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 смертности " sheetId="1" r:id="rId5"/>
    <sheet state="visible" name="Сводная таблица по заболеваниям" sheetId="2" r:id="rId6"/>
    <sheet state="visible" name="Лидеры и антилидеры по смертнос" sheetId="3" r:id="rId7"/>
    <sheet state="visible" name="Паспорт" sheetId="4" r:id="rId8"/>
  </sheets>
  <definedNames/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tc={3721c9c0-04ab-4932-9b48-3b67e3a1d3af}</author>
    <author>tc={420410f3-eb4f-4527-a318-771a4c43a71d}</author>
    <author>tc={456b3fb4-cd9d-4ca0-b36b-56adbc423bf0}</author>
    <author>tc={5c474366-de70-4849-84de-58618cd3d017}</author>
    <author>tc={719fb4b3-79db-43a7-aaf9-0cdbb4c7eac4}</author>
    <author>tc={758be354-4056-43ee-a594-182cd2e7ecf9}</author>
    <author>tc={e664d685-c0b2-4132-ad3a-788e18ed2279}</author>
    <author>tc={e6fab853-6bff-4ad6-adb7-ebc31c240041}</author>
  </authors>
  <commentList>
    <comment authorId="0" xr:uid="{3721c9c0-04ab-4932-9b48-3b67e3a1d3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https://www.fedstat.ru/indicator/31620
</t>
      </text>
    </comment>
    <comment authorId="1" xr:uid="{420410f3-eb4f-4527-a318-771a4c43a71d}" ref="A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Среднее значеине более чувтсвительно к выбросам
</t>
      </text>
    </comment>
    <comment authorId="2" xr:uid="{456b3fb4-cd9d-4ca0-b36b-56adbc423b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Недостаточног данных по этому региону, соответвенно данные не релеванты и соответвенно топ состоит не из 5, а из 6 регионов
</t>
      </text>
    </comment>
    <comment authorId="3" xr:uid="{5c474366-de70-4849-84de-58618cd3d017}" ref="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 решила оставить пропуски, так как тут просто нет точных данных по годам и не возможно вставить сюда никакие данные, ведь они испортят анализ
</t>
      </text>
    </comment>
    <comment authorId="4" xr:uid="{719fb4b3-79db-43a7-aaf9-0cdbb4c7eac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https://www.fedstat.ru/indicator/31620
</t>
      </text>
    </comment>
    <comment authorId="5" xr:uid="{758be354-4056-43ee-a594-182cd2e7ec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моем исследовании моду возможно посчитать только округляя данные до тысячи, но это не полноценно релеватные результаты
</t>
      </text>
    </comment>
    <comment authorId="6" xr:uid="{e664d685-c0b2-4132-ad3a-788e18ed2279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Медиана дает более стабильную оценку "типичного" уровня смертности. Для анализа смертности оптимально использовать оба показателя:
Медиана - для оценки "типичного" уровня смертности
Среднее - для понимания общего масштаба, особенно если важны годы с аномалиями (например, пандемия)
</t>
      </text>
    </comment>
    <comment authorId="7" xr:uid="{e6fab853-6bff-4ad6-adb7-ebc31c2400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=REGEXREPLACE(A2; "\d"; "")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tc={87458bad-70e9-4420-8fcd-41422cab57f1}</author>
  </authors>
  <commentList>
    <comment authorId="0" xr:uid="{87458bad-70e9-4420-8fcd-41422cab57f1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Так как по Крымскому федеральному округу не хватает точных данных, топ не из 5, а из 6 антилидеров
</t>
      </text>
    </comment>
  </commentList>
</comments>
</file>

<file path=xl/sharedStrings.xml><?xml version="1.0" encoding="utf-8"?>
<sst xmlns="http://schemas.openxmlformats.org/spreadsheetml/2006/main" count="40469" uniqueCount="594">
  <si>
    <t>Классификатор объектов административно-территориального деления (ОКАТО)</t>
  </si>
  <si>
    <t xml:space="preserve">Международная статистическая классификация болезней и причин смерти  </t>
  </si>
  <si>
    <t>Единица измерения</t>
  </si>
  <si>
    <t>Период</t>
  </si>
  <si>
    <t>Тип поселения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</si>
  <si>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</si>
  <si>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</si>
  <si>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</si>
  <si>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</si>
  <si>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</si>
  <si>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</si>
  <si>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</si>
  <si>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</si>
  <si>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</si>
  <si>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</si>
  <si>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</si>
  <si>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Сумма смертей всего населения за все года по болезням</t>
  </si>
  <si>
    <t xml:space="preserve">Сумма смертей городского населения </t>
  </si>
  <si>
    <t>Сумма  смертей сельского населения</t>
  </si>
  <si>
    <t>Среднее значение смертей за все года</t>
  </si>
  <si>
    <t>Медиана</t>
  </si>
  <si>
    <t>Точная мода</t>
  </si>
  <si>
    <t>Минимальное значение по годам</t>
  </si>
  <si>
    <t>Максимальное количество смертей</t>
  </si>
  <si>
    <t>Доля городского и сельского население умерло от общего количества</t>
  </si>
  <si>
    <t xml:space="preserve"> </t>
  </si>
  <si>
    <t>3 Российская Федерация</t>
  </si>
  <si>
    <t>148-164 Болезни органов дыхания</t>
  </si>
  <si>
    <t>792 человек</t>
  </si>
  <si>
    <t>1558883 значение показателя за год</t>
  </si>
  <si>
    <t>w2:p_mest:11 все население</t>
  </si>
  <si>
    <t>w2:p_mest:12 городское население</t>
  </si>
  <si>
    <t>w2:p_mest:13 сельское население</t>
  </si>
  <si>
    <t>165-179 Болезни органов пищеварения</t>
  </si>
  <si>
    <t>93-96 Болезни системы кровообращения</t>
  </si>
  <si>
    <t>239-256,272-274 внешние причины</t>
  </si>
  <si>
    <t>w2:p_sm:320 врожденные аномалии (пороки развития, деформации и хромосомные нарушения)</t>
  </si>
  <si>
    <t/>
  </si>
  <si>
    <t>w2:p_sm:1045 все виды транспортных несчастных случаев</t>
  </si>
  <si>
    <t>9999 Всего умерших</t>
  </si>
  <si>
    <t>56-88 Злокачественные новообразования</t>
  </si>
  <si>
    <t>1-55 Инфекционные и паразитарные болезни</t>
  </si>
  <si>
    <t>121-129 Ишемическая болезнь сердца</t>
  </si>
  <si>
    <t>56-89 Новообразования</t>
  </si>
  <si>
    <t>w2:p_sm:321 отдельные состояния, возникающие в перинатальном периоде</t>
  </si>
  <si>
    <t>249 Самоубийство</t>
  </si>
  <si>
    <t>248 Случ.отравл.алкоголем</t>
  </si>
  <si>
    <t>239-241, 272-274 транспортные травмы всех видов</t>
  </si>
  <si>
    <t>250 Убийство</t>
  </si>
  <si>
    <t>133-142 Цереброваскулярные болезни</t>
  </si>
  <si>
    <t xml:space="preserve">    030 Центральный федеральный округ</t>
  </si>
  <si>
    <t xml:space="preserve">        14000000000 Белгородская область</t>
  </si>
  <si>
    <t xml:space="preserve">        15000000000 Брянская область</t>
  </si>
  <si>
    <t xml:space="preserve">        17000000000 Владимирская область</t>
  </si>
  <si>
    <t xml:space="preserve">        20000000000 Воронежская область</t>
  </si>
  <si>
    <t xml:space="preserve">        24000000000 Ивановская область</t>
  </si>
  <si>
    <t xml:space="preserve">        29000000000 Калужская область</t>
  </si>
  <si>
    <t xml:space="preserve">        3000000000 Костромская область</t>
  </si>
  <si>
    <t xml:space="preserve">        38000000000 Курская область</t>
  </si>
  <si>
    <t xml:space="preserve">        42000000000 Липецкая область</t>
  </si>
  <si>
    <t xml:space="preserve">        4000000000 Московская область</t>
  </si>
  <si>
    <t xml:space="preserve">        54000000000 Орловская область</t>
  </si>
  <si>
    <t xml:space="preserve">        61000000000 Рязанская область</t>
  </si>
  <si>
    <t xml:space="preserve">        66000000000 Смоленская область</t>
  </si>
  <si>
    <t xml:space="preserve">        68000000000 Тамбовская область</t>
  </si>
  <si>
    <t xml:space="preserve">        28000000000 Тверская область</t>
  </si>
  <si>
    <t xml:space="preserve">        70000000000 Тульская область</t>
  </si>
  <si>
    <t xml:space="preserve">        78000000000 Ярославская область</t>
  </si>
  <si>
    <t xml:space="preserve">        45000000000 Город Москва столица Российской Федерации город федерального значения</t>
  </si>
  <si>
    <t xml:space="preserve">    031 Северо-Западный федеральный округ</t>
  </si>
  <si>
    <t xml:space="preserve">        86000000000 Республика Карелия</t>
  </si>
  <si>
    <t xml:space="preserve">        87000000000 Республика Коми</t>
  </si>
  <si>
    <t xml:space="preserve">        11000000000 Архангельская область</t>
  </si>
  <si>
    <t xml:space="preserve">            11100000000 Ненецкий автономный округ (Архангельская область)</t>
  </si>
  <si>
    <t xml:space="preserve">            11001000 Архангельская область (без АО)</t>
  </si>
  <si>
    <t xml:space="preserve">            11001000000 Архангельская область (кроме Ненецкого автономного округа)</t>
  </si>
  <si>
    <t xml:space="preserve">        19000000000 Вологодская область</t>
  </si>
  <si>
    <t xml:space="preserve">        27000000000 Калининградская область</t>
  </si>
  <si>
    <t xml:space="preserve">        41000000000 Ленинградская область</t>
  </si>
  <si>
    <t xml:space="preserve">        47000000000 Мурманская область</t>
  </si>
  <si>
    <t xml:space="preserve">        49000000000 Новгородская область</t>
  </si>
  <si>
    <t xml:space="preserve">        58000000000 Псковская область</t>
  </si>
  <si>
    <t xml:space="preserve">        40000000000 Город Санкт-Петербург город федерального значения</t>
  </si>
  <si>
    <t xml:space="preserve">037 Южный федеральный округ   2010  </t>
  </si>
  <si>
    <t>38 Южный федеральный округ   2010</t>
  </si>
  <si>
    <t>39 Южный федеральный округ   2010</t>
  </si>
  <si>
    <t>40 Южный федеральный округ   2010</t>
  </si>
  <si>
    <t>41 Южный федеральный округ   2010</t>
  </si>
  <si>
    <t>42 Южный федеральный округ   2010</t>
  </si>
  <si>
    <t>43 Южный федеральный округ   2010</t>
  </si>
  <si>
    <t>44 Южный федеральный округ   2010</t>
  </si>
  <si>
    <t>45 Южный федеральный округ   2010</t>
  </si>
  <si>
    <t>46 Южный федеральный округ   2010</t>
  </si>
  <si>
    <t>47 Южный федеральный округ   2010</t>
  </si>
  <si>
    <t>48 Южный федеральный округ   2010</t>
  </si>
  <si>
    <t>49 Южный федеральный округ   2010</t>
  </si>
  <si>
    <t>50 Южный федеральный округ   2010</t>
  </si>
  <si>
    <t>51 Южный федеральный округ   2010</t>
  </si>
  <si>
    <t>52 Южный федеральный округ   2010</t>
  </si>
  <si>
    <t>53 Южный федеральный округ   2010</t>
  </si>
  <si>
    <t>54 Южный федеральный округ   2010</t>
  </si>
  <si>
    <t>55 Южный федеральный округ   2010</t>
  </si>
  <si>
    <t>56 Южный федеральный округ   2010</t>
  </si>
  <si>
    <t>57 Южный федеральный округ   2010</t>
  </si>
  <si>
    <t>58 Южный федеральный округ   2010</t>
  </si>
  <si>
    <t>59 Южный федеральный округ   2010</t>
  </si>
  <si>
    <t>60 Южный федеральный округ   2010</t>
  </si>
  <si>
    <t>61 Южный федеральный округ   2010</t>
  </si>
  <si>
    <t>62 Южный федеральный округ   2010</t>
  </si>
  <si>
    <t>63 Южный федеральный округ   2010</t>
  </si>
  <si>
    <t>64 Южный федеральный округ   2010</t>
  </si>
  <si>
    <t>65 Южный федеральный округ   2010</t>
  </si>
  <si>
    <t>66 Южный федеральный округ   2010</t>
  </si>
  <si>
    <t>67 Южный федеральный округ   2010</t>
  </si>
  <si>
    <t>68 Южный федеральный округ   2010</t>
  </si>
  <si>
    <t>69 Южный федеральный округ   2010</t>
  </si>
  <si>
    <t>70 Южный федеральный округ   2010</t>
  </si>
  <si>
    <t>71 Южный федеральный округ   2010</t>
  </si>
  <si>
    <t>72 Южный федеральный округ   2010</t>
  </si>
  <si>
    <t>73 Южный федеральный округ   2010</t>
  </si>
  <si>
    <t>74 Южный федеральный округ   2010</t>
  </si>
  <si>
    <t>75 Южный федеральный округ   2010</t>
  </si>
  <si>
    <t>76 Южный федеральный округ   2010</t>
  </si>
  <si>
    <t>77 Южный федеральный округ   2010</t>
  </si>
  <si>
    <t>78 Южный федеральный округ   2010</t>
  </si>
  <si>
    <t>79 Южный федеральный округ   2010</t>
  </si>
  <si>
    <t>80 Южный федеральный округ   2010</t>
  </si>
  <si>
    <t>81 Южный федеральный округ   2010</t>
  </si>
  <si>
    <t>82 Южный федеральный округ   2010</t>
  </si>
  <si>
    <t>83 Южный федеральный округ   2010</t>
  </si>
  <si>
    <t>84 Южный федеральный округ   2010</t>
  </si>
  <si>
    <t>85 Южный федеральный округ   2010</t>
  </si>
  <si>
    <t>86 Южный федеральный округ   2010</t>
  </si>
  <si>
    <t>87 Южный федеральный округ   2010</t>
  </si>
  <si>
    <t xml:space="preserve">    040 Южный федеральный округ</t>
  </si>
  <si>
    <t xml:space="preserve">    41 Южный федеральный округ</t>
  </si>
  <si>
    <t xml:space="preserve">    42 Южный федеральный округ</t>
  </si>
  <si>
    <t xml:space="preserve">    43 Южный федеральный округ</t>
  </si>
  <si>
    <t xml:space="preserve">    44 Южный федеральный округ</t>
  </si>
  <si>
    <t xml:space="preserve">    45 Южный федеральный округ</t>
  </si>
  <si>
    <t xml:space="preserve">    46 Южный федеральный округ</t>
  </si>
  <si>
    <t xml:space="preserve">    47 Южный федеральный округ</t>
  </si>
  <si>
    <t xml:space="preserve">    48 Южный федеральный округ</t>
  </si>
  <si>
    <t xml:space="preserve">    49 Южный федеральный округ</t>
  </si>
  <si>
    <t xml:space="preserve">    50 Южный федеральный округ</t>
  </si>
  <si>
    <t xml:space="preserve">    51 Южный федеральный округ</t>
  </si>
  <si>
    <t xml:space="preserve">    52 Южный федеральный округ</t>
  </si>
  <si>
    <t xml:space="preserve">    53 Южный федеральный округ</t>
  </si>
  <si>
    <t xml:space="preserve">    54 Южный федеральный округ</t>
  </si>
  <si>
    <t xml:space="preserve">    55 Южный федеральный округ</t>
  </si>
  <si>
    <t xml:space="preserve">    56 Южный федеральный округ</t>
  </si>
  <si>
    <t xml:space="preserve">    57 Южный федеральный округ</t>
  </si>
  <si>
    <t xml:space="preserve">    58 Южный федеральный округ</t>
  </si>
  <si>
    <t xml:space="preserve">    59 Южный федеральный округ</t>
  </si>
  <si>
    <t xml:space="preserve">    60 Южный федеральный округ</t>
  </si>
  <si>
    <t xml:space="preserve">    61 Южный федеральный округ</t>
  </si>
  <si>
    <t xml:space="preserve">    62 Южный федеральный округ</t>
  </si>
  <si>
    <t xml:space="preserve">    63 Южный федеральный округ</t>
  </si>
  <si>
    <t xml:space="preserve">    64 Южный федеральный округ</t>
  </si>
  <si>
    <t xml:space="preserve">    65 Южный федеральный округ</t>
  </si>
  <si>
    <t xml:space="preserve">    66 Южный федеральный округ</t>
  </si>
  <si>
    <t xml:space="preserve">    67 Южный федеральный округ</t>
  </si>
  <si>
    <t xml:space="preserve">    68 Южный федеральный округ</t>
  </si>
  <si>
    <t xml:space="preserve">    69 Южный федеральный округ</t>
  </si>
  <si>
    <t xml:space="preserve">    70 Южный федеральный округ</t>
  </si>
  <si>
    <t xml:space="preserve">    71 Южный федеральный округ</t>
  </si>
  <si>
    <t xml:space="preserve">    72 Южный федеральный округ</t>
  </si>
  <si>
    <t xml:space="preserve">    73 Южный федеральный округ</t>
  </si>
  <si>
    <t xml:space="preserve">    74 Южный федеральный округ</t>
  </si>
  <si>
    <t xml:space="preserve">    75 Южный федеральный округ</t>
  </si>
  <si>
    <t xml:space="preserve">    76 Южный федеральный округ</t>
  </si>
  <si>
    <t xml:space="preserve">    77 Южный федеральный округ</t>
  </si>
  <si>
    <t xml:space="preserve">    78 Южный федеральный округ</t>
  </si>
  <si>
    <t xml:space="preserve">    79 Южный федеральный округ</t>
  </si>
  <si>
    <t xml:space="preserve">    80 Южный федеральный округ</t>
  </si>
  <si>
    <t xml:space="preserve">    81 Южный федеральный округ</t>
  </si>
  <si>
    <t xml:space="preserve">    82 Южный федеральный округ</t>
  </si>
  <si>
    <t xml:space="preserve">    83 Южный федеральный округ</t>
  </si>
  <si>
    <t xml:space="preserve">    84 Южный федеральный округ</t>
  </si>
  <si>
    <t xml:space="preserve">        79000000000 Республика Адыгея (Адыгея)</t>
  </si>
  <si>
    <t xml:space="preserve">        85000000000 Республика Калмыкия</t>
  </si>
  <si>
    <t xml:space="preserve">        35000000000 Республика Крым</t>
  </si>
  <si>
    <t xml:space="preserve">        03000000000 Краснодарский край</t>
  </si>
  <si>
    <t xml:space="preserve">        12000000000 Астраханская область</t>
  </si>
  <si>
    <t xml:space="preserve">        18000000000 Волгоградская область</t>
  </si>
  <si>
    <t xml:space="preserve">        60000000000 Ростовская область</t>
  </si>
  <si>
    <t xml:space="preserve">        67000000000 Город федерального значения Севастополь</t>
  </si>
  <si>
    <t xml:space="preserve">    038 Северо-Кавказский федеральный округ</t>
  </si>
  <si>
    <t xml:space="preserve">        82000000000 Республика Дагестан</t>
  </si>
  <si>
    <t xml:space="preserve">        26000000000 Республика Ингушетия</t>
  </si>
  <si>
    <t xml:space="preserve">        83000000000 Кабардино-Балкарская Республика</t>
  </si>
  <si>
    <t xml:space="preserve">        91000000000 Карачаево-Черкесская Республика</t>
  </si>
  <si>
    <t xml:space="preserve">        90000000000 Республика Северная Осетия-Алания</t>
  </si>
  <si>
    <t xml:space="preserve">        96000000000 Чеченская Республика</t>
  </si>
  <si>
    <t xml:space="preserve">        07000000000 Ставропольский край</t>
  </si>
  <si>
    <t xml:space="preserve">    033 Приволжский федеральный округ</t>
  </si>
  <si>
    <t xml:space="preserve">        80000000000 Республика Башкортостан</t>
  </si>
  <si>
    <t xml:space="preserve">        88000000000 Республика Марий Эл</t>
  </si>
  <si>
    <t xml:space="preserve">        89000000000 Республика Мордовия</t>
  </si>
  <si>
    <t xml:space="preserve">        92000000000 Республика Татарстан (Татарстан)</t>
  </si>
  <si>
    <t xml:space="preserve">        94000000000 Удмуртская Республика</t>
  </si>
  <si>
    <t xml:space="preserve">        97000000000 Чувашская Республика - Чувашия</t>
  </si>
  <si>
    <t xml:space="preserve">        57000000000 Пермский край</t>
  </si>
  <si>
    <t xml:space="preserve">        33000000000 Кировская область</t>
  </si>
  <si>
    <t xml:space="preserve">        22000000000 Нижегородская область</t>
  </si>
  <si>
    <t xml:space="preserve">        53000000000 Оренбургская область</t>
  </si>
  <si>
    <t xml:space="preserve">        56000000000 Пензенская область</t>
  </si>
  <si>
    <t xml:space="preserve">        3000000000 Самарская область</t>
  </si>
  <si>
    <t xml:space="preserve">        3000000000 Саратовская область</t>
  </si>
  <si>
    <t xml:space="preserve">        73000000000 Ульяновская область</t>
  </si>
  <si>
    <t xml:space="preserve">    03 Уральский федеральный округ</t>
  </si>
  <si>
    <t xml:space="preserve">        37000000000 Курганская область</t>
  </si>
  <si>
    <t xml:space="preserve">        65000000000 Свердловская область</t>
  </si>
  <si>
    <t xml:space="preserve">        71000000000 Тюменская область</t>
  </si>
  <si>
    <t xml:space="preserve">            71100000000 Ханты-Мансийский автономный округ - Югра (Тюменская область)</t>
  </si>
  <si>
    <t xml:space="preserve">            71140000000 Ямало-Ненецкий автономный округ (Тюменская область)</t>
  </si>
  <si>
    <t xml:space="preserve">            71001000 Тюменская область (без АО)</t>
  </si>
  <si>
    <t xml:space="preserve">            71001000000 Тюменская область (кроме Ханты-Мансийского автономного округа-Югры и Ямало-Ненецкого автономного округа)</t>
  </si>
  <si>
    <t xml:space="preserve">        75000000000 Челябинская область</t>
  </si>
  <si>
    <t xml:space="preserve">    035 Сибирский федеральный округ</t>
  </si>
  <si>
    <t xml:space="preserve">    01 Сибирский федеральный округ</t>
  </si>
  <si>
    <t xml:space="preserve">    2 Сибирский федеральный округ</t>
  </si>
  <si>
    <t xml:space="preserve">    3 Сибирский федеральный округ</t>
  </si>
  <si>
    <t xml:space="preserve">    4 Сибирский федеральный округ</t>
  </si>
  <si>
    <t xml:space="preserve">    5 Сибирский федеральный округ</t>
  </si>
  <si>
    <t xml:space="preserve">    6 Сибирский федеральный округ</t>
  </si>
  <si>
    <t xml:space="preserve">    7 Сибирский федеральный округ</t>
  </si>
  <si>
    <t xml:space="preserve">    8 Сибирский федеральный округ</t>
  </si>
  <si>
    <t xml:space="preserve">    9 Сибирский федеральный округ</t>
  </si>
  <si>
    <t xml:space="preserve">    10 Сибирский федеральный округ</t>
  </si>
  <si>
    <t xml:space="preserve">    11 Сибирский федеральный округ</t>
  </si>
  <si>
    <t xml:space="preserve">    12 Сибирский федеральный округ</t>
  </si>
  <si>
    <t xml:space="preserve">    13 Сибирский федеральный округ</t>
  </si>
  <si>
    <t xml:space="preserve">    14 Сибирский федеральный округ</t>
  </si>
  <si>
    <t xml:space="preserve">    15 Сибирский федеральный округ</t>
  </si>
  <si>
    <t xml:space="preserve">    16 Сибирский федеральный округ</t>
  </si>
  <si>
    <t xml:space="preserve">    17 Сибирский федеральный округ</t>
  </si>
  <si>
    <t xml:space="preserve">    18 Сибирский федеральный округ</t>
  </si>
  <si>
    <t xml:space="preserve">    19 Сибирский федеральный округ</t>
  </si>
  <si>
    <t xml:space="preserve">    20 Сибирский федеральный округ</t>
  </si>
  <si>
    <t xml:space="preserve">    21 Сибирский федеральный округ</t>
  </si>
  <si>
    <t xml:space="preserve">    22 Сибирский федеральный округ</t>
  </si>
  <si>
    <t xml:space="preserve">    23 Сибирский федеральный округ</t>
  </si>
  <si>
    <t xml:space="preserve">    24 Сибирский федеральный округ</t>
  </si>
  <si>
    <t xml:space="preserve">    25 Сибирский федеральный округ</t>
  </si>
  <si>
    <t xml:space="preserve">    26 Сибирский федеральный округ</t>
  </si>
  <si>
    <t xml:space="preserve">    27 Сибирский федеральный округ</t>
  </si>
  <si>
    <t xml:space="preserve">    28 Сибирский федеральный округ</t>
  </si>
  <si>
    <t xml:space="preserve">    29 Сибирский федеральный округ</t>
  </si>
  <si>
    <t xml:space="preserve">    30 Сибирский федеральный округ</t>
  </si>
  <si>
    <t xml:space="preserve">    31 Сибирский федеральный округ</t>
  </si>
  <si>
    <t xml:space="preserve">    32 Сибирский федеральный округ</t>
  </si>
  <si>
    <t xml:space="preserve">    33 Сибирский федеральный округ</t>
  </si>
  <si>
    <t xml:space="preserve">    34 Сибирский федеральный округ</t>
  </si>
  <si>
    <t xml:space="preserve">    35 Сибирский федеральный округ</t>
  </si>
  <si>
    <t xml:space="preserve">    36 Сибирский федеральный округ</t>
  </si>
  <si>
    <t xml:space="preserve">    37 Сибирский федеральный округ</t>
  </si>
  <si>
    <t xml:space="preserve">    38 Сибирский федеральный округ</t>
  </si>
  <si>
    <t xml:space="preserve">    39 Сибирский федеральный округ</t>
  </si>
  <si>
    <t xml:space="preserve">    40 Сибирский федеральный округ</t>
  </si>
  <si>
    <t xml:space="preserve">    41 Сибирский федеральный округ</t>
  </si>
  <si>
    <t xml:space="preserve">    42 Сибирский федеральный округ</t>
  </si>
  <si>
    <t xml:space="preserve">        84000000000 Республика Алтай</t>
  </si>
  <si>
    <t xml:space="preserve">        93000000000 Республика Тыва</t>
  </si>
  <si>
    <t xml:space="preserve">        95000000000 Республика Хакасия</t>
  </si>
  <si>
    <t xml:space="preserve">        01000000000 Алтайский край</t>
  </si>
  <si>
    <t xml:space="preserve">        04000000000 Красноярский край</t>
  </si>
  <si>
    <t xml:space="preserve">        25000000000 Иркутская область</t>
  </si>
  <si>
    <t xml:space="preserve">        32000000000 Кемеровская область - Кузбасс</t>
  </si>
  <si>
    <t xml:space="preserve">        50000000000 Новосибирская область</t>
  </si>
  <si>
    <t xml:space="preserve">        52000000000 Омская область</t>
  </si>
  <si>
    <t xml:space="preserve">        69000000000 Томская область</t>
  </si>
  <si>
    <t xml:space="preserve">    03 Дальневосточный федеральный округ</t>
  </si>
  <si>
    <t xml:space="preserve">    02 Дальневосточный федеральный округ  </t>
  </si>
  <si>
    <t xml:space="preserve">    3 Дальневосточный федеральный округ</t>
  </si>
  <si>
    <t xml:space="preserve">    4 Дальневосточный федеральный округ</t>
  </si>
  <si>
    <t xml:space="preserve">    5 Дальневосточный федеральный округ</t>
  </si>
  <si>
    <t xml:space="preserve">    6 Дальневосточный федеральный округ</t>
  </si>
  <si>
    <t xml:space="preserve">    7 Дальневосточный федеральный округ</t>
  </si>
  <si>
    <t xml:space="preserve">    8 Дальневосточный федеральный округ</t>
  </si>
  <si>
    <t xml:space="preserve">    9 Дальневосточный федеральный округ</t>
  </si>
  <si>
    <t xml:space="preserve">    10 Дальневосточный федеральный округ</t>
  </si>
  <si>
    <t xml:space="preserve">    11 Дальневосточный федеральный округ</t>
  </si>
  <si>
    <t xml:space="preserve">    12 Дальневосточный федеральный округ</t>
  </si>
  <si>
    <t xml:space="preserve">    13 Дальневосточный федеральный округ</t>
  </si>
  <si>
    <t xml:space="preserve">    14 Дальневосточный федеральный округ</t>
  </si>
  <si>
    <t xml:space="preserve">    15 Дальневосточный федеральный округ</t>
  </si>
  <si>
    <t xml:space="preserve">    16 Дальневосточный федеральный округ</t>
  </si>
  <si>
    <t xml:space="preserve">    17 Дальневосточный федеральный округ</t>
  </si>
  <si>
    <t xml:space="preserve">    18 Дальневосточный федеральный округ</t>
  </si>
  <si>
    <t xml:space="preserve">    19 Дальневосточный федеральный округ</t>
  </si>
  <si>
    <t xml:space="preserve">    20 Дальневосточный федеральный округ</t>
  </si>
  <si>
    <t xml:space="preserve">    21 Дальневосточный федеральный округ</t>
  </si>
  <si>
    <t xml:space="preserve">    22 Дальневосточный федеральный округ</t>
  </si>
  <si>
    <t xml:space="preserve">    23 Дальневосточный федеральный округ</t>
  </si>
  <si>
    <t xml:space="preserve">    24 Дальневосточный федеральный округ</t>
  </si>
  <si>
    <t xml:space="preserve">    25 Дальневосточный федеральный округ</t>
  </si>
  <si>
    <t xml:space="preserve">    26 Дальневосточный федеральный округ</t>
  </si>
  <si>
    <t xml:space="preserve">    27 Дальневосточный федеральный округ</t>
  </si>
  <si>
    <t xml:space="preserve">    28 Дальневосточный федеральный округ</t>
  </si>
  <si>
    <t xml:space="preserve">    29 Дальневосточный федеральный округ</t>
  </si>
  <si>
    <t xml:space="preserve">    30 Дальневосточный федеральный округ</t>
  </si>
  <si>
    <t xml:space="preserve">    31 Дальневосточный федеральный округ</t>
  </si>
  <si>
    <t xml:space="preserve">    32 Дальневосточный федеральный округ</t>
  </si>
  <si>
    <t xml:space="preserve">    33 Дальневосточный федеральный округ</t>
  </si>
  <si>
    <t xml:space="preserve">    34 Дальневосточный федеральный округ</t>
  </si>
  <si>
    <t xml:space="preserve">    35 Дальневосточный федеральный округ</t>
  </si>
  <si>
    <t xml:space="preserve">    36 Дальневосточный федеральный округ</t>
  </si>
  <si>
    <t xml:space="preserve">    37 Дальневосточный федеральный округ</t>
  </si>
  <si>
    <t xml:space="preserve">    38 Дальневосточный федеральный округ</t>
  </si>
  <si>
    <t xml:space="preserve">    39 Дальневосточный федеральный округ</t>
  </si>
  <si>
    <t xml:space="preserve">    40 Дальневосточный федеральный округ</t>
  </si>
  <si>
    <t xml:space="preserve">    41 Дальневосточный федеральный округ</t>
  </si>
  <si>
    <t xml:space="preserve">    42 Дальневосточный федеральный округ</t>
  </si>
  <si>
    <t xml:space="preserve">    43 Дальневосточный федеральный округ</t>
  </si>
  <si>
    <t xml:space="preserve">        81000000000 Республика Бурятия</t>
  </si>
  <si>
    <t xml:space="preserve">        76000000000 Забайкальский край</t>
  </si>
  <si>
    <t xml:space="preserve">        98000000000 Республика Саха (Якутия)</t>
  </si>
  <si>
    <t xml:space="preserve">        30000000000 Камчатский край</t>
  </si>
  <si>
    <t xml:space="preserve">        05000000000 Приморский край</t>
  </si>
  <si>
    <t xml:space="preserve">        08000000000 Хабаровский край</t>
  </si>
  <si>
    <t xml:space="preserve">        10000000000 Амурская область</t>
  </si>
  <si>
    <t xml:space="preserve">        44000000000 Магаданская область</t>
  </si>
  <si>
    <t xml:space="preserve">        4000000000 Сахалинская область</t>
  </si>
  <si>
    <t xml:space="preserve">        99000000000 Еврейская автономная область</t>
  </si>
  <si>
    <t xml:space="preserve">        77000000000 Чукотский автономный округ</t>
  </si>
  <si>
    <t xml:space="preserve">    039 Крымский федеральный округ</t>
  </si>
  <si>
    <t>SUM из 2013</t>
  </si>
  <si>
    <t>SUM из 2014</t>
  </si>
  <si>
    <t>SUM из 2015</t>
  </si>
  <si>
    <t>SUM из 2016</t>
  </si>
  <si>
    <t>SUM из 2017</t>
  </si>
  <si>
    <t>SUM из 2018</t>
  </si>
  <si>
    <t>SUM из 2019</t>
  </si>
  <si>
    <t>SUM из 2020</t>
  </si>
  <si>
    <t>SUM из 2021</t>
  </si>
  <si>
    <t>SUM из 2022</t>
  </si>
  <si>
    <t>SUM из 2023</t>
  </si>
  <si>
    <t>Алтайский край</t>
  </si>
  <si>
    <t>Болезни органов дыхания</t>
  </si>
  <si>
    <t>Болезни органов пищеварения</t>
  </si>
  <si>
    <t>Болезни системы кровообращения</t>
  </si>
  <si>
    <t>внешние причины</t>
  </si>
  <si>
    <t>врожденные аномалии (пороки развития, деформации и хромосомные нарушения)</t>
  </si>
  <si>
    <t>все виды транспортных несчастных случаев</t>
  </si>
  <si>
    <t>Всего умерших</t>
  </si>
  <si>
    <t>Злокачественные новообразования</t>
  </si>
  <si>
    <t>Инфекционные и паразитарные болезни</t>
  </si>
  <si>
    <t>Ишемическая болезнь сердца</t>
  </si>
  <si>
    <t>Новообразования</t>
  </si>
  <si>
    <t>отдельные состояния, возникающие в перинатальном периоде</t>
  </si>
  <si>
    <t>Самоубийство</t>
  </si>
  <si>
    <t>Случ.отравл.алкоголем</t>
  </si>
  <si>
    <t>транспортные травмы всех видов</t>
  </si>
  <si>
    <t>Убийство</t>
  </si>
  <si>
    <t>Цереброваскулярные болезни</t>
  </si>
  <si>
    <t>Всего (Алтайский край)</t>
  </si>
  <si>
    <t>Амурская область</t>
  </si>
  <si>
    <t>Всего (Амурская область)</t>
  </si>
  <si>
    <t>Архангельская область</t>
  </si>
  <si>
    <t>Всего (Архангельская область)</t>
  </si>
  <si>
    <t>Архангельская область (без АО)</t>
  </si>
  <si>
    <t>Всего (Архангельская область (без АО))</t>
  </si>
  <si>
    <t>Архангельская область (кроме Ненецкого автономного округа)</t>
  </si>
  <si>
    <t>Всего (Архангельская область (кроме Ненецкого автономного округа))</t>
  </si>
  <si>
    <t>Астраханская область</t>
  </si>
  <si>
    <t>Всего (Астраханская область)</t>
  </si>
  <si>
    <t>Белгородская область</t>
  </si>
  <si>
    <t>Всего (Белгородская область)</t>
  </si>
  <si>
    <t>Брянская область</t>
  </si>
  <si>
    <t>Всего (Брянская область)</t>
  </si>
  <si>
    <t>Владимирская область</t>
  </si>
  <si>
    <t>Всего (Владимирская область)</t>
  </si>
  <si>
    <t>Волгоградская область</t>
  </si>
  <si>
    <t>Всего (Волгоградская область)</t>
  </si>
  <si>
    <t>Вологодская область</t>
  </si>
  <si>
    <t>Всего (Вологодская область)</t>
  </si>
  <si>
    <t>Воронежская область</t>
  </si>
  <si>
    <t>Всего (Воронежская область)</t>
  </si>
  <si>
    <t>Город Москва столица Российской Федерации город федерального значения</t>
  </si>
  <si>
    <t>Всего (Город Москва столица Российской Федерации город федерального значения)</t>
  </si>
  <si>
    <t>Город Санкт-Петербург город федерального значения</t>
  </si>
  <si>
    <t>Всего (Город Санкт-Петербург город федерального значения)</t>
  </si>
  <si>
    <t>Город федерального значения Севастополь</t>
  </si>
  <si>
    <t>Всего (Город федерального значения Севастополь)</t>
  </si>
  <si>
    <t>Дальневосточный федеральный округ</t>
  </si>
  <si>
    <t>Всего (Дальневосточный федеральный округ)</t>
  </si>
  <si>
    <t>Еврейская автономная область</t>
  </si>
  <si>
    <t>Всего (Еврейская автономная область)</t>
  </si>
  <si>
    <t>Забайкальский край</t>
  </si>
  <si>
    <t>Всего (Забайкальский край)</t>
  </si>
  <si>
    <t>Ивановская область</t>
  </si>
  <si>
    <t>Всего (Ивановская область)</t>
  </si>
  <si>
    <t>Иркутская область</t>
  </si>
  <si>
    <t>Всего (Иркутская область)</t>
  </si>
  <si>
    <t>Кабардино-Балкарская Республика</t>
  </si>
  <si>
    <t>Всего (Кабардино-Балкарская Республика)</t>
  </si>
  <si>
    <t>Калининградская область</t>
  </si>
  <si>
    <t>Всего (Калининградская область)</t>
  </si>
  <si>
    <t>Калужская область</t>
  </si>
  <si>
    <t>Всего (Калужская область)</t>
  </si>
  <si>
    <t>Камчатский край</t>
  </si>
  <si>
    <t>Всего (Камчатский край)</t>
  </si>
  <si>
    <t>Карачаево-Черкесская Республика</t>
  </si>
  <si>
    <t>Всего (Карачаево-Черкесская Республика)</t>
  </si>
  <si>
    <t>Кемеровская область - Кузбасс</t>
  </si>
  <si>
    <t>Всего (Кемеровская область - Кузбасс)</t>
  </si>
  <si>
    <t>Кировская область</t>
  </si>
  <si>
    <t>Всего (Кировская область)</t>
  </si>
  <si>
    <t>Костромская область</t>
  </si>
  <si>
    <t>Всего (Костромская область)</t>
  </si>
  <si>
    <t>Краснодарский край</t>
  </si>
  <si>
    <t>Всего (Краснодарский край)</t>
  </si>
  <si>
    <t>Красноярский край</t>
  </si>
  <si>
    <t>Всего (Красноярский край)</t>
  </si>
  <si>
    <t>Курганская область</t>
  </si>
  <si>
    <t>Всего (Курганская область)</t>
  </si>
  <si>
    <t>Курская область</t>
  </si>
  <si>
    <t>Всего (Курская область)</t>
  </si>
  <si>
    <t>Ленинградская область</t>
  </si>
  <si>
    <t>Всего (Ленинградская область)</t>
  </si>
  <si>
    <t>Липецкая область</t>
  </si>
  <si>
    <t>Всего (Липецкая область)</t>
  </si>
  <si>
    <t>Магаданская область</t>
  </si>
  <si>
    <t>Всего (Магаданская область)</t>
  </si>
  <si>
    <t>Московская область</t>
  </si>
  <si>
    <t>Всего (Московская область)</t>
  </si>
  <si>
    <t>Мурманская область</t>
  </si>
  <si>
    <t>Всего (Мурманская область)</t>
  </si>
  <si>
    <t>Ненецкий автономный округ (Архангельская область)</t>
  </si>
  <si>
    <t>Всего (Ненецкий автономный округ (Архангельская область))</t>
  </si>
  <si>
    <t>Нижегородская область</t>
  </si>
  <si>
    <t>Всего (Нижегородская область)</t>
  </si>
  <si>
    <t>Новгородская область</t>
  </si>
  <si>
    <t>Всего (Новгородская область)</t>
  </si>
  <si>
    <t>Новосибирская область</t>
  </si>
  <si>
    <t>Всего (Новосибирская область)</t>
  </si>
  <si>
    <t>Омская область</t>
  </si>
  <si>
    <t>Всего (Омская область)</t>
  </si>
  <si>
    <t>Оренбургская область</t>
  </si>
  <si>
    <t>Всего (Оренбургская область)</t>
  </si>
  <si>
    <t>Орловская область</t>
  </si>
  <si>
    <t>Всего (Орловская область)</t>
  </si>
  <si>
    <t>Пензенская область</t>
  </si>
  <si>
    <t>Всего (Пензенская область)</t>
  </si>
  <si>
    <t>Пермский край</t>
  </si>
  <si>
    <t>Всего (Пермский край)</t>
  </si>
  <si>
    <t>Приволжский федеральный округ</t>
  </si>
  <si>
    <t>Всего (Приволжский федеральный округ)</t>
  </si>
  <si>
    <t>Приморский край</t>
  </si>
  <si>
    <t>Всего (Приморский край)</t>
  </si>
  <si>
    <t>Псковская область</t>
  </si>
  <si>
    <t>Всего (Псковская область)</t>
  </si>
  <si>
    <t>Республика Адыгея (Адыгея)</t>
  </si>
  <si>
    <t>Всего (Республика Адыгея (Адыгея))</t>
  </si>
  <si>
    <t>Республика Алтай</t>
  </si>
  <si>
    <t>Всего (Республика Алтай)</t>
  </si>
  <si>
    <t>Республика Башкортостан</t>
  </si>
  <si>
    <t>Всего (Республика Башкортостан)</t>
  </si>
  <si>
    <t>Республика Бурятия</t>
  </si>
  <si>
    <t>Всего (Республика Бурятия)</t>
  </si>
  <si>
    <t>Республика Дагестан</t>
  </si>
  <si>
    <t>Всего (Республика Дагестан)</t>
  </si>
  <si>
    <t>Республика Ингушетия</t>
  </si>
  <si>
    <t>Всего (Республика Ингушетия)</t>
  </si>
  <si>
    <t>Республика Калмыкия</t>
  </si>
  <si>
    <t>Всего (Республика Калмыкия)</t>
  </si>
  <si>
    <t>Республика Карелия</t>
  </si>
  <si>
    <t>Всего (Республика Карелия)</t>
  </si>
  <si>
    <t>Республика Коми</t>
  </si>
  <si>
    <t>Всего (Республика Коми)</t>
  </si>
  <si>
    <t>Республика Крым</t>
  </si>
  <si>
    <t>Всего (Республика Крым)</t>
  </si>
  <si>
    <t>Республика Марий Эл</t>
  </si>
  <si>
    <t>Всего (Республика Марий Эл)</t>
  </si>
  <si>
    <t>Республика Мордовия</t>
  </si>
  <si>
    <t>Всего (Республика Мордовия)</t>
  </si>
  <si>
    <t>Республика Саха (Якутия)</t>
  </si>
  <si>
    <t>Всего (Республика Саха (Якутия))</t>
  </si>
  <si>
    <t>Республика Северная Осетия-Алания</t>
  </si>
  <si>
    <t>Всего (Республика Северная Осетия-Алания)</t>
  </si>
  <si>
    <t>Республика Татарстан (Татарстан)</t>
  </si>
  <si>
    <t>Всего (Республика Татарстан (Татарстан))</t>
  </si>
  <si>
    <t>Республика Тыва</t>
  </si>
  <si>
    <t>Всего (Республика Тыва)</t>
  </si>
  <si>
    <t>Республика Хакасия</t>
  </si>
  <si>
    <t>Всего (Республика Хакасия)</t>
  </si>
  <si>
    <t>Российская Федерация</t>
  </si>
  <si>
    <t>Всего (Российская Федерация)</t>
  </si>
  <si>
    <t>Ростовская область</t>
  </si>
  <si>
    <t>Всего (Ростовская область)</t>
  </si>
  <si>
    <t>Рязанская область</t>
  </si>
  <si>
    <t>Всего (Рязанская область)</t>
  </si>
  <si>
    <t>Самарская область</t>
  </si>
  <si>
    <t>Всего (Самарская область)</t>
  </si>
  <si>
    <t>Саратовская область</t>
  </si>
  <si>
    <t>Всего (Саратовская область)</t>
  </si>
  <si>
    <t>Сахалинская область</t>
  </si>
  <si>
    <t>Всего (Сахалинская область)</t>
  </si>
  <si>
    <t>Свердловская область</t>
  </si>
  <si>
    <t>Всего (Свердловская область)</t>
  </si>
  <si>
    <t>Северо-Западный федеральный округ</t>
  </si>
  <si>
    <t>Всего (Северо-Западный федеральный округ)</t>
  </si>
  <si>
    <t>Северо-Кавказский федеральный округ</t>
  </si>
  <si>
    <t>Всего (Северо-Кавказский федеральный округ)</t>
  </si>
  <si>
    <t>Сибирский федеральный округ</t>
  </si>
  <si>
    <t>Всего (Сибирский федеральный округ)</t>
  </si>
  <si>
    <t>Смоленская область</t>
  </si>
  <si>
    <t>Всего (Смоленская область)</t>
  </si>
  <si>
    <t>Ставропольский край</t>
  </si>
  <si>
    <t>Всего (Ставропольский край)</t>
  </si>
  <si>
    <t>Тамбовская область</t>
  </si>
  <si>
    <t>Всего (Тамбовская область)</t>
  </si>
  <si>
    <t>Тверская область</t>
  </si>
  <si>
    <t>Всего (Тверская область)</t>
  </si>
  <si>
    <t>Томская область</t>
  </si>
  <si>
    <t>Всего (Томская область)</t>
  </si>
  <si>
    <t>Тульская область</t>
  </si>
  <si>
    <t>Всего (Тульская область)</t>
  </si>
  <si>
    <t>Тюменская область</t>
  </si>
  <si>
    <t>Всего (Тюменская область)</t>
  </si>
  <si>
    <t>Тюменская область (без АО)</t>
  </si>
  <si>
    <t>Всего (Тюменская область (без АО))</t>
  </si>
  <si>
    <t>Тюменская область (кроме Ханты-Мансийского автономного округа-Югры и Ямало-Ненецкого автономного округа)</t>
  </si>
  <si>
    <t>Всего (Тюменская область (кроме Ханты-Мансийского автономного округа-Югры и Ямало-Ненецкого автономного округа))</t>
  </si>
  <si>
    <t>Удмуртская Республика</t>
  </si>
  <si>
    <t>Всего (Удмуртская Республика)</t>
  </si>
  <si>
    <t>Ульяновская область</t>
  </si>
  <si>
    <t>Всего (Ульяновская область)</t>
  </si>
  <si>
    <t>Уральский федеральный округ</t>
  </si>
  <si>
    <t>Всего (Уральский федеральный округ)</t>
  </si>
  <si>
    <t>Хабаровский край</t>
  </si>
  <si>
    <t>Всего (Хабаровский край)</t>
  </si>
  <si>
    <t>Ханты-Мансийский автономный округ - Югра (Тюменская область)</t>
  </si>
  <si>
    <t>Всего (Ханты-Мансийский автономный округ - Югра (Тюменская область))</t>
  </si>
  <si>
    <t>Центральный федеральный округ</t>
  </si>
  <si>
    <t>Всего (Центральный федеральный округ)</t>
  </si>
  <si>
    <t>Челябинская область</t>
  </si>
  <si>
    <t>Всего (Челябинская область)</t>
  </si>
  <si>
    <t>Чеченская Республика</t>
  </si>
  <si>
    <t>Всего (Чеченская Республика)</t>
  </si>
  <si>
    <t>Чувашская Республика - Чувашия</t>
  </si>
  <si>
    <t>Всего (Чувашская Республика - Чувашия)</t>
  </si>
  <si>
    <t>Чукотский автономный округ</t>
  </si>
  <si>
    <t>Всего (Чукотский автономный округ)</t>
  </si>
  <si>
    <t>Южный федеральный округ</t>
  </si>
  <si>
    <t>Всего (Южный федеральный округ)</t>
  </si>
  <si>
    <t>Ямало-Ненецкий автономный округ (Тюменская область)</t>
  </si>
  <si>
    <t>Всего (Ямало-Ненецкий автономный округ (Тюменская область))</t>
  </si>
  <si>
    <t>Ярославская область</t>
  </si>
  <si>
    <t>Всего (Ярославская область)</t>
  </si>
  <si>
    <t>Итого</t>
  </si>
  <si>
    <t>Регион</t>
  </si>
  <si>
    <t>Общее количество умерших за все годы</t>
  </si>
  <si>
    <t>Регион-лидер по смертности</t>
  </si>
  <si>
    <t>Регион-антилидер по смертности</t>
  </si>
  <si>
    <t>Показатель</t>
  </si>
  <si>
    <t>Значение</t>
  </si>
  <si>
    <t>Всего регионов</t>
  </si>
  <si>
    <t>Общая сумма смертей по всем регионам</t>
  </si>
  <si>
    <t>Максимальная смертность</t>
  </si>
  <si>
    <t xml:space="preserve">Южный федеральный округ  </t>
  </si>
  <si>
    <t>Регион с максимальной смертностью</t>
  </si>
  <si>
    <t>Регион с минимальной смертностью</t>
  </si>
  <si>
    <t>Крымский федеральный округ</t>
  </si>
  <si>
    <t xml:space="preserve">Сибирский федеральный округ  </t>
  </si>
  <si>
    <t xml:space="preserve">Южный федеральный округ </t>
  </si>
  <si>
    <t>Число умерших по основным классам и отдельным причинам смерти за год</t>
  </si>
  <si>
    <t xml:space="preserve">Единицы измерения: </t>
  </si>
  <si>
    <t>* человек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</si>
  <si>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</si>
  <si>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26.12.2026</t>
  </si>
  <si>
    <t xml:space="preserve">Период действия: </t>
  </si>
  <si>
    <t>с 01.01.1990</t>
  </si>
  <si>
    <t xml:space="preserve">Длина временного ряда: </t>
  </si>
  <si>
    <t>1990 - 2023</t>
  </si>
  <si>
    <t xml:space="preserve">Последнее обновление данных: </t>
  </si>
  <si>
    <t>26.12.2025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</si>
  <si>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</si>
  <si>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Международная статистическая классификация болезней и причин смерти (МКБ-Х)
- Тип поселения</t>
  </si>
  <si>
    <t xml:space="preserve">Методологические пояснения: </t>
  </si>
  <si>
    <t>Источником информации о причинах смерти являются записи в медицинских свидетельствах о смерти, составляемых&amp;amp;nbsp; врачом. Такие записи служат основанием для указания причины смерти в записях актов о смерти. (Практическое инструктивно-методическое пособие по демографической статистике. Утверждено 07.12.2007г. Росстат)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</si>
  <si>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</si>
  <si>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</si>
  <si>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</si>
  <si>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</si>
  <si>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</si>
  <si>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населения и здравоохранения</t>
  </si>
  <si>
    <t xml:space="preserve">Размещение: </t>
  </si>
  <si>
    <t>Социально-демографическая характеристика родившихся, умерших, число браков и разводов
Смертность от болезней системы кровообращения (на 100 тыс. населения)
Смертность от новообразований, в том числе от злокачественных (на 100 тыс. населения)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</si>
  <si>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</si>
  <si>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</si>
  <si>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</si>
  <si>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Иванова А.М. - (495) 568-00-42, 99242 ivanovaam@rosstat.gov.ru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</si>
</sst>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Menlo"/>
    </font>
    <font>
      <color rgb="FF000000"/>
      <name val="Arial"/>
      <scheme val="minor"/>
    </font>
    <font>
      <sz val="10.0"/>
      <color rgb="FF05386B"/>
      <name val="Arial"/>
    </font>
    <font>
      <sz val="11.0"/>
      <color rgb="FF000000"/>
      <name val="Menlo"/>
    </font>
    <font>
      <sz val="12.0"/>
      <color rgb="FF05386B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FEFEB"/>
        <bgColor rgb="FFEFEFEB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Font="1"/>
    <xf borderId="1" fillId="3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4" fontId="1" numFmtId="0" xfId="0" applyAlignment="1" applyBorder="1" applyFill="1" applyFont="1">
      <alignment horizontal="left" shrinkToFit="0" vertical="top" wrapText="1"/>
    </xf>
    <xf borderId="0" fillId="3" fontId="3" numFmtId="0" xfId="0" applyAlignment="1" applyFont="1">
      <alignment readingOrder="0" shrinkToFit="0" vertical="top" wrapText="1"/>
    </xf>
    <xf borderId="0" fillId="3" fontId="0" numFmtId="0" xfId="0" applyAlignment="1" applyFont="1">
      <alignment readingOrder="0" shrinkToFit="0" vertical="top" wrapText="1"/>
    </xf>
    <xf borderId="0" fillId="3" fontId="3" numFmtId="0" xfId="0" applyAlignment="1" applyFont="1">
      <alignment readingOrder="0" vertical="top"/>
    </xf>
    <xf borderId="1" fillId="3" fontId="0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4" fontId="1" numFmtId="0" xfId="0" applyAlignment="1" applyFont="1">
      <alignment horizontal="left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0" fillId="2" fontId="5" numFmtId="0" xfId="0" applyFont="1"/>
    <xf borderId="1" fillId="4" fontId="4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1" fillId="0" fontId="7" numFmtId="3" xfId="0" applyAlignment="1" applyBorder="1" applyFont="1" applyNumberFormat="1">
      <alignment horizontal="right" shrinkToFit="0" vertical="top" wrapText="0"/>
    </xf>
    <xf borderId="0" fillId="0" fontId="8" numFmtId="3" xfId="0" applyFont="1" applyNumberFormat="1"/>
    <xf borderId="1" fillId="2" fontId="7" numFmtId="3" xfId="0" applyAlignment="1" applyBorder="1" applyFont="1" applyNumberFormat="1">
      <alignment horizontal="right" shrinkToFit="0" vertical="top" wrapText="1"/>
    </xf>
    <xf borderId="0" fillId="2" fontId="7" numFmtId="3" xfId="0" applyAlignment="1" applyFont="1" applyNumberFormat="1">
      <alignment horizontal="right" shrinkToFit="0" vertical="top" wrapText="0"/>
    </xf>
    <xf borderId="0" fillId="4" fontId="6" numFmtId="0" xfId="0" applyAlignment="1" applyFont="1">
      <alignment horizontal="left" shrinkToFit="0" vertical="top" wrapText="1"/>
    </xf>
    <xf borderId="0" fillId="0" fontId="8" numFmtId="0" xfId="0" applyFont="1"/>
    <xf borderId="0" fillId="2" fontId="8" numFmtId="0" xfId="0" applyFont="1"/>
    <xf borderId="1" fillId="2" fontId="4" numFmtId="0" xfId="0" applyAlignment="1" applyBorder="1" applyFont="1">
      <alignment horizontal="left" shrinkToFit="0" vertical="top" wrapText="1"/>
    </xf>
    <xf borderId="1" fillId="5" fontId="4" numFmtId="0" xfId="0" applyAlignment="1" applyBorder="1" applyFill="1" applyFont="1">
      <alignment horizontal="left" shrinkToFit="0" vertical="top" wrapText="1"/>
    </xf>
    <xf borderId="0" fillId="5" fontId="5" numFmtId="0" xfId="0" applyFont="1"/>
    <xf borderId="0" fillId="5" fontId="2" numFmtId="0" xfId="0" applyFont="1"/>
    <xf borderId="1" fillId="5" fontId="6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0" fillId="5" fontId="8" numFmtId="3" xfId="0" applyFont="1" applyNumberFormat="1"/>
    <xf borderId="1" fillId="5" fontId="7" numFmtId="3" xfId="0" applyAlignment="1" applyBorder="1" applyFont="1" applyNumberFormat="1">
      <alignment horizontal="right" shrinkToFit="0" vertical="top" wrapText="1"/>
    </xf>
    <xf borderId="0" fillId="5" fontId="6" numFmtId="0" xfId="0" applyAlignment="1" applyFont="1">
      <alignment horizontal="left" shrinkToFit="0" vertical="top" wrapText="1"/>
    </xf>
    <xf borderId="0" fillId="2" fontId="8" numFmtId="0" xfId="0" applyAlignment="1" applyFont="1">
      <alignment shrinkToFit="0" wrapText="1"/>
    </xf>
    <xf borderId="0" fillId="2" fontId="3" numFmtId="0" xfId="0" applyFont="1"/>
    <xf borderId="0" fillId="0" fontId="8" numFmtId="0" xfId="0" applyAlignment="1" applyFont="1">
      <alignment shrinkToFit="0" wrapText="1"/>
    </xf>
    <xf borderId="2" fillId="0" fontId="9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center" shrinkToFit="0" vertical="top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shrinkToFit="0" vertical="bottom" wrapText="1"/>
    </xf>
    <xf borderId="0" fillId="0" fontId="10" numFmtId="0" xfId="0" applyAlignment="1" applyFont="1">
      <alignment vertical="top"/>
    </xf>
    <xf borderId="0" fillId="0" fontId="10" numFmtId="0" xfId="0" applyAlignment="1" applyFont="1">
      <alignment horizontal="right"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shrinkToFit="0" vertical="bottom" wrapText="0"/>
    </xf>
    <xf borderId="0" fillId="0" fontId="7" numFmtId="0" xfId="0" applyFont="1"/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Статистика смертей от разных заболеваний по Алтайскому краю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'Сводная таблица по заболеваниям'!$C$2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заболеваниям'!$C$3:$C$18</c:f>
              <c:numCache/>
            </c:numRef>
          </c:val>
        </c:ser>
        <c:ser>
          <c:idx val="1"/>
          <c:order val="1"/>
          <c:tx>
            <c:strRef>
              <c:f>'Сводная таблица по заболеваниям'!$D$2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заболеваниям'!$D$3:$D$18</c:f>
              <c:numCache/>
            </c:numRef>
          </c:val>
        </c:ser>
        <c:ser>
          <c:idx val="2"/>
          <c:order val="2"/>
          <c:tx>
            <c:strRef>
              <c:f>'Сводная таблица по заболеваниям'!$E$2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заболеваниям'!$E$3:$E$18</c:f>
              <c:numCache/>
            </c:numRef>
          </c:val>
        </c:ser>
        <c:ser>
          <c:idx val="3"/>
          <c:order val="3"/>
          <c:tx>
            <c:strRef>
              <c:f>'Сводная таблица по заболеваниям'!$F$2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заболеваниям'!$F$3:$F$18</c:f>
              <c:numCache/>
            </c:numRef>
          </c:val>
        </c:ser>
        <c:ser>
          <c:idx val="4"/>
          <c:order val="4"/>
          <c:tx>
            <c:strRef>
              <c:f>'Сводная таблица по заболеваниям'!$G$2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заболеваниям'!$G$3:$G$18</c:f>
              <c:numCache/>
            </c:numRef>
          </c:val>
        </c:ser>
        <c:ser>
          <c:idx val="5"/>
          <c:order val="5"/>
          <c:tx>
            <c:strRef>
              <c:f>'Сводная таблица по заболеваниям'!$H$2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заболеваниям'!$H$3:$H$18</c:f>
              <c:numCache/>
            </c:numRef>
          </c:val>
        </c:ser>
        <c:ser>
          <c:idx val="6"/>
          <c:order val="6"/>
          <c:tx>
            <c:strRef>
              <c:f>'Сводная таблица по заболеваниям'!$I$2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заболеваниям'!$I$3:$I$18</c:f>
              <c:numCache/>
            </c:numRef>
          </c:val>
        </c:ser>
        <c:ser>
          <c:idx val="7"/>
          <c:order val="7"/>
          <c:tx>
            <c:strRef>
              <c:f>'Сводная таблица по заболеваниям'!$J$2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заболеваниям'!$J$3:$J$18</c:f>
              <c:numCache/>
            </c:numRef>
          </c:val>
        </c:ser>
        <c:ser>
          <c:idx val="8"/>
          <c:order val="8"/>
          <c:tx>
            <c:strRef>
              <c:f>'Сводная таблица по заболеваниям'!$K$2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заболеваниям'!$K$3:$K$18</c:f>
              <c:numCache/>
            </c:numRef>
          </c:val>
        </c:ser>
        <c:ser>
          <c:idx val="9"/>
          <c:order val="9"/>
          <c:tx>
            <c:strRef>
              <c:f>'Сводная таблица по заболеваниям'!$L$2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заболеваниям'!$L$3:$L$18</c:f>
              <c:numCache/>
            </c:numRef>
          </c:val>
        </c:ser>
        <c:ser>
          <c:idx val="10"/>
          <c:order val="10"/>
          <c:tx>
            <c:strRef>
              <c:f>'Сводная таблица по заболеваниям'!$M$2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заболеваниям'!$B$3:$B$18</c:f>
            </c:strRef>
          </c:cat>
          <c:val>
            <c:numRef>
              <c:f>'Сводная таблица по заболеваниям'!$M$3:$M$18</c:f>
              <c:numCache/>
            </c:numRef>
          </c:val>
        </c:ser>
        <c:axId val="1777497630"/>
        <c:axId val="1180684874"/>
      </c:bar3DChart>
      <c:catAx>
        <c:axId val="17774976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684874"/>
      </c:catAx>
      <c:valAx>
        <c:axId val="11806848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4976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Частота смертей от болезни органов дыхания с 2013 по 2023 год в Архангельской области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заболеваниям'!$C$38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заболеваниям'!$D$38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заболеваниям'!$E$38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заболеваниям'!$F$38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заболеваниям'!$G$38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заболеваниям'!$H$38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заболеваниям'!$I$38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заболеваниям'!$J$38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заболеваниям'!$K$38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заболеваниям'!$L$38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по заболеваниям'!$B$38</c:f>
            </c:strRef>
          </c:cat>
          <c:val>
            <c:numRef>
              <c:f>'Сводная таблица по заболеваниям'!$M$38</c:f>
              <c:numCache/>
            </c:numRef>
          </c:val>
        </c:ser>
        <c:axId val="1366942513"/>
        <c:axId val="100689478"/>
      </c:barChart>
      <c:catAx>
        <c:axId val="1366942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89478"/>
      </c:catAx>
      <c:valAx>
        <c:axId val="100689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942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Общее количество умерших за все годы относительно параметра "Регион-лидер по смертности"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'Лидеры и антилидеры по смертнос'!$G$1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'Лидеры и антилидеры по смертнос'!$F$2:$F$6</c:f>
            </c:strRef>
          </c:cat>
          <c:val>
            <c:numRef>
              <c:f>'Лидеры и антилидеры по смертнос'!$G$2:$G$6</c:f>
              <c:numCache/>
            </c:numRef>
          </c:val>
        </c:ser>
        <c:axId val="1361941646"/>
        <c:axId val="1753933937"/>
      </c:bar3DChart>
      <c:catAx>
        <c:axId val="1361941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Регион-лидер по смертности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753933937"/>
      </c:catAx>
      <c:valAx>
        <c:axId val="1753933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Общее количество умерших за все годы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941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Общее количество умерших за все годы относительно параметра "Регион-антилидер по смертности"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'Лидеры и антилидеры по смертнос'!$J$2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'Лидеры и антилидеры по смертнос'!$I$3:$I$7</c:f>
            </c:strRef>
          </c:cat>
          <c:val>
            <c:numRef>
              <c:f>'Лидеры и антилидеры по смертнос'!$J$3:$J$7</c:f>
              <c:numCache/>
            </c:numRef>
          </c:val>
        </c:ser>
        <c:axId val="334831843"/>
        <c:axId val="813632281"/>
      </c:bar3DChart>
      <c:catAx>
        <c:axId val="334831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Регион-антилидер по смертности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632281"/>
      </c:catAx>
      <c:valAx>
        <c:axId val="813632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Общее количество умерших за все годы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831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0</xdr:row>
      <xdr:rowOff>1076325</xdr:rowOff>
    </xdr:from>
    <xdr:ext cx="10620375" cy="65722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323850</xdr:colOff>
      <xdr:row>36</xdr:row>
      <xdr:rowOff>133350</xdr:rowOff>
    </xdr:from>
    <xdr:ext cx="5819775" cy="35909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8</xdr:row>
      <xdr:rowOff>304800</xdr:rowOff>
    </xdr:from>
    <xdr:ext cx="7705725" cy="47720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76200</xdr:colOff>
      <xdr:row>8</xdr:row>
      <xdr:rowOff>304800</xdr:rowOff>
    </xdr:from>
    <xdr:ext cx="7705725" cy="47720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na Smirnova" id="{811507b5-946d-41e0-907d-55d0194415f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5506" sheet="Данные о смертности "/>
  </cacheSource>
  <cacheFields>
    <cacheField name="Классификатор объектов административно-территориального деления (ОКАТО)" numFmtId="0">
      <sharedItems containsBlank="1">
        <s v="3 Российская Федерация"/>
        <m/>
        <s v="    030 Центральный федеральный округ"/>
        <s v="        14000000000 Белгородская область"/>
        <s v="        15000000000 Брянская область"/>
        <s v="        17000000000 Владимирская область"/>
        <s v="        20000000000 Воронежская область"/>
        <s v="        24000000000 Ивановская область"/>
        <s v="        29000000000 Калужская область"/>
        <s v="        3000000000 Костромская область"/>
        <s v="        38000000000 Курская область"/>
        <s v="        42000000000 Липецкая область"/>
        <s v="        4000000000 Московская область"/>
        <s v="        54000000000 Орловская область"/>
        <s v="        61000000000 Рязанская область"/>
        <s v="        66000000000 Смоленская область"/>
        <s v="        68000000000 Тамбовская область"/>
        <s v="        28000000000 Тверская область"/>
        <s v="        70000000000 Тульская область"/>
        <s v="        78000000000 Ярославская область"/>
        <s v="        45000000000 Город Москва столица Российской Федерации город федерального значения"/>
        <s v="    031 Северо-Западный федеральный округ"/>
        <s v="        86000000000 Республика Карелия"/>
        <s v="        87000000000 Республика Коми"/>
        <s v="        11000000000 Архангельская область"/>
        <s v="            11100000000 Ненецкий автономный округ (Архангельская область)"/>
        <s v="            11001000 Архангельская область (без АО)"/>
        <s v="            11001000000 Архангельская область (кроме Ненецкого автономного округа)"/>
        <s v="        19000000000 Вологодская область"/>
        <s v="        27000000000 Калининградская область"/>
        <s v="        41000000000 Ленинградская область"/>
        <s v="        47000000000 Мурманская область"/>
        <s v="        49000000000 Новгородская область"/>
        <s v="        58000000000 Псковская область"/>
        <s v="        40000000000 Город Санкт-Петербург город федерального значения"/>
        <s v="037 Южный федеральный округ   2010  "/>
        <s v="38 Южный федеральный округ   2010"/>
        <s v="39 Южный федеральный округ   2010"/>
        <s v="40 Южный федеральный округ   2010"/>
        <s v="41 Южный федеральный округ   2010"/>
        <s v="42 Южный федеральный округ   2010"/>
        <s v="43 Южный федеральный округ   2010"/>
        <s v="44 Южный федеральный округ   2010"/>
        <s v="45 Южный федеральный округ   2010"/>
        <s v="46 Южный федеральный округ   2010"/>
        <s v="47 Южный федеральный округ   2010"/>
        <s v="48 Южный федеральный округ   2010"/>
        <s v="49 Южный федеральный округ   2010"/>
        <s v="50 Южный федеральный округ   2010"/>
        <s v="51 Южный федеральный округ   2010"/>
        <s v="52 Южный федеральный округ   2010"/>
        <s v="53 Южный федеральный округ   2010"/>
        <s v="54 Южный федеральный округ   2010"/>
        <s v="55 Южный федеральный округ   2010"/>
        <s v="56 Южный федеральный округ   2010"/>
        <s v="57 Южный федеральный округ   2010"/>
        <s v="58 Южный федеральный округ   2010"/>
        <s v="59 Южный федеральный округ   2010"/>
        <s v="60 Южный федеральный округ   2010"/>
        <s v="61 Южный федеральный округ   2010"/>
        <s v="62 Южный федеральный округ   2010"/>
        <s v="63 Южный федеральный округ   2010"/>
        <s v="64 Южный федеральный округ   2010"/>
        <s v="65 Южный федеральный округ   2010"/>
        <s v="66 Южный федеральный округ   2010"/>
        <s v="67 Южный федеральный округ   2010"/>
        <s v="68 Южный федеральный округ   2010"/>
        <s v="69 Южный федеральный округ   2010"/>
        <s v="70 Южный федеральный округ   2010"/>
        <s v="71 Южный федеральный округ   2010"/>
        <s v="72 Южный федеральный округ   2010"/>
        <s v="73 Южный федеральный округ   2010"/>
        <s v="74 Южный федеральный округ   2010"/>
        <s v="75 Южный федеральный округ   2010"/>
        <s v="76 Южный федеральный округ   2010"/>
        <s v="77 Южный федеральный округ   2010"/>
        <s v="78 Южный федеральный округ   2010"/>
        <s v="79 Южный федеральный округ   2010"/>
        <s v="80 Южный федеральный округ   2010"/>
        <s v="81 Южный федеральный округ   2010"/>
        <s v="82 Южный федеральный округ   2010"/>
        <s v="83 Южный федеральный округ   2010"/>
        <s v="84 Южный федеральный округ   2010"/>
        <s v="85 Южный федеральный округ   2010"/>
        <s v="86 Южный федеральный округ   2010"/>
        <s v="87 Южный федеральный округ   2010"/>
        <s v="    040 Южный федеральный округ"/>
        <s v="    41 Южный федеральный округ"/>
        <s v="    42 Южный федеральный округ"/>
        <s v="    43 Южный федеральный округ"/>
        <s v="    44 Южный федеральный округ"/>
        <s v="    45 Южный федеральный округ"/>
        <s v="    46 Южный федеральный округ"/>
        <s v="    47 Южный федеральный округ"/>
        <s v="    48 Южный федеральный округ"/>
        <s v="    49 Южный федеральный округ"/>
        <s v="    50 Южный федеральный округ"/>
        <s v="    51 Южный федеральный округ"/>
        <s v="    52 Южный федеральный округ"/>
        <s v="    53 Южный федеральный округ"/>
        <s v="    54 Южный федеральный округ"/>
        <s v="    55 Южный федеральный округ"/>
        <s v="    56 Южный федеральный округ"/>
        <s v="    57 Южный федеральный округ"/>
        <s v="    58 Южный федеральный округ"/>
        <s v="    59 Южный федеральный округ"/>
        <s v="    60 Южный федеральный округ"/>
        <s v="    61 Южный федеральный округ"/>
        <s v="    62 Южный федеральный округ"/>
        <s v="    63 Южный федеральный округ"/>
        <s v="    64 Южный федеральный округ"/>
        <s v="    65 Южный федеральный округ"/>
        <s v="    66 Южный федеральный округ"/>
        <s v="    67 Южный федеральный округ"/>
        <s v="    68 Южный федеральный округ"/>
        <s v="    69 Южный федеральный округ"/>
        <s v="    70 Южный федеральный округ"/>
        <s v="    71 Южный федеральный округ"/>
        <s v="    72 Южный федеральный округ"/>
        <s v="    73 Южный федеральный округ"/>
        <s v="    74 Южный федеральный округ"/>
        <s v="    75 Южный федеральный округ"/>
        <s v="    76 Южный федеральный округ"/>
        <s v="    77 Южный федеральный округ"/>
        <s v="    78 Южный федеральный округ"/>
        <s v="    79 Южный федеральный округ"/>
        <s v="    80 Южный федеральный округ"/>
        <s v="    81 Южный федеральный округ"/>
        <s v="    82 Южный федеральный округ"/>
        <s v="    83 Южный федеральный округ"/>
        <s v="    84 Южный федеральный округ"/>
        <s v="        79000000000 Республика Адыгея (Адыгея)"/>
        <s v="        85000000000 Республика Калмыкия"/>
        <s v="        35000000000 Республика Крым"/>
        <s v="        03000000000 Краснодарский край"/>
        <s v="        12000000000 Астраханская область"/>
        <s v="        18000000000 Волгоградская область"/>
        <s v="        60000000000 Ростовская область"/>
        <s v="        67000000000 Город федерального значения Севастополь"/>
        <s v="    038 Северо-Кавказский федеральный округ"/>
        <s v="        82000000000 Республика Дагестан"/>
        <s v="        26000000000 Республика Ингушетия"/>
        <s v="        83000000000 Кабардино-Балкарская Республика"/>
        <s v="        91000000000 Карачаево-Черкесская Республика"/>
        <s v="        90000000000 Республика Северная Осетия-Алания"/>
        <s v="        96000000000 Чеченская Республика"/>
        <s v="        07000000000 Ставропольский край"/>
        <s v="    033 Приволжский федеральный округ"/>
        <s v="        80000000000 Республика Башкортостан"/>
        <s v="        88000000000 Республика Марий Эл"/>
        <s v="        89000000000 Республика Мордовия"/>
        <s v="        92000000000 Республика Татарстан (Татарстан)"/>
        <s v="        94000000000 Удмуртская Республика"/>
        <s v="        97000000000 Чувашская Республика - Чувашия"/>
        <s v="        57000000000 Пермский край"/>
        <s v="        33000000000 Кировская область"/>
        <s v="        22000000000 Нижегородская область"/>
        <s v="        53000000000 Оренбургская область"/>
        <s v="        56000000000 Пензенская область"/>
        <s v="        3000000000 Самарская область"/>
        <s v="        3000000000 Саратовская область"/>
        <s v="        73000000000 Ульяновская область"/>
        <s v="    03 Уральский федеральный округ"/>
        <s v="        37000000000 Курганская область"/>
        <s v="        65000000000 Свердловская область"/>
        <s v="        71000000000 Тюменская область"/>
        <s v="            71100000000 Ханты-Мансийский автономный округ - Югра (Тюменская область)"/>
        <s v="            71140000000 Ямало-Ненецкий автономный округ (Тюменская область)"/>
        <s v="            71001000 Тюменская область (без АО)"/>
        <s v="            71001000000 Тюменская область (кроме Ханты-Мансийского автономного округа-Югры и Ямало-Ненецкого автономного округа)"/>
        <s v="        75000000000 Челябинская область"/>
        <s v="    035 Сибирский федеральный округ"/>
        <s v="    01 Сибирский федеральный округ"/>
        <s v="    2 Сибирский федеральный округ"/>
        <s v="    3 Сибирский федеральный округ"/>
        <s v="    4 Сибирский федеральный округ"/>
        <s v="    5 Сибирский федеральный округ"/>
        <s v="    6 Сибирский федеральный округ"/>
        <s v="    7 Сибирский федеральный округ"/>
        <s v="    8 Сибирский федеральный округ"/>
        <s v="    9 Сибирский федеральный округ"/>
        <s v="    10 Сибирский федеральный округ"/>
        <s v="    11 Сибирский федеральный округ"/>
        <s v="    12 Сибирский федеральный округ"/>
        <s v="    13 Сибирский федеральный округ"/>
        <s v="    14 Сибирский федеральный округ"/>
        <s v="    15 Сибирский федеральный округ"/>
        <s v="    16 Сибирский федеральный округ"/>
        <s v="    17 Сибирский федеральный округ"/>
        <s v="    18 Сибирский федеральный округ"/>
        <s v="    19 Сибирский федеральный округ"/>
        <s v="    20 Сибирский федеральный округ"/>
        <s v="    21 Сибирский федеральный округ"/>
        <s v="    22 Сибирский федеральный округ"/>
        <s v="    23 Сибирский федеральный округ"/>
        <s v="    24 Сибирский федеральный округ"/>
        <s v="    25 Сибирский федеральный округ"/>
        <s v="    26 Сибирский федеральный округ"/>
        <s v="    27 Сибирский федеральный округ"/>
        <s v="    28 Сибирский федеральный округ"/>
        <s v="    29 Сибирский федеральный округ"/>
        <s v="    30 Сибирский федеральный округ"/>
        <s v="    31 Сибирский федеральный округ"/>
        <s v="    32 Сибирский федеральный округ"/>
        <s v="    33 Сибирский федеральный округ"/>
        <s v="    34 Сибирский федеральный округ"/>
        <s v="    35 Сибирский федеральный округ"/>
        <s v="    36 Сибирский федеральный округ"/>
        <s v="    37 Сибирский федеральный округ"/>
        <s v="    38 Сибирский федеральный округ"/>
        <s v="    39 Сибирский федеральный округ"/>
        <s v="    40 Сибирский федеральный округ"/>
        <s v="    41 Сибирский федеральный округ"/>
        <s v="    42 Сибирский федеральный округ"/>
        <s v="        84000000000 Республика Алтай"/>
        <s v="        93000000000 Республика Тыва"/>
        <s v="        95000000000 Республика Хакасия"/>
        <s v="        01000000000 Алтайский край"/>
        <s v="        04000000000 Красноярский край"/>
        <s v="        25000000000 Иркутская область"/>
        <s v="        32000000000 Кемеровская область - Кузбасс"/>
        <s v="        50000000000 Новосибирская область"/>
        <s v="        52000000000 Омская область"/>
        <s v="        69000000000 Томская область"/>
        <s v="    03 Дальневосточный федеральный округ"/>
        <s v="    02 Дальневосточный федеральный округ  "/>
        <s v="    3 Дальневосточный федеральный округ"/>
        <s v="    4 Дальневосточный федеральный округ"/>
        <s v="    5 Дальневосточный федеральный округ"/>
        <s v="    6 Дальневосточный федеральный округ"/>
        <s v="    7 Дальневосточный федеральный округ"/>
        <s v="    8 Дальневосточный федеральный округ"/>
        <s v="    9 Дальневосточный федеральный округ"/>
        <s v="    10 Дальневосточный федеральный округ"/>
        <s v="    11 Дальневосточный федеральный округ"/>
        <s v="    12 Дальневосточный федеральный округ"/>
        <s v="    13 Дальневосточный федеральный округ"/>
        <s v="    14 Дальневосточный федеральный округ"/>
        <s v="    15 Дальневосточный федеральный округ"/>
        <s v="    16 Дальневосточный федеральный округ"/>
        <s v="    17 Дальневосточный федеральный округ"/>
        <s v="    18 Дальневосточный федеральный округ"/>
        <s v="    19 Дальневосточный федеральный округ"/>
        <s v="    20 Дальневосточный федеральный округ"/>
        <s v="    21 Дальневосточный федеральный округ"/>
        <s v="    22 Дальневосточный федеральный округ"/>
        <s v="    23 Дальневосточный федеральный округ"/>
        <s v="    24 Дальневосточный федеральный округ"/>
        <s v="    25 Дальневосточный федеральный округ"/>
        <s v="    26 Дальневосточный федеральный округ"/>
        <s v="    27 Дальневосточный федеральный округ"/>
        <s v="    28 Дальневосточный федеральный округ"/>
        <s v="    29 Дальневосточный федеральный округ"/>
        <s v="    30 Дальневосточный федеральный округ"/>
        <s v="    31 Дальневосточный федеральный округ"/>
        <s v="    32 Дальневосточный федеральный округ"/>
        <s v="    33 Дальневосточный федеральный округ"/>
        <s v="    34 Дальневосточный федеральный округ"/>
        <s v="    35 Дальневосточный федеральный округ"/>
        <s v="    36 Дальневосточный федеральный округ"/>
        <s v="    37 Дальневосточный федеральный округ"/>
        <s v="    38 Дальневосточный федеральный округ"/>
        <s v="    39 Дальневосточный федеральный округ"/>
        <s v="    40 Дальневосточный федеральный округ"/>
        <s v="    41 Дальневосточный федеральный округ"/>
        <s v="    42 Дальневосточный федеральный округ"/>
        <s v="    43 Дальневосточный федеральный округ"/>
        <s v="        81000000000 Республика Бурятия"/>
        <s v="        76000000000 Забайкальский край"/>
        <s v="        98000000000 Республика Саха (Якутия)"/>
        <s v="        30000000000 Камчатский край"/>
        <s v="        05000000000 Приморский край"/>
        <s v="        08000000000 Хабаровский край"/>
        <s v="        10000000000 Амурская область"/>
        <s v="        44000000000 Магаданская область"/>
        <s v="        4000000000 Сахалинская область"/>
        <s v="        99000000000 Еврейская автономная область"/>
        <s v="        77000000000 Чукотский автономный округ"/>
        <s v="    039 Крымский федеральный округ"/>
      </sharedItems>
    </cacheField>
    <cacheField name="Классификатор объектов административно-территориального деления (ОКАТО)2" numFmtId="0">
      <sharedItems containsBlank="1">
        <s v=" Российская Федерация"/>
        <m/>
        <s v="     Центральный федеральный округ"/>
        <s v="         Белгородская область"/>
        <s v="         Брянская область"/>
        <s v="         Владимирская область"/>
        <s v="         Воронежская область"/>
        <s v="         Ивановская область"/>
        <s v="         Калужская область"/>
        <s v="         Костромская область"/>
        <s v="         Курская область"/>
        <s v="         Липецкая область"/>
        <s v="         Московская область"/>
        <s v="         Орловская область"/>
        <s v="         Рязанская область"/>
        <s v="         Смоленская область"/>
        <s v="         Тамбовская область"/>
        <s v="         Тверская область"/>
        <s v="         Тульская область"/>
        <s v="         Ярославская область"/>
        <s v="         Город Москва столица Российской Федерации город федерального значения"/>
        <s v="     Северо-Западный федеральный округ"/>
        <s v="         Республика Карелия"/>
        <s v="         Республика Коми"/>
        <s v="         Архангельская область"/>
        <s v="             Ненецкий автономный округ (Архангельская область)"/>
        <s v="             Архангельская область (без АО)"/>
        <s v="             Архангельская область (кроме Ненецкого автономного округа)"/>
        <s v="         Вологодская область"/>
        <s v="         Калининградская область"/>
        <s v="         Ленинградская область"/>
        <s v="         Мурманская область"/>
        <s v="         Новгородская область"/>
        <s v="         Псковская область"/>
        <s v="         Город Санкт-Петербург город федерального значения"/>
        <s v=" Южный федеральный округ     "/>
        <s v=" Южный федеральный округ   "/>
        <s v="     Южный федеральный округ"/>
        <s v="         Республика Адыгея (Адыгея)"/>
        <s v="         Республика Калмыкия"/>
        <s v="         Республика Крым"/>
        <s v="         Краснодарский край"/>
        <s v="         Астраханская область"/>
        <s v="         Волгоградская область"/>
        <s v="         Ростовская область"/>
        <s v="         Город федерального значения Севастополь"/>
        <s v="     Северо-Кавказский федеральный округ"/>
        <s v="         Республика Дагестан"/>
        <s v="         Республика Ингушетия"/>
        <s v="         Кабардино-Балкарская Республика"/>
        <s v="         Карачаево-Черкесская Республика"/>
        <s v="         Республика Северная Осетия-Алания"/>
        <s v="         Чеченская Республика"/>
        <s v="         Ставропольский край"/>
        <s v="     Приволжский федеральный округ"/>
        <s v="         Республика Башкортостан"/>
        <s v="         Республика Марий Эл"/>
        <s v="         Республика Мордовия"/>
        <s v="         Республика Татарстан (Татарстан)"/>
        <s v="         Удмуртская Республика"/>
        <s v="         Чувашская Республика - Чувашия"/>
        <s v="         Пермский край"/>
        <s v="         Кировская область"/>
        <s v="         Нижегородская область"/>
        <s v="         Оренбургская область"/>
        <s v="         Пензенская область"/>
        <s v="         Самарская область"/>
        <s v="         Саратовская область"/>
        <s v="         Ульяновская область"/>
        <s v="     Уральский федеральный округ"/>
        <s v="         Курганская область"/>
        <s v="         Свердловская область"/>
        <s v="         Тюменская область"/>
        <s v="             Ханты-Мансийский автономный округ - Югра (Тюменская область)"/>
        <s v="             Ямало-Ненецкий автономный округ (Тюменская область)"/>
        <s v="             Тюменская область (без АО)"/>
        <s v="             Тюменская область (кроме Ханты-Мансийского автономного округа-Югры и Ямало-Ненецкого автономного округа)"/>
        <s v="         Челябинская область"/>
        <s v="     Сибирский федеральный округ"/>
        <s v="         Республика Алтай"/>
        <s v="         Республика Тыва"/>
        <s v="         Республика Хакасия"/>
        <s v="         Алтайский край"/>
        <s v="         Красноярский край"/>
        <s v="         Иркутская область"/>
        <s v="         Кемеровская область - Кузбасс"/>
        <s v="         Новосибирская область"/>
        <s v="         Омская область"/>
        <s v="         Томская область"/>
        <s v="     Дальневосточный федеральный округ"/>
        <s v="     Дальневосточный федеральный округ  "/>
        <s v="         Республика Бурятия"/>
        <s v="         Забайкальский край"/>
        <s v="         Республика Саха (Якутия)"/>
        <s v="         Камчатский край"/>
        <s v="         Приморский край"/>
        <s v="         Хабаровский край"/>
        <s v="         Амурская область"/>
        <s v="         Магаданская область"/>
        <s v="         Сахалинская область"/>
        <s v="         Еврейская автономная область"/>
        <s v="         Чукотский автономный округ"/>
        <s v="     Крымский федеральный округ"/>
      </sharedItems>
    </cacheField>
    <cacheField name="Классификатор объектов административно-территориального деления (ОКАТО)3" numFmtId="0">
      <sharedItems containsBlank="1">
        <s v="Российская Федерация"/>
        <m/>
        <s v="Центральный федеральный округ"/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Калужская область"/>
        <s v="Костромская область"/>
        <s v="Курская область"/>
        <s v="Липецкая область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верская область"/>
        <s v="Тульская область"/>
        <s v="Ярославская область"/>
        <s v="Город Москва столица Российской Федерации город федерального значения"/>
        <s v="Северо-Западный федеральный округ"/>
        <s v="Республика Карелия"/>
        <s v="Республика Коми"/>
        <s v="Архангельская область"/>
        <s v="Ненецкий автономный округ (Архангельская область)"/>
        <s v="Архангельская область (без АО)"/>
        <s v="Архангельская область (кроме Ненецкого автономного округа)"/>
        <s v="Вологодская область"/>
        <s v="Калининградская область"/>
        <s v="Ленинградская область"/>
        <s v="Мурманская область"/>
        <s v="Новгородская область"/>
        <s v="Псковская область"/>
        <s v="Город Санкт-Петербург город федерального значения"/>
        <s v="Южный федеральный округ"/>
        <s v="Республика Адыгея (Адыгея)"/>
        <s v="Республика Калмыкия"/>
        <s v="Республика Крым"/>
        <s v="Краснодарский край"/>
        <s v="Астраханская область"/>
        <s v="Волгоградская область"/>
        <s v="Ростовская область"/>
        <s v="Город федерального значения Севастополь"/>
        <s v="Северо-Кавказский федеральный округ"/>
        <s v="Республика Дагестан"/>
        <s v="Республика Ингушетия"/>
        <s v="Кабардино-Балкарская Республика"/>
        <s v="Карачаево-Черкесская Республика"/>
        <s v="Республика Северная Осетия-Алания"/>
        <s v="Чеченская Республика"/>
        <s v="Ставропольский край"/>
        <s v="Приволжский федеральный округ"/>
        <s v="Республика Башкортостан"/>
        <s v="Республика Марий Эл"/>
        <s v="Республика Мордовия"/>
        <s v="Республика Татарстан (Татарстан)"/>
        <s v="Удмуртская Республика"/>
        <s v="Чувашская Республика - Чувашия"/>
        <s v="Пермский край"/>
        <s v="Кировская область"/>
        <s v="Нижегородская область"/>
        <s v="Оренбургская область"/>
        <s v="Пензенская область"/>
        <s v="Самарская область"/>
        <s v="Саратовская область"/>
        <s v="Ульяновская область"/>
        <s v="Уральский федеральный округ"/>
        <s v="Курганская область"/>
        <s v="Свердловская область"/>
        <s v="Тюменская область"/>
        <s v="Ханты-Мансийский автономный округ - Югра (Тюменская область)"/>
        <s v="Ямало-Ненецкий автономный округ (Тюменская область)"/>
        <s v="Тюменская область (без АО)"/>
        <s v="Тюменская область (кроме Ханты-Мансийского автономного округа-Югры и Ямало-Ненецкого автономного округа)"/>
        <s v="Челябинская область"/>
        <s v="Сибирский федеральный округ"/>
        <s v="Республика Алтай"/>
        <s v="Республика Тыва"/>
        <s v="Республика Хакасия"/>
        <s v="Алтайский край"/>
        <s v="Красноярский край"/>
        <s v="Иркутская область"/>
        <s v="Кемеровская область - Кузбасс"/>
        <s v="Новосибирская область"/>
        <s v="Омская область"/>
        <s v="Томская область"/>
        <s v="Дальневосточный федеральный округ"/>
        <s v="Республика Бурятия"/>
        <s v="Забайкальский край"/>
        <s v="Республика Саха (Якутия)"/>
        <s v="Камчатский край"/>
        <s v="Приморский край"/>
        <s v="Хабаровский край"/>
        <s v="Амурская область"/>
        <s v="Магаданская область"/>
        <s v="Сахалинская область"/>
        <s v="Еврейская автономная область"/>
        <s v="Чукотский автономный округ"/>
      </sharedItems>
    </cacheField>
    <cacheField name="2" numFmtId="0">
      <sharedItems containsString="0" containsBlank="1" containsNumber="1" containsInteger="1">
        <n v="2.0"/>
        <m/>
      </sharedItems>
    </cacheField>
    <cacheField name="Международная статистическая классификация болезней и причин смерти  " numFmtId="0">
      <sharedItems containsBlank="1">
        <s v="148-164 Болезни органов дыхания"/>
        <s v="165-179 Болезни органов пищеварения"/>
        <s v="93-96 Болезни системы кровообращения"/>
        <s v="239-256,272-274 внешние причины"/>
        <s v="w2:p_sm:320 врожденные аномалии (пороки развития, деформации и хромосомные нарушения)"/>
        <s v="w2:p_sm:1045 все виды транспортных несчастных случаев"/>
        <s v="9999 Всего умерших"/>
        <s v="56-88 Злокачественные новообразования"/>
        <s v="1-55 Инфекционные и паразитарные болезни"/>
        <s v="121-129 Ишемическая болезнь сердца"/>
        <s v="56-89 Новообразования"/>
        <s v="w2:p_sm:321 отдельные состояния, возникающие в перинатальном периоде"/>
        <s v="249 Самоубийство"/>
        <s v="248 Случ.отравл.алкоголем"/>
        <s v="239-241, 272-274 транспортные травмы всех видов"/>
        <s v="250 Убийство"/>
        <s v="133-142 Цереброваскулярные болезни"/>
        <m/>
      </sharedItems>
    </cacheField>
    <cacheField name="Международная статистическая классификация болезней и причин смерти  2" numFmtId="0">
      <sharedItems containsBlank="1">
        <s v="Болезни органов дыхания"/>
        <s v="Болезни органов пищеварения"/>
        <s v="Болезни системы кровообращения"/>
        <s v="внешние причины"/>
        <s v="врожденные аномалии (пороки развития, деформации и хромосомные нарушения)"/>
        <s v="все виды транспортных несчастных случаев"/>
        <s v="Всего умерших"/>
        <s v="Злокачественные новообразования"/>
        <s v="Инфекционные и паразитарные болезни"/>
        <s v="Ишемическая болезнь сердца"/>
        <s v="Новообразования"/>
        <s v="отдельные состояния, возникающие в перинатальном периоде"/>
        <s v="Самоубийство"/>
        <s v="Случ.отравл.алкоголем"/>
        <s v="транспортные травмы всех видов"/>
        <s v="Убийство"/>
        <s v="Цереброваскулярные болезни"/>
        <m/>
      </sharedItems>
    </cacheField>
    <cacheField name="22" numFmtId="0">
      <sharedItems containsString="0" containsBlank="1" containsNumber="1" containsInteger="1">
        <n v="2.0"/>
        <m/>
        <n v="1.0"/>
      </sharedItems>
    </cacheField>
    <cacheField name="Единица измерения" numFmtId="0">
      <sharedItems containsBlank="1">
        <s v="792 человек"/>
        <m/>
      </sharedItems>
    </cacheField>
    <cacheField name="Единица измерения2" numFmtId="0">
      <sharedItems containsBlank="1">
        <s v="человек"/>
        <m/>
      </sharedItems>
    </cacheField>
    <cacheField name="Период" numFmtId="0">
      <sharedItems containsBlank="1">
        <s v="1558883 значение показателя за год"/>
        <m/>
      </sharedItems>
    </cacheField>
    <cacheField name="Период2" numFmtId="0">
      <sharedItems containsBlank="1">
        <s v="значение показателя за год"/>
        <m/>
      </sharedItems>
    </cacheField>
    <cacheField name="23" numFmtId="0">
      <sharedItems containsString="0" containsBlank="1" containsNumber="1" containsInteger="1">
        <n v="2.0"/>
        <m/>
        <n v="1.0"/>
      </sharedItems>
    </cacheField>
    <cacheField name="Тип поселения" numFmtId="0">
      <sharedItems containsBlank="1">
        <s v="w2:p_mest:11 все население"/>
        <s v="w2:p_mest:12 городское население"/>
        <s v="w2:p_mest:13 сельское население"/>
        <m/>
      </sharedItems>
    </cacheField>
    <cacheField name="Тип поселения2" numFmtId="0">
      <sharedItems containsBlank="1">
        <s v="все население"/>
        <s v="городское население"/>
        <s v="сельское население"/>
        <m/>
      </sharedItems>
    </cacheField>
    <cacheField name="2013">
      <sharedItems containsBlank="1" containsMixedTypes="1" containsNumber="1" containsInteger="1">
        <n v="74068.0"/>
        <n v="48478.0"/>
        <n v="25590.0"/>
        <n v="88431.0"/>
        <n v="66163.0"/>
        <n v="22268.0"/>
        <n v="1001799.0"/>
        <n v="721602.0"/>
        <n v="280197.0"/>
        <n v="185353.0"/>
        <n v="125345.0"/>
        <n v="60008.0"/>
        <n v="4995.0"/>
        <n v="3536.0"/>
        <n v="1459.0"/>
        <n v="29191.0"/>
        <n v="18992.0"/>
        <n v="10199.0"/>
        <n v="1871809.0"/>
        <n v="1332505.0"/>
        <n v="539304.0"/>
        <n v="288636.0"/>
        <n v="220993.0"/>
        <n v="67643.0"/>
        <n v="31808.0"/>
        <n v="24273.0"/>
        <n v="7535.0"/>
        <n v="529824.0"/>
        <n v="378749.0"/>
        <n v="151075.0"/>
        <n v="291775.0"/>
        <n v="223419.0"/>
        <n v="68356.0"/>
        <n v="8444.0"/>
        <n v="5805.0"/>
        <n v="2639.0"/>
        <n v="28779.0"/>
        <n v="16737.0"/>
        <n v="12042.0"/>
        <n v="14549.0"/>
        <n v="9809.0"/>
        <n v="4740.0"/>
        <n v="14427.0"/>
        <n v="9819.0"/>
        <n v="4608.0"/>
        <n v="310531.0"/>
        <n v="236566.0"/>
        <n v="73965.0"/>
        <m/>
        <n v="18378.0"/>
        <n v="12957.0"/>
        <n v="5421.0"/>
        <n v="24125.0"/>
        <n v="19267.0"/>
        <n v="4858.0"/>
        <n v="291431.0"/>
        <n v="225789.0"/>
        <n v="65642.0"/>
        <n v="41587.0"/>
        <n v="31092.0"/>
        <n v="10495.0"/>
        <n v="1499.0"/>
        <n v="1227.0"/>
        <n v="272.0"/>
        <n v="7784.0"/>
        <n v="1979.0"/>
        <n v="528754.0"/>
        <n v="406814.0"/>
        <n v="121940.0"/>
        <n v="85320.0"/>
        <n v="70355.0"/>
        <n v="14965.0"/>
        <n v="5024.0"/>
        <n v="4095.0"/>
        <n v="929.0"/>
        <n v="160244.0"/>
        <n v="122752.0"/>
        <n v="37492.0"/>
        <n v="86315.0"/>
        <n v="71200.0"/>
        <n v="15115.0"/>
        <n v="1783.0"/>
        <n v="1511.0"/>
        <n v="5028.0"/>
        <n v="3501.0"/>
        <n v="1527.0"/>
        <n v="3661.0"/>
        <n v="2546.0"/>
        <n v="1115.0"/>
        <n v="2677.0"/>
        <n v="2095.0"/>
        <n v="582.0"/>
        <n v="90978.0"/>
        <n v="73313.0"/>
        <n v="17665.0"/>
        <n v="762.0"/>
        <n v="398.0"/>
        <n v="364.0"/>
        <n v="635.0"/>
        <n v="422.0"/>
        <n v="213.0"/>
        <n v="13302.0"/>
        <n v="7444.0"/>
        <n v="5858.0"/>
        <n v="1519.0"/>
        <n v="922.0"/>
        <n v="597.0"/>
        <n v="64.0"/>
        <n v="35.0"/>
        <n v="29.0"/>
        <n v="290.0"/>
        <n v="166.0"/>
        <n v="124.0"/>
        <n v="21328.0"/>
        <n v="12383.0"/>
        <n v="8945.0"/>
        <n v="3251.0"/>
        <n v="2181.0"/>
        <n v="1070.0"/>
        <n v="70.0"/>
        <n v="50.0"/>
        <n v="20.0"/>
        <n v="9955.0"/>
        <n v="5326.0"/>
        <n v="4629.0"/>
        <n v="3293.0"/>
        <n v="2212.0"/>
        <n v="1081.0"/>
        <n v="51.0"/>
        <n v="34.0"/>
        <n v="17.0"/>
        <n v="262.0"/>
        <n v="147.0"/>
        <n v="115.0"/>
        <n v="126.0"/>
        <n v="78.0"/>
        <n v="48.0"/>
        <n v="90.0"/>
        <n v="56.0"/>
        <n v="2241.0"/>
        <n v="1611.0"/>
        <n v="630.0"/>
        <n v="784.0"/>
        <n v="460.0"/>
        <n v="324.0"/>
        <n v="996.0"/>
        <n v="640.0"/>
        <n v="356.0"/>
        <n v="11282.0"/>
        <n v="7316.0"/>
        <n v="3966.0"/>
        <n v="1999.0"/>
        <n v="1237.0"/>
        <n v="49.0"/>
        <n v="31.0"/>
        <n v="18.0"/>
        <n v="279.0"/>
        <n v="168.0"/>
        <n v="111.0"/>
        <n v="19857.0"/>
        <n v="12719.0"/>
        <n v="7138.0"/>
        <n v="2647.0"/>
        <n v="1899.0"/>
        <n v="748.0"/>
        <n v="193.0"/>
        <n v="108.0"/>
        <n v="85.0"/>
        <n v="5479.0"/>
        <n v="3468.0"/>
        <n v="2011.0"/>
        <n v="2675.0"/>
        <n v="1924.0"/>
        <n v="751.0"/>
        <n v="59.0"/>
        <n v="40.0"/>
        <n v="19.0"/>
        <n v="200.0"/>
        <n v="117.0"/>
        <n v="83.0"/>
        <n v="374.0"/>
        <n v="220.0"/>
        <n v="154.0"/>
        <n v="114.0"/>
        <n v="61.0"/>
        <n v="53.0"/>
        <n v="3931.0"/>
        <n v="2749.0"/>
        <n v="1182.0"/>
        <n v="758.0"/>
        <n v="572.0"/>
        <n v="186.0"/>
        <n v="1465.0"/>
        <n v="1144.0"/>
        <n v="321.0"/>
        <n v="13904.0"/>
        <n v="10486.0"/>
        <n v="3418.0"/>
        <n v="2015.0"/>
        <n v="1501.0"/>
        <n v="514.0"/>
        <n v="38.0"/>
        <n v="28.0"/>
        <n v="10.0"/>
        <n v="370.0"/>
        <n v="274.0"/>
        <n v="96.0"/>
        <n v="23659.0"/>
        <n v="18030.0"/>
        <n v="5629.0"/>
        <n v="3653.0"/>
        <n v="2905.0"/>
        <n v="182.0"/>
        <n v="142.0"/>
        <n v="6868.0"/>
        <n v="5157.0"/>
        <n v="1711.0"/>
        <n v="3680.0"/>
        <n v="2928.0"/>
        <n v="752.0"/>
        <n v="65.0"/>
        <n v="54.0"/>
        <n v="11.0"/>
        <n v="326.0"/>
        <n v="226.0"/>
        <n v="100.0"/>
        <n v="189.0"/>
        <n v="129.0"/>
        <n v="60.0"/>
        <n v="132.0"/>
        <n v="104.0"/>
        <n v="4781.0"/>
        <n v="3627.0"/>
        <n v="1154.0"/>
        <n v="1524.0"/>
        <n v="770.0"/>
        <n v="754.0"/>
        <n v="1463.0"/>
        <n v="912.0"/>
        <n v="551.0"/>
        <n v="17783.0"/>
        <n v="11143.0"/>
        <n v="6640.0"/>
        <n v="3309.0"/>
        <n v="2048.0"/>
        <n v="1261.0"/>
        <n v="81.0"/>
        <n v="580.0"/>
        <n v="333.0"/>
        <n v="247.0"/>
        <n v="36209.0"/>
        <n v="21610.0"/>
        <n v="14599.0"/>
        <n v="4650.0"/>
        <n v="3064.0"/>
        <n v="1586.0"/>
        <n v="219.0"/>
        <n v="135.0"/>
        <n v="84.0"/>
        <n v="8787.0"/>
        <n v="5382.0"/>
        <n v="3405.0"/>
        <n v="4702.0"/>
        <n v="3088.0"/>
        <n v="1614.0"/>
        <n v="102.0"/>
        <n v="95.0"/>
        <n v="7.0"/>
        <n v="406.0"/>
        <n v="215.0"/>
        <n v="191.0"/>
        <n v="430.0"/>
        <n v="283.0"/>
        <n v="140.0"/>
        <n v="75.0"/>
        <n v="6011.0"/>
        <n v="3953.0"/>
        <n v="2058.0"/>
        <n v="768.0"/>
        <n v="228.0"/>
        <n v="1188.0"/>
        <n v="984.0"/>
        <n v="204.0"/>
        <n v="6751.0"/>
        <n v="5656.0"/>
        <n v="1095.0"/>
        <n v="1300.0"/>
        <n v="1057.0"/>
        <n v="243.0"/>
        <n v="169.0"/>
        <n v="136.0"/>
        <n v="33.0"/>
        <n v="17038.0"/>
        <n v="13746.0"/>
        <n v="3292.0"/>
        <n v="2281.0"/>
        <n v="1883.0"/>
        <n v="167.0"/>
        <n v="22.0"/>
        <n v="2001.0"/>
        <n v="1645.0"/>
        <n v="2313.0"/>
        <n v="1905.0"/>
        <n v="408.0"/>
        <n v="42.0"/>
        <n v="234.0"/>
        <n v="183.0"/>
        <n v="158.0"/>
        <n v="120.0"/>
        <n v="106.0"/>
        <n v="16.0"/>
        <n v="2694.0"/>
        <n v="2305.0"/>
        <n v="389.0"/>
        <n v="540.0"/>
        <n v="385.0"/>
        <n v="155.0"/>
        <n v="817.0"/>
        <n v="631.0"/>
        <n v="8901.0"/>
        <n v="6400.0"/>
        <n v="2501.0"/>
        <n v="1479.0"/>
        <n v="1112.0"/>
        <n v="367.0"/>
        <n v="25.0"/>
        <n v="6.0"/>
        <n v="300.0"/>
        <n v="221.0"/>
        <n v="79.0"/>
        <n v="15250.0"/>
        <n v="11216.0"/>
        <n v="4034.0"/>
        <n v="2388.0"/>
        <n v="1840.0"/>
        <n v="548.0"/>
        <n v="160.0"/>
        <n v="121.0"/>
        <n v="39.0"/>
        <n v="5292.0"/>
        <n v="3656.0"/>
        <n v="1636.0"/>
        <n v="2408.0"/>
        <n v="1851.0"/>
        <n v="557.0"/>
        <n v="45.0"/>
        <n v="14.0"/>
        <n v="165.0"/>
        <n v="109.0"/>
        <n v="209.0"/>
        <n v="2076.0"/>
        <n v="599.0"/>
        <n v="223.0"/>
        <n v="98.0"/>
        <n v="405.0"/>
        <n v="105.0"/>
        <n v="6082.0"/>
        <n v="3984.0"/>
        <n v="2098.0"/>
        <n v="846.0"/>
        <n v="306.0"/>
        <n v="5.0"/>
        <n v="110.0"/>
        <n v="63.0"/>
        <n v="47.0"/>
        <n v="10588.0"/>
        <n v="6980.0"/>
        <n v="3608.0"/>
        <n v="1545.0"/>
        <n v="1114.0"/>
        <n v="431.0"/>
        <n v="21.0"/>
        <n v="3407.0"/>
        <n v="2169.0"/>
        <n v="1238.0"/>
        <n v="1564.0"/>
        <n v="1130.0"/>
        <n v="434.0"/>
        <n v="8.0"/>
        <n v="77.0"/>
        <n v="118.0"/>
        <n v="27.0"/>
        <n v="13.0"/>
        <n v="1933.0"/>
        <n v="1313.0"/>
        <n v="620.0"/>
        <n v="769.0"/>
        <n v="339.0"/>
        <n v="516.0"/>
        <n v="242.0"/>
        <n v="8725.0"/>
        <n v="5129.0"/>
        <n v="3596.0"/>
        <n v="1327.0"/>
        <n v="718.0"/>
        <n v="609.0"/>
        <n v="37.0"/>
        <n v="151.0"/>
        <n v="123.0"/>
        <n v="18051.0"/>
        <n v="10057.0"/>
        <n v="7994.0"/>
        <n v="2495.0"/>
        <n v="1640.0"/>
        <n v="855.0"/>
        <n v="157.0"/>
        <n v="89.0"/>
        <n v="68.0"/>
        <n v="4013.0"/>
        <n v="2217.0"/>
        <n v="1796.0"/>
        <n v="2558.0"/>
        <n v="1690.0"/>
        <n v="868.0"/>
        <n v="55.0"/>
        <n v="26.0"/>
        <n v="62.0"/>
        <n v="24.0"/>
        <n v="2827.0"/>
        <n v="1930.0"/>
        <n v="897.0"/>
        <n v="750.0"/>
        <n v="270.0"/>
        <n v="480.0"/>
        <n v="660.0"/>
        <n v="439.0"/>
        <n v="8597.0"/>
        <n v="5404.0"/>
        <n v="3193.0"/>
        <n v="1750.0"/>
        <n v="952.0"/>
        <n v="798.0"/>
        <n v="253.0"/>
        <n v="125.0"/>
        <n v="128.0"/>
        <n v="17642.0"/>
        <n v="10227.0"/>
        <n v="7415.0"/>
        <n v="2298.0"/>
        <n v="1531.0"/>
        <n v="767.0"/>
        <n v="76.0"/>
        <n v="46.0"/>
        <n v="30.0"/>
        <n v="4921.0"/>
        <n v="3142.0"/>
        <n v="1779.0"/>
        <n v="2322.0"/>
        <n v="1544.0"/>
        <n v="778.0"/>
        <n v="67.0"/>
        <n v="195.0"/>
        <n v="107.0"/>
        <n v="88.0"/>
        <n v="2529.0"/>
        <n v="1655.0"/>
        <n v="874.0"/>
        <n v="2980.0"/>
        <n v="2486.0"/>
        <n v="494.0"/>
        <n v="4543.0"/>
        <n v="3874.0"/>
        <n v="669.0"/>
        <n v="60257.0"/>
        <n v="49643.0"/>
        <n v="10614.0"/>
        <n v="8366.0"/>
        <n v="7083.0"/>
        <n v="1283.0"/>
        <n v="231.0"/>
        <n v="199.0"/>
        <n v="32.0"/>
        <n v="1811.0"/>
        <n v="1486.0"/>
        <n v="325.0"/>
        <n v="98864.0"/>
        <n v="82090.0"/>
        <n v="16774.0"/>
        <n v="16227.0"/>
        <n v="13582.0"/>
        <n v="2645.0"/>
        <n v="1002.0"/>
        <n v="834.0"/>
        <n v="35581.0"/>
        <n v="29304.0"/>
        <n v="6277.0"/>
        <n v="16365.0"/>
        <n v="13702.0"/>
        <n v="2663.0"/>
        <n v="318.0"/>
        <n v="291.0"/>
        <n v="1119.0"/>
        <n v="927.0"/>
        <n v="192.0"/>
        <n v="378.0"/>
        <n v="319.0"/>
        <n v="742.0"/>
        <n v="647.0"/>
        <n v="15751.0"/>
        <n v="13095.0"/>
        <n v="2656.0"/>
        <n v="399.0"/>
        <n v="233.0"/>
        <n v="598.0"/>
        <n v="7916.0"/>
        <n v="4576.0"/>
        <n v="3340.0"/>
        <n v="509.0"/>
        <n v="443.0"/>
        <n v="15.0"/>
        <n v="178.0"/>
        <n v="101.0"/>
        <n v="12549.0"/>
        <n v="7455.0"/>
        <n v="5094.0"/>
        <n v="1991.0"/>
        <n v="1337.0"/>
        <n v="654.0"/>
        <n v="5365.0"/>
        <n v="3183.0"/>
        <n v="2182.0"/>
        <n v="2014.0"/>
        <n v="1356.0"/>
        <n v="658.0"/>
        <n v="41.0"/>
        <n v="130.0"/>
        <n v="80.0"/>
        <n v="1493.0"/>
        <n v="856.0"/>
        <n v="637.0"/>
        <n v="462.0"/>
        <n v="288.0"/>
        <n v="713.0"/>
        <n v="508.0"/>
        <n v="205.0"/>
        <n v="9944.0"/>
        <n v="6403.0"/>
        <n v="3541.0"/>
        <n v="1417.0"/>
        <n v="906.0"/>
        <n v="511.0"/>
        <n v="52.0"/>
        <n v="12.0"/>
        <n v="211.0"/>
        <n v="138.0"/>
        <n v="73.0"/>
        <n v="18012.0"/>
        <n v="11567.0"/>
        <n v="6445.0"/>
        <n v="2841.0"/>
        <n v="2063.0"/>
        <n v="133.0"/>
        <n v="93.0"/>
        <n v="4767.0"/>
        <n v="3047.0"/>
        <n v="1720.0"/>
        <n v="2876.0"/>
        <n v="2090.0"/>
        <n v="786.0"/>
        <n v="58.0"/>
        <n v="44.0"/>
        <n v="23.0"/>
        <n v="4249.0"/>
        <n v="2786.0"/>
        <n v="729.0"/>
        <n v="445.0"/>
        <n v="284.0"/>
        <n v="533.0"/>
        <n v="235.0"/>
        <n v="7111.0"/>
        <n v="2330.0"/>
        <n v="1522.0"/>
        <n v="982.0"/>
        <n v="261.0"/>
        <n v="15920.0"/>
        <n v="10456.0"/>
        <n v="5464.0"/>
        <n v="2094.0"/>
        <n v="207.0"/>
        <n v="134.0"/>
        <n v="4693.0"/>
        <n v="3121.0"/>
        <n v="1572.0"/>
        <n v="2117.0"/>
        <n v="1542.0"/>
        <n v="575.0"/>
        <n v="185.0"/>
        <n v="112.0"/>
        <n v="229.0"/>
        <n v="152.0"/>
        <n v="86.0"/>
        <n v="1616.0"/>
        <n v="1123.0"/>
        <n v="493.0"/>
        <n v="861.0"/>
        <n v="453.0"/>
        <n v="731.0"/>
        <n v="418.0"/>
        <n v="313.0"/>
        <n v="7278.0"/>
        <n v="4081.0"/>
        <n v="3197.0"/>
        <n v="1412.0"/>
        <n v="745.0"/>
        <n v="667.0"/>
        <n v="263.0"/>
        <n v="17237.0"/>
        <n v="9407.0"/>
        <n v="7830.0"/>
        <n v="2170.0"/>
        <n v="1322.0"/>
        <n v="848.0"/>
        <n v="113.0"/>
        <n v="43.0"/>
        <n v="3995.0"/>
        <n v="2224.0"/>
        <n v="1771.0"/>
        <n v="2189.0"/>
        <n v="1335.0"/>
        <n v="854.0"/>
        <n v="9.0"/>
        <n v="137.0"/>
        <n v="66.0"/>
        <n v="2041.0"/>
        <n v="1331.0"/>
        <n v="710.0"/>
        <n v="776.0"/>
        <n v="558.0"/>
        <n v="218.0"/>
        <n v="1062.0"/>
        <n v="790.0"/>
        <n v="15291.0"/>
        <n v="10847.0"/>
        <n v="4444.0"/>
        <n v="2172.0"/>
        <n v="1532.0"/>
        <n v="347.0"/>
        <n v="255.0"/>
        <n v="92.0"/>
        <n v="23943.0"/>
        <n v="17251.0"/>
        <n v="6692.0"/>
        <n v="3242.0"/>
        <n v="2511.0"/>
        <n v="334.0"/>
        <n v="87.0"/>
        <n v="7204.0"/>
        <n v="5122.0"/>
        <n v="2082.0"/>
        <n v="3272.0"/>
        <n v="2539.0"/>
        <n v="733.0"/>
        <n v="94.0"/>
        <n v="119.0"/>
        <n v="148.0"/>
        <n v="150.0"/>
        <n v="5461.0"/>
        <n v="4001.0"/>
        <n v="1460.0"/>
        <n v="1206.0"/>
        <n v="869.0"/>
        <n v="337.0"/>
        <n v="1490.0"/>
        <n v="1189.0"/>
        <n v="301.0"/>
        <n v="13404.0"/>
        <n v="10560.0"/>
        <n v="2844.0"/>
        <n v="2213.0"/>
        <n v="1717.0"/>
        <n v="496.0"/>
        <n v="371.0"/>
        <n v="264.0"/>
        <n v="26569.0"/>
        <n v="20917.0"/>
        <n v="5652.0"/>
        <n v="4040.0"/>
        <n v="3274.0"/>
        <n v="766.0"/>
        <n v="312.0"/>
        <n v="250.0"/>
        <n v="7453.0"/>
        <n v="5755.0"/>
        <n v="1698.0"/>
        <n v="4115.0"/>
        <n v="3339.0"/>
        <n v="239.0"/>
        <n v="380.0"/>
        <n v="305.0"/>
        <n v="153.0"/>
        <n v="4654.0"/>
        <n v="3844.0"/>
        <n v="810.0"/>
        <n v="576.0"/>
        <n v="452.0"/>
        <n v="1101.0"/>
        <n v="891.0"/>
        <n v="210.0"/>
        <n v="11120.0"/>
        <n v="8827.0"/>
        <n v="2293.0"/>
        <n v="1794.0"/>
        <n v="1403.0"/>
        <n v="391.0"/>
        <n v="20072.0"/>
        <n v="15924.0"/>
        <n v="4148.0"/>
        <n v="3228.0"/>
        <n v="2650.0"/>
        <n v="578.0"/>
        <n v="143.0"/>
        <n v="5462.0"/>
        <n v="4255.0"/>
        <n v="1207.0"/>
        <n v="3255.0"/>
        <n v="2671.0"/>
        <n v="584.0"/>
        <n v="4649.0"/>
        <n v="3761.0"/>
        <n v="888.0"/>
        <n v="2897.0"/>
        <n v="2859.0"/>
        <n v="4732.0"/>
        <n v="4687.0"/>
        <n v="63783.0"/>
        <n v="63109.0"/>
        <n v="674.0"/>
        <n v="6195.0"/>
        <n v="6128.0"/>
        <n v="556.0"/>
        <n v="550.0"/>
        <n v="1426.0"/>
        <n v="1406.0"/>
        <n v="115966.0"/>
        <n v="114779.0"/>
        <n v="1187.0"/>
        <n v="24279.0"/>
        <n v="24037.0"/>
        <n v="1438.0"/>
        <n v="35001.0"/>
        <n v="34579.0"/>
        <n v="24597.0"/>
        <n v="24354.0"/>
        <n v="535.0"/>
        <n v="570.0"/>
        <n v="566.0"/>
        <n v="4.0"/>
        <n v="1.0"/>
        <n v="444.0"/>
        <n v="438.0"/>
        <n v="21442.0"/>
        <n v="21297.0"/>
        <n v="145.0"/>
        <n v="5951.0"/>
        <n v="4780.0"/>
        <n v="1171.0"/>
        <n v="8865.0"/>
        <n v="7180.0"/>
        <n v="1685.0"/>
        <n v="105175.0"/>
        <n v="84337.0"/>
        <n v="20838.0"/>
        <n v="17591.0"/>
        <n v="13327.0"/>
        <n v="4264.0"/>
        <n v="342.0"/>
        <n v="2515.0"/>
        <n v="1858.0"/>
        <n v="657.0"/>
        <n v="183845.0"/>
        <n v="147397.0"/>
        <n v="36448.0"/>
        <n v="31546.0"/>
        <n v="26764.0"/>
        <n v="4782.0"/>
        <n v="2886.0"/>
        <n v="2432.0"/>
        <n v="454.0"/>
        <n v="57575.0"/>
        <n v="45872.0"/>
        <n v="11703.0"/>
        <n v="31871.0"/>
        <n v="27045.0"/>
        <n v="4826.0"/>
        <n v="571.0"/>
        <n v="2562.0"/>
        <n v="1751.0"/>
        <n v="811.0"/>
        <n v="1842.0"/>
        <n v="1349.0"/>
        <n v="1155.0"/>
        <n v="867.0"/>
        <n v="32899.0"/>
        <n v="27138.0"/>
        <n v="5761.0"/>
        <n v="441.0"/>
        <n v="5109.0"/>
        <n v="3682.0"/>
        <n v="1427.0"/>
        <n v="892.0"/>
        <n v="614.0"/>
        <n v="278.0"/>
        <n v="2.0"/>
        <n v="127.0"/>
        <n v="9285.0"/>
        <n v="6663.0"/>
        <n v="2622.0"/>
        <n v="1473.0"/>
        <n v="1134.0"/>
        <n v="1556.0"/>
        <n v="1496.0"/>
        <n v="1151.0"/>
        <n v="345.0"/>
        <n v="156.0"/>
        <n v="99.0"/>
        <n v="57.0"/>
        <n v="2207.0"/>
        <n v="1652.0"/>
        <n v="555.0"/>
        <n v="417.0"/>
        <n v="783.0"/>
        <n v="4719.0"/>
        <n v="3497.0"/>
        <n v="1222.0"/>
        <n v="541.0"/>
        <n v="10484.0"/>
        <n v="7346.0"/>
        <n v="3138.0"/>
        <n v="1310.0"/>
        <n v="407.0"/>
        <n v="1602.0"/>
        <n v="1735.0"/>
        <n v="413.0"/>
        <n v="276.0"/>
        <n v="248.0"/>
        <n v="1450.0"/>
        <n v="536.0"/>
        <n v="394.0"/>
        <n v="728.0"/>
        <n v="549.0"/>
        <n v="179.0"/>
        <n v="8903.0"/>
        <n v="5992.0"/>
        <n v="2911.0"/>
        <n v="1889.0"/>
        <n v="651.0"/>
        <n v="139.0"/>
        <n v="15967.0"/>
        <n v="11068.0"/>
        <n v="4899.0"/>
        <n v="2849.0"/>
        <n v="2127.0"/>
        <n v="722.0"/>
        <n v="122.0"/>
        <n v="5558.0"/>
        <n v="3768.0"/>
        <n v="1790.0"/>
        <n v="2883.0"/>
        <n v="2153.0"/>
        <n v="730.0"/>
        <n v="71.0"/>
        <n v="414.0"/>
        <n v="246.0"/>
        <n v="277.0"/>
        <n v="194.0"/>
        <n v="2400.0"/>
        <n v="1574.0"/>
        <n v="826.0"/>
        <n v="224.0"/>
        <n v="91.0"/>
        <n v="3.0"/>
        <n v="457.0"/>
        <n v="0.0"/>
        <n v="525.0"/>
        <n v="388.0"/>
        <n v="708.0"/>
        <n v="534.0"/>
        <n v="174.0"/>
        <n v="8679.0"/>
        <n v="5859.0"/>
        <n v="2820.0"/>
        <n v="1804.0"/>
        <n v="1203.0"/>
        <n v="601.0"/>
        <s v=""/>
        <n v="15510.0"/>
        <n v="10804.0"/>
        <n v="4706.0"/>
        <n v="82.0"/>
        <n v="2808.0"/>
        <n v="2104.0"/>
        <n v="704.0"/>
        <n v="392.0"/>
        <n v="237.0"/>
        <n v="268.0"/>
        <n v="187.0"/>
        <n v="97.0"/>
        <n v="560.0"/>
        <n v="386.0"/>
        <n v="1090.0"/>
        <n v="788.0"/>
        <n v="302.0"/>
        <n v="10660.0"/>
        <n v="6611.0"/>
        <n v="4049.0"/>
        <n v="1817.0"/>
        <n v="1126.0"/>
        <n v="691.0"/>
        <n v="17976.0"/>
        <n v="11386.0"/>
        <n v="6590.0"/>
        <n v="2542.0"/>
        <n v="1749.0"/>
        <n v="793.0"/>
        <n v="6008.0"/>
        <n v="3493.0"/>
        <n v="2564.0"/>
        <n v="1764.0"/>
        <n v="800.0"/>
        <n v="74.0"/>
        <n v="275.0"/>
        <n v="188.0"/>
        <n v="3360.0"/>
        <n v="2414.0"/>
        <n v="946.0"/>
        <n v="322.0"/>
        <n v="604.0"/>
        <n v="6917.0"/>
        <n v="5474.0"/>
        <n v="1443.0"/>
        <n v="1296.0"/>
        <n v="934.0"/>
        <n v="362.0"/>
        <n v="12545.0"/>
        <n v="9794.0"/>
        <n v="2751.0"/>
        <n v="1964.0"/>
        <n v="1592.0"/>
        <n v="372.0"/>
        <n v="202.0"/>
        <n v="3087.0"/>
        <n v="2520.0"/>
        <n v="567.0"/>
        <n v="1987.0"/>
        <n v="1610.0"/>
        <n v="377.0"/>
        <n v="164.0"/>
        <n v="1646.0"/>
        <n v="815.0"/>
        <n v="259.0"/>
        <n v="1284.0"/>
        <n v="871.0"/>
        <n v="14302.0"/>
        <n v="10017.0"/>
        <n v="4285.0"/>
        <n v="2953.0"/>
        <n v="2110.0"/>
        <n v="843.0"/>
        <n v="562.0"/>
        <n v="190.0"/>
        <n v="25363.0"/>
        <n v="17729.0"/>
        <n v="7634.0"/>
        <n v="3918.0"/>
        <n v="2703.0"/>
        <n v="1215.0"/>
        <n v="553.0"/>
        <n v="382.0"/>
        <n v="171.0"/>
        <n v="8179.0"/>
        <n v="5690.0"/>
        <n v="2489.0"/>
        <n v="3950.0"/>
        <n v="2729.0"/>
        <n v="1221.0"/>
        <n v="271.0"/>
        <n v="307.0"/>
        <n v="216.0"/>
        <n v="172.0"/>
        <n v="4786.0"/>
        <n v="3396.0"/>
        <n v="1390.0"/>
        <n v="232.0"/>
        <n v="214.0"/>
        <n v="420.0"/>
        <n v="4958.0"/>
        <n v="4648.0"/>
        <n v="310.0"/>
        <n v="796.0"/>
        <n v="8536.0"/>
        <n v="8024.0"/>
        <n v="512.0"/>
        <n v="1317.0"/>
        <n v="1246.0"/>
        <n v="2319.0"/>
        <n v="170.0"/>
        <n v="1344.0"/>
        <n v="1273.0"/>
        <n v="1605.0"/>
        <n v="375.0"/>
        <n v="258.0"/>
        <n v="568.0"/>
        <n v="6716.0"/>
        <n v="4331.0"/>
        <n v="2385.0"/>
        <n v="1055.0"/>
        <n v="397.0"/>
        <n v="11130.0"/>
        <n v="7318.0"/>
        <n v="3812.0"/>
        <n v="1419.0"/>
        <n v="1019.0"/>
        <n v="400.0"/>
        <n v="103.0"/>
        <n v="69.0"/>
        <n v="3619.0"/>
        <n v="2334.0"/>
        <n v="1285.0"/>
        <n v="1428.0"/>
        <n v="1025.0"/>
        <n v="403.0"/>
        <n v="1710.0"/>
        <n v="600.0"/>
        <n v="425.0"/>
        <n v="175.0"/>
        <n v="7451.0"/>
        <n v="4645.0"/>
        <n v="2806.0"/>
        <n v="1165.0"/>
        <n v="712.0"/>
        <n v="12251.0"/>
        <n v="7761.0"/>
        <n v="4490.0"/>
        <n v="1649.0"/>
        <n v="1186.0"/>
        <n v="463.0"/>
        <n v="4580.0"/>
        <n v="2803.0"/>
        <n v="1777.0"/>
        <n v="1661.0"/>
        <n v="1195.0"/>
        <n v="466.0"/>
        <n v="1852.0"/>
        <n v="569.0"/>
        <n v="1990.0"/>
        <n v="35440.0"/>
        <n v="4265.0"/>
        <n v="131.0"/>
        <n v="60308.0"/>
        <n v="12698.0"/>
        <n v="19787.0"/>
        <n v="12823.0"/>
        <n v="468.0"/>
        <n v="294.0"/>
        <n v="240.0"/>
        <n v="11058.0"/>
        <n v="6399.0"/>
        <n v="4048.0"/>
        <n v="2351.0"/>
        <n v="8689.0"/>
        <n v="5820.0"/>
        <n v="2869.0"/>
        <n v="100204.0"/>
        <n v="62962.0"/>
        <n v="37242.0"/>
        <n v="13831.0"/>
        <n v="8163.0"/>
        <n v="5668.0"/>
        <n v="2838.0"/>
        <n v="1457.0"/>
        <n v="1381.0"/>
        <n v="182876.0"/>
        <n v="114594.0"/>
        <n v="68282.0"/>
        <n v="2898.0"/>
        <n v="1974.0"/>
        <n v="924.0"/>
        <n v="28191.0"/>
        <n v="18760.0"/>
        <n v="9431.0"/>
        <n v="827.0"/>
        <n v="969.0"/>
        <n v="373.0"/>
        <n v="197.0"/>
        <n v="176.0"/>
        <n v="865.0"/>
        <n v="544.0"/>
        <n v="251.0"/>
        <n v="116.0"/>
        <n v="3512.0"/>
        <n v="1571.0"/>
        <n v="1941.0"/>
        <n v="459.0"/>
        <n v="5814.0"/>
        <n v="2636.0"/>
        <n v="3178.0"/>
        <n v="974.0"/>
        <n v="455.0"/>
        <n v="519.0"/>
        <n v="685.0"/>
        <n v="889.0"/>
        <n v="980.0"/>
        <n v="1379.0"/>
        <n v="665.0"/>
        <n v="714.0"/>
        <n v="1348.0"/>
        <n v="593.0"/>
        <n v="755.0"/>
        <n v="230.0"/>
        <n v="2805.0"/>
        <n v="1287.0"/>
        <n v="1518.0"/>
        <n v="461.0"/>
        <n v="241.0"/>
        <n v="797.0"/>
        <n v="369.0"/>
        <n v="2348.0"/>
        <n v="967.0"/>
        <n v="3227.0"/>
        <n v="1856.0"/>
        <n v="1371.0"/>
        <n v="36239.0"/>
        <n v="20692.0"/>
        <n v="15547.0"/>
        <n v="5331.0"/>
        <n v="2879.0"/>
        <n v="2452.0"/>
        <n v="36.0"/>
        <n v="1342.0"/>
        <n v="650.0"/>
        <n v="692.0"/>
        <n v="68714.0"/>
        <n v="38228.0"/>
        <n v="30486.0"/>
        <n v="10454.0"/>
        <n v="6253.0"/>
        <n v="4201.0"/>
        <n v="824.0"/>
        <n v="510.0"/>
        <n v="314.0"/>
        <n v="16408.0"/>
        <n v="9951.0"/>
        <n v="6457.0"/>
        <n v="10559.0"/>
        <n v="6307.0"/>
        <n v="4252.0"/>
        <n v="958.0"/>
        <n v="527.0"/>
        <n v="208.0"/>
        <n v="363.0"/>
        <n v="149.0"/>
        <n v="10203.0"/>
        <n v="5782.0"/>
        <n v="4421.0"/>
        <n v="421.0"/>
        <n v="517.0"/>
        <n v="379.0"/>
        <n v="6938.0"/>
        <n v="4548.0"/>
        <n v="2390.0"/>
        <n v="1160.0"/>
        <n v="446.0"/>
        <n v="177.0"/>
        <n v="12358.0"/>
        <n v="8196.0"/>
        <n v="4162.0"/>
        <n v="1961.0"/>
        <n v="1382.0"/>
        <n v="579.0"/>
        <n v="181.0"/>
        <n v="3860.0"/>
        <n v="2526.0"/>
        <n v="1334.0"/>
        <n v="1989.0"/>
        <n v="1404.0"/>
        <n v="585.0"/>
        <n v="1958.0"/>
        <n v="1385.0"/>
        <n v="573.0"/>
        <n v="1725.0"/>
        <n v="1268.0"/>
        <n v="2067.0"/>
        <n v="415.0"/>
        <n v="19390.0"/>
        <n v="14229.0"/>
        <n v="5161.0"/>
        <n v="2919.0"/>
        <n v="2061.0"/>
        <n v="858.0"/>
        <n v="484.0"/>
        <n v="315.0"/>
        <n v="34676.0"/>
        <n v="25671.0"/>
        <n v="9005.0"/>
        <n v="5798.0"/>
        <n v="4514.0"/>
        <n v="436.0"/>
        <n v="10262.0"/>
        <n v="7637.0"/>
        <n v="2625.0"/>
        <n v="5855.0"/>
        <n v="4560.0"/>
        <n v="1295.0"/>
        <n v="196.0"/>
        <n v="212.0"/>
        <n v="6944.0"/>
        <n v="5005.0"/>
        <n v="1939.0"/>
        <n v="999.0"/>
        <n v="641.0"/>
        <n v="2484.0"/>
        <n v="759.0"/>
        <n v="32777.0"/>
        <n v="21329.0"/>
        <n v="11448.0"/>
        <n v="3576.0"/>
        <n v="2149.0"/>
        <n v="173.0"/>
        <n v="309.0"/>
        <n v="295.0"/>
        <n v="58509.0"/>
        <n v="38576.0"/>
        <n v="19933.0"/>
        <n v="8244.0"/>
        <n v="5736.0"/>
        <n v="2508.0"/>
        <n v="1099.0"/>
        <n v="791.0"/>
        <n v="308.0"/>
        <n v="21162.0"/>
        <n v="13122.0"/>
        <n v="8040.0"/>
        <n v="8347.0"/>
        <n v="2533.0"/>
        <n v="225.0"/>
        <n v="7427.0"/>
        <n v="5680.0"/>
        <n v="1747.0"/>
        <n v="3304.0"/>
        <n v="2205.0"/>
        <n v="3153.0"/>
        <n v="1745.0"/>
        <n v="1408.0"/>
        <n v="42998.0"/>
        <n v="21537.0"/>
        <n v="21461.0"/>
        <n v="5685.0"/>
        <n v="2580.0"/>
        <n v="3105.0"/>
        <n v="638.0"/>
        <n v="973.0"/>
        <n v="76601.0"/>
        <n v="37843.0"/>
        <n v="38758.0"/>
        <n v="908.0"/>
        <n v="464.0"/>
        <n v="6302.0"/>
        <n v="5146.0"/>
        <n v="521.0"/>
        <n v="217.0"/>
        <n v="304.0"/>
        <n v="299.0"/>
        <n v="1814.0"/>
        <n v="1480.0"/>
        <n v="626.0"/>
        <n v="6918.0"/>
        <n v="2727.0"/>
        <n v="4191.0"/>
        <n v="1504.0"/>
        <n v="1024.0"/>
        <n v="563.0"/>
        <n v="16258.0"/>
        <n v="5983.0"/>
        <n v="10275.0"/>
        <n v="2134.0"/>
        <n v="947.0"/>
        <n v="244.0"/>
        <n v="4066.0"/>
        <n v="2555.0"/>
        <n v="961.0"/>
        <n v="1208.0"/>
        <n v="161.0"/>
        <n v="296.0"/>
        <n v="141.0"/>
        <n v="629.0"/>
        <n v="890.0"/>
        <n v="327.0"/>
        <n v="499.0"/>
        <n v="1568.0"/>
        <n v="619.0"/>
        <n v="949.0"/>
        <n v="4747.0"/>
        <n v="2530.0"/>
        <n v="610.0"/>
        <n v="331.0"/>
        <n v="7712.0"/>
        <n v="4179.0"/>
        <n v="3533.0"/>
        <n v="485.0"/>
        <n v="1132.0"/>
        <n v="591.0"/>
        <n v="1224.0"/>
        <n v="1665.0"/>
        <n v="977.0"/>
        <n v="688.0"/>
        <n v="2670.0"/>
        <n v="1017.0"/>
        <n v="1653.0"/>
        <n v="144.0"/>
        <n v="4464.0"/>
        <n v="1821.0"/>
        <n v="2643.0"/>
        <n v="624.0"/>
        <n v="298.0"/>
        <n v="1548.0"/>
        <n v="490.0"/>
        <n v="1058.0"/>
        <n v="329.0"/>
        <n v="701.0"/>
        <n v="447.0"/>
        <n v="4823.0"/>
        <n v="3067.0"/>
        <n v="1756.0"/>
        <n v="257.0"/>
        <n v="7394.0"/>
        <n v="4791.0"/>
        <n v="2603.0"/>
        <n v="1157.0"/>
        <n v="809.0"/>
        <n v="348.0"/>
        <n v="3028.0"/>
        <n v="1945.0"/>
        <n v="1083.0"/>
        <n v="1163.0"/>
        <n v="814.0"/>
        <n v="349.0"/>
        <n v="1202.0"/>
        <n v="771.0"/>
        <n v="203.0"/>
        <n v="3508.0"/>
        <n v="6581.0"/>
        <n v="2737.0"/>
        <n v="989.0"/>
        <n v="411.0"/>
        <n v="1027.0"/>
        <n v="332.0"/>
        <n v="695.0"/>
        <n v="1012.0"/>
        <n v="428.0"/>
        <n v="198.0"/>
        <n v="587.0"/>
        <n v="390.0"/>
        <n v="863.0"/>
        <n v="19506.0"/>
        <n v="10574.0"/>
        <n v="8932.0"/>
        <n v="2321.0"/>
        <n v="1162.0"/>
        <n v="1159.0"/>
        <n v="249.0"/>
        <n v="32624.0"/>
        <n v="17713.0"/>
        <n v="14911.0"/>
        <n v="4992.0"/>
        <n v="2961.0"/>
        <n v="2031.0"/>
        <n v="8965.0"/>
        <n v="4478.0"/>
        <n v="4487.0"/>
        <n v="5029.0"/>
        <n v="2977.0"/>
        <n v="2052.0"/>
        <n v="5905.0"/>
        <n v="3525.0"/>
        <n v="2380.0"/>
        <n v="16995.0"/>
        <n v="9780.0"/>
        <n v="7215.0"/>
        <n v="19986.0"/>
        <n v="14296.0"/>
        <n v="218991.0"/>
        <n v="149998.0"/>
        <n v="68993.0"/>
        <n v="44872.0"/>
        <n v="28067.0"/>
        <n v="16805.0"/>
        <n v="957.0"/>
        <n v="328.0"/>
        <n v="3891.0"/>
        <n v="2566.0"/>
        <n v="414149.0"/>
        <n v="275833.0"/>
        <n v="138316.0"/>
        <n v="56665.0"/>
        <n v="41613.0"/>
        <n v="15052.0"/>
        <n v="6577.0"/>
        <n v="5078.0"/>
        <n v="109661.0"/>
        <n v="73813.0"/>
        <n v="35848.0"/>
        <n v="57212.0"/>
        <n v="42017.0"/>
        <n v="15195.0"/>
        <n v="1697.0"/>
        <n v="1141.0"/>
        <n v="7325.0"/>
        <n v="3626.0"/>
        <n v="3699.0"/>
        <n v="3490.0"/>
        <n v="2285.0"/>
        <n v="1205.0"/>
        <n v="3002.0"/>
        <n v="1963.0"/>
        <n v="1039.0"/>
        <n v="72721.0"/>
        <n v="53731.0"/>
        <n v="18990.0"/>
        <n v="2608.0"/>
        <n v="1129.0"/>
        <n v="2154.0"/>
        <n v="1242.0"/>
        <n v="24467.0"/>
        <n v="15101.0"/>
        <n v="9366.0"/>
        <n v="6097.0"/>
        <n v="3013.0"/>
        <n v="3084.0"/>
        <n v="976.0"/>
        <n v="524.0"/>
        <n v="53346.0"/>
        <n v="29594.0"/>
        <n v="23752.0"/>
        <n v="5940.0"/>
        <n v="4031.0"/>
        <n v="1909.0"/>
        <n v="679.0"/>
        <n v="481.0"/>
        <n v="11880.0"/>
        <n v="7423.0"/>
        <n v="4457.0"/>
        <n v="5973.0"/>
        <n v="4050.0"/>
        <n v="1923.0"/>
        <n v="1565.0"/>
        <n v="520.0"/>
        <n v="1045.0"/>
        <n v="467.0"/>
        <n v="7732.0"/>
        <n v="5586.0"/>
        <n v="2146.0"/>
        <n v="491.0"/>
        <n v="316.0"/>
        <n v="4671.0"/>
        <n v="1752.0"/>
        <n v="707.0"/>
        <n v="642.0"/>
        <n v="9444.0"/>
        <n v="5717.0"/>
        <n v="3727.0"/>
        <n v="1225.0"/>
        <n v="860.0"/>
        <n v="365.0"/>
        <n v="1789.0"/>
        <n v="655.0"/>
        <n v="1236.0"/>
        <n v="866.0"/>
        <n v="254.0"/>
        <n v="1362.0"/>
        <n v="513.0"/>
        <n v="292.0"/>
        <n v="5454.0"/>
        <n v="3094.0"/>
        <n v="2360.0"/>
        <n v="1098.0"/>
        <n v="622.0"/>
        <n v="476.0"/>
        <n v="12095.0"/>
        <n v="6405.0"/>
        <n v="1483.0"/>
        <n v="978.0"/>
        <n v="505.0"/>
        <n v="2549.0"/>
        <n v="1089.0"/>
        <n v="992.0"/>
        <n v="180.0"/>
        <n v="1145.0"/>
        <n v="644.0"/>
        <n v="1543.0"/>
        <n v="448.0"/>
        <n v="24288.0"/>
        <n v="17222.0"/>
        <n v="7066.0"/>
        <n v="4481.0"/>
        <n v="3036.0"/>
        <n v="1445.0"/>
        <n v="832.0"/>
        <n v="281.0"/>
        <n v="46192.0"/>
        <n v="31922.0"/>
        <n v="14270.0"/>
        <n v="6690.0"/>
        <n v="5154.0"/>
        <n v="1536.0"/>
        <n v="429.0"/>
        <n v="10278.0"/>
        <n v="7369.0"/>
        <n v="2909.0"/>
        <n v="6752.0"/>
        <n v="5202.0"/>
        <n v="1550.0"/>
        <n v="360.0"/>
        <n v="206.0"/>
        <n v="8358.0"/>
        <n v="6376.0"/>
        <n v="1982.0"/>
        <n v="1000.0"/>
        <n v="546.0"/>
        <n v="1323.0"/>
        <n v="926.0"/>
        <n v="9187.0"/>
        <n v="5977.0"/>
        <n v="3210.0"/>
        <n v="2419.0"/>
        <n v="1217.0"/>
        <n v="303.0"/>
        <n v="19332.0"/>
        <n v="11671.0"/>
        <n v="7661.0"/>
        <n v="1695.0"/>
        <n v="820.0"/>
        <n v="245.0"/>
        <n v="5174.0"/>
        <n v="3500.0"/>
        <n v="1674.0"/>
        <n v="2540.0"/>
        <n v="1708.0"/>
        <n v="383.0"/>
        <n v="146.0"/>
        <n v="2525.0"/>
        <n v="1722.0"/>
        <n v="803.0"/>
        <n v="1266.0"/>
        <n v="538.0"/>
        <n v="985.0"/>
        <n v="545.0"/>
        <n v="440.0"/>
        <n v="6854.0"/>
        <n v="3709.0"/>
        <n v="3145.0"/>
        <n v="2255.0"/>
        <n v="975.0"/>
        <n v="1280.0"/>
        <n v="16324.0"/>
        <n v="7865.0"/>
        <n v="8459.0"/>
        <n v="1805.0"/>
        <n v="1125.0"/>
        <n v="680.0"/>
        <n v="2968.0"/>
        <n v="1541.0"/>
        <n v="1818.0"/>
        <n v="1133.0"/>
        <n v="2735.0"/>
        <n v="1179.0"/>
        <n v="1399.0"/>
        <n v="956.0"/>
        <n v="2068.0"/>
        <n v="1539.0"/>
        <n v="529.0"/>
        <n v="20519.0"/>
        <n v="14963.0"/>
        <n v="5556.0"/>
        <n v="4593.0"/>
        <n v="2936.0"/>
        <n v="1657.0"/>
        <n v="696.0"/>
        <n v="469.0"/>
        <n v="227.0"/>
        <n v="36966.0"/>
        <n v="26470.0"/>
        <n v="10496.0"/>
        <n v="5228.0"/>
        <n v="4037.0"/>
        <n v="1191.0"/>
        <n v="8873.0"/>
        <n v="6606.0"/>
        <n v="2267.0"/>
        <n v="5263.0"/>
        <n v="4063.0"/>
        <n v="1200.0"/>
        <n v="528.0"/>
        <n v="419.0"/>
        <n v="387.0"/>
        <n v="507.0"/>
        <n v="8116.0"/>
        <n v="6099.0"/>
        <n v="2017.0"/>
        <n v="948.0"/>
        <n v="753.0"/>
        <n v="11680.0"/>
        <n v="8106.0"/>
        <n v="3574.0"/>
        <n v="2302.0"/>
        <n v="1492.0"/>
        <n v="159.0"/>
        <n v="20198.0"/>
        <n v="14090.0"/>
        <n v="6108.0"/>
        <n v="2789.0"/>
        <n v="2075.0"/>
        <n v="5883.0"/>
        <n v="1802.0"/>
        <n v="2818.0"/>
        <n v="2097.0"/>
        <n v="721.0"/>
        <n v="5139.0"/>
        <n v="3545.0"/>
        <n v="1594.0"/>
        <n v="1032.0"/>
        <n v="2490.0"/>
        <n v="2003.0"/>
        <n v="487.0"/>
        <n v="32572.0"/>
        <n v="23590.0"/>
        <n v="8982.0"/>
        <n v="4295.0"/>
        <n v="3205.0"/>
        <n v="52134.0"/>
        <n v="38800.0"/>
        <n v="13334.0"/>
        <n v="7522.0"/>
        <n v="6022.0"/>
        <n v="1500.0"/>
        <n v="492.0"/>
        <n v="18322.0"/>
        <n v="12814.0"/>
        <n v="5508.0"/>
        <n v="7576.0"/>
        <n v="6067.0"/>
        <n v="1509.0"/>
        <n v="500.0"/>
        <n v="344.0"/>
        <n v="10439.0"/>
        <n v="2081.0"/>
        <n v="1209.0"/>
        <n v="645.0"/>
        <n v="564.0"/>
        <n v="539.0"/>
        <n v="15504.0"/>
        <n v="8754.0"/>
        <n v="6750.0"/>
        <n v="2966.0"/>
        <n v="1512.0"/>
        <n v="1454.0"/>
        <n v="184.0"/>
        <n v="27959.0"/>
        <n v="15930.0"/>
        <n v="12029.0"/>
        <n v="4577.0"/>
        <n v="1826.0"/>
        <n v="726.0"/>
        <n v="7846.0"/>
        <n v="4062.0"/>
        <n v="3784.0"/>
        <n v="4634.0"/>
        <n v="2787.0"/>
        <n v="1847.0"/>
        <n v="662.0"/>
        <n v="4437.0"/>
        <n v="3176.0"/>
        <n v="723.0"/>
        <n v="346.0"/>
        <n v="965.0"/>
        <n v="661.0"/>
        <n v="12674.0"/>
        <n v="7787.0"/>
        <n v="4887.0"/>
        <n v="1835.0"/>
        <n v="1109.0"/>
        <n v="20046.0"/>
        <n v="12507.0"/>
        <n v="7539.0"/>
        <n v="1922.0"/>
        <n v="896.0"/>
        <n v="9676.0"/>
        <n v="5770.0"/>
        <n v="3906.0"/>
        <n v="2839.0"/>
        <n v="900.0"/>
        <n v="72.0"/>
        <n v="2002.0"/>
        <n v="1345.0"/>
        <n v="1546.0"/>
        <n v="1092.0"/>
        <n v="435.0"/>
        <n v="23155.0"/>
        <n v="18568.0"/>
        <n v="4587.0"/>
        <n v="4520.0"/>
        <n v="1363.0"/>
        <n v="45985.0"/>
        <n v="36071.0"/>
        <n v="9914.0"/>
        <n v="6786.0"/>
        <n v="5501.0"/>
        <n v="1400.0"/>
        <n v="9120.0"/>
        <n v="7170.0"/>
        <n v="1950.0"/>
        <n v="8211.0"/>
        <n v="6622.0"/>
        <n v="1589.0"/>
        <n v="761.0"/>
        <n v="522.0"/>
        <n v="16819.0"/>
        <n v="12687.0"/>
        <n v="4132.0"/>
        <n v="3464.0"/>
        <n v="2440.0"/>
        <n v="353.0"/>
        <n v="35887.0"/>
        <n v="26125.0"/>
        <n v="9762.0"/>
        <n v="4461.0"/>
        <n v="3369.0"/>
        <n v="602.0"/>
        <n v="478.0"/>
        <n v="10239.0"/>
        <n v="2578.0"/>
        <n v="4506.0"/>
        <n v="3403.0"/>
        <n v="1103.0"/>
        <n v="5541.0"/>
        <n v="4290.0"/>
        <n v="1251.0"/>
        <n v="543.0"/>
        <n v="352.0"/>
        <n v="684.0"/>
        <n v="11147.0"/>
        <n v="7521.0"/>
        <n v="552.0"/>
        <n v="18241.0"/>
        <n v="12666.0"/>
        <n v="5575.0"/>
        <n v="2826.0"/>
        <n v="2093.0"/>
        <n v="289.0"/>
        <n v="5064.0"/>
        <n v="3222.0"/>
        <n v="2902.0"/>
        <n v="2152.0"/>
        <n v="4246.0"/>
        <n v="3059.0"/>
        <n v="6778.0"/>
        <n v="4950.0"/>
        <n v="1828.0"/>
        <n v="7313.0"/>
        <n v="5825.0"/>
        <n v="1488.0"/>
        <n v="76464.0"/>
        <n v="58820.0"/>
        <n v="17644.0"/>
        <n v="18054.0"/>
        <n v="13341.0"/>
        <n v="4713.0"/>
        <n v="350.0"/>
        <n v="267.0"/>
        <n v="2475.0"/>
        <n v="1696.0"/>
        <n v="779.0"/>
        <n v="150673.0"/>
        <n v="115156.0"/>
        <n v="35517.0"/>
        <n v="23982.0"/>
        <n v="19243.0"/>
        <n v="4739.0"/>
        <n v="4339.0"/>
        <n v="3456.0"/>
        <n v="883.0"/>
        <n v="38511.0"/>
        <n v="29530.0"/>
        <n v="8981.0"/>
        <n v="24246.0"/>
        <n v="19456.0"/>
        <n v="4790.0"/>
        <n v="698.0"/>
        <n v="3273.0"/>
        <n v="1120.0"/>
        <n v="1299.0"/>
        <n v="914.0"/>
        <n v="381.0"/>
        <n v="24657.0"/>
        <n v="19558.0"/>
        <n v="5099.0"/>
        <n v="5886.0"/>
        <n v="3436.0"/>
        <n v="2450.0"/>
        <n v="14154.0"/>
        <n v="7897.0"/>
        <n v="6257.0"/>
        <n v="2361.0"/>
        <n v="2606.0"/>
        <n v="1425.0"/>
        <n v="1181.0"/>
        <n v="986.0"/>
        <n v="384.0"/>
        <n v="2021.0"/>
        <n v="1351.0"/>
        <n v="670.0"/>
        <n v="2038.0"/>
        <n v="3044.0"/>
        <n v="2593.0"/>
        <n v="451.0"/>
        <n v="31239.0"/>
        <n v="25636.0"/>
        <n v="5603.0"/>
        <n v="6859.0"/>
        <n v="5523.0"/>
        <n v="1336.0"/>
        <n v="523.0"/>
        <n v="59266.0"/>
        <n v="48932.0"/>
        <n v="10334.0"/>
        <n v="9589.0"/>
        <n v="8162.0"/>
        <n v="1830.0"/>
        <n v="14821.0"/>
        <n v="12232.0"/>
        <n v="2589.0"/>
        <n v="9667.0"/>
        <n v="8231.0"/>
        <n v="1436.0"/>
        <n v="201.0"/>
        <n v="1042.0"/>
        <n v="782.0"/>
        <n v="260.0"/>
        <n v="603.0"/>
        <n v="11677.0"/>
        <n v="9624.0"/>
        <n v="2053.0"/>
        <n v="1321.0"/>
        <n v="1477.0"/>
        <n v="14007.0"/>
        <n v="9557.0"/>
        <n v="4450.0"/>
        <n v="4071.0"/>
        <n v="2762.0"/>
        <n v="1309.0"/>
        <n v="28861.0"/>
        <n v="19606.0"/>
        <n v="9255.0"/>
        <n v="4029.0"/>
        <n v="3043.0"/>
        <n v="789.0"/>
        <n v="238.0"/>
        <n v="7669.0"/>
        <n v="5045.0"/>
        <n v="2624.0"/>
        <n v="4091.0"/>
        <n v="3092.0"/>
        <n v="3315.0"/>
        <n v="2343.0"/>
        <n v="972.0"/>
        <n v="409.0"/>
        <n v="518.0"/>
        <n v="4462.0"/>
        <n v="1530.0"/>
        <n v="1358.0"/>
        <n v="9967.0"/>
        <n v="8925.0"/>
        <n v="1769.0"/>
        <n v="1580.0"/>
        <n v="351.0"/>
        <n v="2220.0"/>
        <n v="2012.0"/>
        <n v="1788.0"/>
        <n v="1598.0"/>
        <n v="617.0"/>
        <n v="559.0"/>
        <n v="1167.0"/>
        <n v="899.0"/>
        <n v="594.0"/>
        <n v="410.0"/>
        <n v="2772.0"/>
        <n v="2106.0"/>
        <n v="666.0"/>
        <n v="659.0"/>
        <n v="794.0"/>
        <n v="355.0"/>
        <n v="8378.0"/>
        <n v="4657.0"/>
        <n v="3721.0"/>
        <n v="1947.0"/>
        <n v="994.0"/>
        <n v="953.0"/>
        <n v="16122.0"/>
        <n v="8575.0"/>
        <n v="7547.0"/>
        <n v="583.0"/>
        <n v="1896.0"/>
        <n v="739.0"/>
        <n v="2257.0"/>
        <n v="2237.0"/>
        <n v="1841.0"/>
        <n v="396.0"/>
        <n v="25332.0"/>
        <n v="20191.0"/>
        <n v="5141.0"/>
        <n v="5426.0"/>
        <n v="4142.0"/>
        <n v="715.0"/>
        <n v="48392.0"/>
        <n v="38721.0"/>
        <n v="9671.0"/>
        <n v="8003.0"/>
        <n v="6653.0"/>
        <n v="1350.0"/>
        <n v="1110.0"/>
        <n v="905.0"/>
        <n v="13415.0"/>
        <n v="10828.0"/>
        <n v="2587.0"/>
        <n v="8103.0"/>
        <n v="6734.0"/>
        <n v="1369.0"/>
        <n v="1143.0"/>
        <n v="805.0"/>
        <n v="338.0"/>
        <n v="273.0"/>
        <n v="477.0"/>
        <n v="7644.0"/>
        <n v="6240.0"/>
        <n v="13061.0"/>
        <n v="8414.0"/>
        <n v="4647.0"/>
        <n v="11803.0"/>
        <n v="8556.0"/>
        <n v="3247.0"/>
        <n v="124828.0"/>
        <n v="87545.0"/>
        <n v="37283.0"/>
        <n v="33070.0"/>
        <n v="21586.0"/>
        <n v="11484.0"/>
        <n v="702.0"/>
        <n v="458.0"/>
        <n v="4152.0"/>
        <n v="2720.0"/>
        <n v="1432.0"/>
        <n v="256218.0"/>
        <n v="177282.0"/>
        <n v="78936.0"/>
        <n v="39860.0"/>
        <n v="29024.0"/>
        <n v="10836.0"/>
        <n v="7542.0"/>
        <n v="5642.0"/>
        <n v="1900.0"/>
        <n v="68318.0"/>
        <n v="46865.0"/>
        <n v="21453.0"/>
        <n v="40306.0"/>
        <n v="29341.0"/>
        <n v="10965.0"/>
        <n v="743.0"/>
        <n v="6467.0"/>
        <n v="3579.0"/>
        <n v="2888.0"/>
        <n v="3224.0"/>
        <n v="2111.0"/>
        <n v="1113.0"/>
        <n v="3331.0"/>
        <n v="2091.0"/>
        <n v="1240.0"/>
        <n v="37491.0"/>
        <n v="28609.0"/>
        <n v="8882.0"/>
        <n v="1060.0"/>
        <n v="456.0"/>
        <n v="358.0"/>
        <n v="2392.0"/>
        <n v="656.0"/>
        <n v="1736.0"/>
        <n v="401.0"/>
        <n v="607.0"/>
        <n v="3399.0"/>
        <n v="1567.0"/>
        <n v="1832.0"/>
        <n v="336.0"/>
        <n v="320.0"/>
        <n v="3474.0"/>
        <n v="2279.0"/>
        <n v="933.0"/>
        <n v="6987.0"/>
        <n v="4477.0"/>
        <n v="2510.0"/>
        <n v="1993.0"/>
        <n v="1401.0"/>
        <n v="592.0"/>
        <n v="1127.0"/>
        <n v="792.0"/>
        <n v="335.0"/>
        <n v="1743.0"/>
        <n v="687.0"/>
        <n v="1056.0"/>
        <n v="581.0"/>
        <n v="15806.0"/>
        <n v="6841.0"/>
        <n v="3368.0"/>
        <n v="1704.0"/>
        <n v="1664.0"/>
        <n v="33887.0"/>
        <n v="17181.0"/>
        <n v="16706.0"/>
        <n v="2748.0"/>
        <n v="2617.0"/>
        <n v="9730.0"/>
        <n v="5773.0"/>
        <n v="3957.0"/>
        <n v="5431.0"/>
        <n v="2784.0"/>
        <n v="878.0"/>
        <n v="163.0"/>
        <n v="4008.0"/>
        <n v="1981.0"/>
        <n v="1487.0"/>
        <n v="1467.0"/>
        <n v="17399.0"/>
        <n v="12359.0"/>
        <n v="5040.0"/>
        <n v="4684.0"/>
        <n v="3137.0"/>
        <n v="1547.0"/>
        <n v="671.0"/>
        <n v="36162.0"/>
        <n v="25818.0"/>
        <n v="10344.0"/>
        <n v="6368.0"/>
        <n v="4818.0"/>
        <n v="925.0"/>
        <n v="10499.0"/>
        <n v="7573.0"/>
        <n v="2926.0"/>
        <n v="6484.0"/>
        <n v="4906.0"/>
        <n v="1578.0"/>
        <n v="634.0"/>
        <n v="269.0"/>
        <n v="433.0"/>
        <n v="4843.0"/>
        <n v="3496.0"/>
        <n v="1347.0"/>
        <n v="1762.0"/>
        <n v="404.0"/>
        <n v="1825.0"/>
        <n v="1456.0"/>
        <n v="16474.0"/>
        <n v="12952.0"/>
        <n v="3522.0"/>
        <n v="3444.0"/>
        <n v="33033.0"/>
        <n v="25907.0"/>
        <n v="7126.0"/>
        <n v="4916.0"/>
        <n v="3985.0"/>
        <n v="931.0"/>
        <n v="1216.0"/>
        <n v="9159.0"/>
        <n v="7238.0"/>
        <n v="1921.0"/>
        <n v="4977.0"/>
        <n v="4035.0"/>
        <n v="942.0"/>
        <n v="475.0"/>
        <n v="4254.0"/>
        <n v="3526.0"/>
        <n v="1675.0"/>
        <n v="1881.0"/>
        <n v="1626.0"/>
        <n v="17737.0"/>
        <n v="15139.0"/>
        <n v="2598.0"/>
        <n v="5279.0"/>
        <n v="4401.0"/>
        <n v="498.0"/>
        <n v="39703.0"/>
        <n v="33637.0"/>
        <n v="6066.0"/>
        <n v="6182.0"/>
        <n v="5295.0"/>
        <n v="887.0"/>
        <n v="1373.0"/>
        <n v="1166.0"/>
        <n v="6824.0"/>
        <n v="5853.0"/>
        <n v="971.0"/>
        <n v="6212.0"/>
        <n v="5323.0"/>
        <n v="618.0"/>
        <n v="6415.0"/>
        <n v="5702.0"/>
        <n v="938.0"/>
        <n v="1448.0"/>
        <n v="1140.0"/>
        <n v="20337.0"/>
        <n v="14921.0"/>
        <n v="5416.0"/>
        <n v="3756.0"/>
        <n v="2632.0"/>
        <n v="1124.0"/>
        <n v="36571.0"/>
        <n v="26995.0"/>
        <n v="9576.0"/>
        <n v="5339.0"/>
        <n v="4147.0"/>
        <n v="1192.0"/>
        <n v="983.0"/>
        <n v="11464.0"/>
        <n v="7918.0"/>
        <n v="3546.0"/>
        <n v="5379.0"/>
        <n v="4175.0"/>
        <n v="1204.0"/>
        <n v="426.0"/>
        <n v="282.0"/>
        <n v="7235.0"/>
        <n v="5870.0"/>
        <n v="1365.0"/>
        <n v="962.0"/>
        <n v="1047.0"/>
        <n v="14254.0"/>
        <n v="9544.0"/>
        <n v="4710.0"/>
        <n v="3039.0"/>
        <n v="2022.0"/>
        <n v="368.0"/>
        <n v="26408.0"/>
        <n v="18141.0"/>
        <n v="8267.0"/>
        <n v="4155.0"/>
        <n v="3200.0"/>
        <n v="955.0"/>
        <n v="495.0"/>
        <n v="8413.0"/>
        <n v="5017.0"/>
        <n v="4205.0"/>
        <n v="3238.0"/>
        <n v="265.0"/>
        <n v="286.0"/>
        <n v="4392.0"/>
        <n v="3651.0"/>
        <n v="741.0"/>
        <n v="416.0"/>
        <n v="5545.0"/>
        <n v="1919.0"/>
        <n v="1452.0"/>
        <n v="787.0"/>
        <n v="12534.0"/>
        <n v="7977.0"/>
        <n v="4557.0"/>
        <n v="2165.0"/>
        <n v="1481.0"/>
        <n v="2775.0"/>
        <n v="1949.0"/>
        <n v="2195.0"/>
        <n v="694.0"/>
        <n v="1688.0"/>
        <n v="502.0"/>
        <n v="3202.0"/>
        <n v="4497.0"/>
        <n v="1023.0"/>
        <n v="41708.0"/>
        <n v="30614.0"/>
        <n v="11094.0"/>
        <n v="10663.0"/>
        <n v="7189.0"/>
        <n v="1359.0"/>
        <n v="432.0"/>
        <n v="78693.0"/>
        <n v="57586.0"/>
        <n v="21107.0"/>
        <n v="12057.0"/>
        <n v="9205.0"/>
        <n v="2852.0"/>
        <n v="1634.0"/>
        <n v="21550.0"/>
        <n v="16244.0"/>
        <n v="5306.0"/>
        <n v="12186.0"/>
        <n v="9298.0"/>
        <n v="393.0"/>
        <n v="1807.0"/>
        <n v="724.0"/>
        <n v="366.0"/>
        <n v="1311.0"/>
        <n v="853.0"/>
        <n v="11861.0"/>
        <n v="9060.0"/>
        <n v="2801.0"/>
        <n v="774.0"/>
        <n v="474.0"/>
        <n v="5423.0"/>
        <n v="2992.0"/>
        <n v="2431.0"/>
        <n v="2100.0"/>
        <n v="1003.0"/>
        <n v="1097.0"/>
        <n v="11479.0"/>
        <n v="6152.0"/>
        <n v="5327.0"/>
        <n v="1699.0"/>
        <n v="3073.0"/>
        <n v="1716.0"/>
        <n v="720.0"/>
        <n v="1913.0"/>
        <n v="1248.0"/>
        <n v="780.0"/>
        <n v="6190.0"/>
        <n v="3954.0"/>
        <n v="2236.0"/>
        <n v="2339.0"/>
        <n v="1410.0"/>
        <n v="13663.0"/>
        <n v="8774.0"/>
        <n v="4889.0"/>
        <n v="1861.0"/>
        <n v="1274.0"/>
        <n v="3140.0"/>
        <n v="2130.0"/>
        <n v="1010.0"/>
        <n v="1885.0"/>
        <n v="1291.0"/>
        <n v="340.0"/>
        <n v="831.0"/>
        <n v="3856.0"/>
        <n v="2459.0"/>
        <n v="1397.0"/>
        <n v="1533.0"/>
        <n v="845.0"/>
        <n v="8351.0"/>
        <n v="5234.0"/>
        <n v="3117.0"/>
        <n v="1199.0"/>
        <n v="799.0"/>
        <n v="1455.0"/>
        <n v="1065.0"/>
        <n v="1211.0"/>
        <n v="807.0"/>
        <n v="3642.0"/>
        <n v="2641.0"/>
        <n v="1001.0"/>
        <n v="586.0"/>
        <n v="699.0"/>
        <n v="589.0"/>
        <n v="894.0"/>
        <n v="359.0"/>
        <n v="14164.0"/>
        <n v="10343.0"/>
        <n v="3821.0"/>
        <n v="3030.0"/>
        <n v="2047.0"/>
        <n v="465.0"/>
        <n v="317.0"/>
        <n v="26222.0"/>
        <n v="19295.0"/>
        <n v="6927.0"/>
        <n v="4223.0"/>
        <n v="3263.0"/>
        <n v="960.0"/>
        <n v="652.0"/>
        <n v="450.0"/>
        <n v="7456.0"/>
        <n v="5465.0"/>
        <n v="4269.0"/>
        <n v="3299.0"/>
        <n v="970.0"/>
        <n v="472.0"/>
        <n v="252.0"/>
        <n v="4924.0"/>
        <n v="3676.0"/>
        <n v="616.0"/>
        <n v="1064.0"/>
        <n v="881.0"/>
        <n v="10254.0"/>
        <n v="8346.0"/>
        <n v="1908.0"/>
        <n v="2173.0"/>
        <n v="1621.0"/>
        <n v="17872.0"/>
        <n v="14492.0"/>
        <n v="3380.0"/>
        <n v="2227.0"/>
        <n v="4721.0"/>
        <n v="964.0"/>
        <n v="2676.0"/>
        <n v="2250.0"/>
        <n v="343.0"/>
        <n v="2970.0"/>
        <n v="2482.0"/>
        <n v="488.0"/>
        <n v="311.0"/>
        <n v="5898.0"/>
        <n v="3776.0"/>
        <n v="2122.0"/>
        <n v="1733.0"/>
        <n v="1077.0"/>
        <n v="11320.0"/>
        <n v="7236.0"/>
        <n v="4084.0"/>
        <n v="1560.0"/>
        <n v="1016.0"/>
        <n v="3054.0"/>
        <n v="1051.0"/>
        <n v="1028.0"/>
        <n v="873.0"/>
        <n v="773.0"/>
        <n v="1808.0"/>
        <n v="1687.0"/>
        <n v="3211.0"/>
        <n v="2464.0"/>
        <n v="747.0"/>
        <n v="1009.0"/>
        <n v="6440.0"/>
        <n v="4990.0"/>
        <n v="1084.0"/>
        <n v="1915.0"/>
        <n v="852.0"/>
        <n v="689.0"/>
        <n v="1329.0"/>
        <n v="951.0"/>
        <n v="2505.0"/>
        <n v="1753.0"/>
        <n v="285.0"/>
      </sharedItems>
    </cacheField>
    <cacheField name="2014">
      <sharedItems containsBlank="1" containsMixedTypes="1" containsNumber="1" containsInteger="1">
        <n v="78312.0"/>
        <n v="49967.0"/>
        <n v="28345.0"/>
        <n v="96689.0"/>
        <n v="71202.0"/>
        <n v="25487.0"/>
        <n v="940489.0"/>
        <n v="683645.0"/>
        <n v="256844.0"/>
        <n v="186779.0"/>
        <n v="127313.0"/>
        <n v="59466.0"/>
        <n v="4809.0"/>
        <n v="3369.0"/>
        <n v="1440.0"/>
        <n v="28829.0"/>
        <n v="18781.0"/>
        <n v="10048.0"/>
        <n v="1878039.0"/>
        <n v="1339078.0"/>
        <n v="538961.0"/>
        <n v="286900.0"/>
        <n v="220405.0"/>
        <n v="66495.0"/>
        <n v="32103.0"/>
        <n v="24814.0"/>
        <n v="7289.0"/>
        <n v="492303.0"/>
        <n v="358712.0"/>
        <n v="133591.0"/>
        <n v="290400.0"/>
        <n v="223086.0"/>
        <n v="67314.0"/>
        <s v=""/>
        <n v="26606.0"/>
        <n v="15845.0"/>
        <n v="10761.0"/>
        <n v="15400.0"/>
        <n v="10377.0"/>
        <n v="5023.0"/>
        <n v="12921.0"/>
        <n v="8823.0"/>
        <n v="4098.0"/>
        <n v="295602.0"/>
        <n v="223287.0"/>
        <n v="72315.0"/>
        <m/>
        <n v="19218.0"/>
        <n v="13398.0"/>
        <n v="5820.0"/>
        <n v="26113.0"/>
        <n v="20636.0"/>
        <n v="5477.0"/>
        <n v="274217.0"/>
        <n v="213479.0"/>
        <n v="60738.0"/>
        <n v="43619.0"/>
        <n v="32884.0"/>
        <n v="10735.0"/>
        <n v="1396.0"/>
        <n v="1134.0"/>
        <n v="262.0"/>
        <n v="8075.0"/>
        <n v="6031.0"/>
        <n v="2044.0"/>
        <n v="530214.0"/>
        <n v="408043.0"/>
        <n v="122171.0"/>
        <n v="84311.0"/>
        <n v="69721.0"/>
        <n v="14590.0"/>
        <n v="4920.0"/>
        <n v="4053.0"/>
        <n v="867.0"/>
        <n v="148272.0"/>
        <n v="115035.0"/>
        <n v="33237.0"/>
        <n v="85411.0"/>
        <n v="70642.0"/>
        <n v="14769.0"/>
        <n v="4946.0"/>
        <n v="3526.0"/>
        <n v="1420.0"/>
        <n v="4117.0"/>
        <n v="2933.0"/>
        <n v="1184.0"/>
        <n v="2570.0"/>
        <n v="2028.0"/>
        <n v="542.0"/>
        <n v="87501.0"/>
        <n v="69805.0"/>
        <n v="17696.0"/>
        <n v="702.0"/>
        <n v="355.0"/>
        <n v="347.0"/>
        <n v="761.0"/>
        <n v="496.0"/>
        <n v="265.0"/>
        <n v="11705.0"/>
        <n v="6748.0"/>
        <n v="4957.0"/>
        <n v="1546.0"/>
        <n v="987.0"/>
        <n v="559.0"/>
        <n v="56.0"/>
        <n v="36.0"/>
        <n v="20.0"/>
        <n v="305.0"/>
        <n v="180.0"/>
        <n v="125.0"/>
        <n v="21611.0"/>
        <n v="12432.0"/>
        <n v="9179.0"/>
        <n v="2897.0"/>
        <n v="1939.0"/>
        <n v="958.0"/>
        <n v="65.0"/>
        <n v="43.0"/>
        <n v="22.0"/>
        <n v="8428.0"/>
        <n v="4670.0"/>
        <n v="3758.0"/>
        <n v="2930.0"/>
        <n v="1957.0"/>
        <n v="973.0"/>
        <n v="246.0"/>
        <n v="135.0"/>
        <n v="111.0"/>
        <n v="116.0"/>
        <n v="82.0"/>
        <n v="34.0"/>
        <n v="74.0"/>
        <n v="54.0"/>
        <n v="2365.0"/>
        <n v="1646.0"/>
        <n v="719.0"/>
        <n v="846.0"/>
        <n v="483.0"/>
        <n v="363.0"/>
        <n v="1084.0"/>
        <n v="706.0"/>
        <n v="378.0"/>
        <n v="9755.0"/>
        <n v="6768.0"/>
        <n v="2987.0"/>
        <n v="2101.0"/>
        <n v="1329.0"/>
        <n v="772.0"/>
        <n v="60.0"/>
        <n v="40.0"/>
        <n v="308.0"/>
        <n v="192.0"/>
        <n v="19837.0"/>
        <n v="12938.0"/>
        <n v="6899.0"/>
        <n v="2755.0"/>
        <n v="1937.0"/>
        <n v="818.0"/>
        <n v="193.0"/>
        <n v="134.0"/>
        <n v="59.0"/>
        <n v="4144.0"/>
        <n v="2853.0"/>
        <n v="1291.0"/>
        <n v="2781.0"/>
        <n v="1958.0"/>
        <n v="823.0"/>
        <n v="206.0"/>
        <n v="121.0"/>
        <n v="85.0"/>
        <n v="184.0"/>
        <n v="98.0"/>
        <n v="86.0"/>
        <n v="106.0"/>
        <n v="63.0"/>
        <n v="4038.0"/>
        <n v="2972.0"/>
        <n v="1066.0"/>
        <n v="904.0"/>
        <n v="652.0"/>
        <n v="252.0"/>
        <n v="2157.0"/>
        <n v="1740.0"/>
        <n v="417.0"/>
        <n v="11529.0"/>
        <n v="8670.0"/>
        <n v="2859.0"/>
        <n v="2082.0"/>
        <n v="1596.0"/>
        <n v="486.0"/>
        <n v="50.0"/>
        <n v="35.0"/>
        <n v="15.0"/>
        <n v="392.0"/>
        <n v="292.0"/>
        <n v="100.0"/>
        <n v="23340.0"/>
        <n v="17879.0"/>
        <n v="5461.0"/>
        <n v="3742.0"/>
        <n v="3011.0"/>
        <n v="731.0"/>
        <n v="150.0"/>
        <n v="120.0"/>
        <n v="30.0"/>
        <n v="5719.0"/>
        <n v="4380.0"/>
        <n v="1339.0"/>
        <n v="3796.0"/>
        <n v="3055.0"/>
        <n v="741.0"/>
        <n v="331.0"/>
        <n v="241.0"/>
        <n v="90.0"/>
        <n v="239.0"/>
        <n v="172.0"/>
        <n v="67.0"/>
        <n v="155.0"/>
        <n v="119.0"/>
        <n v="4219.0"/>
        <n v="3096.0"/>
        <n v="1123.0"/>
        <n v="1424.0"/>
        <n v="781.0"/>
        <n v="643.0"/>
        <n v="1582.0"/>
        <n v="1009.0"/>
        <n v="573.0"/>
        <n v="17339.0"/>
        <n v="10236.0"/>
        <n v="7103.0"/>
        <n v="3514.0"/>
        <n v="2189.0"/>
        <n v="1325.0"/>
        <n v="46.0"/>
        <n v="21.0"/>
        <n v="569.0"/>
        <n v="330.0"/>
        <n v="36490.0"/>
        <n v="22059.0"/>
        <n v="14431.0"/>
        <n v="4525.0"/>
        <n v="3025.0"/>
        <n v="1500.0"/>
        <n v="194.0"/>
        <n v="129.0"/>
        <n v="7786.0"/>
        <n v="4510.0"/>
        <n v="3276.0"/>
        <n v="4592.0"/>
        <n v="3074.0"/>
        <n v="1518.0"/>
        <n v="208.0"/>
        <n v="445.0"/>
        <n v="299.0"/>
        <n v="146.0"/>
        <n v="118.0"/>
        <n v="73.0"/>
        <n v="45.0"/>
        <n v="7104.0"/>
        <n v="4259.0"/>
        <n v="2845.0"/>
        <n v="833.0"/>
        <n v="650.0"/>
        <n v="183.0"/>
        <n v="1221.0"/>
        <n v="988.0"/>
        <n v="233.0"/>
        <n v="6650.0"/>
        <n v="5538.0"/>
        <n v="1112.0"/>
        <n v="1242.0"/>
        <n v="1010.0"/>
        <n v="232.0"/>
        <n v="6.0"/>
        <n v="174.0"/>
        <n v="136.0"/>
        <n v="38.0"/>
        <n v="17059.0"/>
        <n v="13774.0"/>
        <n v="3285.0"/>
        <n v="2244.0"/>
        <n v="1853.0"/>
        <n v="391.0"/>
        <n v="200.0"/>
        <n v="173.0"/>
        <n v="27.0"/>
        <n v="1992.0"/>
        <n v="1667.0"/>
        <n v="325.0"/>
        <n v="2265.0"/>
        <n v="1871.0"/>
        <n v="394.0"/>
        <n v="248.0"/>
        <n v="201.0"/>
        <n v="47.0"/>
        <n v="124.0"/>
        <n v="99.0"/>
        <n v="25.0"/>
        <n v="70.0"/>
        <n v="11.0"/>
        <n v="2613.0"/>
        <n v="2220.0"/>
        <n v="393.0"/>
        <n v="630.0"/>
        <n v="453.0"/>
        <n v="177.0"/>
        <n v="853.0"/>
        <n v="666.0"/>
        <n v="187.0"/>
        <n v="8638.0"/>
        <n v="6347.0"/>
        <n v="2291.0"/>
        <n v="1629.0"/>
        <n v="1219.0"/>
        <n v="410.0"/>
        <n v="18.0"/>
        <n v="12.0"/>
        <n v="328.0"/>
        <n v="15371.0"/>
        <n v="11422.0"/>
        <n v="3949.0"/>
        <n v="2254.0"/>
        <n v="1758.0"/>
        <n v="102.0"/>
        <n v="48.0"/>
        <n v="5176.0"/>
        <n v="3700.0"/>
        <n v="1476.0"/>
        <n v="2279.0"/>
        <n v="1774.0"/>
        <n v="505.0"/>
        <n v="178.0"/>
        <n v="130.0"/>
        <n v="217.0"/>
        <n v="80.0"/>
        <n v="57.0"/>
        <n v="23.0"/>
        <n v="2444.0"/>
        <n v="1934.0"/>
        <n v="510.0"/>
        <n v="346.0"/>
        <n v="442.0"/>
        <n v="5441.0"/>
        <n v="3568.0"/>
        <n v="1873.0"/>
        <n v="861.0"/>
        <n v="319.0"/>
        <n v="5.0"/>
        <n v="112.0"/>
        <n v="64.0"/>
        <n v="10385.0"/>
        <n v="6761.0"/>
        <n v="3624.0"/>
        <n v="1581.0"/>
        <n v="1113.0"/>
        <n v="468.0"/>
        <n v="2943.0"/>
        <n v="1901.0"/>
        <n v="1042.0"/>
        <n v="1593.0"/>
        <n v="470.0"/>
        <n v="138.0"/>
        <n v="88.0"/>
        <n v="37.0"/>
        <n v="16.0"/>
        <n v="1818.0"/>
        <n v="1228.0"/>
        <n v="590.0"/>
        <n v="945.0"/>
        <n v="383.0"/>
        <n v="562.0"/>
        <n v="822.0"/>
        <n v="538.0"/>
        <n v="284.0"/>
        <n v="8752.0"/>
        <n v="5141.0"/>
        <n v="3611.0"/>
        <n v="1273.0"/>
        <n v="709.0"/>
        <n v="564.0"/>
        <n v="32.0"/>
        <n v="282.0"/>
        <n v="165.0"/>
        <n v="117.0"/>
        <n v="18508.0"/>
        <n v="10301.0"/>
        <n v="8207.0"/>
        <n v="2498.0"/>
        <n v="1622.0"/>
        <n v="876.0"/>
        <n v="77.0"/>
        <n v="61.0"/>
        <n v="4007.0"/>
        <n v="2274.0"/>
        <n v="1733.0"/>
        <n v="2561.0"/>
        <n v="1673.0"/>
        <n v="888.0"/>
        <n v="105.0"/>
        <n v="52.0"/>
        <n v="53.0"/>
        <n v="3.0"/>
        <n v="2912.0"/>
        <n v="1902.0"/>
        <n v="631.0"/>
        <n v="249.0"/>
        <n v="382.0"/>
        <n v="634.0"/>
        <n v="390.0"/>
        <n v="244.0"/>
        <n v="8590.0"/>
        <n v="5303.0"/>
        <n v="3287.0"/>
        <n v="1627.0"/>
        <n v="669.0"/>
        <n v="31.0"/>
        <n v="8.0"/>
        <n v="298.0"/>
        <n v="139.0"/>
        <n v="159.0"/>
        <n v="17795.0"/>
        <n v="10243.0"/>
        <n v="7552.0"/>
        <n v="2121.0"/>
        <n v="1423.0"/>
        <n v="698.0"/>
        <n v="89.0"/>
        <n v="4610.0"/>
        <n v="2819.0"/>
        <n v="1791.0"/>
        <n v="2148.0"/>
        <n v="1438.0"/>
        <n v="710.0"/>
        <n v="228.0"/>
        <n v="108.0"/>
        <n v="240.0"/>
        <n v="162.0"/>
        <n v="78.0"/>
        <n v="94.0"/>
        <n v="2063.0"/>
        <n v="1447.0"/>
        <n v="616.0"/>
        <n v="3489.0"/>
        <n v="2883.0"/>
        <n v="606.0"/>
        <n v="4733.0"/>
        <n v="3968.0"/>
        <n v="765.0"/>
        <n v="57234.0"/>
        <n v="47182.0"/>
        <n v="10052.0"/>
        <n v="9611.0"/>
        <n v="8106.0"/>
        <n v="1505.0"/>
        <n v="196.0"/>
        <n v="1869.0"/>
        <n v="1506.0"/>
        <n v="99299.0"/>
        <n v="82199.0"/>
        <n v="17100.0"/>
        <n v="16110.0"/>
        <n v="13473.0"/>
        <n v="2637.0"/>
        <n v="985.0"/>
        <n v="850.0"/>
        <n v="33809.0"/>
        <n v="27814.0"/>
        <n v="5995.0"/>
        <n v="16276.0"/>
        <n v="13611.0"/>
        <n v="2665.0"/>
        <n v="1099.0"/>
        <n v="905.0"/>
        <n v="756.0"/>
        <n v="149.0"/>
        <n v="773.0"/>
        <n v="685.0"/>
        <n v="14535.0"/>
        <n v="12039.0"/>
        <n v="2496.0"/>
        <n v="462.0"/>
        <n v="234.0"/>
        <n v="627.0"/>
        <n v="408.0"/>
        <n v="219.0"/>
        <n v="7761.0"/>
        <n v="4562.0"/>
        <n v="3199.0"/>
        <n v="999.0"/>
        <n v="437.0"/>
        <n v="12602.0"/>
        <n v="7500.0"/>
        <n v="5102.0"/>
        <n v="1966.0"/>
        <n v="1260.0"/>
        <n v="5304.0"/>
        <n v="3209.0"/>
        <n v="2095.0"/>
        <n v="1983.0"/>
        <n v="1272.0"/>
        <n v="711.0"/>
        <n v="115.0"/>
        <n v="13.0"/>
        <n v="1460.0"/>
        <n v="864.0"/>
        <n v="596.0"/>
        <n v="913.0"/>
        <n v="528.0"/>
        <n v="385.0"/>
        <n v="835.0"/>
        <n v="581.0"/>
        <n v="254.0"/>
        <n v="9336.0"/>
        <n v="6280.0"/>
        <n v="3056.0"/>
        <n v="1562.0"/>
        <n v="577.0"/>
        <n v="271.0"/>
        <n v="188.0"/>
        <n v="83.0"/>
        <n v="18336.0"/>
        <n v="11932.0"/>
        <n v="6404.0"/>
        <n v="2574.0"/>
        <n v="1862.0"/>
        <n v="712.0"/>
        <n v="4193.0"/>
        <n v="2915.0"/>
        <n v="1278.0"/>
        <n v="2599.0"/>
        <n v="1877.0"/>
        <n v="722.0"/>
        <n v="79.0"/>
        <n v="39.0"/>
        <n v="71.0"/>
        <n v="44.0"/>
        <n v="19.0"/>
        <n v="4045.0"/>
        <n v="2666.0"/>
        <n v="1379.0"/>
        <n v="664.0"/>
        <n v="381.0"/>
        <n v="283.0"/>
        <n v="770.0"/>
        <n v="242.0"/>
        <n v="6498.0"/>
        <n v="4395.0"/>
        <n v="2103.0"/>
        <n v="1003.0"/>
        <n v="543.0"/>
        <n v="250.0"/>
        <n v="168.0"/>
        <n v="15578.0"/>
        <n v="10284.0"/>
        <n v="5294.0"/>
        <n v="2047.0"/>
        <n v="571.0"/>
        <n v="207.0"/>
        <n v="91.0"/>
        <n v="4268.0"/>
        <n v="2837.0"/>
        <n v="1431.0"/>
        <n v="2068.0"/>
        <n v="1489.0"/>
        <n v="579.0"/>
        <n v="231.0"/>
        <n v="1416.0"/>
        <n v="429.0"/>
        <n v="897.0"/>
        <n v="487.0"/>
        <n v="826.0"/>
        <n v="467.0"/>
        <n v="359.0"/>
        <n v="7503.0"/>
        <n v="3284.0"/>
        <n v="1380.0"/>
        <n v="736.0"/>
        <n v="644.0"/>
        <n v="253.0"/>
        <n v="123.0"/>
        <n v="17322.0"/>
        <n v="9585.0"/>
        <n v="7737.0"/>
        <n v="1978.0"/>
        <n v="1257.0"/>
        <n v="721.0"/>
        <n v="4188.0"/>
        <n v="2280.0"/>
        <n v="1908.0"/>
        <n v="1997.0"/>
        <n v="1269.0"/>
        <n v="728.0"/>
        <n v="153.0"/>
        <n v="68.0"/>
        <n v="41.0"/>
        <n v="2172.0"/>
        <n v="1358.0"/>
        <n v="814.0"/>
        <n v="947.0"/>
        <n v="672.0"/>
        <n v="275.0"/>
        <n v="1224.0"/>
        <n v="910.0"/>
        <n v="314.0"/>
        <n v="13618.0"/>
        <n v="9825.0"/>
        <n v="3793.0"/>
        <n v="2257.0"/>
        <n v="1590.0"/>
        <n v="667.0"/>
        <n v="10.0"/>
        <n v="349.0"/>
        <n v="251.0"/>
        <n v="23459.0"/>
        <n v="17038.0"/>
        <n v="6421.0"/>
        <n v="3272.0"/>
        <n v="2532.0"/>
        <n v="740.0"/>
        <n v="260.0"/>
        <n v="87.0"/>
        <n v="6232.0"/>
        <n v="4551.0"/>
        <n v="1681.0"/>
        <n v="3318.0"/>
        <n v="2566.0"/>
        <n v="752.0"/>
        <n v="322.0"/>
        <n v="226.0"/>
        <n v="96.0"/>
        <n v="256.0"/>
        <n v="181.0"/>
        <n v="75.0"/>
        <n v="158.0"/>
        <n v="103.0"/>
        <n v="55.0"/>
        <n v="5232.0"/>
        <n v="3733.0"/>
        <n v="1499.0"/>
        <n v="1097.0"/>
        <n v="758.0"/>
        <n v="339.0"/>
        <n v="1504.0"/>
        <n v="1158.0"/>
        <n v="11211.0"/>
        <n v="8618.0"/>
        <n v="2593.0"/>
        <n v="2263.0"/>
        <n v="1725.0"/>
        <n v="371.0"/>
        <n v="267.0"/>
        <n v="104.0"/>
        <n v="25997.0"/>
        <n v="19858.0"/>
        <n v="6139.0"/>
        <n v="3983.0"/>
        <n v="3149.0"/>
        <n v="834.0"/>
        <n v="309.0"/>
        <n v="6217.0"/>
        <n v="4692.0"/>
        <n v="1525.0"/>
        <n v="4067.0"/>
        <n v="3221.0"/>
        <n v="185.0"/>
        <n v="379.0"/>
        <n v="3619.0"/>
        <n v="2929.0"/>
        <n v="690.0"/>
        <n v="654.0"/>
        <n v="492.0"/>
        <n v="1306.0"/>
        <n v="1073.0"/>
        <n v="9013.0"/>
        <n v="7185.0"/>
        <n v="1828.0"/>
        <n v="1898.0"/>
        <n v="422.0"/>
        <n v="280.0"/>
        <n v="210.0"/>
        <n v="19752.0"/>
        <n v="15671.0"/>
        <n v="4081.0"/>
        <n v="2894.0"/>
        <n v="2398.0"/>
        <n v="107.0"/>
        <n v="29.0"/>
        <n v="3979.0"/>
        <n v="3156.0"/>
        <n v="2940.0"/>
        <n v="2439.0"/>
        <n v="501.0"/>
        <n v="49.0"/>
        <n v="307.0"/>
        <n v="225.0"/>
        <n v="3785.0"/>
        <n v="3045.0"/>
        <n v="2834.0"/>
        <n v="2786.0"/>
        <n v="4732.0"/>
        <n v="4679.0"/>
        <n v="63644.0"/>
        <n v="62894.0"/>
        <n v="750.0"/>
        <n v="6228.0"/>
        <n v="6162.0"/>
        <n v="66.0"/>
        <n v="478.0"/>
        <n v="1486.0"/>
        <n v="1466.0"/>
        <n v="117473.0"/>
        <n v="116167.0"/>
        <n v="24870.0"/>
        <n v="24633.0"/>
        <n v="237.0"/>
        <n v="1443.0"/>
        <n v="1435.0"/>
        <n v="35277.0"/>
        <n v="34807.0"/>
        <n v="25218.0"/>
        <n v="24975.0"/>
        <n v="243.0"/>
        <n v="504.0"/>
        <n v="51.0"/>
        <n v="1.0"/>
        <n v="401.0"/>
        <n v="21661.0"/>
        <n v="21480.0"/>
        <n v="6372.0"/>
        <n v="5116.0"/>
        <n v="1256.0"/>
        <n v="9411.0"/>
        <n v="7648.0"/>
        <n v="1763.0"/>
        <n v="100763.0"/>
        <n v="81392.0"/>
        <n v="19371.0"/>
        <n v="17671.0"/>
        <n v="13555.0"/>
        <n v="4116.0"/>
        <n v="323.0"/>
        <n v="2626.0"/>
        <n v="1995.0"/>
        <n v="183680.0"/>
        <n v="147895.0"/>
        <n v="35785.0"/>
        <n v="32058.0"/>
        <n v="27256.0"/>
        <n v="4802.0"/>
        <n v="3024.0"/>
        <n v="2550.0"/>
        <n v="474.0"/>
        <n v="55849.0"/>
        <n v="44950.0"/>
        <n v="10899.0"/>
        <n v="32426.0"/>
        <n v="27581.0"/>
        <n v="4845.0"/>
        <n v="2337.0"/>
        <n v="715.0"/>
        <n v="1950.0"/>
        <n v="534.0"/>
        <n v="1163.0"/>
        <n v="31244.0"/>
        <n v="25682.0"/>
        <n v="5562.0"/>
        <n v="336.0"/>
        <n v="109.0"/>
        <n v="4961.0"/>
        <n v="3575.0"/>
        <n v="1386.0"/>
        <n v="874.0"/>
        <n v="601.0"/>
        <n v="273.0"/>
        <n v="9245.0"/>
        <n v="6611.0"/>
        <n v="2634.0"/>
        <n v="1550.0"/>
        <n v="1159.0"/>
        <n v="93.0"/>
        <n v="58.0"/>
        <n v="2200.0"/>
        <n v="1554.0"/>
        <n v="646.0"/>
        <n v="1567.0"/>
        <n v="1173.0"/>
        <n v="144.0"/>
        <n v="97.0"/>
        <n v="24.0"/>
        <n v="76.0"/>
        <n v="2071.0"/>
        <n v="1555.0"/>
        <n v="516.0"/>
        <n v="798.0"/>
        <n v="4661.0"/>
        <n v="3352.0"/>
        <n v="1309.0"/>
        <n v="1569.0"/>
        <n v="1020.0"/>
        <n v="549.0"/>
        <n v="10621.0"/>
        <n v="7374.0"/>
        <n v="3247.0"/>
        <n v="1834.0"/>
        <n v="1377.0"/>
        <n v="457.0"/>
        <n v="2007.0"/>
        <n v="547.0"/>
        <n v="1852.0"/>
        <n v="1394.0"/>
        <n v="458.0"/>
        <n v="293.0"/>
        <n v="179.0"/>
        <n v="114.0"/>
        <n v="320.0"/>
        <n v="195.0"/>
        <n v="156.0"/>
        <n v="1963.0"/>
        <n v="1468.0"/>
        <n v="495.0"/>
        <n v="520.0"/>
        <n v="735.0"/>
        <n v="537.0"/>
        <n v="198.0"/>
        <n v="8885.0"/>
        <n v="5963.0"/>
        <n v="2922.0"/>
        <n v="1892.0"/>
        <n v="623.0"/>
        <n v="33.0"/>
        <n v="15746.0"/>
        <n v="10853.0"/>
        <n v="4893.0"/>
        <n v="2624.0"/>
        <n v="1932.0"/>
        <n v="692.0"/>
        <n v="3609.0"/>
        <n v="1695.0"/>
        <n v="2656.0"/>
        <n v="1959.0"/>
        <n v="697.0"/>
        <n v="140.0"/>
        <n v="166.0"/>
        <n v="2458.0"/>
        <n v="1604.0"/>
        <n v="854.0"/>
        <n v="14.0"/>
        <n v="4.0"/>
        <n v="0.0"/>
        <n v="2.0"/>
        <n v="213.0"/>
        <n v="7.0"/>
        <n v="512.0"/>
        <n v="376.0"/>
        <n v="717.0"/>
        <n v="523.0"/>
        <n v="8701.0"/>
        <n v="5861.0"/>
        <n v="2840.0"/>
        <n v="1827.0"/>
        <n v="1239.0"/>
        <n v="588.0"/>
        <n v="15361.0"/>
        <n v="10640.0"/>
        <n v="4721.0"/>
        <n v="2567.0"/>
        <n v="92.0"/>
        <n v="5211.0"/>
        <n v="3559.0"/>
        <n v="1652.0"/>
        <n v="2597.0"/>
        <n v="1924.0"/>
        <n v="673.0"/>
        <n v="341.0"/>
        <n v="212.0"/>
        <n v="288.0"/>
        <n v="204.0"/>
        <n v="84.0"/>
        <n v="2401.0"/>
        <n v="1574.0"/>
        <n v="827.0"/>
        <n v="488.0"/>
        <n v="348.0"/>
        <n v="1122.0"/>
        <n v="838.0"/>
        <n v="9876.0"/>
        <n v="6255.0"/>
        <n v="3621.0"/>
        <n v="1751.0"/>
        <n v="1140.0"/>
        <n v="611.0"/>
        <n v="229.0"/>
        <n v="151.0"/>
        <n v="17673.0"/>
        <n v="11437.0"/>
        <n v="6236.0"/>
        <n v="126.0"/>
        <n v="5405.0"/>
        <n v="2118.0"/>
        <n v="1888.0"/>
        <n v="749.0"/>
        <n v="127.0"/>
        <n v="176.0"/>
        <n v="131.0"/>
        <n v="28.0"/>
        <n v="3338.0"/>
        <n v="2339.0"/>
        <n v="427.0"/>
        <n v="313.0"/>
        <n v="767.0"/>
        <n v="6070.0"/>
        <n v="4998.0"/>
        <n v="1072.0"/>
        <n v="1293.0"/>
        <n v="930.0"/>
        <n v="137.0"/>
        <n v="12807.0"/>
        <n v="10163.0"/>
        <n v="2644.0"/>
        <n v="2102.0"/>
        <n v="1731.0"/>
        <n v="222.0"/>
        <n v="2735.0"/>
        <n v="2251.0"/>
        <n v="484.0"/>
        <n v="2137.0"/>
        <n v="170.0"/>
        <n v="62.0"/>
        <n v="81.0"/>
        <n v="1985.0"/>
        <n v="1705.0"/>
        <n v="992.0"/>
        <n v="691.0"/>
        <n v="301.0"/>
        <n v="1413.0"/>
        <n v="440.0"/>
        <n v="13004.0"/>
        <n v="9135.0"/>
        <n v="3869.0"/>
        <n v="2971.0"/>
        <n v="2130.0"/>
        <n v="841.0"/>
        <n v="624.0"/>
        <n v="450.0"/>
        <n v="25741.0"/>
        <n v="18102.0"/>
        <n v="7639.0"/>
        <n v="4218.0"/>
        <n v="2988.0"/>
        <n v="1230.0"/>
        <n v="671.0"/>
        <n v="454.0"/>
        <n v="7421.0"/>
        <n v="5201.0"/>
        <n v="4245.0"/>
        <n v="3013.0"/>
        <n v="1232.0"/>
        <n v="304.0"/>
        <n v="327.0"/>
        <n v="4565.0"/>
        <n v="3228.0"/>
        <n v="1337.0"/>
        <n v="169.0"/>
        <n v="444.0"/>
        <n v="4913.0"/>
        <n v="4657.0"/>
        <n v="915.0"/>
        <n v="8796.0"/>
        <n v="8341.0"/>
        <n v="455.0"/>
        <n v="1282.0"/>
        <n v="122.0"/>
        <n v="2503.0"/>
        <n v="2351.0"/>
        <n v="152.0"/>
        <n v="1357.0"/>
        <n v="1302.0"/>
        <n v="1559.0"/>
        <n v="1492.0"/>
        <n v="587.0"/>
        <n v="404.0"/>
        <n v="6344.0"/>
        <n v="4132.0"/>
        <n v="2212.0"/>
        <n v="1033.0"/>
        <n v="26.0"/>
        <n v="215.0"/>
        <n v="10775.0"/>
        <n v="7154.0"/>
        <n v="1342.0"/>
        <n v="935.0"/>
        <n v="407.0"/>
        <n v="3777.0"/>
        <n v="2509.0"/>
        <n v="1268.0"/>
        <n v="1375.0"/>
        <n v="960.0"/>
        <n v="415.0"/>
        <n v="148.0"/>
        <n v="42.0"/>
        <n v="1213.0"/>
        <n v="782.0"/>
        <n v="431.0"/>
        <n v="451.0"/>
        <n v="199.0"/>
        <n v="7258.0"/>
        <n v="4534.0"/>
        <n v="2724.0"/>
        <n v="190.0"/>
        <n v="72.0"/>
        <n v="12058.0"/>
        <n v="7642.0"/>
        <n v="4416.0"/>
        <n v="1607.0"/>
        <n v="1143.0"/>
        <n v="464.0"/>
        <n v="2964.0"/>
        <n v="1769.0"/>
        <n v="1624.0"/>
        <n v="466.0"/>
        <n v="133.0"/>
        <n v="1682.0"/>
        <n v="583.0"/>
        <n v="2227.0"/>
        <n v="2432.0"/>
        <n v="34791.0"/>
        <n v="4141.0"/>
        <n v="578.0"/>
        <n v="60218.0"/>
        <n v="12847.0"/>
        <n v="1355.0"/>
        <n v="19764.0"/>
        <n v="12976.0"/>
        <n v="441.0"/>
        <n v="281.0"/>
        <n v="10410.0"/>
        <n v="7344.0"/>
        <n v="4220.0"/>
        <n v="3124.0"/>
        <n v="9745.0"/>
        <n v="6286.0"/>
        <n v="3459.0"/>
        <n v="87342.0"/>
        <n v="56775.0"/>
        <n v="30567.0"/>
        <n v="14415.0"/>
        <n v="8435.0"/>
        <n v="5980.0"/>
        <n v="2885.0"/>
        <n v="1491.0"/>
        <n v="186510.0"/>
        <n v="116079.0"/>
        <n v="70431.0"/>
        <n v="26957.0"/>
        <n v="17994.0"/>
        <n v="8963.0"/>
        <n v="2756.0"/>
        <n v="1845.0"/>
        <n v="911.0"/>
        <n v="46237.0"/>
        <n v="30768.0"/>
        <n v="15469.0"/>
        <n v="27281.0"/>
        <n v="18195.0"/>
        <n v="9086.0"/>
        <n v="1772.0"/>
        <n v="849.0"/>
        <n v="923.0"/>
        <n v="223.0"/>
        <n v="755.0"/>
        <n v="421.0"/>
        <n v="334.0"/>
        <n v="24278.0"/>
        <n v="16402.0"/>
        <n v="7876.0"/>
        <n v="295.0"/>
        <n v="143.0"/>
        <n v="3471.0"/>
        <n v="1625.0"/>
        <n v="1846.0"/>
        <n v="5938.0"/>
        <n v="2737.0"/>
        <n v="3201.0"/>
        <n v="982.0"/>
        <n v="508.0"/>
        <n v="1690.0"/>
        <n v="918.0"/>
        <n v="993.0"/>
        <n v="476.0"/>
        <n v="517.0"/>
        <n v="1218.0"/>
        <n v="617.0"/>
        <n v="593.0"/>
        <n v="329.0"/>
        <n v="191.0"/>
        <n v="2787.0"/>
        <n v="1527.0"/>
        <n v="332.0"/>
        <n v="420.0"/>
        <n v="471.0"/>
        <n v="227.0"/>
        <n v="9.0"/>
        <n v="17.0"/>
        <n v="438.0"/>
        <n v="2670.0"/>
        <n v="1429.0"/>
        <n v="1241.0"/>
        <n v="3652.0"/>
        <n v="2042.0"/>
        <n v="1610.0"/>
        <n v="31492.0"/>
        <n v="17989.0"/>
        <n v="13503.0"/>
        <n v="5568.0"/>
        <n v="2881.0"/>
        <n v="2687.0"/>
        <n v="637.0"/>
        <n v="738.0"/>
        <n v="70091.0"/>
        <n v="37788.0"/>
        <n v="32303.0"/>
        <n v="10488.0"/>
        <n v="6134.0"/>
        <n v="4354.0"/>
        <n v="799.0"/>
        <n v="13958.0"/>
        <n v="8623.0"/>
        <n v="5335.0"/>
        <n v="10615.0"/>
        <n v="6206.0"/>
        <n v="4409.0"/>
        <n v="981.0"/>
        <n v="452.0"/>
        <n v="529.0"/>
        <n v="276.0"/>
        <n v="161.0"/>
        <n v="175.0"/>
        <n v="8211.0"/>
        <n v="4743.0"/>
        <n v="3468.0"/>
        <n v="312.0"/>
        <n v="6439.0"/>
        <n v="4386.0"/>
        <n v="2053.0"/>
        <n v="729.0"/>
        <n v="12858.0"/>
        <n v="8622.0"/>
        <n v="4236.0"/>
        <n v="1952.0"/>
        <n v="1428.0"/>
        <n v="524.0"/>
        <n v="3930.0"/>
        <n v="1975.0"/>
        <n v="1444.0"/>
        <n v="531.0"/>
        <n v="1770.0"/>
        <n v="1279.0"/>
        <n v="491.0"/>
        <n v="1187.0"/>
        <n v="518.0"/>
        <n v="2175.0"/>
        <n v="1706.0"/>
        <n v="469.0"/>
        <n v="19112.0"/>
        <n v="14454.0"/>
        <n v="4658.0"/>
        <n v="2180.0"/>
        <n v="845.0"/>
        <n v="482.0"/>
        <n v="35096.0"/>
        <n v="26120.0"/>
        <n v="8976.0"/>
        <n v="5533.0"/>
        <n v="4255.0"/>
        <n v="532.0"/>
        <n v="400.0"/>
        <n v="132.0"/>
        <n v="10522.0"/>
        <n v="8137.0"/>
        <n v="2385.0"/>
        <n v="5592.0"/>
        <n v="4292.0"/>
        <n v="1300.0"/>
        <n v="205.0"/>
        <n v="6001.0"/>
        <n v="4417.0"/>
        <n v="1584.0"/>
        <n v="2253.0"/>
        <n v="1164.0"/>
        <n v="1089.0"/>
        <n v="2887.0"/>
        <n v="1905.0"/>
        <n v="25537.0"/>
        <n v="17728.0"/>
        <n v="7809.0"/>
        <n v="3813.0"/>
        <n v="2328.0"/>
        <n v="1485.0"/>
        <n v="675.0"/>
        <n v="59740.0"/>
        <n v="39552.0"/>
        <n v="20188.0"/>
        <n v="7536.0"/>
        <n v="2059.0"/>
        <n v="1024.0"/>
        <n v="286.0"/>
        <n v="15385.0"/>
        <n v="10280.0"/>
        <n v="5105.0"/>
        <n v="7635.0"/>
        <n v="5550.0"/>
        <n v="2085.0"/>
        <n v="167.0"/>
        <n v="6640.0"/>
        <n v="5127.0"/>
        <n v="1513.0"/>
        <n v="3310.0"/>
        <n v="2226.0"/>
        <n v="3342.0"/>
        <n v="1767.0"/>
        <n v="1575.0"/>
        <n v="41676.0"/>
        <n v="20938.0"/>
        <n v="20738.0"/>
        <n v="5728.0"/>
        <n v="2662.0"/>
        <n v="3066.0"/>
        <n v="1778.0"/>
        <n v="1028.0"/>
        <n v="77456.0"/>
        <n v="38029.0"/>
        <n v="39427.0"/>
        <n v="11257.0"/>
        <n v="6118.0"/>
        <n v="5139.0"/>
        <n v="434.0"/>
        <n v="19547.0"/>
        <n v="9701.0"/>
        <n v="9846.0"/>
        <n v="11373.0"/>
        <n v="6170.0"/>
        <n v="5203.0"/>
        <n v="489.0"/>
        <n v="285.0"/>
        <n v="11598.0"/>
        <n v="6402.0"/>
        <n v="5196.0"/>
        <n v="1805.0"/>
        <n v="656.0"/>
        <n v="428.0"/>
        <n v="2839.0"/>
        <n v="3929.0"/>
        <n v="1478.0"/>
        <n v="986.0"/>
        <n v="585.0"/>
        <n v="163.0"/>
        <n v="16491.0"/>
        <n v="6268.0"/>
        <n v="10223.0"/>
        <n v="1141.0"/>
        <n v="209.0"/>
        <n v="4042.0"/>
        <n v="2413.0"/>
        <n v="2094.0"/>
        <n v="934.0"/>
        <n v="1160.0"/>
        <n v="1585.0"/>
        <n v="757.0"/>
        <n v="828.0"/>
        <n v="456.0"/>
        <n v="1586.0"/>
        <n v="920.0"/>
        <n v="110.0"/>
        <n v="245.0"/>
        <n v="261.0"/>
        <n v="395.0"/>
        <n v="4501.0"/>
        <n v="2317.0"/>
        <n v="2184.0"/>
        <n v="555.0"/>
        <n v="294.0"/>
        <n v="7571.0"/>
        <n v="3956.0"/>
        <n v="3615.0"/>
        <n v="1150.0"/>
        <n v="662.0"/>
        <n v="1208.0"/>
        <n v="594.0"/>
        <n v="614.0"/>
        <n v="1615.0"/>
        <n v="909.0"/>
        <n v="2568.0"/>
        <n v="1022.0"/>
        <n v="154.0"/>
        <n v="4553.0"/>
        <n v="1848.0"/>
        <n v="2705.0"/>
        <n v="358.0"/>
        <n v="1310.0"/>
        <n v="435.0"/>
        <n v="875.0"/>
        <n v="676.0"/>
        <n v="364.0"/>
        <n v="582.0"/>
        <n v="3080.0"/>
        <n v="1765.0"/>
        <n v="448.0"/>
        <n v="7554.0"/>
        <n v="4871.0"/>
        <n v="2683.0"/>
        <n v="1161.0"/>
        <n v="784.0"/>
        <n v="377.0"/>
        <n v="3136.0"/>
        <n v="2002.0"/>
        <n v="1172.0"/>
        <n v="792.0"/>
        <n v="380.0"/>
        <n v="1189.0"/>
        <n v="424.0"/>
        <n v="3825.0"/>
        <n v="2483.0"/>
        <n v="142.0"/>
        <n v="6864.0"/>
        <n v="2546.0"/>
        <n v="4318.0"/>
        <n v="1118.0"/>
        <n v="660.0"/>
        <n v="1174.0"/>
        <n v="388.0"/>
        <n v="786.0"/>
        <n v="1126.0"/>
        <n v="681.0"/>
        <n v="255.0"/>
        <n v="426.0"/>
        <n v="414.0"/>
        <n v="356.0"/>
        <n v="1493.0"/>
        <n v="632.0"/>
        <n v="18399.0"/>
        <n v="10024.0"/>
        <n v="8375.0"/>
        <n v="2419.0"/>
        <n v="1245.0"/>
        <n v="607.0"/>
        <n v="32837.0"/>
        <n v="17874.0"/>
        <n v="14963.0"/>
        <n v="4816.0"/>
        <n v="2866.0"/>
        <n v="258.0"/>
        <n v="8432.0"/>
        <n v="4547.0"/>
        <n v="3885.0"/>
        <n v="4865.0"/>
        <n v="2889.0"/>
        <n v="1976.0"/>
        <n v="264.0"/>
        <n v="5850.0"/>
        <n v="3345.0"/>
        <n v="2505.0"/>
        <n v="17915.0"/>
        <n v="9932.0"/>
        <n v="7983.0"/>
        <n v="22380.0"/>
        <n v="15643.0"/>
        <n v="6737.0"/>
        <n v="205451.0"/>
        <n v="141148.0"/>
        <n v="64303.0"/>
        <n v="44904.0"/>
        <n v="28358.0"/>
        <n v="16546.0"/>
        <n v="925.0"/>
        <n v="344.0"/>
        <n v="6085.0"/>
        <n v="3564.0"/>
        <n v="2521.0"/>
        <n v="414351.0"/>
        <n v="276654.0"/>
        <n v="137697.0"/>
        <n v="56838.0"/>
        <n v="41912.0"/>
        <n v="14926.0"/>
        <n v="6555.0"/>
        <n v="5087.0"/>
        <n v="100637.0"/>
        <n v="68867.0"/>
        <n v="31770.0"/>
        <n v="57532.0"/>
        <n v="42402.0"/>
        <n v="15130.0"/>
        <n v="6875.0"/>
        <n v="3264.0"/>
        <n v="3786.0"/>
        <n v="2453.0"/>
        <n v="1333.0"/>
        <n v="1599.0"/>
        <n v="933.0"/>
        <n v="72467.0"/>
        <n v="52348.0"/>
        <n v="20119.0"/>
        <n v="2855.0"/>
        <n v="1130.0"/>
        <n v="2530.0"/>
        <n v="1381.0"/>
        <n v="1149.0"/>
        <n v="22387.0"/>
        <n v="13783.0"/>
        <n v="8604.0"/>
        <n v="5992.0"/>
        <n v="2999.0"/>
        <n v="2993.0"/>
        <n v="113.0"/>
        <n v="951.0"/>
        <n v="459.0"/>
        <n v="53509.0"/>
        <n v="29549.0"/>
        <n v="23960.0"/>
        <n v="6148.0"/>
        <n v="4109.0"/>
        <n v="2039.0"/>
        <n v="10852.0"/>
        <n v="6638.0"/>
        <n v="4214.0"/>
        <n v="6189.0"/>
        <n v="4131.0"/>
        <n v="2058.0"/>
        <n v="1365.0"/>
        <n v="908.0"/>
        <n v="164.0"/>
        <n v="375.0"/>
        <n v="197.0"/>
        <n v="7526.0"/>
        <n v="5341.0"/>
        <n v="2185.0"/>
        <n v="316.0"/>
        <n v="3491.0"/>
        <n v="1403.0"/>
        <n v="5713.0"/>
        <n v="3698.0"/>
        <n v="1226.0"/>
        <n v="350.0"/>
        <n v="1519.0"/>
        <n v="1240.0"/>
        <n v="885.0"/>
        <n v="1356.0"/>
        <n v="866.0"/>
        <n v="490.0"/>
        <n v="575.0"/>
        <n v="522.0"/>
        <n v="4508.0"/>
        <n v="2493.0"/>
        <n v="2015.0"/>
        <n v="1053.0"/>
        <n v="525.0"/>
        <n v="95.0"/>
        <n v="11621.0"/>
        <n v="5989.0"/>
        <n v="5632.0"/>
        <n v="1503.0"/>
        <n v="956.0"/>
        <n v="1082.0"/>
        <n v="884.0"/>
        <n v="1520.0"/>
        <n v="967.0"/>
        <n v="553.0"/>
        <n v="748.0"/>
        <n v="1798.0"/>
        <n v="1116.0"/>
        <n v="682.0"/>
        <n v="2356.0"/>
        <n v="1766.0"/>
        <n v="24309.0"/>
        <n v="17281.0"/>
        <n v="7028.0"/>
        <n v="4230.0"/>
        <n v="1347.0"/>
        <n v="46921.0"/>
        <n v="32354.0"/>
        <n v="14567.0"/>
        <n v="6941.0"/>
        <n v="5358.0"/>
        <n v="1583.0"/>
        <n v="473.0"/>
        <n v="9859.0"/>
        <n v="7035.0"/>
        <n v="2824.0"/>
        <n v="7001.0"/>
        <n v="5400.0"/>
        <n v="1601.0"/>
        <n v="680.0"/>
        <n v="290.0"/>
        <n v="263.0"/>
        <n v="8669.0"/>
        <n v="2029.0"/>
        <n v="1244.0"/>
        <n v="638.0"/>
        <n v="1517.0"/>
        <n v="963.0"/>
        <n v="554.0"/>
        <n v="8619.0"/>
        <n v="5572.0"/>
        <n v="3047.0"/>
        <n v="1191.0"/>
        <n v="19461.0"/>
        <n v="11810.0"/>
        <n v="7651.0"/>
        <n v="2658.0"/>
        <n v="1785.0"/>
        <n v="873.0"/>
        <n v="147.0"/>
        <n v="4681.0"/>
        <n v="1434.0"/>
        <n v="2695.0"/>
        <n v="1809.0"/>
        <n v="886.0"/>
        <n v="145.0"/>
        <n v="2525.0"/>
        <n v="1040.0"/>
        <n v="1225.0"/>
        <n v="551.0"/>
        <n v="674.0"/>
        <n v="1069.0"/>
        <n v="640.0"/>
        <n v="7030.0"/>
        <n v="3516.0"/>
        <n v="2438.0"/>
        <n v="1077.0"/>
        <n v="1361.0"/>
        <n v="182.0"/>
        <n v="16535.0"/>
        <n v="8141.0"/>
        <n v="8394.0"/>
        <n v="1861.0"/>
        <n v="1157.0"/>
        <n v="704.0"/>
        <n v="1328.0"/>
        <n v="1884.0"/>
        <n v="2535.0"/>
        <n v="1223.0"/>
        <n v="1312.0"/>
        <n v="1482.0"/>
        <n v="2312.0"/>
        <n v="18789.0"/>
        <n v="13916.0"/>
        <n v="4873.0"/>
        <n v="2902.0"/>
        <n v="544.0"/>
        <n v="36901.0"/>
        <n v="26721.0"/>
        <n v="10180.0"/>
        <n v="5086.0"/>
        <n v="3969.0"/>
        <n v="1117.0"/>
        <n v="852.0"/>
        <n v="647.0"/>
        <n v="8803.0"/>
        <n v="6673.0"/>
        <n v="5132.0"/>
        <n v="4003.0"/>
        <n v="1129.0"/>
        <n v="563.0"/>
        <n v="352.0"/>
        <n v="661.0"/>
        <n v="7328.0"/>
        <n v="5483.0"/>
        <n v="625.0"/>
        <n v="374.0"/>
        <n v="10073.0"/>
        <n v="6972.0"/>
        <n v="3101.0"/>
        <n v="2223.0"/>
        <n v="19791.0"/>
        <n v="13857.0"/>
        <n v="5934.0"/>
        <n v="3000.0"/>
        <n v="2245.0"/>
        <n v="5269.0"/>
        <n v="3677.0"/>
        <n v="1592.0"/>
        <n v="3036.0"/>
        <n v="2273.0"/>
        <n v="763.0"/>
        <n v="472.0"/>
        <n v="4099.0"/>
        <n v="2772.0"/>
        <n v="1327.0"/>
        <n v="1510.0"/>
        <n v="1102.0"/>
        <n v="2248.0"/>
        <n v="586.0"/>
        <n v="31301.0"/>
        <n v="22779.0"/>
        <n v="8522.0"/>
        <n v="4209.0"/>
        <n v="51979.0"/>
        <n v="38846.0"/>
        <n v="13133.0"/>
        <n v="7441.0"/>
        <n v="1446.0"/>
        <n v="15235.0"/>
        <n v="10935.0"/>
        <n v="4300.0"/>
        <n v="7514.0"/>
        <n v="6051.0"/>
        <n v="1463.0"/>
        <n v="533.0"/>
        <n v="12158.0"/>
        <n v="9251.0"/>
        <n v="2907.0"/>
        <n v="1529.0"/>
        <n v="788.0"/>
        <n v="1649.0"/>
        <n v="1014.0"/>
        <n v="635.0"/>
        <n v="14627.0"/>
        <n v="6037.0"/>
        <n v="3058.0"/>
        <n v="1448.0"/>
        <n v="449.0"/>
        <n v="28563.0"/>
        <n v="16324.0"/>
        <n v="12239.0"/>
        <n v="4426.0"/>
        <n v="2745.0"/>
        <n v="679.0"/>
        <n v="509.0"/>
        <n v="6956.0"/>
        <n v="3839.0"/>
        <n v="3117.0"/>
        <n v="4505.0"/>
        <n v="1719.0"/>
        <n v="628.0"/>
        <n v="279.0"/>
        <n v="211.0"/>
        <n v="4502.0"/>
        <n v="3145.0"/>
        <n v="889.0"/>
        <n v="436.0"/>
        <n v="1018.0"/>
        <n v="12024.0"/>
        <n v="7582.0"/>
        <n v="4442.0"/>
        <n v="1147.0"/>
        <n v="20055.0"/>
        <n v="12658.0"/>
        <n v="7397.0"/>
        <n v="2713.0"/>
        <n v="1906.0"/>
        <n v="807.0"/>
        <n v="128.0"/>
        <n v="8684.0"/>
        <n v="5425.0"/>
        <n v="3259.0"/>
        <n v="1922.0"/>
        <n v="815.0"/>
        <n v="342.0"/>
        <n v="203.0"/>
        <n v="2338.0"/>
        <n v="1501.0"/>
        <n v="837.0"/>
        <n v="2269.0"/>
        <n v="1797.0"/>
        <n v="20447.0"/>
        <n v="16553.0"/>
        <n v="3894.0"/>
        <n v="6351.0"/>
        <n v="4922.0"/>
        <n v="574.0"/>
        <n v="45878.0"/>
        <n v="36175.0"/>
        <n v="9703.0"/>
        <n v="6599.0"/>
        <n v="5411.0"/>
        <n v="1188.0"/>
        <n v="1253.0"/>
        <n v="9053.0"/>
        <n v="7321.0"/>
        <n v="1732.0"/>
        <n v="6709.0"/>
        <n v="5496.0"/>
        <n v="171.0"/>
        <n v="7317.0"/>
        <n v="5950.0"/>
        <n v="1367.0"/>
        <n v="443.0"/>
        <n v="2097.0"/>
        <n v="17124.0"/>
        <n v="12774.0"/>
        <n v="4350.0"/>
        <n v="3443.0"/>
        <n v="2464.0"/>
        <n v="979.0"/>
        <n v="141.0"/>
        <n v="35283.0"/>
        <n v="25774.0"/>
        <n v="9509.0"/>
        <n v="4464.0"/>
        <n v="3340.0"/>
        <n v="1124.0"/>
        <n v="608.0"/>
        <n v="10379.0"/>
        <n v="7707.0"/>
        <n v="2672.0"/>
        <n v="4522.0"/>
        <n v="3391.0"/>
        <n v="1131.0"/>
        <n v="368.0"/>
        <n v="353.0"/>
        <n v="5596.0"/>
        <n v="4285.0"/>
        <n v="1311.0"/>
        <n v="548.0"/>
        <n v="189.0"/>
        <n v="764.0"/>
        <n v="589.0"/>
        <n v="10722.0"/>
        <n v="7137.0"/>
        <n v="3585.0"/>
        <n v="1832.0"/>
        <n v="526.0"/>
        <n v="18443.0"/>
        <n v="12743.0"/>
        <n v="5700.0"/>
        <n v="2060.0"/>
        <n v="4484.0"/>
        <n v="2732.0"/>
        <n v="1752.0"/>
        <n v="2848.0"/>
        <n v="2115.0"/>
        <n v="733.0"/>
        <n v="5138.0"/>
        <n v="3658.0"/>
        <n v="1480.0"/>
        <n v="6624.0"/>
        <n v="4745.0"/>
        <n v="1879.0"/>
        <n v="7937.0"/>
        <n v="6297.0"/>
        <n v="1640.0"/>
        <n v="71135.0"/>
        <n v="55739.0"/>
        <n v="15396.0"/>
        <n v="17991.0"/>
        <n v="13344.0"/>
        <n v="4647.0"/>
        <n v="2300.0"/>
        <n v="1645.0"/>
        <n v="655.0"/>
        <n v="151937.0"/>
        <n v="117387.0"/>
        <n v="34550.0"/>
        <n v="24061.0"/>
        <n v="19515.0"/>
        <n v="4546.0"/>
        <n v="4841.0"/>
        <n v="3980.0"/>
        <n v="36136.0"/>
        <n v="28659.0"/>
        <n v="7477.0"/>
        <n v="24314.0"/>
        <n v="19721.0"/>
        <n v="4593.0"/>
        <n v="2938.0"/>
        <n v="1947.0"/>
        <n v="991.0"/>
        <n v="1472.0"/>
        <n v="1054.0"/>
        <n v="418.0"/>
        <n v="1481.0"/>
        <n v="1085.0"/>
        <n v="396.0"/>
        <n v="21325.0"/>
        <n v="17056.0"/>
        <n v="4269.0"/>
        <n v="943.0"/>
        <n v="641.0"/>
        <n v="386.0"/>
        <n v="5275.0"/>
        <n v="3176.0"/>
        <n v="2099.0"/>
        <n v="1551.0"/>
        <n v="13899.0"/>
        <n v="7908.0"/>
        <n v="5991.0"/>
        <n v="2049.0"/>
        <n v="1216.0"/>
        <n v="366.0"/>
        <n v="2230.0"/>
        <n v="893.0"/>
        <n v="1227.0"/>
        <n v="836.0"/>
        <n v="101.0"/>
        <n v="1753.0"/>
        <n v="2153.0"/>
        <n v="3341.0"/>
        <n v="2818.0"/>
        <n v="28564.0"/>
        <n v="23874.0"/>
        <n v="4690.0"/>
        <n v="6788.0"/>
        <n v="5432.0"/>
        <n v="60386.0"/>
        <n v="50180.0"/>
        <n v="10206.0"/>
        <n v="9690.0"/>
        <n v="8330.0"/>
        <n v="1360.0"/>
        <n v="2037.0"/>
        <n v="1739.0"/>
        <n v="14001.0"/>
        <n v="11841.0"/>
        <n v="2160.0"/>
        <n v="9777.0"/>
        <n v="8402.0"/>
        <n v="810.0"/>
        <n v="688.0"/>
        <n v="580.0"/>
        <n v="9185.0"/>
        <n v="7714.0"/>
        <n v="1471.0"/>
        <n v="1415.0"/>
        <n v="859.0"/>
        <n v="556.0"/>
        <n v="1576.0"/>
        <n v="13829.0"/>
        <n v="9663.0"/>
        <n v="4166.0"/>
        <n v="3954.0"/>
        <n v="2736.0"/>
        <n v="29534.0"/>
        <n v="20565.0"/>
        <n v="8969.0"/>
        <n v="4122.0"/>
        <n v="3175.0"/>
        <n v="7873.0"/>
        <n v="5439.0"/>
        <n v="2434.0"/>
        <n v="4173.0"/>
        <n v="3211.0"/>
        <n v="962.0"/>
        <n v="337.0"/>
        <n v="277.0"/>
        <n v="326.0"/>
        <n v="218.0"/>
        <n v="3483.0"/>
        <n v="937.0"/>
        <n v="433.0"/>
        <n v="610.0"/>
        <n v="561.0"/>
        <n v="4222.0"/>
        <n v="3764.0"/>
        <n v="10311.0"/>
        <n v="9281.0"/>
        <n v="1030.0"/>
        <n v="1768.0"/>
        <n v="1613.0"/>
        <n v="540.0"/>
        <n v="507.0"/>
        <n v="2420.0"/>
        <n v="2174.0"/>
        <n v="1784.0"/>
        <n v="160.0"/>
        <n v="797.0"/>
        <n v="716.0"/>
        <n v="1104.0"/>
        <n v="856.0"/>
        <n v="69.0"/>
        <n v="2758.0"/>
        <n v="2088.0"/>
        <n v="670.0"/>
        <n v="447.0"/>
        <n v="609.0"/>
        <n v="369.0"/>
        <n v="880.0"/>
        <n v="373.0"/>
        <n v="8503.0"/>
        <n v="5043.0"/>
        <n v="3460.0"/>
        <n v="1826.0"/>
        <n v="839.0"/>
        <n v="16465.0"/>
        <n v="9196.0"/>
        <n v="7269.0"/>
        <n v="1907.0"/>
        <n v="1199.0"/>
        <n v="708.0"/>
        <n v="4844.0"/>
        <n v="2791.0"/>
        <n v="1933.0"/>
        <n v="1217.0"/>
        <n v="2478.0"/>
        <n v="1672.0"/>
        <n v="806.0"/>
        <n v="2113.0"/>
        <n v="1573.0"/>
        <n v="2379.0"/>
        <n v="23467.0"/>
        <n v="19026.0"/>
        <n v="4441.0"/>
        <n v="5698.0"/>
        <n v="4358.0"/>
        <n v="1340.0"/>
        <n v="48118.0"/>
        <n v="38734.0"/>
        <n v="9384.0"/>
        <n v="8200.0"/>
        <n v="6794.0"/>
        <n v="1406.0"/>
        <n v="1017.0"/>
        <n v="12032.0"/>
        <n v="10042.0"/>
        <n v="1990.0"/>
        <n v="8301.0"/>
        <n v="6881.0"/>
        <n v="895.0"/>
        <n v="419.0"/>
        <n v="6904.0"/>
        <n v="5667.0"/>
        <n v="1237.0"/>
        <n v="13978.0"/>
        <n v="8832.0"/>
        <n v="5146.0"/>
        <n v="12941.0"/>
        <n v="9296.0"/>
        <n v="3645.0"/>
        <n v="120200.0"/>
        <n v="84920.0"/>
        <n v="35280.0"/>
        <n v="32139.0"/>
        <n v="20941.0"/>
        <n v="11198.0"/>
        <n v="480.0"/>
        <n v="3853.0"/>
        <n v="1400.0"/>
        <n v="255719.0"/>
        <n v="177469.0"/>
        <n v="78250.0"/>
        <n v="39729.0"/>
        <n v="28948.0"/>
        <n v="10781.0"/>
        <n v="7652.0"/>
        <n v="5813.0"/>
        <n v="1839.0"/>
        <n v="65444.0"/>
        <n v="45456.0"/>
        <n v="19988.0"/>
        <n v="40223.0"/>
        <n v="29315.0"/>
        <n v="10908.0"/>
        <n v="5523.0"/>
        <n v="3043.0"/>
        <n v="2480.0"/>
        <n v="3017.0"/>
        <n v="1929.0"/>
        <n v="1088.0"/>
        <n v="2953.0"/>
        <n v="1061.0"/>
        <n v="35807.0"/>
        <n v="26953.0"/>
        <n v="8854.0"/>
        <n v="965.0"/>
        <n v="726.0"/>
        <n v="475.0"/>
        <n v="372.0"/>
        <n v="1755.0"/>
        <n v="324.0"/>
        <n v="235.0"/>
        <n v="1198.0"/>
        <n v="620.0"/>
        <n v="565.0"/>
        <n v="3419.0"/>
        <n v="354.0"/>
        <n v="668.0"/>
        <n v="345.0"/>
        <n v="360.0"/>
        <n v="387.0"/>
        <n v="3521.0"/>
        <n v="2321.0"/>
        <n v="1200.0"/>
        <n v="6999.0"/>
        <n v="4439.0"/>
        <n v="2560.0"/>
        <n v="1101.0"/>
        <n v="2218.0"/>
        <n v="1566.0"/>
        <n v="1119.0"/>
        <n v="751.0"/>
        <n v="1881.0"/>
        <n v="1165.0"/>
        <n v="1323.0"/>
        <n v="15098.0"/>
        <n v="8587.0"/>
        <n v="6511.0"/>
        <n v="3293.0"/>
        <n v="1556.0"/>
        <n v="1737.0"/>
        <n v="33971.0"/>
        <n v="17220.0"/>
        <n v="16751.0"/>
        <n v="5136.0"/>
        <n v="2762.0"/>
        <n v="2374.0"/>
        <n v="1006.0"/>
        <n v="615.0"/>
        <n v="9066.0"/>
        <n v="5394.0"/>
        <n v="3672.0"/>
        <n v="5209.0"/>
        <n v="2799.0"/>
        <n v="2410.0"/>
        <n v="3896.0"/>
        <n v="2182.0"/>
        <n v="1714.0"/>
        <n v="1988.0"/>
        <n v="1439.0"/>
        <n v="2205.0"/>
        <n v="1600.0"/>
        <n v="605.0"/>
        <n v="17035.0"/>
        <n v="12070.0"/>
        <n v="4965.0"/>
        <n v="4744.0"/>
        <n v="3161.0"/>
        <n v="36190.0"/>
        <n v="25707.0"/>
        <n v="10483.0"/>
        <n v="6596.0"/>
        <n v="4861.0"/>
        <n v="1735.0"/>
        <n v="10504.0"/>
        <n v="3083.0"/>
        <n v="6696.0"/>
        <n v="4943.0"/>
        <n v="485.0"/>
        <n v="343.0"/>
        <n v="214.0"/>
        <n v="4628.0"/>
        <n v="3332.0"/>
        <n v="1296.0"/>
        <n v="1854.0"/>
        <n v="1475.0"/>
        <n v="2048.0"/>
        <n v="1638.0"/>
        <n v="16339.0"/>
        <n v="12945.0"/>
        <n v="3394.0"/>
        <n v="4307.0"/>
        <n v="3217.0"/>
        <n v="1090.0"/>
        <n v="477.0"/>
        <n v="33127.0"/>
        <n v="26184.0"/>
        <n v="6943.0"/>
        <n v="4885.0"/>
        <n v="3972.0"/>
        <n v="1166.0"/>
        <n v="7225.0"/>
        <n v="1841.0"/>
        <n v="4955.0"/>
        <n v="4031.0"/>
        <n v="924.0"/>
        <n v="567.0"/>
        <n v="465.0"/>
        <n v="4101.0"/>
        <n v="3367.0"/>
        <n v="734.0"/>
        <n v="1836.0"/>
        <n v="1494.0"/>
        <n v="2003.0"/>
        <n v="1723.0"/>
        <n v="16779.0"/>
        <n v="14429.0"/>
        <n v="2350.0"/>
        <n v="4140.0"/>
        <n v="946.0"/>
        <n v="514.0"/>
        <n v="39763.0"/>
        <n v="33681.0"/>
        <n v="6082.0"/>
        <n v="5920.0"/>
        <n v="5108.0"/>
        <n v="812.0"/>
        <n v="1553.0"/>
        <n v="6891.0"/>
        <n v="5937.0"/>
        <n v="954.0"/>
        <n v="5971.0"/>
        <n v="5151.0"/>
        <n v="820.0"/>
        <n v="919.0"/>
        <n v="701.0"/>
        <n v="5809.0"/>
        <n v="707.0"/>
        <n v="1305.0"/>
        <n v="1387.0"/>
        <n v="1093.0"/>
        <n v="19436.0"/>
        <n v="14643.0"/>
        <n v="4793.0"/>
        <n v="3840.0"/>
        <n v="2783.0"/>
        <n v="1057.0"/>
        <n v="36356.0"/>
        <n v="27128.0"/>
        <n v="9228.0"/>
        <n v="5620.0"/>
        <n v="4362.0"/>
        <n v="1258.0"/>
        <n v="1271.0"/>
        <n v="1012.0"/>
        <n v="259.0"/>
        <n v="10823.0"/>
        <n v="7758.0"/>
        <n v="3065.0"/>
        <n v="5665.0"/>
        <n v="4398.0"/>
        <n v="1267.0"/>
        <n v="224.0"/>
        <n v="5657.0"/>
        <n v="2011.0"/>
        <n v="892.0"/>
        <n v="306.0"/>
        <n v="12971.0"/>
        <n v="8703.0"/>
        <n v="1824.0"/>
        <n v="921.0"/>
        <n v="303.0"/>
        <n v="26156.0"/>
        <n v="18041.0"/>
        <n v="8115.0"/>
        <n v="4063.0"/>
        <n v="3137.0"/>
        <n v="926.0"/>
        <n v="7354.0"/>
        <n v="4452.0"/>
        <n v="4119.0"/>
        <n v="3180.0"/>
        <n v="939.0"/>
        <n v="321.0"/>
        <n v="4107.0"/>
        <n v="3297.0"/>
        <n v="718.0"/>
        <n v="494.0"/>
        <n v="297.0"/>
        <n v="5528.0"/>
        <n v="1904.0"/>
        <n v="12596.0"/>
        <n v="8108.0"/>
        <n v="4488.0"/>
        <n v="2173.0"/>
        <n v="1458.0"/>
        <n v="2395.0"/>
        <n v="1696.0"/>
        <n v="699.0"/>
        <n v="2199.0"/>
        <n v="1477.0"/>
        <n v="220.0"/>
        <n v="3551.0"/>
        <n v="2640.0"/>
        <n v="4820.0"/>
        <n v="3629.0"/>
        <n v="39705.0"/>
        <n v="29254.0"/>
        <n v="10451.0"/>
        <n v="10312.0"/>
        <n v="7134.0"/>
        <n v="3178.0"/>
        <n v="78172.0"/>
        <n v="57522.0"/>
        <n v="20650.0"/>
        <n v="11689.0"/>
        <n v="8941.0"/>
        <n v="2748.0"/>
        <n v="1052.0"/>
        <n v="20181.0"/>
        <n v="15276.0"/>
        <n v="4905.0"/>
        <n v="11840.0"/>
        <n v="9060.0"/>
        <n v="2780.0"/>
        <n v="1726.0"/>
        <n v="1043.0"/>
        <n v="683.0"/>
        <n v="705.0"/>
        <n v="11382.0"/>
        <n v="8639.0"/>
        <n v="2743.0"/>
        <n v="891.0"/>
        <n v="367.0"/>
        <n v="5071.0"/>
        <n v="2884.0"/>
        <n v="2187.0"/>
        <n v="1949.0"/>
        <n v="1004.0"/>
        <n v="11182.0"/>
        <n v="6095.0"/>
        <n v="1688.0"/>
        <n v="703.0"/>
        <n v="2633.0"/>
        <n v="1368.0"/>
        <n v="1265.0"/>
        <n v="1715.0"/>
        <n v="1001.0"/>
        <n v="714.0"/>
        <n v="515.0"/>
        <n v="1969.0"/>
        <n v="1294.0"/>
        <n v="272.0"/>
        <n v="409.0"/>
        <n v="6259.0"/>
        <n v="3897.0"/>
        <n v="2362.0"/>
        <n v="1350.0"/>
        <n v="13595.0"/>
        <n v="8682.0"/>
        <n v="1290.0"/>
        <n v="3308.0"/>
        <n v="519.0"/>
        <n v="1298.0"/>
        <n v="855.0"/>
        <n v="3884.0"/>
        <n v="2391.0"/>
        <n v="825.0"/>
        <n v="657.0"/>
        <n v="8209.0"/>
        <n v="5073.0"/>
        <n v="157.0"/>
        <n v="1371.0"/>
        <n v="416.0"/>
        <n v="296.0"/>
        <n v="3679.0"/>
        <n v="2623.0"/>
        <n v="1056.0"/>
        <n v="576.0"/>
        <n v="412.0"/>
        <n v="700.0"/>
        <n v="1246.0"/>
        <n v="1115.0"/>
        <n v="14173.0"/>
        <n v="10418.0"/>
        <n v="3755.0"/>
        <n v="2850.0"/>
        <n v="1974.0"/>
        <n v="411.0"/>
        <n v="25953.0"/>
        <n v="19073.0"/>
        <n v="6880.0"/>
        <n v="3151.0"/>
        <n v="439.0"/>
        <n v="216.0"/>
        <n v="7679.0"/>
        <n v="5683.0"/>
        <n v="1996.0"/>
        <n v="4181.0"/>
        <n v="3203.0"/>
        <n v="978.0"/>
        <n v="266.0"/>
        <n v="4727.0"/>
        <n v="1238.0"/>
        <n v="693.0"/>
        <n v="1183.0"/>
        <n v="9300.0"/>
        <n v="7675.0"/>
        <n v="2293.0"/>
        <n v="1804.0"/>
        <n v="17851.0"/>
        <n v="14778.0"/>
        <n v="3073.0"/>
        <n v="2537.0"/>
        <n v="2170.0"/>
        <n v="338.0"/>
        <n v="269.0"/>
        <n v="4785.0"/>
        <n v="4039.0"/>
        <n v="746.0"/>
        <n v="2562.0"/>
        <n v="2190.0"/>
        <n v="2682.0"/>
        <n v="2247.0"/>
        <n v="4862.0"/>
        <n v="3123.0"/>
        <n v="1727.0"/>
        <n v="1068.0"/>
        <n v="659.0"/>
        <n v="11230.0"/>
        <n v="7277.0"/>
        <n v="3953.0"/>
        <n v="990.0"/>
        <n v="2331.0"/>
        <n v="998.0"/>
        <n v="389.0"/>
        <n v="221.0"/>
        <n v="186.0"/>
        <n v="775.0"/>
        <n v="778.0"/>
        <n v="236.0"/>
        <n v="1781.0"/>
        <n v="1654.0"/>
        <n v="287.0"/>
        <n v="291.0"/>
        <n v="3164.0"/>
        <n v="2460.0"/>
        <n v="882.0"/>
        <n v="696.0"/>
        <n v="6382.0"/>
        <n v="4993.0"/>
        <n v="1389.0"/>
        <n v="1050.0"/>
        <n v="819.0"/>
        <n v="1450.0"/>
        <n v="917.0"/>
        <n v="689.0"/>
        <n v="2536.0"/>
      </sharedItems>
    </cacheField>
    <cacheField name="2015">
      <sharedItems containsBlank="1" containsMixedTypes="1" containsNumber="1" containsInteger="1">
        <n v="75813.0"/>
        <n v="49120.0"/>
        <n v="26693.0"/>
        <n v="101956.0"/>
        <n v="75285.0"/>
        <n v="26671.0"/>
        <n v="930102.0"/>
        <n v="676758.0"/>
        <n v="253344.0"/>
        <n v="177590.0"/>
        <n v="120577.0"/>
        <n v="57013.0"/>
        <n v="4620.0"/>
        <n v="3282.0"/>
        <n v="1338.0"/>
        <n v="24821.0"/>
        <n v="16123.0"/>
        <n v="8698.0"/>
        <n v="1908541.0"/>
        <n v="1361891.0"/>
        <n v="546650.0"/>
        <n v="296476.0"/>
        <n v="226445.0"/>
        <n v="70031.0"/>
        <n v="34372.0"/>
        <n v="26628.0"/>
        <n v="7744.0"/>
        <n v="494638.0"/>
        <n v="361251.0"/>
        <n v="133387.0"/>
        <n v="300232.0"/>
        <n v="229256.0"/>
        <n v="70976.0"/>
        <n v="6718.0"/>
        <n v="4623.0"/>
        <n v="2095.0"/>
        <n v="25476.0"/>
        <n v="15106.0"/>
        <n v="10370.0"/>
        <n v="15242.0"/>
        <n v="10279.0"/>
        <n v="4963.0"/>
        <n v="11984.0"/>
        <n v="8115.0"/>
        <n v="3869.0"/>
        <n v="290300.0"/>
        <n v="217386.0"/>
        <n v="72914.0"/>
        <m/>
        <n v="18988.0"/>
        <n v="13610.0"/>
        <n v="5378.0"/>
        <n v="26983.0"/>
        <n v="21289.0"/>
        <n v="5694.0"/>
        <n v="259464.0"/>
        <n v="202966.0"/>
        <n v="56498.0"/>
        <n v="40193.0"/>
        <n v="30072.0"/>
        <n v="10121.0"/>
        <n v="1410.0"/>
        <n v="1158.0"/>
        <n v="252.0"/>
        <n v="6785.0"/>
        <n v="4985.0"/>
        <n v="1800.0"/>
        <n v="525885.0"/>
        <n v="405853.0"/>
        <n v="120032.0"/>
        <n v="83973.0"/>
        <n v="69518.0"/>
        <n v="14455.0"/>
        <n v="4747.0"/>
        <n v="3944.0"/>
        <n v="803.0"/>
        <n v="137788.0"/>
        <n v="108084.0"/>
        <n v="29704.0"/>
        <n v="85094.0"/>
        <n v="70460.0"/>
        <n v="14634.0"/>
        <n v="1412.0"/>
        <n v="1175.0"/>
        <n v="237.0"/>
        <n v="4718.0"/>
        <n v="3307.0"/>
        <n v="1411.0"/>
        <n v="4158.0"/>
        <n v="2912.0"/>
        <n v="1246.0"/>
        <n v="2332.0"/>
        <n v="1807.0"/>
        <n v="525.0"/>
        <n v="86017.0"/>
        <n v="68231.0"/>
        <n v="17786.0"/>
        <n v="772.0"/>
        <n v="403.0"/>
        <n v="369.0"/>
        <n v="734.0"/>
        <n v="475.0"/>
        <n v="259.0"/>
        <n v="11943.0"/>
        <n v="7170.0"/>
        <n v="4773.0"/>
        <n v="1399.0"/>
        <n v="847.0"/>
        <n v="552.0"/>
        <n v="50.0"/>
        <n v="36.0"/>
        <n v="14.0"/>
        <n v="240.0"/>
        <n v="142.0"/>
        <n v="98.0"/>
        <n v="21490.0"/>
        <n v="12675.0"/>
        <n v="8815.0"/>
        <n v="2957.0"/>
        <n v="1996.0"/>
        <n v="961.0"/>
        <n v="62.0"/>
        <n v="45.0"/>
        <n v="17.0"/>
        <n v="8580.0"/>
        <n v="4936.0"/>
        <n v="3644.0"/>
        <n v="2993.0"/>
        <n v="2026.0"/>
        <n v="967.0"/>
        <n v="35.0"/>
        <n v="27.0"/>
        <n v="282.0"/>
        <n v="173.0"/>
        <n v="109.0"/>
        <n v="80.0"/>
        <n v="51.0"/>
        <n v="29.0"/>
        <n v="86.0"/>
        <n v="2434.0"/>
        <n v="1701.0"/>
        <n v="733.0"/>
        <n v="790.0"/>
        <n v="464.0"/>
        <n v="326.0"/>
        <n v="1044.0"/>
        <n v="719.0"/>
        <n v="325.0"/>
        <n v="10194.0"/>
        <n v="6872.0"/>
        <n v="3322.0"/>
        <n v="1803.0"/>
        <n v="1149.0"/>
        <n v="654.0"/>
        <n v="56.0"/>
        <n v="20.0"/>
        <n v="265.0"/>
        <n v="172.0"/>
        <n v="93.0"/>
        <n v="19447.0"/>
        <n v="12705.0"/>
        <n v="6742.0"/>
        <n v="2907.0"/>
        <n v="2062.0"/>
        <n v="845.0"/>
        <n v="105.0"/>
        <n v="67.0"/>
        <n v="4217.0"/>
        <n v="2821.0"/>
        <n v="1396.0"/>
        <n v="2941.0"/>
        <n v="2088.0"/>
        <n v="853.0"/>
        <n v="65.0"/>
        <n v="39.0"/>
        <n v="26.0"/>
        <n v="181.0"/>
        <n v="72.0"/>
        <n v="147.0"/>
        <n v="66.0"/>
        <n v="81.0"/>
        <n v="97.0"/>
        <n v="74.0"/>
        <n v="23.0"/>
        <n v="4442.0"/>
        <n v="3132.0"/>
        <n v="1310.0"/>
        <n v="877.0"/>
        <n v="624.0"/>
        <n v="253.0"/>
        <n v="2405.0"/>
        <n v="1912.0"/>
        <n v="493.0"/>
        <n v="11193.0"/>
        <n v="8458.0"/>
        <n v="2735.0"/>
        <n v="1842.0"/>
        <n v="1377.0"/>
        <n v="465.0"/>
        <n v="12.0"/>
        <n v="378.0"/>
        <n v="269.0"/>
        <n v="23117.0"/>
        <n v="17652.0"/>
        <n v="5465.0"/>
        <n v="3289.0"/>
        <n v="2615.0"/>
        <n v="674.0"/>
        <n v="165.0"/>
        <n v="134.0"/>
        <n v="31.0"/>
        <n v="5817.0"/>
        <n v="4497.0"/>
        <n v="1320.0"/>
        <n v="3343.0"/>
        <n v="2657.0"/>
        <n v="686.0"/>
        <n v="54.0"/>
        <n v="43.0"/>
        <n v="11.0"/>
        <n v="290.0"/>
        <n v="214.0"/>
        <n v="76.0"/>
        <n v="203.0"/>
        <n v="130.0"/>
        <n v="73.0"/>
        <n v="112.0"/>
        <n v="84.0"/>
        <n v="28.0"/>
        <n v="3892.0"/>
        <n v="2839.0"/>
        <n v="1053.0"/>
        <n v="1182.0"/>
        <n v="666.0"/>
        <n v="516.0"/>
        <n v="1513.0"/>
        <n v="982.0"/>
        <n v="531.0"/>
        <n v="15349.0"/>
        <n v="8877.0"/>
        <n v="6472.0"/>
        <n v="3900.0"/>
        <n v="2534.0"/>
        <n v="1366.0"/>
        <n v="59.0"/>
        <n v="42.0"/>
        <n v="460.0"/>
        <n v="255.0"/>
        <n v="205.0"/>
        <n v="35684.0"/>
        <n v="21479.0"/>
        <n v="14205.0"/>
        <n v="4307.0"/>
        <n v="2896.0"/>
        <n v="188.0"/>
        <n v="127.0"/>
        <n v="61.0"/>
        <n v="6599.0"/>
        <n v="3889.0"/>
        <n v="2710.0"/>
        <n v="4373.0"/>
        <n v="2946.0"/>
        <n v="1427.0"/>
        <n v="64.0"/>
        <n v="55.0"/>
        <n v="9.0"/>
        <n v="384.0"/>
        <n v="199.0"/>
        <n v="185.0"/>
        <n v="426.0"/>
        <n v="292.0"/>
        <n v="104.0"/>
        <n v="58.0"/>
        <n v="46.0"/>
        <n v="6633.0"/>
        <n v="3681.0"/>
        <n v="2952.0"/>
        <n v="602.0"/>
        <n v="479.0"/>
        <n v="123.0"/>
        <n v="1038.0"/>
        <n v="844.0"/>
        <n v="194.0"/>
        <n v="6289.0"/>
        <n v="5142.0"/>
        <n v="1147.0"/>
        <n v="1189.0"/>
        <n v="937.0"/>
        <n v="13.0"/>
        <n v="150.0"/>
        <n v="16584.0"/>
        <n v="13392.0"/>
        <n v="3192.0"/>
        <n v="2213.0"/>
        <n v="1859.0"/>
        <n v="354.0"/>
        <n v="189.0"/>
        <n v="157.0"/>
        <n v="32.0"/>
        <n v="1990.0"/>
        <n v="1642.0"/>
        <n v="348.0"/>
        <n v="2252.0"/>
        <n v="1886.0"/>
        <n v="366.0"/>
        <n v="19.0"/>
        <n v="4.0"/>
        <n v="220.0"/>
        <n v="169.0"/>
        <n v="216.0"/>
        <n v="44.0"/>
        <n v="15.0"/>
        <n v="2321.0"/>
        <n v="1913.0"/>
        <n v="408.0"/>
        <n v="641.0"/>
        <n v="467.0"/>
        <n v="174.0"/>
        <n v="809.0"/>
        <n v="609.0"/>
        <n v="200.0"/>
        <n v="8375.0"/>
        <n v="6256.0"/>
        <n v="2119.0"/>
        <n v="1402.0"/>
        <n v="1029.0"/>
        <n v="373.0"/>
        <n v="8.0"/>
        <n v="268.0"/>
        <n v="198.0"/>
        <n v="70.0"/>
        <n v="15200.0"/>
        <n v="11286.0"/>
        <n v="3914.0"/>
        <n v="2211.0"/>
        <n v="1724.0"/>
        <n v="487.0"/>
        <n v="159.0"/>
        <n v="118.0"/>
        <n v="41.0"/>
        <n v="4926.0"/>
        <n v="3666.0"/>
        <n v="1260.0"/>
        <n v="2234.0"/>
        <n v="1743.0"/>
        <n v="491.0"/>
        <n v="167.0"/>
        <n v="116.0"/>
        <n v="211.0"/>
        <n v="152.0"/>
        <n v="2355.0"/>
        <n v="1833.0"/>
        <n v="522.0"/>
        <n v="318.0"/>
        <n v="217.0"/>
        <n v="101.0"/>
        <n v="485.0"/>
        <n v="324.0"/>
        <n v="161.0"/>
        <n v="5209.0"/>
        <n v="3544.0"/>
        <n v="1665.0"/>
        <n v="869.0"/>
        <n v="543.0"/>
        <n v="106.0"/>
        <n v="10454.0"/>
        <n v="6985.0"/>
        <n v="3469.0"/>
        <n v="1510.0"/>
        <n v="1113.0"/>
        <n v="397.0"/>
        <n v="7.0"/>
        <n v="2800.0"/>
        <n v="1855.0"/>
        <n v="945.0"/>
        <n v="1534.0"/>
        <n v="1128.0"/>
        <n v="406.0"/>
        <n v="5.0"/>
        <n v="87.0"/>
        <n v="78.0"/>
        <n v="69.0"/>
        <n v="49.0"/>
        <n v="57.0"/>
        <n v="21.0"/>
        <n v="1856.0"/>
        <n v="1330.0"/>
        <n v="526.0"/>
        <n v="745.0"/>
        <n v="340.0"/>
        <n v="405.0"/>
        <n v="898.0"/>
        <n v="586.0"/>
        <n v="312.0"/>
        <n v="8849.0"/>
        <n v="5289.0"/>
        <n v="3560.0"/>
        <n v="1192.0"/>
        <n v="663.0"/>
        <n v="529.0"/>
        <n v="246.0"/>
        <n v="139.0"/>
        <n v="107.0"/>
        <n v="18205.0"/>
        <n v="10361.0"/>
        <n v="7844.0"/>
        <n v="2511.0"/>
        <n v="1635.0"/>
        <n v="876.0"/>
        <n v="129.0"/>
        <n v="4485.0"/>
        <n v="2703.0"/>
        <n v="1782.0"/>
        <n v="2570.0"/>
        <n v="1683.0"/>
        <n v="887.0"/>
        <n v="18.0"/>
        <n v="10.0"/>
        <n v="91.0"/>
        <n v="48.0"/>
        <n v="37.0"/>
        <n v="3084.0"/>
        <n v="1906.0"/>
        <n v="1178.0"/>
        <n v="779.0"/>
        <n v="351.0"/>
        <n v="428.0"/>
        <n v="857.0"/>
        <n v="596.0"/>
        <n v="261.0"/>
        <n v="6532.0"/>
        <n v="4016.0"/>
        <n v="2516.0"/>
        <n v="1418.0"/>
        <n v="828.0"/>
        <n v="590.0"/>
        <n v="38.0"/>
        <n v="218.0"/>
        <n v="115.0"/>
        <n v="103.0"/>
        <n v="17725.0"/>
        <n v="10270.0"/>
        <n v="7455.0"/>
        <n v="2201.0"/>
        <n v="1476.0"/>
        <n v="725.0"/>
        <n v="63.0"/>
        <n v="24.0"/>
        <n v="3554.0"/>
        <n v="2174.0"/>
        <n v="1380.0"/>
        <n v="1512.0"/>
        <n v="740.0"/>
        <n v="34.0"/>
        <n v="184.0"/>
        <n v="95.0"/>
        <n v="89.0"/>
        <n v="238.0"/>
        <n v="137.0"/>
        <n v="30.0"/>
        <n v="1922.0"/>
        <n v="1265.0"/>
        <n v="657.0"/>
        <n v="3549.0"/>
        <n v="2882.0"/>
        <n v="667.0"/>
        <n v="5074.0"/>
        <n v="4237.0"/>
        <n v="837.0"/>
        <n v="49195.0"/>
        <n v="40404.0"/>
        <n v="8791.0"/>
        <n v="8217.0"/>
        <n v="6841.0"/>
        <n v="1376.0"/>
        <n v="210.0"/>
        <n v="1480.0"/>
        <n v="1166.0"/>
        <n v="314.0"/>
        <n v="94210.0"/>
        <n v="77459.0"/>
        <n v="16751.0"/>
        <n v="15709.0"/>
        <n v="13031.0"/>
        <n v="2678.0"/>
        <n v="1005.0"/>
        <n v="882.0"/>
        <n v="28092.0"/>
        <n v="23042.0"/>
        <n v="5050.0"/>
        <n v="15876.0"/>
        <n v="13170.0"/>
        <n v="2706.0"/>
        <n v="243.0"/>
        <n v="224.0"/>
        <n v="989.0"/>
        <n v="883.0"/>
        <n v="712.0"/>
        <n v="171.0"/>
        <n v="672.0"/>
        <n v="575.0"/>
        <n v="13033.0"/>
        <n v="10832.0"/>
        <n v="248.0"/>
        <n v="680.0"/>
        <n v="448.0"/>
        <n v="232.0"/>
        <n v="7241.0"/>
        <n v="4408.0"/>
        <n v="2833.0"/>
        <n v="947.0"/>
        <n v="558.0"/>
        <n v="389.0"/>
        <n v="146.0"/>
        <n v="12473.0"/>
        <n v="7591.0"/>
        <n v="4882.0"/>
        <n v="1923.0"/>
        <n v="1247.0"/>
        <n v="676.0"/>
        <n v="4646.0"/>
        <n v="3004.0"/>
        <n v="1950.0"/>
        <n v="1269.0"/>
        <n v="681.0"/>
        <n v="25.0"/>
        <n v="113.0"/>
        <n v="52.0"/>
        <n v="40.0"/>
        <n v="1345.0"/>
        <n v="781.0"/>
        <n v="564.0"/>
        <n v="850.0"/>
        <n v="474.0"/>
        <n v="376.0"/>
        <n v="591.0"/>
        <n v="286.0"/>
        <n v="9013.0"/>
        <n v="6104.0"/>
        <n v="2909.0"/>
        <n v="1453.0"/>
        <n v="949.0"/>
        <n v="504.0"/>
        <n v="254.0"/>
        <n v="166.0"/>
        <n v="88.0"/>
        <n v="17896.0"/>
        <n v="11865.0"/>
        <n v="6031.0"/>
        <n v="2609.0"/>
        <n v="1936.0"/>
        <n v="673.0"/>
        <n v="3463.0"/>
        <n v="2383.0"/>
        <n v="1080.0"/>
        <n v="2638.0"/>
        <n v="1962.0"/>
        <n v="6.0"/>
        <n v="77.0"/>
        <n v="33.0"/>
        <n v="4552.0"/>
        <n v="3050.0"/>
        <n v="1502.0"/>
        <n v="358.0"/>
        <n v="599.0"/>
        <n v="245.0"/>
        <n v="6607.0"/>
        <n v="4411.0"/>
        <n v="2196.0"/>
        <n v="1362.0"/>
        <n v="879.0"/>
        <n v="483.0"/>
        <n v="190.0"/>
        <n v="75.0"/>
        <n v="15708.0"/>
        <n v="10402.0"/>
        <n v="5306.0"/>
        <n v="1989.0"/>
        <n v="1447.0"/>
        <n v="542.0"/>
        <n v="138.0"/>
        <n v="4155.0"/>
        <n v="2767.0"/>
        <n v="1388.0"/>
        <n v="2011.0"/>
        <n v="1461.0"/>
        <n v="550.0"/>
        <n v="182.0"/>
        <n v="110.0"/>
        <n v="202.0"/>
        <n v="128.0"/>
        <n v="53.0"/>
        <n v="1496.0"/>
        <n v="1032.0"/>
        <n v="758.0"/>
        <n v="360.0"/>
        <n v="398.0"/>
        <n v="800.0"/>
        <n v="453.0"/>
        <n v="347.0"/>
        <n v="7070.0"/>
        <n v="4136.0"/>
        <n v="2934.0"/>
        <n v="1258.0"/>
        <n v="678.0"/>
        <n v="580.0"/>
        <n v="16991.0"/>
        <n v="9473.0"/>
        <n v="7518.0"/>
        <n v="2004.0"/>
        <n v="1270.0"/>
        <n v="102.0"/>
        <n v="3770.0"/>
        <n v="2195.0"/>
        <n v="1575.0"/>
        <n v="2028.0"/>
        <n v="1289.0"/>
        <n v="739.0"/>
        <n v="149.0"/>
        <n v="2118.0"/>
        <n v="1361.0"/>
        <n v="757.0"/>
        <n v="1059.0"/>
        <n v="802.0"/>
        <n v="257.0"/>
        <n v="1313.0"/>
        <n v="331.0"/>
        <n v="12307.0"/>
        <n v="8946.0"/>
        <n v="3361.0"/>
        <n v="1988.0"/>
        <n v="1363.0"/>
        <n v="625.0"/>
        <n v="47.0"/>
        <n v="16.0"/>
        <n v="23153.0"/>
        <n v="16859.0"/>
        <n v="6294.0"/>
        <n v="3237.0"/>
        <n v="2484.0"/>
        <n v="753.0"/>
        <n v="266.0"/>
        <n v="85.0"/>
        <n v="5225.0"/>
        <n v="3909.0"/>
        <n v="1316.0"/>
        <n v="3285.0"/>
        <n v="2514.0"/>
        <n v="771.0"/>
        <n v="287.0"/>
        <n v="196.0"/>
        <n v="241.0"/>
        <n v="4990.0"/>
        <n v="3553.0"/>
        <n v="1437.0"/>
        <n v="778.0"/>
        <n v="380.0"/>
        <n v="1472.0"/>
        <n v="1107.0"/>
        <n v="365.0"/>
        <n v="10884.0"/>
        <n v="8218.0"/>
        <n v="2666.0"/>
        <n v="2153.0"/>
        <n v="1579.0"/>
        <n v="574.0"/>
        <n v="336.0"/>
        <n v="122.0"/>
        <n v="25817.0"/>
        <n v="19327.0"/>
        <n v="6490.0"/>
        <n v="3896.0"/>
        <n v="3014.0"/>
        <n v="293.0"/>
        <n v="221.0"/>
        <n v="6181.0"/>
        <n v="4597.0"/>
        <n v="1584.0"/>
        <n v="3947.0"/>
        <n v="3055.0"/>
        <n v="892.0"/>
        <n v="226.0"/>
        <n v="154.0"/>
        <n v="425.0"/>
        <n v="126.0"/>
        <n v="3230.0"/>
        <n v="660.0"/>
        <n v="615.0"/>
        <n v="463.0"/>
        <n v="1255.0"/>
        <n v="1003.0"/>
        <n v="8931.0"/>
        <n v="7227.0"/>
        <n v="1704.0"/>
        <n v="1788.0"/>
        <n v="1392.0"/>
        <n v="396.0"/>
        <n v="247.0"/>
        <n v="177.0"/>
        <n v="19840.0"/>
        <n v="15734.0"/>
        <n v="4106.0"/>
        <n v="2944.0"/>
        <n v="2435.0"/>
        <n v="509.0"/>
        <n v="83.0"/>
        <n v="3971.0"/>
        <n v="3153.0"/>
        <n v="818.0"/>
        <n v="2995.0"/>
        <n v="2479.0"/>
        <n v="164.0"/>
        <n v="357.0"/>
        <n v="277.0"/>
        <n v="3698.0"/>
        <n v="3061.0"/>
        <n v="637.0"/>
        <n v="3234.0"/>
        <n v="4885.0"/>
        <n v="4822.0"/>
        <n v="64283.0"/>
        <n v="63488.0"/>
        <n v="795.0"/>
        <n v="6013.0"/>
        <n v="5926.0"/>
        <n v="486.0"/>
        <n v="1304.0"/>
        <n v="1278.0"/>
        <n v="121891.0"/>
        <n v="120338.0"/>
        <n v="1553.0"/>
        <n v="25556.0"/>
        <n v="25278.0"/>
        <n v="278.0"/>
        <n v="1349.0"/>
        <n v="1326.0"/>
        <n v="35317.0"/>
        <n v="34851.0"/>
        <n v="466.0"/>
        <n v="25872.0"/>
        <n v="25592.0"/>
        <n v="280.0"/>
        <n v="442.0"/>
        <n v="438.0"/>
        <n v="565.0"/>
        <n v="0.0"/>
        <n v="346.0"/>
        <n v="345.0"/>
        <n v="1.0"/>
        <n v="22616.0"/>
        <n v="22391.0"/>
        <n v="225.0"/>
        <n v="6667.0"/>
        <n v="5388.0"/>
        <n v="1279.0"/>
        <n v="9780.0"/>
        <n v="7949.0"/>
        <n v="1831.0"/>
        <n v="100431.0"/>
        <n v="81732.0"/>
        <n v="18699.0"/>
        <n v="16701.0"/>
        <n v="12835.0"/>
        <n v="3866.0"/>
        <n v="362.0"/>
        <n v="302.0"/>
        <n v="60.0"/>
        <n v="2415.0"/>
        <n v="559.0"/>
        <n v="184967.0"/>
        <n v="149655.0"/>
        <n v="35312.0"/>
        <n v="32265.0"/>
        <n v="27432.0"/>
        <n v="4833.0"/>
        <n v="2512.0"/>
        <n v="400.0"/>
        <n v="56408.0"/>
        <n v="45937.0"/>
        <n v="10471.0"/>
        <n v="32619.0"/>
        <n v="27724.0"/>
        <n v="4895.0"/>
        <n v="409.0"/>
        <n v="2330.0"/>
        <n v="1586.0"/>
        <n v="744.0"/>
        <n v="1915.0"/>
        <n v="1434.0"/>
        <n v="481.0"/>
        <n v="1013.0"/>
        <n v="776.0"/>
        <n v="30923.0"/>
        <n v="25388.0"/>
        <n v="5535.0"/>
        <n v="524.0"/>
        <n v="119.0"/>
        <n v="4861.0"/>
        <n v="3503.0"/>
        <n v="1358.0"/>
        <n v="878.0"/>
        <n v="604.0"/>
        <n v="274.0"/>
        <n v="125.0"/>
        <n v="9650.0"/>
        <n v="6971.0"/>
        <n v="2679.0"/>
        <n v="1509.0"/>
        <n v="1148.0"/>
        <n v="361.0"/>
        <n v="79.0"/>
        <n v="2008.0"/>
        <n v="581.0"/>
        <n v="1532.0"/>
        <n v="1167.0"/>
        <n v="2079.0"/>
        <n v="1547.0"/>
        <n v="532.0"/>
        <n v="430.0"/>
        <n v="310.0"/>
        <n v="120.0"/>
        <n v="786.0"/>
        <n v="589.0"/>
        <n v="197.0"/>
        <n v="4952.0"/>
        <n v="3596.0"/>
        <n v="1356.0"/>
        <n v="917.0"/>
        <n v="471.0"/>
        <n v="100.0"/>
        <n v="10644.0"/>
        <n v="7511.0"/>
        <n v="3133.0"/>
        <n v="1748.0"/>
        <n v="435.0"/>
        <n v="2124.0"/>
        <n v="1568.0"/>
        <n v="556.0"/>
        <n v="1772.0"/>
        <n v="1331.0"/>
        <n v="441.0"/>
        <n v="158.0"/>
        <n v="1549.0"/>
        <n v="539.0"/>
        <n v="642.0"/>
        <n v="834.0"/>
        <n v="620.0"/>
        <n v="9005.0"/>
        <n v="6026.0"/>
        <n v="2979.0"/>
        <n v="1219.0"/>
        <n v="569.0"/>
        <n v="15889.0"/>
        <n v="11049.0"/>
        <n v="4840.0"/>
        <n v="2658.0"/>
        <n v="1983.0"/>
        <n v="675.0"/>
        <n v="5630.0"/>
        <n v="3815.0"/>
        <n v="1815.0"/>
        <n v="2690.0"/>
        <n v="2000.0"/>
        <n v="690.0"/>
        <n v="296.0"/>
        <n v="2291.0"/>
        <n v="1444.0"/>
        <n v="2.0"/>
        <n v="193.0"/>
        <n v="111.0"/>
        <n v="82.0"/>
        <n v="178.0"/>
        <n v="99.0"/>
        <n v="71.0"/>
        <n v="3.0"/>
        <n v="630.0"/>
        <n v="817.0"/>
        <n v="608.0"/>
        <n v="209.0"/>
        <n v="8812.0"/>
        <n v="5915.0"/>
        <n v="2897.0"/>
        <n v="1711.0"/>
        <n v="1186.0"/>
        <n v="15486.0"/>
        <n v="10824.0"/>
        <n v="4662.0"/>
        <n v="2588.0"/>
        <n v="1939.0"/>
        <n v="649.0"/>
        <n v="5531.0"/>
        <n v="3755.0"/>
        <n v="1776.0"/>
        <n v="2619.0"/>
        <n v="1956.0"/>
        <n v="228.0"/>
        <n v="141.0"/>
        <n v="156.0"/>
        <n v="2236.0"/>
        <n v="482.0"/>
        <n v="300.0"/>
        <n v="1154.0"/>
        <n v="304.0"/>
        <n v="9784.0"/>
        <n v="6417.0"/>
        <n v="3367.0"/>
        <n v="1540.0"/>
        <n v="986.0"/>
        <n v="554.0"/>
        <n v="145.0"/>
        <n v="17612.0"/>
        <n v="11363.0"/>
        <n v="6249.0"/>
        <n v="2496.0"/>
        <n v="1707.0"/>
        <n v="789.0"/>
        <n v="5542.0"/>
        <n v="3606.0"/>
        <n v="2530.0"/>
        <n v="1727.0"/>
        <n v="223.0"/>
        <n v="94.0"/>
        <n v="163.0"/>
        <n v="114.0"/>
        <n v="3109.0"/>
        <n v="2198.0"/>
        <n v="911.0"/>
        <n v="413.0"/>
        <n v="316.0"/>
        <n v="805.0"/>
        <n v="639.0"/>
        <n v="5779.0"/>
        <n v="4737.0"/>
        <n v="1042.0"/>
        <n v="1248.0"/>
        <n v="370.0"/>
        <n v="96.0"/>
        <n v="12842.0"/>
        <n v="10130.0"/>
        <n v="2712.0"/>
        <n v="1880.0"/>
        <n v="1500.0"/>
        <n v="186.0"/>
        <n v="136.0"/>
        <n v="2566.0"/>
        <n v="2105.0"/>
        <n v="461.0"/>
        <n v="1905.0"/>
        <n v="1523.0"/>
        <n v="382.0"/>
        <n v="124.0"/>
        <n v="235.0"/>
        <n v="2033.0"/>
        <n v="1716.0"/>
        <n v="317.0"/>
        <n v="965.0"/>
        <n v="646.0"/>
        <n v="319.0"/>
        <n v="1391.0"/>
        <n v="957.0"/>
        <n v="434.0"/>
        <n v="12546.0"/>
        <n v="8682.0"/>
        <n v="3864.0"/>
        <n v="2648.0"/>
        <n v="1813.0"/>
        <n v="835.0"/>
        <n v="180.0"/>
        <n v="24896.0"/>
        <n v="17272.0"/>
        <n v="7624.0"/>
        <n v="4231.0"/>
        <n v="2942.0"/>
        <n v="562.0"/>
        <n v="407.0"/>
        <n v="155.0"/>
        <n v="7172.0"/>
        <n v="4986.0"/>
        <n v="2186.0"/>
        <n v="4265.0"/>
        <n v="2967.0"/>
        <n v="1298.0"/>
        <n v="315.0"/>
        <n v="213.0"/>
        <n v="227.0"/>
        <n v="4418.0"/>
        <n v="3036.0"/>
        <n v="1382.0"/>
        <n v="501.0"/>
        <n v="478.0"/>
        <n v="4889.0"/>
        <n v="4651.0"/>
        <n v="954.0"/>
        <n v="901.0"/>
        <n v="8835.0"/>
        <n v="8400.0"/>
        <n v="1420.0"/>
        <n v="1348.0"/>
        <n v="2503.0"/>
        <n v="2373.0"/>
        <n v="1438.0"/>
        <n v="1365.0"/>
        <n v="1522.0"/>
        <n v="1465.0"/>
        <n v="423.0"/>
        <n v="429.0"/>
        <n v="6078.0"/>
        <n v="4054.0"/>
        <n v="2024.0"/>
        <n v="960.0"/>
        <n v="10795.0"/>
        <n v="7263.0"/>
        <n v="3532.0"/>
        <n v="1357.0"/>
        <n v="971.0"/>
        <n v="386.0"/>
        <n v="3403.0"/>
        <n v="2276.0"/>
        <n v="1127.0"/>
        <n v="1389.0"/>
        <n v="993.0"/>
        <n v="1263.0"/>
        <n v="839.0"/>
        <n v="424.0"/>
        <n v="446.0"/>
        <n v="153.0"/>
        <n v="618.0"/>
        <n v="7022.0"/>
        <n v="4551.0"/>
        <n v="2471.0"/>
        <n v="1019.0"/>
        <n v="619.0"/>
        <n v="11808.0"/>
        <n v="7700.0"/>
        <n v="4108.0"/>
        <n v="1647.0"/>
        <n v="1201.0"/>
        <n v="4631.0"/>
        <n v="1679.0"/>
        <n v="1656.0"/>
        <n v="1209.0"/>
        <n v="447.0"/>
        <n v="1715.0"/>
        <n v="2348.0"/>
        <n v="2552.0"/>
        <n v="35515.0"/>
        <n v="4278.0"/>
        <n v="760.0"/>
        <n v="61996.0"/>
        <n v="13319.0"/>
        <n v="1404.0"/>
        <n v="20829.0"/>
        <n v="13442.0"/>
        <n v="10405.0"/>
        <n v="6217.0"/>
        <n v="3878.0"/>
        <n v="2339.0"/>
        <n v="9526.0"/>
        <n v="6311.0"/>
        <n v="3215.0"/>
        <n v="85520.0"/>
        <n v="55925.0"/>
        <n v="29595.0"/>
        <n v="14234.0"/>
        <n v="8501.0"/>
        <n v="5733.0"/>
        <n v="186402.0"/>
        <n v="116203.0"/>
        <n v="70199.0"/>
        <n v="27872.0"/>
        <n v="18579.0"/>
        <n v="9293.0"/>
        <n v="2770.0"/>
        <n v="1825.0"/>
        <n v="45291.0"/>
        <n v="30099.0"/>
        <n v="15192.0"/>
        <n v="28245.0"/>
        <n v="18810.0"/>
        <n v="9435.0"/>
        <n v="371.0"/>
        <n v="1495.0"/>
        <n v="738.0"/>
        <n v="693.0"/>
        <n v="402.0"/>
        <n v="291.0"/>
        <n v="22939.0"/>
        <n v="15536.0"/>
        <n v="7403.0"/>
        <s v=""/>
        <n v="294.0"/>
        <n v="148.0"/>
        <n v="3040.0"/>
        <n v="1596.0"/>
        <n v="459.0"/>
        <n v="5845.0"/>
        <n v="2650.0"/>
        <n v="3195.0"/>
        <n v="521.0"/>
        <n v="1021.0"/>
        <n v="488.0"/>
        <n v="533.0"/>
        <n v="1136.0"/>
        <n v="611.0"/>
        <n v="1264.0"/>
        <n v="578.0"/>
        <n v="2751.0"/>
        <n v="1245.0"/>
        <n v="1506.0"/>
        <n v="454.0"/>
        <n v="763.0"/>
        <n v="401.0"/>
        <n v="215.0"/>
        <n v="433.0"/>
        <n v="239.0"/>
        <n v="685.0"/>
        <n v="391.0"/>
        <n v="1390.0"/>
        <n v="861.0"/>
        <n v="19108.0"/>
        <n v="10063.0"/>
        <n v="9045.0"/>
        <n v="2065.0"/>
        <n v="1172.0"/>
        <n v="893.0"/>
        <n v="359.0"/>
        <n v="29145.0"/>
        <n v="13269.0"/>
        <n v="2265.0"/>
        <n v="1706.0"/>
        <n v="457.0"/>
        <n v="14787.0"/>
        <n v="7705.0"/>
        <n v="7082.0"/>
        <n v="4012.0"/>
        <n v="2294.0"/>
        <n v="1718.0"/>
        <n v="411.0"/>
        <n v="195.0"/>
        <n v="162.0"/>
        <n v="92.0"/>
        <n v="2702.0"/>
        <n v="1451.0"/>
        <n v="1251.0"/>
        <n v="2577.0"/>
        <n v="1560.0"/>
        <n v="1017.0"/>
        <n v="3461.0"/>
        <n v="1973.0"/>
        <n v="1488.0"/>
        <n v="29427.0"/>
        <n v="16640.0"/>
        <n v="12787.0"/>
        <n v="5718.0"/>
        <n v="3045.0"/>
        <n v="2673.0"/>
        <n v="1130.0"/>
        <n v="568.0"/>
        <n v="71378.0"/>
        <n v="38909.0"/>
        <n v="32469.0"/>
        <n v="10977.0"/>
        <n v="6408.0"/>
        <n v="4569.0"/>
        <n v="468.0"/>
        <n v="335.0"/>
        <n v="12238.0"/>
        <n v="7198.0"/>
        <n v="5040.0"/>
        <n v="11145.0"/>
        <n v="6497.0"/>
        <n v="4648.0"/>
        <n v="187.0"/>
        <n v="768.0"/>
        <n v="368.0"/>
        <n v="249.0"/>
        <n v="121.0"/>
        <n v="140.0"/>
        <n v="7601.0"/>
        <n v="4319.0"/>
        <n v="651.0"/>
        <n v="5859.0"/>
        <n v="4000.0"/>
        <n v="1138.0"/>
        <n v="640.0"/>
        <n v="498.0"/>
        <n v="12537.0"/>
        <n v="8249.0"/>
        <n v="4288.0"/>
        <n v="1958.0"/>
        <n v="1386.0"/>
        <n v="572.0"/>
        <n v="179.0"/>
        <n v="3710.0"/>
        <n v="2478.0"/>
        <n v="1232.0"/>
        <n v="1979.0"/>
        <n v="577.0"/>
        <n v="1628.0"/>
        <n v="1169.0"/>
        <n v="1126.0"/>
        <n v="2132.0"/>
        <n v="1663.0"/>
        <n v="469.0"/>
        <n v="18743.0"/>
        <n v="14321.0"/>
        <n v="4422.0"/>
        <n v="2891.0"/>
        <n v="2096.0"/>
        <n v="418.0"/>
        <n v="35128.0"/>
        <n v="26172.0"/>
        <n v="8956.0"/>
        <n v="6002.0"/>
        <n v="4598.0"/>
        <n v="585.0"/>
        <n v="10354.0"/>
        <n v="8132.0"/>
        <n v="2222.0"/>
        <n v="6049.0"/>
        <n v="4639.0"/>
        <n v="295.0"/>
        <n v="108.0"/>
        <n v="5662.0"/>
        <n v="4204.0"/>
        <n v="1458.0"/>
        <n v="1820.0"/>
        <n v="692.0"/>
        <n v="2825.0"/>
        <n v="1977.0"/>
        <n v="848.0"/>
        <n v="27187.0"/>
        <n v="18942.0"/>
        <n v="8245.0"/>
        <n v="3657.0"/>
        <n v="2358.0"/>
        <n v="1299.0"/>
        <n v="231.0"/>
        <n v="58763.0"/>
        <n v="38978.0"/>
        <n v="19785.0"/>
        <n v="7478.0"/>
        <n v="5494.0"/>
        <n v="1984.0"/>
        <n v="970.0"/>
        <n v="313.0"/>
        <n v="16906.0"/>
        <n v="11343.0"/>
        <n v="5563.0"/>
        <n v="7588.0"/>
        <n v="5569.0"/>
        <n v="2019.0"/>
        <n v="192.0"/>
        <n v="117.0"/>
        <n v="176.0"/>
        <n v="22.0"/>
        <n v="160.0"/>
        <n v="6479.0"/>
        <n v="5039.0"/>
        <n v="1440.0"/>
        <n v="3310.0"/>
        <n v="6091.0"/>
        <n v="5682.0"/>
        <n v="1116.0"/>
        <n v="1041.0"/>
        <n v="131.0"/>
        <n v="1818.0"/>
        <n v="1708.0"/>
        <n v="1122.0"/>
        <n v="1046.0"/>
        <n v="1223.0"/>
        <n v="3474.0"/>
        <n v="1199.0"/>
        <n v="2275.0"/>
        <n v="3513.0"/>
        <n v="1885.0"/>
        <n v="41107.0"/>
        <n v="21046.0"/>
        <n v="20061.0"/>
        <n v="5247.0"/>
        <n v="2333.0"/>
        <n v="2914.0"/>
        <n v="420.0"/>
        <n v="895.0"/>
        <n v="76632.0"/>
        <n v="37961.0"/>
        <n v="38671.0"/>
        <n v="11482.0"/>
        <n v="6213.0"/>
        <n v="5269.0"/>
        <n v="766.0"/>
        <n v="375.0"/>
        <n v="19451.0"/>
        <n v="9926.0"/>
        <n v="9525.0"/>
        <n v="11619.0"/>
        <n v="6276.0"/>
        <n v="5343.0"/>
        <n v="462.0"/>
        <n v="570.0"/>
        <n v="271.0"/>
        <n v="353.0"/>
        <n v="170.0"/>
        <n v="183.0"/>
        <n v="11513.0"/>
        <n v="6427.0"/>
        <n v="5086.0"/>
        <n v="1862.0"/>
        <n v="707.0"/>
        <n v="455.0"/>
        <n v="6681.0"/>
        <n v="2766.0"/>
        <n v="3915.0"/>
        <n v="421.0"/>
        <n v="1037.0"/>
        <n v="16188.0"/>
        <n v="5985.0"/>
        <n v="10203.0"/>
        <n v="2167.0"/>
        <n v="1230.0"/>
        <n v="4014.0"/>
        <n v="1599.0"/>
        <n v="2200.0"/>
        <n v="950.0"/>
        <n v="1250.0"/>
        <n v="264.0"/>
        <n v="1653.0"/>
        <n v="718.0"/>
        <n v="935.0"/>
        <n v="729.0"/>
        <n v="436.0"/>
        <n v="1557.0"/>
        <n v="900.0"/>
        <n v="263.0"/>
        <n v="68.0"/>
        <n v="132.0"/>
        <n v="395.0"/>
        <n v="4200.0"/>
        <n v="2232.0"/>
        <n v="1968.0"/>
        <n v="258.0"/>
        <n v="7555.0"/>
        <n v="4004.0"/>
        <n v="3551.0"/>
        <n v="691.0"/>
        <n v="472.0"/>
        <n v="706.0"/>
        <n v="503.0"/>
        <n v="1600.0"/>
        <n v="979.0"/>
        <n v="621.0"/>
        <n v="135.0"/>
        <n v="2233.0"/>
        <n v="1296.0"/>
        <n v="4512.0"/>
        <n v="2599.0"/>
        <n v="671.0"/>
        <n v="1097.0"/>
        <n v="711.0"/>
        <n v="683.0"/>
        <n v="329.0"/>
        <n v="513.0"/>
        <n v="328.0"/>
        <n v="4815.0"/>
        <n v="3116.0"/>
        <n v="1699.0"/>
        <n v="404.0"/>
        <n v="4908.0"/>
        <n v="2603.0"/>
        <n v="1188.0"/>
        <n v="3156.0"/>
        <n v="2034.0"/>
        <n v="1196.0"/>
        <n v="791.0"/>
        <n v="1208.0"/>
        <n v="804.0"/>
        <n v="3694.0"/>
        <n v="1252.0"/>
        <n v="2442.0"/>
        <n v="6806.0"/>
        <n v="2473.0"/>
        <n v="4333.0"/>
        <n v="724.0"/>
        <n v="414.0"/>
        <n v="1206.0"/>
        <n v="737.0"/>
        <n v="244.0"/>
        <n v="647.0"/>
        <n v="352.0"/>
        <n v="1538.0"/>
        <n v="905.0"/>
        <n v="633.0"/>
        <n v="18755.0"/>
        <n v="10450.0"/>
        <n v="8305.0"/>
        <n v="2021.0"/>
        <n v="1061.0"/>
        <n v="207.0"/>
        <n v="32503.0"/>
        <n v="18021.0"/>
        <n v="14482.0"/>
        <n v="4812.0"/>
        <n v="8774.0"/>
        <n v="4837.0"/>
        <n v="3937.0"/>
        <n v="4860.0"/>
        <n v="2919.0"/>
        <n v="1941.0"/>
        <n v="301.0"/>
        <n v="5811.0"/>
        <n v="3371.0"/>
        <n v="2440.0"/>
        <n v="16792.0"/>
        <n v="9359.0"/>
        <n v="7433.0"/>
        <n v="23377.0"/>
        <n v="16456.0"/>
        <n v="6921.0"/>
        <n v="197925.0"/>
        <n v="136395.0"/>
        <n v="61530.0"/>
        <n v="41772.0"/>
        <n v="26255.0"/>
        <n v="15517.0"/>
        <n v="545.0"/>
        <n v="4946.0"/>
        <n v="2899.0"/>
        <n v="2047.0"/>
        <n v="412786.0"/>
        <n v="276783.0"/>
        <n v="136003.0"/>
        <n v="58405.0"/>
        <n v="42816.0"/>
        <n v="15589.0"/>
        <n v="5463.0"/>
        <n v="1508.0"/>
        <n v="97974.0"/>
        <n v="67786.0"/>
        <n v="30188.0"/>
        <n v="59121.0"/>
        <n v="43307.0"/>
        <n v="15814.0"/>
        <n v="1369.0"/>
        <n v="928.0"/>
        <n v="6309.0"/>
        <n v="3276.0"/>
        <n v="3033.0"/>
        <n v="3699.0"/>
        <n v="2315.0"/>
        <n v="1384.0"/>
        <n v="2364.0"/>
        <n v="1486.0"/>
        <n v="70685.0"/>
        <n v="50141.0"/>
        <n v="20544.0"/>
        <n v="3183.0"/>
        <n v="1914.0"/>
        <n v="2801.0"/>
        <n v="1544.0"/>
        <n v="1257.0"/>
        <n v="21830.0"/>
        <n v="13529.0"/>
        <n v="8301.0"/>
        <n v="5905.0"/>
        <n v="2874.0"/>
        <n v="3031.0"/>
        <n v="388.0"/>
        <n v="54024.0"/>
        <n v="30069.0"/>
        <n v="23955.0"/>
        <n v="6523.0"/>
        <n v="4365.0"/>
        <n v="2158.0"/>
        <n v="924.0"/>
        <n v="9723.0"/>
        <n v="6022.0"/>
        <n v="3701.0"/>
        <n v="6604.0"/>
        <n v="288.0"/>
        <n v="322.0"/>
        <n v="8824.0"/>
        <n v="5880.0"/>
        <n v="379.0"/>
        <n v="201.0"/>
        <n v="3597.0"/>
        <n v="2212.0"/>
        <n v="1385.0"/>
        <n v="593.0"/>
        <n v="9444.0"/>
        <n v="5639.0"/>
        <n v="3805.0"/>
        <n v="1290.0"/>
        <n v="871.0"/>
        <n v="419.0"/>
        <n v="996.0"/>
        <n v="1311.0"/>
        <n v="886.0"/>
        <n v="1397.0"/>
        <n v="206.0"/>
        <n v="3591.0"/>
        <n v="2076.0"/>
        <n v="1515.0"/>
        <n v="983.0"/>
        <n v="490.0"/>
        <n v="11395.0"/>
        <n v="5914.0"/>
        <n v="5481.0"/>
        <n v="1473.0"/>
        <n v="915.0"/>
        <n v="1498.0"/>
        <n v="933.0"/>
        <n v="944.0"/>
        <n v="1894.0"/>
        <n v="1068.0"/>
        <n v="826.0"/>
        <n v="2441.0"/>
        <n v="1840.0"/>
        <n v="601.0"/>
        <n v="23775.0"/>
        <n v="16591.0"/>
        <n v="7184.0"/>
        <n v="3819.0"/>
        <n v="1242.0"/>
        <n v="536.0"/>
        <n v="350.0"/>
        <n v="46478.0"/>
        <n v="32083.0"/>
        <n v="14395.0"/>
        <n v="7549.0"/>
        <n v="5803.0"/>
        <n v="1746.0"/>
        <n v="9842.0"/>
        <n v="6937.0"/>
        <n v="2905.0"/>
        <n v="7619.0"/>
        <n v="5852.0"/>
        <n v="1767.0"/>
        <n v="191.0"/>
        <n v="9362.0"/>
        <n v="6775.0"/>
        <n v="2587.0"/>
        <n v="1146.0"/>
        <n v="571.0"/>
        <n v="1431.0"/>
        <n v="894.0"/>
        <n v="537.0"/>
        <n v="8947.0"/>
        <n v="5832.0"/>
        <n v="3115.0"/>
        <n v="2314.0"/>
        <n v="1193.0"/>
        <n v="1121.0"/>
        <n v="144.0"/>
        <n v="19515.0"/>
        <n v="11951.0"/>
        <n v="7564.0"/>
        <n v="2742.0"/>
        <n v="1806.0"/>
        <n v="936.0"/>
        <n v="4916.0"/>
        <n v="3447.0"/>
        <n v="1469.0"/>
        <n v="2781.0"/>
        <n v="1834.0"/>
        <n v="250.0"/>
        <n v="2592.0"/>
        <n v="1543.0"/>
        <n v="1049.0"/>
        <n v="1015.0"/>
        <n v="606.0"/>
        <n v="1071.0"/>
        <n v="6229.0"/>
        <n v="3390.0"/>
        <n v="2300.0"/>
        <n v="1022.0"/>
        <n v="16242.0"/>
        <n v="8037.0"/>
        <n v="8205.0"/>
        <n v="2014.0"/>
        <n v="815.0"/>
        <n v="2717.0"/>
        <n v="1577.0"/>
        <n v="1140.0"/>
        <n v="1215.0"/>
        <n v="832.0"/>
        <n v="208.0"/>
        <n v="2594.0"/>
        <n v="1231.0"/>
        <n v="1151.0"/>
        <n v="2475.0"/>
        <n v="1828.0"/>
        <n v="19129.0"/>
        <n v="14345.0"/>
        <n v="4784.0"/>
        <n v="4185.0"/>
        <n v="2711.0"/>
        <n v="1474.0"/>
        <n v="495.0"/>
        <n v="303.0"/>
        <n v="37370.0"/>
        <n v="27119.0"/>
        <n v="10251.0"/>
        <n v="4066.0"/>
        <n v="1159.0"/>
        <n v="1027.0"/>
        <n v="9469.0"/>
        <n v="7137.0"/>
        <n v="5280.0"/>
        <n v="4098.0"/>
        <n v="885.0"/>
        <n v="535.0"/>
        <n v="242.0"/>
        <n v="273.0"/>
        <n v="7034.0"/>
        <n v="5417.0"/>
        <n v="1617.0"/>
        <n v="860.0"/>
        <n v="948.0"/>
        <n v="694.0"/>
        <n v="10505.0"/>
        <n v="7250.0"/>
        <n v="3255.0"/>
        <n v="700.0"/>
        <n v="19755.0"/>
        <n v="13867.0"/>
        <n v="5888.0"/>
        <n v="2171.0"/>
        <n v="726.0"/>
        <n v="5558.0"/>
        <n v="3852.0"/>
        <n v="2936.0"/>
        <n v="736.0"/>
        <n v="281.0"/>
        <n v="305.0"/>
        <n v="4176.0"/>
        <n v="2835.0"/>
        <n v="1341.0"/>
        <n v="1435.0"/>
        <n v="1095.0"/>
        <n v="3125.0"/>
        <n v="2529.0"/>
        <n v="27207.0"/>
        <n v="20233.0"/>
        <n v="6974.0"/>
        <n v="3998.0"/>
        <n v="2980.0"/>
        <n v="1018.0"/>
        <n v="551.0"/>
        <n v="390.0"/>
        <n v="50732.0"/>
        <n v="38233.0"/>
        <n v="12499.0"/>
        <n v="7208.0"/>
        <n v="5739.0"/>
        <n v="394.0"/>
        <n v="13540.0"/>
        <n v="10155.0"/>
        <n v="3385.0"/>
        <n v="7279.0"/>
        <n v="5794.0"/>
        <n v="1485.0"/>
        <n v="151.0"/>
        <n v="443.0"/>
        <n v="306.0"/>
        <n v="9049.0"/>
        <n v="6829.0"/>
        <n v="2220.0"/>
        <n v="1218.0"/>
        <n v="1594.0"/>
        <n v="977.0"/>
        <n v="617.0"/>
        <n v="13511.0"/>
        <n v="7824.0"/>
        <n v="5687.0"/>
        <n v="2640.0"/>
        <n v="1171.0"/>
        <n v="374.0"/>
        <n v="28044.0"/>
        <n v="16199.0"/>
        <n v="11845.0"/>
        <n v="4588.0"/>
        <n v="2841.0"/>
        <n v="1747.0"/>
        <n v="708.0"/>
        <n v="6443.0"/>
        <n v="3539.0"/>
        <n v="2904.0"/>
        <n v="4638.0"/>
        <n v="2867.0"/>
        <n v="1771.0"/>
        <n v="299.0"/>
        <n v="4068.0"/>
        <n v="2663.0"/>
        <n v="1405.0"/>
        <n v="863.0"/>
        <n v="1133.0"/>
        <n v="11617.0"/>
        <n v="7386.0"/>
        <n v="1734.0"/>
        <n v="1040.0"/>
        <n v="222.0"/>
        <n v="133.0"/>
        <n v="20071.0"/>
        <n v="12752.0"/>
        <n v="7319.0"/>
        <n v="2888.0"/>
        <n v="2025.0"/>
        <n v="8452.0"/>
        <n v="5335.0"/>
        <n v="3117.0"/>
        <n v="2036.0"/>
        <n v="307.0"/>
        <n v="334.0"/>
        <n v="2318.0"/>
        <n v="1373.0"/>
        <n v="2286.0"/>
        <n v="1791.0"/>
        <n v="19396.0"/>
        <n v="15390.0"/>
        <n v="4006.0"/>
        <n v="4524.0"/>
        <n v="45636.0"/>
        <n v="36043.0"/>
        <n v="9593.0"/>
        <n v="6542.0"/>
        <n v="5450.0"/>
        <n v="1092.0"/>
        <n v="1423.0"/>
        <n v="1226.0"/>
        <n v="9140.0"/>
        <n v="7328.0"/>
        <n v="1812.0"/>
        <n v="6642.0"/>
        <n v="5529.0"/>
        <n v="7456.0"/>
        <n v="5984.0"/>
        <n v="782.0"/>
        <n v="2099.0"/>
        <n v="505.0"/>
        <n v="17583.0"/>
        <n v="12928.0"/>
        <n v="4655.0"/>
        <n v="3127.0"/>
        <n v="2259.0"/>
        <n v="868.0"/>
        <n v="284.0"/>
        <n v="35332.0"/>
        <n v="25896.0"/>
        <n v="9436.0"/>
        <n v="4709.0"/>
        <n v="3505.0"/>
        <n v="1204.0"/>
        <n v="10466.0"/>
        <n v="7654.0"/>
        <n v="2812.0"/>
        <n v="4766.0"/>
        <n v="3550.0"/>
        <n v="1216.0"/>
        <n v="506.0"/>
        <n v="251.0"/>
        <n v="5909.0"/>
        <n v="4435.0"/>
        <n v="456.0"/>
        <n v="143.0"/>
        <n v="807.0"/>
        <n v="631.0"/>
        <n v="11008.0"/>
        <n v="7409.0"/>
        <n v="3599.0"/>
        <n v="1212.0"/>
        <n v="18748.0"/>
        <n v="12981.0"/>
        <n v="5767.0"/>
        <n v="2757.0"/>
        <n v="2060.0"/>
        <n v="697.0"/>
        <n v="4689.0"/>
        <n v="2921.0"/>
        <n v="1768.0"/>
        <n v="2813.0"/>
        <n v="4962.0"/>
        <n v="6149.0"/>
        <n v="4409.0"/>
        <n v="1740.0"/>
        <n v="8276.0"/>
        <n v="6602.0"/>
        <n v="1674.0"/>
        <n v="70407.0"/>
        <n v="55060.0"/>
        <n v="15347.0"/>
        <n v="17409.0"/>
        <n v="12965.0"/>
        <n v="4444.0"/>
        <n v="1830.0"/>
        <n v="500.0"/>
        <n v="153498.0"/>
        <n v="118729.0"/>
        <n v="34769.0"/>
        <n v="24155.0"/>
        <n v="19410.0"/>
        <n v="4745.0"/>
        <n v="5221.0"/>
        <n v="4228.0"/>
        <n v="37836.0"/>
        <n v="30081.0"/>
        <n v="7755.0"/>
        <n v="24443.0"/>
        <n v="19642.0"/>
        <n v="4801.0"/>
        <n v="534.0"/>
        <n v="2799.0"/>
        <n v="1838.0"/>
        <n v="1677.0"/>
        <n v="1334.0"/>
        <n v="976.0"/>
        <n v="19343.0"/>
        <n v="15237.0"/>
        <n v="962.0"/>
        <n v="5117.0"/>
        <n v="2996.0"/>
        <n v="2121.0"/>
        <n v="1501.0"/>
        <n v="813.0"/>
        <n v="688.0"/>
        <n v="13950.0"/>
        <n v="7865.0"/>
        <n v="6085.0"/>
        <n v="2189.0"/>
        <n v="2155.0"/>
        <n v="1273.0"/>
        <n v="1283.0"/>
        <n v="930.0"/>
        <n v="2123.0"/>
        <n v="1723.0"/>
        <n v="3558.0"/>
        <n v="2999.0"/>
        <n v="29913.0"/>
        <n v="24982.0"/>
        <n v="4931.0"/>
        <n v="6719.0"/>
        <n v="5427.0"/>
        <n v="1292.0"/>
        <n v="61222.0"/>
        <n v="50771.0"/>
        <n v="10451.0"/>
        <n v="9412.0"/>
        <n v="7997.0"/>
        <n v="1415.0"/>
        <n v="2176.0"/>
        <n v="1808.0"/>
        <n v="16831.0"/>
        <n v="14201.0"/>
        <n v="2630.0"/>
        <n v="9513.0"/>
        <n v="8084.0"/>
        <n v="1429.0"/>
        <n v="682.0"/>
        <n v="489.0"/>
        <n v="8761.0"/>
        <n v="7274.0"/>
        <n v="1487.0"/>
        <n v="759.0"/>
        <n v="1517.0"/>
        <n v="13453.0"/>
        <n v="9230.0"/>
        <n v="4223.0"/>
        <n v="3693.0"/>
        <n v="2477.0"/>
        <n v="528.0"/>
        <n v="377.0"/>
        <n v="29810.0"/>
        <n v="20791.0"/>
        <n v="9019.0"/>
        <n v="4303.0"/>
        <n v="3261.0"/>
        <n v="1295.0"/>
        <n v="7851.0"/>
        <n v="5395.0"/>
        <n v="2456.0"/>
        <n v="4350.0"/>
        <n v="3293.0"/>
        <n v="1057.0"/>
        <n v="276.0"/>
        <n v="256.0"/>
        <n v="308.0"/>
        <n v="3000.0"/>
        <n v="2100.0"/>
        <n v="330.0"/>
        <n v="643.0"/>
        <n v="566.0"/>
        <n v="4116.0"/>
        <n v="3673.0"/>
        <n v="1191.0"/>
        <n v="236.0"/>
        <n v="10337.0"/>
        <n v="9241.0"/>
        <n v="1096.0"/>
        <n v="1751.0"/>
        <n v="1578.0"/>
        <n v="512.0"/>
        <n v="2090.0"/>
        <n v="1765.0"/>
        <n v="1591.0"/>
        <n v="799.0"/>
        <n v="2822.0"/>
        <n v="2131.0"/>
        <n v="518.0"/>
        <n v="427.0"/>
        <n v="587.0"/>
        <n v="270.0"/>
        <n v="8266.0"/>
        <n v="4739.0"/>
        <n v="3527.0"/>
        <n v="1770.0"/>
        <n v="908.0"/>
        <n v="862.0"/>
        <n v="16651.0"/>
        <n v="9419.0"/>
        <n v="7232.0"/>
        <n v="1256.0"/>
        <n v="679.0"/>
        <n v="4932.0"/>
        <n v="2858.0"/>
        <n v="2074.0"/>
        <n v="2063.0"/>
        <n v="1272.0"/>
        <n v="1978.0"/>
        <n v="770.0"/>
        <n v="1892.0"/>
        <n v="2482.0"/>
        <n v="21924.0"/>
        <n v="17852.0"/>
        <n v="4072.0"/>
        <n v="5496.0"/>
        <n v="4248.0"/>
        <n v="48516.0"/>
        <n v="39302.0"/>
        <n v="9214.0"/>
        <n v="8251.0"/>
        <n v="6887.0"/>
        <n v="1364.0"/>
        <n v="1379.0"/>
        <n v="212.0"/>
        <n v="10999.0"/>
        <n v="9212.0"/>
        <n v="1787.0"/>
        <n v="8367.0"/>
        <n v="6982.0"/>
        <n v="437.0"/>
        <n v="90.0"/>
        <n v="4750.0"/>
        <n v="13143.0"/>
        <n v="8156.0"/>
        <n v="4987.0"/>
        <n v="13677.0"/>
        <n v="9728.0"/>
        <n v="3949.0"/>
        <n v="116006.0"/>
        <n v="82800.0"/>
        <n v="33206.0"/>
        <n v="29608.0"/>
        <n v="19203.0"/>
        <n v="2207.0"/>
        <n v="1262.0"/>
        <n v="254941.0"/>
        <n v="177358.0"/>
        <n v="77583.0"/>
        <n v="40973.0"/>
        <n v="29889.0"/>
        <n v="11084.0"/>
        <n v="8515.0"/>
        <n v="6559.0"/>
        <n v="64604.0"/>
        <n v="45768.0"/>
        <n v="18836.0"/>
        <n v="41521.0"/>
        <n v="30288.0"/>
        <n v="11233.0"/>
        <n v="584.0"/>
        <n v="5340.0"/>
        <n v="3010.0"/>
        <n v="1742.0"/>
        <n v="896.0"/>
        <n v="2726.0"/>
        <n v="1719.0"/>
        <n v="1007.0"/>
        <n v="33938.0"/>
        <n v="25337.0"/>
        <n v="8601.0"/>
        <n v="906.0"/>
        <n v="260.0"/>
        <n v="440.0"/>
        <n v="2345.0"/>
        <n v="1728.0"/>
        <n v="327.0"/>
        <n v="903.0"/>
        <n v="3252.0"/>
        <n v="175.0"/>
        <n v="341.0"/>
        <n v="230.0"/>
        <n v="267.0"/>
        <n v="3740.0"/>
        <n v="2504.0"/>
        <n v="1236.0"/>
        <n v="7200.0"/>
        <n v="4684.0"/>
        <n v="1115.0"/>
        <n v="761.0"/>
        <n v="2292.0"/>
        <n v="1636.0"/>
        <n v="656.0"/>
        <n v="1135.0"/>
        <n v="918.0"/>
        <n v="614.0"/>
        <n v="1668.0"/>
        <n v="988.0"/>
        <n v="13742.0"/>
        <n v="8148.0"/>
        <n v="5594.0"/>
        <n v="3123.0"/>
        <n v="1521.0"/>
        <n v="1602.0"/>
        <n v="33661.0"/>
        <n v="17415.0"/>
        <n v="16246.0"/>
        <n v="5329.0"/>
        <n v="2417.0"/>
        <n v="727.0"/>
        <n v="8478.0"/>
        <n v="5183.0"/>
        <n v="3295.0"/>
        <n v="5429.0"/>
        <n v="2970.0"/>
        <n v="2459.0"/>
        <n v="762.0"/>
        <n v="445.0"/>
        <n v="3677.0"/>
        <n v="1491.0"/>
        <n v="1921.0"/>
        <n v="1368.0"/>
        <n v="553.0"/>
        <n v="2392.0"/>
        <n v="1730.0"/>
        <n v="662.0"/>
        <n v="16868.0"/>
        <n v="12028.0"/>
        <n v="4518.0"/>
        <n v="3051.0"/>
        <n v="1467.0"/>
        <n v="444.0"/>
        <n v="36222.0"/>
        <n v="25769.0"/>
        <n v="10453.0"/>
        <n v="6686.0"/>
        <n v="4897.0"/>
        <n v="1789.0"/>
        <n v="953.0"/>
        <n v="11001.0"/>
        <n v="7916.0"/>
        <n v="3085.0"/>
        <n v="6798.0"/>
        <n v="168.0"/>
        <n v="4256.0"/>
        <n v="2985.0"/>
        <n v="1271.0"/>
        <n v="1343.0"/>
        <n v="2029.0"/>
        <n v="1605.0"/>
        <n v="16225.0"/>
        <n v="12860.0"/>
        <n v="3365.0"/>
        <n v="3867.0"/>
        <n v="1028.0"/>
        <n v="372.0"/>
        <n v="32903.0"/>
        <n v="25810.0"/>
        <n v="7093.0"/>
        <n v="4953.0"/>
        <n v="8797.0"/>
        <n v="7031.0"/>
        <n v="1766.0"/>
        <n v="5032.0"/>
        <n v="964.0"/>
        <n v="636.0"/>
        <n v="422.0"/>
        <n v="297.0"/>
        <n v="3964.0"/>
        <n v="3235.0"/>
        <n v="1443.0"/>
        <n v="2104.0"/>
        <n v="289.0"/>
        <n v="16244.0"/>
        <n v="13854.0"/>
        <n v="2390.0"/>
        <n v="4431.0"/>
        <n v="3621.0"/>
        <n v="810.0"/>
        <n v="39355.0"/>
        <n v="33497.0"/>
        <n v="5858.0"/>
        <n v="6505.0"/>
        <n v="5616.0"/>
        <n v="889.0"/>
        <n v="1731.0"/>
        <n v="7562.0"/>
        <n v="6482.0"/>
        <n v="6560.0"/>
        <n v="5660.0"/>
        <n v="560.0"/>
        <n v="5090.0"/>
        <n v="4405.0"/>
        <n v="1433.0"/>
        <n v="1112.0"/>
        <n v="321.0"/>
        <n v="18648.0"/>
        <n v="14069.0"/>
        <n v="4579.0"/>
        <n v="3518.0"/>
        <n v="2515.0"/>
        <n v="36028.0"/>
        <n v="26755.0"/>
        <n v="9273.0"/>
        <n v="1300.0"/>
        <n v="1374.0"/>
        <n v="1084.0"/>
        <n v="10449.0"/>
        <n v="7639.0"/>
        <n v="2810.0"/>
        <n v="5898.0"/>
        <n v="4592.0"/>
        <n v="1306.0"/>
        <n v="655.0"/>
        <n v="412.0"/>
        <n v="323.0"/>
        <n v="6377.0"/>
        <n v="5123.0"/>
        <n v="1254.0"/>
        <n v="2134.0"/>
        <n v="1132.0"/>
        <n v="1002.0"/>
        <n v="921.0"/>
        <n v="344.0"/>
        <n v="12334.0"/>
        <n v="8370.0"/>
        <n v="26443.0"/>
        <n v="18235.0"/>
        <n v="8208.0"/>
        <n v="3863.0"/>
        <n v="2958.0"/>
        <n v="6780.0"/>
        <n v="4212.0"/>
        <n v="2568.0"/>
        <n v="920.0"/>
        <n v="3253.0"/>
        <n v="477.0"/>
        <n v="5455.0"/>
        <n v="3687.0"/>
        <n v="1375.0"/>
        <n v="827.0"/>
        <n v="548.0"/>
        <n v="12413.0"/>
        <n v="8054.0"/>
        <n v="4359.0"/>
        <n v="2306.0"/>
        <n v="1565.0"/>
        <n v="741.0"/>
        <n v="2081.0"/>
        <n v="2343.0"/>
        <n v="1588.0"/>
        <n v="755.0"/>
        <n v="1152.0"/>
        <n v="3583.0"/>
        <n v="2621.0"/>
        <n v="5043.0"/>
        <n v="3843.0"/>
        <n v="1200.0"/>
        <n v="36581.0"/>
        <n v="27461.0"/>
        <n v="9120.0"/>
        <n v="9943.0"/>
        <n v="6852.0"/>
        <n v="3091.0"/>
        <n v="78194.0"/>
        <n v="57791.0"/>
        <n v="20403.0"/>
        <n v="12264.0"/>
        <n v="9282.0"/>
        <n v="2982.0"/>
        <n v="1614.0"/>
        <n v="1143.0"/>
        <n v="18681.0"/>
        <n v="14157.0"/>
        <n v="12436.0"/>
        <n v="9409.0"/>
        <n v="3027.0"/>
        <n v="1530.0"/>
        <n v="661.0"/>
        <n v="502.0"/>
        <n v="997.0"/>
        <n v="665.0"/>
        <n v="332.0"/>
        <n v="10914.0"/>
        <n v="8415.0"/>
        <n v="2499.0"/>
        <n v="780.0"/>
        <n v="731.0"/>
        <n v="392.0"/>
        <n v="339.0"/>
        <n v="4636.0"/>
        <n v="2553.0"/>
        <n v="2083.0"/>
        <n v="1762.0"/>
        <n v="11142.0"/>
        <n v="6076.0"/>
        <n v="5066.0"/>
        <n v="992.0"/>
        <n v="687.0"/>
        <n v="2187.0"/>
        <n v="1072.0"/>
        <n v="1694.0"/>
        <n v="1000.0"/>
        <n v="1944.0"/>
        <n v="6116.0"/>
        <n v="3961.0"/>
        <n v="1268.0"/>
        <n v="13977.0"/>
        <n v="8966.0"/>
        <n v="5011.0"/>
        <n v="1981.0"/>
        <n v="650.0"/>
        <n v="2015.0"/>
        <n v="1346.0"/>
        <n v="658.0"/>
        <n v="544.0"/>
        <n v="1419.0"/>
        <n v="3706.0"/>
        <n v="2426.0"/>
        <n v="1280.0"/>
        <n v="796.0"/>
        <n v="8165.0"/>
        <n v="5177.0"/>
        <n v="2988.0"/>
        <n v="1227.0"/>
        <n v="801.0"/>
        <n v="1074.0"/>
        <n v="814.0"/>
        <n v="333.0"/>
        <n v="785.0"/>
        <n v="1929.0"/>
        <n v="1372.0"/>
        <n v="557.0"/>
        <n v="3640.0"/>
        <n v="2601.0"/>
        <n v="1039.0"/>
        <n v="1315.0"/>
        <n v="1726.0"/>
        <n v="12390.0"/>
        <n v="2971.0"/>
        <n v="2633.0"/>
        <n v="820.0"/>
        <n v="26003.0"/>
        <n v="19259.0"/>
        <n v="6744.0"/>
        <n v="4369.0"/>
        <n v="1047.0"/>
        <n v="773.0"/>
        <n v="234.0"/>
        <n v="6605.0"/>
        <n v="5006.0"/>
        <n v="4428.0"/>
        <n v="3364.0"/>
        <n v="1064.0"/>
        <n v="283.0"/>
        <n v="309.0"/>
        <n v="4075.0"/>
        <n v="943.0"/>
        <n v="923.0"/>
        <n v="204.0"/>
        <n v="8843.0"/>
        <n v="7305.0"/>
        <n v="1729.0"/>
        <n v="17911.0"/>
        <n v="14769.0"/>
        <n v="3142.0"/>
        <n v="337.0"/>
        <n v="279.0"/>
        <n v="4448.0"/>
        <n v="3764.0"/>
        <n v="684.0"/>
        <n v="2719.0"/>
        <n v="2309.0"/>
        <n v="410.0"/>
        <n v="2687.0"/>
        <n v="2254.0"/>
        <n v="4218.0"/>
        <n v="1755.0"/>
        <n v="698.0"/>
        <n v="11194.0"/>
        <n v="7238.0"/>
        <n v="3956.0"/>
        <n v="1624.0"/>
        <n v="1033.0"/>
        <n v="2056.0"/>
        <n v="1638.0"/>
        <n v="1347.0"/>
        <n v="925.0"/>
        <n v="747.0"/>
        <n v="576.0"/>
        <n v="3069.0"/>
        <n v="2386.0"/>
        <n v="902.0"/>
        <n v="701.0"/>
        <n v="5081.0"/>
        <n v="1398.0"/>
        <n v="1106.0"/>
        <n v="854.0"/>
        <n v="1902.0"/>
        <n v="1482.0"/>
        <n v="1120.0"/>
        <n v="865.0"/>
        <n v="219.0"/>
        <n v="1796.0"/>
        <n v="515.0"/>
        <n v="343.0"/>
        <n v="416.0"/>
      </sharedItems>
    </cacheField>
    <cacheField name="2016">
      <sharedItems containsBlank="1" containsMixedTypes="1" containsNumber="1" containsInteger="1">
        <n v="70332.0"/>
        <n v="46732.0"/>
        <n v="23600.0"/>
        <n v="98215.0"/>
        <n v="73108.0"/>
        <n v="25107.0"/>
        <n v="904055.0"/>
        <n v="662495.0"/>
        <n v="241560.0"/>
        <n v="167543.0"/>
        <n v="114123.0"/>
        <n v="53420.0"/>
        <n v="4637.0"/>
        <n v="3273.0"/>
        <n v="1364.0"/>
        <n v="21610.0"/>
        <n v="13788.0"/>
        <n v="7822.0"/>
        <n v="1891015.0"/>
        <n v="1354944.0"/>
        <n v="536071.0"/>
        <n v="295729.0"/>
        <n v="226260.0"/>
        <n v="69469.0"/>
        <n v="35335.0"/>
        <n v="27624.0"/>
        <n v="7711.0"/>
        <n v="481780.0"/>
        <n v="354626.0"/>
        <n v="127154.0"/>
        <n v="299652.0"/>
        <n v="229227.0"/>
        <n v="70425.0"/>
        <n v="5942.0"/>
        <n v="4241.0"/>
        <n v="1701.0"/>
        <n v="23119.0"/>
        <n v="13665.0"/>
        <n v="9454.0"/>
        <n v="14021.0"/>
        <n v="9544.0"/>
        <n v="4477.0"/>
        <n v="10569.0"/>
        <n v="7184.0"/>
        <n v="3385.0"/>
        <n v="279818.0"/>
        <n v="209925.0"/>
        <n v="69893.0"/>
        <m/>
        <n v="19774.0"/>
        <n v="14253.0"/>
        <n v="5521.0"/>
        <n v="26856.0"/>
        <n v="21271.0"/>
        <n v="5585.0"/>
        <n v="256647.0"/>
        <n v="203129.0"/>
        <n v="53518.0"/>
        <n v="39481.0"/>
        <n v="29894.0"/>
        <n v="9587.0"/>
        <n v="1317.0"/>
        <n v="1089.0"/>
        <n v="228.0"/>
        <n v="5782.0"/>
        <n v="4219.0"/>
        <n v="1563.0"/>
        <n v="526885.0"/>
        <n v="408648.0"/>
        <n v="118237.0"/>
        <n v="84487.0"/>
        <n v="70156.0"/>
        <n v="14331.0"/>
        <n v="4797.0"/>
        <n v="4037.0"/>
        <n v="760.0"/>
        <n v="137493.0"/>
        <n v="109023.0"/>
        <n v="28470.0"/>
        <n v="85585.0"/>
        <n v="71080.0"/>
        <n v="14505.0"/>
        <n v="1338.0"/>
        <n v="1139.0"/>
        <n v="199.0"/>
        <n v="4407.0"/>
        <n v="3115.0"/>
        <n v="1292.0"/>
        <n v="4254.0"/>
        <n v="3077.0"/>
        <n v="1177.0"/>
        <n v="2121.0"/>
        <n v="1662.0"/>
        <n v="459.0"/>
        <n v="83843.0"/>
        <n v="67225.0"/>
        <n v="16618.0"/>
        <n v="809.0"/>
        <n v="404.0"/>
        <n v="405.0"/>
        <n v="784.0"/>
        <n v="515.0"/>
        <n v="269.0"/>
        <n v="11765.0"/>
        <n v="7189.0"/>
        <n v="4576.0"/>
        <n v="1295.0"/>
        <n v="786.0"/>
        <n v="509.0"/>
        <n v="28.0"/>
        <n v="14.0"/>
        <n v="234.0"/>
        <n v="132.0"/>
        <n v="102.0"/>
        <n v="21586.0"/>
        <n v="12881.0"/>
        <n v="8705.0"/>
        <n v="3041.0"/>
        <n v="2048.0"/>
        <n v="993.0"/>
        <n v="64.0"/>
        <n v="51.0"/>
        <n v="13.0"/>
        <n v="8272.0"/>
        <n v="4866.0"/>
        <n v="3406.0"/>
        <n v="3080.0"/>
        <n v="2080.0"/>
        <n v="1000.0"/>
        <n v="66.0"/>
        <n v="47.0"/>
        <n v="19.0"/>
        <n v="247.0"/>
        <n v="147.0"/>
        <n v="100.0"/>
        <n v="80.0"/>
        <n v="56.0"/>
        <n v="24.0"/>
        <n v="71.0"/>
        <n v="2451.0"/>
        <n v="1706.0"/>
        <n v="745.0"/>
        <n v="858.0"/>
        <n v="508.0"/>
        <n v="350.0"/>
        <n v="1055.0"/>
        <n v="713.0"/>
        <n v="342.0"/>
        <n v="9139.0"/>
        <n v="6217.0"/>
        <n v="2922.0"/>
        <n v="1631.0"/>
        <n v="1003.0"/>
        <n v="628.0"/>
        <n v="41.0"/>
        <n v="27.0"/>
        <n v="185.0"/>
        <n v="105.0"/>
        <n v="19042.0"/>
        <n v="12498.0"/>
        <n v="6544.0"/>
        <n v="2933.0"/>
        <n v="2151.0"/>
        <n v="782.0"/>
        <n v="156.0"/>
        <n v="4087.0"/>
        <n v="2759.0"/>
        <n v="1328.0"/>
        <n v="2954.0"/>
        <n v="2167.0"/>
        <n v="787.0"/>
        <n v="50.0"/>
        <n v="31.0"/>
        <n v="183.0"/>
        <n v="113.0"/>
        <n v="70.0"/>
        <n v="118.0"/>
        <n v="48.0"/>
        <n v="67.0"/>
        <n v="46.0"/>
        <n v="21.0"/>
        <n v="3648.0"/>
        <n v="2561.0"/>
        <n v="1087.0"/>
        <n v="860.0"/>
        <n v="635.0"/>
        <n v="225.0"/>
        <n v="1902.0"/>
        <n v="1521.0"/>
        <n v="381.0"/>
        <n v="11517.0"/>
        <n v="8875.0"/>
        <n v="2642.0"/>
        <n v="1740.0"/>
        <n v="1282.0"/>
        <n v="458.0"/>
        <n v="42.0"/>
        <n v="34.0"/>
        <n v="8.0"/>
        <n v="308.0"/>
        <n v="238.0"/>
        <n v="22947.0"/>
        <n v="17741.0"/>
        <n v="5206.0"/>
        <n v="3430.0"/>
        <n v="2736.0"/>
        <n v="694.0"/>
        <n v="152.0"/>
        <n v="126.0"/>
        <n v="26.0"/>
        <n v="6081.0"/>
        <n v="4772.0"/>
        <n v="1309.0"/>
        <n v="3482.0"/>
        <n v="2781.0"/>
        <n v="701.0"/>
        <n v="62.0"/>
        <n v="20.0"/>
        <n v="289.0"/>
        <n v="202.0"/>
        <n v="87.0"/>
        <n v="205.0"/>
        <n v="141.0"/>
        <n v="136.0"/>
        <n v="103.0"/>
        <n v="33.0"/>
        <n v="3959.0"/>
        <n v="2928.0"/>
        <n v="1031.0"/>
        <n v="1164.0"/>
        <n v="708.0"/>
        <n v="456.0"/>
        <n v="1445.0"/>
        <n v="919.0"/>
        <n v="526.0"/>
        <n v="14049.0"/>
        <n v="8494.0"/>
        <n v="5555.0"/>
        <n v="4086.0"/>
        <n v="2775.0"/>
        <n v="1311.0"/>
        <n v="43.0"/>
        <n v="432.0"/>
        <n v="249.0"/>
        <n v="35551.0"/>
        <n v="21747.0"/>
        <n v="13804.0"/>
        <n v="4269.0"/>
        <n v="2924.0"/>
        <n v="1345.0"/>
        <n v="168.0"/>
        <n v="68.0"/>
        <n v="6276.0"/>
        <n v="3809.0"/>
        <n v="2467.0"/>
        <n v="4328.0"/>
        <n v="1374.0"/>
        <n v="55.0"/>
        <n v="54.0"/>
        <n v="1.0"/>
        <n v="329.0"/>
        <n v="124.0"/>
        <n v="439.0"/>
        <n v="285.0"/>
        <n v="154.0"/>
        <n v="77.0"/>
        <n v="32.0"/>
        <n v="45.0"/>
        <n v="6253.0"/>
        <n v="3744.0"/>
        <n v="2509.0"/>
        <n v="575.0"/>
        <n v="434.0"/>
        <n v="1071.0"/>
        <n v="884.0"/>
        <n v="187.0"/>
        <n v="6136.0"/>
        <n v="5003.0"/>
        <n v="1133.0"/>
        <n v="1161.0"/>
        <n v="921.0"/>
        <n v="240.0"/>
        <n v="36.0"/>
        <n v="23.0"/>
        <n v="112.0"/>
        <n v="84.0"/>
        <n v="16489.0"/>
        <n v="13375.0"/>
        <n v="3114.0"/>
        <n v="2144.0"/>
        <n v="1802.0"/>
        <n v="200.0"/>
        <n v="172.0"/>
        <n v="1908.0"/>
        <n v="1561.0"/>
        <n v="347.0"/>
        <n v="2171.0"/>
        <n v="1825.0"/>
        <n v="346.0"/>
        <n v="6.0"/>
        <n v="221.0"/>
        <n v="166.0"/>
        <n v="171.0"/>
        <n v="133.0"/>
        <n v="38.0"/>
        <n v="83.0"/>
        <n v="61.0"/>
        <n v="22.0"/>
        <n v="2336.0"/>
        <n v="1905.0"/>
        <n v="431.0"/>
        <n v="638.0"/>
        <n v="477.0"/>
        <n v="161.0"/>
        <n v="768.0"/>
        <n v="586.0"/>
        <n v="182.0"/>
        <n v="7947.0"/>
        <n v="6008.0"/>
        <n v="1939.0"/>
        <n v="1215.0"/>
        <n v="939.0"/>
        <n v="276.0"/>
        <n v="30.0"/>
        <n v="3.0"/>
        <n v="204.0"/>
        <n v="149.0"/>
        <n v="15210.0"/>
        <n v="11382.0"/>
        <n v="3828.0"/>
        <n v="2311.0"/>
        <n v="1813.0"/>
        <n v="498.0"/>
        <n v="143.0"/>
        <n v="110.0"/>
        <n v="4592.0"/>
        <n v="3438.0"/>
        <n v="1154.0"/>
        <n v="2334.0"/>
        <n v="1835.0"/>
        <n v="499.0"/>
        <n v="7.0"/>
        <n v="150.0"/>
        <n v="163.0"/>
        <n v="39.0"/>
        <n v="17.0"/>
        <n v="2217.0"/>
        <n v="1762.0"/>
        <n v="455.0"/>
        <n v="328.0"/>
        <n v="229.0"/>
        <n v="99.0"/>
        <n v="504.0"/>
        <n v="357.0"/>
        <n v="5320.0"/>
        <n v="3690.0"/>
        <n v="1630.0"/>
        <n v="770.0"/>
        <n v="503.0"/>
        <n v="267.0"/>
        <n v="16.0"/>
        <n v="60.0"/>
        <n v="10148.0"/>
        <n v="6883.0"/>
        <n v="3265.0"/>
        <n v="1156.0"/>
        <n v="3059.0"/>
        <n v="2054.0"/>
        <n v="1005.0"/>
        <n v="1578.0"/>
        <n v="1166.0"/>
        <n v="412.0"/>
        <n v="158.0"/>
        <n v="58.0"/>
        <n v="25.0"/>
        <n v="1657.0"/>
        <n v="1218.0"/>
        <n v="820.0"/>
        <n v="463.0"/>
        <n v="938.0"/>
        <n v="602.0"/>
        <n v="336.0"/>
        <n v="8516.0"/>
        <n v="5021.0"/>
        <n v="3495.0"/>
        <n v="605.0"/>
        <n v="528.0"/>
        <n v="35.0"/>
        <n v="18.0"/>
        <n v="120.0"/>
        <n v="85.0"/>
        <n v="18015.0"/>
        <n v="10173.0"/>
        <n v="7842.0"/>
        <n v="2690.0"/>
        <n v="1759.0"/>
        <n v="931.0"/>
        <n v="115.0"/>
        <n v="4053.0"/>
        <n v="2360.0"/>
        <n v="1693.0"/>
        <n v="2713.0"/>
        <n v="1773.0"/>
        <n v="940.0"/>
        <n v="89.0"/>
        <n v="44.0"/>
        <n v="53.0"/>
        <n v="3149.0"/>
        <n v="1884.0"/>
        <n v="1265.0"/>
        <n v="714.0"/>
        <n v="378.0"/>
        <n v="700.0"/>
        <n v="466.0"/>
        <n v="7229.0"/>
        <n v="4345.0"/>
        <n v="2884.0"/>
        <n v="1336.0"/>
        <n v="771.0"/>
        <n v="565.0"/>
        <n v="9.0"/>
        <n v="211.0"/>
        <n v="108.0"/>
        <n v="17538.0"/>
        <n v="10119.0"/>
        <n v="7419.0"/>
        <n v="2262.0"/>
        <n v="1471.0"/>
        <n v="791.0"/>
        <n v="4046.0"/>
        <n v="2356.0"/>
        <n v="1690.0"/>
        <n v="2313.0"/>
        <n v="1503.0"/>
        <n v="810.0"/>
        <n v="63.0"/>
        <n v="180.0"/>
        <n v="91.0"/>
        <n v="29.0"/>
        <n v="2030.0"/>
        <n v="1337.0"/>
        <n v="693.0"/>
        <n v="3761.0"/>
        <n v="3024.0"/>
        <n v="737.0"/>
        <n v="5604.0"/>
        <n v="4608.0"/>
        <n v="996.0"/>
        <n v="47120.0"/>
        <n v="38871.0"/>
        <n v="8249.0"/>
        <n v="7994.0"/>
        <n v="6654.0"/>
        <n v="1340.0"/>
        <n v="206.0"/>
        <n v="1018.0"/>
        <n v="264.0"/>
        <n v="95561.0"/>
        <n v="78479.0"/>
        <n v="17082.0"/>
        <n v="14374.0"/>
        <n v="11915.0"/>
        <n v="2459.0"/>
        <n v="986.0"/>
        <n v="846.0"/>
        <n v="140.0"/>
        <n v="27907.0"/>
        <n v="23015.0"/>
        <n v="4892.0"/>
        <n v="14569.0"/>
        <n v="12075.0"/>
        <n v="2494.0"/>
        <n v="218.0"/>
        <n v="988.0"/>
        <n v="178.0"/>
        <n v="933.0"/>
        <n v="743.0"/>
        <n v="190.0"/>
        <n v="650.0"/>
        <n v="559.0"/>
        <n v="12127.0"/>
        <n v="10118.0"/>
        <n v="2009.0"/>
        <n v="489.0"/>
        <n v="295.0"/>
        <n v="194.0"/>
        <n v="730.0"/>
        <n v="493.0"/>
        <n v="237.0"/>
        <n v="7134.0"/>
        <n v="4288.0"/>
        <n v="2846.0"/>
        <n v="824.0"/>
        <n v="366.0"/>
        <n v="11.0"/>
        <n v="12.0"/>
        <n v="130.0"/>
        <n v="12446.0"/>
        <n v="7601.0"/>
        <n v="4845.0"/>
        <n v="1883.0"/>
        <n v="1244.0"/>
        <n v="639.0"/>
        <n v="4280.0"/>
        <n v="2760.0"/>
        <n v="1520.0"/>
        <n v="1920.0"/>
        <n v="655.0"/>
        <n v="10.0"/>
        <n v="94.0"/>
        <n v="49.0"/>
        <n v="1371.0"/>
        <n v="806.0"/>
        <n v="1238.0"/>
        <n v="762.0"/>
        <n v="476.0"/>
        <n v="944.0"/>
        <n v="629.0"/>
        <n v="315.0"/>
        <n v="7249.0"/>
        <n v="2383.0"/>
        <n v="1414.0"/>
        <n v="916.0"/>
        <n v="208.0"/>
        <n v="137.0"/>
        <n v="18020.0"/>
        <n v="11856.0"/>
        <n v="6164.0"/>
        <n v="2510.0"/>
        <n v="1804.0"/>
        <n v="706.0"/>
        <n v="2602.0"/>
        <n v="1826.0"/>
        <n v="776.0"/>
        <n v="2536.0"/>
        <n v="1828.0"/>
        <n v="5.0"/>
        <n v="123.0"/>
        <n v="65.0"/>
        <n v="3562.0"/>
        <n v="2298.0"/>
        <n v="1264.0"/>
        <n v="324.0"/>
        <n v="165.0"/>
        <n v="577.0"/>
        <n v="6441.0"/>
        <n v="4336.0"/>
        <n v="2105.0"/>
        <n v="1324.0"/>
        <n v="872.0"/>
        <n v="452.0"/>
        <n v="96.0"/>
        <n v="15469.0"/>
        <n v="10309.0"/>
        <n v="5160.0"/>
        <n v="1974.0"/>
        <n v="1440.0"/>
        <n v="534.0"/>
        <n v="59.0"/>
        <n v="3907.0"/>
        <n v="2571.0"/>
        <n v="1991.0"/>
        <n v="1456.0"/>
        <n v="535.0"/>
        <n v="176.0"/>
        <n v="111.0"/>
        <n v="197.0"/>
        <n v="78.0"/>
        <n v="1469.0"/>
        <n v="1048.0"/>
        <n v="421.0"/>
        <n v="665.0"/>
        <n v="313.0"/>
        <n v="352.0"/>
        <n v="728.0"/>
        <n v="446.0"/>
        <n v="282.0"/>
        <n v="6825.0"/>
        <n v="3939.0"/>
        <n v="2886.0"/>
        <n v="1245.0"/>
        <n v="653.0"/>
        <n v="592.0"/>
        <n v="37.0"/>
        <n v="203.0"/>
        <n v="16594.0"/>
        <n v="9271.0"/>
        <n v="7323.0"/>
        <n v="1926.0"/>
        <n v="1201.0"/>
        <n v="725.0"/>
        <n v="98.0"/>
        <n v="3672.0"/>
        <n v="2074.0"/>
        <n v="1598.0"/>
        <n v="1941.0"/>
        <n v="1211.0"/>
        <n v="2.0"/>
        <n v="107.0"/>
        <n v="2019.0"/>
        <n v="1287.0"/>
        <n v="732.0"/>
        <n v="1059.0"/>
        <n v="297.0"/>
        <n v="1242.0"/>
        <n v="941.0"/>
        <n v="301.0"/>
        <n v="12253.0"/>
        <n v="8963.0"/>
        <n v="3290.0"/>
        <n v="1876.0"/>
        <n v="1273.0"/>
        <n v="603.0"/>
        <n v="40.0"/>
        <n v="281.0"/>
        <n v="186.0"/>
        <n v="95.0"/>
        <n v="22980.0"/>
        <n v="16837.0"/>
        <n v="6143.0"/>
        <n v="3358.0"/>
        <n v="2576.0"/>
        <n v="75.0"/>
        <n v="4876.0"/>
        <n v="3694.0"/>
        <n v="1182.0"/>
        <n v="3401.0"/>
        <n v="2613.0"/>
        <n v="788.0"/>
        <n v="292.0"/>
        <n v="184.0"/>
        <n v="101.0"/>
        <n v="5395.0"/>
        <n v="3860.0"/>
        <n v="1535.0"/>
        <n v="1159.0"/>
        <n v="427.0"/>
        <n v="1356.0"/>
        <n v="1043.0"/>
        <n v="10823.0"/>
        <n v="8176.0"/>
        <n v="2647.0"/>
        <n v="1865.0"/>
        <n v="1351.0"/>
        <n v="514.0"/>
        <n v="174.0"/>
        <n v="25515.0"/>
        <n v="19207.0"/>
        <n v="6308.0"/>
        <n v="3852.0"/>
        <n v="3013.0"/>
        <n v="839.0"/>
        <n v="231.0"/>
        <n v="6089.0"/>
        <n v="4482.0"/>
        <n v="1607.0"/>
        <n v="3914.0"/>
        <n v="3062.0"/>
        <n v="852.0"/>
        <n v="15.0"/>
        <n v="219.0"/>
        <n v="148.0"/>
        <n v="370.0"/>
        <n v="93.0"/>
        <n v="3317.0"/>
        <n v="2636.0"/>
        <n v="681.0"/>
        <n v="549.0"/>
        <n v="408.0"/>
        <n v="1268.0"/>
        <n v="1029.0"/>
        <n v="239.0"/>
        <n v="8506.0"/>
        <n v="6949.0"/>
        <n v="1557.0"/>
        <n v="1601.0"/>
        <n v="1256.0"/>
        <n v="345.0"/>
        <n v="52.0"/>
        <n v="224.0"/>
        <n v="173.0"/>
        <n v="19996.0"/>
        <n v="15996.0"/>
        <n v="4000.0"/>
        <n v="2779.0"/>
        <n v="517.0"/>
        <n v="3784.0"/>
        <n v="3100.0"/>
        <n v="684.0"/>
        <n v="2832.0"/>
        <n v="2308.0"/>
        <n v="524.0"/>
        <n v="109.0"/>
        <n v="275.0"/>
        <n v="214.0"/>
        <n v="76.0"/>
        <n v="3301.0"/>
        <n v="2764.0"/>
        <n v="537.0"/>
        <n v="3599.0"/>
        <n v="3545.0"/>
        <n v="5011.0"/>
        <n v="4942.0"/>
        <n v="69.0"/>
        <n v="68678.0"/>
        <n v="67899.0"/>
        <n v="779.0"/>
        <n v="6971.0"/>
        <n v="6876.0"/>
        <n v="469.0"/>
        <n v="1073.0"/>
        <n v="1053.0"/>
        <n v="123778.0"/>
        <n v="122293.0"/>
        <n v="1485.0"/>
        <n v="27190.0"/>
        <n v="26841.0"/>
        <n v="349.0"/>
        <n v="1542.0"/>
        <n v="1523.0"/>
        <n v="38002.0"/>
        <n v="37526.0"/>
        <n v="27528.0"/>
        <n v="27178.0"/>
        <n v="417.0"/>
        <n v="413.0"/>
        <n v="4.0"/>
        <n v="424.0"/>
        <n v="409.0"/>
        <n v="399.0"/>
        <n v="341.0"/>
        <n v="23582.0"/>
        <n v="23363.0"/>
        <n v="6459.0"/>
        <n v="5289.0"/>
        <n v="1170.0"/>
        <n v="9380.0"/>
        <n v="7740.0"/>
        <n v="1640.0"/>
        <n v="99131.0"/>
        <n v="80618.0"/>
        <n v="18513.0"/>
        <n v="15692.0"/>
        <n v="11995.0"/>
        <n v="3697.0"/>
        <n v="302.0"/>
        <n v="1916.0"/>
        <n v="1452.0"/>
        <n v="464.0"/>
        <n v="183348.0"/>
        <n v="148452.0"/>
        <n v="34896.0"/>
        <n v="32226.0"/>
        <n v="27562.0"/>
        <n v="4664.0"/>
        <n v="2783.0"/>
        <n v="2357.0"/>
        <n v="426.0"/>
        <n v="56370.0"/>
        <n v="45901.0"/>
        <n v="10469.0"/>
        <n v="32608.0"/>
        <n v="27862.0"/>
        <n v="4746.0"/>
        <n v="396.0"/>
        <n v="2154.0"/>
        <n v="1497.0"/>
        <n v="657.0"/>
        <n v="1824.0"/>
        <n v="1367.0"/>
        <n v="457.0"/>
        <n v="1009.0"/>
        <n v="747.0"/>
        <n v="262.0"/>
        <n v="29811.0"/>
        <n v="24415.0"/>
        <n v="5396.0"/>
        <n v="242.0"/>
        <n v="86.0"/>
        <n v="478.0"/>
        <n v="365.0"/>
        <n v="4558.0"/>
        <n v="3262.0"/>
        <n v="1296.0"/>
        <n v="772.0"/>
        <n v="494.0"/>
        <n v="278.0"/>
        <n v="9312.0"/>
        <n v="6679.0"/>
        <n v="2633.0"/>
        <n v="1507.0"/>
        <n v="1146.0"/>
        <n v="361.0"/>
        <n v="1945.0"/>
        <n v="1410.0"/>
        <n v="1534.0"/>
        <n v="1266.0"/>
        <n v="507.0"/>
        <n v="420.0"/>
        <n v="305.0"/>
        <n v="861.0"/>
        <n v="647.0"/>
        <n v="4704.0"/>
        <n v="3327.0"/>
        <n v="1377.0"/>
        <n v="1365.0"/>
        <n v="877.0"/>
        <n v="488.0"/>
        <n v="72.0"/>
        <n v="10565.0"/>
        <n v="7426.0"/>
        <n v="3139.0"/>
        <n v="1725.0"/>
        <n v="385.0"/>
        <n v="117.0"/>
        <n v="1560.0"/>
        <n v="591.0"/>
        <n v="1748.0"/>
        <n v="1353.0"/>
        <n v="395.0"/>
        <n v="217.0"/>
        <n v="151.0"/>
        <n v="1805.0"/>
        <n v="1271.0"/>
        <n v="563.0"/>
        <n v="796.0"/>
        <n v="610.0"/>
        <n v="9019.0"/>
        <n v="6060.0"/>
        <n v="2959.0"/>
        <n v="1714.0"/>
        <n v="1150.0"/>
        <n v="564.0"/>
        <n v="189.0"/>
        <n v="131.0"/>
        <n v="15828.0"/>
        <n v="11042.0"/>
        <n v="4786.0"/>
        <n v="2714.0"/>
        <n v="2036.0"/>
        <n v="678.0"/>
        <n v="88.0"/>
        <n v="5417.0"/>
        <n v="3714.0"/>
        <n v="1703.0"/>
        <n v="2065.0"/>
        <n v="695.0"/>
        <n v="142.0"/>
        <n v="268.0"/>
        <n v="193.0"/>
        <n v="90.0"/>
        <n v="2428.0"/>
        <n v="867.0"/>
        <n v="177.0"/>
        <n v="97.0"/>
        <n v="0.0"/>
        <n v="391.0"/>
        <n v="230.0"/>
        <n v="552.0"/>
        <n v="773.0"/>
        <n v="596.0"/>
        <n v="8842.0"/>
        <n v="5963.0"/>
        <n v="2879.0"/>
        <n v="1649.0"/>
        <n v="1114.0"/>
        <s v=""/>
        <n v="15437.0"/>
        <n v="10812.0"/>
        <n v="4625.0"/>
        <n v="2652.0"/>
        <n v="1994.0"/>
        <n v="658.0"/>
        <n v="5339.0"/>
        <n v="1667.0"/>
        <n v="2696.0"/>
        <n v="2022.0"/>
        <n v="674.0"/>
        <n v="213.0"/>
        <n v="265.0"/>
        <n v="135.0"/>
        <n v="2375.0"/>
        <n v="1531.0"/>
        <n v="844.0"/>
        <n v="502.0"/>
        <n v="348.0"/>
        <n v="1135.0"/>
        <n v="868.0"/>
        <n v="9709.0"/>
        <n v="6507.0"/>
        <n v="3202.0"/>
        <n v="1524.0"/>
        <n v="1006.0"/>
        <n v="518.0"/>
        <n v="138.0"/>
        <n v="17808.0"/>
        <n v="11726.0"/>
        <n v="6082.0"/>
        <n v="2488.0"/>
        <n v="1731.0"/>
        <n v="757.0"/>
        <n v="5638.0"/>
        <n v="3783.0"/>
        <n v="1855.0"/>
        <n v="2529.0"/>
        <n v="1756.0"/>
        <n v="233.0"/>
        <n v="125.0"/>
        <n v="114.0"/>
        <n v="74.0"/>
        <n v="2937.0"/>
        <n v="2073.0"/>
        <n v="864.0"/>
        <n v="343.0"/>
        <n v="250.0"/>
        <n v="702.0"/>
        <n v="556.0"/>
        <n v="146.0"/>
        <n v="5640.0"/>
        <n v="4614.0"/>
        <n v="1026.0"/>
        <n v="1123.0"/>
        <n v="823.0"/>
        <n v="300.0"/>
        <n v="175.0"/>
        <n v="12293.0"/>
        <n v="9735.0"/>
        <n v="2558.0"/>
        <n v="1518.0"/>
        <n v="390.0"/>
        <n v="155.0"/>
        <n v="2715.0"/>
        <n v="2234.0"/>
        <n v="481.0"/>
        <n v="1944.0"/>
        <n v="1546.0"/>
        <n v="398.0"/>
        <n v="129.0"/>
        <n v="1888.0"/>
        <n v="1597.0"/>
        <n v="291.0"/>
        <n v="1002.0"/>
        <n v="688.0"/>
        <n v="314.0"/>
        <n v="1285.0"/>
        <n v="369.0"/>
        <n v="12811.0"/>
        <n v="8831.0"/>
        <n v="3980.0"/>
        <n v="2469.0"/>
        <n v="1695.0"/>
        <n v="774.0"/>
        <n v="24958.0"/>
        <n v="17416.0"/>
        <n v="7542.0"/>
        <n v="4235.0"/>
        <n v="3021.0"/>
        <n v="1214.0"/>
        <n v="597.0"/>
        <n v="406.0"/>
        <n v="191.0"/>
        <n v="7367.0"/>
        <n v="5016.0"/>
        <n v="2351.0"/>
        <n v="4267.0"/>
        <n v="3040.0"/>
        <n v="1227.0"/>
        <n v="312.0"/>
        <n v="363.0"/>
        <n v="252.0"/>
        <n v="4480.0"/>
        <n v="3141.0"/>
        <n v="1339.0"/>
        <n v="440.0"/>
        <n v="4662.0"/>
        <n v="4391.0"/>
        <n v="271.0"/>
        <n v="929.0"/>
        <n v="881.0"/>
        <n v="8739.0"/>
        <n v="8251.0"/>
        <n v="1428.0"/>
        <n v="2257.0"/>
        <n v="1539.0"/>
        <n v="1448.0"/>
        <n v="1671.0"/>
        <n v="1590.0"/>
        <n v="81.0"/>
        <n v="344.0"/>
        <n v="106.0"/>
        <n v="5686.0"/>
        <n v="3728.0"/>
        <n v="1958.0"/>
        <n v="968.0"/>
        <n v="333.0"/>
        <n v="167.0"/>
        <n v="121.0"/>
        <n v="10736.0"/>
        <n v="7171.0"/>
        <n v="3565.0"/>
        <n v="1226.0"/>
        <n v="885.0"/>
        <n v="3151.0"/>
        <n v="1097.0"/>
        <n v="1253.0"/>
        <n v="906.0"/>
        <n v="1344.0"/>
        <n v="876.0"/>
        <n v="468.0"/>
        <n v="453.0"/>
        <n v="284.0"/>
        <n v="169.0"/>
        <n v="364.0"/>
        <n v="153.0"/>
        <n v="6844.0"/>
        <n v="4400.0"/>
        <n v="2444.0"/>
        <n v="980.0"/>
        <n v="394.0"/>
        <n v="11557.0"/>
        <n v="7454.0"/>
        <n v="4103.0"/>
        <n v="448.0"/>
        <n v="4609.0"/>
        <n v="2889.0"/>
        <n v="1720.0"/>
        <n v="1610.0"/>
        <n v="1160.0"/>
        <n v="450.0"/>
        <n v="160.0"/>
        <n v="1559.0"/>
        <n v="445.0"/>
        <n v="2330.0"/>
        <n v="2584.0"/>
        <n v="35498.0"/>
        <n v="3848.0"/>
        <n v="145.0"/>
        <n v="61552.0"/>
        <n v="13307.0"/>
        <n v="1234.0"/>
        <n v="21120.0"/>
        <n v="13424.0"/>
        <n v="389.0"/>
        <n v="359.0"/>
        <n v="9926.0"/>
        <n v="6006.0"/>
        <n v="3876.0"/>
        <n v="2130.0"/>
        <n v="10984.0"/>
        <n v="7526.0"/>
        <n v="3458.0"/>
        <n v="106120.0"/>
        <n v="67691.0"/>
        <n v="38429.0"/>
        <n v="15694.0"/>
        <n v="9481.0"/>
        <n v="6213.0"/>
        <n v="2670.0"/>
        <n v="1457.0"/>
        <n v="1213.0"/>
        <n v="220636.0"/>
        <n v="137888.0"/>
        <n v="82748.0"/>
        <n v="32932.0"/>
        <n v="21855.0"/>
        <n v="11077.0"/>
        <n v="3679.0"/>
        <n v="2452.0"/>
        <n v="60523.0"/>
        <n v="38240.0"/>
        <n v="22283.0"/>
        <n v="33340.0"/>
        <n v="22122.0"/>
        <n v="11218.0"/>
        <n v="816.0"/>
        <n v="887.0"/>
        <n v="270.0"/>
        <n v="729.0"/>
        <n v="274.0"/>
        <n v="26351.0"/>
        <n v="17483.0"/>
        <n v="8868.0"/>
        <n v="73.0"/>
        <n v="287.0"/>
        <n v="2955.0"/>
        <n v="1444.0"/>
        <n v="1511.0"/>
        <n v="444.0"/>
        <n v="196.0"/>
        <n v="248.0"/>
        <n v="5850.0"/>
        <n v="2645.0"/>
        <n v="3205.0"/>
        <n v="973.0"/>
        <n v="482.0"/>
        <n v="491.0"/>
        <n v="1301.0"/>
        <n v="600.0"/>
        <n v="487.0"/>
        <n v="1130.0"/>
        <n v="624.0"/>
        <n v="506.0"/>
        <n v="1280.0"/>
        <n v="589.0"/>
        <n v="691.0"/>
        <n v="318.0"/>
        <n v="2717.0"/>
        <n v="1217.0"/>
        <n v="1500.0"/>
        <n v="765.0"/>
        <n v="354.0"/>
        <n v="411.0"/>
        <n v="415.0"/>
        <n v="649.0"/>
        <n v="1549.0"/>
        <n v="913.0"/>
        <n v="636.0"/>
        <n v="17991.0"/>
        <n v="9631.0"/>
        <n v="8360.0"/>
        <n v="1163.0"/>
        <n v="828.0"/>
        <n v="28973.0"/>
        <n v="15887.0"/>
        <n v="13086.0"/>
        <n v="4295.0"/>
        <n v="2390.0"/>
        <n v="722.0"/>
        <n v="465.0"/>
        <n v="257.0"/>
        <n v="13865.0"/>
        <n v="7314.0"/>
        <n v="6551.0"/>
        <n v="4338.0"/>
        <n v="2416.0"/>
        <n v="1922.0"/>
        <n v="327.0"/>
        <n v="159.0"/>
        <n v="2546.0"/>
        <n v="1332.0"/>
        <n v="1879.0"/>
        <n v="756.0"/>
        <n v="3225.0"/>
        <n v="1959.0"/>
        <n v="29843.0"/>
        <n v="16369.0"/>
        <n v="13474.0"/>
        <n v="5367.0"/>
        <n v="2874.0"/>
        <n v="2493.0"/>
        <n v="1070.0"/>
        <n v="531.0"/>
        <n v="539.0"/>
        <n v="71550.0"/>
        <n v="39190.0"/>
        <n v="32360.0"/>
        <n v="10716.0"/>
        <n v="6287.0"/>
        <n v="4429.0"/>
        <n v="895.0"/>
        <n v="11758.0"/>
        <n v="6343.0"/>
        <n v="5415.0"/>
        <n v="10859.0"/>
        <n v="6366.0"/>
        <n v="4493.0"/>
        <n v="338.0"/>
        <n v="157.0"/>
        <n v="8276.0"/>
        <n v="4423.0"/>
        <n v="3853.0"/>
        <n v="449.0"/>
        <n v="179.0"/>
        <n v="5572.0"/>
        <n v="3839.0"/>
        <n v="1733.0"/>
        <n v="1057.0"/>
        <n v="410.0"/>
        <n v="12229.0"/>
        <n v="8206.0"/>
        <n v="4023.0"/>
        <n v="1927.0"/>
        <n v="1366.0"/>
        <n v="561.0"/>
        <n v="227.0"/>
        <n v="82.0"/>
        <n v="3523.0"/>
        <n v="2353.0"/>
        <n v="1378.0"/>
        <n v="566.0"/>
        <n v="1489.0"/>
        <n v="1075.0"/>
        <n v="414.0"/>
        <n v="763.0"/>
        <n v="2018.0"/>
        <n v="17868.0"/>
        <n v="13920.0"/>
        <n v="3948.0"/>
        <n v="2624.0"/>
        <n v="1893.0"/>
        <n v="731.0"/>
        <n v="374.0"/>
        <n v="251.0"/>
        <n v="34718.0"/>
        <n v="26307.0"/>
        <n v="8411.0"/>
        <n v="5838.0"/>
        <n v="4548.0"/>
        <n v="1290.0"/>
        <n v="594.0"/>
        <n v="484.0"/>
        <n v="10065.0"/>
        <n v="7961.0"/>
        <n v="2104.0"/>
        <n v="5912.0"/>
        <n v="4612.0"/>
        <n v="1300.0"/>
        <n v="5171.0"/>
        <n v="4045.0"/>
        <n v="1126.0"/>
        <n v="1685.0"/>
        <n v="2773.0"/>
        <n v="719.0"/>
        <n v="27086.0"/>
        <n v="18607.0"/>
        <n v="8479.0"/>
        <n v="3513.0"/>
        <n v="2220.0"/>
        <n v="1293.0"/>
        <n v="512.0"/>
        <n v="280.0"/>
        <n v="232.0"/>
        <n v="58718.0"/>
        <n v="38941.0"/>
        <n v="19777.0"/>
        <n v="7708.0"/>
        <n v="5618.0"/>
        <n v="2090.0"/>
        <n v="990.0"/>
        <n v="692.0"/>
        <n v="298.0"/>
        <n v="17366.0"/>
        <n v="11543.0"/>
        <n v="5823.0"/>
        <n v="7813.0"/>
        <n v="5688.0"/>
        <n v="2125.0"/>
        <n v="144.0"/>
        <n v="6088.0"/>
        <n v="4660.0"/>
        <n v="358.0"/>
        <n v="3525.0"/>
        <n v="3292.0"/>
        <n v="380.0"/>
        <n v="5881.0"/>
        <n v="5495.0"/>
        <n v="386.0"/>
        <n v="998.0"/>
        <n v="935.0"/>
        <n v="116.0"/>
        <n v="1880.0"/>
        <n v="1772.0"/>
        <n v="1007.0"/>
        <n v="1236.0"/>
        <n v="1134.0"/>
        <n v="3168.0"/>
        <n v="2045.0"/>
        <n v="3328.0"/>
        <n v="1526.0"/>
        <n v="40399.0"/>
        <n v="20861.0"/>
        <n v="19538.0"/>
        <n v="5063.0"/>
        <n v="2269.0"/>
        <n v="2794.0"/>
        <n v="932.0"/>
        <n v="75973.0"/>
        <n v="37615.0"/>
        <n v="38358.0"/>
        <n v="11503.0"/>
        <n v="6249.0"/>
        <n v="5254.0"/>
        <n v="382.0"/>
        <n v="326.0"/>
        <n v="19070.0"/>
        <n v="9743.0"/>
        <n v="9327.0"/>
        <n v="11635.0"/>
        <n v="6307.0"/>
        <n v="5328.0"/>
        <n v="501.0"/>
        <n v="317.0"/>
        <n v="11099.0"/>
        <n v="6224.0"/>
        <n v="4875.0"/>
        <n v="1670.0"/>
        <n v="607.0"/>
        <n v="209.0"/>
        <n v="6422.0"/>
        <n v="2567.0"/>
        <n v="3855.0"/>
        <n v="353.0"/>
        <n v="486.0"/>
        <n v="15719.0"/>
        <n v="5666.0"/>
        <n v="10053.0"/>
        <n v="2203.0"/>
        <n v="954.0"/>
        <n v="1249.0"/>
        <n v="3866.0"/>
        <n v="1493.0"/>
        <n v="2373.0"/>
        <n v="2241.0"/>
        <n v="967.0"/>
        <n v="1274.0"/>
        <n v="1632.0"/>
        <n v="924.0"/>
        <n v="707.0"/>
        <n v="283.0"/>
        <n v="1555.0"/>
        <n v="920.0"/>
        <n v="254.0"/>
        <n v="362.0"/>
        <n v="4013.0"/>
        <n v="2092.0"/>
        <n v="1921.0"/>
        <n v="505.0"/>
        <n v="7437.0"/>
        <n v="4002.0"/>
        <n v="3435.0"/>
        <n v="461.0"/>
        <n v="57.0"/>
        <n v="875.0"/>
        <n v="485.0"/>
        <n v="682.0"/>
        <n v="1276.0"/>
        <n v="739.0"/>
        <n v="201.0"/>
        <n v="2103.0"/>
        <n v="972.0"/>
        <n v="1131.0"/>
        <n v="293.0"/>
        <n v="127.0"/>
        <n v="4452.0"/>
        <n v="1858.0"/>
        <n v="2594.0"/>
        <n v="622.0"/>
        <n v="288.0"/>
        <n v="334.0"/>
        <n v="376.0"/>
        <n v="555.0"/>
        <n v="632.0"/>
        <n v="340.0"/>
        <n v="316.0"/>
        <n v="474.0"/>
        <n v="4673.0"/>
        <n v="2978.0"/>
        <n v="430.0"/>
        <n v="259.0"/>
        <n v="7344.0"/>
        <n v="4705.0"/>
        <n v="2639.0"/>
        <n v="1122.0"/>
        <n v="383.0"/>
        <n v="2848.0"/>
        <n v="1808.0"/>
        <n v="1040.0"/>
        <n v="748.0"/>
        <n v="387.0"/>
        <n v="726.0"/>
        <n v="119.0"/>
        <n v="3755.0"/>
        <n v="2487.0"/>
        <n v="6653.0"/>
        <n v="2415.0"/>
        <n v="4238.0"/>
        <n v="441.0"/>
        <n v="718.0"/>
        <n v="1195.0"/>
        <n v="783.0"/>
        <n v="443.0"/>
        <n v="723.0"/>
        <n v="294.0"/>
        <n v="425.0"/>
        <n v="888.0"/>
        <n v="583.0"/>
        <n v="18726.0"/>
        <n v="10701.0"/>
        <n v="8025.0"/>
        <n v="2046.0"/>
        <n v="1091.0"/>
        <n v="955.0"/>
        <n v="467.0"/>
        <n v="32813.0"/>
        <n v="18334.0"/>
        <n v="14479.0"/>
        <n v="5004.0"/>
        <n v="3048.0"/>
        <n v="1956.0"/>
        <n v="235.0"/>
        <n v="9149.0"/>
        <n v="5087.0"/>
        <n v="4062.0"/>
        <n v="5061.0"/>
        <n v="3074.0"/>
        <n v="1987.0"/>
        <n v="139.0"/>
        <n v="6027.0"/>
        <n v="3544.0"/>
        <n v="2483.0"/>
        <n v="14610.0"/>
        <n v="8388.0"/>
        <n v="6222.0"/>
        <n v="21721.0"/>
        <n v="15324.0"/>
        <n v="6397.0"/>
        <n v="184546.0"/>
        <n v="128527.0"/>
        <n v="56019.0"/>
        <n v="38523.0"/>
        <n v="24038.0"/>
        <n v="14485.0"/>
        <n v="826.0"/>
        <n v="576.0"/>
        <n v="4380.0"/>
        <n v="2520.0"/>
        <n v="1860.0"/>
        <n v="403230.0"/>
        <n v="271443.0"/>
        <n v="131787.0"/>
        <n v="57150.0"/>
        <n v="41607.0"/>
        <n v="15543.0"/>
        <n v="7354.0"/>
        <n v="5825.0"/>
        <n v="1529.0"/>
        <n v="91554.0"/>
        <n v="64240.0"/>
        <n v="27314.0"/>
        <n v="57965.0"/>
        <n v="42186.0"/>
        <n v="15779.0"/>
        <n v="847.0"/>
        <n v="368.0"/>
        <n v="5733.0"/>
        <n v="2977.0"/>
        <n v="2756.0"/>
        <n v="3136.0"/>
        <n v="1996.0"/>
        <n v="1140.0"/>
        <n v="2017.0"/>
        <n v="66429.0"/>
        <n v="47118.0"/>
        <n v="19311.0"/>
        <n v="3006.0"/>
        <n v="1764.0"/>
        <n v="2574.0"/>
        <n v="1208.0"/>
        <n v="21677.0"/>
        <n v="13679.0"/>
        <n v="7998.0"/>
        <n v="5286.0"/>
        <n v="2579.0"/>
        <n v="2707.0"/>
        <n v="574.0"/>
        <n v="263.0"/>
        <n v="311.0"/>
        <n v="52330.0"/>
        <n v="29434.0"/>
        <n v="22896.0"/>
        <n v="6806.0"/>
        <n v="4457.0"/>
        <n v="2349.0"/>
        <n v="746.0"/>
        <n v="9596.0"/>
        <n v="5998.0"/>
        <n v="3598.0"/>
        <n v="6901.0"/>
        <n v="4510.0"/>
        <n v="2391.0"/>
        <n v="104.0"/>
        <n v="9510.0"/>
        <n v="6402.0"/>
        <n v="3108.0"/>
        <n v="207.0"/>
        <n v="550.0"/>
        <n v="3702.0"/>
        <n v="2300.0"/>
        <n v="1402.0"/>
        <n v="529.0"/>
        <n v="9045.0"/>
        <n v="5552.0"/>
        <n v="3493.0"/>
        <n v="1281.0"/>
        <n v="874.0"/>
        <n v="407.0"/>
        <n v="1592.0"/>
        <n v="963.0"/>
        <n v="220.0"/>
        <n v="548.0"/>
        <n v="3472.0"/>
        <n v="2027.0"/>
        <n v="902.0"/>
        <n v="454.0"/>
        <n v="11390.0"/>
        <n v="6009.0"/>
        <n v="5381.0"/>
        <n v="1388.0"/>
        <n v="869.0"/>
        <n v="519.0"/>
        <n v="1462.0"/>
        <n v="925.0"/>
        <n v="1409.0"/>
        <n v="914.0"/>
        <n v="510.0"/>
        <n v="1577.0"/>
        <n v="957.0"/>
        <n v="620.0"/>
        <n v="1955.0"/>
        <n v="1479.0"/>
        <n v="23248.0"/>
        <n v="16359.0"/>
        <n v="6889.0"/>
        <n v="3559.0"/>
        <n v="2388.0"/>
        <n v="1171.0"/>
        <n v="195.0"/>
        <n v="44949.0"/>
        <n v="31102.0"/>
        <n v="13847.0"/>
        <n v="7549.0"/>
        <n v="5742.0"/>
        <n v="1807.0"/>
        <n v="585.0"/>
        <n v="9155.0"/>
        <n v="6548.0"/>
        <n v="2607.0"/>
        <n v="7630.0"/>
        <n v="5804.0"/>
        <n v="216.0"/>
        <n v="10099.0"/>
        <n v="2870.0"/>
        <n v="1289.0"/>
        <n v="437.0"/>
        <n v="8150.0"/>
        <n v="5313.0"/>
        <n v="2837.0"/>
        <n v="2164.0"/>
        <n v="1124.0"/>
        <n v="19173.0"/>
        <n v="11714.0"/>
        <n v="7459.0"/>
        <n v="2841.0"/>
        <n v="1833.0"/>
        <n v="1008.0"/>
        <n v="286.0"/>
        <n v="4543.0"/>
        <n v="3129.0"/>
        <n v="2878.0"/>
        <n v="1854.0"/>
        <n v="1024.0"/>
        <n v="580.0"/>
        <n v="244.0"/>
        <n v="128.0"/>
        <n v="79.0"/>
        <n v="2218.0"/>
        <n v="859.0"/>
        <n v="402.0"/>
        <n v="1046.0"/>
        <n v="626.0"/>
        <n v="5706.0"/>
        <n v="3180.0"/>
        <n v="2526.0"/>
        <n v="2192.0"/>
        <n v="1224.0"/>
        <n v="223.0"/>
        <n v="16296.0"/>
        <n v="8216.0"/>
        <n v="8080.0"/>
        <n v="2029.0"/>
        <n v="755.0"/>
        <n v="2396.0"/>
        <n v="1413.0"/>
        <n v="983.0"/>
        <n v="2050.0"/>
        <n v="2450.0"/>
        <n v="1298.0"/>
        <n v="1152.0"/>
        <n v="1101.0"/>
        <n v="742.0"/>
        <n v="2354.0"/>
        <n v="590.0"/>
        <n v="18220.0"/>
        <n v="13574.0"/>
        <n v="4646.0"/>
        <n v="3904.0"/>
        <n v="36369.0"/>
        <n v="26463.0"/>
        <n v="9906.0"/>
        <n v="5082.0"/>
        <n v="3937.0"/>
        <n v="1145.0"/>
        <n v="1121.0"/>
        <n v="226.0"/>
        <n v="8951.0"/>
        <n v="6646.0"/>
        <n v="2305.0"/>
        <n v="5150.0"/>
        <n v="3987.0"/>
        <n v="821.0"/>
        <n v="6864.0"/>
        <n v="5282.0"/>
        <n v="1582.0"/>
        <n v="654.0"/>
        <n v="436.0"/>
        <n v="672.0"/>
        <n v="9295.0"/>
        <n v="6417.0"/>
        <n v="1861.0"/>
        <n v="1206.0"/>
        <n v="122.0"/>
        <n v="19309.0"/>
        <n v="13507.0"/>
        <n v="5802.0"/>
        <n v="3020.0"/>
        <n v="802.0"/>
        <n v="5144.0"/>
        <n v="3614.0"/>
        <n v="1530.0"/>
        <n v="2249.0"/>
        <n v="813.0"/>
        <n v="416.0"/>
        <n v="253.0"/>
        <n v="3443.0"/>
        <n v="1401.0"/>
        <n v="1076.0"/>
        <n v="325.0"/>
        <n v="2897.0"/>
        <n v="2339.0"/>
        <n v="558.0"/>
        <n v="21040.0"/>
        <n v="16298.0"/>
        <n v="4742.0"/>
        <n v="3673.0"/>
        <n v="2741.0"/>
        <n v="330.0"/>
        <n v="50098.0"/>
        <n v="37852.0"/>
        <n v="12246.0"/>
        <n v="6106.0"/>
        <n v="4995.0"/>
        <n v="1111.0"/>
        <n v="479.0"/>
        <n v="11781.0"/>
        <n v="9248.0"/>
        <n v="2533.0"/>
        <n v="6198.0"/>
        <n v="5070.0"/>
        <n v="1128.0"/>
        <n v="5344.0"/>
        <n v="4113.0"/>
        <n v="1231.0"/>
        <n v="896.0"/>
        <n v="1532.0"/>
        <n v="961.0"/>
        <n v="571.0"/>
        <n v="12109.0"/>
        <n v="7154.0"/>
        <n v="4955.0"/>
        <n v="2499.0"/>
        <n v="332.0"/>
        <n v="26900.0"/>
        <n v="15531.0"/>
        <n v="11369.0"/>
        <n v="4405.0"/>
        <n v="2680.0"/>
        <n v="689.0"/>
        <n v="516.0"/>
        <n v="5550.0"/>
        <n v="3096.0"/>
        <n v="2454.0"/>
        <n v="4463.0"/>
        <n v="2709.0"/>
        <n v="1754.0"/>
        <n v="3656.0"/>
        <n v="2358.0"/>
        <n v="1181.0"/>
        <n v="790.0"/>
        <n v="10982.0"/>
        <n v="6992.0"/>
        <n v="3990.0"/>
        <n v="1757.0"/>
        <n v="1066.0"/>
        <n v="19562.0"/>
        <n v="12363.0"/>
        <n v="7199.0"/>
        <n v="2686.0"/>
        <n v="1831.0"/>
        <n v="855.0"/>
        <n v="134.0"/>
        <n v="7777.0"/>
        <n v="4978.0"/>
        <n v="2799.0"/>
        <n v="2712.0"/>
        <n v="1847.0"/>
        <n v="865.0"/>
        <n v="272.0"/>
        <n v="335.0"/>
        <n v="2429.0"/>
        <n v="1502.0"/>
        <n v="927.0"/>
        <n v="1689.0"/>
        <n v="18882.0"/>
        <n v="14959.0"/>
        <n v="3923.0"/>
        <n v="5197.0"/>
        <n v="3978.0"/>
        <n v="1219.0"/>
        <n v="44428.0"/>
        <n v="35038.0"/>
        <n v="9390.0"/>
        <n v="6651.0"/>
        <n v="5427.0"/>
        <n v="1611.0"/>
        <n v="1399.0"/>
        <n v="212.0"/>
        <n v="8994.0"/>
        <n v="7263.0"/>
        <n v="6759.0"/>
        <n v="5514.0"/>
        <n v="7147.0"/>
        <n v="1405.0"/>
        <n v="1957.0"/>
        <n v="17833.0"/>
        <n v="13161.0"/>
        <n v="4672.0"/>
        <n v="1978.0"/>
        <n v="34840.0"/>
        <n v="25719.0"/>
        <n v="9121.0"/>
        <n v="4578.0"/>
        <n v="3409.0"/>
        <n v="1169.0"/>
        <n v="10703.0"/>
        <n v="2861.0"/>
        <n v="4655.0"/>
        <n v="3474.0"/>
        <n v="470.0"/>
        <n v="299.0"/>
        <n v="222.0"/>
        <n v="6023.0"/>
        <n v="460.0"/>
        <n v="794.0"/>
        <n v="616.0"/>
        <n v="10230.0"/>
        <n v="7114.0"/>
        <n v="3116.0"/>
        <n v="1673.0"/>
        <n v="18541.0"/>
        <n v="12943.0"/>
        <n v="5598.0"/>
        <n v="2728.0"/>
        <n v="2061.0"/>
        <n v="667.0"/>
        <n v="3943.0"/>
        <n v="2542.0"/>
        <n v="2802.0"/>
        <n v="2115.0"/>
        <n v="687.0"/>
        <n v="92.0"/>
        <n v="4740.0"/>
        <n v="3539.0"/>
        <n v="4007.0"/>
        <n v="8173.0"/>
        <n v="69614.0"/>
        <n v="54421.0"/>
        <n v="15193.0"/>
        <n v="16539.0"/>
        <n v="12336.0"/>
        <n v="4203.0"/>
        <n v="1637.0"/>
        <n v="1189.0"/>
        <n v="151886.0"/>
        <n v="117669.0"/>
        <n v="34217.0"/>
        <n v="24159.0"/>
        <n v="19512.0"/>
        <n v="4647.0"/>
        <n v="5350.0"/>
        <n v="4383.0"/>
        <n v="37658.0"/>
        <n v="30038.0"/>
        <n v="7620.0"/>
        <n v="24476.0"/>
        <n v="19783.0"/>
        <n v="4693.0"/>
        <n v="2468.0"/>
        <n v="1622.0"/>
        <n v="1422.0"/>
        <n v="1119.0"/>
        <n v="296.0"/>
        <n v="18502.0"/>
        <n v="14408.0"/>
        <n v="4094.0"/>
        <n v="841.0"/>
        <n v="373.0"/>
        <n v="397.0"/>
        <n v="5253.0"/>
        <n v="2939.0"/>
        <n v="2314.0"/>
        <n v="740.0"/>
        <n v="613.0"/>
        <n v="13608.0"/>
        <n v="7736.0"/>
        <n v="5872.0"/>
        <n v="2196.0"/>
        <n v="1312.0"/>
        <n v="236.0"/>
        <n v="1204.0"/>
        <n v="947.0"/>
        <n v="2210.0"/>
        <n v="1320.0"/>
        <n v="890.0"/>
        <n v="1878.0"/>
        <n v="1137.0"/>
        <n v="741.0"/>
        <n v="1951.0"/>
        <n v="1613.0"/>
        <n v="3618.0"/>
        <n v="3052.0"/>
        <n v="29367.0"/>
        <n v="24487.0"/>
        <n v="4880.0"/>
        <n v="6522.0"/>
        <n v="5237.0"/>
        <n v="496.0"/>
        <n v="60831.0"/>
        <n v="50430.0"/>
        <n v="10401.0"/>
        <n v="9468.0"/>
        <n v="8047.0"/>
        <n v="1421.0"/>
        <n v="2238.0"/>
        <n v="1918.0"/>
        <n v="320.0"/>
        <n v="16209.0"/>
        <n v="13710.0"/>
        <n v="9606.0"/>
        <n v="8172.0"/>
        <n v="1434.0"/>
        <n v="538.0"/>
        <n v="8339.0"/>
        <n v="6851.0"/>
        <n v="1488.0"/>
        <n v="680.0"/>
        <n v="1143.0"/>
        <n v="13386.0"/>
        <n v="9279.0"/>
        <n v="4107.0"/>
        <n v="3658.0"/>
        <n v="2471.0"/>
        <n v="1187.0"/>
        <n v="573.0"/>
        <n v="29730.0"/>
        <n v="20805.0"/>
        <n v="8925.0"/>
        <n v="3312.0"/>
        <n v="942.0"/>
        <n v="966.0"/>
        <n v="260.0"/>
        <n v="8008.0"/>
        <n v="5559.0"/>
        <n v="2449.0"/>
        <n v="4303.0"/>
        <n v="3349.0"/>
        <n v="304.0"/>
        <n v="164.0"/>
        <n v="3015.0"/>
        <n v="2133.0"/>
        <n v="882.0"/>
        <n v="322.0"/>
        <n v="584.0"/>
        <n v="4158.0"/>
        <n v="403.0"/>
        <n v="1257.0"/>
        <n v="1115.0"/>
        <n v="10180.0"/>
        <n v="9146.0"/>
        <n v="1034.0"/>
        <n v="472.0"/>
        <n v="2368.0"/>
        <n v="2147.0"/>
        <n v="1792.0"/>
        <n v="1608.0"/>
        <n v="1037.0"/>
        <n v="608.0"/>
        <n v="2815.0"/>
        <n v="2169.0"/>
        <n v="646.0"/>
        <n v="660.0"/>
        <n v="8191.0"/>
        <n v="4714.0"/>
        <n v="3477.0"/>
        <n v="1793.0"/>
        <n v="851.0"/>
        <n v="16735.0"/>
        <n v="9490.0"/>
        <n v="7245.0"/>
        <n v="1306.0"/>
        <n v="671.0"/>
        <n v="210.0"/>
        <n v="5076.0"/>
        <n v="2964.0"/>
        <n v="2112.0"/>
        <n v="2006.0"/>
        <n v="1326.0"/>
        <n v="1968.0"/>
        <n v="1216.0"/>
        <n v="752.0"/>
        <n v="1647.0"/>
        <n v="1246.0"/>
        <n v="401.0"/>
        <n v="2323.0"/>
        <n v="1867.0"/>
        <n v="21608.0"/>
        <n v="17716.0"/>
        <n v="3892.0"/>
        <n v="5006.0"/>
        <n v="3888.0"/>
        <n v="1118.0"/>
        <n v="47717.0"/>
        <n v="38698.0"/>
        <n v="8241.0"/>
        <n v="6841.0"/>
        <n v="1400.0"/>
        <n v="1504.0"/>
        <n v="1263.0"/>
        <n v="241.0"/>
        <n v="11290.0"/>
        <n v="9565.0"/>
        <n v="8357.0"/>
        <n v="6942.0"/>
        <n v="1415.0"/>
        <n v="871.0"/>
        <n v="5270.0"/>
        <n v="4287.0"/>
        <n v="11540.0"/>
        <n v="7361.0"/>
        <n v="4179.0"/>
        <n v="12844.0"/>
        <n v="9219.0"/>
        <n v="3625.0"/>
        <n v="111910.0"/>
        <n v="80290.0"/>
        <n v="31620.0"/>
        <n v="27403.0"/>
        <n v="17816.0"/>
        <n v="676.0"/>
        <n v="2880.0"/>
        <n v="1067.0"/>
        <n v="251527.0"/>
        <n v="175663.0"/>
        <n v="75864.0"/>
        <n v="41093.0"/>
        <n v="30059.0"/>
        <n v="11034.0"/>
        <n v="9135.0"/>
        <n v="7099.0"/>
        <n v="61639.0"/>
        <n v="44063.0"/>
        <n v="17576.0"/>
        <n v="41656.0"/>
        <n v="30458.0"/>
        <n v="11198.0"/>
        <n v="830.0"/>
        <n v="553.0"/>
        <n v="277.0"/>
        <n v="4937.0"/>
        <n v="2749.0"/>
        <n v="2188.0"/>
        <n v="2435.0"/>
        <n v="2372.0"/>
        <n v="1482.0"/>
        <n v="32719.0"/>
        <n v="24501.0"/>
        <n v="8218.0"/>
        <n v="659.0"/>
        <n v="306.0"/>
        <n v="255.0"/>
        <n v="2146.0"/>
        <n v="1090.0"/>
        <n v="541.0"/>
        <n v="471.0"/>
        <n v="1514.0"/>
        <n v="1602.0"/>
        <n v="617.0"/>
        <n v="377.0"/>
        <n v="3433.0"/>
        <n v="2260.0"/>
        <n v="1173.0"/>
        <n v="836.0"/>
        <n v="451.0"/>
        <n v="6900.0"/>
        <n v="4449.0"/>
        <n v="807.0"/>
        <n v="2137.0"/>
        <n v="1490.0"/>
        <n v="1172.0"/>
        <n v="815.0"/>
        <n v="266.0"/>
        <n v="1495.0"/>
        <n v="623.0"/>
        <n v="1461.0"/>
        <n v="709.0"/>
        <n v="8147.0"/>
        <n v="5773.0"/>
        <n v="2831.0"/>
        <n v="33356.0"/>
        <n v="17126.0"/>
        <n v="16230.0"/>
        <n v="5193.0"/>
        <n v="2806.0"/>
        <n v="2387.0"/>
        <n v="1230.0"/>
        <n v="8565.0"/>
        <n v="5204.0"/>
        <n v="3361.0"/>
        <n v="5290.0"/>
        <n v="2856.0"/>
        <n v="2434.0"/>
        <n v="3527.0"/>
        <n v="2076.0"/>
        <n v="1451.0"/>
        <n v="1659.0"/>
        <n v="1210.0"/>
        <n v="1779.0"/>
        <n v="611.0"/>
        <n v="16728.0"/>
        <n v="11869.0"/>
        <n v="4859.0"/>
        <n v="4364.0"/>
        <n v="2868.0"/>
        <n v="1496.0"/>
        <n v="303.0"/>
        <n v="181.0"/>
        <n v="35845.0"/>
        <n v="25532.0"/>
        <n v="10313.0"/>
        <n v="6800.0"/>
        <n v="5001.0"/>
        <n v="1799.0"/>
        <n v="798.0"/>
        <n v="10827.0"/>
        <n v="7681.0"/>
        <n v="3146.0"/>
        <n v="6910.0"/>
        <n v="5084.0"/>
        <n v="4272.0"/>
        <n v="1354.0"/>
        <n v="1020.0"/>
        <n v="1193.0"/>
        <n v="15865.0"/>
        <n v="12575.0"/>
        <n v="3646.0"/>
        <n v="2719.0"/>
        <n v="32332.0"/>
        <n v="25361.0"/>
        <n v="5015.0"/>
        <n v="3984.0"/>
        <n v="1811.0"/>
        <n v="1464.0"/>
        <n v="8268.0"/>
        <n v="6614.0"/>
        <n v="1654.0"/>
        <n v="5105.0"/>
        <n v="4056.0"/>
        <n v="1049.0"/>
        <n v="356.0"/>
        <n v="3764.0"/>
        <n v="3098.0"/>
        <n v="666.0"/>
        <n v="279.0"/>
        <n v="2016.0"/>
        <n v="1761.0"/>
        <n v="15304.0"/>
        <n v="13070.0"/>
        <n v="4100.0"/>
        <n v="3397.0"/>
        <n v="703.0"/>
        <n v="355.0"/>
        <n v="38872.0"/>
        <n v="33191.0"/>
        <n v="5681.0"/>
        <n v="6580.0"/>
        <n v="5684.0"/>
        <n v="1983.0"/>
        <n v="1729.0"/>
        <n v="6902.0"/>
        <n v="5927.0"/>
        <n v="975.0"/>
        <n v="6633.0"/>
        <n v="900.0"/>
        <n v="785.0"/>
        <n v="609.0"/>
        <n v="428.0"/>
        <n v="5177.0"/>
        <n v="4507.0"/>
        <n v="670.0"/>
        <n v="970.0"/>
        <n v="1382.0"/>
        <n v="1084.0"/>
        <n v="18192.0"/>
        <n v="13926.0"/>
        <n v="4266.0"/>
        <n v="3244.0"/>
        <n v="2310.0"/>
        <n v="934.0"/>
        <n v="36151.0"/>
        <n v="27140.0"/>
        <n v="9011.0"/>
        <n v="6011.0"/>
        <n v="4712.0"/>
        <n v="1299.0"/>
        <n v="1442.0"/>
        <n v="1147.0"/>
        <n v="10725.0"/>
        <n v="8033.0"/>
        <n v="2692.0"/>
        <n v="6062.0"/>
        <n v="4752.0"/>
        <n v="1310.0"/>
        <n v="379.0"/>
        <n v="360.0"/>
        <n v="198.0"/>
        <n v="5766.0"/>
        <n v="4719.0"/>
        <n v="1047.0"/>
        <n v="738.0"/>
        <n v="11376.0"/>
        <n v="8104.0"/>
        <n v="3272.0"/>
        <n v="1581.0"/>
        <n v="26152.0"/>
        <n v="18107.0"/>
        <n v="8045.0"/>
        <n v="3730.0"/>
        <n v="862.0"/>
        <n v="5729.0"/>
        <n v="3909.0"/>
        <n v="1820.0"/>
        <n v="3788.0"/>
        <n v="2907.0"/>
        <n v="4129.0"/>
        <n v="3191.0"/>
        <n v="642.0"/>
        <n v="937.0"/>
        <n v="5321.0"/>
        <n v="1333.0"/>
        <n v="12273.0"/>
        <n v="8065.0"/>
        <n v="4208.0"/>
        <n v="2197.0"/>
        <n v="1515.0"/>
        <n v="2844.0"/>
        <n v="2023.0"/>
        <n v="2226.0"/>
        <n v="1446.0"/>
        <n v="974.0"/>
        <n v="3261.0"/>
        <n v="4929.0"/>
        <n v="3767.0"/>
        <n v="1162.0"/>
        <n v="35688.0"/>
        <n v="26958.0"/>
        <n v="8730.0"/>
        <n v="9148.0"/>
        <n v="6294.0"/>
        <n v="2854.0"/>
        <n v="889.0"/>
        <n v="614.0"/>
        <n v="77530.0"/>
        <n v="57566.0"/>
        <n v="19964.0"/>
        <n v="12179.0"/>
        <n v="9260.0"/>
        <n v="2919.0"/>
        <n v="17473.0"/>
        <n v="13378.0"/>
        <n v="4095.0"/>
        <n v="12387.0"/>
        <n v="9429.0"/>
        <n v="2958.0"/>
        <n v="675.0"/>
        <n v="392.0"/>
        <n v="11064.0"/>
        <n v="8551.0"/>
        <n v="2513.0"/>
        <n v="661.0"/>
        <n v="4640.0"/>
        <n v="2598.0"/>
        <n v="2042.0"/>
        <n v="1619.0"/>
        <n v="801.0"/>
        <n v="818.0"/>
        <n v="11046.0"/>
        <n v="6083.0"/>
        <n v="4963.0"/>
        <n v="1727.0"/>
        <n v="2165.0"/>
        <n v="1050.0"/>
        <n v="1750.0"/>
        <n v="679.0"/>
        <n v="215.0"/>
        <n v="1985.0"/>
        <n v="1277.0"/>
        <n v="5122.0"/>
        <n v="3322.0"/>
        <n v="1800.0"/>
        <n v="1906.0"/>
        <n v="13338.0"/>
        <n v="8509.0"/>
        <n v="4829.0"/>
        <n v="2374.0"/>
        <n v="1599.0"/>
        <n v="775.0"/>
        <n v="2028.0"/>
        <n v="1346.0"/>
        <n v="1283.0"/>
        <n v="915.0"/>
        <n v="258.0"/>
        <n v="1302.0"/>
        <n v="572.0"/>
        <n v="8053.0"/>
        <n v="5111.0"/>
        <n v="2942.0"/>
        <n v="1278.0"/>
        <n v="838.0"/>
        <n v="1505.0"/>
        <n v="1011.0"/>
        <n v="1294.0"/>
        <n v="848.0"/>
        <n v="290.0"/>
        <n v="721.0"/>
        <n v="1859.0"/>
        <n v="3639.0"/>
        <n v="2654.0"/>
        <n v="985.0"/>
        <n v="545.0"/>
        <n v="843.0"/>
        <n v="162.0"/>
        <n v="435.0"/>
        <n v="522.0"/>
        <n v="1083.0"/>
        <n v="12516.0"/>
        <n v="9609.0"/>
        <n v="2404.0"/>
        <n v="715.0"/>
        <n v="188.0"/>
        <n v="26236.0"/>
        <n v="19552.0"/>
        <n v="6684.0"/>
        <n v="4414.0"/>
        <n v="3437.0"/>
        <n v="977.0"/>
        <n v="698.0"/>
        <n v="4950.0"/>
        <n v="1472.0"/>
        <n v="3489.0"/>
        <n v="991.0"/>
        <n v="423.0"/>
        <n v="4054.0"/>
        <n v="3167.0"/>
        <n v="652.0"/>
        <n v="8620.0"/>
        <n v="7140.0"/>
        <n v="1480.0"/>
        <n v="1960.0"/>
        <n v="17518.0"/>
        <n v="14503.0"/>
        <n v="2453.0"/>
        <n v="4181.0"/>
        <n v="3543.0"/>
        <n v="2496.0"/>
        <n v="2100.0"/>
        <n v="2710.0"/>
        <n v="2275.0"/>
        <n v="530.0"/>
        <n v="3988.0"/>
        <n v="2522.0"/>
        <n v="1466.0"/>
        <n v="1600.0"/>
        <n v="595.0"/>
        <n v="11017.0"/>
        <n v="7203.0"/>
        <n v="3814.0"/>
        <n v="1035.0"/>
        <n v="1709.0"/>
        <n v="1030.0"/>
        <n v="1052.0"/>
        <n v="245.0"/>
        <n v="1664.0"/>
        <n v="1545.0"/>
        <n v="367.0"/>
        <n v="2867.0"/>
        <n v="2221.0"/>
        <n v="4998.0"/>
        <n v="883.0"/>
        <n v="1707.0"/>
        <n v="1314.0"/>
        <n v="393.0"/>
        <n v="1155.0"/>
        <n v="898.0"/>
        <n v="2508.0"/>
        <n v="1760.0"/>
        <n v="735.0"/>
        <n v="525.0"/>
      </sharedItems>
    </cacheField>
    <cacheField name="2017">
      <sharedItems containsBlank="1" containsMixedTypes="1" containsNumber="1" containsInteger="1">
        <n v="62032.0"/>
        <n v="41119.0"/>
        <n v="20913.0"/>
        <n v="92989.0"/>
        <n v="69274.0"/>
        <n v="23715.0"/>
        <n v="862895.0"/>
        <n v="633259.0"/>
        <n v="229636.0"/>
        <n v="152741.0"/>
        <n v="104806.0"/>
        <n v="47935.0"/>
        <s v=""/>
        <n v="20161.0"/>
        <n v="12926.0"/>
        <n v="7235.0"/>
        <n v="1826125.0"/>
        <n v="1310235.0"/>
        <n v="515890.0"/>
        <n v="290662.0"/>
        <n v="221864.0"/>
        <n v="68798.0"/>
        <n v="35045.0"/>
        <n v="27593.0"/>
        <n v="7452.0"/>
        <n v="461786.0"/>
        <n v="341144.0"/>
        <n v="120642.0"/>
        <n v="294587.0"/>
        <n v="224873.0"/>
        <n v="69714.0"/>
        <n v="20278.0"/>
        <n v="12004.0"/>
        <n v="8274.0"/>
        <n v="12276.0"/>
        <n v="8537.0"/>
        <n v="3739.0"/>
        <n v="9048.0"/>
        <n v="6206.0"/>
        <n v="2842.0"/>
        <n v="264468.0"/>
        <n v="197343.0"/>
        <n v="67125.0"/>
        <m/>
        <n v="16529.0"/>
        <n v="11862.0"/>
        <n v="4667.0"/>
        <n v="25187.0"/>
        <n v="19942.0"/>
        <n v="5245.0"/>
        <n v="242836.0"/>
        <n v="192975.0"/>
        <n v="49861.0"/>
        <n v="36949.0"/>
        <n v="28304.0"/>
        <n v="8645.0"/>
        <n v="5278.0"/>
        <n v="3842.0"/>
        <n v="1436.0"/>
        <n v="506608.0"/>
        <n v="393663.0"/>
        <n v="112945.0"/>
        <n v="81256.0"/>
        <n v="67410.0"/>
        <n v="13846.0"/>
        <n v="4978.0"/>
        <n v="4264.0"/>
        <n v="714.0"/>
        <n v="130540.0"/>
        <n v="103683.0"/>
        <n v="26857.0"/>
        <n v="82454.0"/>
        <n v="68414.0"/>
        <n v="14040.0"/>
        <n v="3910.0"/>
        <n v="2738.0"/>
        <n v="1172.0"/>
        <n v="3854.0"/>
        <n v="2895.0"/>
        <n v="959.0"/>
        <n v="1852.0"/>
        <n v="1478.0"/>
        <n v="374.0"/>
        <n v="77596.0"/>
        <n v="62116.0"/>
        <n v="15480.0"/>
        <n v="658.0"/>
        <n v="341.0"/>
        <n v="317.0"/>
        <n v="713.0"/>
        <n v="463.0"/>
        <n v="250.0"/>
        <n v="11113.0"/>
        <n v="6740.0"/>
        <n v="4373.0"/>
        <n v="1103.0"/>
        <n v="677.0"/>
        <n v="426.0"/>
        <n v="174.0"/>
        <n v="97.0"/>
        <n v="77.0"/>
        <n v="20921.0"/>
        <n v="12335.0"/>
        <n v="8586.0"/>
        <n v="3005.0"/>
        <n v="2017.0"/>
        <n v="988.0"/>
        <n v="73.0"/>
        <n v="49.0"/>
        <n v="24.0"/>
        <n v="8027.0"/>
        <n v="4804.0"/>
        <n v="3223.0"/>
        <n v="3049.0"/>
        <n v="2048.0"/>
        <n v="1001.0"/>
        <n v="247.0"/>
        <n v="149.0"/>
        <n v="98.0"/>
        <n v="55.0"/>
        <n v="31.0"/>
        <n v="58.0"/>
        <n v="34.0"/>
        <n v="2008.0"/>
        <n v="1302.0"/>
        <n v="706.0"/>
        <n v="785.0"/>
        <n v="322.0"/>
        <n v="1020.0"/>
        <n v="683.0"/>
        <n v="337.0"/>
        <n v="9133.0"/>
        <n v="6177.0"/>
        <n v="2956.0"/>
        <n v="1553.0"/>
        <n v="953.0"/>
        <n v="600.0"/>
        <n v="172.0"/>
        <n v="96.0"/>
        <n v="76.0"/>
        <n v="18618.0"/>
        <n v="12176.0"/>
        <n v="6442.0"/>
        <n v="2914.0"/>
        <n v="2086.0"/>
        <n v="828.0"/>
        <n v="153.0"/>
        <n v="106.0"/>
        <n v="47.0"/>
        <n v="4170.0"/>
        <n v="2755.0"/>
        <n v="1415.0"/>
        <n v="2945.0"/>
        <n v="2107.0"/>
        <n v="838.0"/>
        <n v="163.0"/>
        <n v="103.0"/>
        <n v="60.0"/>
        <n v="146.0"/>
        <n v="68.0"/>
        <n v="78.0"/>
        <n v="48.0"/>
        <n v="25.0"/>
        <n v="3556.0"/>
        <n v="2475.0"/>
        <n v="1081.0"/>
        <n v="692.0"/>
        <n v="503.0"/>
        <n v="189.0"/>
        <n v="1619.0"/>
        <n v="1229.0"/>
        <n v="390.0"/>
        <n v="11242.0"/>
        <n v="8685.0"/>
        <n v="2557.0"/>
        <n v="1606.0"/>
        <n v="1171.0"/>
        <n v="435.0"/>
        <n v="309.0"/>
        <n v="215.0"/>
        <n v="94.0"/>
        <n v="21765.0"/>
        <n v="16604.0"/>
        <n v="5161.0"/>
        <n v="3276.0"/>
        <n v="2572.0"/>
        <n v="704.0"/>
        <n v="166.0"/>
        <n v="128.0"/>
        <n v="38.0"/>
        <n v="6159.0"/>
        <n v="4870.0"/>
        <n v="1289.0"/>
        <n v="3320.0"/>
        <n v="2609.0"/>
        <n v="711.0"/>
        <n v="239.0"/>
        <n v="162.0"/>
        <n v="282.0"/>
        <n v="202.0"/>
        <n v="80.0"/>
        <n v="145.0"/>
        <n v="110.0"/>
        <n v="35.0"/>
        <n v="3802.0"/>
        <n v="2822.0"/>
        <n v="980.0"/>
        <n v="876.0"/>
        <n v="479.0"/>
        <n v="397.0"/>
        <n v="1279.0"/>
        <n v="451.0"/>
        <n v="13823.0"/>
        <n v="8407.0"/>
        <n v="5416.0"/>
        <n v="4363.0"/>
        <n v="3017.0"/>
        <n v="1346.0"/>
        <n v="440.0"/>
        <n v="190.0"/>
        <n v="34120.0"/>
        <n v="20943.0"/>
        <n v="13177.0"/>
        <n v="4174.0"/>
        <n v="2859.0"/>
        <n v="1315.0"/>
        <n v="151.0"/>
        <n v="109.0"/>
        <n v="42.0"/>
        <n v="6306.0"/>
        <n v="3637.0"/>
        <n v="2669.0"/>
        <n v="4240.0"/>
        <n v="2902.0"/>
        <n v="1338.0"/>
        <n v="365.0"/>
        <n v="198.0"/>
        <n v="167.0"/>
        <n v="332.0"/>
        <n v="216.0"/>
        <n v="116.0"/>
        <n v="65.0"/>
        <n v="23.0"/>
        <n v="6158.0"/>
        <n v="3955.0"/>
        <n v="2203.0"/>
        <n v="567.0"/>
        <n v="436.0"/>
        <n v="131.0"/>
        <n v="1000.0"/>
        <n v="841.0"/>
        <n v="159.0"/>
        <n v="6383.0"/>
        <n v="5222.0"/>
        <n v="1161.0"/>
        <n v="1115.0"/>
        <n v="874.0"/>
        <n v="241.0"/>
        <n v="118.0"/>
        <n v="16182.0"/>
        <n v="13070.0"/>
        <n v="3112.0"/>
        <n v="2185.0"/>
        <n v="1783.0"/>
        <n v="402.0"/>
        <n v="191.0"/>
        <n v="28.0"/>
        <n v="1829.0"/>
        <n v="1504.0"/>
        <n v="325.0"/>
        <n v="2212.0"/>
        <n v="1809.0"/>
        <n v="403.0"/>
        <n v="219.0"/>
        <n v="165.0"/>
        <n v="54.0"/>
        <n v="200.0"/>
        <n v="69.0"/>
        <n v="9.0"/>
        <n v="2521.0"/>
        <n v="2074.0"/>
        <n v="447.0"/>
        <n v="666.0"/>
        <n v="504.0"/>
        <n v="642.0"/>
        <n v="196.0"/>
        <n v="7491.0"/>
        <n v="5727.0"/>
        <n v="1764.0"/>
        <n v="1126.0"/>
        <n v="817.0"/>
        <n v="114.0"/>
        <n v="15000.0"/>
        <n v="11165.0"/>
        <n v="3835.0"/>
        <n v="2232.0"/>
        <n v="1718.0"/>
        <n v="514.0"/>
        <n v="187.0"/>
        <n v="148.0"/>
        <n v="39.0"/>
        <n v="4335.0"/>
        <n v="3300.0"/>
        <n v="1035.0"/>
        <n v="2256.0"/>
        <n v="1738.0"/>
        <n v="518.0"/>
        <n v="123.0"/>
        <n v="91.0"/>
        <n v="32.0"/>
        <n v="111.0"/>
        <n v="52.0"/>
        <n v="46.0"/>
        <n v="12.0"/>
        <n v="1638.0"/>
        <n v="469.0"/>
        <n v="252.0"/>
        <n v="185.0"/>
        <n v="67.0"/>
        <n v="432.0"/>
        <n v="305.0"/>
        <n v="127.0"/>
        <n v="4916.0"/>
        <n v="3356.0"/>
        <n v="1560.0"/>
        <n v="719.0"/>
        <n v="467.0"/>
        <n v="71.0"/>
        <n v="44.0"/>
        <n v="27.0"/>
        <n v="9601.0"/>
        <n v="6419.0"/>
        <n v="3182.0"/>
        <n v="1587.0"/>
        <n v="1145.0"/>
        <n v="442.0"/>
        <n v="2832.0"/>
        <n v="1901.0"/>
        <n v="931.0"/>
        <n v="1596.0"/>
        <n v="1153.0"/>
        <n v="443.0"/>
        <n v="75.0"/>
        <n v="33.0"/>
        <n v="26.0"/>
        <n v="7.0"/>
        <n v="1520.0"/>
        <n v="1058.0"/>
        <n v="462.0"/>
        <n v="818.0"/>
        <n v="381.0"/>
        <n v="437.0"/>
        <n v="771.0"/>
        <n v="513.0"/>
        <n v="258.0"/>
        <n v="7853.0"/>
        <n v="4861.0"/>
        <n v="2992.0"/>
        <n v="947.0"/>
        <n v="534.0"/>
        <n v="413.0"/>
        <n v="199.0"/>
        <n v="85.0"/>
        <n v="17400.0"/>
        <n v="10139.0"/>
        <n v="7261.0"/>
        <n v="2725.0"/>
        <n v="1805.0"/>
        <n v="920.0"/>
        <n v="104.0"/>
        <n v="53.0"/>
        <n v="51.0"/>
        <n v="4083.0"/>
        <n v="2499.0"/>
        <n v="1584.0"/>
        <n v="2745.0"/>
        <n v="1818.0"/>
        <n v="927.0"/>
        <n v="40.0"/>
        <n v="29.0"/>
        <n v="15.0"/>
        <n v="14.0"/>
        <n v="19.0"/>
        <n v="2741.0"/>
        <n v="1735.0"/>
        <n v="1006.0"/>
        <n v="670.0"/>
        <n v="295.0"/>
        <n v="375.0"/>
        <n v="671.0"/>
        <n v="229.0"/>
        <n v="6805.0"/>
        <n v="4188.0"/>
        <n v="2617.0"/>
        <n v="809.0"/>
        <n v="537.0"/>
        <n v="223.0"/>
        <n v="105.0"/>
        <n v="16937.0"/>
        <n v="9948.0"/>
        <n v="6989.0"/>
        <n v="2160.0"/>
        <n v="1424.0"/>
        <n v="736.0"/>
        <n v="56.0"/>
        <n v="17.0"/>
        <n v="3919.0"/>
        <n v="2357.0"/>
        <n v="1562.0"/>
        <n v="2222.0"/>
        <n v="1465.0"/>
        <n v="757.0"/>
        <n v="62.0"/>
        <n v="2025.0"/>
        <n v="1287.0"/>
        <n v="738.0"/>
        <n v="3003.0"/>
        <n v="2412.0"/>
        <n v="591.0"/>
        <n v="5483.0"/>
        <n v="4541.0"/>
        <n v="942.0"/>
        <n v="40437.0"/>
        <n v="33691.0"/>
        <n v="6746.0"/>
        <n v="7338.0"/>
        <n v="6186.0"/>
        <n v="1152.0"/>
        <n v="1190.0"/>
        <n v="237.0"/>
        <n v="91932.0"/>
        <n v="76156.0"/>
        <n v="15776.0"/>
        <n v="12953.0"/>
        <n v="10854.0"/>
        <n v="2099.0"/>
        <n v="1028.0"/>
        <n v="896.0"/>
        <n v="132.0"/>
        <n v="23858.0"/>
        <n v="19884.0"/>
        <n v="3974.0"/>
        <n v="13186.0"/>
        <n v="11050.0"/>
        <n v="2136.0"/>
        <n v="870.0"/>
        <n v="717.0"/>
        <n v="863.0"/>
        <n v="720.0"/>
        <n v="143.0"/>
        <n v="521.0"/>
        <n v="458.0"/>
        <n v="63.0"/>
        <n v="10456.0"/>
        <n v="8760.0"/>
        <n v="1696.0"/>
        <n v="405.0"/>
        <n v="251.0"/>
        <n v="154.0"/>
        <n v="594.0"/>
        <n v="380.0"/>
        <n v="214.0"/>
        <n v="6892.0"/>
        <n v="4268.0"/>
        <n v="2624.0"/>
        <n v="419.0"/>
        <n v="300.0"/>
        <n v="50.0"/>
        <n v="11851.0"/>
        <n v="7382.0"/>
        <n v="4469.0"/>
        <n v="1905.0"/>
        <n v="1297.0"/>
        <n v="608.0"/>
        <n v="36.0"/>
        <n v="10.0"/>
        <n v="3998.0"/>
        <n v="2631.0"/>
        <n v="1367.0"/>
        <n v="1931.0"/>
        <n v="1314.0"/>
        <n v="617.0"/>
        <n v="92.0"/>
        <n v="1361.0"/>
        <n v="850.0"/>
        <n v="511.0"/>
        <n v="445.0"/>
        <n v="312.0"/>
        <n v="872.0"/>
        <n v="584.0"/>
        <n v="288.0"/>
        <n v="7406.0"/>
        <n v="5096.0"/>
        <n v="2310.0"/>
        <n v="1170.0"/>
        <n v="766.0"/>
        <n v="404.0"/>
        <n v="180.0"/>
        <n v="119.0"/>
        <n v="61.0"/>
        <n v="17176.0"/>
        <n v="11417.0"/>
        <n v="5759.0"/>
        <n v="2308.0"/>
        <n v="1669.0"/>
        <n v="639.0"/>
        <n v="107.0"/>
        <n v="22.0"/>
        <n v="2932.0"/>
        <n v="2093.0"/>
        <n v="839.0"/>
        <n v="2349.0"/>
        <n v="1698.0"/>
        <n v="651.0"/>
        <n v="90.0"/>
        <n v="3470.0"/>
        <n v="2309.0"/>
        <n v="276.0"/>
        <n v="129.0"/>
        <n v="695.0"/>
        <n v="484.0"/>
        <n v="211.0"/>
        <n v="6205.0"/>
        <n v="4130.0"/>
        <n v="2075.0"/>
        <n v="1132.0"/>
        <n v="729.0"/>
        <n v="115.0"/>
        <n v="14786.0"/>
        <n v="9809.0"/>
        <n v="4977.0"/>
        <n v="1939.0"/>
        <n v="1430.0"/>
        <n v="509.0"/>
        <n v="112.0"/>
        <n v="2523.0"/>
        <n v="1319.0"/>
        <n v="1957.0"/>
        <n v="1442.0"/>
        <n v="515.0"/>
        <n v="139.0"/>
        <n v="57.0"/>
        <n v="18.0"/>
        <n v="1347.0"/>
        <n v="916.0"/>
        <n v="431.0"/>
        <n v="592.0"/>
        <n v="316.0"/>
        <n v="702.0"/>
        <n v="428.0"/>
        <n v="274.0"/>
        <n v="6283.0"/>
        <n v="2646.0"/>
        <n v="1011.0"/>
        <n v="545.0"/>
        <n v="466.0"/>
        <n v="170.0"/>
        <n v="86.0"/>
        <n v="84.0"/>
        <n v="15667.0"/>
        <n v="8899.0"/>
        <n v="6768.0"/>
        <n v="1843.0"/>
        <n v="653.0"/>
        <n v="3380.0"/>
        <n v="1921.0"/>
        <n v="1459.0"/>
        <n v="1856.0"/>
        <n v="1197.0"/>
        <n v="659.0"/>
        <n v="1142.0"/>
        <n v="667.0"/>
        <n v="502.0"/>
        <n v="212.0"/>
        <n v="1217.0"/>
        <n v="905.0"/>
        <n v="11289.0"/>
        <n v="8249.0"/>
        <n v="3040.0"/>
        <n v="1644.0"/>
        <n v="1164.0"/>
        <n v="480.0"/>
        <n v="64.0"/>
        <n v="21809.0"/>
        <n v="15941.0"/>
        <n v="5868.0"/>
        <n v="3237.0"/>
        <n v="2486.0"/>
        <n v="751.0"/>
        <n v="255.0"/>
        <n v="70.0"/>
        <n v="4320.0"/>
        <n v="3256.0"/>
        <n v="1064.0"/>
        <n v="3304.0"/>
        <n v="2541.0"/>
        <n v="763.0"/>
        <n v="271.0"/>
        <n v="183.0"/>
        <n v="88.0"/>
        <n v="101.0"/>
        <n v="108.0"/>
        <n v="3415.0"/>
        <n v="1446.0"/>
        <n v="1076.0"/>
        <n v="690.0"/>
        <n v="386.0"/>
        <n v="1326.0"/>
        <n v="1007.0"/>
        <n v="319.0"/>
        <n v="11209.0"/>
        <n v="8487.0"/>
        <n v="2722.0"/>
        <n v="1734.0"/>
        <n v="1266.0"/>
        <n v="468.0"/>
        <n v="24707.0"/>
        <n v="18576.0"/>
        <n v="6131.0"/>
        <n v="3862.0"/>
        <n v="2997.0"/>
        <n v="865.0"/>
        <n v="178.0"/>
        <n v="6248.0"/>
        <n v="4669.0"/>
        <n v="1579.0"/>
        <n v="3931.0"/>
        <n v="3053.0"/>
        <n v="878.0"/>
        <n v="209.0"/>
        <n v="355.0"/>
        <n v="99.0"/>
        <n v="82.0"/>
        <n v="3420.0"/>
        <n v="2668.0"/>
        <n v="752.0"/>
        <n v="485.0"/>
        <n v="364.0"/>
        <n v="121.0"/>
        <n v="1250.0"/>
        <n v="1016.0"/>
        <n v="234.0"/>
        <n v="7536.0"/>
        <n v="6179.0"/>
        <n v="1357.0"/>
        <n v="1438.0"/>
        <n v="1129.0"/>
        <n v="137.0"/>
        <n v="19267.0"/>
        <n v="15458.0"/>
        <n v="3809.0"/>
        <n v="2734.0"/>
        <n v="2227.0"/>
        <n v="507.0"/>
        <n v="102.0"/>
        <n v="81.0"/>
        <n v="21.0"/>
        <n v="3268.0"/>
        <n v="2657.0"/>
        <n v="611.0"/>
        <n v="2791.0"/>
        <n v="2278.0"/>
        <n v="122.0"/>
        <n v="87.0"/>
        <n v="253.0"/>
        <n v="207.0"/>
        <n v="13.0"/>
        <n v="2991.0"/>
        <n v="2503.0"/>
        <n v="488.0"/>
        <n v="3108.0"/>
        <n v="3059.0"/>
        <n v="4705.0"/>
        <n v="4651.0"/>
        <n v="66820.0"/>
        <n v="65875.0"/>
        <n v="945.0"/>
        <n v="6885.0"/>
        <n v="6781.0"/>
        <n v="941.0"/>
        <n v="921.0"/>
        <n v="20.0"/>
        <n v="118869.0"/>
        <n v="117226.0"/>
        <n v="1643.0"/>
        <n v="26217.0"/>
        <n v="25851.0"/>
        <n v="366.0"/>
        <n v="1754.0"/>
        <n v="1731.0"/>
        <n v="37034.0"/>
        <n v="36422.0"/>
        <n v="612.0"/>
        <n v="26564.0"/>
        <n v="26192.0"/>
        <n v="372.0"/>
        <n v="336.0"/>
        <n v="328.0"/>
        <n v="8.0"/>
        <n v="474.0"/>
        <n v="260.0"/>
        <n v="2.0"/>
        <n v="21443.0"/>
        <n v="21207.0"/>
        <n v="236.0"/>
        <n v="5851.0"/>
        <n v="4695.0"/>
        <n v="1156.0"/>
        <n v="9165.0"/>
        <n v="7457.0"/>
        <n v="1708.0"/>
        <n v="93851.0"/>
        <n v="76663.0"/>
        <n v="17188.0"/>
        <n v="14241.0"/>
        <n v="11036.0"/>
        <n v="3205.0"/>
        <n v="429.0"/>
        <n v="178141.0"/>
        <n v="144787.0"/>
        <n v="33354.0"/>
        <n v="32321.0"/>
        <n v="27583.0"/>
        <n v="4738.0"/>
        <n v="385.0"/>
        <n v="53265.0"/>
        <n v="43744.0"/>
        <n v="9521.0"/>
        <n v="32669.0"/>
        <n v="27878.0"/>
        <n v="4791.0"/>
        <n v="1984.0"/>
        <n v="1392.0"/>
        <n v="1657.0"/>
        <n v="1237.0"/>
        <n v="420.0"/>
        <n v="773.0"/>
        <n v="27566.0"/>
        <n v="22538.0"/>
        <n v="5028.0"/>
        <n v="452.0"/>
        <n v="4533.0"/>
        <n v="3252.0"/>
        <n v="1281.0"/>
        <n v="700.0"/>
        <n v="220.0"/>
        <n v="74.0"/>
        <n v="9122.0"/>
        <n v="6557.0"/>
        <n v="2565.0"/>
        <n v="1497.0"/>
        <n v="1137.0"/>
        <n v="360.0"/>
        <n v="59.0"/>
        <n v="2003.0"/>
        <n v="1457.0"/>
        <n v="546.0"/>
        <n v="1516.0"/>
        <n v="1155.0"/>
        <n v="361.0"/>
        <n v="1662.0"/>
        <n v="1193.0"/>
        <n v="398.0"/>
        <n v="292.0"/>
        <n v="721.0"/>
        <n v="535.0"/>
        <n v="186.0"/>
        <n v="4529.0"/>
        <n v="3244.0"/>
        <n v="1285.0"/>
        <n v="1112.0"/>
        <n v="699.0"/>
        <n v="9947.0"/>
        <n v="6957.0"/>
        <n v="2990.0"/>
        <n v="1766.0"/>
        <n v="1307.0"/>
        <n v="459.0"/>
        <n v="2102.0"/>
        <n v="1544.0"/>
        <n v="558.0"/>
        <n v="1793.0"/>
        <n v="1325.0"/>
        <n v="256.0"/>
        <n v="147.0"/>
        <n v="193.0"/>
        <n v="93.0"/>
        <n v="30.0"/>
        <n v="1716.0"/>
        <n v="1218.0"/>
        <n v="498.0"/>
        <n v="775.0"/>
        <n v="577.0"/>
        <n v="8456.0"/>
        <n v="5695.0"/>
        <n v="2761.0"/>
        <n v="1603.0"/>
        <n v="1056.0"/>
        <n v="547.0"/>
        <n v="155.0"/>
        <n v="15068.0"/>
        <n v="10491.0"/>
        <n v="4577.0"/>
        <n v="2054.0"/>
        <n v="684.0"/>
        <n v="4975.0"/>
        <n v="3368.0"/>
        <n v="1607.0"/>
        <n v="2772.0"/>
        <n v="2077.0"/>
        <n v="344.0"/>
        <n v="243.0"/>
        <n v="72.0"/>
        <n v="2393.0"/>
        <n v="1580.0"/>
        <n v="813.0"/>
        <n v="6.0"/>
        <n v="4.0"/>
        <n v="378.0"/>
        <n v="218.0"/>
        <n v="160.0"/>
        <n v="43.0"/>
        <n v="0.0"/>
        <n v="1.0"/>
        <n v="5.0"/>
        <n v="3.0"/>
        <n v="747.0"/>
        <n v="557.0"/>
        <n v="8294.0"/>
        <n v="5609.0"/>
        <n v="2685.0"/>
        <n v="1530.0"/>
        <n v="1017.0"/>
        <n v="83.0"/>
        <n v="14690.0"/>
        <n v="10273.0"/>
        <n v="4417.0"/>
        <n v="2674.0"/>
        <n v="2011.0"/>
        <n v="663.0"/>
        <n v="4907.0"/>
        <n v="3330.0"/>
        <n v="1577.0"/>
        <n v="2707.0"/>
        <n v="2033.0"/>
        <n v="674.0"/>
        <n v="293.0"/>
        <n v="177.0"/>
        <n v="242.0"/>
        <n v="95.0"/>
        <n v="2362.0"/>
        <n v="1561.0"/>
        <n v="801.0"/>
        <n v="489.0"/>
        <n v="349.0"/>
        <n v="140.0"/>
        <n v="1131.0"/>
        <n v="849.0"/>
        <n v="9015.0"/>
        <n v="6010.0"/>
        <n v="138.0"/>
        <n v="17003.0"/>
        <n v="11233.0"/>
        <n v="5770.0"/>
        <n v="2492.0"/>
        <n v="1770.0"/>
        <n v="722.0"/>
        <n v="5082.0"/>
        <n v="3390.0"/>
        <n v="1692.0"/>
        <n v="2519.0"/>
        <n v="1785.0"/>
        <n v="734.0"/>
        <n v="217.0"/>
        <n v="113.0"/>
        <n v="126.0"/>
        <n v="11.0"/>
        <n v="1975.0"/>
        <n v="857.0"/>
        <n v="350.0"/>
        <n v="654.0"/>
        <n v="517.0"/>
        <n v="5518.0"/>
        <n v="4523.0"/>
        <n v="995.0"/>
        <n v="946.0"/>
        <n v="668.0"/>
        <n v="278.0"/>
        <n v="117.0"/>
        <n v="12377.0"/>
        <n v="9828.0"/>
        <n v="2549.0"/>
        <n v="1988.0"/>
        <n v="1601.0"/>
        <n v="387.0"/>
        <n v="2687.0"/>
        <n v="2194.0"/>
        <n v="493.0"/>
        <n v="2015.0"/>
        <n v="1625.0"/>
        <n v="1736.0"/>
        <n v="1499.0"/>
        <n v="707.0"/>
        <n v="1342.0"/>
        <n v="415.0"/>
        <n v="10733.0"/>
        <n v="7519.0"/>
        <n v="3214.0"/>
        <n v="2401.0"/>
        <n v="1733.0"/>
        <n v="367.0"/>
        <n v="266.0"/>
        <n v="23978.0"/>
        <n v="16832.0"/>
        <n v="7146.0"/>
        <n v="2827.0"/>
        <n v="1303.0"/>
        <n v="541.0"/>
        <n v="169.0"/>
        <n v="5685.0"/>
        <n v="3979.0"/>
        <n v="1706.0"/>
        <n v="4167.0"/>
        <n v="2856.0"/>
        <n v="1311.0"/>
        <n v="257.0"/>
        <n v="181.0"/>
        <n v="345.0"/>
        <n v="2803.0"/>
        <n v="1195.0"/>
        <n v="470.0"/>
        <n v="4416.0"/>
        <n v="4181.0"/>
        <n v="235.0"/>
        <n v="907.0"/>
        <n v="8371.0"/>
        <n v="7932.0"/>
        <n v="439.0"/>
        <n v="1420.0"/>
        <n v="2329.0"/>
        <n v="2201.0"/>
        <n v="1437.0"/>
        <n v="1363.0"/>
        <n v="1543.0"/>
        <n v="1463.0"/>
        <n v="313.0"/>
        <n v="571.0"/>
        <n v="368.0"/>
        <n v="203.0"/>
        <n v="5822.0"/>
        <n v="3874.0"/>
        <n v="1948.0"/>
        <n v="495.0"/>
        <n v="10436.0"/>
        <n v="6919.0"/>
        <n v="3517.0"/>
        <n v="1220.0"/>
        <n v="903.0"/>
        <n v="3254.0"/>
        <n v="2204.0"/>
        <n v="1050.0"/>
        <n v="1239.0"/>
        <n v="917.0"/>
        <n v="79.0"/>
        <n v="16.0"/>
        <n v="755.0"/>
        <n v="409.0"/>
        <n v="460.0"/>
        <n v="310.0"/>
        <n v="150.0"/>
        <n v="6955.0"/>
        <n v="4491.0"/>
        <n v="2464.0"/>
        <n v="848.0"/>
        <n v="563.0"/>
        <n v="285.0"/>
        <n v="11149.0"/>
        <n v="7348.0"/>
        <n v="3801.0"/>
        <n v="1554.0"/>
        <n v="1122.0"/>
        <n v="4780.0"/>
        <n v="3039.0"/>
        <n v="1741.0"/>
        <n v="1570.0"/>
        <n v="1134.0"/>
        <n v="125.0"/>
        <n v="1509.0"/>
        <n v="1039.0"/>
        <n v="33874.0"/>
        <n v="3651.0"/>
        <n v="414.0"/>
        <n v="60690.0"/>
        <n v="13516.0"/>
        <n v="1240.0"/>
        <n v="20368.0"/>
        <n v="13641.0"/>
        <n v="395.0"/>
        <n v="9013.0"/>
        <n v="5260.0"/>
        <n v="1892.0"/>
        <n v="10403.0"/>
        <n v="7072.0"/>
        <n v="3331.0"/>
        <n v="104256.0"/>
        <n v="66955.0"/>
        <n v="37301.0"/>
        <n v="14202.0"/>
        <n v="8547.0"/>
        <n v="5655.0"/>
        <n v="2427.0"/>
        <n v="1268.0"/>
        <n v="1159.0"/>
        <n v="212720.0"/>
        <n v="132291.0"/>
        <n v="80429.0"/>
        <n v="32256.0"/>
        <n v="21126.0"/>
        <n v="11130.0"/>
        <n v="3497.0"/>
        <n v="2379.0"/>
        <n v="1118.0"/>
        <n v="58905.0"/>
        <n v="37680.0"/>
        <n v="21225.0"/>
        <n v="32684.0"/>
        <n v="21392.0"/>
        <n v="11292.0"/>
        <n v="1388.0"/>
        <n v="396.0"/>
        <n v="550.0"/>
        <n v="326.0"/>
        <n v="224.0"/>
        <n v="26414.0"/>
        <n v="17727.0"/>
        <n v="8687.0"/>
        <n v="134.0"/>
        <n v="2947.0"/>
        <n v="1461.0"/>
        <n v="1486.0"/>
        <n v="393.0"/>
        <n v="5724.0"/>
        <n v="2628.0"/>
        <n v="3096.0"/>
        <n v="497.0"/>
        <n v="491.0"/>
        <n v="1306.0"/>
        <n v="621.0"/>
        <n v="685.0"/>
        <n v="993.0"/>
        <n v="496.0"/>
        <n v="37.0"/>
        <n v="1052.0"/>
        <n v="579.0"/>
        <n v="473.0"/>
        <n v="1183.0"/>
        <n v="559.0"/>
        <n v="624.0"/>
        <n v="277.0"/>
        <n v="164.0"/>
        <n v="2739.0"/>
        <n v="1248.0"/>
        <n v="1491.0"/>
        <n v="268.0"/>
        <n v="291.0"/>
        <n v="333.0"/>
        <n v="221.0"/>
        <n v="607.0"/>
        <n v="273.0"/>
        <n v="334.0"/>
        <n v="832.0"/>
        <n v="556.0"/>
        <n v="17136.0"/>
        <n v="9201.0"/>
        <n v="7935.0"/>
        <n v="911.0"/>
        <n v="823.0"/>
        <n v="27562.0"/>
        <n v="14825.0"/>
        <n v="12737.0"/>
        <n v="4176.0"/>
        <n v="1898.0"/>
        <n v="662.0"/>
        <n v="411.0"/>
        <n v="13035.0"/>
        <n v="6907.0"/>
        <n v="6128.0"/>
        <n v="4229.0"/>
        <n v="2305.0"/>
        <n v="1924.0"/>
        <n v="321.0"/>
        <n v="161.0"/>
        <n v="2540.0"/>
        <n v="1368.0"/>
        <n v="1665.0"/>
        <n v="1060.0"/>
        <n v="605.0"/>
        <n v="3085.0"/>
        <n v="1830.0"/>
        <n v="1255.0"/>
        <n v="30922.0"/>
        <n v="17630.0"/>
        <n v="13292.0"/>
        <n v="5092.0"/>
        <n v="2770.0"/>
        <n v="2322.0"/>
        <n v="456.0"/>
        <n v="555.0"/>
        <n v="69764.0"/>
        <n v="38300.0"/>
        <n v="31464.0"/>
        <n v="10585.0"/>
        <n v="6049.0"/>
        <n v="4536.0"/>
        <n v="531.0"/>
        <n v="12806.0"/>
        <n v="7505.0"/>
        <n v="5301.0"/>
        <n v="10760.0"/>
        <n v="6151.0"/>
        <n v="4609.0"/>
        <n v="120.0"/>
        <n v="142.0"/>
        <n v="8475.0"/>
        <n v="4684.0"/>
        <n v="3791.0"/>
        <n v="369.0"/>
        <n v="573.0"/>
        <n v="5490.0"/>
        <n v="3773.0"/>
        <n v="1717.0"/>
        <n v="928.0"/>
        <n v="373.0"/>
        <n v="11620.0"/>
        <n v="7741.0"/>
        <n v="3879.0"/>
        <n v="1871.0"/>
        <n v="1294.0"/>
        <n v="3482.0"/>
        <n v="2353.0"/>
        <n v="1890.0"/>
        <n v="1309.0"/>
        <n v="581.0"/>
        <n v="1434.0"/>
        <n v="1019.0"/>
        <n v="904.0"/>
        <n v="238.0"/>
        <n v="1917.0"/>
        <n v="1485.0"/>
        <n v="17024.0"/>
        <n v="13103.0"/>
        <n v="3921.0"/>
        <n v="2337.0"/>
        <n v="1712.0"/>
        <n v="625.0"/>
        <n v="213.0"/>
        <n v="33228.0"/>
        <n v="24976.0"/>
        <n v="8252.0"/>
        <n v="5601.0"/>
        <n v="4321.0"/>
        <n v="1280.0"/>
        <n v="548.0"/>
        <n v="9362.0"/>
        <n v="7218.0"/>
        <n v="2144.0"/>
        <n v="5672.0"/>
        <n v="4368.0"/>
        <n v="1304.0"/>
        <n v="5198.0"/>
        <n v="4110.0"/>
        <n v="1088.0"/>
        <n v="1407.0"/>
        <n v="925.0"/>
        <n v="482.0"/>
        <n v="2764.0"/>
        <n v="2051.0"/>
        <n v="26201.0"/>
        <n v="18093.0"/>
        <n v="8108.0"/>
        <n v="3121.0"/>
        <n v="1978.0"/>
        <n v="1143.0"/>
        <n v="56424.0"/>
        <n v="37263.0"/>
        <n v="19161.0"/>
        <n v="7430.0"/>
        <n v="5401.0"/>
        <n v="2029.0"/>
        <n v="922.0"/>
        <n v="675.0"/>
        <n v="16735.0"/>
        <n v="11331.0"/>
        <n v="5404.0"/>
        <n v="7516.0"/>
        <n v="5458.0"/>
        <n v="2058.0"/>
        <n v="157.0"/>
        <n v="5833.0"/>
        <n v="4393.0"/>
        <n v="1440.0"/>
        <n v="89.0"/>
        <n v="303.0"/>
        <n v="289.0"/>
        <n v="3353.0"/>
        <n v="3135.0"/>
        <n v="320.0"/>
        <n v="5659.0"/>
        <n v="5310.0"/>
        <n v="1087.0"/>
        <n v="1018.0"/>
        <n v="1555.0"/>
        <n v="1454.0"/>
        <n v="1033.0"/>
        <n v="1450.0"/>
        <n v="3010.0"/>
        <n v="1059.0"/>
        <n v="1951.0"/>
        <n v="3485.0"/>
        <n v="1926.0"/>
        <n v="1559.0"/>
        <n v="38211.0"/>
        <n v="19632.0"/>
        <n v="18579.0"/>
        <n v="4598.0"/>
        <n v="2172.0"/>
        <n v="2426.0"/>
        <n v="1369.0"/>
        <n v="533.0"/>
        <n v="836.0"/>
        <n v="73841.0"/>
        <n v="36627.0"/>
        <n v="37214.0"/>
        <n v="11024.0"/>
        <n v="5871.0"/>
        <n v="5153.0"/>
        <n v="17667.0"/>
        <n v="9138.0"/>
        <n v="8529.0"/>
        <n v="11184.0"/>
        <n v="5971.0"/>
        <n v="5213.0"/>
        <n v="423.0"/>
        <n v="45.0"/>
        <n v="279.0"/>
        <n v="11137.0"/>
        <n v="6124.0"/>
        <n v="5013.0"/>
        <n v="1713.0"/>
        <n v="1318.0"/>
        <n v="647.0"/>
        <n v="410.0"/>
        <n v="6047.0"/>
        <n v="2360.0"/>
        <n v="3687.0"/>
        <n v="1215.0"/>
        <n v="357.0"/>
        <n v="858.0"/>
        <n v="501.0"/>
        <n v="15473.0"/>
        <n v="5622.0"/>
        <n v="9851.0"/>
        <n v="2301.0"/>
        <n v="998.0"/>
        <n v="3761.0"/>
        <n v="1429.0"/>
        <n v="2332.0"/>
        <n v="2350.0"/>
        <n v="1022.0"/>
        <n v="1328.0"/>
        <n v="603.0"/>
        <n v="827.0"/>
        <n v="318.0"/>
        <n v="384.0"/>
        <n v="791.0"/>
        <n v="204.0"/>
        <n v="188.0"/>
        <n v="3501.0"/>
        <n v="1879.0"/>
        <n v="1622.0"/>
        <n v="7346.0"/>
        <n v="3838.0"/>
        <n v="3508.0"/>
        <n v="1176.0"/>
        <n v="649.0"/>
        <n v="527.0"/>
        <n v="696.0"/>
        <n v="1187.0"/>
        <n v="657.0"/>
        <n v="530.0"/>
        <n v="1203.0"/>
        <n v="192.0"/>
        <n v="1719.0"/>
        <n v="968.0"/>
        <n v="4287.0"/>
        <n v="1802.0"/>
        <n v="2485.0"/>
        <n v="606.0"/>
        <n v="307.0"/>
        <n v="299.0"/>
        <n v="286.0"/>
        <n v="304.0"/>
        <n v="4155.0"/>
        <n v="2630.0"/>
        <n v="1525.0"/>
        <n v="124.0"/>
        <n v="7211.0"/>
        <n v="4665.0"/>
        <n v="2546.0"/>
        <n v="1008.0"/>
        <n v="655.0"/>
        <n v="353.0"/>
        <n v="2154.0"/>
        <n v="1379.0"/>
        <n v="356.0"/>
        <n v="1045.0"/>
        <n v="3598.0"/>
        <n v="2415.0"/>
        <n v="6490.0"/>
        <n v="2327.0"/>
        <n v="4163.0"/>
        <n v="1175.0"/>
        <n v="762.0"/>
        <n v="228.0"/>
        <n v="1186.0"/>
        <n v="701.0"/>
        <n v="593.0"/>
        <n v="197.0"/>
        <n v="733.0"/>
        <n v="383.0"/>
        <n v="1614.0"/>
        <n v="955.0"/>
        <n v="18489.0"/>
        <n v="10511.0"/>
        <n v="7978.0"/>
        <n v="1897.0"/>
        <n v="1063.0"/>
        <n v="834.0"/>
        <n v="201.0"/>
        <n v="31480.0"/>
        <n v="17610.0"/>
        <n v="13870.0"/>
        <n v="4507.0"/>
        <n v="2656.0"/>
        <n v="1851.0"/>
        <n v="240.0"/>
        <n v="133.0"/>
        <n v="9394.0"/>
        <n v="5316.0"/>
        <n v="4078.0"/>
        <n v="4567.0"/>
        <n v="2698.0"/>
        <n v="1869.0"/>
        <n v="6411.0"/>
        <n v="3668.0"/>
        <n v="2743.0"/>
        <n v="13029.0"/>
        <n v="7531.0"/>
        <n v="5498.0"/>
        <n v="20384.0"/>
        <n v="14634.0"/>
        <n v="5750.0"/>
        <n v="177632.0"/>
        <n v="123042.0"/>
        <n v="54590.0"/>
        <n v="34370.0"/>
        <n v="21483.0"/>
        <n v="12887.0"/>
        <n v="4139.0"/>
        <n v="2508.0"/>
        <n v="1631.0"/>
        <n v="388987.0"/>
        <n v="262042.0"/>
        <n v="126945.0"/>
        <n v="56412.0"/>
        <n v="40949.0"/>
        <n v="15463.0"/>
        <n v="7159.0"/>
        <n v="5589.0"/>
        <n v="88832.0"/>
        <n v="62491.0"/>
        <n v="26341.0"/>
        <n v="57141.0"/>
        <n v="41452.0"/>
        <n v="15689.0"/>
        <n v="4946.0"/>
        <n v="2515.0"/>
        <n v="2431.0"/>
        <n v="2528.0"/>
        <n v="974.0"/>
        <n v="1803.0"/>
        <n v="63443.0"/>
        <n v="44245.0"/>
        <n v="19198.0"/>
        <n v="2864.0"/>
        <n v="1296.0"/>
        <n v="1568.0"/>
        <n v="2489.0"/>
        <n v="1373.0"/>
        <n v="1116.0"/>
        <n v="20704.0"/>
        <n v="12493.0"/>
        <n v="8211.0"/>
        <n v="2448.0"/>
        <n v="601.0"/>
        <n v="275.0"/>
        <n v="50387.0"/>
        <n v="27977.0"/>
        <n v="22410.0"/>
        <n v="7262.0"/>
        <n v="4620.0"/>
        <n v="2642.0"/>
        <n v="8844.0"/>
        <n v="3361.0"/>
        <n v="7355.0"/>
        <n v="4661.0"/>
        <n v="2694.0"/>
        <n v="877.0"/>
        <n v="9155.0"/>
        <n v="5668.0"/>
        <n v="3487.0"/>
        <n v="176.0"/>
        <n v="3605.0"/>
        <n v="2265.0"/>
        <n v="1340.0"/>
        <n v="967.0"/>
        <n v="506.0"/>
        <n v="461.0"/>
        <n v="8501.0"/>
        <n v="5172.0"/>
        <n v="3329.0"/>
        <n v="810.0"/>
        <n v="377.0"/>
        <n v="1532.0"/>
        <n v="982.0"/>
        <n v="379.0"/>
        <n v="262.0"/>
        <n v="3333.0"/>
        <n v="1913.0"/>
        <n v="862.0"/>
        <n v="446.0"/>
        <n v="416.0"/>
        <n v="10868.0"/>
        <n v="5723.0"/>
        <n v="5145.0"/>
        <n v="1349.0"/>
        <n v="853.0"/>
        <n v="1399.0"/>
        <n v="882.0"/>
        <n v="1377.0"/>
        <n v="869.0"/>
        <n v="508.0"/>
        <n v="866.0"/>
        <n v="490.0"/>
        <n v="376.0"/>
        <n v="1433.0"/>
        <n v="528.0"/>
        <n v="1992.0"/>
        <n v="1546.0"/>
        <n v="22842.0"/>
        <n v="16058.0"/>
        <n v="6784.0"/>
        <n v="3241.0"/>
        <n v="2192.0"/>
        <n v="1049.0"/>
        <n v="327.0"/>
        <n v="44058.0"/>
        <n v="30529.0"/>
        <n v="13529.0"/>
        <n v="7354.0"/>
        <n v="5595.0"/>
        <n v="1759.0"/>
        <n v="9411.0"/>
        <n v="6638.0"/>
        <n v="2773.0"/>
        <n v="7431.0"/>
        <n v="5645.0"/>
        <n v="1786.0"/>
        <n v="9586.0"/>
        <n v="6945.0"/>
        <n v="2641.0"/>
        <n v="358.0"/>
        <n v="1144.0"/>
        <n v="382.0"/>
        <n v="7872.0"/>
        <n v="5306.0"/>
        <n v="2566.0"/>
        <n v="18135.0"/>
        <n v="11305.0"/>
        <n v="6830.0"/>
        <n v="2629.0"/>
        <n v="1678.0"/>
        <n v="951.0"/>
        <n v="4471.0"/>
        <n v="3208.0"/>
        <n v="1263.0"/>
        <n v="2662.0"/>
        <n v="1702.0"/>
        <n v="960.0"/>
        <n v="226.0"/>
        <n v="66.0"/>
        <n v="2149.0"/>
        <n v="1364.0"/>
        <n v="346.0"/>
        <n v="560.0"/>
        <n v="343.0"/>
        <n v="5665.0"/>
        <n v="3028.0"/>
        <n v="2637.0"/>
        <n v="873.0"/>
        <n v="1044.0"/>
        <n v="15591.0"/>
        <n v="7789.0"/>
        <n v="7802.0"/>
        <n v="1868.0"/>
        <n v="709.0"/>
        <n v="135.0"/>
        <n v="2269.0"/>
        <n v="906.0"/>
        <n v="1899.0"/>
        <n v="724.0"/>
        <n v="2613.0"/>
        <n v="1271.0"/>
        <n v="1027.0"/>
        <n v="331.0"/>
        <n v="2217.0"/>
        <n v="1689.0"/>
        <n v="17566.0"/>
        <n v="13192.0"/>
        <n v="4374.0"/>
        <n v="3511.0"/>
        <n v="2317.0"/>
        <n v="1194.0"/>
        <n v="34861.0"/>
        <n v="25662.0"/>
        <n v="9199.0"/>
        <n v="4985.0"/>
        <n v="3826.0"/>
        <n v="1154.0"/>
        <n v="232.0"/>
        <n v="9419.0"/>
        <n v="7171.0"/>
        <n v="2248.0"/>
        <n v="5067.0"/>
        <n v="3887.0"/>
        <n v="1180.0"/>
        <n v="739.0"/>
        <n v="455.0"/>
        <n v="284.0"/>
        <n v="210.0"/>
        <n v="5880.0"/>
        <n v="4422.0"/>
        <n v="1458.0"/>
        <n v="425.0"/>
        <n v="8991.0"/>
        <n v="6220.0"/>
        <n v="2771.0"/>
        <n v="1656.0"/>
        <n v="1057.0"/>
        <n v="599.0"/>
        <n v="18615.0"/>
        <n v="13052.0"/>
        <n v="5563.0"/>
        <n v="3008.0"/>
        <n v="2261.0"/>
        <n v="4887.0"/>
        <n v="3378.0"/>
        <n v="3045.0"/>
        <n v="2291.0"/>
        <n v="754.0"/>
        <n v="205.0"/>
        <n v="3451.0"/>
        <n v="2380.0"/>
        <n v="1071.0"/>
        <n v="1149.0"/>
        <n v="879.0"/>
        <n v="270.0"/>
        <n v="2650.0"/>
        <n v="2175.0"/>
        <n v="475.0"/>
        <n v="20563.0"/>
        <n v="16009.0"/>
        <n v="4554.0"/>
        <n v="3209.0"/>
        <n v="2423.0"/>
        <n v="786.0"/>
        <n v="47709.0"/>
        <n v="36143.0"/>
        <n v="11566.0"/>
        <n v="5874.0"/>
        <n v="4841.0"/>
        <n v="11609.0"/>
        <n v="9071.0"/>
        <n v="2538.0"/>
        <n v="5950.0"/>
        <n v="4904.0"/>
        <n v="1046.0"/>
        <n v="5348.0"/>
        <n v="4156.0"/>
        <n v="1192.0"/>
        <n v="806.0"/>
        <n v="1481.0"/>
        <n v="894.0"/>
        <n v="587.0"/>
        <n v="12224.0"/>
        <n v="7062.0"/>
        <n v="5162.0"/>
        <n v="2223.0"/>
        <n v="1078.0"/>
        <n v="168.0"/>
        <n v="26376.0"/>
        <n v="15114.0"/>
        <n v="11262.0"/>
        <n v="4475.0"/>
        <n v="2754.0"/>
        <n v="1721.0"/>
        <n v="3113.0"/>
        <n v="2552.0"/>
        <n v="4524.0"/>
        <n v="2781.0"/>
        <n v="1743.0"/>
        <n v="283.0"/>
        <n v="171.0"/>
        <n v="3807.0"/>
        <n v="2443.0"/>
        <n v="634.0"/>
        <n v="347.0"/>
        <n v="9610.0"/>
        <n v="6171.0"/>
        <n v="3439.0"/>
        <n v="1602.0"/>
        <n v="940.0"/>
        <n v="18848.0"/>
        <n v="12029.0"/>
        <n v="6819.0"/>
        <n v="2581.0"/>
        <n v="1815.0"/>
        <n v="141.0"/>
        <n v="6804.0"/>
        <n v="4454.0"/>
        <n v="2603.0"/>
        <n v="1831.0"/>
        <n v="772.0"/>
        <n v="263.0"/>
        <n v="245.0"/>
        <n v="2213.0"/>
        <n v="1337.0"/>
        <n v="784.0"/>
        <n v="2052.0"/>
        <n v="1675.0"/>
        <n v="18063.0"/>
        <n v="14192.0"/>
        <n v="3871.0"/>
        <n v="4724.0"/>
        <n v="3615.0"/>
        <n v="1109.0"/>
        <n v="43838.0"/>
        <n v="34415.0"/>
        <n v="9423.0"/>
        <n v="6438.0"/>
        <n v="1178.0"/>
        <n v="1521.0"/>
        <n v="8432.0"/>
        <n v="6749.0"/>
        <n v="1683.0"/>
        <n v="6525.0"/>
        <n v="5332.0"/>
        <n v="130.0"/>
        <n v="6946.0"/>
        <n v="5473.0"/>
        <n v="1473.0"/>
        <n v="1106.0"/>
        <n v="725.0"/>
        <n v="1900.0"/>
        <n v="17250.0"/>
        <n v="12650.0"/>
        <n v="4600.0"/>
        <n v="2502.0"/>
        <n v="687.0"/>
        <n v="33687.0"/>
        <n v="24912.0"/>
        <n v="8775.0"/>
        <n v="4765.0"/>
        <n v="3535.0"/>
        <n v="1230.0"/>
        <n v="421.0"/>
        <n v="10501.0"/>
        <n v="7635.0"/>
        <n v="2866.0"/>
        <n v="4821.0"/>
        <n v="3579.0"/>
        <n v="1242.0"/>
        <n v="412.0"/>
        <n v="290.0"/>
        <n v="5616.0"/>
        <n v="4159.0"/>
        <n v="794.0"/>
        <n v="182.0"/>
        <n v="9344.0"/>
        <n v="6483.0"/>
        <n v="2861.0"/>
        <n v="1400.0"/>
        <n v="449.0"/>
        <n v="17513.0"/>
        <n v="12220.0"/>
        <n v="5293.0"/>
        <n v="1942.0"/>
        <n v="3589.0"/>
        <n v="2364.0"/>
        <n v="1225.0"/>
        <n v="1977.0"/>
        <n v="708.0"/>
        <n v="41.0"/>
        <n v="4309.0"/>
        <n v="3210.0"/>
        <n v="1099.0"/>
        <n v="4912.0"/>
        <n v="3623.0"/>
        <n v="7476.0"/>
        <n v="5955.0"/>
        <n v="65470.0"/>
        <n v="51304.0"/>
        <n v="14166.0"/>
        <n v="14697.0"/>
        <n v="10941.0"/>
        <n v="3756.0"/>
        <n v="1029.0"/>
        <n v="145121.0"/>
        <n v="112745.0"/>
        <n v="32376.0"/>
        <n v="24200.0"/>
        <n v="19589.0"/>
        <n v="4611.0"/>
        <n v="5354.0"/>
        <n v="4344.0"/>
        <n v="1010.0"/>
        <n v="36110.0"/>
        <n v="28575.0"/>
        <n v="7535.0"/>
        <n v="24503.0"/>
        <n v="19853.0"/>
        <n v="4650.0"/>
        <n v="1923.0"/>
        <n v="1282.0"/>
        <n v="641.0"/>
        <n v="1042.0"/>
        <n v="952.0"/>
        <n v="265.0"/>
        <n v="17189.0"/>
        <n v="13608.0"/>
        <n v="3581.0"/>
        <n v="330.0"/>
        <n v="388.0"/>
        <n v="302.0"/>
        <n v="4750.0"/>
        <n v="2663.0"/>
        <n v="2087.0"/>
        <n v="1275.0"/>
        <n v="12928.0"/>
        <n v="7432.0"/>
        <n v="5496.0"/>
        <n v="1989.0"/>
        <n v="1213.0"/>
        <n v="776.0"/>
        <n v="1911.0"/>
        <n v="1062.0"/>
        <n v="2009.0"/>
        <n v="779.0"/>
        <n v="1833.0"/>
        <n v="1519.0"/>
        <n v="314.0"/>
        <n v="3322.0"/>
        <n v="2807.0"/>
        <n v="28311.0"/>
        <n v="23778.0"/>
        <n v="5579.0"/>
        <n v="4495.0"/>
        <n v="1084.0"/>
        <n v="57685.0"/>
        <n v="48100.0"/>
        <n v="9585.0"/>
        <n v="9627.0"/>
        <n v="8174.0"/>
        <n v="1453.0"/>
        <n v="2153.0"/>
        <n v="1795.0"/>
        <n v="15965.0"/>
        <n v="13464.0"/>
        <n v="2501.0"/>
        <n v="9724.0"/>
        <n v="8263.0"/>
        <n v="394.0"/>
        <n v="254.0"/>
        <n v="7925.0"/>
        <n v="6659.0"/>
        <n v="311.0"/>
        <n v="12595.0"/>
        <n v="8789.0"/>
        <n v="3806.0"/>
        <n v="1051.0"/>
        <n v="28870.0"/>
        <n v="20421.0"/>
        <n v="8449.0"/>
        <n v="4313.0"/>
        <n v="3362.0"/>
        <n v="1345.0"/>
        <n v="1067.0"/>
        <n v="5351.0"/>
        <n v="2390.0"/>
        <n v="4371.0"/>
        <n v="3413.0"/>
        <n v="958.0"/>
        <n v="434.0"/>
        <n v="230.0"/>
        <n v="158.0"/>
        <n v="1807.0"/>
        <n v="745.0"/>
        <n v="622.0"/>
        <n v="562.0"/>
        <n v="4070.0"/>
        <n v="3702.0"/>
        <n v="1265.0"/>
        <n v="1091.0"/>
        <n v="222.0"/>
        <n v="10236.0"/>
        <n v="9242.0"/>
        <n v="994.0"/>
        <n v="1792.0"/>
        <n v="1616.0"/>
        <n v="465.0"/>
        <n v="2080.0"/>
        <n v="1814.0"/>
        <n v="710.0"/>
        <n v="100.0"/>
        <n v="815.0"/>
        <n v="520.0"/>
        <n v="2614.0"/>
        <n v="2027.0"/>
        <n v="472.0"/>
        <n v="406.0"/>
        <n v="532.0"/>
        <n v="7496.0"/>
        <n v="4272.0"/>
        <n v="3224.0"/>
        <n v="16020.0"/>
        <n v="9152.0"/>
        <n v="6868.0"/>
        <n v="2049.0"/>
        <n v="1359.0"/>
        <n v="767.0"/>
        <n v="4834.0"/>
        <n v="2792.0"/>
        <n v="2042.0"/>
        <n v="1380.0"/>
        <n v="697.0"/>
        <n v="144.0"/>
        <n v="1637.0"/>
        <n v="1002.0"/>
        <n v="635.0"/>
        <n v="1767.0"/>
        <n v="19814.0"/>
        <n v="16074.0"/>
        <n v="3740.0"/>
        <n v="4514.0"/>
        <n v="1075.0"/>
        <n v="248.0"/>
        <n v="45638.0"/>
        <n v="36792.0"/>
        <n v="8846.0"/>
        <n v="8271.0"/>
        <n v="6840.0"/>
        <n v="1431.0"/>
        <n v="1487.0"/>
        <n v="1245.0"/>
        <n v="10493.0"/>
        <n v="8698.0"/>
        <n v="8399.0"/>
        <n v="6947.0"/>
        <n v="1452.0"/>
        <n v="682.0"/>
        <n v="4971.0"/>
        <n v="4071.0"/>
        <n v="900.0"/>
        <n v="10725.0"/>
        <n v="6917.0"/>
        <n v="3808.0"/>
        <n v="12216.0"/>
        <n v="8713.0"/>
        <n v="3503.0"/>
        <n v="107630.0"/>
        <n v="77681.0"/>
        <n v="29949.0"/>
        <n v="25217.0"/>
        <n v="16433.0"/>
        <n v="8784.0"/>
        <n v="2784.0"/>
        <n v="245781.0"/>
        <n v="172435.0"/>
        <n v="73346.0"/>
        <n v="41120.0"/>
        <n v="30172.0"/>
        <n v="10948.0"/>
        <n v="9289.0"/>
        <n v="7321.0"/>
        <n v="1968.0"/>
        <n v="60501.0"/>
        <n v="43618.0"/>
        <n v="16883.0"/>
        <n v="41678.0"/>
        <n v="30585.0"/>
        <n v="11093.0"/>
        <n v="4581.0"/>
        <n v="2073.0"/>
        <n v="2183.0"/>
        <n v="30917.0"/>
        <n v="23111.0"/>
        <n v="7806.0"/>
        <n v="880.0"/>
        <n v="233.0"/>
        <n v="297.0"/>
        <n v="2101.0"/>
        <n v="1538.0"/>
        <n v="315.0"/>
        <n v="323.0"/>
        <n v="261.0"/>
        <n v="2782.0"/>
        <n v="1288.0"/>
        <n v="1494.0"/>
        <n v="522.0"/>
        <n v="249.0"/>
        <n v="267.0"/>
        <n v="3289.0"/>
        <n v="1086.0"/>
        <n v="441.0"/>
        <n v="6755.0"/>
        <n v="4372.0"/>
        <n v="2383.0"/>
        <n v="1200.0"/>
        <n v="795.0"/>
        <n v="1883.0"/>
        <n v="1333.0"/>
        <n v="1207.0"/>
        <n v="798.0"/>
        <n v="956.0"/>
        <n v="1356.0"/>
        <n v="1305.0"/>
        <n v="703.0"/>
        <n v="602.0"/>
        <n v="13198.0"/>
        <n v="7930.0"/>
        <n v="5268.0"/>
        <n v="2633.0"/>
        <n v="1269.0"/>
        <n v="296.0"/>
        <n v="33097.0"/>
        <n v="17300.0"/>
        <n v="15797.0"/>
        <n v="5123.0"/>
        <n v="2871.0"/>
        <n v="2252.0"/>
        <n v="1321.0"/>
        <n v="851.0"/>
        <n v="8317.0"/>
        <n v="5135.0"/>
        <n v="5220.0"/>
        <n v="2928.0"/>
        <n v="2292.0"/>
        <n v="3372.0"/>
        <n v="2022.0"/>
        <n v="1350.0"/>
        <n v="1806.0"/>
        <n v="1293.0"/>
        <n v="2335.0"/>
        <n v="1693.0"/>
        <n v="16514.0"/>
        <n v="11871.0"/>
        <n v="4643.0"/>
        <n v="3935.0"/>
        <n v="269.0"/>
        <n v="35295.0"/>
        <n v="25388.0"/>
        <n v="9907.0"/>
        <n v="6834.0"/>
        <n v="5101.0"/>
        <n v="821.0"/>
        <n v="10632.0"/>
        <n v="7656.0"/>
        <n v="2976.0"/>
        <n v="5164.0"/>
        <n v="1753.0"/>
        <n v="4061.0"/>
        <n v="2873.0"/>
        <n v="1188.0"/>
        <n v="808.0"/>
        <n v="1313.0"/>
        <n v="1054.0"/>
        <n v="259.0"/>
        <n v="14799.0"/>
        <n v="11702.0"/>
        <n v="3097.0"/>
        <n v="3504.0"/>
        <n v="2527.0"/>
        <n v="977.0"/>
        <n v="287.0"/>
        <n v="31032.0"/>
        <n v="24300.0"/>
        <n v="6732.0"/>
        <n v="5166.0"/>
        <n v="4144.0"/>
        <n v="1704.0"/>
        <n v="7606.0"/>
        <n v="6173.0"/>
        <n v="5248.0"/>
        <n v="4212.0"/>
        <n v="1036.0"/>
        <n v="574.0"/>
        <n v="340.0"/>
        <n v="3332.0"/>
        <n v="2713.0"/>
        <n v="619.0"/>
        <n v="1503.0"/>
        <n v="1981.0"/>
        <n v="1711.0"/>
        <n v="15288.0"/>
        <n v="13086.0"/>
        <n v="2202.0"/>
        <n v="3643.0"/>
        <n v="2977.0"/>
        <n v="38151.0"/>
        <n v="32689.0"/>
        <n v="5462.0"/>
        <n v="6390.0"/>
        <n v="5568.0"/>
        <n v="822.0"/>
        <n v="2126.0"/>
        <n v="1866.0"/>
        <n v="6940.0"/>
        <n v="6015.0"/>
        <n v="6445.0"/>
        <n v="5617.0"/>
        <n v="301.0"/>
        <n v="5274.0"/>
        <n v="4613.0"/>
        <n v="661.0"/>
        <n v="1209.0"/>
        <n v="1394.0"/>
        <n v="18549.0"/>
        <n v="14124.0"/>
        <n v="4425.0"/>
        <n v="2975.0"/>
        <n v="2159.0"/>
        <n v="816.0"/>
        <n v="35830.0"/>
        <n v="26946.0"/>
        <n v="8884.0"/>
        <n v="5993.0"/>
        <n v="4637.0"/>
        <n v="1518.0"/>
        <n v="1212.0"/>
        <n v="306.0"/>
        <n v="11396.0"/>
        <n v="8446.0"/>
        <n v="2950.0"/>
        <n v="6044.0"/>
        <n v="4686.0"/>
        <n v="1358.0"/>
        <n v="568.0"/>
        <n v="246.0"/>
        <n v="5627.0"/>
        <n v="1135.0"/>
        <n v="829.0"/>
        <n v="9391.0"/>
        <n v="6665.0"/>
        <n v="2726.0"/>
        <n v="2231.0"/>
        <n v="1505.0"/>
        <n v="726.0"/>
        <n v="25354.0"/>
        <n v="17654.0"/>
        <n v="7700.0"/>
        <n v="3660.0"/>
        <n v="868.0"/>
        <n v="576.0"/>
        <n v="5018.0"/>
        <n v="3475.0"/>
        <n v="3711.0"/>
        <n v="2833.0"/>
        <n v="3178.0"/>
        <n v="2421.0"/>
        <n v="389.0"/>
        <n v="5328.0"/>
        <n v="3693.0"/>
        <n v="1635.0"/>
        <n v="837.0"/>
        <n v="12306.0"/>
        <n v="8171.0"/>
        <n v="4135.0"/>
        <n v="2306.0"/>
        <n v="3021.0"/>
        <n v="2198.0"/>
        <n v="2352.0"/>
        <n v="765.0"/>
        <n v="963.0"/>
        <n v="2716.0"/>
        <n v="2064.0"/>
        <n v="652.0"/>
        <n v="4673.0"/>
        <n v="3575.0"/>
        <n v="1098.0"/>
        <n v="33009.0"/>
        <n v="25007.0"/>
        <n v="8002.0"/>
        <n v="8467.0"/>
        <n v="5890.0"/>
        <n v="2577.0"/>
        <n v="978.0"/>
        <n v="681.0"/>
        <n v="74926.0"/>
        <n v="55645.0"/>
        <n v="19281.0"/>
        <n v="12073.0"/>
        <n v="9164.0"/>
        <n v="2909.0"/>
        <n v="15966.0"/>
        <n v="12215.0"/>
        <n v="3751.0"/>
        <n v="12274.0"/>
        <n v="9328.0"/>
        <n v="2946.0"/>
        <n v="1123.0"/>
        <n v="788.0"/>
        <n v="10206.0"/>
        <n v="7874.0"/>
        <n v="595.0"/>
        <n v="4308.0"/>
        <n v="2000.0"/>
        <n v="1540.0"/>
        <n v="735.0"/>
        <n v="805.0"/>
        <n v="5646.0"/>
        <n v="4847.0"/>
        <n v="1094.0"/>
        <n v="689.0"/>
        <n v="2197.0"/>
        <n v="1110.0"/>
        <n v="1104.0"/>
        <n v="1650.0"/>
        <n v="648.0"/>
        <n v="194.0"/>
        <n v="5093.0"/>
        <n v="3375.0"/>
        <n v="1030.0"/>
        <n v="676.0"/>
        <n v="12585.0"/>
        <n v="8118.0"/>
        <n v="4467.0"/>
        <n v="1336.0"/>
        <n v="645.0"/>
        <n v="842.0"/>
        <n v="2034.0"/>
        <n v="1376.0"/>
        <n v="206.0"/>
        <n v="1443.0"/>
        <n v="407.0"/>
        <n v="272.0"/>
        <n v="3509.0"/>
        <n v="2285.0"/>
        <n v="1224.0"/>
        <n v="7852.0"/>
        <n v="4967.0"/>
        <n v="2885.0"/>
        <n v="825.0"/>
        <n v="1574.0"/>
        <n v="539.0"/>
        <n v="476.0"/>
        <n v="175.0"/>
        <n v="728.0"/>
        <n v="136.0"/>
        <n v="3468.0"/>
        <n v="2551.0"/>
        <n v="526.0"/>
        <n v="542.0"/>
        <n v="487.0"/>
        <n v="354.0"/>
        <n v="231.0"/>
        <n v="11967.0"/>
        <n v="9210.0"/>
        <n v="2757.0"/>
        <n v="2216.0"/>
        <n v="1545.0"/>
        <n v="25461.0"/>
        <n v="18970.0"/>
        <n v="6491.0"/>
        <n v="4358.0"/>
        <n v="3366.0"/>
        <n v="992.0"/>
        <n v="660.0"/>
        <n v="500.0"/>
        <n v="4735.0"/>
        <n v="1393.0"/>
        <n v="4432.0"/>
        <n v="3422.0"/>
        <n v="2988.0"/>
        <n v="623.0"/>
        <n v="883.0"/>
        <n v="152.0"/>
        <n v="8558.0"/>
        <n v="7109.0"/>
        <n v="1449.0"/>
        <n v="1428.0"/>
        <n v="173.0"/>
        <n v="17289.0"/>
        <n v="14321.0"/>
        <n v="2968.0"/>
        <n v="2506.0"/>
        <n v="2085.0"/>
        <n v="4050.0"/>
        <n v="3408.0"/>
        <n v="2125.0"/>
        <n v="424.0"/>
        <n v="2740.0"/>
        <n v="2333.0"/>
        <n v="2199.0"/>
        <n v="1214.0"/>
        <n v="551.0"/>
        <n v="10683.0"/>
        <n v="6926.0"/>
        <n v="3757.0"/>
        <n v="1563.0"/>
        <n v="1040.0"/>
        <n v="540.0"/>
        <n v="156.0"/>
        <n v="1169.0"/>
        <n v="1655.0"/>
        <n v="1542.0"/>
        <n v="281.0"/>
        <n v="294.0"/>
        <n v="646.0"/>
        <n v="486.0"/>
        <n v="1565.0"/>
        <n v="1210.0"/>
        <n v="778.0"/>
        <n v="604.0"/>
        <n v="5879.0"/>
        <n v="4585.0"/>
        <n v="892.0"/>
        <n v="1147.0"/>
        <n v="915.0"/>
        <n v="586.0"/>
        <n v="889.0"/>
        <n v="225.0"/>
        <n v="338.0"/>
      </sharedItems>
    </cacheField>
    <cacheField name="2018">
      <sharedItems containsBlank="1" containsMixedTypes="1" containsNumber="1" containsInteger="1">
        <n v="61150.0"/>
        <n v="41141.0"/>
        <n v="20009.0"/>
        <n v="95430.0"/>
        <n v="70864.0"/>
        <n v="24566.0"/>
        <n v="856127.0"/>
        <n v="630394.0"/>
        <n v="225733.0"/>
        <n v="144612.0"/>
        <n v="98962.0"/>
        <n v="45650.0"/>
        <s v=""/>
        <n v="19092.0"/>
        <n v="12206.0"/>
        <n v="6886.0"/>
        <n v="1828910.0"/>
        <n v="1317703.0"/>
        <n v="511207.0"/>
        <n v="293704.0"/>
        <n v="224299.0"/>
        <n v="69405.0"/>
        <n v="34626.0"/>
        <n v="27059.0"/>
        <n v="7567.0"/>
        <n v="453306.0"/>
        <n v="336535.0"/>
        <n v="116771.0"/>
        <n v="297996.0"/>
        <n v="227516.0"/>
        <n v="70480.0"/>
        <n v="18206.0"/>
        <n v="10806.0"/>
        <n v="7400.0"/>
        <n v="11045.0"/>
        <n v="7680.0"/>
        <n v="3365.0"/>
        <n v="7986.0"/>
        <n v="5372.0"/>
        <n v="2614.0"/>
        <n v="263573.0"/>
        <n v="196864.0"/>
        <n v="66709.0"/>
        <m/>
        <n v="16245.0"/>
        <n v="12010.0"/>
        <n v="4235.0"/>
        <n v="25702.0"/>
        <n v="20252.0"/>
        <n v="5450.0"/>
        <n v="232860.0"/>
        <n v="185260.0"/>
        <n v="47600.0"/>
        <n v="33861.0"/>
        <n v="25943.0"/>
        <n v="7918.0"/>
        <n v="5088.0"/>
        <n v="3730.0"/>
        <n v="1358.0"/>
        <n v="508436.0"/>
        <n v="397047.0"/>
        <n v="111389.0"/>
        <n v="82592.0"/>
        <n v="68647.0"/>
        <n v="13945.0"/>
        <n v="4747.0"/>
        <n v="4040.0"/>
        <n v="707.0"/>
        <n v="122159.0"/>
        <n v="96574.0"/>
        <n v="25585.0"/>
        <n v="83850.0"/>
        <n v="69673.0"/>
        <n v="14177.0"/>
        <n v="3564.0"/>
        <n v="2523.0"/>
        <n v="1041.0"/>
        <n v="3124.0"/>
        <n v="2393.0"/>
        <n v="731.0"/>
        <n v="1672.0"/>
        <n v="1268.0"/>
        <n v="404.0"/>
        <n v="76293.0"/>
        <n v="61866.0"/>
        <n v="14427.0"/>
        <n v="780.0"/>
        <n v="425.0"/>
        <n v="355.0"/>
        <n v="831.0"/>
        <n v="503.0"/>
        <n v="328.0"/>
        <n v="11379.0"/>
        <n v="6903.0"/>
        <n v="4476.0"/>
        <n v="1098.0"/>
        <n v="680.0"/>
        <n v="418.0"/>
        <n v="181.0"/>
        <n v="104.0"/>
        <n v="77.0"/>
        <n v="20898.0"/>
        <n v="12588.0"/>
        <n v="8310.0"/>
        <n v="2992.0"/>
        <n v="2087.0"/>
        <n v="905.0"/>
        <n v="86.0"/>
        <n v="63.0"/>
        <n v="23.0"/>
        <n v="7947.0"/>
        <n v="4793.0"/>
        <n v="3154.0"/>
        <n v="3046.0"/>
        <n v="2128.0"/>
        <n v="918.0"/>
        <n v="187.0"/>
        <n v="105.0"/>
        <n v="82.0"/>
        <n v="37.0"/>
        <n v="28.0"/>
        <n v="9.0"/>
        <n v="70.0"/>
        <n v="46.0"/>
        <n v="24.0"/>
        <n v="2030.0"/>
        <n v="1291.0"/>
        <n v="739.0"/>
        <n v="747.0"/>
        <n v="512.0"/>
        <n v="235.0"/>
        <n v="1112.0"/>
        <n v="742.0"/>
        <n v="370.0"/>
        <n v="8958.0"/>
        <n v="6039.0"/>
        <n v="2919.0"/>
        <n v="1363.0"/>
        <n v="844.0"/>
        <n v="519.0"/>
        <n v="199.0"/>
        <n v="132.0"/>
        <n v="67.0"/>
        <n v="18273.0"/>
        <n v="12116.0"/>
        <n v="6157.0"/>
        <n v="2999.0"/>
        <n v="2134.0"/>
        <n v="865.0"/>
        <n v="133.0"/>
        <n v="88.0"/>
        <n v="45.0"/>
        <n v="4060.0"/>
        <n v="2702.0"/>
        <n v="3033.0"/>
        <n v="2158.0"/>
        <n v="875.0"/>
        <n v="144.0"/>
        <n v="87.0"/>
        <n v="57.0"/>
        <n v="91.0"/>
        <n v="53.0"/>
        <n v="38.0"/>
        <n v="50.0"/>
        <n v="33.0"/>
        <n v="17.0"/>
        <n v="3415.0"/>
        <n v="2361.0"/>
        <n v="1054.0"/>
        <n v="696.0"/>
        <n v="518.0"/>
        <n v="178.0"/>
        <n v="1612.0"/>
        <n v="1249.0"/>
        <n v="363.0"/>
        <n v="11280.0"/>
        <n v="8758.0"/>
        <n v="2522.0"/>
        <n v="1444.0"/>
        <n v="1074.0"/>
        <n v="266.0"/>
        <n v="192.0"/>
        <n v="74.0"/>
        <n v="21966.0"/>
        <n v="16928.0"/>
        <n v="5038.0"/>
        <n v="3480.0"/>
        <n v="2738.0"/>
        <n v="153.0"/>
        <n v="124.0"/>
        <n v="29.0"/>
        <n v="6354.0"/>
        <n v="5002.0"/>
        <n v="1352.0"/>
        <n v="3525.0"/>
        <n v="2777.0"/>
        <n v="748.0"/>
        <n v="197.0"/>
        <n v="140.0"/>
        <n v="206.0"/>
        <n v="161.0"/>
        <n v="79.0"/>
        <n v="26.0"/>
        <n v="3647.0"/>
        <n v="2775.0"/>
        <n v="872.0"/>
        <n v="544.0"/>
        <n v="361.0"/>
        <n v="1254.0"/>
        <n v="806.0"/>
        <n v="448.0"/>
        <n v="14389.0"/>
        <n v="9235.0"/>
        <n v="5154.0"/>
        <n v="2534.0"/>
        <n v="1611.0"/>
        <n v="923.0"/>
        <n v="379.0"/>
        <n v="213.0"/>
        <n v="166.0"/>
        <n v="34280.0"/>
        <n v="21194.0"/>
        <n v="13086.0"/>
        <n v="4223.0"/>
        <n v="2864.0"/>
        <n v="1359.0"/>
        <n v="172.0"/>
        <n v="112.0"/>
        <n v="60.0"/>
        <n v="7127.0"/>
        <n v="4543.0"/>
        <n v="2584.0"/>
        <n v="4283.0"/>
        <n v="2902.0"/>
        <n v="1381.0"/>
        <n v="320.0"/>
        <n v="183.0"/>
        <n v="137.0"/>
        <n v="231.0"/>
        <n v="157.0"/>
        <n v="51.0"/>
        <n v="40.0"/>
        <n v="5819.0"/>
        <n v="3802.0"/>
        <n v="2017.0"/>
        <n v="511.0"/>
        <n v="400.0"/>
        <n v="111.0"/>
        <n v="1007.0"/>
        <n v="816.0"/>
        <n v="191.0"/>
        <n v="5806.0"/>
        <n v="4739.0"/>
        <n v="1067.0"/>
        <n v="1072.0"/>
        <n v="839.0"/>
        <n v="233.0"/>
        <n v="101.0"/>
        <n v="80.0"/>
        <n v="21.0"/>
        <n v="16226.0"/>
        <n v="13139.0"/>
        <n v="3087.0"/>
        <n v="2258.0"/>
        <n v="1848.0"/>
        <n v="410.0"/>
        <n v="188.0"/>
        <n v="162.0"/>
        <n v="1739.0"/>
        <n v="1427.0"/>
        <n v="312.0"/>
        <n v="2278.0"/>
        <n v="1861.0"/>
        <n v="417.0"/>
        <n v="225.0"/>
        <n v="169.0"/>
        <n v="56.0"/>
        <n v="177.0"/>
        <n v="135.0"/>
        <n v="42.0"/>
        <n v="59.0"/>
        <n v="18.0"/>
        <n v="2289.0"/>
        <n v="1877.0"/>
        <n v="412.0"/>
        <n v="686.0"/>
        <n v="521.0"/>
        <n v="165.0"/>
        <n v="886.0"/>
        <n v="706.0"/>
        <n v="180.0"/>
        <n v="7065.0"/>
        <n v="5375.0"/>
        <n v="1690.0"/>
        <n v="1163.0"/>
        <n v="896.0"/>
        <n v="267.0"/>
        <n v="198.0"/>
        <n v="15067.0"/>
        <n v="11346.0"/>
        <n v="3721.0"/>
        <n v="2244.0"/>
        <n v="1758.0"/>
        <n v="486.0"/>
        <n v="167.0"/>
        <n v="126.0"/>
        <n v="41.0"/>
        <n v="4242.0"/>
        <n v="3233.0"/>
        <n v="1009.0"/>
        <n v="2273.0"/>
        <n v="1779.0"/>
        <n v="494.0"/>
        <n v="118.0"/>
        <n v="36.0"/>
        <n v="116.0"/>
        <n v="48.0"/>
        <n v="11.0"/>
        <n v="1884.0"/>
        <n v="1429.0"/>
        <n v="455.0"/>
        <n v="223.0"/>
        <n v="149.0"/>
        <n v="461.0"/>
        <n v="327.0"/>
        <n v="134.0"/>
        <n v="4855.0"/>
        <n v="3352.0"/>
        <n v="1503.0"/>
        <n v="616.0"/>
        <n v="398.0"/>
        <n v="218.0"/>
        <n v="72.0"/>
        <n v="22.0"/>
        <n v="9510.0"/>
        <n v="6383.0"/>
        <n v="3127.0"/>
        <n v="1604.0"/>
        <n v="1107.0"/>
        <n v="497.0"/>
        <n v="54.0"/>
        <n v="16.0"/>
        <n v="2690.0"/>
        <n v="1852.0"/>
        <n v="838.0"/>
        <n v="1618.0"/>
        <n v="1116.0"/>
        <n v="502.0"/>
        <n v="76.0"/>
        <n v="73.0"/>
        <n v="27.0"/>
        <n v="25.0"/>
        <n v="7.0"/>
        <n v="1476.0"/>
        <n v="1030.0"/>
        <n v="446.0"/>
        <n v="789.0"/>
        <n v="809.0"/>
        <n v="546.0"/>
        <n v="263.0"/>
        <n v="7834.0"/>
        <n v="4848.0"/>
        <n v="2986.0"/>
        <n v="974.0"/>
        <n v="520.0"/>
        <n v="454.0"/>
        <n v="214.0"/>
        <n v="114.0"/>
        <n v="100.0"/>
        <n v="17156.0"/>
        <n v="10082.0"/>
        <n v="7074.0"/>
        <n v="1682.0"/>
        <n v="840.0"/>
        <n v="44.0"/>
        <n v="30.0"/>
        <n v="4251.0"/>
        <n v="2616.0"/>
        <n v="1635.0"/>
        <n v="2560.0"/>
        <n v="1704.0"/>
        <n v="856.0"/>
        <n v="94.0"/>
        <n v="49.0"/>
        <n v="12.0"/>
        <n v="2579.0"/>
        <n v="1615.0"/>
        <n v="964.0"/>
        <n v="703.0"/>
        <n v="344.0"/>
        <n v="359.0"/>
        <n v="692.0"/>
        <n v="444.0"/>
        <n v="248.0"/>
        <n v="7164.0"/>
        <n v="4432.0"/>
        <n v="2732.0"/>
        <n v="1230.0"/>
        <n v="721.0"/>
        <n v="509.0"/>
        <n v="205.0"/>
        <n v="95.0"/>
        <n v="110.0"/>
        <n v="16641.0"/>
        <n v="9773.0"/>
        <n v="6868.0"/>
        <n v="2104.0"/>
        <n v="1399.0"/>
        <n v="705.0"/>
        <n v="68.0"/>
        <n v="20.0"/>
        <n v="4038.0"/>
        <n v="2487.0"/>
        <n v="1551.0"/>
        <n v="2162.0"/>
        <n v="1431.0"/>
        <n v="125.0"/>
        <n v="75.0"/>
        <n v="3.0"/>
        <n v="0.0"/>
        <n v="43.0"/>
        <n v="19.0"/>
        <n v="2046.0"/>
        <n v="755.0"/>
        <n v="2350.0"/>
        <n v="1916.0"/>
        <n v="434.0"/>
        <n v="5102.0"/>
        <n v="4255.0"/>
        <n v="847.0"/>
        <n v="35782.0"/>
        <n v="29731.0"/>
        <n v="6051.0"/>
        <n v="7099.0"/>
        <n v="5999.0"/>
        <n v="1100.0"/>
        <n v="821.0"/>
        <n v="220.0"/>
        <n v="92305.0"/>
        <n v="76431.0"/>
        <n v="15874.0"/>
        <n v="13159.0"/>
        <n v="10984.0"/>
        <n v="2175.0"/>
        <n v="1047.0"/>
        <n v="900.0"/>
        <n v="147.0"/>
        <n v="21234.0"/>
        <n v="17614.0"/>
        <n v="3620.0"/>
        <n v="13425.0"/>
        <n v="11201.0"/>
        <n v="2224.0"/>
        <n v="866.0"/>
        <n v="725.0"/>
        <n v="141.0"/>
        <n v="785.0"/>
        <n v="633.0"/>
        <n v="152.0"/>
        <n v="479.0"/>
        <n v="69.0"/>
        <n v="9556.0"/>
        <n v="8036.0"/>
        <n v="1520.0"/>
        <n v="374.0"/>
        <n v="209.0"/>
        <n v="681.0"/>
        <n v="453.0"/>
        <n v="228.0"/>
        <n v="6800.0"/>
        <n v="4229.0"/>
        <n v="2571.0"/>
        <n v="645.0"/>
        <n v="387.0"/>
        <n v="258.0"/>
        <n v="123.0"/>
        <n v="81.0"/>
        <n v="11775.0"/>
        <n v="7289.0"/>
        <n v="4486.0"/>
        <n v="1964.0"/>
        <n v="1301.0"/>
        <n v="663.0"/>
        <n v="52.0"/>
        <n v="34.0"/>
        <n v="3894.0"/>
        <n v="2494.0"/>
        <n v="1400.0"/>
        <n v="1993.0"/>
        <n v="1324.0"/>
        <n v="669.0"/>
        <n v="15.0"/>
        <n v="1325.0"/>
        <n v="813.0"/>
        <n v="723.0"/>
        <n v="279.0"/>
        <n v="250.0"/>
        <n v="6761.0"/>
        <n v="4607.0"/>
        <n v="2154.0"/>
        <n v="715.0"/>
        <n v="171.0"/>
        <n v="17185.0"/>
        <n v="11498.0"/>
        <n v="5687.0"/>
        <n v="2441.0"/>
        <n v="1797.0"/>
        <n v="644.0"/>
        <n v="62.0"/>
        <n v="2590.0"/>
        <n v="1788.0"/>
        <n v="802.0"/>
        <n v="2476.0"/>
        <n v="1825.0"/>
        <n v="651.0"/>
        <n v="32.0"/>
        <n v="3058.0"/>
        <n v="2057.0"/>
        <n v="1001.0"/>
        <n v="396.0"/>
        <n v="260.0"/>
        <n v="136.0"/>
        <n v="729.0"/>
        <n v="6293.0"/>
        <n v="4299.0"/>
        <n v="1994.0"/>
        <n v="1199.0"/>
        <n v="774.0"/>
        <n v="168.0"/>
        <n v="98.0"/>
        <n v="14652.0"/>
        <n v="9861.0"/>
        <n v="4791.0"/>
        <n v="2047.0"/>
        <n v="1545.0"/>
        <n v="130.0"/>
        <n v="3937.0"/>
        <n v="1247.0"/>
        <n v="2069.0"/>
        <n v="1565.0"/>
        <n v="504.0"/>
        <n v="61.0"/>
        <n v="175.0"/>
        <n v="109.0"/>
        <n v="66.0"/>
        <n v="1417.0"/>
        <n v="985.0"/>
        <n v="432.0"/>
        <n v="565.0"/>
        <n v="254.0"/>
        <n v="311.0"/>
        <n v="667.0"/>
        <n v="393.0"/>
        <n v="274.0"/>
        <n v="6287.0"/>
        <n v="3710.0"/>
        <n v="2577.0"/>
        <n v="1027.0"/>
        <n v="563.0"/>
        <n v="464.0"/>
        <n v="170.0"/>
        <n v="90.0"/>
        <n v="15958.0"/>
        <n v="9041.0"/>
        <n v="6917.0"/>
        <n v="1853.0"/>
        <n v="654.0"/>
        <n v="3447.0"/>
        <n v="1453.0"/>
        <n v="1869.0"/>
        <n v="1210.0"/>
        <n v="659.0"/>
        <n v="10.0"/>
        <n v="1847.0"/>
        <n v="1195.0"/>
        <n v="652.0"/>
        <n v="804.0"/>
        <n v="561.0"/>
        <n v="243.0"/>
        <n v="1227.0"/>
        <n v="915.0"/>
        <n v="9519.0"/>
        <n v="6964.0"/>
        <n v="2555.0"/>
        <n v="1083.0"/>
        <n v="529.0"/>
        <n v="21494.0"/>
        <n v="15623.0"/>
        <n v="5871.0"/>
        <n v="3196.0"/>
        <n v="2452.0"/>
        <n v="744.0"/>
        <n v="277.0"/>
        <n v="3917.0"/>
        <n v="2946.0"/>
        <n v="971.0"/>
        <n v="3246.0"/>
        <n v="2491.0"/>
        <n v="249.0"/>
        <n v="55.0"/>
        <n v="96.0"/>
        <n v="58.0"/>
        <n v="3597.0"/>
        <n v="2580.0"/>
        <n v="1017.0"/>
        <n v="1127.0"/>
        <n v="829.0"/>
        <n v="298.0"/>
        <n v="1732.0"/>
        <n v="1281.0"/>
        <n v="451.0"/>
        <n v="9896.0"/>
        <n v="7496.0"/>
        <n v="2400.0"/>
        <n v="1629.0"/>
        <n v="1186.0"/>
        <n v="443.0"/>
        <n v="24052.0"/>
        <n v="18197.0"/>
        <n v="5855.0"/>
        <n v="3919.0"/>
        <n v="3040.0"/>
        <n v="879.0"/>
        <n v="255.0"/>
        <n v="4608.0"/>
        <n v="3477.0"/>
        <n v="1131.0"/>
        <n v="3997.0"/>
        <n v="3098.0"/>
        <n v="899.0"/>
        <n v="121.0"/>
        <n v="3648.0"/>
        <n v="2787.0"/>
        <n v="861.0"/>
        <n v="445.0"/>
        <n v="343.0"/>
        <n v="102.0"/>
        <n v="1216.0"/>
        <n v="252.0"/>
        <n v="7266.0"/>
        <n v="5923.0"/>
        <n v="1343.0"/>
        <n v="1063.0"/>
        <n v="318.0"/>
        <n v="117.0"/>
        <n v="18854.0"/>
        <n v="15127.0"/>
        <n v="3727.0"/>
        <n v="2857.0"/>
        <n v="2380.0"/>
        <n v="477.0"/>
        <n v="120.0"/>
        <n v="3116.0"/>
        <n v="2520.0"/>
        <n v="596.0"/>
        <n v="2906.0"/>
        <n v="2416.0"/>
        <n v="490.0"/>
        <n v="108.0"/>
        <n v="78.0"/>
        <n v="2942.0"/>
        <n v="2451.0"/>
        <n v="491.0"/>
        <n v="3421.0"/>
        <n v="3371.0"/>
        <n v="4818.0"/>
        <n v="4742.0"/>
        <n v="65526.0"/>
        <n v="64620.0"/>
        <n v="906.0"/>
        <n v="6701.0"/>
        <n v="6590.0"/>
        <n v="978.0"/>
        <n v="957.0"/>
        <n v="122144.0"/>
        <n v="120431.0"/>
        <n v="1713.0"/>
        <n v="26730.0"/>
        <n v="26332.0"/>
        <n v="1607.0"/>
        <n v="1584.0"/>
        <n v="32968.0"/>
        <n v="32396.0"/>
        <n v="572.0"/>
        <n v="27091.0"/>
        <n v="26687.0"/>
        <n v="307.0"/>
        <n v="303.0"/>
        <n v="4.0"/>
        <n v="469.0"/>
        <n v="8.0"/>
        <n v="238.0"/>
        <n v="5.0"/>
        <n v="23718.0"/>
        <n v="23491.0"/>
        <n v="227.0"/>
        <n v="5276.0"/>
        <n v="4086.0"/>
        <n v="1190.0"/>
        <n v="9162.0"/>
        <n v="7441.0"/>
        <n v="1721.0"/>
        <n v="92710.0"/>
        <n v="75919.0"/>
        <n v="16791.0"/>
        <n v="13845.0"/>
        <n v="10721.0"/>
        <n v="1658.0"/>
        <n v="1252.0"/>
        <n v="406.0"/>
        <n v="176127.0"/>
        <n v="143382.0"/>
        <n v="32745.0"/>
        <n v="31957.0"/>
        <n v="27275.0"/>
        <n v="4682.0"/>
        <n v="2517.0"/>
        <n v="2132.0"/>
        <n v="385.0"/>
        <n v="53620.0"/>
        <n v="44187.0"/>
        <n v="9433.0"/>
        <n v="32339.0"/>
        <n v="27584.0"/>
        <n v="4755.0"/>
        <n v="1799.0"/>
        <n v="1245.0"/>
        <n v="554.0"/>
        <n v="1468.0"/>
        <n v="1071.0"/>
        <n v="397.0"/>
        <n v="709.0"/>
        <n v="545.0"/>
        <n v="164.0"/>
        <n v="25827.0"/>
        <n v="21066.0"/>
        <n v="4761.0"/>
        <n v="293.0"/>
        <n v="212.0"/>
        <n v="326.0"/>
        <n v="4568.0"/>
        <n v="3279.0"/>
        <n v="1289.0"/>
        <n v="665.0"/>
        <n v="472.0"/>
        <n v="193.0"/>
        <n v="93.0"/>
        <n v="9158.0"/>
        <n v="6719.0"/>
        <n v="2439.0"/>
        <n v="1524.0"/>
        <n v="1202.0"/>
        <n v="322.0"/>
        <n v="13.0"/>
        <n v="1451.0"/>
        <n v="566.0"/>
        <n v="1224.0"/>
        <n v="31.0"/>
        <n v="1741.0"/>
        <n v="1244.0"/>
        <n v="375.0"/>
        <n v="508.0"/>
        <n v="4553.0"/>
        <n v="3303.0"/>
        <n v="1250.0"/>
        <n v="1115.0"/>
        <n v="700.0"/>
        <n v="415.0"/>
        <n v="106.0"/>
        <n v="9923.0"/>
        <n v="6978.0"/>
        <n v="2945.0"/>
        <n v="1706.0"/>
        <n v="1304.0"/>
        <n v="402.0"/>
        <n v="127.0"/>
        <n v="2049.0"/>
        <n v="1527.0"/>
        <n v="522.0"/>
        <n v="1726.0"/>
        <n v="1316.0"/>
        <n v="222.0"/>
        <n v="65.0"/>
        <n v="1783.0"/>
        <n v="1275.0"/>
        <n v="338.0"/>
        <n v="156.0"/>
        <n v="768.0"/>
        <n v="583.0"/>
        <n v="185.0"/>
        <n v="8621.0"/>
        <n v="5814.0"/>
        <n v="2807.0"/>
        <n v="1002.0"/>
        <n v="155.0"/>
        <n v="64.0"/>
        <n v="15064.0"/>
        <n v="10514.0"/>
        <n v="4550.0"/>
        <n v="2677.0"/>
        <n v="647.0"/>
        <n v="5089.0"/>
        <n v="3473.0"/>
        <n v="1616.0"/>
        <n v="2721.0"/>
        <n v="664.0"/>
        <n v="246.0"/>
        <n v="99.0"/>
        <n v="2488.0"/>
        <n v="1654.0"/>
        <n v="834.0"/>
        <n v="6.0"/>
        <n v="394.0"/>
        <n v="232.0"/>
        <n v="47.0"/>
        <n v="1.0"/>
        <n v="35.0"/>
        <n v="2.0"/>
        <n v="14.0"/>
        <n v="484.0"/>
        <n v="331.0"/>
        <n v="737.0"/>
        <n v="174.0"/>
        <n v="8443.0"/>
        <n v="5700.0"/>
        <n v="2743.0"/>
        <n v="1470.0"/>
        <n v="981.0"/>
        <n v="489.0"/>
        <n v="146.0"/>
        <n v="85.0"/>
        <n v="14670.0"/>
        <n v="10282.0"/>
        <n v="4388.0"/>
        <n v="2598.0"/>
        <n v="1983.0"/>
        <n v="615.0"/>
        <n v="5010.0"/>
        <n v="3429.0"/>
        <n v="1581.0"/>
        <n v="2639.0"/>
        <n v="2008.0"/>
        <n v="631.0"/>
        <n v="299.0"/>
        <n v="242.0"/>
        <n v="2440.0"/>
        <n v="1620.0"/>
        <n v="820.0"/>
        <n v="570.0"/>
        <n v="409.0"/>
        <n v="1103.0"/>
        <n v="784.0"/>
        <n v="319.0"/>
        <n v="8677.0"/>
        <n v="5753.0"/>
        <n v="2924.0"/>
        <n v="1329.0"/>
        <n v="500.0"/>
        <n v="163.0"/>
        <n v="16843.0"/>
        <n v="11068.0"/>
        <n v="5775.0"/>
        <n v="2519.0"/>
        <n v="1770.0"/>
        <n v="749.0"/>
        <n v="4925.0"/>
        <n v="3272.0"/>
        <n v="1653.0"/>
        <n v="2549.0"/>
        <n v="1789.0"/>
        <n v="760.0"/>
        <n v="107.0"/>
        <n v="2544.0"/>
        <n v="1769.0"/>
        <n v="775.0"/>
        <n v="332.0"/>
        <n v="245.0"/>
        <n v="643.0"/>
        <n v="524.0"/>
        <n v="119.0"/>
        <n v="5234.0"/>
        <n v="4184.0"/>
        <n v="1050.0"/>
        <n v="937.0"/>
        <n v="285.0"/>
        <n v="12205.0"/>
        <n v="9620.0"/>
        <n v="2585.0"/>
        <n v="2000.0"/>
        <n v="1583.0"/>
        <n v="2687.0"/>
        <n v="2152.0"/>
        <n v="535.0"/>
        <n v="2032.0"/>
        <n v="1602.0"/>
        <n v="430.0"/>
        <n v="158.0"/>
        <n v="1501.0"/>
        <n v="1248.0"/>
        <n v="253.0"/>
        <n v="885.0"/>
        <n v="595.0"/>
        <n v="290.0"/>
        <n v="1414.0"/>
        <n v="987.0"/>
        <n v="427.0"/>
        <n v="10108.0"/>
        <n v="7091.0"/>
        <n v="3017.0"/>
        <n v="2284.0"/>
        <n v="1671.0"/>
        <n v="613.0"/>
        <n v="356.0"/>
        <n v="23640.0"/>
        <n v="16648.0"/>
        <n v="6992.0"/>
        <n v="4113.0"/>
        <n v="2871.0"/>
        <n v="1242.0"/>
        <n v="541.0"/>
        <n v="352.0"/>
        <n v="189.0"/>
        <n v="5680.0"/>
        <n v="3994.0"/>
        <n v="1686.0"/>
        <n v="4164.0"/>
        <n v="2911.0"/>
        <n v="1253.0"/>
        <n v="244.0"/>
        <n v="292.0"/>
        <n v="83.0"/>
        <n v="3285.0"/>
        <n v="2288.0"/>
        <n v="997.0"/>
        <n v="159.0"/>
        <n v="150.0"/>
        <n v="478.0"/>
        <n v="4507.0"/>
        <n v="4284.0"/>
        <n v="828.0"/>
        <n v="783.0"/>
        <n v="71.0"/>
        <n v="8463.0"/>
        <n v="8037.0"/>
        <n v="426.0"/>
        <n v="1487.0"/>
        <n v="1407.0"/>
        <n v="89.0"/>
        <n v="2267.0"/>
        <n v="2141.0"/>
        <n v="1511.0"/>
        <n v="1595.0"/>
        <n v="1533.0"/>
        <n v="422.0"/>
        <n v="295.0"/>
        <n v="435.0"/>
        <n v="5414.0"/>
        <n v="3622.0"/>
        <n v="1792.0"/>
        <n v="718.0"/>
        <n v="475.0"/>
        <n v="103.0"/>
        <n v="10093.0"/>
        <n v="6801.0"/>
        <n v="3292.0"/>
        <n v="1290.0"/>
        <n v="929.0"/>
        <n v="128.0"/>
        <n v="2970.0"/>
        <n v="2006.0"/>
        <n v="1300.0"/>
        <n v="936.0"/>
        <n v="364.0"/>
        <n v="122.0"/>
        <n v="1152.0"/>
        <n v="758.0"/>
        <n v="463.0"/>
        <n v="280.0"/>
        <n v="567.0"/>
        <n v="407.0"/>
        <n v="160.0"/>
        <n v="6866.0"/>
        <n v="4427.0"/>
        <n v="841.0"/>
        <n v="533.0"/>
        <n v="308.0"/>
        <n v="10894.0"/>
        <n v="7153.0"/>
        <n v="3741.0"/>
        <n v="1582.0"/>
        <n v="1120.0"/>
        <n v="462.0"/>
        <n v="4771.0"/>
        <n v="3006.0"/>
        <n v="1765.0"/>
        <n v="1599.0"/>
        <n v="1132.0"/>
        <n v="467.0"/>
        <n v="1070.0"/>
        <n v="441.0"/>
        <n v="1283.0"/>
        <n v="2433.0"/>
        <n v="34162.0"/>
        <n v="3604.0"/>
        <n v="380.0"/>
        <n v="59844.0"/>
        <n v="13059.0"/>
        <n v="1092.0"/>
        <n v="21165.0"/>
        <n v="13186.0"/>
        <n v="302.0"/>
        <n v="8227.0"/>
        <n v="5523.0"/>
        <n v="3510.0"/>
        <n v="2013.0"/>
        <n v="10659.0"/>
        <n v="7135.0"/>
        <n v="3524.0"/>
        <n v="100709.0"/>
        <n v="65926.0"/>
        <n v="34783.0"/>
        <n v="12914.0"/>
        <n v="7902.0"/>
        <n v="5012.0"/>
        <n v="2094.0"/>
        <n v="1106.0"/>
        <n v="988.0"/>
        <n v="210304.0"/>
        <n v="131494.0"/>
        <n v="78810.0"/>
        <n v="32509.0"/>
        <n v="21086.0"/>
        <n v="11423.0"/>
        <n v="3391.0"/>
        <n v="1118.0"/>
        <n v="55566.0"/>
        <n v="36736.0"/>
        <n v="18830.0"/>
        <n v="32949.0"/>
        <n v="21374.0"/>
        <n v="11575.0"/>
        <n v="1205.0"/>
        <n v="597.0"/>
        <n v="608.0"/>
        <n v="354.0"/>
        <n v="333.0"/>
        <n v="221.0"/>
        <n v="26488.0"/>
        <n v="17790.0"/>
        <n v="8698.0"/>
        <n v="154.0"/>
        <n v="1421.0"/>
        <n v="1386.0"/>
        <n v="5607.0"/>
        <n v="3023.0"/>
        <n v="983.0"/>
        <n v="516.0"/>
        <n v="1105.0"/>
        <n v="586.0"/>
        <n v="999.0"/>
        <n v="527.0"/>
        <n v="1076.0"/>
        <n v="614.0"/>
        <n v="542.0"/>
        <n v="585.0"/>
        <n v="276.0"/>
        <n v="2656.0"/>
        <n v="1222.0"/>
        <n v="1434.0"/>
        <n v="587.0"/>
        <n v="281.0"/>
        <n v="306.0"/>
        <n v="216.0"/>
        <n v="219.0"/>
        <n v="377.0"/>
        <n v="190.0"/>
        <n v="1557.0"/>
        <n v="850.0"/>
        <n v="14380.0"/>
        <n v="7841.0"/>
        <n v="6539.0"/>
        <n v="798.0"/>
        <n v="27025.0"/>
        <n v="14425.0"/>
        <n v="12600.0"/>
        <n v="4385.0"/>
        <n v="2274.0"/>
        <n v="2111.0"/>
        <n v="411.0"/>
        <n v="275.0"/>
        <n v="9724.0"/>
        <n v="5224.0"/>
        <n v="4500.0"/>
        <n v="4443.0"/>
        <n v="2311.0"/>
        <n v="317.0"/>
        <n v="2921.0"/>
        <n v="1609.0"/>
        <n v="1312.0"/>
        <n v="1036.0"/>
        <n v="1812.0"/>
        <n v="1286.0"/>
        <n v="29685.0"/>
        <n v="17104.0"/>
        <n v="12581.0"/>
        <n v="3947.0"/>
        <n v="2222.0"/>
        <n v="1725.0"/>
        <n v="759.0"/>
        <n v="390.0"/>
        <n v="369.0"/>
        <n v="67274.0"/>
        <n v="37081.0"/>
        <n v="30193.0"/>
        <n v="10634.0"/>
        <n v="6129.0"/>
        <n v="4505.0"/>
        <n v="888.0"/>
        <n v="368.0"/>
        <n v="12937.0"/>
        <n v="7611.0"/>
        <n v="5326.0"/>
        <n v="10814.0"/>
        <n v="6239.0"/>
        <n v="4575.0"/>
        <n v="210.0"/>
        <n v="195.0"/>
        <n v="7913.0"/>
        <n v="4398.0"/>
        <n v="3515.0"/>
        <n v="287.0"/>
        <n v="623.0"/>
        <n v="458.0"/>
        <n v="5790.0"/>
        <n v="3968.0"/>
        <n v="1822.0"/>
        <n v="857.0"/>
        <n v="348.0"/>
        <n v="11734.0"/>
        <n v="7857.0"/>
        <n v="3877.0"/>
        <n v="1901.0"/>
        <n v="1326.0"/>
        <n v="575.0"/>
        <n v="173.0"/>
        <n v="3615.0"/>
        <n v="1910.0"/>
        <n v="1333.0"/>
        <n v="577.0"/>
        <n v="1528.0"/>
        <n v="1014.0"/>
        <n v="514.0"/>
        <n v="910.0"/>
        <n v="650.0"/>
        <n v="1927.0"/>
        <n v="1482.0"/>
        <n v="17397.0"/>
        <n v="13474.0"/>
        <n v="3923.0"/>
        <n v="1637.0"/>
        <n v="607.0"/>
        <n v="239.0"/>
        <n v="33563.0"/>
        <n v="25201.0"/>
        <n v="8362.0"/>
        <n v="5409.0"/>
        <n v="4138.0"/>
        <n v="1271.0"/>
        <n v="460.0"/>
        <n v="9535.0"/>
        <n v="7524.0"/>
        <n v="2011.0"/>
        <n v="5488.0"/>
        <n v="4196.0"/>
        <n v="1292.0"/>
        <n v="5509.0"/>
        <n v="4286.0"/>
        <n v="1223.0"/>
        <n v="1354.0"/>
        <n v="920.0"/>
        <n v="2771.0"/>
        <n v="2033.0"/>
        <n v="738.0"/>
        <n v="26189.0"/>
        <n v="18427.0"/>
        <n v="7762.0"/>
        <n v="3005.0"/>
        <n v="1898.0"/>
        <n v="236.0"/>
        <n v="226.0"/>
        <n v="56794.0"/>
        <n v="37796.0"/>
        <n v="18998.0"/>
        <n v="7668.0"/>
        <n v="5497.0"/>
        <n v="2171.0"/>
        <n v="16525.0"/>
        <n v="11615.0"/>
        <n v="4910.0"/>
        <n v="7752.0"/>
        <n v="5555.0"/>
        <n v="2197.0"/>
        <n v="5779.0"/>
        <n v="4367.0"/>
        <n v="1412.0"/>
        <n v="282.0"/>
        <n v="3334.0"/>
        <n v="3149.0"/>
        <n v="362.0"/>
        <n v="5651.0"/>
        <n v="5328.0"/>
        <n v="323.0"/>
        <n v="1097.0"/>
        <n v="1538.0"/>
        <n v="1445.0"/>
        <n v="1108.0"/>
        <n v="1052.0"/>
        <n v="1385.0"/>
        <n v="1315.0"/>
        <n v="2729.0"/>
        <n v="1058.0"/>
        <n v="3546.0"/>
        <n v="1908.0"/>
        <n v="1638.0"/>
        <n v="36348.0"/>
        <n v="19133.0"/>
        <n v="17215.0"/>
        <n v="4471.0"/>
        <n v="2424.0"/>
        <n v="1331.0"/>
        <n v="528.0"/>
        <n v="803.0"/>
        <n v="73388.0"/>
        <n v="36813.0"/>
        <n v="36575.0"/>
        <n v="11010.0"/>
        <n v="6017.0"/>
        <n v="4993.0"/>
        <n v="373.0"/>
        <n v="296.0"/>
        <n v="16800.0"/>
        <n v="8886.0"/>
        <n v="7914.0"/>
        <n v="11232.0"/>
        <n v="6149.0"/>
        <n v="5083.0"/>
        <n v="424.0"/>
        <n v="259.0"/>
        <n v="9972.0"/>
        <n v="5513.0"/>
        <n v="4459.0"/>
        <n v="1033.0"/>
        <n v="537.0"/>
        <n v="340.0"/>
        <n v="6246.0"/>
        <n v="2521.0"/>
        <n v="3725.0"/>
        <n v="1037.0"/>
        <n v="719.0"/>
        <n v="142.0"/>
        <n v="288.0"/>
        <n v="14871.0"/>
        <n v="5592.0"/>
        <n v="9279.0"/>
        <n v="2299.0"/>
        <n v="1269.0"/>
        <n v="3863.0"/>
        <n v="1513.0"/>
        <n v="2347.0"/>
        <n v="1293.0"/>
        <n v="39.0"/>
        <n v="851.0"/>
        <n v="734.0"/>
        <n v="97.0"/>
        <n v="1548.0"/>
        <n v="779.0"/>
        <n v="769.0"/>
        <n v="251.0"/>
        <n v="138.0"/>
        <n v="3430.0"/>
        <n v="1892.0"/>
        <n v="230.0"/>
        <n v="7120.0"/>
        <n v="3774.0"/>
        <n v="3346.0"/>
        <n v="592.0"/>
        <n v="270.0"/>
        <n v="1043.0"/>
        <n v="1295.0"/>
        <n v="788.0"/>
        <n v="507.0"/>
        <n v="194.0"/>
        <n v="113.0"/>
        <n v="1627.0"/>
        <n v="115.0"/>
        <n v="4181.0"/>
        <n v="1740.0"/>
        <n v="562.0"/>
        <n v="283.0"/>
        <n v="378.0"/>
        <n v="582.0"/>
        <n v="273.0"/>
        <n v="335.0"/>
        <n v="4011.0"/>
        <n v="2602.0"/>
        <n v="1409.0"/>
        <n v="392.0"/>
        <n v="234.0"/>
        <n v="7180.0"/>
        <n v="4702.0"/>
        <n v="2478.0"/>
        <n v="668.0"/>
        <n v="329.0"/>
        <n v="2050.0"/>
        <n v="1012.0"/>
        <n v="678.0"/>
        <n v="334.0"/>
        <n v="495.0"/>
        <n v="3119.0"/>
        <n v="1121.0"/>
        <n v="1998.0"/>
        <n v="92.0"/>
        <n v="6418.0"/>
        <n v="2293.0"/>
        <n v="4125.0"/>
        <n v="1148.0"/>
        <n v="722.0"/>
        <n v="674.0"/>
        <n v="1161.0"/>
        <n v="291.0"/>
        <n v="745.0"/>
        <n v="1026.0"/>
        <n v="796.0"/>
        <n v="17181.0"/>
        <n v="9970.0"/>
        <n v="7211.0"/>
        <n v="1969.0"/>
        <n v="1035.0"/>
        <n v="934.0"/>
        <n v="201.0"/>
        <n v="247.0"/>
        <n v="32070.0"/>
        <n v="17933.0"/>
        <n v="14137.0"/>
        <n v="4718.0"/>
        <n v="2886.0"/>
        <n v="1832.0"/>
        <n v="129.0"/>
        <n v="8727.0"/>
        <n v="5055.0"/>
        <n v="3672.0"/>
        <n v="4836.0"/>
        <n v="2955.0"/>
        <n v="1881.0"/>
        <n v="265.0"/>
        <n v="131.0"/>
        <n v="5639.0"/>
        <n v="3219.0"/>
        <n v="2420.0"/>
        <n v="7934.0"/>
        <n v="5252.0"/>
        <n v="20894.0"/>
        <n v="14861.0"/>
        <n v="6033.0"/>
        <n v="184545.0"/>
        <n v="127739.0"/>
        <n v="56806.0"/>
        <n v="32602.0"/>
        <n v="20212.0"/>
        <n v="12390.0"/>
        <n v="3859.0"/>
        <n v="2240.0"/>
        <n v="1619.0"/>
        <n v="390946.0"/>
        <n v="264636.0"/>
        <n v="126310.0"/>
        <n v="56678.0"/>
        <n v="41135.0"/>
        <n v="15543.0"/>
        <n v="7055.0"/>
        <n v="5499.0"/>
        <n v="1556.0"/>
        <n v="90225.0"/>
        <n v="63372.0"/>
        <n v="26853.0"/>
        <n v="57438.0"/>
        <n v="41680.0"/>
        <n v="15758.0"/>
        <n v="4411.0"/>
        <n v="2282.0"/>
        <n v="2129.0"/>
        <n v="2279.0"/>
        <n v="1404.0"/>
        <n v="1466.0"/>
        <n v="946.0"/>
        <n v="68218.0"/>
        <n v="47340.0"/>
        <n v="20878.0"/>
        <n v="2841.0"/>
        <n v="1589.0"/>
        <n v="2489.0"/>
        <n v="1137.0"/>
        <n v="22919.0"/>
        <n v="13590.0"/>
        <n v="9329.0"/>
        <n v="4485.0"/>
        <n v="2062.0"/>
        <n v="2423.0"/>
        <n v="257.0"/>
        <n v="50440.0"/>
        <n v="28018.0"/>
        <n v="22422.0"/>
        <n v="7352.0"/>
        <n v="4566.0"/>
        <n v="2786.0"/>
        <n v="962.0"/>
        <n v="9165.0"/>
        <n v="5528.0"/>
        <n v="3637.0"/>
        <n v="7453.0"/>
        <n v="4626.0"/>
        <n v="2827.0"/>
        <n v="827.0"/>
        <n v="579.0"/>
        <n v="211.0"/>
        <n v="10920.0"/>
        <n v="6562.0"/>
        <n v="4358.0"/>
        <n v="440.0"/>
        <n v="286.0"/>
        <n v="3810.0"/>
        <n v="2443.0"/>
        <n v="1367.0"/>
        <n v="8646.0"/>
        <n v="5391.0"/>
        <n v="3255.0"/>
        <n v="1175.0"/>
        <n v="818.0"/>
        <n v="357.0"/>
        <n v="1734.0"/>
        <n v="1181.0"/>
        <n v="553.0"/>
        <n v="1192.0"/>
        <n v="830.0"/>
        <n v="914.0"/>
        <n v="599.0"/>
        <n v="447.0"/>
        <n v="278.0"/>
        <n v="3332.0"/>
        <n v="1952.0"/>
        <n v="1380.0"/>
        <n v="381.0"/>
        <n v="145.0"/>
        <n v="10723.0"/>
        <n v="5762.0"/>
        <n v="4961.0"/>
        <n v="84.0"/>
        <n v="1428.0"/>
        <n v="513.0"/>
        <n v="534.0"/>
        <n v="878.0"/>
        <n v="403.0"/>
        <n v="1483.0"/>
        <n v="965.0"/>
        <n v="2119.0"/>
        <n v="510.0"/>
        <n v="23274.0"/>
        <n v="16208.0"/>
        <n v="7066.0"/>
        <n v="2031.0"/>
        <n v="1015.0"/>
        <n v="44608.0"/>
        <n v="30970.0"/>
        <n v="13638.0"/>
        <n v="7629.0"/>
        <n v="5812.0"/>
        <n v="1817.0"/>
        <n v="9464.0"/>
        <n v="6584.0"/>
        <n v="2880.0"/>
        <n v="7713.0"/>
        <n v="5864.0"/>
        <n v="1849.0"/>
        <n v="9818.0"/>
        <n v="7038.0"/>
        <n v="2780.0"/>
        <n v="632.0"/>
        <n v="297.0"/>
        <n v="1125.0"/>
        <n v="7949.0"/>
        <n v="5313.0"/>
        <n v="2636.0"/>
        <n v="859.0"/>
        <n v="881.0"/>
        <n v="176.0"/>
        <n v="18079.0"/>
        <n v="11205.0"/>
        <n v="6874.0"/>
        <n v="2749.0"/>
        <n v="1819.0"/>
        <n v="930.0"/>
        <n v="345.0"/>
        <n v="229.0"/>
        <n v="4499.0"/>
        <n v="1303.0"/>
        <n v="2781.0"/>
        <n v="1840.0"/>
        <n v="941.0"/>
        <n v="420.0"/>
        <n v="2326.0"/>
        <n v="825.0"/>
        <n v="846.0"/>
        <n v="367.0"/>
        <n v="853.0"/>
        <n v="515.0"/>
        <n v="6146.0"/>
        <n v="3313.0"/>
        <n v="2833.0"/>
        <n v="1010.0"/>
        <n v="15462.0"/>
        <n v="7549.0"/>
        <n v="1890.0"/>
        <n v="691.0"/>
        <n v="2358.0"/>
        <n v="1006.0"/>
        <n v="2948.0"/>
        <n v="1510.0"/>
        <n v="1438.0"/>
        <n v="1089.0"/>
        <n v="765.0"/>
        <n v="324.0"/>
        <n v="1729.0"/>
        <n v="555.0"/>
        <n v="18020.0"/>
        <n v="13454.0"/>
        <n v="3403.0"/>
        <n v="35340.0"/>
        <n v="26040.0"/>
        <n v="9300.0"/>
        <n v="5091.0"/>
        <n v="3909.0"/>
        <n v="1182.0"/>
        <n v="955.0"/>
        <n v="9156.0"/>
        <n v="6847.0"/>
        <n v="2309.0"/>
        <n v="5170.0"/>
        <n v="3970.0"/>
        <n v="1200.0"/>
        <n v="655.0"/>
        <n v="421.0"/>
        <n v="6554.0"/>
        <n v="4964.0"/>
        <n v="1590.0"/>
        <n v="717.0"/>
        <n v="843.0"/>
        <n v="609.0"/>
        <n v="8616.0"/>
        <n v="5996.0"/>
        <n v="2620.0"/>
        <n v="1646.0"/>
        <n v="1075.0"/>
        <n v="571.0"/>
        <n v="19037.0"/>
        <n v="13332.0"/>
        <n v="5705.0"/>
        <n v="2873.0"/>
        <n v="2112.0"/>
        <n v="761.0"/>
        <n v="4012.0"/>
        <n v="2784.0"/>
        <n v="1228.0"/>
        <n v="2912.0"/>
        <n v="2144.0"/>
        <n v="353.0"/>
        <n v="2903.0"/>
        <n v="897.0"/>
        <n v="1213.0"/>
        <n v="948.0"/>
        <n v="2862.0"/>
        <n v="2363.0"/>
        <n v="499.0"/>
        <n v="21235.0"/>
        <n v="16713.0"/>
        <n v="4522.0"/>
        <n v="3114.0"/>
        <n v="48419.0"/>
        <n v="37001.0"/>
        <n v="11418.0"/>
        <n v="5971.0"/>
        <n v="4915.0"/>
        <n v="1056.0"/>
        <n v="442.0"/>
        <n v="12012.0"/>
        <n v="9536.0"/>
        <n v="6077.0"/>
        <n v="5000.0"/>
        <n v="1077.0"/>
        <n v="268.0"/>
        <n v="289.0"/>
        <n v="208.0"/>
        <n v="5631.0"/>
        <n v="4428.0"/>
        <n v="1203.0"/>
        <n v="942.0"/>
        <n v="559.0"/>
        <n v="12574.0"/>
        <n v="7330.0"/>
        <n v="5244.0"/>
        <n v="2156.0"/>
        <n v="1184.0"/>
        <n v="972.0"/>
        <n v="309.0"/>
        <n v="26188.0"/>
        <n v="15229.0"/>
        <n v="10959.0"/>
        <n v="4517.0"/>
        <n v="2799.0"/>
        <n v="1718.0"/>
        <n v="532.0"/>
        <n v="6079.0"/>
        <n v="3457.0"/>
        <n v="2622.0"/>
        <n v="4565.0"/>
        <n v="2825.0"/>
        <n v="482.0"/>
        <n v="148.0"/>
        <n v="3987.0"/>
        <n v="1509.0"/>
        <n v="10145.0"/>
        <n v="6544.0"/>
        <n v="3601.0"/>
        <n v="1714.0"/>
        <n v="19201.0"/>
        <n v="12369.0"/>
        <n v="6832.0"/>
        <n v="2633.0"/>
        <n v="1883.0"/>
        <n v="750.0"/>
        <n v="7100.0"/>
        <n v="4666.0"/>
        <n v="2434.0"/>
        <n v="2651.0"/>
        <n v="1896.0"/>
        <n v="2461.0"/>
        <n v="1456.0"/>
        <n v="1005.0"/>
        <n v="2075.0"/>
        <n v="1696.0"/>
        <n v="19242.0"/>
        <n v="15185.0"/>
        <n v="4057.0"/>
        <n v="4025.0"/>
        <n v="3081.0"/>
        <n v="944.0"/>
        <n v="43114.0"/>
        <n v="33962.0"/>
        <n v="9152.0"/>
        <n v="6125.0"/>
        <n v="4983.0"/>
        <n v="1142.0"/>
        <n v="1261.0"/>
        <n v="8459.0"/>
        <n v="6869.0"/>
        <n v="6198.0"/>
        <n v="5049.0"/>
        <n v="1149.0"/>
        <n v="7883.0"/>
        <n v="6251.0"/>
        <n v="1632.0"/>
        <n v="1156.0"/>
        <n v="808.0"/>
        <n v="18307.0"/>
        <n v="13395.0"/>
        <n v="4912.0"/>
        <n v="2319.0"/>
        <n v="1681.0"/>
        <n v="638.0"/>
        <n v="34053.0"/>
        <n v="25048.0"/>
        <n v="9005.0"/>
        <n v="4657.0"/>
        <n v="558.0"/>
        <n v="10924.0"/>
        <n v="4731.0"/>
        <n v="3516.0"/>
        <n v="1215.0"/>
        <n v="196.0"/>
        <n v="6196.0"/>
        <n v="4651.0"/>
        <n v="536.0"/>
        <n v="366.0"/>
        <n v="832.0"/>
        <n v="8976.0"/>
        <n v="6303.0"/>
        <n v="2673.0"/>
        <n v="1491.0"/>
        <n v="1023.0"/>
        <n v="468.0"/>
        <n v="17636.0"/>
        <n v="12396.0"/>
        <n v="5240.0"/>
        <n v="2631.0"/>
        <n v="625.0"/>
        <n v="3835.0"/>
        <n v="2539.0"/>
        <n v="1296.0"/>
        <n v="2686.0"/>
        <n v="2045.0"/>
        <n v="641.0"/>
        <n v="4200.0"/>
        <n v="3106.0"/>
        <n v="1094.0"/>
        <n v="4294.0"/>
        <n v="3156.0"/>
        <n v="1138.0"/>
        <n v="7645.0"/>
        <n v="6185.0"/>
        <n v="1460.0"/>
        <n v="66645.0"/>
        <n v="52266.0"/>
        <n v="14379.0"/>
        <n v="14145.0"/>
        <n v="10543.0"/>
        <n v="3602.0"/>
        <n v="1366.0"/>
        <n v="966.0"/>
        <n v="146947.0"/>
        <n v="114261.0"/>
        <n v="32686.0"/>
        <n v="25015.0"/>
        <n v="20261.0"/>
        <n v="4754.0"/>
        <n v="5333.0"/>
        <n v="4364.0"/>
        <n v="969.0"/>
        <n v="37278.0"/>
        <n v="29556.0"/>
        <n v="7722.0"/>
        <n v="25325.0"/>
        <n v="20533.0"/>
        <n v="4792.0"/>
        <n v="1201.0"/>
        <n v="1415.0"/>
        <n v="365.0"/>
        <n v="241.0"/>
        <n v="16934.0"/>
        <n v="13530.0"/>
        <n v="3404.0"/>
        <n v="557.0"/>
        <n v="294.0"/>
        <n v="624.0"/>
        <n v="372.0"/>
        <n v="4980.0"/>
        <n v="2932.0"/>
        <n v="2048.0"/>
        <n v="1233.0"/>
        <n v="12990.0"/>
        <n v="7560.0"/>
        <n v="5430.0"/>
        <n v="2073.0"/>
        <n v="1265.0"/>
        <n v="395.0"/>
        <n v="2041.0"/>
        <n v="849.0"/>
        <n v="2090.0"/>
        <n v="1276.0"/>
        <n v="814.0"/>
        <n v="151.0"/>
        <n v="200.0"/>
        <n v="1756.0"/>
        <n v="1145.0"/>
        <n v="611.0"/>
        <n v="1651.0"/>
        <n v="1382.0"/>
        <n v="269.0"/>
        <n v="3333.0"/>
        <n v="2806.0"/>
        <n v="28234.0"/>
        <n v="23626.0"/>
        <n v="5403.0"/>
        <n v="4359.0"/>
        <n v="1044.0"/>
        <n v="401.0"/>
        <n v="58511.0"/>
        <n v="48669.0"/>
        <n v="9842.0"/>
        <n v="10014.0"/>
        <n v="8528.0"/>
        <n v="1486.0"/>
        <n v="2292.0"/>
        <n v="1939.0"/>
        <n v="15615.0"/>
        <n v="13091.0"/>
        <n v="2524.0"/>
        <n v="10126.0"/>
        <n v="8633.0"/>
        <n v="1493.0"/>
        <n v="7792.0"/>
        <n v="6535.0"/>
        <n v="1257.0"/>
        <n v="530.0"/>
        <n v="1413.0"/>
        <n v="301.0"/>
        <n v="12913.0"/>
        <n v="9119.0"/>
        <n v="3794.0"/>
        <n v="3173.0"/>
        <n v="2173.0"/>
        <n v="1000.0"/>
        <n v="29424.0"/>
        <n v="20917.0"/>
        <n v="8507.0"/>
        <n v="4627.0"/>
        <n v="3628.0"/>
        <n v="994.0"/>
        <n v="8070.0"/>
        <n v="5727.0"/>
        <n v="2343.0"/>
        <n v="4688.0"/>
        <n v="3681.0"/>
        <n v="271.0"/>
        <n v="264.0"/>
        <n v="207.0"/>
        <n v="2573.0"/>
        <n v="1836.0"/>
        <n v="4094.0"/>
        <n v="384.0"/>
        <n v="1183.0"/>
        <n v="10393.0"/>
        <n v="9361.0"/>
        <n v="1032.0"/>
        <n v="1999.0"/>
        <n v="1800.0"/>
        <n v="439.0"/>
        <n v="2413.0"/>
        <n v="2203.0"/>
        <n v="2026.0"/>
        <n v="1826.0"/>
        <n v="771.0"/>
        <n v="704.0"/>
        <n v="1028.0"/>
        <n v="2547.0"/>
        <n v="1985.0"/>
        <n v="602.0"/>
        <n v="466.0"/>
        <n v="399.0"/>
        <n v="388.0"/>
        <n v="7791.0"/>
        <n v="4580.0"/>
        <n v="3211.0"/>
        <n v="1522.0"/>
        <n v="16484.0"/>
        <n v="9571.0"/>
        <n v="6913.0"/>
        <n v="2167.0"/>
        <n v="1433.0"/>
        <n v="708.0"/>
        <n v="3035.0"/>
        <n v="2020.0"/>
        <n v="2196.0"/>
        <n v="740.0"/>
        <n v="1273.0"/>
        <n v="950.0"/>
        <n v="2275.0"/>
        <n v="1895.0"/>
        <n v="20518.0"/>
        <n v="16589.0"/>
        <n v="3929.0"/>
        <n v="4336.0"/>
        <n v="3311.0"/>
        <n v="1025.0"/>
        <n v="414.0"/>
        <n v="300.0"/>
        <n v="46022.0"/>
        <n v="37115.0"/>
        <n v="8907.0"/>
        <n v="8301.0"/>
        <n v="6840.0"/>
        <n v="1461.0"/>
        <n v="1378.0"/>
        <n v="1157.0"/>
        <n v="11552.0"/>
        <n v="9546.0"/>
        <n v="8421.0"/>
        <n v="6943.0"/>
        <n v="1478.0"/>
        <n v="610.0"/>
        <n v="487.0"/>
        <n v="4813.0"/>
        <n v="4014.0"/>
        <n v="799.0"/>
        <n v="9530.0"/>
        <n v="6452.0"/>
        <n v="3078.0"/>
        <n v="11735.0"/>
        <n v="8626.0"/>
        <n v="3109.0"/>
        <n v="99195.0"/>
        <n v="72786.0"/>
        <n v="26409.0"/>
        <n v="21160.0"/>
        <n v="14086.0"/>
        <n v="1531.0"/>
        <n v="812.0"/>
        <n v="224041.0"/>
        <n v="160014.0"/>
        <n v="64027.0"/>
        <n v="37776.0"/>
        <n v="28069.0"/>
        <n v="9707.0"/>
        <n v="9016.0"/>
        <n v="7016.0"/>
        <n v="56029.0"/>
        <n v="41329.0"/>
        <n v="14700.0"/>
        <n v="38369.0"/>
        <n v="28476.0"/>
        <n v="9893.0"/>
        <n v="3298.0"/>
        <n v="1882.0"/>
        <n v="1416.0"/>
        <n v="1794.0"/>
        <n v="581.0"/>
        <n v="1540.0"/>
        <n v="980.0"/>
        <n v="560.0"/>
        <n v="26847.0"/>
        <n v="20203.0"/>
        <n v="6644.0"/>
        <n v="924.0"/>
        <n v="666.0"/>
        <n v="2201.0"/>
        <n v="1586.0"/>
        <n v="330.0"/>
        <n v="1073.0"/>
        <n v="550.0"/>
        <n v="523.0"/>
        <n v="261.0"/>
        <n v="408.0"/>
        <n v="2856.0"/>
        <n v="1345.0"/>
        <n v="202.0"/>
        <n v="204.0"/>
        <n v="143.0"/>
        <n v="3425.0"/>
        <n v="1151.0"/>
        <n v="6657.0"/>
        <n v="4347.0"/>
        <n v="2310.0"/>
        <n v="1136.0"/>
        <n v="777.0"/>
        <n v="1933.0"/>
        <n v="1308.0"/>
        <n v="787.0"/>
        <n v="1034.0"/>
        <n v="1349.0"/>
        <n v="772.0"/>
        <n v="752.0"/>
        <n v="628.0"/>
        <n v="13318.0"/>
        <n v="7951.0"/>
        <n v="5367.0"/>
        <n v="2554.0"/>
        <n v="1234.0"/>
        <n v="1320.0"/>
        <n v="33264.0"/>
        <n v="17377.0"/>
        <n v="15887.0"/>
        <n v="5092.0"/>
        <n v="2800.0"/>
        <n v="1282.0"/>
        <n v="7954.0"/>
        <n v="4875.0"/>
        <n v="3079.0"/>
        <n v="5185.0"/>
        <n v="2842.0"/>
        <n v="337.0"/>
        <n v="3174.0"/>
        <n v="1946.0"/>
        <n v="1905.0"/>
        <n v="1390.0"/>
        <n v="2465.0"/>
        <n v="1828.0"/>
        <n v="637.0"/>
        <n v="16895.0"/>
        <n v="12258.0"/>
        <n v="4637.0"/>
        <n v="3839.0"/>
        <n v="2556.0"/>
        <n v="35720.0"/>
        <n v="25894.0"/>
        <n v="9826.0"/>
        <n v="6656.0"/>
        <n v="1731.0"/>
        <n v="1051.0"/>
        <n v="10897.0"/>
        <n v="7974.0"/>
        <n v="2923.0"/>
        <n v="6797.0"/>
        <n v="5016.0"/>
        <n v="1781.0"/>
        <n v="4115.0"/>
        <n v="2931.0"/>
        <n v="1101.0"/>
        <n v="810.0"/>
        <n v="1353.0"/>
        <n v="15061.0"/>
        <n v="11912.0"/>
        <n v="3423.0"/>
        <n v="2512.0"/>
        <n v="911.0"/>
        <n v="31369.0"/>
        <n v="24572.0"/>
        <n v="5080.0"/>
        <n v="4107.0"/>
        <n v="973.0"/>
        <n v="1659.0"/>
        <n v="1341.0"/>
        <n v="7780.0"/>
        <n v="6269.0"/>
        <n v="5168.0"/>
        <n v="4178.0"/>
        <n v="990.0"/>
        <n v="471.0"/>
        <n v="2949.0"/>
        <n v="1689.0"/>
        <n v="2192.0"/>
        <n v="1894.0"/>
        <n v="15628.0"/>
        <n v="13292.0"/>
        <n v="2336.0"/>
        <n v="3476.0"/>
        <n v="2861.0"/>
        <n v="38748.0"/>
        <n v="33101.0"/>
        <n v="5647.0"/>
        <n v="6482.0"/>
        <n v="5575.0"/>
        <n v="907.0"/>
        <n v="7565.0"/>
        <n v="6426.0"/>
        <n v="1139.0"/>
        <n v="6550.0"/>
        <n v="5637.0"/>
        <n v="913.0"/>
        <n v="568.0"/>
        <n v="456.0"/>
        <n v="5022.0"/>
        <n v="4355.0"/>
        <n v="351.0"/>
        <n v="1541.0"/>
        <n v="1243.0"/>
        <n v="17063.0"/>
        <n v="13040.0"/>
        <n v="4023.0"/>
        <n v="2888.0"/>
        <n v="2056.0"/>
        <n v="341.0"/>
        <n v="36168.0"/>
        <n v="27326.0"/>
        <n v="8842.0"/>
        <n v="6594.0"/>
        <n v="5151.0"/>
        <n v="1443.0"/>
        <n v="1546.0"/>
        <n v="313.0"/>
        <n v="10937.0"/>
        <n v="8403.0"/>
        <n v="6655.0"/>
        <n v="5199.0"/>
        <n v="4436.0"/>
        <n v="3437.0"/>
        <n v="1069.0"/>
        <n v="1140.0"/>
        <n v="10733.0"/>
        <n v="7774.0"/>
        <n v="2959.0"/>
        <n v="256.0"/>
        <n v="25098.0"/>
        <n v="17464.0"/>
        <n v="7634.0"/>
        <n v="3785.0"/>
        <n v="2882.0"/>
        <n v="903.0"/>
        <n v="5218.0"/>
        <n v="3670.0"/>
        <n v="3865.0"/>
        <n v="2933.0"/>
        <n v="932.0"/>
        <n v="4295.0"/>
        <n v="3347.0"/>
        <n v="376.0"/>
        <n v="938.0"/>
        <n v="630.0"/>
        <n v="5075.0"/>
        <n v="1598.0"/>
        <n v="1299.0"/>
        <n v="800.0"/>
        <n v="11960.0"/>
        <n v="7973.0"/>
        <n v="2225.0"/>
        <n v="1536.0"/>
        <n v="689.0"/>
        <n v="2734.0"/>
        <n v="1975.0"/>
        <n v="2264.0"/>
        <n v="1563.0"/>
        <n v="701.0"/>
        <n v="1188.0"/>
        <n v="2935.0"/>
        <n v="1432.0"/>
        <n v="6087.0"/>
        <n v="4456.0"/>
        <n v="1631.0"/>
        <n v="43115.0"/>
        <n v="31365.0"/>
        <n v="11750.0"/>
        <n v="11614.0"/>
        <n v="7508.0"/>
        <n v="4106.0"/>
        <n v="98721.0"/>
        <n v="70056.0"/>
        <n v="28665.0"/>
        <n v="16167.0"/>
        <n v="11809.0"/>
        <n v="1362.0"/>
        <n v="21629.0"/>
        <n v="15895.0"/>
        <n v="5734.0"/>
        <n v="16494.0"/>
        <n v="12047.0"/>
        <n v="4447.0"/>
        <n v="1708.0"/>
        <n v="12994.0"/>
        <n v="3438.0"/>
        <n v="603.0"/>
        <n v="4387.0"/>
        <n v="2360.0"/>
        <n v="2027.0"/>
        <n v="671.0"/>
        <n v="782.0"/>
        <n v="10570.0"/>
        <n v="5652.0"/>
        <n v="4918.0"/>
        <n v="1863.0"/>
        <n v="215.0"/>
        <n v="2246.0"/>
        <n v="1110.0"/>
        <n v="1880.0"/>
        <n v="762.0"/>
        <n v="916.0"/>
        <n v="416.0"/>
        <n v="5462.0"/>
        <n v="3726.0"/>
        <n v="1736.0"/>
        <n v="1780.0"/>
        <n v="733.0"/>
        <n v="13146.0"/>
        <n v="8594.0"/>
        <n v="4552.0"/>
        <n v="2114.0"/>
        <n v="3151.0"/>
        <n v="2143.0"/>
        <n v="1008.0"/>
        <n v="2160.0"/>
        <n v="1469.0"/>
        <n v="349.0"/>
        <n v="1395.0"/>
        <n v="963.0"/>
        <n v="3418.0"/>
        <n v="2255.0"/>
        <n v="682.0"/>
        <n v="7572.0"/>
        <n v="2697.0"/>
        <n v="1321.0"/>
        <n v="848.0"/>
        <n v="473.0"/>
        <n v="1518.0"/>
        <n v="1350.0"/>
        <n v="871.0"/>
        <n v="660.0"/>
        <n v="431.0"/>
        <n v="1773.0"/>
        <n v="3549.0"/>
        <n v="2589.0"/>
        <n v="960.0"/>
        <n v="382.0"/>
        <n v="724.0"/>
        <n v="476.0"/>
        <n v="12223.0"/>
        <n v="9353.0"/>
        <n v="2870.0"/>
        <n v="2218.0"/>
        <n v="347.0"/>
        <n v="25660.0"/>
        <n v="19012.0"/>
        <n v="6648.0"/>
        <n v="4394.0"/>
        <n v="3366.0"/>
        <n v="685.0"/>
        <n v="6261.0"/>
        <n v="4847.0"/>
        <n v="3445.0"/>
        <n v="1055.0"/>
        <n v="3843.0"/>
        <n v="895.0"/>
        <n v="8174.0"/>
        <n v="6931.0"/>
        <n v="1808.0"/>
        <n v="1452.0"/>
        <n v="17005.0"/>
        <n v="14234.0"/>
        <n v="2496.0"/>
        <n v="2124.0"/>
        <n v="321.0"/>
        <n v="4327.0"/>
        <n v="3701.0"/>
        <n v="626.0"/>
        <n v="2540.0"/>
        <n v="2163.0"/>
        <n v="2106.0"/>
        <n v="3661.0"/>
        <n v="2320.0"/>
        <n v="1411.0"/>
        <n v="882.0"/>
        <n v="10650.0"/>
        <n v="6938.0"/>
        <n v="3712.0"/>
        <n v="1066.0"/>
        <n v="1502.0"/>
        <n v="1628.0"/>
        <n v="1085.0"/>
        <n v="543.0"/>
        <n v="1241.0"/>
        <n v="657.0"/>
        <n v="1621.0"/>
        <n v="272.0"/>
        <n v="186.0"/>
        <n v="604.0"/>
        <n v="823.0"/>
        <n v="617.0"/>
        <n v="6201.0"/>
        <n v="4806.0"/>
        <n v="1159.0"/>
        <n v="262.0"/>
        <n v="720.0"/>
        <n v="452.0"/>
        <n v="921.0"/>
        <n v="2200.0"/>
        <n v="605.0"/>
        <n v="591.0"/>
        <n v="457.0"/>
        <n v="438.0"/>
        <n v="314.0"/>
        <n v="547.0"/>
      </sharedItems>
    </cacheField>
    <cacheField name="2019">
      <sharedItems containsBlank="1" containsMixedTypes="1" containsNumber="1" containsInteger="1">
        <n v="59188.0"/>
        <n v="39376.0"/>
        <n v="19812.0"/>
        <n v="98271.0"/>
        <n v="73248.0"/>
        <n v="25023.0"/>
        <n v="841207.0"/>
        <n v="622711.0"/>
        <n v="218496.0"/>
        <n v="137633.0"/>
        <n v="94756.0"/>
        <n v="42877.0"/>
        <s v=""/>
        <n v="17787.0"/>
        <n v="11262.0"/>
        <n v="6525.0"/>
        <n v="1798307.0"/>
        <n v="1301650.0"/>
        <n v="496657.0"/>
        <n v="294400.0"/>
        <n v="225559.0"/>
        <n v="68841.0"/>
        <n v="32918.0"/>
        <n v="25563.0"/>
        <n v="7355.0"/>
        <n v="442328.0"/>
        <n v="328906.0"/>
        <n v="113422.0"/>
        <n v="298699.0"/>
        <n v="228768.0"/>
        <n v="69931.0"/>
        <n v="17192.0"/>
        <n v="10135.0"/>
        <n v="7057.0"/>
        <n v="9876.0"/>
        <n v="6789.0"/>
        <n v="3087.0"/>
        <n v="7302.0"/>
        <n v="4912.0"/>
        <n v="2390.0"/>
        <n v="260594.0"/>
        <n v="196286.0"/>
        <n v="64308.0"/>
        <m/>
        <n v="14862.0"/>
        <n v="10875.0"/>
        <n v="3987.0"/>
        <n v="25730.0"/>
        <n v="20451.0"/>
        <n v="5279.0"/>
        <n v="227487.0"/>
        <n v="181805.0"/>
        <n v="45682.0"/>
        <n v="31393.0"/>
        <n v="24224.0"/>
        <n v="7169.0"/>
        <n v="4731.0"/>
        <n v="3447.0"/>
        <n v="1284.0"/>
        <n v="496740.0"/>
        <n v="389338.0"/>
        <n v="107402.0"/>
        <n v="82031.0"/>
        <n v="68076.0"/>
        <n v="13955.0"/>
        <n v="4435.0"/>
        <n v="3780.0"/>
        <n v="655.0"/>
        <n v="116500.0"/>
        <n v="91749.0"/>
        <n v="24751.0"/>
        <n v="83335.0"/>
        <n v="69171.0"/>
        <n v="14164.0"/>
        <n v="3221.0"/>
        <n v="2256.0"/>
        <n v="965.0"/>
        <n v="2734.0"/>
        <n v="2046.0"/>
        <n v="688.0"/>
        <n v="1524.0"/>
        <n v="1166.0"/>
        <n v="358.0"/>
        <n v="77108.0"/>
        <n v="63551.0"/>
        <n v="13557.0"/>
        <n v="862.0"/>
        <n v="475.0"/>
        <n v="387.0"/>
        <n v="924.0"/>
        <n v="589.0"/>
        <n v="335.0"/>
        <n v="10291.0"/>
        <n v="6439.0"/>
        <n v="3852.0"/>
        <n v="1163.0"/>
        <n v="705.0"/>
        <n v="458.0"/>
        <n v="201.0"/>
        <n v="102.0"/>
        <n v="99.0"/>
        <n v="20662.0"/>
        <n v="12618.0"/>
        <n v="8044.0"/>
        <n v="2795.0"/>
        <n v="1952.0"/>
        <n v="843.0"/>
        <n v="81.0"/>
        <n v="52.0"/>
        <n v="29.0"/>
        <n v="7089.0"/>
        <n v="4393.0"/>
        <n v="2696.0"/>
        <n v="2850.0"/>
        <n v="1996.0"/>
        <n v="854.0"/>
        <n v="171.0"/>
        <n v="91.0"/>
        <n v="80.0"/>
        <n v="55.0"/>
        <n v="28.0"/>
        <n v="27.0"/>
        <n v="53.0"/>
        <n v="34.0"/>
        <n v="19.0"/>
        <n v="1677.0"/>
        <n v="1114.0"/>
        <n v="563.0"/>
        <n v="788.0"/>
        <n v="502.0"/>
        <n v="286.0"/>
        <n v="1023.0"/>
        <n v="678.0"/>
        <n v="345.0"/>
        <n v="8415.0"/>
        <n v="5788.0"/>
        <n v="2627.0"/>
        <n v="1226.0"/>
        <n v="773.0"/>
        <n v="453.0"/>
        <n v="152.0"/>
        <n v="88.0"/>
        <n v="64.0"/>
        <n v="17615.0"/>
        <n v="11754.0"/>
        <n v="5861.0"/>
        <n v="2930.0"/>
        <n v="2093.0"/>
        <n v="837.0"/>
        <n v="125.0"/>
        <n v="45.0"/>
        <n v="3591.0"/>
        <n v="2428.0"/>
        <n v="2954.0"/>
        <n v="2110.0"/>
        <n v="844.0"/>
        <n v="135.0"/>
        <n v="77.0"/>
        <n v="58.0"/>
        <n v="112.0"/>
        <n v="54.0"/>
        <n v="79.0"/>
        <n v="51.0"/>
        <n v="3149.0"/>
        <n v="2265.0"/>
        <n v="884.0"/>
        <n v="637.0"/>
        <n v="482.0"/>
        <n v="155.0"/>
        <n v="1564.0"/>
        <n v="1214.0"/>
        <n v="350.0"/>
        <n v="10829.0"/>
        <n v="8404.0"/>
        <n v="2425.0"/>
        <n v="1400.0"/>
        <n v="1073.0"/>
        <n v="327.0"/>
        <n v="259.0"/>
        <n v="191.0"/>
        <n v="68.0"/>
        <n v="21183.0"/>
        <n v="16434.0"/>
        <n v="4749.0"/>
        <n v="3408.0"/>
        <n v="2697.0"/>
        <n v="711.0"/>
        <n v="133.0"/>
        <n v="22.0"/>
        <n v="6333.0"/>
        <n v="5024.0"/>
        <n v="1309.0"/>
        <n v="3445.0"/>
        <n v="2726.0"/>
        <n v="719.0"/>
        <n v="195.0"/>
        <n v="150.0"/>
        <n v="260.0"/>
        <n v="69.0"/>
        <n v="92.0"/>
        <n v="72.0"/>
        <n v="20.0"/>
        <n v="3380.0"/>
        <n v="2526.0"/>
        <n v="749.0"/>
        <n v="457.0"/>
        <n v="292.0"/>
        <n v="1218.0"/>
        <n v="812.0"/>
        <n v="406.0"/>
        <n v="13989.0"/>
        <n v="9189.0"/>
        <n v="4800.0"/>
        <n v="1875.0"/>
        <n v="1169.0"/>
        <n v="706.0"/>
        <n v="376.0"/>
        <n v="231.0"/>
        <n v="145.0"/>
        <n v="32882.0"/>
        <n v="20594.0"/>
        <n v="12288.0"/>
        <n v="4095.0"/>
        <n v="2821.0"/>
        <n v="1274.0"/>
        <n v="159.0"/>
        <n v="111.0"/>
        <n v="48.0"/>
        <n v="6987.0"/>
        <n v="4486.0"/>
        <n v="2501.0"/>
        <n v="4172.0"/>
        <n v="2870.0"/>
        <n v="1302.0"/>
        <n v="258.0"/>
        <n v="140.0"/>
        <n v="118.0"/>
        <n v="216.0"/>
        <n v="146.0"/>
        <n v="70.0"/>
        <n v="37.0"/>
        <n v="32.0"/>
        <n v="5285.0"/>
        <n v="3632.0"/>
        <n v="1653.0"/>
        <n v="507.0"/>
        <n v="391.0"/>
        <n v="116.0"/>
        <n v="1033.0"/>
        <n v="825.0"/>
        <n v="208.0"/>
        <n v="6306.0"/>
        <n v="5151.0"/>
        <n v="1155.0"/>
        <n v="883.0"/>
        <n v="702.0"/>
        <n v="181.0"/>
        <n v="104.0"/>
        <n v="25.0"/>
        <n v="15799.0"/>
        <n v="12741.0"/>
        <n v="3058.0"/>
        <n v="2272.0"/>
        <n v="1839.0"/>
        <n v="433.0"/>
        <n v="143.0"/>
        <n v="122.0"/>
        <n v="21.0"/>
        <n v="2080.0"/>
        <n v="1709.0"/>
        <n v="371.0"/>
        <n v="2304.0"/>
        <n v="1864.0"/>
        <n v="440.0"/>
        <n v="172.0"/>
        <n v="136.0"/>
        <n v="36.0"/>
        <n v="76.0"/>
        <n v="18.0"/>
        <n v="50.0"/>
        <n v="2631.0"/>
        <n v="2190.0"/>
        <n v="441.0"/>
        <n v="652.0"/>
        <n v="494.0"/>
        <n v="158.0"/>
        <n v="805.0"/>
        <n v="630.0"/>
        <n v="175.0"/>
        <n v="7064.0"/>
        <n v="5422.0"/>
        <n v="1642.0"/>
        <n v="1021.0"/>
        <n v="780.0"/>
        <n v="241.0"/>
        <n v="163.0"/>
        <n v="121.0"/>
        <n v="42.0"/>
        <n v="14656.0"/>
        <n v="11163.0"/>
        <n v="3493.0"/>
        <n v="2343.0"/>
        <n v="1813.0"/>
        <n v="530.0"/>
        <n v="132.0"/>
        <n v="108.0"/>
        <n v="24.0"/>
        <n v="4137.0"/>
        <n v="3176.0"/>
        <n v="961.0"/>
        <n v="2388.0"/>
        <n v="1853.0"/>
        <n v="535.0"/>
        <n v="120.0"/>
        <n v="41.0"/>
        <n v="165.0"/>
        <n v="43.0"/>
        <n v="14.0"/>
        <n v="1890.0"/>
        <n v="1434.0"/>
        <n v="456.0"/>
        <n v="215.0"/>
        <n v="60.0"/>
        <n v="484.0"/>
        <n v="340.0"/>
        <n v="144.0"/>
        <n v="5001.0"/>
        <n v="3519.0"/>
        <n v="1482.0"/>
        <n v="587.0"/>
        <n v="373.0"/>
        <n v="214.0"/>
        <n v="9337.0"/>
        <n v="6393.0"/>
        <n v="2944.0"/>
        <n v="1599.0"/>
        <n v="1139.0"/>
        <n v="460.0"/>
        <n v="49.0"/>
        <n v="12.0"/>
        <n v="2828.0"/>
        <n v="1998.0"/>
        <n v="830.0"/>
        <n v="1625.0"/>
        <n v="1162.0"/>
        <n v="463.0"/>
        <n v="117.0"/>
        <n v="73.0"/>
        <n v="44.0"/>
        <n v="13.0"/>
        <n v="10.0"/>
        <n v="3.0"/>
        <n v="1502.0"/>
        <n v="1077.0"/>
        <n v="425.0"/>
        <n v="859.0"/>
        <n v="420.0"/>
        <n v="439.0"/>
        <n v="813.0"/>
        <n v="508.0"/>
        <n v="305.0"/>
        <n v="7627.0"/>
        <n v="4815.0"/>
        <n v="2812.0"/>
        <n v="993.0"/>
        <n v="551.0"/>
        <n v="442.0"/>
        <n v="200.0"/>
        <n v="103.0"/>
        <n v="97.0"/>
        <n v="16562.0"/>
        <n v="9730.0"/>
        <n v="6832.0"/>
        <n v="2605.0"/>
        <n v="1721.0"/>
        <n v="83.0"/>
        <n v="4085.0"/>
        <n v="2592.0"/>
        <n v="1493.0"/>
        <n v="2636.0"/>
        <n v="1741.0"/>
        <n v="895.0"/>
        <n v="67.0"/>
        <n v="96.0"/>
        <n v="23.0"/>
        <n v="2649.0"/>
        <n v="1655.0"/>
        <n v="994.0"/>
        <n v="618.0"/>
        <n v="308.0"/>
        <n v="310.0"/>
        <n v="644.0"/>
        <n v="422.0"/>
        <n v="222.0"/>
        <n v="6523.0"/>
        <n v="4108.0"/>
        <n v="2415.0"/>
        <n v="1117.0"/>
        <n v="677.0"/>
        <n v="78.0"/>
        <n v="16291.0"/>
        <n v="9669.0"/>
        <n v="6622.0"/>
        <n v="1366.0"/>
        <n v="744.0"/>
        <n v="47.0"/>
        <n v="3803.0"/>
        <n v="2314.0"/>
        <n v="1489.0"/>
        <n v="2153.0"/>
        <n v="1394.0"/>
        <n v="759.0"/>
        <n v="17.0"/>
        <n v="7.0"/>
        <n v="4.0"/>
        <n v="35.0"/>
        <n v="1854.0"/>
        <n v="1227.0"/>
        <n v="627.0"/>
        <n v="2363.0"/>
        <n v="1895.0"/>
        <n v="468.0"/>
        <n v="5158.0"/>
        <n v="4272.0"/>
        <n v="886.0"/>
        <n v="36218.0"/>
        <n v="30080.0"/>
        <n v="6138.0"/>
        <n v="6951.0"/>
        <n v="5832.0"/>
        <n v="1119.0"/>
        <n v="988.0"/>
        <n v="808.0"/>
        <n v="180.0"/>
        <n v="91448.0"/>
        <n v="75329.0"/>
        <n v="16119.0"/>
        <n v="13428.0"/>
        <n v="11134.0"/>
        <n v="2294.0"/>
        <n v="939.0"/>
        <n v="810.0"/>
        <n v="129.0"/>
        <n v="21734.0"/>
        <n v="17993.0"/>
        <n v="3741.0"/>
        <n v="13686.0"/>
        <n v="11349.0"/>
        <n v="2337.0"/>
        <n v="879.0"/>
        <n v="716.0"/>
        <n v="729.0"/>
        <n v="599.0"/>
        <n v="130.0"/>
        <n v="450.0"/>
        <n v="383.0"/>
        <n v="9648.0"/>
        <n v="8088.0"/>
        <n v="1560.0"/>
        <n v="351.0"/>
        <n v="211.0"/>
        <n v="710.0"/>
        <n v="486.0"/>
        <n v="224.0"/>
        <n v="6441.0"/>
        <n v="4031.0"/>
        <n v="2410.0"/>
        <n v="617.0"/>
        <n v="341.0"/>
        <n v="276.0"/>
        <n v="110.0"/>
        <n v="11289.0"/>
        <n v="7039.0"/>
        <n v="4250.0"/>
        <n v="1859.0"/>
        <n v="1216.0"/>
        <n v="643.0"/>
        <n v="16.0"/>
        <n v="3772.0"/>
        <n v="2454.0"/>
        <n v="1318.0"/>
        <n v="1884.0"/>
        <n v="1231.0"/>
        <n v="653.0"/>
        <n v="39.0"/>
        <n v="30.0"/>
        <n v="1210.0"/>
        <n v="755.0"/>
        <n v="455.0"/>
        <n v="611.0"/>
        <n v="374.0"/>
        <n v="237.0"/>
        <n v="930.0"/>
        <n v="647.0"/>
        <n v="283.0"/>
        <n v="6769.0"/>
        <n v="4707.0"/>
        <n v="2062.0"/>
        <n v="1067.0"/>
        <n v="740.0"/>
        <n v="189.0"/>
        <n v="16853.0"/>
        <n v="11342.0"/>
        <n v="5511.0"/>
        <n v="2261.0"/>
        <n v="1687.0"/>
        <n v="574.0"/>
        <n v="84.0"/>
        <n v="2841.0"/>
        <n v="2012.0"/>
        <n v="829.0"/>
        <n v="1723.0"/>
        <n v="581.0"/>
        <n v="57.0"/>
        <n v="40.0"/>
        <n v="5.0"/>
        <n v="3036.0"/>
        <n v="2099.0"/>
        <n v="937.0"/>
        <n v="423.0"/>
        <n v="298.0"/>
        <n v="767.0"/>
        <n v="557.0"/>
        <n v="210.0"/>
        <n v="6725.0"/>
        <n v="4670.0"/>
        <n v="2055.0"/>
        <n v="1051.0"/>
        <n v="690.0"/>
        <n v="361.0"/>
        <n v="82.0"/>
        <n v="14192.0"/>
        <n v="9626.0"/>
        <n v="4566.0"/>
        <n v="2030.0"/>
        <n v="1469.0"/>
        <n v="561.0"/>
        <n v="166.0"/>
        <n v="4300.0"/>
        <n v="2984.0"/>
        <n v="1316.0"/>
        <n v="2049.0"/>
        <n v="567.0"/>
        <n v="1484.0"/>
        <n v="1044.0"/>
        <n v="454.0"/>
        <n v="234.0"/>
        <n v="220.0"/>
        <n v="426.0"/>
        <n v="227.0"/>
        <n v="6022.0"/>
        <n v="3705.0"/>
        <n v="2317.0"/>
        <n v="925.0"/>
        <n v="522.0"/>
        <n v="403.0"/>
        <n v="157.0"/>
        <n v="15187.0"/>
        <n v="8852.0"/>
        <n v="6335.0"/>
        <n v="1843.0"/>
        <n v="1209.0"/>
        <n v="634.0"/>
        <n v="3274.0"/>
        <n v="2020.0"/>
        <n v="1254.0"/>
        <n v="1861.0"/>
        <n v="1222.0"/>
        <n v="639.0"/>
        <n v="1110.0"/>
        <n v="613.0"/>
        <n v="654.0"/>
        <n v="204.0"/>
        <n v="1192.0"/>
        <n v="906.0"/>
        <n v="9654.0"/>
        <n v="7058.0"/>
        <n v="2596.0"/>
        <n v="1405.0"/>
        <n v="962.0"/>
        <n v="443.0"/>
        <n v="176.0"/>
        <n v="20591.0"/>
        <n v="15051.0"/>
        <n v="5540.0"/>
        <n v="3132.0"/>
        <n v="2365.0"/>
        <n v="293.0"/>
        <n v="229.0"/>
        <n v="4077.0"/>
        <n v="3065.0"/>
        <n v="1012.0"/>
        <n v="3200.0"/>
        <n v="2420.0"/>
        <n v="212.0"/>
        <n v="141.0"/>
        <n v="71.0"/>
        <n v="94.0"/>
        <n v="75.0"/>
        <n v="56.0"/>
        <n v="3548.0"/>
        <n v="2548.0"/>
        <n v="1000.0"/>
        <n v="789.0"/>
        <n v="566.0"/>
        <n v="223.0"/>
        <n v="1566.0"/>
        <n v="1206.0"/>
        <n v="360.0"/>
        <n v="10070.0"/>
        <n v="7550.0"/>
        <n v="2520.0"/>
        <n v="1442.0"/>
        <n v="1050.0"/>
        <n v="392.0"/>
        <n v="246.0"/>
        <n v="164.0"/>
        <n v="23354.0"/>
        <n v="17707.0"/>
        <n v="5647.0"/>
        <n v="3690.0"/>
        <n v="2891.0"/>
        <n v="799.0"/>
        <n v="228.0"/>
        <n v="168.0"/>
        <n v="5046.0"/>
        <n v="3769.0"/>
        <n v="1277.0"/>
        <n v="3751.0"/>
        <n v="2938.0"/>
        <n v="3370.0"/>
        <n v="2529.0"/>
        <n v="841.0"/>
        <n v="476.0"/>
        <n v="349.0"/>
        <n v="127.0"/>
        <n v="1260.0"/>
        <n v="1029.0"/>
        <n v="7530.0"/>
        <n v="6137.0"/>
        <n v="1393.0"/>
        <n v="1300.0"/>
        <n v="1010.0"/>
        <n v="290.0"/>
        <n v="126.0"/>
        <n v="18418.0"/>
        <n v="14747.0"/>
        <n v="3671.0"/>
        <n v="2784.0"/>
        <n v="2287.0"/>
        <n v="497.0"/>
        <n v="87.0"/>
        <n v="2518.0"/>
        <n v="631.0"/>
        <n v="2843.0"/>
        <n v="2335.0"/>
        <n v="46.0"/>
        <n v="0.0"/>
        <n v="3157.0"/>
        <n v="2626.0"/>
        <n v="531.0"/>
        <n v="2854.0"/>
        <n v="2814.0"/>
        <n v="4986.0"/>
        <n v="4904.0"/>
        <n v="62013.0"/>
        <n v="61032.0"/>
        <n v="981.0"/>
        <n v="6370.0"/>
        <n v="6274.0"/>
        <n v="876.0"/>
        <n v="855.0"/>
        <n v="120421.0"/>
        <n v="118549.0"/>
        <n v="1872.0"/>
        <n v="26847.0"/>
        <n v="26377.0"/>
        <n v="470.0"/>
        <n v="1538.0"/>
        <n v="1513.0"/>
        <n v="27374.0"/>
        <n v="26814.0"/>
        <n v="560.0"/>
        <n v="27230.0"/>
        <n v="26755.0"/>
        <n v="365.0"/>
        <n v="364.0"/>
        <n v="1.0"/>
        <n v="25915.0"/>
        <n v="25632.0"/>
        <n v="5069.0"/>
        <n v="3899.0"/>
        <n v="1170.0"/>
        <n v="9888.0"/>
        <n v="8002.0"/>
        <n v="1886.0"/>
        <n v="89811.0"/>
        <n v="74212.0"/>
        <n v="15599.0"/>
        <n v="12713.0"/>
        <n v="9948.0"/>
        <n v="2765.0"/>
        <n v="1488.0"/>
        <n v="1130.0"/>
        <n v="173155.0"/>
        <n v="142131.0"/>
        <n v="31024.0"/>
        <n v="32796.0"/>
        <n v="28171.0"/>
        <n v="4625.0"/>
        <n v="2386.0"/>
        <n v="2034.0"/>
        <n v="352.0"/>
        <n v="51704.0"/>
        <n v="43151.0"/>
        <n v="8553.0"/>
        <n v="33144.0"/>
        <n v="28459.0"/>
        <n v="4685.0"/>
        <n v="1760.0"/>
        <n v="1246.0"/>
        <n v="514.0"/>
        <n v="1185.0"/>
        <n v="867.0"/>
        <n v="318.0"/>
        <n v="481.0"/>
        <n v="25222.0"/>
        <n v="4560.0"/>
        <n v="312.0"/>
        <n v="485.0"/>
        <n v="366.0"/>
        <n v="119.0"/>
        <n v="4355.0"/>
        <n v="3133.0"/>
        <n v="648.0"/>
        <n v="447.0"/>
        <n v="8775.0"/>
        <n v="6421.0"/>
        <n v="2354.0"/>
        <n v="1137.0"/>
        <n v="2075.0"/>
        <n v="1510.0"/>
        <n v="565.0"/>
        <n v="1512.0"/>
        <n v="1157.0"/>
        <n v="355.0"/>
        <n v="93.0"/>
        <n v="1573.0"/>
        <n v="1112.0"/>
        <n v="461.0"/>
        <n v="247.0"/>
        <n v="797.0"/>
        <n v="600.0"/>
        <n v="197.0"/>
        <n v="4606.0"/>
        <n v="3377.0"/>
        <n v="1229.0"/>
        <n v="1104.0"/>
        <n v="712.0"/>
        <n v="9891.0"/>
        <n v="7013.0"/>
        <n v="2878.0"/>
        <n v="1688.0"/>
        <n v="1294.0"/>
        <n v="394.0"/>
        <n v="90.0"/>
        <n v="1994.0"/>
        <n v="512.0"/>
        <n v="1717.0"/>
        <n v="1315.0"/>
        <n v="402.0"/>
        <n v="207.0"/>
        <n v="115.0"/>
        <n v="192.0"/>
        <n v="1820.0"/>
        <n v="1340.0"/>
        <n v="480.0"/>
        <n v="526.0"/>
        <n v="370.0"/>
        <n v="156.0"/>
        <n v="809.0"/>
        <n v="615.0"/>
        <n v="194.0"/>
        <n v="8443.0"/>
        <n v="5743.0"/>
        <n v="2700.0"/>
        <n v="1375.0"/>
        <n v="949.0"/>
        <n v="14819.0"/>
        <n v="10427.0"/>
        <n v="4392.0"/>
        <n v="2650.0"/>
        <n v="85.0"/>
        <n v="4945.0"/>
        <n v="3429.0"/>
        <n v="1516.0"/>
        <n v="2695.0"/>
        <n v="2028.0"/>
        <n v="667.0"/>
        <n v="296.0"/>
        <n v="199.0"/>
        <n v="113.0"/>
        <n v="2384.0"/>
        <n v="1559.0"/>
        <n v="8.0"/>
        <n v="31.0"/>
        <n v="153.0"/>
        <n v="61.0"/>
        <n v="26.0"/>
        <n v="2.0"/>
        <n v="380.0"/>
        <n v="217.0"/>
        <n v="65.0"/>
        <n v="63.0"/>
        <n v="505.0"/>
        <n v="357.0"/>
        <n v="148.0"/>
        <n v="756.0"/>
        <n v="584.0"/>
        <n v="8290.0"/>
        <n v="5651.0"/>
        <n v="2639.0"/>
        <n v="1321.0"/>
        <n v="923.0"/>
        <n v="398.0"/>
        <n v="14439.0"/>
        <n v="10210.0"/>
        <n v="4229.0"/>
        <n v="2585.0"/>
        <n v="1962.0"/>
        <n v="623.0"/>
        <n v="4882.0"/>
        <n v="3388.0"/>
        <n v="1494.0"/>
        <n v="2628.0"/>
        <n v="1991.0"/>
        <n v="2341.0"/>
        <n v="1534.0"/>
        <n v="807.0"/>
        <n v="170.0"/>
        <n v="1035.0"/>
        <n v="291.0"/>
        <n v="8250.0"/>
        <n v="5557.0"/>
        <n v="2693.0"/>
        <n v="1113.0"/>
        <n v="724.0"/>
        <n v="389.0"/>
        <n v="98.0"/>
        <n v="16366.0"/>
        <n v="10863.0"/>
        <n v="5503.0"/>
        <n v="2661.0"/>
        <n v="1912.0"/>
        <n v="109.0"/>
        <n v="4361.0"/>
        <n v="2932.0"/>
        <n v="1429.0"/>
        <n v="2689.0"/>
        <n v="1929.0"/>
        <n v="760.0"/>
        <n v="2562.0"/>
        <n v="1832.0"/>
        <n v="730.0"/>
        <n v="325.0"/>
        <n v="243.0"/>
        <n v="608.0"/>
        <n v="496.0"/>
        <n v="5510.0"/>
        <n v="4374.0"/>
        <n v="1136.0"/>
        <n v="856.0"/>
        <n v="621.0"/>
        <n v="235.0"/>
        <n v="11937.0"/>
        <n v="9590.0"/>
        <n v="2347.0"/>
        <n v="2139.0"/>
        <n v="1740.0"/>
        <n v="399.0"/>
        <n v="162.0"/>
        <n v="114.0"/>
        <n v="2826.0"/>
        <n v="2232.0"/>
        <n v="594.0"/>
        <n v="2166.0"/>
        <n v="1761.0"/>
        <n v="405.0"/>
        <n v="105.0"/>
        <n v="15.0"/>
        <n v="1678.0"/>
        <n v="1361.0"/>
        <n v="317.0"/>
        <n v="918.0"/>
        <n v="605.0"/>
        <n v="313.0"/>
        <n v="1145.0"/>
        <n v="543.0"/>
        <n v="9390.0"/>
        <n v="6676.0"/>
        <n v="2714.0"/>
        <n v="2160.0"/>
        <n v="1549.0"/>
        <n v="16599.0"/>
        <n v="6755.0"/>
        <n v="4156.0"/>
        <n v="2949.0"/>
        <n v="1207.0"/>
        <n v="547.0"/>
        <n v="5002.0"/>
        <n v="3560.0"/>
        <n v="4188.0"/>
        <n v="2974.0"/>
        <n v="190.0"/>
        <n v="269.0"/>
        <n v="178.0"/>
        <n v="3119.0"/>
        <n v="2209.0"/>
        <n v="910.0"/>
        <n v="142.0"/>
        <n v="571.0"/>
        <n v="544.0"/>
        <n v="4414.0"/>
        <n v="4182.0"/>
        <n v="232.0"/>
        <n v="836.0"/>
        <n v="791.0"/>
        <n v="9.0"/>
        <n v="8462.0"/>
        <n v="8042.0"/>
        <n v="1500.0"/>
        <n v="1423.0"/>
        <n v="2131.0"/>
        <n v="1436.0"/>
        <n v="1537.0"/>
        <n v="1467.0"/>
        <n v="428.0"/>
        <n v="721.0"/>
        <n v="4877.0"/>
        <n v="3362.0"/>
        <n v="1515.0"/>
        <n v="694.0"/>
        <n v="469.0"/>
        <n v="225.0"/>
        <n v="86.0"/>
        <n v="9801.0"/>
        <n v="6716.0"/>
        <n v="3085.0"/>
        <n v="1291.0"/>
        <n v="919.0"/>
        <n v="372.0"/>
        <n v="785.0"/>
        <n v="379.0"/>
        <n v="59.0"/>
        <n v="1202.0"/>
        <n v="847.0"/>
        <n v="414.0"/>
        <n v="285.0"/>
        <n v="6719.0"/>
        <n v="4561.0"/>
        <n v="2158.0"/>
        <n v="488.0"/>
        <n v="10572.0"/>
        <n v="7282.0"/>
        <n v="3290.0"/>
        <n v="1638.0"/>
        <n v="1215.0"/>
        <n v="4717.0"/>
        <n v="1585.0"/>
        <n v="1652.0"/>
        <n v="1558.0"/>
        <n v="1146.0"/>
        <n v="412.0"/>
        <n v="1034.0"/>
        <n v="2603.0"/>
        <n v="33247.0"/>
        <n v="3198.0"/>
        <n v="59178.0"/>
        <n v="13584.0"/>
        <n v="1074.0"/>
        <n v="20923.0"/>
        <n v="13703.0"/>
        <n v="221.0"/>
        <n v="7789.0"/>
        <n v="5870.0"/>
        <n v="3763.0"/>
        <n v="2107.0"/>
        <n v="10818.0"/>
        <n v="7226.0"/>
        <n v="3592.0"/>
        <n v="98336.0"/>
        <n v="64564.0"/>
        <n v="33772.0"/>
        <n v="13069.0"/>
        <n v="7828.0"/>
        <n v="5241.0"/>
        <n v="2060.0"/>
        <n v="1039.0"/>
        <n v="210614.0"/>
        <n v="132483.0"/>
        <n v="78131.0"/>
        <n v="31827.0"/>
        <n v="21044.0"/>
        <n v="10783.0"/>
        <n v="3339.0"/>
        <n v="2307.0"/>
        <n v="1032.0"/>
        <n v="55135.0"/>
        <n v="36724.0"/>
        <n v="18411.0"/>
        <n v="32327.0"/>
        <n v="21360.0"/>
        <n v="10967.0"/>
        <n v="590.0"/>
        <n v="670.0"/>
        <n v="343.0"/>
        <n v="188.0"/>
        <n v="490.0"/>
        <n v="185.0"/>
        <n v="25369.0"/>
        <n v="16955.0"/>
        <n v="8414.0"/>
        <n v="74.0"/>
        <n v="280.0"/>
        <n v="123.0"/>
        <n v="1381.0"/>
        <n v="1447.0"/>
        <n v="354.0"/>
        <n v="5654.0"/>
        <n v="2555.0"/>
        <n v="3099.0"/>
        <n v="935.0"/>
        <n v="619.0"/>
        <n v="950.0"/>
        <n v="451.0"/>
        <n v="499.0"/>
        <n v="448.0"/>
        <n v="134.0"/>
        <n v="66.0"/>
        <n v="1075.0"/>
        <n v="250.0"/>
        <n v="2561.0"/>
        <n v="1199.0"/>
        <n v="1362.0"/>
        <n v="254.0"/>
        <n v="6.0"/>
        <n v="179.0"/>
        <n v="882.0"/>
        <n v="431.0"/>
        <n v="1556.0"/>
        <n v="888.0"/>
        <n v="668.0"/>
        <n v="15036.0"/>
        <n v="8261.0"/>
        <n v="6775.0"/>
        <n v="890.0"/>
        <n v="752.0"/>
        <n v="268.0"/>
        <n v="128.0"/>
        <n v="26794.0"/>
        <n v="14496.0"/>
        <n v="12298.0"/>
        <n v="4149.0"/>
        <n v="2234.0"/>
        <n v="1915.0"/>
        <n v="592.0"/>
        <n v="226.0"/>
        <n v="10071.0"/>
        <n v="5399.0"/>
        <n v="4672.0"/>
        <n v="4200.0"/>
        <n v="1939.0"/>
        <n v="169.0"/>
        <n v="2956.0"/>
        <n v="1672.0"/>
        <n v="1885.0"/>
        <n v="1234.0"/>
        <n v="651.0"/>
        <n v="3187.0"/>
        <n v="1894.0"/>
        <n v="1293.0"/>
        <n v="27470.0"/>
        <n v="15572.0"/>
        <n v="11898.0"/>
        <n v="4827.0"/>
        <n v="2638.0"/>
        <n v="2189.0"/>
        <n v="914.0"/>
        <n v="437.0"/>
        <n v="477.0"/>
        <n v="69890.0"/>
        <n v="38876.0"/>
        <n v="31014.0"/>
        <n v="10062.0"/>
        <n v="5948.0"/>
        <n v="4114.0"/>
        <n v="921.0"/>
        <n v="585.0"/>
        <n v="336.0"/>
        <n v="12994.0"/>
        <n v="7551.0"/>
        <n v="5443.0"/>
        <n v="10293.0"/>
        <n v="6088.0"/>
        <n v="4205.0"/>
        <n v="510.0"/>
        <n v="242.0"/>
        <n v="7242.0"/>
        <n v="3983.0"/>
        <n v="3259.0"/>
        <n v="282.0"/>
        <n v="657.0"/>
        <n v="5546.0"/>
        <n v="3951.0"/>
        <n v="1595.0"/>
        <n v="786.0"/>
        <n v="33.0"/>
        <n v="11426.0"/>
        <n v="7814.0"/>
        <n v="3612.0"/>
        <n v="1922.0"/>
        <n v="1351.0"/>
        <n v="218.0"/>
        <n v="3318.0"/>
        <n v="2459.0"/>
        <n v="578.0"/>
        <n v="11.0"/>
        <n v="1490.0"/>
        <n v="983.0"/>
        <n v="905.0"/>
        <n v="606.0"/>
        <n v="299.0"/>
        <n v="1837.0"/>
        <n v="1399.0"/>
        <n v="438.0"/>
        <n v="17525.0"/>
        <n v="13628.0"/>
        <n v="3897.0"/>
        <n v="2143.0"/>
        <n v="1544.0"/>
        <n v="32763.0"/>
        <n v="24824.0"/>
        <n v="7939.0"/>
        <n v="5365.0"/>
        <n v="4168.0"/>
        <n v="1197.0"/>
        <n v="503.0"/>
        <n v="404.0"/>
        <n v="7609.0"/>
        <n v="1981.0"/>
        <n v="5452.0"/>
        <n v="4234.0"/>
        <n v="5439.0"/>
        <n v="4214.0"/>
        <n v="1225.0"/>
        <n v="985.0"/>
        <n v="449.0"/>
        <n v="2836.0"/>
        <n v="2074.0"/>
        <n v="762.0"/>
        <n v="25619.0"/>
        <n v="18208.0"/>
        <n v="7411.0"/>
        <n v="2698.0"/>
        <n v="1670.0"/>
        <n v="1028.0"/>
        <n v="55747.0"/>
        <n v="37243.0"/>
        <n v="18504.0"/>
        <n v="7824.0"/>
        <n v="5593.0"/>
        <n v="2231.0"/>
        <n v="849.0"/>
        <n v="16128.0"/>
        <n v="11660.0"/>
        <n v="4468.0"/>
        <n v="7908.0"/>
        <n v="5649.0"/>
        <n v="2259.0"/>
        <n v="138.0"/>
        <n v="5514.0"/>
        <n v="4072.0"/>
        <n v="131.0"/>
        <n v="331.0"/>
        <n v="322.0"/>
        <n v="3237.0"/>
        <n v="3055.0"/>
        <n v="182.0"/>
        <n v="369.0"/>
        <n v="344.0"/>
        <n v="5779.0"/>
        <n v="5476.0"/>
        <n v="303.0"/>
        <n v="1116.0"/>
        <n v="1069.0"/>
        <n v="1342.0"/>
        <n v="1266.0"/>
        <n v="1128.0"/>
        <n v="1081.0"/>
        <n v="1268.0"/>
        <n v="2769.0"/>
        <n v="1108.0"/>
        <n v="1661.0"/>
        <n v="3580.0"/>
        <n v="1984.0"/>
        <n v="1596.0"/>
        <n v="35570.0"/>
        <n v="19032.0"/>
        <n v="16538.0"/>
        <n v="3981.0"/>
        <n v="1920.0"/>
        <n v="2061.0"/>
        <n v="1105.0"/>
        <n v="419.0"/>
        <n v="686.0"/>
        <n v="73158.0"/>
        <n v="37359.0"/>
        <n v="35799.0"/>
        <n v="10636.0"/>
        <n v="5953.0"/>
        <n v="4683.0"/>
        <n v="681.0"/>
        <n v="311.0"/>
        <n v="16064.0"/>
        <n v="8629.0"/>
        <n v="7435.0"/>
        <n v="10854.0"/>
        <n v="6058.0"/>
        <n v="4796.0"/>
        <n v="381.0"/>
        <n v="187.0"/>
        <n v="236.0"/>
        <n v="9696.0"/>
        <n v="5409.0"/>
        <n v="4287.0"/>
        <n v="556.0"/>
        <n v="6349.0"/>
        <n v="2586.0"/>
        <n v="273.0"/>
        <n v="266.0"/>
        <n v="14941.0"/>
        <n v="5830.0"/>
        <n v="9111.0"/>
        <n v="2453.0"/>
        <n v="1141.0"/>
        <n v="1312.0"/>
        <n v="89.0"/>
        <n v="3722.0"/>
        <n v="1475.0"/>
        <n v="2247.0"/>
        <n v="2495.0"/>
        <n v="1333.0"/>
        <n v="62.0"/>
        <n v="874.0"/>
        <n v="659.0"/>
        <n v="279.0"/>
        <n v="1529.0"/>
        <n v="139.0"/>
        <n v="107.0"/>
        <n v="256.0"/>
        <n v="330.0"/>
        <n v="193.0"/>
        <n v="137.0"/>
        <n v="3333.0"/>
        <n v="1496.0"/>
        <n v="7231.0"/>
        <n v="3912.0"/>
        <n v="3319.0"/>
        <n v="1109.0"/>
        <n v="666.0"/>
        <n v="446.0"/>
        <n v="278.0"/>
        <n v="1126.0"/>
        <n v="679.0"/>
        <n v="1151.0"/>
        <n v="687.0"/>
        <n v="464.0"/>
        <n v="1554.0"/>
        <n v="253.0"/>
        <n v="4219.0"/>
        <n v="2406.0"/>
        <n v="603.0"/>
        <n v="307.0"/>
        <n v="593.0"/>
        <n v="300.0"/>
        <n v="625.0"/>
        <n v="320.0"/>
        <n v="245.0"/>
        <n v="230.0"/>
        <n v="149.0"/>
        <n v="519.0"/>
        <n v="3991.0"/>
        <n v="2553.0"/>
        <n v="1438.0"/>
        <n v="209.0"/>
        <n v="7211.0"/>
        <n v="4706.0"/>
        <n v="2505.0"/>
        <n v="1048.0"/>
        <n v="689.0"/>
        <n v="359.0"/>
        <n v="1160.0"/>
        <n v="693.0"/>
        <n v="1065.0"/>
        <n v="363.0"/>
        <n v="891.0"/>
        <n v="2349.0"/>
        <n v="908.0"/>
        <n v="1441.0"/>
        <n v="219.0"/>
        <n v="6384.0"/>
        <n v="2444.0"/>
        <n v="3940.0"/>
        <n v="329.0"/>
        <n v="377.0"/>
        <n v="240.0"/>
        <n v="568.0"/>
        <n v="333.0"/>
        <n v="736.0"/>
        <n v="386.0"/>
        <n v="1865.0"/>
        <n v="1076.0"/>
        <n v="17335.0"/>
        <n v="10102.0"/>
        <n v="7233.0"/>
        <n v="1814.0"/>
        <n v="1016.0"/>
        <n v="798.0"/>
        <n v="382.0"/>
        <n v="167.0"/>
        <n v="31643.0"/>
        <n v="17795.0"/>
        <n v="13848.0"/>
        <n v="2777.0"/>
        <n v="1829.0"/>
        <n v="100.0"/>
        <n v="8617.0"/>
        <n v="5011.0"/>
        <n v="3606.0"/>
        <n v="4719.0"/>
        <n v="1898.0"/>
        <n v="124.0"/>
        <n v="106.0"/>
        <n v="5695.0"/>
        <n v="3194.0"/>
        <n v="12837.0"/>
        <n v="7517.0"/>
        <n v="5320.0"/>
        <n v="21958.0"/>
        <n v="15834.0"/>
        <n v="6124.0"/>
        <n v="177541.0"/>
        <n v="123777.0"/>
        <n v="53764.0"/>
        <n v="31281.0"/>
        <n v="19720.0"/>
        <n v="11561.0"/>
        <n v="3586.0"/>
        <n v="379513.0"/>
        <n v="258697.0"/>
        <n v="120816.0"/>
        <n v="57123.0"/>
        <n v="41396.0"/>
        <n v="15727.0"/>
        <n v="6857.0"/>
        <n v="5299.0"/>
        <n v="86606.0"/>
        <n v="61018.0"/>
        <n v="25588.0"/>
        <n v="57909.0"/>
        <n v="41951.0"/>
        <n v="15958.0"/>
        <n v="4090.0"/>
        <n v="2027.0"/>
        <n v="2063.0"/>
        <n v="2253.0"/>
        <n v="1406.0"/>
        <n v="1373.0"/>
        <n v="491.0"/>
        <n v="65586.0"/>
        <n v="45864.0"/>
        <n v="19722.0"/>
        <n v="3020.0"/>
        <n v="1421.0"/>
        <n v="2534.0"/>
        <n v="1457.0"/>
        <n v="20643.0"/>
        <n v="12370.0"/>
        <n v="8273.0"/>
        <n v="4067.0"/>
        <n v="1867.0"/>
        <n v="2200.0"/>
        <n v="49115.0"/>
        <n v="27625.0"/>
        <n v="21490.0"/>
        <n v="7162.0"/>
        <n v="4398.0"/>
        <n v="2764.0"/>
        <n v="896.0"/>
        <n v="636.0"/>
        <n v="8283.0"/>
        <n v="5080.0"/>
        <n v="3203.0"/>
        <n v="7274.0"/>
        <n v="4449.0"/>
        <n v="2825.0"/>
        <n v="735.0"/>
        <n v="516.0"/>
        <n v="9672.0"/>
        <n v="5864.0"/>
        <n v="3808.0"/>
        <n v="579.0"/>
        <n v="301.0"/>
        <n v="205.0"/>
        <n v="3340.0"/>
        <n v="2168.0"/>
        <n v="1172.0"/>
        <n v="525.0"/>
        <n v="8177.0"/>
        <n v="5290.0"/>
        <n v="2887.0"/>
        <n v="1183.0"/>
        <n v="342.0"/>
        <n v="1505.0"/>
        <n v="1047.0"/>
        <n v="864.0"/>
        <n v="346.0"/>
        <n v="101.0"/>
        <n v="1257.0"/>
        <n v="517.0"/>
        <n v="238.0"/>
        <n v="3123.0"/>
        <n v="1840.0"/>
        <n v="1283.0"/>
        <n v="793.0"/>
        <n v="10484.0"/>
        <n v="5714.0"/>
        <n v="4770.0"/>
        <n v="1350.0"/>
        <n v="850.0"/>
        <n v="500.0"/>
        <n v="1258.0"/>
        <n v="746.0"/>
        <n v="1374.0"/>
        <n v="866.0"/>
        <n v="865.0"/>
        <n v="1699.0"/>
        <n v="2275.0"/>
        <n v="534.0"/>
        <n v="20819.0"/>
        <n v="14665.0"/>
        <n v="6154.0"/>
        <n v="2920.0"/>
        <n v="2005.0"/>
        <n v="915.0"/>
        <n v="284.0"/>
        <n v="42848.0"/>
        <n v="29794.0"/>
        <n v="13054.0"/>
        <n v="7251.0"/>
        <n v="5508.0"/>
        <n v="1743.0"/>
        <n v="8895.0"/>
        <n v="6386.0"/>
        <n v="2509.0"/>
        <n v="7351.0"/>
        <n v="5579.0"/>
        <n v="1772.0"/>
        <n v="8095.0"/>
        <n v="5689.0"/>
        <n v="271.0"/>
        <n v="1167.0"/>
        <n v="751.0"/>
        <n v="416.0"/>
        <n v="7720.0"/>
        <n v="5120.0"/>
        <n v="2600.0"/>
        <n v="1748.0"/>
        <n v="897.0"/>
        <n v="851.0"/>
        <n v="17870.0"/>
        <n v="11318.0"/>
        <n v="6552.0"/>
        <n v="2925.0"/>
        <n v="1963.0"/>
        <n v="2917.0"/>
        <n v="2948.0"/>
        <n v="1979.0"/>
        <n v="969.0"/>
        <n v="409.0"/>
        <n v="244.0"/>
        <n v="277.0"/>
        <n v="2306.0"/>
        <n v="1499.0"/>
        <n v="314.0"/>
        <n v="986.0"/>
        <n v="5962.0"/>
        <n v="3260.0"/>
        <n v="2702.0"/>
        <n v="1567.0"/>
        <n v="861.0"/>
        <n v="15196.0"/>
        <n v="7727.0"/>
        <n v="7469.0"/>
        <n v="745.0"/>
        <n v="2251.0"/>
        <n v="1272.0"/>
        <n v="979.0"/>
        <n v="1845.0"/>
        <n v="1090.0"/>
        <n v="2749.0"/>
        <n v="1497.0"/>
        <n v="1252.0"/>
        <n v="911.0"/>
        <n v="281.0"/>
        <n v="2169.0"/>
        <n v="1669.0"/>
        <n v="17329.0"/>
        <n v="12720.0"/>
        <n v="4609.0"/>
        <n v="3051.0"/>
        <n v="2008.0"/>
        <n v="1043.0"/>
        <n v="34394.0"/>
        <n v="25150.0"/>
        <n v="9244.0"/>
        <n v="5133.0"/>
        <n v="3930.0"/>
        <n v="1203.0"/>
        <n v="1189.0"/>
        <n v="936.0"/>
        <n v="8583.0"/>
        <n v="6276.0"/>
        <n v="5193.0"/>
        <n v="3978.0"/>
        <n v="262.0"/>
        <n v="249.0"/>
        <n v="6433.0"/>
        <n v="4808.0"/>
        <n v="542.0"/>
        <n v="384.0"/>
        <n v="658.0"/>
        <n v="233.0"/>
        <n v="8838.0"/>
        <n v="2532.0"/>
        <n v="174.0"/>
        <n v="18131.0"/>
        <n v="12916.0"/>
        <n v="5215.0"/>
        <n v="2805.0"/>
        <n v="2071.0"/>
        <n v="734.0"/>
        <n v="4284.0"/>
        <n v="1161.0"/>
        <n v="2848.0"/>
        <n v="2106.0"/>
        <n v="742.0"/>
        <n v="332.0"/>
        <n v="3206.0"/>
        <n v="2242.0"/>
        <n v="964.0"/>
        <n v="1111.0"/>
        <n v="2933.0"/>
        <n v="2381.0"/>
        <n v="552.0"/>
        <n v="24894.0"/>
        <n v="19315.0"/>
        <n v="2873.0"/>
        <n v="2215.0"/>
        <n v="46839.0"/>
        <n v="35865.0"/>
        <n v="10974.0"/>
        <n v="6364.0"/>
        <n v="5138.0"/>
        <n v="13080.0"/>
        <n v="10282.0"/>
        <n v="2798.0"/>
        <n v="6431.0"/>
        <n v="5189.0"/>
        <n v="1242.0"/>
        <n v="184.0"/>
        <n v="8047.0"/>
        <n v="6140.0"/>
        <n v="1907.0"/>
        <n v="696.0"/>
        <n v="427.0"/>
        <n v="1563.0"/>
        <n v="12420.0"/>
        <n v="7320.0"/>
        <n v="5100.0"/>
        <n v="1946.0"/>
        <n v="946.0"/>
        <n v="151.0"/>
        <n v="25575.0"/>
        <n v="14942.0"/>
        <n v="10633.0"/>
        <n v="4391.0"/>
        <n v="2754.0"/>
        <n v="1637.0"/>
        <n v="528.0"/>
        <n v="202.0"/>
        <n v="6298.0"/>
        <n v="2712.0"/>
        <n v="4451.0"/>
        <n v="2793.0"/>
        <n v="1658.0"/>
        <n v="265.0"/>
        <n v="3724.0"/>
        <n v="2360.0"/>
        <n v="1364.0"/>
        <n v="1093.0"/>
        <n v="347.0"/>
        <n v="9826.0"/>
        <n v="6411.0"/>
        <n v="3415.0"/>
        <n v="1654.0"/>
        <n v="198.0"/>
        <n v="18359.0"/>
        <n v="11871.0"/>
        <n v="6488.0"/>
        <n v="2523.0"/>
        <n v="1720.0"/>
        <n v="803.0"/>
        <n v="95.0"/>
        <n v="6621.0"/>
        <n v="4384.0"/>
        <n v="2237.0"/>
        <n v="2547.0"/>
        <n v="1732.0"/>
        <n v="815.0"/>
        <n v="251.0"/>
        <n v="2632.0"/>
        <n v="1628.0"/>
        <n v="1004.0"/>
        <n v="713.0"/>
        <n v="479.0"/>
        <n v="2220.0"/>
        <n v="400.0"/>
        <n v="16624.0"/>
        <n v="13085.0"/>
        <n v="3539.0"/>
        <n v="4326.0"/>
        <n v="3363.0"/>
        <n v="963.0"/>
        <n v="42062.0"/>
        <n v="33348.0"/>
        <n v="8714.0"/>
        <n v="6231.0"/>
        <n v="1319.0"/>
        <n v="1123.0"/>
        <n v="196.0"/>
        <n v="7034.0"/>
        <n v="5642.0"/>
        <n v="1392.0"/>
        <n v="5183.0"/>
        <n v="7053.0"/>
        <n v="5597.0"/>
        <n v="1456.0"/>
        <n v="1045.0"/>
        <n v="723.0"/>
        <n v="2241.0"/>
        <n v="1728.0"/>
        <n v="513.0"/>
        <n v="17213.0"/>
        <n v="12755.0"/>
        <n v="4458.0"/>
        <n v="2582.0"/>
        <n v="1826.0"/>
        <n v="288.0"/>
        <n v="33383.0"/>
        <n v="24784.0"/>
        <n v="8599.0"/>
        <n v="5154.0"/>
        <n v="3879.0"/>
        <n v="1275.0"/>
        <n v="622.0"/>
        <n v="493.0"/>
        <n v="10206.0"/>
        <n v="7431.0"/>
        <n v="2775.0"/>
        <n v="5238.0"/>
        <n v="3946.0"/>
        <n v="1292.0"/>
        <n v="337.0"/>
        <n v="5848.0"/>
        <n v="4434.0"/>
        <n v="1414.0"/>
        <n v="321.0"/>
        <n v="827.0"/>
        <n v="8790.0"/>
        <n v="6442.0"/>
        <n v="2348.0"/>
        <n v="945.0"/>
        <n v="17080.0"/>
        <n v="12353.0"/>
        <n v="4727.0"/>
        <n v="2837.0"/>
        <n v="2155.0"/>
        <n v="682.0"/>
        <n v="2846.0"/>
        <n v="1262.0"/>
        <n v="2893.0"/>
        <n v="2197.0"/>
        <n v="3699.0"/>
        <n v="821.0"/>
        <n v="3737.0"/>
        <n v="2730.0"/>
        <n v="1007.0"/>
        <n v="6466.0"/>
        <n v="1536.0"/>
        <n v="64489.0"/>
        <n v="50994.0"/>
        <n v="13495.0"/>
        <n v="13627.0"/>
        <n v="10192.0"/>
        <n v="3435.0"/>
        <n v="938.0"/>
        <n v="144213.0"/>
        <n v="112575.0"/>
        <n v="31638.0"/>
        <n v="25165.0"/>
        <n v="20395.0"/>
        <n v="4944.0"/>
        <n v="3961.0"/>
        <n v="36027.0"/>
        <n v="28669.0"/>
        <n v="7358.0"/>
        <n v="25495.0"/>
        <n v="20667.0"/>
        <n v="4828.0"/>
        <n v="1640.0"/>
        <n v="536.0"/>
        <n v="1303.0"/>
        <n v="1001.0"/>
        <n v="302.0"/>
        <n v="781.0"/>
        <n v="546.0"/>
        <n v="15741.0"/>
        <n v="12657.0"/>
        <n v="3084.0"/>
        <n v="4580.0"/>
        <n v="2744.0"/>
        <n v="1836.0"/>
        <n v="1152.0"/>
        <n v="12651.0"/>
        <n v="7439.0"/>
        <n v="5212.0"/>
        <n v="2102.0"/>
        <n v="1273.0"/>
        <n v="353.0"/>
        <n v="1876.0"/>
        <n v="1091.0"/>
        <n v="2126.0"/>
        <n v="1285.0"/>
        <n v="160.0"/>
        <n v="1014.0"/>
        <n v="1404.0"/>
        <n v="1149.0"/>
        <n v="255.0"/>
        <n v="3492.0"/>
        <n v="2990.0"/>
        <n v="27705.0"/>
        <n v="23321.0"/>
        <n v="5214.0"/>
        <n v="4235.0"/>
        <n v="57392.0"/>
        <n v="47932.0"/>
        <n v="9460.0"/>
        <n v="10047.0"/>
        <n v="8596.0"/>
        <n v="1451.0"/>
        <n v="2039.0"/>
        <n v="1681.0"/>
        <n v="14786.0"/>
        <n v="12506.0"/>
        <n v="2280.0"/>
        <n v="10156.0"/>
        <n v="8694.0"/>
        <n v="1462.0"/>
        <n v="272.0"/>
        <n v="203.0"/>
        <n v="7830.0"/>
        <n v="6583.0"/>
        <n v="1247.0"/>
        <n v="1503.0"/>
        <n v="12257.0"/>
        <n v="8752.0"/>
        <n v="3505.0"/>
        <n v="2141.0"/>
        <n v="982.0"/>
        <n v="28750.0"/>
        <n v="20556.0"/>
        <n v="8194.0"/>
        <n v="4450.0"/>
        <n v="3496.0"/>
        <n v="954.0"/>
        <n v="1232.0"/>
        <n v="263.0"/>
        <n v="7798.0"/>
        <n v="5527.0"/>
        <n v="2271.0"/>
        <n v="4524.0"/>
        <n v="3556.0"/>
        <n v="968.0"/>
        <n v="2229.0"/>
        <n v="604.0"/>
        <n v="326.0"/>
        <n v="650.0"/>
        <n v="3954.0"/>
        <n v="3589.0"/>
        <n v="10077.0"/>
        <n v="9089.0"/>
        <n v="1792.0"/>
        <n v="1617.0"/>
        <n v="2295.0"/>
        <n v="2101.0"/>
        <n v="1828.0"/>
        <n v="715.0"/>
        <n v="633.0"/>
        <n v="206.0"/>
        <n v="38.0"/>
        <n v="956.0"/>
        <n v="267.0"/>
        <n v="1982.0"/>
        <n v="429.0"/>
        <n v="550.0"/>
        <n v="434.0"/>
        <n v="501.0"/>
        <n v="430.0"/>
        <n v="7347.0"/>
        <n v="4396.0"/>
        <n v="2951.0"/>
        <n v="662.0"/>
        <n v="173.0"/>
        <n v="16120.0"/>
        <n v="9485.0"/>
        <n v="6635.0"/>
        <n v="1450.0"/>
        <n v="708.0"/>
        <n v="472.0"/>
        <n v="4953.0"/>
        <n v="2992.0"/>
        <n v="1961.0"/>
        <n v="2195.0"/>
        <n v="1474.0"/>
        <n v="1305.0"/>
        <n v="823.0"/>
        <n v="863.0"/>
        <n v="2389.0"/>
        <n v="1942.0"/>
        <n v="19947.0"/>
        <n v="16177.0"/>
        <n v="3770.0"/>
        <n v="4138.0"/>
        <n v="45420.0"/>
        <n v="36648.0"/>
        <n v="8772.0"/>
        <n v="8566.0"/>
        <n v="7030.0"/>
        <n v="1320.0"/>
        <n v="1084.0"/>
        <n v="11567.0"/>
        <n v="9545.0"/>
        <n v="2022.0"/>
        <n v="8689.0"/>
        <n v="7132.0"/>
        <n v="1557.0"/>
        <n v="495.0"/>
        <n v="396.0"/>
        <n v="4146.0"/>
        <n v="9384.0"/>
        <n v="6285.0"/>
        <n v="11701.0"/>
        <n v="8490.0"/>
        <n v="3211.0"/>
        <n v="102976.0"/>
        <n v="75816.0"/>
        <n v="27160.0"/>
        <n v="20160.0"/>
        <n v="13469.0"/>
        <n v="6691.0"/>
        <n v="2201.0"/>
        <n v="220987.0"/>
        <n v="158129.0"/>
        <n v="62858.0"/>
        <n v="38309.0"/>
        <n v="28556.0"/>
        <n v="9753.0"/>
        <n v="8516.0"/>
        <n v="6502.0"/>
        <n v="2014.0"/>
        <n v="58113.0"/>
        <n v="42750.0"/>
        <n v="15363.0"/>
        <n v="38854.0"/>
        <n v="28936.0"/>
        <n v="9918.0"/>
        <n v="3304.0"/>
        <n v="1879.0"/>
        <n v="1425.0"/>
        <n v="596.0"/>
        <n v="1334.0"/>
        <n v="853.0"/>
        <n v="28027.0"/>
        <n v="21129.0"/>
        <n v="6898.0"/>
        <n v="901.0"/>
        <n v="248.0"/>
        <n v="2227.0"/>
        <n v="601.0"/>
        <n v="1626.0"/>
        <n v="984.0"/>
        <n v="390.0"/>
        <n v="2704.0"/>
        <n v="161.0"/>
        <n v="348.0"/>
        <n v="319.0"/>
        <n v="3352.0"/>
        <n v="2208.0"/>
        <n v="1144.0"/>
        <n v="6696.0"/>
        <n v="4410.0"/>
        <n v="2286.0"/>
        <n v="1219.0"/>
        <n v="375.0"/>
        <n v="1235.0"/>
        <n v="663.0"/>
        <n v="1329.0"/>
        <n v="766.0"/>
        <n v="1378.0"/>
        <n v="750.0"/>
        <n v="628.0"/>
        <n v="13943.0"/>
        <n v="8187.0"/>
        <n v="5756.0"/>
        <n v="2399.0"/>
        <n v="32594.0"/>
        <n v="17194.0"/>
        <n v="15400.0"/>
        <n v="5260.0"/>
        <n v="2900.0"/>
        <n v="1237.0"/>
        <n v="769.0"/>
        <n v="8936.0"/>
        <n v="5387.0"/>
        <n v="3549.0"/>
        <n v="5347.0"/>
        <n v="2946.0"/>
        <n v="2401.0"/>
        <n v="3331.0"/>
        <n v="1968.0"/>
        <n v="1363.0"/>
        <n v="1401.0"/>
        <n v="2512.0"/>
        <n v="1783.0"/>
        <n v="16918.0"/>
        <n v="12335.0"/>
        <n v="4583.0"/>
        <n v="3540.0"/>
        <n v="2383.0"/>
        <n v="35136.0"/>
        <n v="25354.0"/>
        <n v="9782.0"/>
        <n v="6666.0"/>
        <n v="4915.0"/>
        <n v="1751.0"/>
        <n v="774.0"/>
        <n v="10966.0"/>
        <n v="8053.0"/>
        <n v="2913.0"/>
        <n v="6765.0"/>
        <n v="4977.0"/>
        <n v="1788.0"/>
        <n v="385.0"/>
        <n v="4184.0"/>
        <n v="3024.0"/>
        <n v="998.0"/>
        <n v="761.0"/>
        <n v="15944.0"/>
        <n v="12641.0"/>
        <n v="3303.0"/>
        <n v="3324.0"/>
        <n v="2449.0"/>
        <n v="875.0"/>
        <n v="31553.0"/>
        <n v="24675.0"/>
        <n v="6878.0"/>
        <n v="5236.0"/>
        <n v="4191.0"/>
        <n v="7047.0"/>
        <n v="5708.0"/>
        <n v="1339.0"/>
        <n v="5303.0"/>
        <n v="4248.0"/>
        <n v="1055.0"/>
        <n v="424.0"/>
        <n v="2994.0"/>
        <n v="1663.0"/>
        <n v="1353.0"/>
        <n v="2151.0"/>
        <n v="1842.0"/>
        <n v="309.0"/>
        <n v="17527.0"/>
        <n v="14989.0"/>
        <n v="2538.0"/>
        <n v="3397.0"/>
        <n v="602.0"/>
        <n v="37882.0"/>
        <n v="32401.0"/>
        <n v="5481.0"/>
        <n v="6419.0"/>
        <n v="5599.0"/>
        <n v="820.0"/>
        <n v="289.0"/>
        <n v="7367.0"/>
        <n v="6483.0"/>
        <n v="5655.0"/>
        <n v="828.0"/>
        <n v="239.0"/>
        <n v="6114.0"/>
        <n v="5336.0"/>
        <n v="778.0"/>
        <n v="1100.0"/>
        <n v="1522.0"/>
        <n v="1194.0"/>
        <n v="328.0"/>
        <n v="17749.0"/>
        <n v="13538.0"/>
        <n v="4211.0"/>
        <n v="2709.0"/>
        <n v="1918.0"/>
        <n v="35605.0"/>
        <n v="26922.0"/>
        <n v="8683.0"/>
        <n v="6737.0"/>
        <n v="5333.0"/>
        <n v="1440.0"/>
        <n v="11571.0"/>
        <n v="8847.0"/>
        <n v="2724.0"/>
        <n v="6812.0"/>
        <n v="5395.0"/>
        <n v="1417.0"/>
        <n v="4425.0"/>
        <n v="3407.0"/>
        <n v="1018.0"/>
        <n v="432.0"/>
        <n v="306.0"/>
        <n v="10213.0"/>
        <n v="7513.0"/>
        <n v="1249.0"/>
        <n v="186.0"/>
        <n v="24452.0"/>
        <n v="17218.0"/>
        <n v="7234.0"/>
        <n v="3773.0"/>
        <n v="2904.0"/>
        <n v="869.0"/>
        <n v="3574.0"/>
        <n v="1370.0"/>
        <n v="3840.0"/>
        <n v="362.0"/>
        <n v="147.0"/>
        <n v="3918.0"/>
        <n v="3076.0"/>
        <n v="842.0"/>
        <n v="407.0"/>
        <n v="607.0"/>
        <n v="316.0"/>
        <n v="5445.0"/>
        <n v="3652.0"/>
        <n v="1793.0"/>
        <n v="763.0"/>
        <n v="12138.0"/>
        <n v="8014.0"/>
        <n v="4124.0"/>
        <n v="1561.0"/>
        <n v="3126.0"/>
        <n v="2338.0"/>
        <n v="1593.0"/>
        <n v="1519.0"/>
        <n v="992.0"/>
        <n v="527.0"/>
        <n v="4660.0"/>
        <n v="3199.0"/>
        <n v="1461.0"/>
        <n v="6594.0"/>
        <n v="4795.0"/>
        <n v="1799.0"/>
        <n v="44997.0"/>
        <n v="32511.0"/>
        <n v="12486.0"/>
        <n v="11409.0"/>
        <n v="7455.0"/>
        <n v="99927.0"/>
        <n v="70938.0"/>
        <n v="28989.0"/>
        <n v="16513.0"/>
        <n v="11968.0"/>
        <n v="4545.0"/>
        <n v="1310.0"/>
        <n v="22179.0"/>
        <n v="16216.0"/>
        <n v="5963.0"/>
        <n v="16781.0"/>
        <n v="12166.0"/>
        <n v="4615.0"/>
        <n v="846.0"/>
        <n v="920.0"/>
        <n v="13845.0"/>
        <n v="10059.0"/>
        <n v="3786.0"/>
        <n v="538.0"/>
        <n v="294.0"/>
        <n v="4551.0"/>
        <n v="2489.0"/>
        <n v="1445.0"/>
        <n v="10844.0"/>
        <n v="5853.0"/>
        <n v="4991.0"/>
        <n v="1824.0"/>
        <n v="1052.0"/>
        <n v="772.0"/>
        <n v="177.0"/>
        <n v="1233.0"/>
        <n v="1057.0"/>
        <n v="1796.0"/>
        <n v="1056.0"/>
        <n v="558.0"/>
        <n v="436.0"/>
        <n v="725.0"/>
        <n v="5621.0"/>
        <n v="3657.0"/>
        <n v="1964.0"/>
        <n v="1857.0"/>
        <n v="741.0"/>
        <n v="13143.0"/>
        <n v="8428.0"/>
        <n v="4715.0"/>
        <n v="1889.0"/>
        <n v="1259.0"/>
        <n v="3047.0"/>
        <n v="1902.0"/>
        <n v="1947.0"/>
        <n v="1193.0"/>
        <n v="3462.0"/>
        <n v="2289.0"/>
        <n v="1173.0"/>
        <n v="1061.0"/>
        <n v="7601.0"/>
        <n v="2686.0"/>
        <n v="1332.0"/>
        <n v="483.0"/>
        <n v="1358.0"/>
        <n v="889.0"/>
        <n v="703.0"/>
        <n v="1306.0"/>
        <n v="2504.0"/>
        <n v="943.0"/>
        <n v="532.0"/>
        <n v="393.0"/>
        <n v="474.0"/>
        <n v="1159.0"/>
        <n v="1675.0"/>
        <n v="1244.0"/>
        <n v="12719.0"/>
        <n v="9677.0"/>
        <n v="3042.0"/>
        <n v="2090.0"/>
        <n v="1412.0"/>
        <n v="25764.0"/>
        <n v="19160.0"/>
        <n v="6604.0"/>
        <n v="4617.0"/>
        <n v="3501.0"/>
        <n v="6182.0"/>
        <n v="4752.0"/>
        <n v="1430.0"/>
        <n v="3550.0"/>
        <n v="1135.0"/>
        <n v="3966.0"/>
        <n v="541.0"/>
        <n v="1165.0"/>
        <n v="8523.0"/>
        <n v="1289.0"/>
        <n v="1471.0"/>
        <n v="368.0"/>
        <n v="17551.0"/>
        <n v="14607.0"/>
        <n v="2630.0"/>
        <n v="2199.0"/>
        <n v="297.0"/>
        <n v="4621.0"/>
        <n v="638.0"/>
        <n v="2670.0"/>
        <n v="2417.0"/>
        <n v="2067.0"/>
        <n v="395.0"/>
        <n v="764.0"/>
        <n v="520.0"/>
        <n v="4530.0"/>
        <n v="2883.0"/>
        <n v="1647.0"/>
        <n v="154.0"/>
        <n v="11103.0"/>
        <n v="7256.0"/>
        <n v="3847.0"/>
        <n v="1789.0"/>
        <n v="1184.0"/>
        <n v="2019.0"/>
        <n v="1299.0"/>
        <n v="720.0"/>
        <n v="685.0"/>
        <n v="646.0"/>
        <n v="1629.0"/>
        <n v="1541.0"/>
        <n v="1296.0"/>
        <n v="183.0"/>
        <n v="6126.0"/>
        <n v="4822.0"/>
        <n v="1304.0"/>
        <n v="1198.0"/>
        <n v="413.0"/>
        <n v="1217.0"/>
        <n v="971.0"/>
        <n v="1287.0"/>
        <n v="257.0"/>
      </sharedItems>
    </cacheField>
    <cacheField name="2020">
      <sharedItems containsBlank="1" containsMixedTypes="1" containsNumber="1" containsInteger="1">
        <n v="96539.0"/>
        <n v="66692.0"/>
        <n v="29847.0"/>
        <n v="107399.0"/>
        <n v="79659.0"/>
        <n v="27740.0"/>
        <n v="938536.0"/>
        <n v="700657.0"/>
        <n v="237879.0"/>
        <n v="139583.0"/>
        <n v="97235.0"/>
        <n v="42348.0"/>
        <s v=""/>
        <n v="17041.0"/>
        <n v="10816.0"/>
        <n v="6225.0"/>
        <n v="2138586.0"/>
        <n v="1568773.0"/>
        <n v="569813.0"/>
        <n v="291461.0"/>
        <n v="222417.0"/>
        <n v="69044.0"/>
        <n v="30173.0"/>
        <n v="23467.0"/>
        <n v="6706.0"/>
        <n v="508657.0"/>
        <n v="382537.0"/>
        <n v="126120.0"/>
        <n v="295910.0"/>
        <n v="225681.0"/>
        <n v="70229.0"/>
        <n v="16546.0"/>
        <n v="9806.0"/>
        <n v="6740.0"/>
        <n v="10206.0"/>
        <n v="7218.0"/>
        <n v="2988.0"/>
        <n v="6859.0"/>
        <n v="4623.0"/>
        <n v="2236.0"/>
        <n v="278618.0"/>
        <n v="211004.0"/>
        <n v="67614.0"/>
        <m/>
        <n v="21831.0"/>
        <n v="16564.0"/>
        <n v="5267.0"/>
        <n v="28283.0"/>
        <n v="22456.0"/>
        <n v="5827.0"/>
        <n v="246084.0"/>
        <n v="197537.0"/>
        <n v="48547.0"/>
        <n v="33274.0"/>
        <n v="25962.0"/>
        <n v="7312.0"/>
        <n v="4360.0"/>
        <n v="3180.0"/>
        <n v="1180.0"/>
        <n v="593463.0"/>
        <n v="471637.0"/>
        <n v="121826.0"/>
        <n v="81253.0"/>
        <n v="67469.0"/>
        <n v="13784.0"/>
        <n v="4162.0"/>
        <n v="3543.0"/>
        <n v="619.0"/>
        <n v="131175.0"/>
        <n v="104343.0"/>
        <n v="26832.0"/>
        <n v="82484.0"/>
        <n v="68501.0"/>
        <n v="13983.0"/>
        <n v="3258.0"/>
        <n v="2255.0"/>
        <n v="1003.0"/>
        <n v="3419.0"/>
        <n v="2616.0"/>
        <n v="803.0"/>
        <n v="1404.0"/>
        <n v="1101.0"/>
        <n v="303.0"/>
        <n v="79102.0"/>
        <n v="65016.0"/>
        <n v="14086.0"/>
        <n v="1352.0"/>
        <n v="830.0"/>
        <n v="522.0"/>
        <n v="1037.0"/>
        <n v="656.0"/>
        <n v="381.0"/>
        <n v="10347.0"/>
        <n v="6486.0"/>
        <n v="3861.0"/>
        <n v="1145.0"/>
        <n v="716.0"/>
        <n v="429.0"/>
        <n v="166.0"/>
        <n v="95.0"/>
        <n v="71.0"/>
        <n v="24039.0"/>
        <n v="14848.0"/>
        <n v="9191.0"/>
        <n v="2725.0"/>
        <n v="1841.0"/>
        <n v="884.0"/>
        <n v="43.0"/>
        <n v="28.0"/>
        <n v="7359.0"/>
        <n v="4545.0"/>
        <n v="2814.0"/>
        <n v="2780.0"/>
        <n v="1877.0"/>
        <n v="903.0"/>
        <n v="145.0"/>
        <n v="74.0"/>
        <n v="44.0"/>
        <n v="23.0"/>
        <n v="21.0"/>
        <n v="48.0"/>
        <n v="35.0"/>
        <n v="13.0"/>
        <n v="1957.0"/>
        <n v="1273.0"/>
        <n v="684.0"/>
        <n v="1909.0"/>
        <n v="1346.0"/>
        <n v="563.0"/>
        <n v="1183.0"/>
        <n v="838.0"/>
        <n v="345.0"/>
        <n v="8618.0"/>
        <n v="6064.0"/>
        <n v="2554.0"/>
        <n v="1315.0"/>
        <n v="851.0"/>
        <n v="464.0"/>
        <n v="167.0"/>
        <n v="103.0"/>
        <n v="64.0"/>
        <n v="20148.0"/>
        <n v="13817.0"/>
        <n v="6331.0"/>
        <n v="3113.0"/>
        <n v="2224.0"/>
        <n v="889.0"/>
        <n v="88.0"/>
        <n v="57.0"/>
        <n v="31.0"/>
        <n v="3770.0"/>
        <n v="2583.0"/>
        <n v="1187.0"/>
        <n v="3148.0"/>
        <n v="2250.0"/>
        <n v="898.0"/>
        <n v="184.0"/>
        <n v="112.0"/>
        <n v="72.0"/>
        <n v="179.0"/>
        <n v="106.0"/>
        <n v="73.0"/>
        <n v="62.0"/>
        <n v="37.0"/>
        <n v="25.0"/>
        <n v="3334.0"/>
        <n v="2460.0"/>
        <n v="874.0"/>
        <n v="1099.0"/>
        <n v="822.0"/>
        <n v="277.0"/>
        <n v="1582.0"/>
        <n v="1215.0"/>
        <n v="367.0"/>
        <n v="12580.0"/>
        <n v="9892.0"/>
        <n v="2688.0"/>
        <n v="1428.0"/>
        <n v="1098.0"/>
        <n v="330.0"/>
        <n v="251.0"/>
        <n v="186.0"/>
        <n v="65.0"/>
        <n v="24680.0"/>
        <n v="19345.0"/>
        <n v="5335.0"/>
        <n v="3296.0"/>
        <n v="2604.0"/>
        <n v="692.0"/>
        <n v="140.0"/>
        <n v="113.0"/>
        <n v="27.0"/>
        <n v="7415.0"/>
        <n v="5942.0"/>
        <n v="1473.0"/>
        <n v="3337.0"/>
        <n v="2637.0"/>
        <n v="700.0"/>
        <n v="185.0"/>
        <n v="128.0"/>
        <n v="243.0"/>
        <n v="190.0"/>
        <n v="53.0"/>
        <n v="78.0"/>
        <n v="60.0"/>
        <n v="18.0"/>
        <n v="2870.0"/>
        <n v="900.0"/>
        <n v="997.0"/>
        <n v="638.0"/>
        <n v="359.0"/>
        <n v="1304.0"/>
        <n v="866.0"/>
        <n v="438.0"/>
        <n v="15685.0"/>
        <n v="10563.0"/>
        <n v="5122.0"/>
        <n v="2039.0"/>
        <n v="766.0"/>
        <n v="358.0"/>
        <n v="217.0"/>
        <n v="141.0"/>
        <n v="38246.0"/>
        <n v="24351.0"/>
        <n v="13895.0"/>
        <n v="4088.0"/>
        <n v="2878.0"/>
        <n v="1210.0"/>
        <n v="159.0"/>
        <n v="56.0"/>
        <n v="7761.0"/>
        <n v="5204.0"/>
        <n v="2557.0"/>
        <n v="2927.0"/>
        <n v="1235.0"/>
        <n v="283.0"/>
        <n v="146.0"/>
        <n v="137.0"/>
        <n v="411.0"/>
        <n v="266.0"/>
        <n v="63.0"/>
        <n v="5952.0"/>
        <n v="4074.0"/>
        <n v="1878.0"/>
        <n v="566.0"/>
        <n v="455.0"/>
        <n v="111.0"/>
        <n v="1112.0"/>
        <n v="867.0"/>
        <n v="245.0"/>
        <n v="6352.0"/>
        <n v="5117.0"/>
        <n v="963.0"/>
        <n v="747.0"/>
        <n v="216.0"/>
        <n v="96.0"/>
        <n v="67.0"/>
        <n v="29.0"/>
        <n v="17559.0"/>
        <n v="14168.0"/>
        <n v="3391.0"/>
        <n v="2025.0"/>
        <n v="1667.0"/>
        <n v="181.0"/>
        <n v="153.0"/>
        <n v="2259.0"/>
        <n v="1820.0"/>
        <n v="439.0"/>
        <n v="2045.0"/>
        <n v="1684.0"/>
        <n v="361.0"/>
        <n v="155.0"/>
        <n v="125.0"/>
        <n v="30.0"/>
        <n v="129.0"/>
        <n v="98.0"/>
        <n v="47.0"/>
        <n v="15.0"/>
        <n v="2488.0"/>
        <n v="2055.0"/>
        <n v="433.0"/>
        <n v="729.0"/>
        <n v="539.0"/>
        <n v="927.0"/>
        <n v="715.0"/>
        <n v="212.0"/>
        <n v="7054.0"/>
        <n v="5601.0"/>
        <n v="1453.0"/>
        <n v="1079.0"/>
        <n v="812.0"/>
        <n v="267.0"/>
        <n v="171.0"/>
        <n v="124.0"/>
        <n v="17320.0"/>
        <n v="13364.0"/>
        <n v="3956.0"/>
        <n v="2298.0"/>
        <n v="1783.0"/>
        <n v="515.0"/>
        <n v="120.0"/>
        <n v="92.0"/>
        <n v="4076.0"/>
        <n v="3278.0"/>
        <n v="798.0"/>
        <n v="2325.0"/>
        <n v="1806.0"/>
        <n v="519.0"/>
        <n v="139.0"/>
        <n v="42.0"/>
        <n v="34.0"/>
        <n v="5.0"/>
        <n v="1859.0"/>
        <n v="1441.0"/>
        <n v="418.0"/>
        <n v="479.0"/>
        <n v="379.0"/>
        <n v="100.0"/>
        <n v="542.0"/>
        <n v="385.0"/>
        <n v="157.0"/>
        <n v="5588.0"/>
        <n v="4004.0"/>
        <n v="1584.0"/>
        <n v="351.0"/>
        <n v="188.0"/>
        <n v="49.0"/>
        <n v="32.0"/>
        <n v="17.0"/>
        <n v="10512.0"/>
        <n v="7358.0"/>
        <n v="3154.0"/>
        <n v="1474.0"/>
        <n v="1071.0"/>
        <n v="403.0"/>
        <n v="51.0"/>
        <n v="39.0"/>
        <n v="12.0"/>
        <n v="3284.0"/>
        <n v="2344.0"/>
        <n v="940.0"/>
        <n v="1503.0"/>
        <n v="1094.0"/>
        <n v="409.0"/>
        <n v="104.0"/>
        <n v="58.0"/>
        <n v="46.0"/>
        <n v="24.0"/>
        <n v="16.0"/>
        <n v="8.0"/>
        <n v="7.0"/>
        <n v="11.0"/>
        <n v="1593.0"/>
        <n v="1158.0"/>
        <n v="435.0"/>
        <n v="1242.0"/>
        <n v="728.0"/>
        <n v="514.0"/>
        <n v="925.0"/>
        <n v="640.0"/>
        <n v="285.0"/>
        <n v="8726.0"/>
        <n v="5679.0"/>
        <n v="3047.0"/>
        <n v="953.0"/>
        <n v="557.0"/>
        <n v="396.0"/>
        <n v="75.0"/>
        <n v="19421.0"/>
        <n v="11992.0"/>
        <n v="7429.0"/>
        <n v="2651.0"/>
        <n v="1759.0"/>
        <n v="892.0"/>
        <n v="4665.0"/>
        <n v="3021.0"/>
        <n v="1644.0"/>
        <n v="2676.0"/>
        <n v="1777.0"/>
        <n v="899.0"/>
        <n v="108.0"/>
        <n v="59.0"/>
        <n v="87.0"/>
        <n v="45.0"/>
        <n v="22.0"/>
        <n v="2831.0"/>
        <n v="1887.0"/>
        <n v="944.0"/>
        <n v="849.0"/>
        <n v="480.0"/>
        <n v="369.0"/>
        <n v="823.0"/>
        <n v="520.0"/>
        <n v="8759.0"/>
        <n v="5746.0"/>
        <n v="3013.0"/>
        <n v="1107.0"/>
        <n v="637.0"/>
        <n v="470.0"/>
        <n v="151.0"/>
        <n v="79.0"/>
        <n v="20162.0"/>
        <n v="12363.0"/>
        <n v="7799.0"/>
        <n v="2171.0"/>
        <n v="1435.0"/>
        <n v="736.0"/>
        <n v="5507.0"/>
        <n v="3541.0"/>
        <n v="1966.0"/>
        <n v="2214.0"/>
        <n v="1463.0"/>
        <n v="751.0"/>
        <n v="20.0"/>
        <n v="4.0"/>
        <n v="36.0"/>
        <n v="2155.0"/>
        <n v="1445.0"/>
        <n v="710.0"/>
        <n v="3135.0"/>
        <n v="2644.0"/>
        <n v="491.0"/>
        <n v="5852.0"/>
        <n v="4826.0"/>
        <n v="1026.0"/>
        <n v="38681.0"/>
        <n v="32089.0"/>
        <n v="6592.0"/>
        <n v="7148.0"/>
        <n v="5976.0"/>
        <n v="1172.0"/>
        <n v="895.0"/>
        <n v="111972.0"/>
        <n v="92662.0"/>
        <n v="19310.0"/>
        <n v="13009.0"/>
        <n v="10802.0"/>
        <n v="2207.0"/>
        <n v="881.0"/>
        <n v="761.0"/>
        <n v="23732.0"/>
        <n v="19666.0"/>
        <n v="4066.0"/>
        <n v="13247.0"/>
        <n v="11000.0"/>
        <n v="2247.0"/>
        <n v="893.0"/>
        <n v="713.0"/>
        <n v="180.0"/>
        <n v="853.0"/>
        <n v="677.0"/>
        <n v="176.0"/>
        <n v="405.0"/>
        <n v="9499.0"/>
        <n v="7967.0"/>
        <n v="1532.0"/>
        <n v="502.0"/>
        <n v="343.0"/>
        <n v="730.0"/>
        <n v="485.0"/>
        <n v="7135.0"/>
        <n v="4603.0"/>
        <n v="2532.0"/>
        <n v="678.0"/>
        <n v="404.0"/>
        <n v="274.0"/>
        <n v="127.0"/>
        <n v="55.0"/>
        <n v="13422.0"/>
        <n v="8704.0"/>
        <n v="4718.0"/>
        <n v="1685.0"/>
        <n v="1135.0"/>
        <n v="550.0"/>
        <n v="4626.0"/>
        <n v="3031.0"/>
        <n v="1595.0"/>
        <n v="1705.0"/>
        <n v="1147.0"/>
        <n v="558.0"/>
        <n v="86.0"/>
        <n v="1161.0"/>
        <n v="735.0"/>
        <n v="426.0"/>
        <n v="1179.0"/>
        <n v="829.0"/>
        <n v="350.0"/>
        <n v="1059.0"/>
        <n v="743.0"/>
        <n v="316.0"/>
        <n v="8250.0"/>
        <n v="5894.0"/>
        <n v="2356.0"/>
        <n v="1083.0"/>
        <n v="750.0"/>
        <n v="333.0"/>
        <n v="182.0"/>
        <n v="119.0"/>
        <n v="19979.0"/>
        <n v="13893.0"/>
        <n v="6086.0"/>
        <n v="2170.0"/>
        <n v="1623.0"/>
        <n v="547.0"/>
        <n v="3876.0"/>
        <n v="2840.0"/>
        <n v="1036.0"/>
        <n v="2213.0"/>
        <n v="1656.0"/>
        <n v="3.0"/>
        <n v="1.0"/>
        <n v="2.0"/>
        <n v="2208.0"/>
        <n v="698.0"/>
        <n v="246.0"/>
        <n v="755.0"/>
        <n v="531.0"/>
        <n v="224.0"/>
        <n v="7003.0"/>
        <n v="4951.0"/>
        <n v="2052.0"/>
        <n v="1050.0"/>
        <n v="675.0"/>
        <n v="375.0"/>
        <n v="130.0"/>
        <n v="81.0"/>
        <n v="15916.0"/>
        <n v="11002.0"/>
        <n v="4914.0"/>
        <n v="2014.0"/>
        <n v="1464.0"/>
        <n v="134.0"/>
        <n v="38.0"/>
        <n v="4513.0"/>
        <n v="3167.0"/>
        <n v="2041.0"/>
        <n v="1486.0"/>
        <n v="555.0"/>
        <n v="126.0"/>
        <n v="85.0"/>
        <n v="41.0"/>
        <n v="14.0"/>
        <n v="1495.0"/>
        <n v="1088.0"/>
        <n v="407.0"/>
        <n v="544.0"/>
        <n v="290.0"/>
        <n v="254.0"/>
        <n v="658.0"/>
        <n v="240.0"/>
        <n v="6862.0"/>
        <n v="4191.0"/>
        <n v="2671.0"/>
        <n v="913.0"/>
        <n v="513.0"/>
        <n v="400.0"/>
        <n v="133.0"/>
        <n v="80.0"/>
        <n v="17854.0"/>
        <n v="10479.0"/>
        <n v="7375.0"/>
        <n v="1802.0"/>
        <n v="1144.0"/>
        <n v="61.0"/>
        <n v="3904.0"/>
        <n v="2454.0"/>
        <n v="1450.0"/>
        <n v="1816.0"/>
        <n v="1156.0"/>
        <n v="660.0"/>
        <n v="52.0"/>
        <n v="1846.0"/>
        <n v="745.0"/>
        <n v="943.0"/>
        <n v="727.0"/>
        <n v="1214.0"/>
        <n v="914.0"/>
        <n v="300.0"/>
        <n v="10332.0"/>
        <n v="7772.0"/>
        <n v="2560.0"/>
        <n v="1362.0"/>
        <n v="437.0"/>
        <n v="196.0"/>
        <n v="68.0"/>
        <n v="23222.0"/>
        <n v="17431.0"/>
        <n v="5791.0"/>
        <n v="3075.0"/>
        <n v="2338.0"/>
        <n v="737.0"/>
        <n v="4536.0"/>
        <n v="3555.0"/>
        <n v="981.0"/>
        <n v="3145.0"/>
        <n v="2394.0"/>
        <n v="220.0"/>
        <n v="69.0"/>
        <n v="3629.0"/>
        <n v="2629.0"/>
        <n v="1000.0"/>
        <n v="1536.0"/>
        <n v="1182.0"/>
        <n v="354.0"/>
        <n v="1662.0"/>
        <n v="1255.0"/>
        <n v="10140.0"/>
        <n v="7691.0"/>
        <n v="2449.0"/>
        <n v="1417.0"/>
        <n v="1035.0"/>
        <n v="382.0"/>
        <n v="231.0"/>
        <n v="149.0"/>
        <n v="82.0"/>
        <n v="27285.0"/>
        <n v="21006.0"/>
        <n v="6279.0"/>
        <n v="4149.0"/>
        <n v="3263.0"/>
        <n v="886.0"/>
        <n v="225.0"/>
        <n v="165.0"/>
        <n v="5146.0"/>
        <n v="3953.0"/>
        <n v="1193.0"/>
        <n v="4206.0"/>
        <n v="3312.0"/>
        <n v="894.0"/>
        <n v="173.0"/>
        <n v="123.0"/>
        <n v="50.0"/>
        <n v="244.0"/>
        <n v="193.0"/>
        <n v="70.0"/>
        <n v="54.0"/>
        <n v="3071.0"/>
        <n v="2312.0"/>
        <n v="759.0"/>
        <n v="827.0"/>
        <n v="690.0"/>
        <n v="1365.0"/>
        <n v="1128.0"/>
        <n v="237.0"/>
        <n v="8523.0"/>
        <n v="6881.0"/>
        <n v="1642.0"/>
        <n v="1260.0"/>
        <n v="279.0"/>
        <n v="160.0"/>
        <n v="40.0"/>
        <n v="21522.0"/>
        <n v="17395.0"/>
        <n v="4127.0"/>
        <n v="2755.0"/>
        <n v="2231.0"/>
        <n v="524.0"/>
        <n v="3648.0"/>
        <n v="2963.0"/>
        <n v="685.0"/>
        <n v="2803.0"/>
        <n v="2270.0"/>
        <n v="533.0"/>
        <n v="76.0"/>
        <n v="3395.0"/>
        <n v="2719.0"/>
        <n v="676.0"/>
        <n v="2999.0"/>
        <n v="2944.0"/>
        <n v="5553.0"/>
        <n v="5454.0"/>
        <n v="99.0"/>
        <n v="65449.0"/>
        <n v="64313.0"/>
        <n v="1136.0"/>
        <n v="7795.0"/>
        <n v="7661.0"/>
        <n v="708.0"/>
        <n v="150204.0"/>
        <n v="147459.0"/>
        <n v="2745.0"/>
        <n v="26753.0"/>
        <n v="26207.0"/>
        <n v="546.0"/>
        <n v="1424.0"/>
        <n v="26.0"/>
        <n v="31098.0"/>
        <n v="30436.0"/>
        <n v="662.0"/>
        <n v="27118.0"/>
        <n v="26565.0"/>
        <n v="553.0"/>
        <n v="261.0"/>
        <n v="663.0"/>
        <n v="651.0"/>
        <n v="202.0"/>
        <n v="198.0"/>
        <n v="25919.0"/>
        <n v="25594.0"/>
        <n v="325.0"/>
        <n v="6353.0"/>
        <n v="5014.0"/>
        <n v="1339.0"/>
        <n v="10333.0"/>
        <n v="8351.0"/>
        <n v="1982.0"/>
        <n v="98644.0"/>
        <n v="81805.0"/>
        <n v="16839.0"/>
        <n v="12998.0"/>
        <n v="10142.0"/>
        <n v="2856.0"/>
        <n v="1483.0"/>
        <n v="1122.0"/>
        <n v="203421.0"/>
        <n v="168811.0"/>
        <n v="34610.0"/>
        <n v="31816.0"/>
        <n v="27240.0"/>
        <n v="4576.0"/>
        <n v="2064.0"/>
        <n v="1774.0"/>
        <n v="58336.0"/>
        <n v="48835.0"/>
        <n v="9501.0"/>
        <n v="32213.0"/>
        <n v="27561.0"/>
        <n v="4652.0"/>
        <n v="1706.0"/>
        <n v="1200.0"/>
        <n v="506.0"/>
        <n v="1288.0"/>
        <n v="946.0"/>
        <n v="342.0"/>
        <n v="150.0"/>
        <n v="26363.0"/>
        <n v="21616.0"/>
        <n v="4747.0"/>
        <n v="572.0"/>
        <n v="622.0"/>
        <n v="152.0"/>
        <n v="4291.0"/>
        <n v="3118.0"/>
        <n v="1173.0"/>
        <n v="696.0"/>
        <n v="473.0"/>
        <n v="223.0"/>
        <n v="10138.0"/>
        <n v="7549.0"/>
        <n v="2589.0"/>
        <n v="1472.0"/>
        <n v="1142.0"/>
        <n v="2135.0"/>
        <n v="1597.0"/>
        <n v="538.0"/>
        <n v="1513.0"/>
        <n v="340.0"/>
        <n v="928.0"/>
        <n v="297.0"/>
        <n v="836.0"/>
        <n v="4806.0"/>
        <n v="3567.0"/>
        <n v="1239.0"/>
        <n v="1137.0"/>
        <n v="744.0"/>
        <n v="393.0"/>
        <n v="102.0"/>
        <n v="11066.0"/>
        <n v="7995.0"/>
        <n v="1625.0"/>
        <n v="1247.0"/>
        <n v="378.0"/>
        <n v="2228.0"/>
        <n v="561.0"/>
        <n v="1651.0"/>
        <n v="1268.0"/>
        <n v="383.0"/>
        <n v="191.0"/>
        <n v="97.0"/>
        <n v="94.0"/>
        <n v="170.0"/>
        <n v="1769.0"/>
        <n v="465.0"/>
        <n v="611.0"/>
        <n v="458.0"/>
        <n v="842.0"/>
        <n v="645.0"/>
        <n v="197.0"/>
        <n v="8785.0"/>
        <n v="6053.0"/>
        <n v="2732.0"/>
        <n v="1448.0"/>
        <n v="998.0"/>
        <n v="450.0"/>
        <n v="122.0"/>
        <n v="16632.0"/>
        <n v="11954.0"/>
        <n v="4678.0"/>
        <n v="2680.0"/>
        <n v="2010.0"/>
        <n v="670.0"/>
        <n v="84.0"/>
        <n v="5156.0"/>
        <n v="3625.0"/>
        <n v="1531.0"/>
        <n v="2717.0"/>
        <n v="2034.0"/>
        <n v="683.0"/>
        <n v="293.0"/>
        <n v="178.0"/>
        <n v="2581.0"/>
        <n v="1727.0"/>
        <n v="854.0"/>
        <n v="0.0"/>
        <n v="449.0"/>
        <n v="172.0"/>
        <n v="10.0"/>
        <n v="19.0"/>
        <n v="586.0"/>
        <n v="440.0"/>
        <n v="791.0"/>
        <n v="8626.0"/>
        <n v="5957.0"/>
        <n v="2669.0"/>
        <n v="1387.0"/>
        <n v="967.0"/>
        <n v="420.0"/>
        <n v="118.0"/>
        <n v="16183.0"/>
        <n v="11677.0"/>
        <n v="4506.0"/>
        <n v="2588.0"/>
        <n v="1953.0"/>
        <n v="635.0"/>
        <n v="5082.0"/>
        <n v="3579.0"/>
        <n v="2623.0"/>
        <n v="1976.0"/>
        <n v="647.0"/>
        <n v="2547.0"/>
        <n v="1708.0"/>
        <n v="839.0"/>
        <n v="686.0"/>
        <n v="481.0"/>
        <n v="205.0"/>
        <n v="954.0"/>
        <n v="9349.0"/>
        <n v="6291.0"/>
        <n v="3058.0"/>
        <n v="1070.0"/>
        <n v="689.0"/>
        <n v="18097.0"/>
        <n v="12040.0"/>
        <n v="6057.0"/>
        <n v="2537.0"/>
        <n v="1808.0"/>
        <n v="4613.0"/>
        <n v="2941.0"/>
        <n v="1672.0"/>
        <n v="1840.0"/>
        <n v="749.0"/>
        <n v="9.0"/>
        <n v="3327.0"/>
        <n v="2467.0"/>
        <n v="860.0"/>
        <n v="372.0"/>
        <n v="295.0"/>
        <n v="77.0"/>
        <n v="604.0"/>
        <n v="459.0"/>
        <n v="6379.0"/>
        <n v="5045.0"/>
        <n v="1334.0"/>
        <n v="742.0"/>
        <n v="543.0"/>
        <n v="199.0"/>
        <n v="13412.0"/>
        <n v="10629.0"/>
        <n v="2783.0"/>
        <n v="2186.0"/>
        <n v="1752.0"/>
        <n v="434.0"/>
        <n v="3282.0"/>
        <n v="2520.0"/>
        <n v="762.0"/>
        <n v="2211.0"/>
        <n v="1771.0"/>
        <n v="2056.0"/>
        <n v="1744.0"/>
        <n v="312.0"/>
        <n v="989.0"/>
        <n v="668.0"/>
        <n v="321.0"/>
        <n v="1954.0"/>
        <n v="1351.0"/>
        <n v="603.0"/>
        <n v="10678.0"/>
        <n v="7732.0"/>
        <n v="2946.0"/>
        <n v="2436.0"/>
        <n v="1734.0"/>
        <n v="702.0"/>
        <n v="357.0"/>
        <n v="233.0"/>
        <n v="28118.0"/>
        <n v="20202.0"/>
        <n v="7916.0"/>
        <n v="2849.0"/>
        <n v="447.0"/>
        <n v="314.0"/>
        <n v="5841.0"/>
        <n v="4250.0"/>
        <n v="1591.0"/>
        <n v="4007.0"/>
        <n v="2887.0"/>
        <n v="1120.0"/>
        <n v="284.0"/>
        <n v="276.0"/>
        <n v="91.0"/>
        <n v="3240.0"/>
        <n v="2300.0"/>
        <n v="221.0"/>
        <n v="210.0"/>
        <n v="587.0"/>
        <n v="567.0"/>
        <n v="4790.0"/>
        <n v="4535.0"/>
        <n v="255.0"/>
        <n v="810.0"/>
        <n v="777.0"/>
        <n v="33.0"/>
        <n v="9951.0"/>
        <n v="9457.0"/>
        <n v="494.0"/>
        <n v="1459.0"/>
        <n v="1364.0"/>
        <n v="2368.0"/>
        <n v="2234.0"/>
        <n v="1479.0"/>
        <n v="1383.0"/>
        <n v="1735.0"/>
        <n v="423.0"/>
        <n v="694.0"/>
        <n v="499.0"/>
        <n v="195.0"/>
        <n v="5431.0"/>
        <n v="3724.0"/>
        <n v="1707.0"/>
        <n v="644.0"/>
        <n v="10841.0"/>
        <n v="7469.0"/>
        <n v="3372.0"/>
        <n v="1342.0"/>
        <n v="976.0"/>
        <n v="366.0"/>
        <n v="93.0"/>
        <n v="66.0"/>
        <n v="3023.0"/>
        <n v="2068.0"/>
        <n v="955.0"/>
        <n v="1356.0"/>
        <n v="986.0"/>
        <n v="370.0"/>
        <n v="1181.0"/>
        <n v="657.0"/>
        <n v="476.0"/>
        <n v="618.0"/>
        <n v="444.0"/>
        <n v="174.0"/>
        <n v="7559.0"/>
        <n v="5164.0"/>
        <n v="2395.0"/>
        <n v="722.0"/>
        <n v="471.0"/>
        <n v="89.0"/>
        <n v="11868.0"/>
        <n v="8218.0"/>
        <n v="3650.0"/>
        <n v="1691.0"/>
        <n v="1224.0"/>
        <n v="467.0"/>
        <n v="5548.0"/>
        <n v="3791.0"/>
        <n v="1757.0"/>
        <n v="1702.0"/>
        <n v="1231.0"/>
        <n v="1600.0"/>
        <n v="1113.0"/>
        <n v="487.0"/>
        <n v="1396.0"/>
        <n v="2622.0"/>
        <n v="36576.0"/>
        <n v="3293.0"/>
        <n v="313.0"/>
        <n v="73298.0"/>
        <n v="12868.0"/>
        <n v="873.0"/>
        <n v="24142.0"/>
        <n v="12988.0"/>
        <n v="348.0"/>
        <n v="239.0"/>
        <n v="7528.0"/>
        <n v="9729.0"/>
        <n v="6045.0"/>
        <n v="3684.0"/>
        <n v="11403.0"/>
        <n v="7530.0"/>
        <n v="3873.0"/>
        <n v="109906.0"/>
        <n v="73003.0"/>
        <n v="36903.0"/>
        <n v="12701.0"/>
        <n v="7720.0"/>
        <n v="4981.0"/>
        <n v="1918.0"/>
        <n v="1009.0"/>
        <n v="909.0"/>
        <n v="246339.0"/>
        <n v="155928.0"/>
        <n v="90411.0"/>
        <n v="32033.0"/>
        <n v="20846.0"/>
        <n v="11187.0"/>
        <n v="2953.0"/>
        <n v="1970.0"/>
        <n v="983.0"/>
        <n v="64190.0"/>
        <n v="43635.0"/>
        <n v="20555.0"/>
        <n v="32484.0"/>
        <n v="21128.0"/>
        <n v="11356.0"/>
        <n v="1073.0"/>
        <n v="501.0"/>
        <n v="168.0"/>
        <n v="445.0"/>
        <n v="258.0"/>
        <n v="187.0"/>
        <n v="26126.0"/>
        <n v="17475.0"/>
        <n v="8651.0"/>
        <n v="281.0"/>
        <n v="278.0"/>
        <n v="135.0"/>
        <n v="143.0"/>
        <n v="3005.0"/>
        <n v="1501.0"/>
        <n v="1504.0"/>
        <n v="148.0"/>
        <n v="6154.0"/>
        <n v="2902.0"/>
        <n v="3252.0"/>
        <n v="872.0"/>
        <n v="462.0"/>
        <n v="410.0"/>
        <n v="1253.0"/>
        <n v="579.0"/>
        <n v="674.0"/>
        <n v="950.0"/>
        <n v="554.0"/>
        <n v="1176.0"/>
        <n v="606.0"/>
        <n v="570.0"/>
        <n v="1475.0"/>
        <n v="1538.0"/>
        <n v="469.0"/>
        <n v="249.0"/>
        <n v="596.0"/>
        <n v="275.0"/>
        <n v="477.0"/>
        <n v="253.0"/>
        <n v="390.0"/>
        <n v="201.0"/>
        <n v="189.0"/>
        <n v="789.0"/>
        <n v="878.0"/>
        <n v="1660.0"/>
        <n v="961.0"/>
        <n v="699.0"/>
        <n v="16283.0"/>
        <n v="8987.0"/>
        <n v="7296.0"/>
        <n v="1704.0"/>
        <n v="760.0"/>
        <n v="142.0"/>
        <n v="30744.0"/>
        <n v="16558.0"/>
        <n v="14186.0"/>
        <n v="4314.0"/>
        <n v="2279.0"/>
        <n v="2035.0"/>
        <n v="517.0"/>
        <n v="307.0"/>
        <n v="11103.0"/>
        <n v="6161.0"/>
        <n v="4942.0"/>
        <n v="4356.0"/>
        <n v="2306.0"/>
        <n v="2050.0"/>
        <n v="292.0"/>
        <n v="3098.0"/>
        <n v="1649.0"/>
        <n v="1449.0"/>
        <n v="3348.0"/>
        <n v="2004.0"/>
        <n v="1344.0"/>
        <n v="3676.0"/>
        <n v="2156.0"/>
        <n v="1520.0"/>
        <n v="30004.0"/>
        <n v="17256.0"/>
        <n v="12748.0"/>
        <n v="4420.0"/>
        <n v="2414.0"/>
        <n v="2006.0"/>
        <n v="394.0"/>
        <n v="82284.0"/>
        <n v="46108.0"/>
        <n v="36176.0"/>
        <n v="10435.0"/>
        <n v="6156.0"/>
        <n v="4279.0"/>
        <n v="865.0"/>
        <n v="516.0"/>
        <n v="349.0"/>
        <n v="15118.0"/>
        <n v="8960.0"/>
        <n v="6158.0"/>
        <n v="10651.0"/>
        <n v="6276.0"/>
        <n v="4375.0"/>
        <n v="144.0"/>
        <n v="83.0"/>
        <n v="6839.0"/>
        <n v="3744.0"/>
        <n v="3095.0"/>
        <n v="416.0"/>
        <n v="679.0"/>
        <n v="498.0"/>
        <n v="6426.0"/>
        <n v="1920.0"/>
        <n v="779.0"/>
        <n v="463.0"/>
        <n v="13640.0"/>
        <n v="9268.0"/>
        <n v="4372.0"/>
        <n v="1880.0"/>
        <n v="1286.0"/>
        <n v="594.0"/>
        <n v="107.0"/>
        <n v="4031.0"/>
        <n v="2986.0"/>
        <n v="1045.0"/>
        <n v="1895.0"/>
        <n v="1294.0"/>
        <n v="601.0"/>
        <n v="6.0"/>
        <n v="1665.0"/>
        <n v="1042.0"/>
        <n v="623.0"/>
        <n v="1129.0"/>
        <n v="754.0"/>
        <n v="1468.0"/>
        <n v="21283.0"/>
        <n v="16716.0"/>
        <n v="4567.0"/>
        <n v="2172.0"/>
        <n v="1586.0"/>
        <n v="39410.0"/>
        <n v="30076.0"/>
        <n v="9334.0"/>
        <n v="5121.0"/>
        <n v="3907.0"/>
        <n v="457.0"/>
        <n v="12414.0"/>
        <n v="9987.0"/>
        <n v="2427.0"/>
        <n v="5174.0"/>
        <n v="3947.0"/>
        <n v="1227.0"/>
        <n v="5908.0"/>
        <n v="4566.0"/>
        <n v="2528.0"/>
        <n v="1758.0"/>
        <n v="770.0"/>
        <n v="2653.0"/>
        <n v="1915.0"/>
        <n v="738.0"/>
        <n v="28282.0"/>
        <n v="20211.0"/>
        <n v="8071.0"/>
        <n v="2670.0"/>
        <n v="962.0"/>
        <n v="414.0"/>
        <n v="232.0"/>
        <n v="64773.0"/>
        <n v="43627.0"/>
        <n v="21146.0"/>
        <n v="7834.0"/>
        <n v="5481.0"/>
        <n v="2353.0"/>
        <n v="726.0"/>
        <n v="512.0"/>
        <n v="214.0"/>
        <n v="18272.0"/>
        <n v="13329.0"/>
        <n v="4943.0"/>
        <n v="7915.0"/>
        <n v="5542.0"/>
        <n v="2373.0"/>
        <n v="5808.0"/>
        <n v="4349.0"/>
        <n v="353.0"/>
        <n v="323.0"/>
        <n v="3447.0"/>
        <n v="3220.0"/>
        <n v="227.0"/>
        <n v="344.0"/>
        <n v="6321.0"/>
        <n v="5914.0"/>
        <n v="1108.0"/>
        <n v="1055.0"/>
        <n v="1403.0"/>
        <n v="1312.0"/>
        <n v="1068.0"/>
        <n v="1370.0"/>
        <n v="7251.0"/>
        <n v="3689.0"/>
        <n v="3562.0"/>
        <n v="3827.0"/>
        <n v="2079.0"/>
        <n v="1748.0"/>
        <n v="37548.0"/>
        <n v="20352.0"/>
        <n v="17196.0"/>
        <n v="3984.0"/>
        <n v="2031.0"/>
        <n v="1152.0"/>
        <n v="90019.0"/>
        <n v="47508.0"/>
        <n v="42511.0"/>
        <n v="11168.0"/>
        <n v="6326.0"/>
        <n v="4842.0"/>
        <n v="282.0"/>
        <n v="17486.0"/>
        <n v="9331.0"/>
        <n v="8155.0"/>
        <n v="11428.0"/>
        <n v="6468.0"/>
        <n v="4960.0"/>
        <n v="364.0"/>
        <n v="9521.0"/>
        <n v="5502.0"/>
        <n v="4019.0"/>
        <n v="2609.0"/>
        <n v="1867.0"/>
        <n v="387.0"/>
        <n v="7630.0"/>
        <n v="2833.0"/>
        <n v="4797.0"/>
        <n v="855.0"/>
        <n v="228.0"/>
        <n v="627.0"/>
        <n v="19750.0"/>
        <n v="7406.0"/>
        <n v="12344.0"/>
        <n v="2500.0"/>
        <n v="4371.0"/>
        <n v="1611.0"/>
        <n v="2760.0"/>
        <n v="2563.0"/>
        <n v="1411.0"/>
        <n v="1849.0"/>
        <n v="769.0"/>
        <n v="1080.0"/>
        <n v="339.0"/>
        <n v="1946.0"/>
        <n v="1063.0"/>
        <n v="883.0"/>
        <n v="194.0"/>
        <n v="114.0"/>
        <n v="247.0"/>
        <n v="105.0"/>
        <n v="219.0"/>
        <n v="204.0"/>
        <n v="413.0"/>
        <n v="215.0"/>
        <n v="8770.0"/>
        <n v="4655.0"/>
        <n v="4115.0"/>
        <n v="636.0"/>
        <n v="452.0"/>
        <n v="1130.0"/>
        <n v="1640.0"/>
        <n v="723.0"/>
        <n v="917.0"/>
        <n v="101.0"/>
        <n v="5034.0"/>
        <n v="2184.0"/>
        <n v="2850.0"/>
        <n v="331.0"/>
        <n v="377.0"/>
        <n v="252.0"/>
        <n v="288.0"/>
        <n v="161.0"/>
        <n v="4146.0"/>
        <n v="2612.0"/>
        <n v="1534.0"/>
        <n v="324.0"/>
        <n v="8566.0"/>
        <n v="5753.0"/>
        <n v="2813.0"/>
        <n v="984.0"/>
        <n v="655.0"/>
        <n v="329.0"/>
        <n v="2116.0"/>
        <n v="1267.0"/>
        <n v="1005.0"/>
        <n v="337.0"/>
        <n v="1300.0"/>
        <n v="401.0"/>
        <n v="2857.0"/>
        <n v="1624.0"/>
        <n v="1233.0"/>
        <n v="90.0"/>
        <n v="9358.0"/>
        <n v="5417.0"/>
        <n v="3941.0"/>
        <n v="1118.0"/>
        <n v="633.0"/>
        <n v="673.0"/>
        <n v="643.0"/>
        <n v="492.0"/>
        <n v="1870.0"/>
        <n v="1103.0"/>
        <n v="767.0"/>
        <n v="2095.0"/>
        <n v="1164.0"/>
        <n v="931.0"/>
        <n v="16689.0"/>
        <n v="10084.0"/>
        <n v="6605.0"/>
        <n v="1030.0"/>
        <n v="778.0"/>
        <n v="360.0"/>
        <n v="36595.0"/>
        <n v="21030.0"/>
        <n v="15565.0"/>
        <n v="4770.0"/>
        <n v="2904.0"/>
        <n v="1866.0"/>
        <n v="8178.0"/>
        <n v="4925.0"/>
        <n v="3253.0"/>
        <n v="4879.0"/>
        <n v="2955.0"/>
        <n v="1924.0"/>
        <n v="110.0"/>
        <n v="5131.0"/>
        <n v="3092.0"/>
        <n v="24538.0"/>
        <n v="15933.0"/>
        <n v="8605.0"/>
        <n v="24333.0"/>
        <n v="17275.0"/>
        <n v="7058.0"/>
        <n v="204964.0"/>
        <n v="144480.0"/>
        <n v="60484.0"/>
        <n v="31930.0"/>
        <n v="20405.0"/>
        <n v="11525.0"/>
        <n v="3490.0"/>
        <n v="1480.0"/>
        <n v="462644.0"/>
        <n v="319624.0"/>
        <n v="143020.0"/>
        <n v="56568.0"/>
        <n v="40840.0"/>
        <n v="15728.0"/>
        <n v="6386.0"/>
        <n v="4950.0"/>
        <n v="1436.0"/>
        <n v="104234.0"/>
        <n v="74436.0"/>
        <n v="29798.0"/>
        <n v="57423.0"/>
        <n v="41424.0"/>
        <n v="15999.0"/>
        <n v="4060.0"/>
        <n v="1992.0"/>
        <n v="2115.0"/>
        <n v="1349.0"/>
        <n v="1261.0"/>
        <n v="811.0"/>
        <n v="72697.0"/>
        <n v="51417.0"/>
        <n v="21280.0"/>
        <n v="7101.0"/>
        <n v="4199.0"/>
        <n v="2937.0"/>
        <n v="1281.0"/>
        <n v="22919.0"/>
        <n v="14032.0"/>
        <n v="8887.0"/>
        <n v="4014.0"/>
        <n v="1916.0"/>
        <n v="2098.0"/>
        <n v="60211.0"/>
        <n v="34845.0"/>
        <n v="25366.0"/>
        <n v="7075.0"/>
        <n v="4404.0"/>
        <n v="9436.0"/>
        <n v="5891.0"/>
        <n v="3545.0"/>
        <n v="7261.0"/>
        <n v="4517.0"/>
        <n v="2744.0"/>
        <n v="620.0"/>
        <n v="436.0"/>
        <n v="9927.0"/>
        <n v="3870.0"/>
        <n v="1192.0"/>
        <n v="758.0"/>
        <n v="432.0"/>
        <n v="3757.0"/>
        <n v="9781.0"/>
        <n v="6149.0"/>
        <n v="3632.0"/>
        <n v="1205.0"/>
        <n v="817.0"/>
        <n v="388.0"/>
        <n v="1700.0"/>
        <n v="1127.0"/>
        <n v="573.0"/>
        <n v="833.0"/>
        <n v="391.0"/>
        <n v="1353.0"/>
        <n v="786.0"/>
        <n v="322.0"/>
        <n v="3331.0"/>
        <n v="1361.0"/>
        <n v="752.0"/>
        <n v="371.0"/>
        <n v="131.0"/>
        <n v="13085.0"/>
        <n v="7294.0"/>
        <n v="1509.0"/>
        <n v="960.0"/>
        <n v="549.0"/>
        <n v="1278.0"/>
        <n v="121.0"/>
        <n v="858.0"/>
        <n v="2894.0"/>
        <n v="1905.0"/>
        <n v="2608.0"/>
        <n v="1908.0"/>
        <n v="24911.0"/>
        <n v="17984.0"/>
        <n v="6927.0"/>
        <n v="3103.0"/>
        <n v="2157.0"/>
        <n v="226.0"/>
        <n v="138.0"/>
        <n v="54310.0"/>
        <n v="38498.0"/>
        <n v="15812.0"/>
        <n v="7094.0"/>
        <n v="5439.0"/>
        <n v="1655.0"/>
        <n v="451.0"/>
        <n v="380.0"/>
        <n v="10916.0"/>
        <n v="8130.0"/>
        <n v="2786.0"/>
        <n v="7183.0"/>
        <n v="5498.0"/>
        <n v="9307.0"/>
        <n v="2715.0"/>
        <n v="911.0"/>
        <n v="397.0"/>
        <n v="9088.0"/>
        <n v="5993.0"/>
        <n v="1671.0"/>
        <n v="882.0"/>
        <n v="21180.0"/>
        <n v="13540.0"/>
        <n v="7640.0"/>
        <n v="2899.0"/>
        <n v="1032.0"/>
        <n v="4839.0"/>
        <n v="3309.0"/>
        <n v="1530.0"/>
        <n v="2930.0"/>
        <n v="1886.0"/>
        <n v="1044.0"/>
        <n v="183.0"/>
        <n v="1760.0"/>
        <n v="891.0"/>
        <n v="1577.0"/>
        <n v="809.0"/>
        <n v="768.0"/>
        <n v="965.0"/>
        <n v="7482.0"/>
        <n v="4248.0"/>
        <n v="3234.0"/>
        <n v="1781.0"/>
        <n v="992.0"/>
        <n v="18845.0"/>
        <n v="9931.0"/>
        <n v="8914.0"/>
        <n v="1106.0"/>
        <n v="740.0"/>
        <n v="154.0"/>
        <n v="2882.0"/>
        <n v="1716.0"/>
        <n v="1166.0"/>
        <n v="1881.0"/>
        <n v="1126.0"/>
        <n v="3552.0"/>
        <n v="1975.0"/>
        <n v="1371.0"/>
        <n v="2217.0"/>
        <n v="1657.0"/>
        <n v="560.0"/>
        <n v="20005.0"/>
        <n v="15063.0"/>
        <n v="3101.0"/>
        <n v="2074.0"/>
        <n v="1027.0"/>
        <n v="169.0"/>
        <n v="40203.0"/>
        <n v="30225.0"/>
        <n v="9978.0"/>
        <n v="5321.0"/>
        <n v="4038.0"/>
        <n v="1283.0"/>
        <n v="230.0"/>
        <n v="10432.0"/>
        <n v="7907.0"/>
        <n v="2525.0"/>
        <n v="5381.0"/>
        <n v="4091.0"/>
        <n v="1290.0"/>
        <n v="691.0"/>
        <n v="415.0"/>
        <n v="7274.0"/>
        <n v="5511.0"/>
        <n v="1763.0"/>
        <n v="1518.0"/>
        <n v="1116.0"/>
        <n v="402.0"/>
        <n v="289.0"/>
        <n v="6260.0"/>
        <n v="2366.0"/>
        <n v="1517.0"/>
        <n v="1014.0"/>
        <n v="503.0"/>
        <n v="21134.0"/>
        <n v="15239.0"/>
        <n v="5895.0"/>
        <n v="2991.0"/>
        <n v="2243.0"/>
        <n v="748.0"/>
        <n v="4662.0"/>
        <n v="3406.0"/>
        <n v="1256.0"/>
        <n v="3026.0"/>
        <n v="2269.0"/>
        <n v="757.0"/>
        <n v="294.0"/>
        <n v="175.0"/>
        <n v="3038.0"/>
        <n v="831.0"/>
        <n v="1184.0"/>
        <n v="306.0"/>
        <n v="3134.0"/>
        <n v="2541.0"/>
        <n v="593.0"/>
        <n v="27304.0"/>
        <n v="21217.0"/>
        <n v="6087.0"/>
        <n v="2883.0"/>
        <n v="2204.0"/>
        <n v="399.0"/>
        <n v="280.0"/>
        <n v="55303.0"/>
        <n v="42886.0"/>
        <n v="12417.0"/>
        <n v="6099.0"/>
        <n v="4928.0"/>
        <n v="1171.0"/>
        <n v="326.0"/>
        <n v="14013.0"/>
        <n v="10910.0"/>
        <n v="6165.0"/>
        <n v="4982.0"/>
        <n v="9422.0"/>
        <n v="7343.0"/>
        <n v="1276.0"/>
        <n v="802.0"/>
        <n v="474.0"/>
        <n v="1621.0"/>
        <n v="1028.0"/>
        <n v="14822.0"/>
        <n v="8780.0"/>
        <n v="6042.0"/>
        <n v="31807.0"/>
        <n v="18855.0"/>
        <n v="12952.0"/>
        <n v="4461.0"/>
        <n v="1729.0"/>
        <n v="648.0"/>
        <n v="460.0"/>
        <n v="7865.0"/>
        <n v="3320.0"/>
        <n v="4525.0"/>
        <n v="2764.0"/>
        <n v="1761.0"/>
        <n v="262.0"/>
        <n v="3925.0"/>
        <n v="2502.0"/>
        <n v="1423.0"/>
        <n v="424.0"/>
        <n v="1264.0"/>
        <n v="852.0"/>
        <n v="412.0"/>
        <n v="11719.0"/>
        <n v="7693.0"/>
        <n v="4026.0"/>
        <n v="1537.0"/>
        <n v="22706.0"/>
        <n v="14865.0"/>
        <n v="7841.0"/>
        <n v="2521.0"/>
        <n v="1709.0"/>
        <n v="7981.0"/>
        <n v="5246.0"/>
        <n v="2735.0"/>
        <n v="820.0"/>
        <n v="234.0"/>
        <n v="136.0"/>
        <n v="256.0"/>
        <n v="2967.0"/>
        <n v="1911.0"/>
        <n v="1056.0"/>
        <n v="2151.0"/>
        <n v="1664.0"/>
        <n v="2587.0"/>
        <n v="2099.0"/>
        <n v="488.0"/>
        <n v="21234.0"/>
        <n v="17027.0"/>
        <n v="4207.0"/>
        <n v="4599.0"/>
        <n v="3546.0"/>
        <n v="1053.0"/>
        <n v="291.0"/>
        <n v="213.0"/>
        <n v="52856.0"/>
        <n v="42018.0"/>
        <n v="10838.0"/>
        <n v="6031.0"/>
        <n v="4874.0"/>
        <n v="1157.0"/>
        <n v="1134.0"/>
        <n v="975.0"/>
        <n v="10306.0"/>
        <n v="8509.0"/>
        <n v="1797.0"/>
        <n v="6111.0"/>
        <n v="1168.0"/>
        <n v="8479.0"/>
        <n v="6738.0"/>
        <n v="1741.0"/>
        <n v="1029.0"/>
        <n v="466.0"/>
        <n v="2485.0"/>
        <n v="1845.0"/>
        <n v="19994.0"/>
        <n v="14862.0"/>
        <n v="5132.0"/>
        <n v="2829.0"/>
        <n v="2058.0"/>
        <n v="771.0"/>
        <n v="209.0"/>
        <n v="40506.0"/>
        <n v="30364.0"/>
        <n v="5021.0"/>
        <n v="3807.0"/>
        <n v="12909.0"/>
        <n v="9531.0"/>
        <n v="3378.0"/>
        <n v="5114.0"/>
        <n v="3875.0"/>
        <n v="164.0"/>
        <n v="287.0"/>
        <n v="5948.0"/>
        <n v="4512.0"/>
        <n v="876.0"/>
        <n v="642.0"/>
        <n v="994.0"/>
        <n v="9772.0"/>
        <n v="6998.0"/>
        <n v="2774.0"/>
        <n v="1329.0"/>
        <n v="20717.0"/>
        <n v="14915.0"/>
        <n v="5802.0"/>
        <n v="2749.0"/>
        <n v="2106.0"/>
        <n v="229.0"/>
        <n v="4784.0"/>
        <n v="3249.0"/>
        <n v="1535.0"/>
        <n v="2797.0"/>
        <n v="2136.0"/>
        <n v="661.0"/>
        <n v="3996.0"/>
        <n v="3042.0"/>
        <n v="6441.0"/>
        <n v="5053.0"/>
        <n v="1388.0"/>
        <n v="8760.0"/>
        <n v="7009.0"/>
        <n v="1751.0"/>
        <n v="73863.0"/>
        <n v="58939.0"/>
        <n v="14924.0"/>
        <n v="13550.0"/>
        <n v="10194.0"/>
        <n v="3356.0"/>
        <n v="1285.0"/>
        <n v="374.0"/>
        <n v="172059.0"/>
        <n v="135998.0"/>
        <n v="36061.0"/>
        <n v="24206.0"/>
        <n v="19539.0"/>
        <n v="4667.0"/>
        <n v="4596.0"/>
        <n v="3739.0"/>
        <n v="857.0"/>
        <n v="42143.0"/>
        <n v="33852.0"/>
        <n v="8291.0"/>
        <n v="24592.0"/>
        <n v="19852.0"/>
        <n v="4740.0"/>
        <n v="1627.0"/>
        <n v="1082.0"/>
        <n v="545.0"/>
        <n v="1213.0"/>
        <n v="923.0"/>
        <n v="453.0"/>
        <n v="18024.0"/>
        <n v="14643.0"/>
        <n v="3381.0"/>
        <n v="650.0"/>
        <n v="398.0"/>
        <n v="5107.0"/>
        <n v="3157.0"/>
        <n v="1950.0"/>
        <n v="14331.0"/>
        <n v="8628.0"/>
        <n v="5703.0"/>
        <n v="2089.0"/>
        <n v="1275.0"/>
        <n v="814.0"/>
        <n v="1230.0"/>
        <n v="774.0"/>
        <n v="2122.0"/>
        <n v="832.0"/>
        <n v="241.0"/>
        <n v="1170.0"/>
        <n v="571.0"/>
        <n v="2379.0"/>
        <n v="1984.0"/>
        <n v="395.0"/>
        <n v="3626.0"/>
        <n v="3054.0"/>
        <n v="32109.0"/>
        <n v="26901.0"/>
        <n v="5208.0"/>
        <n v="5069.0"/>
        <n v="4141.0"/>
        <n v="373.0"/>
        <n v="67643.0"/>
        <n v="56615.0"/>
        <n v="11028.0"/>
        <n v="9864.0"/>
        <n v="8381.0"/>
        <n v="1836.0"/>
        <n v="1544.0"/>
        <n v="17561.0"/>
        <n v="14768.0"/>
        <n v="2793.0"/>
        <n v="9982.0"/>
        <n v="8488.0"/>
        <n v="1494.0"/>
        <n v="365.0"/>
        <n v="328.0"/>
        <n v="264.0"/>
        <n v="211.0"/>
        <n v="9095.0"/>
        <n v="7701.0"/>
        <n v="1394.0"/>
        <n v="1652.0"/>
        <n v="13656.0"/>
        <n v="9924.0"/>
        <n v="3732.0"/>
        <n v="3198.0"/>
        <n v="2232.0"/>
        <n v="966.0"/>
        <n v="299.0"/>
        <n v="34964.0"/>
        <n v="25536.0"/>
        <n v="9428.0"/>
        <n v="4729.0"/>
        <n v="3644.0"/>
        <n v="1085.0"/>
        <n v="1178.0"/>
        <n v="934.0"/>
        <n v="8841.0"/>
        <n v="6383.0"/>
        <n v="2458.0"/>
        <n v="4810.0"/>
        <n v="3710.0"/>
        <n v="1100.0"/>
        <n v="2266.0"/>
        <n v="564.0"/>
        <n v="904.0"/>
        <n v="746.0"/>
        <n v="4450.0"/>
        <n v="4067.0"/>
        <n v="1246.0"/>
        <n v="1096.0"/>
        <n v="12859.0"/>
        <n v="11646.0"/>
        <n v="2030.0"/>
        <n v="1822.0"/>
        <n v="208.0"/>
        <n v="2626.0"/>
        <n v="2396.0"/>
        <n v="2059.0"/>
        <n v="2634.0"/>
        <n v="659.0"/>
        <n v="419.0"/>
        <n v="707.0"/>
        <n v="428.0"/>
        <n v="617.0"/>
        <n v="318.0"/>
        <n v="720.0"/>
        <n v="427.0"/>
        <n v="8034.0"/>
        <n v="3120.0"/>
        <n v="808.0"/>
        <n v="18812.0"/>
        <n v="11256.0"/>
        <n v="7556.0"/>
        <n v="2198.0"/>
        <n v="795.0"/>
        <n v="609.0"/>
        <n v="5508.0"/>
        <n v="3424.0"/>
        <n v="2084.0"/>
        <n v="2239.0"/>
        <n v="1433.0"/>
        <n v="806.0"/>
        <n v="2027.0"/>
        <n v="1607.0"/>
        <n v="2827.0"/>
        <n v="2297.0"/>
        <n v="530.0"/>
        <n v="22991.0"/>
        <n v="18957.0"/>
        <n v="4034.0"/>
        <n v="4189.0"/>
        <n v="3225.0"/>
        <n v="964.0"/>
        <n v="362.0"/>
        <n v="115.0"/>
        <n v="55121.0"/>
        <n v="45219.0"/>
        <n v="9902.0"/>
        <n v="7524.0"/>
        <n v="6239.0"/>
        <n v="1216.0"/>
        <n v="13737.0"/>
        <n v="11471.0"/>
        <n v="7678.0"/>
        <n v="6364.0"/>
        <n v="1314.0"/>
        <n v="605.0"/>
        <n v="417.0"/>
        <n v="540.0"/>
        <n v="4922.0"/>
        <n v="4070.0"/>
        <n v="13977.0"/>
        <n v="9777.0"/>
        <n v="4200.0"/>
        <n v="13263.0"/>
        <n v="9697.0"/>
        <n v="3566.0"/>
        <n v="118477.0"/>
        <n v="89008.0"/>
        <n v="29469.0"/>
        <n v="19868.0"/>
        <n v="13551.0"/>
        <n v="6317.0"/>
        <n v="1412.0"/>
        <n v="801.0"/>
        <n v="257659.0"/>
        <n v="188235.0"/>
        <n v="69424.0"/>
        <n v="38363.0"/>
        <n v="28537.0"/>
        <n v="9826.0"/>
        <n v="7726.0"/>
        <n v="5935.0"/>
        <n v="1791.0"/>
        <n v="67401.0"/>
        <n v="50677.0"/>
        <n v="16724.0"/>
        <n v="38914.0"/>
        <n v="28912.0"/>
        <n v="10002.0"/>
        <n v="2993.0"/>
        <n v="1737.0"/>
        <n v="1328.0"/>
        <n v="906.0"/>
        <n v="422.0"/>
        <n v="1390.0"/>
        <n v="907.0"/>
        <n v="483.0"/>
        <n v="31683.0"/>
        <n v="24372.0"/>
        <n v="7311.0"/>
        <n v="915.0"/>
        <n v="263.0"/>
        <n v="2495.0"/>
        <n v="706.0"/>
        <n v="1789.0"/>
        <n v="338.0"/>
        <n v="203.0"/>
        <n v="482.0"/>
        <n v="206.0"/>
        <n v="270.0"/>
        <n v="368.0"/>
        <n v="3084.0"/>
        <n v="1549.0"/>
        <n v="614.0"/>
        <n v="298.0"/>
        <n v="268.0"/>
        <n v="2444.0"/>
        <n v="583.0"/>
        <n v="7487.0"/>
        <n v="4983.0"/>
        <n v="2504.0"/>
        <n v="1212.0"/>
        <n v="2078.0"/>
        <n v="1421.0"/>
        <n v="1222.0"/>
        <n v="384.0"/>
        <n v="2679.0"/>
        <n v="1402.0"/>
        <n v="1277.0"/>
        <n v="1523.0"/>
        <n v="792.0"/>
        <n v="731.0"/>
        <n v="16317.0"/>
        <n v="9974.0"/>
        <n v="6343.0"/>
        <n v="1140.0"/>
        <n v="238.0"/>
        <n v="38021.0"/>
        <n v="20902.0"/>
        <n v="17119.0"/>
        <n v="5212.0"/>
        <n v="2932.0"/>
        <n v="2280.0"/>
        <n v="935.0"/>
        <n v="584.0"/>
        <n v="11012.0"/>
        <n v="6965.0"/>
        <n v="4047.0"/>
        <n v="5299.0"/>
        <n v="2969.0"/>
        <n v="2330.0"/>
        <n v="218.0"/>
        <n v="3529.0"/>
        <n v="2067.0"/>
        <n v="1462.0"/>
        <n v="2303.0"/>
        <n v="1699.0"/>
        <n v="2828.0"/>
        <n v="2060.0"/>
        <n v="18959.0"/>
        <n v="14060.0"/>
        <n v="4899.0"/>
        <n v="3478.0"/>
        <n v="2392.0"/>
        <n v="1086.0"/>
        <n v="265.0"/>
        <n v="40888.0"/>
        <n v="30361.0"/>
        <n v="10527.0"/>
        <n v="6626.0"/>
        <n v="1013.0"/>
        <n v="780.0"/>
        <n v="12104.0"/>
        <n v="9021.0"/>
        <n v="3083.0"/>
        <n v="6737.0"/>
        <n v="4974.0"/>
        <n v="4882.0"/>
        <n v="3642.0"/>
        <n v="1240.0"/>
        <n v="1249.0"/>
        <n v="974.0"/>
        <n v="1815.0"/>
        <n v="1481.0"/>
        <n v="334.0"/>
        <n v="16057.0"/>
        <n v="12810.0"/>
        <n v="3247.0"/>
        <n v="3412.0"/>
        <n v="2534.0"/>
        <n v="332.0"/>
        <n v="35690.0"/>
        <n v="28301.0"/>
        <n v="7389.0"/>
        <n v="5283.0"/>
        <n v="1077.0"/>
        <n v="301.0"/>
        <n v="5538.0"/>
        <n v="4583.0"/>
        <n v="5360.0"/>
        <n v="4271.0"/>
        <n v="1089.0"/>
        <n v="2645.0"/>
        <n v="608.0"/>
        <n v="2165.0"/>
        <n v="2469.0"/>
        <n v="2162.0"/>
        <n v="21230.0"/>
        <n v="18401.0"/>
        <n v="3326.0"/>
        <n v="2747.0"/>
        <n v="42946.0"/>
        <n v="37084.0"/>
        <n v="5862.0"/>
        <n v="6442.0"/>
        <n v="5576.0"/>
        <n v="1872.0"/>
        <n v="1614.0"/>
        <n v="11166.0"/>
        <n v="9671.0"/>
        <n v="6508.0"/>
        <n v="5628.0"/>
        <n v="880.0"/>
        <n v="626.0"/>
        <n v="509.0"/>
        <n v="117.0"/>
        <n v="304.0"/>
        <n v="6884.0"/>
        <n v="6092.0"/>
        <n v="1502.0"/>
        <n v="1650.0"/>
        <n v="21678.0"/>
        <n v="16906.0"/>
        <n v="4772.0"/>
        <n v="2802.0"/>
        <n v="2049.0"/>
        <n v="753.0"/>
        <n v="42833.0"/>
        <n v="32895.0"/>
        <n v="9938.0"/>
        <n v="6750.0"/>
        <n v="5260.0"/>
        <n v="1490.0"/>
        <n v="1348.0"/>
        <n v="1023.0"/>
        <n v="14599.0"/>
        <n v="11445.0"/>
        <n v="6822.0"/>
        <n v="5313.0"/>
        <n v="431.0"/>
        <n v="4987.0"/>
        <n v="3928.0"/>
        <n v="1579.0"/>
        <n v="1016.0"/>
        <n v="840.0"/>
        <n v="12110.0"/>
        <n v="9183.0"/>
        <n v="1864.0"/>
        <n v="1303.0"/>
        <n v="29896.0"/>
        <n v="21665.0"/>
        <n v="8231.0"/>
        <n v="3775.0"/>
        <n v="2893.0"/>
        <n v="6123.0"/>
        <n v="1557.0"/>
        <n v="3835.0"/>
        <n v="2939.0"/>
        <n v="896.0"/>
        <n v="311.0"/>
        <n v="4654.0"/>
        <n v="3764.0"/>
        <n v="890.0"/>
        <n v="926.0"/>
        <n v="1040.0"/>
        <n v="6491.0"/>
        <n v="4440.0"/>
        <n v="2051.0"/>
        <n v="1124.0"/>
        <n v="14319.0"/>
        <n v="9803.0"/>
        <n v="4516.0"/>
        <n v="1609.0"/>
        <n v="3685.0"/>
        <n v="2568.0"/>
        <n v="1117.0"/>
        <n v="2415.0"/>
        <n v="1645.0"/>
        <n v="1254.0"/>
        <n v="592.0"/>
        <n v="6419.0"/>
        <n v="4617.0"/>
        <n v="7197.0"/>
        <n v="5262.0"/>
        <n v="1935.0"/>
        <n v="49050.0"/>
        <n v="35533.0"/>
        <n v="13517.0"/>
        <n v="11278.0"/>
        <n v="7308.0"/>
        <n v="3970.0"/>
        <n v="112982.0"/>
        <n v="81032.0"/>
        <n v="31950.0"/>
        <n v="16054.0"/>
        <n v="11620.0"/>
        <n v="4434.0"/>
        <n v="1610.0"/>
        <n v="1162.0"/>
        <n v="448.0"/>
        <n v="23692.0"/>
        <n v="17428.0"/>
        <n v="6264.0"/>
        <n v="16372.0"/>
        <n v="11835.0"/>
        <n v="4537.0"/>
        <n v="1465.0"/>
        <n v="796.0"/>
        <n v="669.0"/>
        <n v="271.0"/>
        <n v="15102.0"/>
        <n v="10963.0"/>
        <n v="4139.0"/>
        <n v="581.0"/>
        <n v="272.0"/>
        <n v="309.0"/>
        <n v="2701.0"/>
        <n v="2046.0"/>
        <n v="11786.0"/>
        <n v="6527.0"/>
        <n v="5259.0"/>
        <n v="1844.0"/>
        <n v="1041.0"/>
        <n v="937.0"/>
        <n v="1869.0"/>
        <n v="1054.0"/>
        <n v="815.0"/>
        <n v="2038.0"/>
        <n v="824.0"/>
        <n v="773.0"/>
        <n v="536.0"/>
        <n v="6096.0"/>
        <n v="1661.0"/>
        <n v="14435.0"/>
        <n v="9415.0"/>
        <n v="5020.0"/>
        <n v="1993.0"/>
        <n v="3174.0"/>
        <n v="1995.0"/>
        <n v="2062.0"/>
        <n v="1408.0"/>
        <n v="654.0"/>
        <n v="1819.0"/>
        <n v="317.0"/>
        <n v="2567.0"/>
        <n v="1389.0"/>
        <n v="1206.0"/>
        <n v="681.0"/>
        <n v="525.0"/>
        <n v="9081.0"/>
        <n v="5778.0"/>
        <n v="3303.0"/>
        <n v="1250.0"/>
        <n v="1718.0"/>
        <n v="1155.0"/>
        <n v="816.0"/>
        <n v="200.0"/>
        <n v="507.0"/>
        <n v="162.0"/>
        <n v="1904.0"/>
        <n v="548.0"/>
        <n v="3981.0"/>
        <n v="982.0"/>
        <n v="493.0"/>
        <n v="1562.0"/>
        <n v="1258.0"/>
        <n v="1391.0"/>
        <n v="14321.0"/>
        <n v="10961.0"/>
        <n v="3360.0"/>
        <n v="1482.0"/>
        <n v="680.0"/>
        <n v="29073.0"/>
        <n v="21836.0"/>
        <n v="7237.0"/>
        <n v="4330.0"/>
        <n v="3245.0"/>
        <n v="523.0"/>
        <n v="7114.0"/>
        <n v="5516.0"/>
        <n v="1598.0"/>
        <n v="4416.0"/>
        <n v="1104.0"/>
        <n v="4258.0"/>
        <n v="3219.0"/>
        <n v="1039.0"/>
        <n v="1203.0"/>
        <n v="1188.0"/>
        <n v="978.0"/>
        <n v="8950.0"/>
        <n v="7569.0"/>
        <n v="1381.0"/>
        <n v="1754.0"/>
        <n v="1360.0"/>
        <n v="20448.0"/>
        <n v="17107.0"/>
        <n v="3341.0"/>
        <n v="2590.0"/>
        <n v="2174.0"/>
        <n v="222.0"/>
        <n v="4742.0"/>
        <n v="4055.0"/>
        <n v="687.0"/>
        <n v="2206.0"/>
        <n v="2640.0"/>
        <n v="2263.0"/>
        <n v="259.0"/>
        <n v="901.0"/>
        <n v="5044.0"/>
        <n v="3316.0"/>
        <n v="1728.0"/>
        <n v="1499.0"/>
        <n v="908.0"/>
        <n v="591.0"/>
        <n v="12710.0"/>
        <n v="8432.0"/>
        <n v="4278.0"/>
        <n v="1369.0"/>
        <n v="1825.0"/>
        <n v="1217.0"/>
        <n v="1186.0"/>
        <n v="597.0"/>
        <n v="1749.0"/>
        <n v="1632.0"/>
        <n v="834.0"/>
        <n v="652.0"/>
        <n v="1626.0"/>
        <n v="782.0"/>
        <n v="607.0"/>
        <n v="6693.0"/>
        <n v="5295.0"/>
        <n v="1398.0"/>
        <n v="1132.0"/>
        <n v="916.0"/>
        <n v="528.0"/>
        <n v="936.0"/>
        <n v="599.0"/>
        <n v="461.0"/>
        <n v="1434.0"/>
        <n v="1827.0"/>
        <n v="764.0"/>
        <n v="192.0"/>
        <n v="257.0"/>
      </sharedItems>
    </cacheField>
    <cacheField name="2021">
      <sharedItems containsBlank="1" containsMixedTypes="1" containsNumber="1" containsInteger="1">
        <n v="114727.0"/>
        <n v="78278.0"/>
        <n v="36449.0"/>
        <n v="108724.0"/>
        <n v="80113.0"/>
        <n v="28611.0"/>
        <n v="933986.0"/>
        <n v="693266.0"/>
        <n v="240720.0"/>
        <n v="139069.0"/>
        <n v="96950.0"/>
        <n v="42119.0"/>
        <s v=""/>
        <n v="16414.0"/>
        <n v="10403.0"/>
        <n v="6011.0"/>
        <n v="2441594.0"/>
        <n v="1799377.0"/>
        <n v="642217.0"/>
        <n v="279032.0"/>
        <n v="211738.0"/>
        <n v="67294.0"/>
        <n v="27785.0"/>
        <n v="21334.0"/>
        <n v="6451.0"/>
        <n v="507793.0"/>
        <n v="378074.0"/>
        <n v="129719.0"/>
        <n v="283180.0"/>
        <n v="214707.0"/>
        <n v="68473.0"/>
        <n v="15615.0"/>
        <n v="9137.0"/>
        <n v="6478.0"/>
        <n v="9274.0"/>
        <n v="6537.0"/>
        <n v="2737.0"/>
        <n v="5839.0"/>
        <n v="3970.0"/>
        <n v="1869.0"/>
        <n v="278206.0"/>
        <n v="210759.0"/>
        <n v="67447.0"/>
        <m/>
        <n v="25288.0"/>
        <n v="18647.0"/>
        <n v="6641.0"/>
        <n v="27562.0"/>
        <n v="21837.0"/>
        <n v="5725.0"/>
        <n v="249658.0"/>
        <n v="199138.0"/>
        <n v="50520.0"/>
        <n v="33504.0"/>
        <n v="26233.0"/>
        <n v="7271.0"/>
        <n v="4183.0"/>
        <n v="3037.0"/>
        <n v="1146.0"/>
        <n v="685083.0"/>
        <n v="545412.0"/>
        <n v="139671.0"/>
        <n v="77685.0"/>
        <n v="64259.0"/>
        <n v="13426.0"/>
        <n v="3837.0"/>
        <n v="3267.0"/>
        <n v="570.0"/>
        <n v="130009.0"/>
        <n v="101621.0"/>
        <n v="28388.0"/>
        <n v="78764.0"/>
        <n v="65144.0"/>
        <n v="13620.0"/>
        <n v="3071.0"/>
        <n v="2120.0"/>
        <n v="951.0"/>
        <n v="3220.0"/>
        <n v="2487.0"/>
        <n v="733.0"/>
        <n v="1216.0"/>
        <n v="265.0"/>
        <n v="83607.0"/>
        <n v="69561.0"/>
        <n v="14046.0"/>
        <n v="1658.0"/>
        <n v="955.0"/>
        <n v="703.0"/>
        <n v="1074.0"/>
        <n v="712.0"/>
        <n v="362.0"/>
        <n v="11273.0"/>
        <n v="7040.0"/>
        <n v="4233.0"/>
        <n v="1108.0"/>
        <n v="696.0"/>
        <n v="412.0"/>
        <n v="164.0"/>
        <n v="93.0"/>
        <n v="71.0"/>
        <n v="28023.0"/>
        <n v="17689.0"/>
        <n v="10334.0"/>
        <n v="2526.0"/>
        <n v="1710.0"/>
        <n v="816.0"/>
        <n v="59.0"/>
        <n v="44.0"/>
        <n v="15.0"/>
        <n v="8243.0"/>
        <n v="5107.0"/>
        <n v="3136.0"/>
        <n v="2581.0"/>
        <n v="1752.0"/>
        <n v="829.0"/>
        <n v="153.0"/>
        <n v="76.0"/>
        <n v="77.0"/>
        <n v="26.0"/>
        <n v="18.0"/>
        <n v="41.0"/>
        <n v="32.0"/>
        <n v="9.0"/>
        <n v="2041.0"/>
        <n v="1301.0"/>
        <n v="740.0"/>
        <n v="3077.0"/>
        <n v="2265.0"/>
        <n v="812.0"/>
        <n v="1099.0"/>
        <n v="784.0"/>
        <n v="315.0"/>
        <n v="8548.0"/>
        <n v="5998.0"/>
        <n v="2550.0"/>
        <n v="1404.0"/>
        <n v="939.0"/>
        <n v="465.0"/>
        <n v="175.0"/>
        <n v="107.0"/>
        <n v="68.0"/>
        <n v="23832.0"/>
        <n v="16600.0"/>
        <n v="7232.0"/>
        <n v="2792.0"/>
        <n v="2004.0"/>
        <n v="788.0"/>
        <n v="92.0"/>
        <n v="61.0"/>
        <n v="31.0"/>
        <n v="3929.0"/>
        <n v="2653.0"/>
        <n v="1276.0"/>
        <n v="2813.0"/>
        <n v="2022.0"/>
        <n v="791.0"/>
        <n v="166.0"/>
        <n v="109.0"/>
        <n v="57.0"/>
        <n v="199.0"/>
        <n v="122.0"/>
        <n v="34.0"/>
        <n v="25.0"/>
        <n v="3278.0"/>
        <n v="2407.0"/>
        <n v="871.0"/>
        <n v="1291.0"/>
        <n v="1019.0"/>
        <n v="272.0"/>
        <n v="1678.0"/>
        <n v="1282.0"/>
        <n v="396.0"/>
        <n v="13603.0"/>
        <n v="10676.0"/>
        <n v="2927.0"/>
        <n v="1468.0"/>
        <n v="360.0"/>
        <n v="245.0"/>
        <n v="191.0"/>
        <n v="54.0"/>
        <n v="28679.0"/>
        <n v="22566.0"/>
        <n v="6113.0"/>
        <n v="3019.0"/>
        <n v="2390.0"/>
        <n v="629.0"/>
        <n v="143.0"/>
        <n v="113.0"/>
        <n v="30.0"/>
        <n v="8301.0"/>
        <n v="6660.0"/>
        <n v="1641.0"/>
        <n v="2433.0"/>
        <n v="638.0"/>
        <n v="141.0"/>
        <n v="58.0"/>
        <n v="207.0"/>
        <n v="145.0"/>
        <n v="62.0"/>
        <n v="86.0"/>
        <n v="66.0"/>
        <n v="20.0"/>
        <n v="3907.0"/>
        <n v="2948.0"/>
        <n v="959.0"/>
        <n v="693.0"/>
        <n v="438.0"/>
        <n v="255.0"/>
        <n v="1243.0"/>
        <n v="837.0"/>
        <n v="406.0"/>
        <n v="16128.0"/>
        <n v="10811.0"/>
        <n v="5317.0"/>
        <n v="2199.0"/>
        <n v="795.0"/>
        <n v="337.0"/>
        <n v="192.0"/>
        <n v="46572.0"/>
        <n v="30441.0"/>
        <n v="16131.0"/>
        <n v="4059.0"/>
        <n v="1267.0"/>
        <n v="149.0"/>
        <n v="102.0"/>
        <n v="47.0"/>
        <n v="8437.0"/>
        <n v="5703.0"/>
        <n v="2734.0"/>
        <n v="4106.0"/>
        <n v="2822.0"/>
        <n v="1284.0"/>
        <n v="124.0"/>
        <n v="121.0"/>
        <n v="486.0"/>
        <n v="323.0"/>
        <n v="163.0"/>
        <n v="49.0"/>
        <n v="17.0"/>
        <n v="5523.0"/>
        <n v="3743.0"/>
        <n v="1780.0"/>
        <n v="684.0"/>
        <n v="558.0"/>
        <n v="126.0"/>
        <n v="1062.0"/>
        <n v="872.0"/>
        <n v="190.0"/>
        <n v="6237.0"/>
        <n v="5075.0"/>
        <n v="1162.0"/>
        <n v="911.0"/>
        <n v="721.0"/>
        <n v="20148.0"/>
        <n v="16529.0"/>
        <n v="3619.0"/>
        <n v="1979.0"/>
        <n v="1621.0"/>
        <n v="358.0"/>
        <n v="174.0"/>
        <n v="147.0"/>
        <n v="27.0"/>
        <n v="2246.0"/>
        <n v="1842.0"/>
        <n v="404.0"/>
        <n v="2000.0"/>
        <n v="1638.0"/>
        <n v="135.0"/>
        <n v="112.0"/>
        <n v="23.0"/>
        <n v="139.0"/>
        <n v="115.0"/>
        <n v="24.0"/>
        <n v="39.0"/>
        <n v="7.0"/>
        <n v="2357.0"/>
        <n v="1951.0"/>
        <n v="592.0"/>
        <n v="203.0"/>
        <n v="923.0"/>
        <n v="732.0"/>
        <n v="6956.0"/>
        <n v="5504.0"/>
        <n v="1452.0"/>
        <n v="1087.0"/>
        <n v="824.0"/>
        <n v="263.0"/>
        <n v="158.0"/>
        <n v="116.0"/>
        <n v="42.0"/>
        <n v="19471.0"/>
        <n v="15151.0"/>
        <n v="4320.0"/>
        <n v="2141.0"/>
        <n v="483.0"/>
        <n v="99.0"/>
        <n v="28.0"/>
        <n v="4171.0"/>
        <n v="3331.0"/>
        <n v="840.0"/>
        <n v="2174.0"/>
        <n v="1687.0"/>
        <n v="487.0"/>
        <n v="118.0"/>
        <n v="81.0"/>
        <n v="37.0"/>
        <n v="120.0"/>
        <n v="29.0"/>
        <n v="6.0"/>
        <n v="1736.0"/>
        <n v="1344.0"/>
        <n v="392.0"/>
        <n v="713.0"/>
        <n v="242.0"/>
        <n v="610.0"/>
        <n v="439.0"/>
        <n v="171.0"/>
        <n v="5915.0"/>
        <n v="4158.0"/>
        <n v="1757.0"/>
        <n v="565.0"/>
        <n v="350.0"/>
        <n v="215.0"/>
        <n v="83.0"/>
        <n v="12604.0"/>
        <n v="8781.0"/>
        <n v="3823.0"/>
        <n v="1462.0"/>
        <n v="1084.0"/>
        <n v="378.0"/>
        <n v="14.0"/>
        <n v="3586.0"/>
        <n v="2511.0"/>
        <n v="1075.0"/>
        <n v="1494.0"/>
        <n v="1105.0"/>
        <n v="389.0"/>
        <n v="110.0"/>
        <n v="60.0"/>
        <n v="50.0"/>
        <n v="16.0"/>
        <n v="10.0"/>
        <n v="8.0"/>
        <n v="1578.0"/>
        <n v="1144.0"/>
        <n v="434.0"/>
        <n v="1684.0"/>
        <n v="996.0"/>
        <n v="688.0"/>
        <n v="903.0"/>
        <n v="567.0"/>
        <n v="336.0"/>
        <n v="8043.0"/>
        <n v="5176.0"/>
        <n v="2867.0"/>
        <n v="914.0"/>
        <n v="526.0"/>
        <n v="388.0"/>
        <n v="157.0"/>
        <n v="74.0"/>
        <n v="23372.0"/>
        <n v="14638.0"/>
        <n v="8734.0"/>
        <n v="1746.0"/>
        <n v="835.0"/>
        <n v="22.0"/>
        <n v="4199.0"/>
        <n v="2719.0"/>
        <n v="1480.0"/>
        <n v="2613.0"/>
        <n v="1763.0"/>
        <n v="850.0"/>
        <n v="87.0"/>
        <n v="46.0"/>
        <n v="52.0"/>
        <n v="2513.0"/>
        <n v="1623.0"/>
        <n v="890.0"/>
        <n v="1134.0"/>
        <n v="622.0"/>
        <n v="512.0"/>
        <n v="858.0"/>
        <n v="566.0"/>
        <n v="292.0"/>
        <n v="9305.0"/>
        <n v="6031.0"/>
        <n v="3274.0"/>
        <n v="1130.0"/>
        <n v="659.0"/>
        <n v="471.0"/>
        <n v="185.0"/>
        <n v="23623.0"/>
        <n v="14715.0"/>
        <n v="8908.0"/>
        <n v="2132.0"/>
        <n v="1379.0"/>
        <n v="753.0"/>
        <n v="55.0"/>
        <n v="21.0"/>
        <n v="5907.0"/>
        <n v="3797.0"/>
        <n v="2110.0"/>
        <n v="2167.0"/>
        <n v="1401.0"/>
        <n v="766.0"/>
        <n v="2.0"/>
        <n v="4.0"/>
        <n v="2213.0"/>
        <n v="1463.0"/>
        <n v="750.0"/>
        <n v="2900.0"/>
        <n v="2348.0"/>
        <n v="552.0"/>
        <n v="5612.0"/>
        <n v="4607.0"/>
        <n v="1005.0"/>
        <n v="39698.0"/>
        <n v="32701.0"/>
        <n v="6997.0"/>
        <n v="7191.0"/>
        <n v="6080.0"/>
        <n v="1111.0"/>
        <n v="882.0"/>
        <n v="705.0"/>
        <n v="177.0"/>
        <n v="125918.0"/>
        <n v="103727.0"/>
        <n v="22191.0"/>
        <n v="13403.0"/>
        <n v="11037.0"/>
        <n v="2366.0"/>
        <n v="24212.0"/>
        <n v="19863.0"/>
        <n v="4349.0"/>
        <n v="13578.0"/>
        <n v="11178.0"/>
        <n v="2400.0"/>
        <n v="860.0"/>
        <n v="673.0"/>
        <n v="187.0"/>
        <n v="669.0"/>
        <n v="545.0"/>
        <n v="379.0"/>
        <n v="333.0"/>
        <n v="9007.0"/>
        <n v="7483.0"/>
        <n v="1524.0"/>
        <n v="520.0"/>
        <n v="325.0"/>
        <n v="195.0"/>
        <n v="653.0"/>
        <n v="447.0"/>
        <n v="206.0"/>
        <n v="6942.0"/>
        <n v="4465.0"/>
        <n v="2477.0"/>
        <n v="623.0"/>
        <n v="374.0"/>
        <n v="249.0"/>
        <n v="35.0"/>
        <n v="14965.0"/>
        <n v="9719.0"/>
        <n v="5246.0"/>
        <n v="1567.0"/>
        <n v="1017.0"/>
        <n v="550.0"/>
        <n v="19.0"/>
        <n v="4317.0"/>
        <n v="2820.0"/>
        <n v="1497.0"/>
        <n v="1591.0"/>
        <n v="1034.0"/>
        <n v="557.0"/>
        <n v="73.0"/>
        <n v="13.0"/>
        <n v="1126.0"/>
        <n v="739.0"/>
        <n v="387.0"/>
        <n v="1589.0"/>
        <n v="1094.0"/>
        <n v="495.0"/>
        <n v="1023.0"/>
        <n v="723.0"/>
        <n v="300.0"/>
        <n v="8360.0"/>
        <n v="5878.0"/>
        <n v="2482.0"/>
        <n v="998.0"/>
        <n v="681.0"/>
        <n v="317.0"/>
        <n v="168.0"/>
        <n v="106.0"/>
        <n v="23856.0"/>
        <n v="16883.0"/>
        <n v="6973.0"/>
        <n v="2046.0"/>
        <n v="1544.0"/>
        <n v="502.0"/>
        <n v="90.0"/>
        <n v="3445.0"/>
        <n v="2483.0"/>
        <n v="962.0"/>
        <n v="2073.0"/>
        <n v="506.0"/>
        <n v="1.0"/>
        <n v="11.0"/>
        <n v="5.0"/>
        <n v="3775.0"/>
        <n v="2611.0"/>
        <n v="1164.0"/>
        <n v="1359.0"/>
        <n v="984.0"/>
        <n v="375.0"/>
        <n v="537.0"/>
        <n v="216.0"/>
        <n v="7200.0"/>
        <n v="4932.0"/>
        <n v="2268.0"/>
        <n v="1061.0"/>
        <n v="340.0"/>
        <n v="18824.0"/>
        <n v="13103.0"/>
        <n v="5721.0"/>
        <n v="1975.0"/>
        <n v="523.0"/>
        <n v="131.0"/>
        <n v="97.0"/>
        <n v="4743.0"/>
        <n v="3163.0"/>
        <n v="1580.0"/>
        <n v="2008.0"/>
        <n v="1477.0"/>
        <n v="531.0"/>
        <n v="40.0"/>
        <n v="117.0"/>
        <n v="70.0"/>
        <n v="1402.0"/>
        <n v="1024.0"/>
        <n v="601.0"/>
        <n v="309.0"/>
        <n v="702.0"/>
        <n v="450.0"/>
        <n v="252.0"/>
        <n v="7010.0"/>
        <n v="4261.0"/>
        <n v="2749.0"/>
        <n v="898.0"/>
        <n v="496.0"/>
        <n v="402.0"/>
        <n v="56.0"/>
        <n v="20648.0"/>
        <n v="12154.0"/>
        <n v="8494.0"/>
        <n v="1772.0"/>
        <n v="664.0"/>
        <n v="3917.0"/>
        <n v="2412.0"/>
        <n v="1505.0"/>
        <n v="1800.0"/>
        <n v="1123.0"/>
        <n v="677.0"/>
        <n v="89.0"/>
        <n v="38.0"/>
        <n v="51.0"/>
        <n v="33.0"/>
        <n v="12.0"/>
        <n v="1925.0"/>
        <n v="1168.0"/>
        <n v="757.0"/>
        <n v="1157.0"/>
        <n v="857.0"/>
        <n v="1225.0"/>
        <n v="915.0"/>
        <n v="310.0"/>
        <n v="11142.0"/>
        <n v="8420.0"/>
        <n v="2722.0"/>
        <n v="1532.0"/>
        <n v="1070.0"/>
        <n v="462.0"/>
        <n v="196.0"/>
        <n v="150.0"/>
        <n v="26561.0"/>
        <n v="19952.0"/>
        <n v="6609.0"/>
        <n v="2811.0"/>
        <n v="2156.0"/>
        <n v="655.0"/>
        <n v="234.0"/>
        <n v="178.0"/>
        <n v="4928.0"/>
        <n v="3784.0"/>
        <n v="2885.0"/>
        <n v="2209.0"/>
        <n v="676.0"/>
        <n v="213.0"/>
        <n v="137.0"/>
        <n v="127.0"/>
        <n v="82.0"/>
        <n v="45.0"/>
        <n v="79.0"/>
        <n v="3726.0"/>
        <n v="2804.0"/>
        <n v="922.0"/>
        <n v="1326.0"/>
        <n v="992.0"/>
        <n v="334.0"/>
        <n v="1706.0"/>
        <n v="1314.0"/>
        <n v="10179.0"/>
        <n v="7690.0"/>
        <n v="2489.0"/>
        <n v="1383.0"/>
        <n v="1029.0"/>
        <n v="354.0"/>
        <n v="194.0"/>
        <n v="134.0"/>
        <n v="30660.0"/>
        <n v="23707.0"/>
        <n v="6953.0"/>
        <n v="3842.0"/>
        <n v="2994.0"/>
        <n v="848.0"/>
        <n v="209.0"/>
        <n v="5264.0"/>
        <n v="3959.0"/>
        <n v="1305.0"/>
        <n v="3893.0"/>
        <n v="3038.0"/>
        <n v="855.0"/>
        <n v="108.0"/>
        <n v="2692.0"/>
        <n v="2051.0"/>
        <n v="641.0"/>
        <n v="1125.0"/>
        <n v="899.0"/>
        <n v="226.0"/>
        <n v="1394.0"/>
        <n v="1132.0"/>
        <n v="262.0"/>
        <n v="8563.0"/>
        <n v="6990.0"/>
        <n v="1573.0"/>
        <n v="1360.0"/>
        <n v="1060.0"/>
        <n v="152.0"/>
        <n v="111.0"/>
        <n v="25092.0"/>
        <n v="20283.0"/>
        <n v="4809.0"/>
        <n v="2666.0"/>
        <n v="2170.0"/>
        <n v="65.0"/>
        <n v="3896.0"/>
        <n v="3181.0"/>
        <n v="715.0"/>
        <n v="2717.0"/>
        <n v="2214.0"/>
        <n v="503.0"/>
        <n v="0.0"/>
        <n v="3175.0"/>
        <n v="2583.0"/>
        <n v="2740.0"/>
        <n v="2681.0"/>
        <n v="5044.0"/>
        <n v="4921.0"/>
        <n v="123.0"/>
        <n v="64556.0"/>
        <n v="63332.0"/>
        <n v="1224.0"/>
        <n v="7672.0"/>
        <n v="7495.0"/>
        <n v="707.0"/>
        <n v="685.0"/>
        <n v="172235.0"/>
        <n v="168774.0"/>
        <n v="3461.0"/>
        <n v="24912.0"/>
        <n v="24397.0"/>
        <n v="515.0"/>
        <n v="1322.0"/>
        <n v="26268.0"/>
        <n v="25633.0"/>
        <n v="635.0"/>
        <n v="25200.0"/>
        <n v="24681.0"/>
        <n v="519.0"/>
        <n v="236.0"/>
        <n v="231.0"/>
        <n v="661.0"/>
        <n v="646.0"/>
        <n v="161.0"/>
        <n v="31633.0"/>
        <n v="31174.0"/>
        <n v="459.0"/>
        <n v="7763.0"/>
        <n v="6070.0"/>
        <n v="1693.0"/>
        <n v="10443.0"/>
        <n v="8433.0"/>
        <n v="2010.0"/>
        <n v="99002.0"/>
        <n v="81784.0"/>
        <n v="17218.0"/>
        <n v="12650.0"/>
        <n v="9875.0"/>
        <n v="2775.0"/>
        <n v="1389.0"/>
        <n v="1036.0"/>
        <n v="353.0"/>
        <n v="236689.0"/>
        <n v="196834.0"/>
        <n v="39855.0"/>
        <n v="29746.0"/>
        <n v="25358.0"/>
        <n v="4388.0"/>
        <n v="2016.0"/>
        <n v="1727.0"/>
        <n v="289.0"/>
        <n v="59800.0"/>
        <n v="49761.0"/>
        <n v="10039.0"/>
        <n v="30119.0"/>
        <n v="25646.0"/>
        <n v="4473.0"/>
        <n v="1663.0"/>
        <n v="1230.0"/>
        <n v="433.0"/>
        <n v="1049.0"/>
        <n v="765.0"/>
        <n v="284.0"/>
        <n v="521.0"/>
        <n v="24530.0"/>
        <n v="19977.0"/>
        <n v="4553.0"/>
        <n v="637.0"/>
        <n v="490.0"/>
        <n v="581.0"/>
        <n v="446.0"/>
        <n v="5245.0"/>
        <n v="3820.0"/>
        <n v="1425.0"/>
        <n v="726.0"/>
        <n v="517.0"/>
        <n v="64.0"/>
        <n v="12483.0"/>
        <n v="9350.0"/>
        <n v="3133.0"/>
        <n v="1290.0"/>
        <n v="986.0"/>
        <n v="304.0"/>
        <n v="2696.0"/>
        <n v="686.0"/>
        <n v="1334.0"/>
        <n v="1025.0"/>
        <n v="1644.0"/>
        <n v="1150.0"/>
        <n v="494.0"/>
        <n v="148.0"/>
        <n v="817.0"/>
        <n v="575.0"/>
        <n v="5169.0"/>
        <n v="3870.0"/>
        <n v="1299.0"/>
        <n v="1010.0"/>
        <n v="668.0"/>
        <n v="342.0"/>
        <n v="13081.0"/>
        <n v="9559.0"/>
        <n v="3522.0"/>
        <n v="1651.0"/>
        <n v="426.0"/>
        <n v="2434.0"/>
        <n v="1850.0"/>
        <n v="584.0"/>
        <n v="1246.0"/>
        <n v="75.0"/>
        <n v="95.0"/>
        <n v="53.0"/>
        <n v="1836.0"/>
        <n v="1343.0"/>
        <n v="493.0"/>
        <n v="505.0"/>
        <n v="208.0"/>
        <n v="844.0"/>
        <n v="633.0"/>
        <n v="211.0"/>
        <n v="8809.0"/>
        <n v="5941.0"/>
        <n v="2868.0"/>
        <n v="1393.0"/>
        <n v="948.0"/>
        <n v="445.0"/>
        <n v="19814.0"/>
        <n v="14182.0"/>
        <n v="5632.0"/>
        <n v="2457.0"/>
        <n v="1805.0"/>
        <n v="652.0"/>
        <n v="5104.0"/>
        <n v="3452.0"/>
        <n v="1652.0"/>
        <n v="2488.0"/>
        <n v="1824.0"/>
        <n v="283.0"/>
        <n v="181.0"/>
        <n v="232.0"/>
        <n v="156.0"/>
        <n v="80.0"/>
        <n v="2563.0"/>
        <n v="1720.0"/>
        <n v="843.0"/>
        <n v="36.0"/>
        <n v="159.0"/>
        <n v="91.0"/>
        <n v="3.0"/>
        <n v="530.0"/>
        <n v="322.0"/>
        <n v="48.0"/>
        <n v="88.0"/>
        <n v="680.0"/>
        <n v="485.0"/>
        <n v="792.0"/>
        <n v="597.0"/>
        <n v="8650.0"/>
        <n v="5850.0"/>
        <n v="2800.0"/>
        <n v="925.0"/>
        <n v="419.0"/>
        <n v="69.0"/>
        <n v="43.0"/>
        <n v="19284.0"/>
        <n v="13860.0"/>
        <n v="5424.0"/>
        <n v="2370.0"/>
        <n v="613.0"/>
        <n v="5014.0"/>
        <n v="3408.0"/>
        <n v="1606.0"/>
        <n v="1775.0"/>
        <n v="625.0"/>
        <n v="269.0"/>
        <n v="172.0"/>
        <n v="2521.0"/>
        <n v="1688.0"/>
        <n v="833.0"/>
        <n v="778.0"/>
        <n v="212.0"/>
        <n v="950.0"/>
        <n v="648.0"/>
        <n v="302.0"/>
        <n v="9859.0"/>
        <n v="6624.0"/>
        <n v="3235.0"/>
        <n v="654.0"/>
        <n v="369.0"/>
        <n v="21036.0"/>
        <n v="14176.0"/>
        <n v="6860.0"/>
        <n v="2349.0"/>
        <n v="1685.0"/>
        <n v="96.0"/>
        <n v="5057.0"/>
        <n v="3170.0"/>
        <n v="1887.0"/>
        <n v="2404.0"/>
        <n v="1717.0"/>
        <n v="687.0"/>
        <n v="2362.0"/>
        <n v="801.0"/>
        <n v="658.0"/>
        <n v="513.0"/>
        <n v="590.0"/>
        <n v="479.0"/>
        <n v="6304.0"/>
        <n v="4971.0"/>
        <n v="1333.0"/>
        <n v="782.0"/>
        <n v="556.0"/>
        <n v="100.0"/>
        <n v="15984.0"/>
        <n v="12832.0"/>
        <n v="3152.0"/>
        <n v="2072.0"/>
        <n v="1662.0"/>
        <n v="410.0"/>
        <n v="142.0"/>
        <n v="3827.0"/>
        <n v="3001.0"/>
        <n v="826.0"/>
        <n v="2099.0"/>
        <n v="1681.0"/>
        <n v="418.0"/>
        <n v="151.0"/>
        <n v="1421.0"/>
        <n v="1155.0"/>
        <n v="266.0"/>
        <n v="385.0"/>
        <n v="1451.0"/>
        <n v="595.0"/>
        <n v="9314.0"/>
        <n v="6655.0"/>
        <n v="2659.0"/>
        <n v="2339.0"/>
        <n v="1689.0"/>
        <n v="650.0"/>
        <n v="301.0"/>
        <n v="85.0"/>
        <n v="32125.0"/>
        <n v="23144.0"/>
        <n v="8981.0"/>
        <n v="3912.0"/>
        <n v="2823.0"/>
        <n v="1089.0"/>
        <n v="5140.0"/>
        <n v="3692.0"/>
        <n v="1448.0"/>
        <n v="3950.0"/>
        <n v="2847.0"/>
        <n v="1103.0"/>
        <n v="247.0"/>
        <n v="173.0"/>
        <n v="299.0"/>
        <n v="204.0"/>
        <n v="2710.0"/>
        <n v="1921.0"/>
        <n v="789.0"/>
        <n v="365.0"/>
        <n v="349.0"/>
        <n v="544.0"/>
        <n v="4870.0"/>
        <n v="4593.0"/>
        <n v="277.0"/>
        <n v="709.0"/>
        <n v="72.0"/>
        <n v="11569.0"/>
        <n v="10951.0"/>
        <n v="618.0"/>
        <n v="1320.0"/>
        <n v="1248.0"/>
        <n v="78.0"/>
        <n v="2419.0"/>
        <n v="2266.0"/>
        <n v="1260.0"/>
        <n v="1726.0"/>
        <n v="645.0"/>
        <n v="198.0"/>
        <n v="758.0"/>
        <n v="576.0"/>
        <n v="182.0"/>
        <n v="5899.0"/>
        <n v="4227.0"/>
        <n v="1672.0"/>
        <n v="432.0"/>
        <n v="205.0"/>
        <n v="13132.0"/>
        <n v="9378.0"/>
        <n v="3754.0"/>
        <n v="1213.0"/>
        <n v="341.0"/>
        <n v="3485.0"/>
        <n v="2522.0"/>
        <n v="963.0"/>
        <n v="1228.0"/>
        <n v="884.0"/>
        <n v="344.0"/>
        <n v="1196.0"/>
        <n v="874.0"/>
        <n v="609.0"/>
        <n v="617.0"/>
        <n v="416.0"/>
        <n v="201.0"/>
        <n v="7430.0"/>
        <n v="4980.0"/>
        <n v="2450.0"/>
        <n v="761.0"/>
        <n v="480.0"/>
        <n v="281.0"/>
        <n v="63.0"/>
        <n v="13382.0"/>
        <n v="9179.0"/>
        <n v="4203.0"/>
        <n v="1064.0"/>
        <n v="430.0"/>
        <n v="5466.0"/>
        <n v="3626.0"/>
        <n v="1840.0"/>
        <n v="1508.0"/>
        <n v="1071.0"/>
        <n v="437.0"/>
        <n v="1529.0"/>
        <n v="1058.0"/>
        <n v="1288.0"/>
        <n v="2665.0"/>
        <n v="36103.0"/>
        <n v="3270.0"/>
        <n v="313.0"/>
        <n v="84083.0"/>
        <n v="11988.0"/>
        <n v="24172.0"/>
        <n v="12091.0"/>
        <n v="395.0"/>
        <n v="125.0"/>
        <n v="6742.0"/>
        <n v="14548.0"/>
        <n v="8823.0"/>
        <n v="11967.0"/>
        <n v="7719.0"/>
        <n v="4248.0"/>
        <n v="110114.0"/>
        <n v="72714.0"/>
        <n v="37400.0"/>
        <n v="12683.0"/>
        <n v="7762.0"/>
        <n v="1846.0"/>
        <n v="938.0"/>
        <n v="908.0"/>
        <n v="291990.0"/>
        <n v="186384.0"/>
        <n v="105606.0"/>
        <n v="31305.0"/>
        <n v="20280.0"/>
        <n v="11025.0"/>
        <n v="2919.0"/>
        <n v="1947.0"/>
        <n v="972.0"/>
        <n v="65422.0"/>
        <n v="44496.0"/>
        <n v="20926.0"/>
        <n v="31742.0"/>
        <n v="20531.0"/>
        <n v="11211.0"/>
        <n v="501.0"/>
        <n v="624.0"/>
        <n v="200.0"/>
        <n v="25786.0"/>
        <n v="17181.0"/>
        <n v="8605.0"/>
        <n v="230.0"/>
        <n v="3262.0"/>
        <n v="1528.0"/>
        <n v="1734.0"/>
        <n v="335.0"/>
        <n v="7293.0"/>
        <n v="3370.0"/>
        <n v="3923.0"/>
        <n v="909.0"/>
        <n v="1363.0"/>
        <n v="730.0"/>
        <n v="920.0"/>
        <n v="458.0"/>
        <n v="978.0"/>
        <n v="511.0"/>
        <n v="467.0"/>
        <n v="67.0"/>
        <n v="1234.0"/>
        <n v="589.0"/>
        <n v="3630.0"/>
        <n v="1730.0"/>
        <n v="1900.0"/>
        <n v="427.0"/>
        <n v="189.0"/>
        <n v="238.0"/>
        <n v="435.0"/>
        <n v="243.0"/>
        <n v="425.0"/>
        <n v="233.0"/>
        <n v="3190.0"/>
        <n v="1568.0"/>
        <n v="1622.0"/>
        <n v="1704.0"/>
        <n v="895.0"/>
        <n v="809.0"/>
        <n v="15347.0"/>
        <n v="8533.0"/>
        <n v="6814.0"/>
        <n v="1596.0"/>
        <n v="918.0"/>
        <n v="678.0"/>
        <n v="228.0"/>
        <n v="35689.0"/>
        <n v="19329.0"/>
        <n v="16360.0"/>
        <n v="4043.0"/>
        <n v="2188.0"/>
        <n v="1855.0"/>
        <n v="507.0"/>
        <n v="287.0"/>
        <n v="220.0"/>
        <n v="10327.0"/>
        <n v="5762.0"/>
        <n v="4565.0"/>
        <n v="2220.0"/>
        <n v="1886.0"/>
        <n v="2703.0"/>
        <n v="1491.0"/>
        <n v="1212.0"/>
        <n v="4435.0"/>
        <n v="2248.0"/>
        <n v="2187.0"/>
        <n v="2237.0"/>
        <n v="1586.0"/>
        <n v="29328.0"/>
        <n v="16351.0"/>
        <n v="12977.0"/>
        <n v="4420.0"/>
        <n v="2387.0"/>
        <n v="2033.0"/>
        <n v="698.0"/>
        <n v="96316.0"/>
        <n v="53870.0"/>
        <n v="42446.0"/>
        <n v="10182.0"/>
        <n v="5887.0"/>
        <n v="4295.0"/>
        <n v="814.0"/>
        <n v="484.0"/>
        <n v="330.0"/>
        <n v="15023.0"/>
        <n v="8649.0"/>
        <n v="6374.0"/>
        <n v="10378.0"/>
        <n v="5987.0"/>
        <n v="4391.0"/>
        <n v="223.0"/>
        <n v="170.0"/>
        <n v="104.0"/>
        <n v="103.0"/>
        <n v="6842.0"/>
        <n v="3735.0"/>
        <n v="3107.0"/>
        <n v="1172.0"/>
        <n v="854.0"/>
        <n v="318.0"/>
        <n v="6822.0"/>
        <n v="4890.0"/>
        <n v="1932.0"/>
        <n v="760.0"/>
        <n v="472.0"/>
        <n v="288.0"/>
        <n v="16273.0"/>
        <n v="11452.0"/>
        <n v="4821.0"/>
        <n v="1809.0"/>
        <n v="1222.0"/>
        <n v="587.0"/>
        <n v="114.0"/>
        <n v="4224.0"/>
        <n v="3244.0"/>
        <n v="980.0"/>
        <n v="1821.0"/>
        <n v="591.0"/>
        <n v="1802.0"/>
        <n v="1096.0"/>
        <n v="706.0"/>
        <n v="1219.0"/>
        <n v="384.0"/>
        <n v="2062.0"/>
        <n v="1537.0"/>
        <n v="525.0"/>
        <n v="21282.0"/>
        <n v="16552.0"/>
        <n v="4730.0"/>
        <n v="2125.0"/>
        <n v="1595.0"/>
        <n v="210.0"/>
        <n v="144.0"/>
        <n v="46620.0"/>
        <n v="35785.0"/>
        <n v="10835.0"/>
        <n v="5145.0"/>
        <n v="3897.0"/>
        <n v="482.0"/>
        <n v="381.0"/>
        <n v="101.0"/>
        <n v="12821.0"/>
        <n v="10240.0"/>
        <n v="5196.0"/>
        <n v="3935.0"/>
        <n v="1261.0"/>
        <n v="5900.0"/>
        <n v="4467.0"/>
        <n v="1433.0"/>
        <n v="4026.0"/>
        <n v="2985.0"/>
        <n v="1041.0"/>
        <n v="2905.0"/>
        <n v="2028.0"/>
        <n v="877.0"/>
        <n v="29660.0"/>
        <n v="21271.0"/>
        <n v="8389.0"/>
        <n v="2763.0"/>
        <n v="1755.0"/>
        <n v="1008.0"/>
        <n v="457.0"/>
        <n v="244.0"/>
        <n v="78592.0"/>
        <n v="53689.0"/>
        <n v="24903.0"/>
        <n v="7756.0"/>
        <n v="5455.0"/>
        <n v="2301.0"/>
        <n v="481.0"/>
        <n v="19771.0"/>
        <n v="14487.0"/>
        <n v="5284.0"/>
        <n v="7838.0"/>
        <n v="5510.0"/>
        <n v="2328.0"/>
        <n v="5650.0"/>
        <n v="4246.0"/>
        <n v="193.0"/>
        <n v="179.0"/>
        <n v="355.0"/>
        <n v="338.0"/>
        <n v="3179.0"/>
        <n v="3000.0"/>
        <n v="422.0"/>
        <n v="7577.0"/>
        <n v="7159.0"/>
        <n v="983.0"/>
        <n v="165.0"/>
        <n v="1048.0"/>
        <n v="995.0"/>
        <n v="1486.0"/>
        <n v="84.0"/>
        <n v="6574.0"/>
        <n v="3469.0"/>
        <n v="3105.0"/>
        <n v="4030.0"/>
        <n v="2233.0"/>
        <n v="1797.0"/>
        <n v="36561.0"/>
        <n v="19865.0"/>
        <n v="16696.0"/>
        <n v="3877.0"/>
        <n v="1945.0"/>
        <n v="1039.0"/>
        <n v="473.0"/>
        <n v="97414.0"/>
        <n v="53256.0"/>
        <n v="44158.0"/>
        <n v="10973.0"/>
        <n v="6205.0"/>
        <n v="4768.0"/>
        <n v="364.0"/>
        <n v="17470.0"/>
        <n v="9390.0"/>
        <n v="8080.0"/>
        <n v="11218.0"/>
        <n v="6349.0"/>
        <n v="4869.0"/>
        <n v="307.0"/>
        <n v="9365.0"/>
        <n v="5363.0"/>
        <n v="4002.0"/>
        <n v="1801.0"/>
        <n v="504.0"/>
        <n v="1297.0"/>
        <n v="551.0"/>
        <n v="328.0"/>
        <n v="7077.0"/>
        <n v="2770.0"/>
        <n v="4307.0"/>
        <n v="800.0"/>
        <n v="259.0"/>
        <n v="541.0"/>
        <n v="319.0"/>
        <n v="19553.0"/>
        <n v="8132.0"/>
        <n v="11421.0"/>
        <n v="2395.0"/>
        <n v="1066.0"/>
        <n v="1329.0"/>
        <n v="140.0"/>
        <n v="4039.0"/>
        <n v="1557.0"/>
        <n v="2451.0"/>
        <n v="1098.0"/>
        <n v="1353.0"/>
        <n v="1695.0"/>
        <n v="690.0"/>
        <n v="736.0"/>
        <n v="372.0"/>
        <n v="2183.0"/>
        <n v="1140.0"/>
        <n v="1043.0"/>
        <n v="273.0"/>
        <n v="130.0"/>
        <n v="280.0"/>
        <n v="146.0"/>
        <n v="704.0"/>
        <n v="383.0"/>
        <n v="321.0"/>
        <n v="154.0"/>
        <n v="3464.0"/>
        <n v="1814.0"/>
        <n v="1650.0"/>
        <n v="9436.0"/>
        <n v="5087.0"/>
        <n v="967.0"/>
        <n v="571.0"/>
        <n v="377.0"/>
        <n v="258.0"/>
        <n v="1000.0"/>
        <n v="594.0"/>
        <n v="562.0"/>
        <n v="386.0"/>
        <n v="221.0"/>
        <n v="1743.0"/>
        <n v="1003.0"/>
        <n v="132.0"/>
        <n v="5625.0"/>
        <n v="2475.0"/>
        <n v="3150.0"/>
        <n v="870.0"/>
        <n v="475.0"/>
        <n v="270.0"/>
        <n v="1053.0"/>
        <n v="722.0"/>
        <n v="331.0"/>
        <n v="295.0"/>
        <n v="4048.0"/>
        <n v="2615.0"/>
        <n v="303.0"/>
        <n v="9756.0"/>
        <n v="6607.0"/>
        <n v="3149.0"/>
        <n v="1021.0"/>
        <n v="2107.0"/>
        <n v="339.0"/>
        <n v="943.0"/>
        <n v="237.0"/>
        <n v="346.0"/>
        <n v="160.0"/>
        <n v="2677.0"/>
        <n v="1584.0"/>
        <n v="1093.0"/>
        <n v="279.0"/>
        <n v="8670.0"/>
        <n v="5436.0"/>
        <n v="3234.0"/>
        <n v="1189.0"/>
        <n v="708.0"/>
        <n v="1317.0"/>
        <n v="535.0"/>
        <n v="1221.0"/>
        <n v="500.0"/>
        <n v="2472.0"/>
        <n v="1531.0"/>
        <n v="941.0"/>
        <n v="2303.0"/>
        <n v="16816.0"/>
        <n v="9970.0"/>
        <n v="6846.0"/>
        <n v="1718.0"/>
        <n v="947.0"/>
        <n v="771.0"/>
        <n v="351.0"/>
        <n v="180.0"/>
        <n v="42191.0"/>
        <n v="24379.0"/>
        <n v="17812.0"/>
        <n v="4627.0"/>
        <n v="2791.0"/>
        <n v="217.0"/>
        <n v="8253.0"/>
        <n v="4861.0"/>
        <n v="3392.0"/>
        <n v="4706.0"/>
        <n v="2839.0"/>
        <n v="1867.0"/>
        <n v="5226.0"/>
        <n v="3102.0"/>
        <n v="2124.0"/>
        <n v="29730.0"/>
        <n v="19346.0"/>
        <n v="10384.0"/>
        <n v="24709.0"/>
        <n v="17471.0"/>
        <n v="7238.0"/>
        <n v="201553.0"/>
        <n v="141758.0"/>
        <n v="59795.0"/>
        <n v="20390.0"/>
        <n v="11735.0"/>
        <n v="3442.0"/>
        <n v="1953.0"/>
        <n v="1489.0"/>
        <n v="518821.0"/>
        <n v="361924.0"/>
        <n v="156897.0"/>
        <n v="54047.0"/>
        <n v="38968.0"/>
        <n v="15079.0"/>
        <n v="5817.0"/>
        <n v="4450.0"/>
        <n v="1367.0"/>
        <n v="103625.0"/>
        <n v="74025.0"/>
        <n v="29600.0"/>
        <n v="54923.0"/>
        <n v="39571.0"/>
        <n v="15352.0"/>
        <n v="1976.0"/>
        <n v="1861.0"/>
        <n v="1787.0"/>
        <n v="1149.0"/>
        <n v="1148.0"/>
        <n v="735.0"/>
        <n v="413.0"/>
        <n v="71573.0"/>
        <n v="50041.0"/>
        <n v="21532.0"/>
        <n v="8901.0"/>
        <n v="5060.0"/>
        <n v="3841.0"/>
        <n v="3185.0"/>
        <n v="1782.0"/>
        <n v="1403.0"/>
        <n v="23111.0"/>
        <n v="13712.0"/>
        <n v="9399.0"/>
        <n v="4091.0"/>
        <n v="1926.0"/>
        <n v="2165.0"/>
        <n v="524.0"/>
        <n v="66110.0"/>
        <n v="37971.0"/>
        <n v="28139.0"/>
        <n v="6390.0"/>
        <n v="3953.0"/>
        <n v="2437.0"/>
        <n v="797.0"/>
        <n v="235.0"/>
        <n v="10238.0"/>
        <n v="6291.0"/>
        <n v="3947.0"/>
        <n v="6578.0"/>
        <n v="4053.0"/>
        <n v="2525.0"/>
        <n v="155.0"/>
        <n v="9819.0"/>
        <n v="5655.0"/>
        <n v="4164.0"/>
        <n v="1561.0"/>
        <n v="989.0"/>
        <n v="572.0"/>
        <n v="264.0"/>
        <n v="3667.0"/>
        <n v="2389.0"/>
        <n v="1278.0"/>
        <n v="11228.0"/>
        <n v="7244.0"/>
        <n v="3984.0"/>
        <n v="1201.0"/>
        <n v="834.0"/>
        <n v="367.0"/>
        <n v="1707.0"/>
        <n v="1229.0"/>
        <n v="888.0"/>
        <n v="538.0"/>
        <n v="3491.0"/>
        <n v="2089.0"/>
        <n v="694.0"/>
        <n v="14448.0"/>
        <n v="8381.0"/>
        <n v="6067.0"/>
        <n v="1275.0"/>
        <n v="783.0"/>
        <n v="492.0"/>
        <n v="1518.0"/>
        <n v="964.0"/>
        <n v="554.0"/>
        <n v="794.0"/>
        <n v="497.0"/>
        <n v="105.0"/>
        <n v="2716.0"/>
        <n v="1803.0"/>
        <n v="913.0"/>
        <n v="2689.0"/>
        <n v="1986.0"/>
        <n v="21923.0"/>
        <n v="16056.0"/>
        <n v="5867.0"/>
        <n v="3205.0"/>
        <n v="991.0"/>
        <n v="382.0"/>
        <n v="60230.0"/>
        <n v="43207.0"/>
        <n v="17023.0"/>
        <n v="6745.0"/>
        <n v="5187.0"/>
        <n v="1558.0"/>
        <n v="9691.0"/>
        <n v="7350.0"/>
        <n v="2341.0"/>
        <n v="6841.0"/>
        <n v="5253.0"/>
        <n v="1588.0"/>
        <n v="129.0"/>
        <n v="7963.0"/>
        <n v="5816.0"/>
        <n v="2147.0"/>
        <n v="408.0"/>
        <n v="1391.0"/>
        <n v="477.0"/>
        <n v="8661.0"/>
        <n v="5764.0"/>
        <n v="2897.0"/>
        <n v="1683.0"/>
        <n v="828.0"/>
        <n v="23280.0"/>
        <n v="15156.0"/>
        <n v="8124.0"/>
        <n v="2837.0"/>
        <n v="1831.0"/>
        <n v="1006.0"/>
        <n v="4492.0"/>
        <n v="3015.0"/>
        <n v="2874.0"/>
        <n v="1854.0"/>
        <n v="1020.0"/>
        <n v="1776.0"/>
        <n v="976.0"/>
        <n v="892.0"/>
        <n v="7548.0"/>
        <n v="4170.0"/>
        <n v="3378.0"/>
        <n v="1829.0"/>
        <n v="821.0"/>
        <n v="20451.0"/>
        <n v="11220.0"/>
        <n v="9231.0"/>
        <n v="1899.0"/>
        <n v="1188.0"/>
        <n v="711.0"/>
        <n v="2700.0"/>
        <n v="1608.0"/>
        <n v="1092.0"/>
        <n v="1920.0"/>
        <n v="1204.0"/>
        <n v="716.0"/>
        <n v="3796.0"/>
        <n v="1962.0"/>
        <n v="1834.0"/>
        <n v="1493.0"/>
        <n v="1136.0"/>
        <n v="357.0"/>
        <n v="2256.0"/>
        <n v="1696.0"/>
        <n v="560.0"/>
        <n v="19016.0"/>
        <n v="14279.0"/>
        <n v="4737.0"/>
        <n v="3111.0"/>
        <n v="2077.0"/>
        <n v="44252.0"/>
        <n v="33336.0"/>
        <n v="10916.0"/>
        <n v="5053.0"/>
        <n v="3829.0"/>
        <n v="9999.0"/>
        <n v="7714.0"/>
        <n v="2285.0"/>
        <n v="5142.0"/>
        <n v="3900.0"/>
        <n v="1242.0"/>
        <n v="647.0"/>
        <n v="229.0"/>
        <n v="6827.0"/>
        <n v="5021.0"/>
        <n v="1806.0"/>
        <n v="2367.0"/>
        <n v="818.0"/>
        <n v="1095.0"/>
        <n v="10295.0"/>
        <n v="7545.0"/>
        <n v="2750.0"/>
        <n v="24273.0"/>
        <n v="17652.0"/>
        <n v="6621.0"/>
        <n v="1907.0"/>
        <n v="5773.0"/>
        <n v="4281.0"/>
        <n v="1492.0"/>
        <n v="2668.0"/>
        <n v="1942.0"/>
        <n v="282.0"/>
        <n v="167.0"/>
        <n v="3686.0"/>
        <n v="2663.0"/>
        <n v="1091.0"/>
        <n v="776.0"/>
        <n v="3254.0"/>
        <n v="2670.0"/>
        <n v="29609.0"/>
        <n v="22993.0"/>
        <n v="6616.0"/>
        <n v="2844.0"/>
        <n v="2139.0"/>
        <n v="411.0"/>
        <n v="128.0"/>
        <n v="62844.0"/>
        <n v="49221.0"/>
        <n v="13623.0"/>
        <n v="5891.0"/>
        <n v="4794.0"/>
        <n v="1097.0"/>
        <n v="15064.0"/>
        <n v="11704.0"/>
        <n v="3360.0"/>
        <n v="5940.0"/>
        <n v="4835.0"/>
        <n v="251.0"/>
        <n v="98.0"/>
        <n v="10784.0"/>
        <n v="8407.0"/>
        <n v="2377.0"/>
        <n v="1843.0"/>
        <n v="1177.0"/>
        <n v="666.0"/>
        <n v="1541.0"/>
        <n v="960.0"/>
        <n v="14096.0"/>
        <n v="8119.0"/>
        <n v="5977.0"/>
        <n v="900.0"/>
        <n v="36423.0"/>
        <n v="21682.0"/>
        <n v="14741.0"/>
        <n v="4286.0"/>
        <n v="2543.0"/>
        <n v="671.0"/>
        <n v="7501.0"/>
        <n v="4145.0"/>
        <n v="3356.0"/>
        <n v="4334.0"/>
        <n v="2570.0"/>
        <n v="1764.0"/>
        <n v="186.0"/>
        <n v="3569.0"/>
        <n v="1430.0"/>
        <n v="1113.0"/>
        <n v="762.0"/>
        <n v="11700.0"/>
        <n v="7592.0"/>
        <n v="4108.0"/>
        <n v="1447.0"/>
        <n v="889.0"/>
        <n v="25568.0"/>
        <n v="16934.0"/>
        <n v="8634.0"/>
        <n v="2474.0"/>
        <n v="747.0"/>
        <n v="7910.0"/>
        <n v="5194.0"/>
        <n v="256.0"/>
        <n v="2975.0"/>
        <n v="1866.0"/>
        <n v="1109.0"/>
        <n v="1761.0"/>
        <n v="1405.0"/>
        <n v="356.0"/>
        <n v="2444.0"/>
        <n v="2005.0"/>
        <n v="18373.0"/>
        <n v="14820.0"/>
        <n v="3553.0"/>
        <n v="4879.0"/>
        <n v="3750.0"/>
        <n v="1129.0"/>
        <n v="57758.0"/>
        <n v="46237.0"/>
        <n v="11521.0"/>
        <n v="4818.0"/>
        <n v="1159.0"/>
        <n v="993.0"/>
        <n v="8805.0"/>
        <n v="7373.0"/>
        <n v="1432.0"/>
        <n v="6069.0"/>
        <n v="4896.0"/>
        <n v="1173.0"/>
        <n v="7635.0"/>
        <n v="6001.0"/>
        <n v="1634.0"/>
        <n v="2201.0"/>
        <n v="1538.0"/>
        <n v="663.0"/>
        <n v="2414.0"/>
        <n v="1758.0"/>
        <n v="656.0"/>
        <n v="20313.0"/>
        <n v="15208.0"/>
        <n v="5105.0"/>
        <n v="2001.0"/>
        <n v="314.0"/>
        <n v="197.0"/>
        <n v="48236.0"/>
        <n v="36455.0"/>
        <n v="11781.0"/>
        <n v="4728.0"/>
        <n v="3561.0"/>
        <n v="1167.0"/>
        <n v="13386.0"/>
        <n v="9932.0"/>
        <n v="3454.0"/>
        <n v="4824.0"/>
        <n v="3634.0"/>
        <n v="1190.0"/>
        <n v="5771.0"/>
        <n v="4466.0"/>
        <n v="691.0"/>
        <n v="176.0"/>
        <n v="9750.0"/>
        <n v="7022.0"/>
        <n v="2728.0"/>
        <n v="1446.0"/>
        <n v="985.0"/>
        <n v="461.0"/>
        <n v="23720.0"/>
        <n v="17228.0"/>
        <n v="6492.0"/>
        <n v="2678.0"/>
        <n v="2013.0"/>
        <n v="665.0"/>
        <n v="297.0"/>
        <n v="4841.0"/>
        <n v="3297.0"/>
        <n v="2724.0"/>
        <n v="2050.0"/>
        <n v="674.0"/>
        <n v="3974.0"/>
        <n v="3041.0"/>
        <n v="933.0"/>
        <n v="6043.0"/>
        <n v="4583.0"/>
        <n v="1460.0"/>
        <n v="9180.0"/>
        <n v="7392.0"/>
        <n v="1788.0"/>
        <n v="67017.0"/>
        <n v="53037.0"/>
        <n v="13980.0"/>
        <n v="13542.0"/>
        <n v="10216.0"/>
        <n v="3326.0"/>
        <n v="1249.0"/>
        <n v="359.0"/>
        <n v="193355.0"/>
        <n v="153042.0"/>
        <n v="40313.0"/>
        <n v="23231.0"/>
        <n v="18615.0"/>
        <n v="4616.0"/>
        <n v="3972.0"/>
        <n v="3165.0"/>
        <n v="807.0"/>
        <n v="37842.0"/>
        <n v="29979.0"/>
        <n v="7863.0"/>
        <n v="23589.0"/>
        <n v="18905.0"/>
        <n v="4684.0"/>
        <n v="1484.0"/>
        <n v="954.0"/>
        <n v="1121.0"/>
        <n v="534.0"/>
        <n v="17076.0"/>
        <n v="13777.0"/>
        <n v="3299.0"/>
        <n v="428.0"/>
        <n v="421.0"/>
        <n v="257.0"/>
        <n v="5179.0"/>
        <n v="3087.0"/>
        <n v="2092.0"/>
        <n v="1104.0"/>
        <n v="469.0"/>
        <n v="16598.0"/>
        <n v="10048.0"/>
        <n v="6550.0"/>
        <n v="1943.0"/>
        <n v="754.0"/>
        <n v="1991.0"/>
        <n v="1124.0"/>
        <n v="867.0"/>
        <n v="1211.0"/>
        <n v="218.0"/>
        <n v="1319.0"/>
        <n v="1543.0"/>
        <n v="1209.0"/>
        <n v="3578.0"/>
        <n v="3005.0"/>
        <n v="573.0"/>
        <n v="29710.0"/>
        <n v="24961.0"/>
        <n v="4749.0"/>
        <n v="5121.0"/>
        <n v="4153.0"/>
        <n v="968.0"/>
        <n v="76765.0"/>
        <n v="64395.0"/>
        <n v="12370.0"/>
        <n v="8974.0"/>
        <n v="7568.0"/>
        <n v="1406.0"/>
        <n v="1657.0"/>
        <n v="1384.0"/>
        <n v="16244.0"/>
        <n v="13753.0"/>
        <n v="2491.0"/>
        <n v="9086.0"/>
        <n v="7661.0"/>
        <n v="305.0"/>
        <n v="8509.0"/>
        <n v="7114.0"/>
        <n v="1395.0"/>
        <n v="451.0"/>
        <n v="1656.0"/>
        <n v="1277.0"/>
        <n v="13745.0"/>
        <n v="9935.0"/>
        <n v="3810.0"/>
        <n v="3125.0"/>
        <n v="2193.0"/>
        <n v="932.0"/>
        <n v="39417.0"/>
        <n v="28988.0"/>
        <n v="10429.0"/>
        <n v="4864.0"/>
        <n v="1080.0"/>
        <n v="856.0"/>
        <n v="672.0"/>
        <n v="184.0"/>
        <n v="8875.0"/>
        <n v="6328.0"/>
        <n v="2547.0"/>
        <n v="4952.0"/>
        <n v="3856.0"/>
        <n v="2136.0"/>
        <n v="1576.0"/>
        <n v="133.0"/>
        <n v="927.0"/>
        <n v="489.0"/>
        <n v="320.0"/>
        <n v="169.0"/>
        <n v="3465.0"/>
        <n v="2774.0"/>
        <n v="772.0"/>
        <n v="488.0"/>
        <n v="7897.0"/>
        <n v="4740.0"/>
        <n v="3157.0"/>
        <n v="1565.0"/>
        <n v="936.0"/>
        <n v="21523.0"/>
        <n v="13101.0"/>
        <n v="8422.0"/>
        <n v="2221.0"/>
        <n v="1416.0"/>
        <n v="805.0"/>
        <n v="443.0"/>
        <n v="5500.0"/>
        <n v="3336.0"/>
        <n v="2164.0"/>
        <n v="2267.0"/>
        <n v="819.0"/>
        <n v="2320.0"/>
        <n v="478.0"/>
        <n v="3268.0"/>
        <n v="579.0"/>
        <n v="18383.0"/>
        <n v="15054.0"/>
        <n v="3329.0"/>
        <n v="4192.0"/>
        <n v="957.0"/>
        <n v="60575.0"/>
        <n v="49611.0"/>
        <n v="10964.0"/>
        <n v="7450.0"/>
        <n v="6074.0"/>
        <n v="1376.0"/>
        <n v="1100.0"/>
        <n v="10732.0"/>
        <n v="8774.0"/>
        <n v="1958.0"/>
        <n v="7575.0"/>
        <n v="6177.0"/>
        <n v="1398.0"/>
        <n v="543.0"/>
        <n v="4489.0"/>
        <n v="3768.0"/>
        <n v="15778.0"/>
        <n v="10893.0"/>
        <n v="4885.0"/>
        <n v="13479.0"/>
        <n v="9791.0"/>
        <n v="3688.0"/>
        <n v="121431.0"/>
        <n v="90020.0"/>
        <n v="31411.0"/>
        <n v="19809.0"/>
        <n v="13431.0"/>
        <n v="6378.0"/>
        <n v="2075.0"/>
        <n v="1332.0"/>
        <n v="743.0"/>
        <n v="292169.0"/>
        <n v="212523.0"/>
        <n v="79646.0"/>
        <n v="36665.0"/>
        <n v="26978.0"/>
        <n v="9687.0"/>
        <n v="7033.0"/>
        <n v="5310.0"/>
        <n v="1723.0"/>
        <n v="69908.0"/>
        <n v="51656.0"/>
        <n v="18252.0"/>
        <n v="37165.0"/>
        <n v="27307.0"/>
        <n v="9858.0"/>
        <n v="1510.0"/>
        <n v="1265.0"/>
        <n v="1183.0"/>
        <n v="781.0"/>
        <n v="1163.0"/>
        <n v="31861.0"/>
        <n v="24434.0"/>
        <n v="7427.0"/>
        <n v="695.0"/>
        <n v="2854.0"/>
        <n v="2065.0"/>
        <n v="380.0"/>
        <n v="332.0"/>
        <n v="975.0"/>
        <n v="682.0"/>
        <n v="1503.0"/>
        <n v="138.0"/>
        <n v="343.0"/>
        <n v="449.0"/>
        <n v="290.0"/>
        <n v="3259.0"/>
        <n v="2175.0"/>
        <n v="8526.0"/>
        <n v="5869.0"/>
        <n v="2657.0"/>
        <n v="820.0"/>
        <n v="1853.0"/>
        <n v="1240.0"/>
        <n v="737.0"/>
        <n v="3176.0"/>
        <n v="1729.0"/>
        <n v="17007.0"/>
        <n v="9868.0"/>
        <n v="7139.0"/>
        <n v="2332.0"/>
        <n v="1154.0"/>
        <n v="1178.0"/>
        <n v="246.0"/>
        <n v="43659.0"/>
        <n v="23406.0"/>
        <n v="20253.0"/>
        <n v="4918.0"/>
        <n v="2612.0"/>
        <n v="2306.0"/>
        <n v="876.0"/>
        <n v="11564.0"/>
        <n v="6966.0"/>
        <n v="4598.0"/>
        <n v="4996.0"/>
        <n v="2644.0"/>
        <n v="2352.0"/>
        <n v="214.0"/>
        <n v="311.0"/>
        <n v="3470.0"/>
        <n v="1983.0"/>
        <n v="1487.0"/>
        <n v="2539.0"/>
        <n v="640.0"/>
        <n v="746.0"/>
        <n v="19011.0"/>
        <n v="14025.0"/>
        <n v="4986.0"/>
        <n v="3533.0"/>
        <n v="371.0"/>
        <n v="47032.0"/>
        <n v="34999.0"/>
        <n v="12033.0"/>
        <n v="6340.0"/>
        <n v="4711.0"/>
        <n v="1629.0"/>
        <n v="958.0"/>
        <n v="12019.0"/>
        <n v="8874.0"/>
        <n v="3145.0"/>
        <n v="6456.0"/>
        <n v="4776.0"/>
        <n v="1680.0"/>
        <n v="390.0"/>
        <n v="4790.0"/>
        <n v="3554.0"/>
        <n v="1236.0"/>
        <n v="1625.0"/>
        <n v="1856.0"/>
        <n v="376.0"/>
        <n v="16738.0"/>
        <n v="13255.0"/>
        <n v="3483.0"/>
        <n v="3241.0"/>
        <n v="2428.0"/>
        <n v="813.0"/>
        <n v="274.0"/>
        <n v="41889.0"/>
        <n v="33285.0"/>
        <n v="8604.0"/>
        <n v="4915.0"/>
        <n v="1256.0"/>
        <n v="248.0"/>
        <n v="6729.0"/>
        <n v="5524.0"/>
        <n v="1205.0"/>
        <n v="4988.0"/>
        <n v="3956.0"/>
        <n v="1032.0"/>
        <n v="2610.0"/>
        <n v="631.0"/>
        <n v="2673.0"/>
        <n v="2319.0"/>
        <n v="2463.0"/>
        <n v="2102.0"/>
        <n v="361.0"/>
        <n v="23489.0"/>
        <n v="20324.0"/>
        <n v="3132.0"/>
        <n v="2599.0"/>
        <n v="533.0"/>
        <n v="47589.0"/>
        <n v="41046.0"/>
        <n v="6543.0"/>
        <n v="6218.0"/>
        <n v="5315.0"/>
        <n v="1766.0"/>
        <n v="1473.0"/>
        <n v="293.0"/>
        <n v="12389.0"/>
        <n v="10717.0"/>
        <n v="6272.0"/>
        <n v="7664.0"/>
        <n v="6755.0"/>
        <n v="2043.0"/>
        <n v="1527.0"/>
        <n v="516.0"/>
        <n v="391.0"/>
        <n v="21250.0"/>
        <n v="16237.0"/>
        <n v="5013.0"/>
        <n v="3012.0"/>
        <n v="2235.0"/>
        <n v="777.0"/>
        <n v="47189.0"/>
        <n v="36132.0"/>
        <n v="11057.0"/>
        <n v="6459.0"/>
        <n v="5066.0"/>
        <n v="1195.0"/>
        <n v="14336.0"/>
        <n v="10935.0"/>
        <n v="3401.0"/>
        <n v="6525.0"/>
        <n v="5117.0"/>
        <n v="1408.0"/>
        <n v="407.0"/>
        <n v="240.0"/>
        <n v="227.0"/>
        <n v="3766.0"/>
        <n v="1366.0"/>
        <n v="605.0"/>
        <n v="12180.0"/>
        <n v="8905.0"/>
        <n v="3275.0"/>
        <n v="1862.0"/>
        <n v="1255.0"/>
        <n v="607.0"/>
        <n v="33820.0"/>
        <n v="24268.0"/>
        <n v="9552.0"/>
        <n v="3617.0"/>
        <n v="2702.0"/>
        <n v="6047.0"/>
        <n v="4306.0"/>
        <n v="1741.0"/>
        <n v="3661.0"/>
        <n v="2730.0"/>
        <n v="931.0"/>
        <n v="296.0"/>
        <n v="4665.0"/>
        <n v="3653.0"/>
        <n v="1012.0"/>
        <n v="1122.0"/>
        <n v="744.0"/>
        <n v="6568.0"/>
        <n v="4497.0"/>
        <n v="2071.0"/>
        <n v="1138.0"/>
        <n v="699.0"/>
        <n v="16617.0"/>
        <n v="11238.0"/>
        <n v="5379.0"/>
        <n v="2403.0"/>
        <n v="815.0"/>
        <n v="3928.0"/>
        <n v="2690.0"/>
        <n v="1238.0"/>
        <n v="1614.0"/>
        <n v="830.0"/>
        <n v="1184.0"/>
        <n v="542.0"/>
        <n v="9003.0"/>
        <n v="6447.0"/>
        <n v="2556.0"/>
        <n v="7354.0"/>
        <n v="5237.0"/>
        <n v="2117.0"/>
        <n v="48650.0"/>
        <n v="34950.0"/>
        <n v="13700.0"/>
        <n v="10879.0"/>
        <n v="7098.0"/>
        <n v="3781.0"/>
        <n v="1191.0"/>
        <n v="126073.0"/>
        <n v="90002.0"/>
        <n v="36071.0"/>
        <n v="15380.0"/>
        <n v="11075.0"/>
        <n v="4305.0"/>
        <n v="454.0"/>
        <n v="23717.0"/>
        <n v="17146.0"/>
        <n v="6571.0"/>
        <n v="15660.0"/>
        <n v="11254.0"/>
        <n v="4406.0"/>
        <n v="649.0"/>
        <n v="275.0"/>
        <n v="14408.0"/>
        <n v="10425.0"/>
        <n v="3983.0"/>
        <n v="880.0"/>
        <n v="4770.0"/>
        <n v="2652.0"/>
        <n v="2118.0"/>
        <n v="1313.0"/>
        <n v="602.0"/>
        <n v="13497.0"/>
        <n v="7474.0"/>
        <n v="6023.0"/>
        <n v="1682.0"/>
        <n v="952.0"/>
        <n v="1287.0"/>
        <n v="1083.0"/>
        <n v="1701.0"/>
        <n v="738.0"/>
        <n v="324.0"/>
        <n v="1913.0"/>
        <n v="756.0"/>
        <n v="974.0"/>
        <n v="549.0"/>
        <n v="463.0"/>
        <n v="6479.0"/>
        <n v="4223.0"/>
        <n v="1646.0"/>
        <n v="969.0"/>
        <n v="16525.0"/>
        <n v="10819.0"/>
        <n v="5706.0"/>
        <n v="1830.0"/>
        <n v="619.0"/>
        <n v="1890.0"/>
        <n v="1247.0"/>
        <n v="643.0"/>
        <n v="1965.0"/>
        <n v="1364.0"/>
        <n v="466.0"/>
        <n v="119.0"/>
        <n v="4003.0"/>
        <n v="10540.0"/>
        <n v="6779.0"/>
        <n v="3761.0"/>
        <n v="1215.0"/>
        <n v="793.0"/>
        <n v="1127.0"/>
        <n v="569.0"/>
        <n v="1241.0"/>
        <n v="436.0"/>
        <n v="136.0"/>
        <n v="897.0"/>
        <n v="1414.0"/>
        <n v="596.0"/>
        <n v="373.0"/>
        <n v="4471.0"/>
        <n v="3281.0"/>
        <n v="1067.0"/>
        <n v="278.0"/>
        <n v="476.0"/>
        <n v="2342.0"/>
        <n v="1832.0"/>
        <n v="1342.0"/>
        <n v="13978.0"/>
        <n v="10592.0"/>
        <n v="3386.0"/>
        <n v="1995.0"/>
        <n v="616.0"/>
        <n v="31836.0"/>
        <n v="23724.0"/>
        <n v="8112.0"/>
        <n v="4173.0"/>
        <n v="3121.0"/>
        <n v="1052.0"/>
        <n v="6764.0"/>
        <n v="5173.0"/>
        <n v="4255.0"/>
        <n v="3182.0"/>
        <n v="1073.0"/>
        <n v="3926.0"/>
        <n v="2922.0"/>
        <n v="1004.0"/>
        <n v="916.0"/>
        <n v="1192.0"/>
        <n v="8443.0"/>
        <n v="7123.0"/>
        <n v="1841.0"/>
        <n v="21865.0"/>
        <n v="18194.0"/>
        <n v="3671.0"/>
        <n v="2577.0"/>
        <n v="2160.0"/>
        <n v="417.0"/>
        <n v="2609.0"/>
        <n v="2179.0"/>
        <n v="2354.0"/>
        <n v="2030.0"/>
        <n v="885.0"/>
        <n v="580.0"/>
        <n v="5097.0"/>
        <n v="3263.0"/>
        <n v="1296.0"/>
        <n v="790.0"/>
        <n v="14350.0"/>
        <n v="9377.0"/>
        <n v="4973.0"/>
        <n v="1716.0"/>
        <n v="632.0"/>
        <n v="2325.0"/>
        <n v="1456.0"/>
        <n v="869.0"/>
        <n v="1732.0"/>
        <n v="1692.0"/>
        <n v="598.0"/>
        <n v="808.0"/>
        <n v="2074.0"/>
        <n v="1922.0"/>
        <n v="268.0"/>
        <n v="717.0"/>
        <n v="1555.0"/>
        <n v="7587.0"/>
        <n v="6057.0"/>
        <n v="1530.0"/>
        <n v="864.0"/>
        <n v="400.0"/>
        <n v="949.0"/>
        <n v="327.0"/>
        <n v="2788.0"/>
        <n v="2078.0"/>
        <n v="710.0"/>
        <n v="540.0"/>
      </sharedItems>
    </cacheField>
    <cacheField name="2022">
      <sharedItems containsBlank="1" containsMixedTypes="1" containsNumber="1" containsInteger="1">
        <n v="81504.0"/>
        <n v="55073.0"/>
        <n v="26431.0"/>
        <n v="103351.0"/>
        <n v="76305.0"/>
        <n v="27046.0"/>
        <n v="831557.0"/>
        <n v="615137.0"/>
        <n v="216420.0"/>
        <n v="146040.0"/>
        <n v="101789.0"/>
        <n v="44251.0"/>
        <s v=""/>
        <n v="15589.0"/>
        <n v="9933.0"/>
        <n v="5656.0"/>
        <n v="1898644.0"/>
        <n v="1388492.0"/>
        <n v="510152.0"/>
        <n v="276929.0"/>
        <n v="210393.0"/>
        <n v="66536.0"/>
        <n v="26207.0"/>
        <n v="20144.0"/>
        <n v="6063.0"/>
        <n v="450982.0"/>
        <n v="335622.0"/>
        <n v="115360.0"/>
        <n v="281109.0"/>
        <n v="213363.0"/>
        <n v="67746.0"/>
        <n v="13564.0"/>
        <n v="8089.0"/>
        <n v="5475.0"/>
        <n v="8544.0"/>
        <n v="6098.0"/>
        <n v="2446.0"/>
        <n v="5414.0"/>
        <n v="3636.0"/>
        <n v="1778.0"/>
        <n v="248934.0"/>
        <n v="186575.0"/>
        <n v="62359.0"/>
        <m/>
        <n v="19511.0"/>
        <n v="13985.0"/>
        <n v="5526.0"/>
        <n v="26515.0"/>
        <n v="21115.0"/>
        <n v="5400.0"/>
        <n v="227023.0"/>
        <n v="181699.0"/>
        <n v="45324.0"/>
        <n v="33772.0"/>
        <n v="26606.0"/>
        <n v="7166.0"/>
        <n v="3841.0"/>
        <n v="2834.0"/>
        <n v="1007.0"/>
        <n v="527177.0"/>
        <n v="419905.0"/>
        <n v="107272.0"/>
        <n v="77229.0"/>
        <n v="64135.0"/>
        <n v="13094.0"/>
        <n v="3818.0"/>
        <n v="3295.0"/>
        <n v="523.0"/>
        <n v="120571.0"/>
        <n v="95269.0"/>
        <n v="25302.0"/>
        <n v="78265.0"/>
        <n v="64995.0"/>
        <n v="13270.0"/>
        <n v="2422.0"/>
        <n v="1721.0"/>
        <n v="701.0"/>
        <n v="2762.0"/>
        <n v="2219.0"/>
        <n v="543.0"/>
        <n v="1176.0"/>
        <n v="920.0"/>
        <n v="256.0"/>
        <n v="74718.0"/>
        <n v="61937.0"/>
        <n v="12781.0"/>
        <n v="1461.0"/>
        <n v="736.0"/>
        <n v="725.0"/>
        <n v="1135.0"/>
        <n v="689.0"/>
        <n v="446.0"/>
        <n v="11826.0"/>
        <n v="7355.0"/>
        <n v="4471.0"/>
        <n v="1369.0"/>
        <n v="881.0"/>
        <n v="488.0"/>
        <n v="183.0"/>
        <n v="108.0"/>
        <n v="75.0"/>
        <n v="21640.0"/>
        <n v="13520.0"/>
        <n v="8120.0"/>
        <n v="2670.0"/>
        <n v="1812.0"/>
        <n v="858.0"/>
        <n v="87.0"/>
        <n v="59.0"/>
        <n v="28.0"/>
        <n v="8404.0"/>
        <n v="5166.0"/>
        <n v="3238.0"/>
        <n v="2712.0"/>
        <n v="1841.0"/>
        <n v="871.0"/>
        <n v="145.0"/>
        <n v="78.0"/>
        <n v="67.0"/>
        <n v="54.0"/>
        <n v="41.0"/>
        <n v="13.0"/>
        <n v="50.0"/>
        <n v="31.0"/>
        <n v="19.0"/>
        <n v="2423.0"/>
        <n v="1544.0"/>
        <n v="879.0"/>
        <n v="1034.0"/>
        <n v="673.0"/>
        <n v="361.0"/>
        <n v="976.0"/>
        <n v="702.0"/>
        <n v="274.0"/>
        <n v="8141.0"/>
        <n v="5622.0"/>
        <n v="2519.0"/>
        <n v="1488.0"/>
        <n v="969.0"/>
        <n v="519.0"/>
        <n v="107.0"/>
        <n v="60.0"/>
        <n v="47.0"/>
        <n v="18100.0"/>
        <n v="12378.0"/>
        <n v="5722.0"/>
        <n v="2719.0"/>
        <n v="1920.0"/>
        <n v="799.0"/>
        <n v="72.0"/>
        <n v="48.0"/>
        <n v="24.0"/>
        <n v="3509.0"/>
        <n v="2372.0"/>
        <n v="1137.0"/>
        <n v="2741.0"/>
        <n v="1942.0"/>
        <n v="131.0"/>
        <n v="90.0"/>
        <n v="175.0"/>
        <n v="99.0"/>
        <n v="76.0"/>
        <n v="3346.0"/>
        <n v="2385.0"/>
        <n v="961.0"/>
        <n v="993.0"/>
        <n v="768.0"/>
        <n v="225.0"/>
        <n v="1533.0"/>
        <n v="1205.0"/>
        <n v="328.0"/>
        <n v="10889.0"/>
        <n v="8531.0"/>
        <n v="2358.0"/>
        <n v="1508.0"/>
        <n v="1154.0"/>
        <n v="354.0"/>
        <n v="239.0"/>
        <n v="64.0"/>
        <n v="22458.0"/>
        <n v="17590.0"/>
        <n v="4868.0"/>
        <n v="3157.0"/>
        <n v="2462.0"/>
        <n v="695.0"/>
        <n v="140.0"/>
        <n v="119.0"/>
        <n v="21.0"/>
        <n v="6582.0"/>
        <n v="5240.0"/>
        <n v="1342.0"/>
        <n v="3207.0"/>
        <n v="2502.0"/>
        <n v="705.0"/>
        <n v="174.0"/>
        <n v="122.0"/>
        <n v="52.0"/>
        <n v="186.0"/>
        <n v="144.0"/>
        <n v="42.0"/>
        <n v="83.0"/>
        <n v="23.0"/>
        <n v="3148.0"/>
        <n v="2419.0"/>
        <n v="729.0"/>
        <n v="775.0"/>
        <n v="462.0"/>
        <n v="313.0"/>
        <n v="1279.0"/>
        <n v="867.0"/>
        <n v="412.0"/>
        <n v="14102.0"/>
        <n v="9241.0"/>
        <n v="4861.0"/>
        <n v="1976.0"/>
        <n v="1211.0"/>
        <n v="765.0"/>
        <n v="325.0"/>
        <n v="142.0"/>
        <n v="35175.0"/>
        <n v="22401.0"/>
        <n v="12774.0"/>
        <n v="3855.0"/>
        <n v="2681.0"/>
        <n v="1174.0"/>
        <n v="151.0"/>
        <n v="98.0"/>
        <n v="53.0"/>
        <n v="7877.0"/>
        <n v="5244.0"/>
        <n v="2633.0"/>
        <n v="3927.0"/>
        <n v="2735.0"/>
        <n v="1192.0"/>
        <n v="197.0"/>
        <n v="93.0"/>
        <n v="104.0"/>
        <n v="205.0"/>
        <n v="46.0"/>
        <n v="32.0"/>
        <n v="14.0"/>
        <n v="4418.0"/>
        <n v="2909.0"/>
        <n v="1509.0"/>
        <n v="614.0"/>
        <n v="485.0"/>
        <n v="129.0"/>
        <n v="955.0"/>
        <n v="781.0"/>
        <n v="5860.0"/>
        <n v="4796.0"/>
        <n v="1064.0"/>
        <n v="888.0"/>
        <n v="710.0"/>
        <n v="178.0"/>
        <n v="15880.0"/>
        <n v="12931.0"/>
        <n v="2949.0"/>
        <n v="2075.0"/>
        <n v="1697.0"/>
        <n v="378.0"/>
        <n v="159.0"/>
        <n v="138.0"/>
        <n v="2169.0"/>
        <n v="1805.0"/>
        <n v="364.0"/>
        <n v="2090.0"/>
        <n v="1709.0"/>
        <n v="381.0"/>
        <n v="133.0"/>
        <n v="100.0"/>
        <n v="33.0"/>
        <n v="18.0"/>
        <n v="37.0"/>
        <n v="5.0"/>
        <n v="2226.0"/>
        <n v="1845.0"/>
        <n v="639.0"/>
        <n v="470.0"/>
        <n v="169.0"/>
        <n v="826.0"/>
        <n v="675.0"/>
        <n v="6379.0"/>
        <n v="5010.0"/>
        <n v="1043.0"/>
        <n v="763.0"/>
        <n v="280.0"/>
        <n v="117.0"/>
        <n v="80.0"/>
        <n v="15258.0"/>
        <n v="11813.0"/>
        <n v="3445.0"/>
        <n v="2153.0"/>
        <n v="1679.0"/>
        <n v="474.0"/>
        <n v="111.0"/>
        <n v="3846.0"/>
        <n v="3028.0"/>
        <n v="818.0"/>
        <n v="2184.0"/>
        <n v="1707.0"/>
        <n v="477.0"/>
        <n v="73.0"/>
        <n v="34.0"/>
        <n v="113.0"/>
        <n v="26.0"/>
        <n v="20.0"/>
        <n v="11.0"/>
        <n v="1569.0"/>
        <n v="1221.0"/>
        <n v="348.0"/>
        <n v="386.0"/>
        <n v="269.0"/>
        <n v="551.0"/>
        <n v="368.0"/>
        <n v="5089.0"/>
        <n v="3555.0"/>
        <n v="1534.0"/>
        <n v="653.0"/>
        <n v="442.0"/>
        <n v="211.0"/>
        <n v="35.0"/>
        <n v="25.0"/>
        <n v="9806.0"/>
        <n v="6698.0"/>
        <n v="3108.0"/>
        <n v="1384.0"/>
        <n v="986.0"/>
        <n v="398.0"/>
        <n v="3106.0"/>
        <n v="2158.0"/>
        <n v="948.0"/>
        <n v="1412.0"/>
        <n v="1005.0"/>
        <n v="407.0"/>
        <n v="85.0"/>
        <n v="17.0"/>
        <n v="3.0"/>
        <n v="10.0"/>
        <n v="8.0"/>
        <n v="1330.0"/>
        <n v="952.0"/>
        <n v="1590.0"/>
        <n v="839.0"/>
        <n v="751.0"/>
        <n v="940.0"/>
        <n v="287.0"/>
        <n v="6044.0"/>
        <n v="3768.0"/>
        <n v="2276.0"/>
        <n v="1021.0"/>
        <n v="591.0"/>
        <n v="430.0"/>
        <n v="74.0"/>
        <n v="17367.0"/>
        <n v="10656.0"/>
        <n v="6711.0"/>
        <n v="2492.0"/>
        <n v="1635.0"/>
        <n v="857.0"/>
        <n v="79.0"/>
        <n v="3065.0"/>
        <n v="1945.0"/>
        <n v="1120.0"/>
        <n v="2520.0"/>
        <n v="1653.0"/>
        <n v="51.0"/>
        <n v="30.0"/>
        <n v="70.0"/>
        <n v="44.0"/>
        <n v="1728.0"/>
        <n v="1094.0"/>
        <n v="634.0"/>
        <n v="656.0"/>
        <n v="357.0"/>
        <n v="299.0"/>
        <n v="674.0"/>
        <n v="422.0"/>
        <n v="252.0"/>
        <n v="7543.0"/>
        <n v="4757.0"/>
        <n v="2786.0"/>
        <n v="1097.0"/>
        <n v="658.0"/>
        <n v="439.0"/>
        <n v="110.0"/>
        <n v="17179.0"/>
        <n v="10541.0"/>
        <n v="6638.0"/>
        <n v="1986.0"/>
        <n v="1290.0"/>
        <n v="696.0"/>
        <n v="4483.0"/>
        <n v="2776.0"/>
        <n v="2008.0"/>
        <n v="1307.0"/>
        <n v="22.0"/>
        <n v="2119.0"/>
        <n v="1407.0"/>
        <n v="712.0"/>
        <n v="3723.0"/>
        <n v="3017.0"/>
        <n v="706.0"/>
        <n v="6082.0"/>
        <n v="1072.0"/>
        <n v="38701.0"/>
        <n v="32122.0"/>
        <n v="6579.0"/>
        <n v="7554.0"/>
        <n v="6416.0"/>
        <n v="1138.0"/>
        <n v="851.0"/>
        <n v="684.0"/>
        <n v="167.0"/>
        <n v="100650.0"/>
        <n v="83293.0"/>
        <n v="17357.0"/>
        <n v="13856.0"/>
        <n v="11400.0"/>
        <n v="2456.0"/>
        <n v="860.0"/>
        <n v="742.0"/>
        <n v="118.0"/>
        <n v="22961.0"/>
        <n v="19048.0"/>
        <n v="3913.0"/>
        <n v="14072.0"/>
        <n v="11576.0"/>
        <n v="2496.0"/>
        <n v="504.0"/>
        <n v="714.0"/>
        <n v="584.0"/>
        <n v="130.0"/>
        <n v="304.0"/>
        <n v="57.0"/>
        <n v="10041.0"/>
        <n v="8303.0"/>
        <n v="1738.0"/>
        <n v="390.0"/>
        <n v="232.0"/>
        <n v="158.0"/>
        <n v="630.0"/>
        <n v="426.0"/>
        <n v="204.0"/>
        <n v="6430.0"/>
        <n v="3995.0"/>
        <n v="2435.0"/>
        <n v="698.0"/>
        <n v="291.0"/>
        <n v="84.0"/>
        <n v="49.0"/>
        <n v="12150.0"/>
        <n v="7706.0"/>
        <n v="4444.0"/>
        <n v="998.0"/>
        <n v="546.0"/>
        <n v="29.0"/>
        <n v="12.0"/>
        <n v="3971.0"/>
        <n v="1451.0"/>
        <n v="1564.0"/>
        <n v="1012.0"/>
        <n v="552.0"/>
        <n v="39.0"/>
        <n v="16.0"/>
        <n v="683.0"/>
        <n v="411.0"/>
        <n v="1343.0"/>
        <n v="907.0"/>
        <n v="436.0"/>
        <n v="1018.0"/>
        <n v="721.0"/>
        <n v="297.0"/>
        <n v="7485.0"/>
        <n v="5208.0"/>
        <n v="2277.0"/>
        <n v="832.0"/>
        <n v="306.0"/>
        <n v="180.0"/>
        <n v="123.0"/>
        <n v="17611.0"/>
        <n v="12254.0"/>
        <n v="5357.0"/>
        <n v="2251.0"/>
        <n v="1650.0"/>
        <n v="601.0"/>
        <n v="3190.0"/>
        <n v="2237.0"/>
        <n v="953.0"/>
        <n v="2280.0"/>
        <n v="1668.0"/>
        <n v="612.0"/>
        <n v="2.0"/>
        <n v="1.0"/>
        <n v="6.0"/>
        <n v="3395.0"/>
        <n v="2338.0"/>
        <n v="1057.0"/>
        <n v="769.0"/>
        <n v="556.0"/>
        <n v="213.0"/>
        <n v="719.0"/>
        <n v="512.0"/>
        <n v="207.0"/>
        <n v="6814.0"/>
        <n v="4733.0"/>
        <n v="2081.0"/>
        <n v="1093.0"/>
        <n v="720.0"/>
        <n v="373.0"/>
        <n v="56.0"/>
        <n v="14766.0"/>
        <n v="10247.0"/>
        <n v="4519.0"/>
        <n v="1972.0"/>
        <n v="1457.0"/>
        <n v="515.0"/>
        <n v="137.0"/>
        <n v="4407.0"/>
        <n v="3058.0"/>
        <n v="1349.0"/>
        <n v="2002.0"/>
        <n v="1480.0"/>
        <n v="522.0"/>
        <n v="15.0"/>
        <n v="40.0"/>
        <n v="1344.0"/>
        <n v="933.0"/>
        <n v="619.0"/>
        <n v="353.0"/>
        <n v="266.0"/>
        <n v="392.0"/>
        <n v="283.0"/>
        <n v="6436.0"/>
        <n v="3879.0"/>
        <n v="2557.0"/>
        <n v="1006.0"/>
        <n v="387.0"/>
        <n v="141.0"/>
        <n v="16300.0"/>
        <n v="9700.0"/>
        <n v="6600.0"/>
        <n v="1795.0"/>
        <n v="1125.0"/>
        <n v="670.0"/>
        <n v="36.0"/>
        <n v="3517.0"/>
        <n v="2124.0"/>
        <n v="1393.0"/>
        <n v="1811.0"/>
        <n v="1136.0"/>
        <n v="9.0"/>
        <n v="1879.0"/>
        <n v="1189.0"/>
        <n v="690.0"/>
        <n v="978.0"/>
        <n v="249.0"/>
        <n v="1168.0"/>
        <n v="909.0"/>
        <n v="259.0"/>
        <n v="10621.0"/>
        <n v="8067.0"/>
        <n v="2554.0"/>
        <n v="1405.0"/>
        <n v="1028.0"/>
        <n v="377.0"/>
        <n v="176.0"/>
        <n v="38.0"/>
        <n v="21789.0"/>
        <n v="16583.0"/>
        <n v="5206.0"/>
        <n v="2841.0"/>
        <n v="2228.0"/>
        <n v="613.0"/>
        <n v="208.0"/>
        <n v="165.0"/>
        <n v="43.0"/>
        <n v="5038.0"/>
        <n v="3860.0"/>
        <n v="1178.0"/>
        <n v="2282.0"/>
        <n v="627.0"/>
        <n v="203.0"/>
        <n v="65.0"/>
        <n v="3434.0"/>
        <n v="2606.0"/>
        <n v="828.0"/>
        <n v="704.0"/>
        <n v="257.0"/>
        <n v="1516.0"/>
        <n v="1193.0"/>
        <n v="323.0"/>
        <n v="9110.0"/>
        <n v="6898.0"/>
        <n v="2212.0"/>
        <n v="1399.0"/>
        <n v="365.0"/>
        <n v="187.0"/>
        <n v="24697.0"/>
        <n v="19025.0"/>
        <n v="5672.0"/>
        <n v="3734.0"/>
        <n v="2891.0"/>
        <n v="843.0"/>
        <n v="161.0"/>
        <n v="4579.0"/>
        <n v="3462.0"/>
        <n v="1117.0"/>
        <n v="3780.0"/>
        <n v="2925.0"/>
        <n v="855.0"/>
        <n v="132.0"/>
        <n v="89.0"/>
        <n v="155.0"/>
        <n v="58.0"/>
        <n v="1941.0"/>
        <n v="616.0"/>
        <n v="737.0"/>
        <n v="585.0"/>
        <n v="152.0"/>
        <n v="1294.0"/>
        <n v="1046.0"/>
        <n v="248.0"/>
        <n v="7320.0"/>
        <n v="5929.0"/>
        <n v="1391.0"/>
        <n v="1275.0"/>
        <n v="1010.0"/>
        <n v="265.0"/>
        <n v="139.0"/>
        <n v="102.0"/>
        <n v="19466.0"/>
        <n v="15684.0"/>
        <n v="3782.0"/>
        <n v="2682.0"/>
        <n v="2161.0"/>
        <n v="521.0"/>
        <n v="69.0"/>
        <n v="3308.0"/>
        <n v="2667.0"/>
        <n v="641.0"/>
        <n v="2728.0"/>
        <n v="2197.0"/>
        <n v="531.0"/>
        <n v="0.0"/>
        <n v="2767.0"/>
        <n v="2268.0"/>
        <n v="499.0"/>
        <n v="1843.0"/>
        <n v="4544.0"/>
        <n v="58233.0"/>
        <n v="7161.0"/>
        <n v="643.0"/>
        <n v="126885.0"/>
        <n v="24063.0"/>
        <n v="1326.0"/>
        <n v="26559.0"/>
        <n v="24318.0"/>
        <n v="199.0"/>
        <n v="649.0"/>
        <n v="166.0"/>
        <n v="25900.0"/>
        <n v="7311.0"/>
        <n v="5861.0"/>
        <n v="1450.0"/>
        <n v="9893.0"/>
        <n v="7993.0"/>
        <n v="1900.0"/>
        <n v="84359.0"/>
        <n v="69748.0"/>
        <n v="14611.0"/>
        <n v="11999.0"/>
        <n v="9376.0"/>
        <n v="2623.0"/>
        <n v="1264.0"/>
        <n v="963.0"/>
        <n v="301.0"/>
        <n v="185569.0"/>
        <n v="153758.0"/>
        <n v="31811.0"/>
        <n v="29174.0"/>
        <n v="24821.0"/>
        <n v="4353.0"/>
        <n v="1937.0"/>
        <n v="1659.0"/>
        <n v="278.0"/>
        <n v="50052.0"/>
        <n v="41630.0"/>
        <n v="8422.0"/>
        <n v="29565.0"/>
        <n v="25124.0"/>
        <n v="4441.0"/>
        <n v="1048.0"/>
        <n v="778.0"/>
        <n v="589.0"/>
        <n v="189.0"/>
        <n v="505.0"/>
        <n v="367.0"/>
        <n v="21017.0"/>
        <n v="17184.0"/>
        <n v="3833.0"/>
        <n v="121.0"/>
        <n v="529.0"/>
        <n v="401.0"/>
        <n v="128.0"/>
        <n v="4620.0"/>
        <n v="3370.0"/>
        <n v="1250.0"/>
        <n v="217.0"/>
        <n v="9662.0"/>
        <n v="7196.0"/>
        <n v="2466.0"/>
        <n v="1318.0"/>
        <n v="1016.0"/>
        <n v="302.0"/>
        <n v="63.0"/>
        <n v="2294.0"/>
        <n v="1664.0"/>
        <n v="1351.0"/>
        <n v="1042.0"/>
        <n v="309.0"/>
        <n v="1556.0"/>
        <n v="1119.0"/>
        <n v="437.0"/>
        <n v="423.0"/>
        <n v="798.0"/>
        <n v="557.0"/>
        <n v="241.0"/>
        <n v="4678.0"/>
        <n v="3409.0"/>
        <n v="1269.0"/>
        <n v="1047.0"/>
        <n v="676.0"/>
        <n v="371.0"/>
        <n v="10426.0"/>
        <n v="7467.0"/>
        <n v="2959.0"/>
        <n v="1658.0"/>
        <n v="1241.0"/>
        <n v="417.0"/>
        <n v="2235.0"/>
        <n v="1654.0"/>
        <n v="581.0"/>
        <n v="1681.0"/>
        <n v="1257.0"/>
        <n v="424.0"/>
        <n v="61.0"/>
        <n v="95.0"/>
        <n v="1662.0"/>
        <n v="1208.0"/>
        <n v="454.0"/>
        <n v="707.0"/>
        <n v="755.0"/>
        <n v="568.0"/>
        <n v="7223.0"/>
        <n v="4911.0"/>
        <n v="2312.0"/>
        <n v="1195.0"/>
        <n v="815.0"/>
        <n v="380.0"/>
        <n v="114.0"/>
        <n v="15661.0"/>
        <n v="11208.0"/>
        <n v="4453.0"/>
        <n v="2473.0"/>
        <n v="1804.0"/>
        <n v="669.0"/>
        <n v="4071.0"/>
        <n v="2832.0"/>
        <n v="1239.0"/>
        <n v="2510.0"/>
        <n v="1814.0"/>
        <n v="198.0"/>
        <n v="1952.0"/>
        <n v="1281.0"/>
        <n v="671.0"/>
        <n v="45.0"/>
        <n v="156.0"/>
        <n v="444.0"/>
        <n v="185.0"/>
        <n v="88.0"/>
        <n v="55.0"/>
        <n v="27.0"/>
        <n v="668.0"/>
        <n v="500.0"/>
        <n v="168.0"/>
        <n v="538.0"/>
        <n v="172.0"/>
        <n v="7067.0"/>
        <n v="4833.0"/>
        <n v="2234.0"/>
        <n v="1130.0"/>
        <n v="780.0"/>
        <n v="350.0"/>
        <n v="15217.0"/>
        <n v="10949.0"/>
        <n v="4268.0"/>
        <n v="2390.0"/>
        <n v="1757.0"/>
        <n v="633.0"/>
        <n v="3983.0"/>
        <n v="2792.0"/>
        <n v="1191.0"/>
        <n v="2426.0"/>
        <n v="1767.0"/>
        <n v="659.0"/>
        <n v="184.0"/>
        <n v="1897.0"/>
        <n v="1253.0"/>
        <n v="644.0"/>
        <n v="954.0"/>
        <n v="264.0"/>
        <n v="8773.0"/>
        <n v="5885.0"/>
        <n v="2888.0"/>
        <n v="983.0"/>
        <n v="327.0"/>
        <n v="16437.0"/>
        <n v="11161.0"/>
        <n v="5276.0"/>
        <n v="2324.0"/>
        <n v="1666.0"/>
        <n v="82.0"/>
        <n v="2813.0"/>
        <n v="2376.0"/>
        <n v="1698.0"/>
        <n v="678.0"/>
        <n v="2644.0"/>
        <n v="703.0"/>
        <n v="606.0"/>
        <n v="457.0"/>
        <n v="149.0"/>
        <n v="593.0"/>
        <n v="475.0"/>
        <n v="5777.0"/>
        <n v="4535.0"/>
        <n v="1242.0"/>
        <n v="896.0"/>
        <n v="640.0"/>
        <n v="13054.0"/>
        <n v="10319.0"/>
        <n v="1943.0"/>
        <n v="1528.0"/>
        <n v="415.0"/>
        <n v="3638.0"/>
        <n v="2878.0"/>
        <n v="760.0"/>
        <n v="1967.0"/>
        <n v="86.0"/>
        <n v="1308.0"/>
        <n v="999.0"/>
        <n v="1118.0"/>
        <n v="748.0"/>
        <n v="370.0"/>
        <n v="1933.0"/>
        <n v="1357.0"/>
        <n v="576.0"/>
        <n v="7520.0"/>
        <n v="5542.0"/>
        <n v="1978.0"/>
        <n v="2050.0"/>
        <n v="1469.0"/>
        <n v="272.0"/>
        <n v="194.0"/>
        <n v="25966.0"/>
        <n v="18769.0"/>
        <n v="7197.0"/>
        <n v="3858.0"/>
        <n v="2753.0"/>
        <n v="1105.0"/>
        <n v="4079.0"/>
        <n v="2979.0"/>
        <n v="1100.0"/>
        <n v="3906.0"/>
        <n v="2791.0"/>
        <n v="1115.0"/>
        <n v="209.0"/>
        <n v="68.0"/>
        <n v="2177.0"/>
        <n v="1612.0"/>
        <n v="565.0"/>
        <n v="271.0"/>
        <n v="558.0"/>
        <n v="524.0"/>
        <n v="4132.0"/>
        <n v="3947.0"/>
        <n v="635.0"/>
        <n v="592.0"/>
        <n v="62.0"/>
        <n v="8770.0"/>
        <n v="8363.0"/>
        <n v="1360.0"/>
        <n v="71.0"/>
        <n v="2066.0"/>
        <n v="1968.0"/>
        <n v="1375.0"/>
        <n v="1305.0"/>
        <n v="1374.0"/>
        <n v="1324.0"/>
        <n v="425.0"/>
        <n v="307.0"/>
        <n v="590.0"/>
        <n v="431.0"/>
        <n v="4853.0"/>
        <n v="3416.0"/>
        <n v="1437.0"/>
        <n v="575.0"/>
        <n v="395.0"/>
        <n v="96.0"/>
        <n v="66.0"/>
        <n v="9871.0"/>
        <n v="6969.0"/>
        <n v="2902.0"/>
        <n v="1233.0"/>
        <n v="929.0"/>
        <n v="2826.0"/>
        <n v="2013.0"/>
        <n v="813.0"/>
        <n v="1247.0"/>
        <n v="941.0"/>
        <n v="1032.0"/>
        <n v="728.0"/>
        <n v="600.0"/>
        <n v="193.0"/>
        <n v="6193.0"/>
        <n v="4143.0"/>
        <n v="545.0"/>
        <n v="268.0"/>
        <n v="120.0"/>
        <n v="10842.0"/>
        <n v="7426.0"/>
        <n v="1475.0"/>
        <n v="1062.0"/>
        <n v="413.0"/>
        <n v="4511.0"/>
        <n v="2968.0"/>
        <n v="1543.0"/>
        <n v="1493.0"/>
        <n v="1073.0"/>
        <n v="420.0"/>
        <n v="1187.0"/>
        <n v="847.0"/>
        <n v="340.0"/>
        <n v="2583.0"/>
        <n v="30590.0"/>
        <n v="3152.0"/>
        <n v="253.0"/>
        <n v="64880.0"/>
        <n v="11532.0"/>
        <n v="848.0"/>
        <n v="19861.0"/>
        <n v="11659.0"/>
        <n v="332.0"/>
        <n v="6125.0"/>
        <n v="9754.0"/>
        <n v="6089.0"/>
        <n v="3665.0"/>
        <n v="11995.0"/>
        <n v="7752.0"/>
        <n v="4243.0"/>
        <n v="100744.0"/>
        <n v="66069.0"/>
        <n v="34675.0"/>
        <n v="15465.0"/>
        <n v="9764.0"/>
        <n v="5701.0"/>
        <n v="870.0"/>
        <n v="935.0"/>
        <n v="228309.0"/>
        <n v="144111.0"/>
        <n v="84198.0"/>
        <n v="32058.0"/>
        <n v="20859.0"/>
        <n v="11199.0"/>
        <n v="2783.0"/>
        <n v="1861.0"/>
        <n v="922.0"/>
        <n v="58890.0"/>
        <n v="39769.0"/>
        <n v="19121.0"/>
        <n v="32600.0"/>
        <n v="21187.0"/>
        <n v="11413.0"/>
        <n v="1023.0"/>
        <n v="518.0"/>
        <n v="303.0"/>
        <n v="215.0"/>
        <n v="150.0"/>
        <n v="24835.0"/>
        <n v="16339.0"/>
        <n v="8496.0"/>
        <n v="143.0"/>
        <n v="3007.0"/>
        <n v="1350.0"/>
        <n v="1657.0"/>
        <n v="409.0"/>
        <n v="160.0"/>
        <n v="6123.0"/>
        <n v="3361.0"/>
        <n v="852.0"/>
        <n v="441.0"/>
        <n v="1334.0"/>
        <n v="750.0"/>
        <n v="872.0"/>
        <n v="452.0"/>
        <n v="859.0"/>
        <n v="471.0"/>
        <n v="388.0"/>
        <n v="125.0"/>
        <n v="1184.0"/>
        <n v="549.0"/>
        <n v="315.0"/>
        <n v="135.0"/>
        <n v="2764.0"/>
        <n v="1304.0"/>
        <n v="1460.0"/>
        <n v="414.0"/>
        <n v="206.0"/>
        <n v="342.0"/>
        <n v="210.0"/>
        <n v="416.0"/>
        <n v="218.0"/>
        <n v="2061.0"/>
        <n v="1746.0"/>
        <n v="980.0"/>
        <n v="766.0"/>
        <n v="12074.0"/>
        <n v="6739.0"/>
        <n v="5335.0"/>
        <n v="1788.0"/>
        <n v="1025.0"/>
        <n v="214.0"/>
        <n v="28457.0"/>
        <n v="15541.0"/>
        <n v="12916.0"/>
        <n v="4250.0"/>
        <n v="2425.0"/>
        <n v="1825.0"/>
        <n v="526.0"/>
        <n v="324.0"/>
        <n v="202.0"/>
        <n v="8015.0"/>
        <n v="4452.0"/>
        <n v="3563.0"/>
        <n v="4356.0"/>
        <n v="1894.0"/>
        <n v="106.0"/>
        <n v="2261.0"/>
        <n v="1303.0"/>
        <n v="958.0"/>
        <n v="2445.0"/>
        <n v="1419.0"/>
        <n v="1026.0"/>
        <n v="3834.0"/>
        <n v="2249.0"/>
        <n v="1585.0"/>
        <n v="30967.0"/>
        <n v="12867.0"/>
        <n v="5017.0"/>
        <n v="2255.0"/>
        <n v="338.0"/>
        <n v="78360.0"/>
        <n v="43812.0"/>
        <n v="34548.0"/>
        <n v="10494.0"/>
        <n v="6156.0"/>
        <n v="4338.0"/>
        <n v="800.0"/>
        <n v="16891.0"/>
        <n v="6572.0"/>
        <n v="10726.0"/>
        <n v="6289.0"/>
        <n v="4437.0"/>
        <n v="177.0"/>
        <n v="7202.0"/>
        <n v="4029.0"/>
        <n v="3173.0"/>
        <n v="335.0"/>
        <n v="467.0"/>
        <n v="182.0"/>
        <n v="5838.0"/>
        <n v="4051.0"/>
        <n v="1787.0"/>
        <n v="805.0"/>
        <n v="92.0"/>
        <n v="12107.0"/>
        <n v="8106.0"/>
        <n v="4001.0"/>
        <n v="1733.0"/>
        <n v="1146.0"/>
        <n v="587.0"/>
        <n v="3584.0"/>
        <n v="2646.0"/>
        <n v="938.0"/>
        <n v="1754.0"/>
        <n v="1162.0"/>
        <n v="893.0"/>
        <n v="615.0"/>
        <n v="267.0"/>
        <n v="17654.0"/>
        <n v="13616.0"/>
        <n v="4038.0"/>
        <n v="2403.0"/>
        <n v="1742.0"/>
        <n v="661.0"/>
        <n v="34107.0"/>
        <n v="25945.0"/>
        <n v="8162.0"/>
        <n v="5066.0"/>
        <n v="3883.0"/>
        <n v="1183.0"/>
        <n v="384.0"/>
        <n v="10350.0"/>
        <n v="8180.0"/>
        <n v="2170.0"/>
        <n v="5119.0"/>
        <n v="3930.0"/>
        <n v="5172.0"/>
        <n v="3866.0"/>
        <n v="1306.0"/>
        <n v="3489.0"/>
        <n v="2469.0"/>
        <n v="1020.0"/>
        <n v="3263.0"/>
        <n v="2241.0"/>
        <n v="1022.0"/>
        <n v="27175.0"/>
        <n v="18953.0"/>
        <n v="8222.0"/>
        <n v="4230.0"/>
        <n v="2984.0"/>
        <n v="1246.0"/>
        <n v="419.0"/>
        <n v="60174.0"/>
        <n v="40703.0"/>
        <n v="19471.0"/>
        <n v="8212.0"/>
        <n v="5633.0"/>
        <n v="2579.0"/>
        <n v="758.0"/>
        <n v="547.0"/>
        <n v="16887.0"/>
        <n v="12159.0"/>
        <n v="4728.0"/>
        <n v="8301.0"/>
        <n v="5703.0"/>
        <n v="2598.0"/>
        <n v="6026.0"/>
        <n v="4238.0"/>
        <n v="124.0"/>
        <n v="374.0"/>
        <n v="347.0"/>
        <n v="2845.0"/>
        <n v="2711.0"/>
        <n v="134.0"/>
        <n v="498.0"/>
        <n v="486.0"/>
        <n v="6217.0"/>
        <n v="5938.0"/>
        <n v="279.0"/>
        <n v="1037.0"/>
        <n v="997.0"/>
        <n v="109.0"/>
        <n v="103.0"/>
        <n v="1181.0"/>
        <n v="1052.0"/>
        <n v="1011.0"/>
        <n v="1321.0"/>
        <n v="4545.0"/>
        <n v="2274.0"/>
        <n v="2271.0"/>
        <n v="3822.0"/>
        <n v="2129.0"/>
        <n v="1693.0"/>
        <n v="33493.0"/>
        <n v="18184.0"/>
        <n v="15309.0"/>
        <n v="5185.0"/>
        <n v="2612.0"/>
        <n v="2573.0"/>
        <n v="973.0"/>
        <n v="554.0"/>
        <n v="79011.0"/>
        <n v="42154.0"/>
        <n v="36857.0"/>
        <n v="10782.0"/>
        <n v="6009.0"/>
        <n v="4773.0"/>
        <n v="717.0"/>
        <n v="400.0"/>
        <n v="317.0"/>
        <n v="16018.0"/>
        <n v="8629.0"/>
        <n v="7389.0"/>
        <n v="11125.0"/>
        <n v="6180.0"/>
        <n v="4945.0"/>
        <n v="8785.0"/>
        <n v="4972.0"/>
        <n v="3813.0"/>
        <n v="1497.0"/>
        <n v="1080.0"/>
        <n v="230.0"/>
        <n v="363.0"/>
        <n v="6664.0"/>
        <n v="2585.0"/>
        <n v="711.0"/>
        <n v="228.0"/>
        <n v="16292.0"/>
        <n v="6263.0"/>
        <n v="10029.0"/>
        <n v="2367.0"/>
        <n v="1362.0"/>
        <n v="153.0"/>
        <n v="3856.0"/>
        <n v="1453.0"/>
        <n v="2437.0"/>
        <n v="989.0"/>
        <n v="715.0"/>
        <n v="341.0"/>
        <n v="1744.0"/>
        <n v="967.0"/>
        <n v="777.0"/>
        <n v="360.0"/>
        <n v="146.0"/>
        <n v="81.0"/>
        <n v="464.0"/>
        <n v="245.0"/>
        <n v="219.0"/>
        <n v="3719.0"/>
        <n v="1741.0"/>
        <n v="517.0"/>
        <n v="258.0"/>
        <n v="7891.0"/>
        <n v="4191.0"/>
        <n v="3700.0"/>
        <n v="402.0"/>
        <n v="294.0"/>
        <n v="1045.0"/>
        <n v="563.0"/>
        <n v="482.0"/>
        <n v="4.0"/>
        <n v="1224.0"/>
        <n v="1642.0"/>
        <n v="665.0"/>
        <n v="977.0"/>
        <n v="326.0"/>
        <n v="101.0"/>
        <n v="4412.0"/>
        <n v="1869.0"/>
        <n v="2543.0"/>
        <n v="508.0"/>
        <n v="240.0"/>
        <n v="718.0"/>
        <n v="532.0"/>
        <n v="254.0"/>
        <n v="7.0"/>
        <n v="608.0"/>
        <n v="445.0"/>
        <n v="311.0"/>
        <n v="262.0"/>
        <n v="7675.0"/>
        <n v="5152.0"/>
        <n v="2523.0"/>
        <n v="723.0"/>
        <n v="1035.0"/>
        <n v="731.0"/>
        <n v="699.0"/>
        <n v="260.0"/>
        <n v="2470.0"/>
        <n v="1127.0"/>
        <n v="289.0"/>
        <n v="7440.0"/>
        <n v="4341.0"/>
        <n v="3099.0"/>
        <n v="724.0"/>
        <n v="1413.0"/>
        <n v="1323.0"/>
        <n v="752.0"/>
        <n v="571.0"/>
        <n v="329.0"/>
        <n v="136.0"/>
        <n v="1430.0"/>
        <n v="865.0"/>
        <n v="1995.0"/>
        <n v="1128.0"/>
        <n v="14501.0"/>
        <n v="8747.0"/>
        <n v="5754.0"/>
        <n v="2106.0"/>
        <n v="1194.0"/>
        <n v="912.0"/>
        <n v="173.0"/>
        <n v="33557.0"/>
        <n v="19371.0"/>
        <n v="14186.0"/>
        <n v="4397.0"/>
        <n v="2649.0"/>
        <n v="1748.0"/>
        <n v="234.0"/>
        <n v="7170.0"/>
        <n v="4336.0"/>
        <n v="4486.0"/>
        <n v="2688.0"/>
        <n v="1798.0"/>
        <n v="91.0"/>
        <n v="4440.0"/>
        <n v="2602.0"/>
        <n v="1838.0"/>
        <n v="17198.0"/>
        <n v="10622.0"/>
        <n v="6576.0"/>
        <n v="22921.0"/>
        <n v="16188.0"/>
        <n v="6733.0"/>
        <n v="173974.0"/>
        <n v="120996.0"/>
        <n v="52978.0"/>
        <n v="32841.0"/>
        <n v="21200.0"/>
        <n v="11641.0"/>
        <n v="3331.0"/>
        <n v="1329.0"/>
        <n v="391725.0"/>
        <n v="269090.0"/>
        <n v="122635.0"/>
        <n v="53439.0"/>
        <n v="38508.0"/>
        <n v="14931.0"/>
        <n v="5309.0"/>
        <n v="4021.0"/>
        <n v="1288.0"/>
        <n v="88438.0"/>
        <n v="62432.0"/>
        <n v="26006.0"/>
        <n v="54210.0"/>
        <n v="39022.0"/>
        <n v="15188.0"/>
        <n v="3342.0"/>
        <n v="1747.0"/>
        <n v="1595.0"/>
        <n v="1751.0"/>
        <n v="1157.0"/>
        <n v="594.0"/>
        <n v="362.0"/>
        <n v="62867.0"/>
        <n v="43274.0"/>
        <n v="19593.0"/>
        <n v="3548.0"/>
        <n v="1906.0"/>
        <n v="3044.0"/>
        <n v="1382.0"/>
        <n v="18767.0"/>
        <n v="11220.0"/>
        <n v="7547.0"/>
        <n v="4052.0"/>
        <n v="1935.0"/>
        <n v="2117.0"/>
        <n v="484.0"/>
        <n v="237.0"/>
        <n v="247.0"/>
        <n v="48789.0"/>
        <n v="27103.0"/>
        <n v="21686.0"/>
        <n v="6454.0"/>
        <n v="4007.0"/>
        <n v="2447.0"/>
        <n v="726.0"/>
        <n v="458.0"/>
        <n v="7866.0"/>
        <n v="4850.0"/>
        <n v="3016.0"/>
        <n v="6590.0"/>
        <n v="4073.0"/>
        <n v="2517.0"/>
        <n v="513.0"/>
        <n v="147.0"/>
        <n v="366.0"/>
        <n v="8746.0"/>
        <n v="5149.0"/>
        <n v="3597.0"/>
        <n v="403.0"/>
        <n v="321.0"/>
        <n v="754.0"/>
        <n v="478.0"/>
        <n v="276.0"/>
        <n v="3034.0"/>
        <n v="1939.0"/>
        <n v="1095.0"/>
        <n v="1024.0"/>
        <n v="540.0"/>
        <n v="8626.0"/>
        <n v="5418.0"/>
        <n v="3208.0"/>
        <n v="1078.0"/>
        <n v="730.0"/>
        <n v="1433.0"/>
        <n v="965.0"/>
        <n v="468.0"/>
        <n v="743.0"/>
        <n v="916.0"/>
        <n v="191.0"/>
        <n v="3344.0"/>
        <n v="2048.0"/>
        <n v="1296.0"/>
        <n v="749.0"/>
        <n v="112.0"/>
        <n v="11216.0"/>
        <n v="6392.0"/>
        <n v="4824.0"/>
        <n v="1265.0"/>
        <n v="782.0"/>
        <n v="483.0"/>
        <n v="1576.0"/>
        <n v="1049.0"/>
        <n v="527.0"/>
        <n v="1298.0"/>
        <n v="802.0"/>
        <n v="496.0"/>
        <n v="906.0"/>
        <n v="2004.0"/>
        <n v="1238.0"/>
        <n v="2498.0"/>
        <n v="1855.0"/>
        <n v="20637.0"/>
        <n v="14730.0"/>
        <n v="5907.0"/>
        <n v="3279.0"/>
        <n v="2254.0"/>
        <n v="226.0"/>
        <n v="44815.0"/>
        <n v="31677.0"/>
        <n v="13138.0"/>
        <n v="6627.0"/>
        <n v="5031.0"/>
        <n v="1596.0"/>
        <n v="318.0"/>
        <n v="273.0"/>
        <n v="9011.0"/>
        <n v="2278.0"/>
        <n v="6717.0"/>
        <n v="5090.0"/>
        <n v="1627.0"/>
        <n v="8000.0"/>
        <n v="5573.0"/>
        <n v="2427.0"/>
        <n v="804.0"/>
        <n v="1245.0"/>
        <n v="5361.0"/>
        <n v="2759.0"/>
        <n v="1775.0"/>
        <n v="869.0"/>
        <n v="18238.0"/>
        <n v="11546.0"/>
        <n v="6692.0"/>
        <n v="2775.0"/>
        <n v="987.0"/>
        <n v="179.0"/>
        <n v="4351.0"/>
        <n v="1392.0"/>
        <n v="2807.0"/>
        <n v="1002.0"/>
        <n v="1526.0"/>
        <n v="841.0"/>
        <n v="438.0"/>
        <n v="885.0"/>
        <n v="3451.0"/>
        <n v="3128.0"/>
        <n v="1632.0"/>
        <n v="809.0"/>
        <n v="823.0"/>
        <n v="77.0"/>
        <n v="15626.0"/>
        <n v="8285.0"/>
        <n v="7341.0"/>
        <n v="1917.0"/>
        <n v="1196.0"/>
        <n v="2729.0"/>
        <n v="1514.0"/>
        <n v="1215.0"/>
        <n v="1207.0"/>
        <n v="2922.0"/>
        <n v="1416.0"/>
        <n v="1506.0"/>
        <n v="713.0"/>
        <n v="270.0"/>
        <n v="1977.0"/>
        <n v="463.0"/>
        <n v="16525.0"/>
        <n v="12246.0"/>
        <n v="4279.0"/>
        <n v="35018.0"/>
        <n v="25930.0"/>
        <n v="9088.0"/>
        <n v="5243.0"/>
        <n v="3957.0"/>
        <n v="1286.0"/>
        <n v="1173.0"/>
        <n v="921.0"/>
        <n v="8530.0"/>
        <n v="6475.0"/>
        <n v="2055.0"/>
        <n v="5306.0"/>
        <n v="4005.0"/>
        <n v="1301.0"/>
        <n v="609.0"/>
        <n v="379.0"/>
        <n v="5930.0"/>
        <n v="4370.0"/>
        <n v="1560.0"/>
        <n v="1092.0"/>
        <n v="1000.0"/>
        <n v="733.0"/>
        <n v="8642.0"/>
        <n v="6130.0"/>
        <n v="2512.0"/>
        <n v="1099.0"/>
        <n v="491.0"/>
        <n v="157.0"/>
        <n v="18966.0"/>
        <n v="13632.0"/>
        <n v="5334.0"/>
        <n v="2605.0"/>
        <n v="1903.0"/>
        <n v="4594.0"/>
        <n v="3289.0"/>
        <n v="2647.0"/>
        <n v="162.0"/>
        <n v="3362.0"/>
        <n v="2339.0"/>
        <n v="1190.0"/>
        <n v="892.0"/>
        <n v="298.0"/>
        <n v="2943.0"/>
        <n v="2353.0"/>
        <n v="25393.0"/>
        <n v="19588.0"/>
        <n v="5805.0"/>
        <n v="2761.0"/>
        <n v="2093.0"/>
        <n v="346.0"/>
        <n v="47967.0"/>
        <n v="37136.0"/>
        <n v="10831.0"/>
        <n v="5715.0"/>
        <n v="4604.0"/>
        <n v="1111.0"/>
        <n v="13227.0"/>
        <n v="10206.0"/>
        <n v="3021.0"/>
        <n v="5764.0"/>
        <n v="4639.0"/>
        <n v="188.0"/>
        <n v="94.0"/>
        <n v="8594.0"/>
        <n v="6611.0"/>
        <n v="1983.0"/>
        <n v="1364.0"/>
        <n v="836.0"/>
        <n v="528.0"/>
        <n v="1406.0"/>
        <n v="548.0"/>
        <n v="13039.0"/>
        <n v="7452.0"/>
        <n v="5587.0"/>
        <n v="1889.0"/>
        <n v="925.0"/>
        <n v="964.0"/>
        <n v="244.0"/>
        <n v="25554.0"/>
        <n v="14843.0"/>
        <n v="10711.0"/>
        <n v="3999.0"/>
        <n v="1573.0"/>
        <n v="626.0"/>
        <n v="6951.0"/>
        <n v="3773.0"/>
        <n v="3178.0"/>
        <n v="4054.0"/>
        <n v="1598.0"/>
        <n v="163.0"/>
        <n v="3624.0"/>
        <n v="2100.0"/>
        <n v="1524.0"/>
        <n v="646.0"/>
        <n v="231.0"/>
        <n v="834.0"/>
        <n v="574.0"/>
        <n v="9850.0"/>
        <n v="6370.0"/>
        <n v="3480.0"/>
        <n v="1640.0"/>
        <n v="171.0"/>
        <n v="19600.0"/>
        <n v="13000.0"/>
        <n v="2421.0"/>
        <n v="1670.0"/>
        <n v="6236.0"/>
        <n v="4011.0"/>
        <n v="2225.0"/>
        <n v="2440.0"/>
        <n v="1682.0"/>
        <n v="2869.0"/>
        <n v="1846.0"/>
        <n v="946.0"/>
        <n v="692.0"/>
        <n v="2317.0"/>
        <n v="1862.0"/>
        <n v="455.0"/>
        <n v="16235.0"/>
        <n v="13079.0"/>
        <n v="3156.0"/>
        <n v="4770.0"/>
        <n v="3702.0"/>
        <n v="1068.0"/>
        <n v="44839.0"/>
        <n v="35481.0"/>
        <n v="9358.0"/>
        <n v="6127.0"/>
        <n v="4977.0"/>
        <n v="1150.0"/>
        <n v="8008.0"/>
        <n v="6601.0"/>
        <n v="6203.0"/>
        <n v="5035.0"/>
        <n v="6616.0"/>
        <n v="5277.0"/>
        <n v="1339.0"/>
        <n v="1905.0"/>
        <n v="638.0"/>
        <n v="14934.0"/>
        <n v="11105.0"/>
        <n v="3829.0"/>
        <n v="2962.0"/>
        <n v="2165.0"/>
        <n v="797.0"/>
        <n v="320.0"/>
        <n v="227.0"/>
        <n v="34528.0"/>
        <n v="25748.0"/>
        <n v="8780.0"/>
        <n v="4569.0"/>
        <n v="3424.0"/>
        <n v="1145.0"/>
        <n v="296.0"/>
        <n v="9467.0"/>
        <n v="7001.0"/>
        <n v="4660.0"/>
        <n v="3495.0"/>
        <n v="1165.0"/>
        <n v="242.0"/>
        <n v="4383.0"/>
        <n v="3323.0"/>
        <n v="1060.0"/>
        <n v="537.0"/>
        <n v="904.0"/>
        <n v="212.0"/>
        <n v="8875.0"/>
        <n v="6277.0"/>
        <n v="17943.0"/>
        <n v="12899.0"/>
        <n v="5044.0"/>
        <n v="631.0"/>
        <n v="4459.0"/>
        <n v="3006.0"/>
        <n v="2698.0"/>
        <n v="97.0"/>
        <n v="3632.0"/>
        <n v="2694.0"/>
        <n v="4439.0"/>
        <n v="3242.0"/>
        <n v="1197.0"/>
        <n v="8567.0"/>
        <n v="6857.0"/>
        <n v="1710.0"/>
        <n v="63016.0"/>
        <n v="50066.0"/>
        <n v="12950.0"/>
        <n v="13888.0"/>
        <n v="10378.0"/>
        <n v="3510.0"/>
        <n v="817.0"/>
        <n v="319.0"/>
        <n v="148317.0"/>
        <n v="116351.0"/>
        <n v="31966.0"/>
        <n v="23594.0"/>
        <n v="19001.0"/>
        <n v="4593.0"/>
        <n v="3749.0"/>
        <n v="35793.0"/>
        <n v="28432.0"/>
        <n v="7361.0"/>
        <n v="23928.0"/>
        <n v="19260.0"/>
        <n v="4668.0"/>
        <n v="1320.0"/>
        <n v="497.0"/>
        <n v="829.0"/>
        <n v="308.0"/>
        <n v="516.0"/>
        <n v="359.0"/>
        <n v="16320.0"/>
        <n v="13144.0"/>
        <n v="3176.0"/>
        <n v="255.0"/>
        <n v="4645.0"/>
        <n v="2857.0"/>
        <n v="1240.0"/>
        <n v="520.0"/>
        <n v="12612.0"/>
        <n v="7511.0"/>
        <n v="5101.0"/>
        <n v="1951.0"/>
        <n v="1179.0"/>
        <n v="772.0"/>
        <n v="1074.0"/>
        <n v="738.0"/>
        <n v="1987.0"/>
        <n v="1198.0"/>
        <n v="789.0"/>
        <n v="105.0"/>
        <n v="1734.0"/>
        <n v="1159.0"/>
        <n v="1547.0"/>
        <n v="1248.0"/>
        <n v="3397.0"/>
        <n v="2898.0"/>
        <n v="28514.0"/>
        <n v="23931.0"/>
        <n v="4583.0"/>
        <n v="4280.0"/>
        <n v="345.0"/>
        <n v="275.0"/>
        <n v="59232.0"/>
        <n v="49470.0"/>
        <n v="9762.0"/>
        <n v="9230.0"/>
        <n v="7764.0"/>
        <n v="1466.0"/>
        <n v="1540.0"/>
        <n v="1266.0"/>
        <n v="15614.0"/>
        <n v="13184.0"/>
        <n v="2430.0"/>
        <n v="9361.0"/>
        <n v="7861.0"/>
        <n v="1500.0"/>
        <n v="235.0"/>
        <n v="190.0"/>
        <n v="8252.0"/>
        <n v="6916.0"/>
        <n v="1336.0"/>
        <n v="1683.0"/>
        <n v="418.0"/>
        <n v="12770.0"/>
        <n v="9377.0"/>
        <n v="3393.0"/>
        <n v="3088.0"/>
        <n v="2089.0"/>
        <n v="31119.0"/>
        <n v="22633.0"/>
        <n v="8486.0"/>
        <n v="5018.0"/>
        <n v="3966.0"/>
        <n v="196.0"/>
        <n v="8320.0"/>
        <n v="6055.0"/>
        <n v="2265.0"/>
        <n v="5085.0"/>
        <n v="4023.0"/>
        <n v="192.0"/>
        <n v="170.0"/>
        <n v="1422.0"/>
        <n v="901.0"/>
        <n v="466.0"/>
        <n v="288.0"/>
        <n v="2836.0"/>
        <n v="2256.0"/>
        <n v="580.0"/>
        <n v="503.0"/>
        <n v="428.0"/>
        <n v="511.0"/>
        <n v="435.0"/>
        <n v="734.0"/>
        <n v="330.0"/>
        <n v="7406.0"/>
        <n v="1578.0"/>
        <n v="895.0"/>
        <n v="17129.0"/>
        <n v="10290.0"/>
        <n v="6839.0"/>
        <n v="2370.0"/>
        <n v="1577.0"/>
        <n v="793.0"/>
        <n v="440.0"/>
        <n v="295.0"/>
        <n v="5303.0"/>
        <n v="3366.0"/>
        <n v="2404.0"/>
        <n v="1604.0"/>
        <n v="1132.0"/>
        <n v="449.0"/>
        <n v="908.0"/>
        <n v="2868.0"/>
        <n v="2330.0"/>
        <n v="17087.0"/>
        <n v="13901.0"/>
        <n v="3186.0"/>
        <n v="4283.0"/>
        <n v="994.0"/>
        <n v="45354.0"/>
        <n v="36737.0"/>
        <n v="8617.0"/>
        <n v="7395.0"/>
        <n v="6092.0"/>
        <n v="835.0"/>
        <n v="10047.0"/>
        <n v="8119.0"/>
        <n v="1928.0"/>
        <n v="7495.0"/>
        <n v="6178.0"/>
        <n v="1317.0"/>
        <n v="514.0"/>
        <n v="3647.0"/>
        <n v="709.0"/>
        <n v="12086.0"/>
        <n v="8398.0"/>
        <n v="3688.0"/>
        <n v="12942.0"/>
        <n v="9448.0"/>
        <n v="3494.0"/>
        <n v="103912.0"/>
        <n v="76078.0"/>
        <n v="27834.0"/>
        <n v="21175.0"/>
        <n v="14420.0"/>
        <n v="6755.0"/>
        <n v="2035.0"/>
        <n v="1282.0"/>
        <n v="753.0"/>
        <n v="233033.0"/>
        <n v="168372.0"/>
        <n v="64661.0"/>
        <n v="35722.0"/>
        <n v="26238.0"/>
        <n v="9484.0"/>
        <n v="6431.0"/>
        <n v="4885.0"/>
        <n v="1546.0"/>
        <n v="59835.0"/>
        <n v="43991.0"/>
        <n v="15844.0"/>
        <n v="36219.0"/>
        <n v="26578.0"/>
        <n v="9641.0"/>
        <n v="2439.0"/>
        <n v="1426.0"/>
        <n v="1013.0"/>
        <n v="1277.0"/>
        <n v="974.0"/>
        <n v="622.0"/>
        <n v="352.0"/>
        <n v="27084.0"/>
        <n v="20157.0"/>
        <n v="6927.0"/>
        <n v="1792.0"/>
        <n v="322.0"/>
        <n v="222.0"/>
        <n v="451.0"/>
        <n v="494.0"/>
        <n v="779.0"/>
        <n v="344.0"/>
        <n v="2892.0"/>
        <n v="1400.0"/>
        <n v="1492.0"/>
        <n v="642.0"/>
        <n v="382.0"/>
        <n v="200.0"/>
        <n v="339.0"/>
        <n v="506.0"/>
        <n v="3185.0"/>
        <n v="636.0"/>
        <n v="7091.0"/>
        <n v="4815.0"/>
        <n v="1079.0"/>
        <n v="746.0"/>
        <n v="333.0"/>
        <n v="1839.0"/>
        <n v="1261.0"/>
        <n v="578.0"/>
        <n v="1091.0"/>
        <n v="756.0"/>
        <n v="693.0"/>
        <n v="261.0"/>
        <n v="816.0"/>
        <n v="979.0"/>
        <n v="1601.0"/>
        <n v="819.0"/>
        <n v="14306.0"/>
        <n v="5908.0"/>
        <n v="2695.0"/>
        <n v="1356.0"/>
        <n v="33782.0"/>
        <n v="17836.0"/>
        <n v="15946.0"/>
        <n v="4843.0"/>
        <n v="2587.0"/>
        <n v="822.0"/>
        <n v="476.0"/>
        <n v="9259.0"/>
        <n v="5669.0"/>
        <n v="3590.0"/>
        <n v="4921.0"/>
        <n v="2619.0"/>
        <n v="2302.0"/>
        <n v="3057.0"/>
        <n v="1720.0"/>
        <n v="1337.0"/>
        <n v="2105.0"/>
        <n v="1536.0"/>
        <n v="569.0"/>
        <n v="1999.0"/>
        <n v="16344.0"/>
        <n v="11992.0"/>
        <n v="4352.0"/>
        <n v="3686.0"/>
        <n v="2547.0"/>
        <n v="1139.0"/>
        <n v="38207.0"/>
        <n v="28169.0"/>
        <n v="10038.0"/>
        <n v="6228.0"/>
        <n v="4622.0"/>
        <n v="1606.0"/>
        <n v="890.0"/>
        <n v="10145.0"/>
        <n v="7428.0"/>
        <n v="2717.0"/>
        <n v="6362.0"/>
        <n v="4704.0"/>
        <n v="4179.0"/>
        <n v="3075.0"/>
        <n v="1104.0"/>
        <n v="1688.0"/>
        <n v="1361.0"/>
        <n v="15865.0"/>
        <n v="12599.0"/>
        <n v="3266.0"/>
        <n v="3276.0"/>
        <n v="2463.0"/>
        <n v="292.0"/>
        <n v="33226.0"/>
        <n v="26366.0"/>
        <n v="6860.0"/>
        <n v="4779.0"/>
        <n v="1210.0"/>
        <n v="957.0"/>
        <n v="7220.0"/>
        <n v="6018.0"/>
        <n v="1202.0"/>
        <n v="4848.0"/>
        <n v="3890.0"/>
        <n v="243.0"/>
        <n v="582.0"/>
        <n v="1988.0"/>
        <n v="2386.0"/>
        <n v="2059.0"/>
        <n v="16888.0"/>
        <n v="14407.0"/>
        <n v="2481.0"/>
        <n v="3277.0"/>
        <n v="2772.0"/>
        <n v="38365.0"/>
        <n v="32917.0"/>
        <n v="5448.0"/>
        <n v="5992.0"/>
        <n v="5105.0"/>
        <n v="887.0"/>
        <n v="1313.0"/>
        <n v="8619.0"/>
        <n v="7294.0"/>
        <n v="1325.0"/>
        <n v="6041.0"/>
        <n v="5148.0"/>
        <n v="5619.0"/>
        <n v="4910.0"/>
        <n v="1776.0"/>
        <n v="1671.0"/>
        <n v="1319.0"/>
        <n v="18706.0"/>
        <n v="14204.0"/>
        <n v="4502.0"/>
        <n v="3209.0"/>
        <n v="312.0"/>
        <n v="201.0"/>
        <n v="38335.0"/>
        <n v="29420.0"/>
        <n v="8915.0"/>
        <n v="6411.0"/>
        <n v="4990.0"/>
        <n v="1421.0"/>
        <n v="1096.0"/>
        <n v="853.0"/>
        <n v="12776.0"/>
        <n v="9811.0"/>
        <n v="2965.0"/>
        <n v="6473.0"/>
        <n v="5039.0"/>
        <n v="1434.0"/>
        <n v="383.0"/>
        <n v="236.0"/>
        <n v="3944.0"/>
        <n v="2931.0"/>
        <n v="11267.0"/>
        <n v="8059.0"/>
        <n v="1961.0"/>
        <n v="605.0"/>
        <n v="25909.0"/>
        <n v="18429.0"/>
        <n v="7480.0"/>
        <n v="3490.0"/>
        <n v="2636.0"/>
        <n v="854.0"/>
        <n v="5657.0"/>
        <n v="3991.0"/>
        <n v="3532.0"/>
        <n v="2671.0"/>
        <n v="861.0"/>
        <n v="4309.0"/>
        <n v="3217.0"/>
        <n v="900.0"/>
        <n v="251.0"/>
        <n v="1001.0"/>
        <n v="664.0"/>
        <n v="337.0"/>
        <n v="5426.0"/>
        <n v="3540.0"/>
        <n v="1886.0"/>
        <n v="1293.0"/>
        <n v="783.0"/>
        <n v="510.0"/>
        <n v="8367.0"/>
        <n v="4414.0"/>
        <n v="2199.0"/>
        <n v="3227.0"/>
        <n v="2097.0"/>
        <n v="2239.0"/>
        <n v="1447.0"/>
        <n v="792.0"/>
        <n v="535.0"/>
        <n v="6660.0"/>
        <n v="4602.0"/>
        <n v="2058.0"/>
        <n v="6696.0"/>
        <n v="4823.0"/>
        <n v="1873.0"/>
        <n v="45036.0"/>
        <n v="32297.0"/>
        <n v="12739.0"/>
        <n v="11715.0"/>
        <n v="7433.0"/>
        <n v="4282.0"/>
        <n v="1204.0"/>
        <n v="105503.0"/>
        <n v="74751.0"/>
        <n v="30752.0"/>
        <n v="10822.0"/>
        <n v="4109.0"/>
        <n v="1463.0"/>
        <n v="1055.0"/>
        <n v="408.0"/>
        <n v="21385.0"/>
        <n v="15470.0"/>
        <n v="5915.0"/>
        <n v="15197.0"/>
        <n v="11017.0"/>
        <n v="4180.0"/>
        <n v="501.0"/>
        <n v="263.0"/>
        <n v="238.0"/>
        <n v="680.0"/>
        <n v="391.0"/>
        <n v="13308.0"/>
        <n v="9568.0"/>
        <n v="3740.0"/>
        <n v="884.0"/>
        <n v="4587.0"/>
        <n v="2514.0"/>
        <n v="2073.0"/>
        <n v="1783.0"/>
        <n v="820.0"/>
        <n v="11940.0"/>
        <n v="6491.0"/>
        <n v="5449.0"/>
        <n v="1648.0"/>
        <n v="944.0"/>
        <n v="1673.0"/>
        <n v="181.0"/>
        <n v="1932.0"/>
        <n v="220.0"/>
        <n v="5879.0"/>
        <n v="3825.0"/>
        <n v="2054.0"/>
        <n v="1821.0"/>
        <n v="13741.0"/>
        <n v="8782.0"/>
        <n v="4959.0"/>
        <n v="1209.0"/>
        <n v="2596.0"/>
        <n v="1631.0"/>
        <n v="1863.0"/>
        <n v="624.0"/>
        <n v="316.0"/>
        <n v="1959.0"/>
        <n v="1385.0"/>
        <n v="3593.0"/>
        <n v="2245.0"/>
        <n v="1348.0"/>
        <n v="1113.0"/>
        <n v="629.0"/>
        <n v="8266.0"/>
        <n v="5162.0"/>
        <n v="3104.0"/>
        <n v="1201.0"/>
        <n v="790.0"/>
        <n v="1724.0"/>
        <n v="1229.0"/>
        <n v="314.0"/>
        <n v="2000.0"/>
        <n v="1464.0"/>
        <n v="536.0"/>
        <n v="3847.0"/>
        <n v="369.0"/>
        <n v="838.0"/>
        <n v="493.0"/>
        <n v="1801.0"/>
        <n v="1396.0"/>
        <n v="405.0"/>
        <n v="1737.0"/>
        <n v="1270.0"/>
        <n v="12819.0"/>
        <n v="9782.0"/>
        <n v="3037.0"/>
        <n v="2149.0"/>
        <n v="27535.0"/>
        <n v="20597.0"/>
        <n v="6938.0"/>
        <n v="4044.0"/>
        <n v="3080.0"/>
        <n v="5959.0"/>
        <n v="4634.0"/>
        <n v="4111.0"/>
        <n v="3135.0"/>
        <n v="3347.0"/>
        <n v="2490.0"/>
        <n v="1133.0"/>
        <n v="7931.0"/>
        <n v="6648.0"/>
        <n v="1283.0"/>
        <n v="1796.0"/>
        <n v="1408.0"/>
        <n v="18068.0"/>
        <n v="14982.0"/>
        <n v="3086.0"/>
        <n v="2521.0"/>
        <n v="2103.0"/>
        <n v="4204.0"/>
        <n v="3572.0"/>
        <n v="632.0"/>
        <n v="2553.0"/>
        <n v="2131.0"/>
        <n v="2232.0"/>
        <n v="1868.0"/>
        <n v="577.0"/>
        <n v="4627.0"/>
        <n v="3039.0"/>
        <n v="1588.0"/>
        <n v="1404.0"/>
        <n v="11250.0"/>
        <n v="3895.0"/>
        <n v="1594.0"/>
        <n v="2194.0"/>
        <n v="1616.0"/>
        <n v="1040.0"/>
        <n v="1522.0"/>
        <n v="1031.0"/>
        <n v="727.0"/>
        <n v="1615.0"/>
        <n v="246.0"/>
        <n v="393.0"/>
        <n v="1504.0"/>
        <n v="596.0"/>
        <n v="154.0"/>
        <n v="6393.0"/>
        <n v="5048.0"/>
        <n v="1345.0"/>
        <n v="1027.0"/>
        <n v="812.0"/>
        <n v="399.0"/>
        <n v="1147.0"/>
        <n v="791.0"/>
        <n v="356.0"/>
        <n v="2253.0"/>
        <n v="490.0"/>
        <n v="277.0"/>
      </sharedItems>
    </cacheField>
    <cacheField name="2023">
      <sharedItems containsBlank="1" containsMixedTypes="1" containsNumber="1" containsInteger="1">
        <n v="77575.0"/>
        <n v="52391.0"/>
        <n v="25184.0"/>
        <n v="108246.0"/>
        <n v="80393.0"/>
        <n v="27853.0"/>
        <n v="814381.0"/>
        <n v="605989.0"/>
        <n v="208392.0"/>
        <n v="156736.0"/>
        <n v="107712.0"/>
        <n v="49024.0"/>
        <s v=""/>
        <n v="15756.0"/>
        <n v="10070.0"/>
        <n v="5686.0"/>
        <n v="1764618.0"/>
        <n v="1288887.0"/>
        <n v="475731.0"/>
        <n v="284320.0"/>
        <n v="217250.0"/>
        <n v="67070.0"/>
        <n v="26944.0"/>
        <n v="20684.0"/>
        <n v="6260.0"/>
        <n v="435779.0"/>
        <n v="325951.0"/>
        <n v="109828.0"/>
        <n v="288768.0"/>
        <n v="220472.0"/>
        <n v="68296.0"/>
        <n v="11395.0"/>
        <n v="6743.0"/>
        <n v="4652.0"/>
        <n v="8153.0"/>
        <n v="5868.0"/>
        <n v="2285.0"/>
        <n v="4724.0"/>
        <n v="3247.0"/>
        <n v="1477.0"/>
        <n v="246500.0"/>
        <n v="185502.0"/>
        <n v="60998.0"/>
        <m/>
        <n v="19345.0"/>
        <n v="14155.0"/>
        <n v="5190.0"/>
        <n v="27518.0"/>
        <n v="21984.0"/>
        <n v="5534.0"/>
        <n v="227232.0"/>
        <n v="183775.0"/>
        <n v="43457.0"/>
        <n v="36066.0"/>
        <n v="28285.0"/>
        <n v="7781.0"/>
        <n v="3788.0"/>
        <n v="2799.0"/>
        <n v="989.0"/>
        <n v="484607.0"/>
        <n v="387294.0"/>
        <n v="97313.0"/>
        <n v="79065.0"/>
        <n v="66189.0"/>
        <n v="12876.0"/>
        <n v="4516.0"/>
        <n v="3932.0"/>
        <n v="584.0"/>
        <n v="118407.0"/>
        <n v="94114.0"/>
        <n v="24293.0"/>
        <n v="80206.0"/>
        <n v="67133.0"/>
        <n v="13073.0"/>
        <n v="1944.0"/>
        <n v="1405.0"/>
        <n v="539.0"/>
        <n v="2515.0"/>
        <n v="2066.0"/>
        <n v="449.0"/>
        <n v="1003.0"/>
        <n v="791.0"/>
        <n v="212.0"/>
        <n v="75665.0"/>
        <n v="63080.0"/>
        <n v="12585.0"/>
        <n v="1277.0"/>
        <n v="682.0"/>
        <n v="595.0"/>
        <n v="1112.0"/>
        <n v="689.0"/>
        <n v="423.0"/>
        <n v="11576.0"/>
        <n v="7193.0"/>
        <n v="4383.0"/>
        <n v="1430.0"/>
        <n v="864.0"/>
        <n v="566.0"/>
        <n v="176.0"/>
        <n v="93.0"/>
        <n v="83.0"/>
        <n v="20232.0"/>
        <n v="12554.0"/>
        <n v="7678.0"/>
        <n v="2556.0"/>
        <n v="1724.0"/>
        <n v="832.0"/>
        <n v="66.0"/>
        <n v="27.0"/>
        <n v="8437.0"/>
        <n v="5144.0"/>
        <n v="3293.0"/>
        <n v="2597.0"/>
        <n v="1754.0"/>
        <n v="843.0"/>
        <n v="116.0"/>
        <n v="70.0"/>
        <n v="46.0"/>
        <n v="33.0"/>
        <n v="18.0"/>
        <n v="15.0"/>
        <n v="47.0"/>
        <n v="20.0"/>
        <n v="2159.0"/>
        <n v="1414.0"/>
        <n v="745.0"/>
        <n v="1085.0"/>
        <n v="741.0"/>
        <n v="344.0"/>
        <n v="958.0"/>
        <n v="666.0"/>
        <n v="292.0"/>
        <n v="7761.0"/>
        <n v="5437.0"/>
        <n v="2324.0"/>
        <n v="1576.0"/>
        <n v="1010.0"/>
        <n v="126.0"/>
        <n v="67.0"/>
        <n v="59.0"/>
        <n v="16446.0"/>
        <n v="11317.0"/>
        <n v="5129.0"/>
        <n v="2859.0"/>
        <n v="2105.0"/>
        <n v="754.0"/>
        <n v="103.0"/>
        <n v="65.0"/>
        <n v="38.0"/>
        <n v="3373.0"/>
        <n v="2308.0"/>
        <n v="1065.0"/>
        <n v="2885.0"/>
        <n v="2127.0"/>
        <n v="758.0"/>
        <n v="78.0"/>
        <n v="97.0"/>
        <n v="51.0"/>
        <n v="50.0"/>
        <n v="32.0"/>
        <n v="3301.0"/>
        <n v="2343.0"/>
        <n v="811.0"/>
        <n v="641.0"/>
        <n v="170.0"/>
        <n v="1479.0"/>
        <n v="1157.0"/>
        <n v="322.0"/>
        <n v="9629.0"/>
        <n v="7484.0"/>
        <n v="2145.0"/>
        <n v="1525.0"/>
        <n v="1154.0"/>
        <n v="371.0"/>
        <n v="211.0"/>
        <n v="152.0"/>
        <n v="20429.0"/>
        <n v="15994.0"/>
        <n v="4435.0"/>
        <n v="3176.0"/>
        <n v="2518.0"/>
        <n v="658.0"/>
        <n v="145.0"/>
        <n v="29.0"/>
        <n v="5683.0"/>
        <n v="4476.0"/>
        <n v="1207.0"/>
        <n v="3228.0"/>
        <n v="2555.0"/>
        <n v="673.0"/>
        <n v="110.0"/>
        <n v="80.0"/>
        <n v="30.0"/>
        <n v="189.0"/>
        <n v="149.0"/>
        <n v="40.0"/>
        <n v="72.0"/>
        <n v="13.0"/>
        <n v="2800.0"/>
        <n v="2126.0"/>
        <n v="674.0"/>
        <n v="865.0"/>
        <n v="518.0"/>
        <n v="347.0"/>
        <n v="1337.0"/>
        <n v="911.0"/>
        <n v="426.0"/>
        <n v="14246.0"/>
        <n v="9508.0"/>
        <n v="4738.0"/>
        <n v="2252.0"/>
        <n v="1380.0"/>
        <n v="872.0"/>
        <n v="286.0"/>
        <n v="160.0"/>
        <n v="32660.0"/>
        <n v="20878.0"/>
        <n v="11782.0"/>
        <n v="3877.0"/>
        <n v="2688.0"/>
        <n v="1189.0"/>
        <n v="200.0"/>
        <n v="141.0"/>
        <n v="8468.0"/>
        <n v="5784.0"/>
        <n v="2684.0"/>
        <n v="3928.0"/>
        <n v="2726.0"/>
        <n v="1202.0"/>
        <n v="94.0"/>
        <n v="95.0"/>
        <n v="109.0"/>
        <n v="39.0"/>
        <n v="41.0"/>
        <n v="14.0"/>
        <n v="4081.0"/>
        <n v="2674.0"/>
        <n v="1407.0"/>
        <n v="609.0"/>
        <n v="467.0"/>
        <n v="142.0"/>
        <n v="1005.0"/>
        <n v="806.0"/>
        <n v="199.0"/>
        <n v="5763.0"/>
        <n v="4660.0"/>
        <n v="1103.0"/>
        <n v="1099.0"/>
        <n v="888.0"/>
        <n v="106.0"/>
        <n v="26.0"/>
        <n v="14631.0"/>
        <n v="11829.0"/>
        <n v="2802.0"/>
        <n v="2020.0"/>
        <n v="1641.0"/>
        <n v="379.0"/>
        <n v="168.0"/>
        <n v="135.0"/>
        <n v="2393.0"/>
        <n v="1962.0"/>
        <n v="431.0"/>
        <n v="2038.0"/>
        <n v="1658.0"/>
        <n v="380.0"/>
        <n v="122.0"/>
        <n v="28.0"/>
        <n v="125.0"/>
        <n v="104.0"/>
        <n v="21.0"/>
        <n v="44.0"/>
        <n v="4.0"/>
        <n v="2031.0"/>
        <n v="1640.0"/>
        <n v="391.0"/>
        <n v="767.0"/>
        <n v="605.0"/>
        <n v="162.0"/>
        <n v="857.0"/>
        <n v="655.0"/>
        <n v="202.0"/>
        <n v="6145.0"/>
        <n v="4757.0"/>
        <n v="1388.0"/>
        <n v="1185.0"/>
        <n v="877.0"/>
        <n v="308.0"/>
        <n v="134.0"/>
        <n v="96.0"/>
        <n v="14132.0"/>
        <n v="10876.0"/>
        <n v="3256.0"/>
        <n v="2369.0"/>
        <n v="1856.0"/>
        <n v="513.0"/>
        <n v="114.0"/>
        <n v="85.0"/>
        <n v="3682.0"/>
        <n v="823.0"/>
        <n v="2403.0"/>
        <n v="1879.0"/>
        <n v="524.0"/>
        <n v="73.0"/>
        <n v="58.0"/>
        <n v="99.0"/>
        <n v="22.0"/>
        <n v="5.0"/>
        <n v="1633.0"/>
        <n v="1250.0"/>
        <n v="383.0"/>
        <n v="355.0"/>
        <n v="264.0"/>
        <n v="91.0"/>
        <n v="373.0"/>
        <n v="151.0"/>
        <n v="4947.0"/>
        <n v="3460.0"/>
        <n v="1487.0"/>
        <n v="680.0"/>
        <n v="454.0"/>
        <n v="226.0"/>
        <n v="90.0"/>
        <n v="31.0"/>
        <n v="8819.0"/>
        <n v="6133.0"/>
        <n v="2686.0"/>
        <n v="1432.0"/>
        <n v="1053.0"/>
        <n v="23.0"/>
        <n v="10.0"/>
        <n v="2998.0"/>
        <n v="2098.0"/>
        <n v="900.0"/>
        <n v="1458.0"/>
        <n v="1069.0"/>
        <n v="389.0"/>
        <n v="81.0"/>
        <n v="2.0"/>
        <n v="8.0"/>
        <n v="1350.0"/>
        <n v="955.0"/>
        <n v="395.0"/>
        <n v="1689.0"/>
        <n v="953.0"/>
        <n v="626.0"/>
        <n v="327.0"/>
        <n v="6236.0"/>
        <n v="4016.0"/>
        <n v="2220.0"/>
        <n v="1071.0"/>
        <n v="624.0"/>
        <n v="447.0"/>
        <n v="161.0"/>
        <n v="15421.0"/>
        <n v="9480.0"/>
        <n v="5941.0"/>
        <n v="2495.0"/>
        <n v="1632.0"/>
        <n v="863.0"/>
        <n v="54.0"/>
        <n v="35.0"/>
        <n v="19.0"/>
        <n v="3077.0"/>
        <n v="2025.0"/>
        <n v="1052.0"/>
        <n v="2523.0"/>
        <n v="1650.0"/>
        <n v="873.0"/>
        <n v="12.0"/>
        <n v="71.0"/>
        <n v="2067.0"/>
        <n v="1331.0"/>
        <n v="736.0"/>
        <n v="324.0"/>
        <n v="285.0"/>
        <n v="819.0"/>
        <n v="522.0"/>
        <n v="297.0"/>
        <n v="6761.0"/>
        <n v="4240.0"/>
        <n v="2521.0"/>
        <n v="1251.0"/>
        <n v="769.0"/>
        <n v="482.0"/>
        <n v="131.0"/>
        <n v="16198.0"/>
        <n v="9862.0"/>
        <n v="6336.0"/>
        <n v="2072.0"/>
        <n v="1342.0"/>
        <n v="730.0"/>
        <n v="49.0"/>
        <n v="37.0"/>
        <n v="4056.0"/>
        <n v="2529.0"/>
        <n v="1527.0"/>
        <n v="2112.0"/>
        <n v="1371.0"/>
        <n v="16.0"/>
        <n v="9.0"/>
        <n v="7.0"/>
        <n v="3.0"/>
        <n v="11.0"/>
        <n v="1976.0"/>
        <n v="1302.0"/>
        <n v="3803.0"/>
        <n v="3129.0"/>
        <n v="6670.0"/>
        <n v="5665.0"/>
        <n v="38033.0"/>
        <n v="32224.0"/>
        <n v="5809.0"/>
        <n v="7720.0"/>
        <n v="6643.0"/>
        <n v="1077.0"/>
        <n v="783.0"/>
        <n v="664.0"/>
        <n v="119.0"/>
        <n v="94780.0"/>
        <n v="79916.0"/>
        <n v="14864.0"/>
        <n v="14157.0"/>
        <n v="11897.0"/>
        <n v="2260.0"/>
        <n v="1058.0"/>
        <n v="938.0"/>
        <n v="120.0"/>
        <n v="21820.0"/>
        <n v="18498.0"/>
        <n v="3322.0"/>
        <n v="14382.0"/>
        <n v="12081.0"/>
        <n v="2301.0"/>
        <n v="484.0"/>
        <n v="407.0"/>
        <n v="77.0"/>
        <n v="604.0"/>
        <n v="514.0"/>
        <n v="280.0"/>
        <n v="241.0"/>
        <n v="10105.0"/>
        <n v="8563.0"/>
        <n v="1542.0"/>
        <n v="456.0"/>
        <n v="159.0"/>
        <n v="721.0"/>
        <n v="485.0"/>
        <n v="236.0"/>
        <n v="6370.0"/>
        <n v="4111.0"/>
        <n v="2259.0"/>
        <n v="744.0"/>
        <n v="446.0"/>
        <n v="298.0"/>
        <n v="10948.0"/>
        <n v="7021.0"/>
        <n v="3927.0"/>
        <n v="1639.0"/>
        <n v="586.0"/>
        <n v="57.0"/>
        <n v="4025.0"/>
        <n v="2662.0"/>
        <n v="1363.0"/>
        <n v="1663.0"/>
        <n v="1070.0"/>
        <n v="593.0"/>
        <n v="17.0"/>
        <n v="1171.0"/>
        <n v="737.0"/>
        <n v="434.0"/>
        <n v="1072.0"/>
        <n v="710.0"/>
        <n v="362.0"/>
        <n v="966.0"/>
        <n v="7235.0"/>
        <n v="5019.0"/>
        <n v="2216.0"/>
        <n v="1108.0"/>
        <n v="786.0"/>
        <n v="153.0"/>
        <n v="113.0"/>
        <n v="16098.0"/>
        <n v="11214.0"/>
        <n v="4884.0"/>
        <n v="2361.0"/>
        <n v="1737.0"/>
        <n v="74.0"/>
        <n v="3146.0"/>
        <n v="2224.0"/>
        <n v="922.0"/>
        <n v="2387.0"/>
        <n v="1756.0"/>
        <n v="631.0"/>
        <n v="1.0"/>
        <n v="3194.0"/>
        <n v="2157.0"/>
        <n v="1037.0"/>
        <n v="534.0"/>
        <n v="235.0"/>
        <n v="719.0"/>
        <n v="509.0"/>
        <n v="210.0"/>
        <n v="6478.0"/>
        <n v="4570.0"/>
        <n v="1908.0"/>
        <n v="1006.0"/>
        <n v="647.0"/>
        <n v="359.0"/>
        <n v="13167.0"/>
        <n v="9198.0"/>
        <n v="3969.0"/>
        <n v="1977.0"/>
        <n v="1463.0"/>
        <n v="84.0"/>
        <n v="3940.0"/>
        <n v="2758.0"/>
        <n v="1182.0"/>
        <n v="2003.0"/>
        <n v="1483.0"/>
        <n v="520.0"/>
        <n v="6.0"/>
        <n v="1404.0"/>
        <n v="1004.0"/>
        <n v="400.0"/>
        <n v="504.0"/>
        <n v="258.0"/>
        <n v="246.0"/>
        <n v="678.0"/>
        <n v="425.0"/>
        <n v="253.0"/>
        <n v="6658.0"/>
        <n v="3948.0"/>
        <n v="2710.0"/>
        <n v="613.0"/>
        <n v="486.0"/>
        <n v="117.0"/>
        <n v="60.0"/>
        <n v="14880.0"/>
        <n v="8669.0"/>
        <n v="6211.0"/>
        <n v="1787.0"/>
        <n v="1083.0"/>
        <n v="704.0"/>
        <n v="3569.0"/>
        <n v="2081.0"/>
        <n v="1488.0"/>
        <n v="1796.0"/>
        <n v="1088.0"/>
        <n v="708.0"/>
        <n v="48.0"/>
        <n v="25.0"/>
        <n v="2000.0"/>
        <n v="1226.0"/>
        <n v="774.0"/>
        <n v="532.0"/>
        <n v="205.0"/>
        <n v="1190.0"/>
        <n v="896.0"/>
        <n v="294.0"/>
        <n v="10191.0"/>
        <n v="7644.0"/>
        <n v="2547.0"/>
        <n v="1589.0"/>
        <n v="1139.0"/>
        <n v="450.0"/>
        <n v="19593.0"/>
        <n v="14834.0"/>
        <n v="4759.0"/>
        <n v="2768.0"/>
        <n v="2182.0"/>
        <n v="187.0"/>
        <n v="4926.0"/>
        <n v="3691.0"/>
        <n v="1235.0"/>
        <n v="2884.0"/>
        <n v="2274.0"/>
        <n v="610.0"/>
        <n v="111.0"/>
        <n v="42.0"/>
        <n v="166.0"/>
        <n v="127.0"/>
        <n v="63.0"/>
        <n v="43.0"/>
        <n v="3405.0"/>
        <n v="2554.0"/>
        <n v="851.0"/>
        <n v="904.0"/>
        <n v="670.0"/>
        <n v="234.0"/>
        <n v="1478.0"/>
        <n v="1119.0"/>
        <n v="9661.0"/>
        <n v="7387.0"/>
        <n v="1626.0"/>
        <n v="1212.0"/>
        <n v="414.0"/>
        <n v="209.0"/>
        <n v="144.0"/>
        <n v="22397.0"/>
        <n v="17278.0"/>
        <n v="5119.0"/>
        <n v="3741.0"/>
        <n v="2955.0"/>
        <n v="247.0"/>
        <n v="197.0"/>
        <n v="4576.0"/>
        <n v="3440.0"/>
        <n v="1136.0"/>
        <n v="3786.0"/>
        <n v="2992.0"/>
        <n v="794.0"/>
        <n v="105.0"/>
        <n v="34.0"/>
        <n v="191.0"/>
        <n v="45.0"/>
        <n v="3201.0"/>
        <n v="2510.0"/>
        <n v="691.0"/>
        <n v="601.0"/>
        <n v="494.0"/>
        <n v="107.0"/>
        <n v="1276.0"/>
        <n v="1030.0"/>
        <n v="7357.0"/>
        <n v="5932.0"/>
        <n v="1425.0"/>
        <n v="1396.0"/>
        <n v="326.0"/>
        <n v="155.0"/>
        <n v="17776.0"/>
        <n v="14241.0"/>
        <n v="3535.0"/>
        <n v="2834.0"/>
        <n v="2315.0"/>
        <n v="519.0"/>
        <n v="75.0"/>
        <n v="3492.0"/>
        <n v="2829.0"/>
        <n v="663.0"/>
        <n v="2896.0"/>
        <n v="2363.0"/>
        <n v="533.0"/>
        <n v="0.0"/>
        <n v="2432.0"/>
        <n v="1939.0"/>
        <n v="493.0"/>
        <n v="4776.0"/>
        <n v="62185.0"/>
        <n v="7709.0"/>
        <n v="619.0"/>
        <n v="116000.0"/>
        <n v="24945.0"/>
        <n v="1607.0"/>
        <n v="26746.0"/>
        <n v="25237.0"/>
        <n v="177.0"/>
        <n v="662.0"/>
        <n v="143.0"/>
        <n v="27355.0"/>
        <n v="7109.0"/>
        <n v="5741.0"/>
        <n v="1368.0"/>
        <n v="10096.0"/>
        <n v="8275.0"/>
        <n v="1821.0"/>
        <n v="84207.0"/>
        <n v="69938.0"/>
        <n v="14269.0"/>
        <n v="13447.0"/>
        <n v="10439.0"/>
        <n v="3008.0"/>
        <n v="1192.0"/>
        <n v="919.0"/>
        <n v="273.0"/>
        <n v="170875.0"/>
        <n v="141566.0"/>
        <n v="29309.0"/>
        <n v="30559.0"/>
        <n v="26158.0"/>
        <n v="4401.0"/>
        <n v="2099.0"/>
        <n v="1817.0"/>
        <n v="282.0"/>
        <n v="50295.0"/>
        <n v="42115.0"/>
        <n v="8180.0"/>
        <n v="31013.0"/>
        <n v="26534.0"/>
        <n v="4479.0"/>
        <n v="1155.0"/>
        <n v="830.0"/>
        <n v="325.0"/>
        <n v="812.0"/>
        <n v="580.0"/>
        <n v="232.0"/>
        <n v="443.0"/>
        <n v="340.0"/>
        <n v="20969.0"/>
        <n v="17298.0"/>
        <n v="3671.0"/>
        <n v="503.0"/>
        <n v="372.0"/>
        <n v="498.0"/>
        <n v="384.0"/>
        <n v="4340.0"/>
        <n v="3249.0"/>
        <n v="1091.0"/>
        <n v="718.0"/>
        <n v="507.0"/>
        <n v="24.0"/>
        <n v="8682.0"/>
        <n v="6488.0"/>
        <n v="2194.0"/>
        <n v="1259.0"/>
        <n v="956.0"/>
        <n v="303.0"/>
        <n v="55.0"/>
        <n v="2106.0"/>
        <n v="1578.0"/>
        <n v="528.0"/>
        <n v="1299.0"/>
        <n v="310.0"/>
        <n v="1386.0"/>
        <n v="356.0"/>
        <n v="363.0"/>
        <n v="252.0"/>
        <n v="866.0"/>
        <n v="4574.0"/>
        <n v="3251.0"/>
        <n v="1323.0"/>
        <n v="735.0"/>
        <n v="404.0"/>
        <n v="9716.0"/>
        <n v="6850.0"/>
        <n v="2866.0"/>
        <n v="1602.0"/>
        <n v="1178.0"/>
        <n v="424.0"/>
        <n v="98.0"/>
        <n v="2069.0"/>
        <n v="1497.0"/>
        <n v="572.0"/>
        <n v="1198.0"/>
        <n v="154.0"/>
        <n v="147.0"/>
        <n v="86.0"/>
        <n v="61.0"/>
        <n v="1661.0"/>
        <n v="834.0"/>
        <n v="208.0"/>
        <n v="6882.0"/>
        <n v="4667.0"/>
        <n v="2215.0"/>
        <n v="1573.0"/>
        <n v="1098.0"/>
        <n v="475.0"/>
        <n v="69.0"/>
        <n v="14095.0"/>
        <n v="9915.0"/>
        <n v="4180.0"/>
        <n v="1830.0"/>
        <n v="665.0"/>
        <n v="4017.0"/>
        <n v="2760.0"/>
        <n v="1257.0"/>
        <n v="2530.0"/>
        <n v="1851.0"/>
        <n v="679.0"/>
        <n v="138.0"/>
        <n v="64.0"/>
        <n v="1741.0"/>
        <n v="1156.0"/>
        <n v="585.0"/>
        <n v="148.0"/>
        <n v="92.0"/>
        <n v="56.0"/>
        <n v="438.0"/>
        <n v="259.0"/>
        <n v="179.0"/>
        <n v="82.0"/>
        <n v="194.0"/>
        <n v="596.0"/>
        <n v="6734.0"/>
        <n v="4575.0"/>
        <n v="1489.0"/>
        <n v="1056.0"/>
        <n v="433.0"/>
        <n v="112.0"/>
        <n v="13657.0"/>
        <n v="9656.0"/>
        <n v="4001.0"/>
        <n v="2415.0"/>
        <n v="1785.0"/>
        <n v="630.0"/>
        <n v="2712.0"/>
        <n v="1228.0"/>
        <n v="2448.0"/>
        <n v="1806.0"/>
        <n v="642.0"/>
        <n v="203.0"/>
        <n v="68.0"/>
        <n v="1681.0"/>
        <n v="562.0"/>
        <n v="517.0"/>
        <n v="193.0"/>
        <n v="947.0"/>
        <n v="686.0"/>
        <n v="261.0"/>
        <n v="8852.0"/>
        <n v="5996.0"/>
        <n v="2856.0"/>
        <n v="1174.0"/>
        <n v="430.0"/>
        <n v="129.0"/>
        <n v="15487.0"/>
        <n v="10546.0"/>
        <n v="4941.0"/>
        <n v="2411.0"/>
        <n v="1748.0"/>
        <n v="4434.0"/>
        <n v="2822.0"/>
        <n v="1612.0"/>
        <n v="2491.0"/>
        <n v="1804.0"/>
        <n v="687.0"/>
        <n v="2782.0"/>
        <n v="2091.0"/>
        <n v="508.0"/>
        <n v="5852.0"/>
        <n v="4620.0"/>
        <n v="1232.0"/>
        <n v="997.0"/>
        <n v="709.0"/>
        <n v="288.0"/>
        <n v="79.0"/>
        <n v="12214.0"/>
        <n v="9646.0"/>
        <n v="2568.0"/>
        <n v="1649.0"/>
        <n v="432.0"/>
        <n v="150.0"/>
        <n v="102.0"/>
        <n v="3780.0"/>
        <n v="2994.0"/>
        <n v="1671.0"/>
        <n v="139.0"/>
        <n v="100.0"/>
        <n v="1203.0"/>
        <n v="950.0"/>
        <n v="1044.0"/>
        <n v="747.0"/>
        <n v="1864.0"/>
        <n v="1338.0"/>
        <n v="526.0"/>
        <n v="7522.0"/>
        <n v="5524.0"/>
        <n v="1998.0"/>
        <n v="2037.0"/>
        <n v="1470.0"/>
        <n v="567.0"/>
        <n v="23049.0"/>
        <n v="16973.0"/>
        <n v="6076.0"/>
        <n v="3924.0"/>
        <n v="2882.0"/>
        <n v="1042.0"/>
        <n v="406.0"/>
        <n v="108.0"/>
        <n v="4189.0"/>
        <n v="3095.0"/>
        <n v="1094.0"/>
        <n v="3963.0"/>
        <n v="2913.0"/>
        <n v="1050.0"/>
        <n v="2070.0"/>
        <n v="1506.0"/>
        <n v="564.0"/>
        <n v="257.0"/>
        <n v="244.0"/>
        <n v="554.0"/>
        <n v="4193.0"/>
        <n v="3968.0"/>
        <n v="225.0"/>
        <n v="748.0"/>
        <n v="690.0"/>
        <n v="8382.0"/>
        <n v="7934.0"/>
        <n v="448.0"/>
        <n v="1412.0"/>
        <n v="1993.0"/>
        <n v="1878.0"/>
        <n v="115.0"/>
        <n v="1424.0"/>
        <n v="1480.0"/>
        <n v="1408.0"/>
        <n v="439.0"/>
        <n v="312.0"/>
        <n v="466.0"/>
        <n v="164.0"/>
        <n v="4559.0"/>
        <n v="3209.0"/>
        <n v="233.0"/>
        <n v="9250.0"/>
        <n v="6490.0"/>
        <n v="1321.0"/>
        <n v="963.0"/>
        <n v="358.0"/>
        <n v="89.0"/>
        <n v="2718.0"/>
        <n v="1943.0"/>
        <n v="775.0"/>
        <n v="1341.0"/>
        <n v="975.0"/>
        <n v="366.0"/>
        <n v="923.0"/>
        <n v="629.0"/>
        <n v="652.0"/>
        <n v="453.0"/>
        <n v="573.0"/>
        <n v="167.0"/>
        <n v="5806.0"/>
        <n v="3827.0"/>
        <n v="1979.0"/>
        <n v="867.0"/>
        <n v="525.0"/>
        <n v="342.0"/>
        <n v="9918.0"/>
        <n v="6642.0"/>
        <n v="3276.0"/>
        <n v="1502.0"/>
        <n v="1062.0"/>
        <n v="440.0"/>
        <n v="4171.0"/>
        <n v="2730.0"/>
        <n v="1441.0"/>
        <n v="1518.0"/>
        <n v="1073.0"/>
        <n v="445.0"/>
        <n v="1076.0"/>
        <n v="724.0"/>
        <n v="352.0"/>
        <n v="2138.0"/>
        <n v="31627.0"/>
        <n v="3458.0"/>
        <n v="238.0"/>
        <n v="60082.0"/>
        <n v="12552.0"/>
        <n v="970.0"/>
        <n v="20818.0"/>
        <n v="12710.0"/>
        <n v="87.0"/>
        <n v="6647.0"/>
        <n v="8851.0"/>
        <n v="5544.0"/>
        <n v="3307.0"/>
        <n v="12428.0"/>
        <n v="8038.0"/>
        <n v="4390.0"/>
        <n v="96982.0"/>
        <n v="63940.0"/>
        <n v="33042.0"/>
        <n v="15923.0"/>
        <n v="9591.0"/>
        <n v="6332.0"/>
        <n v="1959.0"/>
        <n v="1013.0"/>
        <n v="946.0"/>
        <n v="208583.0"/>
        <n v="131839.0"/>
        <n v="76744.0"/>
        <n v="33283.0"/>
        <n v="21836.0"/>
        <n v="11447.0"/>
        <n v="2872.0"/>
        <n v="1889.0"/>
        <n v="983.0"/>
        <n v="57806.0"/>
        <n v="39271.0"/>
        <n v="18535.0"/>
        <n v="33819.0"/>
        <n v="22169.0"/>
        <n v="11650.0"/>
        <n v="912.0"/>
        <n v="441.0"/>
        <n v="471.0"/>
        <n v="296.0"/>
        <n v="165.0"/>
        <n v="24629.0"/>
        <n v="16135.0"/>
        <n v="8494.0"/>
        <n v="196.0"/>
        <n v="275.0"/>
        <n v="132.0"/>
        <n v="2715.0"/>
        <n v="386.0"/>
        <n v="158.0"/>
        <n v="228.0"/>
        <n v="5257.0"/>
        <n v="2370.0"/>
        <n v="2887.0"/>
        <n v="416.0"/>
        <n v="1196.0"/>
        <n v="616.0"/>
        <n v="837.0"/>
        <n v="417.0"/>
        <n v="420.0"/>
        <n v="390.0"/>
        <n v="393.0"/>
        <n v="76.0"/>
        <n v="338.0"/>
        <n v="2534.0"/>
        <n v="1210.0"/>
        <n v="1324.0"/>
        <n v="451.0"/>
        <n v="220.0"/>
        <n v="231.0"/>
        <n v="457.0"/>
        <n v="222.0"/>
        <n v="175.0"/>
        <n v="1775.0"/>
        <n v="895.0"/>
        <n v="880.0"/>
        <n v="11612.0"/>
        <n v="6795.0"/>
        <n v="4817.0"/>
        <n v="1047.0"/>
        <n v="759.0"/>
        <n v="250.0"/>
        <n v="26424.0"/>
        <n v="15013.0"/>
        <n v="11411.0"/>
        <n v="4489.0"/>
        <n v="2635.0"/>
        <n v="1854.0"/>
        <n v="464.0"/>
        <n v="7776.0"/>
        <n v="4507.0"/>
        <n v="3269.0"/>
        <n v="4548.0"/>
        <n v="2670.0"/>
        <n v="2110.0"/>
        <n v="1280.0"/>
        <n v="2307.0"/>
        <n v="927.0"/>
        <n v="4201.0"/>
        <n v="2451.0"/>
        <n v="1750.0"/>
        <n v="31251.0"/>
        <n v="18204.0"/>
        <n v="13047.0"/>
        <n v="5540.0"/>
        <n v="2991.0"/>
        <n v="2549.0"/>
        <n v="770.0"/>
        <n v="361.0"/>
        <n v="409.0"/>
        <n v="71865.0"/>
        <n v="40631.0"/>
        <n v="31234.0"/>
        <n v="11017.0"/>
        <n v="6579.0"/>
        <n v="4438.0"/>
        <n v="902.0"/>
        <n v="382.0"/>
        <n v="17192.0"/>
        <n v="10385.0"/>
        <n v="6807.0"/>
        <n v="11283.0"/>
        <n v="6737.0"/>
        <n v="4546.0"/>
        <n v="146.0"/>
        <n v="7733.0"/>
        <n v="4392.0"/>
        <n v="3341.0"/>
        <n v="436.0"/>
        <n v="302.0"/>
        <n v="5338.0"/>
        <n v="3758.0"/>
        <n v="1580.0"/>
        <n v="1017.0"/>
        <n v="11196.0"/>
        <n v="7544.0"/>
        <n v="3652.0"/>
        <n v="3357.0"/>
        <n v="2467.0"/>
        <n v="890.0"/>
        <n v="1772.0"/>
        <n v="1201.0"/>
        <n v="571.0"/>
        <n v="1282.0"/>
        <n v="816.0"/>
        <n v="959.0"/>
        <n v="636.0"/>
        <n v="323.0"/>
        <n v="1881.0"/>
        <n v="501.0"/>
        <n v="16884.0"/>
        <n v="12923.0"/>
        <n v="3961.0"/>
        <n v="2784.0"/>
        <n v="1970.0"/>
        <n v="814.0"/>
        <n v="31545.0"/>
        <n v="23864.0"/>
        <n v="7681.0"/>
        <n v="5283.0"/>
        <n v="4060.0"/>
        <n v="1223.0"/>
        <n v="418.0"/>
        <n v="10126.0"/>
        <n v="7978.0"/>
        <n v="2148.0"/>
        <n v="5344.0"/>
        <n v="4106.0"/>
        <n v="1238.0"/>
        <n v="5253.0"/>
        <n v="3847.0"/>
        <n v="1406.0"/>
        <n v="2987.0"/>
        <n v="2092.0"/>
        <n v="2240.0"/>
        <n v="1036.0"/>
        <n v="25451.0"/>
        <n v="18101.0"/>
        <n v="7350.0"/>
        <n v="3566.0"/>
        <n v="2251.0"/>
        <n v="1315.0"/>
        <n v="270.0"/>
        <n v="186.0"/>
        <n v="54112.0"/>
        <n v="36110.0"/>
        <n v="18002.0"/>
        <n v="8420.0"/>
        <n v="5799.0"/>
        <n v="2621.0"/>
        <n v="753.0"/>
        <n v="521.0"/>
        <n v="16550.0"/>
        <n v="12110.0"/>
        <n v="4440.0"/>
        <n v="8512.0"/>
        <n v="5857.0"/>
        <n v="2655.0"/>
        <n v="130.0"/>
        <n v="5764.0"/>
        <n v="4019.0"/>
        <n v="1745.0"/>
        <n v="124.0"/>
        <n v="405.0"/>
        <n v="2756.0"/>
        <n v="2477.0"/>
        <n v="279.0"/>
        <n v="5650.0"/>
        <n v="5097.0"/>
        <n v="553.0"/>
        <n v="1039.0"/>
        <n v="935.0"/>
        <n v="118.0"/>
        <n v="1066.0"/>
        <n v="1352.0"/>
        <n v="1216.0"/>
        <n v="136.0"/>
        <n v="3926.0"/>
        <n v="1827.0"/>
        <n v="3685.0"/>
        <n v="2008.0"/>
        <n v="1677.0"/>
        <n v="32046.0"/>
        <n v="17075.0"/>
        <n v="14971.0"/>
        <n v="5357.0"/>
        <n v="2696.0"/>
        <n v="2661.0"/>
        <n v="468.0"/>
        <n v="603.0"/>
        <n v="71277.0"/>
        <n v="37012.0"/>
        <n v="34265.0"/>
        <n v="10775.0"/>
        <n v="5966.0"/>
        <n v="4809.0"/>
        <n v="746.0"/>
        <n v="321.0"/>
        <n v="15526.0"/>
        <n v="8146.0"/>
        <n v="7380.0"/>
        <n v="11049.0"/>
        <n v="6114.0"/>
        <n v="4935.0"/>
        <n v="133.0"/>
        <n v="140.0"/>
        <n v="8443.0"/>
        <n v="3719.0"/>
        <n v="930.0"/>
        <n v="6138.0"/>
        <n v="2336.0"/>
        <n v="3802.0"/>
        <n v="720.0"/>
        <n v="254.0"/>
        <n v="182.0"/>
        <n v="14566.0"/>
        <n v="5666.0"/>
        <n v="8900.0"/>
        <n v="2455.0"/>
        <n v="3547.0"/>
        <n v="1237.0"/>
        <n v="2310.0"/>
        <n v="2506.0"/>
        <n v="1435.0"/>
        <n v="1462.0"/>
        <n v="587.0"/>
        <n v="875.0"/>
        <n v="648.0"/>
        <n v="348.0"/>
        <n v="300.0"/>
        <n v="36.0"/>
        <n v="1697.0"/>
        <n v="939.0"/>
        <n v="227.0"/>
        <n v="173.0"/>
        <n v="174.0"/>
        <n v="671.0"/>
        <n v="3164.0"/>
        <n v="1664.0"/>
        <n v="1500.0"/>
        <n v="6790.0"/>
        <n v="3119.0"/>
        <n v="591.0"/>
        <n v="579.0"/>
        <n v="376.0"/>
        <n v="1080.0"/>
        <n v="621.0"/>
        <n v="459.0"/>
        <n v="1260.0"/>
        <n v="582.0"/>
        <n v="101.0"/>
        <n v="53.0"/>
        <n v="172.0"/>
        <n v="1630.0"/>
        <n v="137.0"/>
        <n v="3952.0"/>
        <n v="1753.0"/>
        <n v="2199.0"/>
        <n v="577.0"/>
        <n v="291.0"/>
        <n v="309.0"/>
        <n v="295.0"/>
        <n v="301.0"/>
        <n v="354.0"/>
        <n v="458.0"/>
        <n v="319.0"/>
        <n v="3395.0"/>
        <n v="2190.0"/>
        <n v="1205.0"/>
        <n v="506.0"/>
        <n v="6483.0"/>
        <n v="4276.0"/>
        <n v="2207.0"/>
        <n v="974.0"/>
        <n v="1675.0"/>
        <n v="1016.0"/>
        <n v="659.0"/>
        <n v="988.0"/>
        <n v="683.0"/>
        <n v="305.0"/>
        <n v="860.0"/>
        <n v="289.0"/>
        <n v="169.0"/>
        <n v="248.0"/>
        <n v="2412.0"/>
        <n v="985.0"/>
        <n v="1427.0"/>
        <n v="6604.0"/>
        <n v="2746.0"/>
        <n v="3858.0"/>
        <n v="1194.0"/>
        <n v="1444.0"/>
        <n v="839.0"/>
        <n v="1264.0"/>
        <n v="552.0"/>
        <n v="712.0"/>
        <n v="224.0"/>
        <n v="1067.0"/>
        <n v="592.0"/>
        <n v="1825.0"/>
        <n v="1048.0"/>
        <n v="777.0"/>
        <n v="14659.0"/>
        <n v="8822.0"/>
        <n v="5837.0"/>
        <n v="2372.0"/>
        <n v="1326.0"/>
        <n v="1046.0"/>
        <n v="394.0"/>
        <n v="198.0"/>
        <n v="31185.0"/>
        <n v="17961.0"/>
        <n v="13224.0"/>
        <n v="4311.0"/>
        <n v="2716.0"/>
        <n v="1595.0"/>
        <n v="266.0"/>
        <n v="7330.0"/>
        <n v="4430.0"/>
        <n v="2900.0"/>
        <n v="4376.0"/>
        <n v="2753.0"/>
        <n v="1623.0"/>
        <n v="52.0"/>
        <n v="4123.0"/>
        <n v="2473.0"/>
        <n v="17013.0"/>
        <n v="10302.0"/>
        <n v="6711.0"/>
        <n v="25302.0"/>
        <n v="18167.0"/>
        <n v="7135.0"/>
        <n v="167663.0"/>
        <n v="116922.0"/>
        <n v="50741.0"/>
        <n v="33776.0"/>
        <n v="21177.0"/>
        <n v="12599.0"/>
        <n v="3266.0"/>
        <n v="1949.0"/>
        <n v="1317.0"/>
        <n v="372095.0"/>
        <n v="254529.0"/>
        <n v="117566.0"/>
        <n v="54224.0"/>
        <n v="39052.0"/>
        <n v="15172.0"/>
        <n v="5603.0"/>
        <n v="4165.0"/>
        <n v="1438.0"/>
        <n v="83036.0"/>
        <n v="58883.0"/>
        <n v="24153.0"/>
        <n v="55101.0"/>
        <n v="39657.0"/>
        <n v="15444.0"/>
        <n v="2761.0"/>
        <n v="1399.0"/>
        <n v="1362.0"/>
        <n v="1859.0"/>
        <n v="915.0"/>
        <n v="590.0"/>
        <n v="60592.0"/>
        <n v="41735.0"/>
        <n v="18857.0"/>
        <n v="3429.0"/>
        <n v="1562.0"/>
        <n v="1867.0"/>
        <n v="3190.0"/>
        <n v="1848.0"/>
        <n v="19381.0"/>
        <n v="11556.0"/>
        <n v="7825.0"/>
        <n v="4653.0"/>
        <n v="2401.0"/>
        <n v="204.0"/>
        <n v="47701.0"/>
        <n v="26631.0"/>
        <n v="21070.0"/>
        <n v="6382.0"/>
        <n v="3923.0"/>
        <n v="2459.0"/>
        <n v="277.0"/>
        <n v="7448.0"/>
        <n v="4529.0"/>
        <n v="2919.0"/>
        <n v="6561.0"/>
        <n v="4022.0"/>
        <n v="2539.0"/>
        <n v="9537.0"/>
        <n v="5700.0"/>
        <n v="3837.0"/>
        <n v="643.0"/>
        <n v="299.0"/>
        <n v="801.0"/>
        <n v="2860.0"/>
        <n v="1849.0"/>
        <n v="1011.0"/>
        <n v="8399.0"/>
        <n v="5314.0"/>
        <n v="3085.0"/>
        <n v="726.0"/>
        <n v="320.0"/>
        <n v="715.0"/>
        <n v="368.0"/>
        <n v="884.0"/>
        <n v="540.0"/>
        <n v="163.0"/>
        <n v="537.0"/>
        <n v="2001.0"/>
        <n v="1292.0"/>
        <n v="497.0"/>
        <n v="10203.0"/>
        <n v="4439.0"/>
        <n v="781.0"/>
        <n v="478.0"/>
        <n v="1466.0"/>
        <n v="925.0"/>
        <n v="541.0"/>
        <n v="1285.0"/>
        <n v="790.0"/>
        <n v="495.0"/>
        <n v="597.0"/>
        <n v="2580.0"/>
        <n v="1642.0"/>
        <n v="2789.0"/>
        <n v="2115.0"/>
        <n v="19997.0"/>
        <n v="13964.0"/>
        <n v="6033.0"/>
        <n v="3627.0"/>
        <n v="2499.0"/>
        <n v="1128.0"/>
        <n v="128.0"/>
        <n v="43092.0"/>
        <n v="30618.0"/>
        <n v="12474.0"/>
        <n v="6988.0"/>
        <n v="5401.0"/>
        <n v="1587.0"/>
        <n v="263.0"/>
        <n v="8546.0"/>
        <n v="6268.0"/>
        <n v="2278.0"/>
        <n v="7067.0"/>
        <n v="5463.0"/>
        <n v="1604.0"/>
        <n v="7780.0"/>
        <n v="5246.0"/>
        <n v="1443.0"/>
        <n v="954.0"/>
        <n v="489.0"/>
        <n v="6853.0"/>
        <n v="4495.0"/>
        <n v="2358.0"/>
        <n v="926.0"/>
        <n v="17759.0"/>
        <n v="11096.0"/>
        <n v="6663.0"/>
        <n v="2966.0"/>
        <n v="1880.0"/>
        <n v="1086.0"/>
        <n v="188.0"/>
        <n v="3596.0"/>
        <n v="2434.0"/>
        <n v="1162.0"/>
        <n v="3010.0"/>
        <n v="1914.0"/>
        <n v="1096.0"/>
        <n v="178.0"/>
        <n v="1995.0"/>
        <n v="1275.0"/>
        <n v="765.0"/>
        <n v="313.0"/>
        <n v="452.0"/>
        <n v="542.0"/>
        <n v="381.0"/>
        <n v="6335.0"/>
        <n v="3479.0"/>
        <n v="1758.0"/>
        <n v="907.0"/>
        <n v="14665.0"/>
        <n v="7863.0"/>
        <n v="6802.0"/>
        <n v="1905.0"/>
        <n v="2652.0"/>
        <n v="1509.0"/>
        <n v="1143.0"/>
        <n v="1924.0"/>
        <n v="1225.0"/>
        <n v="699.0"/>
        <n v="62.0"/>
        <n v="2693.0"/>
        <n v="1378.0"/>
        <n v="1113.0"/>
        <n v="773.0"/>
        <n v="2048.0"/>
        <n v="1519.0"/>
        <n v="529.0"/>
        <n v="16086.0"/>
        <n v="11862.0"/>
        <n v="4224.0"/>
        <n v="3677.0"/>
        <n v="2439.0"/>
        <n v="33368.0"/>
        <n v="24235.0"/>
        <n v="9133.0"/>
        <n v="4816.0"/>
        <n v="3526.0"/>
        <n v="1290.0"/>
        <n v="1252.0"/>
        <n v="952.0"/>
        <n v="8263.0"/>
        <n v="6254.0"/>
        <n v="2009.0"/>
        <n v="4874.0"/>
        <n v="3572.0"/>
        <n v="548.0"/>
        <n v="243.0"/>
        <n v="223.0"/>
        <n v="5710.0"/>
        <n v="4153.0"/>
        <n v="1557.0"/>
        <n v="1002.0"/>
        <n v="667.0"/>
        <n v="335.0"/>
        <n v="1024.0"/>
        <n v="7498.0"/>
        <n v="5384.0"/>
        <n v="2114.0"/>
        <n v="1696.0"/>
        <n v="1160.0"/>
        <n v="536.0"/>
        <n v="17105.0"/>
        <n v="12266.0"/>
        <n v="4839.0"/>
        <n v="2697.0"/>
        <n v="2012.0"/>
        <n v="685.0"/>
        <n v="4066.0"/>
        <n v="2972.0"/>
        <n v="2743.0"/>
        <n v="695.0"/>
        <n v="195.0"/>
        <n v="2704.0"/>
        <n v="825.0"/>
        <n v="1590.0"/>
        <n v="401.0"/>
        <n v="3219.0"/>
        <n v="2599.0"/>
        <n v="620.0"/>
        <n v="24365.0"/>
        <n v="18992.0"/>
        <n v="5373.0"/>
        <n v="2993.0"/>
        <n v="2271.0"/>
        <n v="722.0"/>
        <n v="360.0"/>
        <n v="249.0"/>
        <n v="44762.0"/>
        <n v="34670.0"/>
        <n v="10092.0"/>
        <n v="5589.0"/>
        <n v="4504.0"/>
        <n v="337.0"/>
        <n v="268.0"/>
        <n v="12670.0"/>
        <n v="9770.0"/>
        <n v="5654.0"/>
        <n v="1095.0"/>
        <n v="218.0"/>
        <n v="8164.0"/>
        <n v="6497.0"/>
        <n v="1667.0"/>
        <n v="1022.0"/>
        <n v="651.0"/>
        <n v="1679.0"/>
        <n v="1101.0"/>
        <n v="578.0"/>
        <n v="12017.0"/>
        <n v="6742.0"/>
        <n v="5275.0"/>
        <n v="2156.0"/>
        <n v="1074.0"/>
        <n v="1082.0"/>
        <n v="25143.0"/>
        <n v="14500.0"/>
        <n v="10643.0"/>
        <n v="4238.0"/>
        <n v="2552.0"/>
        <n v="1686.0"/>
        <n v="6326.0"/>
        <n v="3537.0"/>
        <n v="4290.0"/>
        <n v="2586.0"/>
        <n v="1704.0"/>
        <n v="3775.0"/>
        <n v="2129.0"/>
        <n v="1646.0"/>
        <n v="728.0"/>
        <n v="644.0"/>
        <n v="278.0"/>
        <n v="8804.0"/>
        <n v="5495.0"/>
        <n v="3309.0"/>
        <n v="1653.0"/>
        <n v="18419.0"/>
        <n v="11996.0"/>
        <n v="6423.0"/>
        <n v="2877.0"/>
        <n v="5459.0"/>
        <n v="3366.0"/>
        <n v="2093.0"/>
        <n v="2904.0"/>
        <n v="1996.0"/>
        <n v="908.0"/>
        <n v="2531.0"/>
        <n v="602.0"/>
        <n v="3112.0"/>
        <n v="2493.0"/>
        <n v="18048.0"/>
        <n v="14583.0"/>
        <n v="3465.0"/>
        <n v="2927.0"/>
        <n v="2158.0"/>
        <n v="307.0"/>
        <n v="42271.0"/>
        <n v="33300.0"/>
        <n v="8971.0"/>
        <n v="6351.0"/>
        <n v="5157.0"/>
        <n v="980.0"/>
        <n v="810.0"/>
        <n v="8289.0"/>
        <n v="6888.0"/>
        <n v="1401.0"/>
        <n v="6443.0"/>
        <n v="5230.0"/>
        <n v="1213.0"/>
        <n v="6591.0"/>
        <n v="5240.0"/>
        <n v="1351.0"/>
        <n v="1393.0"/>
        <n v="924.0"/>
        <n v="469.0"/>
        <n v="2702.0"/>
        <n v="2039.0"/>
        <n v="13664.0"/>
        <n v="10432.0"/>
        <n v="3232.0"/>
        <n v="3155.0"/>
        <n v="2257.0"/>
        <n v="898.0"/>
        <n v="214.0"/>
        <n v="32600.0"/>
        <n v="24260.0"/>
        <n v="8340.0"/>
        <n v="3387.0"/>
        <n v="1117.0"/>
        <n v="316.0"/>
        <n v="8767.0"/>
        <n v="6653.0"/>
        <n v="4637.0"/>
        <n v="3478.0"/>
        <n v="1159.0"/>
        <n v="190.0"/>
        <n v="311.0"/>
        <n v="229.0"/>
        <n v="3915.0"/>
        <n v="3070.0"/>
        <n v="845.0"/>
        <n v="171.0"/>
        <n v="913.0"/>
        <n v="692.0"/>
        <n v="221.0"/>
        <n v="8462.0"/>
        <n v="6088.0"/>
        <n v="2374.0"/>
        <n v="1142.0"/>
        <n v="462.0"/>
        <n v="16608.0"/>
        <n v="12016.0"/>
        <n v="4592.0"/>
        <n v="2606.0"/>
        <n v="2010.0"/>
        <n v="4405.0"/>
        <n v="3063.0"/>
        <n v="2647.0"/>
        <n v="3300.0"/>
        <n v="4327.0"/>
        <n v="3157.0"/>
        <n v="1170.0"/>
        <n v="9366.0"/>
        <n v="7542.0"/>
        <n v="1824.0"/>
        <n v="65063.0"/>
        <n v="51580.0"/>
        <n v="13483.0"/>
        <n v="14916.0"/>
        <n v="11078.0"/>
        <n v="3838.0"/>
        <n v="1265.0"/>
        <n v="881.0"/>
        <n v="141608.0"/>
        <n v="111237.0"/>
        <n v="30371.0"/>
        <n v="24276.0"/>
        <n v="19764.0"/>
        <n v="4512.0"/>
        <n v="3632.0"/>
        <n v="2906.0"/>
        <n v="35174.0"/>
        <n v="27946.0"/>
        <n v="7228.0"/>
        <n v="24633.0"/>
        <n v="20033.0"/>
        <n v="4600.0"/>
        <n v="749.0"/>
        <n v="1116.0"/>
        <n v="336.0"/>
        <n v="18488.0"/>
        <n v="14866.0"/>
        <n v="3622.0"/>
        <n v="515.0"/>
        <n v="4962.0"/>
        <n v="3000.0"/>
        <n v="740.0"/>
        <n v="583.0"/>
        <n v="12413.0"/>
        <n v="7494.0"/>
        <n v="4919.0"/>
        <n v="2049.0"/>
        <n v="1298.0"/>
        <n v="751.0"/>
        <n v="215.0"/>
        <n v="1707.0"/>
        <n v="696.0"/>
        <n v="2094.0"/>
        <n v="1329.0"/>
        <n v="1894.0"/>
        <n v="1248.0"/>
        <n v="646.0"/>
        <n v="1449.0"/>
        <n v="3753.0"/>
        <n v="3168.0"/>
        <n v="28431.0"/>
        <n v="23822.0"/>
        <n v="4609.0"/>
        <n v="5458.0"/>
        <n v="4418.0"/>
        <n v="1040.0"/>
        <n v="350.0"/>
        <n v="267.0"/>
        <n v="56116.0"/>
        <n v="46897.0"/>
        <n v="9219.0"/>
        <n v="9695.0"/>
        <n v="8276.0"/>
        <n v="1419.0"/>
        <n v="1531.0"/>
        <n v="283.0"/>
        <n v="14973.0"/>
        <n v="12616.0"/>
        <n v="2357.0"/>
        <n v="9805.0"/>
        <n v="8356.0"/>
        <n v="8842.0"/>
        <n v="7390.0"/>
        <n v="1452.0"/>
        <n v="1087.0"/>
        <n v="408.0"/>
        <n v="1747.0"/>
        <n v="12571.0"/>
        <n v="9189.0"/>
        <n v="3382.0"/>
        <n v="3534.0"/>
        <n v="2472.0"/>
        <n v="388.0"/>
        <n v="29553.0"/>
        <n v="21563.0"/>
        <n v="7990.0"/>
        <n v="5073.0"/>
        <n v="4064.0"/>
        <n v="1009.0"/>
        <n v="623.0"/>
        <n v="8075.0"/>
        <n v="5849.0"/>
        <n v="2226.0"/>
        <n v="5159.0"/>
        <n v="4127.0"/>
        <n v="1032.0"/>
        <n v="1951.0"/>
        <n v="1426.0"/>
        <n v="213.0"/>
        <n v="2816.0"/>
        <n v="2213.0"/>
        <n v="535.0"/>
        <n v="455.0"/>
        <n v="556.0"/>
        <n v="461.0"/>
        <n v="635.0"/>
        <n v="829.0"/>
        <n v="502.0"/>
        <n v="7261.0"/>
        <n v="4481.0"/>
        <n v="2780.0"/>
        <n v="714.0"/>
        <n v="185.0"/>
        <n v="15965.0"/>
        <n v="9594.0"/>
        <n v="6371.0"/>
        <n v="2273.0"/>
        <n v="1554.0"/>
        <n v="272.0"/>
        <n v="3213.0"/>
        <n v="1906.0"/>
        <n v="2322.0"/>
        <n v="1586.0"/>
        <n v="121.0"/>
        <n v="1105.0"/>
        <n v="684.0"/>
        <n v="421.0"/>
        <n v="1012.0"/>
        <n v="3187.0"/>
        <n v="2617.0"/>
        <n v="570.0"/>
        <n v="19099.0"/>
        <n v="15569.0"/>
        <n v="3530.0"/>
        <n v="4601.0"/>
        <n v="3448.0"/>
        <n v="1153.0"/>
        <n v="237.0"/>
        <n v="43526.0"/>
        <n v="35283.0"/>
        <n v="8243.0"/>
        <n v="7459.0"/>
        <n v="6126.0"/>
        <n v="1333.0"/>
        <n v="995.0"/>
        <n v="820.0"/>
        <n v="10419.0"/>
        <n v="8470.0"/>
        <n v="7575.0"/>
        <n v="6221.0"/>
        <n v="1354.0"/>
        <n v="5801.0"/>
        <n v="4802.0"/>
        <n v="999.0"/>
        <n v="11343.0"/>
        <n v="3665.0"/>
        <n v="13037.0"/>
        <n v="9476.0"/>
        <n v="3561.0"/>
        <n v="96754.0"/>
        <n v="70848.0"/>
        <n v="25906.0"/>
        <n v="23381.0"/>
        <n v="15555.0"/>
        <n v="7826.0"/>
        <n v="2035.0"/>
        <n v="1288.0"/>
        <n v="215641.0"/>
        <n v="154736.0"/>
        <n v="60905.0"/>
        <n v="36721.0"/>
        <n v="27033.0"/>
        <n v="9688.0"/>
        <n v="6085.0"/>
        <n v="1515.0"/>
        <n v="54925.0"/>
        <n v="40525.0"/>
        <n v="14400.0"/>
        <n v="37232.0"/>
        <n v="27377.0"/>
        <n v="9855.0"/>
        <n v="2052.0"/>
        <n v="1183.0"/>
        <n v="869.0"/>
        <n v="1068.0"/>
        <n v="717.0"/>
        <n v="351.0"/>
        <n v="874.0"/>
        <n v="568.0"/>
        <n v="306.0"/>
        <n v="24473.0"/>
        <n v="18124.0"/>
        <n v="6349.0"/>
        <n v="293.0"/>
        <n v="2254.0"/>
        <n v="614.0"/>
        <n v="346.0"/>
        <n v="971.0"/>
        <n v="402.0"/>
        <n v="569.0"/>
        <n v="1389.0"/>
        <n v="1605.0"/>
        <n v="364.0"/>
        <n v="561.0"/>
        <n v="281.0"/>
        <n v="370.0"/>
        <n v="290.0"/>
        <n v="157.0"/>
        <n v="488.0"/>
        <n v="329.0"/>
        <n v="3182.0"/>
        <n v="2124.0"/>
        <n v="6730.0"/>
        <n v="4486.0"/>
        <n v="2244.0"/>
        <n v="1115.0"/>
        <n v="1844.0"/>
        <n v="1217.0"/>
        <n v="627.0"/>
        <n v="1124.0"/>
        <n v="784.0"/>
        <n v="943.0"/>
        <n v="1769.0"/>
        <n v="768.0"/>
        <n v="1001.0"/>
        <n v="12681.0"/>
        <n v="7541.0"/>
        <n v="5140.0"/>
        <n v="1390.0"/>
        <n v="1495.0"/>
        <n v="256.0"/>
        <n v="30542.0"/>
        <n v="16128.0"/>
        <n v="14414.0"/>
        <n v="4952.0"/>
        <n v="2237.0"/>
        <n v="429.0"/>
        <n v="7848.0"/>
        <n v="4868.0"/>
        <n v="2980.0"/>
        <n v="5050.0"/>
        <n v="2289.0"/>
        <n v="2570.0"/>
        <n v="1455.0"/>
        <n v="510.0"/>
        <n v="2656.0"/>
        <n v="1917.0"/>
        <n v="739.0"/>
        <n v="15806.0"/>
        <n v="11644.0"/>
        <n v="4162.0"/>
        <n v="4083.0"/>
        <n v="1330.0"/>
        <n v="332.0"/>
        <n v="34873.0"/>
        <n v="25399.0"/>
        <n v="9474.0"/>
        <n v="6435.0"/>
        <n v="1678.0"/>
        <n v="772.0"/>
        <n v="9291.0"/>
        <n v="6773.0"/>
        <n v="6555.0"/>
        <n v="4834.0"/>
        <n v="1721.0"/>
        <n v="183.0"/>
        <n v="88.0"/>
        <n v="4411.0"/>
        <n v="3329.0"/>
        <n v="1059.0"/>
        <n v="1761.0"/>
        <n v="1451.0"/>
        <n v="15684.0"/>
        <n v="12338.0"/>
        <n v="3346.0"/>
        <n v="3687.0"/>
        <n v="2703.0"/>
        <n v="984.0"/>
        <n v="242.0"/>
        <n v="31045.0"/>
        <n v="24309.0"/>
        <n v="6736.0"/>
        <n v="4788.0"/>
        <n v="3779.0"/>
        <n v="1208.0"/>
        <n v="960.0"/>
        <n v="7254.0"/>
        <n v="6013.0"/>
        <n v="1241.0"/>
        <n v="4858.0"/>
        <n v="3836.0"/>
        <n v="156.0"/>
        <n v="2869.0"/>
        <n v="2317.0"/>
        <n v="1953.0"/>
        <n v="2206.0"/>
        <n v="1903.0"/>
        <n v="11634.0"/>
        <n v="2023.0"/>
        <n v="3886.0"/>
        <n v="3244.0"/>
        <n v="35634.0"/>
        <n v="30492.0"/>
        <n v="5142.0"/>
        <n v="6049.0"/>
        <n v="5185.0"/>
        <n v="1334.0"/>
        <n v="6717.0"/>
        <n v="5717.0"/>
        <n v="1000.0"/>
        <n v="6115.0"/>
        <n v="5239.0"/>
        <n v="876.0"/>
        <n v="4231.0"/>
        <n v="3643.0"/>
        <n v="588.0"/>
        <n v="412.0"/>
        <n v="1294.0"/>
        <n v="18371.0"/>
        <n v="14031.0"/>
        <n v="3278.0"/>
        <n v="921.0"/>
        <n v="304.0"/>
        <n v="35671.0"/>
        <n v="27212.0"/>
        <n v="8459.0"/>
        <n v="6633.0"/>
        <n v="5200.0"/>
        <n v="1433.0"/>
        <n v="1122.0"/>
        <n v="861.0"/>
        <n v="12490.0"/>
        <n v="9706.0"/>
        <n v="6682.0"/>
        <n v="5237.0"/>
        <n v="1445.0"/>
        <n v="180.0"/>
        <n v="3823.0"/>
        <n v="2812.0"/>
        <n v="1450.0"/>
        <n v="797.0"/>
        <n v="10480.0"/>
        <n v="7597.0"/>
        <n v="2883.0"/>
        <n v="2225.0"/>
        <n v="1439.0"/>
        <n v="23987.0"/>
        <n v="16899.0"/>
        <n v="7088.0"/>
        <n v="3655.0"/>
        <n v="2773.0"/>
        <n v="882.0"/>
        <n v="5474.0"/>
        <n v="3914.0"/>
        <n v="1560.0"/>
        <n v="3699.0"/>
        <n v="2806.0"/>
        <n v="893.0"/>
        <n v="3693.0"/>
        <n v="2717.0"/>
        <n v="976.0"/>
        <n v="826.0"/>
        <n v="598.0"/>
        <n v="5018.0"/>
        <n v="3230.0"/>
        <n v="1788.0"/>
        <n v="1262.0"/>
        <n v="762.0"/>
        <n v="500.0"/>
        <n v="11911.0"/>
        <n v="7808.0"/>
        <n v="4103.0"/>
        <n v="2390.0"/>
        <n v="1567.0"/>
        <n v="3007.0"/>
        <n v="1923.0"/>
        <n v="1084.0"/>
        <n v="2433.0"/>
        <n v="838.0"/>
        <n v="969.0"/>
        <n v="5661.0"/>
        <n v="3987.0"/>
        <n v="1674.0"/>
        <n v="6814.0"/>
        <n v="4903.0"/>
        <n v="1911.0"/>
        <n v="44434.0"/>
        <n v="31911.0"/>
        <n v="12523.0"/>
        <n v="13870.0"/>
        <n v="8891.0"/>
        <n v="4979.0"/>
        <n v="1180.0"/>
        <n v="427.0"/>
        <n v="99932.0"/>
        <n v="70674.0"/>
        <n v="29258.0"/>
        <n v="15417.0"/>
        <n v="11252.0"/>
        <n v="1391.0"/>
        <n v="411.0"/>
        <n v="20610.0"/>
        <n v="14951.0"/>
        <n v="5659.0"/>
        <n v="15715.0"/>
        <n v="11455.0"/>
        <n v="4260.0"/>
        <n v="1173.0"/>
        <n v="357.0"/>
        <n v="13241.0"/>
        <n v="9540.0"/>
        <n v="3701.0"/>
        <n v="369.0"/>
        <n v="4675.0"/>
        <n v="2078.0"/>
        <n v="1061.0"/>
        <n v="11496.0"/>
        <n v="6185.0"/>
        <n v="5311.0"/>
        <n v="1841.0"/>
        <n v="788.0"/>
        <n v="2235.0"/>
        <n v="1862.0"/>
        <n v="1839.0"/>
        <n v="1081.0"/>
        <n v="967.0"/>
        <n v="766.0"/>
        <n v="5728.0"/>
        <n v="3710.0"/>
        <n v="2018.0"/>
        <n v="2279.0"/>
        <n v="917.0"/>
        <n v="13546.0"/>
        <n v="8722.0"/>
        <n v="4824.0"/>
        <n v="1835.0"/>
        <n v="2496.0"/>
        <n v="1538.0"/>
        <n v="1281.0"/>
        <n v="2062.0"/>
        <n v="1442.0"/>
        <n v="3297.0"/>
        <n v="2075.0"/>
        <n v="1222.0"/>
        <n v="625.0"/>
        <n v="7810.0"/>
        <n v="4848.0"/>
        <n v="2962.0"/>
        <n v="1534.0"/>
        <n v="560.0"/>
        <n v="1286.0"/>
        <n v="804.0"/>
        <n v="1558.0"/>
        <n v="1254.0"/>
        <n v="1657.0"/>
        <n v="9521.0"/>
        <n v="3149.0"/>
        <n v="2665.0"/>
        <n v="1813.0"/>
        <n v="852.0"/>
        <n v="25592.0"/>
        <n v="19037.0"/>
        <n v="3999.0"/>
        <n v="3068.0"/>
        <n v="931.0"/>
        <n v="397.0"/>
        <n v="5588.0"/>
        <n v="4323.0"/>
        <n v="4071.0"/>
        <n v="3125.0"/>
        <n v="216.0"/>
        <n v="3303.0"/>
        <n v="2469.0"/>
        <n v="688.0"/>
        <n v="1244.0"/>
        <n v="1034.0"/>
        <n v="7932.0"/>
        <n v="6724.0"/>
        <n v="1684.0"/>
        <n v="415.0"/>
        <n v="184.0"/>
        <n v="17077.0"/>
        <n v="14186.0"/>
        <n v="2891.0"/>
        <n v="2676.0"/>
        <n v="2255.0"/>
        <n v="3393.0"/>
        <n v="2721.0"/>
        <n v="2292.0"/>
        <n v="1992.0"/>
        <n v="240.0"/>
        <n v="4760.0"/>
        <n v="3141.0"/>
        <n v="1619.0"/>
        <n v="1561.0"/>
        <n v="934.0"/>
        <n v="10607.0"/>
        <n v="6953.0"/>
        <n v="3654.0"/>
        <n v="1582.0"/>
        <n v="2218.0"/>
        <n v="1456.0"/>
        <n v="546.0"/>
        <n v="1545.0"/>
        <n v="1621.0"/>
        <n v="1516.0"/>
        <n v="262.0"/>
        <n v="265.0"/>
        <n v="331.0"/>
        <n v="668.0"/>
        <n v="1571.0"/>
        <n v="1267.0"/>
        <n v="6192.0"/>
        <n v="4898.0"/>
        <n v="559.0"/>
        <n v="910.0"/>
        <n v="594.0"/>
        <n v="1111.0"/>
        <n v="809.0"/>
        <n v="1511.0"/>
        <n v="581.0"/>
        <n v="239.0"/>
        <n v="334.0"/>
        <n v="245.0"/>
      </sharedItems>
    </cacheField>
    <cacheField name="Сумма смертей всего населения за все года по болезням" numFmtId="3">
      <sharedItems containsString="0" containsBlank="1" containsNumber="1" containsInteger="1">
        <n v="851240.0"/>
        <m/>
        <n v="1099701.0"/>
        <n v="9855134.0"/>
        <n v="1733679.0"/>
        <n v="19061.0"/>
        <n v="226291.0"/>
        <n v="2.1246188E7"/>
        <n v="3178249.0"/>
        <n v="347316.0"/>
        <n v="5259176.0"/>
        <n v="3222308.0"/>
        <n v="21104.0"/>
        <n v="216776.0"/>
        <n v="128586.0"/>
        <n v="104451.0"/>
        <n v="97073.0"/>
        <n v="3017144.0"/>
        <n v="209969.0"/>
        <n v="290574.0"/>
        <n v="2734939.0"/>
        <n v="403699.0"/>
        <n v="5622.0"/>
        <n v="59695.0"/>
        <n v="5913852.0"/>
        <n v="899202.0"/>
        <n v="49981.0"/>
        <n v="1453158.0"/>
        <n v="911763.0"/>
        <n v="4533.0"/>
        <n v="40489.0"/>
        <n v="37818.0"/>
        <n v="28426.0"/>
        <n v="19547.0"/>
        <n v="892428.0"/>
        <n v="11093.0"/>
        <n v="9740.0"/>
        <n v="126520.0"/>
        <n v="14175.0"/>
        <n v="198.0"/>
        <n v="2314.0"/>
        <n v="242430.0"/>
        <n v="31415.0"/>
        <n v="811.0"/>
        <n v="90741.0"/>
        <n v="31911.0"/>
        <n v="179.0"/>
        <n v="2201.0"/>
        <n v="724.0"/>
        <n v="1069.0"/>
        <n v="688.0"/>
        <n v="23786.0"/>
        <n v="12703.0"/>
        <n v="11550.0"/>
        <n v="99944.0"/>
        <n v="17459.0"/>
        <n v="206.0"/>
        <n v="2135.0"/>
        <n v="211215.0"/>
        <n v="31568.0"/>
        <n v="1480.0"/>
        <n v="44329.0"/>
        <n v="31870.0"/>
        <n v="174.0"/>
        <n v="1809.0"/>
        <n v="1822.0"/>
        <n v="1037.0"/>
        <n v="39438.0"/>
        <n v="9618.0"/>
        <n v="18996.0"/>
        <n v="128195.0"/>
        <n v="18058.0"/>
        <n v="181.0"/>
        <n v="3228.0"/>
        <n v="254223.0"/>
        <n v="36926.0"/>
        <n v="1691.0"/>
        <n v="71312.0"/>
        <n v="37434.0"/>
        <n v="2535.0"/>
        <n v="2409.0"/>
        <n v="1448.0"/>
        <n v="1196.0"/>
        <n v="41305.0"/>
        <n v="11154.0"/>
        <n v="14917.0"/>
        <n v="166882.0"/>
        <n v="32047.0"/>
        <n v="269.0"/>
        <n v="4542.0"/>
        <n v="397869.0"/>
        <n v="46122.0"/>
        <n v="1910.0"/>
        <n v="82411.0"/>
        <n v="46813.0"/>
        <n v="221.0"/>
        <n v="3368.0"/>
        <n v="3730.0"/>
        <n v="2041.0"/>
        <n v="863.0"/>
        <n v="63237.0"/>
        <n v="7064.0"/>
        <n v="11692.0"/>
        <n v="68533.0"/>
        <n v="11823.0"/>
        <n v="1292.0"/>
        <n v="183595.0"/>
        <n v="23696.0"/>
        <n v="1982.0"/>
        <n v="22606.0"/>
        <n v="23968.0"/>
        <n v="92.0"/>
        <n v="2084.0"/>
        <n v="1608.0"/>
        <n v="605.0"/>
        <n v="743.0"/>
        <n v="26507.0"/>
        <n v="7383.0"/>
        <n v="9309.0"/>
        <n v="82015.0"/>
        <n v="13429.0"/>
        <n v="113.0"/>
        <n v="2204.0"/>
        <n v="171935.0"/>
        <n v="24944.0"/>
        <n v="1542.0"/>
        <n v="48475.0"/>
        <n v="25258.0"/>
        <n v="162.0"/>
        <n v="1458.0"/>
        <n v="1821.0"/>
        <n v="1100.0"/>
        <n v="593.0"/>
        <n v="22369.0"/>
        <n v="4178.0"/>
        <n v="5440.0"/>
        <n v="58363.0"/>
        <n v="7705.0"/>
        <n v="84.0"/>
        <n v="890.0"/>
        <n v="111764.0"/>
        <n v="16739.0"/>
        <n v="557.0"/>
        <n v="33533.0"/>
        <n v="16975.0"/>
        <n v="108.0"/>
        <n v="1365.0"/>
        <n v="388.0"/>
        <n v="324.0"/>
        <n v="17613.0"/>
        <n v="11950.0"/>
        <n v="9530.0"/>
        <n v="87205.0"/>
        <n v="11798.0"/>
        <n v="163.0"/>
        <n v="2238.0"/>
        <n v="199478.0"/>
        <n v="28265.0"/>
        <n v="1061.0"/>
        <n v="43983.0"/>
        <n v="28675.0"/>
        <n v="114.0"/>
        <n v="971.0"/>
        <n v="631.0"/>
        <n v="1007.0"/>
        <n v="525.0"/>
        <n v="29080.0"/>
        <n v="8113.0"/>
        <n v="8032.0"/>
        <n v="83808.0"/>
        <n v="14409.0"/>
        <n v="121.0"/>
        <n v="2143.0"/>
        <n v="197731.0"/>
        <n v="23617.0"/>
        <n v="659.0"/>
        <n v="48844.0"/>
        <n v="24073.0"/>
        <n v="192.0"/>
        <n v="1198.0"/>
        <n v="1025.0"/>
        <n v="980.0"/>
        <n v="581.0"/>
        <n v="22932.0"/>
        <n v="35056.0"/>
        <n v="59913.0"/>
        <n v="481356.0"/>
        <n v="85189.0"/>
        <n v="916.0"/>
        <n v="13072.0"/>
        <n v="1096939.0"/>
        <n v="156385.0"/>
        <n v="10603.0"/>
        <n v="284940.0"/>
        <n v="158662.0"/>
        <n v="799.0"/>
        <n v="9661.0"/>
        <n v="8316.0"/>
        <n v="6442.0"/>
        <n v="5771.0"/>
        <n v="123758.0"/>
        <n v="4813.0"/>
        <n v="7354.0"/>
        <n v="77062.0"/>
        <n v="8446.0"/>
        <n v="95.0"/>
        <n v="1348.0"/>
        <n v="136470.0"/>
        <n v="19926.0"/>
        <n v="475.0"/>
        <n v="48198.0"/>
        <n v="20198.0"/>
        <n v="127.0"/>
        <n v="904.0"/>
        <n v="828.0"/>
        <n v="632.0"/>
        <n v="300.0"/>
        <n v="14117.0"/>
        <n v="11025.0"/>
        <n v="10103.0"/>
        <n v="87808.0"/>
        <n v="13484.0"/>
        <n v="184.0"/>
        <n v="2167.0"/>
        <n v="201022.0"/>
        <n v="26372.0"/>
        <n v="1076.0"/>
        <n v="37045.0"/>
        <n v="26731.0"/>
        <n v="122.0"/>
        <n v="523.0"/>
        <n v="595.0"/>
        <n v="944.0"/>
        <n v="281.0"/>
        <n v="39484.0"/>
        <n v="7490.0"/>
        <n v="8325.0"/>
        <n v="73375.0"/>
        <n v="13346.0"/>
        <n v="120.0"/>
        <n v="1717.0"/>
        <n v="168978.0"/>
        <n v="22058.0"/>
        <n v="1772.0"/>
        <n v="46705.0"/>
        <n v="22316.0"/>
        <n v="119.0"/>
        <n v="1301.0"/>
        <n v="1650.0"/>
        <n v="862.0"/>
        <n v="561.0"/>
        <n v="15890.0"/>
        <n v="7060.0"/>
        <n v="7820.0"/>
        <n v="74234.0"/>
        <n v="12174.0"/>
        <n v="165.0"/>
        <n v="1927.0"/>
        <n v="184638.0"/>
        <n v="20773.0"/>
        <n v="822.0"/>
        <n v="40633.0"/>
        <n v="20964.0"/>
        <n v="38.0"/>
        <n v="1210.0"/>
        <n v="720.0"/>
        <n v="924.0"/>
        <n v="531.0"/>
        <n v="21379.0"/>
        <n v="9828.0"/>
        <n v="13274.0"/>
        <n v="126217.0"/>
        <n v="18842.0"/>
        <n v="200.0"/>
        <n v="2587.0"/>
        <n v="248594.0"/>
        <n v="34169.0"/>
        <n v="3165.0"/>
        <n v="55279.0"/>
        <n v="34849.0"/>
        <n v="185.0"/>
        <n v="2740.0"/>
        <n v="1849.0"/>
        <n v="1269.0"/>
        <n v="1116.0"/>
        <n v="47278.0"/>
        <n v="12339.0"/>
        <n v="16808.0"/>
        <n v="116587.0"/>
        <n v="19124.0"/>
        <n v="231.0"/>
        <n v="2945.0"/>
        <n v="281050.0"/>
        <n v="42708.0"/>
        <n v="2827.0"/>
        <n v="61407.0"/>
        <n v="43387.0"/>
        <n v="2049.0"/>
        <n v="3263.0"/>
        <n v="1347.0"/>
        <n v="36779.0"/>
        <n v="7090.0"/>
        <n v="13985.0"/>
        <n v="91665.0"/>
        <n v="16491.0"/>
        <n v="191.0"/>
        <n v="2163.0"/>
        <n v="220055.0"/>
        <n v="31157.0"/>
        <n v="1172.0"/>
        <n v="41073.0"/>
        <n v="31706.0"/>
        <n v="147.0"/>
        <n v="1226.0"/>
        <n v="1561.0"/>
        <n v="1042.0"/>
        <n v="691.0"/>
        <n v="36292.0"/>
        <n v="32012.0"/>
        <n v="53786.0"/>
        <n v="705170.0"/>
        <n v="75700.0"/>
        <n v="2006.0"/>
        <n v="10783.0"/>
        <n v="1405866.0"/>
        <n v="282362.0"/>
        <n v="16376.0"/>
        <n v="351644.0"/>
        <n v="285973.0"/>
        <n v="1399.0"/>
        <n v="3886.0"/>
        <n v="4523.0"/>
        <n v="5289.0"/>
        <n v="2947.0"/>
        <n v="271184.0"/>
        <n v="70181.0"/>
        <n v="106416.0"/>
        <n v="1048084.0"/>
        <n v="159548.0"/>
        <n v="1461.0"/>
        <n v="19654.0"/>
        <n v="2059817.0"/>
        <n v="346464.0"/>
        <n v="27241.0"/>
        <n v="603274.0"/>
        <n v="350586.0"/>
        <n v="1530.0"/>
        <n v="20855.0"/>
        <n v="15768.0"/>
        <n v="9472.0"/>
        <n v="8591.0"/>
        <n v="296371.0"/>
        <n v="4394.0"/>
        <n v="5489.0"/>
        <n v="51441.0"/>
        <n v="8222.0"/>
        <n v="56.0"/>
        <n v="1079.0"/>
        <n v="105512.0"/>
        <n v="15888.0"/>
        <n v="856.0"/>
        <n v="23649.0"/>
        <n v="16205.0"/>
        <n v="87.0"/>
        <n v="1018.0"/>
        <n v="394.0"/>
        <n v="483.0"/>
        <n v="492.0"/>
        <n v="19038.0"/>
        <n v="4554.0"/>
        <n v="8770.0"/>
        <n v="51951.0"/>
        <n v="13449.0"/>
        <n v="106.0"/>
        <n v="1178.0"/>
        <n v="116364.0"/>
        <n v="18720.0"/>
        <n v="23491.0"/>
        <n v="18991.0"/>
        <n v="105.0"/>
        <n v="2524.0"/>
        <n v="2060.0"/>
        <n v="596.0"/>
        <n v="20033.0"/>
        <n v="6481.0"/>
        <n v="8720.0"/>
        <n v="93031.0"/>
        <n v="17394.0"/>
        <n v="1766.0"/>
        <n v="174583.0"/>
        <n v="29015.0"/>
        <n v="998.0"/>
        <n v="55266.0"/>
        <n v="29422.0"/>
        <n v="186.0"/>
        <n v="3426.0"/>
        <n v="2613.0"/>
        <n v="846.0"/>
        <n v="1228.0"/>
        <n v="25679.0"/>
        <n v="203.0"/>
        <n v="389.0"/>
        <n v="1893.0"/>
        <n v="732.0"/>
        <n v="8.0"/>
        <n v="54.0"/>
        <n v="4649.0"/>
        <n v="812.0"/>
        <n v="21.0"/>
        <n v="942.0"/>
        <n v="831.0"/>
        <n v="6.0"/>
        <n v="45.0"/>
        <n v="62.0"/>
        <n v="541.0"/>
        <n v="2219.0"/>
        <n v="3015.0"/>
        <n v="35034.0"/>
        <n v="6991.0"/>
        <n v="27.0"/>
        <n v="825.0"/>
        <n v="61794.0"/>
        <n v="7807.0"/>
        <n v="456.0"/>
        <n v="16081.0"/>
        <n v="10720.0"/>
        <n v="53.0"/>
        <n v="1447.0"/>
        <n v="1111.0"/>
        <n v="584.0"/>
        <n v="7012.0"/>
        <n v="6278.0"/>
        <n v="8331.0"/>
        <n v="91138.0"/>
        <n v="16662.0"/>
        <n v="1712.0"/>
        <n v="169934.0"/>
        <n v="25427.0"/>
        <n v="977.0"/>
        <n v="48899.0"/>
        <n v="28591.0"/>
        <n v="3261.0"/>
        <n v="2568.0"/>
        <n v="1166.0"/>
        <n v="22801.0"/>
        <n v="6577.0"/>
        <n v="11575.0"/>
        <n v="102804.0"/>
        <n v="14631.0"/>
        <n v="143.0"/>
        <n v="1680.0"/>
        <n v="192338.0"/>
        <n v="27416.0"/>
        <n v="1169.0"/>
        <n v="55536.0"/>
        <n v="27877.0"/>
        <n v="223.0"/>
        <n v="1957.0"/>
        <n v="1090.0"/>
        <n v="727.0"/>
        <n v="564.0"/>
        <n v="32598.0"/>
        <n v="4527.0"/>
        <n v="7194.0"/>
        <n v="64980.0"/>
        <n v="11116.0"/>
        <n v="116.0"/>
        <n v="1331.0"/>
        <n v="141670.0"/>
        <n v="22263.0"/>
        <n v="1939.0"/>
        <n v="33830.0"/>
        <n v="22568.0"/>
        <n v="90.0"/>
        <n v="1807.0"/>
        <n v="1487.0"/>
        <n v="623.0"/>
        <n v="608.0"/>
        <n v="18800.0"/>
        <n v="11028.0"/>
        <n v="17614.0"/>
        <n v="117928.0"/>
        <n v="26748.0"/>
        <n v="157.0"/>
        <n v="4322.0"/>
        <n v="281188.0"/>
        <n v="44651.0"/>
        <n v="5710.0"/>
        <n v="65755.0"/>
        <n v="45072.0"/>
        <n v="128.0"/>
        <n v="2991.0"/>
        <n v="3292.0"/>
        <n v="2119.0"/>
        <n v="1220.0"/>
        <n v="38848.0"/>
        <n v="2334.0"/>
        <n v="5678.0"/>
        <n v="50744.0"/>
        <n v="9140.0"/>
        <n v="67.0"/>
        <n v="824.0"/>
        <n v="98874.0"/>
        <n v="15550.0"/>
        <n v="1068.0"/>
        <n v="25450.0"/>
        <n v="15750.0"/>
        <n v="88.0"/>
        <n v="476.0"/>
        <n v="138.0"/>
        <n v="313.0"/>
        <n v="321.0"/>
        <n v="17347.0"/>
        <n v="4628.0"/>
        <n v="6912.0"/>
        <n v="61679.0"/>
        <n v="8786.0"/>
        <n v="71.0"/>
        <n v="1393.0"/>
        <n v="116860.0"/>
        <n v="14254.0"/>
        <n v="34831.0"/>
        <n v="14465.0"/>
        <n v="75.0"/>
        <n v="1237.0"/>
        <n v="966.0"/>
        <n v="710.0"/>
        <n v="13380.0"/>
        <n v="5918.0"/>
        <n v="6488.0"/>
        <n v="76103.0"/>
        <n v="9904.0"/>
        <n v="79.0"/>
        <n v="1414.0"/>
        <n v="126299.0"/>
        <n v="17437.0"/>
        <n v="809.0"/>
        <n v="52517.0"/>
        <n v="17593.0"/>
        <n v="73.0"/>
        <n v="1339.0"/>
        <n v="665.0"/>
        <n v="468.0"/>
        <n v="16778.0"/>
        <n v="19740.0"/>
        <n v="27976.0"/>
        <n v="377423.0"/>
        <n v="40158.0"/>
        <n v="552.0"/>
        <n v="4667.0"/>
        <n v="706129.0"/>
        <n v="141270.0"/>
        <n v="12350.0"/>
        <n v="232949.0"/>
        <n v="142643.0"/>
        <n v="4080.0"/>
        <n v="2916.0"/>
        <n v="2390.0"/>
        <n v="93870.0"/>
        <n v="19960.0"/>
        <n v="27960.0"/>
        <n v="273066.0"/>
        <n v="42480.0"/>
        <n v="365.0"/>
        <n v="5848.0"/>
        <n v="555788.0"/>
        <n v="54829.0"/>
        <n v="8424.0"/>
        <n v="91528.0"/>
        <n v="83717.0"/>
        <n v="569.0"/>
        <n v="5063.0"/>
        <n v="2313.0"/>
        <n v="47217.0"/>
        <n v="65541.0"/>
        <n v="90657.0"/>
        <n v="827167.0"/>
        <n v="112651.0"/>
        <n v="16779.0"/>
        <n v="1829495.0"/>
        <n v="258203.0"/>
        <n v="25433.0"/>
        <n v="476437.0"/>
        <n v="261945.0"/>
        <n v="9689.0"/>
        <n v="2876.0"/>
        <n v="2670.0"/>
        <n v="3833.0"/>
        <n v="205998.0"/>
        <n v="2070.0"/>
        <n v="3038.0"/>
        <n v="33549.0"/>
        <n v="4437.0"/>
        <n v="40.0"/>
        <n v="1038.0"/>
        <n v="65259.0"/>
        <n v="10301.0"/>
        <n v="794.0"/>
        <n v="14587.0"/>
        <n v="10445.0"/>
        <n v="442.0"/>
        <n v="480.0"/>
        <n v="225.0"/>
        <n v="11593.0"/>
        <n v="847.0"/>
        <n v="1476.0"/>
        <n v="13137.0"/>
        <n v="3376.0"/>
        <n v="701.0"/>
        <n v="30957.0"/>
        <n v="5023.0"/>
        <n v="383.0"/>
        <n v="7068.0"/>
        <n v="5078.0"/>
        <n v="47.0"/>
        <n v="610.0"/>
        <n v="9.0"/>
        <n v="294.0"/>
        <n v="4401.0"/>
        <n v="12382.0"/>
        <n v="14152.0"/>
        <n v="138967.0"/>
        <n v="16151.0"/>
        <n v="58.0"/>
        <n v="2633.0"/>
        <n v="260813.0"/>
        <n v="38072.0"/>
        <n v="5401.0"/>
        <n v="98703.0"/>
        <n v="38588.0"/>
        <n v="85.0"/>
        <n v="2643.0"/>
        <n v="1263.0"/>
        <n v="867.0"/>
        <n v="23837.0"/>
        <n v="27249.0"/>
        <n v="38469.0"/>
        <n v="336628.0"/>
        <n v="55247.0"/>
        <n v="571.0"/>
        <n v="10566.0"/>
        <n v="817486.0"/>
        <n v="116044.0"/>
        <n v="9422.0"/>
        <n v="157323.0"/>
        <n v="118083.0"/>
        <n v="560.0"/>
        <n v="6499.0"/>
        <n v="1781.0"/>
        <n v="4917.0"/>
        <n v="2594.0"/>
        <n v="86537.0"/>
        <n v="5523.0"/>
        <n v="6927.0"/>
        <n v="66058.0"/>
        <n v="10500.0"/>
        <n v="118.0"/>
        <n v="1114.0"/>
        <n v="137978.0"/>
        <n v="20668.0"/>
        <n v="2275.0"/>
        <n v="40634.0"/>
        <n v="20868.0"/>
        <n v="166.0"/>
        <n v="136.0"/>
        <n v="3.0"/>
        <n v="548.0"/>
        <n v="175.0"/>
        <n v="17554.0"/>
        <n v="12473.0"/>
        <n v="21707.0"/>
        <n v="204162.0"/>
        <n v="27667.0"/>
        <n v="371.0"/>
        <n v="3450.0"/>
        <n v="390854.0"/>
        <n v="60161.0"/>
        <n v="5637.0"/>
        <n v="115401.0"/>
        <n v="60853.0"/>
        <n v="312.0"/>
        <n v="1922.0"/>
        <n v="364.0"/>
        <n v="1758.0"/>
        <n v="959.0"/>
        <n v="62157.0"/>
        <n v="24623.0"/>
        <n v="31437.0"/>
        <n v="301164.0"/>
        <n v="36612.0"/>
        <n v="496.0"/>
        <n v="5411.0"/>
        <n v="662346.0"/>
        <n v="86110.0"/>
        <n v="9639.0"/>
        <n v="191687.0"/>
        <n v="87125.0"/>
        <n v="588.0"/>
        <n v="2274.0"/>
        <n v="358.0"/>
        <n v="1190.0"/>
        <n v="67008.0"/>
        <n v="1134.0"/>
        <n v="3192.0"/>
        <n v="29229.0"/>
        <n v="3624.0"/>
        <n v="360.0"/>
        <n v="54826.0"/>
        <n v="9632.0"/>
        <n v="1162.0"/>
        <n v="13230.0"/>
        <n v="9756.0"/>
        <n v="16.0"/>
        <n v="320.0"/>
        <n v="64.0"/>
        <n v="130.0"/>
        <n v="12436.0"/>
        <n v="44060.0"/>
        <n v="39311.0"/>
        <n v="415957.0"/>
        <n v="53176.0"/>
        <n v="420.0"/>
        <n v="14395.0"/>
        <n v="864770.0"/>
        <n v="110610.0"/>
        <n v="8067.0"/>
        <n v="175099.0"/>
        <n v="124165.0"/>
        <n v="1032.0"/>
        <n v="4332.0"/>
        <n v="558.0"/>
        <n v="6355.0"/>
        <n v="3054.0"/>
        <n v="101129.0"/>
        <n v="18900.0"/>
        <n v="6575.0"/>
        <n v="72940.0"/>
        <n v="12820.0"/>
        <n v="841.0"/>
        <n v="180102.0"/>
        <n v="25345.0"/>
        <n v="1890.0"/>
        <n v="43147.0"/>
        <n v="25853.0"/>
        <n v="1167.0"/>
        <n v="597.0"/>
        <n v="104.0"/>
        <n v="2203.0"/>
        <n v="17550.0"/>
        <n v="346.0"/>
        <n v="298.0"/>
        <n v="7985.0"/>
        <n v="661.0"/>
        <n v="18467.0"/>
        <n v="2768.0"/>
        <n v="339.0"/>
        <n v="2511.0"/>
        <n v="2792.0"/>
        <n v="202.0"/>
        <n v="18.0"/>
        <n v="7.0"/>
        <n v="224.0"/>
        <n v="164.0"/>
        <n v="915.0"/>
        <n v="3748.0"/>
        <n v="3895.0"/>
        <n v="41899.0"/>
        <n v="5302.0"/>
        <n v="886.0"/>
        <n v="84859.0"/>
        <n v="12076.0"/>
        <n v="1168.0"/>
        <n v="8922.0"/>
        <n v="12344.0"/>
        <n v="148.0"/>
        <n v="490.0"/>
        <n v="82.0"/>
        <n v="137.0"/>
        <n v="14367.0"/>
        <n v="1325.0"/>
        <n v="21129.0"/>
        <n v="3341.0"/>
        <n v="51.0"/>
        <n v="1133.0"/>
        <n v="49691.0"/>
        <n v="6402.0"/>
        <n v="301.0"/>
        <n v="6593.0"/>
        <n v="375.0"/>
        <n v="4188.0"/>
        <n v="4262.0"/>
        <n v="5109.0"/>
        <n v="46684.0"/>
        <n v="4397.0"/>
        <n v="101.0"/>
        <n v="1080.0"/>
        <n v="83885.0"/>
        <n v="11682.0"/>
        <n v="649.0"/>
        <n v="25928.0"/>
        <n v="11831.0"/>
        <n v="22.0"/>
        <n v="473.0"/>
        <n v="172.0"/>
        <n v="11007.0"/>
        <n v="1924.0"/>
        <n v="34264.0"/>
        <n v="3533.0"/>
        <n v="290.0"/>
        <n v="1268.0"/>
        <n v="78268.0"/>
        <n v="12091.0"/>
        <n v="1072.0"/>
        <n v="11764.0"/>
        <n v="12368.0"/>
        <n v="793.0"/>
        <n v="12.0"/>
        <n v="566.0"/>
        <n v="4488.0"/>
        <n v="12111.0"/>
        <n v="19440.0"/>
        <n v="191056.0"/>
        <n v="22491.0"/>
        <n v="280.0"/>
        <n v="4700.0"/>
        <n v="369498.0"/>
        <n v="51560.0"/>
        <n v="2648.0"/>
        <n v="92989.0"/>
        <n v="52384.0"/>
        <n v="601.0"/>
        <n v="2674.0"/>
        <n v="275.0"/>
        <n v="2045.0"/>
        <n v="1354.0"/>
        <n v="60258.0"/>
        <n v="193843.0"/>
        <n v="247965.0"/>
        <n v="2094785.0"/>
        <n v="398996.0"/>
        <n v="3511.0"/>
        <n v="46981.0"/>
        <n v="4549247.0"/>
        <n v="617549.0"/>
        <n v="71643.0"/>
        <n v="1044822.0"/>
        <n v="625975.0"/>
        <n v="4281.0"/>
        <n v="53689.0"/>
        <n v="28683.0"/>
        <n v="21868.0"/>
        <n v="18927.0"/>
        <n v="747278.0"/>
        <n v="43356.0"/>
        <n v="29927.0"/>
        <n v="238805.0"/>
        <n v="53293.0"/>
        <n v="479.0"/>
        <n v="6909.0"/>
        <n v="585962.0"/>
        <n v="73494.0"/>
        <n v="9441.0"/>
        <n v="103331.0"/>
        <n v="74739.0"/>
        <n v="686.0"/>
        <n v="10017.0"/>
        <n v="1537.0"/>
        <n v="3220.0"/>
        <n v="2502.0"/>
        <n v="101368.0"/>
        <n v="7711.0"/>
        <n v="6691.0"/>
        <n v="39534.0"/>
        <n v="11787.0"/>
        <n v="102.0"/>
        <n v="1124.0"/>
        <n v="100702.0"/>
        <n v="13097.0"/>
        <n v="707.0"/>
        <n v="17129.0"/>
        <n v="13290.0"/>
        <n v="1425.0"/>
        <n v="1398.0"/>
        <n v="508.0"/>
        <n v="15080.0"/>
        <n v="4747.0"/>
        <n v="5707.0"/>
        <n v="40272.0"/>
        <n v="9572.0"/>
        <n v="1524.0"/>
        <n v="127528.0"/>
        <n v="14985.0"/>
        <n v="834.0"/>
        <n v="17582.0"/>
        <n v="15230.0"/>
        <n v="1400.0"/>
        <n v="646.0"/>
        <n v="684.0"/>
        <n v="392.0"/>
        <n v="10677.0"/>
        <n v="21930.0"/>
        <n v="25713.0"/>
        <n v="250023.0"/>
        <n v="38510.0"/>
        <n v="338.0"/>
        <n v="5324.0"/>
        <n v="518501.0"/>
        <n v="78417.0"/>
        <n v="5284.0"/>
        <n v="105068.0"/>
        <n v="79305.0"/>
        <n v="716.0"/>
        <n v="4255.0"/>
        <n v="1373.0"/>
        <n v="1666.0"/>
        <n v="97037.0"/>
        <n v="9868.0"/>
        <n v="14353.0"/>
        <n v="91166.0"/>
        <n v="21740.0"/>
        <n v="212.0"/>
        <n v="2404.0"/>
        <n v="212022.0"/>
        <n v="30536.0"/>
        <n v="3157.0"/>
        <n v="49762.0"/>
        <n v="30906.0"/>
        <n v="219.0"/>
        <n v="5283.0"/>
        <n v="1091.0"/>
        <n v="1281.0"/>
        <n v="26307.0"/>
        <n v="10578.0"/>
        <n v="71536.0"/>
        <n v="21434.0"/>
        <n v="155.0"/>
        <n v="2198.0"/>
        <n v="181233.0"/>
        <n v="20848.0"/>
        <n v="1474.0"/>
        <n v="28819.0"/>
        <n v="21111.0"/>
        <n v="60.0"/>
        <n v="1075.0"/>
        <n v="671.0"/>
        <n v="31587.0"/>
        <n v="13120.0"/>
        <n v="24377.0"/>
        <n v="201204.0"/>
        <n v="40059.0"/>
        <n v="387.0"/>
        <n v="4299.0"/>
        <n v="405042.0"/>
        <n v="56263.0"/>
        <n v="12064.0"/>
        <n v="100478.0"/>
        <n v="56958.0"/>
        <n v="412.0"/>
        <n v="8091.0"/>
        <n v="4029.0"/>
        <n v="2125.0"/>
        <n v="3412.0"/>
        <n v="73950.0"/>
        <n v="12560.0"/>
        <n v="10257.0"/>
        <n v="103059.0"/>
        <n v="19469.0"/>
        <n v="152.0"/>
        <n v="2076.0"/>
        <n v="216314.0"/>
        <n v="31298.0"/>
        <n v="1084.0"/>
        <n v="54132.0"/>
        <n v="31741.0"/>
        <n v="99.0"/>
        <n v="3919.0"/>
        <n v="2791.0"/>
        <n v="1093.0"/>
        <n v="39207.0"/>
        <n v="14337.0"/>
        <n v="32341.0"/>
        <n v="285483.0"/>
        <n v="36852.0"/>
        <n v="351.0"/>
        <n v="5112.0"/>
        <n v="558786.0"/>
        <n v="69780.0"/>
        <n v="4871.0"/>
        <n v="150553.0"/>
        <n v="70548.0"/>
        <n v="494.0"/>
        <n v="3643.0"/>
        <n v="3152.0"/>
        <n v="2433.0"/>
        <n v="1715.0"/>
        <n v="92980.0"/>
        <n v="12576.0"/>
        <n v="16973.0"/>
        <n v="146943.0"/>
        <n v="25132.0"/>
        <n v="315.0"/>
        <n v="3404.0"/>
        <n v="308532.0"/>
        <n v="48363.0"/>
        <n v="7457.0"/>
        <n v="73480.0"/>
        <n v="48983.0"/>
        <n v="405.0"/>
        <n v="5499.0"/>
        <n v="604.0"/>
        <n v="1558.0"/>
        <n v="1721.0"/>
        <n v="43074.0"/>
        <n v="7741.0"/>
        <n v="11567.0"/>
        <n v="118951.0"/>
        <n v="18418.0"/>
        <n v="124.0"/>
        <n v="2367.0"/>
        <n v="222435.0"/>
        <n v="29135.0"/>
        <n v="1437.0"/>
        <n v="82700.0"/>
        <n v="29376.0"/>
        <n v="107.0"/>
        <n v="2641.0"/>
        <n v="3181.0"/>
        <n v="1035.0"/>
        <n v="749.0"/>
        <n v="27735.0"/>
        <n v="13256.0"/>
        <n v="25636.0"/>
        <n v="209699.0"/>
        <n v="53460.0"/>
        <n v="4350.0"/>
        <n v="508665.0"/>
        <n v="69858.0"/>
        <n v="14070.0"/>
        <n v="95640.0"/>
        <n v="70819.0"/>
        <n v="450.0"/>
        <n v="1381.0"/>
        <n v="1030.0"/>
        <n v="2086.0"/>
        <n v="1275.0"/>
        <n v="81334.0"/>
        <n v="14778.0"/>
        <n v="24503.0"/>
        <n v="191034.0"/>
        <n v="31944.0"/>
        <n v="355.0"/>
        <n v="3992.0"/>
        <n v="398335.0"/>
        <n v="51610.0"/>
        <n v="5745.0"/>
        <n v="117947.0"/>
        <n v="52474.0"/>
        <n v="277.0"/>
        <n v="4114.0"/>
        <n v="3776.0"/>
        <n v="1750.0"/>
        <n v="1410.0"/>
        <n v="60746.0"/>
        <n v="6076.0"/>
        <n v="9342.0"/>
        <n v="107076.0"/>
        <n v="17326.0"/>
        <n v="1898.0"/>
        <n v="205190.0"/>
        <n v="29865.0"/>
        <n v="4018.0"/>
        <n v="48201.0"/>
        <n v="30495.0"/>
        <n v="207.0"/>
        <n v="1590.0"/>
        <n v="864.0"/>
        <n v="544.0"/>
        <n v="46196.0"/>
        <n v="59258.0"/>
        <n v="90695.0"/>
        <n v="753183.0"/>
        <n v="168358.0"/>
        <n v="1352.0"/>
        <n v="17385.0"/>
        <n v="1699614.0"/>
        <n v="266044.0"/>
        <n v="51331.0"/>
        <n v="410508.0"/>
        <n v="269544.0"/>
        <n v="1687.0"/>
        <n v="22465.0"/>
        <n v="14543.0"/>
        <n v="8242.0"/>
        <n v="10209.0"/>
        <n v="203599.0"/>
        <n v="6972.0"/>
        <n v="7175.0"/>
        <n v="55734.0"/>
        <n v="14524.0"/>
        <n v="126.0"/>
        <n v="1984.0"/>
        <n v="150134.0"/>
        <n v="22991.0"/>
        <n v="3973.0"/>
        <n v="22484.0"/>
        <n v="23275.0"/>
        <n v="3074.0"/>
        <n v="1993.0"/>
        <n v="903.0"/>
        <n v="1074.0"/>
        <n v="19784.0"/>
        <n v="20485.0"/>
        <n v="38062.0"/>
        <n v="322097.0"/>
        <n v="64009.0"/>
        <n v="348.0"/>
        <n v="5056.0"/>
        <n v="675049.0"/>
        <n v="105610.0"/>
        <n v="21329.0"/>
        <n v="172620.0"/>
        <n v="106803.0"/>
        <n v="501.0"/>
        <n v="6331.0"/>
        <n v="5059.0"/>
        <n v="2403.0"/>
        <n v="3711.0"/>
        <n v="96207.0"/>
        <n v="13065.0"/>
        <n v="17063.0"/>
        <n v="145182.0"/>
        <n v="37946.0"/>
        <n v="340032.0"/>
        <n v="49782.0"/>
        <n v="12295.0"/>
        <n v="89121.0"/>
        <n v="50506.0"/>
        <n v="515.0"/>
        <n v="5341.0"/>
        <n v="2247.0"/>
        <n v="2491.0"/>
        <n v="28498.0"/>
        <n v="3427.0"/>
        <n v="5095.0"/>
        <n v="33526.0"/>
        <n v="10587.0"/>
        <n v="161.0"/>
        <n v="84360.0"/>
        <n v="14673.0"/>
        <n v="3815.0"/>
        <n v="18982.0"/>
        <n v="14856.0"/>
        <n v="209.0"/>
        <n v="1157.0"/>
        <n v="448.0"/>
        <n v="1170.0"/>
        <n v="5983.0"/>
        <n v="1207.0"/>
        <n v="2023.0"/>
        <n v="11774.0"/>
        <n v="5767.0"/>
        <n v="63.0"/>
        <n v="692.0"/>
        <n v="31291.0"/>
        <n v="5295.0"/>
        <n v="858.0"/>
        <n v="6760.0"/>
        <n v="5363.0"/>
        <n v="349.0"/>
        <n v="341.0"/>
        <n v="469.0"/>
        <n v="2256.0"/>
        <n v="2997.0"/>
        <n v="2965.0"/>
        <n v="33338.0"/>
        <n v="7336.0"/>
        <n v="37.0"/>
        <n v="65973.0"/>
        <n v="5919.0"/>
        <n v="2560.0"/>
        <n v="14852.0"/>
        <n v="7898.0"/>
        <n v="72.0"/>
        <n v="1351.0"/>
        <n v="572.0"/>
        <n v="585.0"/>
        <n v="6424.0"/>
        <n v="6878.0"/>
        <n v="7910.0"/>
        <n v="86570.0"/>
        <n v="18164.0"/>
        <n v="2261.0"/>
        <n v="188026.0"/>
        <n v="21355.0"/>
        <n v="6595.0"/>
        <n v="51124.0"/>
        <n v="23598.0"/>
        <n v="2915.0"/>
        <n v="1346.0"/>
        <n v="1136.0"/>
        <n v="15739.0"/>
        <n v="18736.0"/>
        <n v="28395.0"/>
        <n v="230170.0"/>
        <n v="51879.0"/>
        <n v="5062.0"/>
        <n v="534399.0"/>
        <n v="87661.0"/>
        <n v="13734.0"/>
        <n v="126283.0"/>
        <n v="88960.0"/>
        <n v="553.0"/>
        <n v="7719.0"/>
        <n v="5244.0"/>
        <n v="2445.0"/>
        <n v="59110.0"/>
        <n v="62447.0"/>
        <n v="63481.0"/>
        <n v="580574.0"/>
        <n v="147437.0"/>
        <n v="2706.0"/>
        <n v="17138.0"/>
        <n v="1264186.0"/>
        <n v="202775.0"/>
        <n v="42133.0"/>
        <n v="320506.0"/>
        <n v="205384.0"/>
        <n v="2913.0"/>
        <n v="26848.0"/>
        <n v="13497.0"/>
        <n v="14354.0"/>
        <n v="13433.0"/>
        <n v="170872.0"/>
        <n v="72098.0"/>
        <n v="76157.0"/>
        <n v="642745.0"/>
        <n v="125553.0"/>
        <n v="12902.0"/>
        <n v="1443530.0"/>
        <n v="223556.0"/>
        <n v="44807.0"/>
        <n v="366211.0"/>
        <n v="226753.0"/>
        <n v="16861.0"/>
        <n v="8210.0"/>
        <n v="7275.0"/>
        <n v="169975.0"/>
        <n v="1371.0"/>
        <n v="1267.0"/>
        <n v="10226.0"/>
        <n v="3984.0"/>
        <n v="43.0"/>
        <n v="25825.0"/>
        <n v="3632.0"/>
        <n v="424.0"/>
        <n v="5146.0"/>
        <n v="3683.0"/>
        <n v="1050.0"/>
        <n v="361.0"/>
        <n v="2682.0"/>
        <n v="1878.0"/>
        <n v="2308.0"/>
        <n v="11626.0"/>
        <n v="8812.0"/>
        <n v="103.0"/>
        <n v="1344.0"/>
        <n v="33492.0"/>
        <n v="4035.0"/>
        <n v="1771.0"/>
        <n v="6644.0"/>
        <n v="4083.0"/>
        <n v="135.0"/>
        <n v="674.0"/>
        <n v="583.0"/>
        <n v="3527.0"/>
        <n v="4576.0"/>
        <n v="4616.0"/>
        <n v="37486.0"/>
        <n v="8153.0"/>
        <n v="78028.0"/>
        <n v="12584.0"/>
        <n v="1151.0"/>
        <n v="22012.0"/>
        <n v="12731.0"/>
        <n v="1696.0"/>
        <n v="712.0"/>
        <n v="471.0"/>
        <n v="627.0"/>
        <n v="10396.0"/>
        <n v="20240.0"/>
        <n v="15993.0"/>
        <n v="159336.0"/>
        <n v="30411.0"/>
        <n v="322.0"/>
        <n v="3248.0"/>
        <n v="379834.0"/>
        <n v="56423.0"/>
        <n v="11630.0"/>
        <n v="100729.0"/>
        <n v="57377.0"/>
        <n v="416.0"/>
        <n v="6830.0"/>
        <n v="1557.0"/>
        <n v="1367.0"/>
        <n v="2303.0"/>
        <n v="37611.0"/>
        <n v="21936.0"/>
        <n v="27260.0"/>
        <n v="188477.0"/>
        <n v="44404.0"/>
        <n v="5172.0"/>
        <n v="411570.0"/>
        <n v="72235.0"/>
        <n v="10501.0"/>
        <n v="118885.0"/>
        <n v="73477.0"/>
        <n v="421.0"/>
        <n v="4838.0"/>
        <n v="2335.0"/>
        <n v="2424.0"/>
        <n v="3093.0"/>
        <n v="48621.0"/>
        <n v="15814.0"/>
        <n v="18576.0"/>
        <n v="175051.0"/>
        <n v="40334.0"/>
        <n v="407.0"/>
        <n v="4481.0"/>
        <n v="367199.0"/>
        <n v="55016.0"/>
        <n v="16561.0"/>
        <n v="84464.0"/>
        <n v="55842.0"/>
        <n v="386.0"/>
        <n v="5151.0"/>
        <n v="1623.0"/>
        <n v="1945.0"/>
        <n v="3276.0"/>
        <n v="37749.0"/>
        <n v="20439.0"/>
        <n v="23852.0"/>
        <n v="189771.0"/>
        <n v="43033.0"/>
        <n v="337.0"/>
        <n v="4133.0"/>
        <n v="437008.0"/>
        <n v="69179.0"/>
        <n v="19535.0"/>
        <n v="90204.0"/>
        <n v="69790.0"/>
        <n v="302.0"/>
        <n v="7276.0"/>
        <n v="4935.0"/>
        <n v="1906.0"/>
        <n v="63299.0"/>
        <n v="16146.0"/>
        <n v="16762.0"/>
        <n v="209979.0"/>
        <n v="35231.0"/>
        <n v="381.0"/>
        <n v="4006.0"/>
        <n v="416737.0"/>
        <n v="68399.0"/>
        <n v="14552.0"/>
        <n v="131566.0"/>
        <n v="69017.0"/>
        <n v="323.0"/>
        <n v="5774.0"/>
        <n v="3331.0"/>
        <n v="1801.0"/>
        <n v="2432.0"/>
        <n v="58295.0"/>
        <n v="15912.0"/>
        <n v="12418.0"/>
        <n v="127309.0"/>
        <n v="24949.0"/>
        <n v="309.0"/>
        <n v="2707.0"/>
        <n v="293675.0"/>
        <n v="41566.0"/>
        <n v="5657.0"/>
        <n v="66757.0"/>
        <n v="42170.0"/>
        <n v="4168.0"/>
        <n v="3032.0"/>
        <n v="1209.0"/>
        <n v="1470.0"/>
        <n v="45438.0"/>
        <n v="8547.0"/>
        <n v="10320.0"/>
        <n v="61200.0"/>
        <n v="14368.0"/>
        <n v="141848.0"/>
        <n v="25000.0"/>
        <n v="2794.0"/>
        <n v="33683.0"/>
        <n v="25448.0"/>
        <n v="1340.0"/>
        <n v="470.0"/>
        <n v="17074.0"/>
        <n v="16313.0"/>
        <n v="23962.0"/>
        <n v="186691.0"/>
        <n v="48533.0"/>
        <n v="929.0"/>
        <n v="5548.0"/>
        <n v="387515.0"/>
        <n v="60262.0"/>
        <n v="7720.0"/>
        <n v="93851.0"/>
        <n v="61123.0"/>
        <n v="1096.0"/>
        <n v="7402.0"/>
        <n v="2277.0"/>
        <n v="4570.0"/>
        <n v="5038.0"/>
        <n v="55427.0"/>
        <n v="36770.0"/>
        <n v="40742.0"/>
        <n v="275282.0"/>
        <n v="70765.0"/>
        <n v="7320.0"/>
        <n v="643138.0"/>
        <n v="94462.0"/>
        <n v="9680.0"/>
        <n v="133212.0"/>
        <n v="96219.0"/>
        <n v="8609.0"/>
        <n v="2948.0"/>
        <n v="4681.0"/>
        <n v="82898.0"/>
        <n v="7924.0"/>
        <n v="7800.0"/>
        <n v="51795.0"/>
        <n v="18274.0"/>
        <n v="1958.0"/>
        <n v="125475.0"/>
        <n v="19278.0"/>
        <n v="2138.0"/>
        <n v="25684.0"/>
        <n v="19494.0"/>
        <n v="177.0"/>
        <n v="4420.0"/>
        <n v="2036.0"/>
        <n v="931.0"/>
        <n v="1966.0"/>
        <n v="20675.0"/>
        <n v="9654.0"/>
        <n v="7287.0"/>
        <n v="64045.0"/>
        <n v="21385.0"/>
        <n v="170.0"/>
        <n v="151694.0"/>
        <n v="21161.0"/>
        <n v="2468.0"/>
        <n v="21625.0"/>
        <n v="4298.0"/>
        <n v="1016.0"/>
        <n v="2118.0"/>
        <n v="17603.0"/>
        <n v="4313.0"/>
        <n v="40228.0"/>
        <n v="13987.0"/>
        <n v="91500.0"/>
        <n v="13789.0"/>
        <n v="1288.0"/>
        <n v="17442.0"/>
        <n v="14042.0"/>
        <n v="210.0"/>
        <n v="922.0"/>
        <n v="1737.0"/>
        <n v="8319.0"/>
        <n v="1441.0"/>
        <n v="2035.0"/>
        <n v="18983.0"/>
        <n v="3869.0"/>
        <n v="59.0"/>
        <n v="562.0"/>
        <n v="37363.0"/>
        <n v="5259.0"/>
        <n v="426.0"/>
        <n v="9479.0"/>
        <n v="5407.0"/>
        <n v="66.0"/>
        <n v="61.0"/>
        <n v="214.0"/>
        <n v="250.0"/>
        <n v="4683.0"/>
        <n v="15170.0"/>
        <n v="18331.0"/>
        <n v="143940.0"/>
        <n v="26412.0"/>
        <n v="367.0"/>
        <n v="3483.0"/>
        <n v="295335.0"/>
        <n v="47037.0"/>
        <n v="6621.0"/>
        <n v="72158.0"/>
        <n v="47828.0"/>
        <n v="384.0"/>
        <n v="3891.0"/>
        <n v="874.0"/>
        <n v="1462.0"/>
        <n v="2514.0"/>
        <n v="44229.0"/>
        <n v="8679.0"/>
        <n v="12518.0"/>
        <n v="95528.0"/>
        <n v="21553.0"/>
        <n v="176.0"/>
        <n v="1841.0"/>
        <n v="200455.0"/>
        <n v="28312.0"/>
        <n v="3314.0"/>
        <n v="49598.0"/>
        <n v="28724.0"/>
        <n v="241.0"/>
        <n v="28229.0"/>
        <n v="6698.0"/>
        <n v="8020.0"/>
        <n v="50098.0"/>
        <n v="16836.0"/>
        <n v="1706.0"/>
        <n v="126114.0"/>
        <n v="17912.0"/>
        <n v="1713.0"/>
        <n v="23131.0"/>
        <n v="18139.0"/>
        <n v="3042.0"/>
        <n v="1102.0"/>
        <n v="656.0"/>
        <n v="1596.0"/>
        <n v="15844.0"/>
        <n v="1142.0"/>
        <n v="8190.0"/>
        <n v="2619.0"/>
        <n v="14.0"/>
        <n v="286.0"/>
        <n v="19068.0"/>
        <n v="3146.0"/>
        <n v="151.0"/>
        <n v="3525.0"/>
        <n v="168.0"/>
        <n v="111.0"/>
        <n v="149.0"/>
        <n v="2473.0"/>
        <n v="4457.0"/>
        <n v="7079.0"/>
        <n v="23594.0"/>
        <n v="9208.0"/>
        <n v="44.0"/>
        <n v="835.0"/>
        <n v="70769.0"/>
        <n v="12202.0"/>
        <n v="888.0"/>
        <n v="11344.0"/>
        <n v="12429.0"/>
        <n v="48.0"/>
        <n v="65.0"/>
        <n v="503.0"/>
        <n v="439.0"/>
        <n v="7520.0"/>
        <n v="1553.0"/>
        <n v="1675.0"/>
        <n v="14243.0"/>
        <n v="2862.0"/>
        <n v="26400.0"/>
        <n v="3743.0"/>
        <n v="545.0"/>
        <n v="7435.0"/>
        <n v="3792.0"/>
        <n v="630.0"/>
        <n v="215.0"/>
        <n v="303.0"/>
        <n v="4166.0"/>
        <n v="251.0"/>
        <n v="336.0"/>
        <n v="2340.0"/>
        <n v="10.0"/>
        <n v="50.0"/>
        <n v="5565.0"/>
        <n v="711.0"/>
        <n v="801.0"/>
        <n v="719.0"/>
        <n v="13.0"/>
        <n v="29.0"/>
      </sharedItems>
    </cacheField>
    <cacheField name="Сумма смертей городского населения " numFmtId="0">
      <sharedItems containsString="0" containsBlank="1" containsNumber="1" containsInteger="1">
        <m/>
        <n v="568367.0"/>
        <n v="815614.0"/>
        <n v="7245913.0"/>
        <n v="1189568.0"/>
        <n v="13460.0"/>
        <n v="145300.0"/>
        <n v="1.5363535E7"/>
        <n v="2427623.0"/>
        <n v="269183.0"/>
        <n v="3882107.0"/>
        <n v="2460368.0"/>
        <n v="14669.0"/>
        <n v="128073.0"/>
        <n v="88736.0"/>
        <n v="67684.0"/>
        <n v="65907.0"/>
        <n v="2271497.0"/>
        <n v="152316.0"/>
        <n v="230500.0"/>
        <n v="2167552.0"/>
        <n v="309499.0"/>
        <n v="4608.0"/>
        <n v="43909.0"/>
        <n v="4633654.0"/>
        <n v="745935.0"/>
        <n v="42250.0"/>
        <n v="1142247.0"/>
        <n v="756413.0"/>
        <n v="3825.0"/>
        <n v="28467.0"/>
        <n v="28190.0"/>
        <n v="21040.0"/>
        <n v="15267.0"/>
        <n v="725701.0"/>
        <n v="6004.0"/>
        <n v="6209.0"/>
        <n v="76707.0"/>
        <n v="8761.0"/>
        <n v="121.0"/>
        <n v="1312.0"/>
        <n v="146523.0"/>
        <n v="21307.0"/>
        <n v="565.0"/>
        <n v="53750.0"/>
        <n v="21671.0"/>
        <n v="116.0"/>
        <n v="1242.0"/>
        <n v="462.0"/>
        <n v="620.0"/>
        <n v="446.0"/>
        <n v="15903.0"/>
        <n v="8417.0"/>
        <n v="7871.0"/>
        <n v="68298.0"/>
        <n v="11057.0"/>
        <n v="134.0"/>
        <n v="1290.0"/>
        <n v="141018.0"/>
        <n v="22615.0"/>
        <n v="952.0"/>
        <n v="29702.0"/>
        <n v="22853.0"/>
        <n v="110.0"/>
        <n v="1116.0"/>
        <n v="984.0"/>
        <n v="637.0"/>
        <n v="520.0"/>
        <n v="28110.0"/>
        <n v="7236.0"/>
        <n v="14868.0"/>
        <n v="98919.0"/>
        <n v="13588.0"/>
        <n v="136.0"/>
        <n v="2375.0"/>
        <n v="196763.0"/>
        <n v="29248.0"/>
        <n v="1368.0"/>
        <n v="56020.0"/>
        <n v="29660.0"/>
        <n v="139.0"/>
        <n v="1806.0"/>
        <n v="1754.0"/>
        <n v="1073.0"/>
        <n v="916.0"/>
        <n v="30976.0"/>
        <n v="6461.0"/>
        <n v="9749.0"/>
        <n v="105704.0"/>
        <n v="20611.0"/>
        <n v="181.0"/>
        <n v="2613.0"/>
        <n v="247697.0"/>
        <n v="31492.0"/>
        <n v="1267.0"/>
        <n v="52191.0"/>
        <n v="31946.0"/>
        <n v="204.0"/>
        <n v="1805.0"/>
        <n v="2488.0"/>
        <n v="1167.0"/>
        <n v="494.0"/>
        <n v="40426.0"/>
        <n v="5523.0"/>
        <n v="9508.0"/>
        <n v="56099.0"/>
        <n v="9406.0"/>
        <n v="137.0"/>
        <n v="953.0"/>
        <n v="148694.0"/>
        <n v="19493.0"/>
        <n v="1689.0"/>
        <n v="18584.0"/>
        <n v="19710.0"/>
        <n v="75.0"/>
        <n v="1620.0"/>
        <n v="1260.0"/>
        <n v="460.0"/>
        <n v="603.0"/>
        <n v="21975.0"/>
        <n v="5507.0"/>
        <n v="7247.0"/>
        <n v="62407.0"/>
        <n v="10068.0"/>
        <n v="90.0"/>
        <n v="1626.0"/>
        <n v="130184.0"/>
        <n v="19400.0"/>
        <n v="1171.0"/>
        <n v="36665.0"/>
        <n v="19652.0"/>
        <n v="132.0"/>
        <n v="1023.0"/>
        <n v="1343.0"/>
        <n v="814.0"/>
        <n v="445.0"/>
        <n v="17362.0"/>
        <n v="3031.0"/>
        <n v="3849.0"/>
        <n v="40190.0"/>
        <n v="4963.0"/>
        <n v="59.0"/>
        <n v="537.0"/>
        <n v="75774.0"/>
        <n v="12081.0"/>
        <n v="395.0"/>
        <n v="22841.0"/>
        <n v="12251.0"/>
        <n v="79.0"/>
        <n v="803.0"/>
        <n v="476.0"/>
        <n v="227.0"/>
        <n v="199.0"/>
        <n v="12463.0"/>
        <n v="6050.0"/>
        <n v="6295.0"/>
        <n v="53743.0"/>
        <n v="6598.0"/>
        <n v="99.0"/>
        <n v="1251.0"/>
        <n v="117609.0"/>
        <n v="18636.0"/>
        <n v="605.0"/>
        <n v="26971.0"/>
        <n v="18925.0"/>
        <n v="73.0"/>
        <n v="490.0"/>
        <n v="283.0"/>
        <n v="575.0"/>
        <n v="293.0"/>
        <n v="18562.0"/>
        <n v="3936.0"/>
        <n v="5229.0"/>
        <n v="52570.0"/>
        <n v="8439.0"/>
        <n v="78.0"/>
        <n v="1072.0"/>
        <n v="117730.0"/>
        <n v="15536.0"/>
        <n v="444.0"/>
        <n v="30292.0"/>
        <n v="15829.0"/>
        <n v="122.0"/>
        <n v="599.0"/>
        <n v="619.0"/>
        <n v="487.0"/>
        <n v="336.0"/>
        <n v="15126.0"/>
        <n v="28636.0"/>
        <n v="49863.0"/>
        <n v="398738.0"/>
        <n v="71816.0"/>
        <n v="773.0"/>
        <n v="10539.0"/>
        <n v="907741.0"/>
        <n v="130109.0"/>
        <n v="9164.0"/>
        <n v="235741.0"/>
        <n v="131993.0"/>
        <n v="733.0"/>
        <n v="7887.0"/>
        <n v="6802.0"/>
        <n v="5176.0"/>
        <n v="5000.0"/>
        <n v="103284.0"/>
        <n v="2878.0"/>
        <n v="4900.0"/>
        <n v="47536.0"/>
        <n v="4865.0"/>
        <n v="48.0"/>
        <n v="784.0"/>
        <n v="85007.0"/>
        <n v="13105.0"/>
        <n v="323.0"/>
        <n v="30768.0"/>
        <n v="13294.0"/>
        <n v="478.0"/>
        <n v="502.0"/>
        <n v="360.0"/>
        <n v="179.0"/>
        <n v="8619.0"/>
        <n v="7029.0"/>
        <n v="7017.0"/>
        <n v="60062.0"/>
        <n v="9026.0"/>
        <n v="128.0"/>
        <n v="1452.0"/>
        <n v="135721.0"/>
        <n v="19372.0"/>
        <n v="802.0"/>
        <n v="25848.0"/>
        <n v="19650.0"/>
        <n v="97.0"/>
        <n v="269.0"/>
        <n v="345.0"/>
        <n v="629.0"/>
        <n v="169.0"/>
        <n v="26579.0"/>
        <n v="5114.0"/>
        <n v="5861.0"/>
        <n v="50208.0"/>
        <n v="8692.0"/>
        <n v="86.0"/>
        <n v="1061.0"/>
        <n v="114297.0"/>
        <n v="16165.0"/>
        <n v="1201.0"/>
        <n v="31639.0"/>
        <n v="16363.0"/>
        <n v="83.0"/>
        <n v="771.0"/>
        <n v="1038.0"/>
        <n v="545.0"/>
        <n v="359.0"/>
        <n v="11184.0"/>
        <n v="3465.0"/>
        <n v="4716.0"/>
        <n v="43706.0"/>
        <n v="6683.0"/>
        <n v="88.0"/>
        <n v="1008.0"/>
        <n v="105530.0"/>
        <n v="13108.0"/>
        <n v="546.0"/>
        <n v="23779.0"/>
        <n v="13236.0"/>
        <n v="23.0"/>
        <n v="418.0"/>
        <n v="467.0"/>
        <n v="291.0"/>
        <n v="13468.0"/>
        <n v="7152.0"/>
        <n v="9983.0"/>
        <n v="92755.0"/>
        <n v="13129.0"/>
        <n v="144.0"/>
        <n v="1832.0"/>
        <n v="183400.0"/>
        <n v="26310.0"/>
        <n v="2440.0"/>
        <n v="41433.0"/>
        <n v="26843.0"/>
        <n v="133.0"/>
        <n v="1829.0"/>
        <n v="1239.0"/>
        <n v="903.0"/>
        <n v="777.0"/>
        <n v="34283.0"/>
        <n v="8770.0"/>
        <n v="12872.0"/>
        <n v="88771.0"/>
        <n v="14184.0"/>
        <n v="163.0"/>
        <n v="2016.0"/>
        <n v="214805.0"/>
        <n v="33481.0"/>
        <n v="2163.0"/>
        <n v="46255.0"/>
        <n v="34033.0"/>
        <n v="130.0"/>
        <n v="1431.0"/>
        <n v="2501.0"/>
        <n v="919.0"/>
        <n v="800.0"/>
        <n v="28777.0"/>
        <n v="5539.0"/>
        <n v="11341.0"/>
        <n v="74159.0"/>
        <n v="12850.0"/>
        <n v="160.0"/>
        <n v="1597.0"/>
        <n v="176260.0"/>
        <n v="25516.0"/>
        <n v="959.0"/>
        <n v="32999.0"/>
        <n v="25970.0"/>
        <n v="117.0"/>
        <n v="892.0"/>
        <n v="1208.0"/>
        <n v="778.0"/>
        <n v="535.0"/>
        <n v="29720.0"/>
        <n v="31568.0"/>
        <n v="53122.0"/>
        <n v="696980.0"/>
        <n v="74763.0"/>
        <n v="1983.0"/>
        <n v="10591.0"/>
        <n v="1388901.0"/>
        <n v="278961.0"/>
        <n v="16196.0"/>
        <n v="346769.0"/>
        <n v="282534.0"/>
        <n v="1386.0"/>
        <n v="3831.0"/>
        <n v="4468.0"/>
        <n v="5203.0"/>
        <n v="2905.0"/>
        <n v="268884.0"/>
        <n v="55939.0"/>
        <n v="86469.0"/>
        <n v="858148.0"/>
        <n v="123249.0"/>
        <n v="1211.0"/>
        <n v="14862.0"/>
        <n v="1684668.0"/>
        <n v="295620.0"/>
        <n v="23226.0"/>
        <n v="496083.0"/>
        <n v="298998.0"/>
        <n v="1265.0"/>
        <n v="14647.0"/>
        <n v="11621.0"/>
        <n v="7161.0"/>
        <n v="6537.0"/>
        <n v="242964.0"/>
        <n v="3226.0"/>
        <n v="4166.0"/>
        <n v="37243.0"/>
        <n v="5645.0"/>
        <n v="43.0"/>
        <n v="767.0"/>
        <n v="77204.0"/>
        <n v="12163.0"/>
        <n v="601.0"/>
        <n v="17214.0"/>
        <n v="12420.0"/>
        <n v="65.0"/>
        <n v="694.0"/>
        <n v="252.0"/>
        <n v="325.0"/>
        <n v="331.0"/>
        <n v="13796.0"/>
        <n v="6439.0"/>
        <n v="37793.0"/>
        <n v="8670.0"/>
        <n v="70.0"/>
        <n v="785.0"/>
        <n v="82476.0"/>
        <n v="14136.0"/>
        <n v="975.0"/>
        <n v="17411.0"/>
        <n v="14325.0"/>
        <n v="1473.0"/>
        <n v="1276.0"/>
        <n v="394.0"/>
        <n v="834.0"/>
        <n v="14583.0"/>
        <n v="4717.0"/>
        <n v="6563.0"/>
        <n v="62865.0"/>
        <n v="11742.0"/>
        <n v="82.0"/>
        <n v="1110.0"/>
        <n v="122703.0"/>
        <n v="21609.0"/>
        <n v="755.0"/>
        <n v="37845.0"/>
        <n v="21862.0"/>
        <n v="145.0"/>
        <n v="2124.0"/>
        <n v="1837.0"/>
        <n v="865.0"/>
        <n v="16860.0"/>
        <n v="138.0"/>
        <n v="256.0"/>
        <n v="1092.0"/>
        <n v="351.0"/>
        <n v="5.0"/>
        <n v="34.0"/>
        <n v="2716.0"/>
        <n v="16.0"/>
        <n v="529.0"/>
        <n v="500.0"/>
        <n v="72.0"/>
        <n v="12.0"/>
        <n v="38.0"/>
        <n v="320.0"/>
        <n v="1679.0"/>
        <n v="2261.0"/>
        <n v="23598.0"/>
        <n v="4742.0"/>
        <n v="19.0"/>
        <n v="533.0"/>
        <n v="43080.0"/>
        <n v="5831.0"/>
        <n v="10986.0"/>
        <n v="8006.0"/>
        <n v="39.0"/>
        <n v="890.0"/>
        <n v="795.0"/>
        <n v="411.0"/>
        <n v="4523.0"/>
        <n v="4579.0"/>
        <n v="6307.0"/>
        <n v="61773.0"/>
        <n v="11391.0"/>
        <n v="1076.0"/>
        <n v="119987.0"/>
        <n v="19039.0"/>
        <n v="739.0"/>
        <n v="33624.0"/>
        <n v="21362.0"/>
        <n v="2052.0"/>
        <n v="1814.0"/>
        <n v="827.0"/>
        <n v="15006.0"/>
        <n v="4674.0"/>
        <n v="8420.0"/>
        <n v="67906.0"/>
        <n v="9395.0"/>
        <n v="1099.0"/>
        <n v="126999.0"/>
        <n v="19408.0"/>
        <n v="838.0"/>
        <n v="35509.0"/>
        <n v="19697.0"/>
        <n v="157.0"/>
        <n v="923.0"/>
        <n v="772.0"/>
        <n v="481.0"/>
        <n v="356.0"/>
        <n v="23461.0"/>
        <n v="3405.0"/>
        <n v="5776.0"/>
        <n v="52075.0"/>
        <n v="7954.0"/>
        <n v="96.0"/>
        <n v="112286.0"/>
        <n v="17856.0"/>
        <n v="1401.0"/>
        <n v="27081.0"/>
        <n v="18092.0"/>
        <n v="1257.0"/>
        <n v="1058.0"/>
        <n v="406.0"/>
        <n v="443.0"/>
        <n v="15620.0"/>
        <n v="7550.0"/>
        <n v="12273.0"/>
        <n v="83404.0"/>
        <n v="19063.0"/>
        <n v="113.0"/>
        <n v="3001.0"/>
        <n v="199686.0"/>
        <n v="31608.0"/>
        <n v="3982.0"/>
        <n v="46442.0"/>
        <n v="31928.0"/>
        <n v="94.0"/>
        <n v="2046.0"/>
        <n v="2253.0"/>
        <n v="1443.0"/>
        <n v="853.0"/>
        <n v="27440.0"/>
        <n v="2219.0"/>
        <n v="5416.0"/>
        <n v="48037.0"/>
        <n v="8589.0"/>
        <n v="66.0"/>
        <n v="751.0"/>
        <n v="93732.0"/>
        <n v="14720.0"/>
        <n v="1020.0"/>
        <n v="23983.0"/>
        <n v="14916.0"/>
        <n v="452.0"/>
        <n v="297.0"/>
        <n v="16592.0"/>
        <n v="3200.0"/>
        <n v="4881.0"/>
        <n v="41679.0"/>
        <n v="5794.0"/>
        <n v="49.0"/>
        <n v="79648.0"/>
        <n v="10301.0"/>
        <n v="23749.0"/>
        <n v="10453.0"/>
        <n v="635.0"/>
        <n v="489.0"/>
        <n v="427.0"/>
        <n v="9060.0"/>
        <n v="4559.0"/>
        <n v="49723.0"/>
        <n v="6239.0"/>
        <n v="54.0"/>
        <n v="885.0"/>
        <n v="83805.0"/>
        <n v="12549.0"/>
        <n v="531.0"/>
        <n v="33900.0"/>
        <n v="12662.0"/>
        <n v="51.0"/>
        <n v="813.0"/>
        <n v="405.0"/>
        <n v="310.0"/>
        <n v="11682.0"/>
        <n v="19740.0"/>
        <n v="27976.0"/>
        <n v="377423.0"/>
        <n v="40158.0"/>
        <n v="552.0"/>
        <n v="4667.0"/>
        <n v="706129.0"/>
        <n v="141270.0"/>
        <n v="12350.0"/>
        <n v="232949.0"/>
        <n v="142643.0"/>
        <n v="475.0"/>
        <n v="4080.0"/>
        <n v="2916.0"/>
        <n v="2390.0"/>
        <n v="1821.0"/>
        <n v="93870.0"/>
        <n v="12146.0"/>
        <n v="18417.0"/>
        <n v="175662.0"/>
        <n v="25099.0"/>
        <n v="3054.0"/>
        <n v="346876.0"/>
        <n v="36573.0"/>
        <n v="5644.0"/>
        <n v="60867.0"/>
        <n v="55765.0"/>
        <n v="371.0"/>
        <n v="2433.0"/>
        <n v="638.0"/>
        <n v="1367.0"/>
        <n v="31938.0"/>
        <n v="41018.0"/>
        <n v="59998.0"/>
        <n v="540862.0"/>
        <n v="68595.0"/>
        <n v="8700.0"/>
        <n v="1152418.0"/>
        <n v="168932.0"/>
        <n v="17078.0"/>
        <n v="316551.0"/>
        <n v="171263.0"/>
        <n v="4672.0"/>
        <n v="1578.0"/>
        <n v="1457.0"/>
        <n v="2330.0"/>
        <n v="137085.0"/>
        <n v="955.0"/>
        <n v="1489.0"/>
        <n v="15958.0"/>
        <n v="1908.0"/>
        <n v="421.0"/>
        <n v="29839.0"/>
        <n v="5052.0"/>
        <n v="334.0"/>
        <n v="6685.0"/>
        <n v="5096.0"/>
        <n v="17.0"/>
        <n v="339.0"/>
        <n v="198.0"/>
        <n v="189.0"/>
        <n v="89.0"/>
        <n v="6220.0"/>
        <n v="377.0"/>
        <n v="748.0"/>
        <n v="6156.0"/>
        <n v="1398.0"/>
        <n v="20.0"/>
        <n v="239.0"/>
        <n v="14397.0"/>
        <n v="2439.0"/>
        <n v="3246.0"/>
        <n v="2463.0"/>
        <n v="24.0"/>
        <n v="3.0"/>
        <n v="107.0"/>
        <n v="2181.0"/>
        <n v="6167.0"/>
        <n v="8102.0"/>
        <n v="76051.0"/>
        <n v="9097.0"/>
        <n v="32.0"/>
        <n v="141950.0"/>
        <n v="20968.0"/>
        <n v="3313.0"/>
        <n v="53431.0"/>
        <n v="21245.0"/>
        <n v="40.0"/>
        <n v="1259.0"/>
        <n v="679.0"/>
        <n v="367.0"/>
        <n v="560.0"/>
        <n v="13155.0"/>
        <n v="15874.0"/>
        <n v="22459.0"/>
        <n v="191907.0"/>
        <n v="29863.0"/>
        <n v="342.0"/>
        <n v="5023.0"/>
        <n v="452793.0"/>
        <n v="67986.0"/>
        <n v="5562.0"/>
        <n v="93095.0"/>
        <n v="69143.0"/>
        <n v="335.0"/>
        <n v="3138.0"/>
        <n v="974.0"/>
        <n v="2380.0"/>
        <n v="1449.0"/>
        <n v="48232.0"/>
        <n v="3939.0"/>
        <n v="4966.0"/>
        <n v="45670.0"/>
        <n v="6281.0"/>
        <n v="624.0"/>
        <n v="93055.0"/>
        <n v="14379.0"/>
        <n v="1525.0"/>
        <n v="28653.0"/>
        <n v="14518.0"/>
        <n v="1.0"/>
        <n v="95.0"/>
        <n v="11771.0"/>
        <n v="8739.0"/>
        <n v="16639.0"/>
        <n v="156936.0"/>
        <n v="20016.0"/>
        <n v="279.0"/>
        <n v="2307.0"/>
        <n v="294941.0"/>
        <n v="46289.0"/>
        <n v="4464.0"/>
        <n v="90603.0"/>
        <n v="46819.0"/>
        <n v="1115.0"/>
        <n v="234.0"/>
        <n v="1175.0"/>
        <n v="702.0"/>
        <n v="47027.0"/>
        <n v="16558.0"/>
        <n v="22243.0"/>
        <n v="209870.0"/>
        <n v="23299.0"/>
        <n v="304.0"/>
        <n v="2940.0"/>
        <n v="442478.0"/>
        <n v="61184.0"/>
        <n v="6856.0"/>
        <n v="132979.0"/>
        <n v="61895.0"/>
        <n v="388.0"/>
        <n v="920.0"/>
        <n v="166.0"/>
        <n v="1256.0"/>
        <n v="737.0"/>
        <n v="50190.0"/>
        <n v="1055.0"/>
        <n v="2991.0"/>
        <n v="27349.0"/>
        <n v="3393.0"/>
        <n v="8.0"/>
        <n v="51399.0"/>
        <n v="9074.0"/>
        <n v="1084.0"/>
        <n v="12397.0"/>
        <n v="9189.0"/>
        <n v="15.0"/>
        <n v="289.0"/>
        <n v="61.0"/>
        <n v="118.0"/>
        <n v="11612.0"/>
        <n v="18989.0"/>
        <n v="21466.0"/>
        <n v="217655.0"/>
        <n v="25189.0"/>
        <n v="152.0"/>
        <n v="5843.0"/>
        <n v="442177.0"/>
        <n v="60927.0"/>
        <n v="4354.0"/>
        <n v="91519.0"/>
        <n v="68344.0"/>
        <n v="1894.0"/>
        <n v="317.0"/>
        <n v="2527.0"/>
        <n v="1515.0"/>
        <n v="56660.0"/>
        <n v="4637.0"/>
        <n v="2345.0"/>
        <n v="28890.0"/>
        <n v="4022.0"/>
        <n v="276.0"/>
        <n v="1339.0"/>
        <n v="68413.0"/>
        <n v="11168.0"/>
        <n v="940.0"/>
        <n v="16507.0"/>
        <n v="11417.0"/>
        <n v="425.0"/>
        <n v="217.0"/>
        <n v="389.0"/>
        <n v="7472.0"/>
        <n v="155.0"/>
        <n v="175.0"/>
        <n v="3793.0"/>
        <n v="593.0"/>
        <n v="319.0"/>
        <n v="9087.0"/>
        <n v="1360.0"/>
        <n v="172.0"/>
        <n v="1241.0"/>
        <n v="1370.0"/>
        <n v="92.0"/>
        <n v="6.0"/>
        <n v="102.0"/>
        <n v="1904.0"/>
        <n v="2230.0"/>
        <n v="22291.0"/>
        <n v="2664.0"/>
        <n v="30.0"/>
        <n v="365.0"/>
        <n v="45269.0"/>
        <n v="6982.0"/>
        <n v="667.0"/>
        <n v="5027.0"/>
        <n v="7155.0"/>
        <n v="81.0"/>
        <n v="202.0"/>
        <n v="50.0"/>
        <n v="8413.0"/>
        <n v="610.0"/>
        <n v="1040.0"/>
        <n v="8886.0"/>
        <n v="1415.0"/>
        <n v="18.0"/>
        <n v="419.0"/>
        <n v="21076.0"/>
        <n v="3122.0"/>
        <n v="149.0"/>
        <n v="3941.0"/>
        <n v="3240.0"/>
        <n v="35.0"/>
        <n v="150.0"/>
        <n v="29.0"/>
        <n v="212.0"/>
        <n v="2250.0"/>
        <n v="2892.0"/>
        <n v="3552.0"/>
        <n v="29935.0"/>
        <n v="2736.0"/>
        <n v="57.0"/>
        <n v="632.0"/>
        <n v="55136.0"/>
        <n v="7870.0"/>
        <n v="404.0"/>
        <n v="16360.0"/>
        <n v="7972.0"/>
        <n v="10.0"/>
        <n v="273.0"/>
        <n v="108.0"/>
        <n v="7611.0"/>
        <n v="1902.0"/>
        <n v="950.0"/>
        <n v="13905.0"/>
        <n v="1589.0"/>
        <n v="125.0"/>
        <n v="536.0"/>
        <n v="35175.0"/>
        <n v="5503.0"/>
        <n v="534.0"/>
        <n v="4975.0"/>
        <n v="5622.0"/>
        <n v="215.0"/>
        <n v="1758.0"/>
        <n v="6889.0"/>
        <n v="11174.0"/>
        <n v="109955.0"/>
        <n v="12170.0"/>
        <n v="151.0"/>
        <n v="2233.0"/>
        <n v="208021.0"/>
        <n v="31151.0"/>
        <n v="1488.0"/>
        <n v="52883.0"/>
        <n v="364.0"/>
        <n v="1234.0"/>
        <n v="141.0"/>
        <n v="749.0"/>
        <n v="35135.0"/>
        <n v="116644.0"/>
        <n v="176149.0"/>
        <n v="1454782.0"/>
        <n v="251305.0"/>
        <n v="2331.0"/>
        <n v="27610.0"/>
        <n v="3091255.0"/>
        <n v="448796.0"/>
        <n v="55426.0"/>
        <n v="731363.0"/>
        <n v="454669.0"/>
        <n v="27504.0"/>
        <n v="18291.0"/>
        <n v="12874.0"/>
        <n v="12113.0"/>
        <n v="527254.0"/>
        <n v="21202.0"/>
        <n v="16663.0"/>
        <n v="145065.0"/>
        <n v="25626.0"/>
        <n v="271.0"/>
        <n v="328816.0"/>
        <n v="46833.0"/>
        <n v="6655.0"/>
        <n v="63733.0"/>
        <n v="47500.0"/>
        <n v="417.0"/>
        <n v="3179.0"/>
        <n v="783.0"/>
        <n v="1505.0"/>
        <n v="1270.0"/>
        <n v="63864.0"/>
        <n v="4234.0"/>
        <n v="4337.0"/>
        <n v="25037.0"/>
        <n v="6200.0"/>
        <n v="52.0"/>
        <n v="600.0"/>
        <n v="62599.0"/>
        <n v="9057.0"/>
        <n v="470.0"/>
        <n v="11289.0"/>
        <n v="9197.0"/>
        <n v="47.0"/>
        <n v="656.0"/>
        <n v="696.0"/>
        <n v="262.0"/>
        <n v="305.0"/>
        <n v="9181.0"/>
        <n v="2404.0"/>
        <n v="3572.0"/>
        <n v="23503.0"/>
        <n v="4981.0"/>
        <n v="53.0"/>
        <n v="811.0"/>
        <n v="69347.0"/>
        <n v="9394.0"/>
        <n v="400.0"/>
        <n v="10794.0"/>
        <n v="9536.0"/>
        <n v="693.0"/>
        <n v="322.0"/>
        <n v="5983.0"/>
        <n v="13828.0"/>
        <n v="19388.0"/>
        <n v="177118.0"/>
        <n v="26236.0"/>
        <n v="231.0"/>
        <n v="362754.0"/>
        <n v="60030.0"/>
        <n v="4399.0"/>
        <n v="75978.0"/>
        <n v="60650.0"/>
        <n v="538.0"/>
        <n v="2341.0"/>
        <n v="931.0"/>
        <n v="1618.0"/>
        <n v="69919.0"/>
        <n v="5481.0"/>
        <n v="9400.0"/>
        <n v="60046.0"/>
        <n v="10966.0"/>
        <n v="123.0"/>
        <n v="1111.0"/>
        <n v="132312.0"/>
        <n v="19945.0"/>
        <n v="2080.0"/>
        <n v="34361.0"/>
        <n v="20185.0"/>
        <n v="2226.0"/>
        <n v="1277.0"/>
        <n v="496.0"/>
        <n v="645.0"/>
        <n v="16825.0"/>
        <n v="5463.0"/>
        <n v="6188.0"/>
        <n v="38744.0"/>
        <n v="9646.0"/>
        <n v="981.0"/>
        <n v="92987.0"/>
        <n v="12888.0"/>
        <n v="889.0"/>
        <n v="16434.0"/>
        <n v="13045.0"/>
        <n v="241.0"/>
        <n v="557.0"/>
        <n v="326.0"/>
        <n v="16449.0"/>
        <n v="9220.0"/>
        <n v="18299.0"/>
        <n v="149614.0"/>
        <n v="26426.0"/>
        <n v="260.0"/>
        <n v="2790.0"/>
        <n v="297351.0"/>
        <n v="43024.0"/>
        <n v="9468.0"/>
        <n v="75706.0"/>
        <n v="43554.0"/>
        <n v="275.0"/>
        <n v="4874.0"/>
        <n v="2637.0"/>
        <n v="1378.0"/>
        <n v="2291.0"/>
        <n v="55530.0"/>
        <n v="8750.0"/>
        <n v="7501.0"/>
        <n v="72586.0"/>
        <n v="12863.0"/>
        <n v="109.0"/>
        <n v="1317.0"/>
        <n v="153410.0"/>
        <n v="23218.0"/>
        <n v="756.0"/>
        <n v="38457.0"/>
        <n v="23554.0"/>
        <n v="77.0"/>
        <n v="2430.0"/>
        <n v="1876.0"/>
        <n v="576.0"/>
        <n v="718.0"/>
        <n v="27181.0"/>
        <n v="10692.0"/>
        <n v="26201.0"/>
        <n v="217727.0"/>
        <n v="27733.0"/>
        <n v="274.0"/>
        <n v="3588.0"/>
        <n v="426653.0"/>
        <n v="56475.0"/>
        <n v="4037.0"/>
        <n v="114631.0"/>
        <n v="57090.0"/>
        <n v="2588.0"/>
        <n v="1693.0"/>
        <n v="1306.0"/>
        <n v="72133.0"/>
        <n v="7221.0"/>
        <n v="10602.0"/>
        <n v="85127.0"/>
        <n v="13200.0"/>
        <n v="168.0"/>
        <n v="1584.0"/>
        <n v="179149.0"/>
        <n v="29577.0"/>
        <n v="5482.0"/>
        <n v="40692.0"/>
        <n v="29924.0"/>
        <n v="218.0"/>
        <n v="2544.0"/>
        <n v="722.0"/>
        <n v="942.0"/>
        <n v="27493.0"/>
        <n v="4501.0"/>
        <n v="7837.0"/>
        <n v="76023.0"/>
        <n v="11301.0"/>
        <n v="1377.0"/>
        <n v="143344.0"/>
        <n v="1014.0"/>
        <n v="52829.0"/>
        <n v="20344.0"/>
        <n v="68.0"/>
        <n v="1953.0"/>
        <n v="615.0"/>
        <n v="17477.0"/>
        <n v="9405.0"/>
        <n v="20662.0"/>
        <n v="167441.0"/>
        <n v="41159.0"/>
        <n v="222.0"/>
        <n v="3012.0"/>
        <n v="402088.0"/>
        <n v="56978.0"/>
        <n v="12078.0"/>
        <n v="77713.0"/>
        <n v="57765.0"/>
        <n v="936.0"/>
        <n v="844.0"/>
        <n v="1422.0"/>
        <n v="989.0"/>
        <n v="64875.0"/>
        <n v="9933.0"/>
        <n v="18375.0"/>
        <n v="141957.0"/>
        <n v="22944.0"/>
        <n v="263.0"/>
        <n v="2717.0"/>
        <n v="295085.0"/>
        <n v="38673.0"/>
        <n v="4597.0"/>
        <n v="86965.0"/>
        <n v="39341.0"/>
        <n v="188.0"/>
        <n v="2593.0"/>
        <n v="2766.0"/>
        <n v="1221.0"/>
        <n v="1013.0"/>
        <n v="46118.0"/>
        <n v="4310.0"/>
        <n v="7124.0"/>
        <n v="74794.0"/>
        <n v="12024.0"/>
        <n v="115.0"/>
        <n v="1179.0"/>
        <n v="145360.0"/>
        <n v="22519.0"/>
        <n v="3101.0"/>
        <n v="31781.0"/>
        <n v="22984.0"/>
        <n v="158.0"/>
        <n v="1121.0"/>
        <n v="539.0"/>
        <n v="382.0"/>
        <n v="34226.0"/>
        <n v="43655.0"/>
        <n v="72589.0"/>
        <n v="592226.0"/>
        <n v="125528.0"/>
        <n v="1032.0"/>
        <n v="12292.0"/>
        <n v="1325150.0"/>
        <n v="214844.0"/>
        <n v="41494.0"/>
        <n v="325317.0"/>
        <n v="217705.0"/>
        <n v="1283.0"/>
        <n v="14755.0"/>
        <n v="10696.0"/>
        <n v="5860.0"/>
        <n v="7416.0"/>
        <n v="162484.0"/>
        <n v="3841.0"/>
        <n v="4282.0"/>
        <n v="32987.0"/>
        <n v="8064.0"/>
        <n v="87518.0"/>
        <n v="13870.0"/>
        <n v="2528.0"/>
        <n v="13023.0"/>
        <n v="14048.0"/>
        <n v="1533.0"/>
        <n v="1124.0"/>
        <n v="501.0"/>
        <n v="640.0"/>
        <n v="12856.0"/>
        <n v="16804.0"/>
        <n v="32190.0"/>
        <n v="269319.0"/>
        <n v="51700.0"/>
        <n v="288.0"/>
        <n v="3857.0"/>
        <n v="562391.0"/>
        <n v="89823.0"/>
        <n v="17868.0"/>
        <n v="145366.0"/>
        <n v="90845.0"/>
        <n v="413.0"/>
        <n v="4778.0"/>
        <n v="3903.0"/>
        <n v="80361.0"/>
        <n v="8709.0"/>
        <n v="12873.0"/>
        <n v="102814.0"/>
        <n v="26024.0"/>
        <n v="302.0"/>
        <n v="3818.0"/>
        <n v="242381.0"/>
        <n v="38735.0"/>
        <n v="9681.0"/>
        <n v="62658.0"/>
        <n v="39311.0"/>
        <n v="3010.0"/>
        <n v="1545.0"/>
        <n v="1841.0"/>
        <n v="1566.0"/>
        <n v="20516.0"/>
        <n v="3115.0"/>
        <n v="4583.0"/>
        <n v="30261.0"/>
        <n v="9326.0"/>
        <n v="148.0"/>
        <n v="1716.0"/>
        <n v="75931.0"/>
        <n v="13218.0"/>
        <n v="17203.0"/>
        <n v="13387.0"/>
        <n v="196.0"/>
        <n v="937.0"/>
        <n v="387.0"/>
        <n v="559.0"/>
        <n v="5411.0"/>
        <n v="888.0"/>
        <n v="1741.0"/>
        <n v="9346.0"/>
        <n v="3809.0"/>
        <n v="45.0"/>
        <n v="24365.0"/>
        <n v="4428.0"/>
        <n v="659.0"/>
        <n v="5366.0"/>
        <n v="4486.0"/>
        <n v="432.0"/>
        <n v="225.0"/>
        <n v="282.0"/>
        <n v="1771.0"/>
        <n v="1374.0"/>
        <n v="1684.0"/>
        <n v="19153.0"/>
        <n v="22.0"/>
        <n v="36680.0"/>
        <n v="3761.0"/>
        <n v="1740.0"/>
        <n v="8613.0"/>
        <n v="4972.0"/>
        <n v="347.0"/>
        <n v="307.0"/>
        <n v="4096.0"/>
        <n v="3289.0"/>
        <n v="4687.0"/>
        <n v="51129.0"/>
        <n v="9899.0"/>
        <n v="109129.0"/>
        <n v="13953.0"/>
        <n v="4542.0"/>
        <n v="30771.0"/>
        <n v="15353.0"/>
        <n v="1285.0"/>
        <n v="843.0"/>
        <n v="621.0"/>
        <n v="9883.0"/>
        <n v="14301.0"/>
        <n v="23244.0"/>
        <n v="187106.0"/>
        <n v="39740.0"/>
        <n v="381.0"/>
        <n v="3506.0"/>
        <n v="432860.0"/>
        <n v="72416.0"/>
        <n v="104270.0"/>
        <n v="73501.0"/>
        <n v="409.0"/>
        <n v="5434.0"/>
        <n v="4124.0"/>
        <n v="1713.0"/>
        <n v="2318.0"/>
        <n v="48751.0"/>
        <n v="39680.0"/>
        <n v="45512.0"/>
        <n v="413236.0"/>
        <n v="95979.0"/>
        <n v="1819.0"/>
        <n v="10979.0"/>
        <n v="880207.0"/>
        <n v="148092.0"/>
        <n v="32434.0"/>
        <n v="225770.0"/>
        <n v="149987.0"/>
        <n v="1880.0"/>
        <n v="14889.0"/>
        <n v="8762.0"/>
        <n v="9193.0"/>
        <n v="8480.0"/>
        <n v="128511.0"/>
        <n v="49483.0"/>
        <n v="55528.0"/>
        <n v="474556.0"/>
        <n v="84512.0"/>
        <n v="8287.0"/>
        <n v="1042009.0"/>
        <n v="165411.0"/>
        <n v="34218.0"/>
        <n v="270928.0"/>
        <n v="167586.0"/>
        <n v="9617.0"/>
        <n v="5436.0"/>
        <n v="4666.0"/>
        <n v="128419.0"/>
        <n v="397.0"/>
        <n v="354.0"/>
        <n v="2769.0"/>
        <n v="850.0"/>
        <n v="131.0"/>
        <n v="7010.0"/>
        <n v="1176.0"/>
        <n v="1366.0"/>
        <n v="1193.0"/>
        <n v="178.0"/>
        <n v="106.0"/>
        <n v="64.0"/>
        <n v="762.0"/>
        <n v="877.0"/>
        <n v="1157.0"/>
        <n v="5673.0"/>
        <n v="3639.0"/>
        <n v="46.0"/>
        <n v="568.0"/>
        <n v="15923.0"/>
        <n v="2082.0"/>
        <n v="764.0"/>
        <n v="3335.0"/>
        <n v="2107.0"/>
        <n v="264.0"/>
        <n v="296.0"/>
        <n v="370.0"/>
        <n v="1609.0"/>
        <n v="2846.0"/>
        <n v="3044.0"/>
        <n v="24945.0"/>
        <n v="4654.0"/>
        <n v="33.0"/>
        <n v="556.0"/>
        <n v="51331.0"/>
        <n v="8682.0"/>
        <n v="15165.0"/>
        <n v="8786.0"/>
        <n v="882.0"/>
        <n v="408.0"/>
        <n v="7206.0"/>
        <n v="8918.0"/>
        <n v="8351.0"/>
        <n v="93696.0"/>
        <n v="14832.0"/>
        <n v="176.0"/>
        <n v="1607.0"/>
        <n v="199085.0"/>
        <n v="30645.0"/>
        <n v="7146.0"/>
        <n v="61419.0"/>
        <n v="31118.0"/>
        <n v="232.0"/>
        <n v="2862.0"/>
        <n v="676.0"/>
        <n v="1118.0"/>
        <n v="21903.0"/>
        <n v="15959.0"/>
        <n v="19902.0"/>
        <n v="136511.0"/>
        <n v="29846.0"/>
        <n v="3470.0"/>
        <n v="298390.0"/>
        <n v="53507.0"/>
        <n v="8100.0"/>
        <n v="86370.0"/>
        <n v="54363.0"/>
        <n v="272.0"/>
        <n v="2723.0"/>
        <n v="1453.0"/>
        <n v="1648.0"/>
        <n v="1978.0"/>
        <n v="35247.0"/>
        <n v="12145.0"/>
        <n v="14905.0"/>
        <n v="138589.0"/>
        <n v="29835.0"/>
        <n v="3185.0"/>
        <n v="289070.0"/>
        <n v="44097.0"/>
        <n v="13299.0"/>
        <n v="68396.0"/>
        <n v="44781.0"/>
        <n v="278.0"/>
        <n v="3236.0"/>
        <n v="1266.0"/>
        <n v="1403.0"/>
        <n v="2337.0"/>
        <n v="30798.0"/>
        <n v="17110.0"/>
        <n v="20598.0"/>
        <n v="162625.0"/>
        <n v="35554.0"/>
        <n v="3308.0"/>
        <n v="373736.0"/>
        <n v="59626.0"/>
        <n v="16805.0"/>
        <n v="77406.0"/>
        <n v="60154.0"/>
        <n v="254.0"/>
        <n v="5731.0"/>
        <n v="4014.0"/>
        <n v="1549.0"/>
        <n v="2661.0"/>
        <n v="55420.0"/>
        <n v="11800.0"/>
        <n v="13091.0"/>
        <n v="159639.0"/>
        <n v="25352.0"/>
        <n v="312.0"/>
        <n v="2816.0"/>
        <n v="314871.0"/>
        <n v="53410.0"/>
        <n v="11444.0"/>
        <n v="98941.0"/>
        <n v="53903.0"/>
        <n v="249.0"/>
        <n v="3561.0"/>
        <n v="2237.0"/>
        <n v="1264.0"/>
        <n v="1737.0"/>
        <n v="46217.0"/>
        <n v="9222.0"/>
        <n v="9015.0"/>
        <n v="90417.0"/>
        <n v="16654.0"/>
        <n v="214.0"/>
        <n v="1779.0"/>
        <n v="206121.0"/>
        <n v="31745.0"/>
        <n v="4395.0"/>
        <n v="45086.0"/>
        <n v="32188.0"/>
        <n v="200.0"/>
        <n v="2204.0"/>
        <n v="1868.0"/>
        <n v="971.0"/>
        <n v="35587.0"/>
        <n v="6024.0"/>
        <n v="6846.0"/>
        <n v="41084.0"/>
        <n v="8714.0"/>
        <n v="602.0"/>
        <n v="93578.0"/>
        <n v="16861.0"/>
        <n v="2112.0"/>
        <n v="23341.0"/>
        <n v="17144.0"/>
        <n v="555.0"/>
        <n v="528.0"/>
        <n v="261.0"/>
        <n v="223.0"/>
        <n v="11532.0"/>
        <n v="12210.0"/>
        <n v="18288.0"/>
        <n v="139294.0"/>
        <n v="33359.0"/>
        <n v="633.0"/>
        <n v="3808.0"/>
        <n v="286110.0"/>
        <n v="45852.0"/>
        <n v="71270.0"/>
        <n v="46524.0"/>
        <n v="817.0"/>
        <n v="4331.0"/>
        <n v="3127.0"/>
        <n v="3339.0"/>
        <n v="42539.0"/>
        <n v="25787.0"/>
        <n v="29476.0"/>
        <n v="198567.0"/>
        <n v="45693.0"/>
        <n v="4565.0"/>
        <n v="457453.0"/>
        <n v="68546.0"/>
        <n v="6973.0"/>
        <n v="97106.0"/>
        <n v="69774.0"/>
        <n v="4611.0"/>
        <n v="1729.0"/>
        <n v="2763.0"/>
        <n v="60111.0"/>
        <n v="3511.0"/>
        <n v="4100.0"/>
        <n v="28648.0"/>
        <n v="8701.0"/>
        <n v="56.0"/>
        <n v="68234.0"/>
        <n v="11264.0"/>
        <n v="13516.0"/>
        <n v="11383.0"/>
        <n v="1905.0"/>
        <n v="1027.0"/>
        <n v="439.0"/>
        <n v="956.0"/>
        <n v="12720.0"/>
        <n v="5574.0"/>
        <n v="4946.0"/>
        <n v="41591.0"/>
        <n v="12688.0"/>
        <n v="1465.0"/>
        <n v="97809.0"/>
        <n v="14313.0"/>
        <n v="1825.0"/>
        <n v="20877.0"/>
        <n v="14602.0"/>
        <n v="103.0"/>
        <n v="2199.0"/>
        <n v="1305.0"/>
        <n v="598.0"/>
        <n v="12242.0"/>
        <n v="2417.0"/>
        <n v="3099.0"/>
        <n v="25951.0"/>
        <n v="7912.0"/>
        <n v="716.0"/>
        <n v="57919.0"/>
        <n v="8979.0"/>
        <n v="864.0"/>
        <n v="11686.0"/>
        <n v="9133.0"/>
        <n v="328.0"/>
        <n v="967.0"/>
        <n v="5313.0"/>
        <n v="1070.0"/>
        <n v="1556.0"/>
        <n v="13666.0"/>
        <n v="2732.0"/>
        <n v="396.0"/>
        <n v="27212.0"/>
        <n v="3972.0"/>
        <n v="7271.0"/>
        <n v="182.0"/>
        <n v="28.0"/>
        <n v="3397.0"/>
        <n v="11773.0"/>
        <n v="13741.0"/>
        <n v="108885.0"/>
        <n v="18107.0"/>
        <n v="250.0"/>
        <n v="2336.0"/>
        <n v="219515.0"/>
        <n v="35920.0"/>
        <n v="4741.0"/>
        <n v="55084.0"/>
        <n v="36526.0"/>
        <n v="281.0"/>
        <n v="2370.0"/>
        <n v="491.0"/>
        <n v="996.0"/>
        <n v="1683.0"/>
        <n v="33536.0"/>
        <n v="7318.0"/>
        <n v="10422.0"/>
        <n v="79804.0"/>
        <n v="16882.0"/>
        <n v="1363.0"/>
        <n v="166173.0"/>
        <n v="23833.0"/>
        <n v="2701.0"/>
        <n v="42108.0"/>
        <n v="24179.0"/>
        <n v="211.0"/>
        <n v="644.0"/>
        <n v="469.0"/>
        <n v="660.0"/>
        <n v="23917.0"/>
        <n v="4290.0"/>
        <n v="5352.0"/>
        <n v="32288.0"/>
        <n v="10344.0"/>
        <n v="76.0"/>
        <n v="1088.0"/>
        <n v="82191.0"/>
        <n v="11710.0"/>
        <n v="1005.0"/>
        <n v="14830.0"/>
        <n v="11861.0"/>
        <n v="60.0"/>
        <n v="1711.0"/>
        <n v="661.0"/>
        <n v="1050.0"/>
        <n v="10547.0"/>
        <n v="1057.0"/>
        <n v="7635.0"/>
        <n v="13.0"/>
        <n v="17762.0"/>
        <n v="2942.0"/>
        <n v="3306.0"/>
        <n v="2976.0"/>
        <n v="14.0"/>
        <n v="159.0"/>
        <n v="98.0"/>
        <n v="2333.0"/>
        <n v="3545.0"/>
        <n v="18448.0"/>
        <n v="7144.0"/>
        <n v="628.0"/>
        <n v="55573.0"/>
        <n v="9633.0"/>
        <n v="707.0"/>
        <n v="8853.0"/>
        <n v="9796.0"/>
        <n v="37.0"/>
        <n v="190.0"/>
        <n v="379.0"/>
        <n v="5859.0"/>
        <n v="1202.0"/>
        <n v="10189.0"/>
        <n v="1840.0"/>
        <n v="27.0"/>
        <n v="209.0"/>
        <n v="18793.0"/>
        <n v="2759.0"/>
        <n v="376.0"/>
        <n v="5386.0"/>
        <n v="2796.0"/>
        <n v="393.0"/>
        <n v="140.0"/>
        <n v="85.0"/>
        <n v="187.0"/>
        <n v="192.0"/>
        <n v="1250.0"/>
        <n v="566.0"/>
        <n v="2938.0"/>
        <n v="407.0"/>
        <n v="507.0"/>
        <n v="412.0"/>
        <n v="4.0"/>
        <n v="67.0"/>
        <n v="7.0"/>
      </sharedItems>
    </cacheField>
    <cacheField name="Сумма  смертей сельского населения" numFmtId="0">
      <sharedItems containsString="0" containsBlank="1" containsNumber="1" containsInteger="1">
        <m/>
        <n v="282873.0"/>
        <n v="284087.0"/>
        <n v="2609221.0"/>
        <n v="544111.0"/>
        <n v="5601.0"/>
        <n v="80991.0"/>
        <n v="5882653.0"/>
        <n v="750626.0"/>
        <n v="78133.0"/>
        <n v="1377069.0"/>
        <n v="761940.0"/>
        <n v="6435.0"/>
        <n v="88703.0"/>
        <n v="39850.0"/>
        <n v="36767.0"/>
        <n v="31166.0"/>
        <n v="745647.0"/>
        <n v="57653.0"/>
        <n v="60074.0"/>
        <n v="567387.0"/>
        <n v="94200.0"/>
        <n v="1014.0"/>
        <n v="15786.0"/>
        <n v="1280198.0"/>
        <n v="153267.0"/>
        <n v="7731.0"/>
        <n v="310911.0"/>
        <n v="155350.0"/>
        <n v="708.0"/>
        <n v="12022.0"/>
        <n v="9628.0"/>
        <n v="7386.0"/>
        <n v="4280.0"/>
        <n v="166727.0"/>
        <n v="5089.0"/>
        <n v="3531.0"/>
        <n v="49813.0"/>
        <n v="5414.0"/>
        <n v="77.0"/>
        <n v="1002.0"/>
        <n v="95907.0"/>
        <n v="10108.0"/>
        <n v="246.0"/>
        <n v="36991.0"/>
        <n v="10240.0"/>
        <n v="63.0"/>
        <n v="959.0"/>
        <n v="262.0"/>
        <n v="449.0"/>
        <n v="242.0"/>
        <n v="7883.0"/>
        <n v="4286.0"/>
        <n v="3679.0"/>
        <n v="31646.0"/>
        <n v="6402.0"/>
        <n v="72.0"/>
        <n v="845.0"/>
        <n v="70197.0"/>
        <n v="8953.0"/>
        <n v="528.0"/>
        <n v="14627.0"/>
        <n v="9017.0"/>
        <n v="64.0"/>
        <n v="693.0"/>
        <n v="838.0"/>
        <n v="400.0"/>
        <n v="291.0"/>
        <n v="11328.0"/>
        <n v="2382.0"/>
        <n v="4128.0"/>
        <n v="29276.0"/>
        <n v="4470.0"/>
        <n v="45.0"/>
        <n v="853.0"/>
        <n v="57460.0"/>
        <n v="7678.0"/>
        <n v="323.0"/>
        <n v="15292.0"/>
        <n v="7774.0"/>
        <n v="42.0"/>
        <n v="729.0"/>
        <n v="655.0"/>
        <n v="375.0"/>
        <n v="280.0"/>
        <n v="10329.0"/>
        <n v="4693.0"/>
        <n v="5168.0"/>
        <n v="61178.0"/>
        <n v="11436.0"/>
        <n v="88.0"/>
        <n v="1929.0"/>
        <n v="150172.0"/>
        <n v="14630.0"/>
        <n v="643.0"/>
        <n v="30220.0"/>
        <n v="14867.0"/>
        <n v="17.0"/>
        <n v="1563.0"/>
        <n v="1242.0"/>
        <n v="874.0"/>
        <n v="369.0"/>
        <n v="22811.0"/>
        <n v="1541.0"/>
        <n v="2184.0"/>
        <n v="12434.0"/>
        <n v="2417.0"/>
        <n v="339.0"/>
        <n v="34901.0"/>
        <n v="4203.0"/>
        <n v="293.0"/>
        <n v="4022.0"/>
        <n v="4258.0"/>
        <n v="464.0"/>
        <n v="348.0"/>
        <n v="145.0"/>
        <n v="140.0"/>
        <n v="4532.0"/>
        <n v="1876.0"/>
        <n v="2062.0"/>
        <n v="19608.0"/>
        <n v="3361.0"/>
        <n v="23.0"/>
        <n v="578.0"/>
        <n v="41751.0"/>
        <n v="5544.0"/>
        <n v="371.0"/>
        <n v="11810.0"/>
        <n v="5606.0"/>
        <n v="30.0"/>
        <n v="435.0"/>
        <n v="478.0"/>
        <n v="286.0"/>
        <n v="148.0"/>
        <n v="5007.0"/>
        <n v="1147.0"/>
        <n v="1591.0"/>
        <n v="18173.0"/>
        <n v="2742.0"/>
        <n v="25.0"/>
        <n v="353.0"/>
        <n v="35990.0"/>
        <n v="4658.0"/>
        <n v="162.0"/>
        <n v="10692.0"/>
        <n v="4724.0"/>
        <n v="29.0"/>
        <n v="562.0"/>
        <n v="267.0"/>
        <n v="161.0"/>
        <n v="125.0"/>
        <n v="5150.0"/>
        <n v="5900.0"/>
        <n v="3235.0"/>
        <n v="33462.0"/>
        <n v="5200.0"/>
        <n v="987.0"/>
        <n v="81869.0"/>
        <n v="9629.0"/>
        <n v="456.0"/>
        <n v="17012.0"/>
        <n v="9750.0"/>
        <n v="41.0"/>
        <n v="481.0"/>
        <n v="432.0"/>
        <n v="232.0"/>
        <n v="10518.0"/>
        <n v="4177.0"/>
        <n v="2803.0"/>
        <n v="31238.0"/>
        <n v="5970.0"/>
        <n v="43.0"/>
        <n v="1071.0"/>
        <n v="80001.0"/>
        <n v="8081.0"/>
        <n v="215.0"/>
        <n v="18552.0"/>
        <n v="8244.0"/>
        <n v="70.0"/>
        <n v="599.0"/>
        <n v="406.0"/>
        <n v="493.0"/>
        <n v="245.0"/>
        <n v="7806.0"/>
        <n v="6420.0"/>
        <n v="10050.0"/>
        <n v="82618.0"/>
        <n v="13373.0"/>
        <n v="143.0"/>
        <n v="2533.0"/>
        <n v="189198.0"/>
        <n v="26276.0"/>
        <n v="1439.0"/>
        <n v="49199.0"/>
        <n v="26669.0"/>
        <n v="66.0"/>
        <n v="1774.0"/>
        <n v="1514.0"/>
        <n v="1266.0"/>
        <n v="771.0"/>
        <n v="20474.0"/>
        <n v="1935.0"/>
        <n v="2454.0"/>
        <n v="29526.0"/>
        <n v="3581.0"/>
        <n v="47.0"/>
        <n v="564.0"/>
        <n v="51463.0"/>
        <n v="6821.0"/>
        <n v="152.0"/>
        <n v="17430.0"/>
        <n v="6904.0"/>
        <n v="54.0"/>
        <n v="426.0"/>
        <n v="326.0"/>
        <n v="272.0"/>
        <n v="121.0"/>
        <n v="5498.0"/>
        <n v="3996.0"/>
        <n v="3086.0"/>
        <n v="27746.0"/>
        <n v="4458.0"/>
        <n v="56.0"/>
        <n v="715.0"/>
        <n v="65301.0"/>
        <n v="7000.0"/>
        <n v="274.0"/>
        <n v="11197.0"/>
        <n v="7081.0"/>
        <n v="254.0"/>
        <n v="250.0"/>
        <n v="315.0"/>
        <n v="112.0"/>
        <n v="12905.0"/>
        <n v="2376.0"/>
        <n v="2464.0"/>
        <n v="23167.0"/>
        <n v="4654.0"/>
        <n v="34.0"/>
        <n v="656.0"/>
        <n v="54681.0"/>
        <n v="5893.0"/>
        <n v="571.0"/>
        <n v="15066.0"/>
        <n v="5953.0"/>
        <n v="36.0"/>
        <n v="530.0"/>
        <n v="612.0"/>
        <n v="317.0"/>
        <n v="202.0"/>
        <n v="4706.0"/>
        <n v="3595.0"/>
        <n v="3104.0"/>
        <n v="30528.0"/>
        <n v="5491.0"/>
        <n v="919.0"/>
        <n v="79108.0"/>
        <n v="7665.0"/>
        <n v="276.0"/>
        <n v="16854.0"/>
        <n v="7728.0"/>
        <n v="15.0"/>
        <n v="635.0"/>
        <n v="302.0"/>
        <n v="457.0"/>
        <n v="240.0"/>
        <n v="7911.0"/>
        <n v="2676.0"/>
        <n v="3291.0"/>
        <n v="5713.0"/>
        <n v="755.0"/>
        <n v="65194.0"/>
        <n v="7859.0"/>
        <n v="725.0"/>
        <n v="13846.0"/>
        <n v="8006.0"/>
        <n v="52.0"/>
        <n v="911.0"/>
        <n v="610.0"/>
        <n v="366.0"/>
        <n v="12995.0"/>
        <n v="3569.0"/>
        <n v="3936.0"/>
        <n v="27816.0"/>
        <n v="4940.0"/>
        <n v="68.0"/>
        <n v="929.0"/>
        <n v="66245.0"/>
        <n v="9227.0"/>
        <n v="664.0"/>
        <n v="15152.0"/>
        <n v="9354.0"/>
        <n v="44.0"/>
        <n v="618.0"/>
        <n v="762.0"/>
        <n v="428.0"/>
        <n v="225.0"/>
        <n v="8002.0"/>
        <n v="1551.0"/>
        <n v="2644.0"/>
        <n v="17506.0"/>
        <n v="3641.0"/>
        <n v="31.0"/>
        <n v="566.0"/>
        <n v="43795.0"/>
        <n v="5641.0"/>
        <n v="213.0"/>
        <n v="8074.0"/>
        <n v="5736.0"/>
        <n v="334.0"/>
        <n v="264.0"/>
        <n v="156.0"/>
        <n v="6572.0"/>
        <n v="444.0"/>
        <n v="8190.0"/>
        <n v="937.0"/>
        <n v="192.0"/>
        <n v="16965.0"/>
        <n v="3401.0"/>
        <n v="180.0"/>
        <n v="4875.0"/>
        <n v="3439.0"/>
        <n v="13.0"/>
        <n v="55.0"/>
        <n v="86.0"/>
        <n v="2300.0"/>
        <n v="14242.0"/>
        <n v="19947.0"/>
        <n v="189936.0"/>
        <n v="36299.0"/>
        <n v="4792.0"/>
        <n v="375149.0"/>
        <n v="50844.0"/>
        <n v="4015.0"/>
        <n v="107191.0"/>
        <n v="51588.0"/>
        <n v="265.0"/>
        <n v="6208.0"/>
        <n v="4147.0"/>
        <n v="2311.0"/>
        <n v="2054.0"/>
        <n v="53407.0"/>
        <n v="1168.0"/>
        <n v="1323.0"/>
        <n v="14198.0"/>
        <n v="2577.0"/>
        <n v="312.0"/>
        <n v="28308.0"/>
        <n v="3725.0"/>
        <n v="255.0"/>
        <n v="3785.0"/>
        <n v="22.0"/>
        <n v="324.0"/>
        <n v="142.0"/>
        <n v="158.0"/>
        <n v="5242.0"/>
        <n v="1328.0"/>
        <n v="2331.0"/>
        <n v="14158.0"/>
        <n v="4779.0"/>
        <n v="393.0"/>
        <n v="33888.0"/>
        <n v="4584.0"/>
        <n v="251.0"/>
        <n v="6080.0"/>
        <n v="4666.0"/>
        <n v="26.0"/>
        <n v="1051.0"/>
        <n v="784.0"/>
        <n v="376.0"/>
        <n v="5450.0"/>
        <n v="1764.0"/>
        <n v="2157.0"/>
        <n v="30166.0"/>
        <n v="5652.0"/>
        <n v="32.0"/>
        <n v="51880.0"/>
        <n v="7406.0"/>
        <n v="243.0"/>
        <n v="17421.0"/>
        <n v="7560.0"/>
        <n v="1302.0"/>
        <n v="776.0"/>
        <n v="301.0"/>
        <n v="363.0"/>
        <n v="8819.0"/>
        <n v="65.0"/>
        <n v="133.0"/>
        <n v="801.0"/>
        <n v="381.0"/>
        <n v="3.0"/>
        <n v="20.0"/>
        <n v="1933.0"/>
        <n v="322.0"/>
        <n v="5.0"/>
        <n v="413.0"/>
        <n v="331.0"/>
        <n v="1.0"/>
        <n v="93.0"/>
        <n v="9.0"/>
        <n v="24.0"/>
        <n v="221.0"/>
        <n v="540.0"/>
        <n v="754.0"/>
        <n v="2249.0"/>
        <n v="8.0"/>
        <n v="292.0"/>
        <n v="18714.0"/>
        <n v="1976.0"/>
        <n v="120.0"/>
        <n v="5095.0"/>
        <n v="2714.0"/>
        <n v="14.0"/>
        <n v="557.0"/>
        <n v="316.0"/>
        <n v="173.0"/>
        <n v="2489.0"/>
        <n v="1699.0"/>
        <n v="2024.0"/>
        <n v="29365.0"/>
        <n v="5271.0"/>
        <n v="636.0"/>
        <n v="49947.0"/>
        <n v="6388.0"/>
        <n v="238.0"/>
        <n v="15275.0"/>
        <n v="7229.0"/>
        <n v="1209.0"/>
        <n v="7795.0"/>
        <n v="1903.0"/>
        <n v="3155.0"/>
        <n v="34898.0"/>
        <n v="5236.0"/>
        <n v="57.0"/>
        <n v="581.0"/>
        <n v="65339.0"/>
        <n v="8008.0"/>
        <n v="20027.0"/>
        <n v="8180.0"/>
        <n v="1034.0"/>
        <n v="318.0"/>
        <n v="208.0"/>
        <n v="9137.0"/>
        <n v="1122.0"/>
        <n v="1418.0"/>
        <n v="3162.0"/>
        <n v="29384.0"/>
        <n v="4407.0"/>
        <n v="538.0"/>
        <n v="6749.0"/>
        <n v="4476.0"/>
        <n v="550.0"/>
        <n v="429.0"/>
        <n v="217.0"/>
        <n v="165.0"/>
        <n v="3180.0"/>
        <n v="3478.0"/>
        <n v="5341.0"/>
        <n v="34524.0"/>
        <n v="7685.0"/>
        <n v="1321.0"/>
        <n v="81502.0"/>
        <n v="13043.0"/>
        <n v="1728.0"/>
        <n v="19313.0"/>
        <n v="13144.0"/>
        <n v="945.0"/>
        <n v="1039.0"/>
        <n v="676.0"/>
        <n v="367.0"/>
        <n v="11408.0"/>
        <n v="115.0"/>
        <n v="2707.0"/>
        <n v="551.0"/>
        <n v="73.0"/>
        <n v="5142.0"/>
        <n v="830.0"/>
        <n v="48.0"/>
        <n v="1467.0"/>
        <n v="834.0"/>
        <n v="2.0"/>
        <n v="6.0"/>
        <n v="1428.0"/>
        <n v="2031.0"/>
        <n v="20000.0"/>
        <n v="2992.0"/>
        <n v="434.0"/>
        <n v="37212.0"/>
        <n v="3953.0"/>
        <n v="343.0"/>
        <n v="11082.0"/>
        <n v="4012.0"/>
        <n v="452.0"/>
        <n v="4320.0"/>
        <n v="1936.0"/>
        <n v="26380.0"/>
        <n v="3665.0"/>
        <n v="529.0"/>
        <n v="42494.0"/>
        <n v="4888.0"/>
        <n v="278.0"/>
        <n v="18617.0"/>
        <n v="4931.0"/>
        <n v="526.0"/>
        <n v="260.0"/>
        <n v="5096.0"/>
        <n v="0.0"/>
        <n v="7814.0"/>
        <n v="9543.0"/>
        <n v="97404.0"/>
        <n v="17381.0"/>
        <n v="138.0"/>
        <n v="2794.0"/>
        <n v="208912.0"/>
        <n v="18256.0"/>
        <n v="2780.0"/>
        <n v="30661.0"/>
        <n v="27952.0"/>
        <n v="198.0"/>
        <n v="2630.0"/>
        <n v="946.0"/>
        <n v="15279.0"/>
        <n v="24523.0"/>
        <n v="30659.0"/>
        <n v="286305.0"/>
        <n v="44056.0"/>
        <n v="8079.0"/>
        <n v="677077.0"/>
        <n v="89271.0"/>
        <n v="8355.0"/>
        <n v="159886.0"/>
        <n v="90682.0"/>
        <n v="5017.0"/>
        <n v="1298.0"/>
        <n v="1213.0"/>
        <n v="1503.0"/>
        <n v="68913.0"/>
        <n v="1115.0"/>
        <n v="1549.0"/>
        <n v="17591.0"/>
        <n v="2529.0"/>
        <n v="617.0"/>
        <n v="35420.0"/>
        <n v="5249.0"/>
        <n v="460.0"/>
        <n v="7902.0"/>
        <n v="5349.0"/>
        <n v="28.0"/>
        <n v="483.0"/>
        <n v="244.0"/>
        <n v="136.0"/>
        <n v="5373.0"/>
        <n v="470.0"/>
        <n v="728.0"/>
        <n v="6981.0"/>
        <n v="1978.0"/>
        <n v="18.0"/>
        <n v="462.0"/>
        <n v="16560.0"/>
        <n v="2584.0"/>
        <n v="220.0"/>
        <n v="3822.0"/>
        <n v="2615.0"/>
        <n v="187.0"/>
        <n v="2220.0"/>
        <n v="6215.0"/>
        <n v="6050.0"/>
        <n v="62916.0"/>
        <n v="7054.0"/>
        <n v="1373.0"/>
        <n v="118863.0"/>
        <n v="17104.0"/>
        <n v="2088.0"/>
        <n v="45272.0"/>
        <n v="17343.0"/>
        <n v="1384.0"/>
        <n v="584.0"/>
        <n v="357.0"/>
        <n v="307.0"/>
        <n v="10682.0"/>
        <n v="11375.0"/>
        <n v="16010.0"/>
        <n v="144721.0"/>
        <n v="25384.0"/>
        <n v="229.0"/>
        <n v="5543.0"/>
        <n v="364693.0"/>
        <n v="48058.0"/>
        <n v="3860.0"/>
        <n v="64228.0"/>
        <n v="48940.0"/>
        <n v="807.0"/>
        <n v="2537.0"/>
        <n v="1145.0"/>
        <n v="38305.0"/>
        <n v="1584.0"/>
        <n v="1961.0"/>
        <n v="20388.0"/>
        <n v="4219.0"/>
        <n v="490.0"/>
        <n v="44923.0"/>
        <n v="6289.0"/>
        <n v="750.0"/>
        <n v="11981.0"/>
        <n v="6350.0"/>
        <n v="80.0"/>
        <n v="5783.0"/>
        <n v="3734.0"/>
        <n v="5068.0"/>
        <n v="47226.0"/>
        <n v="7651.0"/>
        <n v="92.0"/>
        <n v="1143.0"/>
        <n v="95913.0"/>
        <n v="13872.0"/>
        <n v="1173.0"/>
        <n v="24798.0"/>
        <n v="14034.0"/>
        <n v="85.0"/>
        <n v="130.0"/>
        <n v="583.0"/>
        <n v="257.0"/>
        <n v="15130.0"/>
        <n v="8065.0"/>
        <n v="9194.0"/>
        <n v="91294.0"/>
        <n v="13313.0"/>
        <n v="2471.0"/>
        <n v="219868.0"/>
        <n v="24926.0"/>
        <n v="2783.0"/>
        <n v="58708.0"/>
        <n v="25230.0"/>
        <n v="200.0"/>
        <n v="1354.0"/>
        <n v="1057.0"/>
        <n v="453.0"/>
        <n v="16818.0"/>
        <n v="79.0"/>
        <n v="201.0"/>
        <n v="1880.0"/>
        <n v="231.0"/>
        <n v="3427.0"/>
        <n v="558.0"/>
        <n v="78.0"/>
        <n v="833.0"/>
        <n v="567.0"/>
        <n v="12.0"/>
        <n v="4.0"/>
        <n v="824.0"/>
        <n v="25071.0"/>
        <n v="17845.0"/>
        <n v="198302.0"/>
        <n v="27987.0"/>
        <n v="268.0"/>
        <n v="8552.0"/>
        <n v="422593.0"/>
        <n v="49683.0"/>
        <n v="3713.0"/>
        <n v="83580.0"/>
        <n v="55821.0"/>
        <n v="570.0"/>
        <n v="2438.0"/>
        <n v="241.0"/>
        <n v="3828.0"/>
        <n v="1539.0"/>
        <n v="44469.0"/>
        <n v="14263.0"/>
        <n v="4230.0"/>
        <n v="44050.0"/>
        <n v="8798.0"/>
        <n v="565.0"/>
        <n v="3328.0"/>
        <n v="111689.0"/>
        <n v="14177.0"/>
        <n v="950.0"/>
        <n v="26640.0"/>
        <n v="14436.0"/>
        <n v="742.0"/>
        <n v="380.0"/>
        <n v="1598.0"/>
        <n v="527.0"/>
        <n v="10078.0"/>
        <n v="191.0"/>
        <n v="123.0"/>
        <n v="4192.0"/>
        <n v="699.0"/>
        <n v="342.0"/>
        <n v="9380.0"/>
        <n v="1408.0"/>
        <n v="167.0"/>
        <n v="1270.0"/>
        <n v="1422.0"/>
        <n v="110.0"/>
        <n v="122.0"/>
        <n v="98.0"/>
        <n v="1844.0"/>
        <n v="1665.0"/>
        <n v="2638.0"/>
        <n v="521.0"/>
        <n v="39590.0"/>
        <n v="5094.0"/>
        <n v="501.0"/>
        <n v="3895.0"/>
        <n v="5189.0"/>
        <n v="67.0"/>
        <n v="288.0"/>
        <n v="177.0"/>
        <n v="5954.0"/>
        <n v="1030.0"/>
        <n v="12243.0"/>
        <n v="1926.0"/>
        <n v="33.0"/>
        <n v="714.0"/>
        <n v="28615.0"/>
        <n v="3280.0"/>
        <n v="5799.0"/>
        <n v="3353.0"/>
        <n v="27.0"/>
        <n v="319.0"/>
        <n v="126.0"/>
        <n v="1938.0"/>
        <n v="1370.0"/>
        <n v="1557.0"/>
        <n v="16749.0"/>
        <n v="1661.0"/>
        <n v="448.0"/>
        <n v="28749.0"/>
        <n v="3812.0"/>
        <n v="9568.0"/>
        <n v="3859.0"/>
        <n v="60.0"/>
        <n v="3396.0"/>
        <n v="1466.0"/>
        <n v="974.0"/>
        <n v="20359.0"/>
        <n v="1944.0"/>
        <n v="732.0"/>
        <n v="43093.0"/>
        <n v="6588.0"/>
        <n v="6789.0"/>
        <n v="6746.0"/>
        <n v="351.0"/>
        <n v="2730.0"/>
        <n v="5222.0"/>
        <n v="8266.0"/>
        <n v="81101.0"/>
        <n v="10321.0"/>
        <n v="129.0"/>
        <n v="2467.0"/>
        <n v="161477.0"/>
        <n v="20409.0"/>
        <n v="1160.0"/>
        <n v="40106.0"/>
        <n v="20816.0"/>
        <n v="237.0"/>
        <n v="1440.0"/>
        <n v="134.0"/>
        <n v="1061.0"/>
        <n v="605.0"/>
        <n v="25123.0"/>
        <n v="77199.0"/>
        <n v="71816.0"/>
        <n v="640003.0"/>
        <n v="147691.0"/>
        <n v="1180.0"/>
        <n v="19371.0"/>
        <n v="1457992.0"/>
        <n v="168753.0"/>
        <n v="16217.0"/>
        <n v="313459.0"/>
        <n v="171306.0"/>
        <n v="1365.0"/>
        <n v="26185.0"/>
        <n v="10392.0"/>
        <n v="8994.0"/>
        <n v="6814.0"/>
        <n v="220024.0"/>
        <n v="22154.0"/>
        <n v="13264.0"/>
        <n v="93740.0"/>
        <n v="27667.0"/>
        <n v="3771.0"/>
        <n v="257146.0"/>
        <n v="26661.0"/>
        <n v="2786.0"/>
        <n v="39598.0"/>
        <n v="27239.0"/>
        <n v="269.0"/>
        <n v="6838.0"/>
        <n v="1715.0"/>
        <n v="1232.0"/>
        <n v="37504.0"/>
        <n v="3477.0"/>
        <n v="2354.0"/>
        <n v="14497.0"/>
        <n v="5587.0"/>
        <n v="50.0"/>
        <n v="524.0"/>
        <n v="38103.0"/>
        <n v="4040.0"/>
        <n v="5840.0"/>
        <n v="4093.0"/>
        <n v="40.0"/>
        <n v="769.0"/>
        <n v="702.0"/>
        <n v="5899.0"/>
        <n v="2343.0"/>
        <n v="2135.0"/>
        <n v="16769.0"/>
        <n v="4591.0"/>
        <n v="49.0"/>
        <n v="713.0"/>
        <n v="58181.0"/>
        <n v="5591.0"/>
        <n v="6788.0"/>
        <n v="5694.0"/>
        <n v="707.0"/>
        <n v="4694.0"/>
        <n v="8102.0"/>
        <n v="6325.0"/>
        <n v="72905.0"/>
        <n v="12274.0"/>
        <n v="107.0"/>
        <n v="1919.0"/>
        <n v="155747.0"/>
        <n v="18387.0"/>
        <n v="885.0"/>
        <n v="29090.0"/>
        <n v="18655.0"/>
        <n v="178.0"/>
        <n v="1914.0"/>
        <n v="442.0"/>
        <n v="917.0"/>
        <n v="427.0"/>
        <n v="27118.0"/>
        <n v="4387.0"/>
        <n v="4953.0"/>
        <n v="31120.0"/>
        <n v="10774.0"/>
        <n v="89.0"/>
        <n v="1293.0"/>
        <n v="79710.0"/>
        <n v="10591.0"/>
        <n v="1077.0"/>
        <n v="15401.0"/>
        <n v="10721.0"/>
        <n v="94.0"/>
        <n v="3057.0"/>
        <n v="998.0"/>
        <n v="595.0"/>
        <n v="9482.0"/>
        <n v="6324.0"/>
        <n v="4390.0"/>
        <n v="32792.0"/>
        <n v="11788.0"/>
        <n v="59.0"/>
        <n v="1217.0"/>
        <n v="88246.0"/>
        <n v="7960.0"/>
        <n v="585.0"/>
        <n v="12385.0"/>
        <n v="8066.0"/>
        <n v="21.0"/>
        <n v="701.0"/>
        <n v="744.0"/>
        <n v="615.0"/>
        <n v="345.0"/>
        <n v="15138.0"/>
        <n v="3900.0"/>
        <n v="6078.0"/>
        <n v="51590.0"/>
        <n v="13633.0"/>
        <n v="127.0"/>
        <n v="1509.0"/>
        <n v="107691.0"/>
        <n v="13239.0"/>
        <n v="2596.0"/>
        <n v="24772.0"/>
        <n v="13404.0"/>
        <n v="137.0"/>
        <n v="3217.0"/>
        <n v="1392.0"/>
        <n v="747.0"/>
        <n v="1121.0"/>
        <n v="18420.0"/>
        <n v="3810.0"/>
        <n v="2756.0"/>
        <n v="30473.0"/>
        <n v="6606.0"/>
        <n v="759.0"/>
        <n v="62904.0"/>
        <n v="8080.0"/>
        <n v="328.0"/>
        <n v="15675.0"/>
        <n v="8187.0"/>
        <n v="1489.0"/>
        <n v="915.0"/>
        <n v="12026.0"/>
        <n v="3645.0"/>
        <n v="6140.0"/>
        <n v="67756.0"/>
        <n v="9119.0"/>
        <n v="1524.0"/>
        <n v="132133.0"/>
        <n v="13305.0"/>
        <n v="35922.0"/>
        <n v="13458.0"/>
        <n v="106.0"/>
        <n v="1055.0"/>
        <n v="899.0"/>
        <n v="740.0"/>
        <n v="409.0"/>
        <n v="20847.0"/>
        <n v="5355.0"/>
        <n v="6371.0"/>
        <n v="61816.0"/>
        <n v="11932.0"/>
        <n v="147.0"/>
        <n v="1820.0"/>
        <n v="129383.0"/>
        <n v="18786.0"/>
        <n v="1975.0"/>
        <n v="32788.0"/>
        <n v="19059.0"/>
        <n v="2955.0"/>
        <n v="329.0"/>
        <n v="836.0"/>
        <n v="779.0"/>
        <n v="15581.0"/>
        <n v="3240.0"/>
        <n v="3730.0"/>
        <n v="42928.0"/>
        <n v="7117.0"/>
        <n v="990.0"/>
        <n v="79091.0"/>
        <n v="8950.0"/>
        <n v="423.0"/>
        <n v="29871.0"/>
        <n v="9032.0"/>
        <n v="39.0"/>
        <n v="1228.0"/>
        <n v="420.0"/>
        <n v="289.0"/>
        <n v="10258.0"/>
        <n v="3851.0"/>
        <n v="4974.0"/>
        <n v="42258.0"/>
        <n v="12301.0"/>
        <n v="53.0"/>
        <n v="1338.0"/>
        <n v="106577.0"/>
        <n v="12880.0"/>
        <n v="1992.0"/>
        <n v="17927.0"/>
        <n v="13054.0"/>
        <n v="111.0"/>
        <n v="445.0"/>
        <n v="186.0"/>
        <n v="16459.0"/>
        <n v="4845.0"/>
        <n v="6128.0"/>
        <n v="49077.0"/>
        <n v="9000.0"/>
        <n v="1275.0"/>
        <n v="103250.0"/>
        <n v="12937.0"/>
        <n v="1148.0"/>
        <n v="30982.0"/>
        <n v="13133.0"/>
        <n v="1521.0"/>
        <n v="1010.0"/>
        <n v="397.0"/>
        <n v="14628.0"/>
        <n v="1766.0"/>
        <n v="2218.0"/>
        <n v="32282.0"/>
        <n v="5302.0"/>
        <n v="719.0"/>
        <n v="59830.0"/>
        <n v="7346.0"/>
        <n v="16420.0"/>
        <n v="7511.0"/>
        <n v="469.0"/>
        <n v="325.0"/>
        <n v="11970.0"/>
        <n v="15603.0"/>
        <n v="18106.0"/>
        <n v="160957.0"/>
        <n v="42830.0"/>
        <n v="320.0"/>
        <n v="5093.0"/>
        <n v="374464.0"/>
        <n v="51200.0"/>
        <n v="9837.0"/>
        <n v="85191.0"/>
        <n v="51839.0"/>
        <n v="404.0"/>
        <n v="7710.0"/>
        <n v="3847.0"/>
        <n v="2793.0"/>
        <n v="41115.0"/>
        <n v="3131.0"/>
        <n v="2893.0"/>
        <n v="22747.0"/>
        <n v="6460.0"/>
        <n v="873.0"/>
        <n v="62616.0"/>
        <n v="9121.0"/>
        <n v="1445.0"/>
        <n v="9461.0"/>
        <n v="869.0"/>
        <n v="402.0"/>
        <n v="6928.0"/>
        <n v="3681.0"/>
        <n v="5872.0"/>
        <n v="52778.0"/>
        <n v="12309.0"/>
        <n v="1199.0"/>
        <n v="112658.0"/>
        <n v="15787.0"/>
        <n v="3461.0"/>
        <n v="27254.0"/>
        <n v="15958.0"/>
        <n v="1553.0"/>
        <n v="1156.0"/>
        <n v="598.0"/>
        <n v="819.0"/>
        <n v="15846.0"/>
        <n v="4356.0"/>
        <n v="4190.0"/>
        <n v="42368.0"/>
        <n v="11922.0"/>
        <n v="103.0"/>
        <n v="1465.0"/>
        <n v="97651.0"/>
        <n v="11047.0"/>
        <n v="2614.0"/>
        <n v="26463.0"/>
        <n v="11195.0"/>
        <n v="650.0"/>
        <n v="843.0"/>
        <n v="7982.0"/>
        <n v="512.0"/>
        <n v="3265.0"/>
        <n v="1261.0"/>
        <n v="182.0"/>
        <n v="8429.0"/>
        <n v="1455.0"/>
        <n v="263.0"/>
        <n v="1779.0"/>
        <n v="1469.0"/>
        <n v="61.0"/>
        <n v="572.0"/>
        <n v="282.0"/>
        <n v="2428.0"/>
        <n v="1958.0"/>
        <n v="135.0"/>
        <n v="6926.0"/>
        <n v="867.0"/>
        <n v="199.0"/>
        <n v="1394.0"/>
        <n v="877.0"/>
        <n v="124.0"/>
        <n v="193.0"/>
        <n v="485.0"/>
        <n v="1623.0"/>
        <n v="1281.0"/>
        <n v="14185.0"/>
        <n v="3505.0"/>
        <n v="29293.0"/>
        <n v="2158.0"/>
        <n v="820.0"/>
        <n v="6239.0"/>
        <n v="2926.0"/>
        <n v="758.0"/>
        <n v="2328.0"/>
        <n v="3589.0"/>
        <n v="3223.0"/>
        <n v="35441.0"/>
        <n v="8265.0"/>
        <n v="1090.0"/>
        <n v="78897.0"/>
        <n v="7402.0"/>
        <n v="2053.0"/>
        <n v="20353.0"/>
        <n v="8245.0"/>
        <n v="1630.0"/>
        <n v="503.0"/>
        <n v="515.0"/>
        <n v="5856.0"/>
        <n v="4435.0"/>
        <n v="5151.0"/>
        <n v="43064.0"/>
        <n v="12139.0"/>
        <n v="1556.0"/>
        <n v="101539.0"/>
        <n v="15245.0"/>
        <n v="2317.0"/>
        <n v="22013.0"/>
        <n v="15459.0"/>
        <n v="144.0"/>
        <n v="2285.0"/>
        <n v="1120.0"/>
        <n v="697.0"/>
        <n v="10359.0"/>
        <n v="22767.0"/>
        <n v="17969.0"/>
        <n v="167338.0"/>
        <n v="51458.0"/>
        <n v="887.0"/>
        <n v="6159.0"/>
        <n v="383979.0"/>
        <n v="54683.0"/>
        <n v="9699.0"/>
        <n v="94736.0"/>
        <n v="55397.0"/>
        <n v="1033.0"/>
        <n v="11959.0"/>
        <n v="4735.0"/>
        <n v="5161.0"/>
        <n v="42361.0"/>
        <n v="22615.0"/>
        <n v="20629.0"/>
        <n v="168189.0"/>
        <n v="41041.0"/>
        <n v="4615.0"/>
        <n v="401521.0"/>
        <n v="58145.0"/>
        <n v="10589.0"/>
        <n v="95283.0"/>
        <n v="59167.0"/>
        <n v="7244.0"/>
        <n v="2774.0"/>
        <n v="2609.0"/>
        <n v="41556.0"/>
        <n v="913.0"/>
        <n v="7457.0"/>
        <n v="3134.0"/>
        <n v="422.0"/>
        <n v="18815.0"/>
        <n v="2456.0"/>
        <n v="266.0"/>
        <n v="3780.0"/>
        <n v="2490.0"/>
        <n v="872.0"/>
        <n v="172.0"/>
        <n v="311.0"/>
        <n v="1920.0"/>
        <n v="1001.0"/>
        <n v="1151.0"/>
        <n v="5173.0"/>
        <n v="17569.0"/>
        <n v="1953.0"/>
        <n v="1007.0"/>
        <n v="3309.0"/>
        <n v="410.0"/>
        <n v="392.0"/>
        <n v="327.0"/>
        <n v="720.0"/>
        <n v="1918.0"/>
        <n v="1730.0"/>
        <n v="1572.0"/>
        <n v="12541.0"/>
        <n v="3499.0"/>
        <n v="26697.0"/>
        <n v="3902.0"/>
        <n v="414.0"/>
        <n v="6847.0"/>
        <n v="3945.0"/>
        <n v="37.0"/>
        <n v="814.0"/>
        <n v="304.0"/>
        <n v="273.0"/>
        <n v="3190.0"/>
        <n v="11322.0"/>
        <n v="7642.0"/>
        <n v="65640.0"/>
        <n v="15579.0"/>
        <n v="146.0"/>
        <n v="1641.0"/>
        <n v="180749.0"/>
        <n v="25778.0"/>
        <n v="4484.0"/>
        <n v="39310.0"/>
        <n v="26259.0"/>
        <n v="184.0"/>
        <n v="3968.0"/>
        <n v="839.0"/>
        <n v="691.0"/>
        <n v="1185.0"/>
        <n v="15708.0"/>
        <n v="5977.0"/>
        <n v="7358.0"/>
        <n v="51966.0"/>
        <n v="14558.0"/>
        <n v="1702.0"/>
        <n v="113180.0"/>
        <n v="18728.0"/>
        <n v="2401.0"/>
        <n v="32515.0"/>
        <n v="19114.0"/>
        <n v="149.0"/>
        <n v="2115.0"/>
        <n v="882.0"/>
        <n v="13374.0"/>
        <n v="3669.0"/>
        <n v="3671.0"/>
        <n v="36462.0"/>
        <n v="10499.0"/>
        <n v="118.0"/>
        <n v="1296.0"/>
        <n v="78129.0"/>
        <n v="10919.0"/>
        <n v="3262.0"/>
        <n v="16068.0"/>
        <n v="11061.0"/>
        <n v="108.0"/>
        <n v="1915.0"/>
        <n v="542.0"/>
        <n v="939.0"/>
        <n v="6951.0"/>
        <n v="3329.0"/>
        <n v="3254.0"/>
        <n v="27146.0"/>
        <n v="7479.0"/>
        <n v="58.0"/>
        <n v="825.0"/>
        <n v="63272.0"/>
        <n v="9553.0"/>
        <n v="12798.0"/>
        <n v="9636.0"/>
        <n v="1545.0"/>
        <n v="921.0"/>
        <n v="491.0"/>
        <n v="7879.0"/>
        <n v="4346.0"/>
        <n v="50340.0"/>
        <n v="9879.0"/>
        <n v="69.0"/>
        <n v="1190.0"/>
        <n v="101866.0"/>
        <n v="14989.0"/>
        <n v="3108.0"/>
        <n v="32625.0"/>
        <n v="15114.0"/>
        <n v="74.0"/>
        <n v="2213.0"/>
        <n v="1094.0"/>
        <n v="537.0"/>
        <n v="695.0"/>
        <n v="12078.0"/>
        <n v="6690.0"/>
        <n v="3403.0"/>
        <n v="36892.0"/>
        <n v="8295.0"/>
        <n v="95.0"/>
        <n v="928.0"/>
        <n v="87554.0"/>
        <n v="9821.0"/>
        <n v="1262.0"/>
        <n v="21671.0"/>
        <n v="9982.0"/>
        <n v="1964.0"/>
        <n v="1164.0"/>
        <n v="425.0"/>
        <n v="499.0"/>
        <n v="9851.0"/>
        <n v="2523.0"/>
        <n v="3474.0"/>
        <n v="20116.0"/>
        <n v="5654.0"/>
        <n v="466.0"/>
        <n v="48270.0"/>
        <n v="8139.0"/>
        <n v="682.0"/>
        <n v="10342.0"/>
        <n v="8304.0"/>
        <n v="785.0"/>
        <n v="387.0"/>
        <n v="209.0"/>
        <n v="256.0"/>
        <n v="5542.0"/>
        <n v="4103.0"/>
        <n v="5674.0"/>
        <n v="47397.0"/>
        <n v="15174.0"/>
        <n v="296.0"/>
        <n v="1740.0"/>
        <n v="101405.0"/>
        <n v="14410.0"/>
        <n v="22581.0"/>
        <n v="14599.0"/>
        <n v="279.0"/>
        <n v="3071.0"/>
        <n v="1443.0"/>
        <n v="12888.0"/>
        <n v="10983.0"/>
        <n v="11266.0"/>
        <n v="76715.0"/>
        <n v="25072.0"/>
        <n v="2755.0"/>
        <n v="185685.0"/>
        <n v="25916.0"/>
        <n v="36106.0"/>
        <n v="26445.0"/>
        <n v="3998.0"/>
        <n v="1219.0"/>
        <n v="22787.0"/>
        <n v="4413.0"/>
        <n v="3700.0"/>
        <n v="23147.0"/>
        <n v="9573.0"/>
        <n v="1073.0"/>
        <n v="57241.0"/>
        <n v="8014.0"/>
        <n v="716.0"/>
        <n v="12168.0"/>
        <n v="8111.0"/>
        <n v="2515.0"/>
        <n v="1009.0"/>
        <n v="492.0"/>
        <n v="7955.0"/>
        <n v="4080.0"/>
        <n v="2341.0"/>
        <n v="22454.0"/>
        <n v="8697.0"/>
        <n v="1095.0"/>
        <n v="53885.0"/>
        <n v="6848.0"/>
        <n v="11135.0"/>
        <n v="7023.0"/>
        <n v="2099.0"/>
        <n v="688.0"/>
        <n v="418.0"/>
        <n v="884.0"/>
        <n v="5361.0"/>
        <n v="1294.0"/>
        <n v="1214.0"/>
        <n v="14277.0"/>
        <n v="6075.0"/>
        <n v="553.0"/>
        <n v="33581.0"/>
        <n v="4810.0"/>
        <n v="424.0"/>
        <n v="5756.0"/>
        <n v="4909.0"/>
        <n v="1285.0"/>
        <n v="770.0"/>
        <n v="3006.0"/>
        <n v="479.0"/>
        <n v="5317.0"/>
        <n v="1137.0"/>
        <n v="166.0"/>
        <n v="10151.0"/>
        <n v="1287.0"/>
        <n v="2208.0"/>
        <n v="1307.0"/>
        <n v="141.0"/>
        <n v="1286.0"/>
        <n v="3397.0"/>
        <n v="4590.0"/>
        <n v="35055.0"/>
        <n v="8305.0"/>
        <n v="117.0"/>
        <n v="75820.0"/>
        <n v="11117.0"/>
        <n v="17074.0"/>
        <n v="11302.0"/>
        <n v="383.0"/>
        <n v="831.0"/>
        <n v="10693.0"/>
        <n v="1361.0"/>
        <n v="2096.0"/>
        <n v="15724.0"/>
        <n v="4671.0"/>
        <n v="38.0"/>
        <n v="34282.0"/>
        <n v="4479.0"/>
        <n v="613.0"/>
        <n v="7490.0"/>
        <n v="4545.0"/>
        <n v="4312.0"/>
        <n v="2408.0"/>
        <n v="2668.0"/>
        <n v="17810.0"/>
        <n v="6492.0"/>
        <n v="43923.0"/>
        <n v="6202.0"/>
        <n v="8301.0"/>
        <n v="6278.0"/>
        <n v="1331.0"/>
        <n v="441.0"/>
        <n v="546.0"/>
        <n v="5297.0"/>
        <n v="555.0"/>
        <n v="1306.0"/>
        <n v="204.0"/>
        <n v="7.0"/>
        <n v="219.0"/>
        <n v="205.0"/>
        <n v="11.0"/>
        <n v="912.0"/>
        <n v="1576.0"/>
        <n v="5146.0"/>
        <n v="2064.0"/>
        <n v="207.0"/>
        <n v="15196.0"/>
        <n v="2569.0"/>
        <n v="181.0"/>
        <n v="2491.0"/>
        <n v="2633.0"/>
        <n v="87.0"/>
        <n v="97.0"/>
        <n v="473.0"/>
        <n v="4054.0"/>
        <n v="1022.0"/>
        <n v="113.0"/>
        <n v="7607.0"/>
        <n v="984.0"/>
        <n v="169.0"/>
        <n v="2049.0"/>
        <n v="996.0"/>
        <n v="75.0"/>
        <n v="51.0"/>
        <n v="116.0"/>
        <n v="1250.0"/>
        <n v="641.0"/>
        <n v="2627.0"/>
        <n v="294.0"/>
      </sharedItems>
    </cacheField>
    <cacheField name="Среднее значение смертей за все года" numFmtId="3">
      <sharedItems containsString="0" containsBlank="1" containsNumber="1">
        <n v="77385.45454545454"/>
        <n v="51669.72727272727"/>
        <n v="25715.727272727272"/>
        <n v="99972.81818181818"/>
        <n v="74146.72727272728"/>
        <n v="25826.090909090908"/>
        <n v="895921.2727272727"/>
        <n v="658719.3636363636"/>
        <n v="237201.9090909091"/>
        <n v="157607.18181818182"/>
        <n v="108142.54545454546"/>
        <n v="49464.63636363636"/>
        <n v="4765.25"/>
        <n v="3365.0"/>
        <n v="1400.25"/>
        <n v="20571.909090909092"/>
        <n v="13209.09090909091"/>
        <n v="7362.818181818182"/>
        <n v="1931471.6363636365"/>
        <n v="1396685.0"/>
        <n v="534786.6363636364"/>
        <n v="288931.7272727273"/>
        <n v="220693.0"/>
        <n v="68238.72727272728"/>
        <n v="31574.18181818182"/>
        <n v="24471.18181818182"/>
        <n v="7103.0"/>
        <n v="478106.9090909091"/>
        <n v="352918.8181818182"/>
        <n v="125188.09090909091"/>
        <n v="292937.0909090909"/>
        <n v="223669.81818181818"/>
        <n v="69267.27272727272"/>
        <n v="7034.666666666667"/>
        <n v="4889.666666666667"/>
        <n v="2145.0"/>
        <n v="19706.909090909092"/>
        <n v="11643.0"/>
        <n v="8063.909090909091"/>
        <n v="11689.636363636364"/>
        <n v="8066.909090909091"/>
        <n v="3622.7272727272725"/>
        <n v="26112.75"/>
        <n v="16921.0"/>
        <n v="9191.75"/>
        <n v="8824.818181818182"/>
        <n v="5991.545454545455"/>
        <n v="2833.2727272727275"/>
        <n v="274285.8181818182"/>
        <n v="206499.72727272726"/>
        <n v="67786.09090909091"/>
        <m/>
        <n v="19088.090909090908"/>
        <n v="13846.90909090909"/>
        <n v="5241.181818181818"/>
        <n v="26415.81818181818"/>
        <n v="20954.545454545456"/>
        <n v="5461.272727272727"/>
        <n v="248630.81818181818"/>
        <n v="197050.18181818182"/>
        <n v="51580.63636363636"/>
        <n v="36699.90909090909"/>
        <n v="28136.272727272728"/>
        <n v="8563.636363636364"/>
        <n v="1405.5"/>
        <n v="1152.0"/>
        <n v="253.5"/>
        <n v="5426.818181818182"/>
        <n v="3991.7272727272725"/>
        <n v="1435.090909090909"/>
        <n v="537622.9090909091"/>
        <n v="421241.2727272727"/>
        <n v="116381.63636363637"/>
        <n v="81745.63636363637"/>
        <n v="67812.27272727272"/>
        <n v="13933.363636363636"/>
        <n v="4543.727272727273"/>
        <n v="3840.909090909091"/>
        <n v="702.8181818181819"/>
        <n v="132105.27272727274"/>
        <n v="103840.63636363637"/>
        <n v="28264.636363636364"/>
        <n v="82887.54545454546"/>
        <n v="68764.81818181818"/>
        <n v="14122.727272727272"/>
        <n v="1511.0"/>
        <n v="1275.0"/>
        <n v="236.0"/>
        <n v="3680.818181818182"/>
        <n v="2587.909090909091"/>
        <n v="1092.909090909091"/>
        <n v="3438.0"/>
        <n v="2562.7272727272725"/>
        <n v="875.2727272727273"/>
        <n v="7106.5"/>
        <n v="5260.0"/>
        <n v="1846.5"/>
        <n v="1777.0"/>
        <n v="1387.909090909091"/>
        <n v="389.09090909090907"/>
        <n v="81129.81818181818"/>
        <n v="65972.81818181818"/>
        <n v="15157.0"/>
        <n v="1008.4545454545455"/>
        <n v="545.8181818181819"/>
        <n v="462.6363636363636"/>
        <n v="885.4545454545455"/>
        <n v="564.4545454545455"/>
        <n v="321.0"/>
        <n v="11501.818181818182"/>
        <n v="6973.363636363636"/>
        <n v="4528.454545454545"/>
        <n v="1288.6363636363637"/>
        <n v="796.4545454545455"/>
        <n v="492.1818181818182"/>
        <n v="49.5"/>
        <n v="30.25"/>
        <n v="19.25"/>
        <n v="210.36363636363637"/>
        <n v="119.27272727272727"/>
        <n v="91.0909090909091"/>
        <n v="22039.090909090908"/>
        <n v="13320.272727272728"/>
        <n v="8718.818181818182"/>
        <n v="2855.909090909091"/>
        <n v="1937.0"/>
        <n v="918.9090909090909"/>
        <n v="73.72727272727273"/>
        <n v="51.36363636363637"/>
        <n v="22.363636363636363"/>
        <n v="8249.181818181818"/>
        <n v="4886.363636363636"/>
        <n v="3362.818181818182"/>
        <n v="2901.0"/>
        <n v="1970.090909090909"/>
        <n v="930.9090909090909"/>
        <n v="59.666666666666664"/>
        <n v="38.666666666666664"/>
        <n v="21.0"/>
        <n v="200.0909090909091"/>
        <n v="112.9090909090909"/>
        <n v="87.18181818181819"/>
        <n v="65.81818181818181"/>
        <n v="42.0"/>
        <n v="23.818181818181817"/>
        <n v="267.25"/>
        <n v="155.0"/>
        <n v="112.25"/>
        <n v="62.54545454545455"/>
        <n v="40.54545454545455"/>
        <n v="22.0"/>
        <n v="2162.3636363636365"/>
        <n v="1445.7272727272727"/>
        <n v="716.6363636363636"/>
        <n v="1154.8181818181818"/>
        <n v="765.1818181818181"/>
        <n v="389.6363636363636"/>
        <n v="1050.0"/>
        <n v="715.5454545454545"/>
        <n v="334.45454545454544"/>
        <n v="9085.818181818182"/>
        <n v="6208.909090909091"/>
        <n v="2876.909090909091"/>
        <n v="1587.1818181818182"/>
        <n v="1005.1818181818181"/>
        <n v="582.0"/>
        <n v="51.5"/>
        <n v="33.5"/>
        <n v="18.0"/>
        <n v="194.0909090909091"/>
        <n v="117.27272727272727"/>
        <n v="76.81818181818181"/>
        <n v="19201.363636363636"/>
        <n v="12819.818181818182"/>
        <n v="6381.545454545455"/>
        <n v="2869.818181818182"/>
        <n v="2055.909090909091"/>
        <n v="813.9090909090909"/>
        <n v="134.54545454545453"/>
        <n v="86.54545454545455"/>
        <n v="48.0"/>
        <n v="4029.909090909091"/>
        <n v="2700.181818181818"/>
        <n v="1329.7272727272727"/>
        <n v="2897.2727272727275"/>
        <n v="2077.5454545454545"/>
        <n v="819.7272727272727"/>
        <n v="58.0"/>
        <n v="36.666666666666664"/>
        <n v="21.333333333333332"/>
        <n v="164.45454545454547"/>
        <n v="101.45454545454545"/>
        <n v="63.0"/>
        <n v="165.63636363636363"/>
        <n v="89.45454545454545"/>
        <n v="76.18181818181819"/>
        <n v="259.25"/>
        <n v="159.25"/>
        <n v="100.0"/>
        <n v="47.27272727272727"/>
        <n v="26.454545454545453"/>
        <n v="3585.2727272727275"/>
        <n v="2555.4545454545455"/>
        <n v="1029.8181818181818"/>
        <n v="874.3636363636364"/>
        <n v="657.8181818181819"/>
        <n v="216.54545454545453"/>
        <n v="1726.909090909091"/>
        <n v="1351.6363636363637"/>
        <n v="375.27272727272725"/>
        <n v="11654.09090909091"/>
        <n v="8992.636363636364"/>
        <n v="2661.4545454545455"/>
        <n v="1641.6363636363637"/>
        <n v="1235.2727272727273"/>
        <n v="406.3636363636364"/>
        <n v="45.25"/>
        <n v="34.0"/>
        <n v="11.25"/>
        <n v="293.45454545454544"/>
        <n v="215.9090909090909"/>
        <n v="77.54545454545455"/>
        <n v="23111.18181818182"/>
        <n v="17887.545454545456"/>
        <n v="5223.636363636364"/>
        <n v="3356.909090909091"/>
        <n v="2658.909090909091"/>
        <n v="698.0"/>
        <n v="153.72727272727272"/>
        <n v="124.36363636363636"/>
        <n v="29.363636363636363"/>
        <n v="6482.909090909091"/>
        <n v="5092.727272727273"/>
        <n v="1390.1818181818182"/>
        <n v="3403.090909090909"/>
        <n v="2696.3636363636365"/>
        <n v="706.7272727272727"/>
        <n v="60.333333333333336"/>
        <n v="46.333333333333336"/>
        <n v="14.0"/>
        <n v="230.45454545454547"/>
        <n v="164.1818181818182"/>
        <n v="66.27272727272727"/>
        <n v="219.0"/>
        <n v="159.45454545454547"/>
        <n v="59.54545454545455"/>
        <n v="362.0"/>
        <n v="268.25"/>
        <n v="93.75"/>
        <n v="108.72727272727273"/>
        <n v="83.27272727272727"/>
        <n v="25.454545454545453"/>
        <n v="3755.0"/>
        <n v="2816.0"/>
        <n v="939.0"/>
        <n v="1014.0"/>
        <n v="587.3636363636364"/>
        <n v="426.6363636363636"/>
        <n v="1356.090909090909"/>
        <n v="886.2727272727273"/>
        <n v="469.8181818181818"/>
        <n v="15171.09090909091"/>
        <n v="9609.454545454546"/>
        <n v="5561.636363636364"/>
        <n v="2913.3636363636365"/>
        <n v="1873.7272727272727"/>
        <n v="1039.6363636363637"/>
        <n v="67.25"/>
        <n v="412.90909090909093"/>
        <n v="237.54545454545453"/>
        <n v="175.36363636363637"/>
        <n v="36169.90909090909"/>
        <n v="22517.909090909092"/>
        <n v="13652.0"/>
        <n v="4192.909090909091"/>
        <n v="2862.909090909091"/>
        <n v="1330.0"/>
        <n v="173.63636363636363"/>
        <n v="115.18181818181819"/>
        <n v="58.45454545454545"/>
        <n v="7491.909090909091"/>
        <n v="4744.636363636364"/>
        <n v="2747.2727272727275"/>
        <n v="4255.727272727273"/>
        <n v="2904.181818181818"/>
        <n v="1351.5454545454545"/>
        <n v="73.66666666666667"/>
        <n v="68.0"/>
        <n v="5.666666666666667"/>
        <n v="306.1818181818182"/>
        <n v="164.0909090909091"/>
        <n v="142.0909090909091"/>
        <n v="339.09090909090907"/>
        <n v="226.1818181818182"/>
        <n v="510.25"/>
        <n v="291.75"/>
        <n v="218.5"/>
        <n v="78.45454545454545"/>
        <n v="44.90909090909091"/>
        <n v="33.54545454545455"/>
        <n v="5748.818181818182"/>
        <n v="3675.090909090909"/>
        <n v="2073.7272727272725"/>
        <n v="642.1818181818181"/>
        <n v="502.09090909090907"/>
        <n v="140.0909090909091"/>
        <n v="1062.909090909091"/>
        <n v="864.3636363636364"/>
        <n v="198.54545454545453"/>
        <n v="6230.272727272727"/>
        <n v="5099.909090909091"/>
        <n v="1130.3636363636363"/>
        <n v="1074.8181818181818"/>
        <n v="855.0909090909091"/>
        <n v="219.72727272727272"/>
        <n v="44.75"/>
        <n v="34.25"/>
        <n v="10.5"/>
        <n v="117.45454545454545"/>
        <n v="86.63636363636364"/>
        <n v="30.818181818181817"/>
        <n v="16690.454545454544"/>
        <n v="13517.636363636364"/>
        <n v="3172.818181818182"/>
        <n v="2154.181818181818"/>
        <n v="1772.090909090909"/>
        <n v="382.09090909090907"/>
        <n v="180.1818181818182"/>
        <n v="153.54545454545453"/>
        <n v="26.636363636363637"/>
        <n v="2055.090909090909"/>
        <n v="1689.4545454545455"/>
        <n v="365.6363636363636"/>
        <n v="2178.909090909091"/>
        <n v="1791.8181818181818"/>
        <n v="387.09090909090907"/>
        <n v="30.666666666666668"/>
        <n v="25.0"/>
        <n v="189.45454545454547"/>
        <n v="147.27272727272728"/>
        <n v="42.18181818181818"/>
        <n v="146.1818181818182"/>
        <n v="114.54545454545455"/>
        <n v="31.636363636363637"/>
        <n v="151.25"/>
        <n v="115.0"/>
        <n v="36.25"/>
        <n v="67.54545454545455"/>
        <n v="54.81818181818182"/>
        <n v="12.727272727272727"/>
        <n v="2409.7272727272725"/>
        <n v="1997.7272727272727"/>
        <n v="412.0"/>
        <n v="671.1818181818181"/>
        <n v="500.6363636363636"/>
        <n v="170.54545454545453"/>
        <n v="846.2727272727273"/>
        <n v="658.8181818181819"/>
        <n v="187.45454545454547"/>
        <n v="7455.909090909091"/>
        <n v="5673.363636363636"/>
        <n v="1782.5454545454545"/>
        <n v="1220.8181818181818"/>
        <n v="915.2727272727273"/>
        <n v="305.54545454545456"/>
        <n v="28.25"/>
        <n v="22.5"/>
        <n v="5.75"/>
        <n v="200.36363636363637"/>
        <n v="147.8181818181818"/>
        <n v="52.54545454545455"/>
        <n v="15630.454545454546"/>
        <n v="11834.90909090909"/>
        <n v="3795.5454545454545"/>
        <n v="2267.6363636363635"/>
        <n v="1763.6363636363637"/>
        <n v="504.0"/>
        <n v="140.1818181818182"/>
        <n v="106.45454545454545"/>
        <n v="33.72727272727273"/>
        <n v="4406.818181818182"/>
        <n v="3333.181818181818"/>
        <n v="1073.6363636363637"/>
        <n v="2296.181818181818"/>
        <n v="1786.5454545454545"/>
        <n v="509.6363636363636"/>
        <n v="54.0"/>
        <n v="44.0"/>
        <n v="10.0"/>
        <n v="132.54545454545453"/>
        <n v="93.0"/>
        <n v="39.54545454545455"/>
        <n v="165.54545454545453"/>
        <n v="122.0909090909091"/>
        <n v="43.45454545454545"/>
        <n v="275.0"/>
        <n v="203.5"/>
        <n v="71.5"/>
        <n v="53.90909090909091"/>
        <n v="40.45454545454545"/>
        <n v="13.454545454545455"/>
        <n v="2033.5454545454545"/>
        <n v="1578.3636363636363"/>
        <n v="455.1818181818182"/>
        <n v="379.8181818181818"/>
        <n v="275.54545454545456"/>
        <n v="104.27272727272727"/>
        <n v="494.54545454545456"/>
        <n v="349.90909090909093"/>
        <n v="144.63636363636363"/>
        <n v="5305.727272727273"/>
        <n v="3653.6363636363635"/>
        <n v="1652.090909090909"/>
        <n v="700.4545454545455"/>
        <n v="451.1818181818182"/>
        <n v="249.27272727272728"/>
        <n v="14.75"/>
        <n v="6.25"/>
        <n v="80.9090909090909"/>
        <n v="48.81818181818182"/>
        <n v="32.09090909090909"/>
        <n v="10160.363636363636"/>
        <n v="6888.545454545455"/>
        <n v="3271.818181818182"/>
        <n v="1521.7272727272727"/>
        <n v="1098.2727272727273"/>
        <n v="423.45454545454544"/>
        <n v="50.63636363636363"/>
        <n v="35.90909090909091"/>
        <n v="14.727272727272727"/>
        <n v="3048.4545454545455"/>
        <n v="2076.4545454545455"/>
        <n v="972.0"/>
        <n v="1543.1818181818182"/>
        <n v="1113.7272727272727"/>
        <n v="429.45454545454544"/>
        <n v="36.0"/>
        <n v="26.333333333333332"/>
        <n v="9.666666666666666"/>
        <n v="124.0909090909091"/>
        <n v="73.0"/>
        <n v="51.09090909090909"/>
        <n v="43.27272727272727"/>
        <n v="24.272727272727273"/>
        <n v="97.0"/>
        <n v="56.75"/>
        <n v="40.25"/>
        <n v="29.454545454545453"/>
        <n v="18.09090909090909"/>
        <n v="11.363636363636363"/>
        <n v="1601.1818181818182"/>
        <n v="1133.0"/>
        <n v="468.1818181818182"/>
        <n v="1086.3636363636363"/>
        <n v="550.0"/>
        <n v="536.3636363636364"/>
        <n v="866.3636363636364"/>
        <n v="572.2727272727273"/>
        <n v="294.09090909090907"/>
        <n v="7927.727272727273"/>
        <n v="4885.727272727273"/>
        <n v="3042.0"/>
        <n v="1072.5454545454545"/>
        <n v="599.8181818181819"/>
        <n v="472.72727272727275"/>
        <n v="40.75"/>
        <n v="24.75"/>
        <n v="16.0"/>
        <n v="203.45454545454547"/>
        <n v="113.72727272727273"/>
        <n v="89.72727272727273"/>
        <n v="18134.363636363636"/>
        <n v="10691.727272727272"/>
        <n v="7442.636363636364"/>
        <n v="2569.5454545454545"/>
        <n v="1694.1818181818182"/>
        <n v="875.3636363636364"/>
        <n v="96.45454545454545"/>
        <n v="55.0"/>
        <n v="41.45454545454545"/>
        <n v="3998.4545454545455"/>
        <n v="2451.909090909091"/>
        <n v="1546.5454545454545"/>
        <n v="2606.818181818182"/>
        <n v="1720.4545454545455"/>
        <n v="886.3636363636364"/>
        <n v="38.0"/>
        <n v="24.333333333333332"/>
        <n v="13.666666666666666"/>
        <n v="88.27272727272727"/>
        <n v="44.54545454545455"/>
        <n v="43.72727272727273"/>
        <n v="57.36363636363637"/>
        <n v="25.727272727272727"/>
        <n v="251.75"/>
        <n v="143.75"/>
        <n v="108.0"/>
        <n v="47.72727272727273"/>
        <n v="21.09090909090909"/>
        <n v="2643.6363636363635"/>
        <n v="1687.4545454545455"/>
        <n v="956.1818181818181"/>
        <n v="737.5454545454545"/>
        <n v="357.8181818181818"/>
        <n v="379.72727272727275"/>
        <n v="730.1818181818181"/>
        <n v="475.3636363636364"/>
        <n v="254.8181818181818"/>
        <n v="7618.909090909091"/>
        <n v="4779.090909090909"/>
        <n v="2839.818181818182"/>
        <n v="1309.909090909091"/>
        <n v="767.1818181818181"/>
        <n v="542.7272727272727"/>
        <n v="19.5"/>
        <n v="10.75"/>
        <n v="194.8181818181818"/>
        <n v="97.45454545454545"/>
        <n v="97.36363636363636"/>
        <n v="17975.545454545456"/>
        <n v="10702.727272727272"/>
        <n v="7272.818181818182"/>
        <n v="2147.0"/>
        <n v="1412.3636363636363"/>
        <n v="734.6363636363636"/>
        <n v="59.90909090909091"/>
        <n v="40.36363636363637"/>
        <n v="19.545454545454547"/>
        <n v="4440.363636363636"/>
        <n v="2753.818181818182"/>
        <n v="1686.5454545454545"/>
        <n v="2188.4545454545455"/>
        <n v="1439.0"/>
        <n v="749.4545454545455"/>
        <n v="64.0"/>
        <n v="40.666666666666664"/>
        <n v="23.333333333333332"/>
        <n v="108.9090909090909"/>
        <n v="54.45454545454545"/>
        <n v="93.18181818181819"/>
        <n v="56.27272727272727"/>
        <n v="36.90909090909091"/>
        <n v="245.0"/>
        <n v="121.75"/>
        <n v="123.25"/>
        <n v="52.81818181818182"/>
        <n v="30.545454545454547"/>
        <n v="22.272727272727273"/>
        <n v="2084.7272727272725"/>
        <n v="1375.090909090909"/>
        <n v="709.6363636363636"/>
        <n v="3186.909090909091"/>
        <n v="2603.2727272727275"/>
        <n v="583.6363636363636"/>
        <n v="5446.636363636364"/>
        <n v="4533.0"/>
        <n v="913.6363636363636"/>
        <n v="43759.63636363636"/>
        <n v="36248.90909090909"/>
        <n v="7510.727272727273"/>
        <n v="7744.454545454545"/>
        <n v="6528.727272727273"/>
        <n v="1215.7272727272727"/>
        <n v="229.0"/>
        <n v="193.25"/>
        <n v="35.75"/>
        <n v="1188.3636363636363"/>
        <n v="958.0909090909091"/>
        <n v="230.27272727272728"/>
        <n v="99721.72727272728"/>
        <n v="82521.90909090909"/>
        <n v="17199.81818181818"/>
        <n v="14216.818181818182"/>
        <n v="11828.09090909091"/>
        <n v="2388.7272727272725"/>
        <n v="963.9090909090909"/>
        <n v="833.0909090909091"/>
        <n v="130.8181818181818"/>
        <n v="25903.636363636364"/>
        <n v="21431.0"/>
        <n v="4472.636363636364"/>
        <n v="14423.818181818182"/>
        <n v="11999.363636363636"/>
        <n v="2424.4545454545455"/>
        <n v="266.3333333333333"/>
        <n v="244.33333333333334"/>
        <n v="878.2727272727273"/>
        <n v="717.0"/>
        <n v="161.27272727272728"/>
        <n v="756.0"/>
        <n v="618.3636363636364"/>
        <n v="137.63636363636363"/>
        <n v="1610.5"/>
        <n v="1294.0"/>
        <n v="316.5"/>
        <n v="524.6363636363636"/>
        <n v="454.54545454545456"/>
        <n v="70.0909090909091"/>
        <n v="11250.727272727272"/>
        <n v="9389.454545454546"/>
        <n v="1861.2727272727273"/>
        <n v="437.54545454545456"/>
        <n v="261.6363636363636"/>
        <n v="175.9090909090909"/>
        <n v="668.5454545454545"/>
        <n v="445.45454545454544"/>
        <n v="223.0909090909091"/>
        <n v="7005.636363636364"/>
        <n v="4321.454545454545"/>
        <n v="2684.181818181818"/>
        <n v="767.8181818181819"/>
        <n v="442.27272727272725"/>
        <n v="325.54545454545456"/>
        <n v="23.75"/>
        <n v="12.0"/>
        <n v="11.75"/>
        <n v="122.54545454545455"/>
        <n v="71.27272727272727"/>
        <n v="51.27272727272727"/>
        <n v="12406.363636363636"/>
        <n v="7727.909090909091"/>
        <n v="4678.454545454545"/>
        <n v="1811.4545454545455"/>
        <n v="1191.3636363636363"/>
        <n v="620.0909090909091"/>
        <n v="43.18181818181818"/>
        <n v="13.818181818181818"/>
        <n v="4381.636363636364"/>
        <n v="2797.090909090909"/>
        <n v="1584.5454545454545"/>
        <n v="1836.1818181818182"/>
        <n v="1208.5454545454545"/>
        <n v="627.6363636363636"/>
        <n v="42.333333333333336"/>
        <n v="82.18181818181819"/>
        <n v="38.72727272727273"/>
        <n v="75.27272727272727"/>
        <n v="45.63636363636363"/>
        <n v="29.636363636363637"/>
        <n v="158.0"/>
        <n v="90.0"/>
        <n v="27.272727272727273"/>
        <n v="16.272727272727273"/>
        <n v="11.0"/>
        <n v="1283.3636363636363"/>
        <n v="783.5454545454545"/>
        <n v="499.8181818181818"/>
        <n v="1002.2727272727273"/>
        <n v="639.0"/>
        <n v="363.27272727272725"/>
        <n v="918.4545454545455"/>
        <n v="637.9090909090909"/>
        <n v="280.54545454545456"/>
        <n v="7982.545454545455"/>
        <n v="5460.181818181818"/>
        <n v="2522.3636363636365"/>
        <n v="1225.8181818181818"/>
        <n v="820.5454545454545"/>
        <n v="405.27272727272725"/>
        <n v="46.0"/>
        <n v="32.0"/>
        <n v="197.0"/>
        <n v="132.0"/>
        <n v="65.0"/>
        <n v="18274.727272727272"/>
        <n v="12338.272727272728"/>
        <n v="5936.454545454545"/>
        <n v="2397.4545454545455"/>
        <n v="1761.090909090909"/>
        <n v="636.3636363636364"/>
        <n v="97.81818181818181"/>
        <n v="72.9090909090909"/>
        <n v="24.90909090909091"/>
        <n v="3367.7272727272725"/>
        <n v="2349.818181818182"/>
        <n v="1017.9090909090909"/>
        <n v="2430.090909090909"/>
        <n v="1786.3636363636363"/>
        <n v="643.7272727272727"/>
        <n v="32.333333333333336"/>
        <n v="8.333333333333334"/>
        <n v="47.54545454545455"/>
        <n v="24.454545454545453"/>
        <n v="23.09090909090909"/>
        <n v="54.09090909090909"/>
        <n v="31.363636363636363"/>
        <n v="22.727272727272727"/>
        <n v="157.25"/>
        <n v="78.75"/>
        <n v="25.545454545454547"/>
        <n v="15.363636363636363"/>
        <n v="10.181818181818182"/>
        <n v="3589.4545454545455"/>
        <n v="2416.2727272727275"/>
        <n v="1173.1818181818182"/>
        <n v="680.9090909090909"/>
        <n v="464.90909090909093"/>
        <n v="216.0"/>
        <n v="756.8181818181819"/>
        <n v="532.8181818181819"/>
        <n v="224.0"/>
        <n v="6670.454545454545"/>
        <n v="4564.363636363636"/>
        <n v="2106.090909090909"/>
        <n v="1213.2727272727273"/>
        <n v="790.1818181818181"/>
        <n v="423.09090909090907"/>
        <n v="30.0"/>
        <n v="21.5"/>
        <n v="8.5"/>
        <n v="156.0909090909091"/>
        <n v="59.63636363636363"/>
        <n v="15361.636363636364"/>
        <n v="10390.636363636364"/>
        <n v="4971.0"/>
        <n v="2005.2727272727273"/>
        <n v="1469.5454545454545"/>
        <n v="535.7272727272727"/>
        <n v="161.0909090909091"/>
        <n v="109.18181818181819"/>
        <n v="51.90909090909091"/>
        <n v="4245.909090909091"/>
        <n v="2876.2727272727275"/>
        <n v="1369.6363636363637"/>
        <n v="2028.7272727272727"/>
        <n v="1487.5454545454545"/>
        <n v="541.1818181818181"/>
        <n v="39.666666666666664"/>
        <n v="27.666666666666668"/>
        <n v="118.27272727272727"/>
        <n v="48.18181818181818"/>
        <n v="150.0"/>
        <n v="94.36363636363636"/>
        <n v="55.63636363636363"/>
        <n v="215.5"/>
        <n v="136.25"/>
        <n v="79.25"/>
        <n v="51.0"/>
        <n v="32.63636363636363"/>
        <n v="18.363636363636363"/>
        <n v="1444.5454545454545"/>
        <n v="1016.7272727272727"/>
        <n v="427.8181818181818"/>
        <n v="641.8181818181819"/>
        <n v="315.0"/>
        <n v="326.8181818181818"/>
        <n v="710.9090909090909"/>
        <n v="428.72727272727275"/>
        <n v="282.1818181818182"/>
        <n v="6748.545454545455"/>
        <n v="3973.2727272727275"/>
        <n v="2775.2727272727275"/>
        <n v="1106.7272727272727"/>
        <n v="607.5454545454545"/>
        <n v="499.1818181818182"/>
        <n v="41.25"/>
        <n v="175.1818181818182"/>
        <n v="91.63636363636364"/>
        <n v="83.54545454545455"/>
        <n v="16785.272727272728"/>
        <n v="9593.636363636364"/>
        <n v="7191.636363636364"/>
        <n v="1888.4545454545455"/>
        <n v="1191.6363636363637"/>
        <n v="696.8181818181819"/>
        <n v="74.72727272727273"/>
        <n v="49.63636363636363"/>
        <n v="25.09090909090909"/>
        <n v="3693.909090909091"/>
        <n v="2161.7272727272725"/>
        <n v="1532.1818181818182"/>
        <n v="1905.8181818181818"/>
        <n v="1203.2727272727273"/>
        <n v="702.5454545454545"/>
        <n v="12.666666666666666"/>
        <n v="7.666666666666667"/>
        <n v="5.0"/>
        <n v="110.0"/>
        <n v="52.27272727272727"/>
        <n v="57.72727272727273"/>
        <n v="65.45454545454545"/>
        <n v="27.454545454545453"/>
        <n v="231.0"/>
        <n v="116.75"/>
        <n v="114.25"/>
        <n v="48.27272727272727"/>
        <n v="21.818181818181817"/>
        <n v="1943.5454545454545"/>
        <n v="1224.3636363636363"/>
        <n v="719.1818181818181"/>
        <n v="893.4545454545455"/>
        <n v="650.1818181818181"/>
        <n v="243.27272727272728"/>
        <n v="1206.7272727272727"/>
        <n v="907.5454545454545"/>
        <n v="299.1818181818182"/>
        <n v="11474.272727272728"/>
        <n v="8432.272727272728"/>
        <n v="1712.909090909091"/>
        <n v="1193.5454545454545"/>
        <n v="519.3636363636364"/>
        <n v="50.0"/>
        <n v="235.1818181818182"/>
        <n v="166.54545454545453"/>
        <n v="68.63636363636364"/>
        <n v="22599.454545454544"/>
        <n v="16672.727272727272"/>
        <n v="5926.727272727273"/>
        <n v="3106.2727272727275"/>
        <n v="2391.818181818182"/>
        <n v="714.4545454545455"/>
        <n v="287.72727272727275"/>
        <n v="221.8181818181818"/>
        <n v="65.9090909090909"/>
        <n v="5025.363636363636"/>
        <n v="3766.6363636363635"/>
        <n v="1258.7272727272727"/>
        <n v="3168.090909090909"/>
        <n v="2440.2727272727275"/>
        <n v="727.8181818181819"/>
        <n v="61.666666666666664"/>
        <n v="44.333333333333336"/>
        <n v="17.333333333333332"/>
        <n v="249.0909090909091"/>
        <n v="166.27272727272728"/>
        <n v="82.81818181818181"/>
        <n v="168.0909090909091"/>
        <n v="112.63636363636364"/>
        <n v="55.45454545454545"/>
        <n v="317.25"/>
        <n v="225.75"/>
        <n v="91.5"/>
        <n v="70.63636363636364"/>
        <n v="4298.0"/>
        <n v="3116.6363636363635"/>
        <n v="1181.3636363636363"/>
        <n v="1121.7272727272727"/>
        <n v="797.2727272727273"/>
        <n v="324.45454545454544"/>
        <n v="1528.0"/>
        <n v="1170.1818181818182"/>
        <n v="10598.818181818182"/>
        <n v="8070.090909090909"/>
        <n v="2528.7272727272725"/>
        <n v="1738.5454545454545"/>
        <n v="1289.4545454545455"/>
        <n v="449.09090909090907"/>
        <n v="57.75"/>
        <n v="17.0"/>
        <n v="267.72727272727275"/>
        <n v="183.27272727272728"/>
        <n v="84.45454545454545"/>
        <n v="25550.0"/>
        <n v="19527.727272727272"/>
        <n v="6022.272727272727"/>
        <n v="3882.5454545454545"/>
        <n v="3043.7272727272725"/>
        <n v="838.8181818181819"/>
        <n v="257.0"/>
        <n v="196.63636363636363"/>
        <n v="60.36363636363637"/>
        <n v="5582.454545454545"/>
        <n v="4205.0"/>
        <n v="1377.4545454545455"/>
        <n v="3944.2727272727275"/>
        <n v="3093.909090909091"/>
        <n v="850.3636363636364"/>
        <n v="43.333333333333336"/>
        <n v="14.666666666666666"/>
        <n v="186.27272727272728"/>
        <n v="130.0909090909091"/>
        <n v="56.18181818181818"/>
        <n v="296.6363636363636"/>
        <n v="227.36363636363637"/>
        <n v="69.27272727272727"/>
        <n v="336.75"/>
        <n v="229.75"/>
        <n v="107.0"/>
        <n v="72.72727272727273"/>
        <n v="20.454545454545453"/>
        <n v="3343.5454545454545"/>
        <n v="2616.090909090909"/>
        <n v="727.4545454545455"/>
        <n v="644.5454545454545"/>
        <n v="503.54545454545456"/>
        <n v="141.0"/>
        <n v="1271.3636363636363"/>
        <n v="1031.0"/>
        <n v="240.36363636363637"/>
        <n v="8333.181818181818"/>
        <n v="6741.727272727273"/>
        <n v="1591.4545454545455"/>
        <n v="1499.1818181818182"/>
        <n v="1168.1818181818182"/>
        <n v="331.0"/>
        <n v="47.75"/>
        <n v="40.0"/>
        <n v="7.75"/>
        <n v="145.1818181818182"/>
        <n v="51.45454545454545"/>
        <n v="20005.0"/>
        <n v="16023.636363636364"/>
        <n v="3981.3636363636365"/>
        <n v="2832.4545454545455"/>
        <n v="2319.6363636363635"/>
        <n v="512.8181818181819"/>
        <n v="106.54545454545455"/>
        <n v="19.363636363636363"/>
        <n v="3733.909090909091"/>
        <n v="2999.909090909091"/>
        <n v="734.0"/>
        <n v="2882.3636363636365"/>
        <n v="2360.909090909091"/>
        <n v="521.4545454545455"/>
        <n v="49.0"/>
        <n v="39.0"/>
        <n v="111.45454545454545"/>
        <n v="81.0909090909091"/>
        <n v="30.363636363636363"/>
        <n v="141.9090909090909"/>
        <n v="109.81818181818181"/>
        <n v="260.5"/>
        <n v="194.5"/>
        <n v="66.0"/>
        <n v="62.81818181818182"/>
        <n v="48.63636363636363"/>
        <n v="14.181818181818182"/>
        <n v="3299.2727272727275"/>
        <n v="2701.818181818182"/>
        <n v="597.4545454545455"/>
        <n v="2910.181818181818"/>
        <n v="4889.636363636364"/>
        <n v="4829.272727272727"/>
        <n v="64106.36363636364"/>
        <n v="63361.818181818184"/>
        <n v="744.5454545454545"/>
        <n v="6881.818181818182"/>
        <n v="6796.636363636364"/>
        <n v="85.18181818181819"/>
        <n v="501.5"/>
        <n v="495.75"/>
        <n v="980.2727272727273"/>
        <n v="962.8181818181819"/>
        <n v="17.454545454545453"/>
        <n v="127806.0"/>
        <n v="126263.72727272728"/>
        <n v="1542.2727272727273"/>
        <n v="25669.272727272728"/>
        <n v="25360.090909090908"/>
        <n v="309.1818181818182"/>
        <n v="1488.7272727272727"/>
        <n v="1472.3636363636363"/>
        <n v="16.363636363636363"/>
        <n v="31967.636363636364"/>
        <n v="31524.454545454544"/>
        <n v="443.1818181818182"/>
        <n v="25997.545454545456"/>
        <n v="25684.909090909092"/>
        <n v="312.6363636363636"/>
        <n v="466.3333333333333"/>
        <n v="462.0"/>
        <n v="4.333333333333333"/>
        <n v="353.27272727272725"/>
        <n v="348.27272727272725"/>
        <n v="411.1818181818182"/>
        <n v="406.1818181818182"/>
        <n v="1322.25"/>
        <n v="1300.75"/>
        <n v="267.90909090909093"/>
        <n v="264.09090909090907"/>
        <n v="3.8181818181818183"/>
        <n v="24653.090909090908"/>
        <n v="24444.0"/>
        <n v="209.0909090909091"/>
        <n v="6380.090909090909"/>
        <n v="5085.363636363636"/>
        <n v="1294.7272727272727"/>
        <n v="9674.181818181818"/>
        <n v="7860.818181818182"/>
        <n v="1813.3636363636363"/>
        <n v="95280.36363636363"/>
        <n v="78013.45454545454"/>
        <n v="17266.909090909092"/>
        <n v="14504.363636363636"/>
        <n v="11204.454545454546"/>
        <n v="3299.909090909091"/>
        <n v="365.25"/>
        <n v="302.75"/>
        <n v="62.5"/>
        <n v="1786.7272727272727"/>
        <n v="1351.090909090909"/>
        <n v="435.6363636363636"/>
        <n v="187256.0909090909"/>
        <n v="153151.63636363635"/>
        <n v="34104.454545454544"/>
        <n v="31496.727272727272"/>
        <n v="26874.545454545456"/>
        <n v="4622.181818181818"/>
        <n v="2476.4545454545455"/>
        <n v="2111.4545454545455"/>
        <n v="365.0"/>
        <n v="54843.09090909091"/>
        <n v="45098.454545454544"/>
        <n v="9744.636363636364"/>
        <n v="31871.454545454544"/>
        <n v="27181.636363636364"/>
        <n v="4689.818181818182"/>
        <n v="510.0"/>
        <n v="421.6666666666667"/>
        <n v="88.33333333333333"/>
        <n v="1895.909090909091"/>
        <n v="1331.5454545454545"/>
        <n v="564.3636363636364"/>
        <n v="1433.4545454545455"/>
        <n v="1056.4545454545455"/>
        <n v="377.0"/>
        <n v="2368.0"/>
        <n v="1790.25"/>
        <n v="577.75"/>
        <n v="781.0"/>
        <n v="594.2727272727273"/>
        <n v="186.72727272727272"/>
        <n v="26942.81818181818"/>
        <n v="22087.636363636364"/>
        <n v="4855.181818181818"/>
        <n v="399.45454545454544"/>
        <n v="293.27272727272725"/>
        <n v="106.18181818181819"/>
        <n v="499.0"/>
        <n v="378.72727272727275"/>
        <n v="120.27272727272727"/>
        <n v="4676.454545454545"/>
        <n v="3385.7272727272725"/>
        <n v="1290.7272727272727"/>
        <n v="747.4545454545455"/>
        <n v="513.1818181818181"/>
        <n v="234.27272727272728"/>
        <n v="3.25"/>
        <n v="98.0909090909091"/>
        <n v="69.72727272727273"/>
        <n v="28.363636363636363"/>
        <n v="9592.0"/>
        <n v="7018.545454545455"/>
        <n v="2573.4545454545455"/>
        <n v="1444.3636363636363"/>
        <n v="1105.7272727272727"/>
        <n v="338.6363636363636"/>
        <n v="77.81818181818181"/>
        <n v="54.63636363636363"/>
        <n v="23.181818181818183"/>
        <n v="2149.909090909091"/>
        <n v="1564.909090909091"/>
        <n v="585.0"/>
        <n v="1473.1818181818182"/>
        <n v="1129.090909090909"/>
        <n v="344.09090909090907"/>
        <n v="29.0"/>
        <n v="21.666666666666668"/>
        <n v="7.333333333333333"/>
        <n v="92.54545454545455"/>
        <n v="63.09090909090909"/>
        <n v="35.81818181818182"/>
        <n v="22.90909090909091"/>
        <n v="12.909090909090908"/>
        <n v="120.75"/>
        <n v="81.25"/>
        <n v="39.5"/>
        <n v="44.72727272727273"/>
        <n v="30.09090909090909"/>
        <n v="14.636363636363637"/>
        <n v="1730.7272727272727"/>
        <n v="1254.1818181818182"/>
        <n v="476.54545454545456"/>
        <n v="414.0"/>
        <n v="120.72727272727273"/>
        <n v="585.3636363636364"/>
        <n v="211.9090909090909"/>
        <n v="4722.818181818182"/>
        <n v="3435.7272727272725"/>
        <n v="1287.090909090909"/>
        <n v="1222.6363636363637"/>
        <n v="788.1818181818181"/>
        <n v="434.45454545454544"/>
        <n v="26.5"/>
        <n v="17.5"/>
        <n v="9.0"/>
        <n v="107.0909090909091"/>
        <n v="71.36363636363636"/>
        <n v="35.72727272727273"/>
        <n v="10578.545454545454"/>
        <n v="7497.818181818182"/>
        <n v="3080.7272727272725"/>
        <n v="1701.8181818181818"/>
        <n v="1285.090909090909"/>
        <n v="416.72727272727275"/>
        <n v="88.63636363636364"/>
        <n v="22.818181818181817"/>
        <n v="2135.5454545454545"/>
        <n v="1582.8181818181818"/>
        <n v="552.7272727272727"/>
        <n v="1726.4545454545455"/>
        <n v="1302.2727272727273"/>
        <n v="424.1818181818182"/>
        <n v="35.0"/>
        <n v="8.666666666666666"/>
        <n v="229.45454545454547"/>
        <n v="133.9090909090909"/>
        <n v="95.54545454545455"/>
        <n v="187.27272727272728"/>
        <n v="116.0"/>
        <n v="149.0"/>
        <n v="98.5"/>
        <n v="50.5"/>
        <n v="75.81818181818181"/>
        <n v="34.18181818181818"/>
        <n v="1821.1818181818182"/>
        <n v="1325.7272727272727"/>
        <n v="495.45454545454544"/>
        <n v="589.1818181818181"/>
        <n v="428.8181818181818"/>
        <n v="160.36363636363637"/>
        <n v="792.7272727272727"/>
        <n v="596.6363636363636"/>
        <n v="196.0909090909091"/>
        <n v="8457.363636363636"/>
        <n v="5715.0"/>
        <n v="2742.3636363636365"/>
        <n v="1581.2727272727273"/>
        <n v="1067.4545454545455"/>
        <n v="513.8181818181819"/>
        <n v="28.5"/>
        <n v="20.5"/>
        <n v="8.0"/>
        <n v="160.54545454545453"/>
        <n v="100.9090909090909"/>
        <n v="15871.181818181818"/>
        <n v="11154.818181818182"/>
        <n v="4716.363636363636"/>
        <n v="2637.7272727272725"/>
        <n v="1964.4545454545455"/>
        <n v="673.2727272727273"/>
        <n v="90.72727272727273"/>
        <n v="22.09090909090909"/>
        <n v="5024.181818181818"/>
        <n v="3440.4545454545455"/>
        <n v="1583.7272727272727"/>
        <n v="2674.7272727272725"/>
        <n v="1987.4545454545455"/>
        <n v="687.2727272727273"/>
        <n v="62.0"/>
        <n v="48.333333333333336"/>
        <n v="311.45454545454544"/>
        <n v="193.0909090909091"/>
        <n v="118.36363636363636"/>
        <n v="167.0"/>
        <n v="70.54545454545455"/>
        <n v="211.5"/>
        <n v="75.25"/>
        <n v="111.63636363636364"/>
        <n v="78.63636363636364"/>
        <n v="33.0"/>
        <n v="2334.4545454545455"/>
        <n v="1532.7272727272727"/>
        <n v="801.7272727272727"/>
        <n v="18.454545454545453"/>
        <n v="12.545454545454545"/>
        <n v="5.909090909090909"/>
        <n v="35.36363636363637"/>
        <n v="23.272727272727273"/>
        <n v="12.090909090909092"/>
        <n v="172.0909090909091"/>
        <n v="99.27272727272727"/>
        <n v="72.81818181818181"/>
        <n v="66.54545454545455"/>
        <n v="31.90909090909091"/>
        <n v="34.63636363636363"/>
        <n v="2.0"/>
        <n v="1.25"/>
        <n v="0.75"/>
        <n v="4.909090909090909"/>
        <n v="3.090909090909091"/>
        <n v="1.8181818181818181"/>
        <n v="422.6363636363636"/>
        <n v="246.9090909090909"/>
        <n v="175.72727272727272"/>
        <n v="73.81818181818181"/>
        <n v="29.272727272727273"/>
        <n v="1.9090909090909092"/>
        <n v="1.4545454545454546"/>
        <n v="0.45454545454545453"/>
        <n v="85.63636363636364"/>
        <n v="48.09090909090909"/>
        <n v="37.54545454545455"/>
        <n v="75.54545454545455"/>
        <n v="45.45454545454545"/>
        <n v="1.6666666666666667"/>
        <n v="0.3333333333333333"/>
        <n v="15.0"/>
        <n v="6.545454545454546"/>
        <n v="8.454545454545455"/>
        <n v="4.090909090909091"/>
        <n v="2.090909090909091"/>
        <n v="5.25"/>
        <n v="3.0"/>
        <n v="2.25"/>
        <n v="5.636363636363637"/>
        <n v="3.4545454545454546"/>
        <n v="2.1818181818181817"/>
        <n v="49.18181818181818"/>
        <n v="29.09090909090909"/>
        <n v="20.09090909090909"/>
        <n v="554.75"/>
        <n v="419.75"/>
        <n v="135.0"/>
        <n v="753.75"/>
        <n v="565.25"/>
        <n v="188.5"/>
        <n v="8758.5"/>
        <n v="5899.5"/>
        <n v="2859.0"/>
        <n v="1747.75"/>
        <n v="1185.5"/>
        <n v="562.25"/>
        <n v="27.0"/>
        <n v="19.0"/>
        <n v="206.25"/>
        <n v="133.25"/>
        <n v="15448.5"/>
        <n v="10770.0"/>
        <n v="4678.5"/>
        <n v="2602.3333333333335"/>
        <n v="1943.6666666666667"/>
        <n v="658.6666666666666"/>
        <n v="114.0"/>
        <n v="84.0"/>
        <n v="5360.333333333333"/>
        <n v="3662.0"/>
        <n v="1698.3333333333333"/>
        <n v="2680.0"/>
        <n v="2001.5"/>
        <n v="678.5"/>
        <n v="53.0"/>
        <n v="361.75"/>
        <n v="222.5"/>
        <n v="139.25"/>
        <n v="277.75"/>
        <n v="198.75"/>
        <n v="79.0"/>
        <n v="146.0"/>
        <n v="102.75"/>
        <n v="43.25"/>
        <n v="2337.3333333333335"/>
        <n v="1507.6666666666667"/>
        <n v="829.6666666666666"/>
        <n v="570.7272727272727"/>
        <n v="416.27272727272725"/>
        <n v="154.45454545454547"/>
        <n v="757.3636363636364"/>
        <n v="573.3636363636364"/>
        <n v="184.0"/>
        <n v="8285.272727272728"/>
        <n v="5615.727272727273"/>
        <n v="2669.5454545454545"/>
        <n v="1514.7272727272727"/>
        <n v="1035.5454545454545"/>
        <n v="479.1818181818182"/>
        <n v="155.63636363636363"/>
        <n v="57.81818181818182"/>
        <n v="15448.545454545454"/>
        <n v="10907.90909090909"/>
        <n v="4540.636363636364"/>
        <n v="2542.7"/>
        <n v="1903.9"/>
        <n v="638.8"/>
        <n v="88.81818181818181"/>
        <n v="67.18181818181819"/>
        <n v="21.636363636363637"/>
        <n v="4889.9"/>
        <n v="3362.4"/>
        <n v="1527.5"/>
        <n v="2599.181818181818"/>
        <n v="1942.0"/>
        <n v="657.1818181818181"/>
        <n v="296.45454545454544"/>
        <n v="186.54545454545453"/>
        <n v="109.9090909090909"/>
        <n v="233.45454545454547"/>
        <n v="164.9090909090909"/>
        <n v="68.54545454545455"/>
        <n v="106.0"/>
        <n v="75.18181818181819"/>
        <n v="2280.1"/>
        <n v="1500.6"/>
        <n v="779.5"/>
        <n v="597.9090909090909"/>
        <n v="424.90909090909093"/>
        <n v="173.0"/>
        <n v="1052.2727272727273"/>
        <n v="765.4545454545455"/>
        <n v="286.8181818181818"/>
        <n v="9345.818181818182"/>
        <n v="6173.272727272727"/>
        <n v="3172.5454545454545"/>
        <n v="1330.090909090909"/>
        <n v="854.0909090909091"/>
        <n v="476.0"/>
        <n v="14.25"/>
        <n v="152.72727272727272"/>
        <n v="99.9090909090909"/>
        <n v="17485.272727272728"/>
        <n v="11545.363636363636"/>
        <n v="5939.909090909091"/>
        <n v="2492.3636363636365"/>
        <n v="1764.3636363636363"/>
        <n v="728.0"/>
        <n v="106.27272727272727"/>
        <n v="5048.727272727273"/>
        <n v="3228.090909090909"/>
        <n v="1820.6363636363637"/>
        <n v="2534.2727272727275"/>
        <n v="1790.6363636363637"/>
        <n v="743.6363636363636"/>
        <n v="74.33333333333333"/>
        <n v="52.333333333333336"/>
        <n v="177.9090909090909"/>
        <n v="83.9090909090909"/>
        <n v="94.0"/>
        <n v="99.0909090909091"/>
        <n v="70.18181818181819"/>
        <n v="28.90909090909091"/>
        <n v="181.75"/>
        <n v="120.25"/>
        <n v="61.5"/>
        <n v="32.36363636363637"/>
        <n v="18.90909090909091"/>
        <n v="2963.4545454545455"/>
        <n v="2132.818181818182"/>
        <n v="830.6363636363636"/>
        <n v="411.54545454545456"/>
        <n v="309.54545454545456"/>
        <n v="102.0"/>
        <n v="654.0"/>
        <n v="525.0909090909091"/>
        <n v="128.9090909090909"/>
        <n v="5907.272727272727"/>
        <n v="4734.090909090909"/>
        <n v="1010.5454545454545"/>
        <n v="723.0909090909091"/>
        <n v="287.45454545454544"/>
        <n v="24.0"/>
        <n v="121.0"/>
        <n v="44.81818181818182"/>
        <n v="12879.09090909091"/>
        <n v="10207.818181818182"/>
        <n v="2671.2727272727275"/>
        <n v="2023.909090909091"/>
        <n v="1623.2727272727273"/>
        <n v="400.6363636363636"/>
        <n v="176.27272727272728"/>
        <n v="127.36363636363636"/>
        <n v="48.90909090909091"/>
        <n v="3075.4545454545455"/>
        <n v="2461.909090909091"/>
        <n v="613.5454545454545"/>
        <n v="2051.6363636363635"/>
        <n v="1644.7272727272727"/>
        <n v="406.90909090909093"/>
        <n v="6.666666666666667"/>
        <n v="164.27272727272728"/>
        <n v="114.27272727272727"/>
        <n v="135.1818181818182"/>
        <n v="96.18181818181819"/>
        <n v="155.75"/>
        <n v="101.5"/>
        <n v="54.25"/>
        <n v="55.27272727272727"/>
        <n v="40.27272727272727"/>
        <n v="1709.090909090909"/>
        <n v="1420.0"/>
        <n v="289.09090909090907"/>
        <n v="1002.5454545454545"/>
        <n v="686.3636363636364"/>
        <n v="316.1818181818182"/>
        <n v="1601.2727272727273"/>
        <n v="1115.7272727272727"/>
        <n v="485.54545454545456"/>
        <n v="10720.727272727272"/>
        <n v="7582.181818181818"/>
        <n v="3138.5454545454545"/>
        <n v="2431.6363636363635"/>
        <n v="1733.0"/>
        <n v="698.6363636363636"/>
        <n v="39.25"/>
        <n v="392.90909090909093"/>
        <n v="272.8181818181818"/>
        <n v="120.0909090909091"/>
        <n v="25562.545454545456"/>
        <n v="18153.272727272728"/>
        <n v="7409.272727272727"/>
        <n v="4059.181818181818"/>
        <n v="2873.4545454545455"/>
        <n v="1185.7272727272727"/>
        <n v="519.0909090909091"/>
        <n v="157.0909090909091"/>
        <n v="5977.727272727273"/>
        <n v="4222.0"/>
        <n v="1755.7272727272727"/>
        <n v="4097.454545454545"/>
        <n v="2902.5454545454545"/>
        <n v="1194.909090909091"/>
        <n v="42.666666666666664"/>
        <n v="31.333333333333332"/>
        <n v="11.333333333333334"/>
        <n v="271.90909090909093"/>
        <n v="186.0"/>
        <n v="85.9090909090909"/>
        <n v="299.27272727272725"/>
        <n v="204.8181818181818"/>
        <n v="94.45454545454545"/>
        <n v="529.75"/>
        <n v="360.75"/>
        <n v="169.0"/>
        <n v="110.9090909090909"/>
        <n v="33.36363636363637"/>
        <n v="3531.6363636363635"/>
        <n v="2494.5454545454545"/>
        <n v="1037.090909090909"/>
        <n v="212.1818181818182"/>
        <n v="201.72727272727272"/>
        <n v="10.454545454545455"/>
        <n v="516.1818181818181"/>
        <n v="492.3636363636364"/>
        <n v="4613.090909090909"/>
        <n v="4367.0"/>
        <n v="246.0909090909091"/>
        <n v="830.9090909090909"/>
        <n v="780.8181818181819"/>
        <n v="50.09090909090909"/>
        <n v="16.75"/>
        <n v="16.5"/>
        <n v="0.25"/>
        <n v="74.9090909090909"/>
        <n v="68.27272727272727"/>
        <n v="6.636363636363637"/>
        <n v="8988.545454545454"/>
        <n v="8521.09090909091"/>
        <n v="467.45454545454544"/>
        <n v="1413.6363636363637"/>
        <n v="1338.1818181818182"/>
        <n v="75.45454545454545"/>
        <n v="97.0909090909091"/>
        <n v="92.72727272727273"/>
        <n v="4.363636363636363"/>
        <n v="2313.6363636363635"/>
        <n v="2180.2727272727275"/>
        <n v="133.36363636363637"/>
        <n v="1431.8181818181818"/>
        <n v="1356.0"/>
        <n v="29.333333333333332"/>
        <n v="28.666666666666668"/>
        <n v="0.6666666666666666"/>
        <n v="41.09090909090909"/>
        <n v="0.5454545454545454"/>
        <n v="78.25"/>
        <n v="70.75"/>
        <n v="7.5"/>
        <n v="29.181818181818183"/>
        <n v="1577.0"/>
        <n v="1508.3636363636363"/>
        <n v="420.72727272727275"/>
        <n v="290.90909090909093"/>
        <n v="129.8181818181818"/>
        <n v="628.3636363636364"/>
        <n v="443.72727272727275"/>
        <n v="184.63636363636363"/>
        <n v="5607.181818181818"/>
        <n v="3789.0"/>
        <n v="1818.1818181818182"/>
        <n v="798.7272727272727"/>
        <n v="526.7272727272727"/>
        <n v="272.0"/>
        <n v="17.75"/>
        <n v="12.25"/>
        <n v="5.5"/>
        <n v="126.63636363636364"/>
        <n v="39.45454545454545"/>
        <n v="10623.636363636364"/>
        <n v="7240.727272727273"/>
        <n v="3382.909090909091"/>
        <n v="1295.8181818181818"/>
        <n v="936.4545454545455"/>
        <n v="359.3636363636364"/>
        <n v="70.27272727272727"/>
        <n v="31.181818181818183"/>
        <n v="3166.4545454545455"/>
        <n v="2159.0"/>
        <n v="1007.4545454545455"/>
        <n v="1315.0"/>
        <n v="950.2727272727273"/>
        <n v="364.72727272727275"/>
        <n v="14.333333333333334"/>
        <n v="10.666666666666666"/>
        <n v="112.45454545454545"/>
        <n v="87.81818181818181"/>
        <n v="177.5"/>
        <n v="122.25"/>
        <n v="55.25"/>
        <n v="38.81818181818182"/>
        <n v="1216.3636363636363"/>
        <n v="823.6363636363636"/>
        <n v="392.72727272727275"/>
        <n v="538.0"/>
        <n v="176.0"/>
        <n v="589.8181818181819"/>
        <n v="414.45454545454544"/>
        <n v="6918.454545454545"/>
        <n v="4520.272727272727"/>
        <n v="2398.181818181818"/>
        <n v="900.3636363636364"/>
        <n v="567.1818181818181"/>
        <n v="333.1818181818182"/>
        <n v="19.75"/>
        <n v="13.5"/>
        <n v="128.54545454545453"/>
        <n v="80.45454545454545"/>
        <n v="11481.727272727272"/>
        <n v="7618.636363636364"/>
        <n v="3863.090909090909"/>
        <n v="1585.1818181818182"/>
        <n v="1140.8181818181818"/>
        <n v="444.3636363636364"/>
        <n v="73.54545454545455"/>
        <n v="25.272727272727273"/>
        <n v="4774.272727272727"/>
        <n v="3081.818181818182"/>
        <n v="1692.4545454545455"/>
        <n v="1599.3636363636363"/>
        <n v="1151.090909090909"/>
        <n v="448.27272727272725"/>
        <n v="121.72727272727273"/>
        <n v="73.9090909090909"/>
        <n v="47.81818181818182"/>
        <n v="166.25"/>
        <n v="101.25"/>
        <n v="42.54545454545455"/>
        <n v="28.181818181818183"/>
        <n v="14.363636363636363"/>
        <n v="1525.2727272727273"/>
        <n v="1062.0"/>
        <n v="463.27272727272725"/>
        <n v="1794.5454545454545"/>
        <n v="0.0"/>
        <n v="2543.2727272727275"/>
        <n v="34311.181818181816"/>
        <n v="3650.7272727272725"/>
        <n v="138.0"/>
        <n v="424.27272727272725"/>
        <n v="64193.545454545456"/>
        <n v="12842.727272727272"/>
        <n v="1122.7272727272727"/>
        <n v="21177.18181818182"/>
        <n v="12967.545454545454"/>
        <n v="158.33333333333334"/>
        <n v="370.90909090909093"/>
        <n v="265.09090909090907"/>
        <n v="597.5"/>
        <n v="8533.636363636364"/>
        <n v="6653.333333333333"/>
        <n v="4048.6666666666665"/>
        <n v="2604.6666666666665"/>
        <n v="9320.0"/>
        <n v="6139.0"/>
        <n v="3181.0"/>
        <n v="91022.0"/>
        <n v="58554.0"/>
        <n v="32468.0"/>
        <n v="14160.0"/>
        <n v="8366.333333333334"/>
        <n v="5793.666666666667"/>
        <n v="227.0"/>
        <n v="1949.3333333333333"/>
        <n v="1018.0"/>
        <n v="931.3333333333334"/>
        <n v="185262.66666666666"/>
        <n v="115625.33333333333"/>
        <n v="69637.33333333333"/>
        <n v="27414.5"/>
        <n v="18286.5"/>
        <n v="9128.0"/>
        <n v="2808.0"/>
        <n v="1881.3333333333333"/>
        <n v="926.6666666666666"/>
        <n v="45764.0"/>
        <n v="30433.5"/>
        <n v="15330.5"/>
        <n v="27905.666666666668"/>
        <n v="18588.333333333332"/>
        <n v="9317.333333333334"/>
        <n v="569.0"/>
        <n v="371.0"/>
        <n v="198.0"/>
        <n v="1687.6666666666667"/>
        <n v="811.0"/>
        <n v="876.6666666666666"/>
        <n v="412.3333333333333"/>
        <n v="212.66666666666666"/>
        <n v="199.66666666666666"/>
        <n v="771.0"/>
        <n v="455.6666666666667"/>
        <n v="315.3333333333333"/>
        <n v="23608.5"/>
        <n v="15969.0"/>
        <n v="7639.5"/>
        <n v="8192.625"/>
        <n v="5127.25"/>
        <n v="3065.375"/>
        <n v="11332.125"/>
        <n v="7499.75"/>
        <n v="3832.375"/>
        <n v="103395.875"/>
        <n v="67607.75"/>
        <n v="35788.125"/>
        <n v="14081.375"/>
        <n v="8574.375"/>
        <n v="5507.0"/>
        <n v="2097.375"/>
        <n v="1087.5"/>
        <n v="1009.875"/>
        <n v="228686.875"/>
        <n v="144052.25"/>
        <n v="84634.625"/>
        <n v="32275.375"/>
        <n v="21116.5"/>
        <n v="11158.875"/>
        <n v="3179.125"/>
        <n v="2134.75"/>
        <n v="1044.375"/>
        <n v="59554.625"/>
        <n v="39568.875"/>
        <n v="19985.75"/>
        <n v="32743.125"/>
        <n v="21407.875"/>
        <n v="11335.25"/>
        <n v="1211.125"/>
        <n v="584.0"/>
        <n v="627.125"/>
        <n v="359.5"/>
        <n v="197.25"/>
        <n v="162.25"/>
        <n v="2670.0"/>
        <n v="1457.0"/>
        <n v="1213.0"/>
        <n v="479.125"/>
        <n v="291.25"/>
        <n v="187.875"/>
        <n v="25749.75"/>
        <n v="17135.625"/>
        <n v="8614.125"/>
        <n v="188.1818181818182"/>
        <n v="86.81818181818181"/>
        <n v="101.36363636363636"/>
        <n v="276.1818181818182"/>
        <n v="135.36363636363637"/>
        <n v="140.8181818181818"/>
        <n v="3049.909090909091"/>
        <n v="1450.7272727272727"/>
        <n v="1599.1818181818182"/>
        <n v="403.3636363636364"/>
        <n v="173.45454545454547"/>
        <n v="229.9090909090909"/>
        <n v="4.25"/>
        <n v="38.27272727272727"/>
        <n v="56.09090909090909"/>
        <n v="5932.636363636364"/>
        <n v="2712.6363636363635"/>
        <n v="3220.0"/>
        <n v="459.27272727272725"/>
        <n v="477.1818181818182"/>
        <n v="72.18181818181819"/>
        <n v="41.81818181818182"/>
        <n v="1326.090909090909"/>
        <n v="607.7272727272727"/>
        <n v="718.3636363636364"/>
        <n v="949.5454545454545"/>
        <n v="486.27272727272725"/>
        <n v="9.333333333333334"/>
        <n v="43.90909090909091"/>
        <n v="40.18181818181818"/>
        <n v="22.181818181818183"/>
        <n v="120.0"/>
        <n v="47.25"/>
        <n v="72.75"/>
        <n v="8.090909090909092"/>
        <n v="12.363636363636363"/>
        <n v="1053.909090909091"/>
        <n v="565.4545454545455"/>
        <n v="488.45454545454544"/>
        <n v="77.0"/>
        <n v="34.27272727272727"/>
        <n v="42.72727272727273"/>
        <n v="134.1818181818182"/>
        <n v="66.18181818181819"/>
        <n v="1194.2727272727273"/>
        <n v="559.6363636363636"/>
        <n v="634.6363636363636"/>
        <n v="306.90909090909093"/>
        <n v="127.0909090909091"/>
        <n v="179.8181818181818"/>
        <n v="9.5"/>
        <n v="4.5"/>
        <n v="63.72727272727273"/>
        <n v="21.727272727272727"/>
        <n v="2814.2727272727275"/>
        <n v="1308.8181818181818"/>
        <n v="1505.4545454545455"/>
        <n v="456.6363636363636"/>
        <n v="221.72727272727272"/>
        <n v="234.9090909090909"/>
        <n v="34.81818181818182"/>
        <n v="14.818181818181818"/>
        <n v="20.0"/>
        <n v="642.5454545454545"/>
        <n v="295.09090909090907"/>
        <n v="347.45454545454544"/>
        <n v="461.6363636363636"/>
        <n v="223.9090909090909"/>
        <n v="237.72727272727272"/>
        <n v="15.666666666666666"/>
        <n v="0.8181818181818182"/>
        <n v="0.2727272727272727"/>
        <n v="73.5"/>
        <n v="26.75"/>
        <n v="46.75"/>
        <n v="8.727272727272727"/>
        <n v="400.09090909090907"/>
        <n v="198.27272727272728"/>
        <n v="201.8181818181818"/>
        <n v="1238.2"/>
        <n v="616.7"/>
        <n v="621.5"/>
        <n v="1415.2"/>
        <n v="810.2"/>
        <n v="605.0"/>
        <n v="13896.7"/>
        <n v="7605.1"/>
        <n v="6291.6"/>
        <n v="1615.1"/>
        <n v="909.7"/>
        <n v="705.4"/>
        <n v="26.0"/>
        <n v="263.3"/>
        <n v="126.0"/>
        <n v="137.3"/>
        <n v="26081.3"/>
        <n v="14195.0"/>
        <n v="11886.3"/>
        <n v="3807.2"/>
        <n v="2096.8"/>
        <n v="1710.4"/>
        <n v="540.1"/>
        <n v="331.3"/>
        <n v="208.8"/>
        <n v="9870.3"/>
        <n v="5343.1"/>
        <n v="4527.2"/>
        <n v="3858.8"/>
        <n v="2124.5"/>
        <n v="1734.3"/>
        <n v="85.0"/>
        <n v="45.0"/>
        <n v="264.3"/>
        <n v="125.9"/>
        <n v="138.4"/>
        <n v="126.3"/>
        <n v="67.9"/>
        <n v="58.4"/>
        <n v="241.33333333333334"/>
        <n v="122.33333333333333"/>
        <n v="119.0"/>
        <n v="86.7"/>
        <n v="56.0"/>
        <n v="30.7"/>
        <n v="2383.7"/>
        <n v="1315.5"/>
        <n v="1068.2"/>
        <n v="2477.181818181818"/>
        <n v="1443.090909090909"/>
        <n v="1034.090909090909"/>
        <n v="3497.181818181818"/>
        <n v="2041.7272727272727"/>
        <n v="1455.4545454545455"/>
        <n v="30602.545454545456"/>
        <n v="17446.090909090908"/>
        <n v="13156.454545454546"/>
        <n v="5022.454545454545"/>
        <n v="2714.818181818182"/>
        <n v="2307.6363636363635"/>
        <n v="142.75"/>
        <n v="85.5"/>
        <n v="57.25"/>
        <n v="960.5454545454545"/>
        <n v="503.90909090909093"/>
        <n v="74316.90909090909"/>
        <n v="41163.0"/>
        <n v="33153.90909090909"/>
        <n v="10549.454545454546"/>
        <n v="6180.545454545455"/>
        <n v="4368.909090909091"/>
        <n v="856.5454545454545"/>
        <n v="505.6363636363636"/>
        <n v="350.90909090909093"/>
        <n v="14302.09090909091"/>
        <n v="8463.181818181818"/>
        <n v="5838.909090909091"/>
        <n v="10734.818181818182"/>
        <n v="6285.727272727273"/>
        <n v="4449.090909090909"/>
        <n v="186.66666666666666"/>
        <n v="111.66666666666667"/>
        <n v="75.0"/>
        <n v="590.8181818181819"/>
        <n v="285.27272727272725"/>
        <n v="161.9090909090909"/>
        <n v="88.54545454545455"/>
        <n v="73.36363636363636"/>
        <n v="1229.25"/>
        <n v="595.0"/>
        <n v="634.25"/>
        <n v="235.8181818181818"/>
        <n v="131.72727272727272"/>
        <n v="104.0909090909091"/>
        <n v="7867.0"/>
        <n v="4384.727272727273"/>
        <n v="3482.2727272727275"/>
        <n v="358.09090909090907"/>
        <n v="144.0"/>
        <n v="629.7272727272727"/>
        <n v="451.45454545454544"/>
        <n v="178.27272727272728"/>
        <n v="6005.272727272727"/>
        <n v="4151.818181818182"/>
        <n v="1853.4545454545455"/>
        <n v="954.5454545454545"/>
        <n v="571.0"/>
        <n v="383.54545454545456"/>
        <n v="29.5"/>
        <n v="101.27272727272727"/>
        <n v="56.72727272727273"/>
        <n v="12543.454545454546"/>
        <n v="8459.545454545454"/>
        <n v="4083.909090909091"/>
        <n v="1878.909090909091"/>
        <n v="1307.1818181818182"/>
        <n v="571.7272727272727"/>
        <n v="206.8181818181818"/>
        <n v="138.63636363636363"/>
        <n v="68.18181818181819"/>
        <n v="3694.0"/>
        <n v="2604.818181818182"/>
        <n v="1089.1818181818182"/>
        <n v="1897.090909090909"/>
        <n v="1319.8181818181818"/>
        <n v="577.2727272727273"/>
        <n v="55.333333333333336"/>
        <n v="5.363636363636363"/>
        <n v="7.0"/>
        <n v="0.09090909090909091"/>
        <n v="0.18181818181818182"/>
        <n v="137.0"/>
        <n v="77.5"/>
        <n v="59.5"/>
        <n v="15.909090909090908"/>
        <n v="8.636363636363637"/>
        <n v="7.2727272727272725"/>
        <n v="1595.8181818181818"/>
        <n v="1070.090909090909"/>
        <n v="525.7272727272727"/>
        <n v="1133.909090909091"/>
        <n v="794.4545454545455"/>
        <n v="339.45454545454544"/>
        <n v="1973.3636363636363"/>
        <n v="1512.6363636363637"/>
        <n v="460.72727272727275"/>
        <n v="18560.18181818182"/>
        <n v="14266.90909090909"/>
        <n v="4293.272727272727"/>
        <n v="2515.181818181818"/>
        <n v="1819.6363636363637"/>
        <n v="695.5454545454545"/>
        <n v="92.75"/>
        <n v="69.75"/>
        <n v="23.0"/>
        <n v="313.6363636363636"/>
        <n v="209.72727272727272"/>
        <n v="103.9090909090909"/>
        <n v="35532.181818181816"/>
        <n v="26812.81818181818"/>
        <n v="8719.363636363636"/>
        <n v="5469.181818181818"/>
        <n v="4208.090909090909"/>
        <n v="1261.090909090909"/>
        <n v="512.4545454545455"/>
        <n v="405.8181818181818"/>
        <n v="106.63636363636364"/>
        <n v="10491.0"/>
        <n v="8236.636363636364"/>
        <n v="2254.3636363636365"/>
        <n v="5532.090909090909"/>
        <n v="4256.272727272727"/>
        <n v="1275.8181818181818"/>
        <n v="104.0"/>
        <n v="75.66666666666667"/>
        <n v="28.333333333333332"/>
        <n v="174.72727272727272"/>
        <n v="33.09090909090909"/>
        <n v="21.272727272727273"/>
        <n v="11.818181818181818"/>
        <n v="439.5"/>
        <n v="293.75"/>
        <n v="145.75"/>
        <n v="63.81818181818182"/>
        <n v="23.363636363636363"/>
        <n v="5650.636363636364"/>
        <n v="4275.181818181818"/>
        <n v="1375.4545454545455"/>
        <n v="2238.4545454545455"/>
        <n v="1505.2727272727273"/>
        <n v="733.1818181818181"/>
        <n v="2857.909090909091"/>
        <n v="2022.090909090909"/>
        <n v="835.8181818181819"/>
        <n v="27378.545454545456"/>
        <n v="19079.090909090908"/>
        <n v="8299.454545454546"/>
        <n v="3328.3636363636365"/>
        <n v="2118.090909090909"/>
        <n v="1210.2727272727273"/>
        <n v="124.0"/>
        <n v="76.0"/>
        <n v="491.90909090909093"/>
        <n v="267.27272727272725"/>
        <n v="224.63636363636363"/>
        <n v="60213.27272727273"/>
        <n v="40225.27272727273"/>
        <n v="19988.0"/>
        <n v="7828.181818181818"/>
        <n v="5562.181818181818"/>
        <n v="2266.0"/>
        <n v="876.2727272727273"/>
        <n v="623.2727272727273"/>
        <n v="253.0"/>
        <n v="17426.090909090908"/>
        <n v="12089.0"/>
        <n v="5337.090909090909"/>
        <n v="7920.454545454545"/>
        <n v="5626.818181818182"/>
        <n v="2293.6363636363635"/>
        <n v="196.0"/>
        <n v="129.33333333333334"/>
        <n v="66.66666666666667"/>
        <n v="206.72727272727272"/>
        <n v="83.63636363636364"/>
        <n v="123.0909090909091"/>
        <n v="32.54545454545455"/>
        <n v="15.090909090909092"/>
        <n v="578.25"/>
        <n v="314.0"/>
        <n v="264.25"/>
        <n v="108.18181818181819"/>
        <n v="67.0"/>
        <n v="41.18181818181818"/>
        <n v="6091.636363636364"/>
        <n v="4562.727272727273"/>
        <n v="1528.909090909091"/>
        <n v="113.4"/>
        <n v="105.5"/>
        <n v="7.9"/>
        <n v="319.2"/>
        <n v="299.1"/>
        <n v="20.1"/>
        <n v="2922.9"/>
        <n v="2734.9"/>
        <n v="188.0"/>
        <n v="362.4"/>
        <n v="339.3"/>
        <n v="23.1"/>
        <n v="1.0"/>
        <n v="33.1"/>
        <n v="2.9"/>
        <n v="5482.6"/>
        <n v="5139.9"/>
        <n v="342.7"/>
        <n v="963.2"/>
        <n v="907.4"/>
        <n v="55.8"/>
        <n v="116.2"/>
        <n v="108.4"/>
        <n v="7.8"/>
        <n v="1323.0"/>
        <n v="1239.7"/>
        <n v="83.3"/>
        <n v="975.6"/>
        <n v="918.9"/>
        <n v="56.7"/>
        <n v="28.9"/>
        <n v="3.1"/>
        <n v="6.4"/>
        <n v="6.1"/>
        <n v="0.3"/>
        <n v="39.333333333333336"/>
        <n v="4.0"/>
        <n v="8.7"/>
        <n v="8.3"/>
        <n v="0.4"/>
        <n v="1243.6"/>
        <n v="1161.2"/>
        <n v="82.4"/>
        <n v="4005.4545454545455"/>
        <n v="1726.2727272727273"/>
        <n v="2279.181818181818"/>
        <n v="3573.7272727272725"/>
        <n v="1951.4545454545455"/>
        <n v="1622.2727272727273"/>
        <n v="37814.27272727273"/>
        <n v="19786.81818181818"/>
        <n v="18027.454545454544"/>
        <n v="4834.181818181818"/>
        <n v="2289.909090909091"/>
        <n v="2544.2727272727275"/>
        <n v="420.0"/>
        <n v="152.0"/>
        <n v="268.0"/>
        <n v="1308.6363636363637"/>
        <n v="531.1818181818181"/>
        <n v="777.4545454545455"/>
        <n v="78615.45454545454"/>
        <n v="40197.90909090909"/>
        <n v="38417.545454545456"/>
        <n v="11061.0"/>
        <n v="6092.7"/>
        <n v="4968.3"/>
        <n v="733.3636363636364"/>
        <n v="395.8181818181818"/>
        <n v="337.54545454545456"/>
        <n v="17509.9"/>
        <n v="9151.9"/>
        <n v="8358.0"/>
        <n v="11287.727272727272"/>
        <n v="6213.090909090909"/>
        <n v="5074.636363636364"/>
        <n v="1032.0"/>
        <n v="570.0"/>
        <n v="393.8181818181818"/>
        <n v="172.1818181818182"/>
        <n v="221.63636363636363"/>
        <n v="50.72727272727273"/>
        <n v="28.818181818181817"/>
        <n v="21.90909090909091"/>
        <n v="1588.75"/>
        <n v="631.75"/>
        <n v="957.0"/>
        <n v="277.6363636363636"/>
        <n v="137.72727272727272"/>
        <n v="139.9090909090909"/>
        <n v="10112.9"/>
        <n v="5666.0"/>
        <n v="4446.9"/>
        <n v="1718.1818181818182"/>
        <n v="421.54545454545456"/>
        <n v="1296.6363636363637"/>
        <n v="597.7272727272727"/>
        <n v="213.1818181818182"/>
        <n v="384.54545454545456"/>
        <n v="6630.909090909091"/>
        <n v="2626.3636363636365"/>
        <n v="4004.5454545454545"/>
        <n v="1165.4545454545455"/>
        <n v="799.8181818181819"/>
        <n v="210.25"/>
        <n v="69.0"/>
        <n v="141.25"/>
        <n v="302.54545454545456"/>
        <n v="16372.90909090909"/>
        <n v="6219.363636363636"/>
        <n v="10153.545454545454"/>
        <n v="2304.090909090909"/>
        <n v="1015.2727272727273"/>
        <n v="1288.8181818181818"/>
        <n v="171.8181818181818"/>
        <n v="85.45454545454545"/>
        <n v="86.36363636363636"/>
        <n v="3922.4545454545455"/>
        <n v="1500.6363636363637"/>
        <n v="2421.818181818182"/>
        <n v="2350.2727272727275"/>
        <n v="1037.909090909091"/>
        <n v="1312.3636363636363"/>
        <n v="389.0"/>
        <n v="141.66666666666666"/>
        <n v="247.33333333333334"/>
        <n v="54.27272727272727"/>
        <n v="19.727272727272727"/>
        <n v="34.54545454545455"/>
        <n v="9.454545454545455"/>
        <n v="2.909090909090909"/>
        <n v="550.75"/>
        <n v="399.5"/>
        <n v="47.90909090909091"/>
        <n v="1595.4545454545455"/>
        <n v="679.2727272727273"/>
        <n v="916.1818181818181"/>
        <n v="31.454545454545453"/>
        <n v="14.090909090909092"/>
        <n v="17.363636363636363"/>
        <n v="27.09090909090909"/>
        <n v="11.181818181818182"/>
        <n v="725.9090909090909"/>
        <n v="344.8181818181818"/>
        <n v="381.09090909090907"/>
        <n v="63.54545454545455"/>
        <n v="18.25"/>
        <n v="9.75"/>
        <n v="60.09090909090909"/>
        <n v="31.09090909090909"/>
        <n v="1678.8181818181818"/>
        <n v="826.0909090909091"/>
        <n v="852.7272727272727"/>
        <n v="251.63636363636363"/>
        <n v="123.63636363636364"/>
        <n v="128.0"/>
        <n v="15.636363636363637"/>
        <n v="15.181818181818182"/>
        <n v="228.27272727272728"/>
        <n v="112.81818181818181"/>
        <n v="115.45454545454545"/>
        <n v="253.8181818181818"/>
        <n v="124.54545454545455"/>
        <n v="129.27272727272728"/>
        <n v="67.33333333333333"/>
        <n v="1.6363636363636365"/>
        <n v="1.0909090909090908"/>
        <n v="0.6363636363636364"/>
        <n v="25.5"/>
        <n v="30.5"/>
        <n v="14.909090909090908"/>
        <n v="6.0"/>
        <n v="8.909090909090908"/>
        <n v="83.18181818181819"/>
        <n v="44.27272727272727"/>
        <n v="38.90909090909091"/>
        <n v="340.72727272727275"/>
        <n v="173.0909090909091"/>
        <n v="167.63636363636363"/>
        <n v="354.09090909090907"/>
        <n v="202.72727272727272"/>
        <n v="151.36363636363637"/>
        <n v="3809.0"/>
        <n v="2026.4545454545455"/>
        <n v="482.0"/>
        <n v="242.1818181818182"/>
        <n v="239.8181818181818"/>
        <n v="18.75"/>
        <n v="80.54545454545455"/>
        <n v="33.18181818181818"/>
        <n v="47.36363636363637"/>
        <n v="7714.454545454545"/>
        <n v="4115.363636363636"/>
        <n v="3599.090909090909"/>
        <n v="1097.8181818181818"/>
        <n v="634.7272727272727"/>
        <n v="463.09090909090907"/>
        <n v="60.63636363636363"/>
        <n v="45.54545454545455"/>
        <n v="811.0909090909091"/>
        <n v="457.0"/>
        <n v="1122.1818181818182"/>
        <n v="650.4545454545455"/>
        <n v="471.72727272727275"/>
        <n v="49.333333333333336"/>
        <n v="22.333333333333332"/>
        <n v="26.181818181818183"/>
        <n v="7.454545454545454"/>
        <n v="4.545454545454546"/>
        <n v="44.25"/>
        <n v="12.454545454545455"/>
        <n v="1306.090909090909"/>
        <n v="764.8181818181819"/>
        <n v="541.2727272727273"/>
        <n v="120.45454545454545"/>
        <n v="94.54545454545455"/>
        <n v="93.63636363636364"/>
        <n v="1920.8181818181818"/>
        <n v="807.8181818181819"/>
        <n v="1113.0"/>
        <n v="303.72727272727275"/>
        <n v="128.63636363636363"/>
        <n v="175.0909090909091"/>
        <n v="12.75"/>
        <n v="8.25"/>
        <n v="103.0"/>
        <n v="38.09090909090909"/>
        <n v="64.9090909090909"/>
        <n v="4517.363636363636"/>
        <n v="1916.0"/>
        <n v="2601.3636363636365"/>
        <n v="283.8181818181818"/>
        <n v="298.1818181818182"/>
        <n v="27.363636363636363"/>
        <n v="13.545454545454545"/>
        <n v="358.27272727272725"/>
        <n v="527.1818181818181"/>
        <n v="599.3636363636364"/>
        <n v="294.54545454545456"/>
        <n v="304.8181818181818"/>
        <n v="11.666666666666666"/>
        <n v="34.09090909090909"/>
        <n v="13.636363636363637"/>
        <n v="5.090909090909091"/>
        <n v="2.6363636363636362"/>
        <n v="2.4545454545454546"/>
        <n v="132.75"/>
        <n v="79.75"/>
        <n v="11.454545454545455"/>
        <n v="380.72727272727275"/>
        <n v="204.54545454545453"/>
        <n v="176.1818181818182"/>
        <n v="387.45454545454544"/>
        <n v="262.90909090909093"/>
        <n v="464.45454545454544"/>
        <n v="322.90909090909093"/>
        <n v="141.54545454545453"/>
        <n v="4244.0"/>
        <n v="2721.3636363636365"/>
        <n v="1522.6363636363637"/>
        <n v="399.72727272727275"/>
        <n v="248.72727272727272"/>
        <n v="151.0"/>
        <n v="25.25"/>
        <n v="98.18181818181819"/>
        <n v="57.45454545454545"/>
        <n v="40.72727272727273"/>
        <n v="7625.909090909091"/>
        <n v="5012.363636363636"/>
        <n v="2613.5454545454545"/>
        <n v="715.4545454545455"/>
        <n v="346.54545454545456"/>
        <n v="59.0"/>
        <n v="36.72727272727273"/>
        <n v="2357.090909090909"/>
        <n v="1487.2727272727273"/>
        <n v="869.8181818181819"/>
        <n v="1075.5454545454545"/>
        <n v="724.7272727272727"/>
        <n v="350.8181818181818"/>
        <n v="11.090909090909092"/>
        <n v="5.181818181818182"/>
        <n v="0.9090909090909091"/>
        <n v="118.25"/>
        <n v="68.25"/>
        <n v="9.818181818181818"/>
        <n v="5.818181818181818"/>
        <n v="1000.6363636363636"/>
        <n v="691.9090909090909"/>
        <n v="308.72727272727275"/>
        <n v="172.9090909090909"/>
        <n v="133.27272727272728"/>
        <n v="174.9090909090909"/>
        <n v="3114.909090909091"/>
        <n v="1264.090909090909"/>
        <n v="1850.8181818181818"/>
        <n v="321.1818181818182"/>
        <n v="144.45454545454547"/>
        <n v="176.72727272727272"/>
        <n v="72.5"/>
        <n v="31.25"/>
        <n v="115.27272727272727"/>
        <n v="48.72727272727273"/>
        <n v="7115.272727272727"/>
        <n v="3197.7272727272725"/>
        <n v="3917.5454545454545"/>
        <n v="1099.1818181818182"/>
        <n v="500.27272727272725"/>
        <n v="598.9090909090909"/>
        <n v="48.54545454545455"/>
        <n v="1069.4545454545455"/>
        <n v="452.27272727272725"/>
        <n v="617.1818181818181"/>
        <n v="1124.3636363636363"/>
        <n v="511.09090909090907"/>
        <n v="613.2727272727273"/>
        <n v="264.3333333333333"/>
        <n v="121.66666666666667"/>
        <n v="142.66666666666666"/>
        <n v="3.272727272727273"/>
        <n v="141.5"/>
        <n v="53.75"/>
        <n v="87.75"/>
        <n v="10.272727272727273"/>
        <n v="4.454545454545454"/>
        <n v="408.0"/>
        <n v="159.8181818181818"/>
        <n v="248.1818181818182"/>
        <n v="1101.0"/>
        <n v="626.2727272727273"/>
        <n v="474.72727272727275"/>
        <n v="1767.2727272727273"/>
        <n v="1015.8181818181819"/>
        <n v="751.4545454545455"/>
        <n v="17368.727272727272"/>
        <n v="9995.90909090909"/>
        <n v="7372.818181818182"/>
        <n v="2044.6363636363637"/>
        <n v="1106.3636363636363"/>
        <n v="938.2727272727273"/>
        <n v="70.0"/>
        <n v="37.75"/>
        <n v="32.25"/>
        <n v="427.27272727272725"/>
        <n v="203.0"/>
        <n v="224.27272727272728"/>
        <n v="33590.72727272727"/>
        <n v="18911.0"/>
        <n v="14679.727272727272"/>
        <n v="4687.272727272727"/>
        <n v="2831.909090909091"/>
        <n v="1855.3636363636363"/>
        <n v="240.72727272727272"/>
        <n v="135.27272727272728"/>
        <n v="105.45454545454545"/>
        <n v="8453.545454545454"/>
        <n v="4807.545454545455"/>
        <n v="3646.0"/>
        <n v="4762.181818181818"/>
        <n v="1892.3636363636363"/>
        <n v="200.33333333333334"/>
        <n v="121.33333333333333"/>
        <n v="243.0909090909091"/>
        <n v="112.18181818181819"/>
        <n v="130.9090909090909"/>
        <n v="12.818181818181818"/>
        <n v="12.181818181818182"/>
        <n v="511.25"/>
        <n v="246.0"/>
        <n v="265.25"/>
        <n v="68.0909090909091"/>
        <n v="5478.0"/>
        <n v="3194.090909090909"/>
        <n v="2283.909090909091"/>
        <n v="17622.090909090908"/>
        <n v="10604.0"/>
        <n v="7018.090909090909"/>
        <n v="22542.272727272728"/>
        <n v="16013.545454545454"/>
        <n v="190435.0"/>
        <n v="132252.9090909091"/>
        <n v="58182.09090909091"/>
        <n v="36272.36363636364"/>
        <n v="22845.909090909092"/>
        <n v="13426.454545454546"/>
        <n v="877.75"/>
        <n v="582.75"/>
        <n v="295.0"/>
        <n v="4271.0"/>
        <n v="2510.0"/>
        <n v="1761.0"/>
        <n v="413567.9090909091"/>
        <n v="281023.1818181818"/>
        <n v="132544.72727272726"/>
        <n v="56140.818181818184"/>
        <n v="40799.63636363636"/>
        <n v="15341.181818181818"/>
        <n v="6513.0"/>
        <n v="5038.727272727273"/>
        <n v="1474.2727272727273"/>
        <n v="94983.81818181818"/>
        <n v="66487.54545454546"/>
        <n v="28496.272727272728"/>
        <n v="56906.818181818184"/>
        <n v="41333.545454545456"/>
        <n v="15573.272727272728"/>
        <n v="1427.0"/>
        <n v="455.0"/>
        <n v="4880.818181818182"/>
        <n v="2500.3636363636365"/>
        <n v="2380.4545454545455"/>
        <n v="2607.5454545454545"/>
        <n v="1662.8181818181818"/>
        <n v="944.7272727272727"/>
        <n v="5467.0"/>
        <n v="3218.5"/>
        <n v="2248.5"/>
        <n v="1720.6363636363637"/>
        <n v="1101.1818181818182"/>
        <n v="619.4545454545455"/>
        <n v="67934.36363636363"/>
        <n v="47932.181818181816"/>
        <n v="20002.18181818182"/>
        <n v="3941.4545454545455"/>
        <n v="1927.4545454545455"/>
        <n v="2014.0"/>
        <n v="2720.6363636363635"/>
        <n v="1514.8181818181818"/>
        <n v="1205.8181818181818"/>
        <n v="21709.545454545456"/>
        <n v="13187.727272727272"/>
        <n v="8521.818181818182"/>
        <n v="4844.818181818182"/>
        <n v="2329.6363636363635"/>
        <n v="119.75"/>
        <n v="67.75"/>
        <n v="52.0"/>
        <n v="628.0909090909091"/>
        <n v="342.8181818181818"/>
        <n v="53269.27272727273"/>
        <n v="29892.363636363636"/>
        <n v="23376.909090909092"/>
        <n v="6681.272727272727"/>
        <n v="4257.545454545455"/>
        <n v="2423.7272727272725"/>
        <n v="858.2727272727273"/>
        <n v="253.27272727272728"/>
        <n v="9393.727272727272"/>
        <n v="5793.909090909091"/>
        <n v="3599.818181818182"/>
        <n v="6794.454545454545"/>
        <n v="4318.181818181818"/>
        <n v="2476.2727272727275"/>
        <n v="228.66666666666666"/>
        <n v="139.0"/>
        <n v="89.66666666666667"/>
        <n v="910.6363636363636"/>
        <n v="289.0"/>
        <n v="621.6363636363636"/>
        <n v="139.72727272727272"/>
        <n v="71.18181818181819"/>
        <n v="805.0"/>
        <n v="376.25"/>
        <n v="428.75"/>
        <n v="227.45454545454547"/>
        <n v="112.0"/>
        <n v="9215.272727272728"/>
        <n v="5805.818181818182"/>
        <n v="3409.4545454545455"/>
        <n v="701.0"/>
        <n v="384.90909090909093"/>
        <n v="316.09090909090907"/>
        <n v="608.2727272727273"/>
        <n v="394.27272727272725"/>
        <n v="214.0"/>
        <n v="3594.0"/>
        <n v="2276.090909090909"/>
        <n v="1317.909090909091"/>
        <n v="1071.5454545454545"/>
        <n v="563.6363636363636"/>
        <n v="507.90909090909093"/>
        <n v="13.0"/>
        <n v="12.5"/>
        <n v="102.18181818181819"/>
        <n v="54.54545454545455"/>
        <n v="47.63636363636363"/>
        <n v="9154.727272727272"/>
        <n v="5690.818181818182"/>
        <n v="3463.909090909091"/>
        <n v="1190.6363636363637"/>
        <n v="823.3636363636364"/>
        <n v="367.27272727272725"/>
        <n v="64.27272727272727"/>
        <n v="21.545454545454547"/>
        <n v="1557.1818181818182"/>
        <n v="1026.2727272727273"/>
        <n v="530.9090909090909"/>
        <n v="1208.1818181818182"/>
        <n v="836.0909090909091"/>
        <n v="372.09090909090907"/>
        <n v="13.333333333333334"/>
        <n v="129.54545454545453"/>
        <n v="69.9090909090909"/>
        <n v="63.27272727272727"/>
        <n v="127.0"/>
        <n v="65.5"/>
        <n v="45.09090909090909"/>
        <n v="27.727272727272727"/>
        <n v="1370.909090909091"/>
        <n v="834.6363636363636"/>
        <n v="536.2727272727273"/>
        <n v="431.54545454545456"/>
        <n v="218.54545454545453"/>
        <n v="213.0"/>
        <n v="518.8181818181819"/>
        <n v="324.72727272727275"/>
        <n v="3661.090909090909"/>
        <n v="2136.6363636363635"/>
        <n v="1524.4545454545455"/>
        <n v="870.1818181818181"/>
        <n v="452.8181818181818"/>
        <n v="417.3636363636364"/>
        <n v="13.25"/>
        <n v="138.54545454545453"/>
        <n v="64.81818181818181"/>
        <n v="11593.454545454546"/>
        <n v="6304.272727272727"/>
        <n v="5289.181818181818"/>
        <n v="1362.2727272727273"/>
        <n v="854.0"/>
        <n v="508.27272727272725"/>
        <n v="36.36363636363637"/>
        <n v="1598.3636363636363"/>
        <n v="981.2727272727273"/>
        <n v="617.0909090909091"/>
        <n v="1384.5454545454545"/>
        <n v="866.9090909090909"/>
        <n v="517.6363636363636"/>
        <n v="20.666666666666668"/>
        <n v="127.27272727272727"/>
        <n v="58.72727272727273"/>
        <n v="171.0"/>
        <n v="91.75"/>
        <n v="35.63636363636363"/>
        <n v="20.636363636363637"/>
        <n v="970.6363636363636"/>
        <n v="543.9090909090909"/>
        <n v="426.72727272727275"/>
        <n v="1993.6363636363637"/>
        <n v="1257.090909090909"/>
        <n v="736.5454545454545"/>
        <n v="2337.5454545454545"/>
        <n v="1762.5454545454545"/>
        <n v="575.0"/>
        <n v="22729.363636363636"/>
        <n v="16101.636363636364"/>
        <n v="6627.727272727273"/>
        <n v="3500.909090909091"/>
        <n v="2385.090909090909"/>
        <n v="1115.8181818181818"/>
        <n v="84.5"/>
        <n v="484.0"/>
        <n v="174.45454545454547"/>
        <n v="47136.454545454544"/>
        <n v="32977.63636363636"/>
        <n v="14158.818181818182"/>
        <n v="7128.818181818182"/>
        <n v="5457.272727272727"/>
        <n v="1671.5454545454545"/>
        <n v="480.3636363636364"/>
        <n v="399.90909090909093"/>
        <n v="9551.636363636364"/>
        <n v="6907.090909090909"/>
        <n v="2644.5454545454545"/>
        <n v="7209.545454545455"/>
        <n v="5513.636363636364"/>
        <n v="1695.909090909091"/>
        <n v="238.66666666666666"/>
        <n v="179.33333333333334"/>
        <n v="59.333333333333336"/>
        <n v="386.8181818181818"/>
        <n v="212.8181818181818"/>
        <n v="174.0"/>
        <n v="124.81818181818181"/>
        <n v="84.63636363636364"/>
        <n v="633.75"/>
        <n v="404.5"/>
        <n v="229.25"/>
        <n v="151.45454545454547"/>
        <n v="8821.545454545454"/>
        <n v="6356.272727272727"/>
        <n v="2465.2727272727275"/>
        <n v="897.0909090909091"/>
        <n v="498.27272727272725"/>
        <n v="398.8181818181818"/>
        <n v="1304.8181818181818"/>
        <n v="854.5454545454545"/>
        <n v="450.27272727272725"/>
        <n v="8287.818181818182"/>
        <n v="5458.727272727273"/>
        <n v="2829.090909090909"/>
        <n v="1976.3636363636363"/>
        <n v="996.9090909090909"/>
        <n v="979.4545454545455"/>
        <n v="30.75"/>
        <n v="22.25"/>
        <n v="101.0"/>
        <n v="117.54545454545455"/>
        <n v="19274.727272727272"/>
        <n v="12028.363636363636"/>
        <n v="7246.363636363636"/>
        <n v="2776.0"/>
        <n v="1813.1818181818182"/>
        <n v="287.0"/>
        <n v="189.0909090909091"/>
        <n v="97.9090909090909"/>
        <n v="4523.818181818182"/>
        <n v="3123.7272727272725"/>
        <n v="1400.090909090909"/>
        <n v="2809.6363636363635"/>
        <n v="1835.0"/>
        <n v="974.6363636363636"/>
        <n v="41.666666666666664"/>
        <n v="480.27272727272725"/>
        <n v="202.36363636363637"/>
        <n v="277.90909090909093"/>
        <n v="116.0909090909091"/>
        <n v="272.75"/>
        <n v="148.75"/>
        <n v="116.45454545454545"/>
        <n v="58.63636363636363"/>
        <n v="2391.5454545454545"/>
        <n v="1529.5454545454545"/>
        <n v="862.0"/>
        <n v="496.6363636363636"/>
        <n v="574.9090909090909"/>
        <n v="961.6363636363636"/>
        <n v="562.5454545454545"/>
        <n v="399.09090909090907"/>
        <n v="6503.272727272727"/>
        <n v="3522.181818181818"/>
        <n v="2981.090909090909"/>
        <n v="1948.5454545454545"/>
        <n v="876.9090909090909"/>
        <n v="1071.6363636363637"/>
        <n v="38.75"/>
        <n v="199.8181818181818"/>
        <n v="89.18181818181819"/>
        <n v="110.63636363636364"/>
        <n v="16475.727272727272"/>
        <n v="8453.363636363636"/>
        <n v="8022.363636363636"/>
        <n v="1895.2727272727273"/>
        <n v="1171.6363636363637"/>
        <n v="723.6363636363636"/>
        <n v="134.0"/>
        <n v="80.81818181818181"/>
        <n v="53.18181818181818"/>
        <n v="2619.909090909091"/>
        <n v="1494.0"/>
        <n v="1125.909090909091"/>
        <n v="1919.1818181818182"/>
        <n v="1185.909090909091"/>
        <n v="733.2727272727273"/>
        <n v="67.63636363636364"/>
        <n v="268.75"/>
        <n v="153.75"/>
        <n v="61.0"/>
        <n v="2871.5454545454545"/>
        <n v="1495.3636363636363"/>
        <n v="1376.1818181818182"/>
        <n v="1192.7272727272727"/>
        <n v="838.1818181818181"/>
        <n v="354.54545454545456"/>
        <n v="2216.090909090909"/>
        <n v="1663.5454545454545"/>
        <n v="552.5454545454545"/>
        <n v="18291.272727272728"/>
        <n v="13601.272727272728"/>
        <n v="4690.0"/>
        <n v="3641.7272727272725"/>
        <n v="2402.3636363636365"/>
        <n v="1239.3636363636363"/>
        <n v="96.75"/>
        <n v="31.75"/>
        <n v="390.8181818181818"/>
        <n v="253.63636363636363"/>
        <n v="137.1818181818182"/>
        <n v="36822.0"/>
        <n v="27031.909090909092"/>
        <n v="9790.09090909091"/>
        <n v="5114.818181818182"/>
        <n v="3911.2727272727275"/>
        <n v="1203.5454545454545"/>
        <n v="1096.7272727272727"/>
        <n v="860.7272727272727"/>
        <n v="9134.363636363636"/>
        <n v="6882.363636363636"/>
        <n v="2252.0"/>
        <n v="5178.0"/>
        <n v="3959.4545454545455"/>
        <n v="1218.5454545454545"/>
        <n v="137.33333333333334"/>
        <n v="91.66666666666667"/>
        <n v="45.666666666666664"/>
        <n v="735.5454545454545"/>
        <n v="443.09090909090907"/>
        <n v="292.45454545454544"/>
        <n v="366.27272727272725"/>
        <n v="239.72727272727272"/>
        <n v="126.54545454545455"/>
        <n v="531.25"/>
        <n v="344.5"/>
        <n v="186.75"/>
        <n v="310.1818181818182"/>
        <n v="208.27272727272728"/>
        <n v="101.9090909090909"/>
        <n v="6722.727272727273"/>
        <n v="5048.181818181818"/>
        <n v="1674.5454545454545"/>
        <n v="1141.8181818181818"/>
        <n v="795.4545454545455"/>
        <n v="346.3636363636364"/>
        <n v="932.4545454545455"/>
        <n v="681.9090909090909"/>
        <n v="250.54545454545453"/>
        <n v="9369.0"/>
        <n v="6598.727272727273"/>
        <n v="2770.2727272727275"/>
        <n v="1769.909090909091"/>
        <n v="1169.3636363636363"/>
        <n v="600.5454545454545"/>
        <n v="27.25"/>
        <n v="188.72727272727272"/>
        <n v="119.72727272727273"/>
        <n v="19664.909090909092"/>
        <n v="13946.363636363636"/>
        <n v="5718.545454545455"/>
        <n v="2845.2727272727275"/>
        <n v="2110.7272727272725"/>
        <n v="734.5454545454545"/>
        <n v="98.54545454545455"/>
        <n v="68.72727272727273"/>
        <n v="29.818181818181817"/>
        <n v="4921.090909090909"/>
        <n v="3496.090909090909"/>
        <n v="1425.0"/>
        <n v="2885.5454545454545"/>
        <n v="2141.2727272727275"/>
        <n v="744.2727272727273"/>
        <n v="25.666666666666668"/>
        <n v="356.27272727272725"/>
        <n v="220.9090909090909"/>
        <n v="253.72727272727272"/>
        <n v="226.0"/>
        <n v="82.0"/>
        <n v="99.36363636363636"/>
        <n v="65.27272727272727"/>
        <n v="3564.2727272727275"/>
        <n v="2471.0"/>
        <n v="1093.2727272727273"/>
        <n v="1303.3636363636363"/>
        <n v="331.3636363636364"/>
        <n v="2940.090909090909"/>
        <n v="2381.909090909091"/>
        <n v="558.1818181818181"/>
        <n v="25953.0"/>
        <n v="19793.363636363636"/>
        <n v="6159.636363636364"/>
        <n v="3350.181818181818"/>
        <n v="2521.181818181818"/>
        <n v="829.0"/>
        <n v="68.5"/>
        <n v="464.72727272727275"/>
        <n v="326.1818181818182"/>
        <n v="50798.72727272727"/>
        <n v="38786.63636363636"/>
        <n v="12012.09090909091"/>
        <n v="6343.636363636364"/>
        <n v="5134.090909090909"/>
        <n v="1209.5454545454545"/>
        <n v="442.8181818181818"/>
        <n v="367.0"/>
        <n v="13686.636363636364"/>
        <n v="10421.0"/>
        <n v="3265.6363636363635"/>
        <n v="6413.454545454545"/>
        <n v="5190.0"/>
        <n v="1223.4545454545455"/>
        <n v="164.66666666666666"/>
        <n v="35.333333333333336"/>
        <n v="331.1818181818182"/>
        <n v="235.27272727272728"/>
        <n v="95.9090909090909"/>
        <n v="286.54545454545456"/>
        <n v="81.72727272727273"/>
        <n v="608.25"/>
        <n v="423.25"/>
        <n v="185.0"/>
        <n v="155.9090909090909"/>
        <n v="118.72727272727273"/>
        <n v="37.18181818181818"/>
        <n v="8452.727272727272"/>
        <n v="6557.545454545455"/>
        <n v="1895.1818181818182"/>
        <n v="1143.2727272727273"/>
        <n v="656.4545454545455"/>
        <n v="486.8181818181818"/>
        <n v="1543.0"/>
        <n v="963.8181818181819"/>
        <n v="579.1818181818181"/>
        <n v="13358.454545454546"/>
        <n v="7738.818181818182"/>
        <n v="5619.636363636364"/>
        <n v="2284.7272727272725"/>
        <n v="1200.0"/>
        <n v="1084.7272727272727"/>
        <n v="36.75"/>
        <n v="309.45454545454544"/>
        <n v="165.45454545454547"/>
        <n v="28048.363636363636"/>
        <n v="16286.272727272728"/>
        <n v="11762.09090909091"/>
        <n v="4396.636363636364"/>
        <n v="2688.818181818182"/>
        <n v="1707.8181818181818"/>
        <n v="677.9090909090909"/>
        <n v="498.3636363636364"/>
        <n v="179.54545454545453"/>
        <n v="6680.0"/>
        <n v="3699.2727272727275"/>
        <n v="2980.7272727272725"/>
        <n v="4453.0"/>
        <n v="2720.3636363636365"/>
        <n v="1732.6363636363637"/>
        <n v="72.66666666666667"/>
        <n v="62.333333333333336"/>
        <n v="499.90909090909093"/>
        <n v="231.27272727272728"/>
        <n v="268.6363636363636"/>
        <n v="54.90909090909091"/>
        <n v="29.90909090909091"/>
        <n v="389.5"/>
        <n v="180.5"/>
        <n v="209.0"/>
        <n v="156.45454545454547"/>
        <n v="70.81818181818181"/>
        <n v="3915.818181818182"/>
        <n v="2499.3636363636365"/>
        <n v="1416.4545454545455"/>
        <n v="703.7272727272727"/>
        <n v="409.1818181818182"/>
        <n v="1051.5454545454545"/>
        <n v="712.4545454545455"/>
        <n v="10813.727272727272"/>
        <n v="6911.181818181818"/>
        <n v="3902.5454545454545"/>
        <n v="1674.3636363636363"/>
        <n v="1027.3636363636363"/>
        <n v="647.0"/>
        <n v="31.0"/>
        <n v="23.5"/>
        <n v="215.1818181818182"/>
        <n v="125.18181818181819"/>
        <n v="20221.363636363636"/>
        <n v="13031.272727272728"/>
        <n v="7190.090909090909"/>
        <n v="2648.6363636363635"/>
        <n v="813.6363636363636"/>
        <n v="130.63636363636363"/>
        <n v="92.18181818181819"/>
        <n v="38.45454545454545"/>
        <n v="7518.181818181818"/>
        <n v="4802.636363636364"/>
        <n v="2715.5454545454545"/>
        <n v="2670.5454545454545"/>
        <n v="1849.4545454545455"/>
        <n v="821.0909090909091"/>
        <n v="35.666666666666664"/>
        <n v="22.666666666666668"/>
        <n v="240.0909090909091"/>
        <n v="96.0909090909091"/>
        <n v="289.1818181818182"/>
        <n v="177.54545454545453"/>
        <n v="258.75"/>
        <n v="105.0"/>
        <n v="26.272727272727273"/>
        <n v="2521.3636363636365"/>
        <n v="1588.8181818181818"/>
        <n v="932.5454545454545"/>
        <n v="1205.090909090909"/>
        <n v="855.0"/>
        <n v="350.09090909090907"/>
        <n v="2330.5454545454545"/>
        <n v="1878.3636363636363"/>
        <n v="452.1818181818182"/>
        <n v="19063.545454545456"/>
        <n v="15221.90909090909"/>
        <n v="3841.6363636363635"/>
        <n v="4860.0"/>
        <n v="3741.7272727272725"/>
        <n v="1118.2727272727273"/>
        <n v="68.75"/>
        <n v="55.5"/>
        <n v="395.45454545454544"/>
        <n v="273.8181818181818"/>
        <n v="121.63636363636364"/>
        <n v="46242.27272727273"/>
        <n v="36553.454545454544"/>
        <n v="9688.818181818182"/>
        <n v="6350.727272727273"/>
        <n v="5179.818181818182"/>
        <n v="1170.909090909091"/>
        <n v="1279.090909090909"/>
        <n v="1098.0"/>
        <n v="181.0909090909091"/>
        <n v="8694.545454545454"/>
        <n v="7064.818181818182"/>
        <n v="1629.7272727272727"/>
        <n v="6438.090909090909"/>
        <n v="5251.363636363636"/>
        <n v="1186.7272727272727"/>
        <n v="113.0"/>
        <n v="37.0"/>
        <n v="125.54545454545455"/>
        <n v="85.0909090909091"/>
        <n v="76.72727272727273"/>
        <n v="16.90909090909091"/>
        <n v="521.5"/>
        <n v="355.5"/>
        <n v="166.0"/>
        <n v="115.9090909090909"/>
        <n v="89.9090909090909"/>
        <n v="7394.0"/>
        <n v="5897.727272727273"/>
        <n v="1496.2727272727273"/>
        <n v="1343.4545454545455"/>
        <n v="903.0"/>
        <n v="440.45454545454544"/>
        <n v="2227.5454545454545"/>
        <n v="1670.4545454545455"/>
        <n v="557.0909090909091"/>
        <n v="17366.727272727272"/>
        <n v="12905.181818181818"/>
        <n v="4461.545454545455"/>
        <n v="2904.0"/>
        <n v="2085.818181818182"/>
        <n v="818.1818181818181"/>
        <n v="88.75"/>
        <n v="65.75"/>
        <n v="362.90909090909093"/>
        <n v="247.0"/>
        <n v="36212.27272727273"/>
        <n v="26825.909090909092"/>
        <n v="9386.363636363636"/>
        <n v="4691.818181818182"/>
        <n v="3515.7272727272725"/>
        <n v="1176.090909090909"/>
        <n v="522.2727272727273"/>
        <n v="417.90909090909093"/>
        <n v="104.36363636363636"/>
        <n v="10722.454545454546"/>
        <n v="7905.909090909091"/>
        <n v="2816.5454545454545"/>
        <n v="4770.363636363636"/>
        <n v="3576.4545454545455"/>
        <n v="1193.909090909091"/>
        <n v="92.33333333333333"/>
        <n v="62.666666666666664"/>
        <n v="29.666666666666668"/>
        <n v="374.0"/>
        <n v="235.72727272727272"/>
        <n v="138.27272727272728"/>
        <n v="343.27272727272725"/>
        <n v="251.45454545454547"/>
        <n v="91.81818181818181"/>
        <n v="437.5"/>
        <n v="305.25"/>
        <n v="132.25"/>
        <n v="128.1818181818182"/>
        <n v="92.0909090909091"/>
        <n v="36.09090909090909"/>
        <n v="5522.363636363636"/>
        <n v="4192.545454545455"/>
        <n v="1329.8181818181818"/>
        <n v="552.3636363636364"/>
        <n v="391.8181818181818"/>
        <n v="849.2727272727273"/>
        <n v="647.6363636363636"/>
        <n v="201.63636363636363"/>
        <n v="9734.181818181818"/>
        <n v="6799.454545454545"/>
        <n v="2934.7272727272725"/>
        <n v="1575.090909090909"/>
        <n v="1093.090909090909"/>
        <n v="41.0"/>
        <n v="28.75"/>
        <n v="172.54545454545453"/>
        <n v="107.18181818181819"/>
        <n v="65.36363636363636"/>
        <n v="18653.636363636364"/>
        <n v="13214.545454545454"/>
        <n v="5439.090909090909"/>
        <n v="2715.0"/>
        <n v="2047.1818181818182"/>
        <n v="667.8181818181819"/>
        <n v="365.27272727272725"/>
        <n v="281.90909090909093"/>
        <n v="83.36363636363636"/>
        <n v="4381.909090909091"/>
        <n v="2889.181818181818"/>
        <n v="1492.7272727272727"/>
        <n v="2772.2727272727275"/>
        <n v="2089.4545454545455"/>
        <n v="682.8181818181819"/>
        <n v="52.666666666666664"/>
        <n v="16.333333333333332"/>
        <n v="144.54545454545453"/>
        <n v="42.63636363636363"/>
        <n v="134.75"/>
        <n v="49.45454545454545"/>
        <n v="34.72727272727273"/>
        <n v="4199.636363636364"/>
        <n v="3111.4545454545455"/>
        <n v="1088.1818181818182"/>
        <n v="5387.090909090909"/>
        <n v="3968.6363636363635"/>
        <n v="1418.4545454545455"/>
        <n v="8245.0"/>
        <n v="6599.0"/>
        <n v="1646.0"/>
        <n v="68471.18181818182"/>
        <n v="53838.72727272727"/>
        <n v="14632.454545454546"/>
        <n v="15305.272727272728"/>
        <n v="11411.636363636364"/>
        <n v="3893.6363636363635"/>
        <n v="338.0"/>
        <n v="258.0"/>
        <n v="80.0"/>
        <n v="1580.4545454545455"/>
        <n v="1117.4545454545455"/>
        <n v="463.0"/>
        <n v="154510.36363636365"/>
        <n v="120468.18181818182"/>
        <n v="34042.181818181816"/>
        <n v="24185.81818181818"/>
        <n v="19531.272727272728"/>
        <n v="4654.545454545455"/>
        <n v="4666.454545454545"/>
        <n v="3772.181818181818"/>
        <n v="894.2727272727273"/>
        <n v="37318.90909090909"/>
        <n v="29574.272727272728"/>
        <n v="7744.636363636364"/>
        <n v="24504.0"/>
        <n v="19791.363636363636"/>
        <n v="4712.636363636364"/>
        <n v="562.3333333333334"/>
        <n v="427.6666666666667"/>
        <n v="134.66666666666666"/>
        <n v="2042.2727272727273"/>
        <n v="1341.3636363636363"/>
        <n v="700.9090909090909"/>
        <n v="1322.090909090909"/>
        <n v="972.3636363636364"/>
        <n v="349.72727272727275"/>
        <n v="2060.5"/>
        <n v="1465.0"/>
        <n v="595.5"/>
        <n v="928.0909090909091"/>
        <n v="674.1818181818181"/>
        <n v="253.9090909090909"/>
        <n v="18509.0"/>
        <n v="14771.272727272728"/>
        <n v="3737.7272727272725"/>
        <n v="633.8181818181819"/>
        <n v="349.1818181818182"/>
        <n v="284.6363636363636"/>
        <n v="652.2727272727273"/>
        <n v="389.27272727272725"/>
        <n v="263.0"/>
        <n v="5066.727272727273"/>
        <n v="2998.818181818182"/>
        <n v="2067.909090909091"/>
        <n v="1320.3636363636363"/>
        <n v="733.0909090909091"/>
        <n v="587.2727272727273"/>
        <n v="31.5"/>
        <n v="15.25"/>
        <n v="16.25"/>
        <n v="180.36363636363637"/>
        <n v="79.36363636363636"/>
        <n v="13648.545454545454"/>
        <n v="7956.181818181818"/>
        <n v="5692.363636363636"/>
        <n v="2090.090909090909"/>
        <n v="1260.909090909091"/>
        <n v="829.1818181818181"/>
        <n v="361.1818181818182"/>
        <n v="229.8181818181818"/>
        <n v="131.36363636363637"/>
        <n v="2044.0"/>
        <n v="1183.909090909091"/>
        <n v="860.0909090909091"/>
        <n v="2115.909090909091"/>
        <n v="1277.090909090909"/>
        <n v="279.45454545454544"/>
        <n v="139.36363636363637"/>
        <n v="181.1818181818182"/>
        <n v="125.25"/>
        <n v="100.5"/>
        <n v="97.63636363636364"/>
        <n v="58.18181818181818"/>
        <n v="1798.5454545454545"/>
        <n v="1168.7272727272727"/>
        <n v="629.8181818181819"/>
        <n v="1862.2727272727273"/>
        <n v="1527.6363636363637"/>
        <n v="334.6363636363636"/>
        <n v="3460.181818181818"/>
        <n v="2926.3636363636365"/>
        <n v="533.8181818181819"/>
        <n v="29281.545454545456"/>
        <n v="24483.545454545456"/>
        <n v="4798.0"/>
        <n v="5819.0"/>
        <n v="4700.0"/>
        <n v="1119.0"/>
        <n v="87.0"/>
        <n v="72.0"/>
        <n v="459.6363636363636"/>
        <n v="350.6363636363636"/>
        <n v="109.0"/>
        <n v="61368.09090909091"/>
        <n v="51126.454545454544"/>
        <n v="10241.636363636364"/>
        <n v="9600.90909090909"/>
        <n v="8165.727272727273"/>
        <n v="1435.1818181818182"/>
        <n v="1939.0"/>
        <n v="1624.3636363636363"/>
        <n v="314.6363636363636"/>
        <n v="15692.727272727272"/>
        <n v="13215.09090909091"/>
        <n v="2477.6363636363635"/>
        <n v="9709.363636363636"/>
        <n v="8258.636363636364"/>
        <n v="137.66666666666666"/>
        <n v="575.5454545454545"/>
        <n v="434.3636363636364"/>
        <n v="141.1818181818182"/>
        <n v="459.90909090909093"/>
        <n v="354.8181818181818"/>
        <n v="105.0909090909091"/>
        <n v="600.75"/>
        <n v="451.25"/>
        <n v="149.5"/>
        <n v="337.3636363636364"/>
        <n v="74.45454545454545"/>
        <n v="8746.09090909091"/>
        <n v="7305.545454545455"/>
        <n v="1440.5454545454545"/>
        <n v="1187.7272727272727"/>
        <n v="791.7272727272727"/>
        <n v="396.0"/>
        <n v="1551.1818181818182"/>
        <n v="1170.2727272727273"/>
        <n v="380.90909090909093"/>
        <n v="13198.363636363636"/>
        <n v="9346.727272727272"/>
        <n v="3851.6363636363635"/>
        <n v="3449.6363636363635"/>
        <n v="2365.818181818182"/>
        <n v="1083.8181818181818"/>
        <n v="75.5"/>
        <n v="25.75"/>
        <n v="347.09090909090907"/>
        <n v="133.1818181818182"/>
        <n v="30912.0"/>
        <n v="22034.636363636364"/>
        <n v="8877.363636363636"/>
        <n v="4525.636363636364"/>
        <n v="3521.3636363636365"/>
        <n v="1004.2727272727273"/>
        <n v="1117.7272727272727"/>
        <n v="880.0909090909091"/>
        <n v="237.63636363636363"/>
        <n v="8101.909090909091"/>
        <n v="5696.181818181818"/>
        <n v="2405.7272727272725"/>
        <n v="4591.454545454545"/>
        <n v="1017.7272727272727"/>
        <n v="171.66666666666666"/>
        <n v="131.66666666666666"/>
        <n v="273.6363636363636"/>
        <n v="204.27272727272728"/>
        <n v="140.45454545454547"/>
        <n v="622.75"/>
        <n v="460.25"/>
        <n v="162.5"/>
        <n v="142.36363636363637"/>
        <n v="76.63636363636364"/>
        <n v="2590.7272727272725"/>
        <n v="1865.090909090909"/>
        <n v="725.6363636363636"/>
        <n v="428.375"/>
        <n v="389.375"/>
        <n v="636.875"/>
        <n v="572.875"/>
        <n v="4190.75"/>
        <n v="3782.625"/>
        <n v="408.125"/>
        <n v="1323.375"/>
        <n v="1165.75"/>
        <n v="157.625"/>
        <n v="237.25"/>
        <n v="214.5"/>
        <n v="22.75"/>
        <n v="10545.0"/>
        <n v="9491.375"/>
        <n v="1053.625"/>
        <n v="1834.125"/>
        <n v="1652.25"/>
        <n v="181.875"/>
        <n v="476.875"/>
        <n v="444.0"/>
        <n v="32.875"/>
        <n v="2372.75"/>
        <n v="2150.375"/>
        <n v="222.375"/>
        <n v="1857.0"/>
        <n v="1673.375"/>
        <n v="183.625"/>
        <n v="69.66666666666667"/>
        <n v="65.33333333333333"/>
        <n v="144.625"/>
        <n v="117.125"/>
        <n v="27.5"/>
        <n v="48.375"/>
        <n v="7.625"/>
        <n v="292.5"/>
        <n v="24.5"/>
        <n v="83.875"/>
        <n v="69.875"/>
        <n v="747.875"/>
        <n v="676.375"/>
        <n v="109.72727272727273"/>
        <n v="80.72727272727273"/>
        <n v="183.9090909090909"/>
        <n v="158.27272727272728"/>
        <n v="25.636363636363637"/>
        <n v="1070.3636363636363"/>
        <n v="849.6363636363636"/>
        <n v="220.72727272727272"/>
        <n v="524.2727272727273"/>
        <n v="346.27272727272725"/>
        <n v="178.0"/>
        <n v="15.75"/>
        <n v="62.90909090909091"/>
        <n v="12.272727272727273"/>
        <n v="2844.6363636363635"/>
        <n v="2215.0"/>
        <n v="629.6363636363636"/>
        <n v="481.3636363636364"/>
        <n v="402.54545454545456"/>
        <n v="78.81818181818181"/>
        <n v="78.0"/>
        <n v="614.5454545454545"/>
        <n v="487.8181818181818"/>
        <n v="126.72727272727273"/>
        <n v="487.54545454545456"/>
        <n v="407.8181818181818"/>
        <n v="79.72727272727273"/>
        <n v="76.45454545454545"/>
        <n v="39.27272727272727"/>
        <n v="31.727272727272727"/>
        <n v="11.272727272727273"/>
        <n v="85.25"/>
        <n v="70.5"/>
        <n v="17.545454545454547"/>
        <n v="205.0909090909091"/>
        <n v="161.0"/>
        <n v="44.09090909090909"/>
        <n v="749.25"/>
        <n v="343.5"/>
        <n v="405.75"/>
        <n v="741.25"/>
        <n v="421.0"/>
        <n v="320.25"/>
        <n v="8334.5"/>
        <n v="4788.25"/>
        <n v="3546.25"/>
        <n v="1834.0"/>
        <n v="957.75"/>
        <n v="876.25"/>
        <n v="16493.25"/>
        <n v="9170.0"/>
        <n v="7323.25"/>
        <n v="1973.0"/>
        <n v="1253.6666666666667"/>
        <n v="719.3333333333334"/>
        <n v="640.0"/>
        <n v="435.0"/>
        <n v="205.0"/>
        <n v="4950.666666666667"/>
        <n v="2871.0"/>
        <n v="2079.6666666666665"/>
        <n v="1974.5"/>
        <n v="1243.0"/>
        <n v="731.5"/>
        <n v="337.75"/>
        <n v="148.25"/>
        <n v="189.5"/>
        <n v="143.0"/>
        <n v="86.75"/>
        <n v="56.25"/>
        <n v="146.25"/>
        <n v="76.75"/>
        <n v="69.5"/>
        <n v="2141.3333333333335"/>
        <n v="1365.3333333333333"/>
        <n v="776.0"/>
        <n v="625.2727272727273"/>
        <n v="299.0"/>
        <n v="326.27272727272725"/>
        <n v="719.0909090909091"/>
        <n v="426.09090909090907"/>
        <n v="293.0"/>
        <n v="7870.0"/>
        <n v="4648.090909090909"/>
        <n v="3221.909090909091"/>
        <n v="1651.2727272727273"/>
        <n v="899.9090909090909"/>
        <n v="751.3636363636364"/>
        <n v="205.54545454545453"/>
        <n v="17093.272727272728"/>
        <n v="9920.818181818182"/>
        <n v="7172.454545454545"/>
        <n v="2135.5"/>
        <n v="1395.3"/>
        <n v="740.2"/>
        <n v="599.5454545454545"/>
        <n v="186.63636363636363"/>
        <n v="5112.4"/>
        <n v="3077.1"/>
        <n v="2035.3"/>
        <n v="2145.2727272727275"/>
        <n v="1395.7272727272727"/>
        <n v="749.5454545454545"/>
        <n v="265.0"/>
        <n v="116.81818181818181"/>
        <n v="148.1818181818182"/>
        <n v="122.36363636363636"/>
        <n v="45.72727272727273"/>
        <n v="103.27272727272727"/>
        <n v="56.45454545454545"/>
        <n v="46.81818181818182"/>
        <n v="1573.9"/>
        <n v="988.3"/>
        <n v="585.6"/>
        <n v="1703.2727272727273"/>
        <n v="1300.090909090909"/>
        <n v="403.1818181818182"/>
        <n v="2581.3636363636365"/>
        <n v="2113.090909090909"/>
        <n v="468.27272727272725"/>
        <n v="20924.545454545456"/>
        <n v="17009.636363636364"/>
        <n v="3914.909090909091"/>
        <n v="4716.272727272727"/>
        <n v="3612.7272727272725"/>
        <n v="1103.5454545454545"/>
        <n v="95.25"/>
        <n v="460.1818181818182"/>
        <n v="318.72727272727275"/>
        <n v="141.45454545454547"/>
        <n v="48581.72727272727"/>
        <n v="39350.90909090909"/>
        <n v="9230.818181818182"/>
        <n v="7969.181818181818"/>
        <n v="6583.272727272727"/>
        <n v="1385.909090909091"/>
        <n v="1248.5454545454545"/>
        <n v="210.63636363636363"/>
        <n v="11480.272727272728"/>
        <n v="9479.09090909091"/>
        <n v="2001.1818181818182"/>
        <n v="8087.272727272727"/>
        <n v="6681.909090909091"/>
        <n v="1405.3636363636363"/>
        <n v="184.33333333333334"/>
        <n v="136.33333333333334"/>
        <n v="701.7272727272727"/>
        <n v="494.0"/>
        <n v="207.72727272727272"/>
        <n v="476.72727272727275"/>
        <n v="374.90909090909093"/>
        <n v="101.81818181818181"/>
        <n v="611.25"/>
        <n v="428.25"/>
        <n v="183.0"/>
        <n v="274.09090909090907"/>
        <n v="210.72727272727272"/>
        <n v="63.36363636363637"/>
        <n v="5373.636363636364"/>
        <n v="4431.909090909091"/>
        <n v="941.7272727272727"/>
        <n v="12489.4"/>
        <n v="7936.0"/>
        <n v="4553.4"/>
        <n v="12696.2"/>
        <n v="9102.4"/>
        <n v="3593.8"/>
        <n v="116114.8"/>
        <n v="82647.2"/>
        <n v="33467.6"/>
        <n v="29487.4"/>
        <n v="19195.8"/>
        <n v="10291.6"/>
        <n v="676.5"/>
        <n v="454.75"/>
        <n v="221.75"/>
        <n v="3427.6"/>
        <n v="2195.8"/>
        <n v="1231.8"/>
        <n v="252837.2"/>
        <n v="176041.4"/>
        <n v="76795.8"/>
        <n v="40555.0"/>
        <n v="29618.4"/>
        <n v="10936.6"/>
        <n v="8426.6"/>
        <n v="6486.8"/>
        <n v="1939.8"/>
        <n v="64101.2"/>
        <n v="45154.0"/>
        <n v="18947.2"/>
        <n v="41076.8"/>
        <n v="29997.4"/>
        <n v="11079.4"/>
        <n v="971.0"/>
        <n v="626.6666666666666"/>
        <n v="344.3333333333333"/>
        <n v="5369.6"/>
        <n v="2977.8"/>
        <n v="2391.8"/>
        <n v="2699.4"/>
        <n v="1752.4"/>
        <n v="947.0"/>
        <n v="3588.5"/>
        <n v="2298.25"/>
        <n v="1290.25"/>
        <n v="2686.6"/>
        <n v="1696.0"/>
        <n v="990.6"/>
        <n v="34174.4"/>
        <n v="25702.2"/>
        <n v="8472.2"/>
        <n v="12016.333333333334"/>
        <n v="8247.166666666666"/>
        <n v="3769.1666666666665"/>
        <n v="12692.833333333334"/>
        <n v="9254.666666666666"/>
        <n v="3438.1666666666665"/>
        <n v="107124.16666666667"/>
        <n v="79092.66666666667"/>
        <n v="28031.5"/>
        <n v="20925.5"/>
        <n v="14085.333333333334"/>
        <n v="6840.166666666667"/>
        <n v="2150.3333333333335"/>
        <n v="1381.1666666666667"/>
        <n v="769.1666666666666"/>
        <n v="240588.33333333334"/>
        <n v="173668.16666666666"/>
        <n v="66920.16666666667"/>
        <n v="37259.333333333336"/>
        <n v="27568.5"/>
        <n v="9690.833333333334"/>
        <n v="7467.833333333333"/>
        <n v="5703.0"/>
        <n v="1764.8333333333333"/>
        <n v="61035.166666666664"/>
        <n v="45154.666666666664"/>
        <n v="15880.5"/>
        <n v="37792.166666666664"/>
        <n v="27931.0"/>
        <n v="9861.166666666666"/>
        <n v="2810.1666666666665"/>
        <n v="1602.8333333333333"/>
        <n v="1207.3333333333333"/>
        <n v="1368.3333333333333"/>
        <n v="906.0"/>
        <n v="462.3333333333333"/>
        <n v="1212.5"/>
        <n v="777.6666666666666"/>
        <n v="434.8333333333333"/>
        <n v="28329.166666666668"/>
        <n v="21403.166666666668"/>
        <n v="6926.0"/>
        <n v="124.63636363636364"/>
        <n v="32.18181818181818"/>
        <n v="83.0"/>
        <n v="929.6363636363636"/>
        <n v="251.72727272727272"/>
        <n v="362.1818181818182"/>
        <n v="77.27272727272727"/>
        <n v="284.90909090909093"/>
        <n v="2.5"/>
        <n v="50.27272727272727"/>
        <n v="11.909090909090908"/>
        <n v="38.36363636363637"/>
        <n v="2347.7272727272725"/>
        <n v="637.2727272727273"/>
        <n v="1710.4545454545455"/>
        <n v="330.1818181818182"/>
        <n v="106.9090909090909"/>
        <n v="223.27272727272728"/>
        <n v="38.54545454545455"/>
        <n v="24.181818181818183"/>
        <n v="467.8181818181818"/>
        <n v="124.18181818181819"/>
        <n v="343.6363636363636"/>
        <n v="334.8181818181818"/>
        <n v="108.45454545454545"/>
        <n v="226.36363636363637"/>
        <n v="3.3333333333333335"/>
        <n v="95.45454545454545"/>
        <n v="16.181818181818183"/>
        <n v="79.27272727272727"/>
        <n v="32.81818181818182"/>
        <n v="9.636363636363637"/>
        <n v="43.0"/>
        <n v="28.272727272727273"/>
        <n v="243.8181818181818"/>
        <n v="174.54545454545453"/>
        <n v="170.72727272727272"/>
        <n v="91.0"/>
        <n v="209.8181818181818"/>
        <n v="105.18181818181819"/>
        <n v="104.63636363636364"/>
        <n v="1056.909090909091"/>
        <n v="515.7272727272727"/>
        <n v="801.0909090909091"/>
        <n v="330.8181818181818"/>
        <n v="470.27272727272725"/>
        <n v="11.5"/>
        <n v="122.18181818181819"/>
        <n v="51.63636363636363"/>
        <n v="3044.7272727272725"/>
        <n v="1447.5454545454545"/>
        <n v="1597.1818181818182"/>
        <n v="366.8181818181818"/>
        <n v="189.27272727272728"/>
        <n v="69.45454545454545"/>
        <n v="91.54545454545455"/>
        <n v="604.0"/>
        <n v="303.1818181818182"/>
        <n v="300.8181818181818"/>
        <n v="371.1818181818182"/>
        <n v="191.54545454545453"/>
        <n v="179.63636363636363"/>
        <n v="61.27272727272727"/>
        <n v="37.27272727272727"/>
        <n v="26.90909090909091"/>
        <n v="81.75"/>
        <n v="33.63636363636363"/>
        <n v="320.6363636363636"/>
        <n v="146.27272727272728"/>
        <n v="174.36363636363637"/>
        <n v="416.0"/>
        <n v="258.72727272727275"/>
        <n v="157.27272727272728"/>
        <n v="419.6363636363636"/>
        <n v="276.72727272727275"/>
        <n v="142.9090909090909"/>
        <n v="3407.818181818182"/>
        <n v="2267.7272727272725"/>
        <n v="1140.090909090909"/>
        <n v="741.1818181818181"/>
        <n v="318.09090909090907"/>
        <n v="50.54545454545455"/>
        <n v="7093.454545454545"/>
        <n v="2427.0"/>
        <n v="1144.0"/>
        <n v="789.2727272727273"/>
        <n v="354.72727272727275"/>
        <n v="37.63636363636363"/>
        <n v="2001.090909090909"/>
        <n v="1378.6363636363637"/>
        <n v="622.4545454545455"/>
        <n v="1157.3636363636363"/>
        <n v="358.6363636363636"/>
        <n v="12.333333333333334"/>
        <n v="154.1818181818182"/>
        <n v="80.18181818181819"/>
        <n v="74.0"/>
        <n v="64.72727272727273"/>
        <n v="37.09090909090909"/>
        <n v="27.636363636363637"/>
        <n v="117.75"/>
        <n v="57.0"/>
        <n v="24.818181818181817"/>
        <n v="945.0909090909091"/>
        <n v="655.0909090909091"/>
        <n v="290.0"/>
        <n v="1840.0"/>
        <n v="810.7272727272727"/>
        <n v="1029.2727272727273"/>
        <n v="1453.909090909091"/>
        <n v="759.1818181818181"/>
        <n v="694.7272727272727"/>
        <n v="14485.09090909091"/>
        <n v="8517.818181818182"/>
        <n v="5967.272727272727"/>
        <n v="2764.6363636363635"/>
        <n v="1348.3636363636363"/>
        <n v="1416.2727272727273"/>
        <n v="80.5"/>
        <n v="36.5"/>
        <n v="295.27272727272725"/>
        <n v="146.0909090909091"/>
        <n v="149.1818181818182"/>
        <n v="34530.36363636364"/>
        <n v="18098.636363636364"/>
        <n v="16431.727272727272"/>
        <n v="5129.363636363636"/>
        <n v="2785.909090909091"/>
        <n v="2343.4545454545455"/>
        <n v="1057.2727272727273"/>
        <n v="649.6363636363636"/>
        <n v="407.6363636363636"/>
        <n v="9157.181818181818"/>
        <n v="5583.545454545455"/>
        <n v="3573.6363636363635"/>
        <n v="5216.090909090909"/>
        <n v="2828.909090909091"/>
        <n v="2387.181818181818"/>
        <n v="138.66666666666666"/>
        <n v="77.33333333333333"/>
        <n v="61.333333333333336"/>
        <n v="620.9090909090909"/>
        <n v="260.1818181818182"/>
        <n v="360.72727272727275"/>
        <n v="76.27272727272727"/>
        <n v="341.75"/>
        <n v="172.75"/>
        <n v="209.36363636363637"/>
        <n v="101.63636363636364"/>
        <n v="107.72727272727273"/>
        <n v="3419.181818181818"/>
        <n v="1991.1818181818182"/>
        <n v="1428.0"/>
        <n v="1994.1818181818182"/>
        <n v="1450.8181818181818"/>
        <n v="543.3636363636364"/>
        <n v="2478.181818181818"/>
        <n v="1809.2727272727273"/>
        <n v="668.9090909090909"/>
        <n v="17134.272727272728"/>
        <n v="12410.09090909091"/>
        <n v="4724.181818181818"/>
        <n v="4036.7272727272725"/>
        <n v="2713.2727272727275"/>
        <n v="1323.4545454545455"/>
        <n v="81.0"/>
        <n v="470.1818181818182"/>
        <n v="315.45454545454544"/>
        <n v="154.72727272727272"/>
        <n v="37415.454545454544"/>
        <n v="27126.363636363636"/>
        <n v="10289.09090909091"/>
        <n v="6566.818181818182"/>
        <n v="4864.272727272727"/>
        <n v="1702.5454545454545"/>
        <n v="954.6363636363636"/>
        <n v="736.3636363636364"/>
        <n v="218.27272727272728"/>
        <n v="10807.727272727272"/>
        <n v="7851.818181818182"/>
        <n v="2955.909090909091"/>
        <n v="6679.727272727273"/>
        <n v="4942.090909090909"/>
        <n v="1737.6363636363637"/>
        <n v="140.33333333333334"/>
        <n v="90.66666666666667"/>
        <n v="49.666666666666664"/>
        <n v="439.8181818181818"/>
        <n v="247.54545454545453"/>
        <n v="192.27272727272728"/>
        <n v="212.27272727272728"/>
        <n v="132.0909090909091"/>
        <n v="606.0"/>
        <n v="194.0"/>
        <n v="281.1818181818182"/>
        <n v="4420.090909090909"/>
        <n v="3204.2727272727275"/>
        <n v="1215.8181818181818"/>
        <n v="1437.6363636363637"/>
        <n v="1104.090909090909"/>
        <n v="333.54545454545456"/>
        <n v="1688.7272727272727"/>
        <n v="1355.0"/>
        <n v="333.72727272727275"/>
        <n v="15913.727272727272"/>
        <n v="12599.0"/>
        <n v="3314.7272727272725"/>
        <n v="3666.7272727272725"/>
        <n v="2712.2727272727275"/>
        <n v="954.4545454545455"/>
        <n v="101.75"/>
        <n v="72.25"/>
        <n v="407.3636363636364"/>
        <n v="289.54545454545456"/>
        <n v="117.81818181818181"/>
        <n v="33381.72727272727"/>
        <n v="26279.090909090908"/>
        <n v="7102.636363636364"/>
        <n v="5001.454545454545"/>
        <n v="4008.818181818182"/>
        <n v="992.6363636363636"/>
        <n v="1505.5454545454545"/>
        <n v="1209.0"/>
        <n v="296.54545454545456"/>
        <n v="7678.545454545455"/>
        <n v="6217.818181818182"/>
        <n v="1460.7272727272727"/>
        <n v="5076.545454545455"/>
        <n v="4071.0"/>
        <n v="1005.5454545454545"/>
        <n v="128.66666666666666"/>
        <n v="92.66666666666667"/>
        <n v="294.1818181818182"/>
        <n v="174.0909090909091"/>
        <n v="147.54545454545453"/>
        <n v="115.0909090909091"/>
        <n v="32.45454545454545"/>
        <n v="486.25"/>
        <n v="350.75"/>
        <n v="135.5"/>
        <n v="297.8181818181818"/>
        <n v="212.45454545454547"/>
        <n v="85.36363636363636"/>
        <n v="3431.7272727272725"/>
        <n v="2799.818181818182"/>
        <n v="631.9090909090909"/>
        <n v="1858.090909090909"/>
        <n v="1555.4545454545455"/>
        <n v="302.6363636363636"/>
        <n v="2168.3636363636365"/>
        <n v="1872.5454545454545"/>
        <n v="295.8181818181818"/>
        <n v="17251.909090909092"/>
        <n v="14784.09090909091"/>
        <n v="2467.818181818182"/>
        <n v="3912.090909090909"/>
        <n v="3232.181818181818"/>
        <n v="679.9090909090909"/>
        <n v="84.25"/>
        <n v="14.5"/>
        <n v="375.72727272727275"/>
        <n v="300.72727272727275"/>
        <n v="39728.0"/>
        <n v="33976.0"/>
        <n v="5752.0"/>
        <n v="6289.0"/>
        <n v="5420.545454545455"/>
        <n v="868.4545454545455"/>
        <n v="1775.909090909091"/>
        <n v="1527.7272727272727"/>
        <n v="8200.363636363636"/>
        <n v="7036.909090909091"/>
        <n v="1163.4545454545455"/>
        <n v="6344.545454545455"/>
        <n v="5468.545454545455"/>
        <n v="876.0"/>
        <n v="100.66666666666667"/>
        <n v="84.66666666666667"/>
        <n v="661.4545454545455"/>
        <n v="521.0"/>
        <n v="448.6363636363636"/>
        <n v="364.90909090909093"/>
        <n v="83.72727272727273"/>
        <n v="476.5"/>
        <n v="387.25"/>
        <n v="89.25"/>
        <n v="241.9090909090909"/>
        <n v="44.63636363636363"/>
        <n v="5754.454545454545"/>
        <n v="5038.181818181818"/>
        <n v="716.2727272727273"/>
        <n v="1467.8181818181818"/>
        <n v="1072.7272727272727"/>
        <n v="395.09090909090907"/>
        <n v="1523.8181818181818"/>
        <n v="1190.090909090909"/>
        <n v="19089.0"/>
        <n v="14512.636363636364"/>
        <n v="4576.363636363636"/>
        <n v="3202.818181818182"/>
        <n v="2304.7272727272725"/>
        <n v="898.0909090909091"/>
        <n v="17.25"/>
        <n v="364.1818181818182"/>
        <n v="256.0"/>
        <n v="37885.181818181816"/>
        <n v="28624.636363636364"/>
        <n v="9260.545454545454"/>
        <n v="6218.090909090909"/>
        <n v="4855.454545454545"/>
        <n v="1362.6363636363637"/>
        <n v="1322.909090909091"/>
        <n v="1040.3636363636363"/>
        <n v="282.54545454545456"/>
        <n v="11960.545454545454"/>
        <n v="8994.636363636364"/>
        <n v="2965.909090909091"/>
        <n v="6274.272727272727"/>
        <n v="4900.272727272727"/>
        <n v="1374.0"/>
        <n v="107.66666666666667"/>
        <n v="24.666666666666668"/>
        <n v="524.9090909090909"/>
        <n v="323.72727272727275"/>
        <n v="201.1818181818182"/>
        <n v="302.8181818181818"/>
        <n v="203.36363636363637"/>
        <n v="99.45454545454545"/>
        <n v="450.25"/>
        <n v="316.0"/>
        <n v="134.25"/>
        <n v="221.0909090909091"/>
        <n v="157.9090909090909"/>
        <n v="63.18181818181818"/>
        <n v="5299.545454545455"/>
        <n v="4201.545454545455"/>
        <n v="1446.5454545454545"/>
        <n v="838.3636363636364"/>
        <n v="608.1818181818181"/>
        <n v="1128.909090909091"/>
        <n v="819.5454545454545"/>
        <n v="309.3636363636364"/>
        <n v="11573.545454545454"/>
        <n v="8219.727272727272"/>
        <n v="3353.818181818182"/>
        <n v="2268.090909090909"/>
        <n v="1514.0"/>
        <n v="754.0909090909091"/>
        <n v="77.25"/>
        <n v="53.5"/>
        <n v="161.72727272727272"/>
        <n v="84.36363636363636"/>
        <n v="26697.727272727272"/>
        <n v="18738.272727272728"/>
        <n v="7959.454545454545"/>
        <n v="3778.7272727272725"/>
        <n v="2885.909090909091"/>
        <n v="892.8181818181819"/>
        <n v="514.2727272727273"/>
        <n v="399.54545454545456"/>
        <n v="114.72727272727273"/>
        <n v="6068.818181818182"/>
        <n v="4098.727272727273"/>
        <n v="3833.6363636363635"/>
        <n v="2926.181818181818"/>
        <n v="907.4545454545455"/>
        <n v="106.66666666666667"/>
        <n v="378.90909090909093"/>
        <n v="178.54545454545453"/>
        <n v="275.6363636363636"/>
        <n v="169.8181818181818"/>
        <n v="105.81818181818181"/>
        <n v="302.25"/>
        <n v="106.25"/>
        <n v="133.63636363636363"/>
        <n v="45.36363636363637"/>
        <n v="4130.727272727273"/>
        <n v="3235.181818181818"/>
        <n v="895.5454545454545"/>
        <n v="777.0"/>
        <n v="547.6363636363636"/>
        <n v="229.36363636363637"/>
        <n v="938.1818181818181"/>
        <n v="622.3636363636364"/>
        <n v="315.8181818181818"/>
        <n v="5563.636363636364"/>
        <n v="3734.909090909091"/>
        <n v="1828.7272727272727"/>
        <n v="1306.1818181818182"/>
        <n v="792.1818181818181"/>
        <n v="514.0"/>
        <n v="54.72727272727273"/>
        <n v="42.36363636363637"/>
        <n v="12895.272727272728"/>
        <n v="8507.09090909091"/>
        <n v="4388.181818181818"/>
        <n v="2272.7272727272725"/>
        <n v="1532.8181818181818"/>
        <n v="739.9090909090909"/>
        <n v="254.0"/>
        <n v="192.0"/>
        <n v="3062.090909090909"/>
        <n v="2121.909090909091"/>
        <n v="940.1818181818181"/>
        <n v="2313.4545454545455"/>
        <n v="1558.5454545454545"/>
        <n v="754.9090909090909"/>
        <n v="121.81818181818181"/>
        <n v="50.45454545454545"/>
        <n v="35.18181818181818"/>
        <n v="117.5"/>
        <n v="65.25"/>
        <n v="52.25"/>
        <n v="43.54545454545455"/>
        <n v="20.272727272727273"/>
        <n v="1552.1818181818182"/>
        <n v="1048.3636363636363"/>
        <n v="503.8181818181818"/>
        <n v="3262.6"/>
        <n v="2442.0"/>
        <n v="820.6"/>
        <n v="4792.4"/>
        <n v="3657.6"/>
        <n v="1134.8"/>
        <n v="37338.2"/>
        <n v="27858.8"/>
        <n v="9479.4"/>
        <n v="9706.6"/>
        <n v="6671.8"/>
        <n v="3034.8"/>
        <n v="232.25"/>
        <n v="158.25"/>
        <n v="1109.6"/>
        <n v="761.6"/>
        <n v="348.0"/>
        <n v="77503.0"/>
        <n v="57222.0"/>
        <n v="20281.0"/>
        <n v="12052.4"/>
        <n v="9170.4"/>
        <n v="2882.0"/>
        <n v="1544.0"/>
        <n v="1101.4"/>
        <n v="442.6"/>
        <n v="18770.2"/>
        <n v="14254.0"/>
        <n v="4516.2"/>
        <n v="12224.6"/>
        <n v="9304.8"/>
        <n v="2919.8"/>
        <n v="365.3333333333333"/>
        <n v="272.3333333333333"/>
        <n v="1480.4"/>
        <n v="866.2"/>
        <n v="614.2"/>
        <n v="455.4"/>
        <n v="275.6"/>
        <n v="179.8"/>
        <n v="1142.5"/>
        <n v="781.75"/>
        <n v="1007.6"/>
        <n v="667.8"/>
        <n v="339.8"/>
        <n v="11085.4"/>
        <n v="8507.8"/>
        <n v="2577.6"/>
        <n v="6128.333333333333"/>
        <n v="4297.833333333333"/>
        <n v="1830.5"/>
        <n v="6790.333333333333"/>
        <n v="4912.666666666667"/>
        <n v="1877.6666666666667"/>
        <n v="45880.333333333336"/>
        <n v="33094.5"/>
        <n v="12785.833333333334"/>
        <n v="11794.166666666666"/>
        <n v="7615.5"/>
        <n v="4178.666666666667"/>
        <n v="1220.0"/>
        <n v="760.8333333333334"/>
        <n v="459.1666666666667"/>
        <n v="107189.66666666667"/>
        <n v="76242.16666666667"/>
        <n v="30947.5"/>
        <n v="15743.666666666666"/>
        <n v="11424.333333333334"/>
        <n v="4319.333333333333"/>
        <n v="1613.3333333333333"/>
        <n v="1162.1666666666667"/>
        <n v="451.1666666666667"/>
        <n v="22202.0"/>
        <n v="16184.333333333334"/>
        <n v="6017.666666666667"/>
        <n v="16036.5"/>
        <n v="11629.0"/>
        <n v="4407.5"/>
        <n v="1434.8333333333333"/>
        <n v="768.5"/>
        <n v="666.3333333333334"/>
        <n v="491.3333333333333"/>
        <n v="288.1666666666667"/>
        <n v="203.16666666666666"/>
        <n v="780.1666666666666"/>
        <n v="460.5"/>
        <n v="319.6666666666667"/>
        <n v="13816.333333333334"/>
        <n v="10018.5"/>
        <n v="3797.8333333333335"/>
        <n v="720.3636363636364"/>
        <n v="319.1818181818182"/>
        <n v="401.1818181818182"/>
        <n v="709.0909090909091"/>
        <n v="372.72727272727275"/>
        <n v="336.3636363636364"/>
        <n v="4708.636363636364"/>
        <n v="2604.3636363636365"/>
        <n v="2104.2727272727275"/>
        <n v="1661.2727272727273"/>
        <n v="791.0"/>
        <n v="870.2727272727273"/>
        <n v="97.54545454545455"/>
        <n v="11406.818181818182"/>
        <n v="6203.090909090909"/>
        <n v="5203.727272727273"/>
        <n v="1752.5454545454545"/>
        <n v="1024.0"/>
        <n v="728.5454545454545"/>
        <n v="194.36363636363637"/>
        <n v="65.0909090909091"/>
        <n v="2334.909090909091"/>
        <n v="1228.7272727272727"/>
        <n v="1106.1818181818182"/>
        <n v="1772.1818181818182"/>
        <n v="1034.8181818181818"/>
        <n v="737.3636363636364"/>
        <n v="27.333333333333332"/>
        <n v="31.666666666666668"/>
        <n v="401.8181818181818"/>
        <n v="173.1818181818182"/>
        <n v="228.63636363636363"/>
        <n v="185.0909090909091"/>
        <n v="93.36363636363636"/>
        <n v="91.72727272727273"/>
        <n v="232.75"/>
        <n v="109.75"/>
        <n v="123.0"/>
        <n v="178.72727272727272"/>
        <n v="86.9090909090909"/>
        <n v="1879.5454545454545"/>
        <n v="1156.3636363636363"/>
        <n v="723.1818181818181"/>
        <n v="877.6363636363636"/>
        <n v="506.72727272727275"/>
        <n v="662.4545454545455"/>
        <n v="449.6363636363636"/>
        <n v="5822.272727272727"/>
        <n v="3781.0"/>
        <n v="2041.2727272727273"/>
        <n v="1944.090909090909"/>
        <n v="1153.4545454545455"/>
        <n v="790.6363636363636"/>
        <n v="42.5"/>
        <n v="29.25"/>
        <n v="232.72727272727272"/>
        <n v="99.54545454545455"/>
        <n v="13790.363636363636"/>
        <n v="8891.727272727272"/>
        <n v="4898.636363636364"/>
        <n v="1923.7272727272727"/>
        <n v="1301.1818181818182"/>
        <n v="622.5454545454545"/>
        <n v="224.36363636363637"/>
        <n v="165.9090909090909"/>
        <n v="1897.909090909091"/>
        <n v="1012.2727272727273"/>
        <n v="1965.909090909091"/>
        <n v="1327.4545454545455"/>
        <n v="638.4545454545455"/>
        <n v="50.666666666666664"/>
        <n v="34.333333333333336"/>
        <n v="390.72727272727275"/>
        <n v="199.9090909090909"/>
        <n v="190.8181818181818"/>
        <n v="118.63636363636364"/>
        <n v="104.5"/>
        <n v="192.54545454545453"/>
        <n v="80.36363636363636"/>
        <n v="1600.2727272727273"/>
        <n v="1112.909090909091"/>
        <n v="487.3636363636364"/>
        <n v="117.63636363636364"/>
        <n v="392.09090909090907"/>
        <n v="281.72727272727275"/>
        <n v="110.36363636363636"/>
        <n v="3657.090909090909"/>
        <n v="2359.181818181818"/>
        <n v="1297.909090909091"/>
        <n v="1271.5454545454545"/>
        <n v="719.2727272727273"/>
        <n v="552.2727272727273"/>
        <n v="115.36363636363636"/>
        <n v="8318.181818181818"/>
        <n v="5265.363636363636"/>
        <n v="3052.818181818182"/>
        <n v="1253.5454545454545"/>
        <n v="816.2727272727273"/>
        <n v="437.27272727272725"/>
        <n v="117.0909090909091"/>
        <n v="78.54545454545455"/>
        <n v="1585.6363636363637"/>
        <n v="1062.3636363636363"/>
        <n v="523.2727272727273"/>
        <n v="1276.5454545454545"/>
        <n v="830.2727272727273"/>
        <n v="446.27272727272725"/>
        <n v="50.333333333333336"/>
        <n v="19.666666666666668"/>
        <n v="83.81818181818181"/>
        <n v="142.25"/>
        <n v="60.25"/>
        <n v="87.9090909090909"/>
        <n v="756.2727272727273"/>
        <n v="483.0"/>
        <n v="273.27272727272725"/>
        <n v="144.1"/>
        <n v="37.1"/>
        <n v="155.6"/>
        <n v="47.9"/>
        <n v="1898.3"/>
        <n v="1366.6"/>
        <n v="531.7"/>
        <n v="386.9"/>
        <n v="273.2"/>
        <n v="113.7"/>
        <n v="56.2"/>
        <n v="39.6"/>
        <n v="16.6"/>
        <n v="3736.3"/>
        <n v="2721.2"/>
        <n v="1015.1"/>
        <n v="525.9"/>
        <n v="397.2"/>
        <n v="128.7"/>
        <n v="42.6"/>
        <n v="28.3"/>
        <n v="14.3"/>
        <n v="947.9"/>
        <n v="727.1"/>
        <n v="220.8"/>
        <n v="540.7"/>
        <n v="410.0"/>
        <n v="130.7"/>
        <n v="17.666666666666668"/>
        <n v="32.3"/>
        <n v="18.2"/>
        <n v="14.1"/>
        <n v="2.8"/>
        <n v="3.3"/>
        <n v="37.5"/>
        <n v="15.2"/>
        <n v="9.8"/>
        <n v="468.3"/>
        <n v="339.7"/>
        <n v="128.6"/>
        <n v="1379.090909090909"/>
        <n v="1070.2727272727273"/>
        <n v="308.8181818181818"/>
        <n v="1666.4545454545455"/>
        <n v="1249.1818181818182"/>
        <n v="417.27272727272725"/>
        <n v="13085.454545454546"/>
        <n v="9898.636363636364"/>
        <n v="3186.818181818182"/>
        <n v="2401.090909090909"/>
        <n v="1646.090909090909"/>
        <n v="755.0"/>
        <n v="73.4"/>
        <n v="23.4"/>
        <n v="316.6363636363636"/>
        <n v="212.36363636363637"/>
        <n v="26848.636363636364"/>
        <n v="19955.909090909092"/>
        <n v="6892.727272727273"/>
        <n v="4276.090909090909"/>
        <n v="3265.4545454545455"/>
        <n v="1010.6363636363636"/>
        <n v="601.9090909090909"/>
        <n v="431.0"/>
        <n v="170.9090909090909"/>
        <n v="6559.818181818182"/>
        <n v="5007.636363636364"/>
        <n v="4348.0"/>
        <n v="3320.5454545454545"/>
        <n v="1027.4545454545455"/>
        <n v="96.0"/>
        <n v="70.25"/>
        <n v="353.72727272727275"/>
        <n v="215.45454545454547"/>
        <n v="79.45454545454545"/>
        <n v="365.5"/>
        <n v="249.0"/>
        <n v="116.5"/>
        <n v="228.54545454545453"/>
        <n v="153.0"/>
        <n v="4020.818181818182"/>
        <n v="3048.7272727272725"/>
        <n v="972.0909090909091"/>
        <n v="789.0"/>
        <n v="665.2727272727273"/>
        <n v="123.72727272727273"/>
        <n v="1138.0"/>
        <n v="947.4545454545455"/>
        <n v="190.54545454545453"/>
        <n v="8684.363636363636"/>
        <n v="7254.909090909091"/>
        <n v="1429.4545454545455"/>
        <n v="1959.3636363636363"/>
        <n v="1534.7272727272727"/>
        <n v="424.6363636363636"/>
        <n v="34.5"/>
        <n v="167.36363636363637"/>
        <n v="123.9090909090909"/>
        <n v="18223.18181818182"/>
        <n v="15106.636363636364"/>
        <n v="3116.5454545454545"/>
        <n v="2573.818181818182"/>
        <n v="2166.6363636363635"/>
        <n v="407.1818181818182"/>
        <n v="301.27272727272725"/>
        <n v="245.54545454545453"/>
        <n v="55.72727272727273"/>
        <n v="4508.909090909091"/>
        <n v="3828.0"/>
        <n v="2611.2727272727275"/>
        <n v="2198.090909090909"/>
        <n v="413.1818181818182"/>
        <n v="80.33333333333333"/>
        <n v="70.33333333333333"/>
        <n v="58.54545454545455"/>
        <n v="28.636363636363637"/>
        <n v="6.181818181818182"/>
        <n v="156.75"/>
        <n v="117.25"/>
        <n v="60.0"/>
        <n v="2566.2727272727275"/>
        <n v="2174.2727272727275"/>
        <n v="392.0"/>
        <n v="608.9090909090909"/>
        <n v="390.0"/>
        <n v="218.9090909090909"/>
        <n v="729.0909090909091"/>
        <n v="486.54545454545456"/>
        <n v="242.54545454545453"/>
        <n v="4554.363636363636"/>
        <n v="2935.2727272727275"/>
        <n v="1619.090909090909"/>
        <n v="1530.5454545454545"/>
        <n v="940.3636363636364"/>
        <n v="590.1818181818181"/>
        <n v="155.0909090909091"/>
        <n v="98.9090909090909"/>
        <n v="11464.90909090909"/>
        <n v="7471.909090909091"/>
        <n v="3993.0"/>
        <n v="1628.3636363636363"/>
        <n v="1064.5454545454545"/>
        <n v="563.8181818181819"/>
        <n v="155.72727272727272"/>
        <n v="91.36363636363636"/>
        <n v="64.36363636363636"/>
        <n v="2102.818181818182"/>
        <n v="1348.1818181818182"/>
        <n v="754.6363636363636"/>
        <n v="1649.0"/>
        <n v="1078.2727272727273"/>
        <n v="34.666666666666664"/>
        <n v="276.54545454545456"/>
        <n v="155.54545454545453"/>
        <n v="100.18181818181819"/>
        <n v="40.09090909090909"/>
        <n v="164.0"/>
        <n v="61.25"/>
        <n v="145.0909090909091"/>
        <n v="1440.3636363636363"/>
        <n v="958.8181818181819"/>
        <n v="481.54545454545456"/>
        <n v="103.81818181818181"/>
        <n v="7.7272727272727275"/>
        <n v="122.81818181818181"/>
        <n v="114.18181818181819"/>
        <n v="694.0909090909091"/>
        <n v="238.0909090909091"/>
        <n v="3.5"/>
        <n v="1733.4545454545455"/>
        <n v="1614.7272727272727"/>
        <n v="286.0"/>
        <n v="267.45454545454544"/>
        <n v="18.545454545454547"/>
        <n v="13.727272727272727"/>
        <n v="13.090909090909092"/>
        <n v="320.45454545454544"/>
        <n v="300.54545454545456"/>
        <n v="19.90909090909091"/>
        <n v="270.54545454545456"/>
        <n v="18.636363636363637"/>
        <n v="4.666666666666667"/>
        <n v="15.272727272727273"/>
        <n v="14.454545454545455"/>
        <n v="3.6363636363636362"/>
        <n v="27.75"/>
        <n v="224.8181818181818"/>
        <n v="212.0909090909091"/>
        <n v="405.1818181818182"/>
        <n v="322.27272727272725"/>
        <n v="82.9090909090909"/>
        <n v="643.5454545454545"/>
        <n v="143.27272727272728"/>
        <n v="2144.909090909091"/>
        <n v="1677.090909090909"/>
        <n v="837.0909090909091"/>
        <n v="649.4545454545455"/>
        <n v="187.63636363636363"/>
        <n v="75.9090909090909"/>
        <n v="57.09090909090909"/>
        <n v="18.818181818181817"/>
        <n v="6433.545454545455"/>
        <n v="5052.090909090909"/>
        <n v="1381.4545454545455"/>
        <n v="1109.2727272727273"/>
        <n v="875.7272727272727"/>
        <n v="233.54545454545453"/>
        <n v="16.454545454545453"/>
        <n v="1031.2727272727273"/>
        <n v="804.8181818181819"/>
        <n v="226.45454545454547"/>
        <n v="1129.909090909091"/>
        <n v="890.5454545454545"/>
        <n v="239.36363636363637"/>
        <n v="3.6666666666666665"/>
        <n v="25.181818181818183"/>
        <n v="17.272727272727273"/>
        <n v="7.909090909090909"/>
        <n v="4.2727272727272725"/>
        <n v="125.75"/>
        <n v="94.75"/>
        <n v="39.90909090909091"/>
        <n v="8.818181818181818"/>
        <n v="683.6363636363636"/>
        <n v="532.6363636363636"/>
        <n v="152.27272727272728"/>
        <n v="109.27272727272727"/>
        <n v="1294.8181818181818"/>
        <n v="926.2727272727273"/>
        <n v="368.54545454545456"/>
        <n v="167.27272727272728"/>
        <n v="92.9090909090909"/>
        <n v="6.75"/>
        <n v="2400.0"/>
        <n v="1708.4545454545455"/>
        <n v="691.5454545454545"/>
        <n v="340.27272727272725"/>
        <n v="250.8181818181818"/>
        <n v="49.54545454545455"/>
        <n v="675.9090909090909"/>
        <n v="489.6363636363636"/>
        <n v="344.72727272727275"/>
        <n v="254.1818181818182"/>
        <n v="90.54545454545455"/>
        <n v="57.27272727272727"/>
        <n v="6.818181818181818"/>
        <n v="21.25"/>
        <n v="27.545454545454547"/>
        <n v="10.545454545454545"/>
        <n v="113.63636363636364"/>
        <n v="212.72727272727272"/>
        <n v="58.27272727272727"/>
        <n v="1.75"/>
        <n v="2.5454545454545454"/>
        <n v="505.90909090909093"/>
        <n v="267.09090909090907"/>
        <n v="238.8181818181818"/>
        <n v="64.63636363636364"/>
        <n v="7.545454545454546"/>
        <n v="46.09090909090909"/>
        <n v="26.727272727272727"/>
        <n v="37.45454545454545"/>
        <n v="27.90909090909091"/>
        <n v="1.3333333333333333"/>
        <n v="6.090909090909091"/>
        <n v="1.5454545454545454"/>
        <n v="1.5"/>
        <n v="10.363636363636363"/>
      </sharedItems>
    </cacheField>
    <cacheField name="Медиана" numFmtId="3">
      <sharedItems containsString="0" containsBlank="1" containsNumber="1">
        <n v="75813.0"/>
        <n v="49120.0"/>
        <n v="25590.0"/>
        <n v="98271.0"/>
        <n v="73248.0"/>
        <n v="25487.0"/>
        <n v="904055.0"/>
        <n v="662495.0"/>
        <n v="237879.0"/>
        <n v="152741.0"/>
        <n v="104806.0"/>
        <n v="47935.0"/>
        <n v="4723.0"/>
        <n v="3325.5"/>
        <n v="1402.0"/>
        <n v="19092.0"/>
        <n v="12206.0"/>
        <n v="6886.0"/>
        <n v="1878039.0"/>
        <n v="1339078.0"/>
        <n v="536071.0"/>
        <n v="290662.0"/>
        <n v="221864.0"/>
        <n v="68798.0"/>
        <n v="32103.0"/>
        <n v="24814.0"/>
        <n v="7355.0"/>
        <n v="481780.0"/>
        <n v="354626.0"/>
        <n v="126120.0"/>
        <n v="294587.0"/>
        <n v="224873.0"/>
        <n v="69714.0"/>
        <n v="6718.0"/>
        <n v="4623.0"/>
        <n v="2095.0"/>
        <n v="18206.0"/>
        <n v="10806.0"/>
        <n v="7400.0"/>
        <n v="11045.0"/>
        <n v="7680.0"/>
        <n v="3365.0"/>
        <n v="26825.0"/>
        <n v="17452.0"/>
        <n v="9373.0"/>
        <n v="7986.0"/>
        <n v="5372.0"/>
        <n v="2614.0"/>
        <n v="278206.0"/>
        <n v="209925.0"/>
        <n v="67447.0"/>
        <m/>
        <n v="19218.0"/>
        <n v="16387.0"/>
        <n v="8758.0"/>
        <n v="15383.0"/>
        <n v="23290.5"/>
        <n v="12547.0"/>
        <n v="116425.0"/>
        <n v="226406.0"/>
        <n v="123670.5"/>
        <n v="43538.0"/>
        <n v="32138.5"/>
        <n v="17479.5"/>
        <n v="7312.0"/>
        <n v="1272.0"/>
        <n v="680.5"/>
        <n v="4360.0"/>
        <n v="4289.5"/>
        <n v="2421.5"/>
        <n v="243325.5"/>
        <n v="490673.5"/>
        <n v="263482.5"/>
        <n v="91316.5"/>
        <n v="73792.0"/>
        <n v="39550.0"/>
        <n v="8950.0"/>
        <n v="4074.0"/>
        <n v="2098.0"/>
        <n v="58714.5"/>
        <n v="117453.5"/>
        <n v="64620.5"/>
        <n v="57878.5"/>
        <n v="74732.5"/>
        <n v="40055.0"/>
        <n v="14011.5"/>
        <n v="1375.0"/>
        <n v="705.5"/>
        <n v="3239.5"/>
        <n v="3168.0"/>
        <n v="1473.5"/>
        <n v="2021.0"/>
        <n v="2903.5"/>
        <n v="1646.0"/>
        <n v="1115.0"/>
        <n v="5918.0"/>
        <n v="3131.5"/>
        <n v="1800.0"/>
        <n v="1501.0"/>
        <n v="686.5"/>
        <n v="37650.0"/>
        <n v="74015.5"/>
        <n v="39826.0"/>
        <n v="7121.5"/>
        <n v="749.0"/>
        <n v="404.5"/>
        <n v="708.0"/>
        <n v="700.5"/>
        <n v="434.5"/>
        <n v="5368.5"/>
        <n v="8867.5"/>
        <n v="6148.5"/>
        <n v="2699.0"/>
        <n v="1042.5"/>
        <n v="637.0"/>
        <n v="429.0"/>
        <n v="36.0"/>
        <n v="24.5"/>
        <n v="176.0"/>
        <n v="166.0"/>
        <n v="98.5"/>
        <n v="10178.5"/>
        <n v="18960.5"/>
        <n v="11334.5"/>
        <n v="5464.5"/>
        <n v="2353.5"/>
        <n v="1390.0"/>
        <n v="454.5"/>
        <n v="62.5"/>
        <n v="3559.0"/>
        <n v="6207.5"/>
        <n v="4469.0"/>
        <n v="3064.5"/>
        <n v="2396.5"/>
        <n v="1416.5"/>
        <n v="887.0"/>
        <n v="49.0"/>
        <n v="30.5"/>
        <n v="162.0"/>
        <n v="147.0"/>
        <n v="94.5"/>
        <n v="78.5"/>
        <n v="47.5"/>
        <n v="27.5"/>
        <n v="27.0"/>
        <n v="207.0"/>
        <n v="128.5"/>
        <n v="71.0"/>
        <n v="31.5"/>
        <n v="856.5"/>
        <n v="1703.5"/>
        <n v="996.5"/>
        <n v="765.5"/>
        <n v="784.5"/>
        <n v="463.5"/>
        <n v="885.0"/>
        <n v="898.0"/>
        <n v="509.0"/>
        <n v="4069.5"/>
        <n v="7538.5"/>
        <n v="4701.5"/>
        <n v="2212.5"/>
        <n v="1276.0"/>
        <n v="772.5"/>
        <n v="519.0"/>
        <n v="40.5"/>
        <n v="23.5"/>
        <n v="167.0"/>
        <n v="159.5"/>
        <n v="90.5"/>
        <n v="8281.0"/>
        <n v="16523.0"/>
        <n v="9274.5"/>
        <n v="4121.0"/>
        <n v="2435.5"/>
        <n v="1394.0"/>
        <n v="470.5"/>
        <n v="104.0"/>
        <n v="60.0"/>
        <n v="1729.0"/>
        <n v="3420.5"/>
        <n v="2159.5"/>
        <n v="2343.0"/>
        <n v="2462.5"/>
        <n v="1411.0"/>
        <n v="795.0"/>
        <n v="45.0"/>
        <n v="28.5"/>
        <n v="153.5"/>
        <n v="119.0"/>
        <n v="80.5"/>
        <n v="88.0"/>
        <n v="109.0"/>
        <n v="74.5"/>
        <n v="78.0"/>
        <n v="188.5"/>
        <n v="113.5"/>
        <n v="79.0"/>
        <n v="56.5"/>
        <n v="33.5"/>
        <n v="1601.0"/>
        <n v="3140.5"/>
        <n v="1787.5"/>
        <n v="931.0"/>
        <n v="727.0"/>
        <n v="379.5"/>
        <n v="871.0"/>
        <n v="1527.0"/>
        <n v="818.5"/>
        <n v="5061.0"/>
        <n v="10581.0"/>
        <n v="5451.0"/>
        <n v="2113.5"/>
        <n v="1436.0"/>
        <n v="793.5"/>
        <n v="360.0"/>
        <n v="38.5"/>
        <n v="21.5"/>
        <n v="251.0"/>
        <n v="248.0"/>
        <n v="130.5"/>
        <n v="10269.0"/>
        <n v="20806.0"/>
        <n v="11053.5"/>
        <n v="4088.5"/>
        <n v="3015.0"/>
        <n v="1569.0"/>
        <n v="405.5"/>
        <n v="140.0"/>
        <n v="76.5"/>
        <n v="2861.5"/>
        <n v="5768.0"/>
        <n v="3045.5"/>
        <n v="2391.0"/>
        <n v="3063.0"/>
        <n v="1592.5"/>
        <n v="54.0"/>
        <n v="31.0"/>
        <n v="196.0"/>
        <n v="95.0"/>
        <n v="143.0"/>
        <n v="189.5"/>
        <n v="104.5"/>
        <n v="67.0"/>
        <n v="300.0"/>
        <n v="173.5"/>
        <n v="100.0"/>
        <n v="89.0"/>
        <n v="1418.0"/>
        <n v="3122.0"/>
        <n v="1640.0"/>
        <n v="932.0"/>
        <n v="759.5"/>
        <n v="986.0"/>
        <n v="1113.5"/>
        <n v="689.5"/>
        <n v="7198.0"/>
        <n v="12483.0"/>
        <n v="7755.0"/>
        <n v="4550.5"/>
        <n v="2194.0"/>
        <n v="1318.0"/>
        <n v="54.5"/>
        <n v="36.5"/>
        <n v="358.0"/>
        <n v="327.5"/>
        <n v="198.5"/>
        <n v="16453.5"/>
        <n v="31550.5"/>
        <n v="18362.5"/>
        <n v="8216.0"/>
        <n v="3459.5"/>
        <n v="2133.5"/>
        <n v="696.5"/>
        <n v="145.0"/>
        <n v="91.0"/>
        <n v="3180.0"/>
        <n v="6030.0"/>
        <n v="3521.0"/>
        <n v="3666.0"/>
        <n v="3507.5"/>
        <n v="2170.0"/>
        <n v="1293.0"/>
        <n v="59.5"/>
        <n v="270.5"/>
        <n v="206.5"/>
        <n v="188.0"/>
        <n v="284.0"/>
        <n v="149.0"/>
        <n v="146.0"/>
        <n v="382.5"/>
        <n v="2073.0"/>
        <n v="4170.0"/>
        <n v="2877.0"/>
        <n v="1201.5"/>
        <n v="562.0"/>
        <n v="309.5"/>
        <n v="591.5"/>
        <n v="513.0"/>
        <n v="3004.0"/>
        <n v="5709.5"/>
        <n v="2947.5"/>
        <n v="929.0"/>
        <n v="477.0"/>
        <n v="211.0"/>
        <n v="39.0"/>
        <n v="18.0"/>
        <n v="101.0"/>
        <n v="49.5"/>
        <n v="7338.5"/>
        <n v="15215.0"/>
        <n v="7724.0"/>
        <n v="2541.5"/>
        <n v="1931.0"/>
        <n v="1027.0"/>
        <n v="271.0"/>
        <n v="167.5"/>
        <n v="77.5"/>
        <n v="886.0"/>
        <n v="1835.5"/>
        <n v="933.0"/>
        <n v="1219.5"/>
        <n v="1952.5"/>
        <n v="1039.0"/>
        <n v="373.0"/>
        <n v="25.0"/>
        <n v="13.0"/>
        <n v="163.5"/>
        <n v="75.0"/>
        <n v="66.0"/>
        <n v="127.0"/>
        <n v="53.5"/>
        <n v="38.0"/>
        <n v="136.0"/>
        <n v="65.0"/>
        <n v="62.0"/>
        <n v="1026.5"/>
        <n v="2223.0"/>
        <n v="1043.5"/>
        <n v="493.5"/>
        <n v="598.5"/>
        <n v="294.0"/>
        <n v="485.5"/>
        <n v="750.0"/>
        <n v="399.0"/>
        <n v="3178.5"/>
        <n v="6363.0"/>
        <n v="3629.0"/>
        <n v="1427.0"/>
        <n v="1061.0"/>
        <n v="586.5"/>
        <n v="267.0"/>
        <n v="10.0"/>
        <n v="163.0"/>
        <n v="81.0"/>
        <n v="7107.0"/>
        <n v="14394.0"/>
        <n v="7598.0"/>
        <n v="2822.0"/>
        <n v="1998.5"/>
        <n v="1103.0"/>
        <n v="330.5"/>
        <n v="1865.0"/>
        <n v="3691.0"/>
        <n v="2247.5"/>
        <n v="1905.0"/>
        <n v="2026.5"/>
        <n v="1122.0"/>
        <n v="496.5"/>
        <n v="47.0"/>
        <n v="114.0"/>
        <n v="57.0"/>
        <n v="149.5"/>
        <n v="69.5"/>
        <n v="233.5"/>
        <n v="115.5"/>
        <n v="58.0"/>
        <n v="22.5"/>
        <n v="797.0"/>
        <n v="1797.5"/>
        <n v="910.0"/>
        <n v="389.0"/>
        <n v="266.5"/>
        <n v="152.0"/>
        <n v="323.5"/>
        <n v="418.5"/>
        <n v="241.5"/>
        <n v="2519.0"/>
        <n v="4506.5"/>
        <n v="2725.0"/>
        <n v="1175.5"/>
        <n v="542.5"/>
        <n v="338.0"/>
        <n v="215.0"/>
        <n v="19.5"/>
        <n v="61.5"/>
        <n v="37.5"/>
        <n v="4433.5"/>
        <n v="8800.0"/>
        <n v="4978.0"/>
        <n v="2145.0"/>
        <n v="1270.0"/>
        <n v="741.5"/>
        <n v="224.0"/>
        <n v="41.5"/>
        <n v="22.0"/>
        <n v="1357.5"/>
        <n v="2600.5"/>
        <n v="1545.0"/>
        <n v="1325.0"/>
        <n v="1289.0"/>
        <n v="753.5"/>
        <n v="408.0"/>
        <n v="32.0"/>
        <n v="16.5"/>
        <n v="113.0"/>
        <n v="87.5"/>
        <n v="59.0"/>
        <n v="50.0"/>
        <n v="65.5"/>
        <n v="21.0"/>
        <n v="675.5"/>
        <n v="1330.0"/>
        <n v="786.0"/>
        <n v="682.5"/>
        <n v="803.5"/>
        <n v="438.0"/>
        <n v="764.5"/>
        <n v="422.0"/>
        <n v="3190.0"/>
        <n v="5861.5"/>
        <n v="3689.5"/>
        <n v="1773.5"/>
        <n v="816.0"/>
        <n v="531.5"/>
        <n v="430.0"/>
        <n v="154.0"/>
        <n v="7772.0"/>
        <n v="15029.5"/>
        <n v="9107.0"/>
        <n v="4333.0"/>
        <n v="2148.5"/>
        <n v="1276.5"/>
        <n v="496.0"/>
        <n v="70.0"/>
        <n v="1566.5"/>
        <n v="3043.0"/>
        <n v="1870.5"/>
        <n v="2158.0"/>
        <n v="2169.0"/>
        <n v="1295.0"/>
        <n v="870.5"/>
        <n v="29.5"/>
        <n v="17.0"/>
        <n v="53.0"/>
        <n v="46.5"/>
        <n v="37.0"/>
        <n v="185.0"/>
        <n v="121.5"/>
        <n v="35.0"/>
        <n v="882.5"/>
        <n v="1918.0"/>
        <n v="1221.5"/>
        <n v="814.0"/>
        <n v="613.5"/>
        <n v="354.0"/>
        <n v="573.0"/>
        <n v="615.0"/>
        <n v="346.5"/>
        <n v="3413.0"/>
        <n v="6277.0"/>
        <n v="3651.5"/>
        <n v="2082.5"/>
        <n v="1027.5"/>
        <n v="658.5"/>
        <n v="471.0"/>
        <n v="25.5"/>
        <n v="13.5"/>
        <n v="158.0"/>
        <n v="128.0"/>
        <n v="8178.5"/>
        <n v="15456.5"/>
        <n v="9288.5"/>
        <n v="4317.0"/>
        <n v="1758.5"/>
        <n v="1040.5"/>
        <n v="392.5"/>
        <n v="30.0"/>
        <n v="1792.0"/>
        <n v="3675.5"/>
        <n v="2142.0"/>
        <n v="2059.0"/>
        <n v="1776.0"/>
        <n v="1058.5"/>
        <n v="740.5"/>
        <n v="76.0"/>
        <n v="34.0"/>
        <n v="9.5"/>
        <n v="6.0"/>
        <n v="68.0"/>
        <n v="175.0"/>
        <n v="120.0"/>
        <n v="35.5"/>
        <n v="945.5"/>
        <n v="1754.5"/>
        <n v="1050.5"/>
        <n v="1612.0"/>
        <n v="2940.0"/>
        <n v="1316.0"/>
        <n v="2640.0"/>
        <n v="4918.0"/>
        <n v="2473.0"/>
        <n v="18427.0"/>
        <n v="38691.0"/>
        <n v="20172.5"/>
        <n v="7264.5"/>
        <n v="7091.0"/>
        <n v="3668.5"/>
        <n v="1119.0"/>
        <n v="208.0"/>
        <n v="106.5"/>
        <n v="895.0"/>
        <n v="970.5"/>
        <n v="513.5"/>
        <n v="45905.5"/>
        <n v="92118.5"/>
        <n v="48760.0"/>
        <n v="15825.0"/>
        <n v="13095.0"/>
        <n v="6740.0"/>
        <n v="1578.5"/>
        <n v="889.0"/>
        <n v="436.5"/>
        <n v="10701.0"/>
        <n v="22988.0"/>
        <n v="11945.5"/>
        <n v="9731.5"/>
        <n v="13336.0"/>
        <n v="6853.0"/>
        <n v="2319.0"/>
        <n v="240.5"/>
        <n v="122.5"/>
        <n v="868.0"/>
        <n v="835.0"/>
        <n v="303.0"/>
        <n v="288.5"/>
        <n v="713.0"/>
        <n v="254.5"/>
        <n v="1483.0"/>
        <n v="690.5"/>
        <n v="450.0"/>
        <n v="461.0"/>
        <n v="169.0"/>
        <n v="4552.0"/>
        <n v="9844.5"/>
        <n v="5069.5"/>
        <n v="1020.0"/>
        <n v="347.0"/>
        <n v="214.0"/>
        <n v="411.0"/>
        <n v="543.5"/>
        <n v="312.5"/>
        <n v="3307.5"/>
        <n v="5486.5"/>
        <n v="3667.5"/>
        <n v="1629.0"/>
        <n v="589.5"/>
        <n v="388.0"/>
        <n v="276.0"/>
        <n v="17.5"/>
        <n v="11.0"/>
        <n v="110.0"/>
        <n v="85.5"/>
        <n v="58.5"/>
        <n v="5512.5"/>
        <n v="10333.5"/>
        <n v="6133.5"/>
        <n v="2959.0"/>
        <n v="1440.5"/>
        <n v="852.0"/>
        <n v="301.5"/>
        <n v="18.5"/>
        <n v="1895.5"/>
        <n v="3490.5"/>
        <n v="2318.0"/>
        <n v="1652.5"/>
        <n v="1460.0"/>
        <n v="861.5"/>
        <n v="605.0"/>
        <n v="48.5"/>
        <n v="73.5"/>
        <n v="33.0"/>
        <n v="20.0"/>
        <n v="15.0"/>
        <n v="556.5"/>
        <n v="979.0"/>
        <n v="660.0"/>
        <n v="624.0"/>
        <n v="444.5"/>
        <n v="604.0"/>
        <n v="733.0"/>
        <n v="412.0"/>
        <n v="3538.5"/>
        <n v="6582.0"/>
        <n v="1812.0"/>
        <n v="991.5"/>
        <n v="629.0"/>
        <n v="327.0"/>
        <n v="40.0"/>
        <n v="23.0"/>
        <n v="180.0"/>
        <n v="97.0"/>
        <n v="8093.0"/>
        <n v="16475.5"/>
        <n v="9093.5"/>
        <n v="3862.5"/>
        <n v="2054.5"/>
        <n v="1161.0"/>
        <n v="317.5"/>
        <n v="82.5"/>
        <n v="1315.0"/>
        <n v="2840.5"/>
        <n v="1754.0"/>
        <n v="1896.5"/>
        <n v="2081.5"/>
        <n v="1176.5"/>
        <n v="621.5"/>
        <n v="42.0"/>
        <n v="28.0"/>
        <n v="198.0"/>
        <n v="112.5"/>
        <n v="1527.5"/>
        <n v="1779.5"/>
        <n v="942.0"/>
        <n v="511.5"/>
        <n v="283.5"/>
        <n v="535.0"/>
        <n v="647.0"/>
        <n v="364.5"/>
        <n v="3225.0"/>
        <n v="5578.0"/>
        <n v="3230.0"/>
        <n v="1727.0"/>
        <n v="1004.5"/>
        <n v="595.0"/>
        <n v="15.5"/>
        <n v="115.0"/>
        <n v="114.5"/>
        <n v="6631.0"/>
        <n v="13135.0"/>
        <n v="7459.5"/>
        <n v="3031.5"/>
        <n v="1742.0"/>
        <n v="1001.0"/>
        <n v="354.5"/>
        <n v="83.0"/>
        <n v="1966.5"/>
        <n v="3504.5"/>
        <n v="2051.5"/>
        <n v="1768.5"/>
        <n v="1761.0"/>
        <n v="1010.5"/>
        <n v="526.5"/>
        <n v="68.5"/>
        <n v="72.0"/>
        <n v="95.5"/>
        <n v="687.5"/>
        <n v="1233.5"/>
        <n v="704.5"/>
        <n v="478.5"/>
        <n v="432.0"/>
        <n v="310.0"/>
        <n v="570.0"/>
        <n v="560.0"/>
        <n v="375.5"/>
        <n v="3190.5"/>
        <n v="5141.5"/>
        <n v="3460.5"/>
        <n v="1864.5"/>
        <n v="821.5"/>
        <n v="554.0"/>
        <n v="403.0"/>
        <n v="141.0"/>
        <n v="85.0"/>
        <n v="7505.0"/>
        <n v="13517.0"/>
        <n v="8581.5"/>
        <n v="4190.5"/>
        <n v="1547.0"/>
        <n v="965.5"/>
        <n v="373.5"/>
        <n v="63.5"/>
        <n v="1658.5"/>
        <n v="2864.0"/>
        <n v="1914.5"/>
        <n v="1798.0"/>
        <n v="1565.5"/>
        <n v="971.0"/>
        <n v="667.5"/>
        <n v="7.0"/>
        <n v="96.5"/>
        <n v="43.5"/>
        <n v="29.0"/>
        <n v="168.5"/>
        <n v="116.5"/>
        <n v="24.0"/>
        <n v="880.0"/>
        <n v="1542.0"/>
        <n v="957.5"/>
        <n v="757.0"/>
        <n v="749.5"/>
        <n v="375.0"/>
        <n v="681.0"/>
        <n v="1022.0"/>
        <n v="560.5"/>
        <n v="4925.0"/>
        <n v="9739.5"/>
        <n v="5704.0"/>
        <n v="2402.0"/>
        <n v="1405.0"/>
        <n v="796.0"/>
        <n v="191.0"/>
        <n v="102.0"/>
        <n v="9845.5"/>
        <n v="19772.5"/>
        <n v="10763.0"/>
        <n v="4058.5"/>
        <n v="2672.0"/>
        <n v="1469.0"/>
        <n v="468.5"/>
        <n v="126.0"/>
        <n v="2002.0"/>
        <n v="4198.5"/>
        <n v="2514.0"/>
        <n v="2483.0"/>
        <n v="2748.5"/>
        <n v="1498.5"/>
        <n v="742.0"/>
        <n v="45.5"/>
        <n v="216.5"/>
        <n v="201.0"/>
        <n v="110.5"/>
        <n v="136.5"/>
        <n v="268.0"/>
        <n v="142.0"/>
        <n v="79.5"/>
        <n v="1730.0"/>
        <n v="3575.0"/>
        <n v="2041.5"/>
        <n v="1112.0"/>
        <n v="932.5"/>
        <n v="876.5"/>
        <n v="1320.0"/>
        <n v="729.0"/>
        <n v="4780.5"/>
        <n v="9385.5"/>
        <n v="4871.0"/>
        <n v="2238.0"/>
        <n v="1429.5"/>
        <n v="801.5"/>
        <n v="392.0"/>
        <n v="231.0"/>
        <n v="211.5"/>
        <n v="127.5"/>
        <n v="11259.5"/>
        <n v="22875.5"/>
        <n v="12115.5"/>
        <n v="4634.0"/>
        <n v="3482.0"/>
        <n v="1888.5"/>
        <n v="539.0"/>
        <n v="226.5"/>
        <n v="119.5"/>
        <n v="2327.0"/>
        <n v="4638.5"/>
        <n v="2569.0"/>
        <n v="2724.5"/>
        <n v="3545.0"/>
        <n v="1912.0"/>
        <n v="849.0"/>
        <n v="51.5"/>
        <n v="165.0"/>
        <n v="155.5"/>
        <n v="71.5"/>
        <n v="138.0"/>
        <n v="247.0"/>
        <n v="148.0"/>
        <n v="99.0"/>
        <n v="1293.5"/>
        <n v="2858.0"/>
        <n v="1401.0"/>
        <n v="670.5"/>
        <n v="521.5"/>
        <n v="284.5"/>
        <n v="663.5"/>
        <n v="1130.0"/>
        <n v="576.5"/>
        <n v="3764.0"/>
        <n v="7293.0"/>
        <n v="4108.0"/>
        <n v="1431.5"/>
        <n v="701.5"/>
        <n v="42.5"/>
        <n v="160.0"/>
        <n v="161.5"/>
        <n v="8924.5"/>
        <n v="18097.0"/>
        <n v="9525.0"/>
        <n v="3381.5"/>
        <n v="2658.0"/>
        <n v="1369.5"/>
        <n v="1572.5"/>
        <n v="3168.5"/>
        <n v="1862.5"/>
        <n v="1962.0"/>
        <n v="2694.0"/>
        <n v="1390.5"/>
        <n v="510.5"/>
        <n v="84.5"/>
        <n v="90.0"/>
        <n v="32.5"/>
        <n v="61.0"/>
        <n v="221.0"/>
        <n v="123.0"/>
        <n v="55.0"/>
        <n v="1227.5"/>
        <n v="2966.5"/>
        <n v="1413.5"/>
        <n v="1365.5"/>
        <n v="2878.0"/>
        <n v="951.0"/>
        <n v="2301.5"/>
        <n v="4797.0"/>
        <n v="2333.5"/>
        <n v="29178.0"/>
        <n v="63713.5"/>
        <n v="29728.5"/>
        <n v="3618.5"/>
        <n v="6828.5"/>
        <n v="3051.5"/>
        <n v="484.5"/>
        <n v="238.0"/>
        <n v="730.0"/>
        <n v="322.5"/>
        <n v="57996.0"/>
        <n v="120426.0"/>
        <n v="59120.0"/>
        <n v="13762.0"/>
        <n v="25417.0"/>
        <n v="12291.5"/>
        <n v="934.0"/>
        <n v="1446.5"/>
        <n v="13147.0"/>
        <n v="32682.0"/>
        <n v="13147.5"/>
        <n v="12490.0"/>
        <n v="25732.0"/>
        <n v="12435.5"/>
        <n v="440.0"/>
        <n v="209.0"/>
        <n v="279.5"/>
        <n v="305.0"/>
        <n v="93.5"/>
        <n v="464.0"/>
        <n v="8.0"/>
        <n v="1355.0"/>
        <n v="539.5"/>
        <n v="202.0"/>
        <n v="75.5"/>
        <n v="10725.0"/>
        <n v="23650.0"/>
        <n v="10833.0"/>
        <n v="2764.0"/>
        <n v="5796.0"/>
        <n v="2796.0"/>
        <n v="5279.0"/>
        <n v="8649.0"/>
        <n v="4595.0"/>
        <n v="43108.5"/>
        <n v="84272.0"/>
        <n v="45293.0"/>
        <n v="16196.5"/>
        <n v="12774.0"/>
        <n v="6820.0"/>
        <n v="2856.0"/>
        <n v="332.5"/>
        <n v="1467.5"/>
        <n v="788.0"/>
        <n v="85766.0"/>
        <n v="172015.0"/>
        <n v="90710.5"/>
        <n v="32245.5"/>
        <n v="28672.5"/>
        <n v="14827.0"/>
        <n v="3688.5"/>
        <n v="2294.5"/>
        <n v="1066.5"/>
        <n v="25263.0"/>
        <n v="49906.5"/>
        <n v="26666.5"/>
        <n v="20634.0"/>
        <n v="29012.0"/>
        <n v="15009.5"/>
        <n v="4668.5"/>
        <n v="463.0"/>
        <n v="253.5"/>
        <n v="1733.0"/>
        <n v="1604.0"/>
        <n v="820.5"/>
        <n v="794.5"/>
        <n v="1262.5"/>
        <n v="557.0"/>
        <n v="457.0"/>
        <n v="1955.5"/>
        <n v="1054.5"/>
        <n v="656.0"/>
        <n v="650.0"/>
        <n v="314.0"/>
        <n v="10628.5"/>
        <n v="24876.0"/>
        <n v="11472.5"/>
        <n v="2154.0"/>
        <n v="312.0"/>
        <n v="177.0"/>
        <n v="290.5"/>
        <n v="443.0"/>
        <n v="239.0"/>
        <n v="2221.5"/>
        <n v="4055.5"/>
        <n v="2272.5"/>
        <n v="631.0"/>
        <n v="357.0"/>
        <n v="6.5"/>
        <n v="87.0"/>
        <n v="84.0"/>
        <n v="4362.5"/>
        <n v="8728.5"/>
        <n v="4777.0"/>
        <n v="1872.0"/>
        <n v="1230.5"/>
        <n v="673.5"/>
        <n v="990.0"/>
        <n v="1974.0"/>
        <n v="1048.0"/>
        <n v="992.5"/>
        <n v="1261.5"/>
        <n v="691.5"/>
        <n v="333.5"/>
        <n v="12.0"/>
        <n v="74.0"/>
        <n v="41.0"/>
        <n v="14.0"/>
        <n v="685.5"/>
        <n v="1551.0"/>
        <n v="428.0"/>
        <n v="356.0"/>
        <n v="197.5"/>
        <n v="427.5"/>
        <n v="677.0"/>
        <n v="377.5"/>
        <n v="2388.0"/>
        <n v="4199.5"/>
        <n v="2310.5"/>
        <n v="1259.5"/>
        <n v="1015.0"/>
        <n v="608.5"/>
        <n v="393.0"/>
        <n v="82.0"/>
        <n v="52.0"/>
        <n v="4885.0"/>
        <n v="9637.5"/>
        <n v="5186.0"/>
        <n v="2350.0"/>
        <n v="1489.5"/>
        <n v="258.0"/>
        <n v="55.5"/>
        <n v="1016.0"/>
        <n v="1922.0"/>
        <n v="1025.5"/>
        <n v="1111.5"/>
        <n v="1513.0"/>
        <n v="833.0"/>
        <n v="411.5"/>
        <n v="199.0"/>
        <n v="172.0"/>
        <n v="121.0"/>
        <n v="150.0"/>
        <n v="117.5"/>
        <n v="63.0"/>
        <n v="94.0"/>
        <n v="853.0"/>
        <n v="1605.0"/>
        <n v="848.0"/>
        <n v="523.0"/>
        <n v="512.5"/>
        <n v="273.0"/>
        <n v="468.0"/>
        <n v="3548.0"/>
        <n v="6471.0"/>
        <n v="3823.0"/>
        <n v="2053.5"/>
        <n v="1253.5"/>
        <n v="14.5"/>
        <n v="122.0"/>
        <n v="72.5"/>
        <n v="7094.5"/>
        <n v="14138.5"/>
        <n v="7773.5"/>
        <n v="3514.5"/>
        <n v="2292.0"/>
        <n v="1263.0"/>
        <n v="386.5"/>
        <n v="2027.5"/>
        <n v="3916.0"/>
        <n v="2287.5"/>
        <n v="2151.5"/>
        <n v="2320.5"/>
        <n v="56.0"/>
        <n v="294.5"/>
        <n v="228.0"/>
        <n v="154.5"/>
        <n v="200.5"/>
        <n v="80.0"/>
        <n v="103.5"/>
        <n v="50.5"/>
        <n v="897.0"/>
        <n v="1734.0"/>
        <n v="1011.5"/>
        <n v="11.5"/>
        <n v="140.5"/>
        <n v="66.5"/>
        <n v="2.0"/>
        <n v="1.0"/>
        <n v="4.0"/>
        <n v="191.5"/>
        <n v="350.0"/>
        <n v="210.5"/>
        <n v="26.5"/>
        <n v="2.5"/>
        <n v="1.5"/>
        <n v="5.0"/>
        <n v="3.0"/>
        <n v="497.5"/>
        <n v="261.5"/>
        <n v="658.0"/>
        <n v="366.0"/>
        <n v="4444.0"/>
        <n v="7321.0"/>
        <n v="4378.0"/>
        <n v="2323.5"/>
        <n v="1444.0"/>
        <n v="857.5"/>
        <n v="184.0"/>
        <n v="162.5"/>
        <n v="102.5"/>
        <n v="7726.5"/>
        <n v="13092.5"/>
        <n v="7680.5"/>
        <n v="4625.0"/>
        <n v="2280.5"/>
        <n v="1283.5"/>
        <n v="124.0"/>
        <n v="4483.0"/>
        <n v="2667.5"/>
        <n v="2597.0"/>
        <n v="2350.5"/>
        <n v="1314.0"/>
        <n v="673.0"/>
        <n v="46.0"/>
        <n v="345.0"/>
        <n v="289.0"/>
        <n v="183.5"/>
        <n v="210.0"/>
        <n v="135.5"/>
        <n v="125.5"/>
        <n v="67.5"/>
        <n v="1131.0"/>
        <n v="593.5"/>
        <n v="492.5"/>
        <n v="263.0"/>
        <n v="451.5"/>
        <n v="659.5"/>
        <n v="3471.5"/>
        <n v="6348.5"/>
        <n v="3736.0"/>
        <n v="1993.0"/>
        <n v="1221.0"/>
        <n v="143.5"/>
        <n v="70.5"/>
        <n v="6874.5"/>
        <n v="13758.5"/>
        <n v="7540.0"/>
        <n v="4001.0"/>
        <n v="2190.5"/>
        <n v="1213.0"/>
        <n v="39.5"/>
        <n v="3847.5"/>
        <n v="2244.0"/>
        <n v="2400.0"/>
        <n v="2252.0"/>
        <n v="1235.5"/>
        <n v="653.0"/>
        <n v="288.0"/>
        <n v="220.5"/>
        <n v="89.5"/>
        <n v="1698.0"/>
        <n v="981.5"/>
        <n v="695.0"/>
        <n v="495.5"/>
        <n v="256.0"/>
        <n v="579.5"/>
        <n v="907.5"/>
        <n v="483.5"/>
        <n v="4284.5"/>
        <n v="7437.0"/>
        <n v="4803.0"/>
        <n v="2255.0"/>
        <n v="1046.5"/>
        <n v="655.0"/>
        <n v="132.0"/>
        <n v="77.0"/>
        <n v="7782.5"/>
        <n v="14831.5"/>
        <n v="8703.0"/>
        <n v="3801.0"/>
        <n v="2118.0"/>
        <n v="1229.5"/>
        <n v="52.5"/>
        <n v="2202.0"/>
        <n v="4072.0"/>
        <n v="2664.0"/>
        <n v="2390.0"/>
        <n v="2152.5"/>
        <n v="1250.5"/>
        <n v="57.5"/>
        <n v="141.5"/>
        <n v="112.0"/>
        <n v="92.5"/>
        <n v="86.5"/>
        <n v="1294.0"/>
        <n v="2505.5"/>
        <n v="1384.0"/>
        <n v="674.5"/>
        <n v="328.5"/>
        <n v="369.5"/>
        <n v="2700.0"/>
        <n v="5354.0"/>
        <n v="2813.5"/>
        <n v="867.0"/>
        <n v="456.5"/>
        <n v="6002.0"/>
        <n v="12071.0"/>
        <n v="6371.0"/>
        <n v="2266.5"/>
        <n v="1816.0"/>
        <n v="967.0"/>
        <n v="296.5"/>
        <n v="1314.5"/>
        <n v="2701.0"/>
        <n v="1465.5"/>
        <n v="1838.0"/>
        <n v="394.0"/>
        <n v="12.5"/>
        <n v="131.0"/>
        <n v="51.0"/>
        <n v="613.0"/>
        <n v="1621.5"/>
        <n v="647.5"/>
        <n v="580.0"/>
        <n v="850.0"/>
        <n v="834.5"/>
        <n v="1346.5"/>
        <n v="737.0"/>
        <n v="4061.5"/>
        <n v="8983.0"/>
        <n v="4904.5"/>
        <n v="2653.5"/>
        <n v="2080.0"/>
        <n v="1156.0"/>
        <n v="34.5"/>
        <n v="301.0"/>
        <n v="11619.5"/>
        <n v="23096.5"/>
        <n v="12790.0"/>
        <n v="5155.5"/>
        <n v="3439.5"/>
        <n v="2003.0"/>
        <n v="406.5"/>
        <n v="248.5"/>
        <n v="2148.0"/>
        <n v="5009.0"/>
        <n v="2734.0"/>
        <n v="3197.5"/>
        <n v="3473.0"/>
        <n v="2020.0"/>
        <n v="1167.0"/>
        <n v="252.0"/>
        <n v="247.5"/>
        <n v="125.0"/>
        <n v="433.5"/>
        <n v="237.5"/>
        <n v="1063.5"/>
        <n v="3077.5"/>
        <n v="1448.0"/>
        <n v="464.5"/>
        <n v="175.5"/>
        <n v="231.5"/>
        <n v="489.5"/>
        <n v="227.0"/>
        <n v="2083.0"/>
        <n v="4521.0"/>
        <n v="2128.5"/>
        <n v="472.5"/>
        <n v="803.0"/>
        <n v="16.0"/>
        <n v="4192.0"/>
        <n v="8431.0"/>
        <n v="4275.0"/>
        <n v="967.5"/>
        <n v="1362.0"/>
        <n v="1001.5"/>
        <n v="2261.5"/>
        <n v="1024.0"/>
        <n v="751.5"/>
        <n v="1379.0"/>
        <n v="678.0"/>
        <n v="73.0"/>
        <n v="9.0"/>
        <n v="69.0"/>
        <n v="689.0"/>
        <n v="1535.0"/>
        <n v="702.5"/>
        <n v="197.0"/>
        <n v="380.5"/>
        <n v="565.5"/>
        <n v="302.5"/>
        <n v="2398.0"/>
        <n v="4445.0"/>
        <n v="2797.0"/>
        <n v="1202.5"/>
        <n v="640.5"/>
        <n v="396.0"/>
        <n v="225.0"/>
        <n v="4657.5"/>
        <n v="9314.0"/>
        <n v="5151.0"/>
        <n v="2089.5"/>
        <n v="1116.0"/>
        <n v="639.5"/>
        <n v="216.0"/>
        <n v="1324.5"/>
        <n v="2563.5"/>
        <n v="1552.5"/>
        <n v="1243.0"/>
        <n v="1126.5"/>
        <n v="649.5"/>
        <n v="355.5"/>
        <n v="19.0"/>
        <n v="96.0"/>
        <n v="482.0"/>
        <n v="977.5"/>
        <n v="602.5"/>
        <n v="435.5"/>
        <n v="449.5"/>
        <n v="484.0"/>
        <n v="282.5"/>
        <n v="3003.5"/>
        <n v="5485.0"/>
        <n v="3316.5"/>
        <n v="1572.0"/>
        <n v="719.5"/>
        <n v="462.0"/>
        <n v="281.0"/>
        <n v="8.5"/>
        <n v="99.5"/>
        <n v="5000.5"/>
        <n v="9548.5"/>
        <n v="5566.0"/>
        <n v="2483.5"/>
        <n v="1349.5"/>
        <n v="259.0"/>
        <n v="2109.0"/>
        <n v="3981.0"/>
        <n v="2285.0"/>
        <n v="1654.0"/>
        <n v="771.0"/>
        <n v="441.0"/>
        <n v="549.0"/>
        <n v="1188.0"/>
        <n v="653.5"/>
        <n v="808.5"/>
        <n v="1897.0"/>
        <n v="517.0"/>
        <n v="2583.0"/>
        <n v="15295.0"/>
        <n v="34791.0"/>
        <n v="1576.0"/>
        <n v="3604.0"/>
        <n v="0.0"/>
        <n v="313.0"/>
        <n v="380.0"/>
        <n v="29589.0"/>
        <n v="60690.0"/>
        <n v="5766.0"/>
        <n v="12868.0"/>
        <n v="424.0"/>
        <n v="1092.0"/>
        <n v="9882.0"/>
        <n v="20829.0"/>
        <n v="5829.5"/>
        <n v="12988.0"/>
        <n v="352.5"/>
        <n v="616.0"/>
        <n v="3062.5"/>
        <n v="8227.0"/>
        <n v="5218.5"/>
        <n v="3501.0"/>
        <n v="5906.5"/>
        <n v="7500.0"/>
        <n v="4639.5"/>
        <n v="44489.5"/>
        <n v="74241.0"/>
        <n v="46583.5"/>
        <n v="22005.0"/>
        <n v="11166.0"/>
        <n v="7071.5"/>
        <n v="5700.5"/>
        <n v="296.0"/>
        <n v="182.5"/>
        <n v="1488.0"/>
        <n v="1474.0"/>
        <n v="1387.5"/>
        <n v="92135.0"/>
        <n v="149539.5"/>
        <n v="92512.5"/>
        <n v="68282.0"/>
        <n v="22768.0"/>
        <n v="13643.5"/>
        <n v="2898.0"/>
        <n v="2365.0"/>
        <n v="1385.0"/>
        <n v="945.0"/>
        <n v="38029.5"/>
        <n v="22784.0"/>
        <n v="27281.0"/>
        <n v="23045.5"/>
        <n v="13815.0"/>
        <n v="9258.5"/>
        <n v="470.0"/>
        <n v="1633.5"/>
        <n v="1172.0"/>
        <n v="838.0"/>
        <n v="594.5"/>
        <n v="300.5"/>
        <n v="810.0"/>
        <n v="618.5"/>
        <n v="368.0"/>
        <n v="334.0"/>
        <n v="19670.5"/>
        <n v="11706.0"/>
        <n v="7639.5"/>
        <n v="5938.0"/>
        <n v="3674.5"/>
        <n v="8064.0"/>
        <n v="9220.5"/>
        <n v="5731.0"/>
        <n v="50686.0"/>
        <n v="84992.5"/>
        <n v="51184.5"/>
        <n v="24482.5"/>
        <n v="11223.5"/>
        <n v="7026.0"/>
        <n v="3795.5"/>
        <n v="1631.0"/>
        <n v="1011.0"/>
        <n v="104898.0"/>
        <n v="197483.5"/>
        <n v="118550.0"/>
        <n v="55013.5"/>
        <n v="26580.0"/>
        <n v="15863.5"/>
        <n v="7231.0"/>
        <n v="2617.5"/>
        <n v="1544.0"/>
        <n v="28181.0"/>
        <n v="49815.5"/>
        <n v="29503.5"/>
        <n v="27012.5"/>
        <n v="26955.5"/>
        <n v="16090.5"/>
        <n v="6335.0"/>
        <n v="864.0"/>
        <n v="479.5"/>
        <n v="283.0"/>
        <n v="174.5"/>
        <n v="2063.5"/>
        <n v="1335.0"/>
        <n v="490.0"/>
        <n v="349.0"/>
        <n v="222.5"/>
        <n v="12451.5"/>
        <n v="21209.5"/>
        <n v="12501.5"/>
        <n v="230.0"/>
        <n v="202.5"/>
        <n v="1493.5"/>
        <n v="926.5"/>
        <n v="269.0"/>
        <n v="204.0"/>
        <n v="5.5"/>
        <n v="44.0"/>
        <n v="2674.5"/>
        <n v="4313.5"/>
        <n v="2962.5"/>
        <n v="1945.0"/>
        <n v="249.5"/>
        <n v="578.0"/>
        <n v="938.5"/>
        <n v="627.0"/>
        <n v="880.5"/>
        <n v="667.0"/>
        <n v="474.0"/>
        <n v="7.5"/>
        <n v="401.5"/>
        <n v="724.0"/>
        <n v="518.0"/>
        <n v="245.5"/>
        <n v="527.5"/>
        <n v="790.5"/>
        <n v="589.0"/>
        <n v="455.5"/>
        <n v="203.5"/>
        <n v="147.5"/>
        <n v="164.0"/>
        <n v="43.0"/>
        <n v="1301.5"/>
        <n v="2132.0"/>
        <n v="1398.0"/>
        <n v="921.0"/>
        <n v="341.0"/>
        <n v="227.5"/>
        <n v="232.0"/>
        <n v="400.0"/>
        <n v="326.5"/>
        <n v="345.5"/>
        <n v="229.0"/>
        <n v="10.5"/>
        <n v="26.0"/>
        <n v="292.5"/>
        <n v="194.5"/>
        <n v="439.5"/>
        <n v="1215.5"/>
        <n v="787.5"/>
        <n v="9847.0"/>
        <n v="7568.5"/>
        <n v="2028.0"/>
        <n v="1167.5"/>
        <n v="859.0"/>
        <n v="760.0"/>
        <n v="266.0"/>
        <n v="139.5"/>
        <n v="17943.5"/>
        <n v="14305.5"/>
        <n v="4437.0"/>
        <n v="2530.0"/>
        <n v="723.5"/>
        <n v="460.5"/>
        <n v="271.5"/>
        <n v="7509.5"/>
        <n v="5083.0"/>
        <n v="4356.0"/>
        <n v="2566.0"/>
        <n v="2091.0"/>
        <n v="1894.0"/>
        <n v="292.0"/>
        <n v="151.0"/>
        <n v="178.5"/>
        <n v="1660.5"/>
        <n v="1665.0"/>
        <n v="1784.5"/>
        <n v="1178.5"/>
        <n v="2636.0"/>
        <n v="2768.0"/>
        <n v="1781.0"/>
        <n v="14610.0"/>
        <n v="24081.0"/>
        <n v="15559.5"/>
        <n v="8808.0"/>
        <n v="3496.0"/>
        <n v="2521.0"/>
        <n v="2189.0"/>
        <n v="759.0"/>
        <n v="674.0"/>
        <n v="446.5"/>
        <n v="34006.0"/>
        <n v="60572.0"/>
        <n v="37434.5"/>
        <n v="20605.0"/>
        <n v="8320.5"/>
        <n v="5228.0"/>
        <n v="2517.5"/>
        <n v="692.0"/>
        <n v="6077.0"/>
        <n v="11071.5"/>
        <n v="6689.5"/>
        <n v="8550.0"/>
        <n v="8515.0"/>
        <n v="5317.5"/>
        <n v="4400.0"/>
        <n v="145.5"/>
        <n v="421.5"/>
        <n v="255.0"/>
        <n v="208.5"/>
        <n v="860.0"/>
        <n v="170.5"/>
        <n v="3507.0"/>
        <n v="6310.5"/>
        <n v="3822.0"/>
        <n v="399.5"/>
        <n v="276.5"/>
        <n v="417.5"/>
        <n v="509.5"/>
        <n v="2771.5"/>
        <n v="5114.0"/>
        <n v="3074.0"/>
        <n v="1396.5"/>
        <n v="744.5"/>
        <n v="335.0"/>
        <n v="44.5"/>
        <n v="5638.0"/>
        <n v="11311.0"/>
        <n v="6182.5"/>
        <n v="2786.5"/>
        <n v="1580.5"/>
        <n v="870.0"/>
        <n v="103.0"/>
        <n v="1712.5"/>
        <n v="3281.0"/>
        <n v="1843.5"/>
        <n v="1599.0"/>
        <n v="881.5"/>
        <n v="577.0"/>
        <n v="1333.5"/>
        <n v="761.0"/>
        <n v="783.0"/>
        <n v="904.5"/>
        <n v="555.5"/>
        <n v="1119.5"/>
        <n v="1713.5"/>
        <n v="8704.5"/>
        <n v="16800.0"/>
        <n v="9042.0"/>
        <n v="3461.0"/>
        <n v="2134.0"/>
        <n v="1201.0"/>
        <n v="607.0"/>
        <n v="15857.0"/>
        <n v="32154.0"/>
        <n v="17349.5"/>
        <n v="6841.5"/>
        <n v="4832.0"/>
        <n v="2643.5"/>
        <n v="888.5"/>
        <n v="458.5"/>
        <n v="4747.0"/>
        <n v="9562.5"/>
        <n v="4921.5"/>
        <n v="3872.0"/>
        <n v="4879.0"/>
        <n v="2670.0"/>
        <n v="1249.5"/>
        <n v="107.5"/>
        <n v="107.0"/>
        <n v="2610.5"/>
        <n v="5088.0"/>
        <n v="2893.0"/>
        <n v="1446.0"/>
        <n v="1662.5"/>
        <n v="992.0"/>
        <n v="1786.5"/>
        <n v="2362.5"/>
        <n v="1380.5"/>
        <n v="13243.5"/>
        <n v="23390.0"/>
        <n v="14588.0"/>
        <n v="5790.0"/>
        <n v="2684.0"/>
        <n v="1577.5"/>
        <n v="1107.0"/>
        <n v="456.0"/>
        <n v="385.0"/>
        <n v="27205.5"/>
        <n v="53900.5"/>
        <n v="30506.5"/>
        <n v="13211.0"/>
        <n v="6614.5"/>
        <n v="4011.0"/>
        <n v="1541.5"/>
        <n v="732.0"/>
        <n v="397.0"/>
        <n v="7849.0"/>
        <n v="14936.0"/>
        <n v="9160.0"/>
        <n v="7552.0"/>
        <n v="6686.5"/>
        <n v="4056.5"/>
        <n v="2161.0"/>
        <n v="155.0"/>
        <n v="157.0"/>
        <n v="93.0"/>
        <n v="444.0"/>
        <n v="293.0"/>
        <n v="144.0"/>
        <n v="81.5"/>
        <n v="2792.5"/>
        <n v="5582.0"/>
        <n v="1404.0"/>
        <n v="342.5"/>
        <n v="3164.0"/>
        <n v="261.0"/>
        <n v="369.0"/>
        <n v="4.5"/>
        <n v="5670.5"/>
        <n v="1038.0"/>
        <n v="117.0"/>
        <n v="1327.0"/>
        <n v="1050.0"/>
        <n v="91.5"/>
        <n v="0.5"/>
        <n v="1334.0"/>
        <n v="2729.0"/>
        <n v="2889.5"/>
        <n v="1998.0"/>
        <n v="3240.5"/>
        <n v="2693.0"/>
        <n v="1757.5"/>
        <n v="16921.5"/>
        <n v="26791.5"/>
        <n v="19335.5"/>
        <n v="10349.5"/>
        <n v="3286.5"/>
        <n v="2425.0"/>
        <n v="2499.5"/>
        <n v="286.0"/>
        <n v="1241.5"/>
        <n v="609.0"/>
        <n v="36152.5"/>
        <n v="62266.5"/>
        <n v="37902.0"/>
        <n v="34265.0"/>
        <n v="8481.0"/>
        <n v="5570.0"/>
        <n v="908.0"/>
        <n v="548.5"/>
        <n v="12726.0"/>
        <n v="8757.5"/>
        <n v="10854.0"/>
        <n v="8661.0"/>
        <n v="5657.0"/>
        <n v="5021.5"/>
        <n v="747.0"/>
        <n v="516.0"/>
        <n v="423.5"/>
        <n v="215.5"/>
        <n v="195.5"/>
        <n v="822.5"/>
        <n v="317.0"/>
        <n v="166.5"/>
        <n v="299.0"/>
        <n v="7435.0"/>
        <n v="5049.5"/>
        <n v="2609.0"/>
        <n v="1052.0"/>
        <n v="836.0"/>
        <n v="290.0"/>
        <n v="3251.0"/>
        <n v="4443.0"/>
        <n v="3263.0"/>
        <n v="2595.5"/>
        <n v="646.0"/>
        <n v="516.5"/>
        <n v="711.0"/>
        <n v="105.5"/>
        <n v="365.0"/>
        <n v="168.0"/>
        <n v="7494.0"/>
        <n v="11349.0"/>
        <n v="8516.0"/>
        <n v="5700.0"/>
        <n v="1606.0"/>
        <n v="1141.0"/>
        <n v="692.5"/>
        <n v="83.5"/>
        <n v="1829.5"/>
        <n v="2588.0"/>
        <n v="1938.0"/>
        <n v="1628.0"/>
        <n v="233.0"/>
        <n v="171.5"/>
        <n v="329.5"/>
        <n v="273.5"/>
        <n v="785.5"/>
        <n v="1099.5"/>
        <n v="798.0"/>
        <n v="442.5"/>
        <n v="336.0"/>
        <n v="534.0"/>
        <n v="364.0"/>
        <n v="1334.5"/>
        <n v="825.0"/>
        <n v="177.5"/>
        <n v="193.5"/>
        <n v="179.5"/>
        <n v="201.5"/>
        <n v="322.0"/>
        <n v="179.0"/>
        <n v="1673.0"/>
        <n v="2847.0"/>
        <n v="1885.5"/>
        <n v="1053.0"/>
        <n v="243.5"/>
        <n v="223.0"/>
        <n v="3429.5"/>
        <n v="5938.5"/>
        <n v="3806.0"/>
        <n v="2163.0"/>
        <n v="844.5"/>
        <n v="525.5"/>
        <n v="592.5"/>
        <n v="807.0"/>
        <n v="865.5"/>
        <n v="546.5"/>
        <n v="461.5"/>
        <n v="479.0"/>
        <n v="978.0"/>
        <n v="682.0"/>
        <n v="833.5"/>
        <n v="1288.0"/>
        <n v="950.5"/>
        <n v="641.5"/>
        <n v="206.0"/>
        <n v="86.0"/>
        <n v="2023.0"/>
        <n v="3213.5"/>
        <n v="2302.5"/>
        <n v="1435.0"/>
        <n v="293.5"/>
        <n v="129.5"/>
        <n v="308.5"/>
        <n v="541.5"/>
        <n v="568.5"/>
        <n v="404.0"/>
        <n v="291.0"/>
        <n v="20.5"/>
        <n v="196.5"/>
        <n v="229.5"/>
        <n v="1780.0"/>
        <n v="3255.5"/>
        <n v="1977.5"/>
        <n v="855.5"/>
        <n v="3269.0"/>
        <n v="6545.0"/>
        <n v="3712.5"/>
        <n v="1697.5"/>
        <n v="891.5"/>
        <n v="528.5"/>
        <n v="855.0"/>
        <n v="1899.0"/>
        <n v="1111.0"/>
        <n v="901.0"/>
        <n v="368.5"/>
        <n v="234.5"/>
        <n v="133.0"/>
        <n v="129.0"/>
        <n v="1245.5"/>
        <n v="1986.5"/>
        <n v="1342.5"/>
        <n v="820.0"/>
        <n v="219.5"/>
        <n v="5910.0"/>
        <n v="3851.0"/>
        <n v="2172.5"/>
        <n v="716.0"/>
        <n v="521.0"/>
        <n v="718.0"/>
        <n v="544.5"/>
        <n v="812.5"/>
        <n v="736.5"/>
        <n v="561.5"/>
        <n v="577.5"/>
        <n v="743.5"/>
        <n v="402.0"/>
        <n v="1180.0"/>
        <n v="1339.5"/>
        <n v="877.5"/>
        <n v="12601.0"/>
        <n v="8784.5"/>
        <n v="4086.5"/>
        <n v="1522.0"/>
        <n v="1032.5"/>
        <n v="834.0"/>
        <n v="382.0"/>
        <n v="15746.5"/>
        <n v="27782.0"/>
        <n v="17661.5"/>
        <n v="9114.0"/>
        <n v="3679.5"/>
        <n v="2340.0"/>
        <n v="939.5"/>
        <n v="192.0"/>
        <n v="3663.0"/>
        <n v="6243.0"/>
        <n v="4383.0"/>
        <n v="4431.0"/>
        <n v="3725.0"/>
        <n v="2370.0"/>
        <n v="1875.0"/>
        <n v="157.5"/>
        <n v="236.5"/>
        <n v="146.5"/>
        <n v="124.5"/>
        <n v="64.5"/>
        <n v="358.5"/>
        <n v="139.0"/>
        <n v="2099.5"/>
        <n v="3895.5"/>
        <n v="2553.5"/>
        <n v="7790.0"/>
        <n v="13107.5"/>
        <n v="7958.5"/>
        <n v="15185.0"/>
        <n v="19076.5"/>
        <n v="10767.0"/>
        <n v="87450.5"/>
        <n v="158830.5"/>
        <n v="92957.5"/>
        <n v="47822.5"/>
        <n v="29819.5"/>
        <n v="18262.5"/>
        <n v="11735.0"/>
        <n v="3490.0"/>
        <n v="3386.5"/>
        <n v="2006.0"/>
        <n v="187330.5"/>
        <n v="367009.5"/>
        <n v="205713.0"/>
        <n v="87985.5"/>
        <n v="48127.5"/>
        <n v="27118.0"/>
        <n v="11140.0"/>
        <n v="5596.0"/>
        <n v="2795.5"/>
        <n v="42303.0"/>
        <n v="78736.0"/>
        <n v="47365.5"/>
        <n v="45029.0"/>
        <n v="48758.5"/>
        <n v="27510.5"/>
        <n v="15398.0"/>
        <n v="1178.0"/>
        <n v="4075.0"/>
        <n v="3476.5"/>
        <n v="2205.5"/>
        <n v="2266.0"/>
        <n v="2055.5"/>
        <n v="1214.0"/>
        <n v="1140.0"/>
        <n v="4135.5"/>
        <n v="2543.5"/>
        <n v="1860.0"/>
        <n v="1270.5"/>
        <n v="774.0"/>
        <n v="30815.5"/>
        <n v="57161.5"/>
        <n v="31633.5"/>
        <n v="13879.0"/>
        <n v="2848.0"/>
        <n v="1594.0"/>
        <n v="2489.0"/>
        <n v="2001.0"/>
        <n v="1359.0"/>
        <n v="10085.0"/>
        <n v="16934.0"/>
        <n v="10309.5"/>
        <n v="6822.0"/>
        <n v="3513.5"/>
        <n v="2326.5"/>
        <n v="2200.0"/>
        <n v="515.0"/>
        <n v="287.0"/>
        <n v="24112.5"/>
        <n v="42836.0"/>
        <n v="26867.0"/>
        <n v="14211.0"/>
        <n v="5280.0"/>
        <n v="3354.5"/>
        <n v="1453.5"/>
        <n v="703.0"/>
        <n v="370.0"/>
        <n v="3865.0"/>
        <n v="7435.5"/>
        <n v="4493.0"/>
        <n v="5215.0"/>
        <n v="5317.0"/>
        <n v="3424.5"/>
        <n v="2454.0"/>
        <n v="688.0"/>
        <n v="488.5"/>
        <n v="413.0"/>
        <n v="420.0"/>
        <n v="265.0"/>
        <n v="3861.5"/>
        <n v="7044.0"/>
        <n v="4753.5"/>
        <n v="1853.5"/>
        <n v="1571.0"/>
        <n v="1800.5"/>
        <n v="1186.5"/>
        <n v="799.5"/>
        <n v="515.5"/>
        <n v="4127.5"/>
        <n v="7710.5"/>
        <n v="4578.0"/>
        <n v="2088.5"/>
        <n v="961.0"/>
        <n v="572.5"/>
        <n v="557.5"/>
        <n v="1169.0"/>
        <n v="685.0"/>
        <n v="858.5"/>
        <n v="974.0"/>
        <n v="581.0"/>
        <n v="97.5"/>
        <n v="460.0"/>
        <n v="614.0"/>
        <n v="264.0"/>
        <n v="195.0"/>
        <n v="394.5"/>
        <n v="420.5"/>
        <n v="246.5"/>
        <n v="1678.0"/>
        <n v="3108.5"/>
        <n v="1932.5"/>
        <n v="1190.5"/>
        <n v="419.0"/>
        <n v="5149.0"/>
        <n v="9292.0"/>
        <n v="5742.5"/>
        <n v="2971.0"/>
        <n v="1116.5"/>
        <n v="664.0"/>
        <n v="291.5"/>
        <n v="1328.5"/>
        <n v="883.0"/>
        <n v="1183.5"/>
        <n v="1135.0"/>
        <n v="671.0"/>
        <n v="504.5"/>
        <n v="441.5"/>
        <n v="1609.5"/>
        <n v="947.5"/>
        <n v="1472.0"/>
        <n v="1988.5"/>
        <n v="1091.0"/>
        <n v="10350.0"/>
        <n v="18990.5"/>
        <n v="10574.0"/>
        <n v="5174.0"/>
        <n v="2978.0"/>
        <n v="1725.0"/>
        <n v="228.5"/>
        <n v="21564.5"/>
        <n v="42970.0"/>
        <n v="23408.5"/>
        <n v="10051.5"/>
        <n v="6219.5"/>
        <n v="3424.0"/>
        <n v="1076.5"/>
        <n v="454.0"/>
        <n v="187.0"/>
        <n v="4328.5"/>
        <n v="8338.0"/>
        <n v="4588.5"/>
        <n v="4813.0"/>
        <n v="6290.5"/>
        <n v="3469.5"/>
        <n v="1615.5"/>
        <n v="267.5"/>
        <n v="511.0"/>
        <n v="186.0"/>
        <n v="3926.5"/>
        <n v="7504.5"/>
        <n v="4058.0"/>
        <n v="1613.0"/>
        <n v="635.0"/>
        <n v="431.0"/>
        <n v="1044.0"/>
        <n v="638.0"/>
        <n v="3703.5"/>
        <n v="6423.0"/>
        <n v="3852.5"/>
        <n v="2425.5"/>
        <n v="916.0"/>
        <n v="869.0"/>
        <n v="8966.0"/>
        <n v="16457.5"/>
        <n v="9610.0"/>
        <n v="4759.0"/>
        <n v="2239.0"/>
        <n v="1382.0"/>
        <n v="582.5"/>
        <n v="131.5"/>
        <n v="1856.0"/>
        <n v="2054.0"/>
        <n v="2107.0"/>
        <n v="2259.5"/>
        <n v="1399.0"/>
        <n v="953.5"/>
        <n v="414.5"/>
        <n v="1043.0"/>
        <n v="1162.0"/>
        <n v="852.5"/>
        <n v="804.0"/>
        <n v="810.5"/>
        <n v="746.5"/>
        <n v="453.5"/>
        <n v="3052.5"/>
        <n v="4956.5"/>
        <n v="3247.0"/>
        <n v="2482.0"/>
        <n v="1322.0"/>
        <n v="971.5"/>
        <n v="134.0"/>
        <n v="7423.5"/>
        <n v="12942.5"/>
        <n v="8058.5"/>
        <n v="4415.5"/>
        <n v="1539.5"/>
        <n v="1983.5"/>
        <n v="1340.0"/>
        <n v="1622.5"/>
        <n v="713.5"/>
        <n v="178.0"/>
        <n v="1252.5"/>
        <n v="1370.5"/>
        <n v="1282.0"/>
        <n v="1009.5"/>
        <n v="559.5"/>
        <n v="1233.0"/>
        <n v="1902.5"/>
        <n v="1080.5"/>
        <n v="8366.5"/>
        <n v="15574.5"/>
        <n v="8709.0"/>
        <n v="4326.5"/>
        <n v="2993.5"/>
        <n v="1832.5"/>
        <n v="48.0"/>
        <n v="309.0"/>
        <n v="298.5"/>
        <n v="16797.5"/>
        <n v="33352.0"/>
        <n v="17575.5"/>
        <n v="7204.5"/>
        <n v="4441.0"/>
        <n v="2408.0"/>
        <n v="1177.5"/>
        <n v="4281.5"/>
        <n v="8085.0"/>
        <n v="4389.5"/>
        <n v="3699.5"/>
        <n v="4486.0"/>
        <n v="2437.0"/>
        <n v="1191.0"/>
        <n v="651.0"/>
        <n v="362.0"/>
        <n v="221.5"/>
        <n v="429.5"/>
        <n v="238.5"/>
        <n v="249.0"/>
        <n v="142.5"/>
        <n v="2944.5"/>
        <n v="5795.0"/>
        <n v="3085.0"/>
        <n v="1537.5"/>
        <n v="413.5"/>
        <n v="443.5"/>
        <n v="3907.5"/>
        <n v="7825.5"/>
        <n v="4479.0"/>
        <n v="2262.5"/>
        <n v="1488.5"/>
        <n v="894.0"/>
        <n v="530.0"/>
        <n v="8602.0"/>
        <n v="17378.5"/>
        <n v="9443.5"/>
        <n v="3929.5"/>
        <n v="2433.0"/>
        <n v="1352.5"/>
        <n v="2026.0"/>
        <n v="4073.5"/>
        <n v="2293.0"/>
        <n v="2224.5"/>
        <n v="2469.0"/>
        <n v="1374.0"/>
        <n v="731.0"/>
        <n v="281.5"/>
        <n v="111.0"/>
        <n v="1382.5"/>
        <n v="2869.0"/>
        <n v="1736.5"/>
        <n v="1166.5"/>
        <n v="1106.5"/>
        <n v="603.5"/>
        <n v="1460.5"/>
        <n v="2624.5"/>
        <n v="1311.5"/>
        <n v="10591.5"/>
        <n v="22007.0"/>
        <n v="12495.5"/>
        <n v="4408.5"/>
        <n v="1591.5"/>
        <n v="705.0"/>
        <n v="22485.0"/>
        <n v="45800.5"/>
        <n v="24146.5"/>
        <n v="8807.0"/>
        <n v="5806.5"/>
        <n v="3002.0"/>
        <n v="773.0"/>
        <n v="190.5"/>
        <n v="5861.0"/>
        <n v="11742.5"/>
        <n v="7289.5"/>
        <n v="5581.0"/>
        <n v="5867.0"/>
        <n v="3034.0"/>
        <n v="257.0"/>
        <n v="123.5"/>
        <n v="2702.5"/>
        <n v="7695.0"/>
        <n v="3510.0"/>
        <n v="546.0"/>
        <n v="1097.0"/>
        <n v="6326.0"/>
        <n v="10398.5"/>
        <n v="6746.0"/>
        <n v="4006.5"/>
        <n v="1646.5"/>
        <n v="1080.0"/>
        <n v="964.0"/>
        <n v="199.5"/>
        <n v="151.5"/>
        <n v="12697.0"/>
        <n v="23412.5"/>
        <n v="14620.5"/>
        <n v="7610.5"/>
        <n v="3420.0"/>
        <n v="2126.0"/>
        <n v="1151.5"/>
        <n v="564.5"/>
        <n v="2876.0"/>
        <n v="5047.5"/>
        <n v="3338.0"/>
        <n v="3919.0"/>
        <n v="1729.5"/>
        <n v="476.0"/>
        <n v="105.0"/>
        <n v="1836.5"/>
        <n v="3372.5"/>
        <n v="1873.0"/>
        <n v="1075.0"/>
        <n v="485.0"/>
        <n v="370.5"/>
        <n v="843.0"/>
        <n v="493.0"/>
        <n v="4608.0"/>
        <n v="8295.5"/>
        <n v="5191.0"/>
        <n v="2577.0"/>
        <n v="1297.0"/>
        <n v="807.5"/>
        <n v="593.0"/>
        <n v="101.5"/>
        <n v="9243.0"/>
        <n v="17646.5"/>
        <n v="10252.5"/>
        <n v="4655.5"/>
        <n v="1285.0"/>
        <n v="2755.5"/>
        <n v="5614.5"/>
        <n v="3636.0"/>
        <n v="2681.5"/>
        <n v="1023.5"/>
        <n v="1956.5"/>
        <n v="1223.0"/>
        <n v="1290.0"/>
        <n v="2087.0"/>
        <n v="1147.0"/>
        <n v="8427.0"/>
        <n v="16825.5"/>
        <n v="8833.0"/>
        <n v="4132.0"/>
        <n v="4423.0"/>
        <n v="1793.5"/>
        <n v="21127.0"/>
        <n v="42166.5"/>
        <n v="22410.5"/>
        <n v="7750.0"/>
        <n v="5739.0"/>
        <n v="1183.0"/>
        <n v="1239.5"/>
        <n v="3625.5"/>
        <n v="7690.5"/>
        <n v="3796.0"/>
        <n v="4009.5"/>
        <n v="5813.5"/>
        <n v="3096.0"/>
        <n v="1168.0"/>
        <n v="133.5"/>
        <n v="426.0"/>
        <n v="3328.0"/>
        <n v="6619.0"/>
        <n v="684.5"/>
        <n v="1281.5"/>
        <n v="1063.0"/>
        <n v="7163.5"/>
        <n v="14898.0"/>
        <n v="7782.0"/>
        <n v="3453.5"/>
        <n v="2452.0"/>
        <n v="756.0"/>
        <n v="320.0"/>
        <n v="16370.5"/>
        <n v="32991.5"/>
        <n v="18020.5"/>
        <n v="6747.0"/>
        <n v="2307.5"/>
        <n v="857.0"/>
        <n v="480.5"/>
        <n v="4448.0"/>
        <n v="9499.0"/>
        <n v="5053.5"/>
        <n v="3980.0"/>
        <n v="4226.0"/>
        <n v="2341.5"/>
        <n v="1173.0"/>
        <n v="295.5"/>
        <n v="159.0"/>
        <n v="366.5"/>
        <n v="135.0"/>
        <n v="1991.0"/>
        <n v="4502.5"/>
        <n v="860.5"/>
        <n v="448.5"/>
        <n v="252.5"/>
        <n v="459.0"/>
        <n v="762.0"/>
        <n v="378.5"/>
        <n v="4353.5"/>
        <n v="7991.5"/>
        <n v="4857.0"/>
        <n v="2091.5"/>
        <n v="1317.5"/>
        <n v="8351.0"/>
        <n v="16844.0"/>
        <n v="9254.0"/>
        <n v="3714.5"/>
        <n v="2380.5"/>
        <n v="1337.5"/>
        <n v="542.0"/>
        <n v="297.0"/>
        <n v="1848.0"/>
        <n v="3443.0"/>
        <n v="2103.0"/>
        <n v="2244.5"/>
        <n v="2422.0"/>
        <n v="1363.5"/>
        <n v="1661.5"/>
        <n v="3588.0"/>
        <n v="1967.5"/>
        <n v="2608.5"/>
        <n v="4511.0"/>
        <n v="2304.5"/>
        <n v="4596.0"/>
        <n v="7434.0"/>
        <n v="3824.5"/>
        <n v="32420.0"/>
        <n v="60977.5"/>
        <n v="33855.0"/>
        <n v="14538.0"/>
        <n v="13443.0"/>
        <n v="7452.5"/>
        <n v="1275.0"/>
        <n v="71193.5"/>
        <n v="142910.5"/>
        <n v="75775.0"/>
        <n v="27768.0"/>
        <n v="21813.0"/>
        <n v="11692.5"/>
        <n v="4657.0"/>
        <n v="4283.5"/>
        <n v="1958.0"/>
        <n v="18092.0"/>
        <n v="34513.0"/>
        <n v="18463.5"/>
        <n v="16285.0"/>
        <n v="22128.0"/>
        <n v="11866.5"/>
        <n v="4676.0"/>
        <n v="256.5"/>
        <n v="1624.5"/>
        <n v="1118.0"/>
        <n v="1118.5"/>
        <n v="642.5"/>
        <n v="1670.5"/>
        <n v="984.0"/>
        <n v="779.0"/>
        <n v="734.0"/>
        <n v="8068.5"/>
        <n v="16627.0"/>
        <n v="8878.0"/>
        <n v="439.0"/>
        <n v="488.0"/>
        <n v="2442.5"/>
        <n v="4008.0"/>
        <n v="2556.5"/>
        <n v="1743.0"/>
        <n v="1004.0"/>
        <n v="520.0"/>
        <n v="6275.5"/>
        <n v="11230.5"/>
        <n v="6991.0"/>
        <n v="3640.0"/>
        <n v="1664.0"/>
        <n v="1077.5"/>
        <n v="182.0"/>
        <n v="931.5"/>
        <n v="1566.0"/>
        <n v="1036.5"/>
        <n v="1687.5"/>
        <n v="185.5"/>
        <n v="132.5"/>
        <n v="160.5"/>
        <n v="1443.5"/>
        <n v="1072.5"/>
        <n v="1632.0"/>
        <n v="778.0"/>
        <n v="3111.0"/>
        <n v="1589.0"/>
        <n v="14145.0"/>
        <n v="27303.0"/>
        <n v="14462.0"/>
        <n v="5164.5"/>
        <n v="5257.0"/>
        <n v="997.0"/>
        <n v="378.0"/>
        <n v="236.0"/>
        <n v="28160.5"/>
        <n v="57003.5"/>
        <n v="29633.5"/>
        <n v="9728.5"/>
        <n v="8785.0"/>
        <n v="4527.0"/>
        <n v="1508.5"/>
        <n v="1801.5"/>
        <n v="808.0"/>
        <n v="7184.5"/>
        <n v="14484.5"/>
        <n v="7317.0"/>
        <n v="5939.5"/>
        <n v="8890.0"/>
        <n v="4580.5"/>
        <n v="243.0"/>
        <n v="263.5"/>
        <n v="130.0"/>
        <n v="3958.0"/>
        <n v="7811.0"/>
        <n v="4294.0"/>
        <n v="842.5"/>
        <n v="520.5"/>
        <n v="930.0"/>
        <n v="1322.5"/>
        <n v="714.0"/>
        <n v="6346.0"/>
        <n v="11096.0"/>
        <n v="6601.0"/>
        <n v="2925.0"/>
        <n v="1699.0"/>
        <n v="999.0"/>
        <n v="387.0"/>
        <n v="14477.5"/>
        <n v="28805.5"/>
        <n v="15017.5"/>
        <n v="6531.5"/>
        <n v="4046.5"/>
        <n v="2064.0"/>
        <n v="1034.5"/>
        <n v="993.5"/>
        <n v="3974.5"/>
        <n v="3834.5"/>
        <n v="3357.5"/>
        <n v="4109.0"/>
        <n v="2096.0"/>
        <n v="983.5"/>
        <n v="421.0"/>
        <n v="194.0"/>
        <n v="2134.5"/>
        <n v="1197.0"/>
        <n v="603.0"/>
        <n v="2015.5"/>
        <n v="4034.0"/>
        <n v="2025.0"/>
        <n v="822.0"/>
        <n v="172.5"/>
        <n v="223.5"/>
        <n v="4999.5"/>
        <n v="10022.0"/>
        <n v="5069.0"/>
        <n v="1482.0"/>
        <n v="893.0"/>
        <n v="1132.0"/>
        <n v="2257.5"/>
        <n v="1129.0"/>
        <n v="1005.5"/>
        <n v="1786.0"/>
        <n v="900.5"/>
        <n v="60.5"/>
        <n v="319.5"/>
        <n v="715.5"/>
        <n v="320.5"/>
        <n v="497.0"/>
        <n v="949.5"/>
        <n v="517.5"/>
        <n v="353.5"/>
        <n v="426.5"/>
        <n v="171.0"/>
        <n v="1282.5"/>
        <n v="2583.5"/>
        <n v="1336.5"/>
        <n v="209.5"/>
        <n v="556.0"/>
        <n v="445.5"/>
        <n v="214.5"/>
        <n v="595.5"/>
        <n v="377.0"/>
        <n v="4277.0"/>
        <n v="6617.0"/>
        <n v="4189.0"/>
        <n v="2703.5"/>
        <n v="925.0"/>
        <n v="851.0"/>
        <n v="8140.0"/>
        <n v="12806.0"/>
        <n v="8061.0"/>
        <n v="7232.0"/>
        <n v="1606.5"/>
        <n v="988.5"/>
        <n v="672.0"/>
        <n v="522.0"/>
        <n v="220.0"/>
        <n v="3904.0"/>
        <n v="2451.5"/>
        <n v="2053.0"/>
        <n v="1611.0"/>
        <n v="1820.0"/>
        <n v="1007.0"/>
        <n v="720.5"/>
        <n v="381.0"/>
        <n v="329.0"/>
        <n v="519.5"/>
        <n v="359.0"/>
        <n v="3812.0"/>
        <n v="6152.0"/>
        <n v="3996.5"/>
        <n v="2363.5"/>
        <n v="1231.5"/>
        <n v="838.5"/>
        <n v="698.5"/>
        <n v="8061.5"/>
        <n v="14533.0"/>
        <n v="8498.5"/>
        <n v="1002.0"/>
        <n v="690.0"/>
        <n v="466.5"/>
        <n v="254.0"/>
        <n v="4129.0"/>
        <n v="2477.5"/>
        <n v="2074.0"/>
        <n v="1750.0"/>
        <n v="988.0"/>
        <n v="737.5"/>
        <n v="226.0"/>
        <n v="205.0"/>
        <n v="1212.0"/>
        <n v="1166.0"/>
        <n v="717.5"/>
        <n v="1366.0"/>
        <n v="2310.0"/>
        <n v="18991.5"/>
        <n v="9521.0"/>
        <n v="2248.5"/>
        <n v="994.0"/>
        <n v="363.0"/>
        <n v="362.5"/>
        <n v="21878.5"/>
        <n v="45286.5"/>
        <n v="23123.5"/>
        <n v="8433.5"/>
        <n v="7212.5"/>
        <n v="3805.0"/>
        <n v="1357.0"/>
        <n v="1133.5"/>
        <n v="531.0"/>
        <n v="5144.5"/>
        <n v="10456.0"/>
        <n v="5353.0"/>
        <n v="5041.0"/>
        <n v="7313.5"/>
        <n v="3867.0"/>
        <n v="1377.0"/>
        <n v="574.0"/>
        <n v="305.5"/>
        <n v="431.5"/>
        <n v="106.0"/>
        <n v="503.5"/>
        <n v="2124.5"/>
        <n v="4776.0"/>
        <n v="2419.5"/>
        <n v="1021.5"/>
        <n v="9778.5"/>
        <n v="6031.5"/>
        <n v="8474.5"/>
        <n v="10765.5"/>
        <n v="6252.5"/>
        <n v="55789.5"/>
        <n v="97587.5"/>
        <n v="57482.0"/>
        <n v="31879.5"/>
        <n v="23401.5"/>
        <n v="13958.5"/>
        <n v="8784.0"/>
        <n v="339.5"/>
        <n v="2784.0"/>
        <n v="2752.0"/>
        <n v="1609.0"/>
        <n v="123606.5"/>
        <n v="211625.0"/>
        <n v="125685.5"/>
        <n v="57233.0"/>
        <n v="34950.5"/>
        <n v="20016.0"/>
        <n v="10035.0"/>
        <n v="7431.5"/>
        <n v="3839.0"/>
        <n v="31268.5"/>
        <n v="53683.0"/>
        <n v="32535.5"/>
        <n v="30838.0"/>
        <n v="35404.0"/>
        <n v="20274.0"/>
        <n v="10936.5"/>
        <n v="786.5"/>
        <n v="499.5"/>
        <n v="4080.0"/>
        <n v="2628.5"/>
        <n v="2457.5"/>
        <n v="2147.0"/>
        <n v="1266.5"/>
        <n v="1113.0"/>
        <n v="2800.0"/>
        <n v="2051.0"/>
        <n v="2071.0"/>
        <n v="1268.0"/>
        <n v="16078.5"/>
        <n v="29763.0"/>
        <n v="15996.5"/>
        <n v="9384.0"/>
        <n v="9653.5"/>
        <n v="5585.0"/>
        <n v="8293.0"/>
        <n v="10746.0"/>
        <n v="6089.0"/>
        <n v="50221.0"/>
        <n v="93387.0"/>
        <n v="51129.5"/>
        <n v="24643.5"/>
        <n v="17682.0"/>
        <n v="4330.0"/>
        <n v="1783.0"/>
        <n v="1047.0"/>
        <n v="108226.5"/>
        <n v="214082.0"/>
        <n v="117191.0"/>
        <n v="49634.0"/>
        <n v="32139.0"/>
        <n v="18032.0"/>
        <n v="9250.0"/>
        <n v="6466.5"/>
        <n v="3292.0"/>
        <n v="28469.5"/>
        <n v="53290.5"/>
        <n v="29388.5"/>
        <n v="27235.5"/>
        <n v="32577.5"/>
        <n v="18290.0"/>
        <n v="6472.5"/>
        <n v="1967.0"/>
        <n v="1420.5"/>
        <n v="1271.0"/>
        <n v="1125.5"/>
        <n v="656.5"/>
        <n v="735.0"/>
        <n v="940.5"/>
        <n v="564.0"/>
        <n v="12516.5"/>
        <n v="24453.5"/>
        <n v="12775.5"/>
        <n v="586.0"/>
        <n v="469.0"/>
        <n v="164.5"/>
        <n v="1445.0"/>
        <n v="1163.5"/>
        <n v="957.0"/>
        <n v="331.0"/>
        <n v="225.5"/>
        <n v="170.0"/>
        <n v="116.0"/>
        <n v="174.0"/>
        <n v="148.5"/>
        <n v="550.5"/>
        <n v="776.5"/>
        <n v="522.5"/>
        <n v="529.0"/>
        <n v="1397.0"/>
        <n v="2139.0"/>
        <n v="1507.0"/>
        <n v="272.5"/>
        <n v="316.0"/>
        <n v="303.5"/>
        <n v="341.5"/>
        <n v="203.0"/>
        <n v="348.0"/>
        <n v="2843.0"/>
        <n v="1680.0"/>
        <n v="996.0"/>
        <n v="386.0"/>
        <n v="3358.5"/>
        <n v="6263.0"/>
        <n v="3502.0"/>
        <n v="1731.5"/>
        <n v="961.5"/>
        <n v="571.5"/>
        <n v="943.0"/>
        <n v="1737.5"/>
        <n v="937.0"/>
        <n v="874.0"/>
        <n v="972.5"/>
        <n v="348.5"/>
        <n v="410.5"/>
        <n v="780.5"/>
        <n v="825.5"/>
        <n v="805.0"/>
        <n v="1291.0"/>
        <n v="1033.0"/>
        <n v="728.0"/>
        <n v="6753.0"/>
        <n v="11327.5"/>
        <n v="7340.0"/>
        <n v="4254.0"/>
        <n v="1347.5"/>
        <n v="217.5"/>
        <n v="15379.5"/>
        <n v="26974.0"/>
        <n v="17122.5"/>
        <n v="9889.5"/>
        <n v="3887.5"/>
        <n v="2599.5"/>
        <n v="1779.0"/>
        <n v="818.0"/>
        <n v="4159.0"/>
        <n v="7407.0"/>
        <n v="4733.0"/>
        <n v="4759.5"/>
        <n v="3945.5"/>
        <n v="2631.5"/>
        <n v="2336.5"/>
        <n v="555.0"/>
        <n v="384.0"/>
        <n v="304.0"/>
        <n v="218.0"/>
        <n v="1366.5"/>
        <n v="2434.0"/>
        <n v="1712.0"/>
        <n v="1723.0"/>
        <n v="1307.0"/>
        <n v="1117.5"/>
        <n v="8287.0"/>
        <n v="14933.0"/>
        <n v="8342.0"/>
        <n v="3319.5"/>
        <n v="1976.5"/>
        <n v="1163.0"/>
        <n v="218.5"/>
        <n v="17550.0"/>
        <n v="34936.0"/>
        <n v="18693.5"/>
        <n v="8154.0"/>
        <n v="5664.5"/>
        <n v="3210.5"/>
        <n v="1300.5"/>
        <n v="425.0"/>
        <n v="4773.0"/>
        <n v="9156.0"/>
        <n v="4959.5"/>
        <n v="4754.0"/>
        <n v="5763.0"/>
        <n v="3265.0"/>
        <n v="1737.0"/>
        <n v="336.5"/>
        <n v="187.5"/>
        <n v="222.0"/>
        <n v="2103.5"/>
        <n v="3851.5"/>
        <n v="2110.0"/>
        <n v="1257.5"/>
        <n v="1259.0"/>
        <n v="623.0"/>
        <n v="899.0"/>
        <n v="1480.5"/>
        <n v="739.0"/>
        <n v="7611.5"/>
        <n v="14027.0"/>
        <n v="7612.0"/>
        <n v="3379.5"/>
        <n v="3258.5"/>
        <n v="1815.5"/>
        <n v="878.0"/>
        <n v="176.5"/>
        <n v="15592.5"/>
        <n v="31038.5"/>
        <n v="16452.0"/>
        <n v="6007.5"/>
        <n v="4492.5"/>
        <n v="2428.0"/>
        <n v="1142.5"/>
        <n v="1362.5"/>
        <n v="652.0"/>
        <n v="2942.5"/>
        <n v="7039.0"/>
        <n v="3252.0"/>
        <n v="3384.5"/>
        <n v="4559.5"/>
        <n v="977.0"/>
        <n v="384.5"/>
        <n v="235.0"/>
        <n v="237.0"/>
        <n v="126.5"/>
        <n v="1500.0"/>
        <n v="1525.5"/>
        <n v="1666.5"/>
        <n v="795.5"/>
        <n v="2009.5"/>
        <n v="7009.0"/>
        <n v="15296.0"/>
        <n v="7399.5"/>
        <n v="3148.5"/>
        <n v="3397.0"/>
        <n v="1772.5"/>
        <n v="602.0"/>
        <n v="318.0"/>
        <n v="161.0"/>
        <n v="17872.0"/>
        <n v="37483.0"/>
        <n v="18517.5"/>
        <n v="6057.5"/>
        <n v="5802.0"/>
        <n v="3006.0"/>
        <n v="1120.5"/>
        <n v="1671.5"/>
        <n v="710.5"/>
        <n v="6921.0"/>
        <n v="3694.5"/>
        <n v="3821.5"/>
        <n v="5852.0"/>
        <n v="3030.5"/>
        <n v="241.0"/>
        <n v="395.0"/>
        <n v="184.5"/>
        <n v="244.0"/>
        <n v="5225.5"/>
        <n v="2276.0"/>
        <n v="1278.5"/>
        <n v="648.5"/>
        <n v="949.0"/>
        <n v="1350.5"/>
        <n v="726.5"/>
        <n v="8727.0"/>
        <n v="16984.5"/>
        <n v="9228.0"/>
        <n v="3931.5"/>
        <n v="2746.0"/>
        <n v="1521.0"/>
        <n v="181.5"/>
        <n v="17884.0"/>
        <n v="35638.0"/>
        <n v="18906.0"/>
        <n v="7604.5"/>
        <n v="5336.0"/>
        <n v="2818.5"/>
        <n v="1365.0"/>
        <n v="1171.0"/>
        <n v="591.0"/>
        <n v="5389.0"/>
        <n v="10774.0"/>
        <n v="5592.5"/>
        <n v="4462.5"/>
        <n v="5387.0"/>
        <n v="2842.0"/>
        <n v="409.5"/>
        <n v="1956.0"/>
        <n v="4643.0"/>
        <n v="1123.5"/>
        <n v="1105.0"/>
        <n v="666.0"/>
        <n v="538.5"/>
        <n v="4867.5"/>
        <n v="9467.5"/>
        <n v="5687.5"/>
        <n v="2735.5"/>
        <n v="1863.0"/>
        <n v="1133.0"/>
        <n v="190.0"/>
        <n v="12060.5"/>
        <n v="24127.5"/>
        <n v="13225.5"/>
        <n v="5621.5"/>
        <n v="3345.0"/>
        <n v="1795.5"/>
        <n v="754.5"/>
        <n v="472.0"/>
        <n v="2547.5"/>
        <n v="4980.5"/>
        <n v="3435.5"/>
        <n v="3464.0"/>
        <n v="3385.0"/>
        <n v="1819.0"/>
        <n v="321.0"/>
        <n v="217.0"/>
        <n v="213.0"/>
        <n v="118.0"/>
        <n v="3673.0"/>
        <n v="1756.5"/>
        <n v="620.0"/>
        <n v="349.5"/>
        <n v="495.0"/>
        <n v="410.0"/>
        <n v="2711.0"/>
        <n v="4757.5"/>
        <n v="2650.5"/>
        <n v="1559.0"/>
        <n v="1037.5"/>
        <n v="499.0"/>
        <n v="5989.0"/>
        <n v="11574.5"/>
        <n v="6593.5"/>
        <n v="3195.0"/>
        <n v="1887.0"/>
        <n v="1122.5"/>
        <n v="504.0"/>
        <n v="230.5"/>
        <n v="1242.5"/>
        <n v="2629.0"/>
        <n v="1467.0"/>
        <n v="1716.5"/>
        <n v="1920.0"/>
        <n v="733.5"/>
        <n v="624.5"/>
        <n v="2678.0"/>
        <n v="2729.5"/>
        <n v="2337.0"/>
        <n v="17104.5"/>
        <n v="31811.5"/>
        <n v="18050.5"/>
        <n v="9545.5"/>
        <n v="7828.0"/>
        <n v="4682.0"/>
        <n v="37679.0"/>
        <n v="66358.5"/>
        <n v="38376.0"/>
        <n v="15772.5"/>
        <n v="10485.5"/>
        <n v="5961.5"/>
        <n v="2191.0"/>
        <n v="777.0"/>
        <n v="8234.0"/>
        <n v="16105.0"/>
        <n v="8760.5"/>
        <n v="8573.0"/>
        <n v="10634.5"/>
        <n v="6043.5"/>
        <n v="2834.0"/>
        <n v="1169.5"/>
        <n v="679.0"/>
        <n v="547.5"/>
        <n v="219.0"/>
        <n v="5332.0"/>
        <n v="9633.0"/>
        <n v="5337.5"/>
        <n v="4367.0"/>
        <n v="2745.5"/>
        <n v="4321.5"/>
        <n v="5674.5"/>
        <n v="22616.0"/>
        <n v="39324.0"/>
        <n v="22532.5"/>
        <n v="12118.0"/>
        <n v="9885.0"/>
        <n v="6038.5"/>
        <n v="2567.0"/>
        <n v="598.0"/>
        <n v="49610.5"/>
        <n v="94361.5"/>
        <n v="53063.5"/>
        <n v="22589.0"/>
        <n v="13449.5"/>
        <n v="7683.5"/>
        <n v="1376.5"/>
        <n v="758.0"/>
        <n v="10573.0"/>
        <n v="19019.0"/>
        <n v="10761.0"/>
        <n v="10884.0"/>
        <n v="13681.5"/>
        <n v="7816.0"/>
        <n v="2944.0"/>
        <n v="1030.5"/>
        <n v="697.0"/>
        <n v="250.5"/>
        <n v="570.5"/>
        <n v="6687.5"/>
        <n v="11978.5"/>
        <n v="6839.5"/>
        <n v="884.0"/>
        <n v="501.5"/>
        <n v="344.0"/>
        <n v="2369.0"/>
        <n v="3650.0"/>
        <n v="2334.0"/>
        <n v="2013.5"/>
        <n v="1158.0"/>
        <n v="811.5"/>
        <n v="782.0"/>
        <n v="5320.0"/>
        <n v="8983.5"/>
        <n v="5649.0"/>
        <n v="3355.0"/>
        <n v="873.5"/>
        <n v="458.0"/>
        <n v="1100.5"/>
        <n v="1833.5"/>
        <n v="1601.5"/>
        <n v="1395.5"/>
        <n v="886.5"/>
        <n v="714.5"/>
        <n v="200.0"/>
        <n v="137.5"/>
        <n v="120.5"/>
        <n v="913.0"/>
        <n v="781.0"/>
        <n v="491.5"/>
        <n v="319.0"/>
        <n v="2678.5"/>
        <n v="4658.0"/>
        <n v="1528.0"/>
        <n v="6359.0"/>
        <n v="11702.0"/>
        <n v="6912.0"/>
        <n v="3290.5"/>
        <n v="1628.5"/>
        <n v="940.0"/>
        <n v="1226.0"/>
        <n v="2274.0"/>
        <n v="1358.5"/>
        <n v="1666.0"/>
        <n v="965.0"/>
        <n v="633.5"/>
        <n v="278.5"/>
        <n v="1331.0"/>
        <n v="725.5"/>
        <n v="418.0"/>
        <n v="186.5"/>
        <n v="1710.0"/>
        <n v="2953.5"/>
        <n v="1784.0"/>
        <n v="953.0"/>
        <n v="634.5"/>
        <n v="502.0"/>
        <n v="3825.0"/>
        <n v="7175.5"/>
        <n v="4304.5"/>
        <n v="2009.0"/>
        <n v="1034.0"/>
        <n v="630.5"/>
        <n v="265.5"/>
        <n v="1305.0"/>
        <n v="928.5"/>
        <n v="643.0"/>
        <n v="388.5"/>
        <n v="617.5"/>
        <n v="64.0"/>
        <n v="919.0"/>
        <n v="1618.5"/>
        <n v="946.0"/>
        <n v="314.5"/>
        <n v="180.5"/>
        <n v="3364.0"/>
        <n v="1847.0"/>
        <n v="432.5"/>
        <n v="840.5"/>
        <n v="270.0"/>
        <n v="3.5"/>
        <n v="398.5"/>
        <n v="1149.5"/>
        <n v="611.5"/>
        <n v="1016.5"/>
        <n v="1468.5"/>
        <n v="802.5"/>
        <n v="6228.5"/>
        <n v="11464.0"/>
        <n v="6515.5"/>
        <n v="2860.0"/>
        <n v="1181.0"/>
        <n v="268.5"/>
        <n v="156.5"/>
        <n v="12804.5"/>
        <n v="24592.5"/>
        <n v="13541.0"/>
        <n v="5554.0"/>
        <n v="3750.0"/>
        <n v="2092.0"/>
        <n v="260.0"/>
        <n v="2911.0"/>
        <n v="5635.5"/>
        <n v="3159.5"/>
        <n v="3033.5"/>
        <n v="3810.5"/>
        <n v="2130.0"/>
        <n v="1715.0"/>
        <n v="3418.0"/>
        <n v="1858.5"/>
        <n v="847.5"/>
        <n v="599.5"/>
        <n v="545.5"/>
        <n v="4070.5"/>
        <n v="7931.5"/>
        <n v="4278.0"/>
        <n v="1775.0"/>
        <n v="956.0"/>
        <n v="173.0"/>
        <n v="8534.5"/>
        <n v="17092.0"/>
        <n v="8928.5"/>
        <n v="2364.0"/>
        <n v="1246.0"/>
        <n v="269.5"/>
        <n v="144.5"/>
        <n v="2010.5"/>
        <n v="4052.5"/>
        <n v="2178.5"/>
        <n v="2402.5"/>
        <n v="416.0"/>
        <n v="2343.5"/>
        <n v="590.5"/>
        <n v="335.5"/>
        <n v="1859.0"/>
        <n v="3537.0"/>
        <n v="2160.5"/>
        <n v="1574.5"/>
        <n v="744.0"/>
        <n v="545.0"/>
        <n v="5341.5"/>
        <n v="9992.0"/>
        <n v="5949.5"/>
        <n v="2730.0"/>
        <n v="811.0"/>
        <n v="342.0"/>
        <n v="799.0"/>
        <n v="1579.0"/>
        <n v="1005.0"/>
        <n v="1266.0"/>
        <n v="1349.0"/>
        <n v="596.0"/>
        <n v="717.0"/>
        <n v="813.0"/>
        <n v="1643.0"/>
        <n v="205.5"/>
        <n v="280.5"/>
        <n v="212.5"/>
        <n v="318.5"/>
        <n v="549.5"/>
        <n v="854.5"/>
        <n v="1598.5"/>
        <n v="963.0"/>
        <n v="748.5"/>
        <n v="760.5"/>
        <n v="417.0"/>
        <n v="2958.0"/>
        <n v="5968.0"/>
        <n v="3057.5"/>
        <n v="537.0"/>
        <n v="259.5"/>
        <n v="755.0"/>
        <n v="547.0"/>
        <n v="108.0"/>
        <n v="337.0"/>
        <n v="108.5"/>
        <n v="585.5"/>
        <n v="1071.5"/>
        <n v="330.0"/>
        <n v="1055.0"/>
        <n v="2085.0"/>
        <n v="1146.0"/>
        <n v="482.5"/>
        <n v="158.5"/>
        <n v="304.5"/>
      </sharedItems>
    </cacheField>
    <cacheField name="Точная мода" numFmtId="3">
      <sharedItems containsBlank="1">
        <s v="Нет моды"/>
        <m/>
      </sharedItems>
    </cacheField>
    <cacheField name="Минимальное значение по годам" numFmtId="3">
      <sharedItems containsString="0" containsBlank="1" containsNumber="1" containsInteger="1">
        <n v="59188.0"/>
        <n v="39376.0"/>
        <n v="19812.0"/>
        <n v="66163.0"/>
        <n v="22268.0"/>
        <n v="605989.0"/>
        <n v="208392.0"/>
        <n v="137633.0"/>
        <n v="94756.0"/>
        <n v="42119.0"/>
        <n v="4620.0"/>
        <n v="3273.0"/>
        <n v="1338.0"/>
        <n v="9933.0"/>
        <n v="5656.0"/>
        <n v="1288887.0"/>
        <n v="475731.0"/>
        <n v="276929.0"/>
        <n v="210393.0"/>
        <n v="66495.0"/>
        <n v="26207.0"/>
        <n v="20144.0"/>
        <n v="6063.0"/>
        <n v="325951.0"/>
        <n v="109828.0"/>
        <n v="213363.0"/>
        <n v="67314.0"/>
        <n v="5942.0"/>
        <n v="4241.0"/>
        <n v="1701.0"/>
        <n v="6743.0"/>
        <n v="4652.0"/>
        <n v="5868.0"/>
        <n v="2285.0"/>
        <n v="13788.0"/>
        <n v="7822.0"/>
        <n v="4724.0"/>
        <n v="3247.0"/>
        <n v="1477.0"/>
        <n v="185502.0"/>
        <n v="60998.0"/>
        <m/>
        <n v="14862.0"/>
        <n v="10875.0"/>
        <n v="3987.0"/>
        <n v="24125.0"/>
        <n v="19267.0"/>
        <n v="4858.0"/>
        <n v="227023.0"/>
        <n v="181699.0"/>
        <n v="43457.0"/>
        <n v="31393.0"/>
        <n v="24224.0"/>
        <n v="7166.0"/>
        <n v="1317.0"/>
        <n v="1089.0"/>
        <n v="228.0"/>
        <n v="3788.0"/>
        <n v="2799.0"/>
        <n v="989.0"/>
        <n v="484607.0"/>
        <n v="387294.0"/>
        <n v="97313.0"/>
        <n v="77229.0"/>
        <n v="64135.0"/>
        <n v="12876.0"/>
        <n v="3818.0"/>
        <n v="3267.0"/>
        <n v="523.0"/>
        <n v="116500.0"/>
        <n v="91749.0"/>
        <n v="24293.0"/>
        <n v="78265.0"/>
        <n v="64995.0"/>
        <n v="13073.0"/>
        <n v="1139.0"/>
        <n v="199.0"/>
        <n v="1944.0"/>
        <n v="1405.0"/>
        <n v="539.0"/>
        <n v="2515.0"/>
        <n v="2046.0"/>
        <n v="449.0"/>
        <n v="5782.0"/>
        <n v="4219.0"/>
        <n v="1563.0"/>
        <n v="1003.0"/>
        <n v="791.0"/>
        <n v="212.0"/>
        <n v="74718.0"/>
        <n v="61866.0"/>
        <n v="12585.0"/>
        <n v="658.0"/>
        <n v="341.0"/>
        <n v="317.0"/>
        <n v="635.0"/>
        <n v="422.0"/>
        <n v="213.0"/>
        <n v="10291.0"/>
        <n v="6439.0"/>
        <n v="3852.0"/>
        <n v="1098.0"/>
        <n v="677.0"/>
        <n v="412.0"/>
        <n v="28.0"/>
        <n v="14.0"/>
        <n v="164.0"/>
        <n v="93.0"/>
        <n v="71.0"/>
        <n v="20232.0"/>
        <n v="12335.0"/>
        <n v="7678.0"/>
        <n v="2526.0"/>
        <n v="1710.0"/>
        <n v="816.0"/>
        <n v="59.0"/>
        <n v="43.0"/>
        <n v="13.0"/>
        <n v="7089.0"/>
        <n v="4393.0"/>
        <n v="2696.0"/>
        <n v="2581.0"/>
        <n v="1752.0"/>
        <n v="829.0"/>
        <n v="51.0"/>
        <n v="34.0"/>
        <n v="17.0"/>
        <n v="116.0"/>
        <n v="70.0"/>
        <n v="46.0"/>
        <n v="33.0"/>
        <n v="18.0"/>
        <n v="9.0"/>
        <n v="234.0"/>
        <n v="132.0"/>
        <n v="98.0"/>
        <n v="41.0"/>
        <n v="27.0"/>
        <n v="1677.0"/>
        <n v="1114.0"/>
        <n v="563.0"/>
        <n v="747.0"/>
        <n v="460.0"/>
        <n v="235.0"/>
        <n v="958.0"/>
        <n v="640.0"/>
        <n v="274.0"/>
        <n v="7761.0"/>
        <n v="5437.0"/>
        <n v="2324.0"/>
        <n v="1226.0"/>
        <n v="773.0"/>
        <n v="453.0"/>
        <n v="107.0"/>
        <n v="60.0"/>
        <n v="47.0"/>
        <n v="16446.0"/>
        <n v="11317.0"/>
        <n v="5129.0"/>
        <n v="2647.0"/>
        <n v="1899.0"/>
        <n v="748.0"/>
        <n v="72.0"/>
        <n v="48.0"/>
        <n v="24.0"/>
        <n v="3373.0"/>
        <n v="2308.0"/>
        <n v="1065.0"/>
        <n v="2675.0"/>
        <n v="1924.0"/>
        <n v="751.0"/>
        <n v="50.0"/>
        <n v="31.0"/>
        <n v="19.0"/>
        <n v="77.0"/>
        <n v="38.0"/>
        <n v="91.0"/>
        <n v="185.0"/>
        <n v="105.0"/>
        <n v="80.0"/>
        <n v="32.0"/>
        <n v="3149.0"/>
        <n v="2265.0"/>
        <n v="871.0"/>
        <n v="637.0"/>
        <n v="482.0"/>
        <n v="155.0"/>
        <n v="1465.0"/>
        <n v="1144.0"/>
        <n v="321.0"/>
        <n v="9629.0"/>
        <n v="7484.0"/>
        <n v="2145.0"/>
        <n v="1400.0"/>
        <n v="1073.0"/>
        <n v="327.0"/>
        <n v="8.0"/>
        <n v="211.0"/>
        <n v="152.0"/>
        <n v="54.0"/>
        <n v="20429.0"/>
        <n v="15994.0"/>
        <n v="4435.0"/>
        <n v="3019.0"/>
        <n v="2390.0"/>
        <n v="629.0"/>
        <n v="140.0"/>
        <n v="113.0"/>
        <n v="21.0"/>
        <n v="5683.0"/>
        <n v="4380.0"/>
        <n v="1207.0"/>
        <n v="3071.0"/>
        <n v="2433.0"/>
        <n v="638.0"/>
        <n v="42.0"/>
        <n v="11.0"/>
        <n v="110.0"/>
        <n v="30.0"/>
        <n v="186.0"/>
        <n v="129.0"/>
        <n v="40.0"/>
        <n v="308.0"/>
        <n v="238.0"/>
        <n v="2800.0"/>
        <n v="2126.0"/>
        <n v="674.0"/>
        <n v="693.0"/>
        <n v="438.0"/>
        <n v="255.0"/>
        <n v="1218.0"/>
        <n v="806.0"/>
        <n v="406.0"/>
        <n v="13823.0"/>
        <n v="8407.0"/>
        <n v="4738.0"/>
        <n v="1875.0"/>
        <n v="1169.0"/>
        <n v="706.0"/>
        <n v="286.0"/>
        <n v="160.0"/>
        <n v="126.0"/>
        <n v="32660.0"/>
        <n v="20594.0"/>
        <n v="11782.0"/>
        <n v="3855.0"/>
        <n v="2681.0"/>
        <n v="1174.0"/>
        <n v="149.0"/>
        <n v="6276.0"/>
        <n v="3637.0"/>
        <n v="2467.0"/>
        <n v="3927.0"/>
        <n v="2726.0"/>
        <n v="1192.0"/>
        <n v="55.0"/>
        <n v="1.0"/>
        <n v="189.0"/>
        <n v="95.0"/>
        <n v="109.0"/>
        <n v="39.0"/>
        <n v="432.0"/>
        <n v="249.0"/>
        <n v="183.0"/>
        <n v="4081.0"/>
        <n v="2674.0"/>
        <n v="1407.0"/>
        <n v="507.0"/>
        <n v="391.0"/>
        <n v="111.0"/>
        <n v="955.0"/>
        <n v="781.0"/>
        <n v="159.0"/>
        <n v="5763.0"/>
        <n v="4660.0"/>
        <n v="1064.0"/>
        <n v="883.0"/>
        <n v="702.0"/>
        <n v="178.0"/>
        <n v="36.0"/>
        <n v="23.0"/>
        <n v="6.0"/>
        <n v="76.0"/>
        <n v="53.0"/>
        <n v="14631.0"/>
        <n v="11829.0"/>
        <n v="2802.0"/>
        <n v="1979.0"/>
        <n v="1621.0"/>
        <n v="342.0"/>
        <n v="143.0"/>
        <n v="122.0"/>
        <n v="1739.0"/>
        <n v="1427.0"/>
        <n v="312.0"/>
        <n v="2000.0"/>
        <n v="1638.0"/>
        <n v="346.0"/>
        <n v="4.0"/>
        <n v="94.0"/>
        <n v="58.0"/>
        <n v="112.0"/>
        <n v="84.0"/>
        <n v="2031.0"/>
        <n v="1640.0"/>
        <n v="381.0"/>
        <n v="540.0"/>
        <n v="385.0"/>
        <n v="768.0"/>
        <n v="586.0"/>
        <n v="151.0"/>
        <n v="6145.0"/>
        <n v="4757.0"/>
        <n v="1369.0"/>
        <n v="1021.0"/>
        <n v="763.0"/>
        <n v="241.0"/>
        <n v="12.0"/>
        <n v="3.0"/>
        <n v="117.0"/>
        <n v="37.0"/>
        <n v="14132.0"/>
        <n v="10876.0"/>
        <n v="3256.0"/>
        <n v="2141.0"/>
        <n v="1658.0"/>
        <n v="474.0"/>
        <n v="99.0"/>
        <n v="3682.0"/>
        <n v="2859.0"/>
        <n v="798.0"/>
        <n v="2174.0"/>
        <n v="1687.0"/>
        <n v="477.0"/>
        <n v="7.0"/>
        <n v="73.0"/>
        <n v="15.0"/>
        <n v="26.0"/>
        <n v="204.0"/>
        <n v="20.0"/>
        <n v="5.0"/>
        <n v="1569.0"/>
        <n v="1221.0"/>
        <n v="348.0"/>
        <n v="215.0"/>
        <n v="405.0"/>
        <n v="300.0"/>
        <n v="4855.0"/>
        <n v="3352.0"/>
        <n v="1482.0"/>
        <n v="350.0"/>
        <n v="188.0"/>
        <n v="49.0"/>
        <n v="8819.0"/>
        <n v="6133.0"/>
        <n v="2686.0"/>
        <n v="1384.0"/>
        <n v="986.0"/>
        <n v="378.0"/>
        <n v="2690.0"/>
        <n v="1852.0"/>
        <n v="830.0"/>
        <n v="1412.0"/>
        <n v="1005.0"/>
        <n v="389.0"/>
        <n v="81.0"/>
        <n v="2.0"/>
        <n v="1330.0"/>
        <n v="952.0"/>
        <n v="745.0"/>
        <n v="339.0"/>
        <n v="379.0"/>
        <n v="758.0"/>
        <n v="508.0"/>
        <n v="242.0"/>
        <n v="6044.0"/>
        <n v="3768.0"/>
        <n v="2220.0"/>
        <n v="914.0"/>
        <n v="520.0"/>
        <n v="388.0"/>
        <n v="35.0"/>
        <n v="133.0"/>
        <n v="74.0"/>
        <n v="15421.0"/>
        <n v="9480.0"/>
        <n v="5941.0"/>
        <n v="2492.0"/>
        <n v="1622.0"/>
        <n v="835.0"/>
        <n v="3065.0"/>
        <n v="1945.0"/>
        <n v="1052.0"/>
        <n v="2520.0"/>
        <n v="1650.0"/>
        <n v="850.0"/>
        <n v="10.0"/>
        <n v="205.0"/>
        <n v="120.0"/>
        <n v="85.0"/>
        <n v="29.0"/>
        <n v="1728.0"/>
        <n v="1094.0"/>
        <n v="634.0"/>
        <n v="609.0"/>
        <n v="285.0"/>
        <n v="390.0"/>
        <n v="221.0"/>
        <n v="6523.0"/>
        <n v="4016.0"/>
        <n v="2415.0"/>
        <n v="1097.0"/>
        <n v="439.0"/>
        <n v="25.0"/>
        <n v="16198.0"/>
        <n v="9669.0"/>
        <n v="6336.0"/>
        <n v="1986.0"/>
        <n v="1290.0"/>
        <n v="696.0"/>
        <n v="3554.0"/>
        <n v="1380.0"/>
        <n v="2008.0"/>
        <n v="1307.0"/>
        <n v="701.0"/>
        <n v="62.0"/>
        <n v="16.0"/>
        <n v="0.0"/>
        <n v="108.0"/>
        <n v="103.0"/>
        <n v="1854.0"/>
        <n v="1227.0"/>
        <n v="616.0"/>
        <n v="2350.0"/>
        <n v="1895.0"/>
        <n v="434.0"/>
        <n v="4543.0"/>
        <n v="3874.0"/>
        <n v="669.0"/>
        <n v="35782.0"/>
        <n v="29731.0"/>
        <n v="5809.0"/>
        <n v="6951.0"/>
        <n v="5832.0"/>
        <n v="1077.0"/>
        <n v="210.0"/>
        <n v="172.0"/>
        <n v="783.0"/>
        <n v="664.0"/>
        <n v="119.0"/>
        <n v="91448.0"/>
        <n v="75329.0"/>
        <n v="14864.0"/>
        <n v="12953.0"/>
        <n v="10802.0"/>
        <n v="2099.0"/>
        <n v="812.0"/>
        <n v="705.0"/>
        <n v="21234.0"/>
        <n v="17614.0"/>
        <n v="3322.0"/>
        <n v="13186.0"/>
        <n v="11000.0"/>
        <n v="2136.0"/>
        <n v="218.0"/>
        <n v="484.0"/>
        <n v="407.0"/>
        <n v="319.0"/>
        <n v="1282.0"/>
        <n v="1018.0"/>
        <n v="264.0"/>
        <n v="280.0"/>
        <n v="9007.0"/>
        <n v="7483.0"/>
        <n v="1520.0"/>
        <n v="351.0"/>
        <n v="209.0"/>
        <n v="594.0"/>
        <n v="380.0"/>
        <n v="6370.0"/>
        <n v="3995.0"/>
        <n v="2259.0"/>
        <n v="617.0"/>
        <n v="10948.0"/>
        <n v="7021.0"/>
        <n v="1544.0"/>
        <n v="998.0"/>
        <n v="546.0"/>
        <n v="3772.0"/>
        <n v="2454.0"/>
        <n v="1318.0"/>
        <n v="1564.0"/>
        <n v="1012.0"/>
        <n v="552.0"/>
        <n v="130.0"/>
        <n v="64.0"/>
        <n v="683.0"/>
        <n v="387.0"/>
        <n v="611.0"/>
        <n v="374.0"/>
        <n v="237.0"/>
        <n v="713.0"/>
        <n v="6761.0"/>
        <n v="4607.0"/>
        <n v="2062.0"/>
        <n v="681.0"/>
        <n v="306.0"/>
        <n v="153.0"/>
        <n v="106.0"/>
        <n v="16098.0"/>
        <n v="11214.0"/>
        <n v="4884.0"/>
        <n v="502.0"/>
        <n v="2590.0"/>
        <n v="1788.0"/>
        <n v="776.0"/>
        <n v="2073.0"/>
        <n v="1567.0"/>
        <n v="506.0"/>
        <n v="208.0"/>
        <n v="137.0"/>
        <n v="3036.0"/>
        <n v="2057.0"/>
        <n v="937.0"/>
        <n v="396.0"/>
        <n v="260.0"/>
        <n v="125.0"/>
        <n v="695.0"/>
        <n v="207.0"/>
        <n v="6205.0"/>
        <n v="4130.0"/>
        <n v="1908.0"/>
        <n v="1006.0"/>
        <n v="647.0"/>
        <n v="340.0"/>
        <n v="90.0"/>
        <n v="56.0"/>
        <n v="13167.0"/>
        <n v="9198.0"/>
        <n v="3969.0"/>
        <n v="1939.0"/>
        <n v="1430.0"/>
        <n v="82.0"/>
        <n v="3842.0"/>
        <n v="2523.0"/>
        <n v="1182.0"/>
        <n v="1957.0"/>
        <n v="1442.0"/>
        <n v="504.0"/>
        <n v="22.0"/>
        <n v="161.0"/>
        <n v="96.0"/>
        <n v="65.0"/>
        <n v="1344.0"/>
        <n v="916.0"/>
        <n v="454.0"/>
        <n v="220.0"/>
        <n v="653.0"/>
        <n v="392.0"/>
        <n v="227.0"/>
        <n v="6022.0"/>
        <n v="2317.0"/>
        <n v="898.0"/>
        <n v="496.0"/>
        <n v="115.0"/>
        <n v="14880.0"/>
        <n v="8669.0"/>
        <n v="6211.0"/>
        <n v="1772.0"/>
        <n v="1083.0"/>
        <n v="3274.0"/>
        <n v="1921.0"/>
        <n v="1254.0"/>
        <n v="1796.0"/>
        <n v="1088.0"/>
        <n v="639.0"/>
        <n v="203.0"/>
        <n v="100.0"/>
        <n v="1723.0"/>
        <n v="1101.0"/>
        <n v="613.0"/>
        <n v="654.0"/>
        <n v="450.0"/>
        <n v="1062.0"/>
        <n v="790.0"/>
        <n v="259.0"/>
        <n v="9519.0"/>
        <n v="6964.0"/>
        <n v="2547.0"/>
        <n v="1362.0"/>
        <n v="925.0"/>
        <n v="377.0"/>
        <n v="145.0"/>
        <n v="19593.0"/>
        <n v="14834.0"/>
        <n v="4759.0"/>
        <n v="2768.0"/>
        <n v="2156.0"/>
        <n v="165.0"/>
        <n v="3917.0"/>
        <n v="2946.0"/>
        <n v="971.0"/>
        <n v="2884.0"/>
        <n v="2209.0"/>
        <n v="610.0"/>
        <n v="69.0"/>
        <n v="281.0"/>
        <n v="63.0"/>
        <n v="3405.0"/>
        <n v="2548.0"/>
        <n v="828.0"/>
        <n v="789.0"/>
        <n v="566.0"/>
        <n v="223.0"/>
        <n v="1326.0"/>
        <n v="1007.0"/>
        <n v="301.0"/>
        <n v="9110.0"/>
        <n v="6898.0"/>
        <n v="2212.0"/>
        <n v="1383.0"/>
        <n v="1029.0"/>
        <n v="354.0"/>
        <n v="187.0"/>
        <n v="22397.0"/>
        <n v="17278.0"/>
        <n v="5119.0"/>
        <n v="3690.0"/>
        <n v="2891.0"/>
        <n v="766.0"/>
        <n v="4576.0"/>
        <n v="3440.0"/>
        <n v="1117.0"/>
        <n v="3751.0"/>
        <n v="2925.0"/>
        <n v="44.0"/>
        <n v="269.0"/>
        <n v="174.0"/>
        <n v="2557.0"/>
        <n v="1941.0"/>
        <n v="445.0"/>
        <n v="343.0"/>
        <n v="102.0"/>
        <n v="891.0"/>
        <n v="7266.0"/>
        <n v="5923.0"/>
        <n v="1343.0"/>
        <n v="1260.0"/>
        <n v="981.0"/>
        <n v="265.0"/>
        <n v="139.0"/>
        <n v="17776.0"/>
        <n v="14241.0"/>
        <n v="3535.0"/>
        <n v="2666.0"/>
        <n v="2161.0"/>
        <n v="3116.0"/>
        <n v="2518.0"/>
        <n v="596.0"/>
        <n v="2717.0"/>
        <n v="2197.0"/>
        <n v="490.0"/>
        <n v="224.0"/>
        <n v="173.0"/>
        <n v="2432.0"/>
        <n v="488.0"/>
        <n v="1843.0"/>
        <n v="4544.0"/>
        <n v="58233.0"/>
        <n v="6013.0"/>
        <n v="5926.0"/>
        <n v="476.0"/>
        <n v="469.0"/>
        <n v="619.0"/>
        <n v="115966.0"/>
        <n v="114779.0"/>
        <n v="24063.0"/>
        <n v="24037.0"/>
        <n v="1322.0"/>
        <n v="1301.0"/>
        <n v="26268.0"/>
        <n v="25633.0"/>
        <n v="24318.0"/>
        <n v="417.0"/>
        <n v="413.0"/>
        <n v="177.0"/>
        <n v="45.0"/>
        <n v="1053.0"/>
        <n v="21442.0"/>
        <n v="21207.0"/>
        <n v="5069.0"/>
        <n v="3899.0"/>
        <n v="1156.0"/>
        <n v="8865.0"/>
        <n v="7180.0"/>
        <n v="84207.0"/>
        <n v="69748.0"/>
        <n v="14269.0"/>
        <n v="11999.0"/>
        <n v="9376.0"/>
        <n v="2623.0"/>
        <n v="284.0"/>
        <n v="919.0"/>
        <n v="273.0"/>
        <n v="170875.0"/>
        <n v="141566.0"/>
        <n v="29309.0"/>
        <n v="29174.0"/>
        <n v="24821.0"/>
        <n v="4353.0"/>
        <n v="1937.0"/>
        <n v="1659.0"/>
        <n v="278.0"/>
        <n v="50052.0"/>
        <n v="41630.0"/>
        <n v="8180.0"/>
        <n v="29565.0"/>
        <n v="25124.0"/>
        <n v="4441.0"/>
        <n v="466.0"/>
        <n v="1155.0"/>
        <n v="325.0"/>
        <n v="778.0"/>
        <n v="580.0"/>
        <n v="1916.0"/>
        <n v="1452.0"/>
        <n v="464.0"/>
        <n v="443.0"/>
        <n v="20969.0"/>
        <n v="17184.0"/>
        <n v="3671.0"/>
        <n v="75.0"/>
        <n v="326.0"/>
        <n v="4291.0"/>
        <n v="3118.0"/>
        <n v="1091.0"/>
        <n v="648.0"/>
        <n v="436.0"/>
        <n v="193.0"/>
        <n v="8682.0"/>
        <n v="6421.0"/>
        <n v="2194.0"/>
        <n v="1259.0"/>
        <n v="956.0"/>
        <n v="302.0"/>
        <n v="1410.0"/>
        <n v="528.0"/>
        <n v="1299.0"/>
        <n v="309.0"/>
        <n v="1346.0"/>
        <n v="928.0"/>
        <n v="356.0"/>
        <n v="349.0"/>
        <n v="247.0"/>
        <n v="707.0"/>
        <n v="4529.0"/>
        <n v="3244.0"/>
        <n v="1222.0"/>
        <n v="1010.0"/>
        <n v="668.0"/>
        <n v="9716.0"/>
        <n v="6850.0"/>
        <n v="2866.0"/>
        <n v="1602.0"/>
        <n v="1178.0"/>
        <n v="1994.0"/>
        <n v="1460.0"/>
        <n v="1632.0"/>
        <n v="1198.0"/>
        <n v="383.0"/>
        <n v="154.0"/>
        <n v="89.0"/>
        <n v="1661.0"/>
        <n v="1157.0"/>
        <n v="494.0"/>
        <n v="338.0"/>
        <n v="124.0"/>
        <n v="728.0"/>
        <n v="537.0"/>
        <n v="179.0"/>
        <n v="6882.0"/>
        <n v="4667.0"/>
        <n v="2215.0"/>
        <n v="1195.0"/>
        <n v="815.0"/>
        <n v="114.0"/>
        <n v="14095.0"/>
        <n v="9915.0"/>
        <n v="4180.0"/>
        <n v="2457.0"/>
        <n v="1804.0"/>
        <n v="4017.0"/>
        <n v="2760.0"/>
        <n v="1239.0"/>
        <n v="2488.0"/>
        <n v="1814.0"/>
        <n v="198.0"/>
        <n v="79.0"/>
        <n v="1741.0"/>
        <n v="585.0"/>
        <n v="148.0"/>
        <n v="78.0"/>
        <n v="57.0"/>
        <n v="512.0"/>
        <n v="376.0"/>
        <n v="708.0"/>
        <n v="8679.0"/>
        <n v="5859.0"/>
        <n v="2820.0"/>
        <n v="1649.0"/>
        <n v="525.0"/>
        <n v="167.0"/>
        <n v="15361.0"/>
        <n v="10640.0"/>
        <n v="4625.0"/>
        <n v="2567.0"/>
        <n v="1898.0"/>
        <n v="649.0"/>
        <n v="5211.0"/>
        <n v="3559.0"/>
        <n v="1652.0"/>
        <n v="2597.0"/>
        <n v="663.0"/>
        <n v="134.0"/>
        <n v="2236.0"/>
        <n v="1418.0"/>
        <n v="818.0"/>
        <n v="331.0"/>
        <n v="6734.0"/>
        <n v="4575.0"/>
        <n v="2159.0"/>
        <n v="1130.0"/>
        <n v="780.0"/>
        <n v="66.0"/>
        <n v="13657.0"/>
        <n v="9656.0"/>
        <n v="4001.0"/>
        <n v="2370.0"/>
        <n v="1757.0"/>
        <n v="3940.0"/>
        <n v="2712.0"/>
        <n v="1191.0"/>
        <n v="2400.0"/>
        <n v="1767.0"/>
        <n v="625.0"/>
        <n v="184.0"/>
        <n v="1681.0"/>
        <n v="1119.0"/>
        <n v="562.0"/>
        <n v="947.0"/>
        <n v="261.0"/>
        <n v="8250.0"/>
        <n v="5557.0"/>
        <n v="2693.0"/>
        <n v="983.0"/>
        <n v="61.0"/>
        <n v="15487.0"/>
        <n v="10546.0"/>
        <n v="4941.0"/>
        <n v="1666.0"/>
        <n v="4361.0"/>
        <n v="2813.0"/>
        <n v="1429.0"/>
        <n v="2376.0"/>
        <n v="1698.0"/>
        <n v="678.0"/>
        <n v="138.0"/>
        <n v="2544.0"/>
        <n v="1769.0"/>
        <n v="691.0"/>
        <n v="322.0"/>
        <n v="233.0"/>
        <n v="590.0"/>
        <n v="459.0"/>
        <n v="5234.0"/>
        <n v="4184.0"/>
        <n v="995.0"/>
        <n v="742.0"/>
        <n v="543.0"/>
        <n v="11937.0"/>
        <n v="9590.0"/>
        <n v="2347.0"/>
        <n v="1880.0"/>
        <n v="1500.0"/>
        <n v="371.0"/>
        <n v="141.0"/>
        <n v="2566.0"/>
        <n v="2105.0"/>
        <n v="461.0"/>
        <n v="1905.0"/>
        <n v="1523.0"/>
        <n v="88.0"/>
        <n v="1203.0"/>
        <n v="950.0"/>
        <n v="556.0"/>
        <n v="1284.0"/>
        <n v="369.0"/>
        <n v="7520.0"/>
        <n v="5524.0"/>
        <n v="1978.0"/>
        <n v="2037.0"/>
        <n v="1469.0"/>
        <n v="567.0"/>
        <n v="258.0"/>
        <n v="23049.0"/>
        <n v="16599.0"/>
        <n v="6076.0"/>
        <n v="3858.0"/>
        <n v="2703.0"/>
        <n v="1042.0"/>
        <n v="398.0"/>
        <n v="4079.0"/>
        <n v="2979.0"/>
        <n v="3906.0"/>
        <n v="2729.0"/>
        <n v="1050.0"/>
        <n v="147.0"/>
        <n v="97.0"/>
        <n v="2070.0"/>
        <n v="1506.0"/>
        <n v="564.0"/>
        <n v="146.0"/>
        <n v="142.0"/>
        <n v="420.0"/>
        <n v="4132.0"/>
        <n v="3947.0"/>
        <n v="592.0"/>
        <n v="8371.0"/>
        <n v="7932.0"/>
        <n v="1246.0"/>
        <n v="1993.0"/>
        <n v="1878.0"/>
        <n v="1333.0"/>
        <n v="67.0"/>
        <n v="1374.0"/>
        <n v="1324.0"/>
        <n v="313.0"/>
        <n v="216.0"/>
        <n v="368.0"/>
        <n v="4559.0"/>
        <n v="3209.0"/>
        <n v="1350.0"/>
        <n v="575.0"/>
        <n v="395.0"/>
        <n v="180.0"/>
        <n v="86.0"/>
        <n v="9250.0"/>
        <n v="6490.0"/>
        <n v="1213.0"/>
        <n v="872.0"/>
        <n v="304.0"/>
        <n v="2605.0"/>
        <n v="1820.0"/>
        <n v="775.0"/>
        <n v="1228.0"/>
        <n v="884.0"/>
        <n v="68.0"/>
        <n v="923.0"/>
        <n v="294.0"/>
        <n v="414.0"/>
        <n v="262.0"/>
        <n v="517.0"/>
        <n v="364.0"/>
        <n v="5806.0"/>
        <n v="3827.0"/>
        <n v="722.0"/>
        <n v="471.0"/>
        <n v="9918.0"/>
        <n v="6642.0"/>
        <n v="3276.0"/>
        <n v="1475.0"/>
        <n v="4171.0"/>
        <n v="2730.0"/>
        <n v="1441.0"/>
        <n v="1493.0"/>
        <n v="1071.0"/>
        <n v="1076.0"/>
        <n v="724.0"/>
        <n v="1034.0"/>
        <n v="2322.0"/>
        <n v="30590.0"/>
        <n v="3152.0"/>
        <n v="131.0"/>
        <n v="59178.0"/>
        <n v="11532.0"/>
        <n v="848.0"/>
        <n v="19764.0"/>
        <n v="11659.0"/>
        <n v="200.0"/>
        <n v="87.0"/>
        <n v="6125.0"/>
        <n v="6217.0"/>
        <n v="3878.0"/>
        <n v="2339.0"/>
        <n v="8689.0"/>
        <n v="5820.0"/>
        <n v="2869.0"/>
        <n v="85520.0"/>
        <n v="55925.0"/>
        <n v="29595.0"/>
        <n v="13831.0"/>
        <n v="8163.0"/>
        <n v="5668.0"/>
        <n v="365.0"/>
        <n v="182876.0"/>
        <n v="114594.0"/>
        <n v="68282.0"/>
        <n v="26957.0"/>
        <n v="17994.0"/>
        <n v="8963.0"/>
        <n v="2756.0"/>
        <n v="1825.0"/>
        <n v="911.0"/>
        <n v="45291.0"/>
        <n v="30099.0"/>
        <n v="15192.0"/>
        <n v="27281.0"/>
        <n v="18195.0"/>
        <n v="9086.0"/>
        <n v="569.0"/>
        <n v="1495.0"/>
        <n v="757.0"/>
        <n v="738.0"/>
        <n v="373.0"/>
        <n v="197.0"/>
        <n v="176.0"/>
        <n v="402.0"/>
        <n v="291.0"/>
        <n v="22939.0"/>
        <n v="15536.0"/>
        <n v="7403.0"/>
        <n v="5260.0"/>
        <n v="3368.0"/>
        <n v="1892.0"/>
        <n v="10403.0"/>
        <n v="7072.0"/>
        <n v="3331.0"/>
        <n v="96982.0"/>
        <n v="63940.0"/>
        <n v="33042.0"/>
        <n v="12683.0"/>
        <n v="7720.0"/>
        <n v="4921.0"/>
        <n v="1805.0"/>
        <n v="870.0"/>
        <n v="908.0"/>
        <n v="208583.0"/>
        <n v="131494.0"/>
        <n v="76744.0"/>
        <n v="31305.0"/>
        <n v="20280.0"/>
        <n v="10783.0"/>
        <n v="2783.0"/>
        <n v="1861.0"/>
        <n v="922.0"/>
        <n v="55135.0"/>
        <n v="36724.0"/>
        <n v="18411.0"/>
        <n v="31742.0"/>
        <n v="20531.0"/>
        <n v="10967.0"/>
        <n v="912.0"/>
        <n v="441.0"/>
        <n v="296.0"/>
        <n v="2670.0"/>
        <n v="1457.0"/>
        <n v="191.0"/>
        <n v="24629.0"/>
        <n v="16135.0"/>
        <n v="8414.0"/>
        <n v="251.0"/>
        <n v="2715.0"/>
        <n v="1232.0"/>
        <n v="1386.0"/>
        <n v="333.0"/>
        <n v="5257.0"/>
        <n v="2887.0"/>
        <n v="411.0"/>
        <n v="410.0"/>
        <n v="1105.0"/>
        <n v="519.0"/>
        <n v="837.0"/>
        <n v="975.0"/>
        <n v="250.0"/>
        <n v="2534.0"/>
        <n v="1199.0"/>
        <n v="206.0"/>
        <n v="192.0"/>
        <n v="352.0"/>
        <n v="175.0"/>
        <n v="1665.0"/>
        <n v="1036.0"/>
        <n v="605.0"/>
        <n v="3085.0"/>
        <n v="1812.0"/>
        <n v="1255.0"/>
        <n v="27470.0"/>
        <n v="15572.0"/>
        <n v="11898.0"/>
        <n v="2222.0"/>
        <n v="1725.0"/>
        <n v="118.0"/>
        <n v="698.0"/>
        <n v="67274.0"/>
        <n v="37081.0"/>
        <n v="30193.0"/>
        <n v="10062.0"/>
        <n v="5887.0"/>
        <n v="4114.0"/>
        <n v="799.0"/>
        <n v="462.0"/>
        <n v="314.0"/>
        <n v="11758.0"/>
        <n v="6343.0"/>
        <n v="5040.0"/>
        <n v="10293.0"/>
        <n v="5987.0"/>
        <n v="4205.0"/>
        <n v="171.0"/>
        <n v="201.0"/>
        <n v="1070.0"/>
        <n v="531.0"/>
        <n v="6839.0"/>
        <n v="3735.0"/>
        <n v="3095.0"/>
        <n v="271.0"/>
        <n v="5338.0"/>
        <n v="3758.0"/>
        <n v="1580.0"/>
        <n v="760.0"/>
        <n v="463.0"/>
        <n v="288.0"/>
        <n v="11196.0"/>
        <n v="7544.0"/>
        <n v="3612.0"/>
        <n v="1733.0"/>
        <n v="1146.0"/>
        <n v="524.0"/>
        <n v="3318.0"/>
        <n v="2353.0"/>
        <n v="859.0"/>
        <n v="1754.0"/>
        <n v="1162.0"/>
        <n v="860.0"/>
        <n v="593.0"/>
        <n v="1721.0"/>
        <n v="1269.0"/>
        <n v="415.0"/>
        <n v="16884.0"/>
        <n v="12923.0"/>
        <n v="3897.0"/>
        <n v="2125.0"/>
        <n v="530.0"/>
        <n v="31545.0"/>
        <n v="23864.0"/>
        <n v="7681.0"/>
        <n v="5066.0"/>
        <n v="3883.0"/>
        <n v="1183.0"/>
        <n v="384.0"/>
        <n v="83.0"/>
        <n v="9362.0"/>
        <n v="7218.0"/>
        <n v="1981.0"/>
        <n v="3930.0"/>
        <n v="1189.0"/>
        <n v="123.0"/>
        <n v="5171.0"/>
        <n v="3847.0"/>
        <n v="1354.0"/>
        <n v="920.0"/>
        <n v="2484.0"/>
        <n v="25451.0"/>
        <n v="17728.0"/>
        <n v="7350.0"/>
        <n v="1670.0"/>
        <n v="962.0"/>
        <n v="101.0"/>
        <n v="394.0"/>
        <n v="182.0"/>
        <n v="54112.0"/>
        <n v="36110.0"/>
        <n v="18002.0"/>
        <n v="7430.0"/>
        <n v="5401.0"/>
        <n v="1984.0"/>
        <n v="687.0"/>
        <n v="481.0"/>
        <n v="15385.0"/>
        <n v="10280.0"/>
        <n v="4440.0"/>
        <n v="7516.0"/>
        <n v="5458.0"/>
        <n v="2019.0"/>
        <n v="121.0"/>
        <n v="231.0"/>
        <n v="5514.0"/>
        <n v="4019.0"/>
        <n v="1404.0"/>
        <n v="1058.0"/>
        <n v="3153.0"/>
        <n v="1745.0"/>
        <n v="1408.0"/>
        <n v="32046.0"/>
        <n v="17075.0"/>
        <n v="14971.0"/>
        <n v="3877.0"/>
        <n v="1920.0"/>
        <n v="1932.0"/>
        <n v="268.0"/>
        <n v="973.0"/>
        <n v="419.0"/>
        <n v="554.0"/>
        <n v="71277.0"/>
        <n v="36627.0"/>
        <n v="34265.0"/>
        <n v="10636.0"/>
        <n v="5871.0"/>
        <n v="4683.0"/>
        <n v="633.0"/>
        <n v="15526.0"/>
        <n v="8146.0"/>
        <n v="7380.0"/>
        <n v="10854.0"/>
        <n v="5971.0"/>
        <n v="4796.0"/>
        <n v="1032.0"/>
        <n v="570.0"/>
        <n v="202.0"/>
        <n v="1456.0"/>
        <n v="895.0"/>
        <n v="8443.0"/>
        <n v="3719.0"/>
        <n v="334.0"/>
        <n v="930.0"/>
        <n v="532.0"/>
        <n v="328.0"/>
        <n v="6047.0"/>
        <n v="2336.0"/>
        <n v="3687.0"/>
        <n v="800.0"/>
        <n v="541.0"/>
        <n v="135.0"/>
        <n v="14566.0"/>
        <n v="5592.0"/>
        <n v="8900.0"/>
        <n v="2071.0"/>
        <n v="1141.0"/>
        <n v="3547.0"/>
        <n v="1237.0"/>
        <n v="2247.0"/>
        <n v="2094.0"/>
        <n v="934.0"/>
        <n v="1160.0"/>
        <n v="305.0"/>
        <n v="486.0"/>
        <n v="587.0"/>
        <n v="827.0"/>
        <n v="283.0"/>
        <n v="279.0"/>
        <n v="1529.0"/>
        <n v="670.0"/>
        <n v="136.0"/>
        <n v="168.0"/>
        <n v="318.0"/>
        <n v="3164.0"/>
        <n v="1664.0"/>
        <n v="1496.0"/>
        <n v="6790.0"/>
        <n v="3119.0"/>
        <n v="967.0"/>
        <n v="579.0"/>
        <n v="1000.0"/>
        <n v="948.0"/>
        <n v="386.0"/>
        <n v="1554.0"/>
        <n v="888.0"/>
        <n v="240.0"/>
        <n v="3952.0"/>
        <n v="1740.0"/>
        <n v="2199.0"/>
        <n v="219.0"/>
        <n v="295.0"/>
        <n v="479.0"/>
        <n v="3395.0"/>
        <n v="2190.0"/>
        <n v="1205.0"/>
        <n v="303.0"/>
        <n v="92.0"/>
        <n v="6483.0"/>
        <n v="4276.0"/>
        <n v="2207.0"/>
        <n v="974.0"/>
        <n v="655.0"/>
        <n v="299.0"/>
        <n v="1675.0"/>
        <n v="1016.0"/>
        <n v="659.0"/>
        <n v="988.0"/>
        <n v="721.0"/>
        <n v="495.0"/>
        <n v="2349.0"/>
        <n v="1093.0"/>
        <n v="6384.0"/>
        <n v="2293.0"/>
        <n v="3099.0"/>
        <n v="329.0"/>
        <n v="568.0"/>
        <n v="157.0"/>
        <n v="733.0"/>
        <n v="1419.0"/>
        <n v="861.0"/>
        <n v="14501.0"/>
        <n v="8747.0"/>
        <n v="5754.0"/>
        <n v="1718.0"/>
        <n v="771.0"/>
        <n v="307.0"/>
        <n v="31185.0"/>
        <n v="17610.0"/>
        <n v="13224.0"/>
        <n v="4311.0"/>
        <n v="2649.0"/>
        <n v="1595.0"/>
        <n v="7170.0"/>
        <n v="4336.0"/>
        <n v="2834.0"/>
        <n v="4376.0"/>
        <n v="2688.0"/>
        <n v="1623.0"/>
        <n v="52.0"/>
        <n v="418.0"/>
        <n v="4123.0"/>
        <n v="2473.0"/>
        <n v="12837.0"/>
        <n v="7517.0"/>
        <n v="5252.0"/>
        <n v="19986.0"/>
        <n v="14296.0"/>
        <n v="5690.0"/>
        <n v="167663.0"/>
        <n v="116922.0"/>
        <n v="50741.0"/>
        <n v="31281.0"/>
        <n v="19720.0"/>
        <n v="11525.0"/>
        <n v="803.0"/>
        <n v="545.0"/>
        <n v="3266.0"/>
        <n v="1949.0"/>
        <n v="372095.0"/>
        <n v="254529.0"/>
        <n v="117566.0"/>
        <n v="53439.0"/>
        <n v="38508.0"/>
        <n v="14926.0"/>
        <n v="5309.0"/>
        <n v="4021.0"/>
        <n v="1288.0"/>
        <n v="83036.0"/>
        <n v="58883.0"/>
        <n v="24153.0"/>
        <n v="54210.0"/>
        <n v="39022.0"/>
        <n v="15130.0"/>
        <n v="1215.0"/>
        <n v="847.0"/>
        <n v="2761.0"/>
        <n v="1399.0"/>
        <n v="1751.0"/>
        <n v="1149.0"/>
        <n v="1860.0"/>
        <n v="915.0"/>
        <n v="60592.0"/>
        <n v="41735.0"/>
        <n v="18857.0"/>
        <n v="2608.0"/>
        <n v="1129.0"/>
        <n v="1479.0"/>
        <n v="2154.0"/>
        <n v="1242.0"/>
        <n v="18767.0"/>
        <n v="11220.0"/>
        <n v="7547.0"/>
        <n v="4014.0"/>
        <n v="1867.0"/>
        <n v="2098.0"/>
        <n v="468.0"/>
        <n v="47701.0"/>
        <n v="26631.0"/>
        <n v="21070.0"/>
        <n v="5940.0"/>
        <n v="3923.0"/>
        <n v="1909.0"/>
        <n v="679.0"/>
        <n v="458.0"/>
        <n v="7448.0"/>
        <n v="2919.0"/>
        <n v="5973.0"/>
        <n v="4022.0"/>
        <n v="1923.0"/>
        <n v="104.0"/>
        <n v="574.0"/>
        <n v="263.0"/>
        <n v="311.0"/>
        <n v="7526.0"/>
        <n v="5149.0"/>
        <n v="2146.0"/>
        <n v="440.0"/>
        <n v="2860.0"/>
        <n v="1849.0"/>
        <n v="1011.0"/>
        <n v="363.0"/>
        <n v="8177.0"/>
        <n v="5172.0"/>
        <n v="1046.0"/>
        <n v="726.0"/>
        <n v="320.0"/>
        <n v="715.0"/>
        <n v="737.0"/>
        <n v="518.0"/>
        <n v="344.0"/>
        <n v="3123.0"/>
        <n v="1840.0"/>
        <n v="1283.0"/>
        <n v="694.0"/>
        <n v="310.0"/>
        <n v="10203.0"/>
        <n v="5714.0"/>
        <n v="4439.0"/>
        <n v="770.0"/>
        <n v="478.0"/>
        <n v="1258.0"/>
        <n v="746.0"/>
        <n v="1278.0"/>
        <n v="777.0"/>
        <n v="858.0"/>
        <n v="475.0"/>
        <n v="1433.0"/>
        <n v="905.0"/>
        <n v="1955.0"/>
        <n v="446.0"/>
        <n v="19997.0"/>
        <n v="13964.0"/>
        <n v="5867.0"/>
        <n v="2920.0"/>
        <n v="2005.0"/>
        <n v="359.0"/>
        <n v="226.0"/>
        <n v="128.0"/>
        <n v="42848.0"/>
        <n v="29794.0"/>
        <n v="12474.0"/>
        <n v="6627.0"/>
        <n v="5031.0"/>
        <n v="1536.0"/>
        <n v="8546.0"/>
        <n v="6268.0"/>
        <n v="2278.0"/>
        <n v="6717.0"/>
        <n v="5090.0"/>
        <n v="1550.0"/>
        <n v="7780.0"/>
        <n v="5246.0"/>
        <n v="1982.0"/>
        <n v="1125.0"/>
        <n v="382.0"/>
        <n v="6853.0"/>
        <n v="4495.0"/>
        <n v="2358.0"/>
        <n v="1671.0"/>
        <n v="855.0"/>
        <n v="17759.0"/>
        <n v="11096.0"/>
        <n v="6552.0"/>
        <n v="1678.0"/>
        <n v="820.0"/>
        <n v="3596.0"/>
        <n v="2434.0"/>
        <n v="2540.0"/>
        <n v="1702.0"/>
        <n v="832.0"/>
        <n v="127.0"/>
        <n v="217.0"/>
        <n v="1995.0"/>
        <n v="1275.0"/>
        <n v="720.0"/>
        <n v="765.0"/>
        <n v="452.0"/>
        <n v="853.0"/>
        <n v="467.0"/>
        <n v="5665.0"/>
        <n v="3028.0"/>
        <n v="823.0"/>
        <n v="14665.0"/>
        <n v="7727.0"/>
        <n v="6802.0"/>
        <n v="1069.0"/>
        <n v="680.0"/>
        <n v="2251.0"/>
        <n v="1272.0"/>
        <n v="906.0"/>
        <n v="1818.0"/>
        <n v="1090.0"/>
        <n v="685.0"/>
        <n v="2450.0"/>
        <n v="1223.0"/>
        <n v="1152.0"/>
        <n v="630.0"/>
        <n v="270.0"/>
        <n v="1977.0"/>
        <n v="1514.0"/>
        <n v="16086.0"/>
        <n v="11862.0"/>
        <n v="4224.0"/>
        <n v="3051.0"/>
        <n v="169.0"/>
        <n v="33368.0"/>
        <n v="24235.0"/>
        <n v="9088.0"/>
        <n v="4816.0"/>
        <n v="3526.0"/>
        <n v="786.0"/>
        <n v="582.0"/>
        <n v="8263.0"/>
        <n v="6254.0"/>
        <n v="2009.0"/>
        <n v="4874.0"/>
        <n v="3572.0"/>
        <n v="548.0"/>
        <n v="230.0"/>
        <n v="5710.0"/>
        <n v="4153.0"/>
        <n v="1458.0"/>
        <n v="542.0"/>
        <n v="158.0"/>
        <n v="753.0"/>
        <n v="7498.0"/>
        <n v="5384.0"/>
        <n v="2114.0"/>
        <n v="1451.0"/>
        <n v="978.0"/>
        <n v="473.0"/>
        <n v="150.0"/>
        <n v="17105.0"/>
        <n v="12266.0"/>
        <n v="4839.0"/>
        <n v="1903.0"/>
        <n v="4012.0"/>
        <n v="2784.0"/>
        <n v="1935.0"/>
        <n v="2704.0"/>
        <n v="1879.0"/>
        <n v="825.0"/>
        <n v="2490.0"/>
        <n v="2003.0"/>
        <n v="20563.0"/>
        <n v="16009.0"/>
        <n v="4522.0"/>
        <n v="2093.0"/>
        <n v="44762.0"/>
        <n v="34670.0"/>
        <n v="10092.0"/>
        <n v="5589.0"/>
        <n v="4504.0"/>
        <n v="1033.0"/>
        <n v="332.0"/>
        <n v="11609.0"/>
        <n v="9071.0"/>
        <n v="2476.0"/>
        <n v="5654.0"/>
        <n v="493.0"/>
        <n v="330.0"/>
        <n v="5344.0"/>
        <n v="4113.0"/>
        <n v="416.0"/>
        <n v="1406.0"/>
        <n v="12017.0"/>
        <n v="6742.0"/>
        <n v="4955.0"/>
        <n v="1683.0"/>
        <n v="900.0"/>
        <n v="25143.0"/>
        <n v="14500.0"/>
        <n v="10633.0"/>
        <n v="3999.0"/>
        <n v="2426.0"/>
        <n v="1573.0"/>
        <n v="401.0"/>
        <n v="5550.0"/>
        <n v="3096.0"/>
        <n v="4054.0"/>
        <n v="2456.0"/>
        <n v="1598.0"/>
        <n v="3569.0"/>
        <n v="2100.0"/>
        <n v="1261.0"/>
        <n v="834.0"/>
        <n v="8804.0"/>
        <n v="5495.0"/>
        <n v="3309.0"/>
        <n v="1447.0"/>
        <n v="889.0"/>
        <n v="18359.0"/>
        <n v="11871.0"/>
        <n v="6423.0"/>
        <n v="2421.0"/>
        <n v="5459.0"/>
        <n v="3366.0"/>
        <n v="2440.0"/>
        <n v="1682.0"/>
        <n v="222.0"/>
        <n v="2002.0"/>
        <n v="1337.0"/>
        <n v="657.0"/>
        <n v="2052.0"/>
        <n v="16235.0"/>
        <n v="13079.0"/>
        <n v="3156.0"/>
        <n v="2927.0"/>
        <n v="2158.0"/>
        <n v="769.0"/>
        <n v="42062.0"/>
        <n v="33300.0"/>
        <n v="8714.0"/>
        <n v="5977.0"/>
        <n v="4818.0"/>
        <n v="1092.0"/>
        <n v="665.0"/>
        <n v="7034.0"/>
        <n v="5642.0"/>
        <n v="1392.0"/>
        <n v="6069.0"/>
        <n v="4896.0"/>
        <n v="1113.0"/>
        <n v="424.0"/>
        <n v="6591.0"/>
        <n v="5240.0"/>
        <n v="1339.0"/>
        <n v="1045.0"/>
        <n v="1900.0"/>
        <n v="1463.0"/>
        <n v="437.0"/>
        <n v="13664.0"/>
        <n v="10432.0"/>
        <n v="3232.0"/>
        <n v="2319.0"/>
        <n v="32600.0"/>
        <n v="24260.0"/>
        <n v="8340.0"/>
        <n v="4461.0"/>
        <n v="3340.0"/>
        <n v="316.0"/>
        <n v="252.0"/>
        <n v="8767.0"/>
        <n v="6653.0"/>
        <n v="4506.0"/>
        <n v="3391.0"/>
        <n v="1103.0"/>
        <n v="190.0"/>
        <n v="257.0"/>
        <n v="3915.0"/>
        <n v="3070.0"/>
        <n v="845.0"/>
        <n v="684.0"/>
        <n v="8462.0"/>
        <n v="6088.0"/>
        <n v="2348.0"/>
        <n v="1329.0"/>
        <n v="917.0"/>
        <n v="16608.0"/>
        <n v="12016.0"/>
        <n v="4592.0"/>
        <n v="2606.0"/>
        <n v="1942.0"/>
        <n v="272.0"/>
        <n v="3589.0"/>
        <n v="2364.0"/>
        <n v="1225.0"/>
        <n v="3300.0"/>
        <n v="2455.0"/>
        <n v="821.0"/>
        <n v="3737.0"/>
        <n v="7313.0"/>
        <n v="5825.0"/>
        <n v="63016.0"/>
        <n v="50066.0"/>
        <n v="12950.0"/>
        <n v="13542.0"/>
        <n v="10192.0"/>
        <n v="3326.0"/>
        <n v="315.0"/>
        <n v="1136.0"/>
        <n v="817.0"/>
        <n v="141608.0"/>
        <n v="111237.0"/>
        <n v="30371.0"/>
        <n v="23231.0"/>
        <n v="18615.0"/>
        <n v="4512.0"/>
        <n v="3632.0"/>
        <n v="2906.0"/>
        <n v="35174.0"/>
        <n v="27946.0"/>
        <n v="7228.0"/>
        <n v="23589.0"/>
        <n v="18905.0"/>
        <n v="4593.0"/>
        <n v="455.0"/>
        <n v="1196.0"/>
        <n v="749.0"/>
        <n v="447.0"/>
        <n v="1116.0"/>
        <n v="824.0"/>
        <n v="290.0"/>
        <n v="1637.0"/>
        <n v="448.0"/>
        <n v="336.0"/>
        <n v="15741.0"/>
        <n v="12657.0"/>
        <n v="3084.0"/>
        <n v="555.0"/>
        <n v="4580.0"/>
        <n v="2663.0"/>
        <n v="12413.0"/>
        <n v="7432.0"/>
        <n v="4919.0"/>
        <n v="1943.0"/>
        <n v="1179.0"/>
        <n v="1707.0"/>
        <n v="1976.0"/>
        <n v="1014.0"/>
        <n v="522.0"/>
        <n v="1142.0"/>
        <n v="3044.0"/>
        <n v="2593.0"/>
        <n v="451.0"/>
        <n v="27705.0"/>
        <n v="23321.0"/>
        <n v="4384.0"/>
        <n v="4141.0"/>
        <n v="345.0"/>
        <n v="267.0"/>
        <n v="56116.0"/>
        <n v="46897.0"/>
        <n v="9219.0"/>
        <n v="8974.0"/>
        <n v="7568.0"/>
        <n v="1360.0"/>
        <n v="1531.0"/>
        <n v="1248.0"/>
        <n v="14001.0"/>
        <n v="11841.0"/>
        <n v="2160.0"/>
        <n v="7661.0"/>
        <n v="1375.0"/>
        <n v="254.0"/>
        <n v="7792.0"/>
        <n v="6535.0"/>
        <n v="1247.0"/>
        <n v="734.0"/>
        <n v="253.0"/>
        <n v="1304.0"/>
        <n v="993.0"/>
        <n v="12257.0"/>
        <n v="8752.0"/>
        <n v="3382.0"/>
        <n v="3088.0"/>
        <n v="2089.0"/>
        <n v="932.0"/>
        <n v="347.0"/>
        <n v="28750.0"/>
        <n v="19606.0"/>
        <n v="7990.0"/>
        <n v="4029.0"/>
        <n v="3043.0"/>
        <n v="942.0"/>
        <n v="623.0"/>
        <n v="7669.0"/>
        <n v="5045.0"/>
        <n v="2226.0"/>
        <n v="4091.0"/>
        <n v="3092.0"/>
        <n v="954.0"/>
        <n v="404.0"/>
        <n v="1951.0"/>
        <n v="1422.0"/>
        <n v="3954.0"/>
        <n v="9967.0"/>
        <n v="8925.0"/>
        <n v="1578.0"/>
        <n v="375.0"/>
        <n v="2012.0"/>
        <n v="194.0"/>
        <n v="1765.0"/>
        <n v="1591.0"/>
        <n v="248.0"/>
        <n v="225.0"/>
        <n v="559.0"/>
        <n v="767.0"/>
        <n v="397.0"/>
        <n v="550.0"/>
        <n v="431.0"/>
        <n v="337.0"/>
        <n v="660.0"/>
        <n v="8191.0"/>
        <n v="4657.0"/>
        <n v="3460.0"/>
        <n v="1770.0"/>
        <n v="839.0"/>
        <n v="16122.0"/>
        <n v="8575.0"/>
        <n v="7232.0"/>
        <n v="1907.0"/>
        <n v="672.0"/>
        <n v="583.0"/>
        <n v="4844.0"/>
        <n v="2791.0"/>
        <n v="2053.0"/>
        <n v="1896.0"/>
        <n v="156.0"/>
        <n v="1968.0"/>
        <n v="1208.0"/>
        <n v="752.0"/>
        <n v="7261.0"/>
        <n v="4272.0"/>
        <n v="2780.0"/>
        <n v="807.0"/>
        <n v="15965.0"/>
        <n v="6371.0"/>
        <n v="4834.0"/>
        <n v="1906.0"/>
        <n v="421.0"/>
        <n v="1166.0"/>
        <n v="863.0"/>
        <n v="17087.0"/>
        <n v="13901.0"/>
        <n v="3186.0"/>
        <n v="4138.0"/>
        <n v="3157.0"/>
        <n v="957.0"/>
        <n v="43526.0"/>
        <n v="35283.0"/>
        <n v="8243.0"/>
        <n v="7395.0"/>
        <n v="6074.0"/>
        <n v="1285.0"/>
        <n v="10047.0"/>
        <n v="8119.0"/>
        <n v="7495.0"/>
        <n v="6177.0"/>
        <n v="1314.0"/>
        <n v="426.0"/>
        <n v="4146.0"/>
        <n v="3435.0"/>
        <n v="709.0"/>
        <n v="10725.0"/>
        <n v="6917.0"/>
        <n v="3808.0"/>
        <n v="11803.0"/>
        <n v="8556.0"/>
        <n v="107630.0"/>
        <n v="77681.0"/>
        <n v="29949.0"/>
        <n v="25217.0"/>
        <n v="16433.0"/>
        <n v="8784.0"/>
        <n v="435.0"/>
        <n v="1786.0"/>
        <n v="245781.0"/>
        <n v="172435.0"/>
        <n v="73346.0"/>
        <n v="39729.0"/>
        <n v="28948.0"/>
        <n v="10781.0"/>
        <n v="7542.0"/>
        <n v="1839.0"/>
        <n v="60501.0"/>
        <n v="43618.0"/>
        <n v="16883.0"/>
        <n v="40223.0"/>
        <n v="29315.0"/>
        <n v="10908.0"/>
        <n v="553.0"/>
        <n v="277.0"/>
        <n v="4581.0"/>
        <n v="2508.0"/>
        <n v="2183.0"/>
        <n v="1420.0"/>
        <n v="2880.0"/>
        <n v="1813.0"/>
        <n v="1067.0"/>
        <n v="2051.0"/>
        <n v="1296.0"/>
        <n v="755.0"/>
        <n v="30917.0"/>
        <n v="23111.0"/>
        <n v="7806.0"/>
        <n v="9384.0"/>
        <n v="6285.0"/>
        <n v="3078.0"/>
        <n v="11701.0"/>
        <n v="8490.0"/>
        <n v="3109.0"/>
        <n v="96754.0"/>
        <n v="70848.0"/>
        <n v="25906.0"/>
        <n v="19809.0"/>
        <n v="13431.0"/>
        <n v="6317.0"/>
        <n v="2035.0"/>
        <n v="743.0"/>
        <n v="215641.0"/>
        <n v="154736.0"/>
        <n v="60905.0"/>
        <n v="35722.0"/>
        <n v="26238.0"/>
        <n v="9484.0"/>
        <n v="6085.0"/>
        <n v="4570.0"/>
        <n v="1515.0"/>
        <n v="54925.0"/>
        <n v="40525.0"/>
        <n v="14400.0"/>
        <n v="36219.0"/>
        <n v="26578.0"/>
        <n v="9641.0"/>
        <n v="869.0"/>
        <n v="1068.0"/>
        <n v="717.0"/>
        <n v="874.0"/>
        <n v="24473.0"/>
        <n v="18124.0"/>
        <n v="6349.0"/>
        <n v="880.0"/>
        <n v="232.0"/>
        <n v="646.0"/>
        <n v="2101.0"/>
        <n v="1538.0"/>
        <n v="403.0"/>
        <n v="1364.0"/>
        <n v="236.0"/>
        <n v="3182.0"/>
        <n v="2124.0"/>
        <n v="323.0"/>
        <n v="6657.0"/>
        <n v="4347.0"/>
        <n v="2244.0"/>
        <n v="1079.0"/>
        <n v="1217.0"/>
        <n v="784.0"/>
        <n v="581.0"/>
        <n v="538.0"/>
        <n v="12681.0"/>
        <n v="7541.0"/>
        <n v="5140.0"/>
        <n v="2298.0"/>
        <n v="1140.0"/>
        <n v="1158.0"/>
        <n v="30542.0"/>
        <n v="16128.0"/>
        <n v="14414.0"/>
        <n v="4843.0"/>
        <n v="2587.0"/>
        <n v="2237.0"/>
        <n v="754.0"/>
        <n v="429.0"/>
        <n v="7848.0"/>
        <n v="4868.0"/>
        <n v="2980.0"/>
        <n v="2619.0"/>
        <n v="2289.0"/>
        <n v="166.0"/>
        <n v="229.0"/>
        <n v="266.0"/>
        <n v="2570.0"/>
        <n v="1455.0"/>
        <n v="1115.0"/>
        <n v="1210.0"/>
        <n v="1974.0"/>
        <n v="1467.0"/>
        <n v="15806.0"/>
        <n v="11644.0"/>
        <n v="4162.0"/>
        <n v="3478.0"/>
        <n v="1086.0"/>
        <n v="34873.0"/>
        <n v="25354.0"/>
        <n v="9474.0"/>
        <n v="6228.0"/>
        <n v="4622.0"/>
        <n v="772.0"/>
        <n v="595.0"/>
        <n v="9291.0"/>
        <n v="6773.0"/>
        <n v="6362.0"/>
        <n v="4704.0"/>
        <n v="181.0"/>
        <n v="4061.0"/>
        <n v="2873.0"/>
        <n v="1082.0"/>
        <n v="761.0"/>
        <n v="1313.0"/>
        <n v="1054.0"/>
        <n v="14799.0"/>
        <n v="11702.0"/>
        <n v="3097.0"/>
        <n v="3241.0"/>
        <n v="2428.0"/>
        <n v="813.0"/>
        <n v="292.0"/>
        <n v="31032.0"/>
        <n v="24300.0"/>
        <n v="6732.0"/>
        <n v="4779.0"/>
        <n v="3779.0"/>
        <n v="913.0"/>
        <n v="5538.0"/>
        <n v="4583.0"/>
        <n v="4848.0"/>
        <n v="3836.0"/>
        <n v="924.0"/>
        <n v="427.0"/>
        <n v="536.0"/>
        <n v="1503.0"/>
        <n v="1881.0"/>
        <n v="1626.0"/>
        <n v="11634.0"/>
        <n v="2023.0"/>
        <n v="3132.0"/>
        <n v="2599.0"/>
        <n v="505.0"/>
        <n v="35634.0"/>
        <n v="30492.0"/>
        <n v="5142.0"/>
        <n v="5920.0"/>
        <n v="5105.0"/>
        <n v="1334.0"/>
        <n v="1124.0"/>
        <n v="5717.0"/>
        <n v="5148.0"/>
        <n v="335.0"/>
        <n v="355.0"/>
        <n v="297.0"/>
        <n v="4231.0"/>
        <n v="3643.0"/>
        <n v="588.0"/>
        <n v="1100.0"/>
        <n v="1382.0"/>
        <n v="17063.0"/>
        <n v="13040.0"/>
        <n v="4023.0"/>
        <n v="2709.0"/>
        <n v="1918.0"/>
        <n v="293.0"/>
        <n v="35605.0"/>
        <n v="26755.0"/>
        <n v="8459.0"/>
        <n v="5339.0"/>
        <n v="4147.0"/>
        <n v="1096.0"/>
        <n v="10449.0"/>
        <n v="7639.0"/>
        <n v="5379.0"/>
        <n v="4175.0"/>
        <n v="1204.0"/>
        <n v="361.0"/>
        <n v="3823.0"/>
        <n v="2812.0"/>
        <n v="999.0"/>
        <n v="615.0"/>
        <n v="276.0"/>
        <n v="9391.0"/>
        <n v="6665.0"/>
        <n v="2700.0"/>
        <n v="1862.0"/>
        <n v="1249.0"/>
        <n v="561.0"/>
        <n v="23987.0"/>
        <n v="16899.0"/>
        <n v="7088.0"/>
        <n v="3490.0"/>
        <n v="2636.0"/>
        <n v="854.0"/>
        <n v="4944.0"/>
        <n v="3475.0"/>
        <n v="1370.0"/>
        <n v="3532.0"/>
        <n v="2671.0"/>
        <n v="3178.0"/>
        <n v="741.0"/>
        <n v="667.0"/>
        <n v="5018.0"/>
        <n v="3230.0"/>
        <n v="428.0"/>
        <n v="11911.0"/>
        <n v="7808.0"/>
        <n v="2165.0"/>
        <n v="682.0"/>
        <n v="163.0"/>
        <n v="2395.0"/>
        <n v="1696.0"/>
        <n v="699.0"/>
        <n v="2195.0"/>
        <n v="692.0"/>
        <n v="1188.0"/>
        <n v="2716.0"/>
        <n v="2064.0"/>
        <n v="652.0"/>
        <n v="4497.0"/>
        <n v="3474.0"/>
        <n v="1023.0"/>
        <n v="33009.0"/>
        <n v="25007.0"/>
        <n v="8002.0"/>
        <n v="8467.0"/>
        <n v="5890.0"/>
        <n v="2577.0"/>
        <n v="614.0"/>
        <n v="275.0"/>
        <n v="74926.0"/>
        <n v="55645.0"/>
        <n v="19281.0"/>
        <n v="11689.0"/>
        <n v="8941.0"/>
        <n v="2748.0"/>
        <n v="1437.0"/>
        <n v="15966.0"/>
        <n v="12215.0"/>
        <n v="11840.0"/>
        <n v="9060.0"/>
        <n v="1123.0"/>
        <n v="661.0"/>
        <n v="245.0"/>
        <n v="788.0"/>
        <n v="256.0"/>
        <n v="10206.0"/>
        <n v="7874.0"/>
        <n v="2332.0"/>
        <n v="4367.0"/>
        <n v="2935.0"/>
        <n v="1432.0"/>
        <n v="6087.0"/>
        <n v="4456.0"/>
        <n v="1631.0"/>
        <n v="43115.0"/>
        <n v="31365.0"/>
        <n v="11750.0"/>
        <n v="10879.0"/>
        <n v="7098.0"/>
        <n v="3781.0"/>
        <n v="98721.0"/>
        <n v="70056.0"/>
        <n v="28665.0"/>
        <n v="14931.0"/>
        <n v="10822.0"/>
        <n v="4109.0"/>
        <n v="1391.0"/>
        <n v="980.0"/>
        <n v="408.0"/>
        <n v="20610.0"/>
        <n v="14951.0"/>
        <n v="5659.0"/>
        <n v="15197.0"/>
        <n v="11017.0"/>
        <n v="1173.0"/>
        <n v="357.0"/>
        <n v="12994.0"/>
        <n v="9540.0"/>
        <n v="3438.0"/>
        <n v="244.0"/>
        <n v="4308.0"/>
        <n v="602.0"/>
        <n v="10493.0"/>
        <n v="5646.0"/>
        <n v="4847.0"/>
        <n v="1648.0"/>
        <n v="944.0"/>
        <n v="1110.0"/>
        <n v="1673.0"/>
        <n v="1002.0"/>
        <n v="547.0"/>
        <n v="5093.0"/>
        <n v="1646.0"/>
        <n v="969.0"/>
        <n v="675.0"/>
        <n v="8118.0"/>
        <n v="4467.0"/>
        <n v="1209.0"/>
        <n v="2374.0"/>
        <n v="1863.0"/>
        <n v="1251.0"/>
        <n v="831.0"/>
        <n v="3297.0"/>
        <n v="2075.0"/>
        <n v="1163.0"/>
        <n v="1061.0"/>
        <n v="7572.0"/>
        <n v="1211.0"/>
        <n v="804.0"/>
        <n v="1773.0"/>
        <n v="3447.0"/>
        <n v="2504.0"/>
        <n v="362.0"/>
        <n v="843.0"/>
        <n v="162.0"/>
        <n v="736.0"/>
        <n v="1546.0"/>
        <n v="11967.0"/>
        <n v="9210.0"/>
        <n v="2757.0"/>
        <n v="1379.0"/>
        <n v="25461.0"/>
        <n v="18970.0"/>
        <n v="6491.0"/>
        <n v="3068.0"/>
        <n v="931.0"/>
        <n v="5588.0"/>
        <n v="4323.0"/>
        <n v="1265.0"/>
        <n v="4071.0"/>
        <n v="3125.0"/>
        <n v="946.0"/>
        <n v="144.0"/>
        <n v="3303.0"/>
        <n v="2469.0"/>
        <n v="1035.0"/>
        <n v="881.0"/>
        <n v="7931.0"/>
        <n v="6648.0"/>
        <n v="17005.0"/>
        <n v="14186.0"/>
        <n v="2771.0"/>
        <n v="2453.0"/>
        <n v="2061.0"/>
        <n v="367.0"/>
        <n v="246.0"/>
        <n v="196.0"/>
        <n v="3928.0"/>
        <n v="3393.0"/>
        <n v="535.0"/>
        <n v="2496.0"/>
        <n v="372.0"/>
        <n v="2232.0"/>
        <n v="1868.0"/>
        <n v="366.0"/>
        <n v="3413.0"/>
        <n v="1214.0"/>
        <n v="10607.0"/>
        <n v="6926.0"/>
        <n v="3654.0"/>
        <n v="1472.0"/>
        <n v="990.0"/>
        <n v="1502.0"/>
        <n v="1481.0"/>
        <n v="483.0"/>
        <n v="620.0"/>
        <n v="1491.0"/>
        <n v="1504.0"/>
        <n v="750.0"/>
        <n v="5879.0"/>
        <n v="4585.0"/>
        <n v="1294.0"/>
        <n v="1027.0"/>
        <n v="497.0"/>
        <n v="399.0"/>
        <n v="1043.0"/>
        <n v="1111.0"/>
        <n v="2092.0"/>
        <n v="1511.0"/>
        <n v="289.0"/>
      </sharedItems>
    </cacheField>
    <cacheField name="Максимальное количество смертей" numFmtId="3">
      <sharedItems containsString="0" containsBlank="1" containsNumber="1" containsInteger="1">
        <n v="114727.0"/>
        <n v="78278.0"/>
        <n v="36449.0"/>
        <n v="108724.0"/>
        <n v="80393.0"/>
        <n v="28611.0"/>
        <n v="1001799.0"/>
        <n v="721602.0"/>
        <n v="280197.0"/>
        <n v="186779.0"/>
        <n v="127313.0"/>
        <n v="60008.0"/>
        <n v="4995.0"/>
        <n v="3536.0"/>
        <n v="1459.0"/>
        <n v="29191.0"/>
        <n v="18992.0"/>
        <n v="10199.0"/>
        <n v="2441594.0"/>
        <n v="1799377.0"/>
        <n v="642217.0"/>
        <n v="296476.0"/>
        <n v="226445.0"/>
        <n v="70031.0"/>
        <n v="35335.0"/>
        <n v="27624.0"/>
        <n v="7744.0"/>
        <n v="529824.0"/>
        <n v="382537.0"/>
        <n v="151075.0"/>
        <n v="300232.0"/>
        <n v="229256.0"/>
        <n v="70976.0"/>
        <n v="8444.0"/>
        <n v="5805.0"/>
        <n v="2639.0"/>
        <n v="28779.0"/>
        <n v="16737.0"/>
        <n v="12042.0"/>
        <n v="15400.0"/>
        <n v="10377.0"/>
        <n v="5023.0"/>
        <n v="14427.0"/>
        <n v="9819.0"/>
        <n v="4608.0"/>
        <n v="310531.0"/>
        <n v="236566.0"/>
        <n v="73965.0"/>
        <m/>
        <n v="25288.0"/>
        <n v="18647.0"/>
        <n v="6641.0"/>
        <n v="28283.0"/>
        <n v="22456.0"/>
        <n v="5827.0"/>
        <n v="291431.0"/>
        <n v="225789.0"/>
        <n v="65642.0"/>
        <n v="43619.0"/>
        <n v="32884.0"/>
        <n v="10735.0"/>
        <n v="1499.0"/>
        <n v="1227.0"/>
        <n v="272.0"/>
        <n v="8075.0"/>
        <n v="6031.0"/>
        <n v="2044.0"/>
        <n v="685083.0"/>
        <n v="545412.0"/>
        <n v="139671.0"/>
        <n v="85320.0"/>
        <n v="70355.0"/>
        <n v="14965.0"/>
        <n v="5024.0"/>
        <n v="4264.0"/>
        <n v="929.0"/>
        <n v="160244.0"/>
        <n v="122752.0"/>
        <n v="37492.0"/>
        <n v="86315.0"/>
        <n v="71200.0"/>
        <n v="15115.0"/>
        <n v="1783.0"/>
        <n v="1511.0"/>
        <n v="5028.0"/>
        <n v="3526.0"/>
        <n v="1527.0"/>
        <n v="4254.0"/>
        <n v="3077.0"/>
        <n v="1246.0"/>
        <n v="2677.0"/>
        <n v="2095.0"/>
        <n v="582.0"/>
        <n v="90978.0"/>
        <n v="73313.0"/>
        <n v="17786.0"/>
        <n v="1658.0"/>
        <n v="955.0"/>
        <n v="725.0"/>
        <n v="1135.0"/>
        <n v="712.0"/>
        <n v="446.0"/>
        <n v="13302.0"/>
        <n v="7444.0"/>
        <n v="5858.0"/>
        <n v="1546.0"/>
        <n v="987.0"/>
        <n v="597.0"/>
        <n v="64.0"/>
        <n v="36.0"/>
        <n v="29.0"/>
        <n v="305.0"/>
        <n v="180.0"/>
        <n v="125.0"/>
        <n v="28023.0"/>
        <n v="17689.0"/>
        <n v="10334.0"/>
        <n v="3251.0"/>
        <n v="2181.0"/>
        <n v="1070.0"/>
        <n v="93.0"/>
        <n v="66.0"/>
        <n v="9955.0"/>
        <n v="5326.0"/>
        <n v="4629.0"/>
        <n v="3293.0"/>
        <n v="2212.0"/>
        <n v="1081.0"/>
        <n v="47.0"/>
        <n v="27.0"/>
        <n v="282.0"/>
        <n v="173.0"/>
        <n v="115.0"/>
        <n v="126.0"/>
        <n v="82.0"/>
        <n v="48.0"/>
        <n v="90.0"/>
        <n v="56.0"/>
        <n v="2451.0"/>
        <n v="1706.0"/>
        <n v="879.0"/>
        <n v="2265.0"/>
        <n v="812.0"/>
        <n v="1183.0"/>
        <n v="838.0"/>
        <n v="378.0"/>
        <n v="11282.0"/>
        <n v="7316.0"/>
        <n v="3966.0"/>
        <n v="2101.0"/>
        <n v="1329.0"/>
        <n v="772.0"/>
        <n v="60.0"/>
        <n v="40.0"/>
        <n v="20.0"/>
        <n v="308.0"/>
        <n v="192.0"/>
        <n v="116.0"/>
        <n v="23832.0"/>
        <n v="16600.0"/>
        <n v="7232.0"/>
        <n v="3113.0"/>
        <n v="2224.0"/>
        <n v="889.0"/>
        <n v="193.0"/>
        <n v="134.0"/>
        <n v="85.0"/>
        <n v="5479.0"/>
        <n v="3468.0"/>
        <n v="2011.0"/>
        <n v="3148.0"/>
        <n v="2250.0"/>
        <n v="898.0"/>
        <n v="65.0"/>
        <n v="26.0"/>
        <n v="206.0"/>
        <n v="121.0"/>
        <n v="374.0"/>
        <n v="220.0"/>
        <n v="154.0"/>
        <n v="114.0"/>
        <n v="74.0"/>
        <n v="53.0"/>
        <n v="4442.0"/>
        <n v="3132.0"/>
        <n v="1310.0"/>
        <n v="1291.0"/>
        <n v="1019.0"/>
        <n v="277.0"/>
        <n v="2405.0"/>
        <n v="1912.0"/>
        <n v="493.0"/>
        <n v="13904.0"/>
        <n v="10676.0"/>
        <n v="3418.0"/>
        <n v="2082.0"/>
        <n v="1596.0"/>
        <n v="514.0"/>
        <n v="51.0"/>
        <n v="39.0"/>
        <n v="15.0"/>
        <n v="392.0"/>
        <n v="292.0"/>
        <n v="109.0"/>
        <n v="28679.0"/>
        <n v="22566.0"/>
        <n v="6113.0"/>
        <n v="3742.0"/>
        <n v="3011.0"/>
        <n v="748.0"/>
        <n v="182.0"/>
        <n v="142.0"/>
        <n v="8301.0"/>
        <n v="6660.0"/>
        <n v="1711.0"/>
        <n v="3796.0"/>
        <n v="3055.0"/>
        <n v="752.0"/>
        <n v="54.0"/>
        <n v="331.0"/>
        <n v="241.0"/>
        <n v="100.0"/>
        <n v="202.0"/>
        <n v="80.0"/>
        <n v="155.0"/>
        <n v="119.0"/>
        <n v="4781.0"/>
        <n v="3627.0"/>
        <n v="1154.0"/>
        <n v="1524.0"/>
        <n v="781.0"/>
        <n v="754.0"/>
        <n v="1582.0"/>
        <n v="1009.0"/>
        <n v="573.0"/>
        <n v="17783.0"/>
        <n v="11143.0"/>
        <n v="7103.0"/>
        <n v="4363.0"/>
        <n v="3017.0"/>
        <n v="1366.0"/>
        <n v="81.0"/>
        <n v="50.0"/>
        <n v="31.0"/>
        <n v="580.0"/>
        <n v="333.0"/>
        <n v="247.0"/>
        <n v="46572.0"/>
        <n v="30441.0"/>
        <n v="16131.0"/>
        <n v="4650.0"/>
        <n v="3064.0"/>
        <n v="1586.0"/>
        <n v="219.0"/>
        <n v="141.0"/>
        <n v="84.0"/>
        <n v="8787.0"/>
        <n v="5784.0"/>
        <n v="3405.0"/>
        <n v="4702.0"/>
        <n v="3088.0"/>
        <n v="1614.0"/>
        <n v="102.0"/>
        <n v="95.0"/>
        <n v="9.0"/>
        <n v="406.0"/>
        <n v="215.0"/>
        <n v="191.0"/>
        <n v="486.0"/>
        <n v="323.0"/>
        <n v="163.0"/>
        <n v="140.0"/>
        <n v="75.0"/>
        <n v="7104.0"/>
        <n v="4259.0"/>
        <n v="2952.0"/>
        <n v="996.0"/>
        <n v="768.0"/>
        <n v="228.0"/>
        <n v="1221.0"/>
        <n v="988.0"/>
        <n v="245.0"/>
        <n v="6751.0"/>
        <n v="5656.0"/>
        <n v="1235.0"/>
        <n v="1300.0"/>
        <n v="1057.0"/>
        <n v="252.0"/>
        <n v="55.0"/>
        <n v="42.0"/>
        <n v="13.0"/>
        <n v="174.0"/>
        <n v="136.0"/>
        <n v="46.0"/>
        <n v="20148.0"/>
        <n v="16529.0"/>
        <n v="3619.0"/>
        <n v="2281.0"/>
        <n v="1883.0"/>
        <n v="433.0"/>
        <n v="200.0"/>
        <n v="33.0"/>
        <n v="2393.0"/>
        <n v="1962.0"/>
        <n v="439.0"/>
        <n v="2313.0"/>
        <n v="1905.0"/>
        <n v="440.0"/>
        <n v="35.0"/>
        <n v="7.0"/>
        <n v="248.0"/>
        <n v="201.0"/>
        <n v="216.0"/>
        <n v="172.0"/>
        <n v="49.0"/>
        <n v="106.0"/>
        <n v="22.0"/>
        <n v="2694.0"/>
        <n v="2305.0"/>
        <n v="447.0"/>
        <n v="795.0"/>
        <n v="605.0"/>
        <n v="203.0"/>
        <n v="927.0"/>
        <n v="732.0"/>
        <n v="212.0"/>
        <n v="8901.0"/>
        <n v="6400.0"/>
        <n v="2501.0"/>
        <n v="1629.0"/>
        <n v="1219.0"/>
        <n v="410.0"/>
        <n v="30.0"/>
        <n v="8.0"/>
        <n v="328.0"/>
        <n v="246.0"/>
        <n v="19471.0"/>
        <n v="15151.0"/>
        <n v="4320.0"/>
        <n v="2388.0"/>
        <n v="1856.0"/>
        <n v="548.0"/>
        <n v="187.0"/>
        <n v="148.0"/>
        <n v="5292.0"/>
        <n v="3700.0"/>
        <n v="1636.0"/>
        <n v="2408.0"/>
        <n v="1879.0"/>
        <n v="557.0"/>
        <n v="59.0"/>
        <n v="14.0"/>
        <n v="178.0"/>
        <n v="130.0"/>
        <n v="217.0"/>
        <n v="160.0"/>
        <n v="67.0"/>
        <n v="25.0"/>
        <n v="2675.0"/>
        <n v="2076.0"/>
        <n v="599.0"/>
        <n v="713.0"/>
        <n v="242.0"/>
        <n v="610.0"/>
        <n v="183.0"/>
        <n v="6082.0"/>
        <n v="4158.0"/>
        <n v="2098.0"/>
        <n v="869.0"/>
        <n v="543.0"/>
        <n v="326.0"/>
        <n v="12.0"/>
        <n v="112.0"/>
        <n v="12604.0"/>
        <n v="8781.0"/>
        <n v="3823.0"/>
        <n v="1604.0"/>
        <n v="1156.0"/>
        <n v="497.0"/>
        <n v="70.0"/>
        <n v="58.0"/>
        <n v="3586.0"/>
        <n v="2511.0"/>
        <n v="1238.0"/>
        <n v="1625.0"/>
        <n v="1166.0"/>
        <n v="502.0"/>
        <n v="16.0"/>
        <n v="165.0"/>
        <n v="103.0"/>
        <n v="78.0"/>
        <n v="83.0"/>
        <n v="57.0"/>
        <n v="21.0"/>
        <n v="1933.0"/>
        <n v="1330.0"/>
        <n v="620.0"/>
        <n v="1689.0"/>
        <n v="832.0"/>
        <n v="953.0"/>
        <n v="653.0"/>
        <n v="336.0"/>
        <n v="8849.0"/>
        <n v="5679.0"/>
        <n v="3611.0"/>
        <n v="1327.0"/>
        <n v="718.0"/>
        <n v="609.0"/>
        <n v="32.0"/>
        <n v="18.0"/>
        <n v="123.0"/>
        <n v="23372.0"/>
        <n v="14638.0"/>
        <n v="8734.0"/>
        <n v="2725.0"/>
        <n v="1805.0"/>
        <n v="931.0"/>
        <n v="157.0"/>
        <n v="89.0"/>
        <n v="68.0"/>
        <n v="4665.0"/>
        <n v="3021.0"/>
        <n v="1796.0"/>
        <n v="2745.0"/>
        <n v="1818.0"/>
        <n v="940.0"/>
        <n v="38.0"/>
        <n v="17.0"/>
        <n v="96.0"/>
        <n v="52.0"/>
        <n v="37.0"/>
        <n v="3149.0"/>
        <n v="1930.0"/>
        <n v="1265.0"/>
        <n v="1134.0"/>
        <n v="622.0"/>
        <n v="512.0"/>
        <n v="858.0"/>
        <n v="596.0"/>
        <n v="303.0"/>
        <n v="9305.0"/>
        <n v="3287.0"/>
        <n v="1750.0"/>
        <n v="958.0"/>
        <n v="798.0"/>
        <n v="298.0"/>
        <n v="139.0"/>
        <n v="159.0"/>
        <n v="23623.0"/>
        <n v="14715.0"/>
        <n v="8908.0"/>
        <n v="2298.0"/>
        <n v="1531.0"/>
        <n v="791.0"/>
        <n v="5907.0"/>
        <n v="3797.0"/>
        <n v="2110.0"/>
        <n v="2322.0"/>
        <n v="1544.0"/>
        <n v="810.0"/>
        <n v="45.0"/>
        <n v="28.0"/>
        <n v="120.0"/>
        <n v="117.0"/>
        <n v="240.0"/>
        <n v="162.0"/>
        <n v="101.0"/>
        <n v="2529.0"/>
        <n v="1655.0"/>
        <n v="874.0"/>
        <n v="3803.0"/>
        <n v="3129.0"/>
        <n v="737.0"/>
        <n v="6670.0"/>
        <n v="5665.0"/>
        <n v="1072.0"/>
        <n v="60257.0"/>
        <n v="49643.0"/>
        <n v="10614.0"/>
        <n v="9611.0"/>
        <n v="8106.0"/>
        <n v="1505.0"/>
        <n v="41.0"/>
        <n v="1869.0"/>
        <n v="1506.0"/>
        <n v="363.0"/>
        <n v="125918.0"/>
        <n v="103727.0"/>
        <n v="22191.0"/>
        <n v="16227.0"/>
        <n v="13582.0"/>
        <n v="2678.0"/>
        <n v="1058.0"/>
        <n v="938.0"/>
        <n v="168.0"/>
        <n v="35581.0"/>
        <n v="29304.0"/>
        <n v="6277.0"/>
        <n v="16365.0"/>
        <n v="13702.0"/>
        <n v="2706.0"/>
        <n v="318.0"/>
        <n v="291.0"/>
        <n v="1119.0"/>
        <n v="199.0"/>
        <n v="933.0"/>
        <n v="756.0"/>
        <n v="190.0"/>
        <n v="773.0"/>
        <n v="685.0"/>
        <n v="97.0"/>
        <n v="15751.0"/>
        <n v="13095.0"/>
        <n v="2656.0"/>
        <n v="520.0"/>
        <n v="343.0"/>
        <n v="730.0"/>
        <n v="7916.0"/>
        <n v="4603.0"/>
        <n v="3340.0"/>
        <n v="999.0"/>
        <n v="562.0"/>
        <n v="443.0"/>
        <n v="108.0"/>
        <n v="77.0"/>
        <n v="9719.0"/>
        <n v="5246.0"/>
        <n v="1991.0"/>
        <n v="1337.0"/>
        <n v="706.0"/>
        <n v="19.0"/>
        <n v="5365.0"/>
        <n v="3209.0"/>
        <n v="2182.0"/>
        <n v="2014.0"/>
        <n v="1356.0"/>
        <n v="711.0"/>
        <n v="63.0"/>
        <n v="1493.0"/>
        <n v="864.0"/>
        <n v="637.0"/>
        <n v="1589.0"/>
        <n v="1094.0"/>
        <n v="495.0"/>
        <n v="1059.0"/>
        <n v="743.0"/>
        <n v="316.0"/>
        <n v="9944.0"/>
        <n v="6403.0"/>
        <n v="3541.0"/>
        <n v="1562.0"/>
        <n v="985.0"/>
        <n v="577.0"/>
        <n v="271.0"/>
        <n v="188.0"/>
        <n v="88.0"/>
        <n v="23856.0"/>
        <n v="16883.0"/>
        <n v="6973.0"/>
        <n v="2841.0"/>
        <n v="2063.0"/>
        <n v="778.0"/>
        <n v="133.0"/>
        <n v="4767.0"/>
        <n v="3047.0"/>
        <n v="1720.0"/>
        <n v="2876.0"/>
        <n v="2090.0"/>
        <n v="786.0"/>
        <n v="44.0"/>
        <n v="79.0"/>
        <n v="4552.0"/>
        <n v="3050.0"/>
        <n v="1502.0"/>
        <n v="1359.0"/>
        <n v="984.0"/>
        <n v="375.0"/>
        <n v="844.0"/>
        <n v="7200.0"/>
        <n v="4951.0"/>
        <n v="2330.0"/>
        <n v="1003.0"/>
        <n v="34.0"/>
        <n v="24.0"/>
        <n v="261.0"/>
        <n v="18824.0"/>
        <n v="13103.0"/>
        <n v="5721.0"/>
        <n v="2094.0"/>
        <n v="1545.0"/>
        <n v="572.0"/>
        <n v="207.0"/>
        <n v="138.0"/>
        <n v="91.0"/>
        <n v="4743.0"/>
        <n v="3167.0"/>
        <n v="1580.0"/>
        <n v="2117.0"/>
        <n v="1565.0"/>
        <n v="579.0"/>
        <n v="185.0"/>
        <n v="73.0"/>
        <n v="231.0"/>
        <n v="152.0"/>
        <n v="1616.0"/>
        <n v="1123.0"/>
        <n v="897.0"/>
        <n v="487.0"/>
        <n v="826.0"/>
        <n v="467.0"/>
        <n v="359.0"/>
        <n v="7503.0"/>
        <n v="4261.0"/>
        <n v="3284.0"/>
        <n v="1412.0"/>
        <n v="745.0"/>
        <n v="667.0"/>
        <n v="263.0"/>
        <n v="20648.0"/>
        <n v="12154.0"/>
        <n v="8494.0"/>
        <n v="2170.0"/>
        <n v="1322.0"/>
        <n v="848.0"/>
        <n v="113.0"/>
        <n v="43.0"/>
        <n v="4188.0"/>
        <n v="2454.0"/>
        <n v="1908.0"/>
        <n v="2189.0"/>
        <n v="1335.0"/>
        <n v="854.0"/>
        <n v="2172.0"/>
        <n v="1361.0"/>
        <n v="814.0"/>
        <n v="1157.0"/>
        <n v="857.0"/>
        <n v="300.0"/>
        <n v="1313.0"/>
        <n v="982.0"/>
        <n v="15291.0"/>
        <n v="10847.0"/>
        <n v="4444.0"/>
        <n v="2257.0"/>
        <n v="1590.0"/>
        <n v="349.0"/>
        <n v="255.0"/>
        <n v="98.0"/>
        <n v="26561.0"/>
        <n v="19952.0"/>
        <n v="6692.0"/>
        <n v="3358.0"/>
        <n v="2576.0"/>
        <n v="782.0"/>
        <n v="351.0"/>
        <n v="266.0"/>
        <n v="87.0"/>
        <n v="7204.0"/>
        <n v="5122.0"/>
        <n v="3401.0"/>
        <n v="2613.0"/>
        <n v="788.0"/>
        <n v="94.0"/>
        <n v="62.0"/>
        <n v="322.0"/>
        <n v="226.0"/>
        <n v="256.0"/>
        <n v="181.0"/>
        <n v="158.0"/>
        <n v="5461.0"/>
        <n v="4001.0"/>
        <n v="1535.0"/>
        <n v="1536.0"/>
        <n v="1182.0"/>
        <n v="427.0"/>
        <n v="1732.0"/>
        <n v="1314.0"/>
        <n v="451.0"/>
        <n v="13404.0"/>
        <n v="10560.0"/>
        <n v="2844.0"/>
        <n v="2263.0"/>
        <n v="1725.0"/>
        <n v="574.0"/>
        <n v="371.0"/>
        <n v="267.0"/>
        <n v="122.0"/>
        <n v="30660.0"/>
        <n v="23707.0"/>
        <n v="6953.0"/>
        <n v="4149.0"/>
        <n v="3274.0"/>
        <n v="886.0"/>
        <n v="312.0"/>
        <n v="250.0"/>
        <n v="7453.0"/>
        <n v="5755.0"/>
        <n v="1698.0"/>
        <n v="4206.0"/>
        <n v="3339.0"/>
        <n v="899.0"/>
        <n v="72.0"/>
        <n v="425.0"/>
        <n v="324.0"/>
        <n v="153.0"/>
        <n v="4654.0"/>
        <n v="3844.0"/>
        <n v="861.0"/>
        <n v="1125.0"/>
        <n v="1394.0"/>
        <n v="1132.0"/>
        <n v="262.0"/>
        <n v="11120.0"/>
        <n v="8827.0"/>
        <n v="2293.0"/>
        <n v="1898.0"/>
        <n v="1476.0"/>
        <n v="422.0"/>
        <n v="11.0"/>
        <n v="218.0"/>
        <n v="25092.0"/>
        <n v="20283.0"/>
        <n v="4809.0"/>
        <n v="3228.0"/>
        <n v="2650.0"/>
        <n v="578.0"/>
        <n v="143.0"/>
        <n v="5462.0"/>
        <n v="4255.0"/>
        <n v="1207.0"/>
        <n v="3255.0"/>
        <n v="2671.0"/>
        <n v="584.0"/>
        <n v="357.0"/>
        <n v="23.0"/>
        <n v="4649.0"/>
        <n v="3761.0"/>
        <n v="888.0"/>
        <n v="3599.0"/>
        <n v="3545.0"/>
        <n v="5553.0"/>
        <n v="5454.0"/>
        <n v="68678.0"/>
        <n v="67899.0"/>
        <n v="1224.0"/>
        <n v="7795.0"/>
        <n v="7709.0"/>
        <n v="177.0"/>
        <n v="556.0"/>
        <n v="550.0"/>
        <n v="1486.0"/>
        <n v="1466.0"/>
        <n v="172235.0"/>
        <n v="168774.0"/>
        <n v="3461.0"/>
        <n v="27190.0"/>
        <n v="26841.0"/>
        <n v="546.0"/>
        <n v="1754.0"/>
        <n v="1731.0"/>
        <n v="38002.0"/>
        <n v="37526.0"/>
        <n v="662.0"/>
        <n v="27528.0"/>
        <n v="27178.0"/>
        <n v="553.0"/>
        <n v="540.0"/>
        <n v="535.0"/>
        <n v="5.0"/>
        <n v="566.0"/>
        <n v="10.0"/>
        <n v="663.0"/>
        <n v="444.0"/>
        <n v="438.0"/>
        <n v="31633.0"/>
        <n v="31174.0"/>
        <n v="459.0"/>
        <n v="7763.0"/>
        <n v="6070.0"/>
        <n v="1693.0"/>
        <n v="10443.0"/>
        <n v="8433.0"/>
        <n v="2010.0"/>
        <n v="105175.0"/>
        <n v="84337.0"/>
        <n v="20838.0"/>
        <n v="17671.0"/>
        <n v="13555.0"/>
        <n v="391.0"/>
        <n v="2626.0"/>
        <n v="1995.0"/>
        <n v="657.0"/>
        <n v="236689.0"/>
        <n v="196834.0"/>
        <n v="39855.0"/>
        <n v="32796.0"/>
        <n v="28171.0"/>
        <n v="4833.0"/>
        <n v="3024.0"/>
        <n v="2550.0"/>
        <n v="474.0"/>
        <n v="59800.0"/>
        <n v="49761.0"/>
        <n v="11703.0"/>
        <n v="33144.0"/>
        <n v="28459.0"/>
        <n v="4895.0"/>
        <n v="571.0"/>
        <n v="460.0"/>
        <n v="111.0"/>
        <n v="2562.0"/>
        <n v="1751.0"/>
        <n v="811.0"/>
        <n v="1950.0"/>
        <n v="1434.0"/>
        <n v="534.0"/>
        <n v="1163.0"/>
        <n v="288.0"/>
        <n v="32899.0"/>
        <n v="27138.0"/>
        <n v="5761.0"/>
        <n v="490.0"/>
        <n v="147.0"/>
        <n v="470.0"/>
        <n v="5245.0"/>
        <n v="3820.0"/>
        <n v="1427.0"/>
        <n v="892.0"/>
        <n v="614.0"/>
        <n v="278.0"/>
        <n v="6.0"/>
        <n v="127.0"/>
        <n v="12483.0"/>
        <n v="9350.0"/>
        <n v="3133.0"/>
        <n v="1550.0"/>
        <n v="1202.0"/>
        <n v="2696.0"/>
        <n v="686.0"/>
        <n v="1567.0"/>
        <n v="394.0"/>
        <n v="156.0"/>
        <n v="76.0"/>
        <n v="2207.0"/>
        <n v="1652.0"/>
        <n v="555.0"/>
        <n v="552.0"/>
        <n v="404.0"/>
        <n v="866.0"/>
        <n v="647.0"/>
        <n v="5169.0"/>
        <n v="3870.0"/>
        <n v="1377.0"/>
        <n v="1569.0"/>
        <n v="1020.0"/>
        <n v="549.0"/>
        <n v="13081.0"/>
        <n v="9559.0"/>
        <n v="3522.0"/>
        <n v="1834.0"/>
        <n v="107.0"/>
        <n v="2434.0"/>
        <n v="1850.0"/>
        <n v="591.0"/>
        <n v="1852.0"/>
        <n v="468.0"/>
        <n v="293.0"/>
        <n v="179.0"/>
        <n v="129.0"/>
        <n v="320.0"/>
        <n v="195.0"/>
        <n v="2088.0"/>
        <n v="1549.0"/>
        <n v="539.0"/>
        <n v="529.0"/>
        <n v="208.0"/>
        <n v="645.0"/>
        <n v="214.0"/>
        <n v="9019.0"/>
        <n v="6060.0"/>
        <n v="2979.0"/>
        <n v="1892.0"/>
        <n v="1269.0"/>
        <n v="651.0"/>
        <n v="19814.0"/>
        <n v="14182.0"/>
        <n v="5632.0"/>
        <n v="2849.0"/>
        <n v="2127.0"/>
        <n v="722.0"/>
        <n v="5630.0"/>
        <n v="3815.0"/>
        <n v="1815.0"/>
        <n v="2883.0"/>
        <n v="2153.0"/>
        <n v="71.0"/>
        <n v="414.0"/>
        <n v="344.0"/>
        <n v="243.0"/>
        <n v="169.0"/>
        <n v="2581.0"/>
        <n v="1727.0"/>
        <n v="867.0"/>
        <n v="224.0"/>
        <n v="4.0"/>
        <n v="2.0"/>
        <n v="530.0"/>
        <n v="92.0"/>
        <n v="3.0"/>
        <n v="1.0"/>
        <n v="630.0"/>
        <n v="483.0"/>
        <n v="817.0"/>
        <n v="608.0"/>
        <n v="209.0"/>
        <n v="8842.0"/>
        <n v="5963.0"/>
        <n v="2897.0"/>
        <n v="1827.0"/>
        <n v="1239.0"/>
        <n v="601.0"/>
        <n v="15510.0"/>
        <n v="10824.0"/>
        <n v="4721.0"/>
        <n v="2652.0"/>
        <n v="1994.0"/>
        <n v="669.0"/>
        <n v="124.0"/>
        <n v="5531.0"/>
        <n v="3755.0"/>
        <n v="1776.0"/>
        <n v="2808.0"/>
        <n v="2104.0"/>
        <n v="704.0"/>
        <n v="237.0"/>
        <n v="290.0"/>
        <n v="211.0"/>
        <n v="118.0"/>
        <n v="2401.0"/>
        <n v="1574.0"/>
        <n v="680.0"/>
        <n v="500.0"/>
        <n v="611.0"/>
        <n v="19284.0"/>
        <n v="13860.0"/>
        <n v="5424.0"/>
        <n v="2674.0"/>
        <n v="337.0"/>
        <n v="2547.0"/>
        <n v="1708.0"/>
        <n v="868.0"/>
        <n v="319.0"/>
        <n v="10660.0"/>
        <n v="6624.0"/>
        <n v="4049.0"/>
        <n v="1817.0"/>
        <n v="1140.0"/>
        <n v="691.0"/>
        <n v="229.0"/>
        <n v="151.0"/>
        <n v="21036.0"/>
        <n v="14176.0"/>
        <n v="6860.0"/>
        <n v="2661.0"/>
        <n v="793.0"/>
        <n v="6008.0"/>
        <n v="3783.0"/>
        <n v="2515.0"/>
        <n v="2689.0"/>
        <n v="1929.0"/>
        <n v="803.0"/>
        <n v="275.0"/>
        <n v="131.0"/>
        <n v="3360.0"/>
        <n v="2467.0"/>
        <n v="658.0"/>
        <n v="513.0"/>
        <n v="149.0"/>
        <n v="805.0"/>
        <n v="639.0"/>
        <n v="166.0"/>
        <n v="6917.0"/>
        <n v="5474.0"/>
        <n v="1443.0"/>
        <n v="1296.0"/>
        <n v="934.0"/>
        <n v="370.0"/>
        <n v="175.0"/>
        <n v="15984.0"/>
        <n v="12832.0"/>
        <n v="3152.0"/>
        <n v="2186.0"/>
        <n v="1752.0"/>
        <n v="434.0"/>
        <n v="222.0"/>
        <n v="3827.0"/>
        <n v="3001.0"/>
        <n v="2211.0"/>
        <n v="1771.0"/>
        <n v="137.0"/>
        <n v="235.0"/>
        <n v="170.0"/>
        <n v="2056.0"/>
        <n v="1744.0"/>
        <n v="345.0"/>
        <n v="1284.0"/>
        <n v="385.0"/>
        <n v="2046.0"/>
        <n v="1451.0"/>
        <n v="603.0"/>
        <n v="14302.0"/>
        <n v="10017.0"/>
        <n v="4285.0"/>
        <n v="2971.0"/>
        <n v="2130.0"/>
        <n v="843.0"/>
        <n v="624.0"/>
        <n v="450.0"/>
        <n v="32125.0"/>
        <n v="23144.0"/>
        <n v="8981.0"/>
        <n v="4235.0"/>
        <n v="1303.0"/>
        <n v="671.0"/>
        <n v="454.0"/>
        <n v="8179.0"/>
        <n v="5690.0"/>
        <n v="2489.0"/>
        <n v="4267.0"/>
        <n v="3040.0"/>
        <n v="1311.0"/>
        <n v="388.0"/>
        <n v="403.0"/>
        <n v="276.0"/>
        <n v="4786.0"/>
        <n v="3396.0"/>
        <n v="1390.0"/>
        <n v="365.0"/>
        <n v="587.0"/>
        <n v="567.0"/>
        <n v="4958.0"/>
        <n v="4657.0"/>
        <n v="310.0"/>
        <n v="915.0"/>
        <n v="105.0"/>
        <n v="11569.0"/>
        <n v="10951.0"/>
        <n v="618.0"/>
        <n v="1518.0"/>
        <n v="1428.0"/>
        <n v="2503.0"/>
        <n v="2373.0"/>
        <n v="1539.0"/>
        <n v="1448.0"/>
        <n v="1735.0"/>
        <n v="1667.0"/>
        <n v="198.0"/>
        <n v="758.0"/>
        <n v="576.0"/>
        <n v="6716.0"/>
        <n v="4331.0"/>
        <n v="2385.0"/>
        <n v="1055.0"/>
        <n v="692.0"/>
        <n v="397.0"/>
        <n v="150.0"/>
        <n v="13132.0"/>
        <n v="9378.0"/>
        <n v="3812.0"/>
        <n v="1419.0"/>
        <n v="407.0"/>
        <n v="128.0"/>
        <n v="3777.0"/>
        <n v="2522.0"/>
        <n v="1285.0"/>
        <n v="1025.0"/>
        <n v="415.0"/>
        <n v="1710.0"/>
        <n v="234.0"/>
        <n v="650.0"/>
        <n v="7559.0"/>
        <n v="5164.0"/>
        <n v="2806.0"/>
        <n v="1165.0"/>
        <n v="717.0"/>
        <n v="453.0"/>
        <n v="13382.0"/>
        <n v="9179.0"/>
        <n v="4490.0"/>
        <n v="1691.0"/>
        <n v="5548.0"/>
        <n v="3791.0"/>
        <n v="1840.0"/>
        <n v="1702.0"/>
        <n v="1231.0"/>
        <n v="471.0"/>
        <n v="61.0"/>
        <n v="1283.0"/>
        <n v="583.0"/>
        <n v="2348.0"/>
        <n v="0.0"/>
        <n v="2688.0"/>
        <n v="36576.0"/>
        <n v="4278.0"/>
        <n v="145.0"/>
        <n v="760.0"/>
        <n v="84083.0"/>
        <n v="13584.0"/>
        <n v="1404.0"/>
        <n v="24172.0"/>
        <n v="13703.0"/>
        <n v="11058.0"/>
        <n v="7344.0"/>
        <n v="4220.0"/>
        <n v="3124.0"/>
        <n v="9745.0"/>
        <n v="6311.0"/>
        <n v="3459.0"/>
        <n v="100204.0"/>
        <n v="62962.0"/>
        <n v="37242.0"/>
        <n v="14415.0"/>
        <n v="8501.0"/>
        <n v="5980.0"/>
        <n v="227.0"/>
        <n v="2885.0"/>
        <n v="1491.0"/>
        <n v="186510.0"/>
        <n v="116203.0"/>
        <n v="70431.0"/>
        <n v="27872.0"/>
        <n v="18579.0"/>
        <n v="9293.0"/>
        <n v="2898.0"/>
        <n v="1974.0"/>
        <n v="945.0"/>
        <n v="46237.0"/>
        <n v="30768.0"/>
        <n v="15469.0"/>
        <n v="28245.0"/>
        <n v="18810.0"/>
        <n v="9435.0"/>
        <n v="569.0"/>
        <n v="849.0"/>
        <n v="969.0"/>
        <n v="223.0"/>
        <n v="865.0"/>
        <n v="544.0"/>
        <n v="334.0"/>
        <n v="24278.0"/>
        <n v="16402.0"/>
        <n v="7876.0"/>
        <n v="14548.0"/>
        <n v="8823.0"/>
        <n v="5725.0"/>
        <n v="12428.0"/>
        <n v="8038.0"/>
        <n v="4390.0"/>
        <n v="110114.0"/>
        <n v="73003.0"/>
        <n v="38429.0"/>
        <n v="15923.0"/>
        <n v="9764.0"/>
        <n v="6332.0"/>
        <n v="2670.0"/>
        <n v="1457.0"/>
        <n v="1213.0"/>
        <n v="291990.0"/>
        <n v="186384.0"/>
        <n v="105606.0"/>
        <n v="33283.0"/>
        <n v="21855.0"/>
        <n v="11447.0"/>
        <n v="3679.0"/>
        <n v="2452.0"/>
        <n v="65422.0"/>
        <n v="44496.0"/>
        <n v="22283.0"/>
        <n v="33819.0"/>
        <n v="22169.0"/>
        <n v="11650.0"/>
        <n v="1703.0"/>
        <n v="816.0"/>
        <n v="887.0"/>
        <n v="488.0"/>
        <n v="270.0"/>
        <n v="729.0"/>
        <n v="455.0"/>
        <n v="274.0"/>
        <n v="26488.0"/>
        <n v="17790.0"/>
        <n v="8868.0"/>
        <n v="281.0"/>
        <n v="295.0"/>
        <n v="3512.0"/>
        <n v="1941.0"/>
        <n v="205.0"/>
        <n v="7293.0"/>
        <n v="3370.0"/>
        <n v="3923.0"/>
        <n v="521.0"/>
        <n v="1690.0"/>
        <n v="918.0"/>
        <n v="1021.0"/>
        <n v="533.0"/>
        <n v="1379.0"/>
        <n v="665.0"/>
        <n v="714.0"/>
        <n v="1348.0"/>
        <n v="606.0"/>
        <n v="755.0"/>
        <n v="386.0"/>
        <n v="230.0"/>
        <n v="69.0"/>
        <n v="3630.0"/>
        <n v="1730.0"/>
        <n v="1900.0"/>
        <n v="518.0"/>
        <n v="268.0"/>
        <n v="797.0"/>
        <n v="362.0"/>
        <n v="253.0"/>
        <n v="233.0"/>
        <n v="239.0"/>
        <n v="3190.0"/>
        <n v="1568.0"/>
        <n v="1622.0"/>
        <n v="1746.0"/>
        <n v="980.0"/>
        <n v="809.0"/>
        <n v="19108.0"/>
        <n v="10063.0"/>
        <n v="9045.0"/>
        <n v="2065.0"/>
        <n v="1172.0"/>
        <n v="893.0"/>
        <n v="35689.0"/>
        <n v="19329.0"/>
        <n v="16360.0"/>
        <n v="4489.0"/>
        <n v="2635.0"/>
        <n v="2111.0"/>
        <n v="465.0"/>
        <n v="14787.0"/>
        <n v="7705.0"/>
        <n v="7082.0"/>
        <n v="4548.0"/>
        <n v="2132.0"/>
        <n v="411.0"/>
        <n v="86.0"/>
        <n v="3098.0"/>
        <n v="1672.0"/>
        <n v="1449.0"/>
        <n v="4435.0"/>
        <n v="2248.0"/>
        <n v="2187.0"/>
        <n v="4201.0"/>
        <n v="36239.0"/>
        <n v="20692.0"/>
        <n v="15547.0"/>
        <n v="5718.0"/>
        <n v="3045.0"/>
        <n v="2687.0"/>
        <n v="1375.0"/>
        <n v="738.0"/>
        <n v="96316.0"/>
        <n v="53870.0"/>
        <n v="42446.0"/>
        <n v="11017.0"/>
        <n v="6579.0"/>
        <n v="4569.0"/>
        <n v="921.0"/>
        <n v="585.0"/>
        <n v="396.0"/>
        <n v="17192.0"/>
        <n v="10385.0"/>
        <n v="6807.0"/>
        <n v="11283.0"/>
        <n v="6737.0"/>
        <n v="4648.0"/>
        <n v="981.0"/>
        <n v="452.0"/>
        <n v="10203.0"/>
        <n v="5782.0"/>
        <n v="4421.0"/>
        <n v="707.0"/>
        <n v="6938.0"/>
        <n v="4890.0"/>
        <n v="2390.0"/>
        <n v="498.0"/>
        <n v="16273.0"/>
        <n v="11452.0"/>
        <n v="4821.0"/>
        <n v="1961.0"/>
        <n v="594.0"/>
        <n v="299.0"/>
        <n v="194.0"/>
        <n v="4224.0"/>
        <n v="3244.0"/>
        <n v="1334.0"/>
        <n v="1989.0"/>
        <n v="1444.0"/>
        <n v="1958.0"/>
        <n v="1385.0"/>
        <n v="1268.0"/>
        <n v="2175.0"/>
        <n v="525.0"/>
        <n v="21283.0"/>
        <n v="16716.0"/>
        <n v="5161.0"/>
        <n v="3025.0"/>
        <n v="2180.0"/>
        <n v="484.0"/>
        <n v="46620.0"/>
        <n v="35785.0"/>
        <n v="10835.0"/>
        <n v="6002.0"/>
        <n v="4598.0"/>
        <n v="132.0"/>
        <n v="12821.0"/>
        <n v="10240.0"/>
        <n v="2625.0"/>
        <n v="6049.0"/>
        <n v="4639.0"/>
        <n v="1410.0"/>
        <n v="167.0"/>
        <n v="6944.0"/>
        <n v="5005.0"/>
        <n v="1939.0"/>
        <n v="4026.0"/>
        <n v="2985.0"/>
        <n v="1089.0"/>
        <n v="3276.0"/>
        <n v="2241.0"/>
        <n v="1036.0"/>
        <n v="32777.0"/>
        <n v="21329.0"/>
        <n v="11448.0"/>
        <n v="4230.0"/>
        <n v="2984.0"/>
        <n v="1485.0"/>
        <n v="675.0"/>
        <n v="376.0"/>
        <n v="78592.0"/>
        <n v="53689.0"/>
        <n v="24903.0"/>
        <n v="8420.0"/>
        <n v="5799.0"/>
        <n v="2621.0"/>
        <n v="1099.0"/>
        <n v="313.0"/>
        <n v="21162.0"/>
        <n v="14487.0"/>
        <n v="8040.0"/>
        <n v="8512.0"/>
        <n v="5857.0"/>
        <n v="2655.0"/>
        <n v="225.0"/>
        <n v="327.0"/>
        <n v="7427.0"/>
        <n v="5680.0"/>
        <n v="1788.0"/>
        <n v="405.0"/>
        <n v="3553.0"/>
        <n v="3310.0"/>
        <n v="279.0"/>
        <n v="7577.0"/>
        <n v="7159.0"/>
        <n v="1116.0"/>
        <n v="1069.0"/>
        <n v="104.0"/>
        <n v="1880.0"/>
        <n v="1772.0"/>
        <n v="1128.0"/>
        <n v="1402.0"/>
        <n v="7251.0"/>
        <n v="3689.0"/>
        <n v="3562.0"/>
        <n v="4030.0"/>
        <n v="2233.0"/>
        <n v="1797.0"/>
        <n v="42998.0"/>
        <n v="21537.0"/>
        <n v="21461.0"/>
        <n v="5728.0"/>
        <n v="3105.0"/>
        <n v="420.0"/>
        <n v="1778.0"/>
        <n v="750.0"/>
        <n v="1028.0"/>
        <n v="97414.0"/>
        <n v="53256.0"/>
        <n v="44158.0"/>
        <n v="11503.0"/>
        <n v="6326.0"/>
        <n v="5269.0"/>
        <n v="908.0"/>
        <n v="464.0"/>
        <n v="19547.0"/>
        <n v="9926.0"/>
        <n v="9846.0"/>
        <n v="11635.0"/>
        <n v="6468.0"/>
        <n v="5343.0"/>
        <n v="1032.0"/>
        <n v="462.0"/>
        <n v="570.0"/>
        <n v="304.0"/>
        <n v="11598.0"/>
        <n v="6427.0"/>
        <n v="5196.0"/>
        <n v="2609.0"/>
        <n v="742.0"/>
        <n v="1867.0"/>
        <n v="7630.0"/>
        <n v="2839.0"/>
        <n v="4797.0"/>
        <n v="1504.0"/>
        <n v="492.0"/>
        <n v="1037.0"/>
        <n v="213.0"/>
        <n v="19750.0"/>
        <n v="8132.0"/>
        <n v="12344.0"/>
        <n v="2500.0"/>
        <n v="1141.0"/>
        <n v="1408.0"/>
        <n v="244.0"/>
        <n v="4371.0"/>
        <n v="2760.0"/>
        <n v="2563.0"/>
        <n v="1162.0"/>
        <n v="1435.0"/>
        <n v="457.0"/>
        <n v="161.0"/>
        <n v="296.0"/>
        <n v="1849.0"/>
        <n v="769.0"/>
        <n v="1080.0"/>
        <n v="499.0"/>
        <n v="2183.0"/>
        <n v="1043.0"/>
        <n v="144.0"/>
        <n v="360.0"/>
        <n v="186.0"/>
        <n v="280.0"/>
        <n v="146.0"/>
        <n v="383.0"/>
        <n v="395.0"/>
        <n v="4747.0"/>
        <n v="2530.0"/>
        <n v="2217.0"/>
        <n v="9436.0"/>
        <n v="5087.0"/>
        <n v="4349.0"/>
        <n v="527.0"/>
        <n v="1208.0"/>
        <n v="731.0"/>
        <n v="1665.0"/>
        <n v="979.0"/>
        <n v="221.0"/>
        <n v="1022.0"/>
        <n v="1653.0"/>
        <n v="5625.0"/>
        <n v="2475.0"/>
        <n v="3150.0"/>
        <n v="358.0"/>
        <n v="1548.0"/>
        <n v="683.0"/>
        <n v="329.0"/>
        <n v="364.0"/>
        <n v="701.0"/>
        <n v="356.0"/>
        <n v="1053.0"/>
        <n v="519.0"/>
        <n v="354.0"/>
        <n v="4845.0"/>
        <n v="3116.0"/>
        <n v="1765.0"/>
        <n v="506.0"/>
        <n v="9756.0"/>
        <n v="6607.0"/>
        <n v="1188.0"/>
        <n v="402.0"/>
        <n v="3156.0"/>
        <n v="2034.0"/>
        <n v="1196.0"/>
        <n v="804.0"/>
        <n v="431.0"/>
        <n v="401.0"/>
        <n v="3825.0"/>
        <n v="1624.0"/>
        <n v="2487.0"/>
        <n v="547.0"/>
        <n v="289.0"/>
        <n v="258.0"/>
        <n v="176.0"/>
        <n v="9358.0"/>
        <n v="5436.0"/>
        <n v="4333.0"/>
        <n v="724.0"/>
        <n v="799.0"/>
        <n v="839.0"/>
        <n v="1323.0"/>
        <n v="681.0"/>
        <n v="426.0"/>
        <n v="2472.0"/>
        <n v="941.0"/>
        <n v="2303.0"/>
        <n v="1260.0"/>
        <n v="19506.0"/>
        <n v="10701.0"/>
        <n v="8932.0"/>
        <n v="2419.0"/>
        <n v="1326.0"/>
        <n v="1174.0"/>
        <n v="607.0"/>
        <n v="42191.0"/>
        <n v="24379.0"/>
        <n v="17812.0"/>
        <n v="5004.0"/>
        <n v="3048.0"/>
        <n v="2031.0"/>
        <n v="284.0"/>
        <n v="9394.0"/>
        <n v="5316.0"/>
        <n v="4487.0"/>
        <n v="5061.0"/>
        <n v="3074.0"/>
        <n v="2052.0"/>
        <n v="315.0"/>
        <n v="6411.0"/>
        <n v="3668.0"/>
        <n v="2743.0"/>
        <n v="29730.0"/>
        <n v="19346.0"/>
        <n v="10384.0"/>
        <n v="25302.0"/>
        <n v="18167.0"/>
        <n v="7238.0"/>
        <n v="218991.0"/>
        <n v="149998.0"/>
        <n v="68993.0"/>
        <n v="44904.0"/>
        <n v="28358.0"/>
        <n v="16805.0"/>
        <n v="957.0"/>
        <n v="629.0"/>
        <n v="6457.0"/>
        <n v="3891.0"/>
        <n v="2566.0"/>
        <n v="518821.0"/>
        <n v="361924.0"/>
        <n v="156897.0"/>
        <n v="58405.0"/>
        <n v="42816.0"/>
        <n v="15728.0"/>
        <n v="7354.0"/>
        <n v="5825.0"/>
        <n v="1570.0"/>
        <n v="109661.0"/>
        <n v="74436.0"/>
        <n v="35848.0"/>
        <n v="59121.0"/>
        <n v="43307.0"/>
        <n v="15999.0"/>
        <n v="1697.0"/>
        <n v="7325.0"/>
        <n v="3626.0"/>
        <n v="3699.0"/>
        <n v="3786.0"/>
        <n v="2453.0"/>
        <n v="1384.0"/>
        <n v="3002.0"/>
        <n v="1963.0"/>
        <n v="1039.0"/>
        <n v="72721.0"/>
        <n v="53731.0"/>
        <n v="21532.0"/>
        <n v="5060.0"/>
        <n v="3841.0"/>
        <n v="1848.0"/>
        <n v="1403.0"/>
        <n v="24467.0"/>
        <n v="15101.0"/>
        <n v="9399.0"/>
        <n v="6097.0"/>
        <n v="3013.0"/>
        <n v="3084.0"/>
        <n v="976.0"/>
        <n v="524.0"/>
        <n v="66110.0"/>
        <n v="37971.0"/>
        <n v="28139.0"/>
        <n v="7352.0"/>
        <n v="4620.0"/>
        <n v="2786.0"/>
        <n v="998.0"/>
        <n v="746.0"/>
        <n v="11880.0"/>
        <n v="7423.0"/>
        <n v="4457.0"/>
        <n v="4661.0"/>
        <n v="2827.0"/>
        <n v="1045.0"/>
        <n v="197.0"/>
        <n v="10920.0"/>
        <n v="6562.0"/>
        <n v="4358.0"/>
        <n v="1561.0"/>
        <n v="989.0"/>
        <n v="801.0"/>
        <n v="4671.0"/>
        <n v="2919.0"/>
        <n v="11228.0"/>
        <n v="7244.0"/>
        <n v="3984.0"/>
        <n v="1290.0"/>
        <n v="876.0"/>
        <n v="419.0"/>
        <n v="1789.0"/>
        <n v="1181.0"/>
        <n v="655.0"/>
        <n v="254.0"/>
        <n v="1362.0"/>
        <n v="733.0"/>
        <n v="538.0"/>
        <n v="350.0"/>
        <n v="635.0"/>
        <n v="3094.0"/>
        <n v="2360.0"/>
        <n v="1098.0"/>
        <n v="528.0"/>
        <n v="14448.0"/>
        <n v="8381.0"/>
        <n v="6067.0"/>
        <n v="1503.0"/>
        <n v="978.0"/>
        <n v="558.0"/>
        <n v="2549.0"/>
        <n v="1460.0"/>
        <n v="1520.0"/>
        <n v="992.0"/>
        <n v="565.0"/>
        <n v="1380.0"/>
        <n v="632.0"/>
        <n v="2894.0"/>
        <n v="2789.0"/>
        <n v="2115.0"/>
        <n v="703.0"/>
        <n v="24911.0"/>
        <n v="17984.0"/>
        <n v="7184.0"/>
        <n v="4481.0"/>
        <n v="3036.0"/>
        <n v="1445.0"/>
        <n v="551.0"/>
        <n v="60230.0"/>
        <n v="43207.0"/>
        <n v="17023.0"/>
        <n v="7629.0"/>
        <n v="5812.0"/>
        <n v="617.0"/>
        <n v="10916.0"/>
        <n v="8130.0"/>
        <n v="2909.0"/>
        <n v="7713.0"/>
        <n v="5864.0"/>
        <n v="390.0"/>
        <n v="314.0"/>
        <n v="10099.0"/>
        <n v="7229.0"/>
        <n v="2870.0"/>
        <n v="1244.0"/>
        <n v="1517.0"/>
        <n v="963.0"/>
        <n v="554.0"/>
        <n v="9187.0"/>
        <n v="5993.0"/>
        <n v="3210.0"/>
        <n v="2432.0"/>
        <n v="1217.0"/>
        <n v="1241.0"/>
        <n v="23280.0"/>
        <n v="15156.0"/>
        <n v="8124.0"/>
        <n v="2966.0"/>
        <n v="1086.0"/>
        <n v="5174.0"/>
        <n v="3500.0"/>
        <n v="1674.0"/>
        <n v="3010.0"/>
        <n v="1979.0"/>
        <n v="1096.0"/>
        <n v="652.0"/>
        <n v="135.0"/>
        <n v="2653.0"/>
        <n v="1049.0"/>
        <n v="1688.0"/>
        <n v="1071.0"/>
        <n v="640.0"/>
        <n v="7548.0"/>
        <n v="4248.0"/>
        <n v="3514.0"/>
        <n v="2438.0"/>
        <n v="1077.0"/>
        <n v="20451.0"/>
        <n v="11220.0"/>
        <n v="9231.0"/>
        <n v="2029.0"/>
        <n v="1274.0"/>
        <n v="815.0"/>
        <n v="2968.0"/>
        <n v="1716.0"/>
        <n v="2050.0"/>
        <n v="1287.0"/>
        <n v="1975.0"/>
        <n v="1136.0"/>
        <n v="489.0"/>
        <n v="1828.0"/>
        <n v="20519.0"/>
        <n v="15063.0"/>
        <n v="5556.0"/>
        <n v="4593.0"/>
        <n v="2936.0"/>
        <n v="1657.0"/>
        <n v="696.0"/>
        <n v="469.0"/>
        <n v="44252.0"/>
        <n v="33336.0"/>
        <n v="5321.0"/>
        <n v="4066.0"/>
        <n v="1252.0"/>
        <n v="997.0"/>
        <n v="10432.0"/>
        <n v="7907.0"/>
        <n v="2525.0"/>
        <n v="5381.0"/>
        <n v="4098.0"/>
        <n v="1302.0"/>
        <n v="947.0"/>
        <n v="563.0"/>
        <n v="661.0"/>
        <n v="507.0"/>
        <n v="8116.0"/>
        <n v="6099.0"/>
        <n v="2017.0"/>
        <n v="3185.0"/>
        <n v="2367.0"/>
        <n v="818.0"/>
        <n v="1095.0"/>
        <n v="317.0"/>
        <n v="11680.0"/>
        <n v="3574.0"/>
        <n v="2302.0"/>
        <n v="1492.0"/>
        <n v="99.0"/>
        <n v="24273.0"/>
        <n v="17652.0"/>
        <n v="6621.0"/>
        <n v="3020.0"/>
        <n v="2261.0"/>
        <n v="802.0"/>
        <n v="5883.0"/>
        <n v="4281.0"/>
        <n v="1802.0"/>
        <n v="3062.0"/>
        <n v="2291.0"/>
        <n v="813.0"/>
        <n v="508.0"/>
        <n v="380.0"/>
        <n v="5139.0"/>
        <n v="1594.0"/>
        <n v="1189.0"/>
        <n v="3254.0"/>
        <n v="32572.0"/>
        <n v="23590.0"/>
        <n v="8982.0"/>
        <n v="4295.0"/>
        <n v="3205.0"/>
        <n v="1090.0"/>
        <n v="62844.0"/>
        <n v="49221.0"/>
        <n v="13623.0"/>
        <n v="7522.0"/>
        <n v="6022.0"/>
        <n v="1500.0"/>
        <n v="442.0"/>
        <n v="18322.0"/>
        <n v="12814.0"/>
        <n v="5508.0"/>
        <n v="7576.0"/>
        <n v="1509.0"/>
        <n v="393.0"/>
        <n v="501.0"/>
        <n v="12158.0"/>
        <n v="9251.0"/>
        <n v="2907.0"/>
        <n v="1843.0"/>
        <n v="1177.0"/>
        <n v="1679.0"/>
        <n v="1101.0"/>
        <n v="15504.0"/>
        <n v="8780.0"/>
        <n v="6750.0"/>
        <n v="3058.0"/>
        <n v="1610.0"/>
        <n v="1454.0"/>
        <n v="449.0"/>
        <n v="251.0"/>
        <n v="36423.0"/>
        <n v="21682.0"/>
        <n v="14741.0"/>
        <n v="4588.0"/>
        <n v="1826.0"/>
        <n v="7865.0"/>
        <n v="4545.0"/>
        <n v="3784.0"/>
        <n v="4638.0"/>
        <n v="2867.0"/>
        <n v="1847.0"/>
        <n v="4502.0"/>
        <n v="3176.0"/>
        <n v="1646.0"/>
        <n v="436.0"/>
        <n v="1264.0"/>
        <n v="852.0"/>
        <n v="412.0"/>
        <n v="12674.0"/>
        <n v="7787.0"/>
        <n v="4887.0"/>
        <n v="1845.0"/>
        <n v="1147.0"/>
        <n v="726.0"/>
        <n v="25568.0"/>
        <n v="16934.0"/>
        <n v="8634.0"/>
        <n v="2888.0"/>
        <n v="2025.0"/>
        <n v="900.0"/>
        <n v="9676.0"/>
        <n v="5770.0"/>
        <n v="3906.0"/>
        <n v="2036.0"/>
        <n v="307.0"/>
        <n v="342.0"/>
        <n v="210.0"/>
        <n v="2975.0"/>
        <n v="1911.0"/>
        <n v="1109.0"/>
        <n v="2151.0"/>
        <n v="1664.0"/>
        <n v="3112.0"/>
        <n v="2493.0"/>
        <n v="619.0"/>
        <n v="23155.0"/>
        <n v="18568.0"/>
        <n v="4587.0"/>
        <n v="6351.0"/>
        <n v="4922.0"/>
        <n v="1429.0"/>
        <n v="428.0"/>
        <n v="57758.0"/>
        <n v="11521.0"/>
        <n v="6786.0"/>
        <n v="5501.0"/>
        <n v="1611.0"/>
        <n v="1400.0"/>
        <n v="10306.0"/>
        <n v="8509.0"/>
        <n v="6854.0"/>
        <n v="5558.0"/>
        <n v="249.0"/>
        <n v="164.0"/>
        <n v="8479.0"/>
        <n v="6738.0"/>
        <n v="1741.0"/>
        <n v="2201.0"/>
        <n v="1538.0"/>
        <n v="2702.0"/>
        <n v="2039.0"/>
        <n v="20313.0"/>
        <n v="15208.0"/>
        <n v="5132.0"/>
        <n v="3464.0"/>
        <n v="2464.0"/>
        <n v="1024.0"/>
        <n v="494.0"/>
        <n v="353.0"/>
        <n v="48236.0"/>
        <n v="36455.0"/>
        <n v="11781.0"/>
        <n v="5154.0"/>
        <n v="3879.0"/>
        <n v="1275.0"/>
        <n v="13386.0"/>
        <n v="9932.0"/>
        <n v="3454.0"/>
        <n v="5238.0"/>
        <n v="3946.0"/>
        <n v="1292.0"/>
        <n v="368.0"/>
        <n v="504.0"/>
        <n v="6196.0"/>
        <n v="4651.0"/>
        <n v="642.0"/>
        <n v="1029.0"/>
        <n v="784.0"/>
        <n v="11147.0"/>
        <n v="7521.0"/>
        <n v="1835.0"/>
        <n v="1306.0"/>
        <n v="564.0"/>
        <n v="23720.0"/>
        <n v="17228.0"/>
        <n v="6492.0"/>
        <n v="2837.0"/>
        <n v="2155.0"/>
        <n v="5064.0"/>
        <n v="3297.0"/>
        <n v="1842.0"/>
        <n v="2902.0"/>
        <n v="2197.0"/>
        <n v="5138.0"/>
        <n v="3658.0"/>
        <n v="1480.0"/>
        <n v="6778.0"/>
        <n v="5053.0"/>
        <n v="9366.0"/>
        <n v="7542.0"/>
        <n v="1824.0"/>
        <n v="76464.0"/>
        <n v="58939.0"/>
        <n v="17644.0"/>
        <n v="18054.0"/>
        <n v="13344.0"/>
        <n v="4713.0"/>
        <n v="1696.0"/>
        <n v="779.0"/>
        <n v="193355.0"/>
        <n v="153042.0"/>
        <n v="40313.0"/>
        <n v="25165.0"/>
        <n v="20395.0"/>
        <n v="4770.0"/>
        <n v="5354.0"/>
        <n v="4383.0"/>
        <n v="1010.0"/>
        <n v="42143.0"/>
        <n v="33852.0"/>
        <n v="25495.0"/>
        <n v="20667.0"/>
        <n v="4828.0"/>
        <n v="698.0"/>
        <n v="3273.0"/>
        <n v="1120.0"/>
        <n v="1677.0"/>
        <n v="1216.0"/>
        <n v="461.0"/>
        <n v="24657.0"/>
        <n v="19558.0"/>
        <n v="5099.0"/>
        <n v="962.0"/>
        <n v="516.0"/>
        <n v="719.0"/>
        <n v="421.0"/>
        <n v="5886.0"/>
        <n v="3436.0"/>
        <n v="2450.0"/>
        <n v="914.0"/>
        <n v="16598.0"/>
        <n v="10048.0"/>
        <n v="6550.0"/>
        <n v="2361.0"/>
        <n v="2606.0"/>
        <n v="1425.0"/>
        <n v="1399.0"/>
        <n v="986.0"/>
        <n v="384.0"/>
        <n v="2021.0"/>
        <n v="1351.0"/>
        <n v="741.0"/>
        <n v="2038.0"/>
        <n v="3753.0"/>
        <n v="3168.0"/>
        <n v="32109.0"/>
        <n v="26901.0"/>
        <n v="5603.0"/>
        <n v="6859.0"/>
        <n v="5523.0"/>
        <n v="728.0"/>
        <n v="523.0"/>
        <n v="76765.0"/>
        <n v="64395.0"/>
        <n v="12370.0"/>
        <n v="10047.0"/>
        <n v="8596.0"/>
        <n v="2292.0"/>
        <n v="17561.0"/>
        <n v="14768.0"/>
        <n v="2793.0"/>
        <n v="10156.0"/>
        <n v="8694.0"/>
        <n v="688.0"/>
        <n v="532.0"/>
        <n v="478.0"/>
        <n v="11677.0"/>
        <n v="9624.0"/>
        <n v="2053.0"/>
        <n v="1301.0"/>
        <n v="1747.0"/>
        <n v="1341.0"/>
        <n v="435.0"/>
        <n v="14007.0"/>
        <n v="9935.0"/>
        <n v="4450.0"/>
        <n v="4071.0"/>
        <n v="2762.0"/>
        <n v="1309.0"/>
        <n v="39417.0"/>
        <n v="28988.0"/>
        <n v="10429.0"/>
        <n v="5073.0"/>
        <n v="4064.0"/>
        <n v="1085.0"/>
        <n v="1345.0"/>
        <n v="1067.0"/>
        <n v="8875.0"/>
        <n v="6383.0"/>
        <n v="2624.0"/>
        <n v="5159.0"/>
        <n v="4127.0"/>
        <n v="1100.0"/>
        <n v="264.0"/>
        <n v="3483.0"/>
        <n v="2546.0"/>
        <n v="972.0"/>
        <n v="904.0"/>
        <n v="831.0"/>
        <n v="674.0"/>
        <n v="4462.0"/>
        <n v="4067.0"/>
        <n v="321.0"/>
        <n v="12859.0"/>
        <n v="11646.0"/>
        <n v="2030.0"/>
        <n v="1822.0"/>
        <n v="2396.0"/>
        <n v="2059.0"/>
        <n v="943.0"/>
        <n v="3465.0"/>
        <n v="2774.0"/>
        <n v="542.0"/>
        <n v="880.0"/>
        <n v="373.0"/>
        <n v="8503.0"/>
        <n v="5043.0"/>
        <n v="3721.0"/>
        <n v="1947.0"/>
        <n v="994.0"/>
        <n v="16735.0"/>
        <n v="9490.0"/>
        <n v="7547.0"/>
        <n v="679.0"/>
        <n v="5076.0"/>
        <n v="2964.0"/>
        <n v="2112.0"/>
        <n v="238.0"/>
        <n v="2478.0"/>
        <n v="806.0"/>
        <n v="413.0"/>
        <n v="829.0"/>
        <n v="21523.0"/>
        <n v="13101.0"/>
        <n v="8422.0"/>
        <n v="2370.0"/>
        <n v="1577.0"/>
        <n v="767.0"/>
        <n v="531.0"/>
        <n v="236.0"/>
        <n v="3424.0"/>
        <n v="2164.0"/>
        <n v="2404.0"/>
        <n v="819.0"/>
        <n v="2320.0"/>
        <n v="3268.0"/>
        <n v="25332.0"/>
        <n v="20191.0"/>
        <n v="5141.0"/>
        <n v="5698.0"/>
        <n v="1340.0"/>
        <n v="60575.0"/>
        <n v="49611.0"/>
        <n v="10964.0"/>
        <n v="8566.0"/>
        <n v="7030.0"/>
        <n v="1263.0"/>
        <n v="13737.0"/>
        <n v="11471.0"/>
        <n v="2587.0"/>
        <n v="8689.0"/>
        <n v="7132.0"/>
        <n v="1557.0"/>
        <n v="1143.0"/>
        <n v="338.0"/>
        <n v="477.0"/>
        <n v="7644.0"/>
        <n v="6240.0"/>
        <n v="13978.0"/>
        <n v="8832.0"/>
        <n v="5146.0"/>
        <n v="13677.0"/>
        <n v="9728.0"/>
        <n v="3949.0"/>
        <n v="124828.0"/>
        <n v="87545.0"/>
        <n v="37283.0"/>
        <n v="33070.0"/>
        <n v="21586.0"/>
        <n v="11484.0"/>
        <n v="702.0"/>
        <n v="480.0"/>
        <n v="4152.0"/>
        <n v="2720.0"/>
        <n v="1432.0"/>
        <n v="256218.0"/>
        <n v="177469.0"/>
        <n v="78936.0"/>
        <n v="41120.0"/>
        <n v="30172.0"/>
        <n v="11084.0"/>
        <n v="9289.0"/>
        <n v="7321.0"/>
        <n v="68318.0"/>
        <n v="46865.0"/>
        <n v="21453.0"/>
        <n v="41678.0"/>
        <n v="30585.0"/>
        <n v="11233.0"/>
        <n v="6467.0"/>
        <n v="3579.0"/>
        <n v="3224.0"/>
        <n v="1113.0"/>
        <n v="3331.0"/>
        <n v="2091.0"/>
        <n v="1240.0"/>
        <n v="37491.0"/>
        <n v="28609.0"/>
        <n v="8882.0"/>
        <n v="15778.0"/>
        <n v="10893.0"/>
        <n v="4885.0"/>
        <n v="13479.0"/>
        <n v="9791.0"/>
        <n v="3688.0"/>
        <n v="121431.0"/>
        <n v="90020.0"/>
        <n v="31411.0"/>
        <n v="23381.0"/>
        <n v="15555.0"/>
        <n v="7826.0"/>
        <n v="2343.0"/>
        <n v="292169.0"/>
        <n v="212523.0"/>
        <n v="79646.0"/>
        <n v="38363.0"/>
        <n v="28556.0"/>
        <n v="9826.0"/>
        <n v="9016.0"/>
        <n v="7016.0"/>
        <n v="69908.0"/>
        <n v="51656.0"/>
        <n v="18252.0"/>
        <n v="38914.0"/>
        <n v="28936.0"/>
        <n v="10002.0"/>
        <n v="3304.0"/>
        <n v="1882.0"/>
        <n v="1794.0"/>
        <n v="1540.0"/>
        <n v="560.0"/>
        <n v="31861.0"/>
        <n v="24434.0"/>
        <n v="1060.0"/>
        <n v="475.0"/>
        <n v="372.0"/>
        <n v="2854.0"/>
        <n v="789.0"/>
        <n v="301.0"/>
        <n v="259.0"/>
        <n v="1198.0"/>
        <n v="1017.0"/>
        <n v="3419.0"/>
        <n v="377.0"/>
        <n v="399.0"/>
        <n v="110.0"/>
        <n v="339.0"/>
        <n v="348.0"/>
        <n v="3740.0"/>
        <n v="2504.0"/>
        <n v="1236.0"/>
        <n v="960.0"/>
        <n v="8526.0"/>
        <n v="5869.0"/>
        <n v="2657.0"/>
        <n v="409.0"/>
        <n v="777.0"/>
        <n v="1737.0"/>
        <n v="825.0"/>
        <n v="17007.0"/>
        <n v="9974.0"/>
        <n v="7139.0"/>
        <n v="3368.0"/>
        <n v="1704.0"/>
        <n v="43659.0"/>
        <n v="23406.0"/>
        <n v="20253.0"/>
        <n v="2932.0"/>
        <n v="2617.0"/>
        <n v="1321.0"/>
        <n v="851.0"/>
        <n v="11564.0"/>
        <n v="6966.0"/>
        <n v="5431.0"/>
        <n v="2970.0"/>
        <n v="2647.0"/>
        <n v="878.0"/>
        <n v="505.0"/>
        <n v="4008.0"/>
        <n v="1714.0"/>
        <n v="2539.0"/>
        <n v="1899.0"/>
        <n v="2828.0"/>
        <n v="2060.0"/>
        <n v="19011.0"/>
        <n v="14060.0"/>
        <n v="5040.0"/>
        <n v="4744.0"/>
        <n v="3161.0"/>
        <n v="1583.0"/>
        <n v="47032.0"/>
        <n v="34999.0"/>
        <n v="12033.0"/>
        <n v="6834.0"/>
        <n v="5101.0"/>
        <n v="1799.0"/>
        <n v="1051.0"/>
        <n v="12104.0"/>
        <n v="9021.0"/>
        <n v="3146.0"/>
        <n v="634.0"/>
        <n v="269.0"/>
        <n v="196.0"/>
        <n v="4882.0"/>
        <n v="3642.0"/>
        <n v="1347.0"/>
        <n v="485.0"/>
        <n v="2048.0"/>
        <n v="1638.0"/>
        <n v="424.0"/>
        <n v="16738.0"/>
        <n v="13255.0"/>
        <n v="4647.0"/>
        <n v="3444.0"/>
        <n v="1203.0"/>
        <n v="41889.0"/>
        <n v="33285.0"/>
        <n v="8604.0"/>
        <n v="5283.0"/>
        <n v="1811.0"/>
        <n v="1464.0"/>
        <n v="347.0"/>
        <n v="9159.0"/>
        <n v="1921.0"/>
        <n v="5360.0"/>
        <n v="4271.0"/>
        <n v="761.0"/>
        <n v="491.0"/>
        <n v="734.0"/>
        <n v="2673.0"/>
        <n v="2319.0"/>
        <n v="2469.0"/>
        <n v="2162.0"/>
        <n v="361.0"/>
        <n v="23489.0"/>
        <n v="20324.0"/>
        <n v="3165.0"/>
        <n v="5279.0"/>
        <n v="4401.0"/>
        <n v="946.0"/>
        <n v="593.0"/>
        <n v="47589.0"/>
        <n v="41046.0"/>
        <n v="6543.0"/>
        <n v="6580.0"/>
        <n v="5684.0"/>
        <n v="907.0"/>
        <n v="1927.0"/>
        <n v="297.0"/>
        <n v="12389.0"/>
        <n v="10717.0"/>
        <n v="6633.0"/>
        <n v="5733.0"/>
        <n v="913.0"/>
        <n v="753.0"/>
        <n v="517.0"/>
        <n v="7664.0"/>
        <n v="6755.0"/>
        <n v="909.0"/>
        <n v="2043.0"/>
        <n v="1681.0"/>
        <n v="1319.0"/>
        <n v="21678.0"/>
        <n v="16906.0"/>
        <n v="5416.0"/>
        <n v="3840.0"/>
        <n v="2783.0"/>
        <n v="1124.0"/>
        <n v="47189.0"/>
        <n v="36132.0"/>
        <n v="11057.0"/>
        <n v="5333.0"/>
        <n v="1490.0"/>
        <n v="1233.0"/>
        <n v="14599.0"/>
        <n v="11445.0"/>
        <n v="3546.0"/>
        <n v="6822.0"/>
        <n v="5395.0"/>
        <n v="710.0"/>
        <n v="445.0"/>
        <n v="496.0"/>
        <n v="346.0"/>
        <n v="7235.0"/>
        <n v="5870.0"/>
        <n v="1365.0"/>
        <n v="2134.0"/>
        <n v="1002.0"/>
        <n v="14254.0"/>
        <n v="9544.0"/>
        <n v="4710.0"/>
        <n v="3039.0"/>
        <n v="2022.0"/>
        <n v="33820.0"/>
        <n v="24268.0"/>
        <n v="9552.0"/>
        <n v="4155.0"/>
        <n v="3200.0"/>
        <n v="8413.0"/>
        <n v="5017.0"/>
        <n v="4205.0"/>
        <n v="3238.0"/>
        <n v="967.0"/>
        <n v="265.0"/>
        <n v="3764.0"/>
        <n v="1092.0"/>
        <n v="1249.0"/>
        <n v="926.0"/>
        <n v="1148.0"/>
        <n v="744.0"/>
        <n v="6568.0"/>
        <n v="4497.0"/>
        <n v="2071.0"/>
        <n v="951.0"/>
        <n v="16617.0"/>
        <n v="11238.0"/>
        <n v="5379.0"/>
        <n v="2403.0"/>
        <n v="1609.0"/>
        <n v="823.0"/>
        <n v="3928.0"/>
        <n v="2690.0"/>
        <n v="2444.0"/>
        <n v="1645.0"/>
        <n v="1846.0"/>
        <n v="1254.0"/>
        <n v="592.0"/>
        <n v="3583.0"/>
        <n v="2640.0"/>
        <n v="3843.0"/>
        <n v="1200.0"/>
        <n v="41708.0"/>
        <n v="30614.0"/>
        <n v="11094.0"/>
        <n v="10663.0"/>
        <n v="7189.0"/>
        <n v="3474.0"/>
        <n v="432.0"/>
        <n v="78693.0"/>
        <n v="57791.0"/>
        <n v="21107.0"/>
        <n v="12264.0"/>
        <n v="9282.0"/>
        <n v="2982.0"/>
        <n v="1634.0"/>
        <n v="21550.0"/>
        <n v="16244.0"/>
        <n v="5306.0"/>
        <n v="12436.0"/>
        <n v="9429.0"/>
        <n v="3027.0"/>
        <n v="1807.0"/>
        <n v="1083.0"/>
        <n v="366.0"/>
        <n v="853.0"/>
        <n v="458.0"/>
        <n v="11861.0"/>
        <n v="9060.0"/>
        <n v="2801.0"/>
        <n v="9003.0"/>
        <n v="6447.0"/>
        <n v="2556.0"/>
        <n v="5262.0"/>
        <n v="49050.0"/>
        <n v="35533.0"/>
        <n v="13700.0"/>
        <n v="13870.0"/>
        <n v="8891.0"/>
        <n v="4979.0"/>
        <n v="1353.0"/>
        <n v="126073.0"/>
        <n v="90002.0"/>
        <n v="36071.0"/>
        <n v="16513.0"/>
        <n v="11968.0"/>
        <n v="536.0"/>
        <n v="23717.0"/>
        <n v="17428.0"/>
        <n v="6571.0"/>
        <n v="16781.0"/>
        <n v="12166.0"/>
        <n v="4615.0"/>
        <n v="820.0"/>
        <n v="561.0"/>
        <n v="936.0"/>
        <n v="381.0"/>
        <n v="15102.0"/>
        <n v="10963.0"/>
        <n v="4139.0"/>
        <n v="959.0"/>
        <n v="430.0"/>
        <n v="5423.0"/>
        <n v="2992.0"/>
        <n v="2431.0"/>
        <n v="2100.0"/>
        <n v="1097.0"/>
        <n v="13497.0"/>
        <n v="7474.0"/>
        <n v="6023.0"/>
        <n v="1863.0"/>
        <n v="1105.0"/>
        <n v="3073.0"/>
        <n v="1543.0"/>
        <n v="1530.0"/>
        <n v="1118.0"/>
        <n v="257.0"/>
        <n v="1294.0"/>
        <n v="824.0"/>
        <n v="6479.0"/>
        <n v="4223.0"/>
        <n v="2362.0"/>
        <n v="2339.0"/>
        <n v="16525.0"/>
        <n v="10819.0"/>
        <n v="5706.0"/>
        <n v="2114.0"/>
        <n v="3308.0"/>
        <n v="2174.0"/>
        <n v="1179.0"/>
        <n v="2160.0"/>
        <n v="1469.0"/>
        <n v="286.0"/>
        <n v="340.0"/>
        <n v="2062.0"/>
        <n v="1442.0"/>
        <n v="437.0"/>
        <n v="4003.0"/>
        <n v="2610.0"/>
        <n v="1533.0"/>
        <n v="845.0"/>
        <n v="10540.0"/>
        <n v="6779.0"/>
        <n v="1332.0"/>
        <n v="473.0"/>
        <n v="1724.0"/>
        <n v="1155.0"/>
        <n v="646.0"/>
        <n v="1358.0"/>
        <n v="482.0"/>
        <n v="171.0"/>
        <n v="575.0"/>
        <n v="4471.0"/>
        <n v="3281.0"/>
        <n v="1190.0"/>
        <n v="586.0"/>
        <n v="1079.0"/>
        <n v="589.0"/>
        <n v="522.0"/>
        <n v="2342.0"/>
        <n v="1855.0"/>
        <n v="1832.0"/>
        <n v="1391.0"/>
        <n v="14321.0"/>
        <n v="10961.0"/>
        <n v="3821.0"/>
        <n v="3030.0"/>
        <n v="2047.0"/>
        <n v="983.0"/>
        <n v="31836.0"/>
        <n v="23724.0"/>
        <n v="8112.0"/>
        <n v="4617.0"/>
        <n v="3501.0"/>
        <n v="7679.0"/>
        <n v="5683.0"/>
        <n v="1996.0"/>
        <n v="4685.0"/>
        <n v="3550.0"/>
        <n v="283.0"/>
        <n v="379.0"/>
        <n v="4924.0"/>
        <n v="3676.0"/>
        <n v="1248.0"/>
        <n v="1034.0"/>
        <n v="10254.0"/>
        <n v="8346.0"/>
        <n v="1804.0"/>
        <n v="21865.0"/>
        <n v="18194.0"/>
        <n v="3671.0"/>
        <n v="2679.0"/>
        <n v="2275.0"/>
        <n v="5685.0"/>
        <n v="964.0"/>
        <n v="2721.0"/>
        <n v="2309.0"/>
        <n v="2482.0"/>
        <n v="1130.0"/>
        <n v="901.0"/>
        <n v="5898.0"/>
        <n v="3776.0"/>
        <n v="2122.0"/>
        <n v="1755.0"/>
        <n v="14350.0"/>
        <n v="9377.0"/>
        <n v="4973.0"/>
        <n v="1806.0"/>
        <n v="3054.0"/>
        <n v="2003.0"/>
        <n v="1825.0"/>
        <n v="638.0"/>
        <n v="389.0"/>
        <n v="1186.0"/>
        <n v="598.0"/>
        <n v="2074.0"/>
        <n v="1922.0"/>
        <n v="302.0"/>
        <n v="895.0"/>
        <n v="664.0"/>
        <n v="3211.0"/>
        <n v="747.0"/>
        <n v="771.0"/>
        <n v="7587.0"/>
        <n v="6057.0"/>
        <n v="956.0"/>
        <n v="1915.0"/>
        <n v="1482.0"/>
        <n v="971.0"/>
        <n v="917.0"/>
        <n v="689.0"/>
        <n v="2788.0"/>
        <n v="2078.0"/>
        <n v="764.0"/>
        <n v="387.0"/>
      </sharedItems>
    </cacheField>
    <cacheField name="Доля городского и сельского население умерло от общего количества" numFmtId="0">
      <sharedItems containsBlank="1">
        <m/>
        <s v="Город: 67%; Село: 33%"/>
        <s v=""/>
        <s v="Город: 74%; Село: 26%"/>
        <s v="Город: 69%; Село: 31%"/>
        <s v="Город: 71%; Село: 29%"/>
        <s v="Город: 64%; Село: 36%"/>
        <s v="Город: 72%; Село: 28%"/>
        <s v="Город: 76%; Село: 24%"/>
        <s v="Город: 78%; Село: 22%"/>
        <s v="Город: 70%; Село: 30%"/>
        <s v="Город: 59%; Село: 41%"/>
        <s v="Город: 65%; Село: 35%"/>
        <s v="Город: 68%; Село: 32%"/>
        <s v="Город: 75%; Село: 25%"/>
        <s v="Город: 73%; Село: 27%"/>
        <s v="Город: 79%; Село: 21%"/>
        <s v="Город: 77%; Село: 23%"/>
        <s v="Город: 82%; Село: 18%"/>
        <s v="Город: 83%; Село: 17%"/>
        <s v="Город: 85%; Село: 15%"/>
        <s v="Город: 84%; Село: 16%"/>
        <s v="Город: 81%; Село: 19%"/>
        <s v="Город: 54%; Село: 46%"/>
        <s v="Город: 61%; Село: 39%"/>
        <s v="Город: 62%; Село: 38%"/>
        <s v="Город: 57%; Село: 43%"/>
        <s v="Город: 60%; Село: 40%"/>
        <s v="Город: 56%; Село: 44%"/>
        <s v="Город: 58%; Село: 42%"/>
        <s v="Город: 66%; Село: 34%"/>
        <s v="Город: 63%; Село: 37%"/>
        <s v="Город: 92%; Село: 8%"/>
        <s v="Город: 80%; Село: 20%"/>
        <s v="Город: 51%; Село: 49%"/>
        <s v="Город: 50%; Село: 50%"/>
        <s v="Город: 45%; Село: 55%"/>
        <s v="Город: 49%; Село: 51%"/>
        <s v="Город: 86%; Село: 14%"/>
        <s v="Город: 87%; Село: 13%"/>
        <s v="Город: 53%; Село: 47%"/>
        <s v="Город: 55%; Село: 45%"/>
        <s v="Город: 52%; Село: 48%"/>
        <s v="Город: 48%; Село: 52%"/>
        <s v="Город: 99%; Село: 1%"/>
        <s v="Город: 98%; Село: 2%"/>
        <s v="Город: 63%; Село: 38%"/>
        <s v="Город: 44%; Село: 56%"/>
        <s v="Город: 47%; Село: 53%"/>
        <s v="Город: 95%; Село: 5%"/>
        <s v="Город: 94%; Село: 6%"/>
        <s v="Город: 91%; Село: 9%"/>
        <s v="Город: 96%; Село: 4%"/>
        <s v="Город: 90%; Село: 10%"/>
        <s v="Город: 93%; Село: 7%"/>
        <s v="Город: 100%; Село: 0%"/>
        <s v="Город: 46%; Село: 54%"/>
        <s v="Город: 43%; Село: 57%"/>
        <s v="Город: 58%; Село: 43%"/>
        <s v="Город: 41%; Село: 59%"/>
        <s v="Город: 42%; Село: 58%"/>
        <s v="Город: 38%; Село: 62%"/>
        <s v="Город: 39%; Село: 61%"/>
        <s v="Город: 40%; Село: 60%"/>
        <s v="Город: 34%; Село: 66%"/>
        <s v="Город: 33%; Село: 67%"/>
        <s v="Город: 36%; Село: 64%"/>
        <s v="Город: 89%; Село: 11%"/>
        <s v="Город: 25%; Село: 75%"/>
        <s v="Город: 31%; Село: 69%"/>
        <s v="Город: 29%; Село: 71%"/>
        <s v="Город: 27%; Село: 73%"/>
        <s v="Город: 35%; Село: 65%"/>
        <s v="Город: 37%; Село: 63%"/>
        <s v="Город: 32%; Село: 68%"/>
        <s v="Город: 50%; Село: 51%"/>
        <s v="Город: 26%; Село: 74%"/>
        <s v="Город: 88%; Село: 12%"/>
        <s v="Город: 28%; Село: 72%"/>
        <s v="Город: 21%; Село: 79%"/>
        <s v="Город: 23%; Село: 77%"/>
        <s v="Город: 24%; Село: 76%"/>
        <s v="Город: 14%; Село: 86%"/>
        <s v="Город: 17%; Село: 83%"/>
        <s v="Город: 83%; Село: 18%"/>
        <s v="Город: 30%; Село: 70%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24" numFmtId="0">
      <sharedItems containsString="0" containsBlank="1" containsNumber="1" containsInteger="1">
        <n v="1.0"/>
        <m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по заболеваниям" cacheId="0" dataCaption="" compact="0" compactData="0">
  <location ref="A3:M1766" firstHeaderRow="0" firstDataRow="3" firstDataCol="0" rowPageCount="1" colPageCount="1"/>
  <pivotFields>
    <pivotField name="Классификатор объектов административно-территориального деления (ОКАТО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Классификатор объектов административно-территориального деления (ОКАТО)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Классификатор объектов административно-территориального деления (ОКАТО)3" axis="axisRow" compact="0" outline="0" multipleItemSelectionAllowed="1" showAll="0" sortType="ascending">
      <items>
        <item x="1"/>
        <item x="80"/>
        <item x="94"/>
        <item x="24"/>
        <item x="26"/>
        <item x="27"/>
        <item x="40"/>
        <item x="3"/>
        <item x="4"/>
        <item x="5"/>
        <item x="41"/>
        <item x="28"/>
        <item x="6"/>
        <item x="20"/>
        <item x="34"/>
        <item x="43"/>
        <item x="87"/>
        <item x="97"/>
        <item x="89"/>
        <item x="7"/>
        <item x="82"/>
        <item x="47"/>
        <item x="29"/>
        <item x="8"/>
        <item x="91"/>
        <item x="48"/>
        <item x="83"/>
        <item x="60"/>
        <item x="9"/>
        <item x="39"/>
        <item x="81"/>
        <item x="68"/>
        <item x="10"/>
        <item x="30"/>
        <item x="11"/>
        <item x="95"/>
        <item x="12"/>
        <item x="31"/>
        <item x="25"/>
        <item x="61"/>
        <item x="32"/>
        <item x="84"/>
        <item x="85"/>
        <item x="62"/>
        <item x="13"/>
        <item x="63"/>
        <item x="59"/>
        <item x="52"/>
        <item x="92"/>
        <item x="33"/>
        <item x="36"/>
        <item x="77"/>
        <item x="53"/>
        <item x="88"/>
        <item x="45"/>
        <item x="46"/>
        <item x="37"/>
        <item x="22"/>
        <item x="23"/>
        <item x="38"/>
        <item x="54"/>
        <item x="55"/>
        <item x="90"/>
        <item x="49"/>
        <item x="56"/>
        <item x="78"/>
        <item x="79"/>
        <item x="0"/>
        <item x="42"/>
        <item x="14"/>
        <item x="64"/>
        <item x="65"/>
        <item x="96"/>
        <item x="69"/>
        <item x="21"/>
        <item x="44"/>
        <item x="76"/>
        <item x="15"/>
        <item x="51"/>
        <item x="16"/>
        <item x="17"/>
        <item x="86"/>
        <item x="18"/>
        <item x="70"/>
        <item x="73"/>
        <item x="74"/>
        <item x="57"/>
        <item x="66"/>
        <item x="67"/>
        <item x="93"/>
        <item x="71"/>
        <item x="2"/>
        <item x="75"/>
        <item x="50"/>
        <item x="58"/>
        <item x="98"/>
        <item x="35"/>
        <item x="72"/>
        <item x="19"/>
        <item t="default"/>
      </items>
    </pivotField>
    <pivotField name="2" compact="0" outline="0" multipleItemSelectionAllowed="1" showAll="0">
      <items>
        <item x="0"/>
        <item x="1"/>
        <item t="default"/>
      </items>
    </pivotField>
    <pivotField name="Международная статистическая классификация болезней и причин смерти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Международная статистическая классификация болезней и причин смерти  2" axis="axisRow" compact="0" outline="0" multipleItemSelectionAllowed="1" showAll="0" sortType="ascending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22" compact="0" outline="0" multipleItemSelectionAllowed="1" showAll="0">
      <items>
        <item x="0"/>
        <item x="1"/>
        <item x="2"/>
        <item t="default"/>
      </items>
    </pivotField>
    <pivotField name="Единица измерения" compact="0" outline="0" multipleItemSelectionAllowed="1" showAll="0">
      <items>
        <item x="0"/>
        <item x="1"/>
        <item t="default"/>
      </items>
    </pivotField>
    <pivotField name="Единица измерения2" compact="0" outline="0" multipleItemSelectionAllowed="1" showAll="0">
      <items>
        <item x="0"/>
        <item x="1"/>
        <item t="default"/>
      </items>
    </pivotField>
    <pivotField name="Период" compact="0" outline="0" multipleItemSelectionAllowed="1" showAll="0">
      <items>
        <item x="0"/>
        <item x="1"/>
        <item t="default"/>
      </items>
    </pivotField>
    <pivotField name="Период2" compact="0" outline="0" multipleItemSelectionAllowed="1" showAll="0">
      <items>
        <item x="0"/>
        <item x="1"/>
        <item t="default"/>
      </items>
    </pivotField>
    <pivotField name="23" compact="0" outline="0" multipleItemSelectionAllowed="1" showAll="0">
      <items>
        <item x="0"/>
        <item x="1"/>
        <item x="2"/>
        <item t="default"/>
      </items>
    </pivotField>
    <pivotField name="Тип поселения" compact="0" outline="0" multipleItemSelectionAllowed="1" showAll="0">
      <items>
        <item x="0"/>
        <item x="1"/>
        <item x="2"/>
        <item x="3"/>
        <item t="default"/>
      </items>
    </pivotField>
    <pivotField name="Тип поселения2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201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t="default"/>
      </items>
    </pivotField>
    <pivotField name="201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t="default"/>
      </items>
    </pivotField>
    <pivotField name="201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t="default"/>
      </items>
    </pivotField>
    <pivotField name="2016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t="default"/>
      </items>
    </pivotField>
    <pivotField name="2017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t="default"/>
      </items>
    </pivotField>
    <pivotField name="2018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t="default"/>
      </items>
    </pivotField>
    <pivotField name="2019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t="default"/>
      </items>
    </pivotField>
    <pivotField name="202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t="default"/>
      </items>
    </pivotField>
    <pivotField name="202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t="default"/>
      </items>
    </pivotField>
    <pivotField name="202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t="default"/>
      </items>
    </pivotField>
    <pivotField name="202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t="default"/>
      </items>
    </pivotField>
    <pivotField name="Сумма смертей всего населения за все года по болезням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name="Сумма смертей городского населения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t="default"/>
      </items>
    </pivotField>
    <pivotField name="Сумма  смертей сельского населен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ame="Среднее значение смертей за все года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t="default"/>
      </items>
    </pivotField>
    <pivotField name="Медиана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t="default"/>
      </items>
    </pivotField>
    <pivotField name="Точная мода" compact="0" numFmtId="3" outline="0" multipleItemSelectionAllowed="1" showAll="0">
      <items>
        <item x="0"/>
        <item x="1"/>
        <item t="default"/>
      </items>
    </pivotField>
    <pivotField name="Минимальное значение по годам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t="default"/>
      </items>
    </pivotField>
    <pivotField name="Максимальное количество смертей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t="default"/>
      </items>
    </pivotField>
    <pivotField name="Доля городского и сельского население умерло от общего количеств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24" compact="0" outline="0" multipleItemSelectionAllowed="1" showAll="0">
      <items>
        <item x="0"/>
        <item x="1"/>
        <item x="2"/>
        <item t="default"/>
      </items>
    </pivotField>
  </pivotFields>
  <rowFields>
    <field x="2"/>
    <field x="5"/>
  </rowFields>
  <colFields>
    <field x="-2"/>
  </colFields>
  <pageFields>
    <pageField fld="13"/>
  </pageFields>
  <dataFields>
    <dataField name="SUM of 2013" fld="14" baseField="0"/>
    <dataField name="SUM of 2014" fld="15" baseField="0"/>
    <dataField name="SUM of 2015" fld="16" baseField="0"/>
    <dataField name="SUM of 2016" fld="17" baseField="0"/>
    <dataField name="SUM of 2017" fld="18" baseField="0"/>
    <dataField name="SUM of 2018" fld="19" baseField="0"/>
    <dataField name="SUM of 2019" fld="20" baseField="0"/>
    <dataField name="SUM of 2020" fld="21" baseField="0"/>
    <dataField name="SUM of 2021" fld="22" baseField="0"/>
    <dataField name="SUM of 2022" fld="23" baseField="0"/>
    <dataField name="SUM of 2023" fld="2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1" dT="2026-03-25T15:53:51.00" personId="{811507b5-946d-41e0-907d-55d0194415f1}" id="{e664d685-c0b2-4132-ad3a-788e18ed2279}" done="0">
    <x18tc:text xml:space="preserve">Медиана дает более стабильную оценку "типичного" уровня смертности. Для анализа смертности оптимально использовать оба показателя:
Медиана - для оценки "типичного" уровня смертности
Среднее - для понимания общего масштаба, особенно если важны годы с аномалиями (например, пандемия)</x18tc:text>
  </x18tc:threadedComment>
  <x18tc:threadedComment ref="C1" dT="2026-03-24T19:42:30.00" personId="{811507b5-946d-41e0-907d-55d0194415f1}" id="{719fb4b3-79db-43a7-aaf9-0cdbb4c7eac4}" done="1">
    <x18tc:text xml:space="preserve">https://www.fedstat.ru/indicator/31620</x18tc:text>
    <x18tc:extLst>
      <ext uri="{F7C98A9C-CBB3-438F-8F68-D28B6AF4A901}">
        <xltc2:checksum/>
        <xltc2:hyperlink startIndex="0" length="38" url="https://www.fedstat.ru/indicator/31620"/>
      </ext>
    </x18tc:extLst>
  </x18tc:threadedComment>
  <x18tc:threadedComment ref="A1" dT="2026-03-24T18:52:48.00" personId="{811507b5-946d-41e0-907d-55d0194415f1}" id="{e6fab853-6bff-4ad6-adb7-ebc31c240041}" done="0">
    <x18tc:text xml:space="preserve">=REGEXREPLACE(A2; "\d"; "")</x18tc:text>
  </x18tc:threadedComment>
  <x18tc:threadedComment ref="A1" dT="2026-03-25T16:14:03.00" personId="{811507b5-946d-41e0-907d-55d0194415f1}" id="{758be354-4056-43ee-a594-182cd2e7ecf9}" done="0">
    <x18tc:text xml:space="preserve">В моем исследовании моду возможно посчитать только округляя данные до тысячи, но это не полноценно релеватные результаты</x18tc:text>
  </x18tc:threadedComment>
  <x18tc:threadedComment ref="A1" dT="2026-03-25T20:50:43.00" personId="{811507b5-946d-41e0-907d-55d0194415f1}" id="{456b3fb4-cd9d-4ca0-b36b-56adbc423bf0}" done="0">
    <x18tc:text xml:space="preserve">Недостаточног данных по этому региону, соответвенно данные не релеванты и соответвенно топ состоит не из 5, а из 6 регионов</x18tc:text>
  </x18tc:threadedComment>
  <x18tc:threadedComment ref="S14" dT="2026-03-24T20:37:27.00" personId="{811507b5-946d-41e0-907d-55d0194415f1}" id="{5c474366-de70-4849-84de-58618cd3d017}" done="0">
    <x18tc:text xml:space="preserve">Я решила оставить пропуски, так как тут просто нет точных данных по годам и не возможно вставить сюда никакие данные, ведь они испортят анализ</x18tc:text>
  </x18tc:threadedComment>
  <x18tc:threadedComment ref="AC1" dT="2026-03-25T15:53:44.00" personId="{811507b5-946d-41e0-907d-55d0194415f1}" id="{420410f3-eb4f-4527-a318-771a4c43a71d}" done="0">
    <x18tc:text xml:space="preserve">Среднее значеине более чувтсвительно к выбросам</x18tc:text>
  </x18tc:threadedComment>
  <x18tc:threadedComment ref="A1" dT="2026-03-24T19:28:25.00" personId="{811507b5-946d-41e0-907d-55d0194415f1}" id="{3721c9c0-04ab-4932-9b48-3b67e3a1d3af}" done="0">
    <x18tc:text xml:space="preserve">https://www.fedstat.ru/indicator/31620</x18tc:text>
    <x18tc:extLst>
      <ext uri="{F7C98A9C-CBB3-438F-8F68-D28B6AF4A901}">
        <xltc2:checksum/>
        <xltc2:hyperlink startIndex="0" length="38" url="https://www.fedstat.ru/indicator/31620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3-26T08:01:44.00" personId="{811507b5-946d-41e0-907d-55d0194415f1}" id="{87458bad-70e9-4420-8fcd-41422cab57f1}" done="0">
    <x18tc:text xml:space="preserve">Так как по Крымскому федеральному округу не хватает точных данных, топ не из 5, а из 6 антилидеров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2" width="110.13"/>
    <col customWidth="1" min="3" max="3" width="102.88"/>
    <col customWidth="1" hidden="1" min="4" max="4" width="102.88"/>
    <col customWidth="1" hidden="1" min="5" max="5" width="91.38"/>
    <col customWidth="1" min="6" max="6" width="80.25"/>
    <col customWidth="1" hidden="1" min="7" max="7" width="80.25"/>
    <col customWidth="1" hidden="1" min="8" max="8" width="19.5"/>
    <col customWidth="1" min="9" max="9" width="19.5"/>
    <col customWidth="1" hidden="1" min="10" max="10" width="35.0"/>
    <col customWidth="1" min="11" max="11" width="35.0"/>
    <col customWidth="1" hidden="1" min="12" max="12" width="35.0"/>
    <col customWidth="1" hidden="1" min="13" max="13" width="33.88"/>
    <col customWidth="1" min="14" max="14" width="33.88"/>
    <col customWidth="1" min="15" max="21" width="11.88"/>
    <col customWidth="1" min="22" max="23" width="12.0"/>
    <col customWidth="1" min="24" max="28" width="11.88"/>
    <col customWidth="1" min="29" max="29" width="17.5"/>
    <col customWidth="1" min="30" max="33" width="11.88"/>
    <col customWidth="1" min="34" max="34" width="22.88"/>
    <col customWidth="1" min="35" max="37" width="11.88"/>
    <col customWidth="1" hidden="1" min="38" max="38" width="11.88"/>
  </cols>
  <sheetData>
    <row r="1" ht="36.75" customHeight="1">
      <c r="A1" s="1" t="s">
        <v>0</v>
      </c>
      <c r="B1" s="1" t="str">
        <f>IFERROR(__xludf.DUMMYFUNCTION("REGEXREPLACE(A1, ""\d"", """")"),"Классификатор объектов административно-территориального деления (ОКАТО)")</f>
        <v>Классификатор объектов административно-территориального деления (ОКАТО)</v>
      </c>
      <c r="C1" s="2" t="str">
        <f t="shared" ref="C1:C52" si="1">TRIM(B1)</f>
        <v>Классификатор объектов административно-территориального деления (ОКАТО)</v>
      </c>
      <c r="D1" s="3">
        <f t="shared" ref="D1:D52" si="2">TYPE(A1)</f>
        <v>2</v>
      </c>
      <c r="E1" s="4" t="s">
        <v>1</v>
      </c>
      <c r="F1" s="4" t="s">
        <v>1</v>
      </c>
      <c r="G1" s="4">
        <f t="shared" ref="G1:G52" si="3">TYPE(F1)</f>
        <v>2</v>
      </c>
      <c r="H1" s="5" t="s">
        <v>2</v>
      </c>
      <c r="I1" s="4" t="s">
        <v>2</v>
      </c>
      <c r="J1" s="5" t="s">
        <v>3</v>
      </c>
      <c r="K1" s="4" t="s">
        <v>3</v>
      </c>
      <c r="L1" s="4">
        <f t="shared" ref="L1:L52" si="4">TYPE(K1)</f>
        <v>2</v>
      </c>
      <c r="M1" s="5" t="s">
        <v>4</v>
      </c>
      <c r="N1" s="4" t="s">
        <v>4</v>
      </c>
      <c r="O1" s="6" t="s">
        <v>5</v>
      </c>
      <c r="P1" s="6" t="s">
        <v>6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13</v>
      </c>
      <c r="X1" s="6" t="s">
        <v>14</v>
      </c>
      <c r="Y1" s="5" t="s">
        <v>15</v>
      </c>
      <c r="Z1" s="7" t="s">
        <v>16</v>
      </c>
      <c r="AA1" s="7" t="s">
        <v>17</v>
      </c>
      <c r="AB1" s="7" t="s">
        <v>18</v>
      </c>
      <c r="AC1" s="8" t="s">
        <v>19</v>
      </c>
      <c r="AD1" s="7" t="s">
        <v>20</v>
      </c>
      <c r="AE1" s="9" t="s">
        <v>21</v>
      </c>
      <c r="AF1" s="7" t="s">
        <v>22</v>
      </c>
      <c r="AG1" s="7" t="s">
        <v>23</v>
      </c>
      <c r="AH1" s="10" t="s">
        <v>24</v>
      </c>
      <c r="AI1" s="11" t="s">
        <v>25</v>
      </c>
      <c r="AJ1" s="11" t="s">
        <v>25</v>
      </c>
      <c r="AK1" s="11" t="s">
        <v>25</v>
      </c>
      <c r="AL1" s="12">
        <f t="shared" ref="AL1:AL52" si="5">TYPE(O1)</f>
        <v>2</v>
      </c>
    </row>
    <row r="2" ht="12.75" customHeight="1">
      <c r="A2" s="13" t="s">
        <v>26</v>
      </c>
      <c r="B2" s="13" t="str">
        <f>IFERROR(__xludf.DUMMYFUNCTION("REGEXREPLACE(A2, ""\d"", """")")," Российская Федерация")</f>
        <v> Российская Федерация</v>
      </c>
      <c r="C2" s="14" t="str">
        <f t="shared" si="1"/>
        <v>Российская Федерация</v>
      </c>
      <c r="D2" s="3">
        <f t="shared" si="2"/>
        <v>2</v>
      </c>
      <c r="E2" s="15" t="s">
        <v>27</v>
      </c>
      <c r="F2" s="13" t="str">
        <f>IFERROR(__xludf.DUMMYFUNCTION("REGEXEXTRACT(E2, ""[А-Яа-я].*"")"),"Болезни органов дыхания")</f>
        <v>Болезни органов дыхания</v>
      </c>
      <c r="G2" s="16">
        <f t="shared" si="3"/>
        <v>2</v>
      </c>
      <c r="H2" s="13" t="s">
        <v>28</v>
      </c>
      <c r="I2" s="13" t="str">
        <f>IFERROR(__xludf.DUMMYFUNCTION("REGEXREPLACE(H2, "".*\s"", """")"),"человек")</f>
        <v>человек</v>
      </c>
      <c r="J2" s="13" t="s">
        <v>29</v>
      </c>
      <c r="K2" s="17" t="str">
        <f>IFERROR(__xludf.DUMMYFUNCTION("REGEXREPLACE(J2, ""^[\d\s]+"", """")"),"значение показателя за год")</f>
        <v>значение показателя за год</v>
      </c>
      <c r="L2" s="16">
        <f t="shared" si="4"/>
        <v>2</v>
      </c>
      <c r="M2" s="13" t="s">
        <v>30</v>
      </c>
      <c r="N2" s="13" t="str">
        <f>IFERROR(__xludf.DUMMYFUNCTION("REGEXEXTRACT(M2, "" (.+)$"")"),"все население")</f>
        <v>все население</v>
      </c>
      <c r="O2" s="18">
        <v>74068.0</v>
      </c>
      <c r="P2" s="18">
        <v>78312.0</v>
      </c>
      <c r="Q2" s="18">
        <v>75813.0</v>
      </c>
      <c r="R2" s="18">
        <v>70332.0</v>
      </c>
      <c r="S2" s="18">
        <v>62032.0</v>
      </c>
      <c r="T2" s="18">
        <v>61150.0</v>
      </c>
      <c r="U2" s="18">
        <v>59188.0</v>
      </c>
      <c r="V2" s="18">
        <v>96539.0</v>
      </c>
      <c r="W2" s="18">
        <v>114727.0</v>
      </c>
      <c r="X2" s="18">
        <v>81504.0</v>
      </c>
      <c r="Y2" s="18">
        <v>77575.0</v>
      </c>
      <c r="Z2" s="19">
        <f t="shared" ref="Z2:Z5123" si="6">IF(N2="все население", SUM(O2:Y2), )</f>
        <v>851240</v>
      </c>
      <c r="AA2" s="19" t="str">
        <f t="shared" ref="AA2:AA52" si="7">IF(N2="городское население", SUM(O2:Y2), )</f>
        <v/>
      </c>
      <c r="AB2" s="19" t="str">
        <f t="shared" ref="AB2:AB5123" si="8">IF(N2="сельское население", SUM(O2:Y2), )</f>
        <v/>
      </c>
      <c r="AC2" s="19">
        <f t="shared" ref="AC2:AC52" si="9">AVERAGE(O2:Y2)</f>
        <v>77385.45455</v>
      </c>
      <c r="AD2" s="19">
        <f t="shared" ref="AD2:AD52" si="10">MEDIAN(O2:Y2)</f>
        <v>75813</v>
      </c>
      <c r="AE2" s="19" t="str">
        <f t="shared" ref="AE2:AE52" si="11">IFERROR(MODE(ФИЛЬТР(диапазон, диапазон&lt;&gt;"")), "Нет моды")</f>
        <v>Нет моды</v>
      </c>
      <c r="AF2" s="19">
        <f t="shared" ref="AF2:AF52" si="12">MIN(O1:Y2)</f>
        <v>59188</v>
      </c>
      <c r="AG2" s="19">
        <f t="shared" ref="AG2:AG52" si="13">MAX(O2:Y2)</f>
        <v>114727</v>
      </c>
      <c r="AH2" s="20"/>
      <c r="AI2" s="21"/>
      <c r="AJ2" s="21"/>
      <c r="AK2" s="21"/>
      <c r="AL2" s="22">
        <f t="shared" si="5"/>
        <v>1</v>
      </c>
    </row>
    <row r="3" ht="12.75" customHeight="1">
      <c r="A3" s="13" t="s">
        <v>26</v>
      </c>
      <c r="B3" s="13" t="str">
        <f>IFERROR(__xludf.DUMMYFUNCTION("REGEXREPLACE(A3, ""\d"", """")")," Российская Федерация")</f>
        <v> Российская Федерация</v>
      </c>
      <c r="C3" s="14" t="str">
        <f t="shared" si="1"/>
        <v>Российская Федерация</v>
      </c>
      <c r="D3" s="3">
        <f t="shared" si="2"/>
        <v>2</v>
      </c>
      <c r="E3" s="15" t="s">
        <v>27</v>
      </c>
      <c r="F3" s="13" t="str">
        <f>IFERROR(__xludf.DUMMYFUNCTION("REGEXEXTRACT(E3, ""[А-Яа-я].*"")"),"Болезни органов дыхания")</f>
        <v>Болезни органов дыхания</v>
      </c>
      <c r="G3" s="16">
        <f t="shared" si="3"/>
        <v>2</v>
      </c>
      <c r="H3" s="13" t="s">
        <v>28</v>
      </c>
      <c r="I3" s="13" t="str">
        <f>IFERROR(__xludf.DUMMYFUNCTION("REGEXREPLACE(H3, "".*\s"", """")"),"человек")</f>
        <v>человек</v>
      </c>
      <c r="J3" s="13" t="s">
        <v>29</v>
      </c>
      <c r="K3" s="17" t="str">
        <f>IFERROR(__xludf.DUMMYFUNCTION("REGEXREPLACE(J3, ""^[\d\s]+"", """")"),"значение показателя за год")</f>
        <v>значение показателя за год</v>
      </c>
      <c r="L3" s="16">
        <f t="shared" si="4"/>
        <v>2</v>
      </c>
      <c r="M3" s="13" t="s">
        <v>31</v>
      </c>
      <c r="N3" s="13" t="str">
        <f>IFERROR(__xludf.DUMMYFUNCTION("REGEXEXTRACT(M3, "" (.+)$"")"),"городское население")</f>
        <v>городское население</v>
      </c>
      <c r="O3" s="18">
        <v>48478.0</v>
      </c>
      <c r="P3" s="18">
        <v>49967.0</v>
      </c>
      <c r="Q3" s="18">
        <v>49120.0</v>
      </c>
      <c r="R3" s="18">
        <v>46732.0</v>
      </c>
      <c r="S3" s="18">
        <v>41119.0</v>
      </c>
      <c r="T3" s="18">
        <v>41141.0</v>
      </c>
      <c r="U3" s="18">
        <v>39376.0</v>
      </c>
      <c r="V3" s="18">
        <v>66692.0</v>
      </c>
      <c r="W3" s="18">
        <v>78278.0</v>
      </c>
      <c r="X3" s="18">
        <v>55073.0</v>
      </c>
      <c r="Y3" s="18">
        <v>52391.0</v>
      </c>
      <c r="Z3" s="19" t="str">
        <f t="shared" si="6"/>
        <v/>
      </c>
      <c r="AA3" s="19">
        <f t="shared" si="7"/>
        <v>568367</v>
      </c>
      <c r="AB3" s="19" t="str">
        <f t="shared" si="8"/>
        <v/>
      </c>
      <c r="AC3" s="19">
        <f t="shared" si="9"/>
        <v>51669.72727</v>
      </c>
      <c r="AD3" s="19">
        <f t="shared" si="10"/>
        <v>49120</v>
      </c>
      <c r="AE3" s="19" t="str">
        <f t="shared" si="11"/>
        <v>Нет моды</v>
      </c>
      <c r="AF3" s="19">
        <f t="shared" si="12"/>
        <v>39376</v>
      </c>
      <c r="AG3" s="19">
        <f t="shared" si="13"/>
        <v>78278</v>
      </c>
      <c r="AH3" s="20"/>
      <c r="AI3" s="21"/>
      <c r="AJ3" s="21"/>
      <c r="AK3" s="21"/>
      <c r="AL3" s="22">
        <f t="shared" si="5"/>
        <v>1</v>
      </c>
    </row>
    <row r="4" ht="12.75" customHeight="1">
      <c r="A4" s="13" t="s">
        <v>26</v>
      </c>
      <c r="B4" s="13" t="str">
        <f>IFERROR(__xludf.DUMMYFUNCTION("REGEXREPLACE(A4, ""\d"", """")")," Российская Федерация")</f>
        <v> Российская Федерация</v>
      </c>
      <c r="C4" s="14" t="str">
        <f t="shared" si="1"/>
        <v>Российская Федерация</v>
      </c>
      <c r="D4" s="3">
        <f t="shared" si="2"/>
        <v>2</v>
      </c>
      <c r="E4" s="15" t="s">
        <v>27</v>
      </c>
      <c r="F4" s="13" t="str">
        <f>IFERROR(__xludf.DUMMYFUNCTION("REGEXEXTRACT(E4, ""[А-Яа-я].*"")"),"Болезни органов дыхания")</f>
        <v>Болезни органов дыхания</v>
      </c>
      <c r="G4" s="16">
        <f t="shared" si="3"/>
        <v>2</v>
      </c>
      <c r="H4" s="13" t="s">
        <v>28</v>
      </c>
      <c r="I4" s="13" t="str">
        <f>IFERROR(__xludf.DUMMYFUNCTION("REGEXREPLACE(H4, "".*\s"", """")"),"человек")</f>
        <v>человек</v>
      </c>
      <c r="J4" s="13" t="s">
        <v>29</v>
      </c>
      <c r="K4" s="17" t="str">
        <f>IFERROR(__xludf.DUMMYFUNCTION("REGEXREPLACE(J4, ""^[\d\s]+"", """")"),"значение показателя за год")</f>
        <v>значение показателя за год</v>
      </c>
      <c r="L4" s="16">
        <f t="shared" si="4"/>
        <v>2</v>
      </c>
      <c r="M4" s="13" t="s">
        <v>32</v>
      </c>
      <c r="N4" s="13" t="str">
        <f>IFERROR(__xludf.DUMMYFUNCTION("REGEXEXTRACT(M4, "" (.+)$"")"),"сельское население")</f>
        <v>сельское население</v>
      </c>
      <c r="O4" s="18">
        <v>25590.0</v>
      </c>
      <c r="P4" s="18">
        <v>28345.0</v>
      </c>
      <c r="Q4" s="18">
        <v>26693.0</v>
      </c>
      <c r="R4" s="18">
        <v>23600.0</v>
      </c>
      <c r="S4" s="18">
        <v>20913.0</v>
      </c>
      <c r="T4" s="18">
        <v>20009.0</v>
      </c>
      <c r="U4" s="18">
        <v>19812.0</v>
      </c>
      <c r="V4" s="18">
        <v>29847.0</v>
      </c>
      <c r="W4" s="18">
        <v>36449.0</v>
      </c>
      <c r="X4" s="18">
        <v>26431.0</v>
      </c>
      <c r="Y4" s="18">
        <v>25184.0</v>
      </c>
      <c r="Z4" s="19" t="str">
        <f t="shared" si="6"/>
        <v/>
      </c>
      <c r="AA4" s="19" t="str">
        <f t="shared" si="7"/>
        <v/>
      </c>
      <c r="AB4" s="19">
        <f t="shared" si="8"/>
        <v>282873</v>
      </c>
      <c r="AC4" s="19">
        <f t="shared" si="9"/>
        <v>25715.72727</v>
      </c>
      <c r="AD4" s="19">
        <f t="shared" si="10"/>
        <v>25590</v>
      </c>
      <c r="AE4" s="19" t="str">
        <f t="shared" si="11"/>
        <v>Нет моды</v>
      </c>
      <c r="AF4" s="19">
        <f t="shared" si="12"/>
        <v>19812</v>
      </c>
      <c r="AG4" s="19">
        <f t="shared" si="13"/>
        <v>36449</v>
      </c>
      <c r="AH4" s="20" t="str">
        <f t="shared" ref="AH4:AH5124" si="14">IF(AND(ISNUMBER(Z2), ISNUMBER(AA3), ISNUMBER(AB4)), "Город: " &amp; ROUND(AA3 / Z2 * 100, 0) &amp; "%; Село: " &amp; ROUND(AB4 / Z2 * 100, 0) &amp; "%", "")</f>
        <v>Город: 67%; Село: 33%</v>
      </c>
      <c r="AI4" s="21"/>
      <c r="AJ4" s="21"/>
      <c r="AK4" s="21"/>
      <c r="AL4" s="22">
        <f t="shared" si="5"/>
        <v>1</v>
      </c>
    </row>
    <row r="5" ht="12.75" customHeight="1">
      <c r="A5" s="13" t="s">
        <v>26</v>
      </c>
      <c r="B5" s="13" t="str">
        <f>IFERROR(__xludf.DUMMYFUNCTION("REGEXREPLACE(A5, ""\d"", """")")," Российская Федерация")</f>
        <v> Российская Федерация</v>
      </c>
      <c r="C5" s="14" t="str">
        <f t="shared" si="1"/>
        <v>Российская Федерация</v>
      </c>
      <c r="D5" s="3">
        <f t="shared" si="2"/>
        <v>2</v>
      </c>
      <c r="E5" s="15" t="s">
        <v>33</v>
      </c>
      <c r="F5" s="13" t="str">
        <f>IFERROR(__xludf.DUMMYFUNCTION("REGEXEXTRACT(E5, ""[А-Яа-я].*"")"),"Болезни органов пищеварения")</f>
        <v>Болезни органов пищеварения</v>
      </c>
      <c r="G5" s="16">
        <f t="shared" si="3"/>
        <v>2</v>
      </c>
      <c r="H5" s="13" t="s">
        <v>28</v>
      </c>
      <c r="I5" s="13" t="str">
        <f>IFERROR(__xludf.DUMMYFUNCTION("REGEXREPLACE(H5, "".*\s"", """")"),"человек")</f>
        <v>человек</v>
      </c>
      <c r="J5" s="13" t="s">
        <v>29</v>
      </c>
      <c r="K5" s="17" t="str">
        <f>IFERROR(__xludf.DUMMYFUNCTION("REGEXREPLACE(J5, ""^[\d\s]+"", """")"),"значение показателя за год")</f>
        <v>значение показателя за год</v>
      </c>
      <c r="L5" s="16">
        <f t="shared" si="4"/>
        <v>2</v>
      </c>
      <c r="M5" s="13" t="s">
        <v>30</v>
      </c>
      <c r="N5" s="13" t="str">
        <f>IFERROR(__xludf.DUMMYFUNCTION("REGEXEXTRACT(M5, "" (.+)$"")"),"все население")</f>
        <v>все население</v>
      </c>
      <c r="O5" s="18">
        <v>88431.0</v>
      </c>
      <c r="P5" s="18">
        <v>96689.0</v>
      </c>
      <c r="Q5" s="18">
        <v>101956.0</v>
      </c>
      <c r="R5" s="18">
        <v>98215.0</v>
      </c>
      <c r="S5" s="18">
        <v>92989.0</v>
      </c>
      <c r="T5" s="18">
        <v>95430.0</v>
      </c>
      <c r="U5" s="18">
        <v>98271.0</v>
      </c>
      <c r="V5" s="18">
        <v>107399.0</v>
      </c>
      <c r="W5" s="18">
        <v>108724.0</v>
      </c>
      <c r="X5" s="18">
        <v>103351.0</v>
      </c>
      <c r="Y5" s="18">
        <v>108246.0</v>
      </c>
      <c r="Z5" s="19">
        <f t="shared" si="6"/>
        <v>1099701</v>
      </c>
      <c r="AA5" s="19" t="str">
        <f t="shared" si="7"/>
        <v/>
      </c>
      <c r="AB5" s="19" t="str">
        <f t="shared" si="8"/>
        <v/>
      </c>
      <c r="AC5" s="19">
        <f t="shared" si="9"/>
        <v>99972.81818</v>
      </c>
      <c r="AD5" s="19">
        <f t="shared" si="10"/>
        <v>98271</v>
      </c>
      <c r="AE5" s="19" t="str">
        <f t="shared" si="11"/>
        <v>Нет моды</v>
      </c>
      <c r="AF5" s="19">
        <f t="shared" si="12"/>
        <v>19812</v>
      </c>
      <c r="AG5" s="19">
        <f t="shared" si="13"/>
        <v>108724</v>
      </c>
      <c r="AH5" s="20" t="str">
        <f t="shared" si="14"/>
        <v/>
      </c>
      <c r="AI5" s="21"/>
      <c r="AJ5" s="21"/>
      <c r="AK5" s="21"/>
      <c r="AL5" s="22">
        <f t="shared" si="5"/>
        <v>1</v>
      </c>
    </row>
    <row r="6" ht="12.75" customHeight="1">
      <c r="A6" s="13" t="s">
        <v>26</v>
      </c>
      <c r="B6" s="13" t="str">
        <f>IFERROR(__xludf.DUMMYFUNCTION("REGEXREPLACE(A6, ""\d"", """")")," Российская Федерация")</f>
        <v> Российская Федерация</v>
      </c>
      <c r="C6" s="14" t="str">
        <f t="shared" si="1"/>
        <v>Российская Федерация</v>
      </c>
      <c r="D6" s="3">
        <f t="shared" si="2"/>
        <v>2</v>
      </c>
      <c r="E6" s="15" t="s">
        <v>33</v>
      </c>
      <c r="F6" s="13" t="str">
        <f>IFERROR(__xludf.DUMMYFUNCTION("REGEXEXTRACT(E6, ""[А-Яа-я].*"")"),"Болезни органов пищеварения")</f>
        <v>Болезни органов пищеварения</v>
      </c>
      <c r="G6" s="16">
        <f t="shared" si="3"/>
        <v>2</v>
      </c>
      <c r="H6" s="13" t="s">
        <v>28</v>
      </c>
      <c r="I6" s="13" t="str">
        <f>IFERROR(__xludf.DUMMYFUNCTION("REGEXREPLACE(H6, "".*\s"", """")"),"человек")</f>
        <v>человек</v>
      </c>
      <c r="J6" s="13" t="s">
        <v>29</v>
      </c>
      <c r="K6" s="17" t="str">
        <f>IFERROR(__xludf.DUMMYFUNCTION("REGEXREPLACE(J6, ""^[\d\s]+"", """")"),"значение показателя за год")</f>
        <v>значение показателя за год</v>
      </c>
      <c r="L6" s="16">
        <f t="shared" si="4"/>
        <v>2</v>
      </c>
      <c r="M6" s="13" t="s">
        <v>31</v>
      </c>
      <c r="N6" s="13" t="str">
        <f>IFERROR(__xludf.DUMMYFUNCTION("REGEXEXTRACT(M6, "" (.+)$"")"),"городское население")</f>
        <v>городское население</v>
      </c>
      <c r="O6" s="18">
        <v>66163.0</v>
      </c>
      <c r="P6" s="18">
        <v>71202.0</v>
      </c>
      <c r="Q6" s="18">
        <v>75285.0</v>
      </c>
      <c r="R6" s="18">
        <v>73108.0</v>
      </c>
      <c r="S6" s="18">
        <v>69274.0</v>
      </c>
      <c r="T6" s="18">
        <v>70864.0</v>
      </c>
      <c r="U6" s="18">
        <v>73248.0</v>
      </c>
      <c r="V6" s="18">
        <v>79659.0</v>
      </c>
      <c r="W6" s="18">
        <v>80113.0</v>
      </c>
      <c r="X6" s="18">
        <v>76305.0</v>
      </c>
      <c r="Y6" s="18">
        <v>80393.0</v>
      </c>
      <c r="Z6" s="19" t="str">
        <f t="shared" si="6"/>
        <v/>
      </c>
      <c r="AA6" s="19">
        <f t="shared" si="7"/>
        <v>815614</v>
      </c>
      <c r="AB6" s="19" t="str">
        <f t="shared" si="8"/>
        <v/>
      </c>
      <c r="AC6" s="19">
        <f t="shared" si="9"/>
        <v>74146.72727</v>
      </c>
      <c r="AD6" s="19">
        <f t="shared" si="10"/>
        <v>73248</v>
      </c>
      <c r="AE6" s="19" t="str">
        <f t="shared" si="11"/>
        <v>Нет моды</v>
      </c>
      <c r="AF6" s="19">
        <f t="shared" si="12"/>
        <v>66163</v>
      </c>
      <c r="AG6" s="19">
        <f t="shared" si="13"/>
        <v>80393</v>
      </c>
      <c r="AH6" s="20" t="str">
        <f t="shared" si="14"/>
        <v/>
      </c>
      <c r="AI6" s="21"/>
      <c r="AJ6" s="21"/>
      <c r="AK6" s="21"/>
      <c r="AL6" s="22">
        <f t="shared" si="5"/>
        <v>1</v>
      </c>
    </row>
    <row r="7" ht="12.75" customHeight="1">
      <c r="A7" s="13" t="s">
        <v>26</v>
      </c>
      <c r="B7" s="13" t="str">
        <f>IFERROR(__xludf.DUMMYFUNCTION("REGEXREPLACE(A7, ""\d"", """")")," Российская Федерация")</f>
        <v> Российская Федерация</v>
      </c>
      <c r="C7" s="14" t="str">
        <f t="shared" si="1"/>
        <v>Российская Федерация</v>
      </c>
      <c r="D7" s="3">
        <f t="shared" si="2"/>
        <v>2</v>
      </c>
      <c r="E7" s="15" t="s">
        <v>33</v>
      </c>
      <c r="F7" s="13" t="str">
        <f>IFERROR(__xludf.DUMMYFUNCTION("REGEXEXTRACT(E7, ""[А-Яа-я].*"")"),"Болезни органов пищеварения")</f>
        <v>Болезни органов пищеварения</v>
      </c>
      <c r="G7" s="16">
        <f t="shared" si="3"/>
        <v>2</v>
      </c>
      <c r="H7" s="13" t="s">
        <v>28</v>
      </c>
      <c r="I7" s="13" t="str">
        <f>IFERROR(__xludf.DUMMYFUNCTION("REGEXREPLACE(H7, "".*\s"", """")"),"человек")</f>
        <v>человек</v>
      </c>
      <c r="J7" s="13" t="s">
        <v>29</v>
      </c>
      <c r="K7" s="17" t="str">
        <f>IFERROR(__xludf.DUMMYFUNCTION("REGEXREPLACE(J7, ""^[\d\s]+"", """")"),"значение показателя за год")</f>
        <v>значение показателя за год</v>
      </c>
      <c r="L7" s="16">
        <f t="shared" si="4"/>
        <v>2</v>
      </c>
      <c r="M7" s="13" t="s">
        <v>32</v>
      </c>
      <c r="N7" s="13" t="str">
        <f>IFERROR(__xludf.DUMMYFUNCTION("REGEXEXTRACT(M7, "" (.+)$"")"),"сельское население")</f>
        <v>сельское население</v>
      </c>
      <c r="O7" s="18">
        <v>22268.0</v>
      </c>
      <c r="P7" s="18">
        <v>25487.0</v>
      </c>
      <c r="Q7" s="18">
        <v>26671.0</v>
      </c>
      <c r="R7" s="18">
        <v>25107.0</v>
      </c>
      <c r="S7" s="18">
        <v>23715.0</v>
      </c>
      <c r="T7" s="18">
        <v>24566.0</v>
      </c>
      <c r="U7" s="18">
        <v>25023.0</v>
      </c>
      <c r="V7" s="18">
        <v>27740.0</v>
      </c>
      <c r="W7" s="18">
        <v>28611.0</v>
      </c>
      <c r="X7" s="18">
        <v>27046.0</v>
      </c>
      <c r="Y7" s="18">
        <v>27853.0</v>
      </c>
      <c r="Z7" s="19" t="str">
        <f t="shared" si="6"/>
        <v/>
      </c>
      <c r="AA7" s="19" t="str">
        <f t="shared" si="7"/>
        <v/>
      </c>
      <c r="AB7" s="19">
        <f t="shared" si="8"/>
        <v>284087</v>
      </c>
      <c r="AC7" s="19">
        <f t="shared" si="9"/>
        <v>25826.09091</v>
      </c>
      <c r="AD7" s="19">
        <f t="shared" si="10"/>
        <v>25487</v>
      </c>
      <c r="AE7" s="19" t="str">
        <f t="shared" si="11"/>
        <v>Нет моды</v>
      </c>
      <c r="AF7" s="19">
        <f t="shared" si="12"/>
        <v>22268</v>
      </c>
      <c r="AG7" s="19">
        <f t="shared" si="13"/>
        <v>28611</v>
      </c>
      <c r="AH7" s="20" t="str">
        <f t="shared" si="14"/>
        <v>Город: 74%; Село: 26%</v>
      </c>
      <c r="AI7" s="21"/>
      <c r="AJ7" s="21"/>
      <c r="AK7" s="21"/>
      <c r="AL7" s="22">
        <f t="shared" si="5"/>
        <v>1</v>
      </c>
    </row>
    <row r="8" ht="12.75" customHeight="1">
      <c r="A8" s="13" t="s">
        <v>26</v>
      </c>
      <c r="B8" s="13" t="str">
        <f>IFERROR(__xludf.DUMMYFUNCTION("REGEXREPLACE(A8, ""\d"", """")")," Российская Федерация")</f>
        <v> Российская Федерация</v>
      </c>
      <c r="C8" s="14" t="str">
        <f t="shared" si="1"/>
        <v>Российская Федерация</v>
      </c>
      <c r="D8" s="3">
        <f t="shared" si="2"/>
        <v>2</v>
      </c>
      <c r="E8" s="15" t="s">
        <v>34</v>
      </c>
      <c r="F8" s="13" t="str">
        <f>IFERROR(__xludf.DUMMYFUNCTION("REGEXEXTRACT(E8, ""[А-Яа-я].*"")"),"Болезни системы кровообращения")</f>
        <v>Болезни системы кровообращения</v>
      </c>
      <c r="G8" s="16">
        <f t="shared" si="3"/>
        <v>2</v>
      </c>
      <c r="H8" s="13" t="s">
        <v>28</v>
      </c>
      <c r="I8" s="13" t="str">
        <f>IFERROR(__xludf.DUMMYFUNCTION("REGEXREPLACE(H8, "".*\s"", """")"),"человек")</f>
        <v>человек</v>
      </c>
      <c r="J8" s="13" t="s">
        <v>29</v>
      </c>
      <c r="K8" s="17" t="str">
        <f>IFERROR(__xludf.DUMMYFUNCTION("REGEXREPLACE(J8, ""^[\d\s]+"", """")"),"значение показателя за год")</f>
        <v>значение показателя за год</v>
      </c>
      <c r="L8" s="16">
        <f t="shared" si="4"/>
        <v>2</v>
      </c>
      <c r="M8" s="13" t="s">
        <v>30</v>
      </c>
      <c r="N8" s="13" t="str">
        <f>IFERROR(__xludf.DUMMYFUNCTION("REGEXEXTRACT(M8, "" (.+)$"")"),"все население")</f>
        <v>все население</v>
      </c>
      <c r="O8" s="18">
        <v>1001799.0</v>
      </c>
      <c r="P8" s="18">
        <v>940489.0</v>
      </c>
      <c r="Q8" s="18">
        <v>930102.0</v>
      </c>
      <c r="R8" s="18">
        <v>904055.0</v>
      </c>
      <c r="S8" s="18">
        <v>862895.0</v>
      </c>
      <c r="T8" s="18">
        <v>856127.0</v>
      </c>
      <c r="U8" s="18">
        <v>841207.0</v>
      </c>
      <c r="V8" s="18">
        <v>938536.0</v>
      </c>
      <c r="W8" s="18">
        <v>933986.0</v>
      </c>
      <c r="X8" s="18">
        <v>831557.0</v>
      </c>
      <c r="Y8" s="18">
        <v>814381.0</v>
      </c>
      <c r="Z8" s="19">
        <f t="shared" si="6"/>
        <v>9855134</v>
      </c>
      <c r="AA8" s="19" t="str">
        <f t="shared" si="7"/>
        <v/>
      </c>
      <c r="AB8" s="19" t="str">
        <f t="shared" si="8"/>
        <v/>
      </c>
      <c r="AC8" s="19">
        <f t="shared" si="9"/>
        <v>895921.2727</v>
      </c>
      <c r="AD8" s="19">
        <f t="shared" si="10"/>
        <v>904055</v>
      </c>
      <c r="AE8" s="19" t="str">
        <f t="shared" si="11"/>
        <v>Нет моды</v>
      </c>
      <c r="AF8" s="19">
        <f t="shared" si="12"/>
        <v>22268</v>
      </c>
      <c r="AG8" s="19">
        <f t="shared" si="13"/>
        <v>1001799</v>
      </c>
      <c r="AH8" s="20" t="str">
        <f t="shared" si="14"/>
        <v/>
      </c>
      <c r="AI8" s="21"/>
      <c r="AJ8" s="21"/>
      <c r="AK8" s="21"/>
      <c r="AL8" s="22">
        <f t="shared" si="5"/>
        <v>1</v>
      </c>
    </row>
    <row r="9" ht="12.75" customHeight="1">
      <c r="A9" s="13" t="s">
        <v>26</v>
      </c>
      <c r="B9" s="13" t="str">
        <f>IFERROR(__xludf.DUMMYFUNCTION("REGEXREPLACE(A9, ""\d"", """")")," Российская Федерация")</f>
        <v> Российская Федерация</v>
      </c>
      <c r="C9" s="14" t="str">
        <f t="shared" si="1"/>
        <v>Российская Федерация</v>
      </c>
      <c r="D9" s="3">
        <f t="shared" si="2"/>
        <v>2</v>
      </c>
      <c r="E9" s="15" t="s">
        <v>34</v>
      </c>
      <c r="F9" s="13" t="str">
        <f>IFERROR(__xludf.DUMMYFUNCTION("REGEXEXTRACT(E9, ""[А-Яа-я].*"")"),"Болезни системы кровообращения")</f>
        <v>Болезни системы кровообращения</v>
      </c>
      <c r="G9" s="16">
        <f t="shared" si="3"/>
        <v>2</v>
      </c>
      <c r="H9" s="13" t="s">
        <v>28</v>
      </c>
      <c r="I9" s="13" t="str">
        <f>IFERROR(__xludf.DUMMYFUNCTION("REGEXREPLACE(H9, "".*\s"", """")"),"человек")</f>
        <v>человек</v>
      </c>
      <c r="J9" s="13" t="s">
        <v>29</v>
      </c>
      <c r="K9" s="17" t="str">
        <f>IFERROR(__xludf.DUMMYFUNCTION("REGEXREPLACE(J9, ""^[\d\s]+"", """")"),"значение показателя за год")</f>
        <v>значение показателя за год</v>
      </c>
      <c r="L9" s="16">
        <f t="shared" si="4"/>
        <v>2</v>
      </c>
      <c r="M9" s="13" t="s">
        <v>31</v>
      </c>
      <c r="N9" s="13" t="str">
        <f>IFERROR(__xludf.DUMMYFUNCTION("REGEXEXTRACT(M9, "" (.+)$"")"),"городское население")</f>
        <v>городское население</v>
      </c>
      <c r="O9" s="18">
        <v>721602.0</v>
      </c>
      <c r="P9" s="18">
        <v>683645.0</v>
      </c>
      <c r="Q9" s="18">
        <v>676758.0</v>
      </c>
      <c r="R9" s="18">
        <v>662495.0</v>
      </c>
      <c r="S9" s="18">
        <v>633259.0</v>
      </c>
      <c r="T9" s="18">
        <v>630394.0</v>
      </c>
      <c r="U9" s="18">
        <v>622711.0</v>
      </c>
      <c r="V9" s="18">
        <v>700657.0</v>
      </c>
      <c r="W9" s="18">
        <v>693266.0</v>
      </c>
      <c r="X9" s="18">
        <v>615137.0</v>
      </c>
      <c r="Y9" s="18">
        <v>605989.0</v>
      </c>
      <c r="Z9" s="19" t="str">
        <f t="shared" si="6"/>
        <v/>
      </c>
      <c r="AA9" s="19">
        <f t="shared" si="7"/>
        <v>7245913</v>
      </c>
      <c r="AB9" s="19" t="str">
        <f t="shared" si="8"/>
        <v/>
      </c>
      <c r="AC9" s="19">
        <f t="shared" si="9"/>
        <v>658719.3636</v>
      </c>
      <c r="AD9" s="19">
        <f t="shared" si="10"/>
        <v>662495</v>
      </c>
      <c r="AE9" s="19" t="str">
        <f t="shared" si="11"/>
        <v>Нет моды</v>
      </c>
      <c r="AF9" s="19">
        <f t="shared" si="12"/>
        <v>605989</v>
      </c>
      <c r="AG9" s="19">
        <f t="shared" si="13"/>
        <v>721602</v>
      </c>
      <c r="AH9" s="20" t="str">
        <f t="shared" si="14"/>
        <v/>
      </c>
      <c r="AI9" s="21"/>
      <c r="AJ9" s="21"/>
      <c r="AK9" s="21"/>
      <c r="AL9" s="22">
        <f t="shared" si="5"/>
        <v>1</v>
      </c>
    </row>
    <row r="10" ht="12.75" customHeight="1">
      <c r="A10" s="13" t="s">
        <v>26</v>
      </c>
      <c r="B10" s="13" t="str">
        <f>IFERROR(__xludf.DUMMYFUNCTION("REGEXREPLACE(A10, ""\d"", """")")," Российская Федерация")</f>
        <v> Российская Федерация</v>
      </c>
      <c r="C10" s="14" t="str">
        <f t="shared" si="1"/>
        <v>Российская Федерация</v>
      </c>
      <c r="D10" s="3">
        <f t="shared" si="2"/>
        <v>2</v>
      </c>
      <c r="E10" s="15" t="s">
        <v>34</v>
      </c>
      <c r="F10" s="13" t="str">
        <f>IFERROR(__xludf.DUMMYFUNCTION("REGEXEXTRACT(E10, ""[А-Яа-я].*"")"),"Болезни системы кровообращения")</f>
        <v>Болезни системы кровообращения</v>
      </c>
      <c r="G10" s="16">
        <f t="shared" si="3"/>
        <v>2</v>
      </c>
      <c r="H10" s="13" t="s">
        <v>28</v>
      </c>
      <c r="I10" s="13" t="str">
        <f>IFERROR(__xludf.DUMMYFUNCTION("REGEXREPLACE(H10, "".*\s"", """")"),"человек")</f>
        <v>человек</v>
      </c>
      <c r="J10" s="13" t="s">
        <v>29</v>
      </c>
      <c r="K10" s="17" t="str">
        <f>IFERROR(__xludf.DUMMYFUNCTION("REGEXREPLACE(J10, ""^[\d\s]+"", """")"),"значение показателя за год")</f>
        <v>значение показателя за год</v>
      </c>
      <c r="L10" s="16">
        <f t="shared" si="4"/>
        <v>2</v>
      </c>
      <c r="M10" s="13" t="s">
        <v>32</v>
      </c>
      <c r="N10" s="13" t="str">
        <f>IFERROR(__xludf.DUMMYFUNCTION("REGEXEXTRACT(M10, "" (.+)$"")"),"сельское население")</f>
        <v>сельское население</v>
      </c>
      <c r="O10" s="18">
        <v>280197.0</v>
      </c>
      <c r="P10" s="18">
        <v>256844.0</v>
      </c>
      <c r="Q10" s="18">
        <v>253344.0</v>
      </c>
      <c r="R10" s="18">
        <v>241560.0</v>
      </c>
      <c r="S10" s="18">
        <v>229636.0</v>
      </c>
      <c r="T10" s="18">
        <v>225733.0</v>
      </c>
      <c r="U10" s="18">
        <v>218496.0</v>
      </c>
      <c r="V10" s="18">
        <v>237879.0</v>
      </c>
      <c r="W10" s="18">
        <v>240720.0</v>
      </c>
      <c r="X10" s="18">
        <v>216420.0</v>
      </c>
      <c r="Y10" s="18">
        <v>208392.0</v>
      </c>
      <c r="Z10" s="19" t="str">
        <f t="shared" si="6"/>
        <v/>
      </c>
      <c r="AA10" s="19" t="str">
        <f t="shared" si="7"/>
        <v/>
      </c>
      <c r="AB10" s="19">
        <f t="shared" si="8"/>
        <v>2609221</v>
      </c>
      <c r="AC10" s="19">
        <f t="shared" si="9"/>
        <v>237201.9091</v>
      </c>
      <c r="AD10" s="19">
        <f t="shared" si="10"/>
        <v>237879</v>
      </c>
      <c r="AE10" s="19" t="str">
        <f t="shared" si="11"/>
        <v>Нет моды</v>
      </c>
      <c r="AF10" s="19">
        <f t="shared" si="12"/>
        <v>208392</v>
      </c>
      <c r="AG10" s="19">
        <f t="shared" si="13"/>
        <v>280197</v>
      </c>
      <c r="AH10" s="20" t="str">
        <f t="shared" si="14"/>
        <v>Город: 74%; Село: 26%</v>
      </c>
      <c r="AI10" s="21"/>
      <c r="AJ10" s="21"/>
      <c r="AK10" s="21"/>
      <c r="AL10" s="22">
        <f t="shared" si="5"/>
        <v>1</v>
      </c>
    </row>
    <row r="11" ht="12.75" customHeight="1">
      <c r="A11" s="13" t="s">
        <v>26</v>
      </c>
      <c r="B11" s="13" t="str">
        <f>IFERROR(__xludf.DUMMYFUNCTION("REGEXREPLACE(A11, ""\d"", """")")," Российская Федерация")</f>
        <v> Российская Федерация</v>
      </c>
      <c r="C11" s="14" t="str">
        <f t="shared" si="1"/>
        <v>Российская Федерация</v>
      </c>
      <c r="D11" s="3">
        <f t="shared" si="2"/>
        <v>2</v>
      </c>
      <c r="E11" s="15" t="s">
        <v>35</v>
      </c>
      <c r="F11" s="13" t="str">
        <f>IFERROR(__xludf.DUMMYFUNCTION("REGEXEXTRACT(E11, ""[А-Яа-я].*"")"),"внешние причины")</f>
        <v>внешние причины</v>
      </c>
      <c r="G11" s="16">
        <f t="shared" si="3"/>
        <v>2</v>
      </c>
      <c r="H11" s="13" t="s">
        <v>28</v>
      </c>
      <c r="I11" s="13" t="str">
        <f>IFERROR(__xludf.DUMMYFUNCTION("REGEXREPLACE(H11, "".*\s"", """")"),"человек")</f>
        <v>человек</v>
      </c>
      <c r="J11" s="13" t="s">
        <v>29</v>
      </c>
      <c r="K11" s="17" t="str">
        <f>IFERROR(__xludf.DUMMYFUNCTION("REGEXREPLACE(J11, ""^[\d\s]+"", """")"),"значение показателя за год")</f>
        <v>значение показателя за год</v>
      </c>
      <c r="L11" s="16">
        <f t="shared" si="4"/>
        <v>2</v>
      </c>
      <c r="M11" s="13" t="s">
        <v>30</v>
      </c>
      <c r="N11" s="13" t="str">
        <f>IFERROR(__xludf.DUMMYFUNCTION("REGEXEXTRACT(M11, "" (.+)$"")"),"все население")</f>
        <v>все население</v>
      </c>
      <c r="O11" s="18">
        <v>185353.0</v>
      </c>
      <c r="P11" s="18">
        <v>186779.0</v>
      </c>
      <c r="Q11" s="18">
        <v>177590.0</v>
      </c>
      <c r="R11" s="18">
        <v>167543.0</v>
      </c>
      <c r="S11" s="18">
        <v>152741.0</v>
      </c>
      <c r="T11" s="18">
        <v>144612.0</v>
      </c>
      <c r="U11" s="18">
        <v>137633.0</v>
      </c>
      <c r="V11" s="18">
        <v>139583.0</v>
      </c>
      <c r="W11" s="18">
        <v>139069.0</v>
      </c>
      <c r="X11" s="18">
        <v>146040.0</v>
      </c>
      <c r="Y11" s="18">
        <v>156736.0</v>
      </c>
      <c r="Z11" s="19">
        <f t="shared" si="6"/>
        <v>1733679</v>
      </c>
      <c r="AA11" s="19" t="str">
        <f t="shared" si="7"/>
        <v/>
      </c>
      <c r="AB11" s="19" t="str">
        <f t="shared" si="8"/>
        <v/>
      </c>
      <c r="AC11" s="19">
        <f t="shared" si="9"/>
        <v>157607.1818</v>
      </c>
      <c r="AD11" s="19">
        <f t="shared" si="10"/>
        <v>152741</v>
      </c>
      <c r="AE11" s="19" t="str">
        <f t="shared" si="11"/>
        <v>Нет моды</v>
      </c>
      <c r="AF11" s="19">
        <f t="shared" si="12"/>
        <v>137633</v>
      </c>
      <c r="AG11" s="19">
        <f t="shared" si="13"/>
        <v>186779</v>
      </c>
      <c r="AH11" s="20" t="str">
        <f t="shared" si="14"/>
        <v/>
      </c>
      <c r="AI11" s="21"/>
      <c r="AJ11" s="21"/>
      <c r="AK11" s="21"/>
      <c r="AL11" s="22">
        <f t="shared" si="5"/>
        <v>1</v>
      </c>
    </row>
    <row r="12" ht="12.75" customHeight="1">
      <c r="A12" s="13" t="s">
        <v>26</v>
      </c>
      <c r="B12" s="13" t="str">
        <f>IFERROR(__xludf.DUMMYFUNCTION("REGEXREPLACE(A12, ""\d"", """")")," Российская Федерация")</f>
        <v> Российская Федерация</v>
      </c>
      <c r="C12" s="14" t="str">
        <f t="shared" si="1"/>
        <v>Российская Федерация</v>
      </c>
      <c r="D12" s="3">
        <f t="shared" si="2"/>
        <v>2</v>
      </c>
      <c r="E12" s="15" t="s">
        <v>35</v>
      </c>
      <c r="F12" s="13" t="str">
        <f>IFERROR(__xludf.DUMMYFUNCTION("REGEXEXTRACT(E12, ""[А-Яа-я].*"")"),"внешние причины")</f>
        <v>внешние причины</v>
      </c>
      <c r="G12" s="16">
        <f t="shared" si="3"/>
        <v>2</v>
      </c>
      <c r="H12" s="13" t="s">
        <v>28</v>
      </c>
      <c r="I12" s="13" t="str">
        <f>IFERROR(__xludf.DUMMYFUNCTION("REGEXREPLACE(H12, "".*\s"", """")"),"человек")</f>
        <v>человек</v>
      </c>
      <c r="J12" s="13" t="s">
        <v>29</v>
      </c>
      <c r="K12" s="17" t="str">
        <f>IFERROR(__xludf.DUMMYFUNCTION("REGEXREPLACE(J12, ""^[\d\s]+"", """")"),"значение показателя за год")</f>
        <v>значение показателя за год</v>
      </c>
      <c r="L12" s="16">
        <f t="shared" si="4"/>
        <v>2</v>
      </c>
      <c r="M12" s="13" t="s">
        <v>31</v>
      </c>
      <c r="N12" s="13" t="str">
        <f>IFERROR(__xludf.DUMMYFUNCTION("REGEXEXTRACT(M12, "" (.+)$"")"),"городское население")</f>
        <v>городское население</v>
      </c>
      <c r="O12" s="18">
        <v>125345.0</v>
      </c>
      <c r="P12" s="18">
        <v>127313.0</v>
      </c>
      <c r="Q12" s="18">
        <v>120577.0</v>
      </c>
      <c r="R12" s="18">
        <v>114123.0</v>
      </c>
      <c r="S12" s="18">
        <v>104806.0</v>
      </c>
      <c r="T12" s="18">
        <v>98962.0</v>
      </c>
      <c r="U12" s="18">
        <v>94756.0</v>
      </c>
      <c r="V12" s="18">
        <v>97235.0</v>
      </c>
      <c r="W12" s="18">
        <v>96950.0</v>
      </c>
      <c r="X12" s="18">
        <v>101789.0</v>
      </c>
      <c r="Y12" s="18">
        <v>107712.0</v>
      </c>
      <c r="Z12" s="19" t="str">
        <f t="shared" si="6"/>
        <v/>
      </c>
      <c r="AA12" s="19">
        <f t="shared" si="7"/>
        <v>1189568</v>
      </c>
      <c r="AB12" s="19" t="str">
        <f t="shared" si="8"/>
        <v/>
      </c>
      <c r="AC12" s="19">
        <f t="shared" si="9"/>
        <v>108142.5455</v>
      </c>
      <c r="AD12" s="19">
        <f t="shared" si="10"/>
        <v>104806</v>
      </c>
      <c r="AE12" s="19" t="str">
        <f t="shared" si="11"/>
        <v>Нет моды</v>
      </c>
      <c r="AF12" s="19">
        <f t="shared" si="12"/>
        <v>94756</v>
      </c>
      <c r="AG12" s="19">
        <f t="shared" si="13"/>
        <v>127313</v>
      </c>
      <c r="AH12" s="20" t="str">
        <f t="shared" si="14"/>
        <v/>
      </c>
      <c r="AI12" s="21"/>
      <c r="AJ12" s="21"/>
      <c r="AK12" s="21"/>
      <c r="AL12" s="22">
        <f t="shared" si="5"/>
        <v>1</v>
      </c>
    </row>
    <row r="13" ht="12.75" customHeight="1">
      <c r="A13" s="13" t="s">
        <v>26</v>
      </c>
      <c r="B13" s="13" t="str">
        <f>IFERROR(__xludf.DUMMYFUNCTION("REGEXREPLACE(A13, ""\d"", """")")," Российская Федерация")</f>
        <v> Российская Федерация</v>
      </c>
      <c r="C13" s="14" t="str">
        <f t="shared" si="1"/>
        <v>Российская Федерация</v>
      </c>
      <c r="D13" s="3">
        <f t="shared" si="2"/>
        <v>2</v>
      </c>
      <c r="E13" s="15" t="s">
        <v>35</v>
      </c>
      <c r="F13" s="13" t="str">
        <f>IFERROR(__xludf.DUMMYFUNCTION("REGEXEXTRACT(E13, ""[А-Яа-я].*"")"),"внешние причины")</f>
        <v>внешние причины</v>
      </c>
      <c r="G13" s="16">
        <f t="shared" si="3"/>
        <v>2</v>
      </c>
      <c r="H13" s="13" t="s">
        <v>28</v>
      </c>
      <c r="I13" s="13" t="str">
        <f>IFERROR(__xludf.DUMMYFUNCTION("REGEXREPLACE(H13, "".*\s"", """")"),"человек")</f>
        <v>человек</v>
      </c>
      <c r="J13" s="13" t="s">
        <v>29</v>
      </c>
      <c r="K13" s="17" t="str">
        <f>IFERROR(__xludf.DUMMYFUNCTION("REGEXREPLACE(J13, ""^[\d\s]+"", """")"),"значение показателя за год")</f>
        <v>значение показателя за год</v>
      </c>
      <c r="L13" s="16">
        <f t="shared" si="4"/>
        <v>2</v>
      </c>
      <c r="M13" s="13" t="s">
        <v>32</v>
      </c>
      <c r="N13" s="13" t="str">
        <f>IFERROR(__xludf.DUMMYFUNCTION("REGEXEXTRACT(M13, "" (.+)$"")"),"сельское население")</f>
        <v>сельское население</v>
      </c>
      <c r="O13" s="18">
        <v>60008.0</v>
      </c>
      <c r="P13" s="18">
        <v>59466.0</v>
      </c>
      <c r="Q13" s="18">
        <v>57013.0</v>
      </c>
      <c r="R13" s="18">
        <v>53420.0</v>
      </c>
      <c r="S13" s="18">
        <v>47935.0</v>
      </c>
      <c r="T13" s="18">
        <v>45650.0</v>
      </c>
      <c r="U13" s="18">
        <v>42877.0</v>
      </c>
      <c r="V13" s="18">
        <v>42348.0</v>
      </c>
      <c r="W13" s="18">
        <v>42119.0</v>
      </c>
      <c r="X13" s="18">
        <v>44251.0</v>
      </c>
      <c r="Y13" s="18">
        <v>49024.0</v>
      </c>
      <c r="Z13" s="19" t="str">
        <f t="shared" si="6"/>
        <v/>
      </c>
      <c r="AA13" s="19" t="str">
        <f t="shared" si="7"/>
        <v/>
      </c>
      <c r="AB13" s="19">
        <f t="shared" si="8"/>
        <v>544111</v>
      </c>
      <c r="AC13" s="19">
        <f t="shared" si="9"/>
        <v>49464.63636</v>
      </c>
      <c r="AD13" s="19">
        <f t="shared" si="10"/>
        <v>47935</v>
      </c>
      <c r="AE13" s="19" t="str">
        <f t="shared" si="11"/>
        <v>Нет моды</v>
      </c>
      <c r="AF13" s="19">
        <f t="shared" si="12"/>
        <v>42119</v>
      </c>
      <c r="AG13" s="19">
        <f t="shared" si="13"/>
        <v>60008</v>
      </c>
      <c r="AH13" s="20" t="str">
        <f t="shared" si="14"/>
        <v>Город: 69%; Село: 31%</v>
      </c>
      <c r="AI13" s="21"/>
      <c r="AJ13" s="21"/>
      <c r="AK13" s="21"/>
      <c r="AL13" s="22">
        <f t="shared" si="5"/>
        <v>1</v>
      </c>
    </row>
    <row r="14" ht="12.75" customHeight="1">
      <c r="A14" s="13" t="s">
        <v>26</v>
      </c>
      <c r="B14" s="13" t="str">
        <f>IFERROR(__xludf.DUMMYFUNCTION("REGEXREPLACE(A14, ""\d"", """")")," Российская Федерация")</f>
        <v> Российская Федерация</v>
      </c>
      <c r="C14" s="14" t="str">
        <f t="shared" si="1"/>
        <v>Российская Федерация</v>
      </c>
      <c r="D14" s="3">
        <f t="shared" si="2"/>
        <v>2</v>
      </c>
      <c r="E14" s="15" t="s">
        <v>36</v>
      </c>
      <c r="F14" s="13" t="str">
        <f>IFERROR(__xludf.DUMMYFUNCTION("REGEXEXTRACT(E14,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" s="16">
        <f t="shared" si="3"/>
        <v>2</v>
      </c>
      <c r="H14" s="13" t="s">
        <v>28</v>
      </c>
      <c r="I14" s="13" t="str">
        <f>IFERROR(__xludf.DUMMYFUNCTION("REGEXREPLACE(H14, "".*\s"", """")"),"человек")</f>
        <v>человек</v>
      </c>
      <c r="J14" s="13" t="s">
        <v>29</v>
      </c>
      <c r="K14" s="17" t="str">
        <f>IFERROR(__xludf.DUMMYFUNCTION("REGEXREPLACE(J14, ""^[\d\s]+"", """")"),"значение показателя за год")</f>
        <v>значение показателя за год</v>
      </c>
      <c r="L14" s="16">
        <f t="shared" si="4"/>
        <v>2</v>
      </c>
      <c r="M14" s="13" t="s">
        <v>30</v>
      </c>
      <c r="N14" s="13" t="str">
        <f>IFERROR(__xludf.DUMMYFUNCTION("REGEXEXTRACT(M14, "" (.+)$"")"),"все население")</f>
        <v>все население</v>
      </c>
      <c r="O14" s="18">
        <v>4995.0</v>
      </c>
      <c r="P14" s="18">
        <v>4809.0</v>
      </c>
      <c r="Q14" s="18">
        <v>4620.0</v>
      </c>
      <c r="R14" s="18">
        <v>4637.0</v>
      </c>
      <c r="S14" s="23" t="s">
        <v>37</v>
      </c>
      <c r="T14" s="23" t="s">
        <v>37</v>
      </c>
      <c r="U14" s="23" t="s">
        <v>37</v>
      </c>
      <c r="V14" s="23" t="s">
        <v>37</v>
      </c>
      <c r="W14" s="23" t="s">
        <v>37</v>
      </c>
      <c r="X14" s="23" t="s">
        <v>37</v>
      </c>
      <c r="Y14" s="23" t="s">
        <v>37</v>
      </c>
      <c r="Z14" s="19">
        <f t="shared" si="6"/>
        <v>19061</v>
      </c>
      <c r="AA14" s="19" t="str">
        <f t="shared" si="7"/>
        <v/>
      </c>
      <c r="AB14" s="19" t="str">
        <f t="shared" si="8"/>
        <v/>
      </c>
      <c r="AC14" s="19">
        <f t="shared" si="9"/>
        <v>4765.25</v>
      </c>
      <c r="AD14" s="19">
        <f t="shared" si="10"/>
        <v>4723</v>
      </c>
      <c r="AE14" s="19" t="str">
        <f t="shared" si="11"/>
        <v>Нет моды</v>
      </c>
      <c r="AF14" s="19">
        <f t="shared" si="12"/>
        <v>4620</v>
      </c>
      <c r="AG14" s="19">
        <f t="shared" si="13"/>
        <v>4995</v>
      </c>
      <c r="AH14" s="20" t="str">
        <f t="shared" si="14"/>
        <v/>
      </c>
      <c r="AI14" s="24"/>
      <c r="AJ14" s="24"/>
      <c r="AK14" s="24"/>
      <c r="AL14" s="22">
        <f t="shared" si="5"/>
        <v>1</v>
      </c>
    </row>
    <row r="15" ht="12.75" customHeight="1">
      <c r="A15" s="13" t="s">
        <v>26</v>
      </c>
      <c r="B15" s="13" t="str">
        <f>IFERROR(__xludf.DUMMYFUNCTION("REGEXREPLACE(A15, ""\d"", """")")," Российская Федерация")</f>
        <v> Российская Федерация</v>
      </c>
      <c r="C15" s="14" t="str">
        <f t="shared" si="1"/>
        <v>Российская Федерация</v>
      </c>
      <c r="D15" s="3">
        <f t="shared" si="2"/>
        <v>2</v>
      </c>
      <c r="E15" s="15" t="s">
        <v>36</v>
      </c>
      <c r="F15" s="13" t="str">
        <f>IFERROR(__xludf.DUMMYFUNCTION("REGEXEXTRACT(E15,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" s="16">
        <f t="shared" si="3"/>
        <v>2</v>
      </c>
      <c r="H15" s="13" t="s">
        <v>28</v>
      </c>
      <c r="I15" s="13" t="str">
        <f>IFERROR(__xludf.DUMMYFUNCTION("REGEXREPLACE(H15, "".*\s"", """")"),"человек")</f>
        <v>человек</v>
      </c>
      <c r="J15" s="13" t="s">
        <v>29</v>
      </c>
      <c r="K15" s="17" t="str">
        <f>IFERROR(__xludf.DUMMYFUNCTION("REGEXREPLACE(J15, ""^[\d\s]+"", """")"),"значение показателя за год")</f>
        <v>значение показателя за год</v>
      </c>
      <c r="L15" s="16">
        <f t="shared" si="4"/>
        <v>2</v>
      </c>
      <c r="M15" s="13" t="s">
        <v>31</v>
      </c>
      <c r="N15" s="13" t="str">
        <f>IFERROR(__xludf.DUMMYFUNCTION("REGEXEXTRACT(M15, "" (.+)$"")"),"городское население")</f>
        <v>городское население</v>
      </c>
      <c r="O15" s="18">
        <v>3536.0</v>
      </c>
      <c r="P15" s="18">
        <v>3369.0</v>
      </c>
      <c r="Q15" s="18">
        <v>3282.0</v>
      </c>
      <c r="R15" s="18">
        <v>3273.0</v>
      </c>
      <c r="S15" s="23" t="s">
        <v>37</v>
      </c>
      <c r="T15" s="23" t="s">
        <v>37</v>
      </c>
      <c r="U15" s="23" t="s">
        <v>37</v>
      </c>
      <c r="V15" s="23" t="s">
        <v>37</v>
      </c>
      <c r="W15" s="23" t="s">
        <v>37</v>
      </c>
      <c r="X15" s="23" t="s">
        <v>37</v>
      </c>
      <c r="Y15" s="23" t="s">
        <v>37</v>
      </c>
      <c r="Z15" s="19" t="str">
        <f t="shared" si="6"/>
        <v/>
      </c>
      <c r="AA15" s="19">
        <f t="shared" si="7"/>
        <v>13460</v>
      </c>
      <c r="AB15" s="19" t="str">
        <f t="shared" si="8"/>
        <v/>
      </c>
      <c r="AC15" s="19">
        <f t="shared" si="9"/>
        <v>3365</v>
      </c>
      <c r="AD15" s="19">
        <f t="shared" si="10"/>
        <v>3325.5</v>
      </c>
      <c r="AE15" s="19" t="str">
        <f t="shared" si="11"/>
        <v>Нет моды</v>
      </c>
      <c r="AF15" s="19">
        <f t="shared" si="12"/>
        <v>3273</v>
      </c>
      <c r="AG15" s="19">
        <f t="shared" si="13"/>
        <v>3536</v>
      </c>
      <c r="AH15" s="20" t="str">
        <f t="shared" si="14"/>
        <v/>
      </c>
      <c r="AI15" s="24"/>
      <c r="AJ15" s="24"/>
      <c r="AK15" s="24"/>
      <c r="AL15" s="22">
        <f t="shared" si="5"/>
        <v>1</v>
      </c>
    </row>
    <row r="16" ht="12.75" customHeight="1">
      <c r="A16" s="25" t="s">
        <v>26</v>
      </c>
      <c r="B16" s="13" t="str">
        <f>IFERROR(__xludf.DUMMYFUNCTION("REGEXREPLACE(A16, ""\d"", """")")," Российская Федерация")</f>
        <v> Российская Федерация</v>
      </c>
      <c r="C16" s="14" t="str">
        <f t="shared" si="1"/>
        <v>Российская Федерация</v>
      </c>
      <c r="D16" s="3">
        <f t="shared" si="2"/>
        <v>2</v>
      </c>
      <c r="E16" s="15" t="s">
        <v>36</v>
      </c>
      <c r="F16" s="13" t="str">
        <f>IFERROR(__xludf.DUMMYFUNCTION("REGEXEXTRACT(E16,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" s="16">
        <f t="shared" si="3"/>
        <v>2</v>
      </c>
      <c r="H16" s="13" t="s">
        <v>28</v>
      </c>
      <c r="I16" s="13" t="str">
        <f>IFERROR(__xludf.DUMMYFUNCTION("REGEXREPLACE(H16, "".*\s"", """")"),"человек")</f>
        <v>человек</v>
      </c>
      <c r="J16" s="13" t="s">
        <v>29</v>
      </c>
      <c r="K16" s="17" t="str">
        <f>IFERROR(__xludf.DUMMYFUNCTION("REGEXREPLACE(J16, ""^[\d\s]+"", """")"),"значение показателя за год")</f>
        <v>значение показателя за год</v>
      </c>
      <c r="L16" s="16">
        <f t="shared" si="4"/>
        <v>2</v>
      </c>
      <c r="M16" s="13" t="s">
        <v>32</v>
      </c>
      <c r="N16" s="13" t="str">
        <f>IFERROR(__xludf.DUMMYFUNCTION("REGEXEXTRACT(M16, "" (.+)$"")"),"сельское население")</f>
        <v>сельское население</v>
      </c>
      <c r="O16" s="18">
        <v>1459.0</v>
      </c>
      <c r="P16" s="18">
        <v>1440.0</v>
      </c>
      <c r="Q16" s="18">
        <v>1338.0</v>
      </c>
      <c r="R16" s="18">
        <v>1364.0</v>
      </c>
      <c r="S16" s="23" t="s">
        <v>37</v>
      </c>
      <c r="T16" s="23" t="s">
        <v>37</v>
      </c>
      <c r="U16" s="23" t="s">
        <v>37</v>
      </c>
      <c r="V16" s="23" t="s">
        <v>37</v>
      </c>
      <c r="W16" s="23" t="s">
        <v>37</v>
      </c>
      <c r="X16" s="23" t="s">
        <v>37</v>
      </c>
      <c r="Y16" s="23" t="s">
        <v>37</v>
      </c>
      <c r="Z16" s="19" t="str">
        <f t="shared" si="6"/>
        <v/>
      </c>
      <c r="AA16" s="19" t="str">
        <f t="shared" si="7"/>
        <v/>
      </c>
      <c r="AB16" s="19">
        <f t="shared" si="8"/>
        <v>5601</v>
      </c>
      <c r="AC16" s="19">
        <f t="shared" si="9"/>
        <v>1400.25</v>
      </c>
      <c r="AD16" s="19">
        <f t="shared" si="10"/>
        <v>1402</v>
      </c>
      <c r="AE16" s="19" t="str">
        <f t="shared" si="11"/>
        <v>Нет моды</v>
      </c>
      <c r="AF16" s="19">
        <f t="shared" si="12"/>
        <v>1338</v>
      </c>
      <c r="AG16" s="19">
        <f t="shared" si="13"/>
        <v>1459</v>
      </c>
      <c r="AH16" s="20" t="str">
        <f t="shared" si="14"/>
        <v>Город: 71%; Село: 29%</v>
      </c>
      <c r="AI16" s="24"/>
      <c r="AJ16" s="24"/>
      <c r="AK16" s="24"/>
      <c r="AL16" s="22">
        <f t="shared" si="5"/>
        <v>1</v>
      </c>
    </row>
    <row r="17" ht="12.75" customHeight="1">
      <c r="A17" s="13" t="s">
        <v>26</v>
      </c>
      <c r="B17" s="13" t="str">
        <f>IFERROR(__xludf.DUMMYFUNCTION("REGEXREPLACE(A17, ""\d"", """")")," Российская Федерация")</f>
        <v> Российская Федерация</v>
      </c>
      <c r="C17" s="14" t="str">
        <f t="shared" si="1"/>
        <v>Российская Федерация</v>
      </c>
      <c r="D17" s="3">
        <f t="shared" si="2"/>
        <v>2</v>
      </c>
      <c r="E17" s="15" t="s">
        <v>38</v>
      </c>
      <c r="F17" s="13" t="str">
        <f>IFERROR(__xludf.DUMMYFUNCTION("REGEXEXTRACT(E17, ""[А-Яа-я].*"")"),"все виды транспортных несчастных случаев")</f>
        <v>все виды транспортных несчастных случаев</v>
      </c>
      <c r="G17" s="16">
        <f t="shared" si="3"/>
        <v>2</v>
      </c>
      <c r="H17" s="13" t="s">
        <v>28</v>
      </c>
      <c r="I17" s="13" t="str">
        <f>IFERROR(__xludf.DUMMYFUNCTION("REGEXREPLACE(H17, "".*\s"", """")"),"человек")</f>
        <v>человек</v>
      </c>
      <c r="J17" s="13" t="s">
        <v>29</v>
      </c>
      <c r="K17" s="17" t="str">
        <f>IFERROR(__xludf.DUMMYFUNCTION("REGEXREPLACE(J17, ""^[\d\s]+"", """")"),"значение показателя за год")</f>
        <v>значение показателя за год</v>
      </c>
      <c r="L17" s="16">
        <f t="shared" si="4"/>
        <v>2</v>
      </c>
      <c r="M17" s="13" t="s">
        <v>30</v>
      </c>
      <c r="N17" s="13" t="str">
        <f>IFERROR(__xludf.DUMMYFUNCTION("REGEXEXTRACT(M17, "" (.+)$"")"),"все население")</f>
        <v>все население</v>
      </c>
      <c r="O17" s="18">
        <v>29191.0</v>
      </c>
      <c r="P17" s="18">
        <v>28829.0</v>
      </c>
      <c r="Q17" s="18">
        <v>24821.0</v>
      </c>
      <c r="R17" s="18">
        <v>21610.0</v>
      </c>
      <c r="S17" s="18">
        <v>20161.0</v>
      </c>
      <c r="T17" s="18">
        <v>19092.0</v>
      </c>
      <c r="U17" s="18">
        <v>17787.0</v>
      </c>
      <c r="V17" s="18">
        <v>17041.0</v>
      </c>
      <c r="W17" s="18">
        <v>16414.0</v>
      </c>
      <c r="X17" s="18">
        <v>15589.0</v>
      </c>
      <c r="Y17" s="18">
        <v>15756.0</v>
      </c>
      <c r="Z17" s="19">
        <f t="shared" si="6"/>
        <v>226291</v>
      </c>
      <c r="AA17" s="19" t="str">
        <f t="shared" si="7"/>
        <v/>
      </c>
      <c r="AB17" s="19" t="str">
        <f t="shared" si="8"/>
        <v/>
      </c>
      <c r="AC17" s="19">
        <f t="shared" si="9"/>
        <v>20571.90909</v>
      </c>
      <c r="AD17" s="19">
        <f t="shared" si="10"/>
        <v>19092</v>
      </c>
      <c r="AE17" s="19" t="str">
        <f t="shared" si="11"/>
        <v>Нет моды</v>
      </c>
      <c r="AF17" s="19">
        <f t="shared" si="12"/>
        <v>1338</v>
      </c>
      <c r="AG17" s="19">
        <f t="shared" si="13"/>
        <v>29191</v>
      </c>
      <c r="AH17" s="20" t="str">
        <f t="shared" si="14"/>
        <v/>
      </c>
      <c r="AI17" s="21"/>
      <c r="AJ17" s="21"/>
      <c r="AK17" s="21"/>
      <c r="AL17" s="22">
        <f t="shared" si="5"/>
        <v>1</v>
      </c>
    </row>
    <row r="18" ht="12.75" customHeight="1">
      <c r="A18" s="13" t="s">
        <v>26</v>
      </c>
      <c r="B18" s="13" t="str">
        <f>IFERROR(__xludf.DUMMYFUNCTION("REGEXREPLACE(A18, ""\d"", """")")," Российская Федерация")</f>
        <v> Российская Федерация</v>
      </c>
      <c r="C18" s="14" t="str">
        <f t="shared" si="1"/>
        <v>Российская Федерация</v>
      </c>
      <c r="D18" s="3">
        <f t="shared" si="2"/>
        <v>2</v>
      </c>
      <c r="E18" s="15" t="s">
        <v>38</v>
      </c>
      <c r="F18" s="13" t="str">
        <f>IFERROR(__xludf.DUMMYFUNCTION("REGEXEXTRACT(E18, ""[А-Яа-я].*"")"),"все виды транспортных несчастных случаев")</f>
        <v>все виды транспортных несчастных случаев</v>
      </c>
      <c r="G18" s="16">
        <f t="shared" si="3"/>
        <v>2</v>
      </c>
      <c r="H18" s="13" t="s">
        <v>28</v>
      </c>
      <c r="I18" s="13" t="str">
        <f>IFERROR(__xludf.DUMMYFUNCTION("REGEXREPLACE(H18, "".*\s"", """")"),"человек")</f>
        <v>человек</v>
      </c>
      <c r="J18" s="13" t="s">
        <v>29</v>
      </c>
      <c r="K18" s="17" t="str">
        <f>IFERROR(__xludf.DUMMYFUNCTION("REGEXREPLACE(J18, ""^[\d\s]+"", """")"),"значение показателя за год")</f>
        <v>значение показателя за год</v>
      </c>
      <c r="L18" s="16">
        <f t="shared" si="4"/>
        <v>2</v>
      </c>
      <c r="M18" s="13" t="s">
        <v>31</v>
      </c>
      <c r="N18" s="13" t="str">
        <f>IFERROR(__xludf.DUMMYFUNCTION("REGEXEXTRACT(M18, "" (.+)$"")"),"городское население")</f>
        <v>городское население</v>
      </c>
      <c r="O18" s="18">
        <v>18992.0</v>
      </c>
      <c r="P18" s="18">
        <v>18781.0</v>
      </c>
      <c r="Q18" s="18">
        <v>16123.0</v>
      </c>
      <c r="R18" s="18">
        <v>13788.0</v>
      </c>
      <c r="S18" s="18">
        <v>12926.0</v>
      </c>
      <c r="T18" s="18">
        <v>12206.0</v>
      </c>
      <c r="U18" s="18">
        <v>11262.0</v>
      </c>
      <c r="V18" s="18">
        <v>10816.0</v>
      </c>
      <c r="W18" s="18">
        <v>10403.0</v>
      </c>
      <c r="X18" s="18">
        <v>9933.0</v>
      </c>
      <c r="Y18" s="18">
        <v>10070.0</v>
      </c>
      <c r="Z18" s="19" t="str">
        <f t="shared" si="6"/>
        <v/>
      </c>
      <c r="AA18" s="19">
        <f t="shared" si="7"/>
        <v>145300</v>
      </c>
      <c r="AB18" s="19" t="str">
        <f t="shared" si="8"/>
        <v/>
      </c>
      <c r="AC18" s="19">
        <f t="shared" si="9"/>
        <v>13209.09091</v>
      </c>
      <c r="AD18" s="19">
        <f t="shared" si="10"/>
        <v>12206</v>
      </c>
      <c r="AE18" s="19" t="str">
        <f t="shared" si="11"/>
        <v>Нет моды</v>
      </c>
      <c r="AF18" s="19">
        <f t="shared" si="12"/>
        <v>9933</v>
      </c>
      <c r="AG18" s="19">
        <f t="shared" si="13"/>
        <v>18992</v>
      </c>
      <c r="AH18" s="20" t="str">
        <f t="shared" si="14"/>
        <v/>
      </c>
      <c r="AI18" s="21"/>
      <c r="AJ18" s="21"/>
      <c r="AK18" s="21"/>
      <c r="AL18" s="22">
        <f t="shared" si="5"/>
        <v>1</v>
      </c>
    </row>
    <row r="19" ht="12.75" customHeight="1">
      <c r="A19" s="13" t="s">
        <v>26</v>
      </c>
      <c r="B19" s="13" t="str">
        <f>IFERROR(__xludf.DUMMYFUNCTION("REGEXREPLACE(A19, ""\d"", """")")," Российская Федерация")</f>
        <v> Российская Федерация</v>
      </c>
      <c r="C19" s="14" t="str">
        <f t="shared" si="1"/>
        <v>Российская Федерация</v>
      </c>
      <c r="D19" s="3">
        <f t="shared" si="2"/>
        <v>2</v>
      </c>
      <c r="E19" s="15" t="s">
        <v>38</v>
      </c>
      <c r="F19" s="13" t="str">
        <f>IFERROR(__xludf.DUMMYFUNCTION("REGEXEXTRACT(E19, ""[А-Яа-я].*"")"),"все виды транспортных несчастных случаев")</f>
        <v>все виды транспортных несчастных случаев</v>
      </c>
      <c r="G19" s="16">
        <f t="shared" si="3"/>
        <v>2</v>
      </c>
      <c r="H19" s="13" t="s">
        <v>28</v>
      </c>
      <c r="I19" s="13" t="str">
        <f>IFERROR(__xludf.DUMMYFUNCTION("REGEXREPLACE(H19, "".*\s"", """")"),"человек")</f>
        <v>человек</v>
      </c>
      <c r="J19" s="13" t="s">
        <v>29</v>
      </c>
      <c r="K19" s="17" t="str">
        <f>IFERROR(__xludf.DUMMYFUNCTION("REGEXREPLACE(J19, ""^[\d\s]+"", """")"),"значение показателя за год")</f>
        <v>значение показателя за год</v>
      </c>
      <c r="L19" s="16">
        <f t="shared" si="4"/>
        <v>2</v>
      </c>
      <c r="M19" s="13" t="s">
        <v>32</v>
      </c>
      <c r="N19" s="13" t="str">
        <f>IFERROR(__xludf.DUMMYFUNCTION("REGEXEXTRACT(M19, "" (.+)$"")"),"сельское население")</f>
        <v>сельское население</v>
      </c>
      <c r="O19" s="18">
        <v>10199.0</v>
      </c>
      <c r="P19" s="18">
        <v>10048.0</v>
      </c>
      <c r="Q19" s="18">
        <v>8698.0</v>
      </c>
      <c r="R19" s="18">
        <v>7822.0</v>
      </c>
      <c r="S19" s="18">
        <v>7235.0</v>
      </c>
      <c r="T19" s="18">
        <v>6886.0</v>
      </c>
      <c r="U19" s="18">
        <v>6525.0</v>
      </c>
      <c r="V19" s="18">
        <v>6225.0</v>
      </c>
      <c r="W19" s="18">
        <v>6011.0</v>
      </c>
      <c r="X19" s="18">
        <v>5656.0</v>
      </c>
      <c r="Y19" s="18">
        <v>5686.0</v>
      </c>
      <c r="Z19" s="19" t="str">
        <f t="shared" si="6"/>
        <v/>
      </c>
      <c r="AA19" s="19" t="str">
        <f t="shared" si="7"/>
        <v/>
      </c>
      <c r="AB19" s="19">
        <f t="shared" si="8"/>
        <v>80991</v>
      </c>
      <c r="AC19" s="19">
        <f t="shared" si="9"/>
        <v>7362.818182</v>
      </c>
      <c r="AD19" s="19">
        <f t="shared" si="10"/>
        <v>6886</v>
      </c>
      <c r="AE19" s="19" t="str">
        <f t="shared" si="11"/>
        <v>Нет моды</v>
      </c>
      <c r="AF19" s="19">
        <f t="shared" si="12"/>
        <v>5656</v>
      </c>
      <c r="AG19" s="19">
        <f t="shared" si="13"/>
        <v>10199</v>
      </c>
      <c r="AH19" s="20" t="str">
        <f t="shared" si="14"/>
        <v>Город: 64%; Село: 36%</v>
      </c>
      <c r="AI19" s="21"/>
      <c r="AJ19" s="21"/>
      <c r="AK19" s="21"/>
      <c r="AL19" s="22">
        <f t="shared" si="5"/>
        <v>1</v>
      </c>
    </row>
    <row r="20" ht="12.75" customHeight="1">
      <c r="A20" s="13" t="s">
        <v>26</v>
      </c>
      <c r="B20" s="13" t="str">
        <f>IFERROR(__xludf.DUMMYFUNCTION("REGEXREPLACE(A20, ""\d"", """")")," Российская Федерация")</f>
        <v> Российская Федерация</v>
      </c>
      <c r="C20" s="14" t="str">
        <f t="shared" si="1"/>
        <v>Российская Федерация</v>
      </c>
      <c r="D20" s="3">
        <f t="shared" si="2"/>
        <v>2</v>
      </c>
      <c r="E20" s="15" t="s">
        <v>39</v>
      </c>
      <c r="F20" s="13" t="str">
        <f>IFERROR(__xludf.DUMMYFUNCTION("REGEXEXTRACT(E20, ""[А-Яа-я].*"")"),"Всего умерших")</f>
        <v>Всего умерших</v>
      </c>
      <c r="G20" s="16">
        <f t="shared" si="3"/>
        <v>2</v>
      </c>
      <c r="H20" s="13" t="s">
        <v>28</v>
      </c>
      <c r="I20" s="13" t="str">
        <f>IFERROR(__xludf.DUMMYFUNCTION("REGEXREPLACE(H20, "".*\s"", """")"),"человек")</f>
        <v>человек</v>
      </c>
      <c r="J20" s="13" t="s">
        <v>29</v>
      </c>
      <c r="K20" s="17" t="str">
        <f>IFERROR(__xludf.DUMMYFUNCTION("REGEXREPLACE(J20, ""^[\d\s]+"", """")"),"значение показателя за год")</f>
        <v>значение показателя за год</v>
      </c>
      <c r="L20" s="16">
        <f t="shared" si="4"/>
        <v>2</v>
      </c>
      <c r="M20" s="13" t="s">
        <v>30</v>
      </c>
      <c r="N20" s="13" t="str">
        <f>IFERROR(__xludf.DUMMYFUNCTION("REGEXEXTRACT(M20, "" (.+)$"")"),"все население")</f>
        <v>все население</v>
      </c>
      <c r="O20" s="18">
        <v>1871809.0</v>
      </c>
      <c r="P20" s="18">
        <v>1878039.0</v>
      </c>
      <c r="Q20" s="18">
        <v>1908541.0</v>
      </c>
      <c r="R20" s="18">
        <v>1891015.0</v>
      </c>
      <c r="S20" s="18">
        <v>1826125.0</v>
      </c>
      <c r="T20" s="18">
        <v>1828910.0</v>
      </c>
      <c r="U20" s="18">
        <v>1798307.0</v>
      </c>
      <c r="V20" s="18">
        <v>2138586.0</v>
      </c>
      <c r="W20" s="18">
        <v>2441594.0</v>
      </c>
      <c r="X20" s="18">
        <v>1898644.0</v>
      </c>
      <c r="Y20" s="18">
        <v>1764618.0</v>
      </c>
      <c r="Z20" s="19">
        <f t="shared" si="6"/>
        <v>21246188</v>
      </c>
      <c r="AA20" s="19" t="str">
        <f t="shared" si="7"/>
        <v/>
      </c>
      <c r="AB20" s="19" t="str">
        <f t="shared" si="8"/>
        <v/>
      </c>
      <c r="AC20" s="19">
        <f t="shared" si="9"/>
        <v>1931471.636</v>
      </c>
      <c r="AD20" s="19">
        <f t="shared" si="10"/>
        <v>1878039</v>
      </c>
      <c r="AE20" s="19" t="str">
        <f t="shared" si="11"/>
        <v>Нет моды</v>
      </c>
      <c r="AF20" s="19">
        <f t="shared" si="12"/>
        <v>5656</v>
      </c>
      <c r="AG20" s="19">
        <f t="shared" si="13"/>
        <v>2441594</v>
      </c>
      <c r="AH20" s="20" t="str">
        <f t="shared" si="14"/>
        <v/>
      </c>
      <c r="AI20" s="21"/>
      <c r="AJ20" s="21"/>
      <c r="AK20" s="21"/>
      <c r="AL20" s="22">
        <f t="shared" si="5"/>
        <v>1</v>
      </c>
    </row>
    <row r="21" ht="12.75" customHeight="1">
      <c r="A21" s="13" t="s">
        <v>26</v>
      </c>
      <c r="B21" s="13" t="str">
        <f>IFERROR(__xludf.DUMMYFUNCTION("REGEXREPLACE(A21, ""\d"", """")")," Российская Федерация")</f>
        <v> Российская Федерация</v>
      </c>
      <c r="C21" s="14" t="str">
        <f t="shared" si="1"/>
        <v>Российская Федерация</v>
      </c>
      <c r="D21" s="3">
        <f t="shared" si="2"/>
        <v>2</v>
      </c>
      <c r="E21" s="15" t="s">
        <v>39</v>
      </c>
      <c r="F21" s="13" t="str">
        <f>IFERROR(__xludf.DUMMYFUNCTION("REGEXEXTRACT(E21, ""[А-Яа-я].*"")"),"Всего умерших")</f>
        <v>Всего умерших</v>
      </c>
      <c r="G21" s="16">
        <f t="shared" si="3"/>
        <v>2</v>
      </c>
      <c r="H21" s="13" t="s">
        <v>28</v>
      </c>
      <c r="I21" s="13" t="str">
        <f>IFERROR(__xludf.DUMMYFUNCTION("REGEXREPLACE(H21, "".*\s"", """")"),"человек")</f>
        <v>человек</v>
      </c>
      <c r="J21" s="13" t="s">
        <v>29</v>
      </c>
      <c r="K21" s="17" t="str">
        <f>IFERROR(__xludf.DUMMYFUNCTION("REGEXREPLACE(J21, ""^[\d\s]+"", """")"),"значение показателя за год")</f>
        <v>значение показателя за год</v>
      </c>
      <c r="L21" s="16">
        <f t="shared" si="4"/>
        <v>2</v>
      </c>
      <c r="M21" s="13" t="s">
        <v>31</v>
      </c>
      <c r="N21" s="13" t="str">
        <f>IFERROR(__xludf.DUMMYFUNCTION("REGEXEXTRACT(M21, "" (.+)$"")"),"городское население")</f>
        <v>городское население</v>
      </c>
      <c r="O21" s="18">
        <v>1332505.0</v>
      </c>
      <c r="P21" s="18">
        <v>1339078.0</v>
      </c>
      <c r="Q21" s="18">
        <v>1361891.0</v>
      </c>
      <c r="R21" s="18">
        <v>1354944.0</v>
      </c>
      <c r="S21" s="18">
        <v>1310235.0</v>
      </c>
      <c r="T21" s="18">
        <v>1317703.0</v>
      </c>
      <c r="U21" s="18">
        <v>1301650.0</v>
      </c>
      <c r="V21" s="18">
        <v>1568773.0</v>
      </c>
      <c r="W21" s="18">
        <v>1799377.0</v>
      </c>
      <c r="X21" s="18">
        <v>1388492.0</v>
      </c>
      <c r="Y21" s="18">
        <v>1288887.0</v>
      </c>
      <c r="Z21" s="19" t="str">
        <f t="shared" si="6"/>
        <v/>
      </c>
      <c r="AA21" s="19">
        <f t="shared" si="7"/>
        <v>15363535</v>
      </c>
      <c r="AB21" s="19" t="str">
        <f t="shared" si="8"/>
        <v/>
      </c>
      <c r="AC21" s="19">
        <f t="shared" si="9"/>
        <v>1396685</v>
      </c>
      <c r="AD21" s="19">
        <f t="shared" si="10"/>
        <v>1339078</v>
      </c>
      <c r="AE21" s="19" t="str">
        <f t="shared" si="11"/>
        <v>Нет моды</v>
      </c>
      <c r="AF21" s="19">
        <f t="shared" si="12"/>
        <v>1288887</v>
      </c>
      <c r="AG21" s="19">
        <f t="shared" si="13"/>
        <v>1799377</v>
      </c>
      <c r="AH21" s="20" t="str">
        <f t="shared" si="14"/>
        <v/>
      </c>
      <c r="AI21" s="21"/>
      <c r="AJ21" s="21"/>
      <c r="AK21" s="21"/>
      <c r="AL21" s="22">
        <f t="shared" si="5"/>
        <v>1</v>
      </c>
    </row>
    <row r="22" ht="12.75" customHeight="1">
      <c r="A22" s="13" t="s">
        <v>26</v>
      </c>
      <c r="B22" s="13" t="str">
        <f>IFERROR(__xludf.DUMMYFUNCTION("REGEXREPLACE(A22, ""\d"", """")")," Российская Федерация")</f>
        <v> Российская Федерация</v>
      </c>
      <c r="C22" s="14" t="str">
        <f t="shared" si="1"/>
        <v>Российская Федерация</v>
      </c>
      <c r="D22" s="3">
        <f t="shared" si="2"/>
        <v>2</v>
      </c>
      <c r="E22" s="15" t="s">
        <v>39</v>
      </c>
      <c r="F22" s="13" t="str">
        <f>IFERROR(__xludf.DUMMYFUNCTION("REGEXEXTRACT(E22, ""[А-Яа-я].*"")"),"Всего умерших")</f>
        <v>Всего умерших</v>
      </c>
      <c r="G22" s="16">
        <f t="shared" si="3"/>
        <v>2</v>
      </c>
      <c r="H22" s="13" t="s">
        <v>28</v>
      </c>
      <c r="I22" s="13" t="str">
        <f>IFERROR(__xludf.DUMMYFUNCTION("REGEXREPLACE(H22, "".*\s"", """")"),"человек")</f>
        <v>человек</v>
      </c>
      <c r="J22" s="13" t="s">
        <v>29</v>
      </c>
      <c r="K22" s="17" t="str">
        <f>IFERROR(__xludf.DUMMYFUNCTION("REGEXREPLACE(J22, ""^[\d\s]+"", """")"),"значение показателя за год")</f>
        <v>значение показателя за год</v>
      </c>
      <c r="L22" s="16">
        <f t="shared" si="4"/>
        <v>2</v>
      </c>
      <c r="M22" s="13" t="s">
        <v>32</v>
      </c>
      <c r="N22" s="13" t="str">
        <f>IFERROR(__xludf.DUMMYFUNCTION("REGEXEXTRACT(M22, "" (.+)$"")"),"сельское население")</f>
        <v>сельское население</v>
      </c>
      <c r="O22" s="18">
        <v>539304.0</v>
      </c>
      <c r="P22" s="18">
        <v>538961.0</v>
      </c>
      <c r="Q22" s="18">
        <v>546650.0</v>
      </c>
      <c r="R22" s="18">
        <v>536071.0</v>
      </c>
      <c r="S22" s="18">
        <v>515890.0</v>
      </c>
      <c r="T22" s="18">
        <v>511207.0</v>
      </c>
      <c r="U22" s="18">
        <v>496657.0</v>
      </c>
      <c r="V22" s="18">
        <v>569813.0</v>
      </c>
      <c r="W22" s="18">
        <v>642217.0</v>
      </c>
      <c r="X22" s="18">
        <v>510152.0</v>
      </c>
      <c r="Y22" s="18">
        <v>475731.0</v>
      </c>
      <c r="Z22" s="19" t="str">
        <f t="shared" si="6"/>
        <v/>
      </c>
      <c r="AA22" s="19" t="str">
        <f t="shared" si="7"/>
        <v/>
      </c>
      <c r="AB22" s="19">
        <f t="shared" si="8"/>
        <v>5882653</v>
      </c>
      <c r="AC22" s="19">
        <f t="shared" si="9"/>
        <v>534786.6364</v>
      </c>
      <c r="AD22" s="19">
        <f t="shared" si="10"/>
        <v>536071</v>
      </c>
      <c r="AE22" s="19" t="str">
        <f t="shared" si="11"/>
        <v>Нет моды</v>
      </c>
      <c r="AF22" s="19">
        <f t="shared" si="12"/>
        <v>475731</v>
      </c>
      <c r="AG22" s="19">
        <f t="shared" si="13"/>
        <v>642217</v>
      </c>
      <c r="AH22" s="20" t="str">
        <f t="shared" si="14"/>
        <v>Город: 72%; Село: 28%</v>
      </c>
      <c r="AI22" s="21"/>
      <c r="AJ22" s="21"/>
      <c r="AK22" s="21"/>
      <c r="AL22" s="22">
        <f t="shared" si="5"/>
        <v>1</v>
      </c>
    </row>
    <row r="23" ht="12.75" customHeight="1">
      <c r="A23" s="13" t="s">
        <v>26</v>
      </c>
      <c r="B23" s="13" t="str">
        <f>IFERROR(__xludf.DUMMYFUNCTION("REGEXREPLACE(A23, ""\d"", """")")," Российская Федерация")</f>
        <v> Российская Федерация</v>
      </c>
      <c r="C23" s="14" t="str">
        <f t="shared" si="1"/>
        <v>Российская Федерация</v>
      </c>
      <c r="D23" s="3">
        <f t="shared" si="2"/>
        <v>2</v>
      </c>
      <c r="E23" s="15" t="s">
        <v>40</v>
      </c>
      <c r="F23" s="13" t="str">
        <f>IFERROR(__xludf.DUMMYFUNCTION("REGEXEXTRACT(E23, ""[А-Яа-я].*"")"),"Злокачественные новообразования")</f>
        <v>Злокачественные новообразования</v>
      </c>
      <c r="G23" s="16">
        <f t="shared" si="3"/>
        <v>2</v>
      </c>
      <c r="H23" s="13" t="s">
        <v>28</v>
      </c>
      <c r="I23" s="13" t="str">
        <f>IFERROR(__xludf.DUMMYFUNCTION("REGEXREPLACE(H23, "".*\s"", """")"),"человек")</f>
        <v>человек</v>
      </c>
      <c r="J23" s="13" t="s">
        <v>29</v>
      </c>
      <c r="K23" s="17" t="str">
        <f>IFERROR(__xludf.DUMMYFUNCTION("REGEXREPLACE(J23, ""^[\d\s]+"", """")"),"значение показателя за год")</f>
        <v>значение показателя за год</v>
      </c>
      <c r="L23" s="16">
        <f t="shared" si="4"/>
        <v>2</v>
      </c>
      <c r="M23" s="13" t="s">
        <v>30</v>
      </c>
      <c r="N23" s="13" t="str">
        <f>IFERROR(__xludf.DUMMYFUNCTION("REGEXEXTRACT(M23, "" (.+)$"")"),"все население")</f>
        <v>все население</v>
      </c>
      <c r="O23" s="18">
        <v>288636.0</v>
      </c>
      <c r="P23" s="18">
        <v>286900.0</v>
      </c>
      <c r="Q23" s="18">
        <v>296476.0</v>
      </c>
      <c r="R23" s="18">
        <v>295729.0</v>
      </c>
      <c r="S23" s="18">
        <v>290662.0</v>
      </c>
      <c r="T23" s="18">
        <v>293704.0</v>
      </c>
      <c r="U23" s="18">
        <v>294400.0</v>
      </c>
      <c r="V23" s="18">
        <v>291461.0</v>
      </c>
      <c r="W23" s="18">
        <v>279032.0</v>
      </c>
      <c r="X23" s="18">
        <v>276929.0</v>
      </c>
      <c r="Y23" s="18">
        <v>284320.0</v>
      </c>
      <c r="Z23" s="19">
        <f t="shared" si="6"/>
        <v>3178249</v>
      </c>
      <c r="AA23" s="19" t="str">
        <f t="shared" si="7"/>
        <v/>
      </c>
      <c r="AB23" s="19" t="str">
        <f t="shared" si="8"/>
        <v/>
      </c>
      <c r="AC23" s="19">
        <f t="shared" si="9"/>
        <v>288931.7273</v>
      </c>
      <c r="AD23" s="19">
        <f t="shared" si="10"/>
        <v>290662</v>
      </c>
      <c r="AE23" s="19" t="str">
        <f t="shared" si="11"/>
        <v>Нет моды</v>
      </c>
      <c r="AF23" s="19">
        <f t="shared" si="12"/>
        <v>276929</v>
      </c>
      <c r="AG23" s="19">
        <f t="shared" si="13"/>
        <v>296476</v>
      </c>
      <c r="AH23" s="20" t="str">
        <f t="shared" si="14"/>
        <v/>
      </c>
      <c r="AI23" s="21"/>
      <c r="AJ23" s="21"/>
      <c r="AK23" s="21"/>
      <c r="AL23" s="22">
        <f t="shared" si="5"/>
        <v>1</v>
      </c>
    </row>
    <row r="24" ht="12.75" customHeight="1">
      <c r="A24" s="13" t="s">
        <v>26</v>
      </c>
      <c r="B24" s="13" t="str">
        <f>IFERROR(__xludf.DUMMYFUNCTION("REGEXREPLACE(A24, ""\d"", """")")," Российская Федерация")</f>
        <v> Российская Федерация</v>
      </c>
      <c r="C24" s="14" t="str">
        <f t="shared" si="1"/>
        <v>Российская Федерация</v>
      </c>
      <c r="D24" s="3">
        <f t="shared" si="2"/>
        <v>2</v>
      </c>
      <c r="E24" s="15" t="s">
        <v>40</v>
      </c>
      <c r="F24" s="13" t="str">
        <f>IFERROR(__xludf.DUMMYFUNCTION("REGEXEXTRACT(E24, ""[А-Яа-я].*"")"),"Злокачественные новообразования")</f>
        <v>Злокачественные новообразования</v>
      </c>
      <c r="G24" s="16">
        <f t="shared" si="3"/>
        <v>2</v>
      </c>
      <c r="H24" s="13" t="s">
        <v>28</v>
      </c>
      <c r="I24" s="13" t="str">
        <f>IFERROR(__xludf.DUMMYFUNCTION("REGEXREPLACE(H24, "".*\s"", """")"),"человек")</f>
        <v>человек</v>
      </c>
      <c r="J24" s="13" t="s">
        <v>29</v>
      </c>
      <c r="K24" s="17" t="str">
        <f>IFERROR(__xludf.DUMMYFUNCTION("REGEXREPLACE(J24, ""^[\d\s]+"", """")"),"значение показателя за год")</f>
        <v>значение показателя за год</v>
      </c>
      <c r="L24" s="16">
        <f t="shared" si="4"/>
        <v>2</v>
      </c>
      <c r="M24" s="13" t="s">
        <v>31</v>
      </c>
      <c r="N24" s="13" t="str">
        <f>IFERROR(__xludf.DUMMYFUNCTION("REGEXEXTRACT(M24, "" (.+)$"")"),"городское население")</f>
        <v>городское население</v>
      </c>
      <c r="O24" s="18">
        <v>220993.0</v>
      </c>
      <c r="P24" s="18">
        <v>220405.0</v>
      </c>
      <c r="Q24" s="18">
        <v>226445.0</v>
      </c>
      <c r="R24" s="18">
        <v>226260.0</v>
      </c>
      <c r="S24" s="18">
        <v>221864.0</v>
      </c>
      <c r="T24" s="18">
        <v>224299.0</v>
      </c>
      <c r="U24" s="18">
        <v>225559.0</v>
      </c>
      <c r="V24" s="18">
        <v>222417.0</v>
      </c>
      <c r="W24" s="18">
        <v>211738.0</v>
      </c>
      <c r="X24" s="18">
        <v>210393.0</v>
      </c>
      <c r="Y24" s="18">
        <v>217250.0</v>
      </c>
      <c r="Z24" s="19" t="str">
        <f t="shared" si="6"/>
        <v/>
      </c>
      <c r="AA24" s="19">
        <f t="shared" si="7"/>
        <v>2427623</v>
      </c>
      <c r="AB24" s="19" t="str">
        <f t="shared" si="8"/>
        <v/>
      </c>
      <c r="AC24" s="19">
        <f t="shared" si="9"/>
        <v>220693</v>
      </c>
      <c r="AD24" s="19">
        <f t="shared" si="10"/>
        <v>221864</v>
      </c>
      <c r="AE24" s="19" t="str">
        <f t="shared" si="11"/>
        <v>Нет моды</v>
      </c>
      <c r="AF24" s="19">
        <f t="shared" si="12"/>
        <v>210393</v>
      </c>
      <c r="AG24" s="19">
        <f t="shared" si="13"/>
        <v>226445</v>
      </c>
      <c r="AH24" s="20" t="str">
        <f t="shared" si="14"/>
        <v/>
      </c>
      <c r="AI24" s="21"/>
      <c r="AJ24" s="21"/>
      <c r="AK24" s="21"/>
      <c r="AL24" s="22">
        <f t="shared" si="5"/>
        <v>1</v>
      </c>
    </row>
    <row r="25" ht="12.75" customHeight="1">
      <c r="A25" s="13" t="s">
        <v>26</v>
      </c>
      <c r="B25" s="13" t="str">
        <f>IFERROR(__xludf.DUMMYFUNCTION("REGEXREPLACE(A25, ""\d"", """")")," Российская Федерация")</f>
        <v> Российская Федерация</v>
      </c>
      <c r="C25" s="14" t="str">
        <f t="shared" si="1"/>
        <v>Российская Федерация</v>
      </c>
      <c r="D25" s="3">
        <f t="shared" si="2"/>
        <v>2</v>
      </c>
      <c r="E25" s="15" t="s">
        <v>40</v>
      </c>
      <c r="F25" s="13" t="str">
        <f>IFERROR(__xludf.DUMMYFUNCTION("REGEXEXTRACT(E25, ""[А-Яа-я].*"")"),"Злокачественные новообразования")</f>
        <v>Злокачественные новообразования</v>
      </c>
      <c r="G25" s="16">
        <f t="shared" si="3"/>
        <v>2</v>
      </c>
      <c r="H25" s="13" t="s">
        <v>28</v>
      </c>
      <c r="I25" s="13" t="str">
        <f>IFERROR(__xludf.DUMMYFUNCTION("REGEXREPLACE(H25, "".*\s"", """")"),"человек")</f>
        <v>человек</v>
      </c>
      <c r="J25" s="13" t="s">
        <v>29</v>
      </c>
      <c r="K25" s="17" t="str">
        <f>IFERROR(__xludf.DUMMYFUNCTION("REGEXREPLACE(J25, ""^[\d\s]+"", """")"),"значение показателя за год")</f>
        <v>значение показателя за год</v>
      </c>
      <c r="L25" s="16">
        <f t="shared" si="4"/>
        <v>2</v>
      </c>
      <c r="M25" s="13" t="s">
        <v>32</v>
      </c>
      <c r="N25" s="13" t="str">
        <f>IFERROR(__xludf.DUMMYFUNCTION("REGEXEXTRACT(M25, "" (.+)$"")"),"сельское население")</f>
        <v>сельское население</v>
      </c>
      <c r="O25" s="18">
        <v>67643.0</v>
      </c>
      <c r="P25" s="18">
        <v>66495.0</v>
      </c>
      <c r="Q25" s="18">
        <v>70031.0</v>
      </c>
      <c r="R25" s="18">
        <v>69469.0</v>
      </c>
      <c r="S25" s="18">
        <v>68798.0</v>
      </c>
      <c r="T25" s="18">
        <v>69405.0</v>
      </c>
      <c r="U25" s="18">
        <v>68841.0</v>
      </c>
      <c r="V25" s="18">
        <v>69044.0</v>
      </c>
      <c r="W25" s="18">
        <v>67294.0</v>
      </c>
      <c r="X25" s="18">
        <v>66536.0</v>
      </c>
      <c r="Y25" s="18">
        <v>67070.0</v>
      </c>
      <c r="Z25" s="19" t="str">
        <f t="shared" si="6"/>
        <v/>
      </c>
      <c r="AA25" s="19" t="str">
        <f t="shared" si="7"/>
        <v/>
      </c>
      <c r="AB25" s="19">
        <f t="shared" si="8"/>
        <v>750626</v>
      </c>
      <c r="AC25" s="19">
        <f t="shared" si="9"/>
        <v>68238.72727</v>
      </c>
      <c r="AD25" s="19">
        <f t="shared" si="10"/>
        <v>68798</v>
      </c>
      <c r="AE25" s="19" t="str">
        <f t="shared" si="11"/>
        <v>Нет моды</v>
      </c>
      <c r="AF25" s="19">
        <f t="shared" si="12"/>
        <v>66495</v>
      </c>
      <c r="AG25" s="19">
        <f t="shared" si="13"/>
        <v>70031</v>
      </c>
      <c r="AH25" s="20" t="str">
        <f t="shared" si="14"/>
        <v>Город: 76%; Село: 24%</v>
      </c>
      <c r="AI25" s="21"/>
      <c r="AJ25" s="21"/>
      <c r="AK25" s="21"/>
      <c r="AL25" s="22">
        <f t="shared" si="5"/>
        <v>1</v>
      </c>
    </row>
    <row r="26" ht="12.75" customHeight="1">
      <c r="A26" s="13" t="s">
        <v>26</v>
      </c>
      <c r="B26" s="13" t="str">
        <f>IFERROR(__xludf.DUMMYFUNCTION("REGEXREPLACE(A26, ""\d"", """")")," Российская Федерация")</f>
        <v> Российская Федерация</v>
      </c>
      <c r="C26" s="14" t="str">
        <f t="shared" si="1"/>
        <v>Российская Федерация</v>
      </c>
      <c r="D26" s="3">
        <f t="shared" si="2"/>
        <v>2</v>
      </c>
      <c r="E26" s="15" t="s">
        <v>41</v>
      </c>
      <c r="F26" s="13" t="str">
        <f>IFERROR(__xludf.DUMMYFUNCTION("REGEXEXTRACT(E26, ""[А-Яа-я].*"")"),"Инфекционные и паразитарные болезни")</f>
        <v>Инфекционные и паразитарные болезни</v>
      </c>
      <c r="G26" s="16">
        <f t="shared" si="3"/>
        <v>2</v>
      </c>
      <c r="H26" s="13" t="s">
        <v>28</v>
      </c>
      <c r="I26" s="13" t="str">
        <f>IFERROR(__xludf.DUMMYFUNCTION("REGEXREPLACE(H26, "".*\s"", """")"),"человек")</f>
        <v>человек</v>
      </c>
      <c r="J26" s="13" t="s">
        <v>29</v>
      </c>
      <c r="K26" s="17" t="str">
        <f>IFERROR(__xludf.DUMMYFUNCTION("REGEXREPLACE(J26, ""^[\d\s]+"", """")"),"значение показателя за год")</f>
        <v>значение показателя за год</v>
      </c>
      <c r="L26" s="16">
        <f t="shared" si="4"/>
        <v>2</v>
      </c>
      <c r="M26" s="13" t="s">
        <v>30</v>
      </c>
      <c r="N26" s="13" t="str">
        <f>IFERROR(__xludf.DUMMYFUNCTION("REGEXEXTRACT(M26, "" (.+)$"")"),"все население")</f>
        <v>все население</v>
      </c>
      <c r="O26" s="18">
        <v>31808.0</v>
      </c>
      <c r="P26" s="18">
        <v>32103.0</v>
      </c>
      <c r="Q26" s="18">
        <v>34372.0</v>
      </c>
      <c r="R26" s="18">
        <v>35335.0</v>
      </c>
      <c r="S26" s="18">
        <v>35045.0</v>
      </c>
      <c r="T26" s="18">
        <v>34626.0</v>
      </c>
      <c r="U26" s="18">
        <v>32918.0</v>
      </c>
      <c r="V26" s="18">
        <v>30173.0</v>
      </c>
      <c r="W26" s="18">
        <v>27785.0</v>
      </c>
      <c r="X26" s="18">
        <v>26207.0</v>
      </c>
      <c r="Y26" s="18">
        <v>26944.0</v>
      </c>
      <c r="Z26" s="19">
        <f t="shared" si="6"/>
        <v>347316</v>
      </c>
      <c r="AA26" s="19" t="str">
        <f t="shared" si="7"/>
        <v/>
      </c>
      <c r="AB26" s="19" t="str">
        <f t="shared" si="8"/>
        <v/>
      </c>
      <c r="AC26" s="19">
        <f t="shared" si="9"/>
        <v>31574.18182</v>
      </c>
      <c r="AD26" s="19">
        <f t="shared" si="10"/>
        <v>32103</v>
      </c>
      <c r="AE26" s="19" t="str">
        <f t="shared" si="11"/>
        <v>Нет моды</v>
      </c>
      <c r="AF26" s="19">
        <f t="shared" si="12"/>
        <v>26207</v>
      </c>
      <c r="AG26" s="19">
        <f t="shared" si="13"/>
        <v>35335</v>
      </c>
      <c r="AH26" s="20" t="str">
        <f t="shared" si="14"/>
        <v/>
      </c>
      <c r="AI26" s="21"/>
      <c r="AJ26" s="21"/>
      <c r="AK26" s="21"/>
      <c r="AL26" s="22">
        <f t="shared" si="5"/>
        <v>1</v>
      </c>
    </row>
    <row r="27" ht="12.75" customHeight="1">
      <c r="A27" s="13" t="s">
        <v>26</v>
      </c>
      <c r="B27" s="13" t="str">
        <f>IFERROR(__xludf.DUMMYFUNCTION("REGEXREPLACE(A27, ""\d"", """")")," Российская Федерация")</f>
        <v> Российская Федерация</v>
      </c>
      <c r="C27" s="14" t="str">
        <f t="shared" si="1"/>
        <v>Российская Федерация</v>
      </c>
      <c r="D27" s="3">
        <f t="shared" si="2"/>
        <v>2</v>
      </c>
      <c r="E27" s="15" t="s">
        <v>41</v>
      </c>
      <c r="F27" s="13" t="str">
        <f>IFERROR(__xludf.DUMMYFUNCTION("REGEXEXTRACT(E27, ""[А-Яа-я].*"")"),"Инфекционные и паразитарные болезни")</f>
        <v>Инфекционные и паразитарные болезни</v>
      </c>
      <c r="G27" s="16">
        <f t="shared" si="3"/>
        <v>2</v>
      </c>
      <c r="H27" s="13" t="s">
        <v>28</v>
      </c>
      <c r="I27" s="13" t="str">
        <f>IFERROR(__xludf.DUMMYFUNCTION("REGEXREPLACE(H27, "".*\s"", """")"),"человек")</f>
        <v>человек</v>
      </c>
      <c r="J27" s="13" t="s">
        <v>29</v>
      </c>
      <c r="K27" s="17" t="str">
        <f>IFERROR(__xludf.DUMMYFUNCTION("REGEXREPLACE(J27, ""^[\d\s]+"", """")"),"значение показателя за год")</f>
        <v>значение показателя за год</v>
      </c>
      <c r="L27" s="16">
        <f t="shared" si="4"/>
        <v>2</v>
      </c>
      <c r="M27" s="13" t="s">
        <v>31</v>
      </c>
      <c r="N27" s="13" t="str">
        <f>IFERROR(__xludf.DUMMYFUNCTION("REGEXEXTRACT(M27, "" (.+)$"")"),"городское население")</f>
        <v>городское население</v>
      </c>
      <c r="O27" s="18">
        <v>24273.0</v>
      </c>
      <c r="P27" s="18">
        <v>24814.0</v>
      </c>
      <c r="Q27" s="18">
        <v>26628.0</v>
      </c>
      <c r="R27" s="18">
        <v>27624.0</v>
      </c>
      <c r="S27" s="18">
        <v>27593.0</v>
      </c>
      <c r="T27" s="18">
        <v>27059.0</v>
      </c>
      <c r="U27" s="18">
        <v>25563.0</v>
      </c>
      <c r="V27" s="18">
        <v>23467.0</v>
      </c>
      <c r="W27" s="18">
        <v>21334.0</v>
      </c>
      <c r="X27" s="18">
        <v>20144.0</v>
      </c>
      <c r="Y27" s="18">
        <v>20684.0</v>
      </c>
      <c r="Z27" s="19" t="str">
        <f t="shared" si="6"/>
        <v/>
      </c>
      <c r="AA27" s="19">
        <f t="shared" si="7"/>
        <v>269183</v>
      </c>
      <c r="AB27" s="19" t="str">
        <f t="shared" si="8"/>
        <v/>
      </c>
      <c r="AC27" s="19">
        <f t="shared" si="9"/>
        <v>24471.18182</v>
      </c>
      <c r="AD27" s="19">
        <f t="shared" si="10"/>
        <v>24814</v>
      </c>
      <c r="AE27" s="19" t="str">
        <f t="shared" si="11"/>
        <v>Нет моды</v>
      </c>
      <c r="AF27" s="19">
        <f t="shared" si="12"/>
        <v>20144</v>
      </c>
      <c r="AG27" s="19">
        <f t="shared" si="13"/>
        <v>27624</v>
      </c>
      <c r="AH27" s="20" t="str">
        <f t="shared" si="14"/>
        <v/>
      </c>
      <c r="AI27" s="21"/>
      <c r="AJ27" s="21"/>
      <c r="AK27" s="21"/>
      <c r="AL27" s="22">
        <f t="shared" si="5"/>
        <v>1</v>
      </c>
    </row>
    <row r="28" ht="12.75" customHeight="1">
      <c r="A28" s="13" t="s">
        <v>26</v>
      </c>
      <c r="B28" s="13" t="str">
        <f>IFERROR(__xludf.DUMMYFUNCTION("REGEXREPLACE(A28, ""\d"", """")")," Российская Федерация")</f>
        <v> Российская Федерация</v>
      </c>
      <c r="C28" s="14" t="str">
        <f t="shared" si="1"/>
        <v>Российская Федерация</v>
      </c>
      <c r="D28" s="3">
        <f t="shared" si="2"/>
        <v>2</v>
      </c>
      <c r="E28" s="15" t="s">
        <v>41</v>
      </c>
      <c r="F28" s="13" t="str">
        <f>IFERROR(__xludf.DUMMYFUNCTION("REGEXEXTRACT(E28, ""[А-Яа-я].*"")"),"Инфекционные и паразитарные болезни")</f>
        <v>Инфекционные и паразитарные болезни</v>
      </c>
      <c r="G28" s="16">
        <f t="shared" si="3"/>
        <v>2</v>
      </c>
      <c r="H28" s="13" t="s">
        <v>28</v>
      </c>
      <c r="I28" s="13" t="str">
        <f>IFERROR(__xludf.DUMMYFUNCTION("REGEXREPLACE(H28, "".*\s"", """")"),"человек")</f>
        <v>человек</v>
      </c>
      <c r="J28" s="13" t="s">
        <v>29</v>
      </c>
      <c r="K28" s="17" t="str">
        <f>IFERROR(__xludf.DUMMYFUNCTION("REGEXREPLACE(J28, ""^[\d\s]+"", """")"),"значение показателя за год")</f>
        <v>значение показателя за год</v>
      </c>
      <c r="L28" s="16">
        <f t="shared" si="4"/>
        <v>2</v>
      </c>
      <c r="M28" s="13" t="s">
        <v>32</v>
      </c>
      <c r="N28" s="13" t="str">
        <f>IFERROR(__xludf.DUMMYFUNCTION("REGEXEXTRACT(M28, "" (.+)$"")"),"сельское население")</f>
        <v>сельское население</v>
      </c>
      <c r="O28" s="18">
        <v>7535.0</v>
      </c>
      <c r="P28" s="18">
        <v>7289.0</v>
      </c>
      <c r="Q28" s="18">
        <v>7744.0</v>
      </c>
      <c r="R28" s="18">
        <v>7711.0</v>
      </c>
      <c r="S28" s="18">
        <v>7452.0</v>
      </c>
      <c r="T28" s="18">
        <v>7567.0</v>
      </c>
      <c r="U28" s="18">
        <v>7355.0</v>
      </c>
      <c r="V28" s="18">
        <v>6706.0</v>
      </c>
      <c r="W28" s="18">
        <v>6451.0</v>
      </c>
      <c r="X28" s="18">
        <v>6063.0</v>
      </c>
      <c r="Y28" s="18">
        <v>6260.0</v>
      </c>
      <c r="Z28" s="19" t="str">
        <f t="shared" si="6"/>
        <v/>
      </c>
      <c r="AA28" s="19" t="str">
        <f t="shared" si="7"/>
        <v/>
      </c>
      <c r="AB28" s="19">
        <f t="shared" si="8"/>
        <v>78133</v>
      </c>
      <c r="AC28" s="19">
        <f t="shared" si="9"/>
        <v>7103</v>
      </c>
      <c r="AD28" s="19">
        <f t="shared" si="10"/>
        <v>7355</v>
      </c>
      <c r="AE28" s="19" t="str">
        <f t="shared" si="11"/>
        <v>Нет моды</v>
      </c>
      <c r="AF28" s="19">
        <f t="shared" si="12"/>
        <v>6063</v>
      </c>
      <c r="AG28" s="19">
        <f t="shared" si="13"/>
        <v>7744</v>
      </c>
      <c r="AH28" s="20" t="str">
        <f t="shared" si="14"/>
        <v>Город: 78%; Село: 22%</v>
      </c>
      <c r="AI28" s="21"/>
      <c r="AJ28" s="21"/>
      <c r="AK28" s="21"/>
      <c r="AL28" s="22">
        <f t="shared" si="5"/>
        <v>1</v>
      </c>
    </row>
    <row r="29" ht="12.75" customHeight="1">
      <c r="A29" s="13" t="s">
        <v>26</v>
      </c>
      <c r="B29" s="13" t="str">
        <f>IFERROR(__xludf.DUMMYFUNCTION("REGEXREPLACE(A29, ""\d"", """")")," Российская Федерация")</f>
        <v> Российская Федерация</v>
      </c>
      <c r="C29" s="14" t="str">
        <f t="shared" si="1"/>
        <v>Российская Федерация</v>
      </c>
      <c r="D29" s="3">
        <f t="shared" si="2"/>
        <v>2</v>
      </c>
      <c r="E29" s="15" t="s">
        <v>42</v>
      </c>
      <c r="F29" s="13" t="str">
        <f>IFERROR(__xludf.DUMMYFUNCTION("REGEXEXTRACT(E29, ""[А-Яа-я].*"")"),"Ишемическая болезнь сердца")</f>
        <v>Ишемическая болезнь сердца</v>
      </c>
      <c r="G29" s="16">
        <f t="shared" si="3"/>
        <v>2</v>
      </c>
      <c r="H29" s="13" t="s">
        <v>28</v>
      </c>
      <c r="I29" s="13" t="str">
        <f>IFERROR(__xludf.DUMMYFUNCTION("REGEXREPLACE(H29, "".*\s"", """")"),"человек")</f>
        <v>человек</v>
      </c>
      <c r="J29" s="13" t="s">
        <v>29</v>
      </c>
      <c r="K29" s="17" t="str">
        <f>IFERROR(__xludf.DUMMYFUNCTION("REGEXREPLACE(J29, ""^[\d\s]+"", """")"),"значение показателя за год")</f>
        <v>значение показателя за год</v>
      </c>
      <c r="L29" s="16">
        <f t="shared" si="4"/>
        <v>2</v>
      </c>
      <c r="M29" s="13" t="s">
        <v>30</v>
      </c>
      <c r="N29" s="13" t="str">
        <f>IFERROR(__xludf.DUMMYFUNCTION("REGEXEXTRACT(M29, "" (.+)$"")"),"все население")</f>
        <v>все население</v>
      </c>
      <c r="O29" s="18">
        <v>529824.0</v>
      </c>
      <c r="P29" s="18">
        <v>492303.0</v>
      </c>
      <c r="Q29" s="18">
        <v>494638.0</v>
      </c>
      <c r="R29" s="18">
        <v>481780.0</v>
      </c>
      <c r="S29" s="18">
        <v>461786.0</v>
      </c>
      <c r="T29" s="18">
        <v>453306.0</v>
      </c>
      <c r="U29" s="18">
        <v>442328.0</v>
      </c>
      <c r="V29" s="18">
        <v>508657.0</v>
      </c>
      <c r="W29" s="18">
        <v>507793.0</v>
      </c>
      <c r="X29" s="18">
        <v>450982.0</v>
      </c>
      <c r="Y29" s="18">
        <v>435779.0</v>
      </c>
      <c r="Z29" s="19">
        <f t="shared" si="6"/>
        <v>5259176</v>
      </c>
      <c r="AA29" s="19" t="str">
        <f t="shared" si="7"/>
        <v/>
      </c>
      <c r="AB29" s="19" t="str">
        <f t="shared" si="8"/>
        <v/>
      </c>
      <c r="AC29" s="19">
        <f t="shared" si="9"/>
        <v>478106.9091</v>
      </c>
      <c r="AD29" s="19">
        <f t="shared" si="10"/>
        <v>481780</v>
      </c>
      <c r="AE29" s="19" t="str">
        <f t="shared" si="11"/>
        <v>Нет моды</v>
      </c>
      <c r="AF29" s="19">
        <f t="shared" si="12"/>
        <v>6063</v>
      </c>
      <c r="AG29" s="19">
        <f t="shared" si="13"/>
        <v>529824</v>
      </c>
      <c r="AH29" s="20" t="str">
        <f t="shared" si="14"/>
        <v/>
      </c>
      <c r="AI29" s="21"/>
      <c r="AJ29" s="21"/>
      <c r="AK29" s="21"/>
      <c r="AL29" s="22">
        <f t="shared" si="5"/>
        <v>1</v>
      </c>
    </row>
    <row r="30" ht="12.75" customHeight="1">
      <c r="A30" s="13" t="s">
        <v>26</v>
      </c>
      <c r="B30" s="13" t="str">
        <f>IFERROR(__xludf.DUMMYFUNCTION("REGEXREPLACE(A30, ""\d"", """")")," Российская Федерация")</f>
        <v> Российская Федерация</v>
      </c>
      <c r="C30" s="14" t="str">
        <f t="shared" si="1"/>
        <v>Российская Федерация</v>
      </c>
      <c r="D30" s="3">
        <f t="shared" si="2"/>
        <v>2</v>
      </c>
      <c r="E30" s="15" t="s">
        <v>42</v>
      </c>
      <c r="F30" s="13" t="str">
        <f>IFERROR(__xludf.DUMMYFUNCTION("REGEXEXTRACT(E30, ""[А-Яа-я].*"")"),"Ишемическая болезнь сердца")</f>
        <v>Ишемическая болезнь сердца</v>
      </c>
      <c r="G30" s="16">
        <f t="shared" si="3"/>
        <v>2</v>
      </c>
      <c r="H30" s="13" t="s">
        <v>28</v>
      </c>
      <c r="I30" s="13" t="str">
        <f>IFERROR(__xludf.DUMMYFUNCTION("REGEXREPLACE(H30, "".*\s"", """")"),"человек")</f>
        <v>человек</v>
      </c>
      <c r="J30" s="13" t="s">
        <v>29</v>
      </c>
      <c r="K30" s="17" t="str">
        <f>IFERROR(__xludf.DUMMYFUNCTION("REGEXREPLACE(J30, ""^[\d\s]+"", """")"),"значение показателя за год")</f>
        <v>значение показателя за год</v>
      </c>
      <c r="L30" s="16">
        <f t="shared" si="4"/>
        <v>2</v>
      </c>
      <c r="M30" s="13" t="s">
        <v>31</v>
      </c>
      <c r="N30" s="13" t="str">
        <f>IFERROR(__xludf.DUMMYFUNCTION("REGEXEXTRACT(M30, "" (.+)$"")"),"городское население")</f>
        <v>городское население</v>
      </c>
      <c r="O30" s="18">
        <v>378749.0</v>
      </c>
      <c r="P30" s="18">
        <v>358712.0</v>
      </c>
      <c r="Q30" s="18">
        <v>361251.0</v>
      </c>
      <c r="R30" s="18">
        <v>354626.0</v>
      </c>
      <c r="S30" s="18">
        <v>341144.0</v>
      </c>
      <c r="T30" s="18">
        <v>336535.0</v>
      </c>
      <c r="U30" s="18">
        <v>328906.0</v>
      </c>
      <c r="V30" s="18">
        <v>382537.0</v>
      </c>
      <c r="W30" s="18">
        <v>378074.0</v>
      </c>
      <c r="X30" s="18">
        <v>335622.0</v>
      </c>
      <c r="Y30" s="18">
        <v>325951.0</v>
      </c>
      <c r="Z30" s="19" t="str">
        <f t="shared" si="6"/>
        <v/>
      </c>
      <c r="AA30" s="19">
        <f t="shared" si="7"/>
        <v>3882107</v>
      </c>
      <c r="AB30" s="19" t="str">
        <f t="shared" si="8"/>
        <v/>
      </c>
      <c r="AC30" s="19">
        <f t="shared" si="9"/>
        <v>352918.8182</v>
      </c>
      <c r="AD30" s="19">
        <f t="shared" si="10"/>
        <v>354626</v>
      </c>
      <c r="AE30" s="19" t="str">
        <f t="shared" si="11"/>
        <v>Нет моды</v>
      </c>
      <c r="AF30" s="19">
        <f t="shared" si="12"/>
        <v>325951</v>
      </c>
      <c r="AG30" s="19">
        <f t="shared" si="13"/>
        <v>382537</v>
      </c>
      <c r="AH30" s="20" t="str">
        <f t="shared" si="14"/>
        <v/>
      </c>
      <c r="AI30" s="21"/>
      <c r="AJ30" s="21"/>
      <c r="AK30" s="21"/>
      <c r="AL30" s="22">
        <f t="shared" si="5"/>
        <v>1</v>
      </c>
    </row>
    <row r="31" ht="12.75" customHeight="1">
      <c r="A31" s="13" t="s">
        <v>26</v>
      </c>
      <c r="B31" s="13" t="str">
        <f>IFERROR(__xludf.DUMMYFUNCTION("REGEXREPLACE(A31, ""\d"", """")")," Российская Федерация")</f>
        <v> Российская Федерация</v>
      </c>
      <c r="C31" s="14" t="str">
        <f t="shared" si="1"/>
        <v>Российская Федерация</v>
      </c>
      <c r="D31" s="3">
        <f t="shared" si="2"/>
        <v>2</v>
      </c>
      <c r="E31" s="15" t="s">
        <v>42</v>
      </c>
      <c r="F31" s="13" t="str">
        <f>IFERROR(__xludf.DUMMYFUNCTION("REGEXEXTRACT(E31, ""[А-Яа-я].*"")"),"Ишемическая болезнь сердца")</f>
        <v>Ишемическая болезнь сердца</v>
      </c>
      <c r="G31" s="16">
        <f t="shared" si="3"/>
        <v>2</v>
      </c>
      <c r="H31" s="13" t="s">
        <v>28</v>
      </c>
      <c r="I31" s="13" t="str">
        <f>IFERROR(__xludf.DUMMYFUNCTION("REGEXREPLACE(H31, "".*\s"", """")"),"человек")</f>
        <v>человек</v>
      </c>
      <c r="J31" s="13" t="s">
        <v>29</v>
      </c>
      <c r="K31" s="17" t="str">
        <f>IFERROR(__xludf.DUMMYFUNCTION("REGEXREPLACE(J31, ""^[\d\s]+"", """")"),"значение показателя за год")</f>
        <v>значение показателя за год</v>
      </c>
      <c r="L31" s="16">
        <f t="shared" si="4"/>
        <v>2</v>
      </c>
      <c r="M31" s="13" t="s">
        <v>32</v>
      </c>
      <c r="N31" s="13" t="str">
        <f>IFERROR(__xludf.DUMMYFUNCTION("REGEXEXTRACT(M31, "" (.+)$"")"),"сельское население")</f>
        <v>сельское население</v>
      </c>
      <c r="O31" s="18">
        <v>151075.0</v>
      </c>
      <c r="P31" s="18">
        <v>133591.0</v>
      </c>
      <c r="Q31" s="18">
        <v>133387.0</v>
      </c>
      <c r="R31" s="18">
        <v>127154.0</v>
      </c>
      <c r="S31" s="18">
        <v>120642.0</v>
      </c>
      <c r="T31" s="18">
        <v>116771.0</v>
      </c>
      <c r="U31" s="18">
        <v>113422.0</v>
      </c>
      <c r="V31" s="18">
        <v>126120.0</v>
      </c>
      <c r="W31" s="18">
        <v>129719.0</v>
      </c>
      <c r="X31" s="18">
        <v>115360.0</v>
      </c>
      <c r="Y31" s="18">
        <v>109828.0</v>
      </c>
      <c r="Z31" s="19" t="str">
        <f t="shared" si="6"/>
        <v/>
      </c>
      <c r="AA31" s="19" t="str">
        <f t="shared" si="7"/>
        <v/>
      </c>
      <c r="AB31" s="19">
        <f t="shared" si="8"/>
        <v>1377069</v>
      </c>
      <c r="AC31" s="19">
        <f t="shared" si="9"/>
        <v>125188.0909</v>
      </c>
      <c r="AD31" s="19">
        <f t="shared" si="10"/>
        <v>126120</v>
      </c>
      <c r="AE31" s="19" t="str">
        <f t="shared" si="11"/>
        <v>Нет моды</v>
      </c>
      <c r="AF31" s="19">
        <f t="shared" si="12"/>
        <v>109828</v>
      </c>
      <c r="AG31" s="19">
        <f t="shared" si="13"/>
        <v>151075</v>
      </c>
      <c r="AH31" s="20" t="str">
        <f t="shared" si="14"/>
        <v>Город: 74%; Село: 26%</v>
      </c>
      <c r="AI31" s="21"/>
      <c r="AJ31" s="21"/>
      <c r="AK31" s="21"/>
      <c r="AL31" s="22">
        <f t="shared" si="5"/>
        <v>1</v>
      </c>
    </row>
    <row r="32" ht="12.75" customHeight="1">
      <c r="A32" s="13" t="s">
        <v>26</v>
      </c>
      <c r="B32" s="13" t="str">
        <f>IFERROR(__xludf.DUMMYFUNCTION("REGEXREPLACE(A32, ""\d"", """")")," Российская Федерация")</f>
        <v> Российская Федерация</v>
      </c>
      <c r="C32" s="14" t="str">
        <f t="shared" si="1"/>
        <v>Российская Федерация</v>
      </c>
      <c r="D32" s="3">
        <f t="shared" si="2"/>
        <v>2</v>
      </c>
      <c r="E32" s="15" t="s">
        <v>43</v>
      </c>
      <c r="F32" s="13" t="str">
        <f>IFERROR(__xludf.DUMMYFUNCTION("REGEXEXTRACT(E32, ""[А-Яа-я].*"")"),"Новообразования")</f>
        <v>Новообразования</v>
      </c>
      <c r="G32" s="16">
        <f t="shared" si="3"/>
        <v>2</v>
      </c>
      <c r="H32" s="13" t="s">
        <v>28</v>
      </c>
      <c r="I32" s="13" t="str">
        <f>IFERROR(__xludf.DUMMYFUNCTION("REGEXREPLACE(H32, "".*\s"", """")"),"человек")</f>
        <v>человек</v>
      </c>
      <c r="J32" s="13" t="s">
        <v>29</v>
      </c>
      <c r="K32" s="17" t="str">
        <f>IFERROR(__xludf.DUMMYFUNCTION("REGEXREPLACE(J32, ""^[\d\s]+"", """")"),"значение показателя за год")</f>
        <v>значение показателя за год</v>
      </c>
      <c r="L32" s="16">
        <f t="shared" si="4"/>
        <v>2</v>
      </c>
      <c r="M32" s="13" t="s">
        <v>30</v>
      </c>
      <c r="N32" s="13" t="str">
        <f>IFERROR(__xludf.DUMMYFUNCTION("REGEXEXTRACT(M32, "" (.+)$"")"),"все население")</f>
        <v>все население</v>
      </c>
      <c r="O32" s="18">
        <v>291775.0</v>
      </c>
      <c r="P32" s="18">
        <v>290400.0</v>
      </c>
      <c r="Q32" s="18">
        <v>300232.0</v>
      </c>
      <c r="R32" s="18">
        <v>299652.0</v>
      </c>
      <c r="S32" s="18">
        <v>294587.0</v>
      </c>
      <c r="T32" s="18">
        <v>297996.0</v>
      </c>
      <c r="U32" s="18">
        <v>298699.0</v>
      </c>
      <c r="V32" s="18">
        <v>295910.0</v>
      </c>
      <c r="W32" s="18">
        <v>283180.0</v>
      </c>
      <c r="X32" s="18">
        <v>281109.0</v>
      </c>
      <c r="Y32" s="18">
        <v>288768.0</v>
      </c>
      <c r="Z32" s="19">
        <f t="shared" si="6"/>
        <v>3222308</v>
      </c>
      <c r="AA32" s="19" t="str">
        <f t="shared" si="7"/>
        <v/>
      </c>
      <c r="AB32" s="19" t="str">
        <f t="shared" si="8"/>
        <v/>
      </c>
      <c r="AC32" s="19">
        <f t="shared" si="9"/>
        <v>292937.0909</v>
      </c>
      <c r="AD32" s="19">
        <f t="shared" si="10"/>
        <v>294587</v>
      </c>
      <c r="AE32" s="19" t="str">
        <f t="shared" si="11"/>
        <v>Нет моды</v>
      </c>
      <c r="AF32" s="19">
        <f t="shared" si="12"/>
        <v>109828</v>
      </c>
      <c r="AG32" s="19">
        <f t="shared" si="13"/>
        <v>300232</v>
      </c>
      <c r="AH32" s="20" t="str">
        <f t="shared" si="14"/>
        <v/>
      </c>
      <c r="AI32" s="21"/>
      <c r="AJ32" s="21"/>
      <c r="AK32" s="21"/>
      <c r="AL32" s="22">
        <f t="shared" si="5"/>
        <v>1</v>
      </c>
    </row>
    <row r="33" ht="12.75" customHeight="1">
      <c r="A33" s="13" t="s">
        <v>26</v>
      </c>
      <c r="B33" s="13" t="str">
        <f>IFERROR(__xludf.DUMMYFUNCTION("REGEXREPLACE(A33, ""\d"", """")")," Российская Федерация")</f>
        <v> Российская Федерация</v>
      </c>
      <c r="C33" s="14" t="str">
        <f t="shared" si="1"/>
        <v>Российская Федерация</v>
      </c>
      <c r="D33" s="3">
        <f t="shared" si="2"/>
        <v>2</v>
      </c>
      <c r="E33" s="15" t="s">
        <v>43</v>
      </c>
      <c r="F33" s="13" t="str">
        <f>IFERROR(__xludf.DUMMYFUNCTION("REGEXEXTRACT(E33, ""[А-Яа-я].*"")"),"Новообразования")</f>
        <v>Новообразования</v>
      </c>
      <c r="G33" s="16">
        <f t="shared" si="3"/>
        <v>2</v>
      </c>
      <c r="H33" s="13" t="s">
        <v>28</v>
      </c>
      <c r="I33" s="13" t="str">
        <f>IFERROR(__xludf.DUMMYFUNCTION("REGEXREPLACE(H33, "".*\s"", """")"),"человек")</f>
        <v>человек</v>
      </c>
      <c r="J33" s="13" t="s">
        <v>29</v>
      </c>
      <c r="K33" s="17" t="str">
        <f>IFERROR(__xludf.DUMMYFUNCTION("REGEXREPLACE(J33, ""^[\d\s]+"", """")"),"значение показателя за год")</f>
        <v>значение показателя за год</v>
      </c>
      <c r="L33" s="16">
        <f t="shared" si="4"/>
        <v>2</v>
      </c>
      <c r="M33" s="13" t="s">
        <v>31</v>
      </c>
      <c r="N33" s="13" t="str">
        <f>IFERROR(__xludf.DUMMYFUNCTION("REGEXEXTRACT(M33, "" (.+)$"")"),"городское население")</f>
        <v>городское население</v>
      </c>
      <c r="O33" s="18">
        <v>223419.0</v>
      </c>
      <c r="P33" s="18">
        <v>223086.0</v>
      </c>
      <c r="Q33" s="18">
        <v>229256.0</v>
      </c>
      <c r="R33" s="18">
        <v>229227.0</v>
      </c>
      <c r="S33" s="18">
        <v>224873.0</v>
      </c>
      <c r="T33" s="18">
        <v>227516.0</v>
      </c>
      <c r="U33" s="18">
        <v>228768.0</v>
      </c>
      <c r="V33" s="18">
        <v>225681.0</v>
      </c>
      <c r="W33" s="18">
        <v>214707.0</v>
      </c>
      <c r="X33" s="18">
        <v>213363.0</v>
      </c>
      <c r="Y33" s="18">
        <v>220472.0</v>
      </c>
      <c r="Z33" s="19" t="str">
        <f t="shared" si="6"/>
        <v/>
      </c>
      <c r="AA33" s="19">
        <f t="shared" si="7"/>
        <v>2460368</v>
      </c>
      <c r="AB33" s="19" t="str">
        <f t="shared" si="8"/>
        <v/>
      </c>
      <c r="AC33" s="19">
        <f t="shared" si="9"/>
        <v>223669.8182</v>
      </c>
      <c r="AD33" s="19">
        <f t="shared" si="10"/>
        <v>224873</v>
      </c>
      <c r="AE33" s="19" t="str">
        <f t="shared" si="11"/>
        <v>Нет моды</v>
      </c>
      <c r="AF33" s="19">
        <f t="shared" si="12"/>
        <v>213363</v>
      </c>
      <c r="AG33" s="19">
        <f t="shared" si="13"/>
        <v>229256</v>
      </c>
      <c r="AH33" s="20" t="str">
        <f t="shared" si="14"/>
        <v/>
      </c>
      <c r="AI33" s="21"/>
      <c r="AJ33" s="21"/>
      <c r="AK33" s="21"/>
      <c r="AL33" s="22">
        <f t="shared" si="5"/>
        <v>1</v>
      </c>
    </row>
    <row r="34" ht="12.75" customHeight="1">
      <c r="A34" s="13" t="s">
        <v>26</v>
      </c>
      <c r="B34" s="13" t="str">
        <f>IFERROR(__xludf.DUMMYFUNCTION("REGEXREPLACE(A34, ""\d"", """")")," Российская Федерация")</f>
        <v> Российская Федерация</v>
      </c>
      <c r="C34" s="14" t="str">
        <f t="shared" si="1"/>
        <v>Российская Федерация</v>
      </c>
      <c r="D34" s="3">
        <f t="shared" si="2"/>
        <v>2</v>
      </c>
      <c r="E34" s="15" t="s">
        <v>43</v>
      </c>
      <c r="F34" s="13" t="str">
        <f>IFERROR(__xludf.DUMMYFUNCTION("REGEXEXTRACT(E34, ""[А-Яа-я].*"")"),"Новообразования")</f>
        <v>Новообразования</v>
      </c>
      <c r="G34" s="16">
        <f t="shared" si="3"/>
        <v>2</v>
      </c>
      <c r="H34" s="13" t="s">
        <v>28</v>
      </c>
      <c r="I34" s="13" t="str">
        <f>IFERROR(__xludf.DUMMYFUNCTION("REGEXREPLACE(H34, "".*\s"", """")"),"человек")</f>
        <v>человек</v>
      </c>
      <c r="J34" s="13" t="s">
        <v>29</v>
      </c>
      <c r="K34" s="17" t="str">
        <f>IFERROR(__xludf.DUMMYFUNCTION("REGEXREPLACE(J34, ""^[\d\s]+"", """")"),"значение показателя за год")</f>
        <v>значение показателя за год</v>
      </c>
      <c r="L34" s="16">
        <f t="shared" si="4"/>
        <v>2</v>
      </c>
      <c r="M34" s="13" t="s">
        <v>32</v>
      </c>
      <c r="N34" s="13" t="str">
        <f>IFERROR(__xludf.DUMMYFUNCTION("REGEXEXTRACT(M34, "" (.+)$"")"),"сельское население")</f>
        <v>сельское население</v>
      </c>
      <c r="O34" s="18">
        <v>68356.0</v>
      </c>
      <c r="P34" s="18">
        <v>67314.0</v>
      </c>
      <c r="Q34" s="18">
        <v>70976.0</v>
      </c>
      <c r="R34" s="18">
        <v>70425.0</v>
      </c>
      <c r="S34" s="18">
        <v>69714.0</v>
      </c>
      <c r="T34" s="18">
        <v>70480.0</v>
      </c>
      <c r="U34" s="18">
        <v>69931.0</v>
      </c>
      <c r="V34" s="18">
        <v>70229.0</v>
      </c>
      <c r="W34" s="18">
        <v>68473.0</v>
      </c>
      <c r="X34" s="18">
        <v>67746.0</v>
      </c>
      <c r="Y34" s="18">
        <v>68296.0</v>
      </c>
      <c r="Z34" s="19" t="str">
        <f t="shared" si="6"/>
        <v/>
      </c>
      <c r="AA34" s="19" t="str">
        <f t="shared" si="7"/>
        <v/>
      </c>
      <c r="AB34" s="19">
        <f t="shared" si="8"/>
        <v>761940</v>
      </c>
      <c r="AC34" s="19">
        <f t="shared" si="9"/>
        <v>69267.27273</v>
      </c>
      <c r="AD34" s="19">
        <f t="shared" si="10"/>
        <v>69714</v>
      </c>
      <c r="AE34" s="19" t="str">
        <f t="shared" si="11"/>
        <v>Нет моды</v>
      </c>
      <c r="AF34" s="19">
        <f t="shared" si="12"/>
        <v>67314</v>
      </c>
      <c r="AG34" s="19">
        <f t="shared" si="13"/>
        <v>70976</v>
      </c>
      <c r="AH34" s="20" t="str">
        <f t="shared" si="14"/>
        <v>Город: 76%; Село: 24%</v>
      </c>
      <c r="AI34" s="21"/>
      <c r="AJ34" s="21"/>
      <c r="AK34" s="21"/>
      <c r="AL34" s="22">
        <f t="shared" si="5"/>
        <v>1</v>
      </c>
    </row>
    <row r="35" ht="12.75" customHeight="1">
      <c r="A35" s="13" t="s">
        <v>26</v>
      </c>
      <c r="B35" s="13" t="str">
        <f>IFERROR(__xludf.DUMMYFUNCTION("REGEXREPLACE(A35, ""\d"", """")")," Российская Федерация")</f>
        <v> Российская Федерация</v>
      </c>
      <c r="C35" s="14" t="str">
        <f t="shared" si="1"/>
        <v>Российская Федерация</v>
      </c>
      <c r="D35" s="3">
        <f t="shared" si="2"/>
        <v>2</v>
      </c>
      <c r="E35" s="15" t="s">
        <v>44</v>
      </c>
      <c r="F35" s="13" t="str">
        <f>IFERROR(__xludf.DUMMYFUNCTION("REGEXEXTRACT(E35,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" s="16">
        <f t="shared" si="3"/>
        <v>2</v>
      </c>
      <c r="H35" s="13" t="s">
        <v>28</v>
      </c>
      <c r="I35" s="13" t="str">
        <f>IFERROR(__xludf.DUMMYFUNCTION("REGEXREPLACE(H35, "".*\s"", """")"),"человек")</f>
        <v>человек</v>
      </c>
      <c r="J35" s="13" t="s">
        <v>29</v>
      </c>
      <c r="K35" s="17" t="str">
        <f>IFERROR(__xludf.DUMMYFUNCTION("REGEXREPLACE(J35, ""^[\d\s]+"", """")"),"значение показателя за год")</f>
        <v>значение показателя за год</v>
      </c>
      <c r="L35" s="16">
        <f t="shared" si="4"/>
        <v>2</v>
      </c>
      <c r="M35" s="13" t="s">
        <v>30</v>
      </c>
      <c r="N35" s="13" t="str">
        <f>IFERROR(__xludf.DUMMYFUNCTION("REGEXEXTRACT(M35, "" (.+)$"")"),"все население")</f>
        <v>все население</v>
      </c>
      <c r="O35" s="18">
        <v>8444.0</v>
      </c>
      <c r="P35" s="23" t="s">
        <v>37</v>
      </c>
      <c r="Q35" s="18">
        <v>6718.0</v>
      </c>
      <c r="R35" s="18">
        <v>5942.0</v>
      </c>
      <c r="S35" s="23" t="s">
        <v>37</v>
      </c>
      <c r="T35" s="23" t="s">
        <v>37</v>
      </c>
      <c r="U35" s="23" t="s">
        <v>37</v>
      </c>
      <c r="V35" s="23" t="s">
        <v>37</v>
      </c>
      <c r="W35" s="23" t="s">
        <v>37</v>
      </c>
      <c r="X35" s="23" t="s">
        <v>37</v>
      </c>
      <c r="Y35" s="23" t="s">
        <v>37</v>
      </c>
      <c r="Z35" s="19">
        <f t="shared" si="6"/>
        <v>21104</v>
      </c>
      <c r="AA35" s="19" t="str">
        <f t="shared" si="7"/>
        <v/>
      </c>
      <c r="AB35" s="19" t="str">
        <f t="shared" si="8"/>
        <v/>
      </c>
      <c r="AC35" s="19">
        <f t="shared" si="9"/>
        <v>7034.666667</v>
      </c>
      <c r="AD35" s="19">
        <f t="shared" si="10"/>
        <v>6718</v>
      </c>
      <c r="AE35" s="19" t="str">
        <f t="shared" si="11"/>
        <v>Нет моды</v>
      </c>
      <c r="AF35" s="19">
        <f t="shared" si="12"/>
        <v>5942</v>
      </c>
      <c r="AG35" s="19">
        <f t="shared" si="13"/>
        <v>8444</v>
      </c>
      <c r="AH35" s="20" t="str">
        <f t="shared" si="14"/>
        <v/>
      </c>
      <c r="AI35" s="24"/>
      <c r="AJ35" s="24"/>
      <c r="AK35" s="24"/>
      <c r="AL35" s="22">
        <f t="shared" si="5"/>
        <v>1</v>
      </c>
    </row>
    <row r="36" ht="12.75" customHeight="1">
      <c r="A36" s="13" t="s">
        <v>26</v>
      </c>
      <c r="B36" s="13" t="str">
        <f>IFERROR(__xludf.DUMMYFUNCTION("REGEXREPLACE(A36, ""\d"", """")")," Российская Федерация")</f>
        <v> Российская Федерация</v>
      </c>
      <c r="C36" s="14" t="str">
        <f t="shared" si="1"/>
        <v>Российская Федерация</v>
      </c>
      <c r="D36" s="3">
        <f t="shared" si="2"/>
        <v>2</v>
      </c>
      <c r="E36" s="15" t="s">
        <v>44</v>
      </c>
      <c r="F36" s="13" t="str">
        <f>IFERROR(__xludf.DUMMYFUNCTION("REGEXEXTRACT(E36,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6" s="16">
        <f t="shared" si="3"/>
        <v>2</v>
      </c>
      <c r="H36" s="13" t="s">
        <v>28</v>
      </c>
      <c r="I36" s="13" t="str">
        <f>IFERROR(__xludf.DUMMYFUNCTION("REGEXREPLACE(H36, "".*\s"", """")"),"человек")</f>
        <v>человек</v>
      </c>
      <c r="J36" s="13" t="s">
        <v>29</v>
      </c>
      <c r="K36" s="17" t="str">
        <f>IFERROR(__xludf.DUMMYFUNCTION("REGEXREPLACE(J36, ""^[\d\s]+"", """")"),"значение показателя за год")</f>
        <v>значение показателя за год</v>
      </c>
      <c r="L36" s="16">
        <f t="shared" si="4"/>
        <v>2</v>
      </c>
      <c r="M36" s="13" t="s">
        <v>31</v>
      </c>
      <c r="N36" s="13" t="str">
        <f>IFERROR(__xludf.DUMMYFUNCTION("REGEXEXTRACT(M36, "" (.+)$"")"),"городское население")</f>
        <v>городское население</v>
      </c>
      <c r="O36" s="18">
        <v>5805.0</v>
      </c>
      <c r="P36" s="23" t="s">
        <v>37</v>
      </c>
      <c r="Q36" s="18">
        <v>4623.0</v>
      </c>
      <c r="R36" s="18">
        <v>4241.0</v>
      </c>
      <c r="S36" s="23" t="s">
        <v>37</v>
      </c>
      <c r="T36" s="23" t="s">
        <v>37</v>
      </c>
      <c r="U36" s="23" t="s">
        <v>37</v>
      </c>
      <c r="V36" s="23" t="s">
        <v>37</v>
      </c>
      <c r="W36" s="23" t="s">
        <v>37</v>
      </c>
      <c r="X36" s="23" t="s">
        <v>37</v>
      </c>
      <c r="Y36" s="23" t="s">
        <v>37</v>
      </c>
      <c r="Z36" s="19" t="str">
        <f t="shared" si="6"/>
        <v/>
      </c>
      <c r="AA36" s="19">
        <f t="shared" si="7"/>
        <v>14669</v>
      </c>
      <c r="AB36" s="19" t="str">
        <f t="shared" si="8"/>
        <v/>
      </c>
      <c r="AC36" s="19">
        <f t="shared" si="9"/>
        <v>4889.666667</v>
      </c>
      <c r="AD36" s="19">
        <f t="shared" si="10"/>
        <v>4623</v>
      </c>
      <c r="AE36" s="19" t="str">
        <f t="shared" si="11"/>
        <v>Нет моды</v>
      </c>
      <c r="AF36" s="19">
        <f t="shared" si="12"/>
        <v>4241</v>
      </c>
      <c r="AG36" s="19">
        <f t="shared" si="13"/>
        <v>5805</v>
      </c>
      <c r="AH36" s="20" t="str">
        <f t="shared" si="14"/>
        <v/>
      </c>
      <c r="AI36" s="24"/>
      <c r="AJ36" s="24"/>
      <c r="AK36" s="24"/>
      <c r="AL36" s="22">
        <f t="shared" si="5"/>
        <v>1</v>
      </c>
    </row>
    <row r="37" ht="12.75" customHeight="1">
      <c r="A37" s="13" t="s">
        <v>26</v>
      </c>
      <c r="B37" s="13" t="str">
        <f>IFERROR(__xludf.DUMMYFUNCTION("REGEXREPLACE(A37, ""\d"", """")")," Российская Федерация")</f>
        <v> Российская Федерация</v>
      </c>
      <c r="C37" s="14" t="str">
        <f t="shared" si="1"/>
        <v>Российская Федерация</v>
      </c>
      <c r="D37" s="3">
        <f t="shared" si="2"/>
        <v>2</v>
      </c>
      <c r="E37" s="15" t="s">
        <v>44</v>
      </c>
      <c r="F37" s="13" t="str">
        <f>IFERROR(__xludf.DUMMYFUNCTION("REGEXEXTRACT(E37,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" s="16">
        <f t="shared" si="3"/>
        <v>2</v>
      </c>
      <c r="H37" s="13" t="s">
        <v>28</v>
      </c>
      <c r="I37" s="13" t="str">
        <f>IFERROR(__xludf.DUMMYFUNCTION("REGEXREPLACE(H37, "".*\s"", """")"),"человек")</f>
        <v>человек</v>
      </c>
      <c r="J37" s="13" t="s">
        <v>29</v>
      </c>
      <c r="K37" s="17" t="str">
        <f>IFERROR(__xludf.DUMMYFUNCTION("REGEXREPLACE(J37, ""^[\d\s]+"", """")"),"значение показателя за год")</f>
        <v>значение показателя за год</v>
      </c>
      <c r="L37" s="16">
        <f t="shared" si="4"/>
        <v>2</v>
      </c>
      <c r="M37" s="13" t="s">
        <v>32</v>
      </c>
      <c r="N37" s="13" t="str">
        <f>IFERROR(__xludf.DUMMYFUNCTION("REGEXEXTRACT(M37, "" (.+)$"")"),"сельское население")</f>
        <v>сельское население</v>
      </c>
      <c r="O37" s="18">
        <v>2639.0</v>
      </c>
      <c r="P37" s="23" t="s">
        <v>37</v>
      </c>
      <c r="Q37" s="18">
        <v>2095.0</v>
      </c>
      <c r="R37" s="18">
        <v>1701.0</v>
      </c>
      <c r="S37" s="23" t="s">
        <v>37</v>
      </c>
      <c r="T37" s="23" t="s">
        <v>37</v>
      </c>
      <c r="U37" s="23" t="s">
        <v>37</v>
      </c>
      <c r="V37" s="23" t="s">
        <v>37</v>
      </c>
      <c r="W37" s="23" t="s">
        <v>37</v>
      </c>
      <c r="X37" s="23" t="s">
        <v>37</v>
      </c>
      <c r="Y37" s="23" t="s">
        <v>37</v>
      </c>
      <c r="Z37" s="19" t="str">
        <f t="shared" si="6"/>
        <v/>
      </c>
      <c r="AA37" s="19" t="str">
        <f t="shared" si="7"/>
        <v/>
      </c>
      <c r="AB37" s="19">
        <f t="shared" si="8"/>
        <v>6435</v>
      </c>
      <c r="AC37" s="19">
        <f t="shared" si="9"/>
        <v>2145</v>
      </c>
      <c r="AD37" s="19">
        <f t="shared" si="10"/>
        <v>2095</v>
      </c>
      <c r="AE37" s="19" t="str">
        <f t="shared" si="11"/>
        <v>Нет моды</v>
      </c>
      <c r="AF37" s="19">
        <f t="shared" si="12"/>
        <v>1701</v>
      </c>
      <c r="AG37" s="19">
        <f t="shared" si="13"/>
        <v>2639</v>
      </c>
      <c r="AH37" s="20" t="str">
        <f t="shared" si="14"/>
        <v>Город: 70%; Село: 30%</v>
      </c>
      <c r="AI37" s="24"/>
      <c r="AJ37" s="24"/>
      <c r="AK37" s="24"/>
      <c r="AL37" s="22">
        <f t="shared" si="5"/>
        <v>1</v>
      </c>
    </row>
    <row r="38" ht="12.75" customHeight="1">
      <c r="A38" s="13" t="s">
        <v>26</v>
      </c>
      <c r="B38" s="13" t="str">
        <f>IFERROR(__xludf.DUMMYFUNCTION("REGEXREPLACE(A38, ""\d"", """")")," Российская Федерация")</f>
        <v> Российская Федерация</v>
      </c>
      <c r="C38" s="14" t="str">
        <f t="shared" si="1"/>
        <v>Российская Федерация</v>
      </c>
      <c r="D38" s="3">
        <f t="shared" si="2"/>
        <v>2</v>
      </c>
      <c r="E38" s="15" t="s">
        <v>45</v>
      </c>
      <c r="F38" s="13" t="str">
        <f>IFERROR(__xludf.DUMMYFUNCTION("REGEXEXTRACT(E38, ""[А-Яа-я].*"")"),"Самоубийство")</f>
        <v>Самоубийство</v>
      </c>
      <c r="G38" s="16">
        <f t="shared" si="3"/>
        <v>2</v>
      </c>
      <c r="H38" s="13" t="s">
        <v>28</v>
      </c>
      <c r="I38" s="13" t="str">
        <f>IFERROR(__xludf.DUMMYFUNCTION("REGEXREPLACE(H38, "".*\s"", """")"),"человек")</f>
        <v>человек</v>
      </c>
      <c r="J38" s="13" t="s">
        <v>29</v>
      </c>
      <c r="K38" s="17" t="str">
        <f>IFERROR(__xludf.DUMMYFUNCTION("REGEXREPLACE(J38, ""^[\d\s]+"", """")"),"значение показателя за год")</f>
        <v>значение показателя за год</v>
      </c>
      <c r="L38" s="16">
        <f t="shared" si="4"/>
        <v>2</v>
      </c>
      <c r="M38" s="13" t="s">
        <v>30</v>
      </c>
      <c r="N38" s="13" t="str">
        <f>IFERROR(__xludf.DUMMYFUNCTION("REGEXEXTRACT(M38, "" (.+)$"")"),"все население")</f>
        <v>все население</v>
      </c>
      <c r="O38" s="18">
        <v>28779.0</v>
      </c>
      <c r="P38" s="18">
        <v>26606.0</v>
      </c>
      <c r="Q38" s="18">
        <v>25476.0</v>
      </c>
      <c r="R38" s="18">
        <v>23119.0</v>
      </c>
      <c r="S38" s="18">
        <v>20278.0</v>
      </c>
      <c r="T38" s="18">
        <v>18206.0</v>
      </c>
      <c r="U38" s="18">
        <v>17192.0</v>
      </c>
      <c r="V38" s="18">
        <v>16546.0</v>
      </c>
      <c r="W38" s="18">
        <v>15615.0</v>
      </c>
      <c r="X38" s="18">
        <v>13564.0</v>
      </c>
      <c r="Y38" s="18">
        <v>11395.0</v>
      </c>
      <c r="Z38" s="19">
        <f t="shared" si="6"/>
        <v>216776</v>
      </c>
      <c r="AA38" s="19" t="str">
        <f t="shared" si="7"/>
        <v/>
      </c>
      <c r="AB38" s="19" t="str">
        <f t="shared" si="8"/>
        <v/>
      </c>
      <c r="AC38" s="19">
        <f t="shared" si="9"/>
        <v>19706.90909</v>
      </c>
      <c r="AD38" s="19">
        <f t="shared" si="10"/>
        <v>18206</v>
      </c>
      <c r="AE38" s="19" t="str">
        <f t="shared" si="11"/>
        <v>Нет моды</v>
      </c>
      <c r="AF38" s="19">
        <f t="shared" si="12"/>
        <v>1701</v>
      </c>
      <c r="AG38" s="19">
        <f t="shared" si="13"/>
        <v>28779</v>
      </c>
      <c r="AH38" s="20" t="str">
        <f t="shared" si="14"/>
        <v/>
      </c>
      <c r="AI38" s="21"/>
      <c r="AJ38" s="21"/>
      <c r="AK38" s="21"/>
      <c r="AL38" s="22">
        <f t="shared" si="5"/>
        <v>1</v>
      </c>
    </row>
    <row r="39" ht="12.75" customHeight="1">
      <c r="A39" s="13" t="s">
        <v>26</v>
      </c>
      <c r="B39" s="13" t="str">
        <f>IFERROR(__xludf.DUMMYFUNCTION("REGEXREPLACE(A39, ""\d"", """")")," Российская Федерация")</f>
        <v> Российская Федерация</v>
      </c>
      <c r="C39" s="14" t="str">
        <f t="shared" si="1"/>
        <v>Российская Федерация</v>
      </c>
      <c r="D39" s="3">
        <f t="shared" si="2"/>
        <v>2</v>
      </c>
      <c r="E39" s="15" t="s">
        <v>45</v>
      </c>
      <c r="F39" s="13" t="str">
        <f>IFERROR(__xludf.DUMMYFUNCTION("REGEXEXTRACT(E39, ""[А-Яа-я].*"")"),"Самоубийство")</f>
        <v>Самоубийство</v>
      </c>
      <c r="G39" s="16">
        <f t="shared" si="3"/>
        <v>2</v>
      </c>
      <c r="H39" s="13" t="s">
        <v>28</v>
      </c>
      <c r="I39" s="13" t="str">
        <f>IFERROR(__xludf.DUMMYFUNCTION("REGEXREPLACE(H39, "".*\s"", """")"),"человек")</f>
        <v>человек</v>
      </c>
      <c r="J39" s="13" t="s">
        <v>29</v>
      </c>
      <c r="K39" s="17" t="str">
        <f>IFERROR(__xludf.DUMMYFUNCTION("REGEXREPLACE(J39, ""^[\d\s]+"", """")"),"значение показателя за год")</f>
        <v>значение показателя за год</v>
      </c>
      <c r="L39" s="16">
        <f t="shared" si="4"/>
        <v>2</v>
      </c>
      <c r="M39" s="13" t="s">
        <v>31</v>
      </c>
      <c r="N39" s="13" t="str">
        <f>IFERROR(__xludf.DUMMYFUNCTION("REGEXEXTRACT(M39, "" (.+)$"")"),"городское население")</f>
        <v>городское население</v>
      </c>
      <c r="O39" s="18">
        <v>16737.0</v>
      </c>
      <c r="P39" s="18">
        <v>15845.0</v>
      </c>
      <c r="Q39" s="18">
        <v>15106.0</v>
      </c>
      <c r="R39" s="18">
        <v>13665.0</v>
      </c>
      <c r="S39" s="18">
        <v>12004.0</v>
      </c>
      <c r="T39" s="18">
        <v>10806.0</v>
      </c>
      <c r="U39" s="18">
        <v>10135.0</v>
      </c>
      <c r="V39" s="18">
        <v>9806.0</v>
      </c>
      <c r="W39" s="18">
        <v>9137.0</v>
      </c>
      <c r="X39" s="18">
        <v>8089.0</v>
      </c>
      <c r="Y39" s="18">
        <v>6743.0</v>
      </c>
      <c r="Z39" s="19" t="str">
        <f t="shared" si="6"/>
        <v/>
      </c>
      <c r="AA39" s="19">
        <f t="shared" si="7"/>
        <v>128073</v>
      </c>
      <c r="AB39" s="19" t="str">
        <f t="shared" si="8"/>
        <v/>
      </c>
      <c r="AC39" s="19">
        <f t="shared" si="9"/>
        <v>11643</v>
      </c>
      <c r="AD39" s="19">
        <f t="shared" si="10"/>
        <v>10806</v>
      </c>
      <c r="AE39" s="19" t="str">
        <f t="shared" si="11"/>
        <v>Нет моды</v>
      </c>
      <c r="AF39" s="19">
        <f t="shared" si="12"/>
        <v>6743</v>
      </c>
      <c r="AG39" s="19">
        <f t="shared" si="13"/>
        <v>16737</v>
      </c>
      <c r="AH39" s="20" t="str">
        <f t="shared" si="14"/>
        <v/>
      </c>
      <c r="AI39" s="21"/>
      <c r="AJ39" s="21"/>
      <c r="AK39" s="21"/>
      <c r="AL39" s="22">
        <f t="shared" si="5"/>
        <v>1</v>
      </c>
    </row>
    <row r="40" ht="12.75" customHeight="1">
      <c r="A40" s="13" t="s">
        <v>26</v>
      </c>
      <c r="B40" s="13" t="str">
        <f>IFERROR(__xludf.DUMMYFUNCTION("REGEXREPLACE(A40, ""\d"", """")")," Российская Федерация")</f>
        <v> Российская Федерация</v>
      </c>
      <c r="C40" s="14" t="str">
        <f t="shared" si="1"/>
        <v>Российская Федерация</v>
      </c>
      <c r="D40" s="3">
        <f t="shared" si="2"/>
        <v>2</v>
      </c>
      <c r="E40" s="15" t="s">
        <v>45</v>
      </c>
      <c r="F40" s="13" t="str">
        <f>IFERROR(__xludf.DUMMYFUNCTION("REGEXEXTRACT(E40, ""[А-Яа-я].*"")"),"Самоубийство")</f>
        <v>Самоубийство</v>
      </c>
      <c r="G40" s="16">
        <f t="shared" si="3"/>
        <v>2</v>
      </c>
      <c r="H40" s="13" t="s">
        <v>28</v>
      </c>
      <c r="I40" s="13" t="str">
        <f>IFERROR(__xludf.DUMMYFUNCTION("REGEXREPLACE(H40, "".*\s"", """")"),"человек")</f>
        <v>человек</v>
      </c>
      <c r="J40" s="13" t="s">
        <v>29</v>
      </c>
      <c r="K40" s="17" t="str">
        <f>IFERROR(__xludf.DUMMYFUNCTION("REGEXREPLACE(J40, ""^[\d\s]+"", """")"),"значение показателя за год")</f>
        <v>значение показателя за год</v>
      </c>
      <c r="L40" s="16">
        <f t="shared" si="4"/>
        <v>2</v>
      </c>
      <c r="M40" s="13" t="s">
        <v>32</v>
      </c>
      <c r="N40" s="13" t="str">
        <f>IFERROR(__xludf.DUMMYFUNCTION("REGEXEXTRACT(M40, "" (.+)$"")"),"сельское население")</f>
        <v>сельское население</v>
      </c>
      <c r="O40" s="18">
        <v>12042.0</v>
      </c>
      <c r="P40" s="18">
        <v>10761.0</v>
      </c>
      <c r="Q40" s="18">
        <v>10370.0</v>
      </c>
      <c r="R40" s="18">
        <v>9454.0</v>
      </c>
      <c r="S40" s="18">
        <v>8274.0</v>
      </c>
      <c r="T40" s="18">
        <v>7400.0</v>
      </c>
      <c r="U40" s="18">
        <v>7057.0</v>
      </c>
      <c r="V40" s="18">
        <v>6740.0</v>
      </c>
      <c r="W40" s="18">
        <v>6478.0</v>
      </c>
      <c r="X40" s="18">
        <v>5475.0</v>
      </c>
      <c r="Y40" s="18">
        <v>4652.0</v>
      </c>
      <c r="Z40" s="19" t="str">
        <f t="shared" si="6"/>
        <v/>
      </c>
      <c r="AA40" s="19" t="str">
        <f t="shared" si="7"/>
        <v/>
      </c>
      <c r="AB40" s="19">
        <f t="shared" si="8"/>
        <v>88703</v>
      </c>
      <c r="AC40" s="19">
        <f t="shared" si="9"/>
        <v>8063.909091</v>
      </c>
      <c r="AD40" s="19">
        <f t="shared" si="10"/>
        <v>7400</v>
      </c>
      <c r="AE40" s="19" t="str">
        <f t="shared" si="11"/>
        <v>Нет моды</v>
      </c>
      <c r="AF40" s="19">
        <f t="shared" si="12"/>
        <v>4652</v>
      </c>
      <c r="AG40" s="19">
        <f t="shared" si="13"/>
        <v>12042</v>
      </c>
      <c r="AH40" s="20" t="str">
        <f t="shared" si="14"/>
        <v>Город: 59%; Село: 41%</v>
      </c>
      <c r="AI40" s="21"/>
      <c r="AJ40" s="21"/>
      <c r="AK40" s="21"/>
      <c r="AL40" s="22">
        <f t="shared" si="5"/>
        <v>1</v>
      </c>
    </row>
    <row r="41" ht="12.75" customHeight="1">
      <c r="A41" s="13" t="s">
        <v>26</v>
      </c>
      <c r="B41" s="13" t="str">
        <f>IFERROR(__xludf.DUMMYFUNCTION("REGEXREPLACE(A41, ""\d"", """")")," Российская Федерация")</f>
        <v> Российская Федерация</v>
      </c>
      <c r="C41" s="14" t="str">
        <f t="shared" si="1"/>
        <v>Российская Федерация</v>
      </c>
      <c r="D41" s="3">
        <f t="shared" si="2"/>
        <v>2</v>
      </c>
      <c r="E41" s="15" t="s">
        <v>46</v>
      </c>
      <c r="F41" s="13" t="str">
        <f>IFERROR(__xludf.DUMMYFUNCTION("REGEXEXTRACT(E41, ""[А-Яа-я].*"")"),"Случ.отравл.алкоголем")</f>
        <v>Случ.отравл.алкоголем</v>
      </c>
      <c r="G41" s="16">
        <f t="shared" si="3"/>
        <v>2</v>
      </c>
      <c r="H41" s="13" t="s">
        <v>28</v>
      </c>
      <c r="I41" s="13" t="str">
        <f>IFERROR(__xludf.DUMMYFUNCTION("REGEXREPLACE(H41, "".*\s"", """")"),"человек")</f>
        <v>человек</v>
      </c>
      <c r="J41" s="13" t="s">
        <v>29</v>
      </c>
      <c r="K41" s="17" t="str">
        <f>IFERROR(__xludf.DUMMYFUNCTION("REGEXREPLACE(J41, ""^[\d\s]+"", """")"),"значение показателя за год")</f>
        <v>значение показателя за год</v>
      </c>
      <c r="L41" s="16">
        <f t="shared" si="4"/>
        <v>2</v>
      </c>
      <c r="M41" s="13" t="s">
        <v>30</v>
      </c>
      <c r="N41" s="13" t="str">
        <f>IFERROR(__xludf.DUMMYFUNCTION("REGEXEXTRACT(M41, "" (.+)$"")"),"все население")</f>
        <v>все население</v>
      </c>
      <c r="O41" s="18">
        <v>14549.0</v>
      </c>
      <c r="P41" s="18">
        <v>15400.0</v>
      </c>
      <c r="Q41" s="18">
        <v>15242.0</v>
      </c>
      <c r="R41" s="18">
        <v>14021.0</v>
      </c>
      <c r="S41" s="18">
        <v>12276.0</v>
      </c>
      <c r="T41" s="18">
        <v>11045.0</v>
      </c>
      <c r="U41" s="18">
        <v>9876.0</v>
      </c>
      <c r="V41" s="18">
        <v>10206.0</v>
      </c>
      <c r="W41" s="18">
        <v>9274.0</v>
      </c>
      <c r="X41" s="18">
        <v>8544.0</v>
      </c>
      <c r="Y41" s="18">
        <v>8153.0</v>
      </c>
      <c r="Z41" s="19">
        <f t="shared" si="6"/>
        <v>128586</v>
      </c>
      <c r="AA41" s="19" t="str">
        <f t="shared" si="7"/>
        <v/>
      </c>
      <c r="AB41" s="19" t="str">
        <f t="shared" si="8"/>
        <v/>
      </c>
      <c r="AC41" s="19">
        <f t="shared" si="9"/>
        <v>11689.63636</v>
      </c>
      <c r="AD41" s="19">
        <f t="shared" si="10"/>
        <v>11045</v>
      </c>
      <c r="AE41" s="19" t="str">
        <f t="shared" si="11"/>
        <v>Нет моды</v>
      </c>
      <c r="AF41" s="19">
        <f t="shared" si="12"/>
        <v>4652</v>
      </c>
      <c r="AG41" s="19">
        <f t="shared" si="13"/>
        <v>15400</v>
      </c>
      <c r="AH41" s="20" t="str">
        <f t="shared" si="14"/>
        <v/>
      </c>
      <c r="AI41" s="21"/>
      <c r="AJ41" s="21"/>
      <c r="AK41" s="21"/>
      <c r="AL41" s="22">
        <f t="shared" si="5"/>
        <v>1</v>
      </c>
    </row>
    <row r="42" ht="12.75" customHeight="1">
      <c r="A42" s="13" t="s">
        <v>26</v>
      </c>
      <c r="B42" s="13" t="str">
        <f>IFERROR(__xludf.DUMMYFUNCTION("REGEXREPLACE(A42, ""\d"", """")")," Российская Федерация")</f>
        <v> Российская Федерация</v>
      </c>
      <c r="C42" s="14" t="str">
        <f t="shared" si="1"/>
        <v>Российская Федерация</v>
      </c>
      <c r="D42" s="3">
        <f t="shared" si="2"/>
        <v>2</v>
      </c>
      <c r="E42" s="15" t="s">
        <v>46</v>
      </c>
      <c r="F42" s="13" t="str">
        <f>IFERROR(__xludf.DUMMYFUNCTION("REGEXEXTRACT(E42, ""[А-Яа-я].*"")"),"Случ.отравл.алкоголем")</f>
        <v>Случ.отравл.алкоголем</v>
      </c>
      <c r="G42" s="16">
        <f t="shared" si="3"/>
        <v>2</v>
      </c>
      <c r="H42" s="13" t="s">
        <v>28</v>
      </c>
      <c r="I42" s="13" t="str">
        <f>IFERROR(__xludf.DUMMYFUNCTION("REGEXREPLACE(H42, "".*\s"", """")"),"человек")</f>
        <v>человек</v>
      </c>
      <c r="J42" s="13" t="s">
        <v>29</v>
      </c>
      <c r="K42" s="17" t="str">
        <f>IFERROR(__xludf.DUMMYFUNCTION("REGEXREPLACE(J42, ""^[\d\s]+"", """")"),"значение показателя за год")</f>
        <v>значение показателя за год</v>
      </c>
      <c r="L42" s="16">
        <f t="shared" si="4"/>
        <v>2</v>
      </c>
      <c r="M42" s="13" t="s">
        <v>31</v>
      </c>
      <c r="N42" s="13" t="str">
        <f>IFERROR(__xludf.DUMMYFUNCTION("REGEXEXTRACT(M42, "" (.+)$"")"),"городское население")</f>
        <v>городское население</v>
      </c>
      <c r="O42" s="18">
        <v>9809.0</v>
      </c>
      <c r="P42" s="18">
        <v>10377.0</v>
      </c>
      <c r="Q42" s="18">
        <v>10279.0</v>
      </c>
      <c r="R42" s="18">
        <v>9544.0</v>
      </c>
      <c r="S42" s="18">
        <v>8537.0</v>
      </c>
      <c r="T42" s="18">
        <v>7680.0</v>
      </c>
      <c r="U42" s="18">
        <v>6789.0</v>
      </c>
      <c r="V42" s="18">
        <v>7218.0</v>
      </c>
      <c r="W42" s="18">
        <v>6537.0</v>
      </c>
      <c r="X42" s="18">
        <v>6098.0</v>
      </c>
      <c r="Y42" s="18">
        <v>5868.0</v>
      </c>
      <c r="Z42" s="19" t="str">
        <f t="shared" si="6"/>
        <v/>
      </c>
      <c r="AA42" s="19">
        <f t="shared" si="7"/>
        <v>88736</v>
      </c>
      <c r="AB42" s="19" t="str">
        <f t="shared" si="8"/>
        <v/>
      </c>
      <c r="AC42" s="19">
        <f t="shared" si="9"/>
        <v>8066.909091</v>
      </c>
      <c r="AD42" s="19">
        <f t="shared" si="10"/>
        <v>7680</v>
      </c>
      <c r="AE42" s="19" t="str">
        <f t="shared" si="11"/>
        <v>Нет моды</v>
      </c>
      <c r="AF42" s="19">
        <f t="shared" si="12"/>
        <v>5868</v>
      </c>
      <c r="AG42" s="19">
        <f t="shared" si="13"/>
        <v>10377</v>
      </c>
      <c r="AH42" s="20" t="str">
        <f t="shared" si="14"/>
        <v/>
      </c>
      <c r="AI42" s="21"/>
      <c r="AJ42" s="21"/>
      <c r="AK42" s="21"/>
      <c r="AL42" s="22">
        <f t="shared" si="5"/>
        <v>1</v>
      </c>
    </row>
    <row r="43" ht="12.75" customHeight="1">
      <c r="A43" s="13" t="s">
        <v>26</v>
      </c>
      <c r="B43" s="13" t="str">
        <f>IFERROR(__xludf.DUMMYFUNCTION("REGEXREPLACE(A43, ""\d"", """")")," Российская Федерация")</f>
        <v> Российская Федерация</v>
      </c>
      <c r="C43" s="14" t="str">
        <f t="shared" si="1"/>
        <v>Российская Федерация</v>
      </c>
      <c r="D43" s="3">
        <f t="shared" si="2"/>
        <v>2</v>
      </c>
      <c r="E43" s="15" t="s">
        <v>46</v>
      </c>
      <c r="F43" s="13" t="str">
        <f>IFERROR(__xludf.DUMMYFUNCTION("REGEXEXTRACT(E43, ""[А-Яа-я].*"")"),"Случ.отравл.алкоголем")</f>
        <v>Случ.отравл.алкоголем</v>
      </c>
      <c r="G43" s="16">
        <f t="shared" si="3"/>
        <v>2</v>
      </c>
      <c r="H43" s="13" t="s">
        <v>28</v>
      </c>
      <c r="I43" s="13" t="str">
        <f>IFERROR(__xludf.DUMMYFUNCTION("REGEXREPLACE(H43, "".*\s"", """")"),"человек")</f>
        <v>человек</v>
      </c>
      <c r="J43" s="13" t="s">
        <v>29</v>
      </c>
      <c r="K43" s="17" t="str">
        <f>IFERROR(__xludf.DUMMYFUNCTION("REGEXREPLACE(J43, ""^[\d\s]+"", """")"),"значение показателя за год")</f>
        <v>значение показателя за год</v>
      </c>
      <c r="L43" s="16">
        <f t="shared" si="4"/>
        <v>2</v>
      </c>
      <c r="M43" s="13" t="s">
        <v>32</v>
      </c>
      <c r="N43" s="13" t="str">
        <f>IFERROR(__xludf.DUMMYFUNCTION("REGEXEXTRACT(M43, "" (.+)$"")"),"сельское население")</f>
        <v>сельское население</v>
      </c>
      <c r="O43" s="18">
        <v>4740.0</v>
      </c>
      <c r="P43" s="18">
        <v>5023.0</v>
      </c>
      <c r="Q43" s="18">
        <v>4963.0</v>
      </c>
      <c r="R43" s="18">
        <v>4477.0</v>
      </c>
      <c r="S43" s="18">
        <v>3739.0</v>
      </c>
      <c r="T43" s="18">
        <v>3365.0</v>
      </c>
      <c r="U43" s="18">
        <v>3087.0</v>
      </c>
      <c r="V43" s="18">
        <v>2988.0</v>
      </c>
      <c r="W43" s="18">
        <v>2737.0</v>
      </c>
      <c r="X43" s="18">
        <v>2446.0</v>
      </c>
      <c r="Y43" s="18">
        <v>2285.0</v>
      </c>
      <c r="Z43" s="19" t="str">
        <f t="shared" si="6"/>
        <v/>
      </c>
      <c r="AA43" s="19" t="str">
        <f t="shared" si="7"/>
        <v/>
      </c>
      <c r="AB43" s="19">
        <f t="shared" si="8"/>
        <v>39850</v>
      </c>
      <c r="AC43" s="19">
        <f t="shared" si="9"/>
        <v>3622.727273</v>
      </c>
      <c r="AD43" s="19">
        <f t="shared" si="10"/>
        <v>3365</v>
      </c>
      <c r="AE43" s="19" t="str">
        <f t="shared" si="11"/>
        <v>Нет моды</v>
      </c>
      <c r="AF43" s="19">
        <f t="shared" si="12"/>
        <v>2285</v>
      </c>
      <c r="AG43" s="19">
        <f t="shared" si="13"/>
        <v>5023</v>
      </c>
      <c r="AH43" s="20" t="str">
        <f t="shared" si="14"/>
        <v>Город: 69%; Село: 31%</v>
      </c>
      <c r="AI43" s="21"/>
      <c r="AJ43" s="21"/>
      <c r="AK43" s="21"/>
      <c r="AL43" s="22">
        <f t="shared" si="5"/>
        <v>1</v>
      </c>
    </row>
    <row r="44" ht="12.75" customHeight="1">
      <c r="A44" s="13" t="s">
        <v>26</v>
      </c>
      <c r="B44" s="13" t="str">
        <f>IFERROR(__xludf.DUMMYFUNCTION("REGEXREPLACE(A44, ""\d"", """")")," Российская Федерация")</f>
        <v> Российская Федерация</v>
      </c>
      <c r="C44" s="14" t="str">
        <f t="shared" si="1"/>
        <v>Российская Федерация</v>
      </c>
      <c r="D44" s="3">
        <f t="shared" si="2"/>
        <v>2</v>
      </c>
      <c r="E44" s="15" t="s">
        <v>47</v>
      </c>
      <c r="F44" s="13" t="str">
        <f>IFERROR(__xludf.DUMMYFUNCTION("REGEXEXTRACT(E44, ""[А-Яа-я].*"")"),"транспортные травмы всех видов")</f>
        <v>транспортные травмы всех видов</v>
      </c>
      <c r="G44" s="16">
        <f t="shared" si="3"/>
        <v>2</v>
      </c>
      <c r="H44" s="13" t="s">
        <v>28</v>
      </c>
      <c r="I44" s="13" t="str">
        <f>IFERROR(__xludf.DUMMYFUNCTION("REGEXREPLACE(H44, "".*\s"", """")"),"человек")</f>
        <v>человек</v>
      </c>
      <c r="J44" s="13" t="s">
        <v>29</v>
      </c>
      <c r="K44" s="17" t="str">
        <f>IFERROR(__xludf.DUMMYFUNCTION("REGEXREPLACE(J44, ""^[\d\s]+"", """")"),"значение показателя за год")</f>
        <v>значение показателя за год</v>
      </c>
      <c r="L44" s="16">
        <f t="shared" si="4"/>
        <v>2</v>
      </c>
      <c r="M44" s="13" t="s">
        <v>30</v>
      </c>
      <c r="N44" s="13" t="str">
        <f>IFERROR(__xludf.DUMMYFUNCTION("REGEXEXTRACT(M44, "" (.+)$"")"),"все население")</f>
        <v>все население</v>
      </c>
      <c r="O44" s="18">
        <v>29191.0</v>
      </c>
      <c r="P44" s="18">
        <v>28829.0</v>
      </c>
      <c r="Q44" s="18">
        <v>24821.0</v>
      </c>
      <c r="R44" s="18">
        <v>21610.0</v>
      </c>
      <c r="S44" s="23" t="s">
        <v>37</v>
      </c>
      <c r="T44" s="23" t="s">
        <v>37</v>
      </c>
      <c r="U44" s="23" t="s">
        <v>37</v>
      </c>
      <c r="V44" s="23" t="s">
        <v>37</v>
      </c>
      <c r="W44" s="23" t="s">
        <v>37</v>
      </c>
      <c r="X44" s="23" t="s">
        <v>37</v>
      </c>
      <c r="Y44" s="23" t="s">
        <v>37</v>
      </c>
      <c r="Z44" s="19">
        <f t="shared" si="6"/>
        <v>104451</v>
      </c>
      <c r="AA44" s="19" t="str">
        <f t="shared" si="7"/>
        <v/>
      </c>
      <c r="AB44" s="19" t="str">
        <f t="shared" si="8"/>
        <v/>
      </c>
      <c r="AC44" s="19">
        <f t="shared" si="9"/>
        <v>26112.75</v>
      </c>
      <c r="AD44" s="19">
        <f t="shared" si="10"/>
        <v>26825</v>
      </c>
      <c r="AE44" s="19" t="str">
        <f t="shared" si="11"/>
        <v>Нет моды</v>
      </c>
      <c r="AF44" s="19">
        <f t="shared" si="12"/>
        <v>2285</v>
      </c>
      <c r="AG44" s="19">
        <f t="shared" si="13"/>
        <v>29191</v>
      </c>
      <c r="AH44" s="20" t="str">
        <f t="shared" si="14"/>
        <v/>
      </c>
      <c r="AI44" s="24"/>
      <c r="AJ44" s="24"/>
      <c r="AK44" s="24"/>
      <c r="AL44" s="22">
        <f t="shared" si="5"/>
        <v>1</v>
      </c>
    </row>
    <row r="45" ht="12.75" customHeight="1">
      <c r="A45" s="13" t="s">
        <v>26</v>
      </c>
      <c r="B45" s="13" t="str">
        <f>IFERROR(__xludf.DUMMYFUNCTION("REGEXREPLACE(A45, ""\d"", """")")," Российская Федерация")</f>
        <v> Российская Федерация</v>
      </c>
      <c r="C45" s="14" t="str">
        <f t="shared" si="1"/>
        <v>Российская Федерация</v>
      </c>
      <c r="D45" s="3">
        <f t="shared" si="2"/>
        <v>2</v>
      </c>
      <c r="E45" s="15" t="s">
        <v>47</v>
      </c>
      <c r="F45" s="13" t="str">
        <f>IFERROR(__xludf.DUMMYFUNCTION("REGEXEXTRACT(E45, ""[А-Яа-я].*"")"),"транспортные травмы всех видов")</f>
        <v>транспортные травмы всех видов</v>
      </c>
      <c r="G45" s="16">
        <f t="shared" si="3"/>
        <v>2</v>
      </c>
      <c r="H45" s="13" t="s">
        <v>28</v>
      </c>
      <c r="I45" s="13" t="str">
        <f>IFERROR(__xludf.DUMMYFUNCTION("REGEXREPLACE(H45, "".*\s"", """")"),"человек")</f>
        <v>человек</v>
      </c>
      <c r="J45" s="13" t="s">
        <v>29</v>
      </c>
      <c r="K45" s="17" t="str">
        <f>IFERROR(__xludf.DUMMYFUNCTION("REGEXREPLACE(J45, ""^[\d\s]+"", """")"),"значение показателя за год")</f>
        <v>значение показателя за год</v>
      </c>
      <c r="L45" s="16">
        <f t="shared" si="4"/>
        <v>2</v>
      </c>
      <c r="M45" s="13" t="s">
        <v>31</v>
      </c>
      <c r="N45" s="13" t="str">
        <f>IFERROR(__xludf.DUMMYFUNCTION("REGEXEXTRACT(M45, "" (.+)$"")"),"городское население")</f>
        <v>городское население</v>
      </c>
      <c r="O45" s="18">
        <v>18992.0</v>
      </c>
      <c r="P45" s="18">
        <v>18781.0</v>
      </c>
      <c r="Q45" s="18">
        <v>16123.0</v>
      </c>
      <c r="R45" s="18">
        <v>13788.0</v>
      </c>
      <c r="S45" s="23" t="s">
        <v>37</v>
      </c>
      <c r="T45" s="23" t="s">
        <v>37</v>
      </c>
      <c r="U45" s="23" t="s">
        <v>37</v>
      </c>
      <c r="V45" s="23" t="s">
        <v>37</v>
      </c>
      <c r="W45" s="23" t="s">
        <v>37</v>
      </c>
      <c r="X45" s="23" t="s">
        <v>37</v>
      </c>
      <c r="Y45" s="23" t="s">
        <v>37</v>
      </c>
      <c r="Z45" s="19" t="str">
        <f t="shared" si="6"/>
        <v/>
      </c>
      <c r="AA45" s="19">
        <f t="shared" si="7"/>
        <v>67684</v>
      </c>
      <c r="AB45" s="19" t="str">
        <f t="shared" si="8"/>
        <v/>
      </c>
      <c r="AC45" s="19">
        <f t="shared" si="9"/>
        <v>16921</v>
      </c>
      <c r="AD45" s="19">
        <f t="shared" si="10"/>
        <v>17452</v>
      </c>
      <c r="AE45" s="19" t="str">
        <f t="shared" si="11"/>
        <v>Нет моды</v>
      </c>
      <c r="AF45" s="19">
        <f t="shared" si="12"/>
        <v>13788</v>
      </c>
      <c r="AG45" s="19">
        <f t="shared" si="13"/>
        <v>18992</v>
      </c>
      <c r="AH45" s="20" t="str">
        <f t="shared" si="14"/>
        <v/>
      </c>
      <c r="AI45" s="24"/>
      <c r="AJ45" s="24"/>
      <c r="AK45" s="24"/>
      <c r="AL45" s="22">
        <f t="shared" si="5"/>
        <v>1</v>
      </c>
    </row>
    <row r="46" ht="12.75" customHeight="1">
      <c r="A46" s="13" t="s">
        <v>26</v>
      </c>
      <c r="B46" s="13" t="str">
        <f>IFERROR(__xludf.DUMMYFUNCTION("REGEXREPLACE(A46, ""\d"", """")")," Российская Федерация")</f>
        <v> Российская Федерация</v>
      </c>
      <c r="C46" s="14" t="str">
        <f t="shared" si="1"/>
        <v>Российская Федерация</v>
      </c>
      <c r="D46" s="3">
        <f t="shared" si="2"/>
        <v>2</v>
      </c>
      <c r="E46" s="15" t="s">
        <v>47</v>
      </c>
      <c r="F46" s="13" t="str">
        <f>IFERROR(__xludf.DUMMYFUNCTION("REGEXEXTRACT(E46, ""[А-Яа-я].*"")"),"транспортные травмы всех видов")</f>
        <v>транспортные травмы всех видов</v>
      </c>
      <c r="G46" s="16">
        <f t="shared" si="3"/>
        <v>2</v>
      </c>
      <c r="H46" s="13" t="s">
        <v>28</v>
      </c>
      <c r="I46" s="13" t="str">
        <f>IFERROR(__xludf.DUMMYFUNCTION("REGEXREPLACE(H46, "".*\s"", """")"),"человек")</f>
        <v>человек</v>
      </c>
      <c r="J46" s="13" t="s">
        <v>29</v>
      </c>
      <c r="K46" s="17" t="str">
        <f>IFERROR(__xludf.DUMMYFUNCTION("REGEXREPLACE(J46, ""^[\d\s]+"", """")"),"значение показателя за год")</f>
        <v>значение показателя за год</v>
      </c>
      <c r="L46" s="16">
        <f t="shared" si="4"/>
        <v>2</v>
      </c>
      <c r="M46" s="13" t="s">
        <v>32</v>
      </c>
      <c r="N46" s="13" t="str">
        <f>IFERROR(__xludf.DUMMYFUNCTION("REGEXEXTRACT(M46, "" (.+)$"")"),"сельское население")</f>
        <v>сельское население</v>
      </c>
      <c r="O46" s="18">
        <v>10199.0</v>
      </c>
      <c r="P46" s="18">
        <v>10048.0</v>
      </c>
      <c r="Q46" s="18">
        <v>8698.0</v>
      </c>
      <c r="R46" s="18">
        <v>7822.0</v>
      </c>
      <c r="S46" s="23" t="s">
        <v>37</v>
      </c>
      <c r="T46" s="23" t="s">
        <v>37</v>
      </c>
      <c r="U46" s="23" t="s">
        <v>37</v>
      </c>
      <c r="V46" s="23" t="s">
        <v>37</v>
      </c>
      <c r="W46" s="23" t="s">
        <v>37</v>
      </c>
      <c r="X46" s="23" t="s">
        <v>37</v>
      </c>
      <c r="Y46" s="23" t="s">
        <v>37</v>
      </c>
      <c r="Z46" s="19" t="str">
        <f t="shared" si="6"/>
        <v/>
      </c>
      <c r="AA46" s="19" t="str">
        <f t="shared" si="7"/>
        <v/>
      </c>
      <c r="AB46" s="19">
        <f t="shared" si="8"/>
        <v>36767</v>
      </c>
      <c r="AC46" s="19">
        <f t="shared" si="9"/>
        <v>9191.75</v>
      </c>
      <c r="AD46" s="19">
        <f t="shared" si="10"/>
        <v>9373</v>
      </c>
      <c r="AE46" s="19" t="str">
        <f t="shared" si="11"/>
        <v>Нет моды</v>
      </c>
      <c r="AF46" s="19">
        <f t="shared" si="12"/>
        <v>7822</v>
      </c>
      <c r="AG46" s="19">
        <f t="shared" si="13"/>
        <v>10199</v>
      </c>
      <c r="AH46" s="20" t="str">
        <f t="shared" si="14"/>
        <v>Город: 65%; Село: 35%</v>
      </c>
      <c r="AI46" s="24"/>
      <c r="AJ46" s="24"/>
      <c r="AK46" s="24"/>
      <c r="AL46" s="22">
        <f t="shared" si="5"/>
        <v>1</v>
      </c>
    </row>
    <row r="47" ht="12.75" customHeight="1">
      <c r="A47" s="13" t="s">
        <v>26</v>
      </c>
      <c r="B47" s="13" t="str">
        <f>IFERROR(__xludf.DUMMYFUNCTION("REGEXREPLACE(A47, ""\d"", """")")," Российская Федерация")</f>
        <v> Российская Федерация</v>
      </c>
      <c r="C47" s="14" t="str">
        <f t="shared" si="1"/>
        <v>Российская Федерация</v>
      </c>
      <c r="D47" s="3">
        <f t="shared" si="2"/>
        <v>2</v>
      </c>
      <c r="E47" s="15" t="s">
        <v>48</v>
      </c>
      <c r="F47" s="13" t="str">
        <f>IFERROR(__xludf.DUMMYFUNCTION("REGEXEXTRACT(E47, ""[А-Яа-я].*"")"),"Убийство")</f>
        <v>Убийство</v>
      </c>
      <c r="G47" s="16">
        <f t="shared" si="3"/>
        <v>2</v>
      </c>
      <c r="H47" s="13" t="s">
        <v>28</v>
      </c>
      <c r="I47" s="13" t="str">
        <f>IFERROR(__xludf.DUMMYFUNCTION("REGEXREPLACE(H47, "".*\s"", """")"),"человек")</f>
        <v>человек</v>
      </c>
      <c r="J47" s="13" t="s">
        <v>29</v>
      </c>
      <c r="K47" s="17" t="str">
        <f>IFERROR(__xludf.DUMMYFUNCTION("REGEXREPLACE(J47, ""^[\d\s]+"", """")"),"значение показателя за год")</f>
        <v>значение показателя за год</v>
      </c>
      <c r="L47" s="16">
        <f t="shared" si="4"/>
        <v>2</v>
      </c>
      <c r="M47" s="13" t="s">
        <v>30</v>
      </c>
      <c r="N47" s="13" t="str">
        <f>IFERROR(__xludf.DUMMYFUNCTION("REGEXEXTRACT(M47, "" (.+)$"")"),"все население")</f>
        <v>все население</v>
      </c>
      <c r="O47" s="18">
        <v>14427.0</v>
      </c>
      <c r="P47" s="18">
        <v>12921.0</v>
      </c>
      <c r="Q47" s="18">
        <v>11984.0</v>
      </c>
      <c r="R47" s="18">
        <v>10569.0</v>
      </c>
      <c r="S47" s="18">
        <v>9048.0</v>
      </c>
      <c r="T47" s="18">
        <v>7986.0</v>
      </c>
      <c r="U47" s="18">
        <v>7302.0</v>
      </c>
      <c r="V47" s="18">
        <v>6859.0</v>
      </c>
      <c r="W47" s="18">
        <v>5839.0</v>
      </c>
      <c r="X47" s="18">
        <v>5414.0</v>
      </c>
      <c r="Y47" s="18">
        <v>4724.0</v>
      </c>
      <c r="Z47" s="19">
        <f t="shared" si="6"/>
        <v>97073</v>
      </c>
      <c r="AA47" s="19" t="str">
        <f t="shared" si="7"/>
        <v/>
      </c>
      <c r="AB47" s="19" t="str">
        <f t="shared" si="8"/>
        <v/>
      </c>
      <c r="AC47" s="19">
        <f t="shared" si="9"/>
        <v>8824.818182</v>
      </c>
      <c r="AD47" s="19">
        <f t="shared" si="10"/>
        <v>7986</v>
      </c>
      <c r="AE47" s="19" t="str">
        <f t="shared" si="11"/>
        <v>Нет моды</v>
      </c>
      <c r="AF47" s="19">
        <f t="shared" si="12"/>
        <v>4724</v>
      </c>
      <c r="AG47" s="19">
        <f t="shared" si="13"/>
        <v>14427</v>
      </c>
      <c r="AH47" s="20" t="str">
        <f t="shared" si="14"/>
        <v/>
      </c>
      <c r="AI47" s="21"/>
      <c r="AJ47" s="21"/>
      <c r="AK47" s="21"/>
      <c r="AL47" s="22">
        <f t="shared" si="5"/>
        <v>1</v>
      </c>
    </row>
    <row r="48" ht="12.75" customHeight="1">
      <c r="A48" s="13" t="s">
        <v>26</v>
      </c>
      <c r="B48" s="13" t="str">
        <f>IFERROR(__xludf.DUMMYFUNCTION("REGEXREPLACE(A48, ""\d"", """")")," Российская Федерация")</f>
        <v> Российская Федерация</v>
      </c>
      <c r="C48" s="14" t="str">
        <f t="shared" si="1"/>
        <v>Российская Федерация</v>
      </c>
      <c r="D48" s="3">
        <f t="shared" si="2"/>
        <v>2</v>
      </c>
      <c r="E48" s="15" t="s">
        <v>48</v>
      </c>
      <c r="F48" s="13" t="str">
        <f>IFERROR(__xludf.DUMMYFUNCTION("REGEXEXTRACT(E48, ""[А-Яа-я].*"")"),"Убийство")</f>
        <v>Убийство</v>
      </c>
      <c r="G48" s="16">
        <f t="shared" si="3"/>
        <v>2</v>
      </c>
      <c r="H48" s="13" t="s">
        <v>28</v>
      </c>
      <c r="I48" s="13" t="str">
        <f>IFERROR(__xludf.DUMMYFUNCTION("REGEXREPLACE(H48, "".*\s"", """")"),"человек")</f>
        <v>человек</v>
      </c>
      <c r="J48" s="13" t="s">
        <v>29</v>
      </c>
      <c r="K48" s="17" t="str">
        <f>IFERROR(__xludf.DUMMYFUNCTION("REGEXREPLACE(J48, ""^[\d\s]+"", """")"),"значение показателя за год")</f>
        <v>значение показателя за год</v>
      </c>
      <c r="L48" s="16">
        <f t="shared" si="4"/>
        <v>2</v>
      </c>
      <c r="M48" s="13" t="s">
        <v>31</v>
      </c>
      <c r="N48" s="13" t="str">
        <f>IFERROR(__xludf.DUMMYFUNCTION("REGEXEXTRACT(M48, "" (.+)$"")"),"городское население")</f>
        <v>городское население</v>
      </c>
      <c r="O48" s="18">
        <v>9819.0</v>
      </c>
      <c r="P48" s="18">
        <v>8823.0</v>
      </c>
      <c r="Q48" s="18">
        <v>8115.0</v>
      </c>
      <c r="R48" s="18">
        <v>7184.0</v>
      </c>
      <c r="S48" s="18">
        <v>6206.0</v>
      </c>
      <c r="T48" s="18">
        <v>5372.0</v>
      </c>
      <c r="U48" s="18">
        <v>4912.0</v>
      </c>
      <c r="V48" s="18">
        <v>4623.0</v>
      </c>
      <c r="W48" s="18">
        <v>3970.0</v>
      </c>
      <c r="X48" s="18">
        <v>3636.0</v>
      </c>
      <c r="Y48" s="18">
        <v>3247.0</v>
      </c>
      <c r="Z48" s="19" t="str">
        <f t="shared" si="6"/>
        <v/>
      </c>
      <c r="AA48" s="19">
        <f t="shared" si="7"/>
        <v>65907</v>
      </c>
      <c r="AB48" s="19" t="str">
        <f t="shared" si="8"/>
        <v/>
      </c>
      <c r="AC48" s="19">
        <f t="shared" si="9"/>
        <v>5991.545455</v>
      </c>
      <c r="AD48" s="19">
        <f t="shared" si="10"/>
        <v>5372</v>
      </c>
      <c r="AE48" s="19" t="str">
        <f t="shared" si="11"/>
        <v>Нет моды</v>
      </c>
      <c r="AF48" s="19">
        <f t="shared" si="12"/>
        <v>3247</v>
      </c>
      <c r="AG48" s="19">
        <f t="shared" si="13"/>
        <v>9819</v>
      </c>
      <c r="AH48" s="20" t="str">
        <f t="shared" si="14"/>
        <v/>
      </c>
      <c r="AI48" s="21"/>
      <c r="AJ48" s="21"/>
      <c r="AK48" s="21"/>
      <c r="AL48" s="22">
        <f t="shared" si="5"/>
        <v>1</v>
      </c>
    </row>
    <row r="49" ht="12.75" customHeight="1">
      <c r="A49" s="13" t="s">
        <v>26</v>
      </c>
      <c r="B49" s="13" t="str">
        <f>IFERROR(__xludf.DUMMYFUNCTION("REGEXREPLACE(A49, ""\d"", """")")," Российская Федерация")</f>
        <v> Российская Федерация</v>
      </c>
      <c r="C49" s="14" t="str">
        <f t="shared" si="1"/>
        <v>Российская Федерация</v>
      </c>
      <c r="D49" s="3">
        <f t="shared" si="2"/>
        <v>2</v>
      </c>
      <c r="E49" s="15" t="s">
        <v>48</v>
      </c>
      <c r="F49" s="13" t="str">
        <f>IFERROR(__xludf.DUMMYFUNCTION("REGEXEXTRACT(E49, ""[А-Яа-я].*"")"),"Убийство")</f>
        <v>Убийство</v>
      </c>
      <c r="G49" s="16">
        <f t="shared" si="3"/>
        <v>2</v>
      </c>
      <c r="H49" s="13" t="s">
        <v>28</v>
      </c>
      <c r="I49" s="13" t="str">
        <f>IFERROR(__xludf.DUMMYFUNCTION("REGEXREPLACE(H49, "".*\s"", """")"),"человек")</f>
        <v>человек</v>
      </c>
      <c r="J49" s="13" t="s">
        <v>29</v>
      </c>
      <c r="K49" s="17" t="str">
        <f>IFERROR(__xludf.DUMMYFUNCTION("REGEXREPLACE(J49, ""^[\d\s]+"", """")"),"значение показателя за год")</f>
        <v>значение показателя за год</v>
      </c>
      <c r="L49" s="16">
        <f t="shared" si="4"/>
        <v>2</v>
      </c>
      <c r="M49" s="13" t="s">
        <v>32</v>
      </c>
      <c r="N49" s="13" t="str">
        <f>IFERROR(__xludf.DUMMYFUNCTION("REGEXEXTRACT(M49, "" (.+)$"")"),"сельское население")</f>
        <v>сельское население</v>
      </c>
      <c r="O49" s="18">
        <v>4608.0</v>
      </c>
      <c r="P49" s="18">
        <v>4098.0</v>
      </c>
      <c r="Q49" s="18">
        <v>3869.0</v>
      </c>
      <c r="R49" s="18">
        <v>3385.0</v>
      </c>
      <c r="S49" s="18">
        <v>2842.0</v>
      </c>
      <c r="T49" s="18">
        <v>2614.0</v>
      </c>
      <c r="U49" s="18">
        <v>2390.0</v>
      </c>
      <c r="V49" s="18">
        <v>2236.0</v>
      </c>
      <c r="W49" s="18">
        <v>1869.0</v>
      </c>
      <c r="X49" s="18">
        <v>1778.0</v>
      </c>
      <c r="Y49" s="18">
        <v>1477.0</v>
      </c>
      <c r="Z49" s="19" t="str">
        <f t="shared" si="6"/>
        <v/>
      </c>
      <c r="AA49" s="19" t="str">
        <f t="shared" si="7"/>
        <v/>
      </c>
      <c r="AB49" s="19">
        <f t="shared" si="8"/>
        <v>31166</v>
      </c>
      <c r="AC49" s="19">
        <f t="shared" si="9"/>
        <v>2833.272727</v>
      </c>
      <c r="AD49" s="19">
        <f t="shared" si="10"/>
        <v>2614</v>
      </c>
      <c r="AE49" s="19" t="str">
        <f t="shared" si="11"/>
        <v>Нет моды</v>
      </c>
      <c r="AF49" s="19">
        <f t="shared" si="12"/>
        <v>1477</v>
      </c>
      <c r="AG49" s="19">
        <f t="shared" si="13"/>
        <v>4608</v>
      </c>
      <c r="AH49" s="20" t="str">
        <f t="shared" si="14"/>
        <v>Город: 68%; Село: 32%</v>
      </c>
      <c r="AI49" s="21"/>
      <c r="AJ49" s="21"/>
      <c r="AK49" s="21"/>
      <c r="AL49" s="22">
        <f t="shared" si="5"/>
        <v>1</v>
      </c>
    </row>
    <row r="50" ht="12.75" customHeight="1">
      <c r="A50" s="13" t="s">
        <v>26</v>
      </c>
      <c r="B50" s="13" t="str">
        <f>IFERROR(__xludf.DUMMYFUNCTION("REGEXREPLACE(A50, ""\d"", """")")," Российская Федерация")</f>
        <v> Российская Федерация</v>
      </c>
      <c r="C50" s="14" t="str">
        <f t="shared" si="1"/>
        <v>Российская Федерация</v>
      </c>
      <c r="D50" s="3">
        <f t="shared" si="2"/>
        <v>2</v>
      </c>
      <c r="E50" s="15" t="s">
        <v>49</v>
      </c>
      <c r="F50" s="13" t="str">
        <f>IFERROR(__xludf.DUMMYFUNCTION("REGEXEXTRACT(E50, ""[А-Яа-я].*"")"),"Цереброваскулярные болезни")</f>
        <v>Цереброваскулярные болезни</v>
      </c>
      <c r="G50" s="16">
        <f t="shared" si="3"/>
        <v>2</v>
      </c>
      <c r="H50" s="13" t="s">
        <v>28</v>
      </c>
      <c r="I50" s="13" t="str">
        <f>IFERROR(__xludf.DUMMYFUNCTION("REGEXREPLACE(H50, "".*\s"", """")"),"человек")</f>
        <v>человек</v>
      </c>
      <c r="J50" s="13" t="s">
        <v>29</v>
      </c>
      <c r="K50" s="17" t="str">
        <f>IFERROR(__xludf.DUMMYFUNCTION("REGEXREPLACE(J50, ""^[\d\s]+"", """")"),"значение показателя за год")</f>
        <v>значение показателя за год</v>
      </c>
      <c r="L50" s="16">
        <f t="shared" si="4"/>
        <v>2</v>
      </c>
      <c r="M50" s="13" t="s">
        <v>30</v>
      </c>
      <c r="N50" s="13" t="str">
        <f>IFERROR(__xludf.DUMMYFUNCTION("REGEXEXTRACT(M50, "" (.+)$"")"),"все население")</f>
        <v>все население</v>
      </c>
      <c r="O50" s="18">
        <v>310531.0</v>
      </c>
      <c r="P50" s="18">
        <v>295602.0</v>
      </c>
      <c r="Q50" s="18">
        <v>290300.0</v>
      </c>
      <c r="R50" s="18">
        <v>279818.0</v>
      </c>
      <c r="S50" s="18">
        <v>264468.0</v>
      </c>
      <c r="T50" s="18">
        <v>263573.0</v>
      </c>
      <c r="U50" s="18">
        <v>260594.0</v>
      </c>
      <c r="V50" s="18">
        <v>278618.0</v>
      </c>
      <c r="W50" s="18">
        <v>278206.0</v>
      </c>
      <c r="X50" s="18">
        <v>248934.0</v>
      </c>
      <c r="Y50" s="18">
        <v>246500.0</v>
      </c>
      <c r="Z50" s="19">
        <f t="shared" si="6"/>
        <v>3017144</v>
      </c>
      <c r="AA50" s="19" t="str">
        <f t="shared" si="7"/>
        <v/>
      </c>
      <c r="AB50" s="19" t="str">
        <f t="shared" si="8"/>
        <v/>
      </c>
      <c r="AC50" s="19">
        <f t="shared" si="9"/>
        <v>274285.8182</v>
      </c>
      <c r="AD50" s="19">
        <f t="shared" si="10"/>
        <v>278206</v>
      </c>
      <c r="AE50" s="19" t="str">
        <f t="shared" si="11"/>
        <v>Нет моды</v>
      </c>
      <c r="AF50" s="19">
        <f t="shared" si="12"/>
        <v>1477</v>
      </c>
      <c r="AG50" s="19">
        <f t="shared" si="13"/>
        <v>310531</v>
      </c>
      <c r="AH50" s="20" t="str">
        <f t="shared" si="14"/>
        <v/>
      </c>
      <c r="AI50" s="21"/>
      <c r="AJ50" s="21"/>
      <c r="AK50" s="21"/>
      <c r="AL50" s="22">
        <f t="shared" si="5"/>
        <v>1</v>
      </c>
    </row>
    <row r="51" ht="12.75" customHeight="1">
      <c r="A51" s="13" t="s">
        <v>26</v>
      </c>
      <c r="B51" s="13" t="str">
        <f>IFERROR(__xludf.DUMMYFUNCTION("REGEXREPLACE(A51, ""\d"", """")")," Российская Федерация")</f>
        <v> Российская Федерация</v>
      </c>
      <c r="C51" s="14" t="str">
        <f t="shared" si="1"/>
        <v>Российская Федерация</v>
      </c>
      <c r="D51" s="3">
        <f t="shared" si="2"/>
        <v>2</v>
      </c>
      <c r="E51" s="15" t="s">
        <v>49</v>
      </c>
      <c r="F51" s="13" t="str">
        <f>IFERROR(__xludf.DUMMYFUNCTION("REGEXEXTRACT(E51, ""[А-Яа-я].*"")"),"Цереброваскулярные болезни")</f>
        <v>Цереброваскулярные болезни</v>
      </c>
      <c r="G51" s="16">
        <f t="shared" si="3"/>
        <v>2</v>
      </c>
      <c r="H51" s="13" t="s">
        <v>28</v>
      </c>
      <c r="I51" s="13" t="str">
        <f>IFERROR(__xludf.DUMMYFUNCTION("REGEXREPLACE(H51, "".*\s"", """")"),"человек")</f>
        <v>человек</v>
      </c>
      <c r="J51" s="13" t="s">
        <v>29</v>
      </c>
      <c r="K51" s="17" t="str">
        <f>IFERROR(__xludf.DUMMYFUNCTION("REGEXREPLACE(J51, ""^[\d\s]+"", """")"),"значение показателя за год")</f>
        <v>значение показателя за год</v>
      </c>
      <c r="L51" s="16">
        <f t="shared" si="4"/>
        <v>2</v>
      </c>
      <c r="M51" s="13" t="s">
        <v>31</v>
      </c>
      <c r="N51" s="13" t="str">
        <f>IFERROR(__xludf.DUMMYFUNCTION("REGEXEXTRACT(M51, "" (.+)$"")"),"городское население")</f>
        <v>городское население</v>
      </c>
      <c r="O51" s="18">
        <v>236566.0</v>
      </c>
      <c r="P51" s="18">
        <v>223287.0</v>
      </c>
      <c r="Q51" s="18">
        <v>217386.0</v>
      </c>
      <c r="R51" s="18">
        <v>209925.0</v>
      </c>
      <c r="S51" s="18">
        <v>197343.0</v>
      </c>
      <c r="T51" s="18">
        <v>196864.0</v>
      </c>
      <c r="U51" s="18">
        <v>196286.0</v>
      </c>
      <c r="V51" s="18">
        <v>211004.0</v>
      </c>
      <c r="W51" s="18">
        <v>210759.0</v>
      </c>
      <c r="X51" s="18">
        <v>186575.0</v>
      </c>
      <c r="Y51" s="18">
        <v>185502.0</v>
      </c>
      <c r="Z51" s="19" t="str">
        <f t="shared" si="6"/>
        <v/>
      </c>
      <c r="AA51" s="19">
        <f t="shared" si="7"/>
        <v>2271497</v>
      </c>
      <c r="AB51" s="19" t="str">
        <f t="shared" si="8"/>
        <v/>
      </c>
      <c r="AC51" s="19">
        <f t="shared" si="9"/>
        <v>206499.7273</v>
      </c>
      <c r="AD51" s="19">
        <f t="shared" si="10"/>
        <v>209925</v>
      </c>
      <c r="AE51" s="19" t="str">
        <f t="shared" si="11"/>
        <v>Нет моды</v>
      </c>
      <c r="AF51" s="19">
        <f t="shared" si="12"/>
        <v>185502</v>
      </c>
      <c r="AG51" s="19">
        <f t="shared" si="13"/>
        <v>236566</v>
      </c>
      <c r="AH51" s="20" t="str">
        <f t="shared" si="14"/>
        <v/>
      </c>
      <c r="AI51" s="21"/>
      <c r="AJ51" s="21"/>
      <c r="AK51" s="21"/>
      <c r="AL51" s="22">
        <f t="shared" si="5"/>
        <v>1</v>
      </c>
    </row>
    <row r="52" ht="12.75" customHeight="1">
      <c r="A52" s="13" t="s">
        <v>26</v>
      </c>
      <c r="B52" s="13" t="str">
        <f>IFERROR(__xludf.DUMMYFUNCTION("REGEXREPLACE(A52, ""\d"", """")")," Российская Федерация")</f>
        <v> Российская Федерация</v>
      </c>
      <c r="C52" s="14" t="str">
        <f t="shared" si="1"/>
        <v>Российская Федерация</v>
      </c>
      <c r="D52" s="3">
        <f t="shared" si="2"/>
        <v>2</v>
      </c>
      <c r="E52" s="15" t="s">
        <v>49</v>
      </c>
      <c r="F52" s="13" t="str">
        <f>IFERROR(__xludf.DUMMYFUNCTION("REGEXEXTRACT(E52, ""[А-Яа-я].*"")"),"Цереброваскулярные болезни")</f>
        <v>Цереброваскулярные болезни</v>
      </c>
      <c r="G52" s="16">
        <f t="shared" si="3"/>
        <v>2</v>
      </c>
      <c r="H52" s="13" t="s">
        <v>28</v>
      </c>
      <c r="I52" s="13" t="str">
        <f>IFERROR(__xludf.DUMMYFUNCTION("REGEXREPLACE(H52, "".*\s"", """")"),"человек")</f>
        <v>человек</v>
      </c>
      <c r="J52" s="13" t="s">
        <v>29</v>
      </c>
      <c r="K52" s="17" t="str">
        <f>IFERROR(__xludf.DUMMYFUNCTION("REGEXREPLACE(J52, ""^[\d\s]+"", """")"),"значение показателя за год")</f>
        <v>значение показателя за год</v>
      </c>
      <c r="L52" s="16">
        <f t="shared" si="4"/>
        <v>2</v>
      </c>
      <c r="M52" s="13" t="s">
        <v>32</v>
      </c>
      <c r="N52" s="13" t="str">
        <f>IFERROR(__xludf.DUMMYFUNCTION("REGEXEXTRACT(M52, "" (.+)$"")"),"сельское население")</f>
        <v>сельское население</v>
      </c>
      <c r="O52" s="18">
        <v>73965.0</v>
      </c>
      <c r="P52" s="18">
        <v>72315.0</v>
      </c>
      <c r="Q52" s="18">
        <v>72914.0</v>
      </c>
      <c r="R52" s="18">
        <v>69893.0</v>
      </c>
      <c r="S52" s="18">
        <v>67125.0</v>
      </c>
      <c r="T52" s="18">
        <v>66709.0</v>
      </c>
      <c r="U52" s="18">
        <v>64308.0</v>
      </c>
      <c r="V52" s="18">
        <v>67614.0</v>
      </c>
      <c r="W52" s="18">
        <v>67447.0</v>
      </c>
      <c r="X52" s="18">
        <v>62359.0</v>
      </c>
      <c r="Y52" s="18">
        <v>60998.0</v>
      </c>
      <c r="Z52" s="19" t="str">
        <f t="shared" si="6"/>
        <v/>
      </c>
      <c r="AA52" s="19" t="str">
        <f t="shared" si="7"/>
        <v/>
      </c>
      <c r="AB52" s="19">
        <f t="shared" si="8"/>
        <v>745647</v>
      </c>
      <c r="AC52" s="19">
        <f t="shared" si="9"/>
        <v>67786.09091</v>
      </c>
      <c r="AD52" s="19">
        <f t="shared" si="10"/>
        <v>67447</v>
      </c>
      <c r="AE52" s="19" t="str">
        <f t="shared" si="11"/>
        <v>Нет моды</v>
      </c>
      <c r="AF52" s="19">
        <f t="shared" si="12"/>
        <v>60998</v>
      </c>
      <c r="AG52" s="19">
        <f t="shared" si="13"/>
        <v>73965</v>
      </c>
      <c r="AH52" s="20" t="str">
        <f t="shared" si="14"/>
        <v>Город: 75%; Село: 25%</v>
      </c>
      <c r="AI52" s="21"/>
      <c r="AJ52" s="21"/>
      <c r="AK52" s="21"/>
      <c r="AL52" s="22">
        <f t="shared" si="5"/>
        <v>1</v>
      </c>
    </row>
    <row r="53" ht="12.75" customHeight="1">
      <c r="A53" s="26"/>
      <c r="B53" s="26"/>
      <c r="C53" s="27"/>
      <c r="D53" s="28"/>
      <c r="E53" s="26"/>
      <c r="F53" s="26"/>
      <c r="G53" s="29"/>
      <c r="H53" s="26"/>
      <c r="I53" s="26"/>
      <c r="J53" s="26"/>
      <c r="K53" s="30"/>
      <c r="L53" s="29"/>
      <c r="M53" s="26"/>
      <c r="N53" s="26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 t="str">
        <f t="shared" si="6"/>
        <v/>
      </c>
      <c r="AA53" s="31"/>
      <c r="AB53" s="31" t="str">
        <f t="shared" si="8"/>
        <v/>
      </c>
      <c r="AC53" s="31"/>
      <c r="AD53" s="31"/>
      <c r="AE53" s="31"/>
      <c r="AF53" s="31"/>
      <c r="AG53" s="31"/>
      <c r="AH53" s="32" t="str">
        <f t="shared" si="14"/>
        <v/>
      </c>
      <c r="AI53" s="21"/>
      <c r="AJ53" s="21"/>
      <c r="AK53" s="21"/>
      <c r="AL53" s="33"/>
    </row>
    <row r="54" ht="12.75" customHeight="1">
      <c r="A54" s="13" t="s">
        <v>50</v>
      </c>
      <c r="B54" s="13" t="str">
        <f>IFERROR(__xludf.DUMMYFUNCTION("REGEXREPLACE(A54, ""\d"", """")"),"     Центральный федеральный округ")</f>
        <v>     Центральный федеральный округ</v>
      </c>
      <c r="C54" s="14" t="str">
        <f t="shared" ref="C54:C5123" si="15">TRIM(B54)</f>
        <v>Центральный федеральный округ</v>
      </c>
      <c r="D54" s="3">
        <f t="shared" ref="D54:D5124" si="16">TYPE(A54)</f>
        <v>2</v>
      </c>
      <c r="E54" s="15" t="s">
        <v>27</v>
      </c>
      <c r="F54" s="13" t="str">
        <f>IFERROR(__xludf.DUMMYFUNCTION("REGEXEXTRACT(E54, ""[А-Яа-я].*"")"),"Болезни органов дыхания")</f>
        <v>Болезни органов дыхания</v>
      </c>
      <c r="G54" s="16">
        <f t="shared" ref="G54:G5124" si="17">TYPE(F54)</f>
        <v>2</v>
      </c>
      <c r="H54" s="13" t="s">
        <v>28</v>
      </c>
      <c r="I54" s="13" t="str">
        <f>IFERROR(__xludf.DUMMYFUNCTION("REGEXREPLACE(H54, "".*\s"", """")"),"человек")</f>
        <v>человек</v>
      </c>
      <c r="J54" s="13" t="s">
        <v>29</v>
      </c>
      <c r="K54" s="17" t="str">
        <f>IFERROR(__xludf.DUMMYFUNCTION("REGEXREPLACE(J54, ""^[\d\s]+"", """")"),"значение показателя за год")</f>
        <v>значение показателя за год</v>
      </c>
      <c r="L54" s="16">
        <f t="shared" ref="L54:L5124" si="18">TYPE(K54)</f>
        <v>2</v>
      </c>
      <c r="M54" s="13" t="s">
        <v>30</v>
      </c>
      <c r="N54" s="13" t="str">
        <f>IFERROR(__xludf.DUMMYFUNCTION("REGEXEXTRACT(M54, "" (.+)$"")"),"все население")</f>
        <v>все население</v>
      </c>
      <c r="O54" s="18">
        <v>18378.0</v>
      </c>
      <c r="P54" s="18">
        <v>19218.0</v>
      </c>
      <c r="Q54" s="18">
        <v>18988.0</v>
      </c>
      <c r="R54" s="18">
        <v>19774.0</v>
      </c>
      <c r="S54" s="18">
        <v>16529.0</v>
      </c>
      <c r="T54" s="18">
        <v>16245.0</v>
      </c>
      <c r="U54" s="18">
        <v>14862.0</v>
      </c>
      <c r="V54" s="18">
        <v>21831.0</v>
      </c>
      <c r="W54" s="18">
        <v>25288.0</v>
      </c>
      <c r="X54" s="18">
        <v>19511.0</v>
      </c>
      <c r="Y54" s="18">
        <v>19345.0</v>
      </c>
      <c r="Z54" s="19">
        <f t="shared" si="6"/>
        <v>209969</v>
      </c>
      <c r="AA54" s="19" t="str">
        <f t="shared" ref="AA54:AA5123" si="19">IF(N54="городское население", SUM(O54:Y54), )</f>
        <v/>
      </c>
      <c r="AB54" s="19" t="str">
        <f t="shared" si="8"/>
        <v/>
      </c>
      <c r="AC54" s="19">
        <f t="shared" ref="AC54:AC5123" si="20">AVERAGE(O54:Y54)</f>
        <v>19088.09091</v>
      </c>
      <c r="AD54" s="19">
        <f t="shared" ref="AD54:AD5123" si="21">MEDIAN(O53:Y54)</f>
        <v>19218</v>
      </c>
      <c r="AE54" s="19" t="str">
        <f t="shared" ref="AE54:AE5123" si="22">IFERROR(MODE(ФИЛЬТР(диапазон, диапазон&lt;&gt;"")), "Нет моды")</f>
        <v>Нет моды</v>
      </c>
      <c r="AF54" s="19">
        <f t="shared" ref="AF54:AF5124" si="23">MIN(O54:Y54)</f>
        <v>14862</v>
      </c>
      <c r="AG54" s="19">
        <f t="shared" ref="AG54:AG5124" si="24">MAX(O54:Y54)</f>
        <v>25288</v>
      </c>
      <c r="AH54" s="20" t="str">
        <f t="shared" si="14"/>
        <v/>
      </c>
      <c r="AI54" s="21"/>
      <c r="AJ54" s="21"/>
      <c r="AK54" s="21"/>
      <c r="AL54" s="22">
        <f t="shared" ref="AL54:AL5124" si="25">TYPE(O54)</f>
        <v>1</v>
      </c>
    </row>
    <row r="55" ht="12.75" customHeight="1">
      <c r="A55" s="13" t="s">
        <v>50</v>
      </c>
      <c r="B55" s="13" t="str">
        <f>IFERROR(__xludf.DUMMYFUNCTION("REGEXREPLACE(A55, ""\d"", """")"),"     Центральный федеральный округ")</f>
        <v>     Центральный федеральный округ</v>
      </c>
      <c r="C55" s="14" t="str">
        <f t="shared" si="15"/>
        <v>Центральный федеральный округ</v>
      </c>
      <c r="D55" s="3">
        <f t="shared" si="16"/>
        <v>2</v>
      </c>
      <c r="E55" s="15" t="s">
        <v>27</v>
      </c>
      <c r="F55" s="13" t="str">
        <f>IFERROR(__xludf.DUMMYFUNCTION("REGEXEXTRACT(E55, ""[А-Яа-я].*"")"),"Болезни органов дыхания")</f>
        <v>Болезни органов дыхания</v>
      </c>
      <c r="G55" s="16">
        <f t="shared" si="17"/>
        <v>2</v>
      </c>
      <c r="H55" s="13" t="s">
        <v>28</v>
      </c>
      <c r="I55" s="13" t="str">
        <f>IFERROR(__xludf.DUMMYFUNCTION("REGEXREPLACE(H55, "".*\s"", """")"),"человек")</f>
        <v>человек</v>
      </c>
      <c r="J55" s="13" t="s">
        <v>29</v>
      </c>
      <c r="K55" s="17" t="str">
        <f>IFERROR(__xludf.DUMMYFUNCTION("REGEXREPLACE(J55, ""^[\d\s]+"", """")"),"значение показателя за год")</f>
        <v>значение показателя за год</v>
      </c>
      <c r="L55" s="16">
        <f t="shared" si="18"/>
        <v>2</v>
      </c>
      <c r="M55" s="13" t="s">
        <v>31</v>
      </c>
      <c r="N55" s="13" t="str">
        <f>IFERROR(__xludf.DUMMYFUNCTION("REGEXEXTRACT(M55, "" (.+)$"")"),"городское население")</f>
        <v>городское население</v>
      </c>
      <c r="O55" s="18">
        <v>12957.0</v>
      </c>
      <c r="P55" s="18">
        <v>13398.0</v>
      </c>
      <c r="Q55" s="18">
        <v>13610.0</v>
      </c>
      <c r="R55" s="18">
        <v>14253.0</v>
      </c>
      <c r="S55" s="18">
        <v>11862.0</v>
      </c>
      <c r="T55" s="18">
        <v>12010.0</v>
      </c>
      <c r="U55" s="18">
        <v>10875.0</v>
      </c>
      <c r="V55" s="18">
        <v>16564.0</v>
      </c>
      <c r="W55" s="18">
        <v>18647.0</v>
      </c>
      <c r="X55" s="18">
        <v>13985.0</v>
      </c>
      <c r="Y55" s="18">
        <v>14155.0</v>
      </c>
      <c r="Z55" s="19" t="str">
        <f t="shared" si="6"/>
        <v/>
      </c>
      <c r="AA55" s="19">
        <f t="shared" si="19"/>
        <v>152316</v>
      </c>
      <c r="AB55" s="19" t="str">
        <f t="shared" si="8"/>
        <v/>
      </c>
      <c r="AC55" s="19">
        <f t="shared" si="20"/>
        <v>13846.90909</v>
      </c>
      <c r="AD55" s="19">
        <f t="shared" si="21"/>
        <v>16387</v>
      </c>
      <c r="AE55" s="19" t="str">
        <f t="shared" si="22"/>
        <v>Нет моды</v>
      </c>
      <c r="AF55" s="19">
        <f t="shared" si="23"/>
        <v>10875</v>
      </c>
      <c r="AG55" s="19">
        <f t="shared" si="24"/>
        <v>18647</v>
      </c>
      <c r="AH55" s="20" t="str">
        <f t="shared" si="14"/>
        <v/>
      </c>
      <c r="AI55" s="21"/>
      <c r="AJ55" s="21"/>
      <c r="AK55" s="21"/>
      <c r="AL55" s="22">
        <f t="shared" si="25"/>
        <v>1</v>
      </c>
    </row>
    <row r="56" ht="12.75" customHeight="1">
      <c r="A56" s="13" t="s">
        <v>50</v>
      </c>
      <c r="B56" s="13" t="str">
        <f>IFERROR(__xludf.DUMMYFUNCTION("REGEXREPLACE(A56, ""\d"", """")"),"     Центральный федеральный округ")</f>
        <v>     Центральный федеральный округ</v>
      </c>
      <c r="C56" s="14" t="str">
        <f t="shared" si="15"/>
        <v>Центральный федеральный округ</v>
      </c>
      <c r="D56" s="3">
        <f t="shared" si="16"/>
        <v>2</v>
      </c>
      <c r="E56" s="15" t="s">
        <v>27</v>
      </c>
      <c r="F56" s="13" t="str">
        <f>IFERROR(__xludf.DUMMYFUNCTION("REGEXEXTRACT(E56, ""[А-Яа-я].*"")"),"Болезни органов дыхания")</f>
        <v>Болезни органов дыхания</v>
      </c>
      <c r="G56" s="16">
        <f t="shared" si="17"/>
        <v>2</v>
      </c>
      <c r="H56" s="13" t="s">
        <v>28</v>
      </c>
      <c r="I56" s="13" t="str">
        <f>IFERROR(__xludf.DUMMYFUNCTION("REGEXREPLACE(H56, "".*\s"", """")"),"человек")</f>
        <v>человек</v>
      </c>
      <c r="J56" s="13" t="s">
        <v>29</v>
      </c>
      <c r="K56" s="17" t="str">
        <f>IFERROR(__xludf.DUMMYFUNCTION("REGEXREPLACE(J56, ""^[\d\s]+"", """")"),"значение показателя за год")</f>
        <v>значение показателя за год</v>
      </c>
      <c r="L56" s="16">
        <f t="shared" si="18"/>
        <v>2</v>
      </c>
      <c r="M56" s="13" t="s">
        <v>32</v>
      </c>
      <c r="N56" s="13" t="str">
        <f>IFERROR(__xludf.DUMMYFUNCTION("REGEXEXTRACT(M56, "" (.+)$"")"),"сельское население")</f>
        <v>сельское население</v>
      </c>
      <c r="O56" s="18">
        <v>5421.0</v>
      </c>
      <c r="P56" s="18">
        <v>5820.0</v>
      </c>
      <c r="Q56" s="18">
        <v>5378.0</v>
      </c>
      <c r="R56" s="18">
        <v>5521.0</v>
      </c>
      <c r="S56" s="18">
        <v>4667.0</v>
      </c>
      <c r="T56" s="18">
        <v>4235.0</v>
      </c>
      <c r="U56" s="18">
        <v>3987.0</v>
      </c>
      <c r="V56" s="18">
        <v>5267.0</v>
      </c>
      <c r="W56" s="18">
        <v>6641.0</v>
      </c>
      <c r="X56" s="18">
        <v>5526.0</v>
      </c>
      <c r="Y56" s="18">
        <v>5190.0</v>
      </c>
      <c r="Z56" s="19" t="str">
        <f t="shared" si="6"/>
        <v/>
      </c>
      <c r="AA56" s="19" t="str">
        <f t="shared" si="19"/>
        <v/>
      </c>
      <c r="AB56" s="19">
        <f t="shared" si="8"/>
        <v>57653</v>
      </c>
      <c r="AC56" s="19">
        <f t="shared" si="20"/>
        <v>5241.181818</v>
      </c>
      <c r="AD56" s="19">
        <f t="shared" si="21"/>
        <v>8758</v>
      </c>
      <c r="AE56" s="19" t="str">
        <f t="shared" si="22"/>
        <v>Нет моды</v>
      </c>
      <c r="AF56" s="19">
        <f t="shared" si="23"/>
        <v>3987</v>
      </c>
      <c r="AG56" s="19">
        <f t="shared" si="24"/>
        <v>6641</v>
      </c>
      <c r="AH56" s="20" t="str">
        <f t="shared" si="14"/>
        <v>Город: 73%; Село: 27%</v>
      </c>
      <c r="AI56" s="21"/>
      <c r="AJ56" s="21"/>
      <c r="AK56" s="21"/>
      <c r="AL56" s="22">
        <f t="shared" si="25"/>
        <v>1</v>
      </c>
    </row>
    <row r="57" ht="12.75" customHeight="1">
      <c r="A57" s="13" t="s">
        <v>50</v>
      </c>
      <c r="B57" s="13" t="str">
        <f>IFERROR(__xludf.DUMMYFUNCTION("REGEXREPLACE(A57, ""\d"", """")"),"     Центральный федеральный округ")</f>
        <v>     Центральный федеральный округ</v>
      </c>
      <c r="C57" s="14" t="str">
        <f t="shared" si="15"/>
        <v>Центральный федеральный округ</v>
      </c>
      <c r="D57" s="3">
        <f t="shared" si="16"/>
        <v>2</v>
      </c>
      <c r="E57" s="15" t="s">
        <v>33</v>
      </c>
      <c r="F57" s="13" t="str">
        <f>IFERROR(__xludf.DUMMYFUNCTION("REGEXEXTRACT(E57, ""[А-Яа-я].*"")"),"Болезни органов пищеварения")</f>
        <v>Болезни органов пищеварения</v>
      </c>
      <c r="G57" s="16">
        <f t="shared" si="17"/>
        <v>2</v>
      </c>
      <c r="H57" s="13" t="s">
        <v>28</v>
      </c>
      <c r="I57" s="13" t="str">
        <f>IFERROR(__xludf.DUMMYFUNCTION("REGEXREPLACE(H57, "".*\s"", """")"),"человек")</f>
        <v>человек</v>
      </c>
      <c r="J57" s="13" t="s">
        <v>29</v>
      </c>
      <c r="K57" s="17" t="str">
        <f>IFERROR(__xludf.DUMMYFUNCTION("REGEXREPLACE(J57, ""^[\d\s]+"", """")"),"значение показателя за год")</f>
        <v>значение показателя за год</v>
      </c>
      <c r="L57" s="16">
        <f t="shared" si="18"/>
        <v>2</v>
      </c>
      <c r="M57" s="13" t="s">
        <v>30</v>
      </c>
      <c r="N57" s="13" t="str">
        <f>IFERROR(__xludf.DUMMYFUNCTION("REGEXEXTRACT(M57, "" (.+)$"")"),"все население")</f>
        <v>все население</v>
      </c>
      <c r="O57" s="18">
        <v>24125.0</v>
      </c>
      <c r="P57" s="18">
        <v>26113.0</v>
      </c>
      <c r="Q57" s="18">
        <v>26983.0</v>
      </c>
      <c r="R57" s="18">
        <v>26856.0</v>
      </c>
      <c r="S57" s="18">
        <v>25187.0</v>
      </c>
      <c r="T57" s="18">
        <v>25702.0</v>
      </c>
      <c r="U57" s="18">
        <v>25730.0</v>
      </c>
      <c r="V57" s="18">
        <v>28283.0</v>
      </c>
      <c r="W57" s="18">
        <v>27562.0</v>
      </c>
      <c r="X57" s="18">
        <v>26515.0</v>
      </c>
      <c r="Y57" s="18">
        <v>27518.0</v>
      </c>
      <c r="Z57" s="19">
        <f t="shared" si="6"/>
        <v>290574</v>
      </c>
      <c r="AA57" s="19" t="str">
        <f t="shared" si="19"/>
        <v/>
      </c>
      <c r="AB57" s="19" t="str">
        <f t="shared" si="8"/>
        <v/>
      </c>
      <c r="AC57" s="19">
        <f t="shared" si="20"/>
        <v>26415.81818</v>
      </c>
      <c r="AD57" s="19">
        <f t="shared" si="21"/>
        <v>15383</v>
      </c>
      <c r="AE57" s="19" t="str">
        <f t="shared" si="22"/>
        <v>Нет моды</v>
      </c>
      <c r="AF57" s="19">
        <f t="shared" si="23"/>
        <v>24125</v>
      </c>
      <c r="AG57" s="19">
        <f t="shared" si="24"/>
        <v>28283</v>
      </c>
      <c r="AH57" s="20" t="str">
        <f t="shared" si="14"/>
        <v/>
      </c>
      <c r="AI57" s="21"/>
      <c r="AJ57" s="21"/>
      <c r="AK57" s="21"/>
      <c r="AL57" s="22">
        <f t="shared" si="25"/>
        <v>1</v>
      </c>
    </row>
    <row r="58" ht="12.75" customHeight="1">
      <c r="A58" s="13" t="s">
        <v>50</v>
      </c>
      <c r="B58" s="13" t="str">
        <f>IFERROR(__xludf.DUMMYFUNCTION("REGEXREPLACE(A58, ""\d"", """")"),"     Центральный федеральный округ")</f>
        <v>     Центральный федеральный округ</v>
      </c>
      <c r="C58" s="14" t="str">
        <f t="shared" si="15"/>
        <v>Центральный федеральный округ</v>
      </c>
      <c r="D58" s="3">
        <f t="shared" si="16"/>
        <v>2</v>
      </c>
      <c r="E58" s="15" t="s">
        <v>33</v>
      </c>
      <c r="F58" s="13" t="str">
        <f>IFERROR(__xludf.DUMMYFUNCTION("REGEXEXTRACT(E58, ""[А-Яа-я].*"")"),"Болезни органов пищеварения")</f>
        <v>Болезни органов пищеварения</v>
      </c>
      <c r="G58" s="16">
        <f t="shared" si="17"/>
        <v>2</v>
      </c>
      <c r="H58" s="13" t="s">
        <v>28</v>
      </c>
      <c r="I58" s="13" t="str">
        <f>IFERROR(__xludf.DUMMYFUNCTION("REGEXREPLACE(H58, "".*\s"", """")"),"человек")</f>
        <v>человек</v>
      </c>
      <c r="J58" s="13" t="s">
        <v>29</v>
      </c>
      <c r="K58" s="17" t="str">
        <f>IFERROR(__xludf.DUMMYFUNCTION("REGEXREPLACE(J58, ""^[\d\s]+"", """")"),"значение показателя за год")</f>
        <v>значение показателя за год</v>
      </c>
      <c r="L58" s="16">
        <f t="shared" si="18"/>
        <v>2</v>
      </c>
      <c r="M58" s="13" t="s">
        <v>31</v>
      </c>
      <c r="N58" s="13" t="str">
        <f>IFERROR(__xludf.DUMMYFUNCTION("REGEXEXTRACT(M58, "" (.+)$"")"),"городское население")</f>
        <v>городское население</v>
      </c>
      <c r="O58" s="18">
        <v>19267.0</v>
      </c>
      <c r="P58" s="18">
        <v>20636.0</v>
      </c>
      <c r="Q58" s="18">
        <v>21289.0</v>
      </c>
      <c r="R58" s="18">
        <v>21271.0</v>
      </c>
      <c r="S58" s="18">
        <v>19942.0</v>
      </c>
      <c r="T58" s="18">
        <v>20252.0</v>
      </c>
      <c r="U58" s="18">
        <v>20451.0</v>
      </c>
      <c r="V58" s="18">
        <v>22456.0</v>
      </c>
      <c r="W58" s="18">
        <v>21837.0</v>
      </c>
      <c r="X58" s="18">
        <v>21115.0</v>
      </c>
      <c r="Y58" s="18">
        <v>21984.0</v>
      </c>
      <c r="Z58" s="19" t="str">
        <f t="shared" si="6"/>
        <v/>
      </c>
      <c r="AA58" s="19">
        <f t="shared" si="19"/>
        <v>230500</v>
      </c>
      <c r="AB58" s="19" t="str">
        <f t="shared" si="8"/>
        <v/>
      </c>
      <c r="AC58" s="19">
        <f t="shared" si="20"/>
        <v>20954.54545</v>
      </c>
      <c r="AD58" s="19">
        <f t="shared" si="21"/>
        <v>23290.5</v>
      </c>
      <c r="AE58" s="19" t="str">
        <f t="shared" si="22"/>
        <v>Нет моды</v>
      </c>
      <c r="AF58" s="19">
        <f t="shared" si="23"/>
        <v>19267</v>
      </c>
      <c r="AG58" s="19">
        <f t="shared" si="24"/>
        <v>22456</v>
      </c>
      <c r="AH58" s="20" t="str">
        <f t="shared" si="14"/>
        <v/>
      </c>
      <c r="AI58" s="21"/>
      <c r="AJ58" s="21"/>
      <c r="AK58" s="21"/>
      <c r="AL58" s="22">
        <f t="shared" si="25"/>
        <v>1</v>
      </c>
    </row>
    <row r="59" ht="12.75" customHeight="1">
      <c r="A59" s="13" t="s">
        <v>50</v>
      </c>
      <c r="B59" s="13" t="str">
        <f>IFERROR(__xludf.DUMMYFUNCTION("REGEXREPLACE(A59, ""\d"", """")"),"     Центральный федеральный округ")</f>
        <v>     Центральный федеральный округ</v>
      </c>
      <c r="C59" s="14" t="str">
        <f t="shared" si="15"/>
        <v>Центральный федеральный округ</v>
      </c>
      <c r="D59" s="3">
        <f t="shared" si="16"/>
        <v>2</v>
      </c>
      <c r="E59" s="15" t="s">
        <v>33</v>
      </c>
      <c r="F59" s="13" t="str">
        <f>IFERROR(__xludf.DUMMYFUNCTION("REGEXEXTRACT(E59, ""[А-Яа-я].*"")"),"Болезни органов пищеварения")</f>
        <v>Болезни органов пищеварения</v>
      </c>
      <c r="G59" s="16">
        <f t="shared" si="17"/>
        <v>2</v>
      </c>
      <c r="H59" s="13" t="s">
        <v>28</v>
      </c>
      <c r="I59" s="13" t="str">
        <f>IFERROR(__xludf.DUMMYFUNCTION("REGEXREPLACE(H59, "".*\s"", """")"),"человек")</f>
        <v>человек</v>
      </c>
      <c r="J59" s="13" t="s">
        <v>29</v>
      </c>
      <c r="K59" s="17" t="str">
        <f>IFERROR(__xludf.DUMMYFUNCTION("REGEXREPLACE(J59, ""^[\d\s]+"", """")"),"значение показателя за год")</f>
        <v>значение показателя за год</v>
      </c>
      <c r="L59" s="16">
        <f t="shared" si="18"/>
        <v>2</v>
      </c>
      <c r="M59" s="13" t="s">
        <v>32</v>
      </c>
      <c r="N59" s="13" t="str">
        <f>IFERROR(__xludf.DUMMYFUNCTION("REGEXEXTRACT(M59, "" (.+)$"")"),"сельское население")</f>
        <v>сельское население</v>
      </c>
      <c r="O59" s="18">
        <v>4858.0</v>
      </c>
      <c r="P59" s="18">
        <v>5477.0</v>
      </c>
      <c r="Q59" s="18">
        <v>5694.0</v>
      </c>
      <c r="R59" s="18">
        <v>5585.0</v>
      </c>
      <c r="S59" s="18">
        <v>5245.0</v>
      </c>
      <c r="T59" s="18">
        <v>5450.0</v>
      </c>
      <c r="U59" s="18">
        <v>5279.0</v>
      </c>
      <c r="V59" s="18">
        <v>5827.0</v>
      </c>
      <c r="W59" s="18">
        <v>5725.0</v>
      </c>
      <c r="X59" s="18">
        <v>5400.0</v>
      </c>
      <c r="Y59" s="18">
        <v>5534.0</v>
      </c>
      <c r="Z59" s="19" t="str">
        <f t="shared" si="6"/>
        <v/>
      </c>
      <c r="AA59" s="19" t="str">
        <f t="shared" si="19"/>
        <v/>
      </c>
      <c r="AB59" s="19">
        <f t="shared" si="8"/>
        <v>60074</v>
      </c>
      <c r="AC59" s="19">
        <f t="shared" si="20"/>
        <v>5461.272727</v>
      </c>
      <c r="AD59" s="19">
        <f t="shared" si="21"/>
        <v>12547</v>
      </c>
      <c r="AE59" s="19" t="str">
        <f t="shared" si="22"/>
        <v>Нет моды</v>
      </c>
      <c r="AF59" s="19">
        <f t="shared" si="23"/>
        <v>4858</v>
      </c>
      <c r="AG59" s="19">
        <f t="shared" si="24"/>
        <v>5827</v>
      </c>
      <c r="AH59" s="20" t="str">
        <f t="shared" si="14"/>
        <v>Город: 79%; Село: 21%</v>
      </c>
      <c r="AI59" s="21"/>
      <c r="AJ59" s="21"/>
      <c r="AK59" s="21"/>
      <c r="AL59" s="22">
        <f t="shared" si="25"/>
        <v>1</v>
      </c>
    </row>
    <row r="60" ht="12.75" customHeight="1">
      <c r="A60" s="13" t="s">
        <v>50</v>
      </c>
      <c r="B60" s="13" t="str">
        <f>IFERROR(__xludf.DUMMYFUNCTION("REGEXREPLACE(A60, ""\d"", """")"),"     Центральный федеральный округ")</f>
        <v>     Центральный федеральный округ</v>
      </c>
      <c r="C60" s="14" t="str">
        <f t="shared" si="15"/>
        <v>Центральный федеральный округ</v>
      </c>
      <c r="D60" s="3">
        <f t="shared" si="16"/>
        <v>2</v>
      </c>
      <c r="E60" s="15" t="s">
        <v>34</v>
      </c>
      <c r="F60" s="13" t="str">
        <f>IFERROR(__xludf.DUMMYFUNCTION("REGEXEXTRACT(E60, ""[А-Яа-я].*"")"),"Болезни системы кровообращения")</f>
        <v>Болезни системы кровообращения</v>
      </c>
      <c r="G60" s="16">
        <f t="shared" si="17"/>
        <v>2</v>
      </c>
      <c r="H60" s="13" t="s">
        <v>28</v>
      </c>
      <c r="I60" s="13" t="str">
        <f>IFERROR(__xludf.DUMMYFUNCTION("REGEXREPLACE(H60, "".*\s"", """")"),"человек")</f>
        <v>человек</v>
      </c>
      <c r="J60" s="13" t="s">
        <v>29</v>
      </c>
      <c r="K60" s="17" t="str">
        <f>IFERROR(__xludf.DUMMYFUNCTION("REGEXREPLACE(J60, ""^[\d\s]+"", """")"),"значение показателя за год")</f>
        <v>значение показателя за год</v>
      </c>
      <c r="L60" s="16">
        <f t="shared" si="18"/>
        <v>2</v>
      </c>
      <c r="M60" s="13" t="s">
        <v>30</v>
      </c>
      <c r="N60" s="13" t="str">
        <f>IFERROR(__xludf.DUMMYFUNCTION("REGEXEXTRACT(M60, "" (.+)$"")"),"все население")</f>
        <v>все население</v>
      </c>
      <c r="O60" s="18">
        <v>291431.0</v>
      </c>
      <c r="P60" s="18">
        <v>274217.0</v>
      </c>
      <c r="Q60" s="18">
        <v>259464.0</v>
      </c>
      <c r="R60" s="18">
        <v>256647.0</v>
      </c>
      <c r="S60" s="18">
        <v>242836.0</v>
      </c>
      <c r="T60" s="18">
        <v>232860.0</v>
      </c>
      <c r="U60" s="18">
        <v>227487.0</v>
      </c>
      <c r="V60" s="18">
        <v>246084.0</v>
      </c>
      <c r="W60" s="18">
        <v>249658.0</v>
      </c>
      <c r="X60" s="18">
        <v>227023.0</v>
      </c>
      <c r="Y60" s="18">
        <v>227232.0</v>
      </c>
      <c r="Z60" s="19">
        <f t="shared" si="6"/>
        <v>2734939</v>
      </c>
      <c r="AA60" s="19" t="str">
        <f t="shared" si="19"/>
        <v/>
      </c>
      <c r="AB60" s="19" t="str">
        <f t="shared" si="8"/>
        <v/>
      </c>
      <c r="AC60" s="19">
        <f t="shared" si="20"/>
        <v>248630.8182</v>
      </c>
      <c r="AD60" s="19">
        <f t="shared" si="21"/>
        <v>116425</v>
      </c>
      <c r="AE60" s="19" t="str">
        <f t="shared" si="22"/>
        <v>Нет моды</v>
      </c>
      <c r="AF60" s="19">
        <f t="shared" si="23"/>
        <v>227023</v>
      </c>
      <c r="AG60" s="19">
        <f t="shared" si="24"/>
        <v>291431</v>
      </c>
      <c r="AH60" s="20" t="str">
        <f t="shared" si="14"/>
        <v/>
      </c>
      <c r="AI60" s="21"/>
      <c r="AJ60" s="21"/>
      <c r="AK60" s="21"/>
      <c r="AL60" s="22">
        <f t="shared" si="25"/>
        <v>1</v>
      </c>
    </row>
    <row r="61" ht="12.75" customHeight="1">
      <c r="A61" s="13" t="s">
        <v>50</v>
      </c>
      <c r="B61" s="13" t="str">
        <f>IFERROR(__xludf.DUMMYFUNCTION("REGEXREPLACE(A61, ""\d"", """")"),"     Центральный федеральный округ")</f>
        <v>     Центральный федеральный округ</v>
      </c>
      <c r="C61" s="14" t="str">
        <f t="shared" si="15"/>
        <v>Центральный федеральный округ</v>
      </c>
      <c r="D61" s="3">
        <f t="shared" si="16"/>
        <v>2</v>
      </c>
      <c r="E61" s="15" t="s">
        <v>34</v>
      </c>
      <c r="F61" s="13" t="str">
        <f>IFERROR(__xludf.DUMMYFUNCTION("REGEXEXTRACT(E61, ""[А-Яа-я].*"")"),"Болезни системы кровообращения")</f>
        <v>Болезни системы кровообращения</v>
      </c>
      <c r="G61" s="16">
        <f t="shared" si="17"/>
        <v>2</v>
      </c>
      <c r="H61" s="13" t="s">
        <v>28</v>
      </c>
      <c r="I61" s="13" t="str">
        <f>IFERROR(__xludf.DUMMYFUNCTION("REGEXREPLACE(H61, "".*\s"", """")"),"человек")</f>
        <v>человек</v>
      </c>
      <c r="J61" s="13" t="s">
        <v>29</v>
      </c>
      <c r="K61" s="17" t="str">
        <f>IFERROR(__xludf.DUMMYFUNCTION("REGEXREPLACE(J61, ""^[\d\s]+"", """")"),"значение показателя за год")</f>
        <v>значение показателя за год</v>
      </c>
      <c r="L61" s="16">
        <f t="shared" si="18"/>
        <v>2</v>
      </c>
      <c r="M61" s="13" t="s">
        <v>31</v>
      </c>
      <c r="N61" s="13" t="str">
        <f>IFERROR(__xludf.DUMMYFUNCTION("REGEXEXTRACT(M61, "" (.+)$"")"),"городское население")</f>
        <v>городское население</v>
      </c>
      <c r="O61" s="18">
        <v>225789.0</v>
      </c>
      <c r="P61" s="18">
        <v>213479.0</v>
      </c>
      <c r="Q61" s="18">
        <v>202966.0</v>
      </c>
      <c r="R61" s="18">
        <v>203129.0</v>
      </c>
      <c r="S61" s="18">
        <v>192975.0</v>
      </c>
      <c r="T61" s="18">
        <v>185260.0</v>
      </c>
      <c r="U61" s="18">
        <v>181805.0</v>
      </c>
      <c r="V61" s="18">
        <v>197537.0</v>
      </c>
      <c r="W61" s="18">
        <v>199138.0</v>
      </c>
      <c r="X61" s="18">
        <v>181699.0</v>
      </c>
      <c r="Y61" s="18">
        <v>183775.0</v>
      </c>
      <c r="Z61" s="19" t="str">
        <f t="shared" si="6"/>
        <v/>
      </c>
      <c r="AA61" s="19">
        <f t="shared" si="19"/>
        <v>2167552</v>
      </c>
      <c r="AB61" s="19" t="str">
        <f t="shared" si="8"/>
        <v/>
      </c>
      <c r="AC61" s="19">
        <f t="shared" si="20"/>
        <v>197050.1818</v>
      </c>
      <c r="AD61" s="19">
        <f t="shared" si="21"/>
        <v>226406</v>
      </c>
      <c r="AE61" s="19" t="str">
        <f t="shared" si="22"/>
        <v>Нет моды</v>
      </c>
      <c r="AF61" s="19">
        <f t="shared" si="23"/>
        <v>181699</v>
      </c>
      <c r="AG61" s="19">
        <f t="shared" si="24"/>
        <v>225789</v>
      </c>
      <c r="AH61" s="20" t="str">
        <f t="shared" si="14"/>
        <v/>
      </c>
      <c r="AI61" s="21"/>
      <c r="AJ61" s="21"/>
      <c r="AK61" s="21"/>
      <c r="AL61" s="22">
        <f t="shared" si="25"/>
        <v>1</v>
      </c>
    </row>
    <row r="62" ht="12.75" customHeight="1">
      <c r="A62" s="13" t="s">
        <v>50</v>
      </c>
      <c r="B62" s="13" t="str">
        <f>IFERROR(__xludf.DUMMYFUNCTION("REGEXREPLACE(A62, ""\d"", """")"),"     Центральный федеральный округ")</f>
        <v>     Центральный федеральный округ</v>
      </c>
      <c r="C62" s="14" t="str">
        <f t="shared" si="15"/>
        <v>Центральный федеральный округ</v>
      </c>
      <c r="D62" s="3">
        <f t="shared" si="16"/>
        <v>2</v>
      </c>
      <c r="E62" s="15" t="s">
        <v>34</v>
      </c>
      <c r="F62" s="13" t="str">
        <f>IFERROR(__xludf.DUMMYFUNCTION("REGEXEXTRACT(E62, ""[А-Яа-я].*"")"),"Болезни системы кровообращения")</f>
        <v>Болезни системы кровообращения</v>
      </c>
      <c r="G62" s="16">
        <f t="shared" si="17"/>
        <v>2</v>
      </c>
      <c r="H62" s="13" t="s">
        <v>28</v>
      </c>
      <c r="I62" s="13" t="str">
        <f>IFERROR(__xludf.DUMMYFUNCTION("REGEXREPLACE(H62, "".*\s"", """")"),"человек")</f>
        <v>человек</v>
      </c>
      <c r="J62" s="13" t="s">
        <v>29</v>
      </c>
      <c r="K62" s="17" t="str">
        <f>IFERROR(__xludf.DUMMYFUNCTION("REGEXREPLACE(J62, ""^[\d\s]+"", """")"),"значение показателя за год")</f>
        <v>значение показателя за год</v>
      </c>
      <c r="L62" s="16">
        <f t="shared" si="18"/>
        <v>2</v>
      </c>
      <c r="M62" s="13" t="s">
        <v>32</v>
      </c>
      <c r="N62" s="13" t="str">
        <f>IFERROR(__xludf.DUMMYFUNCTION("REGEXEXTRACT(M62, "" (.+)$"")"),"сельское население")</f>
        <v>сельское население</v>
      </c>
      <c r="O62" s="18">
        <v>65642.0</v>
      </c>
      <c r="P62" s="18">
        <v>60738.0</v>
      </c>
      <c r="Q62" s="18">
        <v>56498.0</v>
      </c>
      <c r="R62" s="18">
        <v>53518.0</v>
      </c>
      <c r="S62" s="18">
        <v>49861.0</v>
      </c>
      <c r="T62" s="18">
        <v>47600.0</v>
      </c>
      <c r="U62" s="18">
        <v>45682.0</v>
      </c>
      <c r="V62" s="18">
        <v>48547.0</v>
      </c>
      <c r="W62" s="18">
        <v>50520.0</v>
      </c>
      <c r="X62" s="18">
        <v>45324.0</v>
      </c>
      <c r="Y62" s="18">
        <v>43457.0</v>
      </c>
      <c r="Z62" s="19" t="str">
        <f t="shared" si="6"/>
        <v/>
      </c>
      <c r="AA62" s="19" t="str">
        <f t="shared" si="19"/>
        <v/>
      </c>
      <c r="AB62" s="19">
        <f t="shared" si="8"/>
        <v>567387</v>
      </c>
      <c r="AC62" s="19">
        <f t="shared" si="20"/>
        <v>51580.63636</v>
      </c>
      <c r="AD62" s="19">
        <f t="shared" si="21"/>
        <v>123670.5</v>
      </c>
      <c r="AE62" s="19" t="str">
        <f t="shared" si="22"/>
        <v>Нет моды</v>
      </c>
      <c r="AF62" s="19">
        <f t="shared" si="23"/>
        <v>43457</v>
      </c>
      <c r="AG62" s="19">
        <f t="shared" si="24"/>
        <v>65642</v>
      </c>
      <c r="AH62" s="20" t="str">
        <f t="shared" si="14"/>
        <v>Город: 79%; Село: 21%</v>
      </c>
      <c r="AI62" s="21"/>
      <c r="AJ62" s="21"/>
      <c r="AK62" s="21"/>
      <c r="AL62" s="22">
        <f t="shared" si="25"/>
        <v>1</v>
      </c>
    </row>
    <row r="63" ht="12.75" customHeight="1">
      <c r="A63" s="13" t="s">
        <v>50</v>
      </c>
      <c r="B63" s="13" t="str">
        <f>IFERROR(__xludf.DUMMYFUNCTION("REGEXREPLACE(A63, ""\d"", """")"),"     Центральный федеральный округ")</f>
        <v>     Центральный федеральный округ</v>
      </c>
      <c r="C63" s="14" t="str">
        <f t="shared" si="15"/>
        <v>Центральный федеральный округ</v>
      </c>
      <c r="D63" s="3">
        <f t="shared" si="16"/>
        <v>2</v>
      </c>
      <c r="E63" s="15" t="s">
        <v>35</v>
      </c>
      <c r="F63" s="13" t="str">
        <f>IFERROR(__xludf.DUMMYFUNCTION("REGEXEXTRACT(E63, ""[А-Яа-я].*"")"),"внешние причины")</f>
        <v>внешние причины</v>
      </c>
      <c r="G63" s="16">
        <f t="shared" si="17"/>
        <v>2</v>
      </c>
      <c r="H63" s="13" t="s">
        <v>28</v>
      </c>
      <c r="I63" s="13" t="str">
        <f>IFERROR(__xludf.DUMMYFUNCTION("REGEXREPLACE(H63, "".*\s"", """")"),"человек")</f>
        <v>человек</v>
      </c>
      <c r="J63" s="13" t="s">
        <v>29</v>
      </c>
      <c r="K63" s="17" t="str">
        <f>IFERROR(__xludf.DUMMYFUNCTION("REGEXREPLACE(J63, ""^[\d\s]+"", """")"),"значение показателя за год")</f>
        <v>значение показателя за год</v>
      </c>
      <c r="L63" s="16">
        <f t="shared" si="18"/>
        <v>2</v>
      </c>
      <c r="M63" s="13" t="s">
        <v>30</v>
      </c>
      <c r="N63" s="13" t="str">
        <f>IFERROR(__xludf.DUMMYFUNCTION("REGEXEXTRACT(M63, "" (.+)$"")"),"все население")</f>
        <v>все население</v>
      </c>
      <c r="O63" s="18">
        <v>41587.0</v>
      </c>
      <c r="P63" s="18">
        <v>43619.0</v>
      </c>
      <c r="Q63" s="18">
        <v>40193.0</v>
      </c>
      <c r="R63" s="18">
        <v>39481.0</v>
      </c>
      <c r="S63" s="18">
        <v>36949.0</v>
      </c>
      <c r="T63" s="18">
        <v>33861.0</v>
      </c>
      <c r="U63" s="18">
        <v>31393.0</v>
      </c>
      <c r="V63" s="18">
        <v>33274.0</v>
      </c>
      <c r="W63" s="18">
        <v>33504.0</v>
      </c>
      <c r="X63" s="18">
        <v>33772.0</v>
      </c>
      <c r="Y63" s="18">
        <v>36066.0</v>
      </c>
      <c r="Z63" s="19">
        <f t="shared" si="6"/>
        <v>403699</v>
      </c>
      <c r="AA63" s="19" t="str">
        <f t="shared" si="19"/>
        <v/>
      </c>
      <c r="AB63" s="19" t="str">
        <f t="shared" si="8"/>
        <v/>
      </c>
      <c r="AC63" s="19">
        <f t="shared" si="20"/>
        <v>36699.90909</v>
      </c>
      <c r="AD63" s="19">
        <f t="shared" si="21"/>
        <v>43538</v>
      </c>
      <c r="AE63" s="19" t="str">
        <f t="shared" si="22"/>
        <v>Нет моды</v>
      </c>
      <c r="AF63" s="19">
        <f t="shared" si="23"/>
        <v>31393</v>
      </c>
      <c r="AG63" s="19">
        <f t="shared" si="24"/>
        <v>43619</v>
      </c>
      <c r="AH63" s="20" t="str">
        <f t="shared" si="14"/>
        <v/>
      </c>
      <c r="AI63" s="21"/>
      <c r="AJ63" s="21"/>
      <c r="AK63" s="21"/>
      <c r="AL63" s="22">
        <f t="shared" si="25"/>
        <v>1</v>
      </c>
    </row>
    <row r="64" ht="12.75" customHeight="1">
      <c r="A64" s="13" t="s">
        <v>50</v>
      </c>
      <c r="B64" s="13" t="str">
        <f>IFERROR(__xludf.DUMMYFUNCTION("REGEXREPLACE(A64, ""\d"", """")"),"     Центральный федеральный округ")</f>
        <v>     Центральный федеральный округ</v>
      </c>
      <c r="C64" s="14" t="str">
        <f t="shared" si="15"/>
        <v>Центральный федеральный округ</v>
      </c>
      <c r="D64" s="3">
        <f t="shared" si="16"/>
        <v>2</v>
      </c>
      <c r="E64" s="15" t="s">
        <v>35</v>
      </c>
      <c r="F64" s="13" t="str">
        <f>IFERROR(__xludf.DUMMYFUNCTION("REGEXEXTRACT(E64, ""[А-Яа-я].*"")"),"внешние причины")</f>
        <v>внешние причины</v>
      </c>
      <c r="G64" s="16">
        <f t="shared" si="17"/>
        <v>2</v>
      </c>
      <c r="H64" s="13" t="s">
        <v>28</v>
      </c>
      <c r="I64" s="13" t="str">
        <f>IFERROR(__xludf.DUMMYFUNCTION("REGEXREPLACE(H64, "".*\s"", """")"),"человек")</f>
        <v>человек</v>
      </c>
      <c r="J64" s="13" t="s">
        <v>29</v>
      </c>
      <c r="K64" s="17" t="str">
        <f>IFERROR(__xludf.DUMMYFUNCTION("REGEXREPLACE(J64, ""^[\d\s]+"", """")"),"значение показателя за год")</f>
        <v>значение показателя за год</v>
      </c>
      <c r="L64" s="16">
        <f t="shared" si="18"/>
        <v>2</v>
      </c>
      <c r="M64" s="13" t="s">
        <v>31</v>
      </c>
      <c r="N64" s="13" t="str">
        <f>IFERROR(__xludf.DUMMYFUNCTION("REGEXEXTRACT(M64, "" (.+)$"")"),"городское население")</f>
        <v>городское население</v>
      </c>
      <c r="O64" s="18">
        <v>31092.0</v>
      </c>
      <c r="P64" s="18">
        <v>32884.0</v>
      </c>
      <c r="Q64" s="18">
        <v>30072.0</v>
      </c>
      <c r="R64" s="18">
        <v>29894.0</v>
      </c>
      <c r="S64" s="18">
        <v>28304.0</v>
      </c>
      <c r="T64" s="18">
        <v>25943.0</v>
      </c>
      <c r="U64" s="18">
        <v>24224.0</v>
      </c>
      <c r="V64" s="18">
        <v>25962.0</v>
      </c>
      <c r="W64" s="18">
        <v>26233.0</v>
      </c>
      <c r="X64" s="18">
        <v>26606.0</v>
      </c>
      <c r="Y64" s="18">
        <v>28285.0</v>
      </c>
      <c r="Z64" s="19" t="str">
        <f t="shared" si="6"/>
        <v/>
      </c>
      <c r="AA64" s="19">
        <f t="shared" si="19"/>
        <v>309499</v>
      </c>
      <c r="AB64" s="19" t="str">
        <f t="shared" si="8"/>
        <v/>
      </c>
      <c r="AC64" s="19">
        <f t="shared" si="20"/>
        <v>28136.27273</v>
      </c>
      <c r="AD64" s="19">
        <f t="shared" si="21"/>
        <v>32138.5</v>
      </c>
      <c r="AE64" s="19" t="str">
        <f t="shared" si="22"/>
        <v>Нет моды</v>
      </c>
      <c r="AF64" s="19">
        <f t="shared" si="23"/>
        <v>24224</v>
      </c>
      <c r="AG64" s="19">
        <f t="shared" si="24"/>
        <v>32884</v>
      </c>
      <c r="AH64" s="20" t="str">
        <f t="shared" si="14"/>
        <v/>
      </c>
      <c r="AI64" s="21"/>
      <c r="AJ64" s="21"/>
      <c r="AK64" s="21"/>
      <c r="AL64" s="22">
        <f t="shared" si="25"/>
        <v>1</v>
      </c>
    </row>
    <row r="65" ht="12.75" customHeight="1">
      <c r="A65" s="13" t="s">
        <v>50</v>
      </c>
      <c r="B65" s="13" t="str">
        <f>IFERROR(__xludf.DUMMYFUNCTION("REGEXREPLACE(A65, ""\d"", """")"),"     Центральный федеральный округ")</f>
        <v>     Центральный федеральный округ</v>
      </c>
      <c r="C65" s="14" t="str">
        <f t="shared" si="15"/>
        <v>Центральный федеральный округ</v>
      </c>
      <c r="D65" s="3">
        <f t="shared" si="16"/>
        <v>2</v>
      </c>
      <c r="E65" s="15" t="s">
        <v>35</v>
      </c>
      <c r="F65" s="13" t="str">
        <f>IFERROR(__xludf.DUMMYFUNCTION("REGEXEXTRACT(E65, ""[А-Яа-я].*"")"),"внешние причины")</f>
        <v>внешние причины</v>
      </c>
      <c r="G65" s="16">
        <f t="shared" si="17"/>
        <v>2</v>
      </c>
      <c r="H65" s="13" t="s">
        <v>28</v>
      </c>
      <c r="I65" s="13" t="str">
        <f>IFERROR(__xludf.DUMMYFUNCTION("REGEXREPLACE(H65, "".*\s"", """")"),"человек")</f>
        <v>человек</v>
      </c>
      <c r="J65" s="13" t="s">
        <v>29</v>
      </c>
      <c r="K65" s="17" t="str">
        <f>IFERROR(__xludf.DUMMYFUNCTION("REGEXREPLACE(J65, ""^[\d\s]+"", """")"),"значение показателя за год")</f>
        <v>значение показателя за год</v>
      </c>
      <c r="L65" s="16">
        <f t="shared" si="18"/>
        <v>2</v>
      </c>
      <c r="M65" s="13" t="s">
        <v>32</v>
      </c>
      <c r="N65" s="13" t="str">
        <f>IFERROR(__xludf.DUMMYFUNCTION("REGEXEXTRACT(M65, "" (.+)$"")"),"сельское население")</f>
        <v>сельское население</v>
      </c>
      <c r="O65" s="18">
        <v>10495.0</v>
      </c>
      <c r="P65" s="18">
        <v>10735.0</v>
      </c>
      <c r="Q65" s="18">
        <v>10121.0</v>
      </c>
      <c r="R65" s="18">
        <v>9587.0</v>
      </c>
      <c r="S65" s="18">
        <v>8645.0</v>
      </c>
      <c r="T65" s="18">
        <v>7918.0</v>
      </c>
      <c r="U65" s="18">
        <v>7169.0</v>
      </c>
      <c r="V65" s="18">
        <v>7312.0</v>
      </c>
      <c r="W65" s="18">
        <v>7271.0</v>
      </c>
      <c r="X65" s="18">
        <v>7166.0</v>
      </c>
      <c r="Y65" s="18">
        <v>7781.0</v>
      </c>
      <c r="Z65" s="19" t="str">
        <f t="shared" si="6"/>
        <v/>
      </c>
      <c r="AA65" s="19" t="str">
        <f t="shared" si="19"/>
        <v/>
      </c>
      <c r="AB65" s="19">
        <f t="shared" si="8"/>
        <v>94200</v>
      </c>
      <c r="AC65" s="19">
        <f t="shared" si="20"/>
        <v>8563.636364</v>
      </c>
      <c r="AD65" s="19">
        <f t="shared" si="21"/>
        <v>17479.5</v>
      </c>
      <c r="AE65" s="19" t="str">
        <f t="shared" si="22"/>
        <v>Нет моды</v>
      </c>
      <c r="AF65" s="19">
        <f t="shared" si="23"/>
        <v>7166</v>
      </c>
      <c r="AG65" s="19">
        <f t="shared" si="24"/>
        <v>10735</v>
      </c>
      <c r="AH65" s="20" t="str">
        <f t="shared" si="14"/>
        <v>Город: 77%; Село: 23%</v>
      </c>
      <c r="AI65" s="21"/>
      <c r="AJ65" s="21"/>
      <c r="AK65" s="21"/>
      <c r="AL65" s="22">
        <f t="shared" si="25"/>
        <v>1</v>
      </c>
    </row>
    <row r="66" ht="12.75" customHeight="1">
      <c r="A66" s="13" t="s">
        <v>50</v>
      </c>
      <c r="B66" s="13" t="str">
        <f>IFERROR(__xludf.DUMMYFUNCTION("REGEXREPLACE(A66, ""\d"", """")"),"     Центральный федеральный округ")</f>
        <v>     Центральный федеральный округ</v>
      </c>
      <c r="C66" s="14" t="str">
        <f t="shared" si="15"/>
        <v>Центральный федеральный округ</v>
      </c>
      <c r="D66" s="3">
        <f t="shared" si="16"/>
        <v>2</v>
      </c>
      <c r="E66" s="15" t="s">
        <v>36</v>
      </c>
      <c r="F66" s="13" t="str">
        <f>IFERROR(__xludf.DUMMYFUNCTION("REGEXEXTRACT(E66,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6" s="16">
        <f t="shared" si="17"/>
        <v>2</v>
      </c>
      <c r="H66" s="13" t="s">
        <v>28</v>
      </c>
      <c r="I66" s="13" t="str">
        <f>IFERROR(__xludf.DUMMYFUNCTION("REGEXREPLACE(H66, "".*\s"", """")"),"человек")</f>
        <v>человек</v>
      </c>
      <c r="J66" s="13" t="s">
        <v>29</v>
      </c>
      <c r="K66" s="17" t="str">
        <f>IFERROR(__xludf.DUMMYFUNCTION("REGEXREPLACE(J66, ""^[\d\s]+"", """")"),"значение показателя за год")</f>
        <v>значение показателя за год</v>
      </c>
      <c r="L66" s="16">
        <f t="shared" si="18"/>
        <v>2</v>
      </c>
      <c r="M66" s="13" t="s">
        <v>30</v>
      </c>
      <c r="N66" s="13" t="str">
        <f>IFERROR(__xludf.DUMMYFUNCTION("REGEXEXTRACT(M66, "" (.+)$"")"),"все население")</f>
        <v>все население</v>
      </c>
      <c r="O66" s="18">
        <v>1499.0</v>
      </c>
      <c r="P66" s="18">
        <v>1396.0</v>
      </c>
      <c r="Q66" s="18">
        <v>1410.0</v>
      </c>
      <c r="R66" s="18">
        <v>1317.0</v>
      </c>
      <c r="S66" s="23" t="s">
        <v>37</v>
      </c>
      <c r="T66" s="23" t="s">
        <v>37</v>
      </c>
      <c r="U66" s="23" t="s">
        <v>37</v>
      </c>
      <c r="V66" s="23" t="s">
        <v>37</v>
      </c>
      <c r="W66" s="23" t="s">
        <v>37</v>
      </c>
      <c r="X66" s="23" t="s">
        <v>37</v>
      </c>
      <c r="Y66" s="23" t="s">
        <v>37</v>
      </c>
      <c r="Z66" s="19">
        <f t="shared" si="6"/>
        <v>5622</v>
      </c>
      <c r="AA66" s="19" t="str">
        <f t="shared" si="19"/>
        <v/>
      </c>
      <c r="AB66" s="19" t="str">
        <f t="shared" si="8"/>
        <v/>
      </c>
      <c r="AC66" s="19">
        <f t="shared" si="20"/>
        <v>1405.5</v>
      </c>
      <c r="AD66" s="19">
        <f t="shared" si="21"/>
        <v>7312</v>
      </c>
      <c r="AE66" s="19" t="str">
        <f t="shared" si="22"/>
        <v>Нет моды</v>
      </c>
      <c r="AF66" s="19">
        <f t="shared" si="23"/>
        <v>1317</v>
      </c>
      <c r="AG66" s="19">
        <f t="shared" si="24"/>
        <v>1499</v>
      </c>
      <c r="AH66" s="20" t="str">
        <f t="shared" si="14"/>
        <v/>
      </c>
      <c r="AI66" s="24"/>
      <c r="AJ66" s="24"/>
      <c r="AK66" s="24"/>
      <c r="AL66" s="22">
        <f t="shared" si="25"/>
        <v>1</v>
      </c>
    </row>
    <row r="67" ht="12.75" customHeight="1">
      <c r="A67" s="13" t="s">
        <v>50</v>
      </c>
      <c r="B67" s="13" t="str">
        <f>IFERROR(__xludf.DUMMYFUNCTION("REGEXREPLACE(A67, ""\d"", """")"),"     Центральный федеральный округ")</f>
        <v>     Центральный федеральный округ</v>
      </c>
      <c r="C67" s="14" t="str">
        <f t="shared" si="15"/>
        <v>Центральный федеральный округ</v>
      </c>
      <c r="D67" s="3">
        <f t="shared" si="16"/>
        <v>2</v>
      </c>
      <c r="E67" s="15" t="s">
        <v>36</v>
      </c>
      <c r="F67" s="13" t="str">
        <f>IFERROR(__xludf.DUMMYFUNCTION("REGEXEXTRACT(E67,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7" s="16">
        <f t="shared" si="17"/>
        <v>2</v>
      </c>
      <c r="H67" s="13" t="s">
        <v>28</v>
      </c>
      <c r="I67" s="13" t="str">
        <f>IFERROR(__xludf.DUMMYFUNCTION("REGEXREPLACE(H67, "".*\s"", """")"),"человек")</f>
        <v>человек</v>
      </c>
      <c r="J67" s="13" t="s">
        <v>29</v>
      </c>
      <c r="K67" s="17" t="str">
        <f>IFERROR(__xludf.DUMMYFUNCTION("REGEXREPLACE(J67, ""^[\d\s]+"", """")"),"значение показателя за год")</f>
        <v>значение показателя за год</v>
      </c>
      <c r="L67" s="16">
        <f t="shared" si="18"/>
        <v>2</v>
      </c>
      <c r="M67" s="13" t="s">
        <v>31</v>
      </c>
      <c r="N67" s="13" t="str">
        <f>IFERROR(__xludf.DUMMYFUNCTION("REGEXEXTRACT(M67, "" (.+)$"")"),"городское население")</f>
        <v>городское население</v>
      </c>
      <c r="O67" s="18">
        <v>1227.0</v>
      </c>
      <c r="P67" s="18">
        <v>1134.0</v>
      </c>
      <c r="Q67" s="18">
        <v>1158.0</v>
      </c>
      <c r="R67" s="18">
        <v>1089.0</v>
      </c>
      <c r="S67" s="23" t="s">
        <v>37</v>
      </c>
      <c r="T67" s="23" t="s">
        <v>37</v>
      </c>
      <c r="U67" s="23" t="s">
        <v>37</v>
      </c>
      <c r="V67" s="23" t="s">
        <v>37</v>
      </c>
      <c r="W67" s="23" t="s">
        <v>37</v>
      </c>
      <c r="X67" s="23" t="s">
        <v>37</v>
      </c>
      <c r="Y67" s="23" t="s">
        <v>37</v>
      </c>
      <c r="Z67" s="19" t="str">
        <f t="shared" si="6"/>
        <v/>
      </c>
      <c r="AA67" s="19">
        <f t="shared" si="19"/>
        <v>4608</v>
      </c>
      <c r="AB67" s="19" t="str">
        <f t="shared" si="8"/>
        <v/>
      </c>
      <c r="AC67" s="19">
        <f t="shared" si="20"/>
        <v>1152</v>
      </c>
      <c r="AD67" s="19">
        <f t="shared" si="21"/>
        <v>1272</v>
      </c>
      <c r="AE67" s="19" t="str">
        <f t="shared" si="22"/>
        <v>Нет моды</v>
      </c>
      <c r="AF67" s="19">
        <f t="shared" si="23"/>
        <v>1089</v>
      </c>
      <c r="AG67" s="19">
        <f t="shared" si="24"/>
        <v>1227</v>
      </c>
      <c r="AH67" s="20" t="str">
        <f t="shared" si="14"/>
        <v/>
      </c>
      <c r="AI67" s="24"/>
      <c r="AJ67" s="24"/>
      <c r="AK67" s="24"/>
      <c r="AL67" s="22">
        <f t="shared" si="25"/>
        <v>1</v>
      </c>
    </row>
    <row r="68" ht="12.75" customHeight="1">
      <c r="A68" s="13" t="s">
        <v>50</v>
      </c>
      <c r="B68" s="13" t="str">
        <f>IFERROR(__xludf.DUMMYFUNCTION("REGEXREPLACE(A68, ""\d"", """")"),"     Центральный федеральный округ")</f>
        <v>     Центральный федеральный округ</v>
      </c>
      <c r="C68" s="14" t="str">
        <f t="shared" si="15"/>
        <v>Центральный федеральный округ</v>
      </c>
      <c r="D68" s="3">
        <f t="shared" si="16"/>
        <v>2</v>
      </c>
      <c r="E68" s="15" t="s">
        <v>36</v>
      </c>
      <c r="F68" s="13" t="str">
        <f>IFERROR(__xludf.DUMMYFUNCTION("REGEXEXTRACT(E68,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8" s="16">
        <f t="shared" si="17"/>
        <v>2</v>
      </c>
      <c r="H68" s="13" t="s">
        <v>28</v>
      </c>
      <c r="I68" s="13" t="str">
        <f>IFERROR(__xludf.DUMMYFUNCTION("REGEXREPLACE(H68, "".*\s"", """")"),"человек")</f>
        <v>человек</v>
      </c>
      <c r="J68" s="13" t="s">
        <v>29</v>
      </c>
      <c r="K68" s="17" t="str">
        <f>IFERROR(__xludf.DUMMYFUNCTION("REGEXREPLACE(J68, ""^[\d\s]+"", """")"),"значение показателя за год")</f>
        <v>значение показателя за год</v>
      </c>
      <c r="L68" s="16">
        <f t="shared" si="18"/>
        <v>2</v>
      </c>
      <c r="M68" s="13" t="s">
        <v>32</v>
      </c>
      <c r="N68" s="13" t="str">
        <f>IFERROR(__xludf.DUMMYFUNCTION("REGEXEXTRACT(M68, "" (.+)$"")"),"сельское население")</f>
        <v>сельское население</v>
      </c>
      <c r="O68" s="18">
        <v>272.0</v>
      </c>
      <c r="P68" s="18">
        <v>262.0</v>
      </c>
      <c r="Q68" s="18">
        <v>252.0</v>
      </c>
      <c r="R68" s="18">
        <v>228.0</v>
      </c>
      <c r="S68" s="23" t="s">
        <v>37</v>
      </c>
      <c r="T68" s="23" t="s">
        <v>37</v>
      </c>
      <c r="U68" s="23" t="s">
        <v>37</v>
      </c>
      <c r="V68" s="23" t="s">
        <v>37</v>
      </c>
      <c r="W68" s="23" t="s">
        <v>37</v>
      </c>
      <c r="X68" s="23" t="s">
        <v>37</v>
      </c>
      <c r="Y68" s="23" t="s">
        <v>37</v>
      </c>
      <c r="Z68" s="19" t="str">
        <f t="shared" si="6"/>
        <v/>
      </c>
      <c r="AA68" s="19" t="str">
        <f t="shared" si="19"/>
        <v/>
      </c>
      <c r="AB68" s="19">
        <f t="shared" si="8"/>
        <v>1014</v>
      </c>
      <c r="AC68" s="19">
        <f t="shared" si="20"/>
        <v>253.5</v>
      </c>
      <c r="AD68" s="19">
        <f t="shared" si="21"/>
        <v>680.5</v>
      </c>
      <c r="AE68" s="19" t="str">
        <f t="shared" si="22"/>
        <v>Нет моды</v>
      </c>
      <c r="AF68" s="19">
        <f t="shared" si="23"/>
        <v>228</v>
      </c>
      <c r="AG68" s="19">
        <f t="shared" si="24"/>
        <v>272</v>
      </c>
      <c r="AH68" s="20" t="str">
        <f t="shared" si="14"/>
        <v>Город: 82%; Село: 18%</v>
      </c>
      <c r="AI68" s="24"/>
      <c r="AJ68" s="24"/>
      <c r="AK68" s="24"/>
      <c r="AL68" s="22">
        <f t="shared" si="25"/>
        <v>1</v>
      </c>
    </row>
    <row r="69" ht="12.75" customHeight="1">
      <c r="A69" s="13" t="s">
        <v>50</v>
      </c>
      <c r="B69" s="13" t="str">
        <f>IFERROR(__xludf.DUMMYFUNCTION("REGEXREPLACE(A69, ""\d"", """")"),"     Центральный федеральный округ")</f>
        <v>     Центральный федеральный округ</v>
      </c>
      <c r="C69" s="14" t="str">
        <f t="shared" si="15"/>
        <v>Центральный федеральный округ</v>
      </c>
      <c r="D69" s="3">
        <f t="shared" si="16"/>
        <v>2</v>
      </c>
      <c r="E69" s="15" t="s">
        <v>38</v>
      </c>
      <c r="F69" s="13" t="str">
        <f>IFERROR(__xludf.DUMMYFUNCTION("REGEXEXTRACT(E69, ""[А-Яа-я].*"")"),"все виды транспортных несчастных случаев")</f>
        <v>все виды транспортных несчастных случаев</v>
      </c>
      <c r="G69" s="16">
        <f t="shared" si="17"/>
        <v>2</v>
      </c>
      <c r="H69" s="13" t="s">
        <v>28</v>
      </c>
      <c r="I69" s="13" t="str">
        <f>IFERROR(__xludf.DUMMYFUNCTION("REGEXREPLACE(H69, "".*\s"", """")"),"человек")</f>
        <v>человек</v>
      </c>
      <c r="J69" s="13" t="s">
        <v>29</v>
      </c>
      <c r="K69" s="17" t="str">
        <f>IFERROR(__xludf.DUMMYFUNCTION("REGEXREPLACE(J69, ""^[\d\s]+"", """")"),"значение показателя за год")</f>
        <v>значение показателя за год</v>
      </c>
      <c r="L69" s="16">
        <f t="shared" si="18"/>
        <v>2</v>
      </c>
      <c r="M69" s="13" t="s">
        <v>30</v>
      </c>
      <c r="N69" s="13" t="str">
        <f>IFERROR(__xludf.DUMMYFUNCTION("REGEXEXTRACT(M69, "" (.+)$"")"),"все население")</f>
        <v>все население</v>
      </c>
      <c r="O69" s="18">
        <v>7784.0</v>
      </c>
      <c r="P69" s="18">
        <v>8075.0</v>
      </c>
      <c r="Q69" s="18">
        <v>6785.0</v>
      </c>
      <c r="R69" s="18">
        <v>5782.0</v>
      </c>
      <c r="S69" s="18">
        <v>5278.0</v>
      </c>
      <c r="T69" s="18">
        <v>5088.0</v>
      </c>
      <c r="U69" s="18">
        <v>4731.0</v>
      </c>
      <c r="V69" s="18">
        <v>4360.0</v>
      </c>
      <c r="W69" s="18">
        <v>4183.0</v>
      </c>
      <c r="X69" s="18">
        <v>3841.0</v>
      </c>
      <c r="Y69" s="18">
        <v>3788.0</v>
      </c>
      <c r="Z69" s="19">
        <f t="shared" si="6"/>
        <v>59695</v>
      </c>
      <c r="AA69" s="19" t="str">
        <f t="shared" si="19"/>
        <v/>
      </c>
      <c r="AB69" s="19" t="str">
        <f t="shared" si="8"/>
        <v/>
      </c>
      <c r="AC69" s="19">
        <f t="shared" si="20"/>
        <v>5426.818182</v>
      </c>
      <c r="AD69" s="19">
        <f t="shared" si="21"/>
        <v>4360</v>
      </c>
      <c r="AE69" s="19" t="str">
        <f t="shared" si="22"/>
        <v>Нет моды</v>
      </c>
      <c r="AF69" s="19">
        <f t="shared" si="23"/>
        <v>3788</v>
      </c>
      <c r="AG69" s="19">
        <f t="shared" si="24"/>
        <v>8075</v>
      </c>
      <c r="AH69" s="20" t="str">
        <f t="shared" si="14"/>
        <v/>
      </c>
      <c r="AI69" s="21"/>
      <c r="AJ69" s="21"/>
      <c r="AK69" s="21"/>
      <c r="AL69" s="22">
        <f t="shared" si="25"/>
        <v>1</v>
      </c>
    </row>
    <row r="70" ht="12.75" customHeight="1">
      <c r="A70" s="13" t="s">
        <v>50</v>
      </c>
      <c r="B70" s="13" t="str">
        <f>IFERROR(__xludf.DUMMYFUNCTION("REGEXREPLACE(A70, ""\d"", """")"),"     Центральный федеральный округ")</f>
        <v>     Центральный федеральный округ</v>
      </c>
      <c r="C70" s="14" t="str">
        <f t="shared" si="15"/>
        <v>Центральный федеральный округ</v>
      </c>
      <c r="D70" s="3">
        <f t="shared" si="16"/>
        <v>2</v>
      </c>
      <c r="E70" s="15" t="s">
        <v>38</v>
      </c>
      <c r="F70" s="13" t="str">
        <f>IFERROR(__xludf.DUMMYFUNCTION("REGEXEXTRACT(E70, ""[А-Яа-я].*"")"),"все виды транспортных несчастных случаев")</f>
        <v>все виды транспортных несчастных случаев</v>
      </c>
      <c r="G70" s="16">
        <f t="shared" si="17"/>
        <v>2</v>
      </c>
      <c r="H70" s="13" t="s">
        <v>28</v>
      </c>
      <c r="I70" s="13" t="str">
        <f>IFERROR(__xludf.DUMMYFUNCTION("REGEXREPLACE(H70, "".*\s"", """")"),"человек")</f>
        <v>человек</v>
      </c>
      <c r="J70" s="13" t="s">
        <v>29</v>
      </c>
      <c r="K70" s="17" t="str">
        <f>IFERROR(__xludf.DUMMYFUNCTION("REGEXREPLACE(J70, ""^[\d\s]+"", """")"),"значение показателя за год")</f>
        <v>значение показателя за год</v>
      </c>
      <c r="L70" s="16">
        <f t="shared" si="18"/>
        <v>2</v>
      </c>
      <c r="M70" s="13" t="s">
        <v>31</v>
      </c>
      <c r="N70" s="13" t="str">
        <f>IFERROR(__xludf.DUMMYFUNCTION("REGEXEXTRACT(M70, "" (.+)$"")"),"городское население")</f>
        <v>городское население</v>
      </c>
      <c r="O70" s="18">
        <v>5805.0</v>
      </c>
      <c r="P70" s="18">
        <v>6031.0</v>
      </c>
      <c r="Q70" s="18">
        <v>4985.0</v>
      </c>
      <c r="R70" s="18">
        <v>4219.0</v>
      </c>
      <c r="S70" s="18">
        <v>3842.0</v>
      </c>
      <c r="T70" s="18">
        <v>3730.0</v>
      </c>
      <c r="U70" s="18">
        <v>3447.0</v>
      </c>
      <c r="V70" s="18">
        <v>3180.0</v>
      </c>
      <c r="W70" s="18">
        <v>3037.0</v>
      </c>
      <c r="X70" s="18">
        <v>2834.0</v>
      </c>
      <c r="Y70" s="18">
        <v>2799.0</v>
      </c>
      <c r="Z70" s="19" t="str">
        <f t="shared" si="6"/>
        <v/>
      </c>
      <c r="AA70" s="19">
        <f t="shared" si="19"/>
        <v>43909</v>
      </c>
      <c r="AB70" s="19" t="str">
        <f t="shared" si="8"/>
        <v/>
      </c>
      <c r="AC70" s="19">
        <f t="shared" si="20"/>
        <v>3991.727273</v>
      </c>
      <c r="AD70" s="19">
        <f t="shared" si="21"/>
        <v>4289.5</v>
      </c>
      <c r="AE70" s="19" t="str">
        <f t="shared" si="22"/>
        <v>Нет моды</v>
      </c>
      <c r="AF70" s="19">
        <f t="shared" si="23"/>
        <v>2799</v>
      </c>
      <c r="AG70" s="19">
        <f t="shared" si="24"/>
        <v>6031</v>
      </c>
      <c r="AH70" s="20" t="str">
        <f t="shared" si="14"/>
        <v/>
      </c>
      <c r="AI70" s="21"/>
      <c r="AJ70" s="21"/>
      <c r="AK70" s="21"/>
      <c r="AL70" s="22">
        <f t="shared" si="25"/>
        <v>1</v>
      </c>
    </row>
    <row r="71" ht="12.75" customHeight="1">
      <c r="A71" s="13" t="s">
        <v>50</v>
      </c>
      <c r="B71" s="13" t="str">
        <f>IFERROR(__xludf.DUMMYFUNCTION("REGEXREPLACE(A71, ""\d"", """")"),"     Центральный федеральный округ")</f>
        <v>     Центральный федеральный округ</v>
      </c>
      <c r="C71" s="14" t="str">
        <f t="shared" si="15"/>
        <v>Центральный федеральный округ</v>
      </c>
      <c r="D71" s="3">
        <f t="shared" si="16"/>
        <v>2</v>
      </c>
      <c r="E71" s="15" t="s">
        <v>38</v>
      </c>
      <c r="F71" s="13" t="str">
        <f>IFERROR(__xludf.DUMMYFUNCTION("REGEXEXTRACT(E71, ""[А-Яа-я].*"")"),"все виды транспортных несчастных случаев")</f>
        <v>все виды транспортных несчастных случаев</v>
      </c>
      <c r="G71" s="16">
        <f t="shared" si="17"/>
        <v>2</v>
      </c>
      <c r="H71" s="13" t="s">
        <v>28</v>
      </c>
      <c r="I71" s="13" t="str">
        <f>IFERROR(__xludf.DUMMYFUNCTION("REGEXREPLACE(H71, "".*\s"", """")"),"человек")</f>
        <v>человек</v>
      </c>
      <c r="J71" s="13" t="s">
        <v>29</v>
      </c>
      <c r="K71" s="17" t="str">
        <f>IFERROR(__xludf.DUMMYFUNCTION("REGEXREPLACE(J71, ""^[\d\s]+"", """")"),"значение показателя за год")</f>
        <v>значение показателя за год</v>
      </c>
      <c r="L71" s="16">
        <f t="shared" si="18"/>
        <v>2</v>
      </c>
      <c r="M71" s="13" t="s">
        <v>32</v>
      </c>
      <c r="N71" s="13" t="str">
        <f>IFERROR(__xludf.DUMMYFUNCTION("REGEXEXTRACT(M71, "" (.+)$"")"),"сельское население")</f>
        <v>сельское население</v>
      </c>
      <c r="O71" s="18">
        <v>1979.0</v>
      </c>
      <c r="P71" s="18">
        <v>2044.0</v>
      </c>
      <c r="Q71" s="18">
        <v>1800.0</v>
      </c>
      <c r="R71" s="18">
        <v>1563.0</v>
      </c>
      <c r="S71" s="18">
        <v>1436.0</v>
      </c>
      <c r="T71" s="18">
        <v>1358.0</v>
      </c>
      <c r="U71" s="18">
        <v>1284.0</v>
      </c>
      <c r="V71" s="18">
        <v>1180.0</v>
      </c>
      <c r="W71" s="18">
        <v>1146.0</v>
      </c>
      <c r="X71" s="18">
        <v>1007.0</v>
      </c>
      <c r="Y71" s="18">
        <v>989.0</v>
      </c>
      <c r="Z71" s="19" t="str">
        <f t="shared" si="6"/>
        <v/>
      </c>
      <c r="AA71" s="19" t="str">
        <f t="shared" si="19"/>
        <v/>
      </c>
      <c r="AB71" s="19">
        <f t="shared" si="8"/>
        <v>15786</v>
      </c>
      <c r="AC71" s="19">
        <f t="shared" si="20"/>
        <v>1435.090909</v>
      </c>
      <c r="AD71" s="19">
        <f t="shared" si="21"/>
        <v>2421.5</v>
      </c>
      <c r="AE71" s="19" t="str">
        <f t="shared" si="22"/>
        <v>Нет моды</v>
      </c>
      <c r="AF71" s="19">
        <f t="shared" si="23"/>
        <v>989</v>
      </c>
      <c r="AG71" s="19">
        <f t="shared" si="24"/>
        <v>2044</v>
      </c>
      <c r="AH71" s="20" t="str">
        <f t="shared" si="14"/>
        <v>Город: 74%; Село: 26%</v>
      </c>
      <c r="AI71" s="21"/>
      <c r="AJ71" s="21"/>
      <c r="AK71" s="21"/>
      <c r="AL71" s="22">
        <f t="shared" si="25"/>
        <v>1</v>
      </c>
    </row>
    <row r="72" ht="12.75" customHeight="1">
      <c r="A72" s="13" t="s">
        <v>50</v>
      </c>
      <c r="B72" s="13" t="str">
        <f>IFERROR(__xludf.DUMMYFUNCTION("REGEXREPLACE(A72, ""\d"", """")"),"     Центральный федеральный округ")</f>
        <v>     Центральный федеральный округ</v>
      </c>
      <c r="C72" s="14" t="str">
        <f t="shared" si="15"/>
        <v>Центральный федеральный округ</v>
      </c>
      <c r="D72" s="3">
        <f t="shared" si="16"/>
        <v>2</v>
      </c>
      <c r="E72" s="15" t="s">
        <v>39</v>
      </c>
      <c r="F72" s="13" t="str">
        <f>IFERROR(__xludf.DUMMYFUNCTION("REGEXEXTRACT(E72, ""[А-Яа-я].*"")"),"Всего умерших")</f>
        <v>Всего умерших</v>
      </c>
      <c r="G72" s="16">
        <f t="shared" si="17"/>
        <v>2</v>
      </c>
      <c r="H72" s="13" t="s">
        <v>28</v>
      </c>
      <c r="I72" s="13" t="str">
        <f>IFERROR(__xludf.DUMMYFUNCTION("REGEXREPLACE(H72, "".*\s"", """")"),"человек")</f>
        <v>человек</v>
      </c>
      <c r="J72" s="13" t="s">
        <v>29</v>
      </c>
      <c r="K72" s="17" t="str">
        <f>IFERROR(__xludf.DUMMYFUNCTION("REGEXREPLACE(J72, ""^[\d\s]+"", """")"),"значение показателя за год")</f>
        <v>значение показателя за год</v>
      </c>
      <c r="L72" s="16">
        <f t="shared" si="18"/>
        <v>2</v>
      </c>
      <c r="M72" s="13" t="s">
        <v>30</v>
      </c>
      <c r="N72" s="13" t="str">
        <f>IFERROR(__xludf.DUMMYFUNCTION("REGEXEXTRACT(M72, "" (.+)$"")"),"все население")</f>
        <v>все население</v>
      </c>
      <c r="O72" s="18">
        <v>528754.0</v>
      </c>
      <c r="P72" s="18">
        <v>530214.0</v>
      </c>
      <c r="Q72" s="18">
        <v>525885.0</v>
      </c>
      <c r="R72" s="18">
        <v>526885.0</v>
      </c>
      <c r="S72" s="18">
        <v>506608.0</v>
      </c>
      <c r="T72" s="18">
        <v>508436.0</v>
      </c>
      <c r="U72" s="18">
        <v>496740.0</v>
      </c>
      <c r="V72" s="18">
        <v>593463.0</v>
      </c>
      <c r="W72" s="18">
        <v>685083.0</v>
      </c>
      <c r="X72" s="18">
        <v>527177.0</v>
      </c>
      <c r="Y72" s="18">
        <v>484607.0</v>
      </c>
      <c r="Z72" s="19">
        <f t="shared" si="6"/>
        <v>5913852</v>
      </c>
      <c r="AA72" s="19" t="str">
        <f t="shared" si="19"/>
        <v/>
      </c>
      <c r="AB72" s="19" t="str">
        <f t="shared" si="8"/>
        <v/>
      </c>
      <c r="AC72" s="19">
        <f t="shared" si="20"/>
        <v>537622.9091</v>
      </c>
      <c r="AD72" s="19">
        <f t="shared" si="21"/>
        <v>243325.5</v>
      </c>
      <c r="AE72" s="19" t="str">
        <f t="shared" si="22"/>
        <v>Нет моды</v>
      </c>
      <c r="AF72" s="19">
        <f t="shared" si="23"/>
        <v>484607</v>
      </c>
      <c r="AG72" s="19">
        <f t="shared" si="24"/>
        <v>685083</v>
      </c>
      <c r="AH72" s="20" t="str">
        <f t="shared" si="14"/>
        <v/>
      </c>
      <c r="AI72" s="21"/>
      <c r="AJ72" s="21"/>
      <c r="AK72" s="21"/>
      <c r="AL72" s="22">
        <f t="shared" si="25"/>
        <v>1</v>
      </c>
    </row>
    <row r="73" ht="12.75" customHeight="1">
      <c r="A73" s="13" t="s">
        <v>50</v>
      </c>
      <c r="B73" s="13" t="str">
        <f>IFERROR(__xludf.DUMMYFUNCTION("REGEXREPLACE(A73, ""\d"", """")"),"     Центральный федеральный округ")</f>
        <v>     Центральный федеральный округ</v>
      </c>
      <c r="C73" s="14" t="str">
        <f t="shared" si="15"/>
        <v>Центральный федеральный округ</v>
      </c>
      <c r="D73" s="3">
        <f t="shared" si="16"/>
        <v>2</v>
      </c>
      <c r="E73" s="15" t="s">
        <v>39</v>
      </c>
      <c r="F73" s="13" t="str">
        <f>IFERROR(__xludf.DUMMYFUNCTION("REGEXEXTRACT(E73, ""[А-Яа-я].*"")"),"Всего умерших")</f>
        <v>Всего умерших</v>
      </c>
      <c r="G73" s="16">
        <f t="shared" si="17"/>
        <v>2</v>
      </c>
      <c r="H73" s="13" t="s">
        <v>28</v>
      </c>
      <c r="I73" s="13" t="str">
        <f>IFERROR(__xludf.DUMMYFUNCTION("REGEXREPLACE(H73, "".*\s"", """")"),"человек")</f>
        <v>человек</v>
      </c>
      <c r="J73" s="13" t="s">
        <v>29</v>
      </c>
      <c r="K73" s="17" t="str">
        <f>IFERROR(__xludf.DUMMYFUNCTION("REGEXREPLACE(J73, ""^[\d\s]+"", """")"),"значение показателя за год")</f>
        <v>значение показателя за год</v>
      </c>
      <c r="L73" s="16">
        <f t="shared" si="18"/>
        <v>2</v>
      </c>
      <c r="M73" s="13" t="s">
        <v>31</v>
      </c>
      <c r="N73" s="13" t="str">
        <f>IFERROR(__xludf.DUMMYFUNCTION("REGEXEXTRACT(M73, "" (.+)$"")"),"городское население")</f>
        <v>городское население</v>
      </c>
      <c r="O73" s="18">
        <v>406814.0</v>
      </c>
      <c r="P73" s="18">
        <v>408043.0</v>
      </c>
      <c r="Q73" s="18">
        <v>405853.0</v>
      </c>
      <c r="R73" s="18">
        <v>408648.0</v>
      </c>
      <c r="S73" s="18">
        <v>393663.0</v>
      </c>
      <c r="T73" s="18">
        <v>397047.0</v>
      </c>
      <c r="U73" s="18">
        <v>389338.0</v>
      </c>
      <c r="V73" s="18">
        <v>471637.0</v>
      </c>
      <c r="W73" s="18">
        <v>545412.0</v>
      </c>
      <c r="X73" s="18">
        <v>419905.0</v>
      </c>
      <c r="Y73" s="18">
        <v>387294.0</v>
      </c>
      <c r="Z73" s="19" t="str">
        <f t="shared" si="6"/>
        <v/>
      </c>
      <c r="AA73" s="19">
        <f t="shared" si="19"/>
        <v>4633654</v>
      </c>
      <c r="AB73" s="19" t="str">
        <f t="shared" si="8"/>
        <v/>
      </c>
      <c r="AC73" s="19">
        <f t="shared" si="20"/>
        <v>421241.2727</v>
      </c>
      <c r="AD73" s="19">
        <f t="shared" si="21"/>
        <v>490673.5</v>
      </c>
      <c r="AE73" s="19" t="str">
        <f t="shared" si="22"/>
        <v>Нет моды</v>
      </c>
      <c r="AF73" s="19">
        <f t="shared" si="23"/>
        <v>387294</v>
      </c>
      <c r="AG73" s="19">
        <f t="shared" si="24"/>
        <v>545412</v>
      </c>
      <c r="AH73" s="20" t="str">
        <f t="shared" si="14"/>
        <v/>
      </c>
      <c r="AI73" s="21"/>
      <c r="AJ73" s="21"/>
      <c r="AK73" s="21"/>
      <c r="AL73" s="22">
        <f t="shared" si="25"/>
        <v>1</v>
      </c>
    </row>
    <row r="74" ht="12.75" customHeight="1">
      <c r="A74" s="13" t="s">
        <v>50</v>
      </c>
      <c r="B74" s="13" t="str">
        <f>IFERROR(__xludf.DUMMYFUNCTION("REGEXREPLACE(A74, ""\d"", """")"),"     Центральный федеральный округ")</f>
        <v>     Центральный федеральный округ</v>
      </c>
      <c r="C74" s="14" t="str">
        <f t="shared" si="15"/>
        <v>Центральный федеральный округ</v>
      </c>
      <c r="D74" s="3">
        <f t="shared" si="16"/>
        <v>2</v>
      </c>
      <c r="E74" s="15" t="s">
        <v>39</v>
      </c>
      <c r="F74" s="13" t="str">
        <f>IFERROR(__xludf.DUMMYFUNCTION("REGEXEXTRACT(E74, ""[А-Яа-я].*"")"),"Всего умерших")</f>
        <v>Всего умерших</v>
      </c>
      <c r="G74" s="16">
        <f t="shared" si="17"/>
        <v>2</v>
      </c>
      <c r="H74" s="13" t="s">
        <v>28</v>
      </c>
      <c r="I74" s="13" t="str">
        <f>IFERROR(__xludf.DUMMYFUNCTION("REGEXREPLACE(H74, "".*\s"", """")"),"человек")</f>
        <v>человек</v>
      </c>
      <c r="J74" s="13" t="s">
        <v>29</v>
      </c>
      <c r="K74" s="17" t="str">
        <f>IFERROR(__xludf.DUMMYFUNCTION("REGEXREPLACE(J74, ""^[\d\s]+"", """")"),"значение показателя за год")</f>
        <v>значение показателя за год</v>
      </c>
      <c r="L74" s="16">
        <f t="shared" si="18"/>
        <v>2</v>
      </c>
      <c r="M74" s="13" t="s">
        <v>32</v>
      </c>
      <c r="N74" s="13" t="str">
        <f>IFERROR(__xludf.DUMMYFUNCTION("REGEXEXTRACT(M74, "" (.+)$"")"),"сельское население")</f>
        <v>сельское население</v>
      </c>
      <c r="O74" s="18">
        <v>121940.0</v>
      </c>
      <c r="P74" s="18">
        <v>122171.0</v>
      </c>
      <c r="Q74" s="18">
        <v>120032.0</v>
      </c>
      <c r="R74" s="18">
        <v>118237.0</v>
      </c>
      <c r="S74" s="18">
        <v>112945.0</v>
      </c>
      <c r="T74" s="18">
        <v>111389.0</v>
      </c>
      <c r="U74" s="18">
        <v>107402.0</v>
      </c>
      <c r="V74" s="18">
        <v>121826.0</v>
      </c>
      <c r="W74" s="18">
        <v>139671.0</v>
      </c>
      <c r="X74" s="18">
        <v>107272.0</v>
      </c>
      <c r="Y74" s="18">
        <v>97313.0</v>
      </c>
      <c r="Z74" s="19" t="str">
        <f t="shared" si="6"/>
        <v/>
      </c>
      <c r="AA74" s="19" t="str">
        <f t="shared" si="19"/>
        <v/>
      </c>
      <c r="AB74" s="19">
        <f t="shared" si="8"/>
        <v>1280198</v>
      </c>
      <c r="AC74" s="19">
        <f t="shared" si="20"/>
        <v>116381.6364</v>
      </c>
      <c r="AD74" s="19">
        <f t="shared" si="21"/>
        <v>263482.5</v>
      </c>
      <c r="AE74" s="19" t="str">
        <f t="shared" si="22"/>
        <v>Нет моды</v>
      </c>
      <c r="AF74" s="19">
        <f t="shared" si="23"/>
        <v>97313</v>
      </c>
      <c r="AG74" s="19">
        <f t="shared" si="24"/>
        <v>139671</v>
      </c>
      <c r="AH74" s="20" t="str">
        <f t="shared" si="14"/>
        <v>Город: 78%; Село: 22%</v>
      </c>
      <c r="AI74" s="21"/>
      <c r="AJ74" s="21"/>
      <c r="AK74" s="21"/>
      <c r="AL74" s="22">
        <f t="shared" si="25"/>
        <v>1</v>
      </c>
    </row>
    <row r="75" ht="12.75" customHeight="1">
      <c r="A75" s="13" t="s">
        <v>50</v>
      </c>
      <c r="B75" s="13" t="str">
        <f>IFERROR(__xludf.DUMMYFUNCTION("REGEXREPLACE(A75, ""\d"", """")"),"     Центральный федеральный округ")</f>
        <v>     Центральный федеральный округ</v>
      </c>
      <c r="C75" s="14" t="str">
        <f t="shared" si="15"/>
        <v>Центральный федеральный округ</v>
      </c>
      <c r="D75" s="3">
        <f t="shared" si="16"/>
        <v>2</v>
      </c>
      <c r="E75" s="15" t="s">
        <v>40</v>
      </c>
      <c r="F75" s="13" t="str">
        <f>IFERROR(__xludf.DUMMYFUNCTION("REGEXEXTRACT(E75, ""[А-Яа-я].*"")"),"Злокачественные новообразования")</f>
        <v>Злокачественные новообразования</v>
      </c>
      <c r="G75" s="16">
        <f t="shared" si="17"/>
        <v>2</v>
      </c>
      <c r="H75" s="13" t="s">
        <v>28</v>
      </c>
      <c r="I75" s="13" t="str">
        <f>IFERROR(__xludf.DUMMYFUNCTION("REGEXREPLACE(H75, "".*\s"", """")"),"человек")</f>
        <v>человек</v>
      </c>
      <c r="J75" s="13" t="s">
        <v>29</v>
      </c>
      <c r="K75" s="17" t="str">
        <f>IFERROR(__xludf.DUMMYFUNCTION("REGEXREPLACE(J75, ""^[\d\s]+"", """")"),"значение показателя за год")</f>
        <v>значение показателя за год</v>
      </c>
      <c r="L75" s="16">
        <f t="shared" si="18"/>
        <v>2</v>
      </c>
      <c r="M75" s="13" t="s">
        <v>30</v>
      </c>
      <c r="N75" s="13" t="str">
        <f>IFERROR(__xludf.DUMMYFUNCTION("REGEXEXTRACT(M75, "" (.+)$"")"),"все население")</f>
        <v>все население</v>
      </c>
      <c r="O75" s="18">
        <v>85320.0</v>
      </c>
      <c r="P75" s="18">
        <v>84311.0</v>
      </c>
      <c r="Q75" s="18">
        <v>83973.0</v>
      </c>
      <c r="R75" s="18">
        <v>84487.0</v>
      </c>
      <c r="S75" s="18">
        <v>81256.0</v>
      </c>
      <c r="T75" s="18">
        <v>82592.0</v>
      </c>
      <c r="U75" s="18">
        <v>82031.0</v>
      </c>
      <c r="V75" s="18">
        <v>81253.0</v>
      </c>
      <c r="W75" s="18">
        <v>77685.0</v>
      </c>
      <c r="X75" s="18">
        <v>77229.0</v>
      </c>
      <c r="Y75" s="18">
        <v>79065.0</v>
      </c>
      <c r="Z75" s="19">
        <f t="shared" si="6"/>
        <v>899202</v>
      </c>
      <c r="AA75" s="19" t="str">
        <f t="shared" si="19"/>
        <v/>
      </c>
      <c r="AB75" s="19" t="str">
        <f t="shared" si="8"/>
        <v/>
      </c>
      <c r="AC75" s="19">
        <f t="shared" si="20"/>
        <v>81745.63636</v>
      </c>
      <c r="AD75" s="19">
        <f t="shared" si="21"/>
        <v>91316.5</v>
      </c>
      <c r="AE75" s="19" t="str">
        <f t="shared" si="22"/>
        <v>Нет моды</v>
      </c>
      <c r="AF75" s="19">
        <f t="shared" si="23"/>
        <v>77229</v>
      </c>
      <c r="AG75" s="19">
        <f t="shared" si="24"/>
        <v>85320</v>
      </c>
      <c r="AH75" s="20" t="str">
        <f t="shared" si="14"/>
        <v/>
      </c>
      <c r="AI75" s="21"/>
      <c r="AJ75" s="21"/>
      <c r="AK75" s="21"/>
      <c r="AL75" s="22">
        <f t="shared" si="25"/>
        <v>1</v>
      </c>
    </row>
    <row r="76" ht="12.75" customHeight="1">
      <c r="A76" s="13" t="s">
        <v>50</v>
      </c>
      <c r="B76" s="13" t="str">
        <f>IFERROR(__xludf.DUMMYFUNCTION("REGEXREPLACE(A76, ""\d"", """")"),"     Центральный федеральный округ")</f>
        <v>     Центральный федеральный округ</v>
      </c>
      <c r="C76" s="14" t="str">
        <f t="shared" si="15"/>
        <v>Центральный федеральный округ</v>
      </c>
      <c r="D76" s="3">
        <f t="shared" si="16"/>
        <v>2</v>
      </c>
      <c r="E76" s="15" t="s">
        <v>40</v>
      </c>
      <c r="F76" s="13" t="str">
        <f>IFERROR(__xludf.DUMMYFUNCTION("REGEXEXTRACT(E76, ""[А-Яа-я].*"")"),"Злокачественные новообразования")</f>
        <v>Злокачественные новообразования</v>
      </c>
      <c r="G76" s="16">
        <f t="shared" si="17"/>
        <v>2</v>
      </c>
      <c r="H76" s="13" t="s">
        <v>28</v>
      </c>
      <c r="I76" s="13" t="str">
        <f>IFERROR(__xludf.DUMMYFUNCTION("REGEXREPLACE(H76, "".*\s"", """")"),"человек")</f>
        <v>человек</v>
      </c>
      <c r="J76" s="13" t="s">
        <v>29</v>
      </c>
      <c r="K76" s="17" t="str">
        <f>IFERROR(__xludf.DUMMYFUNCTION("REGEXREPLACE(J76, ""^[\d\s]+"", """")"),"значение показателя за год")</f>
        <v>значение показателя за год</v>
      </c>
      <c r="L76" s="16">
        <f t="shared" si="18"/>
        <v>2</v>
      </c>
      <c r="M76" s="13" t="s">
        <v>31</v>
      </c>
      <c r="N76" s="13" t="str">
        <f>IFERROR(__xludf.DUMMYFUNCTION("REGEXEXTRACT(M76, "" (.+)$"")"),"городское население")</f>
        <v>городское население</v>
      </c>
      <c r="O76" s="18">
        <v>70355.0</v>
      </c>
      <c r="P76" s="18">
        <v>69721.0</v>
      </c>
      <c r="Q76" s="18">
        <v>69518.0</v>
      </c>
      <c r="R76" s="18">
        <v>70156.0</v>
      </c>
      <c r="S76" s="18">
        <v>67410.0</v>
      </c>
      <c r="T76" s="18">
        <v>68647.0</v>
      </c>
      <c r="U76" s="18">
        <v>68076.0</v>
      </c>
      <c r="V76" s="18">
        <v>67469.0</v>
      </c>
      <c r="W76" s="18">
        <v>64259.0</v>
      </c>
      <c r="X76" s="18">
        <v>64135.0</v>
      </c>
      <c r="Y76" s="18">
        <v>66189.0</v>
      </c>
      <c r="Z76" s="19" t="str">
        <f t="shared" si="6"/>
        <v/>
      </c>
      <c r="AA76" s="19">
        <f t="shared" si="19"/>
        <v>745935</v>
      </c>
      <c r="AB76" s="19" t="str">
        <f t="shared" si="8"/>
        <v/>
      </c>
      <c r="AC76" s="19">
        <f t="shared" si="20"/>
        <v>67812.27273</v>
      </c>
      <c r="AD76" s="19">
        <f t="shared" si="21"/>
        <v>73792</v>
      </c>
      <c r="AE76" s="19" t="str">
        <f t="shared" si="22"/>
        <v>Нет моды</v>
      </c>
      <c r="AF76" s="19">
        <f t="shared" si="23"/>
        <v>64135</v>
      </c>
      <c r="AG76" s="19">
        <f t="shared" si="24"/>
        <v>70355</v>
      </c>
      <c r="AH76" s="20" t="str">
        <f t="shared" si="14"/>
        <v/>
      </c>
      <c r="AI76" s="21"/>
      <c r="AJ76" s="21"/>
      <c r="AK76" s="21"/>
      <c r="AL76" s="22">
        <f t="shared" si="25"/>
        <v>1</v>
      </c>
    </row>
    <row r="77" ht="12.75" customHeight="1">
      <c r="A77" s="13" t="s">
        <v>50</v>
      </c>
      <c r="B77" s="13" t="str">
        <f>IFERROR(__xludf.DUMMYFUNCTION("REGEXREPLACE(A77, ""\d"", """")"),"     Центральный федеральный округ")</f>
        <v>     Центральный федеральный округ</v>
      </c>
      <c r="C77" s="14" t="str">
        <f t="shared" si="15"/>
        <v>Центральный федеральный округ</v>
      </c>
      <c r="D77" s="3">
        <f t="shared" si="16"/>
        <v>2</v>
      </c>
      <c r="E77" s="15" t="s">
        <v>40</v>
      </c>
      <c r="F77" s="13" t="str">
        <f>IFERROR(__xludf.DUMMYFUNCTION("REGEXEXTRACT(E77, ""[А-Яа-я].*"")"),"Злокачественные новообразования")</f>
        <v>Злокачественные новообразования</v>
      </c>
      <c r="G77" s="16">
        <f t="shared" si="17"/>
        <v>2</v>
      </c>
      <c r="H77" s="13" t="s">
        <v>28</v>
      </c>
      <c r="I77" s="13" t="str">
        <f>IFERROR(__xludf.DUMMYFUNCTION("REGEXREPLACE(H77, "".*\s"", """")"),"человек")</f>
        <v>человек</v>
      </c>
      <c r="J77" s="13" t="s">
        <v>29</v>
      </c>
      <c r="K77" s="17" t="str">
        <f>IFERROR(__xludf.DUMMYFUNCTION("REGEXREPLACE(J77, ""^[\d\s]+"", """")"),"значение показателя за год")</f>
        <v>значение показателя за год</v>
      </c>
      <c r="L77" s="16">
        <f t="shared" si="18"/>
        <v>2</v>
      </c>
      <c r="M77" s="13" t="s">
        <v>32</v>
      </c>
      <c r="N77" s="13" t="str">
        <f>IFERROR(__xludf.DUMMYFUNCTION("REGEXEXTRACT(M77, "" (.+)$"")"),"сельское население")</f>
        <v>сельское население</v>
      </c>
      <c r="O77" s="18">
        <v>14965.0</v>
      </c>
      <c r="P77" s="18">
        <v>14590.0</v>
      </c>
      <c r="Q77" s="18">
        <v>14455.0</v>
      </c>
      <c r="R77" s="18">
        <v>14331.0</v>
      </c>
      <c r="S77" s="18">
        <v>13846.0</v>
      </c>
      <c r="T77" s="18">
        <v>13945.0</v>
      </c>
      <c r="U77" s="18">
        <v>13955.0</v>
      </c>
      <c r="V77" s="18">
        <v>13784.0</v>
      </c>
      <c r="W77" s="18">
        <v>13426.0</v>
      </c>
      <c r="X77" s="18">
        <v>13094.0</v>
      </c>
      <c r="Y77" s="18">
        <v>12876.0</v>
      </c>
      <c r="Z77" s="19" t="str">
        <f t="shared" si="6"/>
        <v/>
      </c>
      <c r="AA77" s="19" t="str">
        <f t="shared" si="19"/>
        <v/>
      </c>
      <c r="AB77" s="19">
        <f t="shared" si="8"/>
        <v>153267</v>
      </c>
      <c r="AC77" s="19">
        <f t="shared" si="20"/>
        <v>13933.36364</v>
      </c>
      <c r="AD77" s="19">
        <f t="shared" si="21"/>
        <v>39550</v>
      </c>
      <c r="AE77" s="19" t="str">
        <f t="shared" si="22"/>
        <v>Нет моды</v>
      </c>
      <c r="AF77" s="19">
        <f t="shared" si="23"/>
        <v>12876</v>
      </c>
      <c r="AG77" s="19">
        <f t="shared" si="24"/>
        <v>14965</v>
      </c>
      <c r="AH77" s="20" t="str">
        <f t="shared" si="14"/>
        <v>Город: 83%; Село: 17%</v>
      </c>
      <c r="AI77" s="21"/>
      <c r="AJ77" s="21"/>
      <c r="AK77" s="21"/>
      <c r="AL77" s="22">
        <f t="shared" si="25"/>
        <v>1</v>
      </c>
    </row>
    <row r="78" ht="12.75" customHeight="1">
      <c r="A78" s="13" t="s">
        <v>50</v>
      </c>
      <c r="B78" s="13" t="str">
        <f>IFERROR(__xludf.DUMMYFUNCTION("REGEXREPLACE(A78, ""\d"", """")"),"     Центральный федеральный округ")</f>
        <v>     Центральный федеральный округ</v>
      </c>
      <c r="C78" s="14" t="str">
        <f t="shared" si="15"/>
        <v>Центральный федеральный округ</v>
      </c>
      <c r="D78" s="3">
        <f t="shared" si="16"/>
        <v>2</v>
      </c>
      <c r="E78" s="15" t="s">
        <v>41</v>
      </c>
      <c r="F78" s="13" t="str">
        <f>IFERROR(__xludf.DUMMYFUNCTION("REGEXEXTRACT(E78, ""[А-Яа-я].*"")"),"Инфекционные и паразитарные болезни")</f>
        <v>Инфекционные и паразитарные болезни</v>
      </c>
      <c r="G78" s="16">
        <f t="shared" si="17"/>
        <v>2</v>
      </c>
      <c r="H78" s="13" t="s">
        <v>28</v>
      </c>
      <c r="I78" s="13" t="str">
        <f>IFERROR(__xludf.DUMMYFUNCTION("REGEXREPLACE(H78, "".*\s"", """")"),"человек")</f>
        <v>человек</v>
      </c>
      <c r="J78" s="13" t="s">
        <v>29</v>
      </c>
      <c r="K78" s="17" t="str">
        <f>IFERROR(__xludf.DUMMYFUNCTION("REGEXREPLACE(J78, ""^[\d\s]+"", """")"),"значение показателя за год")</f>
        <v>значение показателя за год</v>
      </c>
      <c r="L78" s="16">
        <f t="shared" si="18"/>
        <v>2</v>
      </c>
      <c r="M78" s="13" t="s">
        <v>30</v>
      </c>
      <c r="N78" s="13" t="str">
        <f>IFERROR(__xludf.DUMMYFUNCTION("REGEXEXTRACT(M78, "" (.+)$"")"),"все население")</f>
        <v>все население</v>
      </c>
      <c r="O78" s="18">
        <v>5024.0</v>
      </c>
      <c r="P78" s="18">
        <v>4920.0</v>
      </c>
      <c r="Q78" s="18">
        <v>4747.0</v>
      </c>
      <c r="R78" s="18">
        <v>4797.0</v>
      </c>
      <c r="S78" s="18">
        <v>4978.0</v>
      </c>
      <c r="T78" s="18">
        <v>4747.0</v>
      </c>
      <c r="U78" s="18">
        <v>4435.0</v>
      </c>
      <c r="V78" s="18">
        <v>4162.0</v>
      </c>
      <c r="W78" s="18">
        <v>3837.0</v>
      </c>
      <c r="X78" s="18">
        <v>3818.0</v>
      </c>
      <c r="Y78" s="18">
        <v>4516.0</v>
      </c>
      <c r="Z78" s="19">
        <f t="shared" si="6"/>
        <v>49981</v>
      </c>
      <c r="AA78" s="19" t="str">
        <f t="shared" si="19"/>
        <v/>
      </c>
      <c r="AB78" s="19" t="str">
        <f t="shared" si="8"/>
        <v/>
      </c>
      <c r="AC78" s="19">
        <f t="shared" si="20"/>
        <v>4543.727273</v>
      </c>
      <c r="AD78" s="19">
        <f t="shared" si="21"/>
        <v>8950</v>
      </c>
      <c r="AE78" s="19" t="str">
        <f t="shared" si="22"/>
        <v>Нет моды</v>
      </c>
      <c r="AF78" s="19">
        <f t="shared" si="23"/>
        <v>3818</v>
      </c>
      <c r="AG78" s="19">
        <f t="shared" si="24"/>
        <v>5024</v>
      </c>
      <c r="AH78" s="20" t="str">
        <f t="shared" si="14"/>
        <v/>
      </c>
      <c r="AI78" s="21"/>
      <c r="AJ78" s="21"/>
      <c r="AK78" s="21"/>
      <c r="AL78" s="22">
        <f t="shared" si="25"/>
        <v>1</v>
      </c>
    </row>
    <row r="79" ht="12.75" customHeight="1">
      <c r="A79" s="13" t="s">
        <v>50</v>
      </c>
      <c r="B79" s="13" t="str">
        <f>IFERROR(__xludf.DUMMYFUNCTION("REGEXREPLACE(A79, ""\d"", """")"),"     Центральный федеральный округ")</f>
        <v>     Центральный федеральный округ</v>
      </c>
      <c r="C79" s="14" t="str">
        <f t="shared" si="15"/>
        <v>Центральный федеральный округ</v>
      </c>
      <c r="D79" s="3">
        <f t="shared" si="16"/>
        <v>2</v>
      </c>
      <c r="E79" s="15" t="s">
        <v>41</v>
      </c>
      <c r="F79" s="13" t="str">
        <f>IFERROR(__xludf.DUMMYFUNCTION("REGEXEXTRACT(E79, ""[А-Яа-я].*"")"),"Инфекционные и паразитарные болезни")</f>
        <v>Инфекционные и паразитарные болезни</v>
      </c>
      <c r="G79" s="16">
        <f t="shared" si="17"/>
        <v>2</v>
      </c>
      <c r="H79" s="13" t="s">
        <v>28</v>
      </c>
      <c r="I79" s="13" t="str">
        <f>IFERROR(__xludf.DUMMYFUNCTION("REGEXREPLACE(H79, "".*\s"", """")"),"человек")</f>
        <v>человек</v>
      </c>
      <c r="J79" s="13" t="s">
        <v>29</v>
      </c>
      <c r="K79" s="17" t="str">
        <f>IFERROR(__xludf.DUMMYFUNCTION("REGEXREPLACE(J79, ""^[\d\s]+"", """")"),"значение показателя за год")</f>
        <v>значение показателя за год</v>
      </c>
      <c r="L79" s="16">
        <f t="shared" si="18"/>
        <v>2</v>
      </c>
      <c r="M79" s="13" t="s">
        <v>31</v>
      </c>
      <c r="N79" s="13" t="str">
        <f>IFERROR(__xludf.DUMMYFUNCTION("REGEXEXTRACT(M79, "" (.+)$"")"),"городское население")</f>
        <v>городское население</v>
      </c>
      <c r="O79" s="18">
        <v>4095.0</v>
      </c>
      <c r="P79" s="18">
        <v>4053.0</v>
      </c>
      <c r="Q79" s="18">
        <v>3944.0</v>
      </c>
      <c r="R79" s="18">
        <v>4037.0</v>
      </c>
      <c r="S79" s="18">
        <v>4264.0</v>
      </c>
      <c r="T79" s="18">
        <v>4040.0</v>
      </c>
      <c r="U79" s="18">
        <v>3780.0</v>
      </c>
      <c r="V79" s="18">
        <v>3543.0</v>
      </c>
      <c r="W79" s="18">
        <v>3267.0</v>
      </c>
      <c r="X79" s="18">
        <v>3295.0</v>
      </c>
      <c r="Y79" s="18">
        <v>3932.0</v>
      </c>
      <c r="Z79" s="19" t="str">
        <f t="shared" si="6"/>
        <v/>
      </c>
      <c r="AA79" s="19">
        <f t="shared" si="19"/>
        <v>42250</v>
      </c>
      <c r="AB79" s="19" t="str">
        <f t="shared" si="8"/>
        <v/>
      </c>
      <c r="AC79" s="19">
        <f t="shared" si="20"/>
        <v>3840.909091</v>
      </c>
      <c r="AD79" s="19">
        <f t="shared" si="21"/>
        <v>4074</v>
      </c>
      <c r="AE79" s="19" t="str">
        <f t="shared" si="22"/>
        <v>Нет моды</v>
      </c>
      <c r="AF79" s="19">
        <f t="shared" si="23"/>
        <v>3267</v>
      </c>
      <c r="AG79" s="19">
        <f t="shared" si="24"/>
        <v>4264</v>
      </c>
      <c r="AH79" s="20" t="str">
        <f t="shared" si="14"/>
        <v/>
      </c>
      <c r="AI79" s="21"/>
      <c r="AJ79" s="21"/>
      <c r="AK79" s="21"/>
      <c r="AL79" s="22">
        <f t="shared" si="25"/>
        <v>1</v>
      </c>
    </row>
    <row r="80" ht="12.75" customHeight="1">
      <c r="A80" s="13" t="s">
        <v>50</v>
      </c>
      <c r="B80" s="13" t="str">
        <f>IFERROR(__xludf.DUMMYFUNCTION("REGEXREPLACE(A80, ""\d"", """")"),"     Центральный федеральный округ")</f>
        <v>     Центральный федеральный округ</v>
      </c>
      <c r="C80" s="14" t="str">
        <f t="shared" si="15"/>
        <v>Центральный федеральный округ</v>
      </c>
      <c r="D80" s="3">
        <f t="shared" si="16"/>
        <v>2</v>
      </c>
      <c r="E80" s="15" t="s">
        <v>41</v>
      </c>
      <c r="F80" s="13" t="str">
        <f>IFERROR(__xludf.DUMMYFUNCTION("REGEXEXTRACT(E80, ""[А-Яа-я].*"")"),"Инфекционные и паразитарные болезни")</f>
        <v>Инфекционные и паразитарные болезни</v>
      </c>
      <c r="G80" s="16">
        <f t="shared" si="17"/>
        <v>2</v>
      </c>
      <c r="H80" s="13" t="s">
        <v>28</v>
      </c>
      <c r="I80" s="13" t="str">
        <f>IFERROR(__xludf.DUMMYFUNCTION("REGEXREPLACE(H80, "".*\s"", """")"),"человек")</f>
        <v>человек</v>
      </c>
      <c r="J80" s="13" t="s">
        <v>29</v>
      </c>
      <c r="K80" s="17" t="str">
        <f>IFERROR(__xludf.DUMMYFUNCTION("REGEXREPLACE(J80, ""^[\d\s]+"", """")"),"значение показателя за год")</f>
        <v>значение показателя за год</v>
      </c>
      <c r="L80" s="16">
        <f t="shared" si="18"/>
        <v>2</v>
      </c>
      <c r="M80" s="13" t="s">
        <v>32</v>
      </c>
      <c r="N80" s="13" t="str">
        <f>IFERROR(__xludf.DUMMYFUNCTION("REGEXEXTRACT(M80, "" (.+)$"")"),"сельское население")</f>
        <v>сельское население</v>
      </c>
      <c r="O80" s="18">
        <v>929.0</v>
      </c>
      <c r="P80" s="18">
        <v>867.0</v>
      </c>
      <c r="Q80" s="18">
        <v>803.0</v>
      </c>
      <c r="R80" s="18">
        <v>760.0</v>
      </c>
      <c r="S80" s="18">
        <v>714.0</v>
      </c>
      <c r="T80" s="18">
        <v>707.0</v>
      </c>
      <c r="U80" s="18">
        <v>655.0</v>
      </c>
      <c r="V80" s="18">
        <v>619.0</v>
      </c>
      <c r="W80" s="18">
        <v>570.0</v>
      </c>
      <c r="X80" s="18">
        <v>523.0</v>
      </c>
      <c r="Y80" s="18">
        <v>584.0</v>
      </c>
      <c r="Z80" s="19" t="str">
        <f t="shared" si="6"/>
        <v/>
      </c>
      <c r="AA80" s="19" t="str">
        <f t="shared" si="19"/>
        <v/>
      </c>
      <c r="AB80" s="19">
        <f t="shared" si="8"/>
        <v>7731</v>
      </c>
      <c r="AC80" s="19">
        <f t="shared" si="20"/>
        <v>702.8181818</v>
      </c>
      <c r="AD80" s="19">
        <f t="shared" si="21"/>
        <v>2098</v>
      </c>
      <c r="AE80" s="19" t="str">
        <f t="shared" si="22"/>
        <v>Нет моды</v>
      </c>
      <c r="AF80" s="19">
        <f t="shared" si="23"/>
        <v>523</v>
      </c>
      <c r="AG80" s="19">
        <f t="shared" si="24"/>
        <v>929</v>
      </c>
      <c r="AH80" s="20" t="str">
        <f t="shared" si="14"/>
        <v>Город: 85%; Село: 15%</v>
      </c>
      <c r="AI80" s="21"/>
      <c r="AJ80" s="21"/>
      <c r="AK80" s="21"/>
      <c r="AL80" s="22">
        <f t="shared" si="25"/>
        <v>1</v>
      </c>
    </row>
    <row r="81" ht="12.75" customHeight="1">
      <c r="A81" s="13" t="s">
        <v>50</v>
      </c>
      <c r="B81" s="13" t="str">
        <f>IFERROR(__xludf.DUMMYFUNCTION("REGEXREPLACE(A81, ""\d"", """")"),"     Центральный федеральный округ")</f>
        <v>     Центральный федеральный округ</v>
      </c>
      <c r="C81" s="14" t="str">
        <f t="shared" si="15"/>
        <v>Центральный федеральный округ</v>
      </c>
      <c r="D81" s="3">
        <f t="shared" si="16"/>
        <v>2</v>
      </c>
      <c r="E81" s="15" t="s">
        <v>42</v>
      </c>
      <c r="F81" s="13" t="str">
        <f>IFERROR(__xludf.DUMMYFUNCTION("REGEXEXTRACT(E81, ""[А-Яа-я].*"")"),"Ишемическая болезнь сердца")</f>
        <v>Ишемическая болезнь сердца</v>
      </c>
      <c r="G81" s="16">
        <f t="shared" si="17"/>
        <v>2</v>
      </c>
      <c r="H81" s="13" t="s">
        <v>28</v>
      </c>
      <c r="I81" s="13" t="str">
        <f>IFERROR(__xludf.DUMMYFUNCTION("REGEXREPLACE(H81, "".*\s"", """")"),"человек")</f>
        <v>человек</v>
      </c>
      <c r="J81" s="13" t="s">
        <v>29</v>
      </c>
      <c r="K81" s="17" t="str">
        <f>IFERROR(__xludf.DUMMYFUNCTION("REGEXREPLACE(J81, ""^[\d\s]+"", """")"),"значение показателя за год")</f>
        <v>значение показателя за год</v>
      </c>
      <c r="L81" s="16">
        <f t="shared" si="18"/>
        <v>2</v>
      </c>
      <c r="M81" s="13" t="s">
        <v>30</v>
      </c>
      <c r="N81" s="13" t="str">
        <f>IFERROR(__xludf.DUMMYFUNCTION("REGEXEXTRACT(M81, "" (.+)$"")"),"все население")</f>
        <v>все население</v>
      </c>
      <c r="O81" s="18">
        <v>160244.0</v>
      </c>
      <c r="P81" s="18">
        <v>148272.0</v>
      </c>
      <c r="Q81" s="18">
        <v>137788.0</v>
      </c>
      <c r="R81" s="18">
        <v>137493.0</v>
      </c>
      <c r="S81" s="18">
        <v>130540.0</v>
      </c>
      <c r="T81" s="18">
        <v>122159.0</v>
      </c>
      <c r="U81" s="18">
        <v>116500.0</v>
      </c>
      <c r="V81" s="18">
        <v>131175.0</v>
      </c>
      <c r="W81" s="18">
        <v>130009.0</v>
      </c>
      <c r="X81" s="18">
        <v>120571.0</v>
      </c>
      <c r="Y81" s="18">
        <v>118407.0</v>
      </c>
      <c r="Z81" s="19">
        <f t="shared" si="6"/>
        <v>1453158</v>
      </c>
      <c r="AA81" s="19" t="str">
        <f t="shared" si="19"/>
        <v/>
      </c>
      <c r="AB81" s="19" t="str">
        <f t="shared" si="8"/>
        <v/>
      </c>
      <c r="AC81" s="19">
        <f t="shared" si="20"/>
        <v>132105.2727</v>
      </c>
      <c r="AD81" s="19">
        <f t="shared" si="21"/>
        <v>58714.5</v>
      </c>
      <c r="AE81" s="19" t="str">
        <f t="shared" si="22"/>
        <v>Нет моды</v>
      </c>
      <c r="AF81" s="19">
        <f t="shared" si="23"/>
        <v>116500</v>
      </c>
      <c r="AG81" s="19">
        <f t="shared" si="24"/>
        <v>160244</v>
      </c>
      <c r="AH81" s="20" t="str">
        <f t="shared" si="14"/>
        <v/>
      </c>
      <c r="AI81" s="21"/>
      <c r="AJ81" s="21"/>
      <c r="AK81" s="21"/>
      <c r="AL81" s="22">
        <f t="shared" si="25"/>
        <v>1</v>
      </c>
    </row>
    <row r="82" ht="12.75" customHeight="1">
      <c r="A82" s="13" t="s">
        <v>50</v>
      </c>
      <c r="B82" s="13" t="str">
        <f>IFERROR(__xludf.DUMMYFUNCTION("REGEXREPLACE(A82, ""\d"", """")"),"     Центральный федеральный округ")</f>
        <v>     Центральный федеральный округ</v>
      </c>
      <c r="C82" s="14" t="str">
        <f t="shared" si="15"/>
        <v>Центральный федеральный округ</v>
      </c>
      <c r="D82" s="3">
        <f t="shared" si="16"/>
        <v>2</v>
      </c>
      <c r="E82" s="15" t="s">
        <v>42</v>
      </c>
      <c r="F82" s="13" t="str">
        <f>IFERROR(__xludf.DUMMYFUNCTION("REGEXEXTRACT(E82, ""[А-Яа-я].*"")"),"Ишемическая болезнь сердца")</f>
        <v>Ишемическая болезнь сердца</v>
      </c>
      <c r="G82" s="16">
        <f t="shared" si="17"/>
        <v>2</v>
      </c>
      <c r="H82" s="13" t="s">
        <v>28</v>
      </c>
      <c r="I82" s="13" t="str">
        <f>IFERROR(__xludf.DUMMYFUNCTION("REGEXREPLACE(H82, "".*\s"", """")"),"человек")</f>
        <v>человек</v>
      </c>
      <c r="J82" s="13" t="s">
        <v>29</v>
      </c>
      <c r="K82" s="17" t="str">
        <f>IFERROR(__xludf.DUMMYFUNCTION("REGEXREPLACE(J82, ""^[\d\s]+"", """")"),"значение показателя за год")</f>
        <v>значение показателя за год</v>
      </c>
      <c r="L82" s="16">
        <f t="shared" si="18"/>
        <v>2</v>
      </c>
      <c r="M82" s="13" t="s">
        <v>31</v>
      </c>
      <c r="N82" s="13" t="str">
        <f>IFERROR(__xludf.DUMMYFUNCTION("REGEXEXTRACT(M82, "" (.+)$"")"),"городское население")</f>
        <v>городское население</v>
      </c>
      <c r="O82" s="18">
        <v>122752.0</v>
      </c>
      <c r="P82" s="18">
        <v>115035.0</v>
      </c>
      <c r="Q82" s="18">
        <v>108084.0</v>
      </c>
      <c r="R82" s="18">
        <v>109023.0</v>
      </c>
      <c r="S82" s="18">
        <v>103683.0</v>
      </c>
      <c r="T82" s="18">
        <v>96574.0</v>
      </c>
      <c r="U82" s="18">
        <v>91749.0</v>
      </c>
      <c r="V82" s="18">
        <v>104343.0</v>
      </c>
      <c r="W82" s="18">
        <v>101621.0</v>
      </c>
      <c r="X82" s="18">
        <v>95269.0</v>
      </c>
      <c r="Y82" s="18">
        <v>94114.0</v>
      </c>
      <c r="Z82" s="19" t="str">
        <f t="shared" si="6"/>
        <v/>
      </c>
      <c r="AA82" s="19">
        <f t="shared" si="19"/>
        <v>1142247</v>
      </c>
      <c r="AB82" s="19" t="str">
        <f t="shared" si="8"/>
        <v/>
      </c>
      <c r="AC82" s="19">
        <f t="shared" si="20"/>
        <v>103840.6364</v>
      </c>
      <c r="AD82" s="19">
        <f t="shared" si="21"/>
        <v>117453.5</v>
      </c>
      <c r="AE82" s="19" t="str">
        <f t="shared" si="22"/>
        <v>Нет моды</v>
      </c>
      <c r="AF82" s="19">
        <f t="shared" si="23"/>
        <v>91749</v>
      </c>
      <c r="AG82" s="19">
        <f t="shared" si="24"/>
        <v>122752</v>
      </c>
      <c r="AH82" s="20" t="str">
        <f t="shared" si="14"/>
        <v/>
      </c>
      <c r="AI82" s="21"/>
      <c r="AJ82" s="21"/>
      <c r="AK82" s="21"/>
      <c r="AL82" s="22">
        <f t="shared" si="25"/>
        <v>1</v>
      </c>
    </row>
    <row r="83" ht="12.75" customHeight="1">
      <c r="A83" s="13" t="s">
        <v>50</v>
      </c>
      <c r="B83" s="13" t="str">
        <f>IFERROR(__xludf.DUMMYFUNCTION("REGEXREPLACE(A83, ""\d"", """")"),"     Центральный федеральный округ")</f>
        <v>     Центральный федеральный округ</v>
      </c>
      <c r="C83" s="14" t="str">
        <f t="shared" si="15"/>
        <v>Центральный федеральный округ</v>
      </c>
      <c r="D83" s="3">
        <f t="shared" si="16"/>
        <v>2</v>
      </c>
      <c r="E83" s="15" t="s">
        <v>42</v>
      </c>
      <c r="F83" s="13" t="str">
        <f>IFERROR(__xludf.DUMMYFUNCTION("REGEXEXTRACT(E83, ""[А-Яа-я].*"")"),"Ишемическая болезнь сердца")</f>
        <v>Ишемическая болезнь сердца</v>
      </c>
      <c r="G83" s="16">
        <f t="shared" si="17"/>
        <v>2</v>
      </c>
      <c r="H83" s="13" t="s">
        <v>28</v>
      </c>
      <c r="I83" s="13" t="str">
        <f>IFERROR(__xludf.DUMMYFUNCTION("REGEXREPLACE(H83, "".*\s"", """")"),"человек")</f>
        <v>человек</v>
      </c>
      <c r="J83" s="13" t="s">
        <v>29</v>
      </c>
      <c r="K83" s="17" t="str">
        <f>IFERROR(__xludf.DUMMYFUNCTION("REGEXREPLACE(J83, ""^[\d\s]+"", """")"),"значение показателя за год")</f>
        <v>значение показателя за год</v>
      </c>
      <c r="L83" s="16">
        <f t="shared" si="18"/>
        <v>2</v>
      </c>
      <c r="M83" s="13" t="s">
        <v>32</v>
      </c>
      <c r="N83" s="13" t="str">
        <f>IFERROR(__xludf.DUMMYFUNCTION("REGEXEXTRACT(M83, "" (.+)$"")"),"сельское население")</f>
        <v>сельское население</v>
      </c>
      <c r="O83" s="18">
        <v>37492.0</v>
      </c>
      <c r="P83" s="18">
        <v>33237.0</v>
      </c>
      <c r="Q83" s="18">
        <v>29704.0</v>
      </c>
      <c r="R83" s="18">
        <v>28470.0</v>
      </c>
      <c r="S83" s="18">
        <v>26857.0</v>
      </c>
      <c r="T83" s="18">
        <v>25585.0</v>
      </c>
      <c r="U83" s="18">
        <v>24751.0</v>
      </c>
      <c r="V83" s="18">
        <v>26832.0</v>
      </c>
      <c r="W83" s="18">
        <v>28388.0</v>
      </c>
      <c r="X83" s="18">
        <v>25302.0</v>
      </c>
      <c r="Y83" s="18">
        <v>24293.0</v>
      </c>
      <c r="Z83" s="19" t="str">
        <f t="shared" si="6"/>
        <v/>
      </c>
      <c r="AA83" s="19" t="str">
        <f t="shared" si="19"/>
        <v/>
      </c>
      <c r="AB83" s="19">
        <f t="shared" si="8"/>
        <v>310911</v>
      </c>
      <c r="AC83" s="19">
        <f t="shared" si="20"/>
        <v>28264.63636</v>
      </c>
      <c r="AD83" s="19">
        <f t="shared" si="21"/>
        <v>64620.5</v>
      </c>
      <c r="AE83" s="19" t="str">
        <f t="shared" si="22"/>
        <v>Нет моды</v>
      </c>
      <c r="AF83" s="19">
        <f t="shared" si="23"/>
        <v>24293</v>
      </c>
      <c r="AG83" s="19">
        <f t="shared" si="24"/>
        <v>37492</v>
      </c>
      <c r="AH83" s="20" t="str">
        <f t="shared" si="14"/>
        <v>Город: 79%; Село: 21%</v>
      </c>
      <c r="AI83" s="21"/>
      <c r="AJ83" s="21"/>
      <c r="AK83" s="21"/>
      <c r="AL83" s="22">
        <f t="shared" si="25"/>
        <v>1</v>
      </c>
    </row>
    <row r="84" ht="12.75" customHeight="1">
      <c r="A84" s="13" t="s">
        <v>50</v>
      </c>
      <c r="B84" s="13" t="str">
        <f>IFERROR(__xludf.DUMMYFUNCTION("REGEXREPLACE(A84, ""\d"", """")"),"     Центральный федеральный округ")</f>
        <v>     Центральный федеральный округ</v>
      </c>
      <c r="C84" s="14" t="str">
        <f t="shared" si="15"/>
        <v>Центральный федеральный округ</v>
      </c>
      <c r="D84" s="3">
        <f t="shared" si="16"/>
        <v>2</v>
      </c>
      <c r="E84" s="15" t="s">
        <v>43</v>
      </c>
      <c r="F84" s="13" t="str">
        <f>IFERROR(__xludf.DUMMYFUNCTION("REGEXEXTRACT(E84, ""[А-Яа-я].*"")"),"Новообразования")</f>
        <v>Новообразования</v>
      </c>
      <c r="G84" s="16">
        <f t="shared" si="17"/>
        <v>2</v>
      </c>
      <c r="H84" s="13" t="s">
        <v>28</v>
      </c>
      <c r="I84" s="13" t="str">
        <f>IFERROR(__xludf.DUMMYFUNCTION("REGEXREPLACE(H84, "".*\s"", """")"),"человек")</f>
        <v>человек</v>
      </c>
      <c r="J84" s="13" t="s">
        <v>29</v>
      </c>
      <c r="K84" s="17" t="str">
        <f>IFERROR(__xludf.DUMMYFUNCTION("REGEXREPLACE(J84, ""^[\d\s]+"", """")"),"значение показателя за год")</f>
        <v>значение показателя за год</v>
      </c>
      <c r="L84" s="16">
        <f t="shared" si="18"/>
        <v>2</v>
      </c>
      <c r="M84" s="13" t="s">
        <v>30</v>
      </c>
      <c r="N84" s="13" t="str">
        <f>IFERROR(__xludf.DUMMYFUNCTION("REGEXEXTRACT(M84, "" (.+)$"")"),"все население")</f>
        <v>все население</v>
      </c>
      <c r="O84" s="18">
        <v>86315.0</v>
      </c>
      <c r="P84" s="18">
        <v>85411.0</v>
      </c>
      <c r="Q84" s="18">
        <v>85094.0</v>
      </c>
      <c r="R84" s="18">
        <v>85585.0</v>
      </c>
      <c r="S84" s="18">
        <v>82454.0</v>
      </c>
      <c r="T84" s="18">
        <v>83850.0</v>
      </c>
      <c r="U84" s="18">
        <v>83335.0</v>
      </c>
      <c r="V84" s="18">
        <v>82484.0</v>
      </c>
      <c r="W84" s="18">
        <v>78764.0</v>
      </c>
      <c r="X84" s="18">
        <v>78265.0</v>
      </c>
      <c r="Y84" s="18">
        <v>80206.0</v>
      </c>
      <c r="Z84" s="19">
        <f t="shared" si="6"/>
        <v>911763</v>
      </c>
      <c r="AA84" s="19" t="str">
        <f t="shared" si="19"/>
        <v/>
      </c>
      <c r="AB84" s="19" t="str">
        <f t="shared" si="8"/>
        <v/>
      </c>
      <c r="AC84" s="19">
        <f t="shared" si="20"/>
        <v>82887.54545</v>
      </c>
      <c r="AD84" s="19">
        <f t="shared" si="21"/>
        <v>57878.5</v>
      </c>
      <c r="AE84" s="19" t="str">
        <f t="shared" si="22"/>
        <v>Нет моды</v>
      </c>
      <c r="AF84" s="19">
        <f t="shared" si="23"/>
        <v>78265</v>
      </c>
      <c r="AG84" s="19">
        <f t="shared" si="24"/>
        <v>86315</v>
      </c>
      <c r="AH84" s="20" t="str">
        <f t="shared" si="14"/>
        <v/>
      </c>
      <c r="AI84" s="21"/>
      <c r="AJ84" s="21"/>
      <c r="AK84" s="21"/>
      <c r="AL84" s="22">
        <f t="shared" si="25"/>
        <v>1</v>
      </c>
    </row>
    <row r="85" ht="12.75" customHeight="1">
      <c r="A85" s="13" t="s">
        <v>50</v>
      </c>
      <c r="B85" s="13" t="str">
        <f>IFERROR(__xludf.DUMMYFUNCTION("REGEXREPLACE(A85, ""\d"", """")"),"     Центральный федеральный округ")</f>
        <v>     Центральный федеральный округ</v>
      </c>
      <c r="C85" s="14" t="str">
        <f t="shared" si="15"/>
        <v>Центральный федеральный округ</v>
      </c>
      <c r="D85" s="3">
        <f t="shared" si="16"/>
        <v>2</v>
      </c>
      <c r="E85" s="15" t="s">
        <v>43</v>
      </c>
      <c r="F85" s="13" t="str">
        <f>IFERROR(__xludf.DUMMYFUNCTION("REGEXEXTRACT(E85, ""[А-Яа-я].*"")"),"Новообразования")</f>
        <v>Новообразования</v>
      </c>
      <c r="G85" s="16">
        <f t="shared" si="17"/>
        <v>2</v>
      </c>
      <c r="H85" s="13" t="s">
        <v>28</v>
      </c>
      <c r="I85" s="13" t="str">
        <f>IFERROR(__xludf.DUMMYFUNCTION("REGEXREPLACE(H85, "".*\s"", """")"),"человек")</f>
        <v>человек</v>
      </c>
      <c r="J85" s="13" t="s">
        <v>29</v>
      </c>
      <c r="K85" s="17" t="str">
        <f>IFERROR(__xludf.DUMMYFUNCTION("REGEXREPLACE(J85, ""^[\d\s]+"", """")"),"значение показателя за год")</f>
        <v>значение показателя за год</v>
      </c>
      <c r="L85" s="16">
        <f t="shared" si="18"/>
        <v>2</v>
      </c>
      <c r="M85" s="13" t="s">
        <v>31</v>
      </c>
      <c r="N85" s="13" t="str">
        <f>IFERROR(__xludf.DUMMYFUNCTION("REGEXEXTRACT(M85, "" (.+)$"")"),"городское население")</f>
        <v>городское население</v>
      </c>
      <c r="O85" s="18">
        <v>71200.0</v>
      </c>
      <c r="P85" s="18">
        <v>70642.0</v>
      </c>
      <c r="Q85" s="18">
        <v>70460.0</v>
      </c>
      <c r="R85" s="18">
        <v>71080.0</v>
      </c>
      <c r="S85" s="18">
        <v>68414.0</v>
      </c>
      <c r="T85" s="18">
        <v>69673.0</v>
      </c>
      <c r="U85" s="18">
        <v>69171.0</v>
      </c>
      <c r="V85" s="18">
        <v>68501.0</v>
      </c>
      <c r="W85" s="18">
        <v>65144.0</v>
      </c>
      <c r="X85" s="18">
        <v>64995.0</v>
      </c>
      <c r="Y85" s="18">
        <v>67133.0</v>
      </c>
      <c r="Z85" s="19" t="str">
        <f t="shared" si="6"/>
        <v/>
      </c>
      <c r="AA85" s="19">
        <f t="shared" si="19"/>
        <v>756413</v>
      </c>
      <c r="AB85" s="19" t="str">
        <f t="shared" si="8"/>
        <v/>
      </c>
      <c r="AC85" s="19">
        <f t="shared" si="20"/>
        <v>68764.81818</v>
      </c>
      <c r="AD85" s="19">
        <f t="shared" si="21"/>
        <v>74732.5</v>
      </c>
      <c r="AE85" s="19" t="str">
        <f t="shared" si="22"/>
        <v>Нет моды</v>
      </c>
      <c r="AF85" s="19">
        <f t="shared" si="23"/>
        <v>64995</v>
      </c>
      <c r="AG85" s="19">
        <f t="shared" si="24"/>
        <v>71200</v>
      </c>
      <c r="AH85" s="20" t="str">
        <f t="shared" si="14"/>
        <v/>
      </c>
      <c r="AI85" s="21"/>
      <c r="AJ85" s="21"/>
      <c r="AK85" s="21"/>
      <c r="AL85" s="22">
        <f t="shared" si="25"/>
        <v>1</v>
      </c>
    </row>
    <row r="86" ht="12.75" customHeight="1">
      <c r="A86" s="13" t="s">
        <v>50</v>
      </c>
      <c r="B86" s="13" t="str">
        <f>IFERROR(__xludf.DUMMYFUNCTION("REGEXREPLACE(A86, ""\d"", """")"),"     Центральный федеральный округ")</f>
        <v>     Центральный федеральный округ</v>
      </c>
      <c r="C86" s="14" t="str">
        <f t="shared" si="15"/>
        <v>Центральный федеральный округ</v>
      </c>
      <c r="D86" s="3">
        <f t="shared" si="16"/>
        <v>2</v>
      </c>
      <c r="E86" s="15" t="s">
        <v>43</v>
      </c>
      <c r="F86" s="13" t="str">
        <f>IFERROR(__xludf.DUMMYFUNCTION("REGEXEXTRACT(E86, ""[А-Яа-я].*"")"),"Новообразования")</f>
        <v>Новообразования</v>
      </c>
      <c r="G86" s="16">
        <f t="shared" si="17"/>
        <v>2</v>
      </c>
      <c r="H86" s="13" t="s">
        <v>28</v>
      </c>
      <c r="I86" s="13" t="str">
        <f>IFERROR(__xludf.DUMMYFUNCTION("REGEXREPLACE(H86, "".*\s"", """")"),"человек")</f>
        <v>человек</v>
      </c>
      <c r="J86" s="13" t="s">
        <v>29</v>
      </c>
      <c r="K86" s="17" t="str">
        <f>IFERROR(__xludf.DUMMYFUNCTION("REGEXREPLACE(J86, ""^[\d\s]+"", """")"),"значение показателя за год")</f>
        <v>значение показателя за год</v>
      </c>
      <c r="L86" s="16">
        <f t="shared" si="18"/>
        <v>2</v>
      </c>
      <c r="M86" s="13" t="s">
        <v>32</v>
      </c>
      <c r="N86" s="13" t="str">
        <f>IFERROR(__xludf.DUMMYFUNCTION("REGEXEXTRACT(M86, "" (.+)$"")"),"сельское население")</f>
        <v>сельское население</v>
      </c>
      <c r="O86" s="18">
        <v>15115.0</v>
      </c>
      <c r="P86" s="18">
        <v>14769.0</v>
      </c>
      <c r="Q86" s="18">
        <v>14634.0</v>
      </c>
      <c r="R86" s="18">
        <v>14505.0</v>
      </c>
      <c r="S86" s="18">
        <v>14040.0</v>
      </c>
      <c r="T86" s="18">
        <v>14177.0</v>
      </c>
      <c r="U86" s="18">
        <v>14164.0</v>
      </c>
      <c r="V86" s="18">
        <v>13983.0</v>
      </c>
      <c r="W86" s="18">
        <v>13620.0</v>
      </c>
      <c r="X86" s="18">
        <v>13270.0</v>
      </c>
      <c r="Y86" s="18">
        <v>13073.0</v>
      </c>
      <c r="Z86" s="19" t="str">
        <f t="shared" si="6"/>
        <v/>
      </c>
      <c r="AA86" s="19" t="str">
        <f t="shared" si="19"/>
        <v/>
      </c>
      <c r="AB86" s="19">
        <f t="shared" si="8"/>
        <v>155350</v>
      </c>
      <c r="AC86" s="19">
        <f t="shared" si="20"/>
        <v>14122.72727</v>
      </c>
      <c r="AD86" s="19">
        <f t="shared" si="21"/>
        <v>40055</v>
      </c>
      <c r="AE86" s="19" t="str">
        <f t="shared" si="22"/>
        <v>Нет моды</v>
      </c>
      <c r="AF86" s="19">
        <f t="shared" si="23"/>
        <v>13073</v>
      </c>
      <c r="AG86" s="19">
        <f t="shared" si="24"/>
        <v>15115</v>
      </c>
      <c r="AH86" s="20" t="str">
        <f t="shared" si="14"/>
        <v>Город: 83%; Село: 17%</v>
      </c>
      <c r="AI86" s="21"/>
      <c r="AJ86" s="21"/>
      <c r="AK86" s="21"/>
      <c r="AL86" s="22">
        <f t="shared" si="25"/>
        <v>1</v>
      </c>
    </row>
    <row r="87" ht="12.75" customHeight="1">
      <c r="A87" s="13" t="s">
        <v>50</v>
      </c>
      <c r="B87" s="13" t="str">
        <f>IFERROR(__xludf.DUMMYFUNCTION("REGEXREPLACE(A87, ""\d"", """")"),"     Центральный федеральный округ")</f>
        <v>     Центральный федеральный округ</v>
      </c>
      <c r="C87" s="14" t="str">
        <f t="shared" si="15"/>
        <v>Центральный федеральный округ</v>
      </c>
      <c r="D87" s="3">
        <f t="shared" si="16"/>
        <v>2</v>
      </c>
      <c r="E87" s="15" t="s">
        <v>44</v>
      </c>
      <c r="F87" s="13" t="str">
        <f>IFERROR(__xludf.DUMMYFUNCTION("REGEXEXTRACT(E87,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7" s="16">
        <f t="shared" si="17"/>
        <v>2</v>
      </c>
      <c r="H87" s="13" t="s">
        <v>28</v>
      </c>
      <c r="I87" s="13" t="str">
        <f>IFERROR(__xludf.DUMMYFUNCTION("REGEXREPLACE(H87, "".*\s"", """")"),"человек")</f>
        <v>человек</v>
      </c>
      <c r="J87" s="13" t="s">
        <v>29</v>
      </c>
      <c r="K87" s="17" t="str">
        <f>IFERROR(__xludf.DUMMYFUNCTION("REGEXREPLACE(J87, ""^[\d\s]+"", """")"),"значение показателя за год")</f>
        <v>значение показателя за год</v>
      </c>
      <c r="L87" s="16">
        <f t="shared" si="18"/>
        <v>2</v>
      </c>
      <c r="M87" s="13" t="s">
        <v>30</v>
      </c>
      <c r="N87" s="13" t="str">
        <f>IFERROR(__xludf.DUMMYFUNCTION("REGEXEXTRACT(M87, "" (.+)$"")"),"все население")</f>
        <v>все население</v>
      </c>
      <c r="O87" s="18">
        <v>1783.0</v>
      </c>
      <c r="P87" s="23" t="s">
        <v>37</v>
      </c>
      <c r="Q87" s="18">
        <v>1412.0</v>
      </c>
      <c r="R87" s="18">
        <v>1338.0</v>
      </c>
      <c r="S87" s="23" t="s">
        <v>37</v>
      </c>
      <c r="T87" s="23" t="s">
        <v>37</v>
      </c>
      <c r="U87" s="23" t="s">
        <v>37</v>
      </c>
      <c r="V87" s="23" t="s">
        <v>37</v>
      </c>
      <c r="W87" s="23" t="s">
        <v>37</v>
      </c>
      <c r="X87" s="23" t="s">
        <v>37</v>
      </c>
      <c r="Y87" s="23" t="s">
        <v>37</v>
      </c>
      <c r="Z87" s="19">
        <f t="shared" si="6"/>
        <v>4533</v>
      </c>
      <c r="AA87" s="19" t="str">
        <f t="shared" si="19"/>
        <v/>
      </c>
      <c r="AB87" s="19" t="str">
        <f t="shared" si="8"/>
        <v/>
      </c>
      <c r="AC87" s="19">
        <f t="shared" si="20"/>
        <v>1511</v>
      </c>
      <c r="AD87" s="19">
        <f t="shared" si="21"/>
        <v>14011.5</v>
      </c>
      <c r="AE87" s="19" t="str">
        <f t="shared" si="22"/>
        <v>Нет моды</v>
      </c>
      <c r="AF87" s="19">
        <f t="shared" si="23"/>
        <v>1338</v>
      </c>
      <c r="AG87" s="19">
        <f t="shared" si="24"/>
        <v>1783</v>
      </c>
      <c r="AH87" s="20" t="str">
        <f t="shared" si="14"/>
        <v/>
      </c>
      <c r="AI87" s="24"/>
      <c r="AJ87" s="24"/>
      <c r="AK87" s="24"/>
      <c r="AL87" s="22">
        <f t="shared" si="25"/>
        <v>1</v>
      </c>
    </row>
    <row r="88" ht="12.75" customHeight="1">
      <c r="A88" s="13" t="s">
        <v>50</v>
      </c>
      <c r="B88" s="13" t="str">
        <f>IFERROR(__xludf.DUMMYFUNCTION("REGEXREPLACE(A88, ""\d"", """")"),"     Центральный федеральный округ")</f>
        <v>     Центральный федеральный округ</v>
      </c>
      <c r="C88" s="14" t="str">
        <f t="shared" si="15"/>
        <v>Центральный федеральный округ</v>
      </c>
      <c r="D88" s="3">
        <f t="shared" si="16"/>
        <v>2</v>
      </c>
      <c r="E88" s="15" t="s">
        <v>44</v>
      </c>
      <c r="F88" s="13" t="str">
        <f>IFERROR(__xludf.DUMMYFUNCTION("REGEXEXTRACT(E88,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8" s="16">
        <f t="shared" si="17"/>
        <v>2</v>
      </c>
      <c r="H88" s="13" t="s">
        <v>28</v>
      </c>
      <c r="I88" s="13" t="str">
        <f>IFERROR(__xludf.DUMMYFUNCTION("REGEXREPLACE(H88, "".*\s"", """")"),"человек")</f>
        <v>человек</v>
      </c>
      <c r="J88" s="13" t="s">
        <v>29</v>
      </c>
      <c r="K88" s="17" t="str">
        <f>IFERROR(__xludf.DUMMYFUNCTION("REGEXREPLACE(J88, ""^[\d\s]+"", """")"),"значение показателя за год")</f>
        <v>значение показателя за год</v>
      </c>
      <c r="L88" s="16">
        <f t="shared" si="18"/>
        <v>2</v>
      </c>
      <c r="M88" s="13" t="s">
        <v>31</v>
      </c>
      <c r="N88" s="13" t="str">
        <f>IFERROR(__xludf.DUMMYFUNCTION("REGEXEXTRACT(M88, "" (.+)$"")"),"городское население")</f>
        <v>городское население</v>
      </c>
      <c r="O88" s="18">
        <v>1511.0</v>
      </c>
      <c r="P88" s="23" t="s">
        <v>37</v>
      </c>
      <c r="Q88" s="18">
        <v>1175.0</v>
      </c>
      <c r="R88" s="18">
        <v>1139.0</v>
      </c>
      <c r="S88" s="23" t="s">
        <v>37</v>
      </c>
      <c r="T88" s="23" t="s">
        <v>37</v>
      </c>
      <c r="U88" s="23" t="s">
        <v>37</v>
      </c>
      <c r="V88" s="23" t="s">
        <v>37</v>
      </c>
      <c r="W88" s="23" t="s">
        <v>37</v>
      </c>
      <c r="X88" s="23" t="s">
        <v>37</v>
      </c>
      <c r="Y88" s="23" t="s">
        <v>37</v>
      </c>
      <c r="Z88" s="19" t="str">
        <f t="shared" si="6"/>
        <v/>
      </c>
      <c r="AA88" s="19">
        <f t="shared" si="19"/>
        <v>3825</v>
      </c>
      <c r="AB88" s="19" t="str">
        <f t="shared" si="8"/>
        <v/>
      </c>
      <c r="AC88" s="19">
        <f t="shared" si="20"/>
        <v>1275</v>
      </c>
      <c r="AD88" s="19">
        <f t="shared" si="21"/>
        <v>1375</v>
      </c>
      <c r="AE88" s="19" t="str">
        <f t="shared" si="22"/>
        <v>Нет моды</v>
      </c>
      <c r="AF88" s="19">
        <f t="shared" si="23"/>
        <v>1139</v>
      </c>
      <c r="AG88" s="19">
        <f t="shared" si="24"/>
        <v>1511</v>
      </c>
      <c r="AH88" s="20" t="str">
        <f t="shared" si="14"/>
        <v/>
      </c>
      <c r="AI88" s="24"/>
      <c r="AJ88" s="24"/>
      <c r="AK88" s="24"/>
      <c r="AL88" s="22">
        <f t="shared" si="25"/>
        <v>1</v>
      </c>
    </row>
    <row r="89" ht="12.75" customHeight="1">
      <c r="A89" s="13" t="s">
        <v>50</v>
      </c>
      <c r="B89" s="13" t="str">
        <f>IFERROR(__xludf.DUMMYFUNCTION("REGEXREPLACE(A89, ""\d"", """")"),"     Центральный федеральный округ")</f>
        <v>     Центральный федеральный округ</v>
      </c>
      <c r="C89" s="14" t="str">
        <f t="shared" si="15"/>
        <v>Центральный федеральный округ</v>
      </c>
      <c r="D89" s="3">
        <f t="shared" si="16"/>
        <v>2</v>
      </c>
      <c r="E89" s="15" t="s">
        <v>44</v>
      </c>
      <c r="F89" s="13" t="str">
        <f>IFERROR(__xludf.DUMMYFUNCTION("REGEXEXTRACT(E89,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9" s="16">
        <f t="shared" si="17"/>
        <v>2</v>
      </c>
      <c r="H89" s="13" t="s">
        <v>28</v>
      </c>
      <c r="I89" s="13" t="str">
        <f>IFERROR(__xludf.DUMMYFUNCTION("REGEXREPLACE(H89, "".*\s"", """")"),"человек")</f>
        <v>человек</v>
      </c>
      <c r="J89" s="13" t="s">
        <v>29</v>
      </c>
      <c r="K89" s="17" t="str">
        <f>IFERROR(__xludf.DUMMYFUNCTION("REGEXREPLACE(J89, ""^[\d\s]+"", """")"),"значение показателя за год")</f>
        <v>значение показателя за год</v>
      </c>
      <c r="L89" s="16">
        <f t="shared" si="18"/>
        <v>2</v>
      </c>
      <c r="M89" s="13" t="s">
        <v>32</v>
      </c>
      <c r="N89" s="13" t="str">
        <f>IFERROR(__xludf.DUMMYFUNCTION("REGEXEXTRACT(M89, "" (.+)$"")"),"сельское население")</f>
        <v>сельское население</v>
      </c>
      <c r="O89" s="18">
        <v>272.0</v>
      </c>
      <c r="P89" s="23" t="s">
        <v>37</v>
      </c>
      <c r="Q89" s="18">
        <v>237.0</v>
      </c>
      <c r="R89" s="18">
        <v>199.0</v>
      </c>
      <c r="S89" s="23" t="s">
        <v>37</v>
      </c>
      <c r="T89" s="23" t="s">
        <v>37</v>
      </c>
      <c r="U89" s="23" t="s">
        <v>37</v>
      </c>
      <c r="V89" s="23" t="s">
        <v>37</v>
      </c>
      <c r="W89" s="23" t="s">
        <v>37</v>
      </c>
      <c r="X89" s="23" t="s">
        <v>37</v>
      </c>
      <c r="Y89" s="23" t="s">
        <v>37</v>
      </c>
      <c r="Z89" s="19" t="str">
        <f t="shared" si="6"/>
        <v/>
      </c>
      <c r="AA89" s="19" t="str">
        <f t="shared" si="19"/>
        <v/>
      </c>
      <c r="AB89" s="19">
        <f t="shared" si="8"/>
        <v>708</v>
      </c>
      <c r="AC89" s="19">
        <f t="shared" si="20"/>
        <v>236</v>
      </c>
      <c r="AD89" s="19">
        <f t="shared" si="21"/>
        <v>705.5</v>
      </c>
      <c r="AE89" s="19" t="str">
        <f t="shared" si="22"/>
        <v>Нет моды</v>
      </c>
      <c r="AF89" s="19">
        <f t="shared" si="23"/>
        <v>199</v>
      </c>
      <c r="AG89" s="19">
        <f t="shared" si="24"/>
        <v>272</v>
      </c>
      <c r="AH89" s="20" t="str">
        <f t="shared" si="14"/>
        <v>Город: 84%; Село: 16%</v>
      </c>
      <c r="AI89" s="24"/>
      <c r="AJ89" s="24"/>
      <c r="AK89" s="24"/>
      <c r="AL89" s="22">
        <f t="shared" si="25"/>
        <v>1</v>
      </c>
    </row>
    <row r="90" ht="12.75" customHeight="1">
      <c r="A90" s="13" t="s">
        <v>50</v>
      </c>
      <c r="B90" s="13" t="str">
        <f>IFERROR(__xludf.DUMMYFUNCTION("REGEXREPLACE(A90, ""\d"", """")"),"     Центральный федеральный округ")</f>
        <v>     Центральный федеральный округ</v>
      </c>
      <c r="C90" s="14" t="str">
        <f t="shared" si="15"/>
        <v>Центральный федеральный округ</v>
      </c>
      <c r="D90" s="3">
        <f t="shared" si="16"/>
        <v>2</v>
      </c>
      <c r="E90" s="15" t="s">
        <v>45</v>
      </c>
      <c r="F90" s="13" t="str">
        <f>IFERROR(__xludf.DUMMYFUNCTION("REGEXEXTRACT(E90, ""[А-Яа-я].*"")"),"Самоубийство")</f>
        <v>Самоубийство</v>
      </c>
      <c r="G90" s="16">
        <f t="shared" si="17"/>
        <v>2</v>
      </c>
      <c r="H90" s="13" t="s">
        <v>28</v>
      </c>
      <c r="I90" s="13" t="str">
        <f>IFERROR(__xludf.DUMMYFUNCTION("REGEXREPLACE(H90, "".*\s"", """")"),"человек")</f>
        <v>человек</v>
      </c>
      <c r="J90" s="13" t="s">
        <v>29</v>
      </c>
      <c r="K90" s="17" t="str">
        <f>IFERROR(__xludf.DUMMYFUNCTION("REGEXREPLACE(J90, ""^[\d\s]+"", """")"),"значение показателя за год")</f>
        <v>значение показателя за год</v>
      </c>
      <c r="L90" s="16">
        <f t="shared" si="18"/>
        <v>2</v>
      </c>
      <c r="M90" s="13" t="s">
        <v>30</v>
      </c>
      <c r="N90" s="13" t="str">
        <f>IFERROR(__xludf.DUMMYFUNCTION("REGEXEXTRACT(M90, "" (.+)$"")"),"все население")</f>
        <v>все население</v>
      </c>
      <c r="O90" s="18">
        <v>5028.0</v>
      </c>
      <c r="P90" s="18">
        <v>4946.0</v>
      </c>
      <c r="Q90" s="18">
        <v>4718.0</v>
      </c>
      <c r="R90" s="18">
        <v>4407.0</v>
      </c>
      <c r="S90" s="18">
        <v>3910.0</v>
      </c>
      <c r="T90" s="18">
        <v>3564.0</v>
      </c>
      <c r="U90" s="18">
        <v>3221.0</v>
      </c>
      <c r="V90" s="18">
        <v>3258.0</v>
      </c>
      <c r="W90" s="18">
        <v>3071.0</v>
      </c>
      <c r="X90" s="18">
        <v>2422.0</v>
      </c>
      <c r="Y90" s="18">
        <v>1944.0</v>
      </c>
      <c r="Z90" s="19">
        <f t="shared" si="6"/>
        <v>40489</v>
      </c>
      <c r="AA90" s="19" t="str">
        <f t="shared" si="19"/>
        <v/>
      </c>
      <c r="AB90" s="19" t="str">
        <f t="shared" si="8"/>
        <v/>
      </c>
      <c r="AC90" s="19">
        <f t="shared" si="20"/>
        <v>3680.818182</v>
      </c>
      <c r="AD90" s="19">
        <f t="shared" si="21"/>
        <v>3239.5</v>
      </c>
      <c r="AE90" s="19" t="str">
        <f t="shared" si="22"/>
        <v>Нет моды</v>
      </c>
      <c r="AF90" s="19">
        <f t="shared" si="23"/>
        <v>1944</v>
      </c>
      <c r="AG90" s="19">
        <f t="shared" si="24"/>
        <v>5028</v>
      </c>
      <c r="AH90" s="20" t="str">
        <f t="shared" si="14"/>
        <v/>
      </c>
      <c r="AI90" s="21"/>
      <c r="AJ90" s="21"/>
      <c r="AK90" s="21"/>
      <c r="AL90" s="22">
        <f t="shared" si="25"/>
        <v>1</v>
      </c>
    </row>
    <row r="91" ht="12.75" customHeight="1">
      <c r="A91" s="13" t="s">
        <v>50</v>
      </c>
      <c r="B91" s="13" t="str">
        <f>IFERROR(__xludf.DUMMYFUNCTION("REGEXREPLACE(A91, ""\d"", """")"),"     Центральный федеральный округ")</f>
        <v>     Центральный федеральный округ</v>
      </c>
      <c r="C91" s="14" t="str">
        <f t="shared" si="15"/>
        <v>Центральный федеральный округ</v>
      </c>
      <c r="D91" s="3">
        <f t="shared" si="16"/>
        <v>2</v>
      </c>
      <c r="E91" s="15" t="s">
        <v>45</v>
      </c>
      <c r="F91" s="13" t="str">
        <f>IFERROR(__xludf.DUMMYFUNCTION("REGEXEXTRACT(E91, ""[А-Яа-я].*"")"),"Самоубийство")</f>
        <v>Самоубийство</v>
      </c>
      <c r="G91" s="16">
        <f t="shared" si="17"/>
        <v>2</v>
      </c>
      <c r="H91" s="13" t="s">
        <v>28</v>
      </c>
      <c r="I91" s="13" t="str">
        <f>IFERROR(__xludf.DUMMYFUNCTION("REGEXREPLACE(H91, "".*\s"", """")"),"человек")</f>
        <v>человек</v>
      </c>
      <c r="J91" s="13" t="s">
        <v>29</v>
      </c>
      <c r="K91" s="17" t="str">
        <f>IFERROR(__xludf.DUMMYFUNCTION("REGEXREPLACE(J91, ""^[\d\s]+"", """")"),"значение показателя за год")</f>
        <v>значение показателя за год</v>
      </c>
      <c r="L91" s="16">
        <f t="shared" si="18"/>
        <v>2</v>
      </c>
      <c r="M91" s="13" t="s">
        <v>31</v>
      </c>
      <c r="N91" s="13" t="str">
        <f>IFERROR(__xludf.DUMMYFUNCTION("REGEXEXTRACT(M91, "" (.+)$"")"),"городское население")</f>
        <v>городское население</v>
      </c>
      <c r="O91" s="18">
        <v>3501.0</v>
      </c>
      <c r="P91" s="18">
        <v>3526.0</v>
      </c>
      <c r="Q91" s="18">
        <v>3307.0</v>
      </c>
      <c r="R91" s="18">
        <v>3115.0</v>
      </c>
      <c r="S91" s="18">
        <v>2738.0</v>
      </c>
      <c r="T91" s="18">
        <v>2523.0</v>
      </c>
      <c r="U91" s="18">
        <v>2256.0</v>
      </c>
      <c r="V91" s="18">
        <v>2255.0</v>
      </c>
      <c r="W91" s="18">
        <v>2120.0</v>
      </c>
      <c r="X91" s="18">
        <v>1721.0</v>
      </c>
      <c r="Y91" s="18">
        <v>1405.0</v>
      </c>
      <c r="Z91" s="19" t="str">
        <f t="shared" si="6"/>
        <v/>
      </c>
      <c r="AA91" s="19">
        <f t="shared" si="19"/>
        <v>28467</v>
      </c>
      <c r="AB91" s="19" t="str">
        <f t="shared" si="8"/>
        <v/>
      </c>
      <c r="AC91" s="19">
        <f t="shared" si="20"/>
        <v>2587.909091</v>
      </c>
      <c r="AD91" s="19">
        <f t="shared" si="21"/>
        <v>3168</v>
      </c>
      <c r="AE91" s="19" t="str">
        <f t="shared" si="22"/>
        <v>Нет моды</v>
      </c>
      <c r="AF91" s="19">
        <f t="shared" si="23"/>
        <v>1405</v>
      </c>
      <c r="AG91" s="19">
        <f t="shared" si="24"/>
        <v>3526</v>
      </c>
      <c r="AH91" s="20" t="str">
        <f t="shared" si="14"/>
        <v/>
      </c>
      <c r="AI91" s="21"/>
      <c r="AJ91" s="21"/>
      <c r="AK91" s="21"/>
      <c r="AL91" s="22">
        <f t="shared" si="25"/>
        <v>1</v>
      </c>
    </row>
    <row r="92" ht="12.75" customHeight="1">
      <c r="A92" s="13" t="s">
        <v>50</v>
      </c>
      <c r="B92" s="13" t="str">
        <f>IFERROR(__xludf.DUMMYFUNCTION("REGEXREPLACE(A92, ""\d"", """")"),"     Центральный федеральный округ")</f>
        <v>     Центральный федеральный округ</v>
      </c>
      <c r="C92" s="14" t="str">
        <f t="shared" si="15"/>
        <v>Центральный федеральный округ</v>
      </c>
      <c r="D92" s="3">
        <f t="shared" si="16"/>
        <v>2</v>
      </c>
      <c r="E92" s="15" t="s">
        <v>45</v>
      </c>
      <c r="F92" s="13" t="str">
        <f>IFERROR(__xludf.DUMMYFUNCTION("REGEXEXTRACT(E92, ""[А-Яа-я].*"")"),"Самоубийство")</f>
        <v>Самоубийство</v>
      </c>
      <c r="G92" s="16">
        <f t="shared" si="17"/>
        <v>2</v>
      </c>
      <c r="H92" s="13" t="s">
        <v>28</v>
      </c>
      <c r="I92" s="13" t="str">
        <f>IFERROR(__xludf.DUMMYFUNCTION("REGEXREPLACE(H92, "".*\s"", """")"),"человек")</f>
        <v>человек</v>
      </c>
      <c r="J92" s="13" t="s">
        <v>29</v>
      </c>
      <c r="K92" s="17" t="str">
        <f>IFERROR(__xludf.DUMMYFUNCTION("REGEXREPLACE(J92, ""^[\d\s]+"", """")"),"значение показателя за год")</f>
        <v>значение показателя за год</v>
      </c>
      <c r="L92" s="16">
        <f t="shared" si="18"/>
        <v>2</v>
      </c>
      <c r="M92" s="13" t="s">
        <v>32</v>
      </c>
      <c r="N92" s="13" t="str">
        <f>IFERROR(__xludf.DUMMYFUNCTION("REGEXEXTRACT(M92, "" (.+)$"")"),"сельское население")</f>
        <v>сельское население</v>
      </c>
      <c r="O92" s="18">
        <v>1527.0</v>
      </c>
      <c r="P92" s="18">
        <v>1420.0</v>
      </c>
      <c r="Q92" s="18">
        <v>1411.0</v>
      </c>
      <c r="R92" s="18">
        <v>1292.0</v>
      </c>
      <c r="S92" s="18">
        <v>1172.0</v>
      </c>
      <c r="T92" s="18">
        <v>1041.0</v>
      </c>
      <c r="U92" s="18">
        <v>965.0</v>
      </c>
      <c r="V92" s="18">
        <v>1003.0</v>
      </c>
      <c r="W92" s="18">
        <v>951.0</v>
      </c>
      <c r="X92" s="18">
        <v>701.0</v>
      </c>
      <c r="Y92" s="18">
        <v>539.0</v>
      </c>
      <c r="Z92" s="19" t="str">
        <f t="shared" si="6"/>
        <v/>
      </c>
      <c r="AA92" s="19" t="str">
        <f t="shared" si="19"/>
        <v/>
      </c>
      <c r="AB92" s="19">
        <f t="shared" si="8"/>
        <v>12022</v>
      </c>
      <c r="AC92" s="19">
        <f t="shared" si="20"/>
        <v>1092.909091</v>
      </c>
      <c r="AD92" s="19">
        <f t="shared" si="21"/>
        <v>1473.5</v>
      </c>
      <c r="AE92" s="19" t="str">
        <f t="shared" si="22"/>
        <v>Нет моды</v>
      </c>
      <c r="AF92" s="19">
        <f t="shared" si="23"/>
        <v>539</v>
      </c>
      <c r="AG92" s="19">
        <f t="shared" si="24"/>
        <v>1527</v>
      </c>
      <c r="AH92" s="20" t="str">
        <f t="shared" si="14"/>
        <v>Город: 70%; Село: 30%</v>
      </c>
      <c r="AI92" s="21"/>
      <c r="AJ92" s="21"/>
      <c r="AK92" s="21"/>
      <c r="AL92" s="22">
        <f t="shared" si="25"/>
        <v>1</v>
      </c>
    </row>
    <row r="93" ht="12.75" customHeight="1">
      <c r="A93" s="13" t="s">
        <v>50</v>
      </c>
      <c r="B93" s="13" t="str">
        <f>IFERROR(__xludf.DUMMYFUNCTION("REGEXREPLACE(A93, ""\d"", """")"),"     Центральный федеральный округ")</f>
        <v>     Центральный федеральный округ</v>
      </c>
      <c r="C93" s="14" t="str">
        <f t="shared" si="15"/>
        <v>Центральный федеральный округ</v>
      </c>
      <c r="D93" s="3">
        <f t="shared" si="16"/>
        <v>2</v>
      </c>
      <c r="E93" s="15" t="s">
        <v>46</v>
      </c>
      <c r="F93" s="13" t="str">
        <f>IFERROR(__xludf.DUMMYFUNCTION("REGEXEXTRACT(E93, ""[А-Яа-я].*"")"),"Случ.отравл.алкоголем")</f>
        <v>Случ.отравл.алкоголем</v>
      </c>
      <c r="G93" s="16">
        <f t="shared" si="17"/>
        <v>2</v>
      </c>
      <c r="H93" s="13" t="s">
        <v>28</v>
      </c>
      <c r="I93" s="13" t="str">
        <f>IFERROR(__xludf.DUMMYFUNCTION("REGEXREPLACE(H93, "".*\s"", """")"),"человек")</f>
        <v>человек</v>
      </c>
      <c r="J93" s="13" t="s">
        <v>29</v>
      </c>
      <c r="K93" s="17" t="str">
        <f>IFERROR(__xludf.DUMMYFUNCTION("REGEXREPLACE(J93, ""^[\d\s]+"", """")"),"значение показателя за год")</f>
        <v>значение показателя за год</v>
      </c>
      <c r="L93" s="16">
        <f t="shared" si="18"/>
        <v>2</v>
      </c>
      <c r="M93" s="13" t="s">
        <v>30</v>
      </c>
      <c r="N93" s="13" t="str">
        <f>IFERROR(__xludf.DUMMYFUNCTION("REGEXEXTRACT(M93, "" (.+)$"")"),"все население")</f>
        <v>все население</v>
      </c>
      <c r="O93" s="18">
        <v>3661.0</v>
      </c>
      <c r="P93" s="18">
        <v>4117.0</v>
      </c>
      <c r="Q93" s="18">
        <v>4158.0</v>
      </c>
      <c r="R93" s="18">
        <v>4254.0</v>
      </c>
      <c r="S93" s="18">
        <v>3854.0</v>
      </c>
      <c r="T93" s="18">
        <v>3124.0</v>
      </c>
      <c r="U93" s="18">
        <v>2734.0</v>
      </c>
      <c r="V93" s="18">
        <v>3419.0</v>
      </c>
      <c r="W93" s="18">
        <v>3220.0</v>
      </c>
      <c r="X93" s="18">
        <v>2762.0</v>
      </c>
      <c r="Y93" s="18">
        <v>2515.0</v>
      </c>
      <c r="Z93" s="19">
        <f t="shared" si="6"/>
        <v>37818</v>
      </c>
      <c r="AA93" s="19" t="str">
        <f t="shared" si="19"/>
        <v/>
      </c>
      <c r="AB93" s="19" t="str">
        <f t="shared" si="8"/>
        <v/>
      </c>
      <c r="AC93" s="19">
        <f t="shared" si="20"/>
        <v>3438</v>
      </c>
      <c r="AD93" s="19">
        <f t="shared" si="21"/>
        <v>2021</v>
      </c>
      <c r="AE93" s="19" t="str">
        <f t="shared" si="22"/>
        <v>Нет моды</v>
      </c>
      <c r="AF93" s="19">
        <f t="shared" si="23"/>
        <v>2515</v>
      </c>
      <c r="AG93" s="19">
        <f t="shared" si="24"/>
        <v>4254</v>
      </c>
      <c r="AH93" s="20" t="str">
        <f t="shared" si="14"/>
        <v/>
      </c>
      <c r="AI93" s="21"/>
      <c r="AJ93" s="21"/>
      <c r="AK93" s="21"/>
      <c r="AL93" s="22">
        <f t="shared" si="25"/>
        <v>1</v>
      </c>
    </row>
    <row r="94" ht="12.75" customHeight="1">
      <c r="A94" s="13" t="s">
        <v>50</v>
      </c>
      <c r="B94" s="13" t="str">
        <f>IFERROR(__xludf.DUMMYFUNCTION("REGEXREPLACE(A94, ""\d"", """")"),"     Центральный федеральный округ")</f>
        <v>     Центральный федеральный округ</v>
      </c>
      <c r="C94" s="14" t="str">
        <f t="shared" si="15"/>
        <v>Центральный федеральный округ</v>
      </c>
      <c r="D94" s="3">
        <f t="shared" si="16"/>
        <v>2</v>
      </c>
      <c r="E94" s="15" t="s">
        <v>46</v>
      </c>
      <c r="F94" s="13" t="str">
        <f>IFERROR(__xludf.DUMMYFUNCTION("REGEXEXTRACT(E94, ""[А-Яа-я].*"")"),"Случ.отравл.алкоголем")</f>
        <v>Случ.отравл.алкоголем</v>
      </c>
      <c r="G94" s="16">
        <f t="shared" si="17"/>
        <v>2</v>
      </c>
      <c r="H94" s="13" t="s">
        <v>28</v>
      </c>
      <c r="I94" s="13" t="str">
        <f>IFERROR(__xludf.DUMMYFUNCTION("REGEXREPLACE(H94, "".*\s"", """")"),"человек")</f>
        <v>человек</v>
      </c>
      <c r="J94" s="13" t="s">
        <v>29</v>
      </c>
      <c r="K94" s="17" t="str">
        <f>IFERROR(__xludf.DUMMYFUNCTION("REGEXREPLACE(J94, ""^[\d\s]+"", """")"),"значение показателя за год")</f>
        <v>значение показателя за год</v>
      </c>
      <c r="L94" s="16">
        <f t="shared" si="18"/>
        <v>2</v>
      </c>
      <c r="M94" s="13" t="s">
        <v>31</v>
      </c>
      <c r="N94" s="13" t="str">
        <f>IFERROR(__xludf.DUMMYFUNCTION("REGEXEXTRACT(M94, "" (.+)$"")"),"городское население")</f>
        <v>городское население</v>
      </c>
      <c r="O94" s="18">
        <v>2546.0</v>
      </c>
      <c r="P94" s="18">
        <v>2933.0</v>
      </c>
      <c r="Q94" s="18">
        <v>2912.0</v>
      </c>
      <c r="R94" s="18">
        <v>3077.0</v>
      </c>
      <c r="S94" s="18">
        <v>2895.0</v>
      </c>
      <c r="T94" s="18">
        <v>2393.0</v>
      </c>
      <c r="U94" s="18">
        <v>2046.0</v>
      </c>
      <c r="V94" s="18">
        <v>2616.0</v>
      </c>
      <c r="W94" s="18">
        <v>2487.0</v>
      </c>
      <c r="X94" s="18">
        <v>2219.0</v>
      </c>
      <c r="Y94" s="18">
        <v>2066.0</v>
      </c>
      <c r="Z94" s="19" t="str">
        <f t="shared" si="6"/>
        <v/>
      </c>
      <c r="AA94" s="19">
        <f t="shared" si="19"/>
        <v>28190</v>
      </c>
      <c r="AB94" s="19" t="str">
        <f t="shared" si="8"/>
        <v/>
      </c>
      <c r="AC94" s="19">
        <f t="shared" si="20"/>
        <v>2562.727273</v>
      </c>
      <c r="AD94" s="19">
        <f t="shared" si="21"/>
        <v>2903.5</v>
      </c>
      <c r="AE94" s="19" t="str">
        <f t="shared" si="22"/>
        <v>Нет моды</v>
      </c>
      <c r="AF94" s="19">
        <f t="shared" si="23"/>
        <v>2046</v>
      </c>
      <c r="AG94" s="19">
        <f t="shared" si="24"/>
        <v>3077</v>
      </c>
      <c r="AH94" s="20" t="str">
        <f t="shared" si="14"/>
        <v/>
      </c>
      <c r="AI94" s="21"/>
      <c r="AJ94" s="21"/>
      <c r="AK94" s="21"/>
      <c r="AL94" s="22">
        <f t="shared" si="25"/>
        <v>1</v>
      </c>
    </row>
    <row r="95" ht="12.75" customHeight="1">
      <c r="A95" s="13" t="s">
        <v>50</v>
      </c>
      <c r="B95" s="13" t="str">
        <f>IFERROR(__xludf.DUMMYFUNCTION("REGEXREPLACE(A95, ""\d"", """")"),"     Центральный федеральный округ")</f>
        <v>     Центральный федеральный округ</v>
      </c>
      <c r="C95" s="14" t="str">
        <f t="shared" si="15"/>
        <v>Центральный федеральный округ</v>
      </c>
      <c r="D95" s="3">
        <f t="shared" si="16"/>
        <v>2</v>
      </c>
      <c r="E95" s="15" t="s">
        <v>46</v>
      </c>
      <c r="F95" s="13" t="str">
        <f>IFERROR(__xludf.DUMMYFUNCTION("REGEXEXTRACT(E95, ""[А-Яа-я].*"")"),"Случ.отравл.алкоголем")</f>
        <v>Случ.отравл.алкоголем</v>
      </c>
      <c r="G95" s="16">
        <f t="shared" si="17"/>
        <v>2</v>
      </c>
      <c r="H95" s="13" t="s">
        <v>28</v>
      </c>
      <c r="I95" s="13" t="str">
        <f>IFERROR(__xludf.DUMMYFUNCTION("REGEXREPLACE(H95, "".*\s"", """")"),"человек")</f>
        <v>человек</v>
      </c>
      <c r="J95" s="13" t="s">
        <v>29</v>
      </c>
      <c r="K95" s="17" t="str">
        <f>IFERROR(__xludf.DUMMYFUNCTION("REGEXREPLACE(J95, ""^[\d\s]+"", """")"),"значение показателя за год")</f>
        <v>значение показателя за год</v>
      </c>
      <c r="L95" s="16">
        <f t="shared" si="18"/>
        <v>2</v>
      </c>
      <c r="M95" s="13" t="s">
        <v>32</v>
      </c>
      <c r="N95" s="13" t="str">
        <f>IFERROR(__xludf.DUMMYFUNCTION("REGEXEXTRACT(M95, "" (.+)$"")"),"сельское население")</f>
        <v>сельское население</v>
      </c>
      <c r="O95" s="18">
        <v>1115.0</v>
      </c>
      <c r="P95" s="18">
        <v>1184.0</v>
      </c>
      <c r="Q95" s="18">
        <v>1246.0</v>
      </c>
      <c r="R95" s="18">
        <v>1177.0</v>
      </c>
      <c r="S95" s="18">
        <v>959.0</v>
      </c>
      <c r="T95" s="18">
        <v>731.0</v>
      </c>
      <c r="U95" s="18">
        <v>688.0</v>
      </c>
      <c r="V95" s="18">
        <v>803.0</v>
      </c>
      <c r="W95" s="18">
        <v>733.0</v>
      </c>
      <c r="X95" s="18">
        <v>543.0</v>
      </c>
      <c r="Y95" s="18">
        <v>449.0</v>
      </c>
      <c r="Z95" s="19" t="str">
        <f t="shared" si="6"/>
        <v/>
      </c>
      <c r="AA95" s="19" t="str">
        <f t="shared" si="19"/>
        <v/>
      </c>
      <c r="AB95" s="19">
        <f t="shared" si="8"/>
        <v>9628</v>
      </c>
      <c r="AC95" s="19">
        <f t="shared" si="20"/>
        <v>875.2727273</v>
      </c>
      <c r="AD95" s="19">
        <f t="shared" si="21"/>
        <v>1646</v>
      </c>
      <c r="AE95" s="19" t="str">
        <f t="shared" si="22"/>
        <v>Нет моды</v>
      </c>
      <c r="AF95" s="19">
        <f t="shared" si="23"/>
        <v>449</v>
      </c>
      <c r="AG95" s="19">
        <f t="shared" si="24"/>
        <v>1246</v>
      </c>
      <c r="AH95" s="20" t="str">
        <f t="shared" si="14"/>
        <v>Город: 75%; Село: 25%</v>
      </c>
      <c r="AI95" s="21"/>
      <c r="AJ95" s="21"/>
      <c r="AK95" s="21"/>
      <c r="AL95" s="22">
        <f t="shared" si="25"/>
        <v>1</v>
      </c>
    </row>
    <row r="96" ht="12.75" customHeight="1">
      <c r="A96" s="13" t="s">
        <v>50</v>
      </c>
      <c r="B96" s="13" t="str">
        <f>IFERROR(__xludf.DUMMYFUNCTION("REGEXREPLACE(A96, ""\d"", """")"),"     Центральный федеральный округ")</f>
        <v>     Центральный федеральный округ</v>
      </c>
      <c r="C96" s="14" t="str">
        <f t="shared" si="15"/>
        <v>Центральный федеральный округ</v>
      </c>
      <c r="D96" s="3">
        <f t="shared" si="16"/>
        <v>2</v>
      </c>
      <c r="E96" s="15" t="s">
        <v>47</v>
      </c>
      <c r="F96" s="13" t="str">
        <f>IFERROR(__xludf.DUMMYFUNCTION("REGEXEXTRACT(E96, ""[А-Яа-я].*"")"),"транспортные травмы всех видов")</f>
        <v>транспортные травмы всех видов</v>
      </c>
      <c r="G96" s="16">
        <f t="shared" si="17"/>
        <v>2</v>
      </c>
      <c r="H96" s="13" t="s">
        <v>28</v>
      </c>
      <c r="I96" s="13" t="str">
        <f>IFERROR(__xludf.DUMMYFUNCTION("REGEXREPLACE(H96, "".*\s"", """")"),"человек")</f>
        <v>человек</v>
      </c>
      <c r="J96" s="13" t="s">
        <v>29</v>
      </c>
      <c r="K96" s="17" t="str">
        <f>IFERROR(__xludf.DUMMYFUNCTION("REGEXREPLACE(J96, ""^[\d\s]+"", """")"),"значение показателя за год")</f>
        <v>значение показателя за год</v>
      </c>
      <c r="L96" s="16">
        <f t="shared" si="18"/>
        <v>2</v>
      </c>
      <c r="M96" s="13" t="s">
        <v>30</v>
      </c>
      <c r="N96" s="13" t="str">
        <f>IFERROR(__xludf.DUMMYFUNCTION("REGEXEXTRACT(M96, "" (.+)$"")"),"все население")</f>
        <v>все население</v>
      </c>
      <c r="O96" s="18">
        <v>7784.0</v>
      </c>
      <c r="P96" s="18">
        <v>8075.0</v>
      </c>
      <c r="Q96" s="18">
        <v>6785.0</v>
      </c>
      <c r="R96" s="18">
        <v>5782.0</v>
      </c>
      <c r="S96" s="23" t="s">
        <v>37</v>
      </c>
      <c r="T96" s="23" t="s">
        <v>37</v>
      </c>
      <c r="U96" s="23" t="s">
        <v>37</v>
      </c>
      <c r="V96" s="23" t="s">
        <v>37</v>
      </c>
      <c r="W96" s="23" t="s">
        <v>37</v>
      </c>
      <c r="X96" s="23" t="s">
        <v>37</v>
      </c>
      <c r="Y96" s="23" t="s">
        <v>37</v>
      </c>
      <c r="Z96" s="19">
        <f t="shared" si="6"/>
        <v>28426</v>
      </c>
      <c r="AA96" s="19" t="str">
        <f t="shared" si="19"/>
        <v/>
      </c>
      <c r="AB96" s="19" t="str">
        <f t="shared" si="8"/>
        <v/>
      </c>
      <c r="AC96" s="19">
        <f t="shared" si="20"/>
        <v>7106.5</v>
      </c>
      <c r="AD96" s="19">
        <f t="shared" si="21"/>
        <v>1115</v>
      </c>
      <c r="AE96" s="19" t="str">
        <f t="shared" si="22"/>
        <v>Нет моды</v>
      </c>
      <c r="AF96" s="19">
        <f t="shared" si="23"/>
        <v>5782</v>
      </c>
      <c r="AG96" s="19">
        <f t="shared" si="24"/>
        <v>8075</v>
      </c>
      <c r="AH96" s="20" t="str">
        <f t="shared" si="14"/>
        <v/>
      </c>
      <c r="AI96" s="24"/>
      <c r="AJ96" s="24"/>
      <c r="AK96" s="24"/>
      <c r="AL96" s="22">
        <f t="shared" si="25"/>
        <v>1</v>
      </c>
    </row>
    <row r="97" ht="12.75" customHeight="1">
      <c r="A97" s="13" t="s">
        <v>50</v>
      </c>
      <c r="B97" s="13" t="str">
        <f>IFERROR(__xludf.DUMMYFUNCTION("REGEXREPLACE(A97, ""\d"", """")"),"     Центральный федеральный округ")</f>
        <v>     Центральный федеральный округ</v>
      </c>
      <c r="C97" s="14" t="str">
        <f t="shared" si="15"/>
        <v>Центральный федеральный округ</v>
      </c>
      <c r="D97" s="3">
        <f t="shared" si="16"/>
        <v>2</v>
      </c>
      <c r="E97" s="15" t="s">
        <v>47</v>
      </c>
      <c r="F97" s="13" t="str">
        <f>IFERROR(__xludf.DUMMYFUNCTION("REGEXEXTRACT(E97, ""[А-Яа-я].*"")"),"транспортные травмы всех видов")</f>
        <v>транспортные травмы всех видов</v>
      </c>
      <c r="G97" s="16">
        <f t="shared" si="17"/>
        <v>2</v>
      </c>
      <c r="H97" s="13" t="s">
        <v>28</v>
      </c>
      <c r="I97" s="13" t="str">
        <f>IFERROR(__xludf.DUMMYFUNCTION("REGEXREPLACE(H97, "".*\s"", """")"),"человек")</f>
        <v>человек</v>
      </c>
      <c r="J97" s="13" t="s">
        <v>29</v>
      </c>
      <c r="K97" s="17" t="str">
        <f>IFERROR(__xludf.DUMMYFUNCTION("REGEXREPLACE(J97, ""^[\d\s]+"", """")"),"значение показателя за год")</f>
        <v>значение показателя за год</v>
      </c>
      <c r="L97" s="16">
        <f t="shared" si="18"/>
        <v>2</v>
      </c>
      <c r="M97" s="13" t="s">
        <v>31</v>
      </c>
      <c r="N97" s="13" t="str">
        <f>IFERROR(__xludf.DUMMYFUNCTION("REGEXEXTRACT(M97, "" (.+)$"")"),"городское население")</f>
        <v>городское население</v>
      </c>
      <c r="O97" s="18">
        <v>5805.0</v>
      </c>
      <c r="P97" s="18">
        <v>6031.0</v>
      </c>
      <c r="Q97" s="18">
        <v>4985.0</v>
      </c>
      <c r="R97" s="18">
        <v>4219.0</v>
      </c>
      <c r="S97" s="23" t="s">
        <v>37</v>
      </c>
      <c r="T97" s="23" t="s">
        <v>37</v>
      </c>
      <c r="U97" s="23" t="s">
        <v>37</v>
      </c>
      <c r="V97" s="23" t="s">
        <v>37</v>
      </c>
      <c r="W97" s="23" t="s">
        <v>37</v>
      </c>
      <c r="X97" s="23" t="s">
        <v>37</v>
      </c>
      <c r="Y97" s="23" t="s">
        <v>37</v>
      </c>
      <c r="Z97" s="19" t="str">
        <f t="shared" si="6"/>
        <v/>
      </c>
      <c r="AA97" s="19">
        <f t="shared" si="19"/>
        <v>21040</v>
      </c>
      <c r="AB97" s="19" t="str">
        <f t="shared" si="8"/>
        <v/>
      </c>
      <c r="AC97" s="19">
        <f t="shared" si="20"/>
        <v>5260</v>
      </c>
      <c r="AD97" s="19">
        <f t="shared" si="21"/>
        <v>5918</v>
      </c>
      <c r="AE97" s="19" t="str">
        <f t="shared" si="22"/>
        <v>Нет моды</v>
      </c>
      <c r="AF97" s="19">
        <f t="shared" si="23"/>
        <v>4219</v>
      </c>
      <c r="AG97" s="19">
        <f t="shared" si="24"/>
        <v>6031</v>
      </c>
      <c r="AH97" s="20" t="str">
        <f t="shared" si="14"/>
        <v/>
      </c>
      <c r="AI97" s="24"/>
      <c r="AJ97" s="24"/>
      <c r="AK97" s="24"/>
      <c r="AL97" s="22">
        <f t="shared" si="25"/>
        <v>1</v>
      </c>
    </row>
    <row r="98" ht="12.75" customHeight="1">
      <c r="A98" s="13" t="s">
        <v>50</v>
      </c>
      <c r="B98" s="13" t="str">
        <f>IFERROR(__xludf.DUMMYFUNCTION("REGEXREPLACE(A98, ""\d"", """")"),"     Центральный федеральный округ")</f>
        <v>     Центральный федеральный округ</v>
      </c>
      <c r="C98" s="14" t="str">
        <f t="shared" si="15"/>
        <v>Центральный федеральный округ</v>
      </c>
      <c r="D98" s="3">
        <f t="shared" si="16"/>
        <v>2</v>
      </c>
      <c r="E98" s="15" t="s">
        <v>47</v>
      </c>
      <c r="F98" s="13" t="str">
        <f>IFERROR(__xludf.DUMMYFUNCTION("REGEXEXTRACT(E98, ""[А-Яа-я].*"")"),"транспортные травмы всех видов")</f>
        <v>транспортные травмы всех видов</v>
      </c>
      <c r="G98" s="16">
        <f t="shared" si="17"/>
        <v>2</v>
      </c>
      <c r="H98" s="13" t="s">
        <v>28</v>
      </c>
      <c r="I98" s="13" t="str">
        <f>IFERROR(__xludf.DUMMYFUNCTION("REGEXREPLACE(H98, "".*\s"", """")"),"человек")</f>
        <v>человек</v>
      </c>
      <c r="J98" s="13" t="s">
        <v>29</v>
      </c>
      <c r="K98" s="17" t="str">
        <f>IFERROR(__xludf.DUMMYFUNCTION("REGEXREPLACE(J98, ""^[\d\s]+"", """")"),"значение показателя за год")</f>
        <v>значение показателя за год</v>
      </c>
      <c r="L98" s="16">
        <f t="shared" si="18"/>
        <v>2</v>
      </c>
      <c r="M98" s="13" t="s">
        <v>32</v>
      </c>
      <c r="N98" s="13" t="str">
        <f>IFERROR(__xludf.DUMMYFUNCTION("REGEXEXTRACT(M98, "" (.+)$"")"),"сельское население")</f>
        <v>сельское население</v>
      </c>
      <c r="O98" s="18">
        <v>1979.0</v>
      </c>
      <c r="P98" s="18">
        <v>2044.0</v>
      </c>
      <c r="Q98" s="18">
        <v>1800.0</v>
      </c>
      <c r="R98" s="18">
        <v>1563.0</v>
      </c>
      <c r="S98" s="23" t="s">
        <v>37</v>
      </c>
      <c r="T98" s="23" t="s">
        <v>37</v>
      </c>
      <c r="U98" s="23" t="s">
        <v>37</v>
      </c>
      <c r="V98" s="23" t="s">
        <v>37</v>
      </c>
      <c r="W98" s="23" t="s">
        <v>37</v>
      </c>
      <c r="X98" s="23" t="s">
        <v>37</v>
      </c>
      <c r="Y98" s="23" t="s">
        <v>37</v>
      </c>
      <c r="Z98" s="19" t="str">
        <f t="shared" si="6"/>
        <v/>
      </c>
      <c r="AA98" s="19" t="str">
        <f t="shared" si="19"/>
        <v/>
      </c>
      <c r="AB98" s="19">
        <f t="shared" si="8"/>
        <v>7386</v>
      </c>
      <c r="AC98" s="19">
        <f t="shared" si="20"/>
        <v>1846.5</v>
      </c>
      <c r="AD98" s="19">
        <f t="shared" si="21"/>
        <v>3131.5</v>
      </c>
      <c r="AE98" s="19" t="str">
        <f t="shared" si="22"/>
        <v>Нет моды</v>
      </c>
      <c r="AF98" s="19">
        <f t="shared" si="23"/>
        <v>1563</v>
      </c>
      <c r="AG98" s="19">
        <f t="shared" si="24"/>
        <v>2044</v>
      </c>
      <c r="AH98" s="20" t="str">
        <f t="shared" si="14"/>
        <v>Город: 74%; Село: 26%</v>
      </c>
      <c r="AI98" s="24"/>
      <c r="AJ98" s="24"/>
      <c r="AK98" s="24"/>
      <c r="AL98" s="22">
        <f t="shared" si="25"/>
        <v>1</v>
      </c>
    </row>
    <row r="99" ht="12.75" customHeight="1">
      <c r="A99" s="13" t="s">
        <v>50</v>
      </c>
      <c r="B99" s="13" t="str">
        <f>IFERROR(__xludf.DUMMYFUNCTION("REGEXREPLACE(A99, ""\d"", """")"),"     Центральный федеральный округ")</f>
        <v>     Центральный федеральный округ</v>
      </c>
      <c r="C99" s="14" t="str">
        <f t="shared" si="15"/>
        <v>Центральный федеральный округ</v>
      </c>
      <c r="D99" s="3">
        <f t="shared" si="16"/>
        <v>2</v>
      </c>
      <c r="E99" s="15" t="s">
        <v>48</v>
      </c>
      <c r="F99" s="13" t="str">
        <f>IFERROR(__xludf.DUMMYFUNCTION("REGEXEXTRACT(E99, ""[А-Яа-я].*"")"),"Убийство")</f>
        <v>Убийство</v>
      </c>
      <c r="G99" s="16">
        <f t="shared" si="17"/>
        <v>2</v>
      </c>
      <c r="H99" s="13" t="s">
        <v>28</v>
      </c>
      <c r="I99" s="13" t="str">
        <f>IFERROR(__xludf.DUMMYFUNCTION("REGEXREPLACE(H99, "".*\s"", """")"),"человек")</f>
        <v>человек</v>
      </c>
      <c r="J99" s="13" t="s">
        <v>29</v>
      </c>
      <c r="K99" s="17" t="str">
        <f>IFERROR(__xludf.DUMMYFUNCTION("REGEXREPLACE(J99, ""^[\d\s]+"", """")"),"значение показателя за год")</f>
        <v>значение показателя за год</v>
      </c>
      <c r="L99" s="16">
        <f t="shared" si="18"/>
        <v>2</v>
      </c>
      <c r="M99" s="13" t="s">
        <v>30</v>
      </c>
      <c r="N99" s="13" t="str">
        <f>IFERROR(__xludf.DUMMYFUNCTION("REGEXEXTRACT(M99, "" (.+)$"")"),"все население")</f>
        <v>все население</v>
      </c>
      <c r="O99" s="18">
        <v>2677.0</v>
      </c>
      <c r="P99" s="18">
        <v>2570.0</v>
      </c>
      <c r="Q99" s="18">
        <v>2332.0</v>
      </c>
      <c r="R99" s="18">
        <v>2121.0</v>
      </c>
      <c r="S99" s="18">
        <v>1852.0</v>
      </c>
      <c r="T99" s="18">
        <v>1672.0</v>
      </c>
      <c r="U99" s="18">
        <v>1524.0</v>
      </c>
      <c r="V99" s="18">
        <v>1404.0</v>
      </c>
      <c r="W99" s="18">
        <v>1216.0</v>
      </c>
      <c r="X99" s="18">
        <v>1176.0</v>
      </c>
      <c r="Y99" s="18">
        <v>1003.0</v>
      </c>
      <c r="Z99" s="19">
        <f t="shared" si="6"/>
        <v>19547</v>
      </c>
      <c r="AA99" s="19" t="str">
        <f t="shared" si="19"/>
        <v/>
      </c>
      <c r="AB99" s="19" t="str">
        <f t="shared" si="8"/>
        <v/>
      </c>
      <c r="AC99" s="19">
        <f t="shared" si="20"/>
        <v>1777</v>
      </c>
      <c r="AD99" s="19">
        <f t="shared" si="21"/>
        <v>1800</v>
      </c>
      <c r="AE99" s="19" t="str">
        <f t="shared" si="22"/>
        <v>Нет моды</v>
      </c>
      <c r="AF99" s="19">
        <f t="shared" si="23"/>
        <v>1003</v>
      </c>
      <c r="AG99" s="19">
        <f t="shared" si="24"/>
        <v>2677</v>
      </c>
      <c r="AH99" s="20" t="str">
        <f t="shared" si="14"/>
        <v/>
      </c>
      <c r="AI99" s="21"/>
      <c r="AJ99" s="21"/>
      <c r="AK99" s="21"/>
      <c r="AL99" s="22">
        <f t="shared" si="25"/>
        <v>1</v>
      </c>
    </row>
    <row r="100" ht="12.75" customHeight="1">
      <c r="A100" s="13" t="s">
        <v>50</v>
      </c>
      <c r="B100" s="13" t="str">
        <f>IFERROR(__xludf.DUMMYFUNCTION("REGEXREPLACE(A100, ""\d"", """")"),"     Центральный федеральный округ")</f>
        <v>     Центральный федеральный округ</v>
      </c>
      <c r="C100" s="14" t="str">
        <f t="shared" si="15"/>
        <v>Центральный федеральный округ</v>
      </c>
      <c r="D100" s="3">
        <f t="shared" si="16"/>
        <v>2</v>
      </c>
      <c r="E100" s="15" t="s">
        <v>48</v>
      </c>
      <c r="F100" s="13" t="str">
        <f>IFERROR(__xludf.DUMMYFUNCTION("REGEXEXTRACT(E100, ""[А-Яа-я].*"")"),"Убийство")</f>
        <v>Убийство</v>
      </c>
      <c r="G100" s="16">
        <f t="shared" si="17"/>
        <v>2</v>
      </c>
      <c r="H100" s="13" t="s">
        <v>28</v>
      </c>
      <c r="I100" s="13" t="str">
        <f>IFERROR(__xludf.DUMMYFUNCTION("REGEXREPLACE(H100, "".*\s"", """")"),"человек")</f>
        <v>человек</v>
      </c>
      <c r="J100" s="13" t="s">
        <v>29</v>
      </c>
      <c r="K100" s="17" t="str">
        <f>IFERROR(__xludf.DUMMYFUNCTION("REGEXREPLACE(J100, ""^[\d\s]+"", """")"),"значение показателя за год")</f>
        <v>значение показателя за год</v>
      </c>
      <c r="L100" s="16">
        <f t="shared" si="18"/>
        <v>2</v>
      </c>
      <c r="M100" s="13" t="s">
        <v>31</v>
      </c>
      <c r="N100" s="13" t="str">
        <f>IFERROR(__xludf.DUMMYFUNCTION("REGEXEXTRACT(M100, "" (.+)$"")"),"городское население")</f>
        <v>городское население</v>
      </c>
      <c r="O100" s="18">
        <v>2095.0</v>
      </c>
      <c r="P100" s="18">
        <v>2028.0</v>
      </c>
      <c r="Q100" s="18">
        <v>1807.0</v>
      </c>
      <c r="R100" s="18">
        <v>1662.0</v>
      </c>
      <c r="S100" s="18">
        <v>1478.0</v>
      </c>
      <c r="T100" s="18">
        <v>1268.0</v>
      </c>
      <c r="U100" s="18">
        <v>1166.0</v>
      </c>
      <c r="V100" s="18">
        <v>1101.0</v>
      </c>
      <c r="W100" s="18">
        <v>951.0</v>
      </c>
      <c r="X100" s="18">
        <v>920.0</v>
      </c>
      <c r="Y100" s="18">
        <v>791.0</v>
      </c>
      <c r="Z100" s="19" t="str">
        <f t="shared" si="6"/>
        <v/>
      </c>
      <c r="AA100" s="19">
        <f t="shared" si="19"/>
        <v>15267</v>
      </c>
      <c r="AB100" s="19" t="str">
        <f t="shared" si="8"/>
        <v/>
      </c>
      <c r="AC100" s="19">
        <f t="shared" si="20"/>
        <v>1387.909091</v>
      </c>
      <c r="AD100" s="19">
        <f t="shared" si="21"/>
        <v>1501</v>
      </c>
      <c r="AE100" s="19" t="str">
        <f t="shared" si="22"/>
        <v>Нет моды</v>
      </c>
      <c r="AF100" s="19">
        <f t="shared" si="23"/>
        <v>791</v>
      </c>
      <c r="AG100" s="19">
        <f t="shared" si="24"/>
        <v>2095</v>
      </c>
      <c r="AH100" s="20" t="str">
        <f t="shared" si="14"/>
        <v/>
      </c>
      <c r="AI100" s="21"/>
      <c r="AJ100" s="21"/>
      <c r="AK100" s="21"/>
      <c r="AL100" s="22">
        <f t="shared" si="25"/>
        <v>1</v>
      </c>
    </row>
    <row r="101" ht="12.75" customHeight="1">
      <c r="A101" s="13" t="s">
        <v>50</v>
      </c>
      <c r="B101" s="13" t="str">
        <f>IFERROR(__xludf.DUMMYFUNCTION("REGEXREPLACE(A101, ""\d"", """")"),"     Центральный федеральный округ")</f>
        <v>     Центральный федеральный округ</v>
      </c>
      <c r="C101" s="14" t="str">
        <f t="shared" si="15"/>
        <v>Центральный федеральный округ</v>
      </c>
      <c r="D101" s="3">
        <f t="shared" si="16"/>
        <v>2</v>
      </c>
      <c r="E101" s="15" t="s">
        <v>48</v>
      </c>
      <c r="F101" s="13" t="str">
        <f>IFERROR(__xludf.DUMMYFUNCTION("REGEXEXTRACT(E101, ""[А-Яа-я].*"")"),"Убийство")</f>
        <v>Убийство</v>
      </c>
      <c r="G101" s="16">
        <f t="shared" si="17"/>
        <v>2</v>
      </c>
      <c r="H101" s="13" t="s">
        <v>28</v>
      </c>
      <c r="I101" s="13" t="str">
        <f>IFERROR(__xludf.DUMMYFUNCTION("REGEXREPLACE(H101, "".*\s"", """")"),"человек")</f>
        <v>человек</v>
      </c>
      <c r="J101" s="13" t="s">
        <v>29</v>
      </c>
      <c r="K101" s="17" t="str">
        <f>IFERROR(__xludf.DUMMYFUNCTION("REGEXREPLACE(J101, ""^[\d\s]+"", """")"),"значение показателя за год")</f>
        <v>значение показателя за год</v>
      </c>
      <c r="L101" s="16">
        <f t="shared" si="18"/>
        <v>2</v>
      </c>
      <c r="M101" s="13" t="s">
        <v>32</v>
      </c>
      <c r="N101" s="13" t="str">
        <f>IFERROR(__xludf.DUMMYFUNCTION("REGEXEXTRACT(M101, "" (.+)$"")"),"сельское население")</f>
        <v>сельское население</v>
      </c>
      <c r="O101" s="18">
        <v>582.0</v>
      </c>
      <c r="P101" s="18">
        <v>542.0</v>
      </c>
      <c r="Q101" s="18">
        <v>525.0</v>
      </c>
      <c r="R101" s="18">
        <v>459.0</v>
      </c>
      <c r="S101" s="18">
        <v>374.0</v>
      </c>
      <c r="T101" s="18">
        <v>404.0</v>
      </c>
      <c r="U101" s="18">
        <v>358.0</v>
      </c>
      <c r="V101" s="18">
        <v>303.0</v>
      </c>
      <c r="W101" s="18">
        <v>265.0</v>
      </c>
      <c r="X101" s="18">
        <v>256.0</v>
      </c>
      <c r="Y101" s="18">
        <v>212.0</v>
      </c>
      <c r="Z101" s="19" t="str">
        <f t="shared" si="6"/>
        <v/>
      </c>
      <c r="AA101" s="19" t="str">
        <f t="shared" si="19"/>
        <v/>
      </c>
      <c r="AB101" s="19">
        <f t="shared" si="8"/>
        <v>4280</v>
      </c>
      <c r="AC101" s="19">
        <f t="shared" si="20"/>
        <v>389.0909091</v>
      </c>
      <c r="AD101" s="19">
        <f t="shared" si="21"/>
        <v>686.5</v>
      </c>
      <c r="AE101" s="19" t="str">
        <f t="shared" si="22"/>
        <v>Нет моды</v>
      </c>
      <c r="AF101" s="19">
        <f t="shared" si="23"/>
        <v>212</v>
      </c>
      <c r="AG101" s="19">
        <f t="shared" si="24"/>
        <v>582</v>
      </c>
      <c r="AH101" s="20" t="str">
        <f t="shared" si="14"/>
        <v>Город: 78%; Село: 22%</v>
      </c>
      <c r="AI101" s="21"/>
      <c r="AJ101" s="21"/>
      <c r="AK101" s="21"/>
      <c r="AL101" s="22">
        <f t="shared" si="25"/>
        <v>1</v>
      </c>
    </row>
    <row r="102" ht="12.75" customHeight="1">
      <c r="A102" s="13" t="s">
        <v>50</v>
      </c>
      <c r="B102" s="13" t="str">
        <f>IFERROR(__xludf.DUMMYFUNCTION("REGEXREPLACE(A102, ""\d"", """")"),"     Центральный федеральный округ")</f>
        <v>     Центральный федеральный округ</v>
      </c>
      <c r="C102" s="14" t="str">
        <f t="shared" si="15"/>
        <v>Центральный федеральный округ</v>
      </c>
      <c r="D102" s="3">
        <f t="shared" si="16"/>
        <v>2</v>
      </c>
      <c r="E102" s="15" t="s">
        <v>49</v>
      </c>
      <c r="F102" s="13" t="str">
        <f>IFERROR(__xludf.DUMMYFUNCTION("REGEXEXTRACT(E102, ""[А-Яа-я].*"")"),"Цереброваскулярные болезни")</f>
        <v>Цереброваскулярные болезни</v>
      </c>
      <c r="G102" s="16">
        <f t="shared" si="17"/>
        <v>2</v>
      </c>
      <c r="H102" s="13" t="s">
        <v>28</v>
      </c>
      <c r="I102" s="13" t="str">
        <f>IFERROR(__xludf.DUMMYFUNCTION("REGEXREPLACE(H102, "".*\s"", """")"),"человек")</f>
        <v>человек</v>
      </c>
      <c r="J102" s="13" t="s">
        <v>29</v>
      </c>
      <c r="K102" s="17" t="str">
        <f>IFERROR(__xludf.DUMMYFUNCTION("REGEXREPLACE(J102, ""^[\d\s]+"", """")"),"значение показателя за год")</f>
        <v>значение показателя за год</v>
      </c>
      <c r="L102" s="16">
        <f t="shared" si="18"/>
        <v>2</v>
      </c>
      <c r="M102" s="13" t="s">
        <v>30</v>
      </c>
      <c r="N102" s="13" t="str">
        <f>IFERROR(__xludf.DUMMYFUNCTION("REGEXEXTRACT(M102, "" (.+)$"")"),"все население")</f>
        <v>все население</v>
      </c>
      <c r="O102" s="18">
        <v>90978.0</v>
      </c>
      <c r="P102" s="18">
        <v>87501.0</v>
      </c>
      <c r="Q102" s="18">
        <v>86017.0</v>
      </c>
      <c r="R102" s="18">
        <v>83843.0</v>
      </c>
      <c r="S102" s="18">
        <v>77596.0</v>
      </c>
      <c r="T102" s="18">
        <v>76293.0</v>
      </c>
      <c r="U102" s="18">
        <v>77108.0</v>
      </c>
      <c r="V102" s="18">
        <v>79102.0</v>
      </c>
      <c r="W102" s="18">
        <v>83607.0</v>
      </c>
      <c r="X102" s="18">
        <v>74718.0</v>
      </c>
      <c r="Y102" s="18">
        <v>75665.0</v>
      </c>
      <c r="Z102" s="19">
        <f t="shared" si="6"/>
        <v>892428</v>
      </c>
      <c r="AA102" s="19" t="str">
        <f t="shared" si="19"/>
        <v/>
      </c>
      <c r="AB102" s="19" t="str">
        <f t="shared" si="8"/>
        <v/>
      </c>
      <c r="AC102" s="19">
        <f t="shared" si="20"/>
        <v>81129.81818</v>
      </c>
      <c r="AD102" s="19">
        <f t="shared" si="21"/>
        <v>37650</v>
      </c>
      <c r="AE102" s="19" t="str">
        <f t="shared" si="22"/>
        <v>Нет моды</v>
      </c>
      <c r="AF102" s="19">
        <f t="shared" si="23"/>
        <v>74718</v>
      </c>
      <c r="AG102" s="19">
        <f t="shared" si="24"/>
        <v>90978</v>
      </c>
      <c r="AH102" s="20" t="str">
        <f t="shared" si="14"/>
        <v/>
      </c>
      <c r="AI102" s="21"/>
      <c r="AJ102" s="21"/>
      <c r="AK102" s="21"/>
      <c r="AL102" s="22">
        <f t="shared" si="25"/>
        <v>1</v>
      </c>
    </row>
    <row r="103" ht="12.75" customHeight="1">
      <c r="A103" s="13" t="s">
        <v>50</v>
      </c>
      <c r="B103" s="13" t="str">
        <f>IFERROR(__xludf.DUMMYFUNCTION("REGEXREPLACE(A103, ""\d"", """")"),"     Центральный федеральный округ")</f>
        <v>     Центральный федеральный округ</v>
      </c>
      <c r="C103" s="14" t="str">
        <f t="shared" si="15"/>
        <v>Центральный федеральный округ</v>
      </c>
      <c r="D103" s="3">
        <f t="shared" si="16"/>
        <v>2</v>
      </c>
      <c r="E103" s="15" t="s">
        <v>49</v>
      </c>
      <c r="F103" s="13" t="str">
        <f>IFERROR(__xludf.DUMMYFUNCTION("REGEXEXTRACT(E103, ""[А-Яа-я].*"")"),"Цереброваскулярные болезни")</f>
        <v>Цереброваскулярные болезни</v>
      </c>
      <c r="G103" s="16">
        <f t="shared" si="17"/>
        <v>2</v>
      </c>
      <c r="H103" s="13" t="s">
        <v>28</v>
      </c>
      <c r="I103" s="13" t="str">
        <f>IFERROR(__xludf.DUMMYFUNCTION("REGEXREPLACE(H103, "".*\s"", """")"),"человек")</f>
        <v>человек</v>
      </c>
      <c r="J103" s="13" t="s">
        <v>29</v>
      </c>
      <c r="K103" s="17" t="str">
        <f>IFERROR(__xludf.DUMMYFUNCTION("REGEXREPLACE(J103, ""^[\d\s]+"", """")"),"значение показателя за год")</f>
        <v>значение показателя за год</v>
      </c>
      <c r="L103" s="16">
        <f t="shared" si="18"/>
        <v>2</v>
      </c>
      <c r="M103" s="13" t="s">
        <v>31</v>
      </c>
      <c r="N103" s="13" t="str">
        <f>IFERROR(__xludf.DUMMYFUNCTION("REGEXEXTRACT(M103, "" (.+)$"")"),"городское население")</f>
        <v>городское население</v>
      </c>
      <c r="O103" s="18">
        <v>73313.0</v>
      </c>
      <c r="P103" s="18">
        <v>69805.0</v>
      </c>
      <c r="Q103" s="18">
        <v>68231.0</v>
      </c>
      <c r="R103" s="18">
        <v>67225.0</v>
      </c>
      <c r="S103" s="18">
        <v>62116.0</v>
      </c>
      <c r="T103" s="18">
        <v>61866.0</v>
      </c>
      <c r="U103" s="18">
        <v>63551.0</v>
      </c>
      <c r="V103" s="18">
        <v>65016.0</v>
      </c>
      <c r="W103" s="18">
        <v>69561.0</v>
      </c>
      <c r="X103" s="18">
        <v>61937.0</v>
      </c>
      <c r="Y103" s="18">
        <v>63080.0</v>
      </c>
      <c r="Z103" s="19" t="str">
        <f t="shared" si="6"/>
        <v/>
      </c>
      <c r="AA103" s="19">
        <f t="shared" si="19"/>
        <v>725701</v>
      </c>
      <c r="AB103" s="19" t="str">
        <f t="shared" si="8"/>
        <v/>
      </c>
      <c r="AC103" s="19">
        <f t="shared" si="20"/>
        <v>65972.81818</v>
      </c>
      <c r="AD103" s="19">
        <f t="shared" si="21"/>
        <v>74015.5</v>
      </c>
      <c r="AE103" s="19" t="str">
        <f t="shared" si="22"/>
        <v>Нет моды</v>
      </c>
      <c r="AF103" s="19">
        <f t="shared" si="23"/>
        <v>61866</v>
      </c>
      <c r="AG103" s="19">
        <f t="shared" si="24"/>
        <v>73313</v>
      </c>
      <c r="AH103" s="20" t="str">
        <f t="shared" si="14"/>
        <v/>
      </c>
      <c r="AI103" s="21"/>
      <c r="AJ103" s="21"/>
      <c r="AK103" s="21"/>
      <c r="AL103" s="22">
        <f t="shared" si="25"/>
        <v>1</v>
      </c>
    </row>
    <row r="104" ht="12.75" customHeight="1">
      <c r="A104" s="13" t="s">
        <v>50</v>
      </c>
      <c r="B104" s="13" t="str">
        <f>IFERROR(__xludf.DUMMYFUNCTION("REGEXREPLACE(A104, ""\d"", """")"),"     Центральный федеральный округ")</f>
        <v>     Центральный федеральный округ</v>
      </c>
      <c r="C104" s="14" t="str">
        <f t="shared" si="15"/>
        <v>Центральный федеральный округ</v>
      </c>
      <c r="D104" s="3">
        <f t="shared" si="16"/>
        <v>2</v>
      </c>
      <c r="E104" s="15" t="s">
        <v>49</v>
      </c>
      <c r="F104" s="13" t="str">
        <f>IFERROR(__xludf.DUMMYFUNCTION("REGEXEXTRACT(E104, ""[А-Яа-я].*"")"),"Цереброваскулярные болезни")</f>
        <v>Цереброваскулярные болезни</v>
      </c>
      <c r="G104" s="16">
        <f t="shared" si="17"/>
        <v>2</v>
      </c>
      <c r="H104" s="13" t="s">
        <v>28</v>
      </c>
      <c r="I104" s="13" t="str">
        <f>IFERROR(__xludf.DUMMYFUNCTION("REGEXREPLACE(H104, "".*\s"", """")"),"человек")</f>
        <v>человек</v>
      </c>
      <c r="J104" s="13" t="s">
        <v>29</v>
      </c>
      <c r="K104" s="17" t="str">
        <f>IFERROR(__xludf.DUMMYFUNCTION("REGEXREPLACE(J104, ""^[\d\s]+"", """")"),"значение показателя за год")</f>
        <v>значение показателя за год</v>
      </c>
      <c r="L104" s="16">
        <f t="shared" si="18"/>
        <v>2</v>
      </c>
      <c r="M104" s="13" t="s">
        <v>32</v>
      </c>
      <c r="N104" s="13" t="str">
        <f>IFERROR(__xludf.DUMMYFUNCTION("REGEXEXTRACT(M104, "" (.+)$"")"),"сельское население")</f>
        <v>сельское население</v>
      </c>
      <c r="O104" s="18">
        <v>17665.0</v>
      </c>
      <c r="P104" s="18">
        <v>17696.0</v>
      </c>
      <c r="Q104" s="18">
        <v>17786.0</v>
      </c>
      <c r="R104" s="18">
        <v>16618.0</v>
      </c>
      <c r="S104" s="18">
        <v>15480.0</v>
      </c>
      <c r="T104" s="18">
        <v>14427.0</v>
      </c>
      <c r="U104" s="18">
        <v>13557.0</v>
      </c>
      <c r="V104" s="18">
        <v>14086.0</v>
      </c>
      <c r="W104" s="18">
        <v>14046.0</v>
      </c>
      <c r="X104" s="18">
        <v>12781.0</v>
      </c>
      <c r="Y104" s="18">
        <v>12585.0</v>
      </c>
      <c r="Z104" s="19" t="str">
        <f t="shared" si="6"/>
        <v/>
      </c>
      <c r="AA104" s="19" t="str">
        <f t="shared" si="19"/>
        <v/>
      </c>
      <c r="AB104" s="19">
        <f t="shared" si="8"/>
        <v>166727</v>
      </c>
      <c r="AC104" s="19">
        <f t="shared" si="20"/>
        <v>15157</v>
      </c>
      <c r="AD104" s="19">
        <f t="shared" si="21"/>
        <v>39826</v>
      </c>
      <c r="AE104" s="19" t="str">
        <f t="shared" si="22"/>
        <v>Нет моды</v>
      </c>
      <c r="AF104" s="19">
        <f t="shared" si="23"/>
        <v>12585</v>
      </c>
      <c r="AG104" s="19">
        <f t="shared" si="24"/>
        <v>17786</v>
      </c>
      <c r="AH104" s="20" t="str">
        <f t="shared" si="14"/>
        <v>Город: 81%; Село: 19%</v>
      </c>
      <c r="AI104" s="21"/>
      <c r="AJ104" s="21"/>
      <c r="AK104" s="21"/>
      <c r="AL104" s="22">
        <f t="shared" si="25"/>
        <v>1</v>
      </c>
    </row>
    <row r="105" ht="12.75" customHeight="1">
      <c r="A105" s="13" t="s">
        <v>51</v>
      </c>
      <c r="B105" s="13" t="str">
        <f>IFERROR(__xludf.DUMMYFUNCTION("REGEXREPLACE(A105, ""\d"", """")"),"         Белгородская область")</f>
        <v>         Белгородская область</v>
      </c>
      <c r="C105" s="14" t="str">
        <f t="shared" si="15"/>
        <v>Белгородская область</v>
      </c>
      <c r="D105" s="3">
        <f t="shared" si="16"/>
        <v>2</v>
      </c>
      <c r="E105" s="15" t="s">
        <v>27</v>
      </c>
      <c r="F105" s="13" t="str">
        <f>IFERROR(__xludf.DUMMYFUNCTION("REGEXEXTRACT(E105, ""[А-Яа-я].*"")"),"Болезни органов дыхания")</f>
        <v>Болезни органов дыхания</v>
      </c>
      <c r="G105" s="16">
        <f t="shared" si="17"/>
        <v>2</v>
      </c>
      <c r="H105" s="13" t="s">
        <v>28</v>
      </c>
      <c r="I105" s="13" t="str">
        <f>IFERROR(__xludf.DUMMYFUNCTION("REGEXREPLACE(H105, "".*\s"", """")"),"человек")</f>
        <v>человек</v>
      </c>
      <c r="J105" s="13" t="s">
        <v>29</v>
      </c>
      <c r="K105" s="17" t="str">
        <f>IFERROR(__xludf.DUMMYFUNCTION("REGEXREPLACE(J105, ""^[\d\s]+"", """")"),"значение показателя за год")</f>
        <v>значение показателя за год</v>
      </c>
      <c r="L105" s="16">
        <f t="shared" si="18"/>
        <v>2</v>
      </c>
      <c r="M105" s="13" t="s">
        <v>30</v>
      </c>
      <c r="N105" s="13" t="str">
        <f>IFERROR(__xludf.DUMMYFUNCTION("REGEXEXTRACT(M105, "" (.+)$"")"),"все население")</f>
        <v>все население</v>
      </c>
      <c r="O105" s="18">
        <v>762.0</v>
      </c>
      <c r="P105" s="18">
        <v>702.0</v>
      </c>
      <c r="Q105" s="18">
        <v>772.0</v>
      </c>
      <c r="R105" s="18">
        <v>809.0</v>
      </c>
      <c r="S105" s="18">
        <v>658.0</v>
      </c>
      <c r="T105" s="18">
        <v>780.0</v>
      </c>
      <c r="U105" s="18">
        <v>862.0</v>
      </c>
      <c r="V105" s="18">
        <v>1352.0</v>
      </c>
      <c r="W105" s="18">
        <v>1658.0</v>
      </c>
      <c r="X105" s="18">
        <v>1461.0</v>
      </c>
      <c r="Y105" s="18">
        <v>1277.0</v>
      </c>
      <c r="Z105" s="19">
        <f t="shared" si="6"/>
        <v>11093</v>
      </c>
      <c r="AA105" s="19" t="str">
        <f t="shared" si="19"/>
        <v/>
      </c>
      <c r="AB105" s="19" t="str">
        <f t="shared" si="8"/>
        <v/>
      </c>
      <c r="AC105" s="19">
        <f t="shared" si="20"/>
        <v>1008.454545</v>
      </c>
      <c r="AD105" s="19">
        <f t="shared" si="21"/>
        <v>7121.5</v>
      </c>
      <c r="AE105" s="19" t="str">
        <f t="shared" si="22"/>
        <v>Нет моды</v>
      </c>
      <c r="AF105" s="19">
        <f t="shared" si="23"/>
        <v>658</v>
      </c>
      <c r="AG105" s="19">
        <f t="shared" si="24"/>
        <v>1658</v>
      </c>
      <c r="AH105" s="20" t="str">
        <f t="shared" si="14"/>
        <v/>
      </c>
      <c r="AI105" s="21"/>
      <c r="AJ105" s="21"/>
      <c r="AK105" s="21"/>
      <c r="AL105" s="22">
        <f t="shared" si="25"/>
        <v>1</v>
      </c>
    </row>
    <row r="106" ht="12.75" customHeight="1">
      <c r="A106" s="13" t="s">
        <v>51</v>
      </c>
      <c r="B106" s="13" t="str">
        <f>IFERROR(__xludf.DUMMYFUNCTION("REGEXREPLACE(A106, ""\d"", """")"),"         Белгородская область")</f>
        <v>         Белгородская область</v>
      </c>
      <c r="C106" s="14" t="str">
        <f t="shared" si="15"/>
        <v>Белгородская область</v>
      </c>
      <c r="D106" s="3">
        <f t="shared" si="16"/>
        <v>2</v>
      </c>
      <c r="E106" s="15" t="s">
        <v>27</v>
      </c>
      <c r="F106" s="13" t="str">
        <f>IFERROR(__xludf.DUMMYFUNCTION("REGEXEXTRACT(E106, ""[А-Яа-я].*"")"),"Болезни органов дыхания")</f>
        <v>Болезни органов дыхания</v>
      </c>
      <c r="G106" s="16">
        <f t="shared" si="17"/>
        <v>2</v>
      </c>
      <c r="H106" s="13" t="s">
        <v>28</v>
      </c>
      <c r="I106" s="13" t="str">
        <f>IFERROR(__xludf.DUMMYFUNCTION("REGEXREPLACE(H106, "".*\s"", """")"),"человек")</f>
        <v>человек</v>
      </c>
      <c r="J106" s="13" t="s">
        <v>29</v>
      </c>
      <c r="K106" s="17" t="str">
        <f>IFERROR(__xludf.DUMMYFUNCTION("REGEXREPLACE(J106, ""^[\d\s]+"", """")"),"значение показателя за год")</f>
        <v>значение показателя за год</v>
      </c>
      <c r="L106" s="16">
        <f t="shared" si="18"/>
        <v>2</v>
      </c>
      <c r="M106" s="13" t="s">
        <v>31</v>
      </c>
      <c r="N106" s="13" t="str">
        <f>IFERROR(__xludf.DUMMYFUNCTION("REGEXEXTRACT(M106, "" (.+)$"")"),"городское население")</f>
        <v>городское население</v>
      </c>
      <c r="O106" s="18">
        <v>398.0</v>
      </c>
      <c r="P106" s="18">
        <v>355.0</v>
      </c>
      <c r="Q106" s="18">
        <v>403.0</v>
      </c>
      <c r="R106" s="18">
        <v>404.0</v>
      </c>
      <c r="S106" s="18">
        <v>341.0</v>
      </c>
      <c r="T106" s="18">
        <v>425.0</v>
      </c>
      <c r="U106" s="18">
        <v>475.0</v>
      </c>
      <c r="V106" s="18">
        <v>830.0</v>
      </c>
      <c r="W106" s="18">
        <v>955.0</v>
      </c>
      <c r="X106" s="18">
        <v>736.0</v>
      </c>
      <c r="Y106" s="18">
        <v>682.0</v>
      </c>
      <c r="Z106" s="19" t="str">
        <f t="shared" si="6"/>
        <v/>
      </c>
      <c r="AA106" s="19">
        <f t="shared" si="19"/>
        <v>6004</v>
      </c>
      <c r="AB106" s="19" t="str">
        <f t="shared" si="8"/>
        <v/>
      </c>
      <c r="AC106" s="19">
        <f t="shared" si="20"/>
        <v>545.8181818</v>
      </c>
      <c r="AD106" s="19">
        <f t="shared" si="21"/>
        <v>749</v>
      </c>
      <c r="AE106" s="19" t="str">
        <f t="shared" si="22"/>
        <v>Нет моды</v>
      </c>
      <c r="AF106" s="19">
        <f t="shared" si="23"/>
        <v>341</v>
      </c>
      <c r="AG106" s="19">
        <f t="shared" si="24"/>
        <v>955</v>
      </c>
      <c r="AH106" s="20" t="str">
        <f t="shared" si="14"/>
        <v/>
      </c>
      <c r="AI106" s="21"/>
      <c r="AJ106" s="21"/>
      <c r="AK106" s="21"/>
      <c r="AL106" s="22">
        <f t="shared" si="25"/>
        <v>1</v>
      </c>
    </row>
    <row r="107" ht="12.75" customHeight="1">
      <c r="A107" s="13" t="s">
        <v>51</v>
      </c>
      <c r="B107" s="13" t="str">
        <f>IFERROR(__xludf.DUMMYFUNCTION("REGEXREPLACE(A107, ""\d"", """")"),"         Белгородская область")</f>
        <v>         Белгородская область</v>
      </c>
      <c r="C107" s="14" t="str">
        <f t="shared" si="15"/>
        <v>Белгородская область</v>
      </c>
      <c r="D107" s="3">
        <f t="shared" si="16"/>
        <v>2</v>
      </c>
      <c r="E107" s="15" t="s">
        <v>27</v>
      </c>
      <c r="F107" s="13" t="str">
        <f>IFERROR(__xludf.DUMMYFUNCTION("REGEXEXTRACT(E107, ""[А-Яа-я].*"")"),"Болезни органов дыхания")</f>
        <v>Болезни органов дыхания</v>
      </c>
      <c r="G107" s="16">
        <f t="shared" si="17"/>
        <v>2</v>
      </c>
      <c r="H107" s="13" t="s">
        <v>28</v>
      </c>
      <c r="I107" s="13" t="str">
        <f>IFERROR(__xludf.DUMMYFUNCTION("REGEXREPLACE(H107, "".*\s"", """")"),"человек")</f>
        <v>человек</v>
      </c>
      <c r="J107" s="13" t="s">
        <v>29</v>
      </c>
      <c r="K107" s="17" t="str">
        <f>IFERROR(__xludf.DUMMYFUNCTION("REGEXREPLACE(J107, ""^[\d\s]+"", """")"),"значение показателя за год")</f>
        <v>значение показателя за год</v>
      </c>
      <c r="L107" s="16">
        <f t="shared" si="18"/>
        <v>2</v>
      </c>
      <c r="M107" s="13" t="s">
        <v>32</v>
      </c>
      <c r="N107" s="13" t="str">
        <f>IFERROR(__xludf.DUMMYFUNCTION("REGEXEXTRACT(M107, "" (.+)$"")"),"сельское население")</f>
        <v>сельское население</v>
      </c>
      <c r="O107" s="18">
        <v>364.0</v>
      </c>
      <c r="P107" s="18">
        <v>347.0</v>
      </c>
      <c r="Q107" s="18">
        <v>369.0</v>
      </c>
      <c r="R107" s="18">
        <v>405.0</v>
      </c>
      <c r="S107" s="18">
        <v>317.0</v>
      </c>
      <c r="T107" s="18">
        <v>355.0</v>
      </c>
      <c r="U107" s="18">
        <v>387.0</v>
      </c>
      <c r="V107" s="18">
        <v>522.0</v>
      </c>
      <c r="W107" s="18">
        <v>703.0</v>
      </c>
      <c r="X107" s="18">
        <v>725.0</v>
      </c>
      <c r="Y107" s="18">
        <v>595.0</v>
      </c>
      <c r="Z107" s="19" t="str">
        <f t="shared" si="6"/>
        <v/>
      </c>
      <c r="AA107" s="19" t="str">
        <f t="shared" si="19"/>
        <v/>
      </c>
      <c r="AB107" s="19">
        <f t="shared" si="8"/>
        <v>5089</v>
      </c>
      <c r="AC107" s="19">
        <f t="shared" si="20"/>
        <v>462.6363636</v>
      </c>
      <c r="AD107" s="19">
        <f t="shared" si="21"/>
        <v>404.5</v>
      </c>
      <c r="AE107" s="19" t="str">
        <f t="shared" si="22"/>
        <v>Нет моды</v>
      </c>
      <c r="AF107" s="19">
        <f t="shared" si="23"/>
        <v>317</v>
      </c>
      <c r="AG107" s="19">
        <f t="shared" si="24"/>
        <v>725</v>
      </c>
      <c r="AH107" s="20" t="str">
        <f t="shared" si="14"/>
        <v>Город: 54%; Село: 46%</v>
      </c>
      <c r="AI107" s="21"/>
      <c r="AJ107" s="21"/>
      <c r="AK107" s="21"/>
      <c r="AL107" s="22">
        <f t="shared" si="25"/>
        <v>1</v>
      </c>
    </row>
    <row r="108" ht="12.75" customHeight="1">
      <c r="A108" s="13" t="s">
        <v>51</v>
      </c>
      <c r="B108" s="13" t="str">
        <f>IFERROR(__xludf.DUMMYFUNCTION("REGEXREPLACE(A108, ""\d"", """")"),"         Белгородская область")</f>
        <v>         Белгородская область</v>
      </c>
      <c r="C108" s="14" t="str">
        <f t="shared" si="15"/>
        <v>Белгородская область</v>
      </c>
      <c r="D108" s="3">
        <f t="shared" si="16"/>
        <v>2</v>
      </c>
      <c r="E108" s="15" t="s">
        <v>33</v>
      </c>
      <c r="F108" s="13" t="str">
        <f>IFERROR(__xludf.DUMMYFUNCTION("REGEXEXTRACT(E108, ""[А-Яа-я].*"")"),"Болезни органов пищеварения")</f>
        <v>Болезни органов пищеварения</v>
      </c>
      <c r="G108" s="16">
        <f t="shared" si="17"/>
        <v>2</v>
      </c>
      <c r="H108" s="13" t="s">
        <v>28</v>
      </c>
      <c r="I108" s="13" t="str">
        <f>IFERROR(__xludf.DUMMYFUNCTION("REGEXREPLACE(H108, "".*\s"", """")"),"человек")</f>
        <v>человек</v>
      </c>
      <c r="J108" s="13" t="s">
        <v>29</v>
      </c>
      <c r="K108" s="17" t="str">
        <f>IFERROR(__xludf.DUMMYFUNCTION("REGEXREPLACE(J108, ""^[\d\s]+"", """")"),"значение показателя за год")</f>
        <v>значение показателя за год</v>
      </c>
      <c r="L108" s="16">
        <f t="shared" si="18"/>
        <v>2</v>
      </c>
      <c r="M108" s="13" t="s">
        <v>30</v>
      </c>
      <c r="N108" s="13" t="str">
        <f>IFERROR(__xludf.DUMMYFUNCTION("REGEXEXTRACT(M108, "" (.+)$"")"),"все население")</f>
        <v>все население</v>
      </c>
      <c r="O108" s="18">
        <v>635.0</v>
      </c>
      <c r="P108" s="18">
        <v>761.0</v>
      </c>
      <c r="Q108" s="18">
        <v>734.0</v>
      </c>
      <c r="R108" s="18">
        <v>784.0</v>
      </c>
      <c r="S108" s="18">
        <v>713.0</v>
      </c>
      <c r="T108" s="18">
        <v>831.0</v>
      </c>
      <c r="U108" s="18">
        <v>924.0</v>
      </c>
      <c r="V108" s="18">
        <v>1037.0</v>
      </c>
      <c r="W108" s="18">
        <v>1074.0</v>
      </c>
      <c r="X108" s="18">
        <v>1135.0</v>
      </c>
      <c r="Y108" s="18">
        <v>1112.0</v>
      </c>
      <c r="Z108" s="19">
        <f t="shared" si="6"/>
        <v>9740</v>
      </c>
      <c r="AA108" s="19" t="str">
        <f t="shared" si="19"/>
        <v/>
      </c>
      <c r="AB108" s="19" t="str">
        <f t="shared" si="8"/>
        <v/>
      </c>
      <c r="AC108" s="19">
        <f t="shared" si="20"/>
        <v>885.4545455</v>
      </c>
      <c r="AD108" s="19">
        <f t="shared" si="21"/>
        <v>708</v>
      </c>
      <c r="AE108" s="19" t="str">
        <f t="shared" si="22"/>
        <v>Нет моды</v>
      </c>
      <c r="AF108" s="19">
        <f t="shared" si="23"/>
        <v>635</v>
      </c>
      <c r="AG108" s="19">
        <f t="shared" si="24"/>
        <v>1135</v>
      </c>
      <c r="AH108" s="20" t="str">
        <f t="shared" si="14"/>
        <v/>
      </c>
      <c r="AI108" s="21"/>
      <c r="AJ108" s="21"/>
      <c r="AK108" s="21"/>
      <c r="AL108" s="22">
        <f t="shared" si="25"/>
        <v>1</v>
      </c>
    </row>
    <row r="109" ht="12.75" customHeight="1">
      <c r="A109" s="13" t="s">
        <v>51</v>
      </c>
      <c r="B109" s="13" t="str">
        <f>IFERROR(__xludf.DUMMYFUNCTION("REGEXREPLACE(A109, ""\d"", """")"),"         Белгородская область")</f>
        <v>         Белгородская область</v>
      </c>
      <c r="C109" s="14" t="str">
        <f t="shared" si="15"/>
        <v>Белгородская область</v>
      </c>
      <c r="D109" s="3">
        <f t="shared" si="16"/>
        <v>2</v>
      </c>
      <c r="E109" s="15" t="s">
        <v>33</v>
      </c>
      <c r="F109" s="13" t="str">
        <f>IFERROR(__xludf.DUMMYFUNCTION("REGEXEXTRACT(E109, ""[А-Яа-я].*"")"),"Болезни органов пищеварения")</f>
        <v>Болезни органов пищеварения</v>
      </c>
      <c r="G109" s="16">
        <f t="shared" si="17"/>
        <v>2</v>
      </c>
      <c r="H109" s="13" t="s">
        <v>28</v>
      </c>
      <c r="I109" s="13" t="str">
        <f>IFERROR(__xludf.DUMMYFUNCTION("REGEXREPLACE(H109, "".*\s"", """")"),"человек")</f>
        <v>человек</v>
      </c>
      <c r="J109" s="13" t="s">
        <v>29</v>
      </c>
      <c r="K109" s="17" t="str">
        <f>IFERROR(__xludf.DUMMYFUNCTION("REGEXREPLACE(J109, ""^[\d\s]+"", """")"),"значение показателя за год")</f>
        <v>значение показателя за год</v>
      </c>
      <c r="L109" s="16">
        <f t="shared" si="18"/>
        <v>2</v>
      </c>
      <c r="M109" s="13" t="s">
        <v>31</v>
      </c>
      <c r="N109" s="13" t="str">
        <f>IFERROR(__xludf.DUMMYFUNCTION("REGEXEXTRACT(M109, "" (.+)$"")"),"городское население")</f>
        <v>городское население</v>
      </c>
      <c r="O109" s="18">
        <v>422.0</v>
      </c>
      <c r="P109" s="18">
        <v>496.0</v>
      </c>
      <c r="Q109" s="18">
        <v>475.0</v>
      </c>
      <c r="R109" s="18">
        <v>515.0</v>
      </c>
      <c r="S109" s="18">
        <v>463.0</v>
      </c>
      <c r="T109" s="18">
        <v>503.0</v>
      </c>
      <c r="U109" s="18">
        <v>589.0</v>
      </c>
      <c r="V109" s="18">
        <v>656.0</v>
      </c>
      <c r="W109" s="18">
        <v>712.0</v>
      </c>
      <c r="X109" s="18">
        <v>689.0</v>
      </c>
      <c r="Y109" s="18">
        <v>689.0</v>
      </c>
      <c r="Z109" s="19" t="str">
        <f t="shared" si="6"/>
        <v/>
      </c>
      <c r="AA109" s="19">
        <f t="shared" si="19"/>
        <v>6209</v>
      </c>
      <c r="AB109" s="19" t="str">
        <f t="shared" si="8"/>
        <v/>
      </c>
      <c r="AC109" s="19">
        <f t="shared" si="20"/>
        <v>564.4545455</v>
      </c>
      <c r="AD109" s="19">
        <f t="shared" si="21"/>
        <v>700.5</v>
      </c>
      <c r="AE109" s="19" t="str">
        <f t="shared" si="22"/>
        <v>Нет моды</v>
      </c>
      <c r="AF109" s="19">
        <f t="shared" si="23"/>
        <v>422</v>
      </c>
      <c r="AG109" s="19">
        <f t="shared" si="24"/>
        <v>712</v>
      </c>
      <c r="AH109" s="20" t="str">
        <f t="shared" si="14"/>
        <v/>
      </c>
      <c r="AI109" s="21"/>
      <c r="AJ109" s="21"/>
      <c r="AK109" s="21"/>
      <c r="AL109" s="22">
        <f t="shared" si="25"/>
        <v>1</v>
      </c>
    </row>
    <row r="110" ht="12.75" customHeight="1">
      <c r="A110" s="13" t="s">
        <v>51</v>
      </c>
      <c r="B110" s="13" t="str">
        <f>IFERROR(__xludf.DUMMYFUNCTION("REGEXREPLACE(A110, ""\d"", """")"),"         Белгородская область")</f>
        <v>         Белгородская область</v>
      </c>
      <c r="C110" s="14" t="str">
        <f t="shared" si="15"/>
        <v>Белгородская область</v>
      </c>
      <c r="D110" s="3">
        <f t="shared" si="16"/>
        <v>2</v>
      </c>
      <c r="E110" s="15" t="s">
        <v>33</v>
      </c>
      <c r="F110" s="13" t="str">
        <f>IFERROR(__xludf.DUMMYFUNCTION("REGEXEXTRACT(E110, ""[А-Яа-я].*"")"),"Болезни органов пищеварения")</f>
        <v>Болезни органов пищеварения</v>
      </c>
      <c r="G110" s="16">
        <f t="shared" si="17"/>
        <v>2</v>
      </c>
      <c r="H110" s="13" t="s">
        <v>28</v>
      </c>
      <c r="I110" s="13" t="str">
        <f>IFERROR(__xludf.DUMMYFUNCTION("REGEXREPLACE(H110, "".*\s"", """")"),"человек")</f>
        <v>человек</v>
      </c>
      <c r="J110" s="13" t="s">
        <v>29</v>
      </c>
      <c r="K110" s="17" t="str">
        <f>IFERROR(__xludf.DUMMYFUNCTION("REGEXREPLACE(J110, ""^[\d\s]+"", """")"),"значение показателя за год")</f>
        <v>значение показателя за год</v>
      </c>
      <c r="L110" s="16">
        <f t="shared" si="18"/>
        <v>2</v>
      </c>
      <c r="M110" s="13" t="s">
        <v>32</v>
      </c>
      <c r="N110" s="13" t="str">
        <f>IFERROR(__xludf.DUMMYFUNCTION("REGEXEXTRACT(M110, "" (.+)$"")"),"сельское население")</f>
        <v>сельское население</v>
      </c>
      <c r="O110" s="18">
        <v>213.0</v>
      </c>
      <c r="P110" s="18">
        <v>265.0</v>
      </c>
      <c r="Q110" s="18">
        <v>259.0</v>
      </c>
      <c r="R110" s="18">
        <v>269.0</v>
      </c>
      <c r="S110" s="18">
        <v>250.0</v>
      </c>
      <c r="T110" s="18">
        <v>328.0</v>
      </c>
      <c r="U110" s="18">
        <v>335.0</v>
      </c>
      <c r="V110" s="18">
        <v>381.0</v>
      </c>
      <c r="W110" s="18">
        <v>362.0</v>
      </c>
      <c r="X110" s="18">
        <v>446.0</v>
      </c>
      <c r="Y110" s="18">
        <v>423.0</v>
      </c>
      <c r="Z110" s="19" t="str">
        <f t="shared" si="6"/>
        <v/>
      </c>
      <c r="AA110" s="19" t="str">
        <f t="shared" si="19"/>
        <v/>
      </c>
      <c r="AB110" s="19">
        <f t="shared" si="8"/>
        <v>3531</v>
      </c>
      <c r="AC110" s="19">
        <f t="shared" si="20"/>
        <v>321</v>
      </c>
      <c r="AD110" s="19">
        <f t="shared" si="21"/>
        <v>434.5</v>
      </c>
      <c r="AE110" s="19" t="str">
        <f t="shared" si="22"/>
        <v>Нет моды</v>
      </c>
      <c r="AF110" s="19">
        <f t="shared" si="23"/>
        <v>213</v>
      </c>
      <c r="AG110" s="19">
        <f t="shared" si="24"/>
        <v>446</v>
      </c>
      <c r="AH110" s="20" t="str">
        <f t="shared" si="14"/>
        <v>Город: 64%; Село: 36%</v>
      </c>
      <c r="AI110" s="21"/>
      <c r="AJ110" s="21"/>
      <c r="AK110" s="21"/>
      <c r="AL110" s="22">
        <f t="shared" si="25"/>
        <v>1</v>
      </c>
    </row>
    <row r="111" ht="12.75" customHeight="1">
      <c r="A111" s="13" t="s">
        <v>51</v>
      </c>
      <c r="B111" s="13" t="str">
        <f>IFERROR(__xludf.DUMMYFUNCTION("REGEXREPLACE(A111, ""\d"", """")"),"         Белгородская область")</f>
        <v>         Белгородская область</v>
      </c>
      <c r="C111" s="14" t="str">
        <f t="shared" si="15"/>
        <v>Белгородская область</v>
      </c>
      <c r="D111" s="3">
        <f t="shared" si="16"/>
        <v>2</v>
      </c>
      <c r="E111" s="15" t="s">
        <v>34</v>
      </c>
      <c r="F111" s="13" t="str">
        <f>IFERROR(__xludf.DUMMYFUNCTION("REGEXEXTRACT(E111, ""[А-Яа-я].*"")"),"Болезни системы кровообращения")</f>
        <v>Болезни системы кровообращения</v>
      </c>
      <c r="G111" s="16">
        <f t="shared" si="17"/>
        <v>2</v>
      </c>
      <c r="H111" s="13" t="s">
        <v>28</v>
      </c>
      <c r="I111" s="13" t="str">
        <f>IFERROR(__xludf.DUMMYFUNCTION("REGEXREPLACE(H111, "".*\s"", """")"),"человек")</f>
        <v>человек</v>
      </c>
      <c r="J111" s="13" t="s">
        <v>29</v>
      </c>
      <c r="K111" s="17" t="str">
        <f>IFERROR(__xludf.DUMMYFUNCTION("REGEXREPLACE(J111, ""^[\d\s]+"", """")"),"значение показателя за год")</f>
        <v>значение показателя за год</v>
      </c>
      <c r="L111" s="16">
        <f t="shared" si="18"/>
        <v>2</v>
      </c>
      <c r="M111" s="13" t="s">
        <v>30</v>
      </c>
      <c r="N111" s="13" t="str">
        <f>IFERROR(__xludf.DUMMYFUNCTION("REGEXEXTRACT(M111, "" (.+)$"")"),"все население")</f>
        <v>все население</v>
      </c>
      <c r="O111" s="18">
        <v>13302.0</v>
      </c>
      <c r="P111" s="18">
        <v>11705.0</v>
      </c>
      <c r="Q111" s="18">
        <v>11943.0</v>
      </c>
      <c r="R111" s="18">
        <v>11765.0</v>
      </c>
      <c r="S111" s="18">
        <v>11113.0</v>
      </c>
      <c r="T111" s="18">
        <v>11379.0</v>
      </c>
      <c r="U111" s="18">
        <v>10291.0</v>
      </c>
      <c r="V111" s="18">
        <v>10347.0</v>
      </c>
      <c r="W111" s="18">
        <v>11273.0</v>
      </c>
      <c r="X111" s="18">
        <v>11826.0</v>
      </c>
      <c r="Y111" s="18">
        <v>11576.0</v>
      </c>
      <c r="Z111" s="19">
        <f t="shared" si="6"/>
        <v>126520</v>
      </c>
      <c r="AA111" s="19" t="str">
        <f t="shared" si="19"/>
        <v/>
      </c>
      <c r="AB111" s="19" t="str">
        <f t="shared" si="8"/>
        <v/>
      </c>
      <c r="AC111" s="19">
        <f t="shared" si="20"/>
        <v>11501.81818</v>
      </c>
      <c r="AD111" s="19">
        <f t="shared" si="21"/>
        <v>5368.5</v>
      </c>
      <c r="AE111" s="19" t="str">
        <f t="shared" si="22"/>
        <v>Нет моды</v>
      </c>
      <c r="AF111" s="19">
        <f t="shared" si="23"/>
        <v>10291</v>
      </c>
      <c r="AG111" s="19">
        <f t="shared" si="24"/>
        <v>13302</v>
      </c>
      <c r="AH111" s="20" t="str">
        <f t="shared" si="14"/>
        <v/>
      </c>
      <c r="AI111" s="21"/>
      <c r="AJ111" s="21"/>
      <c r="AK111" s="21"/>
      <c r="AL111" s="22">
        <f t="shared" si="25"/>
        <v>1</v>
      </c>
    </row>
    <row r="112" ht="12.75" customHeight="1">
      <c r="A112" s="13" t="s">
        <v>51</v>
      </c>
      <c r="B112" s="13" t="str">
        <f>IFERROR(__xludf.DUMMYFUNCTION("REGEXREPLACE(A112, ""\d"", """")"),"         Белгородская область")</f>
        <v>         Белгородская область</v>
      </c>
      <c r="C112" s="14" t="str">
        <f t="shared" si="15"/>
        <v>Белгородская область</v>
      </c>
      <c r="D112" s="3">
        <f t="shared" si="16"/>
        <v>2</v>
      </c>
      <c r="E112" s="15" t="s">
        <v>34</v>
      </c>
      <c r="F112" s="13" t="str">
        <f>IFERROR(__xludf.DUMMYFUNCTION("REGEXEXTRACT(E112, ""[А-Яа-я].*"")"),"Болезни системы кровообращения")</f>
        <v>Болезни системы кровообращения</v>
      </c>
      <c r="G112" s="16">
        <f t="shared" si="17"/>
        <v>2</v>
      </c>
      <c r="H112" s="13" t="s">
        <v>28</v>
      </c>
      <c r="I112" s="13" t="str">
        <f>IFERROR(__xludf.DUMMYFUNCTION("REGEXREPLACE(H112, "".*\s"", """")"),"человек")</f>
        <v>человек</v>
      </c>
      <c r="J112" s="13" t="s">
        <v>29</v>
      </c>
      <c r="K112" s="17" t="str">
        <f>IFERROR(__xludf.DUMMYFUNCTION("REGEXREPLACE(J112, ""^[\d\s]+"", """")"),"значение показателя за год")</f>
        <v>значение показателя за год</v>
      </c>
      <c r="L112" s="16">
        <f t="shared" si="18"/>
        <v>2</v>
      </c>
      <c r="M112" s="13" t="s">
        <v>31</v>
      </c>
      <c r="N112" s="13" t="str">
        <f>IFERROR(__xludf.DUMMYFUNCTION("REGEXEXTRACT(M112, "" (.+)$"")"),"городское население")</f>
        <v>городское население</v>
      </c>
      <c r="O112" s="18">
        <v>7444.0</v>
      </c>
      <c r="P112" s="18">
        <v>6748.0</v>
      </c>
      <c r="Q112" s="18">
        <v>7170.0</v>
      </c>
      <c r="R112" s="18">
        <v>7189.0</v>
      </c>
      <c r="S112" s="18">
        <v>6740.0</v>
      </c>
      <c r="T112" s="18">
        <v>6903.0</v>
      </c>
      <c r="U112" s="18">
        <v>6439.0</v>
      </c>
      <c r="V112" s="18">
        <v>6486.0</v>
      </c>
      <c r="W112" s="18">
        <v>7040.0</v>
      </c>
      <c r="X112" s="18">
        <v>7355.0</v>
      </c>
      <c r="Y112" s="18">
        <v>7193.0</v>
      </c>
      <c r="Z112" s="19" t="str">
        <f t="shared" si="6"/>
        <v/>
      </c>
      <c r="AA112" s="19">
        <f t="shared" si="19"/>
        <v>76707</v>
      </c>
      <c r="AB112" s="19" t="str">
        <f t="shared" si="8"/>
        <v/>
      </c>
      <c r="AC112" s="19">
        <f t="shared" si="20"/>
        <v>6973.363636</v>
      </c>
      <c r="AD112" s="19">
        <f t="shared" si="21"/>
        <v>8867.5</v>
      </c>
      <c r="AE112" s="19" t="str">
        <f t="shared" si="22"/>
        <v>Нет моды</v>
      </c>
      <c r="AF112" s="19">
        <f t="shared" si="23"/>
        <v>6439</v>
      </c>
      <c r="AG112" s="19">
        <f t="shared" si="24"/>
        <v>7444</v>
      </c>
      <c r="AH112" s="20" t="str">
        <f t="shared" si="14"/>
        <v/>
      </c>
      <c r="AI112" s="21"/>
      <c r="AJ112" s="21"/>
      <c r="AK112" s="21"/>
      <c r="AL112" s="22">
        <f t="shared" si="25"/>
        <v>1</v>
      </c>
    </row>
    <row r="113" ht="12.75" customHeight="1">
      <c r="A113" s="13" t="s">
        <v>51</v>
      </c>
      <c r="B113" s="13" t="str">
        <f>IFERROR(__xludf.DUMMYFUNCTION("REGEXREPLACE(A113, ""\d"", """")"),"         Белгородская область")</f>
        <v>         Белгородская область</v>
      </c>
      <c r="C113" s="14" t="str">
        <f t="shared" si="15"/>
        <v>Белгородская область</v>
      </c>
      <c r="D113" s="3">
        <f t="shared" si="16"/>
        <v>2</v>
      </c>
      <c r="E113" s="15" t="s">
        <v>34</v>
      </c>
      <c r="F113" s="13" t="str">
        <f>IFERROR(__xludf.DUMMYFUNCTION("REGEXEXTRACT(E113, ""[А-Яа-я].*"")"),"Болезни системы кровообращения")</f>
        <v>Болезни системы кровообращения</v>
      </c>
      <c r="G113" s="16">
        <f t="shared" si="17"/>
        <v>2</v>
      </c>
      <c r="H113" s="13" t="s">
        <v>28</v>
      </c>
      <c r="I113" s="13" t="str">
        <f>IFERROR(__xludf.DUMMYFUNCTION("REGEXREPLACE(H113, "".*\s"", """")"),"человек")</f>
        <v>человек</v>
      </c>
      <c r="J113" s="13" t="s">
        <v>29</v>
      </c>
      <c r="K113" s="17" t="str">
        <f>IFERROR(__xludf.DUMMYFUNCTION("REGEXREPLACE(J113, ""^[\d\s]+"", """")"),"значение показателя за год")</f>
        <v>значение показателя за год</v>
      </c>
      <c r="L113" s="16">
        <f t="shared" si="18"/>
        <v>2</v>
      </c>
      <c r="M113" s="13" t="s">
        <v>32</v>
      </c>
      <c r="N113" s="13" t="str">
        <f>IFERROR(__xludf.DUMMYFUNCTION("REGEXEXTRACT(M113, "" (.+)$"")"),"сельское население")</f>
        <v>сельское население</v>
      </c>
      <c r="O113" s="18">
        <v>5858.0</v>
      </c>
      <c r="P113" s="18">
        <v>4957.0</v>
      </c>
      <c r="Q113" s="18">
        <v>4773.0</v>
      </c>
      <c r="R113" s="18">
        <v>4576.0</v>
      </c>
      <c r="S113" s="18">
        <v>4373.0</v>
      </c>
      <c r="T113" s="18">
        <v>4476.0</v>
      </c>
      <c r="U113" s="18">
        <v>3852.0</v>
      </c>
      <c r="V113" s="18">
        <v>3861.0</v>
      </c>
      <c r="W113" s="18">
        <v>4233.0</v>
      </c>
      <c r="X113" s="18">
        <v>4471.0</v>
      </c>
      <c r="Y113" s="18">
        <v>4383.0</v>
      </c>
      <c r="Z113" s="19" t="str">
        <f t="shared" si="6"/>
        <v/>
      </c>
      <c r="AA113" s="19" t="str">
        <f t="shared" si="19"/>
        <v/>
      </c>
      <c r="AB113" s="19">
        <f t="shared" si="8"/>
        <v>49813</v>
      </c>
      <c r="AC113" s="19">
        <f t="shared" si="20"/>
        <v>4528.454545</v>
      </c>
      <c r="AD113" s="19">
        <f t="shared" si="21"/>
        <v>6148.5</v>
      </c>
      <c r="AE113" s="19" t="str">
        <f t="shared" si="22"/>
        <v>Нет моды</v>
      </c>
      <c r="AF113" s="19">
        <f t="shared" si="23"/>
        <v>3852</v>
      </c>
      <c r="AG113" s="19">
        <f t="shared" si="24"/>
        <v>5858</v>
      </c>
      <c r="AH113" s="20" t="str">
        <f t="shared" si="14"/>
        <v>Город: 61%; Село: 39%</v>
      </c>
      <c r="AI113" s="21"/>
      <c r="AJ113" s="21"/>
      <c r="AK113" s="21"/>
      <c r="AL113" s="22">
        <f t="shared" si="25"/>
        <v>1</v>
      </c>
    </row>
    <row r="114" ht="12.75" customHeight="1">
      <c r="A114" s="13" t="s">
        <v>51</v>
      </c>
      <c r="B114" s="13" t="str">
        <f>IFERROR(__xludf.DUMMYFUNCTION("REGEXREPLACE(A114, ""\d"", """")"),"         Белгородская область")</f>
        <v>         Белгородская область</v>
      </c>
      <c r="C114" s="14" t="str">
        <f t="shared" si="15"/>
        <v>Белгородская область</v>
      </c>
      <c r="D114" s="3">
        <f t="shared" si="16"/>
        <v>2</v>
      </c>
      <c r="E114" s="15" t="s">
        <v>35</v>
      </c>
      <c r="F114" s="13" t="str">
        <f>IFERROR(__xludf.DUMMYFUNCTION("REGEXEXTRACT(E114, ""[А-Яа-я].*"")"),"внешние причины")</f>
        <v>внешние причины</v>
      </c>
      <c r="G114" s="16">
        <f t="shared" si="17"/>
        <v>2</v>
      </c>
      <c r="H114" s="13" t="s">
        <v>28</v>
      </c>
      <c r="I114" s="13" t="str">
        <f>IFERROR(__xludf.DUMMYFUNCTION("REGEXREPLACE(H114, "".*\s"", """")"),"человек")</f>
        <v>человек</v>
      </c>
      <c r="J114" s="13" t="s">
        <v>29</v>
      </c>
      <c r="K114" s="17" t="str">
        <f>IFERROR(__xludf.DUMMYFUNCTION("REGEXREPLACE(J114, ""^[\d\s]+"", """")"),"значение показателя за год")</f>
        <v>значение показателя за год</v>
      </c>
      <c r="L114" s="16">
        <f t="shared" si="18"/>
        <v>2</v>
      </c>
      <c r="M114" s="13" t="s">
        <v>30</v>
      </c>
      <c r="N114" s="13" t="str">
        <f>IFERROR(__xludf.DUMMYFUNCTION("REGEXEXTRACT(M114, "" (.+)$"")"),"все население")</f>
        <v>все население</v>
      </c>
      <c r="O114" s="18">
        <v>1519.0</v>
      </c>
      <c r="P114" s="18">
        <v>1546.0</v>
      </c>
      <c r="Q114" s="18">
        <v>1399.0</v>
      </c>
      <c r="R114" s="18">
        <v>1295.0</v>
      </c>
      <c r="S114" s="18">
        <v>1103.0</v>
      </c>
      <c r="T114" s="18">
        <v>1098.0</v>
      </c>
      <c r="U114" s="18">
        <v>1163.0</v>
      </c>
      <c r="V114" s="18">
        <v>1145.0</v>
      </c>
      <c r="W114" s="18">
        <v>1108.0</v>
      </c>
      <c r="X114" s="18">
        <v>1369.0</v>
      </c>
      <c r="Y114" s="18">
        <v>1430.0</v>
      </c>
      <c r="Z114" s="19">
        <f t="shared" si="6"/>
        <v>14175</v>
      </c>
      <c r="AA114" s="19" t="str">
        <f t="shared" si="19"/>
        <v/>
      </c>
      <c r="AB114" s="19" t="str">
        <f t="shared" si="8"/>
        <v/>
      </c>
      <c r="AC114" s="19">
        <f t="shared" si="20"/>
        <v>1288.636364</v>
      </c>
      <c r="AD114" s="19">
        <f t="shared" si="21"/>
        <v>2699</v>
      </c>
      <c r="AE114" s="19" t="str">
        <f t="shared" si="22"/>
        <v>Нет моды</v>
      </c>
      <c r="AF114" s="19">
        <f t="shared" si="23"/>
        <v>1098</v>
      </c>
      <c r="AG114" s="19">
        <f t="shared" si="24"/>
        <v>1546</v>
      </c>
      <c r="AH114" s="20" t="str">
        <f t="shared" si="14"/>
        <v/>
      </c>
      <c r="AI114" s="21"/>
      <c r="AJ114" s="21"/>
      <c r="AK114" s="21"/>
      <c r="AL114" s="22">
        <f t="shared" si="25"/>
        <v>1</v>
      </c>
    </row>
    <row r="115" ht="12.75" customHeight="1">
      <c r="A115" s="13" t="s">
        <v>51</v>
      </c>
      <c r="B115" s="13" t="str">
        <f>IFERROR(__xludf.DUMMYFUNCTION("REGEXREPLACE(A115, ""\d"", """")"),"         Белгородская область")</f>
        <v>         Белгородская область</v>
      </c>
      <c r="C115" s="14" t="str">
        <f t="shared" si="15"/>
        <v>Белгородская область</v>
      </c>
      <c r="D115" s="3">
        <f t="shared" si="16"/>
        <v>2</v>
      </c>
      <c r="E115" s="15" t="s">
        <v>35</v>
      </c>
      <c r="F115" s="13" t="str">
        <f>IFERROR(__xludf.DUMMYFUNCTION("REGEXEXTRACT(E115, ""[А-Яа-я].*"")"),"внешние причины")</f>
        <v>внешние причины</v>
      </c>
      <c r="G115" s="16">
        <f t="shared" si="17"/>
        <v>2</v>
      </c>
      <c r="H115" s="13" t="s">
        <v>28</v>
      </c>
      <c r="I115" s="13" t="str">
        <f>IFERROR(__xludf.DUMMYFUNCTION("REGEXREPLACE(H115, "".*\s"", """")"),"человек")</f>
        <v>человек</v>
      </c>
      <c r="J115" s="13" t="s">
        <v>29</v>
      </c>
      <c r="K115" s="17" t="str">
        <f>IFERROR(__xludf.DUMMYFUNCTION("REGEXREPLACE(J115, ""^[\d\s]+"", """")"),"значение показателя за год")</f>
        <v>значение показателя за год</v>
      </c>
      <c r="L115" s="16">
        <f t="shared" si="18"/>
        <v>2</v>
      </c>
      <c r="M115" s="13" t="s">
        <v>31</v>
      </c>
      <c r="N115" s="13" t="str">
        <f>IFERROR(__xludf.DUMMYFUNCTION("REGEXEXTRACT(M115, "" (.+)$"")"),"городское население")</f>
        <v>городское население</v>
      </c>
      <c r="O115" s="18">
        <v>922.0</v>
      </c>
      <c r="P115" s="18">
        <v>987.0</v>
      </c>
      <c r="Q115" s="18">
        <v>847.0</v>
      </c>
      <c r="R115" s="18">
        <v>786.0</v>
      </c>
      <c r="S115" s="18">
        <v>677.0</v>
      </c>
      <c r="T115" s="18">
        <v>680.0</v>
      </c>
      <c r="U115" s="18">
        <v>705.0</v>
      </c>
      <c r="V115" s="18">
        <v>716.0</v>
      </c>
      <c r="W115" s="18">
        <v>696.0</v>
      </c>
      <c r="X115" s="18">
        <v>881.0</v>
      </c>
      <c r="Y115" s="18">
        <v>864.0</v>
      </c>
      <c r="Z115" s="19" t="str">
        <f t="shared" si="6"/>
        <v/>
      </c>
      <c r="AA115" s="19">
        <f t="shared" si="19"/>
        <v>8761</v>
      </c>
      <c r="AB115" s="19" t="str">
        <f t="shared" si="8"/>
        <v/>
      </c>
      <c r="AC115" s="19">
        <f t="shared" si="20"/>
        <v>796.4545455</v>
      </c>
      <c r="AD115" s="19">
        <f t="shared" si="21"/>
        <v>1042.5</v>
      </c>
      <c r="AE115" s="19" t="str">
        <f t="shared" si="22"/>
        <v>Нет моды</v>
      </c>
      <c r="AF115" s="19">
        <f t="shared" si="23"/>
        <v>677</v>
      </c>
      <c r="AG115" s="19">
        <f t="shared" si="24"/>
        <v>987</v>
      </c>
      <c r="AH115" s="20" t="str">
        <f t="shared" si="14"/>
        <v/>
      </c>
      <c r="AI115" s="21"/>
      <c r="AJ115" s="21"/>
      <c r="AK115" s="21"/>
      <c r="AL115" s="22">
        <f t="shared" si="25"/>
        <v>1</v>
      </c>
    </row>
    <row r="116" ht="12.75" customHeight="1">
      <c r="A116" s="13" t="s">
        <v>51</v>
      </c>
      <c r="B116" s="13" t="str">
        <f>IFERROR(__xludf.DUMMYFUNCTION("REGEXREPLACE(A116, ""\d"", """")"),"         Белгородская область")</f>
        <v>         Белгородская область</v>
      </c>
      <c r="C116" s="14" t="str">
        <f t="shared" si="15"/>
        <v>Белгородская область</v>
      </c>
      <c r="D116" s="3">
        <f t="shared" si="16"/>
        <v>2</v>
      </c>
      <c r="E116" s="15" t="s">
        <v>35</v>
      </c>
      <c r="F116" s="13" t="str">
        <f>IFERROR(__xludf.DUMMYFUNCTION("REGEXEXTRACT(E116, ""[А-Яа-я].*"")"),"внешние причины")</f>
        <v>внешние причины</v>
      </c>
      <c r="G116" s="16">
        <f t="shared" si="17"/>
        <v>2</v>
      </c>
      <c r="H116" s="13" t="s">
        <v>28</v>
      </c>
      <c r="I116" s="13" t="str">
        <f>IFERROR(__xludf.DUMMYFUNCTION("REGEXREPLACE(H116, "".*\s"", """")"),"человек")</f>
        <v>человек</v>
      </c>
      <c r="J116" s="13" t="s">
        <v>29</v>
      </c>
      <c r="K116" s="17" t="str">
        <f>IFERROR(__xludf.DUMMYFUNCTION("REGEXREPLACE(J116, ""^[\d\s]+"", """")"),"значение показателя за год")</f>
        <v>значение показателя за год</v>
      </c>
      <c r="L116" s="16">
        <f t="shared" si="18"/>
        <v>2</v>
      </c>
      <c r="M116" s="13" t="s">
        <v>32</v>
      </c>
      <c r="N116" s="13" t="str">
        <f>IFERROR(__xludf.DUMMYFUNCTION("REGEXEXTRACT(M116, "" (.+)$"")"),"сельское население")</f>
        <v>сельское население</v>
      </c>
      <c r="O116" s="18">
        <v>597.0</v>
      </c>
      <c r="P116" s="18">
        <v>559.0</v>
      </c>
      <c r="Q116" s="18">
        <v>552.0</v>
      </c>
      <c r="R116" s="18">
        <v>509.0</v>
      </c>
      <c r="S116" s="18">
        <v>426.0</v>
      </c>
      <c r="T116" s="18">
        <v>418.0</v>
      </c>
      <c r="U116" s="18">
        <v>458.0</v>
      </c>
      <c r="V116" s="18">
        <v>429.0</v>
      </c>
      <c r="W116" s="18">
        <v>412.0</v>
      </c>
      <c r="X116" s="18">
        <v>488.0</v>
      </c>
      <c r="Y116" s="18">
        <v>566.0</v>
      </c>
      <c r="Z116" s="19" t="str">
        <f t="shared" si="6"/>
        <v/>
      </c>
      <c r="AA116" s="19" t="str">
        <f t="shared" si="19"/>
        <v/>
      </c>
      <c r="AB116" s="19">
        <f t="shared" si="8"/>
        <v>5414</v>
      </c>
      <c r="AC116" s="19">
        <f t="shared" si="20"/>
        <v>492.1818182</v>
      </c>
      <c r="AD116" s="19">
        <f t="shared" si="21"/>
        <v>637</v>
      </c>
      <c r="AE116" s="19" t="str">
        <f t="shared" si="22"/>
        <v>Нет моды</v>
      </c>
      <c r="AF116" s="19">
        <f t="shared" si="23"/>
        <v>412</v>
      </c>
      <c r="AG116" s="19">
        <f t="shared" si="24"/>
        <v>597</v>
      </c>
      <c r="AH116" s="20" t="str">
        <f t="shared" si="14"/>
        <v>Город: 62%; Село: 38%</v>
      </c>
      <c r="AI116" s="21"/>
      <c r="AJ116" s="21"/>
      <c r="AK116" s="21"/>
      <c r="AL116" s="22">
        <f t="shared" si="25"/>
        <v>1</v>
      </c>
    </row>
    <row r="117" ht="12.75" customHeight="1">
      <c r="A117" s="13" t="s">
        <v>51</v>
      </c>
      <c r="B117" s="13" t="str">
        <f>IFERROR(__xludf.DUMMYFUNCTION("REGEXREPLACE(A117, ""\d"", """")"),"         Белгородская область")</f>
        <v>         Белгородская область</v>
      </c>
      <c r="C117" s="14" t="str">
        <f t="shared" si="15"/>
        <v>Белгородская область</v>
      </c>
      <c r="D117" s="3">
        <f t="shared" si="16"/>
        <v>2</v>
      </c>
      <c r="E117" s="15" t="s">
        <v>36</v>
      </c>
      <c r="F117" s="13" t="str">
        <f>IFERROR(__xludf.DUMMYFUNCTION("REGEXEXTRACT(E117,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7" s="16">
        <f t="shared" si="17"/>
        <v>2</v>
      </c>
      <c r="H117" s="13" t="s">
        <v>28</v>
      </c>
      <c r="I117" s="13" t="str">
        <f>IFERROR(__xludf.DUMMYFUNCTION("REGEXREPLACE(H117, "".*\s"", """")"),"человек")</f>
        <v>человек</v>
      </c>
      <c r="J117" s="13" t="s">
        <v>29</v>
      </c>
      <c r="K117" s="17" t="str">
        <f>IFERROR(__xludf.DUMMYFUNCTION("REGEXREPLACE(J117, ""^[\d\s]+"", """")"),"значение показателя за год")</f>
        <v>значение показателя за год</v>
      </c>
      <c r="L117" s="16">
        <f t="shared" si="18"/>
        <v>2</v>
      </c>
      <c r="M117" s="13" t="s">
        <v>30</v>
      </c>
      <c r="N117" s="13" t="str">
        <f>IFERROR(__xludf.DUMMYFUNCTION("REGEXEXTRACT(M117, "" (.+)$"")"),"все население")</f>
        <v>все население</v>
      </c>
      <c r="O117" s="18">
        <v>64.0</v>
      </c>
      <c r="P117" s="18">
        <v>56.0</v>
      </c>
      <c r="Q117" s="18">
        <v>50.0</v>
      </c>
      <c r="R117" s="18">
        <v>28.0</v>
      </c>
      <c r="S117" s="23" t="s">
        <v>37</v>
      </c>
      <c r="T117" s="23" t="s">
        <v>37</v>
      </c>
      <c r="U117" s="23" t="s">
        <v>37</v>
      </c>
      <c r="V117" s="23" t="s">
        <v>37</v>
      </c>
      <c r="W117" s="23" t="s">
        <v>37</v>
      </c>
      <c r="X117" s="23" t="s">
        <v>37</v>
      </c>
      <c r="Y117" s="23" t="s">
        <v>37</v>
      </c>
      <c r="Z117" s="19">
        <f t="shared" si="6"/>
        <v>198</v>
      </c>
      <c r="AA117" s="19" t="str">
        <f t="shared" si="19"/>
        <v/>
      </c>
      <c r="AB117" s="19" t="str">
        <f t="shared" si="8"/>
        <v/>
      </c>
      <c r="AC117" s="19">
        <f t="shared" si="20"/>
        <v>49.5</v>
      </c>
      <c r="AD117" s="19">
        <f t="shared" si="21"/>
        <v>429</v>
      </c>
      <c r="AE117" s="19" t="str">
        <f t="shared" si="22"/>
        <v>Нет моды</v>
      </c>
      <c r="AF117" s="19">
        <f t="shared" si="23"/>
        <v>28</v>
      </c>
      <c r="AG117" s="19">
        <f t="shared" si="24"/>
        <v>64</v>
      </c>
      <c r="AH117" s="20" t="str">
        <f t="shared" si="14"/>
        <v/>
      </c>
      <c r="AI117" s="24"/>
      <c r="AJ117" s="24"/>
      <c r="AK117" s="24"/>
      <c r="AL117" s="22">
        <f t="shared" si="25"/>
        <v>1</v>
      </c>
    </row>
    <row r="118" ht="12.75" customHeight="1">
      <c r="A118" s="13" t="s">
        <v>51</v>
      </c>
      <c r="B118" s="13" t="str">
        <f>IFERROR(__xludf.DUMMYFUNCTION("REGEXREPLACE(A118, ""\d"", """")"),"         Белгородская область")</f>
        <v>         Белгородская область</v>
      </c>
      <c r="C118" s="14" t="str">
        <f t="shared" si="15"/>
        <v>Белгородская область</v>
      </c>
      <c r="D118" s="3">
        <f t="shared" si="16"/>
        <v>2</v>
      </c>
      <c r="E118" s="15" t="s">
        <v>36</v>
      </c>
      <c r="F118" s="13" t="str">
        <f>IFERROR(__xludf.DUMMYFUNCTION("REGEXEXTRACT(E118,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8" s="16">
        <f t="shared" si="17"/>
        <v>2</v>
      </c>
      <c r="H118" s="13" t="s">
        <v>28</v>
      </c>
      <c r="I118" s="13" t="str">
        <f>IFERROR(__xludf.DUMMYFUNCTION("REGEXREPLACE(H118, "".*\s"", """")"),"человек")</f>
        <v>человек</v>
      </c>
      <c r="J118" s="13" t="s">
        <v>29</v>
      </c>
      <c r="K118" s="17" t="str">
        <f>IFERROR(__xludf.DUMMYFUNCTION("REGEXREPLACE(J118, ""^[\d\s]+"", """")"),"значение показателя за год")</f>
        <v>значение показателя за год</v>
      </c>
      <c r="L118" s="16">
        <f t="shared" si="18"/>
        <v>2</v>
      </c>
      <c r="M118" s="13" t="s">
        <v>31</v>
      </c>
      <c r="N118" s="13" t="str">
        <f>IFERROR(__xludf.DUMMYFUNCTION("REGEXEXTRACT(M118, "" (.+)$"")"),"городское население")</f>
        <v>городское население</v>
      </c>
      <c r="O118" s="18">
        <v>35.0</v>
      </c>
      <c r="P118" s="18">
        <v>36.0</v>
      </c>
      <c r="Q118" s="18">
        <v>36.0</v>
      </c>
      <c r="R118" s="18">
        <v>14.0</v>
      </c>
      <c r="S118" s="23" t="s">
        <v>37</v>
      </c>
      <c r="T118" s="23" t="s">
        <v>37</v>
      </c>
      <c r="U118" s="23" t="s">
        <v>37</v>
      </c>
      <c r="V118" s="23" t="s">
        <v>37</v>
      </c>
      <c r="W118" s="23" t="s">
        <v>37</v>
      </c>
      <c r="X118" s="23" t="s">
        <v>37</v>
      </c>
      <c r="Y118" s="23" t="s">
        <v>37</v>
      </c>
      <c r="Z118" s="19" t="str">
        <f t="shared" si="6"/>
        <v/>
      </c>
      <c r="AA118" s="19">
        <f t="shared" si="19"/>
        <v>121</v>
      </c>
      <c r="AB118" s="19" t="str">
        <f t="shared" si="8"/>
        <v/>
      </c>
      <c r="AC118" s="19">
        <f t="shared" si="20"/>
        <v>30.25</v>
      </c>
      <c r="AD118" s="19">
        <f t="shared" si="21"/>
        <v>36</v>
      </c>
      <c r="AE118" s="19" t="str">
        <f t="shared" si="22"/>
        <v>Нет моды</v>
      </c>
      <c r="AF118" s="19">
        <f t="shared" si="23"/>
        <v>14</v>
      </c>
      <c r="AG118" s="19">
        <f t="shared" si="24"/>
        <v>36</v>
      </c>
      <c r="AH118" s="20" t="str">
        <f t="shared" si="14"/>
        <v/>
      </c>
      <c r="AI118" s="24"/>
      <c r="AJ118" s="24"/>
      <c r="AK118" s="24"/>
      <c r="AL118" s="22">
        <f t="shared" si="25"/>
        <v>1</v>
      </c>
    </row>
    <row r="119" ht="12.75" customHeight="1">
      <c r="A119" s="13" t="s">
        <v>51</v>
      </c>
      <c r="B119" s="13" t="str">
        <f>IFERROR(__xludf.DUMMYFUNCTION("REGEXREPLACE(A119, ""\d"", """")"),"         Белгородская область")</f>
        <v>         Белгородская область</v>
      </c>
      <c r="C119" s="14" t="str">
        <f t="shared" si="15"/>
        <v>Белгородская область</v>
      </c>
      <c r="D119" s="3">
        <f t="shared" si="16"/>
        <v>2</v>
      </c>
      <c r="E119" s="15" t="s">
        <v>36</v>
      </c>
      <c r="F119" s="13" t="str">
        <f>IFERROR(__xludf.DUMMYFUNCTION("REGEXEXTRACT(E119,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9" s="16">
        <f t="shared" si="17"/>
        <v>2</v>
      </c>
      <c r="H119" s="13" t="s">
        <v>28</v>
      </c>
      <c r="I119" s="13" t="str">
        <f>IFERROR(__xludf.DUMMYFUNCTION("REGEXREPLACE(H119, "".*\s"", """")"),"человек")</f>
        <v>человек</v>
      </c>
      <c r="J119" s="13" t="s">
        <v>29</v>
      </c>
      <c r="K119" s="17" t="str">
        <f>IFERROR(__xludf.DUMMYFUNCTION("REGEXREPLACE(J119, ""^[\d\s]+"", """")"),"значение показателя за год")</f>
        <v>значение показателя за год</v>
      </c>
      <c r="L119" s="16">
        <f t="shared" si="18"/>
        <v>2</v>
      </c>
      <c r="M119" s="13" t="s">
        <v>32</v>
      </c>
      <c r="N119" s="13" t="str">
        <f>IFERROR(__xludf.DUMMYFUNCTION("REGEXEXTRACT(M119, "" (.+)$"")"),"сельское население")</f>
        <v>сельское население</v>
      </c>
      <c r="O119" s="18">
        <v>29.0</v>
      </c>
      <c r="P119" s="18">
        <v>20.0</v>
      </c>
      <c r="Q119" s="18">
        <v>14.0</v>
      </c>
      <c r="R119" s="18">
        <v>14.0</v>
      </c>
      <c r="S119" s="23" t="s">
        <v>37</v>
      </c>
      <c r="T119" s="23" t="s">
        <v>37</v>
      </c>
      <c r="U119" s="23" t="s">
        <v>37</v>
      </c>
      <c r="V119" s="23" t="s">
        <v>37</v>
      </c>
      <c r="W119" s="23" t="s">
        <v>37</v>
      </c>
      <c r="X119" s="23" t="s">
        <v>37</v>
      </c>
      <c r="Y119" s="23" t="s">
        <v>37</v>
      </c>
      <c r="Z119" s="19" t="str">
        <f t="shared" si="6"/>
        <v/>
      </c>
      <c r="AA119" s="19" t="str">
        <f t="shared" si="19"/>
        <v/>
      </c>
      <c r="AB119" s="19">
        <f t="shared" si="8"/>
        <v>77</v>
      </c>
      <c r="AC119" s="19">
        <f t="shared" si="20"/>
        <v>19.25</v>
      </c>
      <c r="AD119" s="19">
        <f t="shared" si="21"/>
        <v>24.5</v>
      </c>
      <c r="AE119" s="19" t="str">
        <f t="shared" si="22"/>
        <v>Нет моды</v>
      </c>
      <c r="AF119" s="19">
        <f t="shared" si="23"/>
        <v>14</v>
      </c>
      <c r="AG119" s="19">
        <f t="shared" si="24"/>
        <v>29</v>
      </c>
      <c r="AH119" s="20" t="str">
        <f t="shared" si="14"/>
        <v>Город: 61%; Село: 39%</v>
      </c>
      <c r="AI119" s="24"/>
      <c r="AJ119" s="24"/>
      <c r="AK119" s="24"/>
      <c r="AL119" s="22">
        <f t="shared" si="25"/>
        <v>1</v>
      </c>
    </row>
    <row r="120" ht="12.75" customHeight="1">
      <c r="A120" s="13" t="s">
        <v>51</v>
      </c>
      <c r="B120" s="13" t="str">
        <f>IFERROR(__xludf.DUMMYFUNCTION("REGEXREPLACE(A120, ""\d"", """")"),"         Белгородская область")</f>
        <v>         Белгородская область</v>
      </c>
      <c r="C120" s="14" t="str">
        <f t="shared" si="15"/>
        <v>Белгородская область</v>
      </c>
      <c r="D120" s="3">
        <f t="shared" si="16"/>
        <v>2</v>
      </c>
      <c r="E120" s="15" t="s">
        <v>38</v>
      </c>
      <c r="F120" s="13" t="str">
        <f>IFERROR(__xludf.DUMMYFUNCTION("REGEXEXTRACT(E120, ""[А-Яа-я].*"")"),"все виды транспортных несчастных случаев")</f>
        <v>все виды транспортных несчастных случаев</v>
      </c>
      <c r="G120" s="16">
        <f t="shared" si="17"/>
        <v>2</v>
      </c>
      <c r="H120" s="13" t="s">
        <v>28</v>
      </c>
      <c r="I120" s="13" t="str">
        <f>IFERROR(__xludf.DUMMYFUNCTION("REGEXREPLACE(H120, "".*\s"", """")"),"человек")</f>
        <v>человек</v>
      </c>
      <c r="J120" s="13" t="s">
        <v>29</v>
      </c>
      <c r="K120" s="17" t="str">
        <f>IFERROR(__xludf.DUMMYFUNCTION("REGEXREPLACE(J120, ""^[\d\s]+"", """")"),"значение показателя за год")</f>
        <v>значение показателя за год</v>
      </c>
      <c r="L120" s="16">
        <f t="shared" si="18"/>
        <v>2</v>
      </c>
      <c r="M120" s="13" t="s">
        <v>30</v>
      </c>
      <c r="N120" s="13" t="str">
        <f>IFERROR(__xludf.DUMMYFUNCTION("REGEXEXTRACT(M120, "" (.+)$"")"),"все население")</f>
        <v>все население</v>
      </c>
      <c r="O120" s="18">
        <v>290.0</v>
      </c>
      <c r="P120" s="18">
        <v>305.0</v>
      </c>
      <c r="Q120" s="18">
        <v>240.0</v>
      </c>
      <c r="R120" s="18">
        <v>234.0</v>
      </c>
      <c r="S120" s="18">
        <v>174.0</v>
      </c>
      <c r="T120" s="18">
        <v>181.0</v>
      </c>
      <c r="U120" s="18">
        <v>201.0</v>
      </c>
      <c r="V120" s="18">
        <v>166.0</v>
      </c>
      <c r="W120" s="18">
        <v>164.0</v>
      </c>
      <c r="X120" s="18">
        <v>183.0</v>
      </c>
      <c r="Y120" s="18">
        <v>176.0</v>
      </c>
      <c r="Z120" s="19">
        <f t="shared" si="6"/>
        <v>2314</v>
      </c>
      <c r="AA120" s="19" t="str">
        <f t="shared" si="19"/>
        <v/>
      </c>
      <c r="AB120" s="19" t="str">
        <f t="shared" si="8"/>
        <v/>
      </c>
      <c r="AC120" s="19">
        <f t="shared" si="20"/>
        <v>210.3636364</v>
      </c>
      <c r="AD120" s="19">
        <f t="shared" si="21"/>
        <v>176</v>
      </c>
      <c r="AE120" s="19" t="str">
        <f t="shared" si="22"/>
        <v>Нет моды</v>
      </c>
      <c r="AF120" s="19">
        <f t="shared" si="23"/>
        <v>164</v>
      </c>
      <c r="AG120" s="19">
        <f t="shared" si="24"/>
        <v>305</v>
      </c>
      <c r="AH120" s="20" t="str">
        <f t="shared" si="14"/>
        <v/>
      </c>
      <c r="AI120" s="21"/>
      <c r="AJ120" s="21"/>
      <c r="AK120" s="21"/>
      <c r="AL120" s="22">
        <f t="shared" si="25"/>
        <v>1</v>
      </c>
    </row>
    <row r="121" ht="12.75" customHeight="1">
      <c r="A121" s="13" t="s">
        <v>51</v>
      </c>
      <c r="B121" s="13" t="str">
        <f>IFERROR(__xludf.DUMMYFUNCTION("REGEXREPLACE(A121, ""\d"", """")"),"         Белгородская область")</f>
        <v>         Белгородская область</v>
      </c>
      <c r="C121" s="14" t="str">
        <f t="shared" si="15"/>
        <v>Белгородская область</v>
      </c>
      <c r="D121" s="3">
        <f t="shared" si="16"/>
        <v>2</v>
      </c>
      <c r="E121" s="15" t="s">
        <v>38</v>
      </c>
      <c r="F121" s="13" t="str">
        <f>IFERROR(__xludf.DUMMYFUNCTION("REGEXEXTRACT(E121, ""[А-Яа-я].*"")"),"все виды транспортных несчастных случаев")</f>
        <v>все виды транспортных несчастных случаев</v>
      </c>
      <c r="G121" s="16">
        <f t="shared" si="17"/>
        <v>2</v>
      </c>
      <c r="H121" s="13" t="s">
        <v>28</v>
      </c>
      <c r="I121" s="13" t="str">
        <f>IFERROR(__xludf.DUMMYFUNCTION("REGEXREPLACE(H121, "".*\s"", """")"),"человек")</f>
        <v>человек</v>
      </c>
      <c r="J121" s="13" t="s">
        <v>29</v>
      </c>
      <c r="K121" s="17" t="str">
        <f>IFERROR(__xludf.DUMMYFUNCTION("REGEXREPLACE(J121, ""^[\d\s]+"", """")"),"значение показателя за год")</f>
        <v>значение показателя за год</v>
      </c>
      <c r="L121" s="16">
        <f t="shared" si="18"/>
        <v>2</v>
      </c>
      <c r="M121" s="13" t="s">
        <v>31</v>
      </c>
      <c r="N121" s="13" t="str">
        <f>IFERROR(__xludf.DUMMYFUNCTION("REGEXEXTRACT(M121, "" (.+)$"")"),"городское население")</f>
        <v>городское население</v>
      </c>
      <c r="O121" s="18">
        <v>166.0</v>
      </c>
      <c r="P121" s="18">
        <v>180.0</v>
      </c>
      <c r="Q121" s="18">
        <v>142.0</v>
      </c>
      <c r="R121" s="18">
        <v>132.0</v>
      </c>
      <c r="S121" s="18">
        <v>97.0</v>
      </c>
      <c r="T121" s="18">
        <v>104.0</v>
      </c>
      <c r="U121" s="18">
        <v>102.0</v>
      </c>
      <c r="V121" s="18">
        <v>95.0</v>
      </c>
      <c r="W121" s="18">
        <v>93.0</v>
      </c>
      <c r="X121" s="18">
        <v>108.0</v>
      </c>
      <c r="Y121" s="18">
        <v>93.0</v>
      </c>
      <c r="Z121" s="19" t="str">
        <f t="shared" si="6"/>
        <v/>
      </c>
      <c r="AA121" s="19">
        <f t="shared" si="19"/>
        <v>1312</v>
      </c>
      <c r="AB121" s="19" t="str">
        <f t="shared" si="8"/>
        <v/>
      </c>
      <c r="AC121" s="19">
        <f t="shared" si="20"/>
        <v>119.2727273</v>
      </c>
      <c r="AD121" s="19">
        <f t="shared" si="21"/>
        <v>166</v>
      </c>
      <c r="AE121" s="19" t="str">
        <f t="shared" si="22"/>
        <v>Нет моды</v>
      </c>
      <c r="AF121" s="19">
        <f t="shared" si="23"/>
        <v>93</v>
      </c>
      <c r="AG121" s="19">
        <f t="shared" si="24"/>
        <v>180</v>
      </c>
      <c r="AH121" s="20" t="str">
        <f t="shared" si="14"/>
        <v/>
      </c>
      <c r="AI121" s="21"/>
      <c r="AJ121" s="21"/>
      <c r="AK121" s="21"/>
      <c r="AL121" s="22">
        <f t="shared" si="25"/>
        <v>1</v>
      </c>
    </row>
    <row r="122" ht="12.75" customHeight="1">
      <c r="A122" s="13" t="s">
        <v>51</v>
      </c>
      <c r="B122" s="13" t="str">
        <f>IFERROR(__xludf.DUMMYFUNCTION("REGEXREPLACE(A122, ""\d"", """")"),"         Белгородская область")</f>
        <v>         Белгородская область</v>
      </c>
      <c r="C122" s="14" t="str">
        <f t="shared" si="15"/>
        <v>Белгородская область</v>
      </c>
      <c r="D122" s="3">
        <f t="shared" si="16"/>
        <v>2</v>
      </c>
      <c r="E122" s="15" t="s">
        <v>38</v>
      </c>
      <c r="F122" s="13" t="str">
        <f>IFERROR(__xludf.DUMMYFUNCTION("REGEXEXTRACT(E122, ""[А-Яа-я].*"")"),"все виды транспортных несчастных случаев")</f>
        <v>все виды транспортных несчастных случаев</v>
      </c>
      <c r="G122" s="16">
        <f t="shared" si="17"/>
        <v>2</v>
      </c>
      <c r="H122" s="13" t="s">
        <v>28</v>
      </c>
      <c r="I122" s="13" t="str">
        <f>IFERROR(__xludf.DUMMYFUNCTION("REGEXREPLACE(H122, "".*\s"", """")"),"человек")</f>
        <v>человек</v>
      </c>
      <c r="J122" s="13" t="s">
        <v>29</v>
      </c>
      <c r="K122" s="17" t="str">
        <f>IFERROR(__xludf.DUMMYFUNCTION("REGEXREPLACE(J122, ""^[\d\s]+"", """")"),"значение показателя за год")</f>
        <v>значение показателя за год</v>
      </c>
      <c r="L122" s="16">
        <f t="shared" si="18"/>
        <v>2</v>
      </c>
      <c r="M122" s="13" t="s">
        <v>32</v>
      </c>
      <c r="N122" s="13" t="str">
        <f>IFERROR(__xludf.DUMMYFUNCTION("REGEXEXTRACT(M122, "" (.+)$"")"),"сельское население")</f>
        <v>сельское население</v>
      </c>
      <c r="O122" s="18">
        <v>124.0</v>
      </c>
      <c r="P122" s="18">
        <v>125.0</v>
      </c>
      <c r="Q122" s="18">
        <v>98.0</v>
      </c>
      <c r="R122" s="18">
        <v>102.0</v>
      </c>
      <c r="S122" s="18">
        <v>77.0</v>
      </c>
      <c r="T122" s="18">
        <v>77.0</v>
      </c>
      <c r="U122" s="18">
        <v>99.0</v>
      </c>
      <c r="V122" s="18">
        <v>71.0</v>
      </c>
      <c r="W122" s="18">
        <v>71.0</v>
      </c>
      <c r="X122" s="18">
        <v>75.0</v>
      </c>
      <c r="Y122" s="18">
        <v>83.0</v>
      </c>
      <c r="Z122" s="19" t="str">
        <f t="shared" si="6"/>
        <v/>
      </c>
      <c r="AA122" s="19" t="str">
        <f t="shared" si="19"/>
        <v/>
      </c>
      <c r="AB122" s="19">
        <f t="shared" si="8"/>
        <v>1002</v>
      </c>
      <c r="AC122" s="19">
        <f t="shared" si="20"/>
        <v>91.09090909</v>
      </c>
      <c r="AD122" s="19">
        <f t="shared" si="21"/>
        <v>98.5</v>
      </c>
      <c r="AE122" s="19" t="str">
        <f t="shared" si="22"/>
        <v>Нет моды</v>
      </c>
      <c r="AF122" s="19">
        <f t="shared" si="23"/>
        <v>71</v>
      </c>
      <c r="AG122" s="19">
        <f t="shared" si="24"/>
        <v>125</v>
      </c>
      <c r="AH122" s="20" t="str">
        <f t="shared" si="14"/>
        <v>Город: 57%; Село: 43%</v>
      </c>
      <c r="AI122" s="21"/>
      <c r="AJ122" s="21"/>
      <c r="AK122" s="21"/>
      <c r="AL122" s="22">
        <f t="shared" si="25"/>
        <v>1</v>
      </c>
    </row>
    <row r="123" ht="12.75" customHeight="1">
      <c r="A123" s="13" t="s">
        <v>51</v>
      </c>
      <c r="B123" s="13" t="str">
        <f>IFERROR(__xludf.DUMMYFUNCTION("REGEXREPLACE(A123, ""\d"", """")"),"         Белгородская область")</f>
        <v>         Белгородская область</v>
      </c>
      <c r="C123" s="14" t="str">
        <f t="shared" si="15"/>
        <v>Белгородская область</v>
      </c>
      <c r="D123" s="3">
        <f t="shared" si="16"/>
        <v>2</v>
      </c>
      <c r="E123" s="15" t="s">
        <v>39</v>
      </c>
      <c r="F123" s="13" t="str">
        <f>IFERROR(__xludf.DUMMYFUNCTION("REGEXEXTRACT(E123, ""[А-Яа-я].*"")"),"Всего умерших")</f>
        <v>Всего умерших</v>
      </c>
      <c r="G123" s="16">
        <f t="shared" si="17"/>
        <v>2</v>
      </c>
      <c r="H123" s="13" t="s">
        <v>28</v>
      </c>
      <c r="I123" s="13" t="str">
        <f>IFERROR(__xludf.DUMMYFUNCTION("REGEXREPLACE(H123, "".*\s"", """")"),"человек")</f>
        <v>человек</v>
      </c>
      <c r="J123" s="13" t="s">
        <v>29</v>
      </c>
      <c r="K123" s="17" t="str">
        <f>IFERROR(__xludf.DUMMYFUNCTION("REGEXREPLACE(J123, ""^[\d\s]+"", """")"),"значение показателя за год")</f>
        <v>значение показателя за год</v>
      </c>
      <c r="L123" s="16">
        <f t="shared" si="18"/>
        <v>2</v>
      </c>
      <c r="M123" s="13" t="s">
        <v>30</v>
      </c>
      <c r="N123" s="13" t="str">
        <f>IFERROR(__xludf.DUMMYFUNCTION("REGEXEXTRACT(M123, "" (.+)$"")"),"все население")</f>
        <v>все население</v>
      </c>
      <c r="O123" s="18">
        <v>21328.0</v>
      </c>
      <c r="P123" s="18">
        <v>21611.0</v>
      </c>
      <c r="Q123" s="18">
        <v>21490.0</v>
      </c>
      <c r="R123" s="18">
        <v>21586.0</v>
      </c>
      <c r="S123" s="18">
        <v>20921.0</v>
      </c>
      <c r="T123" s="18">
        <v>20898.0</v>
      </c>
      <c r="U123" s="18">
        <v>20662.0</v>
      </c>
      <c r="V123" s="18">
        <v>24039.0</v>
      </c>
      <c r="W123" s="18">
        <v>28023.0</v>
      </c>
      <c r="X123" s="18">
        <v>21640.0</v>
      </c>
      <c r="Y123" s="18">
        <v>20232.0</v>
      </c>
      <c r="Z123" s="19">
        <f t="shared" si="6"/>
        <v>242430</v>
      </c>
      <c r="AA123" s="19" t="str">
        <f t="shared" si="19"/>
        <v/>
      </c>
      <c r="AB123" s="19" t="str">
        <f t="shared" si="8"/>
        <v/>
      </c>
      <c r="AC123" s="19">
        <f t="shared" si="20"/>
        <v>22039.09091</v>
      </c>
      <c r="AD123" s="19">
        <f t="shared" si="21"/>
        <v>10178.5</v>
      </c>
      <c r="AE123" s="19" t="str">
        <f t="shared" si="22"/>
        <v>Нет моды</v>
      </c>
      <c r="AF123" s="19">
        <f t="shared" si="23"/>
        <v>20232</v>
      </c>
      <c r="AG123" s="19">
        <f t="shared" si="24"/>
        <v>28023</v>
      </c>
      <c r="AH123" s="20" t="str">
        <f t="shared" si="14"/>
        <v/>
      </c>
      <c r="AI123" s="21"/>
      <c r="AJ123" s="21"/>
      <c r="AK123" s="21"/>
      <c r="AL123" s="22">
        <f t="shared" si="25"/>
        <v>1</v>
      </c>
    </row>
    <row r="124" ht="12.75" customHeight="1">
      <c r="A124" s="13" t="s">
        <v>51</v>
      </c>
      <c r="B124" s="13" t="str">
        <f>IFERROR(__xludf.DUMMYFUNCTION("REGEXREPLACE(A124, ""\d"", """")"),"         Белгородская область")</f>
        <v>         Белгородская область</v>
      </c>
      <c r="C124" s="14" t="str">
        <f t="shared" si="15"/>
        <v>Белгородская область</v>
      </c>
      <c r="D124" s="3">
        <f t="shared" si="16"/>
        <v>2</v>
      </c>
      <c r="E124" s="15" t="s">
        <v>39</v>
      </c>
      <c r="F124" s="13" t="str">
        <f>IFERROR(__xludf.DUMMYFUNCTION("REGEXEXTRACT(E124, ""[А-Яа-я].*"")"),"Всего умерших")</f>
        <v>Всего умерших</v>
      </c>
      <c r="G124" s="16">
        <f t="shared" si="17"/>
        <v>2</v>
      </c>
      <c r="H124" s="13" t="s">
        <v>28</v>
      </c>
      <c r="I124" s="13" t="str">
        <f>IFERROR(__xludf.DUMMYFUNCTION("REGEXREPLACE(H124, "".*\s"", """")"),"человек")</f>
        <v>человек</v>
      </c>
      <c r="J124" s="13" t="s">
        <v>29</v>
      </c>
      <c r="K124" s="17" t="str">
        <f>IFERROR(__xludf.DUMMYFUNCTION("REGEXREPLACE(J124, ""^[\d\s]+"", """")"),"значение показателя за год")</f>
        <v>значение показателя за год</v>
      </c>
      <c r="L124" s="16">
        <f t="shared" si="18"/>
        <v>2</v>
      </c>
      <c r="M124" s="13" t="s">
        <v>31</v>
      </c>
      <c r="N124" s="13" t="str">
        <f>IFERROR(__xludf.DUMMYFUNCTION("REGEXEXTRACT(M124, "" (.+)$"")"),"городское население")</f>
        <v>городское население</v>
      </c>
      <c r="O124" s="18">
        <v>12383.0</v>
      </c>
      <c r="P124" s="18">
        <v>12432.0</v>
      </c>
      <c r="Q124" s="18">
        <v>12675.0</v>
      </c>
      <c r="R124" s="18">
        <v>12881.0</v>
      </c>
      <c r="S124" s="18">
        <v>12335.0</v>
      </c>
      <c r="T124" s="18">
        <v>12588.0</v>
      </c>
      <c r="U124" s="18">
        <v>12618.0</v>
      </c>
      <c r="V124" s="18">
        <v>14848.0</v>
      </c>
      <c r="W124" s="18">
        <v>17689.0</v>
      </c>
      <c r="X124" s="18">
        <v>13520.0</v>
      </c>
      <c r="Y124" s="18">
        <v>12554.0</v>
      </c>
      <c r="Z124" s="19" t="str">
        <f t="shared" si="6"/>
        <v/>
      </c>
      <c r="AA124" s="19">
        <f t="shared" si="19"/>
        <v>146523</v>
      </c>
      <c r="AB124" s="19" t="str">
        <f t="shared" si="8"/>
        <v/>
      </c>
      <c r="AC124" s="19">
        <f t="shared" si="20"/>
        <v>13320.27273</v>
      </c>
      <c r="AD124" s="19">
        <f t="shared" si="21"/>
        <v>18960.5</v>
      </c>
      <c r="AE124" s="19" t="str">
        <f t="shared" si="22"/>
        <v>Нет моды</v>
      </c>
      <c r="AF124" s="19">
        <f t="shared" si="23"/>
        <v>12335</v>
      </c>
      <c r="AG124" s="19">
        <f t="shared" si="24"/>
        <v>17689</v>
      </c>
      <c r="AH124" s="20" t="str">
        <f t="shared" si="14"/>
        <v/>
      </c>
      <c r="AI124" s="21"/>
      <c r="AJ124" s="21"/>
      <c r="AK124" s="21"/>
      <c r="AL124" s="22">
        <f t="shared" si="25"/>
        <v>1</v>
      </c>
    </row>
    <row r="125" ht="12.75" customHeight="1">
      <c r="A125" s="13" t="s">
        <v>51</v>
      </c>
      <c r="B125" s="13" t="str">
        <f>IFERROR(__xludf.DUMMYFUNCTION("REGEXREPLACE(A125, ""\d"", """")"),"         Белгородская область")</f>
        <v>         Белгородская область</v>
      </c>
      <c r="C125" s="14" t="str">
        <f t="shared" si="15"/>
        <v>Белгородская область</v>
      </c>
      <c r="D125" s="3">
        <f t="shared" si="16"/>
        <v>2</v>
      </c>
      <c r="E125" s="15" t="s">
        <v>39</v>
      </c>
      <c r="F125" s="13" t="str">
        <f>IFERROR(__xludf.DUMMYFUNCTION("REGEXEXTRACT(E125, ""[А-Яа-я].*"")"),"Всего умерших")</f>
        <v>Всего умерших</v>
      </c>
      <c r="G125" s="16">
        <f t="shared" si="17"/>
        <v>2</v>
      </c>
      <c r="H125" s="13" t="s">
        <v>28</v>
      </c>
      <c r="I125" s="13" t="str">
        <f>IFERROR(__xludf.DUMMYFUNCTION("REGEXREPLACE(H125, "".*\s"", """")"),"человек")</f>
        <v>человек</v>
      </c>
      <c r="J125" s="13" t="s">
        <v>29</v>
      </c>
      <c r="K125" s="17" t="str">
        <f>IFERROR(__xludf.DUMMYFUNCTION("REGEXREPLACE(J125, ""^[\d\s]+"", """")"),"значение показателя за год")</f>
        <v>значение показателя за год</v>
      </c>
      <c r="L125" s="16">
        <f t="shared" si="18"/>
        <v>2</v>
      </c>
      <c r="M125" s="13" t="s">
        <v>32</v>
      </c>
      <c r="N125" s="13" t="str">
        <f>IFERROR(__xludf.DUMMYFUNCTION("REGEXEXTRACT(M125, "" (.+)$"")"),"сельское население")</f>
        <v>сельское население</v>
      </c>
      <c r="O125" s="18">
        <v>8945.0</v>
      </c>
      <c r="P125" s="18">
        <v>9179.0</v>
      </c>
      <c r="Q125" s="18">
        <v>8815.0</v>
      </c>
      <c r="R125" s="18">
        <v>8705.0</v>
      </c>
      <c r="S125" s="18">
        <v>8586.0</v>
      </c>
      <c r="T125" s="18">
        <v>8310.0</v>
      </c>
      <c r="U125" s="18">
        <v>8044.0</v>
      </c>
      <c r="V125" s="18">
        <v>9191.0</v>
      </c>
      <c r="W125" s="18">
        <v>10334.0</v>
      </c>
      <c r="X125" s="18">
        <v>8120.0</v>
      </c>
      <c r="Y125" s="18">
        <v>7678.0</v>
      </c>
      <c r="Z125" s="19" t="str">
        <f t="shared" si="6"/>
        <v/>
      </c>
      <c r="AA125" s="19" t="str">
        <f t="shared" si="19"/>
        <v/>
      </c>
      <c r="AB125" s="19">
        <f t="shared" si="8"/>
        <v>95907</v>
      </c>
      <c r="AC125" s="19">
        <f t="shared" si="20"/>
        <v>8718.818182</v>
      </c>
      <c r="AD125" s="19">
        <f t="shared" si="21"/>
        <v>11334.5</v>
      </c>
      <c r="AE125" s="19" t="str">
        <f t="shared" si="22"/>
        <v>Нет моды</v>
      </c>
      <c r="AF125" s="19">
        <f t="shared" si="23"/>
        <v>7678</v>
      </c>
      <c r="AG125" s="19">
        <f t="shared" si="24"/>
        <v>10334</v>
      </c>
      <c r="AH125" s="20" t="str">
        <f t="shared" si="14"/>
        <v>Город: 60%; Село: 40%</v>
      </c>
      <c r="AI125" s="21"/>
      <c r="AJ125" s="21"/>
      <c r="AK125" s="21"/>
      <c r="AL125" s="22">
        <f t="shared" si="25"/>
        <v>1</v>
      </c>
    </row>
    <row r="126" ht="12.75" customHeight="1">
      <c r="A126" s="13" t="s">
        <v>51</v>
      </c>
      <c r="B126" s="13" t="str">
        <f>IFERROR(__xludf.DUMMYFUNCTION("REGEXREPLACE(A126, ""\d"", """")"),"         Белгородская область")</f>
        <v>         Белгородская область</v>
      </c>
      <c r="C126" s="14" t="str">
        <f t="shared" si="15"/>
        <v>Белгородская область</v>
      </c>
      <c r="D126" s="3">
        <f t="shared" si="16"/>
        <v>2</v>
      </c>
      <c r="E126" s="15" t="s">
        <v>40</v>
      </c>
      <c r="F126" s="13" t="str">
        <f>IFERROR(__xludf.DUMMYFUNCTION("REGEXEXTRACT(E126, ""[А-Яа-я].*"")"),"Злокачественные новообразования")</f>
        <v>Злокачественные новообразования</v>
      </c>
      <c r="G126" s="16">
        <f t="shared" si="17"/>
        <v>2</v>
      </c>
      <c r="H126" s="13" t="s">
        <v>28</v>
      </c>
      <c r="I126" s="13" t="str">
        <f>IFERROR(__xludf.DUMMYFUNCTION("REGEXREPLACE(H126, "".*\s"", """")"),"человек")</f>
        <v>человек</v>
      </c>
      <c r="J126" s="13" t="s">
        <v>29</v>
      </c>
      <c r="K126" s="17" t="str">
        <f>IFERROR(__xludf.DUMMYFUNCTION("REGEXREPLACE(J126, ""^[\d\s]+"", """")"),"значение показателя за год")</f>
        <v>значение показателя за год</v>
      </c>
      <c r="L126" s="16">
        <f t="shared" si="18"/>
        <v>2</v>
      </c>
      <c r="M126" s="13" t="s">
        <v>30</v>
      </c>
      <c r="N126" s="13" t="str">
        <f>IFERROR(__xludf.DUMMYFUNCTION("REGEXEXTRACT(M126, "" (.+)$"")"),"все население")</f>
        <v>все население</v>
      </c>
      <c r="O126" s="18">
        <v>3251.0</v>
      </c>
      <c r="P126" s="18">
        <v>2897.0</v>
      </c>
      <c r="Q126" s="18">
        <v>2957.0</v>
      </c>
      <c r="R126" s="18">
        <v>3041.0</v>
      </c>
      <c r="S126" s="18">
        <v>3005.0</v>
      </c>
      <c r="T126" s="18">
        <v>2992.0</v>
      </c>
      <c r="U126" s="18">
        <v>2795.0</v>
      </c>
      <c r="V126" s="18">
        <v>2725.0</v>
      </c>
      <c r="W126" s="18">
        <v>2526.0</v>
      </c>
      <c r="X126" s="18">
        <v>2670.0</v>
      </c>
      <c r="Y126" s="18">
        <v>2556.0</v>
      </c>
      <c r="Z126" s="19">
        <f t="shared" si="6"/>
        <v>31415</v>
      </c>
      <c r="AA126" s="19" t="str">
        <f t="shared" si="19"/>
        <v/>
      </c>
      <c r="AB126" s="19" t="str">
        <f t="shared" si="8"/>
        <v/>
      </c>
      <c r="AC126" s="19">
        <f t="shared" si="20"/>
        <v>2855.909091</v>
      </c>
      <c r="AD126" s="19">
        <f t="shared" si="21"/>
        <v>5464.5</v>
      </c>
      <c r="AE126" s="19" t="str">
        <f t="shared" si="22"/>
        <v>Нет моды</v>
      </c>
      <c r="AF126" s="19">
        <f t="shared" si="23"/>
        <v>2526</v>
      </c>
      <c r="AG126" s="19">
        <f t="shared" si="24"/>
        <v>3251</v>
      </c>
      <c r="AH126" s="20" t="str">
        <f t="shared" si="14"/>
        <v/>
      </c>
      <c r="AI126" s="21"/>
      <c r="AJ126" s="21"/>
      <c r="AK126" s="21"/>
      <c r="AL126" s="22">
        <f t="shared" si="25"/>
        <v>1</v>
      </c>
    </row>
    <row r="127" ht="12.75" customHeight="1">
      <c r="A127" s="13" t="s">
        <v>51</v>
      </c>
      <c r="B127" s="13" t="str">
        <f>IFERROR(__xludf.DUMMYFUNCTION("REGEXREPLACE(A127, ""\d"", """")"),"         Белгородская область")</f>
        <v>         Белгородская область</v>
      </c>
      <c r="C127" s="14" t="str">
        <f t="shared" si="15"/>
        <v>Белгородская область</v>
      </c>
      <c r="D127" s="3">
        <f t="shared" si="16"/>
        <v>2</v>
      </c>
      <c r="E127" s="15" t="s">
        <v>40</v>
      </c>
      <c r="F127" s="13" t="str">
        <f>IFERROR(__xludf.DUMMYFUNCTION("REGEXEXTRACT(E127, ""[А-Яа-я].*"")"),"Злокачественные новообразования")</f>
        <v>Злокачественные новообразования</v>
      </c>
      <c r="G127" s="16">
        <f t="shared" si="17"/>
        <v>2</v>
      </c>
      <c r="H127" s="13" t="s">
        <v>28</v>
      </c>
      <c r="I127" s="13" t="str">
        <f>IFERROR(__xludf.DUMMYFUNCTION("REGEXREPLACE(H127, "".*\s"", """")"),"человек")</f>
        <v>человек</v>
      </c>
      <c r="J127" s="13" t="s">
        <v>29</v>
      </c>
      <c r="K127" s="17" t="str">
        <f>IFERROR(__xludf.DUMMYFUNCTION("REGEXREPLACE(J127, ""^[\d\s]+"", """")"),"значение показателя за год")</f>
        <v>значение показателя за год</v>
      </c>
      <c r="L127" s="16">
        <f t="shared" si="18"/>
        <v>2</v>
      </c>
      <c r="M127" s="13" t="s">
        <v>31</v>
      </c>
      <c r="N127" s="13" t="str">
        <f>IFERROR(__xludf.DUMMYFUNCTION("REGEXEXTRACT(M127, "" (.+)$"")"),"городское население")</f>
        <v>городское население</v>
      </c>
      <c r="O127" s="18">
        <v>2181.0</v>
      </c>
      <c r="P127" s="18">
        <v>1939.0</v>
      </c>
      <c r="Q127" s="18">
        <v>1996.0</v>
      </c>
      <c r="R127" s="18">
        <v>2048.0</v>
      </c>
      <c r="S127" s="18">
        <v>2017.0</v>
      </c>
      <c r="T127" s="18">
        <v>2087.0</v>
      </c>
      <c r="U127" s="18">
        <v>1952.0</v>
      </c>
      <c r="V127" s="18">
        <v>1841.0</v>
      </c>
      <c r="W127" s="18">
        <v>1710.0</v>
      </c>
      <c r="X127" s="18">
        <v>1812.0</v>
      </c>
      <c r="Y127" s="18">
        <v>1724.0</v>
      </c>
      <c r="Z127" s="19" t="str">
        <f t="shared" si="6"/>
        <v/>
      </c>
      <c r="AA127" s="19">
        <f t="shared" si="19"/>
        <v>21307</v>
      </c>
      <c r="AB127" s="19" t="str">
        <f t="shared" si="8"/>
        <v/>
      </c>
      <c r="AC127" s="19">
        <f t="shared" si="20"/>
        <v>1937</v>
      </c>
      <c r="AD127" s="19">
        <f t="shared" si="21"/>
        <v>2353.5</v>
      </c>
      <c r="AE127" s="19" t="str">
        <f t="shared" si="22"/>
        <v>Нет моды</v>
      </c>
      <c r="AF127" s="19">
        <f t="shared" si="23"/>
        <v>1710</v>
      </c>
      <c r="AG127" s="19">
        <f t="shared" si="24"/>
        <v>2181</v>
      </c>
      <c r="AH127" s="20" t="str">
        <f t="shared" si="14"/>
        <v/>
      </c>
      <c r="AI127" s="21"/>
      <c r="AJ127" s="21"/>
      <c r="AK127" s="21"/>
      <c r="AL127" s="22">
        <f t="shared" si="25"/>
        <v>1</v>
      </c>
    </row>
    <row r="128" ht="12.75" customHeight="1">
      <c r="A128" s="13" t="s">
        <v>51</v>
      </c>
      <c r="B128" s="13" t="str">
        <f>IFERROR(__xludf.DUMMYFUNCTION("REGEXREPLACE(A128, ""\d"", """")"),"         Белгородская область")</f>
        <v>         Белгородская область</v>
      </c>
      <c r="C128" s="14" t="str">
        <f t="shared" si="15"/>
        <v>Белгородская область</v>
      </c>
      <c r="D128" s="3">
        <f t="shared" si="16"/>
        <v>2</v>
      </c>
      <c r="E128" s="15" t="s">
        <v>40</v>
      </c>
      <c r="F128" s="13" t="str">
        <f>IFERROR(__xludf.DUMMYFUNCTION("REGEXEXTRACT(E128, ""[А-Яа-я].*"")"),"Злокачественные новообразования")</f>
        <v>Злокачественные новообразования</v>
      </c>
      <c r="G128" s="16">
        <f t="shared" si="17"/>
        <v>2</v>
      </c>
      <c r="H128" s="13" t="s">
        <v>28</v>
      </c>
      <c r="I128" s="13" t="str">
        <f>IFERROR(__xludf.DUMMYFUNCTION("REGEXREPLACE(H128, "".*\s"", """")"),"человек")</f>
        <v>человек</v>
      </c>
      <c r="J128" s="13" t="s">
        <v>29</v>
      </c>
      <c r="K128" s="17" t="str">
        <f>IFERROR(__xludf.DUMMYFUNCTION("REGEXREPLACE(J128, ""^[\d\s]+"", """")"),"значение показателя за год")</f>
        <v>значение показателя за год</v>
      </c>
      <c r="L128" s="16">
        <f t="shared" si="18"/>
        <v>2</v>
      </c>
      <c r="M128" s="13" t="s">
        <v>32</v>
      </c>
      <c r="N128" s="13" t="str">
        <f>IFERROR(__xludf.DUMMYFUNCTION("REGEXEXTRACT(M128, "" (.+)$"")"),"сельское население")</f>
        <v>сельское население</v>
      </c>
      <c r="O128" s="18">
        <v>1070.0</v>
      </c>
      <c r="P128" s="18">
        <v>958.0</v>
      </c>
      <c r="Q128" s="18">
        <v>961.0</v>
      </c>
      <c r="R128" s="18">
        <v>993.0</v>
      </c>
      <c r="S128" s="18">
        <v>988.0</v>
      </c>
      <c r="T128" s="18">
        <v>905.0</v>
      </c>
      <c r="U128" s="18">
        <v>843.0</v>
      </c>
      <c r="V128" s="18">
        <v>884.0</v>
      </c>
      <c r="W128" s="18">
        <v>816.0</v>
      </c>
      <c r="X128" s="18">
        <v>858.0</v>
      </c>
      <c r="Y128" s="18">
        <v>832.0</v>
      </c>
      <c r="Z128" s="19" t="str">
        <f t="shared" si="6"/>
        <v/>
      </c>
      <c r="AA128" s="19" t="str">
        <f t="shared" si="19"/>
        <v/>
      </c>
      <c r="AB128" s="19">
        <f t="shared" si="8"/>
        <v>10108</v>
      </c>
      <c r="AC128" s="19">
        <f t="shared" si="20"/>
        <v>918.9090909</v>
      </c>
      <c r="AD128" s="19">
        <f t="shared" si="21"/>
        <v>1390</v>
      </c>
      <c r="AE128" s="19" t="str">
        <f t="shared" si="22"/>
        <v>Нет моды</v>
      </c>
      <c r="AF128" s="19">
        <f t="shared" si="23"/>
        <v>816</v>
      </c>
      <c r="AG128" s="19">
        <f t="shared" si="24"/>
        <v>1070</v>
      </c>
      <c r="AH128" s="20" t="str">
        <f t="shared" si="14"/>
        <v>Город: 68%; Село: 32%</v>
      </c>
      <c r="AI128" s="21"/>
      <c r="AJ128" s="21"/>
      <c r="AK128" s="21"/>
      <c r="AL128" s="22">
        <f t="shared" si="25"/>
        <v>1</v>
      </c>
    </row>
    <row r="129" ht="12.75" customHeight="1">
      <c r="A129" s="13" t="s">
        <v>51</v>
      </c>
      <c r="B129" s="13" t="str">
        <f>IFERROR(__xludf.DUMMYFUNCTION("REGEXREPLACE(A129, ""\d"", """")"),"         Белгородская область")</f>
        <v>         Белгородская область</v>
      </c>
      <c r="C129" s="14" t="str">
        <f t="shared" si="15"/>
        <v>Белгородская область</v>
      </c>
      <c r="D129" s="3">
        <f t="shared" si="16"/>
        <v>2</v>
      </c>
      <c r="E129" s="15" t="s">
        <v>41</v>
      </c>
      <c r="F129" s="13" t="str">
        <f>IFERROR(__xludf.DUMMYFUNCTION("REGEXEXTRACT(E129, ""[А-Яа-я].*"")"),"Инфекционные и паразитарные болезни")</f>
        <v>Инфекционные и паразитарные болезни</v>
      </c>
      <c r="G129" s="16">
        <f t="shared" si="17"/>
        <v>2</v>
      </c>
      <c r="H129" s="13" t="s">
        <v>28</v>
      </c>
      <c r="I129" s="13" t="str">
        <f>IFERROR(__xludf.DUMMYFUNCTION("REGEXREPLACE(H129, "".*\s"", """")"),"человек")</f>
        <v>человек</v>
      </c>
      <c r="J129" s="13" t="s">
        <v>29</v>
      </c>
      <c r="K129" s="17" t="str">
        <f>IFERROR(__xludf.DUMMYFUNCTION("REGEXREPLACE(J129, ""^[\d\s]+"", """")"),"значение показателя за год")</f>
        <v>значение показателя за год</v>
      </c>
      <c r="L129" s="16">
        <f t="shared" si="18"/>
        <v>2</v>
      </c>
      <c r="M129" s="13" t="s">
        <v>30</v>
      </c>
      <c r="N129" s="13" t="str">
        <f>IFERROR(__xludf.DUMMYFUNCTION("REGEXEXTRACT(M129, "" (.+)$"")"),"все население")</f>
        <v>все население</v>
      </c>
      <c r="O129" s="18">
        <v>70.0</v>
      </c>
      <c r="P129" s="18">
        <v>65.0</v>
      </c>
      <c r="Q129" s="18">
        <v>62.0</v>
      </c>
      <c r="R129" s="18">
        <v>64.0</v>
      </c>
      <c r="S129" s="18">
        <v>73.0</v>
      </c>
      <c r="T129" s="18">
        <v>86.0</v>
      </c>
      <c r="U129" s="18">
        <v>81.0</v>
      </c>
      <c r="V129" s="18">
        <v>71.0</v>
      </c>
      <c r="W129" s="18">
        <v>59.0</v>
      </c>
      <c r="X129" s="18">
        <v>87.0</v>
      </c>
      <c r="Y129" s="18">
        <v>93.0</v>
      </c>
      <c r="Z129" s="19">
        <f t="shared" si="6"/>
        <v>811</v>
      </c>
      <c r="AA129" s="19" t="str">
        <f t="shared" si="19"/>
        <v/>
      </c>
      <c r="AB129" s="19" t="str">
        <f t="shared" si="8"/>
        <v/>
      </c>
      <c r="AC129" s="19">
        <f t="shared" si="20"/>
        <v>73.72727273</v>
      </c>
      <c r="AD129" s="19">
        <f t="shared" si="21"/>
        <v>454.5</v>
      </c>
      <c r="AE129" s="19" t="str">
        <f t="shared" si="22"/>
        <v>Нет моды</v>
      </c>
      <c r="AF129" s="19">
        <f t="shared" si="23"/>
        <v>59</v>
      </c>
      <c r="AG129" s="19">
        <f t="shared" si="24"/>
        <v>93</v>
      </c>
      <c r="AH129" s="20" t="str">
        <f t="shared" si="14"/>
        <v/>
      </c>
      <c r="AI129" s="21"/>
      <c r="AJ129" s="21"/>
      <c r="AK129" s="21"/>
      <c r="AL129" s="22">
        <f t="shared" si="25"/>
        <v>1</v>
      </c>
    </row>
    <row r="130" ht="12.75" customHeight="1">
      <c r="A130" s="13" t="s">
        <v>51</v>
      </c>
      <c r="B130" s="13" t="str">
        <f>IFERROR(__xludf.DUMMYFUNCTION("REGEXREPLACE(A130, ""\d"", """")"),"         Белгородская область")</f>
        <v>         Белгородская область</v>
      </c>
      <c r="C130" s="14" t="str">
        <f t="shared" si="15"/>
        <v>Белгородская область</v>
      </c>
      <c r="D130" s="3">
        <f t="shared" si="16"/>
        <v>2</v>
      </c>
      <c r="E130" s="15" t="s">
        <v>41</v>
      </c>
      <c r="F130" s="13" t="str">
        <f>IFERROR(__xludf.DUMMYFUNCTION("REGEXEXTRACT(E130, ""[А-Яа-я].*"")"),"Инфекционные и паразитарные болезни")</f>
        <v>Инфекционные и паразитарные болезни</v>
      </c>
      <c r="G130" s="16">
        <f t="shared" si="17"/>
        <v>2</v>
      </c>
      <c r="H130" s="13" t="s">
        <v>28</v>
      </c>
      <c r="I130" s="13" t="str">
        <f>IFERROR(__xludf.DUMMYFUNCTION("REGEXREPLACE(H130, "".*\s"", """")"),"человек")</f>
        <v>человек</v>
      </c>
      <c r="J130" s="13" t="s">
        <v>29</v>
      </c>
      <c r="K130" s="17" t="str">
        <f>IFERROR(__xludf.DUMMYFUNCTION("REGEXREPLACE(J130, ""^[\d\s]+"", """")"),"значение показателя за год")</f>
        <v>значение показателя за год</v>
      </c>
      <c r="L130" s="16">
        <f t="shared" si="18"/>
        <v>2</v>
      </c>
      <c r="M130" s="13" t="s">
        <v>31</v>
      </c>
      <c r="N130" s="13" t="str">
        <f>IFERROR(__xludf.DUMMYFUNCTION("REGEXEXTRACT(M130, "" (.+)$"")"),"городское население")</f>
        <v>городское население</v>
      </c>
      <c r="O130" s="18">
        <v>50.0</v>
      </c>
      <c r="P130" s="18">
        <v>43.0</v>
      </c>
      <c r="Q130" s="18">
        <v>45.0</v>
      </c>
      <c r="R130" s="18">
        <v>51.0</v>
      </c>
      <c r="S130" s="18">
        <v>49.0</v>
      </c>
      <c r="T130" s="18">
        <v>63.0</v>
      </c>
      <c r="U130" s="18">
        <v>52.0</v>
      </c>
      <c r="V130" s="18">
        <v>43.0</v>
      </c>
      <c r="W130" s="18">
        <v>44.0</v>
      </c>
      <c r="X130" s="18">
        <v>59.0</v>
      </c>
      <c r="Y130" s="18">
        <v>66.0</v>
      </c>
      <c r="Z130" s="19" t="str">
        <f t="shared" si="6"/>
        <v/>
      </c>
      <c r="AA130" s="19">
        <f t="shared" si="19"/>
        <v>565</v>
      </c>
      <c r="AB130" s="19" t="str">
        <f t="shared" si="8"/>
        <v/>
      </c>
      <c r="AC130" s="19">
        <f t="shared" si="20"/>
        <v>51.36363636</v>
      </c>
      <c r="AD130" s="19">
        <f t="shared" si="21"/>
        <v>62.5</v>
      </c>
      <c r="AE130" s="19" t="str">
        <f t="shared" si="22"/>
        <v>Нет моды</v>
      </c>
      <c r="AF130" s="19">
        <f t="shared" si="23"/>
        <v>43</v>
      </c>
      <c r="AG130" s="19">
        <f t="shared" si="24"/>
        <v>66</v>
      </c>
      <c r="AH130" s="20" t="str">
        <f t="shared" si="14"/>
        <v/>
      </c>
      <c r="AI130" s="21"/>
      <c r="AJ130" s="21"/>
      <c r="AK130" s="21"/>
      <c r="AL130" s="22">
        <f t="shared" si="25"/>
        <v>1</v>
      </c>
    </row>
    <row r="131" ht="12.75" customHeight="1">
      <c r="A131" s="13" t="s">
        <v>51</v>
      </c>
      <c r="B131" s="13" t="str">
        <f>IFERROR(__xludf.DUMMYFUNCTION("REGEXREPLACE(A131, ""\d"", """")"),"         Белгородская область")</f>
        <v>         Белгородская область</v>
      </c>
      <c r="C131" s="14" t="str">
        <f t="shared" si="15"/>
        <v>Белгородская область</v>
      </c>
      <c r="D131" s="3">
        <f t="shared" si="16"/>
        <v>2</v>
      </c>
      <c r="E131" s="15" t="s">
        <v>41</v>
      </c>
      <c r="F131" s="13" t="str">
        <f>IFERROR(__xludf.DUMMYFUNCTION("REGEXEXTRACT(E131, ""[А-Яа-я].*"")"),"Инфекционные и паразитарные болезни")</f>
        <v>Инфекционные и паразитарные болезни</v>
      </c>
      <c r="G131" s="16">
        <f t="shared" si="17"/>
        <v>2</v>
      </c>
      <c r="H131" s="13" t="s">
        <v>28</v>
      </c>
      <c r="I131" s="13" t="str">
        <f>IFERROR(__xludf.DUMMYFUNCTION("REGEXREPLACE(H131, "".*\s"", """")"),"человек")</f>
        <v>человек</v>
      </c>
      <c r="J131" s="13" t="s">
        <v>29</v>
      </c>
      <c r="K131" s="17" t="str">
        <f>IFERROR(__xludf.DUMMYFUNCTION("REGEXREPLACE(J131, ""^[\d\s]+"", """")"),"значение показателя за год")</f>
        <v>значение показателя за год</v>
      </c>
      <c r="L131" s="16">
        <f t="shared" si="18"/>
        <v>2</v>
      </c>
      <c r="M131" s="13" t="s">
        <v>32</v>
      </c>
      <c r="N131" s="13" t="str">
        <f>IFERROR(__xludf.DUMMYFUNCTION("REGEXEXTRACT(M131, "" (.+)$"")"),"сельское население")</f>
        <v>сельское население</v>
      </c>
      <c r="O131" s="18">
        <v>20.0</v>
      </c>
      <c r="P131" s="18">
        <v>22.0</v>
      </c>
      <c r="Q131" s="18">
        <v>17.0</v>
      </c>
      <c r="R131" s="18">
        <v>13.0</v>
      </c>
      <c r="S131" s="18">
        <v>24.0</v>
      </c>
      <c r="T131" s="18">
        <v>23.0</v>
      </c>
      <c r="U131" s="18">
        <v>29.0</v>
      </c>
      <c r="V131" s="18">
        <v>28.0</v>
      </c>
      <c r="W131" s="18">
        <v>15.0</v>
      </c>
      <c r="X131" s="18">
        <v>28.0</v>
      </c>
      <c r="Y131" s="18">
        <v>27.0</v>
      </c>
      <c r="Z131" s="19" t="str">
        <f t="shared" si="6"/>
        <v/>
      </c>
      <c r="AA131" s="19" t="str">
        <f t="shared" si="19"/>
        <v/>
      </c>
      <c r="AB131" s="19">
        <f t="shared" si="8"/>
        <v>246</v>
      </c>
      <c r="AC131" s="19">
        <f t="shared" si="20"/>
        <v>22.36363636</v>
      </c>
      <c r="AD131" s="19">
        <f t="shared" si="21"/>
        <v>36</v>
      </c>
      <c r="AE131" s="19" t="str">
        <f t="shared" si="22"/>
        <v>Нет моды</v>
      </c>
      <c r="AF131" s="19">
        <f t="shared" si="23"/>
        <v>13</v>
      </c>
      <c r="AG131" s="19">
        <f t="shared" si="24"/>
        <v>29</v>
      </c>
      <c r="AH131" s="20" t="str">
        <f t="shared" si="14"/>
        <v>Город: 70%; Село: 30%</v>
      </c>
      <c r="AI131" s="21"/>
      <c r="AJ131" s="21"/>
      <c r="AK131" s="21"/>
      <c r="AL131" s="22">
        <f t="shared" si="25"/>
        <v>1</v>
      </c>
    </row>
    <row r="132" ht="12.75" customHeight="1">
      <c r="A132" s="13" t="s">
        <v>51</v>
      </c>
      <c r="B132" s="13" t="str">
        <f>IFERROR(__xludf.DUMMYFUNCTION("REGEXREPLACE(A132, ""\d"", """")"),"         Белгородская область")</f>
        <v>         Белгородская область</v>
      </c>
      <c r="C132" s="14" t="str">
        <f t="shared" si="15"/>
        <v>Белгородская область</v>
      </c>
      <c r="D132" s="3">
        <f t="shared" si="16"/>
        <v>2</v>
      </c>
      <c r="E132" s="15" t="s">
        <v>42</v>
      </c>
      <c r="F132" s="13" t="str">
        <f>IFERROR(__xludf.DUMMYFUNCTION("REGEXEXTRACT(E132, ""[А-Яа-я].*"")"),"Ишемическая болезнь сердца")</f>
        <v>Ишемическая болезнь сердца</v>
      </c>
      <c r="G132" s="16">
        <f t="shared" si="17"/>
        <v>2</v>
      </c>
      <c r="H132" s="13" t="s">
        <v>28</v>
      </c>
      <c r="I132" s="13" t="str">
        <f>IFERROR(__xludf.DUMMYFUNCTION("REGEXREPLACE(H132, "".*\s"", """")"),"человек")</f>
        <v>человек</v>
      </c>
      <c r="J132" s="13" t="s">
        <v>29</v>
      </c>
      <c r="K132" s="17" t="str">
        <f>IFERROR(__xludf.DUMMYFUNCTION("REGEXREPLACE(J132, ""^[\d\s]+"", """")"),"значение показателя за год")</f>
        <v>значение показателя за год</v>
      </c>
      <c r="L132" s="16">
        <f t="shared" si="18"/>
        <v>2</v>
      </c>
      <c r="M132" s="13" t="s">
        <v>30</v>
      </c>
      <c r="N132" s="13" t="str">
        <f>IFERROR(__xludf.DUMMYFUNCTION("REGEXEXTRACT(M132, "" (.+)$"")"),"все население")</f>
        <v>все население</v>
      </c>
      <c r="O132" s="18">
        <v>9955.0</v>
      </c>
      <c r="P132" s="18">
        <v>8428.0</v>
      </c>
      <c r="Q132" s="18">
        <v>8580.0</v>
      </c>
      <c r="R132" s="18">
        <v>8272.0</v>
      </c>
      <c r="S132" s="18">
        <v>8027.0</v>
      </c>
      <c r="T132" s="18">
        <v>7947.0</v>
      </c>
      <c r="U132" s="18">
        <v>7089.0</v>
      </c>
      <c r="V132" s="18">
        <v>7359.0</v>
      </c>
      <c r="W132" s="18">
        <v>8243.0</v>
      </c>
      <c r="X132" s="18">
        <v>8404.0</v>
      </c>
      <c r="Y132" s="18">
        <v>8437.0</v>
      </c>
      <c r="Z132" s="19">
        <f t="shared" si="6"/>
        <v>90741</v>
      </c>
      <c r="AA132" s="19" t="str">
        <f t="shared" si="19"/>
        <v/>
      </c>
      <c r="AB132" s="19" t="str">
        <f t="shared" si="8"/>
        <v/>
      </c>
      <c r="AC132" s="19">
        <f t="shared" si="20"/>
        <v>8249.181818</v>
      </c>
      <c r="AD132" s="19">
        <f t="shared" si="21"/>
        <v>3559</v>
      </c>
      <c r="AE132" s="19" t="str">
        <f t="shared" si="22"/>
        <v>Нет моды</v>
      </c>
      <c r="AF132" s="19">
        <f t="shared" si="23"/>
        <v>7089</v>
      </c>
      <c r="AG132" s="19">
        <f t="shared" si="24"/>
        <v>9955</v>
      </c>
      <c r="AH132" s="20" t="str">
        <f t="shared" si="14"/>
        <v/>
      </c>
      <c r="AI132" s="21"/>
      <c r="AJ132" s="21"/>
      <c r="AK132" s="21"/>
      <c r="AL132" s="22">
        <f t="shared" si="25"/>
        <v>1</v>
      </c>
    </row>
    <row r="133" ht="12.75" customHeight="1">
      <c r="A133" s="13" t="s">
        <v>51</v>
      </c>
      <c r="B133" s="13" t="str">
        <f>IFERROR(__xludf.DUMMYFUNCTION("REGEXREPLACE(A133, ""\d"", """")"),"         Белгородская область")</f>
        <v>         Белгородская область</v>
      </c>
      <c r="C133" s="14" t="str">
        <f t="shared" si="15"/>
        <v>Белгородская область</v>
      </c>
      <c r="D133" s="3">
        <f t="shared" si="16"/>
        <v>2</v>
      </c>
      <c r="E133" s="15" t="s">
        <v>42</v>
      </c>
      <c r="F133" s="13" t="str">
        <f>IFERROR(__xludf.DUMMYFUNCTION("REGEXEXTRACT(E133, ""[А-Яа-я].*"")"),"Ишемическая болезнь сердца")</f>
        <v>Ишемическая болезнь сердца</v>
      </c>
      <c r="G133" s="16">
        <f t="shared" si="17"/>
        <v>2</v>
      </c>
      <c r="H133" s="13" t="s">
        <v>28</v>
      </c>
      <c r="I133" s="13" t="str">
        <f>IFERROR(__xludf.DUMMYFUNCTION("REGEXREPLACE(H133, "".*\s"", """")"),"человек")</f>
        <v>человек</v>
      </c>
      <c r="J133" s="13" t="s">
        <v>29</v>
      </c>
      <c r="K133" s="17" t="str">
        <f>IFERROR(__xludf.DUMMYFUNCTION("REGEXREPLACE(J133, ""^[\d\s]+"", """")"),"значение показателя за год")</f>
        <v>значение показателя за год</v>
      </c>
      <c r="L133" s="16">
        <f t="shared" si="18"/>
        <v>2</v>
      </c>
      <c r="M133" s="13" t="s">
        <v>31</v>
      </c>
      <c r="N133" s="13" t="str">
        <f>IFERROR(__xludf.DUMMYFUNCTION("REGEXEXTRACT(M133, "" (.+)$"")"),"городское население")</f>
        <v>городское население</v>
      </c>
      <c r="O133" s="18">
        <v>5326.0</v>
      </c>
      <c r="P133" s="18">
        <v>4670.0</v>
      </c>
      <c r="Q133" s="18">
        <v>4936.0</v>
      </c>
      <c r="R133" s="18">
        <v>4866.0</v>
      </c>
      <c r="S133" s="18">
        <v>4804.0</v>
      </c>
      <c r="T133" s="18">
        <v>4793.0</v>
      </c>
      <c r="U133" s="18">
        <v>4393.0</v>
      </c>
      <c r="V133" s="18">
        <v>4545.0</v>
      </c>
      <c r="W133" s="18">
        <v>5107.0</v>
      </c>
      <c r="X133" s="18">
        <v>5166.0</v>
      </c>
      <c r="Y133" s="18">
        <v>5144.0</v>
      </c>
      <c r="Z133" s="19" t="str">
        <f t="shared" si="6"/>
        <v/>
      </c>
      <c r="AA133" s="19">
        <f t="shared" si="19"/>
        <v>53750</v>
      </c>
      <c r="AB133" s="19" t="str">
        <f t="shared" si="8"/>
        <v/>
      </c>
      <c r="AC133" s="19">
        <f t="shared" si="20"/>
        <v>4886.363636</v>
      </c>
      <c r="AD133" s="19">
        <f t="shared" si="21"/>
        <v>6207.5</v>
      </c>
      <c r="AE133" s="19" t="str">
        <f t="shared" si="22"/>
        <v>Нет моды</v>
      </c>
      <c r="AF133" s="19">
        <f t="shared" si="23"/>
        <v>4393</v>
      </c>
      <c r="AG133" s="19">
        <f t="shared" si="24"/>
        <v>5326</v>
      </c>
      <c r="AH133" s="20" t="str">
        <f t="shared" si="14"/>
        <v/>
      </c>
      <c r="AI133" s="21"/>
      <c r="AJ133" s="21"/>
      <c r="AK133" s="21"/>
      <c r="AL133" s="22">
        <f t="shared" si="25"/>
        <v>1</v>
      </c>
    </row>
    <row r="134" ht="12.75" customHeight="1">
      <c r="A134" s="13" t="s">
        <v>51</v>
      </c>
      <c r="B134" s="13" t="str">
        <f>IFERROR(__xludf.DUMMYFUNCTION("REGEXREPLACE(A134, ""\d"", """")"),"         Белгородская область")</f>
        <v>         Белгородская область</v>
      </c>
      <c r="C134" s="14" t="str">
        <f t="shared" si="15"/>
        <v>Белгородская область</v>
      </c>
      <c r="D134" s="3">
        <f t="shared" si="16"/>
        <v>2</v>
      </c>
      <c r="E134" s="15" t="s">
        <v>42</v>
      </c>
      <c r="F134" s="13" t="str">
        <f>IFERROR(__xludf.DUMMYFUNCTION("REGEXEXTRACT(E134, ""[А-Яа-я].*"")"),"Ишемическая болезнь сердца")</f>
        <v>Ишемическая болезнь сердца</v>
      </c>
      <c r="G134" s="16">
        <f t="shared" si="17"/>
        <v>2</v>
      </c>
      <c r="H134" s="13" t="s">
        <v>28</v>
      </c>
      <c r="I134" s="13" t="str">
        <f>IFERROR(__xludf.DUMMYFUNCTION("REGEXREPLACE(H134, "".*\s"", """")"),"человек")</f>
        <v>человек</v>
      </c>
      <c r="J134" s="13" t="s">
        <v>29</v>
      </c>
      <c r="K134" s="17" t="str">
        <f>IFERROR(__xludf.DUMMYFUNCTION("REGEXREPLACE(J134, ""^[\d\s]+"", """")"),"значение показателя за год")</f>
        <v>значение показателя за год</v>
      </c>
      <c r="L134" s="16">
        <f t="shared" si="18"/>
        <v>2</v>
      </c>
      <c r="M134" s="13" t="s">
        <v>32</v>
      </c>
      <c r="N134" s="13" t="str">
        <f>IFERROR(__xludf.DUMMYFUNCTION("REGEXEXTRACT(M134, "" (.+)$"")"),"сельское население")</f>
        <v>сельское население</v>
      </c>
      <c r="O134" s="18">
        <v>4629.0</v>
      </c>
      <c r="P134" s="18">
        <v>3758.0</v>
      </c>
      <c r="Q134" s="18">
        <v>3644.0</v>
      </c>
      <c r="R134" s="18">
        <v>3406.0</v>
      </c>
      <c r="S134" s="18">
        <v>3223.0</v>
      </c>
      <c r="T134" s="18">
        <v>3154.0</v>
      </c>
      <c r="U134" s="18">
        <v>2696.0</v>
      </c>
      <c r="V134" s="18">
        <v>2814.0</v>
      </c>
      <c r="W134" s="18">
        <v>3136.0</v>
      </c>
      <c r="X134" s="18">
        <v>3238.0</v>
      </c>
      <c r="Y134" s="18">
        <v>3293.0</v>
      </c>
      <c r="Z134" s="19" t="str">
        <f t="shared" si="6"/>
        <v/>
      </c>
      <c r="AA134" s="19" t="str">
        <f t="shared" si="19"/>
        <v/>
      </c>
      <c r="AB134" s="19">
        <f t="shared" si="8"/>
        <v>36991</v>
      </c>
      <c r="AC134" s="19">
        <f t="shared" si="20"/>
        <v>3362.818182</v>
      </c>
      <c r="AD134" s="19">
        <f t="shared" si="21"/>
        <v>4469</v>
      </c>
      <c r="AE134" s="19" t="str">
        <f t="shared" si="22"/>
        <v>Нет моды</v>
      </c>
      <c r="AF134" s="19">
        <f t="shared" si="23"/>
        <v>2696</v>
      </c>
      <c r="AG134" s="19">
        <f t="shared" si="24"/>
        <v>4629</v>
      </c>
      <c r="AH134" s="20" t="str">
        <f t="shared" si="14"/>
        <v>Город: 59%; Село: 41%</v>
      </c>
      <c r="AI134" s="21"/>
      <c r="AJ134" s="21"/>
      <c r="AK134" s="21"/>
      <c r="AL134" s="22">
        <f t="shared" si="25"/>
        <v>1</v>
      </c>
    </row>
    <row r="135" ht="12.75" customHeight="1">
      <c r="A135" s="13" t="s">
        <v>51</v>
      </c>
      <c r="B135" s="13" t="str">
        <f>IFERROR(__xludf.DUMMYFUNCTION("REGEXREPLACE(A135, ""\d"", """")"),"         Белгородская область")</f>
        <v>         Белгородская область</v>
      </c>
      <c r="C135" s="14" t="str">
        <f t="shared" si="15"/>
        <v>Белгородская область</v>
      </c>
      <c r="D135" s="3">
        <f t="shared" si="16"/>
        <v>2</v>
      </c>
      <c r="E135" s="15" t="s">
        <v>43</v>
      </c>
      <c r="F135" s="13" t="str">
        <f>IFERROR(__xludf.DUMMYFUNCTION("REGEXEXTRACT(E135, ""[А-Яа-я].*"")"),"Новообразования")</f>
        <v>Новообразования</v>
      </c>
      <c r="G135" s="16">
        <f t="shared" si="17"/>
        <v>2</v>
      </c>
      <c r="H135" s="13" t="s">
        <v>28</v>
      </c>
      <c r="I135" s="13" t="str">
        <f>IFERROR(__xludf.DUMMYFUNCTION("REGEXREPLACE(H135, "".*\s"", """")"),"человек")</f>
        <v>человек</v>
      </c>
      <c r="J135" s="13" t="s">
        <v>29</v>
      </c>
      <c r="K135" s="17" t="str">
        <f>IFERROR(__xludf.DUMMYFUNCTION("REGEXREPLACE(J135, ""^[\d\s]+"", """")"),"значение показателя за год")</f>
        <v>значение показателя за год</v>
      </c>
      <c r="L135" s="16">
        <f t="shared" si="18"/>
        <v>2</v>
      </c>
      <c r="M135" s="13" t="s">
        <v>30</v>
      </c>
      <c r="N135" s="13" t="str">
        <f>IFERROR(__xludf.DUMMYFUNCTION("REGEXEXTRACT(M135, "" (.+)$"")"),"все население")</f>
        <v>все население</v>
      </c>
      <c r="O135" s="18">
        <v>3293.0</v>
      </c>
      <c r="P135" s="18">
        <v>2930.0</v>
      </c>
      <c r="Q135" s="18">
        <v>2993.0</v>
      </c>
      <c r="R135" s="18">
        <v>3080.0</v>
      </c>
      <c r="S135" s="18">
        <v>3049.0</v>
      </c>
      <c r="T135" s="18">
        <v>3046.0</v>
      </c>
      <c r="U135" s="18">
        <v>2850.0</v>
      </c>
      <c r="V135" s="18">
        <v>2780.0</v>
      </c>
      <c r="W135" s="18">
        <v>2581.0</v>
      </c>
      <c r="X135" s="18">
        <v>2712.0</v>
      </c>
      <c r="Y135" s="18">
        <v>2597.0</v>
      </c>
      <c r="Z135" s="19">
        <f t="shared" si="6"/>
        <v>31911</v>
      </c>
      <c r="AA135" s="19" t="str">
        <f t="shared" si="19"/>
        <v/>
      </c>
      <c r="AB135" s="19" t="str">
        <f t="shared" si="8"/>
        <v/>
      </c>
      <c r="AC135" s="19">
        <f t="shared" si="20"/>
        <v>2901</v>
      </c>
      <c r="AD135" s="19">
        <f t="shared" si="21"/>
        <v>3064.5</v>
      </c>
      <c r="AE135" s="19" t="str">
        <f t="shared" si="22"/>
        <v>Нет моды</v>
      </c>
      <c r="AF135" s="19">
        <f t="shared" si="23"/>
        <v>2581</v>
      </c>
      <c r="AG135" s="19">
        <f t="shared" si="24"/>
        <v>3293</v>
      </c>
      <c r="AH135" s="20" t="str">
        <f t="shared" si="14"/>
        <v/>
      </c>
      <c r="AI135" s="21"/>
      <c r="AJ135" s="21"/>
      <c r="AK135" s="21"/>
      <c r="AL135" s="22">
        <f t="shared" si="25"/>
        <v>1</v>
      </c>
    </row>
    <row r="136" ht="12.75" customHeight="1">
      <c r="A136" s="13" t="s">
        <v>51</v>
      </c>
      <c r="B136" s="13" t="str">
        <f>IFERROR(__xludf.DUMMYFUNCTION("REGEXREPLACE(A136, ""\d"", """")"),"         Белгородская область")</f>
        <v>         Белгородская область</v>
      </c>
      <c r="C136" s="14" t="str">
        <f t="shared" si="15"/>
        <v>Белгородская область</v>
      </c>
      <c r="D136" s="3">
        <f t="shared" si="16"/>
        <v>2</v>
      </c>
      <c r="E136" s="15" t="s">
        <v>43</v>
      </c>
      <c r="F136" s="13" t="str">
        <f>IFERROR(__xludf.DUMMYFUNCTION("REGEXEXTRACT(E136, ""[А-Яа-я].*"")"),"Новообразования")</f>
        <v>Новообразования</v>
      </c>
      <c r="G136" s="16">
        <f t="shared" si="17"/>
        <v>2</v>
      </c>
      <c r="H136" s="13" t="s">
        <v>28</v>
      </c>
      <c r="I136" s="13" t="str">
        <f>IFERROR(__xludf.DUMMYFUNCTION("REGEXREPLACE(H136, "".*\s"", """")"),"человек")</f>
        <v>человек</v>
      </c>
      <c r="J136" s="13" t="s">
        <v>29</v>
      </c>
      <c r="K136" s="17" t="str">
        <f>IFERROR(__xludf.DUMMYFUNCTION("REGEXREPLACE(J136, ""^[\d\s]+"", """")"),"значение показателя за год")</f>
        <v>значение показателя за год</v>
      </c>
      <c r="L136" s="16">
        <f t="shared" si="18"/>
        <v>2</v>
      </c>
      <c r="M136" s="13" t="s">
        <v>31</v>
      </c>
      <c r="N136" s="13" t="str">
        <f>IFERROR(__xludf.DUMMYFUNCTION("REGEXEXTRACT(M136, "" (.+)$"")"),"городское население")</f>
        <v>городское население</v>
      </c>
      <c r="O136" s="18">
        <v>2212.0</v>
      </c>
      <c r="P136" s="18">
        <v>1957.0</v>
      </c>
      <c r="Q136" s="18">
        <v>2026.0</v>
      </c>
      <c r="R136" s="18">
        <v>2080.0</v>
      </c>
      <c r="S136" s="18">
        <v>2048.0</v>
      </c>
      <c r="T136" s="18">
        <v>2128.0</v>
      </c>
      <c r="U136" s="18">
        <v>1996.0</v>
      </c>
      <c r="V136" s="18">
        <v>1877.0</v>
      </c>
      <c r="W136" s="18">
        <v>1752.0</v>
      </c>
      <c r="X136" s="18">
        <v>1841.0</v>
      </c>
      <c r="Y136" s="18">
        <v>1754.0</v>
      </c>
      <c r="Z136" s="19" t="str">
        <f t="shared" si="6"/>
        <v/>
      </c>
      <c r="AA136" s="19">
        <f t="shared" si="19"/>
        <v>21671</v>
      </c>
      <c r="AB136" s="19" t="str">
        <f t="shared" si="8"/>
        <v/>
      </c>
      <c r="AC136" s="19">
        <f t="shared" si="20"/>
        <v>1970.090909</v>
      </c>
      <c r="AD136" s="19">
        <f t="shared" si="21"/>
        <v>2396.5</v>
      </c>
      <c r="AE136" s="19" t="str">
        <f t="shared" si="22"/>
        <v>Нет моды</v>
      </c>
      <c r="AF136" s="19">
        <f t="shared" si="23"/>
        <v>1752</v>
      </c>
      <c r="AG136" s="19">
        <f t="shared" si="24"/>
        <v>2212</v>
      </c>
      <c r="AH136" s="20" t="str">
        <f t="shared" si="14"/>
        <v/>
      </c>
      <c r="AI136" s="21"/>
      <c r="AJ136" s="21"/>
      <c r="AK136" s="21"/>
      <c r="AL136" s="22">
        <f t="shared" si="25"/>
        <v>1</v>
      </c>
    </row>
    <row r="137" ht="12.75" customHeight="1">
      <c r="A137" s="13" t="s">
        <v>51</v>
      </c>
      <c r="B137" s="13" t="str">
        <f>IFERROR(__xludf.DUMMYFUNCTION("REGEXREPLACE(A137, ""\d"", """")"),"         Белгородская область")</f>
        <v>         Белгородская область</v>
      </c>
      <c r="C137" s="14" t="str">
        <f t="shared" si="15"/>
        <v>Белгородская область</v>
      </c>
      <c r="D137" s="3">
        <f t="shared" si="16"/>
        <v>2</v>
      </c>
      <c r="E137" s="15" t="s">
        <v>43</v>
      </c>
      <c r="F137" s="13" t="str">
        <f>IFERROR(__xludf.DUMMYFUNCTION("REGEXEXTRACT(E137, ""[А-Яа-я].*"")"),"Новообразования")</f>
        <v>Новообразования</v>
      </c>
      <c r="G137" s="16">
        <f t="shared" si="17"/>
        <v>2</v>
      </c>
      <c r="H137" s="13" t="s">
        <v>28</v>
      </c>
      <c r="I137" s="13" t="str">
        <f>IFERROR(__xludf.DUMMYFUNCTION("REGEXREPLACE(H137, "".*\s"", """")"),"человек")</f>
        <v>человек</v>
      </c>
      <c r="J137" s="13" t="s">
        <v>29</v>
      </c>
      <c r="K137" s="17" t="str">
        <f>IFERROR(__xludf.DUMMYFUNCTION("REGEXREPLACE(J137, ""^[\d\s]+"", """")"),"значение показателя за год")</f>
        <v>значение показателя за год</v>
      </c>
      <c r="L137" s="16">
        <f t="shared" si="18"/>
        <v>2</v>
      </c>
      <c r="M137" s="13" t="s">
        <v>32</v>
      </c>
      <c r="N137" s="13" t="str">
        <f>IFERROR(__xludf.DUMMYFUNCTION("REGEXEXTRACT(M137, "" (.+)$"")"),"сельское население")</f>
        <v>сельское население</v>
      </c>
      <c r="O137" s="18">
        <v>1081.0</v>
      </c>
      <c r="P137" s="18">
        <v>973.0</v>
      </c>
      <c r="Q137" s="18">
        <v>967.0</v>
      </c>
      <c r="R137" s="18">
        <v>1000.0</v>
      </c>
      <c r="S137" s="18">
        <v>1001.0</v>
      </c>
      <c r="T137" s="18">
        <v>918.0</v>
      </c>
      <c r="U137" s="18">
        <v>854.0</v>
      </c>
      <c r="V137" s="18">
        <v>903.0</v>
      </c>
      <c r="W137" s="18">
        <v>829.0</v>
      </c>
      <c r="X137" s="18">
        <v>871.0</v>
      </c>
      <c r="Y137" s="18">
        <v>843.0</v>
      </c>
      <c r="Z137" s="19" t="str">
        <f t="shared" si="6"/>
        <v/>
      </c>
      <c r="AA137" s="19" t="str">
        <f t="shared" si="19"/>
        <v/>
      </c>
      <c r="AB137" s="19">
        <f t="shared" si="8"/>
        <v>10240</v>
      </c>
      <c r="AC137" s="19">
        <f t="shared" si="20"/>
        <v>930.9090909</v>
      </c>
      <c r="AD137" s="19">
        <f t="shared" si="21"/>
        <v>1416.5</v>
      </c>
      <c r="AE137" s="19" t="str">
        <f t="shared" si="22"/>
        <v>Нет моды</v>
      </c>
      <c r="AF137" s="19">
        <f t="shared" si="23"/>
        <v>829</v>
      </c>
      <c r="AG137" s="19">
        <f t="shared" si="24"/>
        <v>1081</v>
      </c>
      <c r="AH137" s="20" t="str">
        <f t="shared" si="14"/>
        <v>Город: 68%; Село: 32%</v>
      </c>
      <c r="AI137" s="21"/>
      <c r="AJ137" s="21"/>
      <c r="AK137" s="21"/>
      <c r="AL137" s="22">
        <f t="shared" si="25"/>
        <v>1</v>
      </c>
    </row>
    <row r="138" ht="12.75" customHeight="1">
      <c r="A138" s="13" t="s">
        <v>51</v>
      </c>
      <c r="B138" s="13" t="str">
        <f>IFERROR(__xludf.DUMMYFUNCTION("REGEXREPLACE(A138, ""\d"", """")"),"         Белгородская область")</f>
        <v>         Белгородская область</v>
      </c>
      <c r="C138" s="14" t="str">
        <f t="shared" si="15"/>
        <v>Белгородская область</v>
      </c>
      <c r="D138" s="3">
        <f t="shared" si="16"/>
        <v>2</v>
      </c>
      <c r="E138" s="15" t="s">
        <v>44</v>
      </c>
      <c r="F138" s="13" t="str">
        <f>IFERROR(__xludf.DUMMYFUNCTION("REGEXEXTRACT(E138,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8" s="16">
        <f t="shared" si="17"/>
        <v>2</v>
      </c>
      <c r="H138" s="13" t="s">
        <v>28</v>
      </c>
      <c r="I138" s="13" t="str">
        <f>IFERROR(__xludf.DUMMYFUNCTION("REGEXREPLACE(H138, "".*\s"", """")"),"человек")</f>
        <v>человек</v>
      </c>
      <c r="J138" s="13" t="s">
        <v>29</v>
      </c>
      <c r="K138" s="17" t="str">
        <f>IFERROR(__xludf.DUMMYFUNCTION("REGEXREPLACE(J138, ""^[\d\s]+"", """")"),"значение показателя за год")</f>
        <v>значение показателя за год</v>
      </c>
      <c r="L138" s="16">
        <f t="shared" si="18"/>
        <v>2</v>
      </c>
      <c r="M138" s="13" t="s">
        <v>30</v>
      </c>
      <c r="N138" s="13" t="str">
        <f>IFERROR(__xludf.DUMMYFUNCTION("REGEXEXTRACT(M138, "" (.+)$"")"),"все население")</f>
        <v>все население</v>
      </c>
      <c r="O138" s="18">
        <v>51.0</v>
      </c>
      <c r="P138" s="23" t="s">
        <v>37</v>
      </c>
      <c r="Q138" s="18">
        <v>62.0</v>
      </c>
      <c r="R138" s="18">
        <v>66.0</v>
      </c>
      <c r="S138" s="23" t="s">
        <v>37</v>
      </c>
      <c r="T138" s="23" t="s">
        <v>37</v>
      </c>
      <c r="U138" s="23" t="s">
        <v>37</v>
      </c>
      <c r="V138" s="23" t="s">
        <v>37</v>
      </c>
      <c r="W138" s="23" t="s">
        <v>37</v>
      </c>
      <c r="X138" s="23" t="s">
        <v>37</v>
      </c>
      <c r="Y138" s="23" t="s">
        <v>37</v>
      </c>
      <c r="Z138" s="19">
        <f t="shared" si="6"/>
        <v>179</v>
      </c>
      <c r="AA138" s="19" t="str">
        <f t="shared" si="19"/>
        <v/>
      </c>
      <c r="AB138" s="19" t="str">
        <f t="shared" si="8"/>
        <v/>
      </c>
      <c r="AC138" s="19">
        <f t="shared" si="20"/>
        <v>59.66666667</v>
      </c>
      <c r="AD138" s="19">
        <f t="shared" si="21"/>
        <v>887</v>
      </c>
      <c r="AE138" s="19" t="str">
        <f t="shared" si="22"/>
        <v>Нет моды</v>
      </c>
      <c r="AF138" s="19">
        <f t="shared" si="23"/>
        <v>51</v>
      </c>
      <c r="AG138" s="19">
        <f t="shared" si="24"/>
        <v>66</v>
      </c>
      <c r="AH138" s="20" t="str">
        <f t="shared" si="14"/>
        <v/>
      </c>
      <c r="AI138" s="24"/>
      <c r="AJ138" s="24"/>
      <c r="AK138" s="24"/>
      <c r="AL138" s="22">
        <f t="shared" si="25"/>
        <v>1</v>
      </c>
    </row>
    <row r="139" ht="12.75" customHeight="1">
      <c r="A139" s="13" t="s">
        <v>51</v>
      </c>
      <c r="B139" s="13" t="str">
        <f>IFERROR(__xludf.DUMMYFUNCTION("REGEXREPLACE(A139, ""\d"", """")"),"         Белгородская область")</f>
        <v>         Белгородская область</v>
      </c>
      <c r="C139" s="14" t="str">
        <f t="shared" si="15"/>
        <v>Белгородская область</v>
      </c>
      <c r="D139" s="3">
        <f t="shared" si="16"/>
        <v>2</v>
      </c>
      <c r="E139" s="15" t="s">
        <v>44</v>
      </c>
      <c r="F139" s="13" t="str">
        <f>IFERROR(__xludf.DUMMYFUNCTION("REGEXEXTRACT(E139,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9" s="16">
        <f t="shared" si="17"/>
        <v>2</v>
      </c>
      <c r="H139" s="13" t="s">
        <v>28</v>
      </c>
      <c r="I139" s="13" t="str">
        <f>IFERROR(__xludf.DUMMYFUNCTION("REGEXREPLACE(H139, "".*\s"", """")"),"человек")</f>
        <v>человек</v>
      </c>
      <c r="J139" s="13" t="s">
        <v>29</v>
      </c>
      <c r="K139" s="17" t="str">
        <f>IFERROR(__xludf.DUMMYFUNCTION("REGEXREPLACE(J139, ""^[\d\s]+"", """")"),"значение показателя за год")</f>
        <v>значение показателя за год</v>
      </c>
      <c r="L139" s="16">
        <f t="shared" si="18"/>
        <v>2</v>
      </c>
      <c r="M139" s="13" t="s">
        <v>31</v>
      </c>
      <c r="N139" s="13" t="str">
        <f>IFERROR(__xludf.DUMMYFUNCTION("REGEXEXTRACT(M139, "" (.+)$"")"),"городское население")</f>
        <v>городское население</v>
      </c>
      <c r="O139" s="18">
        <v>34.0</v>
      </c>
      <c r="P139" s="23" t="s">
        <v>37</v>
      </c>
      <c r="Q139" s="18">
        <v>35.0</v>
      </c>
      <c r="R139" s="18">
        <v>47.0</v>
      </c>
      <c r="S139" s="23" t="s">
        <v>37</v>
      </c>
      <c r="T139" s="23" t="s">
        <v>37</v>
      </c>
      <c r="U139" s="23" t="s">
        <v>37</v>
      </c>
      <c r="V139" s="23" t="s">
        <v>37</v>
      </c>
      <c r="W139" s="23" t="s">
        <v>37</v>
      </c>
      <c r="X139" s="23" t="s">
        <v>37</v>
      </c>
      <c r="Y139" s="23" t="s">
        <v>37</v>
      </c>
      <c r="Z139" s="19" t="str">
        <f t="shared" si="6"/>
        <v/>
      </c>
      <c r="AA139" s="19">
        <f t="shared" si="19"/>
        <v>116</v>
      </c>
      <c r="AB139" s="19" t="str">
        <f t="shared" si="8"/>
        <v/>
      </c>
      <c r="AC139" s="19">
        <f t="shared" si="20"/>
        <v>38.66666667</v>
      </c>
      <c r="AD139" s="19">
        <f t="shared" si="21"/>
        <v>49</v>
      </c>
      <c r="AE139" s="19" t="str">
        <f t="shared" si="22"/>
        <v>Нет моды</v>
      </c>
      <c r="AF139" s="19">
        <f t="shared" si="23"/>
        <v>34</v>
      </c>
      <c r="AG139" s="19">
        <f t="shared" si="24"/>
        <v>47</v>
      </c>
      <c r="AH139" s="20" t="str">
        <f t="shared" si="14"/>
        <v/>
      </c>
      <c r="AI139" s="24"/>
      <c r="AJ139" s="24"/>
      <c r="AK139" s="24"/>
      <c r="AL139" s="22">
        <f t="shared" si="25"/>
        <v>1</v>
      </c>
    </row>
    <row r="140" ht="12.75" customHeight="1">
      <c r="A140" s="13" t="s">
        <v>51</v>
      </c>
      <c r="B140" s="13" t="str">
        <f>IFERROR(__xludf.DUMMYFUNCTION("REGEXREPLACE(A140, ""\d"", """")"),"         Белгородская область")</f>
        <v>         Белгородская область</v>
      </c>
      <c r="C140" s="14" t="str">
        <f t="shared" si="15"/>
        <v>Белгородская область</v>
      </c>
      <c r="D140" s="3">
        <f t="shared" si="16"/>
        <v>2</v>
      </c>
      <c r="E140" s="15" t="s">
        <v>44</v>
      </c>
      <c r="F140" s="13" t="str">
        <f>IFERROR(__xludf.DUMMYFUNCTION("REGEXEXTRACT(E140,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0" s="16">
        <f t="shared" si="17"/>
        <v>2</v>
      </c>
      <c r="H140" s="13" t="s">
        <v>28</v>
      </c>
      <c r="I140" s="13" t="str">
        <f>IFERROR(__xludf.DUMMYFUNCTION("REGEXREPLACE(H140, "".*\s"", """")"),"человек")</f>
        <v>человек</v>
      </c>
      <c r="J140" s="13" t="s">
        <v>29</v>
      </c>
      <c r="K140" s="17" t="str">
        <f>IFERROR(__xludf.DUMMYFUNCTION("REGEXREPLACE(J140, ""^[\d\s]+"", """")"),"значение показателя за год")</f>
        <v>значение показателя за год</v>
      </c>
      <c r="L140" s="16">
        <f t="shared" si="18"/>
        <v>2</v>
      </c>
      <c r="M140" s="13" t="s">
        <v>32</v>
      </c>
      <c r="N140" s="13" t="str">
        <f>IFERROR(__xludf.DUMMYFUNCTION("REGEXEXTRACT(M140, "" (.+)$"")"),"сельское население")</f>
        <v>сельское население</v>
      </c>
      <c r="O140" s="18">
        <v>17.0</v>
      </c>
      <c r="P140" s="23" t="s">
        <v>37</v>
      </c>
      <c r="Q140" s="18">
        <v>27.0</v>
      </c>
      <c r="R140" s="18">
        <v>19.0</v>
      </c>
      <c r="S140" s="23" t="s">
        <v>37</v>
      </c>
      <c r="T140" s="23" t="s">
        <v>37</v>
      </c>
      <c r="U140" s="23" t="s">
        <v>37</v>
      </c>
      <c r="V140" s="23" t="s">
        <v>37</v>
      </c>
      <c r="W140" s="23" t="s">
        <v>37</v>
      </c>
      <c r="X140" s="23" t="s">
        <v>37</v>
      </c>
      <c r="Y140" s="23" t="s">
        <v>37</v>
      </c>
      <c r="Z140" s="19" t="str">
        <f t="shared" si="6"/>
        <v/>
      </c>
      <c r="AA140" s="19" t="str">
        <f t="shared" si="19"/>
        <v/>
      </c>
      <c r="AB140" s="19">
        <f t="shared" si="8"/>
        <v>63</v>
      </c>
      <c r="AC140" s="19">
        <f t="shared" si="20"/>
        <v>21</v>
      </c>
      <c r="AD140" s="19">
        <f t="shared" si="21"/>
        <v>30.5</v>
      </c>
      <c r="AE140" s="19" t="str">
        <f t="shared" si="22"/>
        <v>Нет моды</v>
      </c>
      <c r="AF140" s="19">
        <f t="shared" si="23"/>
        <v>17</v>
      </c>
      <c r="AG140" s="19">
        <f t="shared" si="24"/>
        <v>27</v>
      </c>
      <c r="AH140" s="20" t="str">
        <f t="shared" si="14"/>
        <v>Город: 65%; Село: 35%</v>
      </c>
      <c r="AI140" s="24"/>
      <c r="AJ140" s="24"/>
      <c r="AK140" s="24"/>
      <c r="AL140" s="22">
        <f t="shared" si="25"/>
        <v>1</v>
      </c>
    </row>
    <row r="141" ht="12.75" customHeight="1">
      <c r="A141" s="13" t="s">
        <v>51</v>
      </c>
      <c r="B141" s="13" t="str">
        <f>IFERROR(__xludf.DUMMYFUNCTION("REGEXREPLACE(A141, ""\d"", """")"),"         Белгородская область")</f>
        <v>         Белгородская область</v>
      </c>
      <c r="C141" s="14" t="str">
        <f t="shared" si="15"/>
        <v>Белгородская область</v>
      </c>
      <c r="D141" s="3">
        <f t="shared" si="16"/>
        <v>2</v>
      </c>
      <c r="E141" s="15" t="s">
        <v>45</v>
      </c>
      <c r="F141" s="13" t="str">
        <f>IFERROR(__xludf.DUMMYFUNCTION("REGEXEXTRACT(E141, ""[А-Яа-я].*"")"),"Самоубийство")</f>
        <v>Самоубийство</v>
      </c>
      <c r="G141" s="16">
        <f t="shared" si="17"/>
        <v>2</v>
      </c>
      <c r="H141" s="13" t="s">
        <v>28</v>
      </c>
      <c r="I141" s="13" t="str">
        <f>IFERROR(__xludf.DUMMYFUNCTION("REGEXREPLACE(H141, "".*\s"", """")"),"человек")</f>
        <v>человек</v>
      </c>
      <c r="J141" s="13" t="s">
        <v>29</v>
      </c>
      <c r="K141" s="17" t="str">
        <f>IFERROR(__xludf.DUMMYFUNCTION("REGEXREPLACE(J141, ""^[\d\s]+"", """")"),"значение показателя за год")</f>
        <v>значение показателя за год</v>
      </c>
      <c r="L141" s="16">
        <f t="shared" si="18"/>
        <v>2</v>
      </c>
      <c r="M141" s="13" t="s">
        <v>30</v>
      </c>
      <c r="N141" s="13" t="str">
        <f>IFERROR(__xludf.DUMMYFUNCTION("REGEXEXTRACT(M141, "" (.+)$"")"),"все население")</f>
        <v>все население</v>
      </c>
      <c r="O141" s="18">
        <v>262.0</v>
      </c>
      <c r="P141" s="18">
        <v>246.0</v>
      </c>
      <c r="Q141" s="18">
        <v>282.0</v>
      </c>
      <c r="R141" s="18">
        <v>247.0</v>
      </c>
      <c r="S141" s="18">
        <v>247.0</v>
      </c>
      <c r="T141" s="18">
        <v>187.0</v>
      </c>
      <c r="U141" s="18">
        <v>171.0</v>
      </c>
      <c r="V141" s="18">
        <v>145.0</v>
      </c>
      <c r="W141" s="18">
        <v>153.0</v>
      </c>
      <c r="X141" s="18">
        <v>145.0</v>
      </c>
      <c r="Y141" s="18">
        <v>116.0</v>
      </c>
      <c r="Z141" s="19">
        <f t="shared" si="6"/>
        <v>2201</v>
      </c>
      <c r="AA141" s="19" t="str">
        <f t="shared" si="19"/>
        <v/>
      </c>
      <c r="AB141" s="19" t="str">
        <f t="shared" si="8"/>
        <v/>
      </c>
      <c r="AC141" s="19">
        <f t="shared" si="20"/>
        <v>200.0909091</v>
      </c>
      <c r="AD141" s="19">
        <f t="shared" si="21"/>
        <v>162</v>
      </c>
      <c r="AE141" s="19" t="str">
        <f t="shared" si="22"/>
        <v>Нет моды</v>
      </c>
      <c r="AF141" s="19">
        <f t="shared" si="23"/>
        <v>116</v>
      </c>
      <c r="AG141" s="19">
        <f t="shared" si="24"/>
        <v>282</v>
      </c>
      <c r="AH141" s="20" t="str">
        <f t="shared" si="14"/>
        <v/>
      </c>
      <c r="AI141" s="21"/>
      <c r="AJ141" s="21"/>
      <c r="AK141" s="21"/>
      <c r="AL141" s="22">
        <f t="shared" si="25"/>
        <v>1</v>
      </c>
    </row>
    <row r="142" ht="12.75" customHeight="1">
      <c r="A142" s="13" t="s">
        <v>51</v>
      </c>
      <c r="B142" s="13" t="str">
        <f>IFERROR(__xludf.DUMMYFUNCTION("REGEXREPLACE(A142, ""\d"", """")"),"         Белгородская область")</f>
        <v>         Белгородская область</v>
      </c>
      <c r="C142" s="14" t="str">
        <f t="shared" si="15"/>
        <v>Белгородская область</v>
      </c>
      <c r="D142" s="3">
        <f t="shared" si="16"/>
        <v>2</v>
      </c>
      <c r="E142" s="15" t="s">
        <v>45</v>
      </c>
      <c r="F142" s="13" t="str">
        <f>IFERROR(__xludf.DUMMYFUNCTION("REGEXEXTRACT(E142, ""[А-Яа-я].*"")"),"Самоубийство")</f>
        <v>Самоубийство</v>
      </c>
      <c r="G142" s="16">
        <f t="shared" si="17"/>
        <v>2</v>
      </c>
      <c r="H142" s="13" t="s">
        <v>28</v>
      </c>
      <c r="I142" s="13" t="str">
        <f>IFERROR(__xludf.DUMMYFUNCTION("REGEXREPLACE(H142, "".*\s"", """")"),"человек")</f>
        <v>человек</v>
      </c>
      <c r="J142" s="13" t="s">
        <v>29</v>
      </c>
      <c r="K142" s="17" t="str">
        <f>IFERROR(__xludf.DUMMYFUNCTION("REGEXREPLACE(J142, ""^[\d\s]+"", """")"),"значение показателя за год")</f>
        <v>значение показателя за год</v>
      </c>
      <c r="L142" s="16">
        <f t="shared" si="18"/>
        <v>2</v>
      </c>
      <c r="M142" s="13" t="s">
        <v>31</v>
      </c>
      <c r="N142" s="13" t="str">
        <f>IFERROR(__xludf.DUMMYFUNCTION("REGEXEXTRACT(M142, "" (.+)$"")"),"городское население")</f>
        <v>городское население</v>
      </c>
      <c r="O142" s="18">
        <v>147.0</v>
      </c>
      <c r="P142" s="18">
        <v>135.0</v>
      </c>
      <c r="Q142" s="18">
        <v>173.0</v>
      </c>
      <c r="R142" s="18">
        <v>147.0</v>
      </c>
      <c r="S142" s="18">
        <v>149.0</v>
      </c>
      <c r="T142" s="18">
        <v>105.0</v>
      </c>
      <c r="U142" s="18">
        <v>91.0</v>
      </c>
      <c r="V142" s="18">
        <v>71.0</v>
      </c>
      <c r="W142" s="18">
        <v>76.0</v>
      </c>
      <c r="X142" s="18">
        <v>78.0</v>
      </c>
      <c r="Y142" s="18">
        <v>70.0</v>
      </c>
      <c r="Z142" s="19" t="str">
        <f t="shared" si="6"/>
        <v/>
      </c>
      <c r="AA142" s="19">
        <f t="shared" si="19"/>
        <v>1242</v>
      </c>
      <c r="AB142" s="19" t="str">
        <f t="shared" si="8"/>
        <v/>
      </c>
      <c r="AC142" s="19">
        <f t="shared" si="20"/>
        <v>112.9090909</v>
      </c>
      <c r="AD142" s="19">
        <f t="shared" si="21"/>
        <v>147</v>
      </c>
      <c r="AE142" s="19" t="str">
        <f t="shared" si="22"/>
        <v>Нет моды</v>
      </c>
      <c r="AF142" s="19">
        <f t="shared" si="23"/>
        <v>70</v>
      </c>
      <c r="AG142" s="19">
        <f t="shared" si="24"/>
        <v>173</v>
      </c>
      <c r="AH142" s="20" t="str">
        <f t="shared" si="14"/>
        <v/>
      </c>
      <c r="AI142" s="21"/>
      <c r="AJ142" s="21"/>
      <c r="AK142" s="21"/>
      <c r="AL142" s="22">
        <f t="shared" si="25"/>
        <v>1</v>
      </c>
    </row>
    <row r="143" ht="12.75" customHeight="1">
      <c r="A143" s="13" t="s">
        <v>51</v>
      </c>
      <c r="B143" s="13" t="str">
        <f>IFERROR(__xludf.DUMMYFUNCTION("REGEXREPLACE(A143, ""\d"", """")"),"         Белгородская область")</f>
        <v>         Белгородская область</v>
      </c>
      <c r="C143" s="14" t="str">
        <f t="shared" si="15"/>
        <v>Белгородская область</v>
      </c>
      <c r="D143" s="3">
        <f t="shared" si="16"/>
        <v>2</v>
      </c>
      <c r="E143" s="15" t="s">
        <v>45</v>
      </c>
      <c r="F143" s="13" t="str">
        <f>IFERROR(__xludf.DUMMYFUNCTION("REGEXEXTRACT(E143, ""[А-Яа-я].*"")"),"Самоубийство")</f>
        <v>Самоубийство</v>
      </c>
      <c r="G143" s="16">
        <f t="shared" si="17"/>
        <v>2</v>
      </c>
      <c r="H143" s="13" t="s">
        <v>28</v>
      </c>
      <c r="I143" s="13" t="str">
        <f>IFERROR(__xludf.DUMMYFUNCTION("REGEXREPLACE(H143, "".*\s"", """")"),"человек")</f>
        <v>человек</v>
      </c>
      <c r="J143" s="13" t="s">
        <v>29</v>
      </c>
      <c r="K143" s="17" t="str">
        <f>IFERROR(__xludf.DUMMYFUNCTION("REGEXREPLACE(J143, ""^[\d\s]+"", """")"),"значение показателя за год")</f>
        <v>значение показателя за год</v>
      </c>
      <c r="L143" s="16">
        <f t="shared" si="18"/>
        <v>2</v>
      </c>
      <c r="M143" s="13" t="s">
        <v>32</v>
      </c>
      <c r="N143" s="13" t="str">
        <f>IFERROR(__xludf.DUMMYFUNCTION("REGEXEXTRACT(M143, "" (.+)$"")"),"сельское население")</f>
        <v>сельское население</v>
      </c>
      <c r="O143" s="18">
        <v>115.0</v>
      </c>
      <c r="P143" s="18">
        <v>111.0</v>
      </c>
      <c r="Q143" s="18">
        <v>109.0</v>
      </c>
      <c r="R143" s="18">
        <v>100.0</v>
      </c>
      <c r="S143" s="18">
        <v>98.0</v>
      </c>
      <c r="T143" s="18">
        <v>82.0</v>
      </c>
      <c r="U143" s="18">
        <v>80.0</v>
      </c>
      <c r="V143" s="18">
        <v>74.0</v>
      </c>
      <c r="W143" s="18">
        <v>77.0</v>
      </c>
      <c r="X143" s="18">
        <v>67.0</v>
      </c>
      <c r="Y143" s="18">
        <v>46.0</v>
      </c>
      <c r="Z143" s="19" t="str">
        <f t="shared" si="6"/>
        <v/>
      </c>
      <c r="AA143" s="19" t="str">
        <f t="shared" si="19"/>
        <v/>
      </c>
      <c r="AB143" s="19">
        <f t="shared" si="8"/>
        <v>959</v>
      </c>
      <c r="AC143" s="19">
        <f t="shared" si="20"/>
        <v>87.18181818</v>
      </c>
      <c r="AD143" s="19">
        <f t="shared" si="21"/>
        <v>94.5</v>
      </c>
      <c r="AE143" s="19" t="str">
        <f t="shared" si="22"/>
        <v>Нет моды</v>
      </c>
      <c r="AF143" s="19">
        <f t="shared" si="23"/>
        <v>46</v>
      </c>
      <c r="AG143" s="19">
        <f t="shared" si="24"/>
        <v>115</v>
      </c>
      <c r="AH143" s="20" t="str">
        <f t="shared" si="14"/>
        <v>Город: 56%; Село: 44%</v>
      </c>
      <c r="AI143" s="21"/>
      <c r="AJ143" s="21"/>
      <c r="AK143" s="21"/>
      <c r="AL143" s="22">
        <f t="shared" si="25"/>
        <v>1</v>
      </c>
    </row>
    <row r="144" ht="12.75" customHeight="1">
      <c r="A144" s="13" t="s">
        <v>51</v>
      </c>
      <c r="B144" s="13" t="str">
        <f>IFERROR(__xludf.DUMMYFUNCTION("REGEXREPLACE(A144, ""\d"", """")"),"         Белгородская область")</f>
        <v>         Белгородская область</v>
      </c>
      <c r="C144" s="14" t="str">
        <f t="shared" si="15"/>
        <v>Белгородская область</v>
      </c>
      <c r="D144" s="3">
        <f t="shared" si="16"/>
        <v>2</v>
      </c>
      <c r="E144" s="15" t="s">
        <v>46</v>
      </c>
      <c r="F144" s="13" t="str">
        <f>IFERROR(__xludf.DUMMYFUNCTION("REGEXEXTRACT(E144, ""[А-Яа-я].*"")"),"Случ.отравл.алкоголем")</f>
        <v>Случ.отравл.алкоголем</v>
      </c>
      <c r="G144" s="16">
        <f t="shared" si="17"/>
        <v>2</v>
      </c>
      <c r="H144" s="13" t="s">
        <v>28</v>
      </c>
      <c r="I144" s="13" t="str">
        <f>IFERROR(__xludf.DUMMYFUNCTION("REGEXREPLACE(H144, "".*\s"", """")"),"человек")</f>
        <v>человек</v>
      </c>
      <c r="J144" s="13" t="s">
        <v>29</v>
      </c>
      <c r="K144" s="17" t="str">
        <f>IFERROR(__xludf.DUMMYFUNCTION("REGEXREPLACE(J144, ""^[\d\s]+"", """")"),"значение показателя за год")</f>
        <v>значение показателя за год</v>
      </c>
      <c r="L144" s="16">
        <f t="shared" si="18"/>
        <v>2</v>
      </c>
      <c r="M144" s="13" t="s">
        <v>30</v>
      </c>
      <c r="N144" s="13" t="str">
        <f>IFERROR(__xludf.DUMMYFUNCTION("REGEXEXTRACT(M144, "" (.+)$"")"),"все население")</f>
        <v>все население</v>
      </c>
      <c r="O144" s="18">
        <v>126.0</v>
      </c>
      <c r="P144" s="18">
        <v>116.0</v>
      </c>
      <c r="Q144" s="18">
        <v>80.0</v>
      </c>
      <c r="R144" s="18">
        <v>80.0</v>
      </c>
      <c r="S144" s="18">
        <v>55.0</v>
      </c>
      <c r="T144" s="18">
        <v>37.0</v>
      </c>
      <c r="U144" s="18">
        <v>55.0</v>
      </c>
      <c r="V144" s="18">
        <v>44.0</v>
      </c>
      <c r="W144" s="18">
        <v>44.0</v>
      </c>
      <c r="X144" s="18">
        <v>54.0</v>
      </c>
      <c r="Y144" s="18">
        <v>33.0</v>
      </c>
      <c r="Z144" s="19">
        <f t="shared" si="6"/>
        <v>724</v>
      </c>
      <c r="AA144" s="19" t="str">
        <f t="shared" si="19"/>
        <v/>
      </c>
      <c r="AB144" s="19" t="str">
        <f t="shared" si="8"/>
        <v/>
      </c>
      <c r="AC144" s="19">
        <f t="shared" si="20"/>
        <v>65.81818182</v>
      </c>
      <c r="AD144" s="19">
        <f t="shared" si="21"/>
        <v>78.5</v>
      </c>
      <c r="AE144" s="19" t="str">
        <f t="shared" si="22"/>
        <v>Нет моды</v>
      </c>
      <c r="AF144" s="19">
        <f t="shared" si="23"/>
        <v>33</v>
      </c>
      <c r="AG144" s="19">
        <f t="shared" si="24"/>
        <v>126</v>
      </c>
      <c r="AH144" s="20" t="str">
        <f t="shared" si="14"/>
        <v/>
      </c>
      <c r="AI144" s="21"/>
      <c r="AJ144" s="21"/>
      <c r="AK144" s="21"/>
      <c r="AL144" s="22">
        <f t="shared" si="25"/>
        <v>1</v>
      </c>
    </row>
    <row r="145" ht="12.75" customHeight="1">
      <c r="A145" s="13" t="s">
        <v>51</v>
      </c>
      <c r="B145" s="13" t="str">
        <f>IFERROR(__xludf.DUMMYFUNCTION("REGEXREPLACE(A145, ""\d"", """")"),"         Белгородская область")</f>
        <v>         Белгородская область</v>
      </c>
      <c r="C145" s="14" t="str">
        <f t="shared" si="15"/>
        <v>Белгородская область</v>
      </c>
      <c r="D145" s="3">
        <f t="shared" si="16"/>
        <v>2</v>
      </c>
      <c r="E145" s="15" t="s">
        <v>46</v>
      </c>
      <c r="F145" s="13" t="str">
        <f>IFERROR(__xludf.DUMMYFUNCTION("REGEXEXTRACT(E145, ""[А-Яа-я].*"")"),"Случ.отравл.алкоголем")</f>
        <v>Случ.отравл.алкоголем</v>
      </c>
      <c r="G145" s="16">
        <f t="shared" si="17"/>
        <v>2</v>
      </c>
      <c r="H145" s="13" t="s">
        <v>28</v>
      </c>
      <c r="I145" s="13" t="str">
        <f>IFERROR(__xludf.DUMMYFUNCTION("REGEXREPLACE(H145, "".*\s"", """")"),"человек")</f>
        <v>человек</v>
      </c>
      <c r="J145" s="13" t="s">
        <v>29</v>
      </c>
      <c r="K145" s="17" t="str">
        <f>IFERROR(__xludf.DUMMYFUNCTION("REGEXREPLACE(J145, ""^[\d\s]+"", """")"),"значение показателя за год")</f>
        <v>значение показателя за год</v>
      </c>
      <c r="L145" s="16">
        <f t="shared" si="18"/>
        <v>2</v>
      </c>
      <c r="M145" s="13" t="s">
        <v>31</v>
      </c>
      <c r="N145" s="13" t="str">
        <f>IFERROR(__xludf.DUMMYFUNCTION("REGEXEXTRACT(M145, "" (.+)$"")"),"городское население")</f>
        <v>городское население</v>
      </c>
      <c r="O145" s="18">
        <v>78.0</v>
      </c>
      <c r="P145" s="18">
        <v>82.0</v>
      </c>
      <c r="Q145" s="18">
        <v>51.0</v>
      </c>
      <c r="R145" s="18">
        <v>56.0</v>
      </c>
      <c r="S145" s="18">
        <v>31.0</v>
      </c>
      <c r="T145" s="18">
        <v>28.0</v>
      </c>
      <c r="U145" s="18">
        <v>28.0</v>
      </c>
      <c r="V145" s="18">
        <v>23.0</v>
      </c>
      <c r="W145" s="18">
        <v>26.0</v>
      </c>
      <c r="X145" s="18">
        <v>41.0</v>
      </c>
      <c r="Y145" s="18">
        <v>18.0</v>
      </c>
      <c r="Z145" s="19" t="str">
        <f t="shared" si="6"/>
        <v/>
      </c>
      <c r="AA145" s="19">
        <f t="shared" si="19"/>
        <v>462</v>
      </c>
      <c r="AB145" s="19" t="str">
        <f t="shared" si="8"/>
        <v/>
      </c>
      <c r="AC145" s="19">
        <f t="shared" si="20"/>
        <v>42</v>
      </c>
      <c r="AD145" s="19">
        <f t="shared" si="21"/>
        <v>47.5</v>
      </c>
      <c r="AE145" s="19" t="str">
        <f t="shared" si="22"/>
        <v>Нет моды</v>
      </c>
      <c r="AF145" s="19">
        <f t="shared" si="23"/>
        <v>18</v>
      </c>
      <c r="AG145" s="19">
        <f t="shared" si="24"/>
        <v>82</v>
      </c>
      <c r="AH145" s="20" t="str">
        <f t="shared" si="14"/>
        <v/>
      </c>
      <c r="AI145" s="21"/>
      <c r="AJ145" s="21"/>
      <c r="AK145" s="21"/>
      <c r="AL145" s="22">
        <f t="shared" si="25"/>
        <v>1</v>
      </c>
    </row>
    <row r="146" ht="12.75" customHeight="1">
      <c r="A146" s="13" t="s">
        <v>51</v>
      </c>
      <c r="B146" s="13" t="str">
        <f>IFERROR(__xludf.DUMMYFUNCTION("REGEXREPLACE(A146, ""\d"", """")"),"         Белгородская область")</f>
        <v>         Белгородская область</v>
      </c>
      <c r="C146" s="14" t="str">
        <f t="shared" si="15"/>
        <v>Белгородская область</v>
      </c>
      <c r="D146" s="3">
        <f t="shared" si="16"/>
        <v>2</v>
      </c>
      <c r="E146" s="15" t="s">
        <v>46</v>
      </c>
      <c r="F146" s="13" t="str">
        <f>IFERROR(__xludf.DUMMYFUNCTION("REGEXEXTRACT(E146, ""[А-Яа-я].*"")"),"Случ.отравл.алкоголем")</f>
        <v>Случ.отравл.алкоголем</v>
      </c>
      <c r="G146" s="16">
        <f t="shared" si="17"/>
        <v>2</v>
      </c>
      <c r="H146" s="13" t="s">
        <v>28</v>
      </c>
      <c r="I146" s="13" t="str">
        <f>IFERROR(__xludf.DUMMYFUNCTION("REGEXREPLACE(H146, "".*\s"", """")"),"человек")</f>
        <v>человек</v>
      </c>
      <c r="J146" s="13" t="s">
        <v>29</v>
      </c>
      <c r="K146" s="17" t="str">
        <f>IFERROR(__xludf.DUMMYFUNCTION("REGEXREPLACE(J146, ""^[\d\s]+"", """")"),"значение показателя за год")</f>
        <v>значение показателя за год</v>
      </c>
      <c r="L146" s="16">
        <f t="shared" si="18"/>
        <v>2</v>
      </c>
      <c r="M146" s="13" t="s">
        <v>32</v>
      </c>
      <c r="N146" s="13" t="str">
        <f>IFERROR(__xludf.DUMMYFUNCTION("REGEXEXTRACT(M146, "" (.+)$"")"),"сельское население")</f>
        <v>сельское население</v>
      </c>
      <c r="O146" s="18">
        <v>48.0</v>
      </c>
      <c r="P146" s="18">
        <v>34.0</v>
      </c>
      <c r="Q146" s="18">
        <v>29.0</v>
      </c>
      <c r="R146" s="18">
        <v>24.0</v>
      </c>
      <c r="S146" s="18">
        <v>24.0</v>
      </c>
      <c r="T146" s="18">
        <v>9.0</v>
      </c>
      <c r="U146" s="18">
        <v>27.0</v>
      </c>
      <c r="V146" s="18">
        <v>21.0</v>
      </c>
      <c r="W146" s="18">
        <v>18.0</v>
      </c>
      <c r="X146" s="18">
        <v>13.0</v>
      </c>
      <c r="Y146" s="18">
        <v>15.0</v>
      </c>
      <c r="Z146" s="19" t="str">
        <f t="shared" si="6"/>
        <v/>
      </c>
      <c r="AA146" s="19" t="str">
        <f t="shared" si="19"/>
        <v/>
      </c>
      <c r="AB146" s="19">
        <f t="shared" si="8"/>
        <v>262</v>
      </c>
      <c r="AC146" s="19">
        <f t="shared" si="20"/>
        <v>23.81818182</v>
      </c>
      <c r="AD146" s="19">
        <f t="shared" si="21"/>
        <v>27.5</v>
      </c>
      <c r="AE146" s="19" t="str">
        <f t="shared" si="22"/>
        <v>Нет моды</v>
      </c>
      <c r="AF146" s="19">
        <f t="shared" si="23"/>
        <v>9</v>
      </c>
      <c r="AG146" s="19">
        <f t="shared" si="24"/>
        <v>48</v>
      </c>
      <c r="AH146" s="20" t="str">
        <f t="shared" si="14"/>
        <v>Город: 64%; Село: 36%</v>
      </c>
      <c r="AI146" s="21"/>
      <c r="AJ146" s="21"/>
      <c r="AK146" s="21"/>
      <c r="AL146" s="22">
        <f t="shared" si="25"/>
        <v>1</v>
      </c>
    </row>
    <row r="147" ht="12.75" customHeight="1">
      <c r="A147" s="13" t="s">
        <v>51</v>
      </c>
      <c r="B147" s="13" t="str">
        <f>IFERROR(__xludf.DUMMYFUNCTION("REGEXREPLACE(A147, ""\d"", """")"),"         Белгородская область")</f>
        <v>         Белгородская область</v>
      </c>
      <c r="C147" s="14" t="str">
        <f t="shared" si="15"/>
        <v>Белгородская область</v>
      </c>
      <c r="D147" s="3">
        <f t="shared" si="16"/>
        <v>2</v>
      </c>
      <c r="E147" s="15" t="s">
        <v>47</v>
      </c>
      <c r="F147" s="13" t="str">
        <f>IFERROR(__xludf.DUMMYFUNCTION("REGEXEXTRACT(E147, ""[А-Яа-я].*"")"),"транспортные травмы всех видов")</f>
        <v>транспортные травмы всех видов</v>
      </c>
      <c r="G147" s="16">
        <f t="shared" si="17"/>
        <v>2</v>
      </c>
      <c r="H147" s="13" t="s">
        <v>28</v>
      </c>
      <c r="I147" s="13" t="str">
        <f>IFERROR(__xludf.DUMMYFUNCTION("REGEXREPLACE(H147, "".*\s"", """")"),"человек")</f>
        <v>человек</v>
      </c>
      <c r="J147" s="13" t="s">
        <v>29</v>
      </c>
      <c r="K147" s="17" t="str">
        <f>IFERROR(__xludf.DUMMYFUNCTION("REGEXREPLACE(J147, ""^[\d\s]+"", """")"),"значение показателя за год")</f>
        <v>значение показателя за год</v>
      </c>
      <c r="L147" s="16">
        <f t="shared" si="18"/>
        <v>2</v>
      </c>
      <c r="M147" s="13" t="s">
        <v>30</v>
      </c>
      <c r="N147" s="13" t="str">
        <f>IFERROR(__xludf.DUMMYFUNCTION("REGEXEXTRACT(M147, "" (.+)$"")"),"все население")</f>
        <v>все население</v>
      </c>
      <c r="O147" s="18">
        <v>290.0</v>
      </c>
      <c r="P147" s="18">
        <v>305.0</v>
      </c>
      <c r="Q147" s="18">
        <v>240.0</v>
      </c>
      <c r="R147" s="18">
        <v>234.0</v>
      </c>
      <c r="S147" s="23" t="s">
        <v>37</v>
      </c>
      <c r="T147" s="23" t="s">
        <v>37</v>
      </c>
      <c r="U147" s="23" t="s">
        <v>37</v>
      </c>
      <c r="V147" s="23" t="s">
        <v>37</v>
      </c>
      <c r="W147" s="23" t="s">
        <v>37</v>
      </c>
      <c r="X147" s="23" t="s">
        <v>37</v>
      </c>
      <c r="Y147" s="23" t="s">
        <v>37</v>
      </c>
      <c r="Z147" s="19">
        <f t="shared" si="6"/>
        <v>1069</v>
      </c>
      <c r="AA147" s="19" t="str">
        <f t="shared" si="19"/>
        <v/>
      </c>
      <c r="AB147" s="19" t="str">
        <f t="shared" si="8"/>
        <v/>
      </c>
      <c r="AC147" s="19">
        <f t="shared" si="20"/>
        <v>267.25</v>
      </c>
      <c r="AD147" s="19">
        <f t="shared" si="21"/>
        <v>27</v>
      </c>
      <c r="AE147" s="19" t="str">
        <f t="shared" si="22"/>
        <v>Нет моды</v>
      </c>
      <c r="AF147" s="19">
        <f t="shared" si="23"/>
        <v>234</v>
      </c>
      <c r="AG147" s="19">
        <f t="shared" si="24"/>
        <v>305</v>
      </c>
      <c r="AH147" s="20" t="str">
        <f t="shared" si="14"/>
        <v/>
      </c>
      <c r="AI147" s="24"/>
      <c r="AJ147" s="24"/>
      <c r="AK147" s="24"/>
      <c r="AL147" s="22">
        <f t="shared" si="25"/>
        <v>1</v>
      </c>
    </row>
    <row r="148" ht="12.75" customHeight="1">
      <c r="A148" s="13" t="s">
        <v>51</v>
      </c>
      <c r="B148" s="13" t="str">
        <f>IFERROR(__xludf.DUMMYFUNCTION("REGEXREPLACE(A148, ""\d"", """")"),"         Белгородская область")</f>
        <v>         Белгородская область</v>
      </c>
      <c r="C148" s="14" t="str">
        <f t="shared" si="15"/>
        <v>Белгородская область</v>
      </c>
      <c r="D148" s="3">
        <f t="shared" si="16"/>
        <v>2</v>
      </c>
      <c r="E148" s="15" t="s">
        <v>47</v>
      </c>
      <c r="F148" s="13" t="str">
        <f>IFERROR(__xludf.DUMMYFUNCTION("REGEXEXTRACT(E148, ""[А-Яа-я].*"")"),"транспортные травмы всех видов")</f>
        <v>транспортные травмы всех видов</v>
      </c>
      <c r="G148" s="16">
        <f t="shared" si="17"/>
        <v>2</v>
      </c>
      <c r="H148" s="13" t="s">
        <v>28</v>
      </c>
      <c r="I148" s="13" t="str">
        <f>IFERROR(__xludf.DUMMYFUNCTION("REGEXREPLACE(H148, "".*\s"", """")"),"человек")</f>
        <v>человек</v>
      </c>
      <c r="J148" s="13" t="s">
        <v>29</v>
      </c>
      <c r="K148" s="17" t="str">
        <f>IFERROR(__xludf.DUMMYFUNCTION("REGEXREPLACE(J148, ""^[\d\s]+"", """")"),"значение показателя за год")</f>
        <v>значение показателя за год</v>
      </c>
      <c r="L148" s="16">
        <f t="shared" si="18"/>
        <v>2</v>
      </c>
      <c r="M148" s="13" t="s">
        <v>31</v>
      </c>
      <c r="N148" s="13" t="str">
        <f>IFERROR(__xludf.DUMMYFUNCTION("REGEXEXTRACT(M148, "" (.+)$"")"),"городское население")</f>
        <v>городское население</v>
      </c>
      <c r="O148" s="18">
        <v>166.0</v>
      </c>
      <c r="P148" s="18">
        <v>180.0</v>
      </c>
      <c r="Q148" s="18">
        <v>142.0</v>
      </c>
      <c r="R148" s="18">
        <v>132.0</v>
      </c>
      <c r="S148" s="23" t="s">
        <v>37</v>
      </c>
      <c r="T148" s="23" t="s">
        <v>37</v>
      </c>
      <c r="U148" s="23" t="s">
        <v>37</v>
      </c>
      <c r="V148" s="23" t="s">
        <v>37</v>
      </c>
      <c r="W148" s="23" t="s">
        <v>37</v>
      </c>
      <c r="X148" s="23" t="s">
        <v>37</v>
      </c>
      <c r="Y148" s="23" t="s">
        <v>37</v>
      </c>
      <c r="Z148" s="19" t="str">
        <f t="shared" si="6"/>
        <v/>
      </c>
      <c r="AA148" s="19">
        <f t="shared" si="19"/>
        <v>620</v>
      </c>
      <c r="AB148" s="19" t="str">
        <f t="shared" si="8"/>
        <v/>
      </c>
      <c r="AC148" s="19">
        <f t="shared" si="20"/>
        <v>155</v>
      </c>
      <c r="AD148" s="19">
        <f t="shared" si="21"/>
        <v>207</v>
      </c>
      <c r="AE148" s="19" t="str">
        <f t="shared" si="22"/>
        <v>Нет моды</v>
      </c>
      <c r="AF148" s="19">
        <f t="shared" si="23"/>
        <v>132</v>
      </c>
      <c r="AG148" s="19">
        <f t="shared" si="24"/>
        <v>180</v>
      </c>
      <c r="AH148" s="20" t="str">
        <f t="shared" si="14"/>
        <v/>
      </c>
      <c r="AI148" s="24"/>
      <c r="AJ148" s="24"/>
      <c r="AK148" s="24"/>
      <c r="AL148" s="22">
        <f t="shared" si="25"/>
        <v>1</v>
      </c>
    </row>
    <row r="149" ht="12.75" customHeight="1">
      <c r="A149" s="13" t="s">
        <v>51</v>
      </c>
      <c r="B149" s="13" t="str">
        <f>IFERROR(__xludf.DUMMYFUNCTION("REGEXREPLACE(A149, ""\d"", """")"),"         Белгородская область")</f>
        <v>         Белгородская область</v>
      </c>
      <c r="C149" s="14" t="str">
        <f t="shared" si="15"/>
        <v>Белгородская область</v>
      </c>
      <c r="D149" s="3">
        <f t="shared" si="16"/>
        <v>2</v>
      </c>
      <c r="E149" s="15" t="s">
        <v>47</v>
      </c>
      <c r="F149" s="13" t="str">
        <f>IFERROR(__xludf.DUMMYFUNCTION("REGEXEXTRACT(E149, ""[А-Яа-я].*"")"),"транспортные травмы всех видов")</f>
        <v>транспортные травмы всех видов</v>
      </c>
      <c r="G149" s="16">
        <f t="shared" si="17"/>
        <v>2</v>
      </c>
      <c r="H149" s="13" t="s">
        <v>28</v>
      </c>
      <c r="I149" s="13" t="str">
        <f>IFERROR(__xludf.DUMMYFUNCTION("REGEXREPLACE(H149, "".*\s"", """")"),"человек")</f>
        <v>человек</v>
      </c>
      <c r="J149" s="13" t="s">
        <v>29</v>
      </c>
      <c r="K149" s="17" t="str">
        <f>IFERROR(__xludf.DUMMYFUNCTION("REGEXREPLACE(J149, ""^[\d\s]+"", """")"),"значение показателя за год")</f>
        <v>значение показателя за год</v>
      </c>
      <c r="L149" s="16">
        <f t="shared" si="18"/>
        <v>2</v>
      </c>
      <c r="M149" s="13" t="s">
        <v>32</v>
      </c>
      <c r="N149" s="13" t="str">
        <f>IFERROR(__xludf.DUMMYFUNCTION("REGEXEXTRACT(M149, "" (.+)$"")"),"сельское население")</f>
        <v>сельское население</v>
      </c>
      <c r="O149" s="18">
        <v>124.0</v>
      </c>
      <c r="P149" s="18">
        <v>125.0</v>
      </c>
      <c r="Q149" s="18">
        <v>98.0</v>
      </c>
      <c r="R149" s="18">
        <v>102.0</v>
      </c>
      <c r="S149" s="23" t="s">
        <v>37</v>
      </c>
      <c r="T149" s="23" t="s">
        <v>37</v>
      </c>
      <c r="U149" s="23" t="s">
        <v>37</v>
      </c>
      <c r="V149" s="23" t="s">
        <v>37</v>
      </c>
      <c r="W149" s="23" t="s">
        <v>37</v>
      </c>
      <c r="X149" s="23" t="s">
        <v>37</v>
      </c>
      <c r="Y149" s="23" t="s">
        <v>37</v>
      </c>
      <c r="Z149" s="19" t="str">
        <f t="shared" si="6"/>
        <v/>
      </c>
      <c r="AA149" s="19" t="str">
        <f t="shared" si="19"/>
        <v/>
      </c>
      <c r="AB149" s="19">
        <f t="shared" si="8"/>
        <v>449</v>
      </c>
      <c r="AC149" s="19">
        <f t="shared" si="20"/>
        <v>112.25</v>
      </c>
      <c r="AD149" s="19">
        <f t="shared" si="21"/>
        <v>128.5</v>
      </c>
      <c r="AE149" s="19" t="str">
        <f t="shared" si="22"/>
        <v>Нет моды</v>
      </c>
      <c r="AF149" s="19">
        <f t="shared" si="23"/>
        <v>98</v>
      </c>
      <c r="AG149" s="19">
        <f t="shared" si="24"/>
        <v>125</v>
      </c>
      <c r="AH149" s="20" t="str">
        <f t="shared" si="14"/>
        <v>Город: 58%; Село: 42%</v>
      </c>
      <c r="AI149" s="24"/>
      <c r="AJ149" s="24"/>
      <c r="AK149" s="24"/>
      <c r="AL149" s="22">
        <f t="shared" si="25"/>
        <v>1</v>
      </c>
    </row>
    <row r="150" ht="12.75" customHeight="1">
      <c r="A150" s="13" t="s">
        <v>51</v>
      </c>
      <c r="B150" s="13" t="str">
        <f>IFERROR(__xludf.DUMMYFUNCTION("REGEXREPLACE(A150, ""\d"", """")"),"         Белгородская область")</f>
        <v>         Белгородская область</v>
      </c>
      <c r="C150" s="14" t="str">
        <f t="shared" si="15"/>
        <v>Белгородская область</v>
      </c>
      <c r="D150" s="3">
        <f t="shared" si="16"/>
        <v>2</v>
      </c>
      <c r="E150" s="15" t="s">
        <v>48</v>
      </c>
      <c r="F150" s="13" t="str">
        <f>IFERROR(__xludf.DUMMYFUNCTION("REGEXEXTRACT(E150, ""[А-Яа-я].*"")"),"Убийство")</f>
        <v>Убийство</v>
      </c>
      <c r="G150" s="16">
        <f t="shared" si="17"/>
        <v>2</v>
      </c>
      <c r="H150" s="13" t="s">
        <v>28</v>
      </c>
      <c r="I150" s="13" t="str">
        <f>IFERROR(__xludf.DUMMYFUNCTION("REGEXREPLACE(H150, "".*\s"", """")"),"человек")</f>
        <v>человек</v>
      </c>
      <c r="J150" s="13" t="s">
        <v>29</v>
      </c>
      <c r="K150" s="17" t="str">
        <f>IFERROR(__xludf.DUMMYFUNCTION("REGEXREPLACE(J150, ""^[\d\s]+"", """")"),"значение показателя за год")</f>
        <v>значение показателя за год</v>
      </c>
      <c r="L150" s="16">
        <f t="shared" si="18"/>
        <v>2</v>
      </c>
      <c r="M150" s="13" t="s">
        <v>30</v>
      </c>
      <c r="N150" s="13" t="str">
        <f>IFERROR(__xludf.DUMMYFUNCTION("REGEXEXTRACT(M150, "" (.+)$"")"),"все население")</f>
        <v>все население</v>
      </c>
      <c r="O150" s="18">
        <v>90.0</v>
      </c>
      <c r="P150" s="18">
        <v>74.0</v>
      </c>
      <c r="Q150" s="18">
        <v>86.0</v>
      </c>
      <c r="R150" s="18">
        <v>71.0</v>
      </c>
      <c r="S150" s="18">
        <v>58.0</v>
      </c>
      <c r="T150" s="18">
        <v>70.0</v>
      </c>
      <c r="U150" s="18">
        <v>53.0</v>
      </c>
      <c r="V150" s="18">
        <v>48.0</v>
      </c>
      <c r="W150" s="18">
        <v>41.0</v>
      </c>
      <c r="X150" s="18">
        <v>50.0</v>
      </c>
      <c r="Y150" s="18">
        <v>47.0</v>
      </c>
      <c r="Z150" s="19">
        <f t="shared" si="6"/>
        <v>688</v>
      </c>
      <c r="AA150" s="19" t="str">
        <f t="shared" si="19"/>
        <v/>
      </c>
      <c r="AB150" s="19" t="str">
        <f t="shared" si="8"/>
        <v/>
      </c>
      <c r="AC150" s="19">
        <f t="shared" si="20"/>
        <v>62.54545455</v>
      </c>
      <c r="AD150" s="19">
        <f t="shared" si="21"/>
        <v>71</v>
      </c>
      <c r="AE150" s="19" t="str">
        <f t="shared" si="22"/>
        <v>Нет моды</v>
      </c>
      <c r="AF150" s="19">
        <f t="shared" si="23"/>
        <v>41</v>
      </c>
      <c r="AG150" s="19">
        <f t="shared" si="24"/>
        <v>90</v>
      </c>
      <c r="AH150" s="20" t="str">
        <f t="shared" si="14"/>
        <v/>
      </c>
      <c r="AI150" s="21"/>
      <c r="AJ150" s="21"/>
      <c r="AK150" s="21"/>
      <c r="AL150" s="22">
        <f t="shared" si="25"/>
        <v>1</v>
      </c>
    </row>
    <row r="151" ht="12.75" customHeight="1">
      <c r="A151" s="13" t="s">
        <v>51</v>
      </c>
      <c r="B151" s="13" t="str">
        <f>IFERROR(__xludf.DUMMYFUNCTION("REGEXREPLACE(A151, ""\d"", """")"),"         Белгородская область")</f>
        <v>         Белгородская область</v>
      </c>
      <c r="C151" s="14" t="str">
        <f t="shared" si="15"/>
        <v>Белгородская область</v>
      </c>
      <c r="D151" s="3">
        <f t="shared" si="16"/>
        <v>2</v>
      </c>
      <c r="E151" s="15" t="s">
        <v>48</v>
      </c>
      <c r="F151" s="13" t="str">
        <f>IFERROR(__xludf.DUMMYFUNCTION("REGEXEXTRACT(E151, ""[А-Яа-я].*"")"),"Убийство")</f>
        <v>Убийство</v>
      </c>
      <c r="G151" s="16">
        <f t="shared" si="17"/>
        <v>2</v>
      </c>
      <c r="H151" s="13" t="s">
        <v>28</v>
      </c>
      <c r="I151" s="13" t="str">
        <f>IFERROR(__xludf.DUMMYFUNCTION("REGEXREPLACE(H151, "".*\s"", """")"),"человек")</f>
        <v>человек</v>
      </c>
      <c r="J151" s="13" t="s">
        <v>29</v>
      </c>
      <c r="K151" s="17" t="str">
        <f>IFERROR(__xludf.DUMMYFUNCTION("REGEXREPLACE(J151, ""^[\d\s]+"", """")"),"значение показателя за год")</f>
        <v>значение показателя за год</v>
      </c>
      <c r="L151" s="16">
        <f t="shared" si="18"/>
        <v>2</v>
      </c>
      <c r="M151" s="13" t="s">
        <v>31</v>
      </c>
      <c r="N151" s="13" t="str">
        <f>IFERROR(__xludf.DUMMYFUNCTION("REGEXEXTRACT(M151, "" (.+)$"")"),"городское население")</f>
        <v>городское население</v>
      </c>
      <c r="O151" s="18">
        <v>56.0</v>
      </c>
      <c r="P151" s="18">
        <v>54.0</v>
      </c>
      <c r="Q151" s="18">
        <v>50.0</v>
      </c>
      <c r="R151" s="18">
        <v>47.0</v>
      </c>
      <c r="S151" s="18">
        <v>34.0</v>
      </c>
      <c r="T151" s="18">
        <v>46.0</v>
      </c>
      <c r="U151" s="18">
        <v>34.0</v>
      </c>
      <c r="V151" s="18">
        <v>35.0</v>
      </c>
      <c r="W151" s="18">
        <v>32.0</v>
      </c>
      <c r="X151" s="18">
        <v>31.0</v>
      </c>
      <c r="Y151" s="18">
        <v>27.0</v>
      </c>
      <c r="Z151" s="19" t="str">
        <f t="shared" si="6"/>
        <v/>
      </c>
      <c r="AA151" s="19">
        <f t="shared" si="19"/>
        <v>446</v>
      </c>
      <c r="AB151" s="19" t="str">
        <f t="shared" si="8"/>
        <v/>
      </c>
      <c r="AC151" s="19">
        <f t="shared" si="20"/>
        <v>40.54545455</v>
      </c>
      <c r="AD151" s="19">
        <f t="shared" si="21"/>
        <v>49</v>
      </c>
      <c r="AE151" s="19" t="str">
        <f t="shared" si="22"/>
        <v>Нет моды</v>
      </c>
      <c r="AF151" s="19">
        <f t="shared" si="23"/>
        <v>27</v>
      </c>
      <c r="AG151" s="19">
        <f t="shared" si="24"/>
        <v>56</v>
      </c>
      <c r="AH151" s="20" t="str">
        <f t="shared" si="14"/>
        <v/>
      </c>
      <c r="AI151" s="21"/>
      <c r="AJ151" s="21"/>
      <c r="AK151" s="21"/>
      <c r="AL151" s="22">
        <f t="shared" si="25"/>
        <v>1</v>
      </c>
    </row>
    <row r="152" ht="12.75" customHeight="1">
      <c r="A152" s="13" t="s">
        <v>51</v>
      </c>
      <c r="B152" s="13" t="str">
        <f>IFERROR(__xludf.DUMMYFUNCTION("REGEXREPLACE(A152, ""\d"", """")"),"         Белгородская область")</f>
        <v>         Белгородская область</v>
      </c>
      <c r="C152" s="14" t="str">
        <f t="shared" si="15"/>
        <v>Белгородская область</v>
      </c>
      <c r="D152" s="3">
        <f t="shared" si="16"/>
        <v>2</v>
      </c>
      <c r="E152" s="15" t="s">
        <v>48</v>
      </c>
      <c r="F152" s="13" t="str">
        <f>IFERROR(__xludf.DUMMYFUNCTION("REGEXEXTRACT(E152, ""[А-Яа-я].*"")"),"Убийство")</f>
        <v>Убийство</v>
      </c>
      <c r="G152" s="16">
        <f t="shared" si="17"/>
        <v>2</v>
      </c>
      <c r="H152" s="13" t="s">
        <v>28</v>
      </c>
      <c r="I152" s="13" t="str">
        <f>IFERROR(__xludf.DUMMYFUNCTION("REGEXREPLACE(H152, "".*\s"", """")"),"человек")</f>
        <v>человек</v>
      </c>
      <c r="J152" s="13" t="s">
        <v>29</v>
      </c>
      <c r="K152" s="17" t="str">
        <f>IFERROR(__xludf.DUMMYFUNCTION("REGEXREPLACE(J152, ""^[\d\s]+"", """")"),"значение показателя за год")</f>
        <v>значение показателя за год</v>
      </c>
      <c r="L152" s="16">
        <f t="shared" si="18"/>
        <v>2</v>
      </c>
      <c r="M152" s="13" t="s">
        <v>32</v>
      </c>
      <c r="N152" s="13" t="str">
        <f>IFERROR(__xludf.DUMMYFUNCTION("REGEXEXTRACT(M152, "" (.+)$"")"),"сельское население")</f>
        <v>сельское население</v>
      </c>
      <c r="O152" s="18">
        <v>34.0</v>
      </c>
      <c r="P152" s="18">
        <v>20.0</v>
      </c>
      <c r="Q152" s="18">
        <v>36.0</v>
      </c>
      <c r="R152" s="18">
        <v>24.0</v>
      </c>
      <c r="S152" s="18">
        <v>24.0</v>
      </c>
      <c r="T152" s="18">
        <v>24.0</v>
      </c>
      <c r="U152" s="18">
        <v>19.0</v>
      </c>
      <c r="V152" s="18">
        <v>13.0</v>
      </c>
      <c r="W152" s="18">
        <v>9.0</v>
      </c>
      <c r="X152" s="18">
        <v>19.0</v>
      </c>
      <c r="Y152" s="18">
        <v>20.0</v>
      </c>
      <c r="Z152" s="19" t="str">
        <f t="shared" si="6"/>
        <v/>
      </c>
      <c r="AA152" s="19" t="str">
        <f t="shared" si="19"/>
        <v/>
      </c>
      <c r="AB152" s="19">
        <f t="shared" si="8"/>
        <v>242</v>
      </c>
      <c r="AC152" s="19">
        <f t="shared" si="20"/>
        <v>22</v>
      </c>
      <c r="AD152" s="19">
        <f t="shared" si="21"/>
        <v>31.5</v>
      </c>
      <c r="AE152" s="19" t="str">
        <f t="shared" si="22"/>
        <v>Нет моды</v>
      </c>
      <c r="AF152" s="19">
        <f t="shared" si="23"/>
        <v>9</v>
      </c>
      <c r="AG152" s="19">
        <f t="shared" si="24"/>
        <v>36</v>
      </c>
      <c r="AH152" s="20" t="str">
        <f t="shared" si="14"/>
        <v>Город: 65%; Село: 35%</v>
      </c>
      <c r="AI152" s="21"/>
      <c r="AJ152" s="21"/>
      <c r="AK152" s="21"/>
      <c r="AL152" s="22">
        <f t="shared" si="25"/>
        <v>1</v>
      </c>
    </row>
    <row r="153" ht="12.75" customHeight="1">
      <c r="A153" s="13" t="s">
        <v>51</v>
      </c>
      <c r="B153" s="13" t="str">
        <f>IFERROR(__xludf.DUMMYFUNCTION("REGEXREPLACE(A153, ""\d"", """")"),"         Белгородская область")</f>
        <v>         Белгородская область</v>
      </c>
      <c r="C153" s="14" t="str">
        <f t="shared" si="15"/>
        <v>Белгородская область</v>
      </c>
      <c r="D153" s="3">
        <f t="shared" si="16"/>
        <v>2</v>
      </c>
      <c r="E153" s="15" t="s">
        <v>49</v>
      </c>
      <c r="F153" s="13" t="str">
        <f>IFERROR(__xludf.DUMMYFUNCTION("REGEXEXTRACT(E153, ""[А-Яа-я].*"")"),"Цереброваскулярные болезни")</f>
        <v>Цереброваскулярные болезни</v>
      </c>
      <c r="G153" s="16">
        <f t="shared" si="17"/>
        <v>2</v>
      </c>
      <c r="H153" s="13" t="s">
        <v>28</v>
      </c>
      <c r="I153" s="13" t="str">
        <f>IFERROR(__xludf.DUMMYFUNCTION("REGEXREPLACE(H153, "".*\s"", """")"),"человек")</f>
        <v>человек</v>
      </c>
      <c r="J153" s="13" t="s">
        <v>29</v>
      </c>
      <c r="K153" s="17" t="str">
        <f>IFERROR(__xludf.DUMMYFUNCTION("REGEXREPLACE(J153, ""^[\d\s]+"", """")"),"значение показателя за год")</f>
        <v>значение показателя за год</v>
      </c>
      <c r="L153" s="16">
        <f t="shared" si="18"/>
        <v>2</v>
      </c>
      <c r="M153" s="13" t="s">
        <v>30</v>
      </c>
      <c r="N153" s="13" t="str">
        <f>IFERROR(__xludf.DUMMYFUNCTION("REGEXEXTRACT(M153, "" (.+)$"")"),"все население")</f>
        <v>все население</v>
      </c>
      <c r="O153" s="18">
        <v>2241.0</v>
      </c>
      <c r="P153" s="18">
        <v>2365.0</v>
      </c>
      <c r="Q153" s="18">
        <v>2434.0</v>
      </c>
      <c r="R153" s="18">
        <v>2451.0</v>
      </c>
      <c r="S153" s="18">
        <v>2008.0</v>
      </c>
      <c r="T153" s="18">
        <v>2030.0</v>
      </c>
      <c r="U153" s="18">
        <v>1677.0</v>
      </c>
      <c r="V153" s="18">
        <v>1957.0</v>
      </c>
      <c r="W153" s="18">
        <v>2041.0</v>
      </c>
      <c r="X153" s="18">
        <v>2423.0</v>
      </c>
      <c r="Y153" s="18">
        <v>2159.0</v>
      </c>
      <c r="Z153" s="19">
        <f t="shared" si="6"/>
        <v>23786</v>
      </c>
      <c r="AA153" s="19" t="str">
        <f t="shared" si="19"/>
        <v/>
      </c>
      <c r="AB153" s="19" t="str">
        <f t="shared" si="8"/>
        <v/>
      </c>
      <c r="AC153" s="19">
        <f t="shared" si="20"/>
        <v>2162.363636</v>
      </c>
      <c r="AD153" s="19">
        <f t="shared" si="21"/>
        <v>856.5</v>
      </c>
      <c r="AE153" s="19" t="str">
        <f t="shared" si="22"/>
        <v>Нет моды</v>
      </c>
      <c r="AF153" s="19">
        <f t="shared" si="23"/>
        <v>1677</v>
      </c>
      <c r="AG153" s="19">
        <f t="shared" si="24"/>
        <v>2451</v>
      </c>
      <c r="AH153" s="20" t="str">
        <f t="shared" si="14"/>
        <v/>
      </c>
      <c r="AI153" s="21"/>
      <c r="AJ153" s="21"/>
      <c r="AK153" s="21"/>
      <c r="AL153" s="22">
        <f t="shared" si="25"/>
        <v>1</v>
      </c>
    </row>
    <row r="154" ht="12.75" customHeight="1">
      <c r="A154" s="13" t="s">
        <v>51</v>
      </c>
      <c r="B154" s="13" t="str">
        <f>IFERROR(__xludf.DUMMYFUNCTION("REGEXREPLACE(A154, ""\d"", """")"),"         Белгородская область")</f>
        <v>         Белгородская область</v>
      </c>
      <c r="C154" s="14" t="str">
        <f t="shared" si="15"/>
        <v>Белгородская область</v>
      </c>
      <c r="D154" s="3">
        <f t="shared" si="16"/>
        <v>2</v>
      </c>
      <c r="E154" s="15" t="s">
        <v>49</v>
      </c>
      <c r="F154" s="13" t="str">
        <f>IFERROR(__xludf.DUMMYFUNCTION("REGEXEXTRACT(E154, ""[А-Яа-я].*"")"),"Цереброваскулярные болезни")</f>
        <v>Цереброваскулярные болезни</v>
      </c>
      <c r="G154" s="16">
        <f t="shared" si="17"/>
        <v>2</v>
      </c>
      <c r="H154" s="13" t="s">
        <v>28</v>
      </c>
      <c r="I154" s="13" t="str">
        <f>IFERROR(__xludf.DUMMYFUNCTION("REGEXREPLACE(H154, "".*\s"", """")"),"человек")</f>
        <v>человек</v>
      </c>
      <c r="J154" s="13" t="s">
        <v>29</v>
      </c>
      <c r="K154" s="17" t="str">
        <f>IFERROR(__xludf.DUMMYFUNCTION("REGEXREPLACE(J154, ""^[\d\s]+"", """")"),"значение показателя за год")</f>
        <v>значение показателя за год</v>
      </c>
      <c r="L154" s="16">
        <f t="shared" si="18"/>
        <v>2</v>
      </c>
      <c r="M154" s="13" t="s">
        <v>31</v>
      </c>
      <c r="N154" s="13" t="str">
        <f>IFERROR(__xludf.DUMMYFUNCTION("REGEXEXTRACT(M154, "" (.+)$"")"),"городское население")</f>
        <v>городское население</v>
      </c>
      <c r="O154" s="18">
        <v>1611.0</v>
      </c>
      <c r="P154" s="18">
        <v>1646.0</v>
      </c>
      <c r="Q154" s="18">
        <v>1701.0</v>
      </c>
      <c r="R154" s="18">
        <v>1706.0</v>
      </c>
      <c r="S154" s="18">
        <v>1302.0</v>
      </c>
      <c r="T154" s="18">
        <v>1291.0</v>
      </c>
      <c r="U154" s="18">
        <v>1114.0</v>
      </c>
      <c r="V154" s="18">
        <v>1273.0</v>
      </c>
      <c r="W154" s="18">
        <v>1301.0</v>
      </c>
      <c r="X154" s="18">
        <v>1544.0</v>
      </c>
      <c r="Y154" s="18">
        <v>1414.0</v>
      </c>
      <c r="Z154" s="19" t="str">
        <f t="shared" si="6"/>
        <v/>
      </c>
      <c r="AA154" s="19">
        <f t="shared" si="19"/>
        <v>15903</v>
      </c>
      <c r="AB154" s="19" t="str">
        <f t="shared" si="8"/>
        <v/>
      </c>
      <c r="AC154" s="19">
        <f t="shared" si="20"/>
        <v>1445.727273</v>
      </c>
      <c r="AD154" s="19">
        <f t="shared" si="21"/>
        <v>1703.5</v>
      </c>
      <c r="AE154" s="19" t="str">
        <f t="shared" si="22"/>
        <v>Нет моды</v>
      </c>
      <c r="AF154" s="19">
        <f t="shared" si="23"/>
        <v>1114</v>
      </c>
      <c r="AG154" s="19">
        <f t="shared" si="24"/>
        <v>1706</v>
      </c>
      <c r="AH154" s="20" t="str">
        <f t="shared" si="14"/>
        <v/>
      </c>
      <c r="AI154" s="21"/>
      <c r="AJ154" s="21"/>
      <c r="AK154" s="21"/>
      <c r="AL154" s="22">
        <f t="shared" si="25"/>
        <v>1</v>
      </c>
    </row>
    <row r="155" ht="12.75" customHeight="1">
      <c r="A155" s="13" t="s">
        <v>51</v>
      </c>
      <c r="B155" s="13" t="str">
        <f>IFERROR(__xludf.DUMMYFUNCTION("REGEXREPLACE(A155, ""\d"", """")"),"         Белгородская область")</f>
        <v>         Белгородская область</v>
      </c>
      <c r="C155" s="14" t="str">
        <f t="shared" si="15"/>
        <v>Белгородская область</v>
      </c>
      <c r="D155" s="3">
        <f t="shared" si="16"/>
        <v>2</v>
      </c>
      <c r="E155" s="15" t="s">
        <v>49</v>
      </c>
      <c r="F155" s="13" t="str">
        <f>IFERROR(__xludf.DUMMYFUNCTION("REGEXEXTRACT(E155, ""[А-Яа-я].*"")"),"Цереброваскулярные болезни")</f>
        <v>Цереброваскулярные болезни</v>
      </c>
      <c r="G155" s="16">
        <f t="shared" si="17"/>
        <v>2</v>
      </c>
      <c r="H155" s="13" t="s">
        <v>28</v>
      </c>
      <c r="I155" s="13" t="str">
        <f>IFERROR(__xludf.DUMMYFUNCTION("REGEXREPLACE(H155, "".*\s"", """")"),"человек")</f>
        <v>человек</v>
      </c>
      <c r="J155" s="13" t="s">
        <v>29</v>
      </c>
      <c r="K155" s="17" t="str">
        <f>IFERROR(__xludf.DUMMYFUNCTION("REGEXREPLACE(J155, ""^[\d\s]+"", """")"),"значение показателя за год")</f>
        <v>значение показателя за год</v>
      </c>
      <c r="L155" s="16">
        <f t="shared" si="18"/>
        <v>2</v>
      </c>
      <c r="M155" s="13" t="s">
        <v>32</v>
      </c>
      <c r="N155" s="13" t="str">
        <f>IFERROR(__xludf.DUMMYFUNCTION("REGEXEXTRACT(M155, "" (.+)$"")"),"сельское население")</f>
        <v>сельское население</v>
      </c>
      <c r="O155" s="18">
        <v>630.0</v>
      </c>
      <c r="P155" s="18">
        <v>719.0</v>
      </c>
      <c r="Q155" s="18">
        <v>733.0</v>
      </c>
      <c r="R155" s="18">
        <v>745.0</v>
      </c>
      <c r="S155" s="18">
        <v>706.0</v>
      </c>
      <c r="T155" s="18">
        <v>739.0</v>
      </c>
      <c r="U155" s="18">
        <v>563.0</v>
      </c>
      <c r="V155" s="18">
        <v>684.0</v>
      </c>
      <c r="W155" s="18">
        <v>740.0</v>
      </c>
      <c r="X155" s="18">
        <v>879.0</v>
      </c>
      <c r="Y155" s="18">
        <v>745.0</v>
      </c>
      <c r="Z155" s="19" t="str">
        <f t="shared" si="6"/>
        <v/>
      </c>
      <c r="AA155" s="19" t="str">
        <f t="shared" si="19"/>
        <v/>
      </c>
      <c r="AB155" s="19">
        <f t="shared" si="8"/>
        <v>7883</v>
      </c>
      <c r="AC155" s="19">
        <f t="shared" si="20"/>
        <v>716.6363636</v>
      </c>
      <c r="AD155" s="19">
        <f t="shared" si="21"/>
        <v>996.5</v>
      </c>
      <c r="AE155" s="19" t="str">
        <f t="shared" si="22"/>
        <v>Нет моды</v>
      </c>
      <c r="AF155" s="19">
        <f t="shared" si="23"/>
        <v>563</v>
      </c>
      <c r="AG155" s="19">
        <f t="shared" si="24"/>
        <v>879</v>
      </c>
      <c r="AH155" s="20" t="str">
        <f t="shared" si="14"/>
        <v>Город: 67%; Село: 33%</v>
      </c>
      <c r="AI155" s="21"/>
      <c r="AJ155" s="21"/>
      <c r="AK155" s="21"/>
      <c r="AL155" s="22">
        <f t="shared" si="25"/>
        <v>1</v>
      </c>
    </row>
    <row r="156" ht="12.75" customHeight="1">
      <c r="A156" s="13" t="s">
        <v>52</v>
      </c>
      <c r="B156" s="13" t="str">
        <f>IFERROR(__xludf.DUMMYFUNCTION("REGEXREPLACE(A156, ""\d"", """")"),"         Брянская область")</f>
        <v>         Брянская область</v>
      </c>
      <c r="C156" s="14" t="str">
        <f t="shared" si="15"/>
        <v>Брянская область</v>
      </c>
      <c r="D156" s="3">
        <f t="shared" si="16"/>
        <v>2</v>
      </c>
      <c r="E156" s="15" t="s">
        <v>27</v>
      </c>
      <c r="F156" s="13" t="str">
        <f>IFERROR(__xludf.DUMMYFUNCTION("REGEXEXTRACT(E156, ""[А-Яа-я].*"")"),"Болезни органов дыхания")</f>
        <v>Болезни органов дыхания</v>
      </c>
      <c r="G156" s="16">
        <f t="shared" si="17"/>
        <v>2</v>
      </c>
      <c r="H156" s="13" t="s">
        <v>28</v>
      </c>
      <c r="I156" s="13" t="str">
        <f>IFERROR(__xludf.DUMMYFUNCTION("REGEXREPLACE(H156, "".*\s"", """")"),"человек")</f>
        <v>человек</v>
      </c>
      <c r="J156" s="13" t="s">
        <v>29</v>
      </c>
      <c r="K156" s="17" t="str">
        <f>IFERROR(__xludf.DUMMYFUNCTION("REGEXREPLACE(J156, ""^[\d\s]+"", """")"),"значение показателя за год")</f>
        <v>значение показателя за год</v>
      </c>
      <c r="L156" s="16">
        <f t="shared" si="18"/>
        <v>2</v>
      </c>
      <c r="M156" s="13" t="s">
        <v>30</v>
      </c>
      <c r="N156" s="13" t="str">
        <f>IFERROR(__xludf.DUMMYFUNCTION("REGEXEXTRACT(M156, "" (.+)$"")"),"все население")</f>
        <v>все население</v>
      </c>
      <c r="O156" s="18">
        <v>784.0</v>
      </c>
      <c r="P156" s="18">
        <v>846.0</v>
      </c>
      <c r="Q156" s="18">
        <v>790.0</v>
      </c>
      <c r="R156" s="18">
        <v>858.0</v>
      </c>
      <c r="S156" s="18">
        <v>785.0</v>
      </c>
      <c r="T156" s="18">
        <v>747.0</v>
      </c>
      <c r="U156" s="18">
        <v>788.0</v>
      </c>
      <c r="V156" s="18">
        <v>1909.0</v>
      </c>
      <c r="W156" s="18">
        <v>3077.0</v>
      </c>
      <c r="X156" s="18">
        <v>1034.0</v>
      </c>
      <c r="Y156" s="18">
        <v>1085.0</v>
      </c>
      <c r="Z156" s="19">
        <f t="shared" si="6"/>
        <v>12703</v>
      </c>
      <c r="AA156" s="19" t="str">
        <f t="shared" si="19"/>
        <v/>
      </c>
      <c r="AB156" s="19" t="str">
        <f t="shared" si="8"/>
        <v/>
      </c>
      <c r="AC156" s="19">
        <f t="shared" si="20"/>
        <v>1154.818182</v>
      </c>
      <c r="AD156" s="19">
        <f t="shared" si="21"/>
        <v>765.5</v>
      </c>
      <c r="AE156" s="19" t="str">
        <f t="shared" si="22"/>
        <v>Нет моды</v>
      </c>
      <c r="AF156" s="19">
        <f t="shared" si="23"/>
        <v>747</v>
      </c>
      <c r="AG156" s="19">
        <f t="shared" si="24"/>
        <v>3077</v>
      </c>
      <c r="AH156" s="20" t="str">
        <f t="shared" si="14"/>
        <v/>
      </c>
      <c r="AI156" s="21"/>
      <c r="AJ156" s="21"/>
      <c r="AK156" s="21"/>
      <c r="AL156" s="22">
        <f t="shared" si="25"/>
        <v>1</v>
      </c>
    </row>
    <row r="157" ht="12.75" customHeight="1">
      <c r="A157" s="13" t="s">
        <v>52</v>
      </c>
      <c r="B157" s="13" t="str">
        <f>IFERROR(__xludf.DUMMYFUNCTION("REGEXREPLACE(A157, ""\d"", """")"),"         Брянская область")</f>
        <v>         Брянская область</v>
      </c>
      <c r="C157" s="14" t="str">
        <f t="shared" si="15"/>
        <v>Брянская область</v>
      </c>
      <c r="D157" s="3">
        <f t="shared" si="16"/>
        <v>2</v>
      </c>
      <c r="E157" s="15" t="s">
        <v>27</v>
      </c>
      <c r="F157" s="13" t="str">
        <f>IFERROR(__xludf.DUMMYFUNCTION("REGEXEXTRACT(E157, ""[А-Яа-я].*"")"),"Болезни органов дыхания")</f>
        <v>Болезни органов дыхания</v>
      </c>
      <c r="G157" s="16">
        <f t="shared" si="17"/>
        <v>2</v>
      </c>
      <c r="H157" s="13" t="s">
        <v>28</v>
      </c>
      <c r="I157" s="13" t="str">
        <f>IFERROR(__xludf.DUMMYFUNCTION("REGEXREPLACE(H157, "".*\s"", """")"),"человек")</f>
        <v>человек</v>
      </c>
      <c r="J157" s="13" t="s">
        <v>29</v>
      </c>
      <c r="K157" s="17" t="str">
        <f>IFERROR(__xludf.DUMMYFUNCTION("REGEXREPLACE(J157, ""^[\d\s]+"", """")"),"значение показателя за год")</f>
        <v>значение показателя за год</v>
      </c>
      <c r="L157" s="16">
        <f t="shared" si="18"/>
        <v>2</v>
      </c>
      <c r="M157" s="13" t="s">
        <v>31</v>
      </c>
      <c r="N157" s="13" t="str">
        <f>IFERROR(__xludf.DUMMYFUNCTION("REGEXEXTRACT(M157, "" (.+)$"")"),"городское население")</f>
        <v>городское население</v>
      </c>
      <c r="O157" s="18">
        <v>460.0</v>
      </c>
      <c r="P157" s="18">
        <v>483.0</v>
      </c>
      <c r="Q157" s="18">
        <v>464.0</v>
      </c>
      <c r="R157" s="18">
        <v>508.0</v>
      </c>
      <c r="S157" s="18">
        <v>463.0</v>
      </c>
      <c r="T157" s="18">
        <v>512.0</v>
      </c>
      <c r="U157" s="18">
        <v>502.0</v>
      </c>
      <c r="V157" s="18">
        <v>1346.0</v>
      </c>
      <c r="W157" s="18">
        <v>2265.0</v>
      </c>
      <c r="X157" s="18">
        <v>673.0</v>
      </c>
      <c r="Y157" s="18">
        <v>741.0</v>
      </c>
      <c r="Z157" s="19" t="str">
        <f t="shared" si="6"/>
        <v/>
      </c>
      <c r="AA157" s="19">
        <f t="shared" si="19"/>
        <v>8417</v>
      </c>
      <c r="AB157" s="19" t="str">
        <f t="shared" si="8"/>
        <v/>
      </c>
      <c r="AC157" s="19">
        <f t="shared" si="20"/>
        <v>765.1818182</v>
      </c>
      <c r="AD157" s="19">
        <f t="shared" si="21"/>
        <v>784.5</v>
      </c>
      <c r="AE157" s="19" t="str">
        <f t="shared" si="22"/>
        <v>Нет моды</v>
      </c>
      <c r="AF157" s="19">
        <f t="shared" si="23"/>
        <v>460</v>
      </c>
      <c r="AG157" s="19">
        <f t="shared" si="24"/>
        <v>2265</v>
      </c>
      <c r="AH157" s="20" t="str">
        <f t="shared" si="14"/>
        <v/>
      </c>
      <c r="AI157" s="21"/>
      <c r="AJ157" s="21"/>
      <c r="AK157" s="21"/>
      <c r="AL157" s="22">
        <f t="shared" si="25"/>
        <v>1</v>
      </c>
    </row>
    <row r="158" ht="12.75" customHeight="1">
      <c r="A158" s="13" t="s">
        <v>52</v>
      </c>
      <c r="B158" s="13" t="str">
        <f>IFERROR(__xludf.DUMMYFUNCTION("REGEXREPLACE(A158, ""\d"", """")"),"         Брянская область")</f>
        <v>         Брянская область</v>
      </c>
      <c r="C158" s="14" t="str">
        <f t="shared" si="15"/>
        <v>Брянская область</v>
      </c>
      <c r="D158" s="3">
        <f t="shared" si="16"/>
        <v>2</v>
      </c>
      <c r="E158" s="15" t="s">
        <v>27</v>
      </c>
      <c r="F158" s="13" t="str">
        <f>IFERROR(__xludf.DUMMYFUNCTION("REGEXEXTRACT(E158, ""[А-Яа-я].*"")"),"Болезни органов дыхания")</f>
        <v>Болезни органов дыхания</v>
      </c>
      <c r="G158" s="16">
        <f t="shared" si="17"/>
        <v>2</v>
      </c>
      <c r="H158" s="13" t="s">
        <v>28</v>
      </c>
      <c r="I158" s="13" t="str">
        <f>IFERROR(__xludf.DUMMYFUNCTION("REGEXREPLACE(H158, "".*\s"", """")"),"человек")</f>
        <v>человек</v>
      </c>
      <c r="J158" s="13" t="s">
        <v>29</v>
      </c>
      <c r="K158" s="17" t="str">
        <f>IFERROR(__xludf.DUMMYFUNCTION("REGEXREPLACE(J158, ""^[\d\s]+"", """")"),"значение показателя за год")</f>
        <v>значение показателя за год</v>
      </c>
      <c r="L158" s="16">
        <f t="shared" si="18"/>
        <v>2</v>
      </c>
      <c r="M158" s="13" t="s">
        <v>32</v>
      </c>
      <c r="N158" s="13" t="str">
        <f>IFERROR(__xludf.DUMMYFUNCTION("REGEXEXTRACT(M158, "" (.+)$"")"),"сельское население")</f>
        <v>сельское население</v>
      </c>
      <c r="O158" s="18">
        <v>324.0</v>
      </c>
      <c r="P158" s="18">
        <v>363.0</v>
      </c>
      <c r="Q158" s="18">
        <v>326.0</v>
      </c>
      <c r="R158" s="18">
        <v>350.0</v>
      </c>
      <c r="S158" s="18">
        <v>322.0</v>
      </c>
      <c r="T158" s="18">
        <v>235.0</v>
      </c>
      <c r="U158" s="18">
        <v>286.0</v>
      </c>
      <c r="V158" s="18">
        <v>563.0</v>
      </c>
      <c r="W158" s="18">
        <v>812.0</v>
      </c>
      <c r="X158" s="18">
        <v>361.0</v>
      </c>
      <c r="Y158" s="18">
        <v>344.0</v>
      </c>
      <c r="Z158" s="19" t="str">
        <f t="shared" si="6"/>
        <v/>
      </c>
      <c r="AA158" s="19" t="str">
        <f t="shared" si="19"/>
        <v/>
      </c>
      <c r="AB158" s="19">
        <f t="shared" si="8"/>
        <v>4286</v>
      </c>
      <c r="AC158" s="19">
        <f t="shared" si="20"/>
        <v>389.6363636</v>
      </c>
      <c r="AD158" s="19">
        <f t="shared" si="21"/>
        <v>463.5</v>
      </c>
      <c r="AE158" s="19" t="str">
        <f t="shared" si="22"/>
        <v>Нет моды</v>
      </c>
      <c r="AF158" s="19">
        <f t="shared" si="23"/>
        <v>235</v>
      </c>
      <c r="AG158" s="19">
        <f t="shared" si="24"/>
        <v>812</v>
      </c>
      <c r="AH158" s="20" t="str">
        <f t="shared" si="14"/>
        <v>Город: 66%; Село: 34%</v>
      </c>
      <c r="AI158" s="21"/>
      <c r="AJ158" s="21"/>
      <c r="AK158" s="21"/>
      <c r="AL158" s="22">
        <f t="shared" si="25"/>
        <v>1</v>
      </c>
    </row>
    <row r="159" ht="12.75" customHeight="1">
      <c r="A159" s="13" t="s">
        <v>52</v>
      </c>
      <c r="B159" s="13" t="str">
        <f>IFERROR(__xludf.DUMMYFUNCTION("REGEXREPLACE(A159, ""\d"", """")"),"         Брянская область")</f>
        <v>         Брянская область</v>
      </c>
      <c r="C159" s="14" t="str">
        <f t="shared" si="15"/>
        <v>Брянская область</v>
      </c>
      <c r="D159" s="3">
        <f t="shared" si="16"/>
        <v>2</v>
      </c>
      <c r="E159" s="15" t="s">
        <v>33</v>
      </c>
      <c r="F159" s="13" t="str">
        <f>IFERROR(__xludf.DUMMYFUNCTION("REGEXEXTRACT(E159, ""[А-Яа-я].*"")"),"Болезни органов пищеварения")</f>
        <v>Болезни органов пищеварения</v>
      </c>
      <c r="G159" s="16">
        <f t="shared" si="17"/>
        <v>2</v>
      </c>
      <c r="H159" s="13" t="s">
        <v>28</v>
      </c>
      <c r="I159" s="13" t="str">
        <f>IFERROR(__xludf.DUMMYFUNCTION("REGEXREPLACE(H159, "".*\s"", """")"),"человек")</f>
        <v>человек</v>
      </c>
      <c r="J159" s="13" t="s">
        <v>29</v>
      </c>
      <c r="K159" s="17" t="str">
        <f>IFERROR(__xludf.DUMMYFUNCTION("REGEXREPLACE(J159, ""^[\d\s]+"", """")"),"значение показателя за год")</f>
        <v>значение показателя за год</v>
      </c>
      <c r="L159" s="16">
        <f t="shared" si="18"/>
        <v>2</v>
      </c>
      <c r="M159" s="13" t="s">
        <v>30</v>
      </c>
      <c r="N159" s="13" t="str">
        <f>IFERROR(__xludf.DUMMYFUNCTION("REGEXEXTRACT(M159, "" (.+)$"")"),"все население")</f>
        <v>все население</v>
      </c>
      <c r="O159" s="18">
        <v>996.0</v>
      </c>
      <c r="P159" s="18">
        <v>1084.0</v>
      </c>
      <c r="Q159" s="18">
        <v>1044.0</v>
      </c>
      <c r="R159" s="18">
        <v>1055.0</v>
      </c>
      <c r="S159" s="18">
        <v>1020.0</v>
      </c>
      <c r="T159" s="18">
        <v>1112.0</v>
      </c>
      <c r="U159" s="18">
        <v>1023.0</v>
      </c>
      <c r="V159" s="18">
        <v>1183.0</v>
      </c>
      <c r="W159" s="18">
        <v>1099.0</v>
      </c>
      <c r="X159" s="18">
        <v>976.0</v>
      </c>
      <c r="Y159" s="18">
        <v>958.0</v>
      </c>
      <c r="Z159" s="19">
        <f t="shared" si="6"/>
        <v>11550</v>
      </c>
      <c r="AA159" s="19" t="str">
        <f t="shared" si="19"/>
        <v/>
      </c>
      <c r="AB159" s="19" t="str">
        <f t="shared" si="8"/>
        <v/>
      </c>
      <c r="AC159" s="19">
        <f t="shared" si="20"/>
        <v>1050</v>
      </c>
      <c r="AD159" s="19">
        <f t="shared" si="21"/>
        <v>885</v>
      </c>
      <c r="AE159" s="19" t="str">
        <f t="shared" si="22"/>
        <v>Нет моды</v>
      </c>
      <c r="AF159" s="19">
        <f t="shared" si="23"/>
        <v>958</v>
      </c>
      <c r="AG159" s="19">
        <f t="shared" si="24"/>
        <v>1183</v>
      </c>
      <c r="AH159" s="20" t="str">
        <f t="shared" si="14"/>
        <v/>
      </c>
      <c r="AI159" s="21"/>
      <c r="AJ159" s="21"/>
      <c r="AK159" s="21"/>
      <c r="AL159" s="22">
        <f t="shared" si="25"/>
        <v>1</v>
      </c>
    </row>
    <row r="160" ht="12.75" customHeight="1">
      <c r="A160" s="13" t="s">
        <v>52</v>
      </c>
      <c r="B160" s="13" t="str">
        <f>IFERROR(__xludf.DUMMYFUNCTION("REGEXREPLACE(A160, ""\d"", """")"),"         Брянская область")</f>
        <v>         Брянская область</v>
      </c>
      <c r="C160" s="14" t="str">
        <f t="shared" si="15"/>
        <v>Брянская область</v>
      </c>
      <c r="D160" s="3">
        <f t="shared" si="16"/>
        <v>2</v>
      </c>
      <c r="E160" s="15" t="s">
        <v>33</v>
      </c>
      <c r="F160" s="13" t="str">
        <f>IFERROR(__xludf.DUMMYFUNCTION("REGEXEXTRACT(E160, ""[А-Яа-я].*"")"),"Болезни органов пищеварения")</f>
        <v>Болезни органов пищеварения</v>
      </c>
      <c r="G160" s="16">
        <f t="shared" si="17"/>
        <v>2</v>
      </c>
      <c r="H160" s="13" t="s">
        <v>28</v>
      </c>
      <c r="I160" s="13" t="str">
        <f>IFERROR(__xludf.DUMMYFUNCTION("REGEXREPLACE(H160, "".*\s"", """")"),"человек")</f>
        <v>человек</v>
      </c>
      <c r="J160" s="13" t="s">
        <v>29</v>
      </c>
      <c r="K160" s="17" t="str">
        <f>IFERROR(__xludf.DUMMYFUNCTION("REGEXREPLACE(J160, ""^[\d\s]+"", """")"),"значение показателя за год")</f>
        <v>значение показателя за год</v>
      </c>
      <c r="L160" s="16">
        <f t="shared" si="18"/>
        <v>2</v>
      </c>
      <c r="M160" s="13" t="s">
        <v>31</v>
      </c>
      <c r="N160" s="13" t="str">
        <f>IFERROR(__xludf.DUMMYFUNCTION("REGEXEXTRACT(M160, "" (.+)$"")"),"городское население")</f>
        <v>городское население</v>
      </c>
      <c r="O160" s="18">
        <v>640.0</v>
      </c>
      <c r="P160" s="18">
        <v>706.0</v>
      </c>
      <c r="Q160" s="18">
        <v>719.0</v>
      </c>
      <c r="R160" s="18">
        <v>713.0</v>
      </c>
      <c r="S160" s="18">
        <v>683.0</v>
      </c>
      <c r="T160" s="18">
        <v>742.0</v>
      </c>
      <c r="U160" s="18">
        <v>678.0</v>
      </c>
      <c r="V160" s="18">
        <v>838.0</v>
      </c>
      <c r="W160" s="18">
        <v>784.0</v>
      </c>
      <c r="X160" s="18">
        <v>702.0</v>
      </c>
      <c r="Y160" s="18">
        <v>666.0</v>
      </c>
      <c r="Z160" s="19" t="str">
        <f t="shared" si="6"/>
        <v/>
      </c>
      <c r="AA160" s="19">
        <f t="shared" si="19"/>
        <v>7871</v>
      </c>
      <c r="AB160" s="19" t="str">
        <f t="shared" si="8"/>
        <v/>
      </c>
      <c r="AC160" s="19">
        <f t="shared" si="20"/>
        <v>715.5454545</v>
      </c>
      <c r="AD160" s="19">
        <f t="shared" si="21"/>
        <v>898</v>
      </c>
      <c r="AE160" s="19" t="str">
        <f t="shared" si="22"/>
        <v>Нет моды</v>
      </c>
      <c r="AF160" s="19">
        <f t="shared" si="23"/>
        <v>640</v>
      </c>
      <c r="AG160" s="19">
        <f t="shared" si="24"/>
        <v>838</v>
      </c>
      <c r="AH160" s="20" t="str">
        <f t="shared" si="14"/>
        <v/>
      </c>
      <c r="AI160" s="21"/>
      <c r="AJ160" s="21"/>
      <c r="AK160" s="21"/>
      <c r="AL160" s="22">
        <f t="shared" si="25"/>
        <v>1</v>
      </c>
    </row>
    <row r="161" ht="12.75" customHeight="1">
      <c r="A161" s="13" t="s">
        <v>52</v>
      </c>
      <c r="B161" s="13" t="str">
        <f>IFERROR(__xludf.DUMMYFUNCTION("REGEXREPLACE(A161, ""\d"", """")"),"         Брянская область")</f>
        <v>         Брянская область</v>
      </c>
      <c r="C161" s="14" t="str">
        <f t="shared" si="15"/>
        <v>Брянская область</v>
      </c>
      <c r="D161" s="3">
        <f t="shared" si="16"/>
        <v>2</v>
      </c>
      <c r="E161" s="15" t="s">
        <v>33</v>
      </c>
      <c r="F161" s="13" t="str">
        <f>IFERROR(__xludf.DUMMYFUNCTION("REGEXEXTRACT(E161, ""[А-Яа-я].*"")"),"Болезни органов пищеварения")</f>
        <v>Болезни органов пищеварения</v>
      </c>
      <c r="G161" s="16">
        <f t="shared" si="17"/>
        <v>2</v>
      </c>
      <c r="H161" s="13" t="s">
        <v>28</v>
      </c>
      <c r="I161" s="13" t="str">
        <f>IFERROR(__xludf.DUMMYFUNCTION("REGEXREPLACE(H161, "".*\s"", """")"),"человек")</f>
        <v>человек</v>
      </c>
      <c r="J161" s="13" t="s">
        <v>29</v>
      </c>
      <c r="K161" s="17" t="str">
        <f>IFERROR(__xludf.DUMMYFUNCTION("REGEXREPLACE(J161, ""^[\d\s]+"", """")"),"значение показателя за год")</f>
        <v>значение показателя за год</v>
      </c>
      <c r="L161" s="16">
        <f t="shared" si="18"/>
        <v>2</v>
      </c>
      <c r="M161" s="13" t="s">
        <v>32</v>
      </c>
      <c r="N161" s="13" t="str">
        <f>IFERROR(__xludf.DUMMYFUNCTION("REGEXEXTRACT(M161, "" (.+)$"")"),"сельское население")</f>
        <v>сельское население</v>
      </c>
      <c r="O161" s="18">
        <v>356.0</v>
      </c>
      <c r="P161" s="18">
        <v>378.0</v>
      </c>
      <c r="Q161" s="18">
        <v>325.0</v>
      </c>
      <c r="R161" s="18">
        <v>342.0</v>
      </c>
      <c r="S161" s="18">
        <v>337.0</v>
      </c>
      <c r="T161" s="18">
        <v>370.0</v>
      </c>
      <c r="U161" s="18">
        <v>345.0</v>
      </c>
      <c r="V161" s="18">
        <v>345.0</v>
      </c>
      <c r="W161" s="18">
        <v>315.0</v>
      </c>
      <c r="X161" s="18">
        <v>274.0</v>
      </c>
      <c r="Y161" s="18">
        <v>292.0</v>
      </c>
      <c r="Z161" s="19" t="str">
        <f t="shared" si="6"/>
        <v/>
      </c>
      <c r="AA161" s="19" t="str">
        <f t="shared" si="19"/>
        <v/>
      </c>
      <c r="AB161" s="19">
        <f t="shared" si="8"/>
        <v>3679</v>
      </c>
      <c r="AC161" s="19">
        <f t="shared" si="20"/>
        <v>334.4545455</v>
      </c>
      <c r="AD161" s="19">
        <f t="shared" si="21"/>
        <v>509</v>
      </c>
      <c r="AE161" s="19" t="str">
        <f t="shared" si="22"/>
        <v>Нет моды</v>
      </c>
      <c r="AF161" s="19">
        <f t="shared" si="23"/>
        <v>274</v>
      </c>
      <c r="AG161" s="19">
        <f t="shared" si="24"/>
        <v>378</v>
      </c>
      <c r="AH161" s="20" t="str">
        <f t="shared" si="14"/>
        <v>Город: 68%; Село: 32%</v>
      </c>
      <c r="AI161" s="21"/>
      <c r="AJ161" s="21"/>
      <c r="AK161" s="21"/>
      <c r="AL161" s="22">
        <f t="shared" si="25"/>
        <v>1</v>
      </c>
    </row>
    <row r="162" ht="12.75" customHeight="1">
      <c r="A162" s="13" t="s">
        <v>52</v>
      </c>
      <c r="B162" s="13" t="str">
        <f>IFERROR(__xludf.DUMMYFUNCTION("REGEXREPLACE(A162, ""\d"", """")"),"         Брянская область")</f>
        <v>         Брянская область</v>
      </c>
      <c r="C162" s="14" t="str">
        <f t="shared" si="15"/>
        <v>Брянская область</v>
      </c>
      <c r="D162" s="3">
        <f t="shared" si="16"/>
        <v>2</v>
      </c>
      <c r="E162" s="15" t="s">
        <v>34</v>
      </c>
      <c r="F162" s="13" t="str">
        <f>IFERROR(__xludf.DUMMYFUNCTION("REGEXEXTRACT(E162, ""[А-Яа-я].*"")"),"Болезни системы кровообращения")</f>
        <v>Болезни системы кровообращения</v>
      </c>
      <c r="G162" s="16">
        <f t="shared" si="17"/>
        <v>2</v>
      </c>
      <c r="H162" s="13" t="s">
        <v>28</v>
      </c>
      <c r="I162" s="13" t="str">
        <f>IFERROR(__xludf.DUMMYFUNCTION("REGEXREPLACE(H162, "".*\s"", """")"),"человек")</f>
        <v>человек</v>
      </c>
      <c r="J162" s="13" t="s">
        <v>29</v>
      </c>
      <c r="K162" s="17" t="str">
        <f>IFERROR(__xludf.DUMMYFUNCTION("REGEXREPLACE(J162, ""^[\d\s]+"", """")"),"значение показателя за год")</f>
        <v>значение показателя за год</v>
      </c>
      <c r="L162" s="16">
        <f t="shared" si="18"/>
        <v>2</v>
      </c>
      <c r="M162" s="13" t="s">
        <v>30</v>
      </c>
      <c r="N162" s="13" t="str">
        <f>IFERROR(__xludf.DUMMYFUNCTION("REGEXEXTRACT(M162, "" (.+)$"")"),"все население")</f>
        <v>все население</v>
      </c>
      <c r="O162" s="18">
        <v>11282.0</v>
      </c>
      <c r="P162" s="18">
        <v>9755.0</v>
      </c>
      <c r="Q162" s="18">
        <v>10194.0</v>
      </c>
      <c r="R162" s="18">
        <v>9139.0</v>
      </c>
      <c r="S162" s="18">
        <v>9133.0</v>
      </c>
      <c r="T162" s="18">
        <v>8958.0</v>
      </c>
      <c r="U162" s="18">
        <v>8415.0</v>
      </c>
      <c r="V162" s="18">
        <v>8618.0</v>
      </c>
      <c r="W162" s="18">
        <v>8548.0</v>
      </c>
      <c r="X162" s="18">
        <v>8141.0</v>
      </c>
      <c r="Y162" s="18">
        <v>7761.0</v>
      </c>
      <c r="Z162" s="19">
        <f t="shared" si="6"/>
        <v>99944</v>
      </c>
      <c r="AA162" s="19" t="str">
        <f t="shared" si="19"/>
        <v/>
      </c>
      <c r="AB162" s="19" t="str">
        <f t="shared" si="8"/>
        <v/>
      </c>
      <c r="AC162" s="19">
        <f t="shared" si="20"/>
        <v>9085.818182</v>
      </c>
      <c r="AD162" s="19">
        <f t="shared" si="21"/>
        <v>4069.5</v>
      </c>
      <c r="AE162" s="19" t="str">
        <f t="shared" si="22"/>
        <v>Нет моды</v>
      </c>
      <c r="AF162" s="19">
        <f t="shared" si="23"/>
        <v>7761</v>
      </c>
      <c r="AG162" s="19">
        <f t="shared" si="24"/>
        <v>11282</v>
      </c>
      <c r="AH162" s="20" t="str">
        <f t="shared" si="14"/>
        <v/>
      </c>
      <c r="AI162" s="21"/>
      <c r="AJ162" s="21"/>
      <c r="AK162" s="21"/>
      <c r="AL162" s="22">
        <f t="shared" si="25"/>
        <v>1</v>
      </c>
    </row>
    <row r="163" ht="12.75" customHeight="1">
      <c r="A163" s="13" t="s">
        <v>52</v>
      </c>
      <c r="B163" s="13" t="str">
        <f>IFERROR(__xludf.DUMMYFUNCTION("REGEXREPLACE(A163, ""\d"", """")"),"         Брянская область")</f>
        <v>         Брянская область</v>
      </c>
      <c r="C163" s="14" t="str">
        <f t="shared" si="15"/>
        <v>Брянская область</v>
      </c>
      <c r="D163" s="3">
        <f t="shared" si="16"/>
        <v>2</v>
      </c>
      <c r="E163" s="15" t="s">
        <v>34</v>
      </c>
      <c r="F163" s="13" t="str">
        <f>IFERROR(__xludf.DUMMYFUNCTION("REGEXEXTRACT(E163, ""[А-Яа-я].*"")"),"Болезни системы кровообращения")</f>
        <v>Болезни системы кровообращения</v>
      </c>
      <c r="G163" s="16">
        <f t="shared" si="17"/>
        <v>2</v>
      </c>
      <c r="H163" s="13" t="s">
        <v>28</v>
      </c>
      <c r="I163" s="13" t="str">
        <f>IFERROR(__xludf.DUMMYFUNCTION("REGEXREPLACE(H163, "".*\s"", """")"),"человек")</f>
        <v>человек</v>
      </c>
      <c r="J163" s="13" t="s">
        <v>29</v>
      </c>
      <c r="K163" s="17" t="str">
        <f>IFERROR(__xludf.DUMMYFUNCTION("REGEXREPLACE(J163, ""^[\d\s]+"", """")"),"значение показателя за год")</f>
        <v>значение показателя за год</v>
      </c>
      <c r="L163" s="16">
        <f t="shared" si="18"/>
        <v>2</v>
      </c>
      <c r="M163" s="13" t="s">
        <v>31</v>
      </c>
      <c r="N163" s="13" t="str">
        <f>IFERROR(__xludf.DUMMYFUNCTION("REGEXEXTRACT(M163, "" (.+)$"")"),"городское население")</f>
        <v>городское население</v>
      </c>
      <c r="O163" s="18">
        <v>7316.0</v>
      </c>
      <c r="P163" s="18">
        <v>6768.0</v>
      </c>
      <c r="Q163" s="18">
        <v>6872.0</v>
      </c>
      <c r="R163" s="18">
        <v>6217.0</v>
      </c>
      <c r="S163" s="18">
        <v>6177.0</v>
      </c>
      <c r="T163" s="18">
        <v>6039.0</v>
      </c>
      <c r="U163" s="18">
        <v>5788.0</v>
      </c>
      <c r="V163" s="18">
        <v>6064.0</v>
      </c>
      <c r="W163" s="18">
        <v>5998.0</v>
      </c>
      <c r="X163" s="18">
        <v>5622.0</v>
      </c>
      <c r="Y163" s="18">
        <v>5437.0</v>
      </c>
      <c r="Z163" s="19" t="str">
        <f t="shared" si="6"/>
        <v/>
      </c>
      <c r="AA163" s="19">
        <f t="shared" si="19"/>
        <v>68298</v>
      </c>
      <c r="AB163" s="19" t="str">
        <f t="shared" si="8"/>
        <v/>
      </c>
      <c r="AC163" s="19">
        <f t="shared" si="20"/>
        <v>6208.909091</v>
      </c>
      <c r="AD163" s="19">
        <f t="shared" si="21"/>
        <v>7538.5</v>
      </c>
      <c r="AE163" s="19" t="str">
        <f t="shared" si="22"/>
        <v>Нет моды</v>
      </c>
      <c r="AF163" s="19">
        <f t="shared" si="23"/>
        <v>5437</v>
      </c>
      <c r="AG163" s="19">
        <f t="shared" si="24"/>
        <v>7316</v>
      </c>
      <c r="AH163" s="20" t="str">
        <f t="shared" si="14"/>
        <v/>
      </c>
      <c r="AI163" s="21"/>
      <c r="AJ163" s="21"/>
      <c r="AK163" s="21"/>
      <c r="AL163" s="22">
        <f t="shared" si="25"/>
        <v>1</v>
      </c>
    </row>
    <row r="164" ht="12.75" customHeight="1">
      <c r="A164" s="13" t="s">
        <v>52</v>
      </c>
      <c r="B164" s="13" t="str">
        <f>IFERROR(__xludf.DUMMYFUNCTION("REGEXREPLACE(A164, ""\d"", """")"),"         Брянская область")</f>
        <v>         Брянская область</v>
      </c>
      <c r="C164" s="14" t="str">
        <f t="shared" si="15"/>
        <v>Брянская область</v>
      </c>
      <c r="D164" s="3">
        <f t="shared" si="16"/>
        <v>2</v>
      </c>
      <c r="E164" s="15" t="s">
        <v>34</v>
      </c>
      <c r="F164" s="13" t="str">
        <f>IFERROR(__xludf.DUMMYFUNCTION("REGEXEXTRACT(E164, ""[А-Яа-я].*"")"),"Болезни системы кровообращения")</f>
        <v>Болезни системы кровообращения</v>
      </c>
      <c r="G164" s="16">
        <f t="shared" si="17"/>
        <v>2</v>
      </c>
      <c r="H164" s="13" t="s">
        <v>28</v>
      </c>
      <c r="I164" s="13" t="str">
        <f>IFERROR(__xludf.DUMMYFUNCTION("REGEXREPLACE(H164, "".*\s"", """")"),"человек")</f>
        <v>человек</v>
      </c>
      <c r="J164" s="13" t="s">
        <v>29</v>
      </c>
      <c r="K164" s="17" t="str">
        <f>IFERROR(__xludf.DUMMYFUNCTION("REGEXREPLACE(J164, ""^[\d\s]+"", """")"),"значение показателя за год")</f>
        <v>значение показателя за год</v>
      </c>
      <c r="L164" s="16">
        <f t="shared" si="18"/>
        <v>2</v>
      </c>
      <c r="M164" s="13" t="s">
        <v>32</v>
      </c>
      <c r="N164" s="13" t="str">
        <f>IFERROR(__xludf.DUMMYFUNCTION("REGEXEXTRACT(M164, "" (.+)$"")"),"сельское население")</f>
        <v>сельское население</v>
      </c>
      <c r="O164" s="18">
        <v>3966.0</v>
      </c>
      <c r="P164" s="18">
        <v>2987.0</v>
      </c>
      <c r="Q164" s="18">
        <v>3322.0</v>
      </c>
      <c r="R164" s="18">
        <v>2922.0</v>
      </c>
      <c r="S164" s="18">
        <v>2956.0</v>
      </c>
      <c r="T164" s="18">
        <v>2919.0</v>
      </c>
      <c r="U164" s="18">
        <v>2627.0</v>
      </c>
      <c r="V164" s="18">
        <v>2554.0</v>
      </c>
      <c r="W164" s="18">
        <v>2550.0</v>
      </c>
      <c r="X164" s="18">
        <v>2519.0</v>
      </c>
      <c r="Y164" s="18">
        <v>2324.0</v>
      </c>
      <c r="Z164" s="19" t="str">
        <f t="shared" si="6"/>
        <v/>
      </c>
      <c r="AA164" s="19" t="str">
        <f t="shared" si="19"/>
        <v/>
      </c>
      <c r="AB164" s="19">
        <f t="shared" si="8"/>
        <v>31646</v>
      </c>
      <c r="AC164" s="19">
        <f t="shared" si="20"/>
        <v>2876.909091</v>
      </c>
      <c r="AD164" s="19">
        <f t="shared" si="21"/>
        <v>4701.5</v>
      </c>
      <c r="AE164" s="19" t="str">
        <f t="shared" si="22"/>
        <v>Нет моды</v>
      </c>
      <c r="AF164" s="19">
        <f t="shared" si="23"/>
        <v>2324</v>
      </c>
      <c r="AG164" s="19">
        <f t="shared" si="24"/>
        <v>3966</v>
      </c>
      <c r="AH164" s="20" t="str">
        <f t="shared" si="14"/>
        <v>Город: 68%; Село: 32%</v>
      </c>
      <c r="AI164" s="21"/>
      <c r="AJ164" s="21"/>
      <c r="AK164" s="21"/>
      <c r="AL164" s="22">
        <f t="shared" si="25"/>
        <v>1</v>
      </c>
    </row>
    <row r="165" ht="12.75" customHeight="1">
      <c r="A165" s="13" t="s">
        <v>52</v>
      </c>
      <c r="B165" s="13" t="str">
        <f>IFERROR(__xludf.DUMMYFUNCTION("REGEXREPLACE(A165, ""\d"", """")"),"         Брянская область")</f>
        <v>         Брянская область</v>
      </c>
      <c r="C165" s="14" t="str">
        <f t="shared" si="15"/>
        <v>Брянская область</v>
      </c>
      <c r="D165" s="3">
        <f t="shared" si="16"/>
        <v>2</v>
      </c>
      <c r="E165" s="15" t="s">
        <v>35</v>
      </c>
      <c r="F165" s="13" t="str">
        <f>IFERROR(__xludf.DUMMYFUNCTION("REGEXEXTRACT(E165, ""[А-Яа-я].*"")"),"внешние причины")</f>
        <v>внешние причины</v>
      </c>
      <c r="G165" s="16">
        <f t="shared" si="17"/>
        <v>2</v>
      </c>
      <c r="H165" s="13" t="s">
        <v>28</v>
      </c>
      <c r="I165" s="13" t="str">
        <f>IFERROR(__xludf.DUMMYFUNCTION("REGEXREPLACE(H165, "".*\s"", """")"),"человек")</f>
        <v>человек</v>
      </c>
      <c r="J165" s="13" t="s">
        <v>29</v>
      </c>
      <c r="K165" s="17" t="str">
        <f>IFERROR(__xludf.DUMMYFUNCTION("REGEXREPLACE(J165, ""^[\d\s]+"", """")"),"значение показателя за год")</f>
        <v>значение показателя за год</v>
      </c>
      <c r="L165" s="16">
        <f t="shared" si="18"/>
        <v>2</v>
      </c>
      <c r="M165" s="13" t="s">
        <v>30</v>
      </c>
      <c r="N165" s="13" t="str">
        <f>IFERROR(__xludf.DUMMYFUNCTION("REGEXEXTRACT(M165, "" (.+)$"")"),"все население")</f>
        <v>все население</v>
      </c>
      <c r="O165" s="18">
        <v>1999.0</v>
      </c>
      <c r="P165" s="18">
        <v>2101.0</v>
      </c>
      <c r="Q165" s="18">
        <v>1803.0</v>
      </c>
      <c r="R165" s="18">
        <v>1631.0</v>
      </c>
      <c r="S165" s="18">
        <v>1553.0</v>
      </c>
      <c r="T165" s="18">
        <v>1363.0</v>
      </c>
      <c r="U165" s="18">
        <v>1226.0</v>
      </c>
      <c r="V165" s="18">
        <v>1315.0</v>
      </c>
      <c r="W165" s="18">
        <v>1404.0</v>
      </c>
      <c r="X165" s="18">
        <v>1488.0</v>
      </c>
      <c r="Y165" s="18">
        <v>1576.0</v>
      </c>
      <c r="Z165" s="19">
        <f t="shared" si="6"/>
        <v>17459</v>
      </c>
      <c r="AA165" s="19" t="str">
        <f t="shared" si="19"/>
        <v/>
      </c>
      <c r="AB165" s="19" t="str">
        <f t="shared" si="8"/>
        <v/>
      </c>
      <c r="AC165" s="19">
        <f t="shared" si="20"/>
        <v>1587.181818</v>
      </c>
      <c r="AD165" s="19">
        <f t="shared" si="21"/>
        <v>2212.5</v>
      </c>
      <c r="AE165" s="19" t="str">
        <f t="shared" si="22"/>
        <v>Нет моды</v>
      </c>
      <c r="AF165" s="19">
        <f t="shared" si="23"/>
        <v>1226</v>
      </c>
      <c r="AG165" s="19">
        <f t="shared" si="24"/>
        <v>2101</v>
      </c>
      <c r="AH165" s="20" t="str">
        <f t="shared" si="14"/>
        <v/>
      </c>
      <c r="AI165" s="21"/>
      <c r="AJ165" s="21"/>
      <c r="AK165" s="21"/>
      <c r="AL165" s="22">
        <f t="shared" si="25"/>
        <v>1</v>
      </c>
    </row>
    <row r="166" ht="12.75" customHeight="1">
      <c r="A166" s="13" t="s">
        <v>52</v>
      </c>
      <c r="B166" s="13" t="str">
        <f>IFERROR(__xludf.DUMMYFUNCTION("REGEXREPLACE(A166, ""\d"", """")"),"         Брянская область")</f>
        <v>         Брянская область</v>
      </c>
      <c r="C166" s="14" t="str">
        <f t="shared" si="15"/>
        <v>Брянская область</v>
      </c>
      <c r="D166" s="3">
        <f t="shared" si="16"/>
        <v>2</v>
      </c>
      <c r="E166" s="15" t="s">
        <v>35</v>
      </c>
      <c r="F166" s="13" t="str">
        <f>IFERROR(__xludf.DUMMYFUNCTION("REGEXEXTRACT(E166, ""[А-Яа-я].*"")"),"внешние причины")</f>
        <v>внешние причины</v>
      </c>
      <c r="G166" s="16">
        <f t="shared" si="17"/>
        <v>2</v>
      </c>
      <c r="H166" s="13" t="s">
        <v>28</v>
      </c>
      <c r="I166" s="13" t="str">
        <f>IFERROR(__xludf.DUMMYFUNCTION("REGEXREPLACE(H166, "".*\s"", """")"),"человек")</f>
        <v>человек</v>
      </c>
      <c r="J166" s="13" t="s">
        <v>29</v>
      </c>
      <c r="K166" s="17" t="str">
        <f>IFERROR(__xludf.DUMMYFUNCTION("REGEXREPLACE(J166, ""^[\d\s]+"", """")"),"значение показателя за год")</f>
        <v>значение показателя за год</v>
      </c>
      <c r="L166" s="16">
        <f t="shared" si="18"/>
        <v>2</v>
      </c>
      <c r="M166" s="13" t="s">
        <v>31</v>
      </c>
      <c r="N166" s="13" t="str">
        <f>IFERROR(__xludf.DUMMYFUNCTION("REGEXEXTRACT(M166, "" (.+)$"")"),"городское население")</f>
        <v>городское население</v>
      </c>
      <c r="O166" s="18">
        <v>1237.0</v>
      </c>
      <c r="P166" s="18">
        <v>1329.0</v>
      </c>
      <c r="Q166" s="18">
        <v>1149.0</v>
      </c>
      <c r="R166" s="18">
        <v>1003.0</v>
      </c>
      <c r="S166" s="18">
        <v>953.0</v>
      </c>
      <c r="T166" s="18">
        <v>844.0</v>
      </c>
      <c r="U166" s="18">
        <v>773.0</v>
      </c>
      <c r="V166" s="18">
        <v>851.0</v>
      </c>
      <c r="W166" s="18">
        <v>939.0</v>
      </c>
      <c r="X166" s="18">
        <v>969.0</v>
      </c>
      <c r="Y166" s="18">
        <v>1010.0</v>
      </c>
      <c r="Z166" s="19" t="str">
        <f t="shared" si="6"/>
        <v/>
      </c>
      <c r="AA166" s="19">
        <f t="shared" si="19"/>
        <v>11057</v>
      </c>
      <c r="AB166" s="19" t="str">
        <f t="shared" si="8"/>
        <v/>
      </c>
      <c r="AC166" s="19">
        <f t="shared" si="20"/>
        <v>1005.181818</v>
      </c>
      <c r="AD166" s="19">
        <f t="shared" si="21"/>
        <v>1276</v>
      </c>
      <c r="AE166" s="19" t="str">
        <f t="shared" si="22"/>
        <v>Нет моды</v>
      </c>
      <c r="AF166" s="19">
        <f t="shared" si="23"/>
        <v>773</v>
      </c>
      <c r="AG166" s="19">
        <f t="shared" si="24"/>
        <v>1329</v>
      </c>
      <c r="AH166" s="20" t="str">
        <f t="shared" si="14"/>
        <v/>
      </c>
      <c r="AI166" s="21"/>
      <c r="AJ166" s="21"/>
      <c r="AK166" s="21"/>
      <c r="AL166" s="22">
        <f t="shared" si="25"/>
        <v>1</v>
      </c>
    </row>
    <row r="167" ht="12.75" customHeight="1">
      <c r="A167" s="13" t="s">
        <v>52</v>
      </c>
      <c r="B167" s="13" t="str">
        <f>IFERROR(__xludf.DUMMYFUNCTION("REGEXREPLACE(A167, ""\d"", """")"),"         Брянская область")</f>
        <v>         Брянская область</v>
      </c>
      <c r="C167" s="14" t="str">
        <f t="shared" si="15"/>
        <v>Брянская область</v>
      </c>
      <c r="D167" s="3">
        <f t="shared" si="16"/>
        <v>2</v>
      </c>
      <c r="E167" s="15" t="s">
        <v>35</v>
      </c>
      <c r="F167" s="13" t="str">
        <f>IFERROR(__xludf.DUMMYFUNCTION("REGEXEXTRACT(E167, ""[А-Яа-я].*"")"),"внешние причины")</f>
        <v>внешние причины</v>
      </c>
      <c r="G167" s="16">
        <f t="shared" si="17"/>
        <v>2</v>
      </c>
      <c r="H167" s="13" t="s">
        <v>28</v>
      </c>
      <c r="I167" s="13" t="str">
        <f>IFERROR(__xludf.DUMMYFUNCTION("REGEXREPLACE(H167, "".*\s"", """")"),"человек")</f>
        <v>человек</v>
      </c>
      <c r="J167" s="13" t="s">
        <v>29</v>
      </c>
      <c r="K167" s="17" t="str">
        <f>IFERROR(__xludf.DUMMYFUNCTION("REGEXREPLACE(J167, ""^[\d\s]+"", """")"),"значение показателя за год")</f>
        <v>значение показателя за год</v>
      </c>
      <c r="L167" s="16">
        <f t="shared" si="18"/>
        <v>2</v>
      </c>
      <c r="M167" s="13" t="s">
        <v>32</v>
      </c>
      <c r="N167" s="13" t="str">
        <f>IFERROR(__xludf.DUMMYFUNCTION("REGEXEXTRACT(M167, "" (.+)$"")"),"сельское население")</f>
        <v>сельское население</v>
      </c>
      <c r="O167" s="18">
        <v>762.0</v>
      </c>
      <c r="P167" s="18">
        <v>772.0</v>
      </c>
      <c r="Q167" s="18">
        <v>654.0</v>
      </c>
      <c r="R167" s="18">
        <v>628.0</v>
      </c>
      <c r="S167" s="18">
        <v>600.0</v>
      </c>
      <c r="T167" s="18">
        <v>519.0</v>
      </c>
      <c r="U167" s="18">
        <v>453.0</v>
      </c>
      <c r="V167" s="18">
        <v>464.0</v>
      </c>
      <c r="W167" s="18">
        <v>465.0</v>
      </c>
      <c r="X167" s="18">
        <v>519.0</v>
      </c>
      <c r="Y167" s="18">
        <v>566.0</v>
      </c>
      <c r="Z167" s="19" t="str">
        <f t="shared" si="6"/>
        <v/>
      </c>
      <c r="AA167" s="19" t="str">
        <f t="shared" si="19"/>
        <v/>
      </c>
      <c r="AB167" s="19">
        <f t="shared" si="8"/>
        <v>6402</v>
      </c>
      <c r="AC167" s="19">
        <f t="shared" si="20"/>
        <v>582</v>
      </c>
      <c r="AD167" s="19">
        <f t="shared" si="21"/>
        <v>772.5</v>
      </c>
      <c r="AE167" s="19" t="str">
        <f t="shared" si="22"/>
        <v>Нет моды</v>
      </c>
      <c r="AF167" s="19">
        <f t="shared" si="23"/>
        <v>453</v>
      </c>
      <c r="AG167" s="19">
        <f t="shared" si="24"/>
        <v>772</v>
      </c>
      <c r="AH167" s="20" t="str">
        <f t="shared" si="14"/>
        <v>Город: 63%; Село: 37%</v>
      </c>
      <c r="AI167" s="21"/>
      <c r="AJ167" s="21"/>
      <c r="AK167" s="21"/>
      <c r="AL167" s="22">
        <f t="shared" si="25"/>
        <v>1</v>
      </c>
    </row>
    <row r="168" ht="12.75" customHeight="1">
      <c r="A168" s="13" t="s">
        <v>52</v>
      </c>
      <c r="B168" s="13" t="str">
        <f>IFERROR(__xludf.DUMMYFUNCTION("REGEXREPLACE(A168, ""\d"", """")"),"         Брянская область")</f>
        <v>         Брянская область</v>
      </c>
      <c r="C168" s="14" t="str">
        <f t="shared" si="15"/>
        <v>Брянская область</v>
      </c>
      <c r="D168" s="3">
        <f t="shared" si="16"/>
        <v>2</v>
      </c>
      <c r="E168" s="15" t="s">
        <v>36</v>
      </c>
      <c r="F168" s="13" t="str">
        <f>IFERROR(__xludf.DUMMYFUNCTION("REGEXEXTRACT(E168,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8" s="16">
        <f t="shared" si="17"/>
        <v>2</v>
      </c>
      <c r="H168" s="13" t="s">
        <v>28</v>
      </c>
      <c r="I168" s="13" t="str">
        <f>IFERROR(__xludf.DUMMYFUNCTION("REGEXREPLACE(H168, "".*\s"", """")"),"человек")</f>
        <v>человек</v>
      </c>
      <c r="J168" s="13" t="s">
        <v>29</v>
      </c>
      <c r="K168" s="17" t="str">
        <f>IFERROR(__xludf.DUMMYFUNCTION("REGEXREPLACE(J168, ""^[\d\s]+"", """")"),"значение показателя за год")</f>
        <v>значение показателя за год</v>
      </c>
      <c r="L168" s="16">
        <f t="shared" si="18"/>
        <v>2</v>
      </c>
      <c r="M168" s="13" t="s">
        <v>30</v>
      </c>
      <c r="N168" s="13" t="str">
        <f>IFERROR(__xludf.DUMMYFUNCTION("REGEXEXTRACT(M168, "" (.+)$"")"),"все население")</f>
        <v>все население</v>
      </c>
      <c r="O168" s="18">
        <v>49.0</v>
      </c>
      <c r="P168" s="18">
        <v>60.0</v>
      </c>
      <c r="Q168" s="18">
        <v>56.0</v>
      </c>
      <c r="R168" s="18">
        <v>41.0</v>
      </c>
      <c r="S168" s="23" t="s">
        <v>37</v>
      </c>
      <c r="T168" s="23" t="s">
        <v>37</v>
      </c>
      <c r="U168" s="23" t="s">
        <v>37</v>
      </c>
      <c r="V168" s="23" t="s">
        <v>37</v>
      </c>
      <c r="W168" s="23" t="s">
        <v>37</v>
      </c>
      <c r="X168" s="23" t="s">
        <v>37</v>
      </c>
      <c r="Y168" s="23" t="s">
        <v>37</v>
      </c>
      <c r="Z168" s="19">
        <f t="shared" si="6"/>
        <v>206</v>
      </c>
      <c r="AA168" s="19" t="str">
        <f t="shared" si="19"/>
        <v/>
      </c>
      <c r="AB168" s="19" t="str">
        <f t="shared" si="8"/>
        <v/>
      </c>
      <c r="AC168" s="19">
        <f t="shared" si="20"/>
        <v>51.5</v>
      </c>
      <c r="AD168" s="19">
        <f t="shared" si="21"/>
        <v>519</v>
      </c>
      <c r="AE168" s="19" t="str">
        <f t="shared" si="22"/>
        <v>Нет моды</v>
      </c>
      <c r="AF168" s="19">
        <f t="shared" si="23"/>
        <v>41</v>
      </c>
      <c r="AG168" s="19">
        <f t="shared" si="24"/>
        <v>60</v>
      </c>
      <c r="AH168" s="20" t="str">
        <f t="shared" si="14"/>
        <v/>
      </c>
      <c r="AI168" s="24"/>
      <c r="AJ168" s="24"/>
      <c r="AK168" s="24"/>
      <c r="AL168" s="22">
        <f t="shared" si="25"/>
        <v>1</v>
      </c>
    </row>
    <row r="169" ht="12.75" customHeight="1">
      <c r="A169" s="13" t="s">
        <v>52</v>
      </c>
      <c r="B169" s="13" t="str">
        <f>IFERROR(__xludf.DUMMYFUNCTION("REGEXREPLACE(A169, ""\d"", """")"),"         Брянская область")</f>
        <v>         Брянская область</v>
      </c>
      <c r="C169" s="14" t="str">
        <f t="shared" si="15"/>
        <v>Брянская область</v>
      </c>
      <c r="D169" s="3">
        <f t="shared" si="16"/>
        <v>2</v>
      </c>
      <c r="E169" s="15" t="s">
        <v>36</v>
      </c>
      <c r="F169" s="13" t="str">
        <f>IFERROR(__xludf.DUMMYFUNCTION("REGEXEXTRACT(E169,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9" s="16">
        <f t="shared" si="17"/>
        <v>2</v>
      </c>
      <c r="H169" s="13" t="s">
        <v>28</v>
      </c>
      <c r="I169" s="13" t="str">
        <f>IFERROR(__xludf.DUMMYFUNCTION("REGEXREPLACE(H169, "".*\s"", """")"),"человек")</f>
        <v>человек</v>
      </c>
      <c r="J169" s="13" t="s">
        <v>29</v>
      </c>
      <c r="K169" s="17" t="str">
        <f>IFERROR(__xludf.DUMMYFUNCTION("REGEXREPLACE(J169, ""^[\d\s]+"", """")"),"значение показателя за год")</f>
        <v>значение показателя за год</v>
      </c>
      <c r="L169" s="16">
        <f t="shared" si="18"/>
        <v>2</v>
      </c>
      <c r="M169" s="13" t="s">
        <v>31</v>
      </c>
      <c r="N169" s="13" t="str">
        <f>IFERROR(__xludf.DUMMYFUNCTION("REGEXEXTRACT(M169, "" (.+)$"")"),"городское население")</f>
        <v>городское население</v>
      </c>
      <c r="O169" s="18">
        <v>31.0</v>
      </c>
      <c r="P169" s="18">
        <v>40.0</v>
      </c>
      <c r="Q169" s="18">
        <v>36.0</v>
      </c>
      <c r="R169" s="18">
        <v>27.0</v>
      </c>
      <c r="S169" s="23" t="s">
        <v>37</v>
      </c>
      <c r="T169" s="23" t="s">
        <v>37</v>
      </c>
      <c r="U169" s="23" t="s">
        <v>37</v>
      </c>
      <c r="V169" s="23" t="s">
        <v>37</v>
      </c>
      <c r="W169" s="23" t="s">
        <v>37</v>
      </c>
      <c r="X169" s="23" t="s">
        <v>37</v>
      </c>
      <c r="Y169" s="23" t="s">
        <v>37</v>
      </c>
      <c r="Z169" s="19" t="str">
        <f t="shared" si="6"/>
        <v/>
      </c>
      <c r="AA169" s="19">
        <f t="shared" si="19"/>
        <v>134</v>
      </c>
      <c r="AB169" s="19" t="str">
        <f t="shared" si="8"/>
        <v/>
      </c>
      <c r="AC169" s="19">
        <f t="shared" si="20"/>
        <v>33.5</v>
      </c>
      <c r="AD169" s="19">
        <f t="shared" si="21"/>
        <v>40.5</v>
      </c>
      <c r="AE169" s="19" t="str">
        <f t="shared" si="22"/>
        <v>Нет моды</v>
      </c>
      <c r="AF169" s="19">
        <f t="shared" si="23"/>
        <v>27</v>
      </c>
      <c r="AG169" s="19">
        <f t="shared" si="24"/>
        <v>40</v>
      </c>
      <c r="AH169" s="20" t="str">
        <f t="shared" si="14"/>
        <v/>
      </c>
      <c r="AI169" s="24"/>
      <c r="AJ169" s="24"/>
      <c r="AK169" s="24"/>
      <c r="AL169" s="22">
        <f t="shared" si="25"/>
        <v>1</v>
      </c>
    </row>
    <row r="170" ht="12.75" customHeight="1">
      <c r="A170" s="13" t="s">
        <v>52</v>
      </c>
      <c r="B170" s="13" t="str">
        <f>IFERROR(__xludf.DUMMYFUNCTION("REGEXREPLACE(A170, ""\d"", """")"),"         Брянская область")</f>
        <v>         Брянская область</v>
      </c>
      <c r="C170" s="14" t="str">
        <f t="shared" si="15"/>
        <v>Брянская область</v>
      </c>
      <c r="D170" s="3">
        <f t="shared" si="16"/>
        <v>2</v>
      </c>
      <c r="E170" s="15" t="s">
        <v>36</v>
      </c>
      <c r="F170" s="13" t="str">
        <f>IFERROR(__xludf.DUMMYFUNCTION("REGEXEXTRACT(E170,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70" s="16">
        <f t="shared" si="17"/>
        <v>2</v>
      </c>
      <c r="H170" s="13" t="s">
        <v>28</v>
      </c>
      <c r="I170" s="13" t="str">
        <f>IFERROR(__xludf.DUMMYFUNCTION("REGEXREPLACE(H170, "".*\s"", """")"),"человек")</f>
        <v>человек</v>
      </c>
      <c r="J170" s="13" t="s">
        <v>29</v>
      </c>
      <c r="K170" s="17" t="str">
        <f>IFERROR(__xludf.DUMMYFUNCTION("REGEXREPLACE(J170, ""^[\d\s]+"", """")"),"значение показателя за год")</f>
        <v>значение показателя за год</v>
      </c>
      <c r="L170" s="16">
        <f t="shared" si="18"/>
        <v>2</v>
      </c>
      <c r="M170" s="13" t="s">
        <v>32</v>
      </c>
      <c r="N170" s="13" t="str">
        <f>IFERROR(__xludf.DUMMYFUNCTION("REGEXEXTRACT(M170, "" (.+)$"")"),"сельское население")</f>
        <v>сельское население</v>
      </c>
      <c r="O170" s="18">
        <v>18.0</v>
      </c>
      <c r="P170" s="18">
        <v>20.0</v>
      </c>
      <c r="Q170" s="18">
        <v>20.0</v>
      </c>
      <c r="R170" s="18">
        <v>14.0</v>
      </c>
      <c r="S170" s="23" t="s">
        <v>37</v>
      </c>
      <c r="T170" s="23" t="s">
        <v>37</v>
      </c>
      <c r="U170" s="23" t="s">
        <v>37</v>
      </c>
      <c r="V170" s="23" t="s">
        <v>37</v>
      </c>
      <c r="W170" s="23" t="s">
        <v>37</v>
      </c>
      <c r="X170" s="23" t="s">
        <v>37</v>
      </c>
      <c r="Y170" s="23" t="s">
        <v>37</v>
      </c>
      <c r="Z170" s="19" t="str">
        <f t="shared" si="6"/>
        <v/>
      </c>
      <c r="AA170" s="19" t="str">
        <f t="shared" si="19"/>
        <v/>
      </c>
      <c r="AB170" s="19">
        <f t="shared" si="8"/>
        <v>72</v>
      </c>
      <c r="AC170" s="19">
        <f t="shared" si="20"/>
        <v>18</v>
      </c>
      <c r="AD170" s="19">
        <f t="shared" si="21"/>
        <v>23.5</v>
      </c>
      <c r="AE170" s="19" t="str">
        <f t="shared" si="22"/>
        <v>Нет моды</v>
      </c>
      <c r="AF170" s="19">
        <f t="shared" si="23"/>
        <v>14</v>
      </c>
      <c r="AG170" s="19">
        <f t="shared" si="24"/>
        <v>20</v>
      </c>
      <c r="AH170" s="20" t="str">
        <f t="shared" si="14"/>
        <v>Город: 65%; Село: 35%</v>
      </c>
      <c r="AI170" s="24"/>
      <c r="AJ170" s="24"/>
      <c r="AK170" s="24"/>
      <c r="AL170" s="22">
        <f t="shared" si="25"/>
        <v>1</v>
      </c>
    </row>
    <row r="171" ht="12.75" customHeight="1">
      <c r="A171" s="13" t="s">
        <v>52</v>
      </c>
      <c r="B171" s="13" t="str">
        <f>IFERROR(__xludf.DUMMYFUNCTION("REGEXREPLACE(A171, ""\d"", """")"),"         Брянская область")</f>
        <v>         Брянская область</v>
      </c>
      <c r="C171" s="14" t="str">
        <f t="shared" si="15"/>
        <v>Брянская область</v>
      </c>
      <c r="D171" s="3">
        <f t="shared" si="16"/>
        <v>2</v>
      </c>
      <c r="E171" s="15" t="s">
        <v>38</v>
      </c>
      <c r="F171" s="13" t="str">
        <f>IFERROR(__xludf.DUMMYFUNCTION("REGEXEXTRACT(E171, ""[А-Яа-я].*"")"),"все виды транспортных несчастных случаев")</f>
        <v>все виды транспортных несчастных случаев</v>
      </c>
      <c r="G171" s="16">
        <f t="shared" si="17"/>
        <v>2</v>
      </c>
      <c r="H171" s="13" t="s">
        <v>28</v>
      </c>
      <c r="I171" s="13" t="str">
        <f>IFERROR(__xludf.DUMMYFUNCTION("REGEXREPLACE(H171, "".*\s"", """")"),"человек")</f>
        <v>человек</v>
      </c>
      <c r="J171" s="13" t="s">
        <v>29</v>
      </c>
      <c r="K171" s="17" t="str">
        <f>IFERROR(__xludf.DUMMYFUNCTION("REGEXREPLACE(J171, ""^[\d\s]+"", """")"),"значение показателя за год")</f>
        <v>значение показателя за год</v>
      </c>
      <c r="L171" s="16">
        <f t="shared" si="18"/>
        <v>2</v>
      </c>
      <c r="M171" s="13" t="s">
        <v>30</v>
      </c>
      <c r="N171" s="13" t="str">
        <f>IFERROR(__xludf.DUMMYFUNCTION("REGEXEXTRACT(M171, "" (.+)$"")"),"все население")</f>
        <v>все население</v>
      </c>
      <c r="O171" s="18">
        <v>279.0</v>
      </c>
      <c r="P171" s="18">
        <v>308.0</v>
      </c>
      <c r="Q171" s="18">
        <v>265.0</v>
      </c>
      <c r="R171" s="18">
        <v>185.0</v>
      </c>
      <c r="S171" s="18">
        <v>172.0</v>
      </c>
      <c r="T171" s="18">
        <v>199.0</v>
      </c>
      <c r="U171" s="18">
        <v>152.0</v>
      </c>
      <c r="V171" s="18">
        <v>167.0</v>
      </c>
      <c r="W171" s="18">
        <v>175.0</v>
      </c>
      <c r="X171" s="18">
        <v>107.0</v>
      </c>
      <c r="Y171" s="18">
        <v>126.0</v>
      </c>
      <c r="Z171" s="19">
        <f t="shared" si="6"/>
        <v>2135</v>
      </c>
      <c r="AA171" s="19" t="str">
        <f t="shared" si="19"/>
        <v/>
      </c>
      <c r="AB171" s="19" t="str">
        <f t="shared" si="8"/>
        <v/>
      </c>
      <c r="AC171" s="19">
        <f t="shared" si="20"/>
        <v>194.0909091</v>
      </c>
      <c r="AD171" s="19">
        <f t="shared" si="21"/>
        <v>167</v>
      </c>
      <c r="AE171" s="19" t="str">
        <f t="shared" si="22"/>
        <v>Нет моды</v>
      </c>
      <c r="AF171" s="19">
        <f t="shared" si="23"/>
        <v>107</v>
      </c>
      <c r="AG171" s="19">
        <f t="shared" si="24"/>
        <v>308</v>
      </c>
      <c r="AH171" s="20" t="str">
        <f t="shared" si="14"/>
        <v/>
      </c>
      <c r="AI171" s="21"/>
      <c r="AJ171" s="21"/>
      <c r="AK171" s="21"/>
      <c r="AL171" s="22">
        <f t="shared" si="25"/>
        <v>1</v>
      </c>
    </row>
    <row r="172" ht="12.75" customHeight="1">
      <c r="A172" s="13" t="s">
        <v>52</v>
      </c>
      <c r="B172" s="13" t="str">
        <f>IFERROR(__xludf.DUMMYFUNCTION("REGEXREPLACE(A172, ""\d"", """")"),"         Брянская область")</f>
        <v>         Брянская область</v>
      </c>
      <c r="C172" s="14" t="str">
        <f t="shared" si="15"/>
        <v>Брянская область</v>
      </c>
      <c r="D172" s="3">
        <f t="shared" si="16"/>
        <v>2</v>
      </c>
      <c r="E172" s="15" t="s">
        <v>38</v>
      </c>
      <c r="F172" s="13" t="str">
        <f>IFERROR(__xludf.DUMMYFUNCTION("REGEXEXTRACT(E172, ""[А-Яа-я].*"")"),"все виды транспортных несчастных случаев")</f>
        <v>все виды транспортных несчастных случаев</v>
      </c>
      <c r="G172" s="16">
        <f t="shared" si="17"/>
        <v>2</v>
      </c>
      <c r="H172" s="13" t="s">
        <v>28</v>
      </c>
      <c r="I172" s="13" t="str">
        <f>IFERROR(__xludf.DUMMYFUNCTION("REGEXREPLACE(H172, "".*\s"", """")"),"человек")</f>
        <v>человек</v>
      </c>
      <c r="J172" s="13" t="s">
        <v>29</v>
      </c>
      <c r="K172" s="17" t="str">
        <f>IFERROR(__xludf.DUMMYFUNCTION("REGEXREPLACE(J172, ""^[\d\s]+"", """")"),"значение показателя за год")</f>
        <v>значение показателя за год</v>
      </c>
      <c r="L172" s="16">
        <f t="shared" si="18"/>
        <v>2</v>
      </c>
      <c r="M172" s="13" t="s">
        <v>31</v>
      </c>
      <c r="N172" s="13" t="str">
        <f>IFERROR(__xludf.DUMMYFUNCTION("REGEXEXTRACT(M172, "" (.+)$"")"),"городское население")</f>
        <v>городское население</v>
      </c>
      <c r="O172" s="18">
        <v>168.0</v>
      </c>
      <c r="P172" s="18">
        <v>192.0</v>
      </c>
      <c r="Q172" s="18">
        <v>172.0</v>
      </c>
      <c r="R172" s="18">
        <v>105.0</v>
      </c>
      <c r="S172" s="18">
        <v>96.0</v>
      </c>
      <c r="T172" s="18">
        <v>132.0</v>
      </c>
      <c r="U172" s="18">
        <v>88.0</v>
      </c>
      <c r="V172" s="18">
        <v>103.0</v>
      </c>
      <c r="W172" s="18">
        <v>107.0</v>
      </c>
      <c r="X172" s="18">
        <v>60.0</v>
      </c>
      <c r="Y172" s="18">
        <v>67.0</v>
      </c>
      <c r="Z172" s="19" t="str">
        <f t="shared" si="6"/>
        <v/>
      </c>
      <c r="AA172" s="19">
        <f t="shared" si="19"/>
        <v>1290</v>
      </c>
      <c r="AB172" s="19" t="str">
        <f t="shared" si="8"/>
        <v/>
      </c>
      <c r="AC172" s="19">
        <f t="shared" si="20"/>
        <v>117.2727273</v>
      </c>
      <c r="AD172" s="19">
        <f t="shared" si="21"/>
        <v>159.5</v>
      </c>
      <c r="AE172" s="19" t="str">
        <f t="shared" si="22"/>
        <v>Нет моды</v>
      </c>
      <c r="AF172" s="19">
        <f t="shared" si="23"/>
        <v>60</v>
      </c>
      <c r="AG172" s="19">
        <f t="shared" si="24"/>
        <v>192</v>
      </c>
      <c r="AH172" s="20" t="str">
        <f t="shared" si="14"/>
        <v/>
      </c>
      <c r="AI172" s="21"/>
      <c r="AJ172" s="21"/>
      <c r="AK172" s="21"/>
      <c r="AL172" s="22">
        <f t="shared" si="25"/>
        <v>1</v>
      </c>
    </row>
    <row r="173" ht="12.75" customHeight="1">
      <c r="A173" s="13" t="s">
        <v>52</v>
      </c>
      <c r="B173" s="13" t="str">
        <f>IFERROR(__xludf.DUMMYFUNCTION("REGEXREPLACE(A173, ""\d"", """")"),"         Брянская область")</f>
        <v>         Брянская область</v>
      </c>
      <c r="C173" s="14" t="str">
        <f t="shared" si="15"/>
        <v>Брянская область</v>
      </c>
      <c r="D173" s="3">
        <f t="shared" si="16"/>
        <v>2</v>
      </c>
      <c r="E173" s="15" t="s">
        <v>38</v>
      </c>
      <c r="F173" s="13" t="str">
        <f>IFERROR(__xludf.DUMMYFUNCTION("REGEXEXTRACT(E173, ""[А-Яа-я].*"")"),"все виды транспортных несчастных случаев")</f>
        <v>все виды транспортных несчастных случаев</v>
      </c>
      <c r="G173" s="16">
        <f t="shared" si="17"/>
        <v>2</v>
      </c>
      <c r="H173" s="13" t="s">
        <v>28</v>
      </c>
      <c r="I173" s="13" t="str">
        <f>IFERROR(__xludf.DUMMYFUNCTION("REGEXREPLACE(H173, "".*\s"", """")"),"человек")</f>
        <v>человек</v>
      </c>
      <c r="J173" s="13" t="s">
        <v>29</v>
      </c>
      <c r="K173" s="17" t="str">
        <f>IFERROR(__xludf.DUMMYFUNCTION("REGEXREPLACE(J173, ""^[\d\s]+"", """")"),"значение показателя за год")</f>
        <v>значение показателя за год</v>
      </c>
      <c r="L173" s="16">
        <f t="shared" si="18"/>
        <v>2</v>
      </c>
      <c r="M173" s="13" t="s">
        <v>32</v>
      </c>
      <c r="N173" s="13" t="str">
        <f>IFERROR(__xludf.DUMMYFUNCTION("REGEXEXTRACT(M173, "" (.+)$"")"),"сельское население")</f>
        <v>сельское население</v>
      </c>
      <c r="O173" s="18">
        <v>111.0</v>
      </c>
      <c r="P173" s="18">
        <v>116.0</v>
      </c>
      <c r="Q173" s="18">
        <v>93.0</v>
      </c>
      <c r="R173" s="18">
        <v>80.0</v>
      </c>
      <c r="S173" s="18">
        <v>76.0</v>
      </c>
      <c r="T173" s="18">
        <v>67.0</v>
      </c>
      <c r="U173" s="18">
        <v>64.0</v>
      </c>
      <c r="V173" s="18">
        <v>64.0</v>
      </c>
      <c r="W173" s="18">
        <v>68.0</v>
      </c>
      <c r="X173" s="18">
        <v>47.0</v>
      </c>
      <c r="Y173" s="18">
        <v>59.0</v>
      </c>
      <c r="Z173" s="19" t="str">
        <f t="shared" si="6"/>
        <v/>
      </c>
      <c r="AA173" s="19" t="str">
        <f t="shared" si="19"/>
        <v/>
      </c>
      <c r="AB173" s="19">
        <f t="shared" si="8"/>
        <v>845</v>
      </c>
      <c r="AC173" s="19">
        <f t="shared" si="20"/>
        <v>76.81818182</v>
      </c>
      <c r="AD173" s="19">
        <f t="shared" si="21"/>
        <v>90.5</v>
      </c>
      <c r="AE173" s="19" t="str">
        <f t="shared" si="22"/>
        <v>Нет моды</v>
      </c>
      <c r="AF173" s="19">
        <f t="shared" si="23"/>
        <v>47</v>
      </c>
      <c r="AG173" s="19">
        <f t="shared" si="24"/>
        <v>116</v>
      </c>
      <c r="AH173" s="20" t="str">
        <f t="shared" si="14"/>
        <v>Город: 60%; Село: 40%</v>
      </c>
      <c r="AI173" s="21"/>
      <c r="AJ173" s="21"/>
      <c r="AK173" s="21"/>
      <c r="AL173" s="22">
        <f t="shared" si="25"/>
        <v>1</v>
      </c>
    </row>
    <row r="174" ht="12.75" customHeight="1">
      <c r="A174" s="13" t="s">
        <v>52</v>
      </c>
      <c r="B174" s="13" t="str">
        <f>IFERROR(__xludf.DUMMYFUNCTION("REGEXREPLACE(A174, ""\d"", """")"),"         Брянская область")</f>
        <v>         Брянская область</v>
      </c>
      <c r="C174" s="14" t="str">
        <f t="shared" si="15"/>
        <v>Брянская область</v>
      </c>
      <c r="D174" s="3">
        <f t="shared" si="16"/>
        <v>2</v>
      </c>
      <c r="E174" s="15" t="s">
        <v>39</v>
      </c>
      <c r="F174" s="13" t="str">
        <f>IFERROR(__xludf.DUMMYFUNCTION("REGEXEXTRACT(E174, ""[А-Яа-я].*"")"),"Всего умерших")</f>
        <v>Всего умерших</v>
      </c>
      <c r="G174" s="16">
        <f t="shared" si="17"/>
        <v>2</v>
      </c>
      <c r="H174" s="13" t="s">
        <v>28</v>
      </c>
      <c r="I174" s="13" t="str">
        <f>IFERROR(__xludf.DUMMYFUNCTION("REGEXREPLACE(H174, "".*\s"", """")"),"человек")</f>
        <v>человек</v>
      </c>
      <c r="J174" s="13" t="s">
        <v>29</v>
      </c>
      <c r="K174" s="17" t="str">
        <f>IFERROR(__xludf.DUMMYFUNCTION("REGEXREPLACE(J174, ""^[\d\s]+"", """")"),"значение показателя за год")</f>
        <v>значение показателя за год</v>
      </c>
      <c r="L174" s="16">
        <f t="shared" si="18"/>
        <v>2</v>
      </c>
      <c r="M174" s="13" t="s">
        <v>30</v>
      </c>
      <c r="N174" s="13" t="str">
        <f>IFERROR(__xludf.DUMMYFUNCTION("REGEXEXTRACT(M174, "" (.+)$"")"),"все население")</f>
        <v>все население</v>
      </c>
      <c r="O174" s="18">
        <v>19857.0</v>
      </c>
      <c r="P174" s="18">
        <v>19837.0</v>
      </c>
      <c r="Q174" s="18">
        <v>19447.0</v>
      </c>
      <c r="R174" s="18">
        <v>19042.0</v>
      </c>
      <c r="S174" s="18">
        <v>18618.0</v>
      </c>
      <c r="T174" s="18">
        <v>18273.0</v>
      </c>
      <c r="U174" s="18">
        <v>17615.0</v>
      </c>
      <c r="V174" s="18">
        <v>20148.0</v>
      </c>
      <c r="W174" s="18">
        <v>23832.0</v>
      </c>
      <c r="X174" s="18">
        <v>18100.0</v>
      </c>
      <c r="Y174" s="18">
        <v>16446.0</v>
      </c>
      <c r="Z174" s="19">
        <f t="shared" si="6"/>
        <v>211215</v>
      </c>
      <c r="AA174" s="19" t="str">
        <f t="shared" si="19"/>
        <v/>
      </c>
      <c r="AB174" s="19" t="str">
        <f t="shared" si="8"/>
        <v/>
      </c>
      <c r="AC174" s="19">
        <f t="shared" si="20"/>
        <v>19201.36364</v>
      </c>
      <c r="AD174" s="19">
        <f t="shared" si="21"/>
        <v>8281</v>
      </c>
      <c r="AE174" s="19" t="str">
        <f t="shared" si="22"/>
        <v>Нет моды</v>
      </c>
      <c r="AF174" s="19">
        <f t="shared" si="23"/>
        <v>16446</v>
      </c>
      <c r="AG174" s="19">
        <f t="shared" si="24"/>
        <v>23832</v>
      </c>
      <c r="AH174" s="20" t="str">
        <f t="shared" si="14"/>
        <v/>
      </c>
      <c r="AI174" s="21"/>
      <c r="AJ174" s="21"/>
      <c r="AK174" s="21"/>
      <c r="AL174" s="22">
        <f t="shared" si="25"/>
        <v>1</v>
      </c>
    </row>
    <row r="175" ht="12.75" customHeight="1">
      <c r="A175" s="13" t="s">
        <v>52</v>
      </c>
      <c r="B175" s="13" t="str">
        <f>IFERROR(__xludf.DUMMYFUNCTION("REGEXREPLACE(A175, ""\d"", """")"),"         Брянская область")</f>
        <v>         Брянская область</v>
      </c>
      <c r="C175" s="14" t="str">
        <f t="shared" si="15"/>
        <v>Брянская область</v>
      </c>
      <c r="D175" s="3">
        <f t="shared" si="16"/>
        <v>2</v>
      </c>
      <c r="E175" s="15" t="s">
        <v>39</v>
      </c>
      <c r="F175" s="13" t="str">
        <f>IFERROR(__xludf.DUMMYFUNCTION("REGEXEXTRACT(E175, ""[А-Яа-я].*"")"),"Всего умерших")</f>
        <v>Всего умерших</v>
      </c>
      <c r="G175" s="16">
        <f t="shared" si="17"/>
        <v>2</v>
      </c>
      <c r="H175" s="13" t="s">
        <v>28</v>
      </c>
      <c r="I175" s="13" t="str">
        <f>IFERROR(__xludf.DUMMYFUNCTION("REGEXREPLACE(H175, "".*\s"", """")"),"человек")</f>
        <v>человек</v>
      </c>
      <c r="J175" s="13" t="s">
        <v>29</v>
      </c>
      <c r="K175" s="17" t="str">
        <f>IFERROR(__xludf.DUMMYFUNCTION("REGEXREPLACE(J175, ""^[\d\s]+"", """")"),"значение показателя за год")</f>
        <v>значение показателя за год</v>
      </c>
      <c r="L175" s="16">
        <f t="shared" si="18"/>
        <v>2</v>
      </c>
      <c r="M175" s="13" t="s">
        <v>31</v>
      </c>
      <c r="N175" s="13" t="str">
        <f>IFERROR(__xludf.DUMMYFUNCTION("REGEXEXTRACT(M175, "" (.+)$"")"),"городское население")</f>
        <v>городское население</v>
      </c>
      <c r="O175" s="18">
        <v>12719.0</v>
      </c>
      <c r="P175" s="18">
        <v>12938.0</v>
      </c>
      <c r="Q175" s="18">
        <v>12705.0</v>
      </c>
      <c r="R175" s="18">
        <v>12498.0</v>
      </c>
      <c r="S175" s="18">
        <v>12176.0</v>
      </c>
      <c r="T175" s="18">
        <v>12116.0</v>
      </c>
      <c r="U175" s="18">
        <v>11754.0</v>
      </c>
      <c r="V175" s="18">
        <v>13817.0</v>
      </c>
      <c r="W175" s="18">
        <v>16600.0</v>
      </c>
      <c r="X175" s="18">
        <v>12378.0</v>
      </c>
      <c r="Y175" s="18">
        <v>11317.0</v>
      </c>
      <c r="Z175" s="19" t="str">
        <f t="shared" si="6"/>
        <v/>
      </c>
      <c r="AA175" s="19">
        <f t="shared" si="19"/>
        <v>141018</v>
      </c>
      <c r="AB175" s="19" t="str">
        <f t="shared" si="8"/>
        <v/>
      </c>
      <c r="AC175" s="19">
        <f t="shared" si="20"/>
        <v>12819.81818</v>
      </c>
      <c r="AD175" s="19">
        <f t="shared" si="21"/>
        <v>16523</v>
      </c>
      <c r="AE175" s="19" t="str">
        <f t="shared" si="22"/>
        <v>Нет моды</v>
      </c>
      <c r="AF175" s="19">
        <f t="shared" si="23"/>
        <v>11317</v>
      </c>
      <c r="AG175" s="19">
        <f t="shared" si="24"/>
        <v>16600</v>
      </c>
      <c r="AH175" s="20" t="str">
        <f t="shared" si="14"/>
        <v/>
      </c>
      <c r="AI175" s="21"/>
      <c r="AJ175" s="21"/>
      <c r="AK175" s="21"/>
      <c r="AL175" s="22">
        <f t="shared" si="25"/>
        <v>1</v>
      </c>
    </row>
    <row r="176" ht="12.75" customHeight="1">
      <c r="A176" s="13" t="s">
        <v>52</v>
      </c>
      <c r="B176" s="13" t="str">
        <f>IFERROR(__xludf.DUMMYFUNCTION("REGEXREPLACE(A176, ""\d"", """")"),"         Брянская область")</f>
        <v>         Брянская область</v>
      </c>
      <c r="C176" s="14" t="str">
        <f t="shared" si="15"/>
        <v>Брянская область</v>
      </c>
      <c r="D176" s="3">
        <f t="shared" si="16"/>
        <v>2</v>
      </c>
      <c r="E176" s="15" t="s">
        <v>39</v>
      </c>
      <c r="F176" s="13" t="str">
        <f>IFERROR(__xludf.DUMMYFUNCTION("REGEXEXTRACT(E176, ""[А-Яа-я].*"")"),"Всего умерших")</f>
        <v>Всего умерших</v>
      </c>
      <c r="G176" s="16">
        <f t="shared" si="17"/>
        <v>2</v>
      </c>
      <c r="H176" s="13" t="s">
        <v>28</v>
      </c>
      <c r="I176" s="13" t="str">
        <f>IFERROR(__xludf.DUMMYFUNCTION("REGEXREPLACE(H176, "".*\s"", """")"),"человек")</f>
        <v>человек</v>
      </c>
      <c r="J176" s="13" t="s">
        <v>29</v>
      </c>
      <c r="K176" s="17" t="str">
        <f>IFERROR(__xludf.DUMMYFUNCTION("REGEXREPLACE(J176, ""^[\d\s]+"", """")"),"значение показателя за год")</f>
        <v>значение показателя за год</v>
      </c>
      <c r="L176" s="16">
        <f t="shared" si="18"/>
        <v>2</v>
      </c>
      <c r="M176" s="13" t="s">
        <v>32</v>
      </c>
      <c r="N176" s="13" t="str">
        <f>IFERROR(__xludf.DUMMYFUNCTION("REGEXEXTRACT(M176, "" (.+)$"")"),"сельское население")</f>
        <v>сельское население</v>
      </c>
      <c r="O176" s="18">
        <v>7138.0</v>
      </c>
      <c r="P176" s="18">
        <v>6899.0</v>
      </c>
      <c r="Q176" s="18">
        <v>6742.0</v>
      </c>
      <c r="R176" s="18">
        <v>6544.0</v>
      </c>
      <c r="S176" s="18">
        <v>6442.0</v>
      </c>
      <c r="T176" s="18">
        <v>6157.0</v>
      </c>
      <c r="U176" s="18">
        <v>5861.0</v>
      </c>
      <c r="V176" s="18">
        <v>6331.0</v>
      </c>
      <c r="W176" s="18">
        <v>7232.0</v>
      </c>
      <c r="X176" s="18">
        <v>5722.0</v>
      </c>
      <c r="Y176" s="18">
        <v>5129.0</v>
      </c>
      <c r="Z176" s="19" t="str">
        <f t="shared" si="6"/>
        <v/>
      </c>
      <c r="AA176" s="19" t="str">
        <f t="shared" si="19"/>
        <v/>
      </c>
      <c r="AB176" s="19">
        <f t="shared" si="8"/>
        <v>70197</v>
      </c>
      <c r="AC176" s="19">
        <f t="shared" si="20"/>
        <v>6381.545455</v>
      </c>
      <c r="AD176" s="19">
        <f t="shared" si="21"/>
        <v>9274.5</v>
      </c>
      <c r="AE176" s="19" t="str">
        <f t="shared" si="22"/>
        <v>Нет моды</v>
      </c>
      <c r="AF176" s="19">
        <f t="shared" si="23"/>
        <v>5129</v>
      </c>
      <c r="AG176" s="19">
        <f t="shared" si="24"/>
        <v>7232</v>
      </c>
      <c r="AH176" s="20" t="str">
        <f t="shared" si="14"/>
        <v>Город: 67%; Село: 33%</v>
      </c>
      <c r="AI176" s="21"/>
      <c r="AJ176" s="21"/>
      <c r="AK176" s="21"/>
      <c r="AL176" s="22">
        <f t="shared" si="25"/>
        <v>1</v>
      </c>
    </row>
    <row r="177" ht="12.75" customHeight="1">
      <c r="A177" s="13" t="s">
        <v>52</v>
      </c>
      <c r="B177" s="13" t="str">
        <f>IFERROR(__xludf.DUMMYFUNCTION("REGEXREPLACE(A177, ""\d"", """")"),"         Брянская область")</f>
        <v>         Брянская область</v>
      </c>
      <c r="C177" s="14" t="str">
        <f t="shared" si="15"/>
        <v>Брянская область</v>
      </c>
      <c r="D177" s="3">
        <f t="shared" si="16"/>
        <v>2</v>
      </c>
      <c r="E177" s="15" t="s">
        <v>40</v>
      </c>
      <c r="F177" s="13" t="str">
        <f>IFERROR(__xludf.DUMMYFUNCTION("REGEXEXTRACT(E177, ""[А-Яа-я].*"")"),"Злокачественные новообразования")</f>
        <v>Злокачественные новообразования</v>
      </c>
      <c r="G177" s="16">
        <f t="shared" si="17"/>
        <v>2</v>
      </c>
      <c r="H177" s="13" t="s">
        <v>28</v>
      </c>
      <c r="I177" s="13" t="str">
        <f>IFERROR(__xludf.DUMMYFUNCTION("REGEXREPLACE(H177, "".*\s"", """")"),"человек")</f>
        <v>человек</v>
      </c>
      <c r="J177" s="13" t="s">
        <v>29</v>
      </c>
      <c r="K177" s="17" t="str">
        <f>IFERROR(__xludf.DUMMYFUNCTION("REGEXREPLACE(J177, ""^[\d\s]+"", """")"),"значение показателя за год")</f>
        <v>значение показателя за год</v>
      </c>
      <c r="L177" s="16">
        <f t="shared" si="18"/>
        <v>2</v>
      </c>
      <c r="M177" s="13" t="s">
        <v>30</v>
      </c>
      <c r="N177" s="13" t="str">
        <f>IFERROR(__xludf.DUMMYFUNCTION("REGEXEXTRACT(M177, "" (.+)$"")"),"все население")</f>
        <v>все население</v>
      </c>
      <c r="O177" s="18">
        <v>2647.0</v>
      </c>
      <c r="P177" s="18">
        <v>2755.0</v>
      </c>
      <c r="Q177" s="18">
        <v>2907.0</v>
      </c>
      <c r="R177" s="18">
        <v>2933.0</v>
      </c>
      <c r="S177" s="18">
        <v>2914.0</v>
      </c>
      <c r="T177" s="18">
        <v>2999.0</v>
      </c>
      <c r="U177" s="18">
        <v>2930.0</v>
      </c>
      <c r="V177" s="18">
        <v>3113.0</v>
      </c>
      <c r="W177" s="18">
        <v>2792.0</v>
      </c>
      <c r="X177" s="18">
        <v>2719.0</v>
      </c>
      <c r="Y177" s="18">
        <v>2859.0</v>
      </c>
      <c r="Z177" s="19">
        <f t="shared" si="6"/>
        <v>31568</v>
      </c>
      <c r="AA177" s="19" t="str">
        <f t="shared" si="19"/>
        <v/>
      </c>
      <c r="AB177" s="19" t="str">
        <f t="shared" si="8"/>
        <v/>
      </c>
      <c r="AC177" s="19">
        <f t="shared" si="20"/>
        <v>2869.818182</v>
      </c>
      <c r="AD177" s="19">
        <f t="shared" si="21"/>
        <v>4121</v>
      </c>
      <c r="AE177" s="19" t="str">
        <f t="shared" si="22"/>
        <v>Нет моды</v>
      </c>
      <c r="AF177" s="19">
        <f t="shared" si="23"/>
        <v>2647</v>
      </c>
      <c r="AG177" s="19">
        <f t="shared" si="24"/>
        <v>3113</v>
      </c>
      <c r="AH177" s="20" t="str">
        <f t="shared" si="14"/>
        <v/>
      </c>
      <c r="AI177" s="21"/>
      <c r="AJ177" s="21"/>
      <c r="AK177" s="21"/>
      <c r="AL177" s="22">
        <f t="shared" si="25"/>
        <v>1</v>
      </c>
    </row>
    <row r="178" ht="12.75" customHeight="1">
      <c r="A178" s="13" t="s">
        <v>52</v>
      </c>
      <c r="B178" s="13" t="str">
        <f>IFERROR(__xludf.DUMMYFUNCTION("REGEXREPLACE(A178, ""\d"", """")"),"         Брянская область")</f>
        <v>         Брянская область</v>
      </c>
      <c r="C178" s="14" t="str">
        <f t="shared" si="15"/>
        <v>Брянская область</v>
      </c>
      <c r="D178" s="3">
        <f t="shared" si="16"/>
        <v>2</v>
      </c>
      <c r="E178" s="15" t="s">
        <v>40</v>
      </c>
      <c r="F178" s="13" t="str">
        <f>IFERROR(__xludf.DUMMYFUNCTION("REGEXEXTRACT(E178, ""[А-Яа-я].*"")"),"Злокачественные новообразования")</f>
        <v>Злокачественные новообразования</v>
      </c>
      <c r="G178" s="16">
        <f t="shared" si="17"/>
        <v>2</v>
      </c>
      <c r="H178" s="13" t="s">
        <v>28</v>
      </c>
      <c r="I178" s="13" t="str">
        <f>IFERROR(__xludf.DUMMYFUNCTION("REGEXREPLACE(H178, "".*\s"", """")"),"человек")</f>
        <v>человек</v>
      </c>
      <c r="J178" s="13" t="s">
        <v>29</v>
      </c>
      <c r="K178" s="17" t="str">
        <f>IFERROR(__xludf.DUMMYFUNCTION("REGEXREPLACE(J178, ""^[\d\s]+"", """")"),"значение показателя за год")</f>
        <v>значение показателя за год</v>
      </c>
      <c r="L178" s="16">
        <f t="shared" si="18"/>
        <v>2</v>
      </c>
      <c r="M178" s="13" t="s">
        <v>31</v>
      </c>
      <c r="N178" s="13" t="str">
        <f>IFERROR(__xludf.DUMMYFUNCTION("REGEXEXTRACT(M178, "" (.+)$"")"),"городское население")</f>
        <v>городское население</v>
      </c>
      <c r="O178" s="18">
        <v>1899.0</v>
      </c>
      <c r="P178" s="18">
        <v>1937.0</v>
      </c>
      <c r="Q178" s="18">
        <v>2062.0</v>
      </c>
      <c r="R178" s="18">
        <v>2151.0</v>
      </c>
      <c r="S178" s="18">
        <v>2086.0</v>
      </c>
      <c r="T178" s="18">
        <v>2134.0</v>
      </c>
      <c r="U178" s="18">
        <v>2093.0</v>
      </c>
      <c r="V178" s="18">
        <v>2224.0</v>
      </c>
      <c r="W178" s="18">
        <v>2004.0</v>
      </c>
      <c r="X178" s="18">
        <v>1920.0</v>
      </c>
      <c r="Y178" s="18">
        <v>2105.0</v>
      </c>
      <c r="Z178" s="19" t="str">
        <f t="shared" si="6"/>
        <v/>
      </c>
      <c r="AA178" s="19">
        <f t="shared" si="19"/>
        <v>22615</v>
      </c>
      <c r="AB178" s="19" t="str">
        <f t="shared" si="8"/>
        <v/>
      </c>
      <c r="AC178" s="19">
        <f t="shared" si="20"/>
        <v>2055.909091</v>
      </c>
      <c r="AD178" s="19">
        <f t="shared" si="21"/>
        <v>2435.5</v>
      </c>
      <c r="AE178" s="19" t="str">
        <f t="shared" si="22"/>
        <v>Нет моды</v>
      </c>
      <c r="AF178" s="19">
        <f t="shared" si="23"/>
        <v>1899</v>
      </c>
      <c r="AG178" s="19">
        <f t="shared" si="24"/>
        <v>2224</v>
      </c>
      <c r="AH178" s="20" t="str">
        <f t="shared" si="14"/>
        <v/>
      </c>
      <c r="AI178" s="21"/>
      <c r="AJ178" s="21"/>
      <c r="AK178" s="21"/>
      <c r="AL178" s="22">
        <f t="shared" si="25"/>
        <v>1</v>
      </c>
    </row>
    <row r="179" ht="12.75" customHeight="1">
      <c r="A179" s="13" t="s">
        <v>52</v>
      </c>
      <c r="B179" s="13" t="str">
        <f>IFERROR(__xludf.DUMMYFUNCTION("REGEXREPLACE(A179, ""\d"", """")"),"         Брянская область")</f>
        <v>         Брянская область</v>
      </c>
      <c r="C179" s="14" t="str">
        <f t="shared" si="15"/>
        <v>Брянская область</v>
      </c>
      <c r="D179" s="3">
        <f t="shared" si="16"/>
        <v>2</v>
      </c>
      <c r="E179" s="15" t="s">
        <v>40</v>
      </c>
      <c r="F179" s="13" t="str">
        <f>IFERROR(__xludf.DUMMYFUNCTION("REGEXEXTRACT(E179, ""[А-Яа-я].*"")"),"Злокачественные новообразования")</f>
        <v>Злокачественные новообразования</v>
      </c>
      <c r="G179" s="16">
        <f t="shared" si="17"/>
        <v>2</v>
      </c>
      <c r="H179" s="13" t="s">
        <v>28</v>
      </c>
      <c r="I179" s="13" t="str">
        <f>IFERROR(__xludf.DUMMYFUNCTION("REGEXREPLACE(H179, "".*\s"", """")"),"человек")</f>
        <v>человек</v>
      </c>
      <c r="J179" s="13" t="s">
        <v>29</v>
      </c>
      <c r="K179" s="17" t="str">
        <f>IFERROR(__xludf.DUMMYFUNCTION("REGEXREPLACE(J179, ""^[\d\s]+"", """")"),"значение показателя за год")</f>
        <v>значение показателя за год</v>
      </c>
      <c r="L179" s="16">
        <f t="shared" si="18"/>
        <v>2</v>
      </c>
      <c r="M179" s="13" t="s">
        <v>32</v>
      </c>
      <c r="N179" s="13" t="str">
        <f>IFERROR(__xludf.DUMMYFUNCTION("REGEXEXTRACT(M179, "" (.+)$"")"),"сельское население")</f>
        <v>сельское население</v>
      </c>
      <c r="O179" s="18">
        <v>748.0</v>
      </c>
      <c r="P179" s="18">
        <v>818.0</v>
      </c>
      <c r="Q179" s="18">
        <v>845.0</v>
      </c>
      <c r="R179" s="18">
        <v>782.0</v>
      </c>
      <c r="S179" s="18">
        <v>828.0</v>
      </c>
      <c r="T179" s="18">
        <v>865.0</v>
      </c>
      <c r="U179" s="18">
        <v>837.0</v>
      </c>
      <c r="V179" s="18">
        <v>889.0</v>
      </c>
      <c r="W179" s="18">
        <v>788.0</v>
      </c>
      <c r="X179" s="18">
        <v>799.0</v>
      </c>
      <c r="Y179" s="18">
        <v>754.0</v>
      </c>
      <c r="Z179" s="19" t="str">
        <f t="shared" si="6"/>
        <v/>
      </c>
      <c r="AA179" s="19" t="str">
        <f t="shared" si="19"/>
        <v/>
      </c>
      <c r="AB179" s="19">
        <f t="shared" si="8"/>
        <v>8953</v>
      </c>
      <c r="AC179" s="19">
        <f t="shared" si="20"/>
        <v>813.9090909</v>
      </c>
      <c r="AD179" s="19">
        <f t="shared" si="21"/>
        <v>1394</v>
      </c>
      <c r="AE179" s="19" t="str">
        <f t="shared" si="22"/>
        <v>Нет моды</v>
      </c>
      <c r="AF179" s="19">
        <f t="shared" si="23"/>
        <v>748</v>
      </c>
      <c r="AG179" s="19">
        <f t="shared" si="24"/>
        <v>889</v>
      </c>
      <c r="AH179" s="20" t="str">
        <f t="shared" si="14"/>
        <v>Город: 72%; Село: 28%</v>
      </c>
      <c r="AI179" s="21"/>
      <c r="AJ179" s="21"/>
      <c r="AK179" s="21"/>
      <c r="AL179" s="22">
        <f t="shared" si="25"/>
        <v>1</v>
      </c>
    </row>
    <row r="180" ht="12.75" customHeight="1">
      <c r="A180" s="13" t="s">
        <v>52</v>
      </c>
      <c r="B180" s="13" t="str">
        <f>IFERROR(__xludf.DUMMYFUNCTION("REGEXREPLACE(A180, ""\d"", """")"),"         Брянская область")</f>
        <v>         Брянская область</v>
      </c>
      <c r="C180" s="14" t="str">
        <f t="shared" si="15"/>
        <v>Брянская область</v>
      </c>
      <c r="D180" s="3">
        <f t="shared" si="16"/>
        <v>2</v>
      </c>
      <c r="E180" s="15" t="s">
        <v>41</v>
      </c>
      <c r="F180" s="13" t="str">
        <f>IFERROR(__xludf.DUMMYFUNCTION("REGEXEXTRACT(E180, ""[А-Яа-я].*"")"),"Инфекционные и паразитарные болезни")</f>
        <v>Инфекционные и паразитарные болезни</v>
      </c>
      <c r="G180" s="16">
        <f t="shared" si="17"/>
        <v>2</v>
      </c>
      <c r="H180" s="13" t="s">
        <v>28</v>
      </c>
      <c r="I180" s="13" t="str">
        <f>IFERROR(__xludf.DUMMYFUNCTION("REGEXREPLACE(H180, "".*\s"", """")"),"человек")</f>
        <v>человек</v>
      </c>
      <c r="J180" s="13" t="s">
        <v>29</v>
      </c>
      <c r="K180" s="17" t="str">
        <f>IFERROR(__xludf.DUMMYFUNCTION("REGEXREPLACE(J180, ""^[\d\s]+"", """")"),"значение показателя за год")</f>
        <v>значение показателя за год</v>
      </c>
      <c r="L180" s="16">
        <f t="shared" si="18"/>
        <v>2</v>
      </c>
      <c r="M180" s="13" t="s">
        <v>30</v>
      </c>
      <c r="N180" s="13" t="str">
        <f>IFERROR(__xludf.DUMMYFUNCTION("REGEXEXTRACT(M180, "" (.+)$"")"),"все население")</f>
        <v>все население</v>
      </c>
      <c r="O180" s="18">
        <v>193.0</v>
      </c>
      <c r="P180" s="18">
        <v>193.0</v>
      </c>
      <c r="Q180" s="18">
        <v>172.0</v>
      </c>
      <c r="R180" s="18">
        <v>156.0</v>
      </c>
      <c r="S180" s="18">
        <v>153.0</v>
      </c>
      <c r="T180" s="18">
        <v>133.0</v>
      </c>
      <c r="U180" s="18">
        <v>125.0</v>
      </c>
      <c r="V180" s="18">
        <v>88.0</v>
      </c>
      <c r="W180" s="18">
        <v>92.0</v>
      </c>
      <c r="X180" s="18">
        <v>72.0</v>
      </c>
      <c r="Y180" s="18">
        <v>103.0</v>
      </c>
      <c r="Z180" s="19">
        <f t="shared" si="6"/>
        <v>1480</v>
      </c>
      <c r="AA180" s="19" t="str">
        <f t="shared" si="19"/>
        <v/>
      </c>
      <c r="AB180" s="19" t="str">
        <f t="shared" si="8"/>
        <v/>
      </c>
      <c r="AC180" s="19">
        <f t="shared" si="20"/>
        <v>134.5454545</v>
      </c>
      <c r="AD180" s="19">
        <f t="shared" si="21"/>
        <v>470.5</v>
      </c>
      <c r="AE180" s="19" t="str">
        <f t="shared" si="22"/>
        <v>Нет моды</v>
      </c>
      <c r="AF180" s="19">
        <f t="shared" si="23"/>
        <v>72</v>
      </c>
      <c r="AG180" s="19">
        <f t="shared" si="24"/>
        <v>193</v>
      </c>
      <c r="AH180" s="20" t="str">
        <f t="shared" si="14"/>
        <v/>
      </c>
      <c r="AI180" s="21"/>
      <c r="AJ180" s="21"/>
      <c r="AK180" s="21"/>
      <c r="AL180" s="22">
        <f t="shared" si="25"/>
        <v>1</v>
      </c>
    </row>
    <row r="181" ht="12.75" customHeight="1">
      <c r="A181" s="13" t="s">
        <v>52</v>
      </c>
      <c r="B181" s="13" t="str">
        <f>IFERROR(__xludf.DUMMYFUNCTION("REGEXREPLACE(A181, ""\d"", """")"),"         Брянская область")</f>
        <v>         Брянская область</v>
      </c>
      <c r="C181" s="14" t="str">
        <f t="shared" si="15"/>
        <v>Брянская область</v>
      </c>
      <c r="D181" s="3">
        <f t="shared" si="16"/>
        <v>2</v>
      </c>
      <c r="E181" s="15" t="s">
        <v>41</v>
      </c>
      <c r="F181" s="13" t="str">
        <f>IFERROR(__xludf.DUMMYFUNCTION("REGEXEXTRACT(E181, ""[А-Яа-я].*"")"),"Инфекционные и паразитарные болезни")</f>
        <v>Инфекционные и паразитарные болезни</v>
      </c>
      <c r="G181" s="16">
        <f t="shared" si="17"/>
        <v>2</v>
      </c>
      <c r="H181" s="13" t="s">
        <v>28</v>
      </c>
      <c r="I181" s="13" t="str">
        <f>IFERROR(__xludf.DUMMYFUNCTION("REGEXREPLACE(H181, "".*\s"", """")"),"человек")</f>
        <v>человек</v>
      </c>
      <c r="J181" s="13" t="s">
        <v>29</v>
      </c>
      <c r="K181" s="17" t="str">
        <f>IFERROR(__xludf.DUMMYFUNCTION("REGEXREPLACE(J181, ""^[\d\s]+"", """")"),"значение показателя за год")</f>
        <v>значение показателя за год</v>
      </c>
      <c r="L181" s="16">
        <f t="shared" si="18"/>
        <v>2</v>
      </c>
      <c r="M181" s="13" t="s">
        <v>31</v>
      </c>
      <c r="N181" s="13" t="str">
        <f>IFERROR(__xludf.DUMMYFUNCTION("REGEXEXTRACT(M181, "" (.+)$"")"),"городское население")</f>
        <v>городское население</v>
      </c>
      <c r="O181" s="18">
        <v>108.0</v>
      </c>
      <c r="P181" s="18">
        <v>134.0</v>
      </c>
      <c r="Q181" s="18">
        <v>105.0</v>
      </c>
      <c r="R181" s="18">
        <v>100.0</v>
      </c>
      <c r="S181" s="18">
        <v>106.0</v>
      </c>
      <c r="T181" s="18">
        <v>88.0</v>
      </c>
      <c r="U181" s="18">
        <v>80.0</v>
      </c>
      <c r="V181" s="18">
        <v>57.0</v>
      </c>
      <c r="W181" s="18">
        <v>61.0</v>
      </c>
      <c r="X181" s="18">
        <v>48.0</v>
      </c>
      <c r="Y181" s="18">
        <v>65.0</v>
      </c>
      <c r="Z181" s="19" t="str">
        <f t="shared" si="6"/>
        <v/>
      </c>
      <c r="AA181" s="19">
        <f t="shared" si="19"/>
        <v>952</v>
      </c>
      <c r="AB181" s="19" t="str">
        <f t="shared" si="8"/>
        <v/>
      </c>
      <c r="AC181" s="19">
        <f t="shared" si="20"/>
        <v>86.54545455</v>
      </c>
      <c r="AD181" s="19">
        <f t="shared" si="21"/>
        <v>104</v>
      </c>
      <c r="AE181" s="19" t="str">
        <f t="shared" si="22"/>
        <v>Нет моды</v>
      </c>
      <c r="AF181" s="19">
        <f t="shared" si="23"/>
        <v>48</v>
      </c>
      <c r="AG181" s="19">
        <f t="shared" si="24"/>
        <v>134</v>
      </c>
      <c r="AH181" s="20" t="str">
        <f t="shared" si="14"/>
        <v/>
      </c>
      <c r="AI181" s="21"/>
      <c r="AJ181" s="21"/>
      <c r="AK181" s="21"/>
      <c r="AL181" s="22">
        <f t="shared" si="25"/>
        <v>1</v>
      </c>
    </row>
    <row r="182" ht="12.75" customHeight="1">
      <c r="A182" s="13" t="s">
        <v>52</v>
      </c>
      <c r="B182" s="13" t="str">
        <f>IFERROR(__xludf.DUMMYFUNCTION("REGEXREPLACE(A182, ""\d"", """")"),"         Брянская область")</f>
        <v>         Брянская область</v>
      </c>
      <c r="C182" s="14" t="str">
        <f t="shared" si="15"/>
        <v>Брянская область</v>
      </c>
      <c r="D182" s="3">
        <f t="shared" si="16"/>
        <v>2</v>
      </c>
      <c r="E182" s="15" t="s">
        <v>41</v>
      </c>
      <c r="F182" s="13" t="str">
        <f>IFERROR(__xludf.DUMMYFUNCTION("REGEXEXTRACT(E182, ""[А-Яа-я].*"")"),"Инфекционные и паразитарные болезни")</f>
        <v>Инфекционные и паразитарные болезни</v>
      </c>
      <c r="G182" s="16">
        <f t="shared" si="17"/>
        <v>2</v>
      </c>
      <c r="H182" s="13" t="s">
        <v>28</v>
      </c>
      <c r="I182" s="13" t="str">
        <f>IFERROR(__xludf.DUMMYFUNCTION("REGEXREPLACE(H182, "".*\s"", """")"),"человек")</f>
        <v>человек</v>
      </c>
      <c r="J182" s="13" t="s">
        <v>29</v>
      </c>
      <c r="K182" s="17" t="str">
        <f>IFERROR(__xludf.DUMMYFUNCTION("REGEXREPLACE(J182, ""^[\d\s]+"", """")"),"значение показателя за год")</f>
        <v>значение показателя за год</v>
      </c>
      <c r="L182" s="16">
        <f t="shared" si="18"/>
        <v>2</v>
      </c>
      <c r="M182" s="13" t="s">
        <v>32</v>
      </c>
      <c r="N182" s="13" t="str">
        <f>IFERROR(__xludf.DUMMYFUNCTION("REGEXEXTRACT(M182, "" (.+)$"")"),"сельское население")</f>
        <v>сельское население</v>
      </c>
      <c r="O182" s="18">
        <v>85.0</v>
      </c>
      <c r="P182" s="18">
        <v>59.0</v>
      </c>
      <c r="Q182" s="18">
        <v>67.0</v>
      </c>
      <c r="R182" s="18">
        <v>56.0</v>
      </c>
      <c r="S182" s="18">
        <v>47.0</v>
      </c>
      <c r="T182" s="18">
        <v>45.0</v>
      </c>
      <c r="U182" s="18">
        <v>45.0</v>
      </c>
      <c r="V182" s="18">
        <v>31.0</v>
      </c>
      <c r="W182" s="18">
        <v>31.0</v>
      </c>
      <c r="X182" s="18">
        <v>24.0</v>
      </c>
      <c r="Y182" s="18">
        <v>38.0</v>
      </c>
      <c r="Z182" s="19" t="str">
        <f t="shared" si="6"/>
        <v/>
      </c>
      <c r="AA182" s="19" t="str">
        <f t="shared" si="19"/>
        <v/>
      </c>
      <c r="AB182" s="19">
        <f t="shared" si="8"/>
        <v>528</v>
      </c>
      <c r="AC182" s="19">
        <f t="shared" si="20"/>
        <v>48</v>
      </c>
      <c r="AD182" s="19">
        <f t="shared" si="21"/>
        <v>60</v>
      </c>
      <c r="AE182" s="19" t="str">
        <f t="shared" si="22"/>
        <v>Нет моды</v>
      </c>
      <c r="AF182" s="19">
        <f t="shared" si="23"/>
        <v>24</v>
      </c>
      <c r="AG182" s="19">
        <f t="shared" si="24"/>
        <v>85</v>
      </c>
      <c r="AH182" s="20" t="str">
        <f t="shared" si="14"/>
        <v>Город: 64%; Село: 36%</v>
      </c>
      <c r="AI182" s="21"/>
      <c r="AJ182" s="21"/>
      <c r="AK182" s="21"/>
      <c r="AL182" s="22">
        <f t="shared" si="25"/>
        <v>1</v>
      </c>
    </row>
    <row r="183" ht="12.75" customHeight="1">
      <c r="A183" s="13" t="s">
        <v>52</v>
      </c>
      <c r="B183" s="13" t="str">
        <f>IFERROR(__xludf.DUMMYFUNCTION("REGEXREPLACE(A183, ""\d"", """")"),"         Брянская область")</f>
        <v>         Брянская область</v>
      </c>
      <c r="C183" s="14" t="str">
        <f t="shared" si="15"/>
        <v>Брянская область</v>
      </c>
      <c r="D183" s="3">
        <f t="shared" si="16"/>
        <v>2</v>
      </c>
      <c r="E183" s="15" t="s">
        <v>42</v>
      </c>
      <c r="F183" s="13" t="str">
        <f>IFERROR(__xludf.DUMMYFUNCTION("REGEXEXTRACT(E183, ""[А-Яа-я].*"")"),"Ишемическая болезнь сердца")</f>
        <v>Ишемическая болезнь сердца</v>
      </c>
      <c r="G183" s="16">
        <f t="shared" si="17"/>
        <v>2</v>
      </c>
      <c r="H183" s="13" t="s">
        <v>28</v>
      </c>
      <c r="I183" s="13" t="str">
        <f>IFERROR(__xludf.DUMMYFUNCTION("REGEXREPLACE(H183, "".*\s"", """")"),"человек")</f>
        <v>человек</v>
      </c>
      <c r="J183" s="13" t="s">
        <v>29</v>
      </c>
      <c r="K183" s="17" t="str">
        <f>IFERROR(__xludf.DUMMYFUNCTION("REGEXREPLACE(J183, ""^[\d\s]+"", """")"),"значение показателя за год")</f>
        <v>значение показателя за год</v>
      </c>
      <c r="L183" s="16">
        <f t="shared" si="18"/>
        <v>2</v>
      </c>
      <c r="M183" s="13" t="s">
        <v>30</v>
      </c>
      <c r="N183" s="13" t="str">
        <f>IFERROR(__xludf.DUMMYFUNCTION("REGEXEXTRACT(M183, "" (.+)$"")"),"все население")</f>
        <v>все население</v>
      </c>
      <c r="O183" s="18">
        <v>5479.0</v>
      </c>
      <c r="P183" s="18">
        <v>4144.0</v>
      </c>
      <c r="Q183" s="18">
        <v>4217.0</v>
      </c>
      <c r="R183" s="18">
        <v>4087.0</v>
      </c>
      <c r="S183" s="18">
        <v>4170.0</v>
      </c>
      <c r="T183" s="18">
        <v>4060.0</v>
      </c>
      <c r="U183" s="18">
        <v>3591.0</v>
      </c>
      <c r="V183" s="18">
        <v>3770.0</v>
      </c>
      <c r="W183" s="18">
        <v>3929.0</v>
      </c>
      <c r="X183" s="18">
        <v>3509.0</v>
      </c>
      <c r="Y183" s="18">
        <v>3373.0</v>
      </c>
      <c r="Z183" s="19">
        <f t="shared" si="6"/>
        <v>44329</v>
      </c>
      <c r="AA183" s="19" t="str">
        <f t="shared" si="19"/>
        <v/>
      </c>
      <c r="AB183" s="19" t="str">
        <f t="shared" si="8"/>
        <v/>
      </c>
      <c r="AC183" s="19">
        <f t="shared" si="20"/>
        <v>4029.909091</v>
      </c>
      <c r="AD183" s="19">
        <f t="shared" si="21"/>
        <v>1729</v>
      </c>
      <c r="AE183" s="19" t="str">
        <f t="shared" si="22"/>
        <v>Нет моды</v>
      </c>
      <c r="AF183" s="19">
        <f t="shared" si="23"/>
        <v>3373</v>
      </c>
      <c r="AG183" s="19">
        <f t="shared" si="24"/>
        <v>5479</v>
      </c>
      <c r="AH183" s="20" t="str">
        <f t="shared" si="14"/>
        <v/>
      </c>
      <c r="AI183" s="21"/>
      <c r="AJ183" s="21"/>
      <c r="AK183" s="21"/>
      <c r="AL183" s="22">
        <f t="shared" si="25"/>
        <v>1</v>
      </c>
    </row>
    <row r="184" ht="12.75" customHeight="1">
      <c r="A184" s="13" t="s">
        <v>52</v>
      </c>
      <c r="B184" s="13" t="str">
        <f>IFERROR(__xludf.DUMMYFUNCTION("REGEXREPLACE(A184, ""\d"", """")"),"         Брянская область")</f>
        <v>         Брянская область</v>
      </c>
      <c r="C184" s="14" t="str">
        <f t="shared" si="15"/>
        <v>Брянская область</v>
      </c>
      <c r="D184" s="3">
        <f t="shared" si="16"/>
        <v>2</v>
      </c>
      <c r="E184" s="15" t="s">
        <v>42</v>
      </c>
      <c r="F184" s="13" t="str">
        <f>IFERROR(__xludf.DUMMYFUNCTION("REGEXEXTRACT(E184, ""[А-Яа-я].*"")"),"Ишемическая болезнь сердца")</f>
        <v>Ишемическая болезнь сердца</v>
      </c>
      <c r="G184" s="16">
        <f t="shared" si="17"/>
        <v>2</v>
      </c>
      <c r="H184" s="13" t="s">
        <v>28</v>
      </c>
      <c r="I184" s="13" t="str">
        <f>IFERROR(__xludf.DUMMYFUNCTION("REGEXREPLACE(H184, "".*\s"", """")"),"человек")</f>
        <v>человек</v>
      </c>
      <c r="J184" s="13" t="s">
        <v>29</v>
      </c>
      <c r="K184" s="17" t="str">
        <f>IFERROR(__xludf.DUMMYFUNCTION("REGEXREPLACE(J184, ""^[\d\s]+"", """")"),"значение показателя за год")</f>
        <v>значение показателя за год</v>
      </c>
      <c r="L184" s="16">
        <f t="shared" si="18"/>
        <v>2</v>
      </c>
      <c r="M184" s="13" t="s">
        <v>31</v>
      </c>
      <c r="N184" s="13" t="str">
        <f>IFERROR(__xludf.DUMMYFUNCTION("REGEXEXTRACT(M184, "" (.+)$"")"),"городское население")</f>
        <v>городское население</v>
      </c>
      <c r="O184" s="18">
        <v>3468.0</v>
      </c>
      <c r="P184" s="18">
        <v>2853.0</v>
      </c>
      <c r="Q184" s="18">
        <v>2821.0</v>
      </c>
      <c r="R184" s="18">
        <v>2759.0</v>
      </c>
      <c r="S184" s="18">
        <v>2755.0</v>
      </c>
      <c r="T184" s="18">
        <v>2702.0</v>
      </c>
      <c r="U184" s="18">
        <v>2428.0</v>
      </c>
      <c r="V184" s="18">
        <v>2583.0</v>
      </c>
      <c r="W184" s="18">
        <v>2653.0</v>
      </c>
      <c r="X184" s="18">
        <v>2372.0</v>
      </c>
      <c r="Y184" s="18">
        <v>2308.0</v>
      </c>
      <c r="Z184" s="19" t="str">
        <f t="shared" si="6"/>
        <v/>
      </c>
      <c r="AA184" s="19">
        <f t="shared" si="19"/>
        <v>29702</v>
      </c>
      <c r="AB184" s="19" t="str">
        <f t="shared" si="8"/>
        <v/>
      </c>
      <c r="AC184" s="19">
        <f t="shared" si="20"/>
        <v>2700.181818</v>
      </c>
      <c r="AD184" s="19">
        <f t="shared" si="21"/>
        <v>3420.5</v>
      </c>
      <c r="AE184" s="19" t="str">
        <f t="shared" si="22"/>
        <v>Нет моды</v>
      </c>
      <c r="AF184" s="19">
        <f t="shared" si="23"/>
        <v>2308</v>
      </c>
      <c r="AG184" s="19">
        <f t="shared" si="24"/>
        <v>3468</v>
      </c>
      <c r="AH184" s="20" t="str">
        <f t="shared" si="14"/>
        <v/>
      </c>
      <c r="AI184" s="21"/>
      <c r="AJ184" s="21"/>
      <c r="AK184" s="21"/>
      <c r="AL184" s="22">
        <f t="shared" si="25"/>
        <v>1</v>
      </c>
    </row>
    <row r="185" ht="12.75" customHeight="1">
      <c r="A185" s="13" t="s">
        <v>52</v>
      </c>
      <c r="B185" s="13" t="str">
        <f>IFERROR(__xludf.DUMMYFUNCTION("REGEXREPLACE(A185, ""\d"", """")"),"         Брянская область")</f>
        <v>         Брянская область</v>
      </c>
      <c r="C185" s="14" t="str">
        <f t="shared" si="15"/>
        <v>Брянская область</v>
      </c>
      <c r="D185" s="3">
        <f t="shared" si="16"/>
        <v>2</v>
      </c>
      <c r="E185" s="15" t="s">
        <v>42</v>
      </c>
      <c r="F185" s="13" t="str">
        <f>IFERROR(__xludf.DUMMYFUNCTION("REGEXEXTRACT(E185, ""[А-Яа-я].*"")"),"Ишемическая болезнь сердца")</f>
        <v>Ишемическая болезнь сердца</v>
      </c>
      <c r="G185" s="16">
        <f t="shared" si="17"/>
        <v>2</v>
      </c>
      <c r="H185" s="13" t="s">
        <v>28</v>
      </c>
      <c r="I185" s="13" t="str">
        <f>IFERROR(__xludf.DUMMYFUNCTION("REGEXREPLACE(H185, "".*\s"", """")"),"человек")</f>
        <v>человек</v>
      </c>
      <c r="J185" s="13" t="s">
        <v>29</v>
      </c>
      <c r="K185" s="17" t="str">
        <f>IFERROR(__xludf.DUMMYFUNCTION("REGEXREPLACE(J185, ""^[\d\s]+"", """")"),"значение показателя за год")</f>
        <v>значение показателя за год</v>
      </c>
      <c r="L185" s="16">
        <f t="shared" si="18"/>
        <v>2</v>
      </c>
      <c r="M185" s="13" t="s">
        <v>32</v>
      </c>
      <c r="N185" s="13" t="str">
        <f>IFERROR(__xludf.DUMMYFUNCTION("REGEXEXTRACT(M185, "" (.+)$"")"),"сельское население")</f>
        <v>сельское население</v>
      </c>
      <c r="O185" s="18">
        <v>2011.0</v>
      </c>
      <c r="P185" s="18">
        <v>1291.0</v>
      </c>
      <c r="Q185" s="18">
        <v>1396.0</v>
      </c>
      <c r="R185" s="18">
        <v>1328.0</v>
      </c>
      <c r="S185" s="18">
        <v>1415.0</v>
      </c>
      <c r="T185" s="18">
        <v>1358.0</v>
      </c>
      <c r="U185" s="18">
        <v>1163.0</v>
      </c>
      <c r="V185" s="18">
        <v>1187.0</v>
      </c>
      <c r="W185" s="18">
        <v>1276.0</v>
      </c>
      <c r="X185" s="18">
        <v>1137.0</v>
      </c>
      <c r="Y185" s="18">
        <v>1065.0</v>
      </c>
      <c r="Z185" s="19" t="str">
        <f t="shared" si="6"/>
        <v/>
      </c>
      <c r="AA185" s="19" t="str">
        <f t="shared" si="19"/>
        <v/>
      </c>
      <c r="AB185" s="19">
        <f t="shared" si="8"/>
        <v>14627</v>
      </c>
      <c r="AC185" s="19">
        <f t="shared" si="20"/>
        <v>1329.727273</v>
      </c>
      <c r="AD185" s="19">
        <f t="shared" si="21"/>
        <v>2159.5</v>
      </c>
      <c r="AE185" s="19" t="str">
        <f t="shared" si="22"/>
        <v>Нет моды</v>
      </c>
      <c r="AF185" s="19">
        <f t="shared" si="23"/>
        <v>1065</v>
      </c>
      <c r="AG185" s="19">
        <f t="shared" si="24"/>
        <v>2011</v>
      </c>
      <c r="AH185" s="20" t="str">
        <f t="shared" si="14"/>
        <v>Город: 67%; Село: 33%</v>
      </c>
      <c r="AI185" s="21"/>
      <c r="AJ185" s="21"/>
      <c r="AK185" s="21"/>
      <c r="AL185" s="22">
        <f t="shared" si="25"/>
        <v>1</v>
      </c>
    </row>
    <row r="186" ht="12.75" customHeight="1">
      <c r="A186" s="13" t="s">
        <v>52</v>
      </c>
      <c r="B186" s="13" t="str">
        <f>IFERROR(__xludf.DUMMYFUNCTION("REGEXREPLACE(A186, ""\d"", """")"),"         Брянская область")</f>
        <v>         Брянская область</v>
      </c>
      <c r="C186" s="14" t="str">
        <f t="shared" si="15"/>
        <v>Брянская область</v>
      </c>
      <c r="D186" s="3">
        <f t="shared" si="16"/>
        <v>2</v>
      </c>
      <c r="E186" s="15" t="s">
        <v>43</v>
      </c>
      <c r="F186" s="13" t="str">
        <f>IFERROR(__xludf.DUMMYFUNCTION("REGEXEXTRACT(E186, ""[А-Яа-я].*"")"),"Новообразования")</f>
        <v>Новообразования</v>
      </c>
      <c r="G186" s="16">
        <f t="shared" si="17"/>
        <v>2</v>
      </c>
      <c r="H186" s="13" t="s">
        <v>28</v>
      </c>
      <c r="I186" s="13" t="str">
        <f>IFERROR(__xludf.DUMMYFUNCTION("REGEXREPLACE(H186, "".*\s"", """")"),"человек")</f>
        <v>человек</v>
      </c>
      <c r="J186" s="13" t="s">
        <v>29</v>
      </c>
      <c r="K186" s="17" t="str">
        <f>IFERROR(__xludf.DUMMYFUNCTION("REGEXREPLACE(J186, ""^[\d\s]+"", """")"),"значение показателя за год")</f>
        <v>значение показателя за год</v>
      </c>
      <c r="L186" s="16">
        <f t="shared" si="18"/>
        <v>2</v>
      </c>
      <c r="M186" s="13" t="s">
        <v>30</v>
      </c>
      <c r="N186" s="13" t="str">
        <f>IFERROR(__xludf.DUMMYFUNCTION("REGEXEXTRACT(M186, "" (.+)$"")"),"все население")</f>
        <v>все население</v>
      </c>
      <c r="O186" s="18">
        <v>2675.0</v>
      </c>
      <c r="P186" s="18">
        <v>2781.0</v>
      </c>
      <c r="Q186" s="18">
        <v>2941.0</v>
      </c>
      <c r="R186" s="18">
        <v>2954.0</v>
      </c>
      <c r="S186" s="18">
        <v>2945.0</v>
      </c>
      <c r="T186" s="18">
        <v>3033.0</v>
      </c>
      <c r="U186" s="18">
        <v>2954.0</v>
      </c>
      <c r="V186" s="18">
        <v>3148.0</v>
      </c>
      <c r="W186" s="18">
        <v>2813.0</v>
      </c>
      <c r="X186" s="18">
        <v>2741.0</v>
      </c>
      <c r="Y186" s="18">
        <v>2885.0</v>
      </c>
      <c r="Z186" s="19">
        <f t="shared" si="6"/>
        <v>31870</v>
      </c>
      <c r="AA186" s="19" t="str">
        <f t="shared" si="19"/>
        <v/>
      </c>
      <c r="AB186" s="19" t="str">
        <f t="shared" si="8"/>
        <v/>
      </c>
      <c r="AC186" s="19">
        <f t="shared" si="20"/>
        <v>2897.272727</v>
      </c>
      <c r="AD186" s="19">
        <f t="shared" si="21"/>
        <v>2343</v>
      </c>
      <c r="AE186" s="19" t="str">
        <f t="shared" si="22"/>
        <v>Нет моды</v>
      </c>
      <c r="AF186" s="19">
        <f t="shared" si="23"/>
        <v>2675</v>
      </c>
      <c r="AG186" s="19">
        <f t="shared" si="24"/>
        <v>3148</v>
      </c>
      <c r="AH186" s="20" t="str">
        <f t="shared" si="14"/>
        <v/>
      </c>
      <c r="AI186" s="21"/>
      <c r="AJ186" s="21"/>
      <c r="AK186" s="21"/>
      <c r="AL186" s="22">
        <f t="shared" si="25"/>
        <v>1</v>
      </c>
    </row>
    <row r="187" ht="12.75" customHeight="1">
      <c r="A187" s="13" t="s">
        <v>52</v>
      </c>
      <c r="B187" s="13" t="str">
        <f>IFERROR(__xludf.DUMMYFUNCTION("REGEXREPLACE(A187, ""\d"", """")"),"         Брянская область")</f>
        <v>         Брянская область</v>
      </c>
      <c r="C187" s="14" t="str">
        <f t="shared" si="15"/>
        <v>Брянская область</v>
      </c>
      <c r="D187" s="3">
        <f t="shared" si="16"/>
        <v>2</v>
      </c>
      <c r="E187" s="15" t="s">
        <v>43</v>
      </c>
      <c r="F187" s="13" t="str">
        <f>IFERROR(__xludf.DUMMYFUNCTION("REGEXEXTRACT(E187, ""[А-Яа-я].*"")"),"Новообразования")</f>
        <v>Новообразования</v>
      </c>
      <c r="G187" s="16">
        <f t="shared" si="17"/>
        <v>2</v>
      </c>
      <c r="H187" s="13" t="s">
        <v>28</v>
      </c>
      <c r="I187" s="13" t="str">
        <f>IFERROR(__xludf.DUMMYFUNCTION("REGEXREPLACE(H187, "".*\s"", """")"),"человек")</f>
        <v>человек</v>
      </c>
      <c r="J187" s="13" t="s">
        <v>29</v>
      </c>
      <c r="K187" s="17" t="str">
        <f>IFERROR(__xludf.DUMMYFUNCTION("REGEXREPLACE(J187, ""^[\d\s]+"", """")"),"значение показателя за год")</f>
        <v>значение показателя за год</v>
      </c>
      <c r="L187" s="16">
        <f t="shared" si="18"/>
        <v>2</v>
      </c>
      <c r="M187" s="13" t="s">
        <v>31</v>
      </c>
      <c r="N187" s="13" t="str">
        <f>IFERROR(__xludf.DUMMYFUNCTION("REGEXEXTRACT(M187, "" (.+)$"")"),"городское население")</f>
        <v>городское население</v>
      </c>
      <c r="O187" s="18">
        <v>1924.0</v>
      </c>
      <c r="P187" s="18">
        <v>1958.0</v>
      </c>
      <c r="Q187" s="18">
        <v>2088.0</v>
      </c>
      <c r="R187" s="18">
        <v>2167.0</v>
      </c>
      <c r="S187" s="18">
        <v>2107.0</v>
      </c>
      <c r="T187" s="18">
        <v>2158.0</v>
      </c>
      <c r="U187" s="18">
        <v>2110.0</v>
      </c>
      <c r="V187" s="18">
        <v>2250.0</v>
      </c>
      <c r="W187" s="18">
        <v>2022.0</v>
      </c>
      <c r="X187" s="18">
        <v>1942.0</v>
      </c>
      <c r="Y187" s="18">
        <v>2127.0</v>
      </c>
      <c r="Z187" s="19" t="str">
        <f t="shared" si="6"/>
        <v/>
      </c>
      <c r="AA187" s="19">
        <f t="shared" si="19"/>
        <v>22853</v>
      </c>
      <c r="AB187" s="19" t="str">
        <f t="shared" si="8"/>
        <v/>
      </c>
      <c r="AC187" s="19">
        <f t="shared" si="20"/>
        <v>2077.545455</v>
      </c>
      <c r="AD187" s="19">
        <f t="shared" si="21"/>
        <v>2462.5</v>
      </c>
      <c r="AE187" s="19" t="str">
        <f t="shared" si="22"/>
        <v>Нет моды</v>
      </c>
      <c r="AF187" s="19">
        <f t="shared" si="23"/>
        <v>1924</v>
      </c>
      <c r="AG187" s="19">
        <f t="shared" si="24"/>
        <v>2250</v>
      </c>
      <c r="AH187" s="20" t="str">
        <f t="shared" si="14"/>
        <v/>
      </c>
      <c r="AI187" s="21"/>
      <c r="AJ187" s="21"/>
      <c r="AK187" s="21"/>
      <c r="AL187" s="22">
        <f t="shared" si="25"/>
        <v>1</v>
      </c>
    </row>
    <row r="188" ht="12.75" customHeight="1">
      <c r="A188" s="13" t="s">
        <v>52</v>
      </c>
      <c r="B188" s="13" t="str">
        <f>IFERROR(__xludf.DUMMYFUNCTION("REGEXREPLACE(A188, ""\d"", """")"),"         Брянская область")</f>
        <v>         Брянская область</v>
      </c>
      <c r="C188" s="14" t="str">
        <f t="shared" si="15"/>
        <v>Брянская область</v>
      </c>
      <c r="D188" s="3">
        <f t="shared" si="16"/>
        <v>2</v>
      </c>
      <c r="E188" s="15" t="s">
        <v>43</v>
      </c>
      <c r="F188" s="13" t="str">
        <f>IFERROR(__xludf.DUMMYFUNCTION("REGEXEXTRACT(E188, ""[А-Яа-я].*"")"),"Новообразования")</f>
        <v>Новообразования</v>
      </c>
      <c r="G188" s="16">
        <f t="shared" si="17"/>
        <v>2</v>
      </c>
      <c r="H188" s="13" t="s">
        <v>28</v>
      </c>
      <c r="I188" s="13" t="str">
        <f>IFERROR(__xludf.DUMMYFUNCTION("REGEXREPLACE(H188, "".*\s"", """")"),"человек")</f>
        <v>человек</v>
      </c>
      <c r="J188" s="13" t="s">
        <v>29</v>
      </c>
      <c r="K188" s="17" t="str">
        <f>IFERROR(__xludf.DUMMYFUNCTION("REGEXREPLACE(J188, ""^[\d\s]+"", """")"),"значение показателя за год")</f>
        <v>значение показателя за год</v>
      </c>
      <c r="L188" s="16">
        <f t="shared" si="18"/>
        <v>2</v>
      </c>
      <c r="M188" s="13" t="s">
        <v>32</v>
      </c>
      <c r="N188" s="13" t="str">
        <f>IFERROR(__xludf.DUMMYFUNCTION("REGEXEXTRACT(M188, "" (.+)$"")"),"сельское население")</f>
        <v>сельское население</v>
      </c>
      <c r="O188" s="18">
        <v>751.0</v>
      </c>
      <c r="P188" s="18">
        <v>823.0</v>
      </c>
      <c r="Q188" s="18">
        <v>853.0</v>
      </c>
      <c r="R188" s="18">
        <v>787.0</v>
      </c>
      <c r="S188" s="18">
        <v>838.0</v>
      </c>
      <c r="T188" s="18">
        <v>875.0</v>
      </c>
      <c r="U188" s="18">
        <v>844.0</v>
      </c>
      <c r="V188" s="18">
        <v>898.0</v>
      </c>
      <c r="W188" s="18">
        <v>791.0</v>
      </c>
      <c r="X188" s="18">
        <v>799.0</v>
      </c>
      <c r="Y188" s="18">
        <v>758.0</v>
      </c>
      <c r="Z188" s="19" t="str">
        <f t="shared" si="6"/>
        <v/>
      </c>
      <c r="AA188" s="19" t="str">
        <f t="shared" si="19"/>
        <v/>
      </c>
      <c r="AB188" s="19">
        <f t="shared" si="8"/>
        <v>9017</v>
      </c>
      <c r="AC188" s="19">
        <f t="shared" si="20"/>
        <v>819.7272727</v>
      </c>
      <c r="AD188" s="19">
        <f t="shared" si="21"/>
        <v>1411</v>
      </c>
      <c r="AE188" s="19" t="str">
        <f t="shared" si="22"/>
        <v>Нет моды</v>
      </c>
      <c r="AF188" s="19">
        <f t="shared" si="23"/>
        <v>751</v>
      </c>
      <c r="AG188" s="19">
        <f t="shared" si="24"/>
        <v>898</v>
      </c>
      <c r="AH188" s="20" t="str">
        <f t="shared" si="14"/>
        <v>Город: 72%; Село: 28%</v>
      </c>
      <c r="AI188" s="21"/>
      <c r="AJ188" s="21"/>
      <c r="AK188" s="21"/>
      <c r="AL188" s="22">
        <f t="shared" si="25"/>
        <v>1</v>
      </c>
    </row>
    <row r="189" ht="12.75" customHeight="1">
      <c r="A189" s="13" t="s">
        <v>52</v>
      </c>
      <c r="B189" s="13" t="str">
        <f>IFERROR(__xludf.DUMMYFUNCTION("REGEXREPLACE(A189, ""\d"", """")"),"         Брянская область")</f>
        <v>         Брянская область</v>
      </c>
      <c r="C189" s="14" t="str">
        <f t="shared" si="15"/>
        <v>Брянская область</v>
      </c>
      <c r="D189" s="3">
        <f t="shared" si="16"/>
        <v>2</v>
      </c>
      <c r="E189" s="15" t="s">
        <v>44</v>
      </c>
      <c r="F189" s="13" t="str">
        <f>IFERROR(__xludf.DUMMYFUNCTION("REGEXEXTRACT(E189,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89" s="16">
        <f t="shared" si="17"/>
        <v>2</v>
      </c>
      <c r="H189" s="13" t="s">
        <v>28</v>
      </c>
      <c r="I189" s="13" t="str">
        <f>IFERROR(__xludf.DUMMYFUNCTION("REGEXREPLACE(H189, "".*\s"", """")"),"человек")</f>
        <v>человек</v>
      </c>
      <c r="J189" s="13" t="s">
        <v>29</v>
      </c>
      <c r="K189" s="17" t="str">
        <f>IFERROR(__xludf.DUMMYFUNCTION("REGEXREPLACE(J189, ""^[\d\s]+"", """")"),"значение показателя за год")</f>
        <v>значение показателя за год</v>
      </c>
      <c r="L189" s="16">
        <f t="shared" si="18"/>
        <v>2</v>
      </c>
      <c r="M189" s="13" t="s">
        <v>30</v>
      </c>
      <c r="N189" s="13" t="str">
        <f>IFERROR(__xludf.DUMMYFUNCTION("REGEXEXTRACT(M189, "" (.+)$"")"),"все население")</f>
        <v>все население</v>
      </c>
      <c r="O189" s="18">
        <v>59.0</v>
      </c>
      <c r="P189" s="23" t="s">
        <v>37</v>
      </c>
      <c r="Q189" s="18">
        <v>65.0</v>
      </c>
      <c r="R189" s="18">
        <v>50.0</v>
      </c>
      <c r="S189" s="23" t="s">
        <v>37</v>
      </c>
      <c r="T189" s="23" t="s">
        <v>37</v>
      </c>
      <c r="U189" s="23" t="s">
        <v>37</v>
      </c>
      <c r="V189" s="23" t="s">
        <v>37</v>
      </c>
      <c r="W189" s="23" t="s">
        <v>37</v>
      </c>
      <c r="X189" s="23" t="s">
        <v>37</v>
      </c>
      <c r="Y189" s="23" t="s">
        <v>37</v>
      </c>
      <c r="Z189" s="19">
        <f t="shared" si="6"/>
        <v>174</v>
      </c>
      <c r="AA189" s="19" t="str">
        <f t="shared" si="19"/>
        <v/>
      </c>
      <c r="AB189" s="19" t="str">
        <f t="shared" si="8"/>
        <v/>
      </c>
      <c r="AC189" s="19">
        <f t="shared" si="20"/>
        <v>58</v>
      </c>
      <c r="AD189" s="19">
        <f t="shared" si="21"/>
        <v>795</v>
      </c>
      <c r="AE189" s="19" t="str">
        <f t="shared" si="22"/>
        <v>Нет моды</v>
      </c>
      <c r="AF189" s="19">
        <f t="shared" si="23"/>
        <v>50</v>
      </c>
      <c r="AG189" s="19">
        <f t="shared" si="24"/>
        <v>65</v>
      </c>
      <c r="AH189" s="20" t="str">
        <f t="shared" si="14"/>
        <v/>
      </c>
      <c r="AI189" s="24"/>
      <c r="AJ189" s="24"/>
      <c r="AK189" s="24"/>
      <c r="AL189" s="22">
        <f t="shared" si="25"/>
        <v>1</v>
      </c>
    </row>
    <row r="190" ht="12.75" customHeight="1">
      <c r="A190" s="13" t="s">
        <v>52</v>
      </c>
      <c r="B190" s="13" t="str">
        <f>IFERROR(__xludf.DUMMYFUNCTION("REGEXREPLACE(A190, ""\d"", """")"),"         Брянская область")</f>
        <v>         Брянская область</v>
      </c>
      <c r="C190" s="14" t="str">
        <f t="shared" si="15"/>
        <v>Брянская область</v>
      </c>
      <c r="D190" s="3">
        <f t="shared" si="16"/>
        <v>2</v>
      </c>
      <c r="E190" s="15" t="s">
        <v>44</v>
      </c>
      <c r="F190" s="13" t="str">
        <f>IFERROR(__xludf.DUMMYFUNCTION("REGEXEXTRACT(E190,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0" s="16">
        <f t="shared" si="17"/>
        <v>2</v>
      </c>
      <c r="H190" s="13" t="s">
        <v>28</v>
      </c>
      <c r="I190" s="13" t="str">
        <f>IFERROR(__xludf.DUMMYFUNCTION("REGEXREPLACE(H190, "".*\s"", """")"),"человек")</f>
        <v>человек</v>
      </c>
      <c r="J190" s="13" t="s">
        <v>29</v>
      </c>
      <c r="K190" s="17" t="str">
        <f>IFERROR(__xludf.DUMMYFUNCTION("REGEXREPLACE(J190, ""^[\d\s]+"", """")"),"значение показателя за год")</f>
        <v>значение показателя за год</v>
      </c>
      <c r="L190" s="16">
        <f t="shared" si="18"/>
        <v>2</v>
      </c>
      <c r="M190" s="13" t="s">
        <v>31</v>
      </c>
      <c r="N190" s="13" t="str">
        <f>IFERROR(__xludf.DUMMYFUNCTION("REGEXEXTRACT(M190, "" (.+)$"")"),"городское население")</f>
        <v>городское население</v>
      </c>
      <c r="O190" s="18">
        <v>40.0</v>
      </c>
      <c r="P190" s="23" t="s">
        <v>37</v>
      </c>
      <c r="Q190" s="18">
        <v>39.0</v>
      </c>
      <c r="R190" s="18">
        <v>31.0</v>
      </c>
      <c r="S190" s="23" t="s">
        <v>37</v>
      </c>
      <c r="T190" s="23" t="s">
        <v>37</v>
      </c>
      <c r="U190" s="23" t="s">
        <v>37</v>
      </c>
      <c r="V190" s="23" t="s">
        <v>37</v>
      </c>
      <c r="W190" s="23" t="s">
        <v>37</v>
      </c>
      <c r="X190" s="23" t="s">
        <v>37</v>
      </c>
      <c r="Y190" s="23" t="s">
        <v>37</v>
      </c>
      <c r="Z190" s="19" t="str">
        <f t="shared" si="6"/>
        <v/>
      </c>
      <c r="AA190" s="19">
        <f t="shared" si="19"/>
        <v>110</v>
      </c>
      <c r="AB190" s="19" t="str">
        <f t="shared" si="8"/>
        <v/>
      </c>
      <c r="AC190" s="19">
        <f t="shared" si="20"/>
        <v>36.66666667</v>
      </c>
      <c r="AD190" s="19">
        <f t="shared" si="21"/>
        <v>45</v>
      </c>
      <c r="AE190" s="19" t="str">
        <f t="shared" si="22"/>
        <v>Нет моды</v>
      </c>
      <c r="AF190" s="19">
        <f t="shared" si="23"/>
        <v>31</v>
      </c>
      <c r="AG190" s="19">
        <f t="shared" si="24"/>
        <v>40</v>
      </c>
      <c r="AH190" s="20" t="str">
        <f t="shared" si="14"/>
        <v/>
      </c>
      <c r="AI190" s="24"/>
      <c r="AJ190" s="24"/>
      <c r="AK190" s="24"/>
      <c r="AL190" s="22">
        <f t="shared" si="25"/>
        <v>1</v>
      </c>
    </row>
    <row r="191" ht="12.75" customHeight="1">
      <c r="A191" s="13" t="s">
        <v>52</v>
      </c>
      <c r="B191" s="13" t="str">
        <f>IFERROR(__xludf.DUMMYFUNCTION("REGEXREPLACE(A191, ""\d"", """")"),"         Брянская область")</f>
        <v>         Брянская область</v>
      </c>
      <c r="C191" s="14" t="str">
        <f t="shared" si="15"/>
        <v>Брянская область</v>
      </c>
      <c r="D191" s="3">
        <f t="shared" si="16"/>
        <v>2</v>
      </c>
      <c r="E191" s="15" t="s">
        <v>44</v>
      </c>
      <c r="F191" s="13" t="str">
        <f>IFERROR(__xludf.DUMMYFUNCTION("REGEXEXTRACT(E191,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1" s="16">
        <f t="shared" si="17"/>
        <v>2</v>
      </c>
      <c r="H191" s="13" t="s">
        <v>28</v>
      </c>
      <c r="I191" s="13" t="str">
        <f>IFERROR(__xludf.DUMMYFUNCTION("REGEXREPLACE(H191, "".*\s"", """")"),"человек")</f>
        <v>человек</v>
      </c>
      <c r="J191" s="13" t="s">
        <v>29</v>
      </c>
      <c r="K191" s="17" t="str">
        <f>IFERROR(__xludf.DUMMYFUNCTION("REGEXREPLACE(J191, ""^[\d\s]+"", """")"),"значение показателя за год")</f>
        <v>значение показателя за год</v>
      </c>
      <c r="L191" s="16">
        <f t="shared" si="18"/>
        <v>2</v>
      </c>
      <c r="M191" s="13" t="s">
        <v>32</v>
      </c>
      <c r="N191" s="13" t="str">
        <f>IFERROR(__xludf.DUMMYFUNCTION("REGEXEXTRACT(M191, "" (.+)$"")"),"сельское население")</f>
        <v>сельское население</v>
      </c>
      <c r="O191" s="18">
        <v>19.0</v>
      </c>
      <c r="P191" s="23" t="s">
        <v>37</v>
      </c>
      <c r="Q191" s="18">
        <v>26.0</v>
      </c>
      <c r="R191" s="18">
        <v>19.0</v>
      </c>
      <c r="S191" s="23" t="s">
        <v>37</v>
      </c>
      <c r="T191" s="23" t="s">
        <v>37</v>
      </c>
      <c r="U191" s="23" t="s">
        <v>37</v>
      </c>
      <c r="V191" s="23" t="s">
        <v>37</v>
      </c>
      <c r="W191" s="23" t="s">
        <v>37</v>
      </c>
      <c r="X191" s="23" t="s">
        <v>37</v>
      </c>
      <c r="Y191" s="23" t="s">
        <v>37</v>
      </c>
      <c r="Z191" s="19" t="str">
        <f t="shared" si="6"/>
        <v/>
      </c>
      <c r="AA191" s="19" t="str">
        <f t="shared" si="19"/>
        <v/>
      </c>
      <c r="AB191" s="19">
        <f t="shared" si="8"/>
        <v>64</v>
      </c>
      <c r="AC191" s="19">
        <f t="shared" si="20"/>
        <v>21.33333333</v>
      </c>
      <c r="AD191" s="19">
        <f t="shared" si="21"/>
        <v>28.5</v>
      </c>
      <c r="AE191" s="19" t="str">
        <f t="shared" si="22"/>
        <v>Нет моды</v>
      </c>
      <c r="AF191" s="19">
        <f t="shared" si="23"/>
        <v>19</v>
      </c>
      <c r="AG191" s="19">
        <f t="shared" si="24"/>
        <v>26</v>
      </c>
      <c r="AH191" s="20" t="str">
        <f t="shared" si="14"/>
        <v>Город: 63%; Село: 37%</v>
      </c>
      <c r="AI191" s="24"/>
      <c r="AJ191" s="24"/>
      <c r="AK191" s="24"/>
      <c r="AL191" s="22">
        <f t="shared" si="25"/>
        <v>1</v>
      </c>
    </row>
    <row r="192" ht="12.75" customHeight="1">
      <c r="A192" s="13" t="s">
        <v>52</v>
      </c>
      <c r="B192" s="13" t="str">
        <f>IFERROR(__xludf.DUMMYFUNCTION("REGEXREPLACE(A192, ""\d"", """")"),"         Брянская область")</f>
        <v>         Брянская область</v>
      </c>
      <c r="C192" s="14" t="str">
        <f t="shared" si="15"/>
        <v>Брянская область</v>
      </c>
      <c r="D192" s="3">
        <f t="shared" si="16"/>
        <v>2</v>
      </c>
      <c r="E192" s="15" t="s">
        <v>45</v>
      </c>
      <c r="F192" s="13" t="str">
        <f>IFERROR(__xludf.DUMMYFUNCTION("REGEXEXTRACT(E192, ""[А-Яа-я].*"")"),"Самоубийство")</f>
        <v>Самоубийство</v>
      </c>
      <c r="G192" s="16">
        <f t="shared" si="17"/>
        <v>2</v>
      </c>
      <c r="H192" s="13" t="s">
        <v>28</v>
      </c>
      <c r="I192" s="13" t="str">
        <f>IFERROR(__xludf.DUMMYFUNCTION("REGEXREPLACE(H192, "".*\s"", """")"),"человек")</f>
        <v>человек</v>
      </c>
      <c r="J192" s="13" t="s">
        <v>29</v>
      </c>
      <c r="K192" s="17" t="str">
        <f>IFERROR(__xludf.DUMMYFUNCTION("REGEXREPLACE(J192, ""^[\d\s]+"", """")"),"значение показателя за год")</f>
        <v>значение показателя за год</v>
      </c>
      <c r="L192" s="16">
        <f t="shared" si="18"/>
        <v>2</v>
      </c>
      <c r="M192" s="13" t="s">
        <v>30</v>
      </c>
      <c r="N192" s="13" t="str">
        <f>IFERROR(__xludf.DUMMYFUNCTION("REGEXEXTRACT(M192, "" (.+)$"")"),"все население")</f>
        <v>все население</v>
      </c>
      <c r="O192" s="18">
        <v>200.0</v>
      </c>
      <c r="P192" s="18">
        <v>206.0</v>
      </c>
      <c r="Q192" s="18">
        <v>181.0</v>
      </c>
      <c r="R192" s="18">
        <v>183.0</v>
      </c>
      <c r="S192" s="18">
        <v>163.0</v>
      </c>
      <c r="T192" s="18">
        <v>144.0</v>
      </c>
      <c r="U192" s="18">
        <v>135.0</v>
      </c>
      <c r="V192" s="18">
        <v>184.0</v>
      </c>
      <c r="W192" s="18">
        <v>166.0</v>
      </c>
      <c r="X192" s="18">
        <v>131.0</v>
      </c>
      <c r="Y192" s="18">
        <v>116.0</v>
      </c>
      <c r="Z192" s="19">
        <f t="shared" si="6"/>
        <v>1809</v>
      </c>
      <c r="AA192" s="19" t="str">
        <f t="shared" si="19"/>
        <v/>
      </c>
      <c r="AB192" s="19" t="str">
        <f t="shared" si="8"/>
        <v/>
      </c>
      <c r="AC192" s="19">
        <f t="shared" si="20"/>
        <v>164.4545455</v>
      </c>
      <c r="AD192" s="19">
        <f t="shared" si="21"/>
        <v>153.5</v>
      </c>
      <c r="AE192" s="19" t="str">
        <f t="shared" si="22"/>
        <v>Нет моды</v>
      </c>
      <c r="AF192" s="19">
        <f t="shared" si="23"/>
        <v>116</v>
      </c>
      <c r="AG192" s="19">
        <f t="shared" si="24"/>
        <v>206</v>
      </c>
      <c r="AH192" s="20" t="str">
        <f t="shared" si="14"/>
        <v/>
      </c>
      <c r="AI192" s="21"/>
      <c r="AJ192" s="21"/>
      <c r="AK192" s="21"/>
      <c r="AL192" s="22">
        <f t="shared" si="25"/>
        <v>1</v>
      </c>
    </row>
    <row r="193" ht="12.75" customHeight="1">
      <c r="A193" s="13" t="s">
        <v>52</v>
      </c>
      <c r="B193" s="13" t="str">
        <f>IFERROR(__xludf.DUMMYFUNCTION("REGEXREPLACE(A193, ""\d"", """")"),"         Брянская область")</f>
        <v>         Брянская область</v>
      </c>
      <c r="C193" s="14" t="str">
        <f t="shared" si="15"/>
        <v>Брянская область</v>
      </c>
      <c r="D193" s="3">
        <f t="shared" si="16"/>
        <v>2</v>
      </c>
      <c r="E193" s="15" t="s">
        <v>45</v>
      </c>
      <c r="F193" s="13" t="str">
        <f>IFERROR(__xludf.DUMMYFUNCTION("REGEXEXTRACT(E193, ""[А-Яа-я].*"")"),"Самоубийство")</f>
        <v>Самоубийство</v>
      </c>
      <c r="G193" s="16">
        <f t="shared" si="17"/>
        <v>2</v>
      </c>
      <c r="H193" s="13" t="s">
        <v>28</v>
      </c>
      <c r="I193" s="13" t="str">
        <f>IFERROR(__xludf.DUMMYFUNCTION("REGEXREPLACE(H193, "".*\s"", """")"),"человек")</f>
        <v>человек</v>
      </c>
      <c r="J193" s="13" t="s">
        <v>29</v>
      </c>
      <c r="K193" s="17" t="str">
        <f>IFERROR(__xludf.DUMMYFUNCTION("REGEXREPLACE(J193, ""^[\d\s]+"", """")"),"значение показателя за год")</f>
        <v>значение показателя за год</v>
      </c>
      <c r="L193" s="16">
        <f t="shared" si="18"/>
        <v>2</v>
      </c>
      <c r="M193" s="13" t="s">
        <v>31</v>
      </c>
      <c r="N193" s="13" t="str">
        <f>IFERROR(__xludf.DUMMYFUNCTION("REGEXEXTRACT(M193, "" (.+)$"")"),"городское население")</f>
        <v>городское население</v>
      </c>
      <c r="O193" s="18">
        <v>117.0</v>
      </c>
      <c r="P193" s="18">
        <v>121.0</v>
      </c>
      <c r="Q193" s="18">
        <v>109.0</v>
      </c>
      <c r="R193" s="18">
        <v>113.0</v>
      </c>
      <c r="S193" s="18">
        <v>103.0</v>
      </c>
      <c r="T193" s="18">
        <v>87.0</v>
      </c>
      <c r="U193" s="18">
        <v>77.0</v>
      </c>
      <c r="V193" s="18">
        <v>112.0</v>
      </c>
      <c r="W193" s="18">
        <v>109.0</v>
      </c>
      <c r="X193" s="18">
        <v>90.0</v>
      </c>
      <c r="Y193" s="18">
        <v>78.0</v>
      </c>
      <c r="Z193" s="19" t="str">
        <f t="shared" si="6"/>
        <v/>
      </c>
      <c r="AA193" s="19">
        <f t="shared" si="19"/>
        <v>1116</v>
      </c>
      <c r="AB193" s="19" t="str">
        <f t="shared" si="8"/>
        <v/>
      </c>
      <c r="AC193" s="19">
        <f t="shared" si="20"/>
        <v>101.4545455</v>
      </c>
      <c r="AD193" s="19">
        <f t="shared" si="21"/>
        <v>119</v>
      </c>
      <c r="AE193" s="19" t="str">
        <f t="shared" si="22"/>
        <v>Нет моды</v>
      </c>
      <c r="AF193" s="19">
        <f t="shared" si="23"/>
        <v>77</v>
      </c>
      <c r="AG193" s="19">
        <f t="shared" si="24"/>
        <v>121</v>
      </c>
      <c r="AH193" s="20" t="str">
        <f t="shared" si="14"/>
        <v/>
      </c>
      <c r="AI193" s="21"/>
      <c r="AJ193" s="21"/>
      <c r="AK193" s="21"/>
      <c r="AL193" s="22">
        <f t="shared" si="25"/>
        <v>1</v>
      </c>
    </row>
    <row r="194" ht="12.75" customHeight="1">
      <c r="A194" s="13" t="s">
        <v>52</v>
      </c>
      <c r="B194" s="13" t="str">
        <f>IFERROR(__xludf.DUMMYFUNCTION("REGEXREPLACE(A194, ""\d"", """")"),"         Брянская область")</f>
        <v>         Брянская область</v>
      </c>
      <c r="C194" s="14" t="str">
        <f t="shared" si="15"/>
        <v>Брянская область</v>
      </c>
      <c r="D194" s="3">
        <f t="shared" si="16"/>
        <v>2</v>
      </c>
      <c r="E194" s="15" t="s">
        <v>45</v>
      </c>
      <c r="F194" s="13" t="str">
        <f>IFERROR(__xludf.DUMMYFUNCTION("REGEXEXTRACT(E194, ""[А-Яа-я].*"")"),"Самоубийство")</f>
        <v>Самоубийство</v>
      </c>
      <c r="G194" s="16">
        <f t="shared" si="17"/>
        <v>2</v>
      </c>
      <c r="H194" s="13" t="s">
        <v>28</v>
      </c>
      <c r="I194" s="13" t="str">
        <f>IFERROR(__xludf.DUMMYFUNCTION("REGEXREPLACE(H194, "".*\s"", """")"),"человек")</f>
        <v>человек</v>
      </c>
      <c r="J194" s="13" t="s">
        <v>29</v>
      </c>
      <c r="K194" s="17" t="str">
        <f>IFERROR(__xludf.DUMMYFUNCTION("REGEXREPLACE(J194, ""^[\d\s]+"", """")"),"значение показателя за год")</f>
        <v>значение показателя за год</v>
      </c>
      <c r="L194" s="16">
        <f t="shared" si="18"/>
        <v>2</v>
      </c>
      <c r="M194" s="13" t="s">
        <v>32</v>
      </c>
      <c r="N194" s="13" t="str">
        <f>IFERROR(__xludf.DUMMYFUNCTION("REGEXEXTRACT(M194, "" (.+)$"")"),"сельское население")</f>
        <v>сельское население</v>
      </c>
      <c r="O194" s="18">
        <v>83.0</v>
      </c>
      <c r="P194" s="18">
        <v>85.0</v>
      </c>
      <c r="Q194" s="18">
        <v>72.0</v>
      </c>
      <c r="R194" s="18">
        <v>70.0</v>
      </c>
      <c r="S194" s="18">
        <v>60.0</v>
      </c>
      <c r="T194" s="18">
        <v>57.0</v>
      </c>
      <c r="U194" s="18">
        <v>58.0</v>
      </c>
      <c r="V194" s="18">
        <v>72.0</v>
      </c>
      <c r="W194" s="18">
        <v>57.0</v>
      </c>
      <c r="X194" s="18">
        <v>41.0</v>
      </c>
      <c r="Y194" s="18">
        <v>38.0</v>
      </c>
      <c r="Z194" s="19" t="str">
        <f t="shared" si="6"/>
        <v/>
      </c>
      <c r="AA194" s="19" t="str">
        <f t="shared" si="19"/>
        <v/>
      </c>
      <c r="AB194" s="19">
        <f t="shared" si="8"/>
        <v>693</v>
      </c>
      <c r="AC194" s="19">
        <f t="shared" si="20"/>
        <v>63</v>
      </c>
      <c r="AD194" s="19">
        <f t="shared" si="21"/>
        <v>80.5</v>
      </c>
      <c r="AE194" s="19" t="str">
        <f t="shared" si="22"/>
        <v>Нет моды</v>
      </c>
      <c r="AF194" s="19">
        <f t="shared" si="23"/>
        <v>38</v>
      </c>
      <c r="AG194" s="19">
        <f t="shared" si="24"/>
        <v>85</v>
      </c>
      <c r="AH194" s="20" t="str">
        <f t="shared" si="14"/>
        <v>Город: 62%; Село: 38%</v>
      </c>
      <c r="AI194" s="21"/>
      <c r="AJ194" s="21"/>
      <c r="AK194" s="21"/>
      <c r="AL194" s="22">
        <f t="shared" si="25"/>
        <v>1</v>
      </c>
    </row>
    <row r="195" ht="12.75" customHeight="1">
      <c r="A195" s="13" t="s">
        <v>52</v>
      </c>
      <c r="B195" s="13" t="str">
        <f>IFERROR(__xludf.DUMMYFUNCTION("REGEXREPLACE(A195, ""\d"", """")"),"         Брянская область")</f>
        <v>         Брянская область</v>
      </c>
      <c r="C195" s="14" t="str">
        <f t="shared" si="15"/>
        <v>Брянская область</v>
      </c>
      <c r="D195" s="3">
        <f t="shared" si="16"/>
        <v>2</v>
      </c>
      <c r="E195" s="15" t="s">
        <v>46</v>
      </c>
      <c r="F195" s="13" t="str">
        <f>IFERROR(__xludf.DUMMYFUNCTION("REGEXEXTRACT(E195, ""[А-Яа-я].*"")"),"Случ.отравл.алкоголем")</f>
        <v>Случ.отравл.алкоголем</v>
      </c>
      <c r="G195" s="16">
        <f t="shared" si="17"/>
        <v>2</v>
      </c>
      <c r="H195" s="13" t="s">
        <v>28</v>
      </c>
      <c r="I195" s="13" t="str">
        <f>IFERROR(__xludf.DUMMYFUNCTION("REGEXREPLACE(H195, "".*\s"", """")"),"человек")</f>
        <v>человек</v>
      </c>
      <c r="J195" s="13" t="s">
        <v>29</v>
      </c>
      <c r="K195" s="17" t="str">
        <f>IFERROR(__xludf.DUMMYFUNCTION("REGEXREPLACE(J195, ""^[\d\s]+"", """")"),"значение показателя за год")</f>
        <v>значение показателя за год</v>
      </c>
      <c r="L195" s="16">
        <f t="shared" si="18"/>
        <v>2</v>
      </c>
      <c r="M195" s="13" t="s">
        <v>30</v>
      </c>
      <c r="N195" s="13" t="str">
        <f>IFERROR(__xludf.DUMMYFUNCTION("REGEXEXTRACT(M195, "" (.+)$"")"),"все население")</f>
        <v>все население</v>
      </c>
      <c r="O195" s="18">
        <v>374.0</v>
      </c>
      <c r="P195" s="18">
        <v>184.0</v>
      </c>
      <c r="Q195" s="18">
        <v>147.0</v>
      </c>
      <c r="R195" s="18">
        <v>118.0</v>
      </c>
      <c r="S195" s="18">
        <v>146.0</v>
      </c>
      <c r="T195" s="18">
        <v>91.0</v>
      </c>
      <c r="U195" s="18">
        <v>112.0</v>
      </c>
      <c r="V195" s="18">
        <v>179.0</v>
      </c>
      <c r="W195" s="18">
        <v>199.0</v>
      </c>
      <c r="X195" s="18">
        <v>175.0</v>
      </c>
      <c r="Y195" s="18">
        <v>97.0</v>
      </c>
      <c r="Z195" s="19">
        <f t="shared" si="6"/>
        <v>1822</v>
      </c>
      <c r="AA195" s="19" t="str">
        <f t="shared" si="19"/>
        <v/>
      </c>
      <c r="AB195" s="19" t="str">
        <f t="shared" si="8"/>
        <v/>
      </c>
      <c r="AC195" s="19">
        <f t="shared" si="20"/>
        <v>165.6363636</v>
      </c>
      <c r="AD195" s="19">
        <f t="shared" si="21"/>
        <v>88</v>
      </c>
      <c r="AE195" s="19" t="str">
        <f t="shared" si="22"/>
        <v>Нет моды</v>
      </c>
      <c r="AF195" s="19">
        <f t="shared" si="23"/>
        <v>91</v>
      </c>
      <c r="AG195" s="19">
        <f t="shared" si="24"/>
        <v>374</v>
      </c>
      <c r="AH195" s="20" t="str">
        <f t="shared" si="14"/>
        <v/>
      </c>
      <c r="AI195" s="21"/>
      <c r="AJ195" s="21"/>
      <c r="AK195" s="21"/>
      <c r="AL195" s="22">
        <f t="shared" si="25"/>
        <v>1</v>
      </c>
    </row>
    <row r="196" ht="12.75" customHeight="1">
      <c r="A196" s="13" t="s">
        <v>52</v>
      </c>
      <c r="B196" s="13" t="str">
        <f>IFERROR(__xludf.DUMMYFUNCTION("REGEXREPLACE(A196, ""\d"", """")"),"         Брянская область")</f>
        <v>         Брянская область</v>
      </c>
      <c r="C196" s="14" t="str">
        <f t="shared" si="15"/>
        <v>Брянская область</v>
      </c>
      <c r="D196" s="3">
        <f t="shared" si="16"/>
        <v>2</v>
      </c>
      <c r="E196" s="15" t="s">
        <v>46</v>
      </c>
      <c r="F196" s="13" t="str">
        <f>IFERROR(__xludf.DUMMYFUNCTION("REGEXEXTRACT(E196, ""[А-Яа-я].*"")"),"Случ.отравл.алкоголем")</f>
        <v>Случ.отравл.алкоголем</v>
      </c>
      <c r="G196" s="16">
        <f t="shared" si="17"/>
        <v>2</v>
      </c>
      <c r="H196" s="13" t="s">
        <v>28</v>
      </c>
      <c r="I196" s="13" t="str">
        <f>IFERROR(__xludf.DUMMYFUNCTION("REGEXREPLACE(H196, "".*\s"", """")"),"человек")</f>
        <v>человек</v>
      </c>
      <c r="J196" s="13" t="s">
        <v>29</v>
      </c>
      <c r="K196" s="17" t="str">
        <f>IFERROR(__xludf.DUMMYFUNCTION("REGEXREPLACE(J196, ""^[\d\s]+"", """")"),"значение показателя за год")</f>
        <v>значение показателя за год</v>
      </c>
      <c r="L196" s="16">
        <f t="shared" si="18"/>
        <v>2</v>
      </c>
      <c r="M196" s="13" t="s">
        <v>31</v>
      </c>
      <c r="N196" s="13" t="str">
        <f>IFERROR(__xludf.DUMMYFUNCTION("REGEXEXTRACT(M196, "" (.+)$"")"),"городское население")</f>
        <v>городское население</v>
      </c>
      <c r="O196" s="18">
        <v>220.0</v>
      </c>
      <c r="P196" s="18">
        <v>98.0</v>
      </c>
      <c r="Q196" s="18">
        <v>66.0</v>
      </c>
      <c r="R196" s="18">
        <v>48.0</v>
      </c>
      <c r="S196" s="18">
        <v>68.0</v>
      </c>
      <c r="T196" s="18">
        <v>53.0</v>
      </c>
      <c r="U196" s="18">
        <v>58.0</v>
      </c>
      <c r="V196" s="18">
        <v>106.0</v>
      </c>
      <c r="W196" s="18">
        <v>122.0</v>
      </c>
      <c r="X196" s="18">
        <v>99.0</v>
      </c>
      <c r="Y196" s="18">
        <v>46.0</v>
      </c>
      <c r="Z196" s="19" t="str">
        <f t="shared" si="6"/>
        <v/>
      </c>
      <c r="AA196" s="19">
        <f t="shared" si="19"/>
        <v>984</v>
      </c>
      <c r="AB196" s="19" t="str">
        <f t="shared" si="8"/>
        <v/>
      </c>
      <c r="AC196" s="19">
        <f t="shared" si="20"/>
        <v>89.45454545</v>
      </c>
      <c r="AD196" s="19">
        <f t="shared" si="21"/>
        <v>109</v>
      </c>
      <c r="AE196" s="19" t="str">
        <f t="shared" si="22"/>
        <v>Нет моды</v>
      </c>
      <c r="AF196" s="19">
        <f t="shared" si="23"/>
        <v>46</v>
      </c>
      <c r="AG196" s="19">
        <f t="shared" si="24"/>
        <v>220</v>
      </c>
      <c r="AH196" s="20" t="str">
        <f t="shared" si="14"/>
        <v/>
      </c>
      <c r="AI196" s="21"/>
      <c r="AJ196" s="21"/>
      <c r="AK196" s="21"/>
      <c r="AL196" s="22">
        <f t="shared" si="25"/>
        <v>1</v>
      </c>
    </row>
    <row r="197" ht="12.75" customHeight="1">
      <c r="A197" s="13" t="s">
        <v>52</v>
      </c>
      <c r="B197" s="13" t="str">
        <f>IFERROR(__xludf.DUMMYFUNCTION("REGEXREPLACE(A197, ""\d"", """")"),"         Брянская область")</f>
        <v>         Брянская область</v>
      </c>
      <c r="C197" s="14" t="str">
        <f t="shared" si="15"/>
        <v>Брянская область</v>
      </c>
      <c r="D197" s="3">
        <f t="shared" si="16"/>
        <v>2</v>
      </c>
      <c r="E197" s="15" t="s">
        <v>46</v>
      </c>
      <c r="F197" s="13" t="str">
        <f>IFERROR(__xludf.DUMMYFUNCTION("REGEXEXTRACT(E197, ""[А-Яа-я].*"")"),"Случ.отравл.алкоголем")</f>
        <v>Случ.отравл.алкоголем</v>
      </c>
      <c r="G197" s="16">
        <f t="shared" si="17"/>
        <v>2</v>
      </c>
      <c r="H197" s="13" t="s">
        <v>28</v>
      </c>
      <c r="I197" s="13" t="str">
        <f>IFERROR(__xludf.DUMMYFUNCTION("REGEXREPLACE(H197, "".*\s"", """")"),"человек")</f>
        <v>человек</v>
      </c>
      <c r="J197" s="13" t="s">
        <v>29</v>
      </c>
      <c r="K197" s="17" t="str">
        <f>IFERROR(__xludf.DUMMYFUNCTION("REGEXREPLACE(J197, ""^[\d\s]+"", """")"),"значение показателя за год")</f>
        <v>значение показателя за год</v>
      </c>
      <c r="L197" s="16">
        <f t="shared" si="18"/>
        <v>2</v>
      </c>
      <c r="M197" s="13" t="s">
        <v>32</v>
      </c>
      <c r="N197" s="13" t="str">
        <f>IFERROR(__xludf.DUMMYFUNCTION("REGEXEXTRACT(M197, "" (.+)$"")"),"сельское население")</f>
        <v>сельское население</v>
      </c>
      <c r="O197" s="18">
        <v>154.0</v>
      </c>
      <c r="P197" s="18">
        <v>86.0</v>
      </c>
      <c r="Q197" s="18">
        <v>81.0</v>
      </c>
      <c r="R197" s="18">
        <v>70.0</v>
      </c>
      <c r="S197" s="18">
        <v>78.0</v>
      </c>
      <c r="T197" s="18">
        <v>38.0</v>
      </c>
      <c r="U197" s="18">
        <v>54.0</v>
      </c>
      <c r="V197" s="18">
        <v>73.0</v>
      </c>
      <c r="W197" s="18">
        <v>77.0</v>
      </c>
      <c r="X197" s="18">
        <v>76.0</v>
      </c>
      <c r="Y197" s="18">
        <v>51.0</v>
      </c>
      <c r="Z197" s="19" t="str">
        <f t="shared" si="6"/>
        <v/>
      </c>
      <c r="AA197" s="19" t="str">
        <f t="shared" si="19"/>
        <v/>
      </c>
      <c r="AB197" s="19">
        <f t="shared" si="8"/>
        <v>838</v>
      </c>
      <c r="AC197" s="19">
        <f t="shared" si="20"/>
        <v>76.18181818</v>
      </c>
      <c r="AD197" s="19">
        <f t="shared" si="21"/>
        <v>74.5</v>
      </c>
      <c r="AE197" s="19" t="str">
        <f t="shared" si="22"/>
        <v>Нет моды</v>
      </c>
      <c r="AF197" s="19">
        <f t="shared" si="23"/>
        <v>38</v>
      </c>
      <c r="AG197" s="19">
        <f t="shared" si="24"/>
        <v>154</v>
      </c>
      <c r="AH197" s="20" t="str">
        <f t="shared" si="14"/>
        <v>Город: 54%; Село: 46%</v>
      </c>
      <c r="AI197" s="21"/>
      <c r="AJ197" s="21"/>
      <c r="AK197" s="21"/>
      <c r="AL197" s="22">
        <f t="shared" si="25"/>
        <v>1</v>
      </c>
    </row>
    <row r="198" ht="12.75" customHeight="1">
      <c r="A198" s="13" t="s">
        <v>52</v>
      </c>
      <c r="B198" s="13" t="str">
        <f>IFERROR(__xludf.DUMMYFUNCTION("REGEXREPLACE(A198, ""\d"", """")"),"         Брянская область")</f>
        <v>         Брянская область</v>
      </c>
      <c r="C198" s="14" t="str">
        <f t="shared" si="15"/>
        <v>Брянская область</v>
      </c>
      <c r="D198" s="3">
        <f t="shared" si="16"/>
        <v>2</v>
      </c>
      <c r="E198" s="15" t="s">
        <v>47</v>
      </c>
      <c r="F198" s="13" t="str">
        <f>IFERROR(__xludf.DUMMYFUNCTION("REGEXEXTRACT(E198, ""[А-Яа-я].*"")"),"транспортные травмы всех видов")</f>
        <v>транспортные травмы всех видов</v>
      </c>
      <c r="G198" s="16">
        <f t="shared" si="17"/>
        <v>2</v>
      </c>
      <c r="H198" s="13" t="s">
        <v>28</v>
      </c>
      <c r="I198" s="13" t="str">
        <f>IFERROR(__xludf.DUMMYFUNCTION("REGEXREPLACE(H198, "".*\s"", """")"),"человек")</f>
        <v>человек</v>
      </c>
      <c r="J198" s="13" t="s">
        <v>29</v>
      </c>
      <c r="K198" s="17" t="str">
        <f>IFERROR(__xludf.DUMMYFUNCTION("REGEXREPLACE(J198, ""^[\d\s]+"", """")"),"значение показателя за год")</f>
        <v>значение показателя за год</v>
      </c>
      <c r="L198" s="16">
        <f t="shared" si="18"/>
        <v>2</v>
      </c>
      <c r="M198" s="13" t="s">
        <v>30</v>
      </c>
      <c r="N198" s="13" t="str">
        <f>IFERROR(__xludf.DUMMYFUNCTION("REGEXEXTRACT(M198, "" (.+)$"")"),"все население")</f>
        <v>все население</v>
      </c>
      <c r="O198" s="18">
        <v>279.0</v>
      </c>
      <c r="P198" s="18">
        <v>308.0</v>
      </c>
      <c r="Q198" s="18">
        <v>265.0</v>
      </c>
      <c r="R198" s="18">
        <v>185.0</v>
      </c>
      <c r="S198" s="23" t="s">
        <v>37</v>
      </c>
      <c r="T198" s="23" t="s">
        <v>37</v>
      </c>
      <c r="U198" s="23" t="s">
        <v>37</v>
      </c>
      <c r="V198" s="23" t="s">
        <v>37</v>
      </c>
      <c r="W198" s="23" t="s">
        <v>37</v>
      </c>
      <c r="X198" s="23" t="s">
        <v>37</v>
      </c>
      <c r="Y198" s="23" t="s">
        <v>37</v>
      </c>
      <c r="Z198" s="19">
        <f t="shared" si="6"/>
        <v>1037</v>
      </c>
      <c r="AA198" s="19" t="str">
        <f t="shared" si="19"/>
        <v/>
      </c>
      <c r="AB198" s="19" t="str">
        <f t="shared" si="8"/>
        <v/>
      </c>
      <c r="AC198" s="19">
        <f t="shared" si="20"/>
        <v>259.25</v>
      </c>
      <c r="AD198" s="19">
        <f t="shared" si="21"/>
        <v>78</v>
      </c>
      <c r="AE198" s="19" t="str">
        <f t="shared" si="22"/>
        <v>Нет моды</v>
      </c>
      <c r="AF198" s="19">
        <f t="shared" si="23"/>
        <v>185</v>
      </c>
      <c r="AG198" s="19">
        <f t="shared" si="24"/>
        <v>308</v>
      </c>
      <c r="AH198" s="20" t="str">
        <f t="shared" si="14"/>
        <v/>
      </c>
      <c r="AI198" s="24"/>
      <c r="AJ198" s="24"/>
      <c r="AK198" s="24"/>
      <c r="AL198" s="22">
        <f t="shared" si="25"/>
        <v>1</v>
      </c>
    </row>
    <row r="199" ht="12.75" customHeight="1">
      <c r="A199" s="13" t="s">
        <v>52</v>
      </c>
      <c r="B199" s="13" t="str">
        <f>IFERROR(__xludf.DUMMYFUNCTION("REGEXREPLACE(A199, ""\d"", """")"),"         Брянская область")</f>
        <v>         Брянская область</v>
      </c>
      <c r="C199" s="14" t="str">
        <f t="shared" si="15"/>
        <v>Брянская область</v>
      </c>
      <c r="D199" s="3">
        <f t="shared" si="16"/>
        <v>2</v>
      </c>
      <c r="E199" s="15" t="s">
        <v>47</v>
      </c>
      <c r="F199" s="13" t="str">
        <f>IFERROR(__xludf.DUMMYFUNCTION("REGEXEXTRACT(E199, ""[А-Яа-я].*"")"),"транспортные травмы всех видов")</f>
        <v>транспортные травмы всех видов</v>
      </c>
      <c r="G199" s="16">
        <f t="shared" si="17"/>
        <v>2</v>
      </c>
      <c r="H199" s="13" t="s">
        <v>28</v>
      </c>
      <c r="I199" s="13" t="str">
        <f>IFERROR(__xludf.DUMMYFUNCTION("REGEXREPLACE(H199, "".*\s"", """")"),"человек")</f>
        <v>человек</v>
      </c>
      <c r="J199" s="13" t="s">
        <v>29</v>
      </c>
      <c r="K199" s="17" t="str">
        <f>IFERROR(__xludf.DUMMYFUNCTION("REGEXREPLACE(J199, ""^[\d\s]+"", """")"),"значение показателя за год")</f>
        <v>значение показателя за год</v>
      </c>
      <c r="L199" s="16">
        <f t="shared" si="18"/>
        <v>2</v>
      </c>
      <c r="M199" s="13" t="s">
        <v>31</v>
      </c>
      <c r="N199" s="13" t="str">
        <f>IFERROR(__xludf.DUMMYFUNCTION("REGEXEXTRACT(M199, "" (.+)$"")"),"городское население")</f>
        <v>городское население</v>
      </c>
      <c r="O199" s="18">
        <v>168.0</v>
      </c>
      <c r="P199" s="18">
        <v>192.0</v>
      </c>
      <c r="Q199" s="18">
        <v>172.0</v>
      </c>
      <c r="R199" s="18">
        <v>105.0</v>
      </c>
      <c r="S199" s="23" t="s">
        <v>37</v>
      </c>
      <c r="T199" s="23" t="s">
        <v>37</v>
      </c>
      <c r="U199" s="23" t="s">
        <v>37</v>
      </c>
      <c r="V199" s="23" t="s">
        <v>37</v>
      </c>
      <c r="W199" s="23" t="s">
        <v>37</v>
      </c>
      <c r="X199" s="23" t="s">
        <v>37</v>
      </c>
      <c r="Y199" s="23" t="s">
        <v>37</v>
      </c>
      <c r="Z199" s="19" t="str">
        <f t="shared" si="6"/>
        <v/>
      </c>
      <c r="AA199" s="19">
        <f t="shared" si="19"/>
        <v>637</v>
      </c>
      <c r="AB199" s="19" t="str">
        <f t="shared" si="8"/>
        <v/>
      </c>
      <c r="AC199" s="19">
        <f t="shared" si="20"/>
        <v>159.25</v>
      </c>
      <c r="AD199" s="19">
        <f t="shared" si="21"/>
        <v>188.5</v>
      </c>
      <c r="AE199" s="19" t="str">
        <f t="shared" si="22"/>
        <v>Нет моды</v>
      </c>
      <c r="AF199" s="19">
        <f t="shared" si="23"/>
        <v>105</v>
      </c>
      <c r="AG199" s="19">
        <f t="shared" si="24"/>
        <v>192</v>
      </c>
      <c r="AH199" s="20" t="str">
        <f t="shared" si="14"/>
        <v/>
      </c>
      <c r="AI199" s="24"/>
      <c r="AJ199" s="24"/>
      <c r="AK199" s="24"/>
      <c r="AL199" s="22">
        <f t="shared" si="25"/>
        <v>1</v>
      </c>
    </row>
    <row r="200" ht="12.75" customHeight="1">
      <c r="A200" s="13" t="s">
        <v>52</v>
      </c>
      <c r="B200" s="13" t="str">
        <f>IFERROR(__xludf.DUMMYFUNCTION("REGEXREPLACE(A200, ""\d"", """")"),"         Брянская область")</f>
        <v>         Брянская область</v>
      </c>
      <c r="C200" s="14" t="str">
        <f t="shared" si="15"/>
        <v>Брянская область</v>
      </c>
      <c r="D200" s="3">
        <f t="shared" si="16"/>
        <v>2</v>
      </c>
      <c r="E200" s="15" t="s">
        <v>47</v>
      </c>
      <c r="F200" s="13" t="str">
        <f>IFERROR(__xludf.DUMMYFUNCTION("REGEXEXTRACT(E200, ""[А-Яа-я].*"")"),"транспортные травмы всех видов")</f>
        <v>транспортные травмы всех видов</v>
      </c>
      <c r="G200" s="16">
        <f t="shared" si="17"/>
        <v>2</v>
      </c>
      <c r="H200" s="13" t="s">
        <v>28</v>
      </c>
      <c r="I200" s="13" t="str">
        <f>IFERROR(__xludf.DUMMYFUNCTION("REGEXREPLACE(H200, "".*\s"", """")"),"человек")</f>
        <v>человек</v>
      </c>
      <c r="J200" s="13" t="s">
        <v>29</v>
      </c>
      <c r="K200" s="17" t="str">
        <f>IFERROR(__xludf.DUMMYFUNCTION("REGEXREPLACE(J200, ""^[\d\s]+"", """")"),"значение показателя за год")</f>
        <v>значение показателя за год</v>
      </c>
      <c r="L200" s="16">
        <f t="shared" si="18"/>
        <v>2</v>
      </c>
      <c r="M200" s="13" t="s">
        <v>32</v>
      </c>
      <c r="N200" s="13" t="str">
        <f>IFERROR(__xludf.DUMMYFUNCTION("REGEXEXTRACT(M200, "" (.+)$"")"),"сельское население")</f>
        <v>сельское население</v>
      </c>
      <c r="O200" s="18">
        <v>111.0</v>
      </c>
      <c r="P200" s="18">
        <v>116.0</v>
      </c>
      <c r="Q200" s="18">
        <v>93.0</v>
      </c>
      <c r="R200" s="18">
        <v>80.0</v>
      </c>
      <c r="S200" s="23" t="s">
        <v>37</v>
      </c>
      <c r="T200" s="23" t="s">
        <v>37</v>
      </c>
      <c r="U200" s="23" t="s">
        <v>37</v>
      </c>
      <c r="V200" s="23" t="s">
        <v>37</v>
      </c>
      <c r="W200" s="23" t="s">
        <v>37</v>
      </c>
      <c r="X200" s="23" t="s">
        <v>37</v>
      </c>
      <c r="Y200" s="23" t="s">
        <v>37</v>
      </c>
      <c r="Z200" s="19" t="str">
        <f t="shared" si="6"/>
        <v/>
      </c>
      <c r="AA200" s="19" t="str">
        <f t="shared" si="19"/>
        <v/>
      </c>
      <c r="AB200" s="19">
        <f t="shared" si="8"/>
        <v>400</v>
      </c>
      <c r="AC200" s="19">
        <f t="shared" si="20"/>
        <v>100</v>
      </c>
      <c r="AD200" s="19">
        <f t="shared" si="21"/>
        <v>113.5</v>
      </c>
      <c r="AE200" s="19" t="str">
        <f t="shared" si="22"/>
        <v>Нет моды</v>
      </c>
      <c r="AF200" s="19">
        <f t="shared" si="23"/>
        <v>80</v>
      </c>
      <c r="AG200" s="19">
        <f t="shared" si="24"/>
        <v>116</v>
      </c>
      <c r="AH200" s="20" t="str">
        <f t="shared" si="14"/>
        <v>Город: 61%; Село: 39%</v>
      </c>
      <c r="AI200" s="24"/>
      <c r="AJ200" s="24"/>
      <c r="AK200" s="24"/>
      <c r="AL200" s="22">
        <f t="shared" si="25"/>
        <v>1</v>
      </c>
    </row>
    <row r="201" ht="12.75" customHeight="1">
      <c r="A201" s="13" t="s">
        <v>52</v>
      </c>
      <c r="B201" s="13" t="str">
        <f>IFERROR(__xludf.DUMMYFUNCTION("REGEXREPLACE(A201, ""\d"", """")"),"         Брянская область")</f>
        <v>         Брянская область</v>
      </c>
      <c r="C201" s="14" t="str">
        <f t="shared" si="15"/>
        <v>Брянская область</v>
      </c>
      <c r="D201" s="3">
        <f t="shared" si="16"/>
        <v>2</v>
      </c>
      <c r="E201" s="15" t="s">
        <v>48</v>
      </c>
      <c r="F201" s="13" t="str">
        <f>IFERROR(__xludf.DUMMYFUNCTION("REGEXEXTRACT(E201, ""[А-Яа-я].*"")"),"Убийство")</f>
        <v>Убийство</v>
      </c>
      <c r="G201" s="16">
        <f t="shared" si="17"/>
        <v>2</v>
      </c>
      <c r="H201" s="13" t="s">
        <v>28</v>
      </c>
      <c r="I201" s="13" t="str">
        <f>IFERROR(__xludf.DUMMYFUNCTION("REGEXREPLACE(H201, "".*\s"", """")"),"человек")</f>
        <v>человек</v>
      </c>
      <c r="J201" s="13" t="s">
        <v>29</v>
      </c>
      <c r="K201" s="17" t="str">
        <f>IFERROR(__xludf.DUMMYFUNCTION("REGEXREPLACE(J201, ""^[\d\s]+"", """")"),"значение показателя за год")</f>
        <v>значение показателя за год</v>
      </c>
      <c r="L201" s="16">
        <f t="shared" si="18"/>
        <v>2</v>
      </c>
      <c r="M201" s="13" t="s">
        <v>30</v>
      </c>
      <c r="N201" s="13" t="str">
        <f>IFERROR(__xludf.DUMMYFUNCTION("REGEXEXTRACT(M201, "" (.+)$"")"),"все население")</f>
        <v>все население</v>
      </c>
      <c r="O201" s="18">
        <v>114.0</v>
      </c>
      <c r="P201" s="18">
        <v>106.0</v>
      </c>
      <c r="Q201" s="18">
        <v>97.0</v>
      </c>
      <c r="R201" s="18">
        <v>67.0</v>
      </c>
      <c r="S201" s="18">
        <v>73.0</v>
      </c>
      <c r="T201" s="18">
        <v>50.0</v>
      </c>
      <c r="U201" s="18">
        <v>79.0</v>
      </c>
      <c r="V201" s="18">
        <v>62.0</v>
      </c>
      <c r="W201" s="18">
        <v>59.0</v>
      </c>
      <c r="X201" s="18">
        <v>54.0</v>
      </c>
      <c r="Y201" s="18">
        <v>50.0</v>
      </c>
      <c r="Z201" s="19">
        <f t="shared" si="6"/>
        <v>811</v>
      </c>
      <c r="AA201" s="19" t="str">
        <f t="shared" si="19"/>
        <v/>
      </c>
      <c r="AB201" s="19" t="str">
        <f t="shared" si="8"/>
        <v/>
      </c>
      <c r="AC201" s="19">
        <f t="shared" si="20"/>
        <v>73.72727273</v>
      </c>
      <c r="AD201" s="19">
        <f t="shared" si="21"/>
        <v>79</v>
      </c>
      <c r="AE201" s="19" t="str">
        <f t="shared" si="22"/>
        <v>Нет моды</v>
      </c>
      <c r="AF201" s="19">
        <f t="shared" si="23"/>
        <v>50</v>
      </c>
      <c r="AG201" s="19">
        <f t="shared" si="24"/>
        <v>114</v>
      </c>
      <c r="AH201" s="20" t="str">
        <f t="shared" si="14"/>
        <v/>
      </c>
      <c r="AI201" s="21"/>
      <c r="AJ201" s="21"/>
      <c r="AK201" s="21"/>
      <c r="AL201" s="22">
        <f t="shared" si="25"/>
        <v>1</v>
      </c>
    </row>
    <row r="202" ht="12.75" customHeight="1">
      <c r="A202" s="13" t="s">
        <v>52</v>
      </c>
      <c r="B202" s="13" t="str">
        <f>IFERROR(__xludf.DUMMYFUNCTION("REGEXREPLACE(A202, ""\d"", """")"),"         Брянская область")</f>
        <v>         Брянская область</v>
      </c>
      <c r="C202" s="14" t="str">
        <f t="shared" si="15"/>
        <v>Брянская область</v>
      </c>
      <c r="D202" s="3">
        <f t="shared" si="16"/>
        <v>2</v>
      </c>
      <c r="E202" s="15" t="s">
        <v>48</v>
      </c>
      <c r="F202" s="13" t="str">
        <f>IFERROR(__xludf.DUMMYFUNCTION("REGEXEXTRACT(E202, ""[А-Яа-я].*"")"),"Убийство")</f>
        <v>Убийство</v>
      </c>
      <c r="G202" s="16">
        <f t="shared" si="17"/>
        <v>2</v>
      </c>
      <c r="H202" s="13" t="s">
        <v>28</v>
      </c>
      <c r="I202" s="13" t="str">
        <f>IFERROR(__xludf.DUMMYFUNCTION("REGEXREPLACE(H202, "".*\s"", """")"),"человек")</f>
        <v>человек</v>
      </c>
      <c r="J202" s="13" t="s">
        <v>29</v>
      </c>
      <c r="K202" s="17" t="str">
        <f>IFERROR(__xludf.DUMMYFUNCTION("REGEXREPLACE(J202, ""^[\d\s]+"", """")"),"значение показателя за год")</f>
        <v>значение показателя за год</v>
      </c>
      <c r="L202" s="16">
        <f t="shared" si="18"/>
        <v>2</v>
      </c>
      <c r="M202" s="13" t="s">
        <v>31</v>
      </c>
      <c r="N202" s="13" t="str">
        <f>IFERROR(__xludf.DUMMYFUNCTION("REGEXEXTRACT(M202, "" (.+)$"")"),"городское население")</f>
        <v>городское население</v>
      </c>
      <c r="O202" s="18">
        <v>61.0</v>
      </c>
      <c r="P202" s="18">
        <v>63.0</v>
      </c>
      <c r="Q202" s="18">
        <v>74.0</v>
      </c>
      <c r="R202" s="18">
        <v>46.0</v>
      </c>
      <c r="S202" s="18">
        <v>48.0</v>
      </c>
      <c r="T202" s="18">
        <v>33.0</v>
      </c>
      <c r="U202" s="18">
        <v>51.0</v>
      </c>
      <c r="V202" s="18">
        <v>37.0</v>
      </c>
      <c r="W202" s="18">
        <v>34.0</v>
      </c>
      <c r="X202" s="18">
        <v>41.0</v>
      </c>
      <c r="Y202" s="18">
        <v>32.0</v>
      </c>
      <c r="Z202" s="19" t="str">
        <f t="shared" si="6"/>
        <v/>
      </c>
      <c r="AA202" s="19">
        <f t="shared" si="19"/>
        <v>520</v>
      </c>
      <c r="AB202" s="19" t="str">
        <f t="shared" si="8"/>
        <v/>
      </c>
      <c r="AC202" s="19">
        <f t="shared" si="20"/>
        <v>47.27272727</v>
      </c>
      <c r="AD202" s="19">
        <f t="shared" si="21"/>
        <v>56.5</v>
      </c>
      <c r="AE202" s="19" t="str">
        <f t="shared" si="22"/>
        <v>Нет моды</v>
      </c>
      <c r="AF202" s="19">
        <f t="shared" si="23"/>
        <v>32</v>
      </c>
      <c r="AG202" s="19">
        <f t="shared" si="24"/>
        <v>74</v>
      </c>
      <c r="AH202" s="20" t="str">
        <f t="shared" si="14"/>
        <v/>
      </c>
      <c r="AI202" s="21"/>
      <c r="AJ202" s="21"/>
      <c r="AK202" s="21"/>
      <c r="AL202" s="22">
        <f t="shared" si="25"/>
        <v>1</v>
      </c>
    </row>
    <row r="203" ht="12.75" customHeight="1">
      <c r="A203" s="13" t="s">
        <v>52</v>
      </c>
      <c r="B203" s="13" t="str">
        <f>IFERROR(__xludf.DUMMYFUNCTION("REGEXREPLACE(A203, ""\d"", """")"),"         Брянская область")</f>
        <v>         Брянская область</v>
      </c>
      <c r="C203" s="14" t="str">
        <f t="shared" si="15"/>
        <v>Брянская область</v>
      </c>
      <c r="D203" s="3">
        <f t="shared" si="16"/>
        <v>2</v>
      </c>
      <c r="E203" s="15" t="s">
        <v>48</v>
      </c>
      <c r="F203" s="13" t="str">
        <f>IFERROR(__xludf.DUMMYFUNCTION("REGEXEXTRACT(E203, ""[А-Яа-я].*"")"),"Убийство")</f>
        <v>Убийство</v>
      </c>
      <c r="G203" s="16">
        <f t="shared" si="17"/>
        <v>2</v>
      </c>
      <c r="H203" s="13" t="s">
        <v>28</v>
      </c>
      <c r="I203" s="13" t="str">
        <f>IFERROR(__xludf.DUMMYFUNCTION("REGEXREPLACE(H203, "".*\s"", """")"),"человек")</f>
        <v>человек</v>
      </c>
      <c r="J203" s="13" t="s">
        <v>29</v>
      </c>
      <c r="K203" s="17" t="str">
        <f>IFERROR(__xludf.DUMMYFUNCTION("REGEXREPLACE(J203, ""^[\d\s]+"", """")"),"значение показателя за год")</f>
        <v>значение показателя за год</v>
      </c>
      <c r="L203" s="16">
        <f t="shared" si="18"/>
        <v>2</v>
      </c>
      <c r="M203" s="13" t="s">
        <v>32</v>
      </c>
      <c r="N203" s="13" t="str">
        <f>IFERROR(__xludf.DUMMYFUNCTION("REGEXEXTRACT(M203, "" (.+)$"")"),"сельское население")</f>
        <v>сельское население</v>
      </c>
      <c r="O203" s="18">
        <v>53.0</v>
      </c>
      <c r="P203" s="18">
        <v>43.0</v>
      </c>
      <c r="Q203" s="18">
        <v>23.0</v>
      </c>
      <c r="R203" s="18">
        <v>21.0</v>
      </c>
      <c r="S203" s="18">
        <v>25.0</v>
      </c>
      <c r="T203" s="18">
        <v>17.0</v>
      </c>
      <c r="U203" s="18">
        <v>28.0</v>
      </c>
      <c r="V203" s="18">
        <v>25.0</v>
      </c>
      <c r="W203" s="18">
        <v>25.0</v>
      </c>
      <c r="X203" s="18">
        <v>13.0</v>
      </c>
      <c r="Y203" s="18">
        <v>18.0</v>
      </c>
      <c r="Z203" s="19" t="str">
        <f t="shared" si="6"/>
        <v/>
      </c>
      <c r="AA203" s="19" t="str">
        <f t="shared" si="19"/>
        <v/>
      </c>
      <c r="AB203" s="19">
        <f t="shared" si="8"/>
        <v>291</v>
      </c>
      <c r="AC203" s="19">
        <f t="shared" si="20"/>
        <v>26.45454545</v>
      </c>
      <c r="AD203" s="19">
        <f t="shared" si="21"/>
        <v>33.5</v>
      </c>
      <c r="AE203" s="19" t="str">
        <f t="shared" si="22"/>
        <v>Нет моды</v>
      </c>
      <c r="AF203" s="19">
        <f t="shared" si="23"/>
        <v>13</v>
      </c>
      <c r="AG203" s="19">
        <f t="shared" si="24"/>
        <v>53</v>
      </c>
      <c r="AH203" s="20" t="str">
        <f t="shared" si="14"/>
        <v>Город: 64%; Село: 36%</v>
      </c>
      <c r="AI203" s="21"/>
      <c r="AJ203" s="21"/>
      <c r="AK203" s="21"/>
      <c r="AL203" s="22">
        <f t="shared" si="25"/>
        <v>1</v>
      </c>
    </row>
    <row r="204" ht="12.75" customHeight="1">
      <c r="A204" s="13" t="s">
        <v>52</v>
      </c>
      <c r="B204" s="13" t="str">
        <f>IFERROR(__xludf.DUMMYFUNCTION("REGEXREPLACE(A204, ""\d"", """")"),"         Брянская область")</f>
        <v>         Брянская область</v>
      </c>
      <c r="C204" s="14" t="str">
        <f t="shared" si="15"/>
        <v>Брянская область</v>
      </c>
      <c r="D204" s="3">
        <f t="shared" si="16"/>
        <v>2</v>
      </c>
      <c r="E204" s="15" t="s">
        <v>49</v>
      </c>
      <c r="F204" s="13" t="str">
        <f>IFERROR(__xludf.DUMMYFUNCTION("REGEXEXTRACT(E204, ""[А-Яа-я].*"")"),"Цереброваскулярные болезни")</f>
        <v>Цереброваскулярные болезни</v>
      </c>
      <c r="G204" s="16">
        <f t="shared" si="17"/>
        <v>2</v>
      </c>
      <c r="H204" s="13" t="s">
        <v>28</v>
      </c>
      <c r="I204" s="13" t="str">
        <f>IFERROR(__xludf.DUMMYFUNCTION("REGEXREPLACE(H204, "".*\s"", """")"),"человек")</f>
        <v>человек</v>
      </c>
      <c r="J204" s="13" t="s">
        <v>29</v>
      </c>
      <c r="K204" s="17" t="str">
        <f>IFERROR(__xludf.DUMMYFUNCTION("REGEXREPLACE(J204, ""^[\d\s]+"", """")"),"значение показателя за год")</f>
        <v>значение показателя за год</v>
      </c>
      <c r="L204" s="16">
        <f t="shared" si="18"/>
        <v>2</v>
      </c>
      <c r="M204" s="13" t="s">
        <v>30</v>
      </c>
      <c r="N204" s="13" t="str">
        <f>IFERROR(__xludf.DUMMYFUNCTION("REGEXEXTRACT(M204, "" (.+)$"")"),"все население")</f>
        <v>все население</v>
      </c>
      <c r="O204" s="18">
        <v>3931.0</v>
      </c>
      <c r="P204" s="18">
        <v>4038.0</v>
      </c>
      <c r="Q204" s="18">
        <v>4442.0</v>
      </c>
      <c r="R204" s="18">
        <v>3648.0</v>
      </c>
      <c r="S204" s="18">
        <v>3556.0</v>
      </c>
      <c r="T204" s="18">
        <v>3415.0</v>
      </c>
      <c r="U204" s="18">
        <v>3149.0</v>
      </c>
      <c r="V204" s="18">
        <v>3334.0</v>
      </c>
      <c r="W204" s="18">
        <v>3278.0</v>
      </c>
      <c r="X204" s="18">
        <v>3346.0</v>
      </c>
      <c r="Y204" s="18">
        <v>3301.0</v>
      </c>
      <c r="Z204" s="19">
        <f t="shared" si="6"/>
        <v>39438</v>
      </c>
      <c r="AA204" s="19" t="str">
        <f t="shared" si="19"/>
        <v/>
      </c>
      <c r="AB204" s="19" t="str">
        <f t="shared" si="8"/>
        <v/>
      </c>
      <c r="AC204" s="19">
        <f t="shared" si="20"/>
        <v>3585.272727</v>
      </c>
      <c r="AD204" s="19">
        <f t="shared" si="21"/>
        <v>1601</v>
      </c>
      <c r="AE204" s="19" t="str">
        <f t="shared" si="22"/>
        <v>Нет моды</v>
      </c>
      <c r="AF204" s="19">
        <f t="shared" si="23"/>
        <v>3149</v>
      </c>
      <c r="AG204" s="19">
        <f t="shared" si="24"/>
        <v>4442</v>
      </c>
      <c r="AH204" s="20" t="str">
        <f t="shared" si="14"/>
        <v/>
      </c>
      <c r="AI204" s="21"/>
      <c r="AJ204" s="21"/>
      <c r="AK204" s="21"/>
      <c r="AL204" s="22">
        <f t="shared" si="25"/>
        <v>1</v>
      </c>
    </row>
    <row r="205" ht="12.75" customHeight="1">
      <c r="A205" s="13" t="s">
        <v>52</v>
      </c>
      <c r="B205" s="13" t="str">
        <f>IFERROR(__xludf.DUMMYFUNCTION("REGEXREPLACE(A205, ""\d"", """")"),"         Брянская область")</f>
        <v>         Брянская область</v>
      </c>
      <c r="C205" s="14" t="str">
        <f t="shared" si="15"/>
        <v>Брянская область</v>
      </c>
      <c r="D205" s="3">
        <f t="shared" si="16"/>
        <v>2</v>
      </c>
      <c r="E205" s="15" t="s">
        <v>49</v>
      </c>
      <c r="F205" s="13" t="str">
        <f>IFERROR(__xludf.DUMMYFUNCTION("REGEXEXTRACT(E205, ""[А-Яа-я].*"")"),"Цереброваскулярные болезни")</f>
        <v>Цереброваскулярные болезни</v>
      </c>
      <c r="G205" s="16">
        <f t="shared" si="17"/>
        <v>2</v>
      </c>
      <c r="H205" s="13" t="s">
        <v>28</v>
      </c>
      <c r="I205" s="13" t="str">
        <f>IFERROR(__xludf.DUMMYFUNCTION("REGEXREPLACE(H205, "".*\s"", """")"),"человек")</f>
        <v>человек</v>
      </c>
      <c r="J205" s="13" t="s">
        <v>29</v>
      </c>
      <c r="K205" s="17" t="str">
        <f>IFERROR(__xludf.DUMMYFUNCTION("REGEXREPLACE(J205, ""^[\d\s]+"", """")"),"значение показателя за год")</f>
        <v>значение показателя за год</v>
      </c>
      <c r="L205" s="16">
        <f t="shared" si="18"/>
        <v>2</v>
      </c>
      <c r="M205" s="13" t="s">
        <v>31</v>
      </c>
      <c r="N205" s="13" t="str">
        <f>IFERROR(__xludf.DUMMYFUNCTION("REGEXEXTRACT(M205, "" (.+)$"")"),"городское население")</f>
        <v>городское население</v>
      </c>
      <c r="O205" s="18">
        <v>2749.0</v>
      </c>
      <c r="P205" s="18">
        <v>2972.0</v>
      </c>
      <c r="Q205" s="18">
        <v>3132.0</v>
      </c>
      <c r="R205" s="18">
        <v>2561.0</v>
      </c>
      <c r="S205" s="18">
        <v>2475.0</v>
      </c>
      <c r="T205" s="18">
        <v>2361.0</v>
      </c>
      <c r="U205" s="18">
        <v>2265.0</v>
      </c>
      <c r="V205" s="18">
        <v>2460.0</v>
      </c>
      <c r="W205" s="18">
        <v>2407.0</v>
      </c>
      <c r="X205" s="18">
        <v>2385.0</v>
      </c>
      <c r="Y205" s="18">
        <v>2343.0</v>
      </c>
      <c r="Z205" s="19" t="str">
        <f t="shared" si="6"/>
        <v/>
      </c>
      <c r="AA205" s="19">
        <f t="shared" si="19"/>
        <v>28110</v>
      </c>
      <c r="AB205" s="19" t="str">
        <f t="shared" si="8"/>
        <v/>
      </c>
      <c r="AC205" s="19">
        <f t="shared" si="20"/>
        <v>2555.454545</v>
      </c>
      <c r="AD205" s="19">
        <f t="shared" si="21"/>
        <v>3140.5</v>
      </c>
      <c r="AE205" s="19" t="str">
        <f t="shared" si="22"/>
        <v>Нет моды</v>
      </c>
      <c r="AF205" s="19">
        <f t="shared" si="23"/>
        <v>2265</v>
      </c>
      <c r="AG205" s="19">
        <f t="shared" si="24"/>
        <v>3132</v>
      </c>
      <c r="AH205" s="20" t="str">
        <f t="shared" si="14"/>
        <v/>
      </c>
      <c r="AI205" s="21"/>
      <c r="AJ205" s="21"/>
      <c r="AK205" s="21"/>
      <c r="AL205" s="22">
        <f t="shared" si="25"/>
        <v>1</v>
      </c>
    </row>
    <row r="206" ht="12.75" customHeight="1">
      <c r="A206" s="13" t="s">
        <v>52</v>
      </c>
      <c r="B206" s="13" t="str">
        <f>IFERROR(__xludf.DUMMYFUNCTION("REGEXREPLACE(A206, ""\d"", """")"),"         Брянская область")</f>
        <v>         Брянская область</v>
      </c>
      <c r="C206" s="14" t="str">
        <f t="shared" si="15"/>
        <v>Брянская область</v>
      </c>
      <c r="D206" s="3">
        <f t="shared" si="16"/>
        <v>2</v>
      </c>
      <c r="E206" s="15" t="s">
        <v>49</v>
      </c>
      <c r="F206" s="13" t="str">
        <f>IFERROR(__xludf.DUMMYFUNCTION("REGEXEXTRACT(E206, ""[А-Яа-я].*"")"),"Цереброваскулярные болезни")</f>
        <v>Цереброваскулярные болезни</v>
      </c>
      <c r="G206" s="16">
        <f t="shared" si="17"/>
        <v>2</v>
      </c>
      <c r="H206" s="13" t="s">
        <v>28</v>
      </c>
      <c r="I206" s="13" t="str">
        <f>IFERROR(__xludf.DUMMYFUNCTION("REGEXREPLACE(H206, "".*\s"", """")"),"человек")</f>
        <v>человек</v>
      </c>
      <c r="J206" s="13" t="s">
        <v>29</v>
      </c>
      <c r="K206" s="17" t="str">
        <f>IFERROR(__xludf.DUMMYFUNCTION("REGEXREPLACE(J206, ""^[\d\s]+"", """")"),"значение показателя за год")</f>
        <v>значение показателя за год</v>
      </c>
      <c r="L206" s="16">
        <f t="shared" si="18"/>
        <v>2</v>
      </c>
      <c r="M206" s="13" t="s">
        <v>32</v>
      </c>
      <c r="N206" s="13" t="str">
        <f>IFERROR(__xludf.DUMMYFUNCTION("REGEXEXTRACT(M206, "" (.+)$"")"),"сельское население")</f>
        <v>сельское население</v>
      </c>
      <c r="O206" s="18">
        <v>1182.0</v>
      </c>
      <c r="P206" s="18">
        <v>1066.0</v>
      </c>
      <c r="Q206" s="18">
        <v>1310.0</v>
      </c>
      <c r="R206" s="18">
        <v>1087.0</v>
      </c>
      <c r="S206" s="18">
        <v>1081.0</v>
      </c>
      <c r="T206" s="18">
        <v>1054.0</v>
      </c>
      <c r="U206" s="18">
        <v>884.0</v>
      </c>
      <c r="V206" s="18">
        <v>874.0</v>
      </c>
      <c r="W206" s="18">
        <v>871.0</v>
      </c>
      <c r="X206" s="18">
        <v>961.0</v>
      </c>
      <c r="Y206" s="18">
        <v>958.0</v>
      </c>
      <c r="Z206" s="19" t="str">
        <f t="shared" si="6"/>
        <v/>
      </c>
      <c r="AA206" s="19" t="str">
        <f t="shared" si="19"/>
        <v/>
      </c>
      <c r="AB206" s="19">
        <f t="shared" si="8"/>
        <v>11328</v>
      </c>
      <c r="AC206" s="19">
        <f t="shared" si="20"/>
        <v>1029.818182</v>
      </c>
      <c r="AD206" s="19">
        <f t="shared" si="21"/>
        <v>1787.5</v>
      </c>
      <c r="AE206" s="19" t="str">
        <f t="shared" si="22"/>
        <v>Нет моды</v>
      </c>
      <c r="AF206" s="19">
        <f t="shared" si="23"/>
        <v>871</v>
      </c>
      <c r="AG206" s="19">
        <f t="shared" si="24"/>
        <v>1310</v>
      </c>
      <c r="AH206" s="20" t="str">
        <f t="shared" si="14"/>
        <v>Город: 71%; Село: 29%</v>
      </c>
      <c r="AI206" s="21"/>
      <c r="AJ206" s="21"/>
      <c r="AK206" s="21"/>
      <c r="AL206" s="22">
        <f t="shared" si="25"/>
        <v>1</v>
      </c>
    </row>
    <row r="207" ht="12.75" customHeight="1">
      <c r="A207" s="13" t="s">
        <v>53</v>
      </c>
      <c r="B207" s="13" t="str">
        <f>IFERROR(__xludf.DUMMYFUNCTION("REGEXREPLACE(A207, ""\d"", """")"),"         Владимирская область")</f>
        <v>         Владимирская область</v>
      </c>
      <c r="C207" s="14" t="str">
        <f t="shared" si="15"/>
        <v>Владимирская область</v>
      </c>
      <c r="D207" s="3">
        <f t="shared" si="16"/>
        <v>2</v>
      </c>
      <c r="E207" s="15" t="s">
        <v>27</v>
      </c>
      <c r="F207" s="13" t="str">
        <f>IFERROR(__xludf.DUMMYFUNCTION("REGEXEXTRACT(E207, ""[А-Яа-я].*"")"),"Болезни органов дыхания")</f>
        <v>Болезни органов дыхания</v>
      </c>
      <c r="G207" s="16">
        <f t="shared" si="17"/>
        <v>2</v>
      </c>
      <c r="H207" s="13" t="s">
        <v>28</v>
      </c>
      <c r="I207" s="13" t="str">
        <f>IFERROR(__xludf.DUMMYFUNCTION("REGEXREPLACE(H207, "".*\s"", """")"),"человек")</f>
        <v>человек</v>
      </c>
      <c r="J207" s="13" t="s">
        <v>29</v>
      </c>
      <c r="K207" s="17" t="str">
        <f>IFERROR(__xludf.DUMMYFUNCTION("REGEXREPLACE(J207, ""^[\d\s]+"", """")"),"значение показателя за год")</f>
        <v>значение показателя за год</v>
      </c>
      <c r="L207" s="16">
        <f t="shared" si="18"/>
        <v>2</v>
      </c>
      <c r="M207" s="13" t="s">
        <v>30</v>
      </c>
      <c r="N207" s="13" t="str">
        <f>IFERROR(__xludf.DUMMYFUNCTION("REGEXEXTRACT(M207, "" (.+)$"")"),"все население")</f>
        <v>все население</v>
      </c>
      <c r="O207" s="18">
        <v>758.0</v>
      </c>
      <c r="P207" s="18">
        <v>904.0</v>
      </c>
      <c r="Q207" s="18">
        <v>877.0</v>
      </c>
      <c r="R207" s="18">
        <v>860.0</v>
      </c>
      <c r="S207" s="18">
        <v>692.0</v>
      </c>
      <c r="T207" s="18">
        <v>696.0</v>
      </c>
      <c r="U207" s="18">
        <v>637.0</v>
      </c>
      <c r="V207" s="18">
        <v>1099.0</v>
      </c>
      <c r="W207" s="18">
        <v>1291.0</v>
      </c>
      <c r="X207" s="18">
        <v>993.0</v>
      </c>
      <c r="Y207" s="18">
        <v>811.0</v>
      </c>
      <c r="Z207" s="19">
        <f t="shared" si="6"/>
        <v>9618</v>
      </c>
      <c r="AA207" s="19" t="str">
        <f t="shared" si="19"/>
        <v/>
      </c>
      <c r="AB207" s="19" t="str">
        <f t="shared" si="8"/>
        <v/>
      </c>
      <c r="AC207" s="19">
        <f t="shared" si="20"/>
        <v>874.3636364</v>
      </c>
      <c r="AD207" s="19">
        <f t="shared" si="21"/>
        <v>931</v>
      </c>
      <c r="AE207" s="19" t="str">
        <f t="shared" si="22"/>
        <v>Нет моды</v>
      </c>
      <c r="AF207" s="19">
        <f t="shared" si="23"/>
        <v>637</v>
      </c>
      <c r="AG207" s="19">
        <f t="shared" si="24"/>
        <v>1291</v>
      </c>
      <c r="AH207" s="20" t="str">
        <f t="shared" si="14"/>
        <v/>
      </c>
      <c r="AI207" s="21"/>
      <c r="AJ207" s="21"/>
      <c r="AK207" s="21"/>
      <c r="AL207" s="22">
        <f t="shared" si="25"/>
        <v>1</v>
      </c>
    </row>
    <row r="208" ht="12.75" customHeight="1">
      <c r="A208" s="13" t="s">
        <v>53</v>
      </c>
      <c r="B208" s="13" t="str">
        <f>IFERROR(__xludf.DUMMYFUNCTION("REGEXREPLACE(A208, ""\d"", """")"),"         Владимирская область")</f>
        <v>         Владимирская область</v>
      </c>
      <c r="C208" s="14" t="str">
        <f t="shared" si="15"/>
        <v>Владимирская область</v>
      </c>
      <c r="D208" s="3">
        <f t="shared" si="16"/>
        <v>2</v>
      </c>
      <c r="E208" s="15" t="s">
        <v>27</v>
      </c>
      <c r="F208" s="13" t="str">
        <f>IFERROR(__xludf.DUMMYFUNCTION("REGEXEXTRACT(E208, ""[А-Яа-я].*"")"),"Болезни органов дыхания")</f>
        <v>Болезни органов дыхания</v>
      </c>
      <c r="G208" s="16">
        <f t="shared" si="17"/>
        <v>2</v>
      </c>
      <c r="H208" s="13" t="s">
        <v>28</v>
      </c>
      <c r="I208" s="13" t="str">
        <f>IFERROR(__xludf.DUMMYFUNCTION("REGEXREPLACE(H208, "".*\s"", """")"),"человек")</f>
        <v>человек</v>
      </c>
      <c r="J208" s="13" t="s">
        <v>29</v>
      </c>
      <c r="K208" s="17" t="str">
        <f>IFERROR(__xludf.DUMMYFUNCTION("REGEXREPLACE(J208, ""^[\d\s]+"", """")"),"значение показателя за год")</f>
        <v>значение показателя за год</v>
      </c>
      <c r="L208" s="16">
        <f t="shared" si="18"/>
        <v>2</v>
      </c>
      <c r="M208" s="13" t="s">
        <v>31</v>
      </c>
      <c r="N208" s="13" t="str">
        <f>IFERROR(__xludf.DUMMYFUNCTION("REGEXEXTRACT(M208, "" (.+)$"")"),"городское население")</f>
        <v>городское население</v>
      </c>
      <c r="O208" s="18">
        <v>572.0</v>
      </c>
      <c r="P208" s="18">
        <v>652.0</v>
      </c>
      <c r="Q208" s="18">
        <v>624.0</v>
      </c>
      <c r="R208" s="18">
        <v>635.0</v>
      </c>
      <c r="S208" s="18">
        <v>503.0</v>
      </c>
      <c r="T208" s="18">
        <v>518.0</v>
      </c>
      <c r="U208" s="18">
        <v>482.0</v>
      </c>
      <c r="V208" s="18">
        <v>822.0</v>
      </c>
      <c r="W208" s="18">
        <v>1019.0</v>
      </c>
      <c r="X208" s="18">
        <v>768.0</v>
      </c>
      <c r="Y208" s="18">
        <v>641.0</v>
      </c>
      <c r="Z208" s="19" t="str">
        <f t="shared" si="6"/>
        <v/>
      </c>
      <c r="AA208" s="19">
        <f t="shared" si="19"/>
        <v>7236</v>
      </c>
      <c r="AB208" s="19" t="str">
        <f t="shared" si="8"/>
        <v/>
      </c>
      <c r="AC208" s="19">
        <f t="shared" si="20"/>
        <v>657.8181818</v>
      </c>
      <c r="AD208" s="19">
        <f t="shared" si="21"/>
        <v>727</v>
      </c>
      <c r="AE208" s="19" t="str">
        <f t="shared" si="22"/>
        <v>Нет моды</v>
      </c>
      <c r="AF208" s="19">
        <f t="shared" si="23"/>
        <v>482</v>
      </c>
      <c r="AG208" s="19">
        <f t="shared" si="24"/>
        <v>1019</v>
      </c>
      <c r="AH208" s="20" t="str">
        <f t="shared" si="14"/>
        <v/>
      </c>
      <c r="AI208" s="21"/>
      <c r="AJ208" s="21"/>
      <c r="AK208" s="21"/>
      <c r="AL208" s="22">
        <f t="shared" si="25"/>
        <v>1</v>
      </c>
    </row>
    <row r="209" ht="12.75" customHeight="1">
      <c r="A209" s="13" t="s">
        <v>53</v>
      </c>
      <c r="B209" s="13" t="str">
        <f>IFERROR(__xludf.DUMMYFUNCTION("REGEXREPLACE(A209, ""\d"", """")"),"         Владимирская область")</f>
        <v>         Владимирская область</v>
      </c>
      <c r="C209" s="14" t="str">
        <f t="shared" si="15"/>
        <v>Владимирская область</v>
      </c>
      <c r="D209" s="3">
        <f t="shared" si="16"/>
        <v>2</v>
      </c>
      <c r="E209" s="15" t="s">
        <v>27</v>
      </c>
      <c r="F209" s="13" t="str">
        <f>IFERROR(__xludf.DUMMYFUNCTION("REGEXEXTRACT(E209, ""[А-Яа-я].*"")"),"Болезни органов дыхания")</f>
        <v>Болезни органов дыхания</v>
      </c>
      <c r="G209" s="16">
        <f t="shared" si="17"/>
        <v>2</v>
      </c>
      <c r="H209" s="13" t="s">
        <v>28</v>
      </c>
      <c r="I209" s="13" t="str">
        <f>IFERROR(__xludf.DUMMYFUNCTION("REGEXREPLACE(H209, "".*\s"", """")"),"человек")</f>
        <v>человек</v>
      </c>
      <c r="J209" s="13" t="s">
        <v>29</v>
      </c>
      <c r="K209" s="17" t="str">
        <f>IFERROR(__xludf.DUMMYFUNCTION("REGEXREPLACE(J209, ""^[\d\s]+"", """")"),"значение показателя за год")</f>
        <v>значение показателя за год</v>
      </c>
      <c r="L209" s="16">
        <f t="shared" si="18"/>
        <v>2</v>
      </c>
      <c r="M209" s="13" t="s">
        <v>32</v>
      </c>
      <c r="N209" s="13" t="str">
        <f>IFERROR(__xludf.DUMMYFUNCTION("REGEXEXTRACT(M209, "" (.+)$"")"),"сельское население")</f>
        <v>сельское население</v>
      </c>
      <c r="O209" s="18">
        <v>186.0</v>
      </c>
      <c r="P209" s="18">
        <v>252.0</v>
      </c>
      <c r="Q209" s="18">
        <v>253.0</v>
      </c>
      <c r="R209" s="18">
        <v>225.0</v>
      </c>
      <c r="S209" s="18">
        <v>189.0</v>
      </c>
      <c r="T209" s="18">
        <v>178.0</v>
      </c>
      <c r="U209" s="18">
        <v>155.0</v>
      </c>
      <c r="V209" s="18">
        <v>277.0</v>
      </c>
      <c r="W209" s="18">
        <v>272.0</v>
      </c>
      <c r="X209" s="18">
        <v>225.0</v>
      </c>
      <c r="Y209" s="18">
        <v>170.0</v>
      </c>
      <c r="Z209" s="19" t="str">
        <f t="shared" si="6"/>
        <v/>
      </c>
      <c r="AA209" s="19" t="str">
        <f t="shared" si="19"/>
        <v/>
      </c>
      <c r="AB209" s="19">
        <f t="shared" si="8"/>
        <v>2382</v>
      </c>
      <c r="AC209" s="19">
        <f t="shared" si="20"/>
        <v>216.5454545</v>
      </c>
      <c r="AD209" s="19">
        <f t="shared" si="21"/>
        <v>379.5</v>
      </c>
      <c r="AE209" s="19" t="str">
        <f t="shared" si="22"/>
        <v>Нет моды</v>
      </c>
      <c r="AF209" s="19">
        <f t="shared" si="23"/>
        <v>155</v>
      </c>
      <c r="AG209" s="19">
        <f t="shared" si="24"/>
        <v>277</v>
      </c>
      <c r="AH209" s="20" t="str">
        <f t="shared" si="14"/>
        <v>Город: 75%; Село: 25%</v>
      </c>
      <c r="AI209" s="21"/>
      <c r="AJ209" s="21"/>
      <c r="AK209" s="21"/>
      <c r="AL209" s="22">
        <f t="shared" si="25"/>
        <v>1</v>
      </c>
    </row>
    <row r="210" ht="12.75" customHeight="1">
      <c r="A210" s="13" t="s">
        <v>53</v>
      </c>
      <c r="B210" s="13" t="str">
        <f>IFERROR(__xludf.DUMMYFUNCTION("REGEXREPLACE(A210, ""\d"", """")"),"         Владимирская область")</f>
        <v>         Владимирская область</v>
      </c>
      <c r="C210" s="14" t="str">
        <f t="shared" si="15"/>
        <v>Владимирская область</v>
      </c>
      <c r="D210" s="3">
        <f t="shared" si="16"/>
        <v>2</v>
      </c>
      <c r="E210" s="15" t="s">
        <v>33</v>
      </c>
      <c r="F210" s="13" t="str">
        <f>IFERROR(__xludf.DUMMYFUNCTION("REGEXEXTRACT(E210, ""[А-Яа-я].*"")"),"Болезни органов пищеварения")</f>
        <v>Болезни органов пищеварения</v>
      </c>
      <c r="G210" s="16">
        <f t="shared" si="17"/>
        <v>2</v>
      </c>
      <c r="H210" s="13" t="s">
        <v>28</v>
      </c>
      <c r="I210" s="13" t="str">
        <f>IFERROR(__xludf.DUMMYFUNCTION("REGEXREPLACE(H210, "".*\s"", """")"),"человек")</f>
        <v>человек</v>
      </c>
      <c r="J210" s="13" t="s">
        <v>29</v>
      </c>
      <c r="K210" s="17" t="str">
        <f>IFERROR(__xludf.DUMMYFUNCTION("REGEXREPLACE(J210, ""^[\d\s]+"", """")"),"значение показателя за год")</f>
        <v>значение показателя за год</v>
      </c>
      <c r="L210" s="16">
        <f t="shared" si="18"/>
        <v>2</v>
      </c>
      <c r="M210" s="13" t="s">
        <v>30</v>
      </c>
      <c r="N210" s="13" t="str">
        <f>IFERROR(__xludf.DUMMYFUNCTION("REGEXEXTRACT(M210, "" (.+)$"")"),"все население")</f>
        <v>все население</v>
      </c>
      <c r="O210" s="18">
        <v>1465.0</v>
      </c>
      <c r="P210" s="18">
        <v>2157.0</v>
      </c>
      <c r="Q210" s="18">
        <v>2405.0</v>
      </c>
      <c r="R210" s="18">
        <v>1902.0</v>
      </c>
      <c r="S210" s="18">
        <v>1619.0</v>
      </c>
      <c r="T210" s="18">
        <v>1612.0</v>
      </c>
      <c r="U210" s="18">
        <v>1564.0</v>
      </c>
      <c r="V210" s="18">
        <v>1582.0</v>
      </c>
      <c r="W210" s="18">
        <v>1678.0</v>
      </c>
      <c r="X210" s="18">
        <v>1533.0</v>
      </c>
      <c r="Y210" s="18">
        <v>1479.0</v>
      </c>
      <c r="Z210" s="19">
        <f t="shared" si="6"/>
        <v>18996</v>
      </c>
      <c r="AA210" s="19" t="str">
        <f t="shared" si="19"/>
        <v/>
      </c>
      <c r="AB210" s="19" t="str">
        <f t="shared" si="8"/>
        <v/>
      </c>
      <c r="AC210" s="19">
        <f t="shared" si="20"/>
        <v>1726.909091</v>
      </c>
      <c r="AD210" s="19">
        <f t="shared" si="21"/>
        <v>871</v>
      </c>
      <c r="AE210" s="19" t="str">
        <f t="shared" si="22"/>
        <v>Нет моды</v>
      </c>
      <c r="AF210" s="19">
        <f t="shared" si="23"/>
        <v>1465</v>
      </c>
      <c r="AG210" s="19">
        <f t="shared" si="24"/>
        <v>2405</v>
      </c>
      <c r="AH210" s="20" t="str">
        <f t="shared" si="14"/>
        <v/>
      </c>
      <c r="AI210" s="21"/>
      <c r="AJ210" s="21"/>
      <c r="AK210" s="21"/>
      <c r="AL210" s="22">
        <f t="shared" si="25"/>
        <v>1</v>
      </c>
    </row>
    <row r="211" ht="12.75" customHeight="1">
      <c r="A211" s="13" t="s">
        <v>53</v>
      </c>
      <c r="B211" s="13" t="str">
        <f>IFERROR(__xludf.DUMMYFUNCTION("REGEXREPLACE(A211, ""\d"", """")"),"         Владимирская область")</f>
        <v>         Владимирская область</v>
      </c>
      <c r="C211" s="14" t="str">
        <f t="shared" si="15"/>
        <v>Владимирская область</v>
      </c>
      <c r="D211" s="3">
        <f t="shared" si="16"/>
        <v>2</v>
      </c>
      <c r="E211" s="15" t="s">
        <v>33</v>
      </c>
      <c r="F211" s="13" t="str">
        <f>IFERROR(__xludf.DUMMYFUNCTION("REGEXEXTRACT(E211, ""[А-Яа-я].*"")"),"Болезни органов пищеварения")</f>
        <v>Болезни органов пищеварения</v>
      </c>
      <c r="G211" s="16">
        <f t="shared" si="17"/>
        <v>2</v>
      </c>
      <c r="H211" s="13" t="s">
        <v>28</v>
      </c>
      <c r="I211" s="13" t="str">
        <f>IFERROR(__xludf.DUMMYFUNCTION("REGEXREPLACE(H211, "".*\s"", """")"),"человек")</f>
        <v>человек</v>
      </c>
      <c r="J211" s="13" t="s">
        <v>29</v>
      </c>
      <c r="K211" s="17" t="str">
        <f>IFERROR(__xludf.DUMMYFUNCTION("REGEXREPLACE(J211, ""^[\d\s]+"", """")"),"значение показателя за год")</f>
        <v>значение показателя за год</v>
      </c>
      <c r="L211" s="16">
        <f t="shared" si="18"/>
        <v>2</v>
      </c>
      <c r="M211" s="13" t="s">
        <v>31</v>
      </c>
      <c r="N211" s="13" t="str">
        <f>IFERROR(__xludf.DUMMYFUNCTION("REGEXEXTRACT(M211, "" (.+)$"")"),"городское население")</f>
        <v>городское население</v>
      </c>
      <c r="O211" s="18">
        <v>1144.0</v>
      </c>
      <c r="P211" s="18">
        <v>1740.0</v>
      </c>
      <c r="Q211" s="18">
        <v>1912.0</v>
      </c>
      <c r="R211" s="18">
        <v>1521.0</v>
      </c>
      <c r="S211" s="18">
        <v>1229.0</v>
      </c>
      <c r="T211" s="18">
        <v>1249.0</v>
      </c>
      <c r="U211" s="18">
        <v>1214.0</v>
      </c>
      <c r="V211" s="18">
        <v>1215.0</v>
      </c>
      <c r="W211" s="18">
        <v>1282.0</v>
      </c>
      <c r="X211" s="18">
        <v>1205.0</v>
      </c>
      <c r="Y211" s="18">
        <v>1157.0</v>
      </c>
      <c r="Z211" s="19" t="str">
        <f t="shared" si="6"/>
        <v/>
      </c>
      <c r="AA211" s="19">
        <f t="shared" si="19"/>
        <v>14868</v>
      </c>
      <c r="AB211" s="19" t="str">
        <f t="shared" si="8"/>
        <v/>
      </c>
      <c r="AC211" s="19">
        <f t="shared" si="20"/>
        <v>1351.636364</v>
      </c>
      <c r="AD211" s="19">
        <f t="shared" si="21"/>
        <v>1527</v>
      </c>
      <c r="AE211" s="19" t="str">
        <f t="shared" si="22"/>
        <v>Нет моды</v>
      </c>
      <c r="AF211" s="19">
        <f t="shared" si="23"/>
        <v>1144</v>
      </c>
      <c r="AG211" s="19">
        <f t="shared" si="24"/>
        <v>1912</v>
      </c>
      <c r="AH211" s="20" t="str">
        <f t="shared" si="14"/>
        <v/>
      </c>
      <c r="AI211" s="21"/>
      <c r="AJ211" s="21"/>
      <c r="AK211" s="21"/>
      <c r="AL211" s="22">
        <f t="shared" si="25"/>
        <v>1</v>
      </c>
    </row>
    <row r="212" ht="12.75" customHeight="1">
      <c r="A212" s="13" t="s">
        <v>53</v>
      </c>
      <c r="B212" s="13" t="str">
        <f>IFERROR(__xludf.DUMMYFUNCTION("REGEXREPLACE(A212, ""\d"", """")"),"         Владимирская область")</f>
        <v>         Владимирская область</v>
      </c>
      <c r="C212" s="14" t="str">
        <f t="shared" si="15"/>
        <v>Владимирская область</v>
      </c>
      <c r="D212" s="3">
        <f t="shared" si="16"/>
        <v>2</v>
      </c>
      <c r="E212" s="15" t="s">
        <v>33</v>
      </c>
      <c r="F212" s="13" t="str">
        <f>IFERROR(__xludf.DUMMYFUNCTION("REGEXEXTRACT(E212, ""[А-Яа-я].*"")"),"Болезни органов пищеварения")</f>
        <v>Болезни органов пищеварения</v>
      </c>
      <c r="G212" s="16">
        <f t="shared" si="17"/>
        <v>2</v>
      </c>
      <c r="H212" s="13" t="s">
        <v>28</v>
      </c>
      <c r="I212" s="13" t="str">
        <f>IFERROR(__xludf.DUMMYFUNCTION("REGEXREPLACE(H212, "".*\s"", """")"),"человек")</f>
        <v>человек</v>
      </c>
      <c r="J212" s="13" t="s">
        <v>29</v>
      </c>
      <c r="K212" s="17" t="str">
        <f>IFERROR(__xludf.DUMMYFUNCTION("REGEXREPLACE(J212, ""^[\d\s]+"", """")"),"значение показателя за год")</f>
        <v>значение показателя за год</v>
      </c>
      <c r="L212" s="16">
        <f t="shared" si="18"/>
        <v>2</v>
      </c>
      <c r="M212" s="13" t="s">
        <v>32</v>
      </c>
      <c r="N212" s="13" t="str">
        <f>IFERROR(__xludf.DUMMYFUNCTION("REGEXEXTRACT(M212, "" (.+)$"")"),"сельское население")</f>
        <v>сельское население</v>
      </c>
      <c r="O212" s="18">
        <v>321.0</v>
      </c>
      <c r="P212" s="18">
        <v>417.0</v>
      </c>
      <c r="Q212" s="18">
        <v>493.0</v>
      </c>
      <c r="R212" s="18">
        <v>381.0</v>
      </c>
      <c r="S212" s="18">
        <v>390.0</v>
      </c>
      <c r="T212" s="18">
        <v>363.0</v>
      </c>
      <c r="U212" s="18">
        <v>350.0</v>
      </c>
      <c r="V212" s="18">
        <v>367.0</v>
      </c>
      <c r="W212" s="18">
        <v>396.0</v>
      </c>
      <c r="X212" s="18">
        <v>328.0</v>
      </c>
      <c r="Y212" s="18">
        <v>322.0</v>
      </c>
      <c r="Z212" s="19" t="str">
        <f t="shared" si="6"/>
        <v/>
      </c>
      <c r="AA212" s="19" t="str">
        <f t="shared" si="19"/>
        <v/>
      </c>
      <c r="AB212" s="19">
        <f t="shared" si="8"/>
        <v>4128</v>
      </c>
      <c r="AC212" s="19">
        <f t="shared" si="20"/>
        <v>375.2727273</v>
      </c>
      <c r="AD212" s="19">
        <f t="shared" si="21"/>
        <v>818.5</v>
      </c>
      <c r="AE212" s="19" t="str">
        <f t="shared" si="22"/>
        <v>Нет моды</v>
      </c>
      <c r="AF212" s="19">
        <f t="shared" si="23"/>
        <v>321</v>
      </c>
      <c r="AG212" s="19">
        <f t="shared" si="24"/>
        <v>493</v>
      </c>
      <c r="AH212" s="20" t="str">
        <f t="shared" si="14"/>
        <v>Город: 78%; Село: 22%</v>
      </c>
      <c r="AI212" s="21"/>
      <c r="AJ212" s="21"/>
      <c r="AK212" s="21"/>
      <c r="AL212" s="22">
        <f t="shared" si="25"/>
        <v>1</v>
      </c>
    </row>
    <row r="213" ht="12.75" customHeight="1">
      <c r="A213" s="13" t="s">
        <v>53</v>
      </c>
      <c r="B213" s="13" t="str">
        <f>IFERROR(__xludf.DUMMYFUNCTION("REGEXREPLACE(A213, ""\d"", """")"),"         Владимирская область")</f>
        <v>         Владимирская область</v>
      </c>
      <c r="C213" s="14" t="str">
        <f t="shared" si="15"/>
        <v>Владимирская область</v>
      </c>
      <c r="D213" s="3">
        <f t="shared" si="16"/>
        <v>2</v>
      </c>
      <c r="E213" s="15" t="s">
        <v>34</v>
      </c>
      <c r="F213" s="13" t="str">
        <f>IFERROR(__xludf.DUMMYFUNCTION("REGEXEXTRACT(E213, ""[А-Яа-я].*"")"),"Болезни системы кровообращения")</f>
        <v>Болезни системы кровообращения</v>
      </c>
      <c r="G213" s="16">
        <f t="shared" si="17"/>
        <v>2</v>
      </c>
      <c r="H213" s="13" t="s">
        <v>28</v>
      </c>
      <c r="I213" s="13" t="str">
        <f>IFERROR(__xludf.DUMMYFUNCTION("REGEXREPLACE(H213, "".*\s"", """")"),"человек")</f>
        <v>человек</v>
      </c>
      <c r="J213" s="13" t="s">
        <v>29</v>
      </c>
      <c r="K213" s="17" t="str">
        <f>IFERROR(__xludf.DUMMYFUNCTION("REGEXREPLACE(J213, ""^[\d\s]+"", """")"),"значение показателя за год")</f>
        <v>значение показателя за год</v>
      </c>
      <c r="L213" s="16">
        <f t="shared" si="18"/>
        <v>2</v>
      </c>
      <c r="M213" s="13" t="s">
        <v>30</v>
      </c>
      <c r="N213" s="13" t="str">
        <f>IFERROR(__xludf.DUMMYFUNCTION("REGEXEXTRACT(M213, "" (.+)$"")"),"все население")</f>
        <v>все население</v>
      </c>
      <c r="O213" s="18">
        <v>13904.0</v>
      </c>
      <c r="P213" s="18">
        <v>11529.0</v>
      </c>
      <c r="Q213" s="18">
        <v>11193.0</v>
      </c>
      <c r="R213" s="18">
        <v>11517.0</v>
      </c>
      <c r="S213" s="18">
        <v>11242.0</v>
      </c>
      <c r="T213" s="18">
        <v>11280.0</v>
      </c>
      <c r="U213" s="18">
        <v>10829.0</v>
      </c>
      <c r="V213" s="18">
        <v>12580.0</v>
      </c>
      <c r="W213" s="18">
        <v>13603.0</v>
      </c>
      <c r="X213" s="18">
        <v>10889.0</v>
      </c>
      <c r="Y213" s="18">
        <v>9629.0</v>
      </c>
      <c r="Z213" s="19">
        <f t="shared" si="6"/>
        <v>128195</v>
      </c>
      <c r="AA213" s="19" t="str">
        <f t="shared" si="19"/>
        <v/>
      </c>
      <c r="AB213" s="19" t="str">
        <f t="shared" si="8"/>
        <v/>
      </c>
      <c r="AC213" s="19">
        <f t="shared" si="20"/>
        <v>11654.09091</v>
      </c>
      <c r="AD213" s="19">
        <f t="shared" si="21"/>
        <v>5061</v>
      </c>
      <c r="AE213" s="19" t="str">
        <f t="shared" si="22"/>
        <v>Нет моды</v>
      </c>
      <c r="AF213" s="19">
        <f t="shared" si="23"/>
        <v>9629</v>
      </c>
      <c r="AG213" s="19">
        <f t="shared" si="24"/>
        <v>13904</v>
      </c>
      <c r="AH213" s="20" t="str">
        <f t="shared" si="14"/>
        <v/>
      </c>
      <c r="AI213" s="21"/>
      <c r="AJ213" s="21"/>
      <c r="AK213" s="21"/>
      <c r="AL213" s="22">
        <f t="shared" si="25"/>
        <v>1</v>
      </c>
    </row>
    <row r="214" ht="12.75" customHeight="1">
      <c r="A214" s="13" t="s">
        <v>53</v>
      </c>
      <c r="B214" s="13" t="str">
        <f>IFERROR(__xludf.DUMMYFUNCTION("REGEXREPLACE(A214, ""\d"", """")"),"         Владимирская область")</f>
        <v>         Владимирская область</v>
      </c>
      <c r="C214" s="14" t="str">
        <f t="shared" si="15"/>
        <v>Владимирская область</v>
      </c>
      <c r="D214" s="3">
        <f t="shared" si="16"/>
        <v>2</v>
      </c>
      <c r="E214" s="15" t="s">
        <v>34</v>
      </c>
      <c r="F214" s="13" t="str">
        <f>IFERROR(__xludf.DUMMYFUNCTION("REGEXEXTRACT(E214, ""[А-Яа-я].*"")"),"Болезни системы кровообращения")</f>
        <v>Болезни системы кровообращения</v>
      </c>
      <c r="G214" s="16">
        <f t="shared" si="17"/>
        <v>2</v>
      </c>
      <c r="H214" s="13" t="s">
        <v>28</v>
      </c>
      <c r="I214" s="13" t="str">
        <f>IFERROR(__xludf.DUMMYFUNCTION("REGEXREPLACE(H214, "".*\s"", """")"),"человек")</f>
        <v>человек</v>
      </c>
      <c r="J214" s="13" t="s">
        <v>29</v>
      </c>
      <c r="K214" s="17" t="str">
        <f>IFERROR(__xludf.DUMMYFUNCTION("REGEXREPLACE(J214, ""^[\d\s]+"", """")"),"значение показателя за год")</f>
        <v>значение показателя за год</v>
      </c>
      <c r="L214" s="16">
        <f t="shared" si="18"/>
        <v>2</v>
      </c>
      <c r="M214" s="13" t="s">
        <v>31</v>
      </c>
      <c r="N214" s="13" t="str">
        <f>IFERROR(__xludf.DUMMYFUNCTION("REGEXEXTRACT(M214, "" (.+)$"")"),"городское население")</f>
        <v>городское население</v>
      </c>
      <c r="O214" s="18">
        <v>10486.0</v>
      </c>
      <c r="P214" s="18">
        <v>8670.0</v>
      </c>
      <c r="Q214" s="18">
        <v>8458.0</v>
      </c>
      <c r="R214" s="18">
        <v>8875.0</v>
      </c>
      <c r="S214" s="18">
        <v>8685.0</v>
      </c>
      <c r="T214" s="18">
        <v>8758.0</v>
      </c>
      <c r="U214" s="18">
        <v>8404.0</v>
      </c>
      <c r="V214" s="18">
        <v>9892.0</v>
      </c>
      <c r="W214" s="18">
        <v>10676.0</v>
      </c>
      <c r="X214" s="18">
        <v>8531.0</v>
      </c>
      <c r="Y214" s="18">
        <v>7484.0</v>
      </c>
      <c r="Z214" s="19" t="str">
        <f t="shared" si="6"/>
        <v/>
      </c>
      <c r="AA214" s="19">
        <f t="shared" si="19"/>
        <v>98919</v>
      </c>
      <c r="AB214" s="19" t="str">
        <f t="shared" si="8"/>
        <v/>
      </c>
      <c r="AC214" s="19">
        <f t="shared" si="20"/>
        <v>8992.636364</v>
      </c>
      <c r="AD214" s="19">
        <f t="shared" si="21"/>
        <v>10581</v>
      </c>
      <c r="AE214" s="19" t="str">
        <f t="shared" si="22"/>
        <v>Нет моды</v>
      </c>
      <c r="AF214" s="19">
        <f t="shared" si="23"/>
        <v>7484</v>
      </c>
      <c r="AG214" s="19">
        <f t="shared" si="24"/>
        <v>10676</v>
      </c>
      <c r="AH214" s="20" t="str">
        <f t="shared" si="14"/>
        <v/>
      </c>
      <c r="AI214" s="21"/>
      <c r="AJ214" s="21"/>
      <c r="AK214" s="21"/>
      <c r="AL214" s="22">
        <f t="shared" si="25"/>
        <v>1</v>
      </c>
    </row>
    <row r="215" ht="12.75" customHeight="1">
      <c r="A215" s="13" t="s">
        <v>53</v>
      </c>
      <c r="B215" s="13" t="str">
        <f>IFERROR(__xludf.DUMMYFUNCTION("REGEXREPLACE(A215, ""\d"", """")"),"         Владимирская область")</f>
        <v>         Владимирская область</v>
      </c>
      <c r="C215" s="14" t="str">
        <f t="shared" si="15"/>
        <v>Владимирская область</v>
      </c>
      <c r="D215" s="3">
        <f t="shared" si="16"/>
        <v>2</v>
      </c>
      <c r="E215" s="15" t="s">
        <v>34</v>
      </c>
      <c r="F215" s="13" t="str">
        <f>IFERROR(__xludf.DUMMYFUNCTION("REGEXEXTRACT(E215, ""[А-Яа-я].*"")"),"Болезни системы кровообращения")</f>
        <v>Болезни системы кровообращения</v>
      </c>
      <c r="G215" s="16">
        <f t="shared" si="17"/>
        <v>2</v>
      </c>
      <c r="H215" s="13" t="s">
        <v>28</v>
      </c>
      <c r="I215" s="13" t="str">
        <f>IFERROR(__xludf.DUMMYFUNCTION("REGEXREPLACE(H215, "".*\s"", """")"),"человек")</f>
        <v>человек</v>
      </c>
      <c r="J215" s="13" t="s">
        <v>29</v>
      </c>
      <c r="K215" s="17" t="str">
        <f>IFERROR(__xludf.DUMMYFUNCTION("REGEXREPLACE(J215, ""^[\d\s]+"", """")"),"значение показателя за год")</f>
        <v>значение показателя за год</v>
      </c>
      <c r="L215" s="16">
        <f t="shared" si="18"/>
        <v>2</v>
      </c>
      <c r="M215" s="13" t="s">
        <v>32</v>
      </c>
      <c r="N215" s="13" t="str">
        <f>IFERROR(__xludf.DUMMYFUNCTION("REGEXEXTRACT(M215, "" (.+)$"")"),"сельское население")</f>
        <v>сельское население</v>
      </c>
      <c r="O215" s="18">
        <v>3418.0</v>
      </c>
      <c r="P215" s="18">
        <v>2859.0</v>
      </c>
      <c r="Q215" s="18">
        <v>2735.0</v>
      </c>
      <c r="R215" s="18">
        <v>2642.0</v>
      </c>
      <c r="S215" s="18">
        <v>2557.0</v>
      </c>
      <c r="T215" s="18">
        <v>2522.0</v>
      </c>
      <c r="U215" s="18">
        <v>2425.0</v>
      </c>
      <c r="V215" s="18">
        <v>2688.0</v>
      </c>
      <c r="W215" s="18">
        <v>2927.0</v>
      </c>
      <c r="X215" s="18">
        <v>2358.0</v>
      </c>
      <c r="Y215" s="18">
        <v>2145.0</v>
      </c>
      <c r="Z215" s="19" t="str">
        <f t="shared" si="6"/>
        <v/>
      </c>
      <c r="AA215" s="19" t="str">
        <f t="shared" si="19"/>
        <v/>
      </c>
      <c r="AB215" s="19">
        <f t="shared" si="8"/>
        <v>29276</v>
      </c>
      <c r="AC215" s="19">
        <f t="shared" si="20"/>
        <v>2661.454545</v>
      </c>
      <c r="AD215" s="19">
        <f t="shared" si="21"/>
        <v>5451</v>
      </c>
      <c r="AE215" s="19" t="str">
        <f t="shared" si="22"/>
        <v>Нет моды</v>
      </c>
      <c r="AF215" s="19">
        <f t="shared" si="23"/>
        <v>2145</v>
      </c>
      <c r="AG215" s="19">
        <f t="shared" si="24"/>
        <v>3418</v>
      </c>
      <c r="AH215" s="20" t="str">
        <f t="shared" si="14"/>
        <v>Город: 77%; Село: 23%</v>
      </c>
      <c r="AI215" s="21"/>
      <c r="AJ215" s="21"/>
      <c r="AK215" s="21"/>
      <c r="AL215" s="22">
        <f t="shared" si="25"/>
        <v>1</v>
      </c>
    </row>
    <row r="216" ht="12.75" customHeight="1">
      <c r="A216" s="13" t="s">
        <v>53</v>
      </c>
      <c r="B216" s="13" t="str">
        <f>IFERROR(__xludf.DUMMYFUNCTION("REGEXREPLACE(A216, ""\d"", """")"),"         Владимирская область")</f>
        <v>         Владимирская область</v>
      </c>
      <c r="C216" s="14" t="str">
        <f t="shared" si="15"/>
        <v>Владимирская область</v>
      </c>
      <c r="D216" s="3">
        <f t="shared" si="16"/>
        <v>2</v>
      </c>
      <c r="E216" s="15" t="s">
        <v>35</v>
      </c>
      <c r="F216" s="13" t="str">
        <f>IFERROR(__xludf.DUMMYFUNCTION("REGEXEXTRACT(E216, ""[А-Яа-я].*"")"),"внешние причины")</f>
        <v>внешние причины</v>
      </c>
      <c r="G216" s="16">
        <f t="shared" si="17"/>
        <v>2</v>
      </c>
      <c r="H216" s="13" t="s">
        <v>28</v>
      </c>
      <c r="I216" s="13" t="str">
        <f>IFERROR(__xludf.DUMMYFUNCTION("REGEXREPLACE(H216, "".*\s"", """")"),"человек")</f>
        <v>человек</v>
      </c>
      <c r="J216" s="13" t="s">
        <v>29</v>
      </c>
      <c r="K216" s="17" t="str">
        <f>IFERROR(__xludf.DUMMYFUNCTION("REGEXREPLACE(J216, ""^[\d\s]+"", """")"),"значение показателя за год")</f>
        <v>значение показателя за год</v>
      </c>
      <c r="L216" s="16">
        <f t="shared" si="18"/>
        <v>2</v>
      </c>
      <c r="M216" s="13" t="s">
        <v>30</v>
      </c>
      <c r="N216" s="13" t="str">
        <f>IFERROR(__xludf.DUMMYFUNCTION("REGEXEXTRACT(M216, "" (.+)$"")"),"все население")</f>
        <v>все население</v>
      </c>
      <c r="O216" s="18">
        <v>2015.0</v>
      </c>
      <c r="P216" s="18">
        <v>2082.0</v>
      </c>
      <c r="Q216" s="18">
        <v>1842.0</v>
      </c>
      <c r="R216" s="18">
        <v>1740.0</v>
      </c>
      <c r="S216" s="18">
        <v>1606.0</v>
      </c>
      <c r="T216" s="18">
        <v>1444.0</v>
      </c>
      <c r="U216" s="18">
        <v>1400.0</v>
      </c>
      <c r="V216" s="18">
        <v>1428.0</v>
      </c>
      <c r="W216" s="18">
        <v>1468.0</v>
      </c>
      <c r="X216" s="18">
        <v>1508.0</v>
      </c>
      <c r="Y216" s="18">
        <v>1525.0</v>
      </c>
      <c r="Z216" s="19">
        <f t="shared" si="6"/>
        <v>18058</v>
      </c>
      <c r="AA216" s="19" t="str">
        <f t="shared" si="19"/>
        <v/>
      </c>
      <c r="AB216" s="19" t="str">
        <f t="shared" si="8"/>
        <v/>
      </c>
      <c r="AC216" s="19">
        <f t="shared" si="20"/>
        <v>1641.636364</v>
      </c>
      <c r="AD216" s="19">
        <f t="shared" si="21"/>
        <v>2113.5</v>
      </c>
      <c r="AE216" s="19" t="str">
        <f t="shared" si="22"/>
        <v>Нет моды</v>
      </c>
      <c r="AF216" s="19">
        <f t="shared" si="23"/>
        <v>1400</v>
      </c>
      <c r="AG216" s="19">
        <f t="shared" si="24"/>
        <v>2082</v>
      </c>
      <c r="AH216" s="20" t="str">
        <f t="shared" si="14"/>
        <v/>
      </c>
      <c r="AI216" s="21"/>
      <c r="AJ216" s="21"/>
      <c r="AK216" s="21"/>
      <c r="AL216" s="22">
        <f t="shared" si="25"/>
        <v>1</v>
      </c>
    </row>
    <row r="217" ht="12.75" customHeight="1">
      <c r="A217" s="13" t="s">
        <v>53</v>
      </c>
      <c r="B217" s="13" t="str">
        <f>IFERROR(__xludf.DUMMYFUNCTION("REGEXREPLACE(A217, ""\d"", """")"),"         Владимирская область")</f>
        <v>         Владимирская область</v>
      </c>
      <c r="C217" s="14" t="str">
        <f t="shared" si="15"/>
        <v>Владимирская область</v>
      </c>
      <c r="D217" s="3">
        <f t="shared" si="16"/>
        <v>2</v>
      </c>
      <c r="E217" s="15" t="s">
        <v>35</v>
      </c>
      <c r="F217" s="13" t="str">
        <f>IFERROR(__xludf.DUMMYFUNCTION("REGEXEXTRACT(E217, ""[А-Яа-я].*"")"),"внешние причины")</f>
        <v>внешние причины</v>
      </c>
      <c r="G217" s="16">
        <f t="shared" si="17"/>
        <v>2</v>
      </c>
      <c r="H217" s="13" t="s">
        <v>28</v>
      </c>
      <c r="I217" s="13" t="str">
        <f>IFERROR(__xludf.DUMMYFUNCTION("REGEXREPLACE(H217, "".*\s"", """")"),"человек")</f>
        <v>человек</v>
      </c>
      <c r="J217" s="13" t="s">
        <v>29</v>
      </c>
      <c r="K217" s="17" t="str">
        <f>IFERROR(__xludf.DUMMYFUNCTION("REGEXREPLACE(J217, ""^[\d\s]+"", """")"),"значение показателя за год")</f>
        <v>значение показателя за год</v>
      </c>
      <c r="L217" s="16">
        <f t="shared" si="18"/>
        <v>2</v>
      </c>
      <c r="M217" s="13" t="s">
        <v>31</v>
      </c>
      <c r="N217" s="13" t="str">
        <f>IFERROR(__xludf.DUMMYFUNCTION("REGEXEXTRACT(M217, "" (.+)$"")"),"городское население")</f>
        <v>городское население</v>
      </c>
      <c r="O217" s="18">
        <v>1501.0</v>
      </c>
      <c r="P217" s="18">
        <v>1596.0</v>
      </c>
      <c r="Q217" s="18">
        <v>1377.0</v>
      </c>
      <c r="R217" s="18">
        <v>1282.0</v>
      </c>
      <c r="S217" s="18">
        <v>1171.0</v>
      </c>
      <c r="T217" s="18">
        <v>1074.0</v>
      </c>
      <c r="U217" s="18">
        <v>1073.0</v>
      </c>
      <c r="V217" s="18">
        <v>1098.0</v>
      </c>
      <c r="W217" s="18">
        <v>1108.0</v>
      </c>
      <c r="X217" s="18">
        <v>1154.0</v>
      </c>
      <c r="Y217" s="18">
        <v>1154.0</v>
      </c>
      <c r="Z217" s="19" t="str">
        <f t="shared" si="6"/>
        <v/>
      </c>
      <c r="AA217" s="19">
        <f t="shared" si="19"/>
        <v>13588</v>
      </c>
      <c r="AB217" s="19" t="str">
        <f t="shared" si="8"/>
        <v/>
      </c>
      <c r="AC217" s="19">
        <f t="shared" si="20"/>
        <v>1235.272727</v>
      </c>
      <c r="AD217" s="19">
        <f t="shared" si="21"/>
        <v>1436</v>
      </c>
      <c r="AE217" s="19" t="str">
        <f t="shared" si="22"/>
        <v>Нет моды</v>
      </c>
      <c r="AF217" s="19">
        <f t="shared" si="23"/>
        <v>1073</v>
      </c>
      <c r="AG217" s="19">
        <f t="shared" si="24"/>
        <v>1596</v>
      </c>
      <c r="AH217" s="20" t="str">
        <f t="shared" si="14"/>
        <v/>
      </c>
      <c r="AI217" s="21"/>
      <c r="AJ217" s="21"/>
      <c r="AK217" s="21"/>
      <c r="AL217" s="22">
        <f t="shared" si="25"/>
        <v>1</v>
      </c>
    </row>
    <row r="218" ht="12.75" customHeight="1">
      <c r="A218" s="13" t="s">
        <v>53</v>
      </c>
      <c r="B218" s="13" t="str">
        <f>IFERROR(__xludf.DUMMYFUNCTION("REGEXREPLACE(A218, ""\d"", """")"),"         Владимирская область")</f>
        <v>         Владимирская область</v>
      </c>
      <c r="C218" s="14" t="str">
        <f t="shared" si="15"/>
        <v>Владимирская область</v>
      </c>
      <c r="D218" s="3">
        <f t="shared" si="16"/>
        <v>2</v>
      </c>
      <c r="E218" s="15" t="s">
        <v>35</v>
      </c>
      <c r="F218" s="13" t="str">
        <f>IFERROR(__xludf.DUMMYFUNCTION("REGEXEXTRACT(E218, ""[А-Яа-я].*"")"),"внешние причины")</f>
        <v>внешние причины</v>
      </c>
      <c r="G218" s="16">
        <f t="shared" si="17"/>
        <v>2</v>
      </c>
      <c r="H218" s="13" t="s">
        <v>28</v>
      </c>
      <c r="I218" s="13" t="str">
        <f>IFERROR(__xludf.DUMMYFUNCTION("REGEXREPLACE(H218, "".*\s"", """")"),"человек")</f>
        <v>человек</v>
      </c>
      <c r="J218" s="13" t="s">
        <v>29</v>
      </c>
      <c r="K218" s="17" t="str">
        <f>IFERROR(__xludf.DUMMYFUNCTION("REGEXREPLACE(J218, ""^[\d\s]+"", """")"),"значение показателя за год")</f>
        <v>значение показателя за год</v>
      </c>
      <c r="L218" s="16">
        <f t="shared" si="18"/>
        <v>2</v>
      </c>
      <c r="M218" s="13" t="s">
        <v>32</v>
      </c>
      <c r="N218" s="13" t="str">
        <f>IFERROR(__xludf.DUMMYFUNCTION("REGEXEXTRACT(M218, "" (.+)$"")"),"сельское население")</f>
        <v>сельское население</v>
      </c>
      <c r="O218" s="18">
        <v>514.0</v>
      </c>
      <c r="P218" s="18">
        <v>486.0</v>
      </c>
      <c r="Q218" s="18">
        <v>465.0</v>
      </c>
      <c r="R218" s="18">
        <v>458.0</v>
      </c>
      <c r="S218" s="18">
        <v>435.0</v>
      </c>
      <c r="T218" s="18">
        <v>370.0</v>
      </c>
      <c r="U218" s="18">
        <v>327.0</v>
      </c>
      <c r="V218" s="18">
        <v>330.0</v>
      </c>
      <c r="W218" s="18">
        <v>360.0</v>
      </c>
      <c r="X218" s="18">
        <v>354.0</v>
      </c>
      <c r="Y218" s="18">
        <v>371.0</v>
      </c>
      <c r="Z218" s="19" t="str">
        <f t="shared" si="6"/>
        <v/>
      </c>
      <c r="AA218" s="19" t="str">
        <f t="shared" si="19"/>
        <v/>
      </c>
      <c r="AB218" s="19">
        <f t="shared" si="8"/>
        <v>4470</v>
      </c>
      <c r="AC218" s="19">
        <f t="shared" si="20"/>
        <v>406.3636364</v>
      </c>
      <c r="AD218" s="19">
        <f t="shared" si="21"/>
        <v>793.5</v>
      </c>
      <c r="AE218" s="19" t="str">
        <f t="shared" si="22"/>
        <v>Нет моды</v>
      </c>
      <c r="AF218" s="19">
        <f t="shared" si="23"/>
        <v>327</v>
      </c>
      <c r="AG218" s="19">
        <f t="shared" si="24"/>
        <v>514</v>
      </c>
      <c r="AH218" s="20" t="str">
        <f t="shared" si="14"/>
        <v>Город: 75%; Село: 25%</v>
      </c>
      <c r="AI218" s="21"/>
      <c r="AJ218" s="21"/>
      <c r="AK218" s="21"/>
      <c r="AL218" s="22">
        <f t="shared" si="25"/>
        <v>1</v>
      </c>
    </row>
    <row r="219" ht="12.75" customHeight="1">
      <c r="A219" s="13" t="s">
        <v>53</v>
      </c>
      <c r="B219" s="13" t="str">
        <f>IFERROR(__xludf.DUMMYFUNCTION("REGEXREPLACE(A219, ""\d"", """")"),"         Владимирская область")</f>
        <v>         Владимирская область</v>
      </c>
      <c r="C219" s="14" t="str">
        <f t="shared" si="15"/>
        <v>Владимирская область</v>
      </c>
      <c r="D219" s="3">
        <f t="shared" si="16"/>
        <v>2</v>
      </c>
      <c r="E219" s="15" t="s">
        <v>36</v>
      </c>
      <c r="F219" s="13" t="str">
        <f>IFERROR(__xludf.DUMMYFUNCTION("REGEXEXTRACT(E219,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19" s="16">
        <f t="shared" si="17"/>
        <v>2</v>
      </c>
      <c r="H219" s="13" t="s">
        <v>28</v>
      </c>
      <c r="I219" s="13" t="str">
        <f>IFERROR(__xludf.DUMMYFUNCTION("REGEXREPLACE(H219, "".*\s"", """")"),"человек")</f>
        <v>человек</v>
      </c>
      <c r="J219" s="13" t="s">
        <v>29</v>
      </c>
      <c r="K219" s="17" t="str">
        <f>IFERROR(__xludf.DUMMYFUNCTION("REGEXREPLACE(J219, ""^[\d\s]+"", """")"),"значение показателя за год")</f>
        <v>значение показателя за год</v>
      </c>
      <c r="L219" s="16">
        <f t="shared" si="18"/>
        <v>2</v>
      </c>
      <c r="M219" s="13" t="s">
        <v>30</v>
      </c>
      <c r="N219" s="13" t="str">
        <f>IFERROR(__xludf.DUMMYFUNCTION("REGEXEXTRACT(M219, "" (.+)$"")"),"все население")</f>
        <v>все население</v>
      </c>
      <c r="O219" s="18">
        <v>38.0</v>
      </c>
      <c r="P219" s="18">
        <v>50.0</v>
      </c>
      <c r="Q219" s="18">
        <v>51.0</v>
      </c>
      <c r="R219" s="18">
        <v>42.0</v>
      </c>
      <c r="S219" s="23" t="s">
        <v>37</v>
      </c>
      <c r="T219" s="23" t="s">
        <v>37</v>
      </c>
      <c r="U219" s="23" t="s">
        <v>37</v>
      </c>
      <c r="V219" s="23" t="s">
        <v>37</v>
      </c>
      <c r="W219" s="23" t="s">
        <v>37</v>
      </c>
      <c r="X219" s="23" t="s">
        <v>37</v>
      </c>
      <c r="Y219" s="23" t="s">
        <v>37</v>
      </c>
      <c r="Z219" s="19">
        <f t="shared" si="6"/>
        <v>181</v>
      </c>
      <c r="AA219" s="19" t="str">
        <f t="shared" si="19"/>
        <v/>
      </c>
      <c r="AB219" s="19" t="str">
        <f t="shared" si="8"/>
        <v/>
      </c>
      <c r="AC219" s="19">
        <f t="shared" si="20"/>
        <v>45.25</v>
      </c>
      <c r="AD219" s="19">
        <f t="shared" si="21"/>
        <v>360</v>
      </c>
      <c r="AE219" s="19" t="str">
        <f t="shared" si="22"/>
        <v>Нет моды</v>
      </c>
      <c r="AF219" s="19">
        <f t="shared" si="23"/>
        <v>38</v>
      </c>
      <c r="AG219" s="19">
        <f t="shared" si="24"/>
        <v>51</v>
      </c>
      <c r="AH219" s="20" t="str">
        <f t="shared" si="14"/>
        <v/>
      </c>
      <c r="AI219" s="24"/>
      <c r="AJ219" s="24"/>
      <c r="AK219" s="24"/>
      <c r="AL219" s="22">
        <f t="shared" si="25"/>
        <v>1</v>
      </c>
    </row>
    <row r="220" ht="12.75" customHeight="1">
      <c r="A220" s="13" t="s">
        <v>53</v>
      </c>
      <c r="B220" s="13" t="str">
        <f>IFERROR(__xludf.DUMMYFUNCTION("REGEXREPLACE(A220, ""\d"", """")"),"         Владимирская область")</f>
        <v>         Владимирская область</v>
      </c>
      <c r="C220" s="14" t="str">
        <f t="shared" si="15"/>
        <v>Владимирская область</v>
      </c>
      <c r="D220" s="3">
        <f t="shared" si="16"/>
        <v>2</v>
      </c>
      <c r="E220" s="15" t="s">
        <v>36</v>
      </c>
      <c r="F220" s="13" t="str">
        <f>IFERROR(__xludf.DUMMYFUNCTION("REGEXEXTRACT(E220,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0" s="16">
        <f t="shared" si="17"/>
        <v>2</v>
      </c>
      <c r="H220" s="13" t="s">
        <v>28</v>
      </c>
      <c r="I220" s="13" t="str">
        <f>IFERROR(__xludf.DUMMYFUNCTION("REGEXREPLACE(H220, "".*\s"", """")"),"человек")</f>
        <v>человек</v>
      </c>
      <c r="J220" s="13" t="s">
        <v>29</v>
      </c>
      <c r="K220" s="17" t="str">
        <f>IFERROR(__xludf.DUMMYFUNCTION("REGEXREPLACE(J220, ""^[\d\s]+"", """")"),"значение показателя за год")</f>
        <v>значение показателя за год</v>
      </c>
      <c r="L220" s="16">
        <f t="shared" si="18"/>
        <v>2</v>
      </c>
      <c r="M220" s="13" t="s">
        <v>31</v>
      </c>
      <c r="N220" s="13" t="str">
        <f>IFERROR(__xludf.DUMMYFUNCTION("REGEXEXTRACT(M220, "" (.+)$"")"),"городское население")</f>
        <v>городское население</v>
      </c>
      <c r="O220" s="18">
        <v>28.0</v>
      </c>
      <c r="P220" s="18">
        <v>35.0</v>
      </c>
      <c r="Q220" s="18">
        <v>39.0</v>
      </c>
      <c r="R220" s="18">
        <v>34.0</v>
      </c>
      <c r="S220" s="23" t="s">
        <v>37</v>
      </c>
      <c r="T220" s="23" t="s">
        <v>37</v>
      </c>
      <c r="U220" s="23" t="s">
        <v>37</v>
      </c>
      <c r="V220" s="23" t="s">
        <v>37</v>
      </c>
      <c r="W220" s="23" t="s">
        <v>37</v>
      </c>
      <c r="X220" s="23" t="s">
        <v>37</v>
      </c>
      <c r="Y220" s="23" t="s">
        <v>37</v>
      </c>
      <c r="Z220" s="19" t="str">
        <f t="shared" si="6"/>
        <v/>
      </c>
      <c r="AA220" s="19">
        <f t="shared" si="19"/>
        <v>136</v>
      </c>
      <c r="AB220" s="19" t="str">
        <f t="shared" si="8"/>
        <v/>
      </c>
      <c r="AC220" s="19">
        <f t="shared" si="20"/>
        <v>34</v>
      </c>
      <c r="AD220" s="19">
        <f t="shared" si="21"/>
        <v>38.5</v>
      </c>
      <c r="AE220" s="19" t="str">
        <f t="shared" si="22"/>
        <v>Нет моды</v>
      </c>
      <c r="AF220" s="19">
        <f t="shared" si="23"/>
        <v>28</v>
      </c>
      <c r="AG220" s="19">
        <f t="shared" si="24"/>
        <v>39</v>
      </c>
      <c r="AH220" s="20" t="str">
        <f t="shared" si="14"/>
        <v/>
      </c>
      <c r="AI220" s="24"/>
      <c r="AJ220" s="24"/>
      <c r="AK220" s="24"/>
      <c r="AL220" s="22">
        <f t="shared" si="25"/>
        <v>1</v>
      </c>
    </row>
    <row r="221" ht="12.75" customHeight="1">
      <c r="A221" s="13" t="s">
        <v>53</v>
      </c>
      <c r="B221" s="13" t="str">
        <f>IFERROR(__xludf.DUMMYFUNCTION("REGEXREPLACE(A221, ""\d"", """")"),"         Владимирская область")</f>
        <v>         Владимирская область</v>
      </c>
      <c r="C221" s="14" t="str">
        <f t="shared" si="15"/>
        <v>Владимирская область</v>
      </c>
      <c r="D221" s="3">
        <f t="shared" si="16"/>
        <v>2</v>
      </c>
      <c r="E221" s="15" t="s">
        <v>36</v>
      </c>
      <c r="F221" s="13" t="str">
        <f>IFERROR(__xludf.DUMMYFUNCTION("REGEXEXTRACT(E221,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1" s="16">
        <f t="shared" si="17"/>
        <v>2</v>
      </c>
      <c r="H221" s="13" t="s">
        <v>28</v>
      </c>
      <c r="I221" s="13" t="str">
        <f>IFERROR(__xludf.DUMMYFUNCTION("REGEXREPLACE(H221, "".*\s"", """")"),"человек")</f>
        <v>человек</v>
      </c>
      <c r="J221" s="13" t="s">
        <v>29</v>
      </c>
      <c r="K221" s="17" t="str">
        <f>IFERROR(__xludf.DUMMYFUNCTION("REGEXREPLACE(J221, ""^[\d\s]+"", """")"),"значение показателя за год")</f>
        <v>значение показателя за год</v>
      </c>
      <c r="L221" s="16">
        <f t="shared" si="18"/>
        <v>2</v>
      </c>
      <c r="M221" s="13" t="s">
        <v>32</v>
      </c>
      <c r="N221" s="13" t="str">
        <f>IFERROR(__xludf.DUMMYFUNCTION("REGEXEXTRACT(M221, "" (.+)$"")"),"сельское население")</f>
        <v>сельское население</v>
      </c>
      <c r="O221" s="18">
        <v>10.0</v>
      </c>
      <c r="P221" s="18">
        <v>15.0</v>
      </c>
      <c r="Q221" s="18">
        <v>12.0</v>
      </c>
      <c r="R221" s="18">
        <v>8.0</v>
      </c>
      <c r="S221" s="23" t="s">
        <v>37</v>
      </c>
      <c r="T221" s="23" t="s">
        <v>37</v>
      </c>
      <c r="U221" s="23" t="s">
        <v>37</v>
      </c>
      <c r="V221" s="23" t="s">
        <v>37</v>
      </c>
      <c r="W221" s="23" t="s">
        <v>37</v>
      </c>
      <c r="X221" s="23" t="s">
        <v>37</v>
      </c>
      <c r="Y221" s="23" t="s">
        <v>37</v>
      </c>
      <c r="Z221" s="19" t="str">
        <f t="shared" si="6"/>
        <v/>
      </c>
      <c r="AA221" s="19" t="str">
        <f t="shared" si="19"/>
        <v/>
      </c>
      <c r="AB221" s="19">
        <f t="shared" si="8"/>
        <v>45</v>
      </c>
      <c r="AC221" s="19">
        <f t="shared" si="20"/>
        <v>11.25</v>
      </c>
      <c r="AD221" s="19">
        <f t="shared" si="21"/>
        <v>21.5</v>
      </c>
      <c r="AE221" s="19" t="str">
        <f t="shared" si="22"/>
        <v>Нет моды</v>
      </c>
      <c r="AF221" s="19">
        <f t="shared" si="23"/>
        <v>8</v>
      </c>
      <c r="AG221" s="19">
        <f t="shared" si="24"/>
        <v>15</v>
      </c>
      <c r="AH221" s="20" t="str">
        <f t="shared" si="14"/>
        <v>Город: 75%; Село: 25%</v>
      </c>
      <c r="AI221" s="24"/>
      <c r="AJ221" s="24"/>
      <c r="AK221" s="24"/>
      <c r="AL221" s="22">
        <f t="shared" si="25"/>
        <v>1</v>
      </c>
    </row>
    <row r="222" ht="12.75" customHeight="1">
      <c r="A222" s="13" t="s">
        <v>53</v>
      </c>
      <c r="B222" s="13" t="str">
        <f>IFERROR(__xludf.DUMMYFUNCTION("REGEXREPLACE(A222, ""\d"", """")"),"         Владимирская область")</f>
        <v>         Владимирская область</v>
      </c>
      <c r="C222" s="14" t="str">
        <f t="shared" si="15"/>
        <v>Владимирская область</v>
      </c>
      <c r="D222" s="3">
        <f t="shared" si="16"/>
        <v>2</v>
      </c>
      <c r="E222" s="15" t="s">
        <v>38</v>
      </c>
      <c r="F222" s="13" t="str">
        <f>IFERROR(__xludf.DUMMYFUNCTION("REGEXEXTRACT(E222, ""[А-Яа-я].*"")"),"все виды транспортных несчастных случаев")</f>
        <v>все виды транспортных несчастных случаев</v>
      </c>
      <c r="G222" s="16">
        <f t="shared" si="17"/>
        <v>2</v>
      </c>
      <c r="H222" s="13" t="s">
        <v>28</v>
      </c>
      <c r="I222" s="13" t="str">
        <f>IFERROR(__xludf.DUMMYFUNCTION("REGEXREPLACE(H222, "".*\s"", """")"),"человек")</f>
        <v>человек</v>
      </c>
      <c r="J222" s="13" t="s">
        <v>29</v>
      </c>
      <c r="K222" s="17" t="str">
        <f>IFERROR(__xludf.DUMMYFUNCTION("REGEXREPLACE(J222, ""^[\d\s]+"", """")"),"значение показателя за год")</f>
        <v>значение показателя за год</v>
      </c>
      <c r="L222" s="16">
        <f t="shared" si="18"/>
        <v>2</v>
      </c>
      <c r="M222" s="13" t="s">
        <v>30</v>
      </c>
      <c r="N222" s="13" t="str">
        <f>IFERROR(__xludf.DUMMYFUNCTION("REGEXEXTRACT(M222, "" (.+)$"")"),"все население")</f>
        <v>все население</v>
      </c>
      <c r="O222" s="18">
        <v>370.0</v>
      </c>
      <c r="P222" s="18">
        <v>392.0</v>
      </c>
      <c r="Q222" s="18">
        <v>378.0</v>
      </c>
      <c r="R222" s="18">
        <v>308.0</v>
      </c>
      <c r="S222" s="18">
        <v>309.0</v>
      </c>
      <c r="T222" s="18">
        <v>266.0</v>
      </c>
      <c r="U222" s="18">
        <v>259.0</v>
      </c>
      <c r="V222" s="18">
        <v>251.0</v>
      </c>
      <c r="W222" s="18">
        <v>245.0</v>
      </c>
      <c r="X222" s="18">
        <v>239.0</v>
      </c>
      <c r="Y222" s="18">
        <v>211.0</v>
      </c>
      <c r="Z222" s="19">
        <f t="shared" si="6"/>
        <v>3228</v>
      </c>
      <c r="AA222" s="19" t="str">
        <f t="shared" si="19"/>
        <v/>
      </c>
      <c r="AB222" s="19" t="str">
        <f t="shared" si="8"/>
        <v/>
      </c>
      <c r="AC222" s="19">
        <f t="shared" si="20"/>
        <v>293.4545455</v>
      </c>
      <c r="AD222" s="19">
        <f t="shared" si="21"/>
        <v>251</v>
      </c>
      <c r="AE222" s="19" t="str">
        <f t="shared" si="22"/>
        <v>Нет моды</v>
      </c>
      <c r="AF222" s="19">
        <f t="shared" si="23"/>
        <v>211</v>
      </c>
      <c r="AG222" s="19">
        <f t="shared" si="24"/>
        <v>392</v>
      </c>
      <c r="AH222" s="20" t="str">
        <f t="shared" si="14"/>
        <v/>
      </c>
      <c r="AI222" s="21"/>
      <c r="AJ222" s="21"/>
      <c r="AK222" s="21"/>
      <c r="AL222" s="22">
        <f t="shared" si="25"/>
        <v>1</v>
      </c>
    </row>
    <row r="223" ht="12.75" customHeight="1">
      <c r="A223" s="13" t="s">
        <v>53</v>
      </c>
      <c r="B223" s="13" t="str">
        <f>IFERROR(__xludf.DUMMYFUNCTION("REGEXREPLACE(A223, ""\d"", """")"),"         Владимирская область")</f>
        <v>         Владимирская область</v>
      </c>
      <c r="C223" s="14" t="str">
        <f t="shared" si="15"/>
        <v>Владимирская область</v>
      </c>
      <c r="D223" s="3">
        <f t="shared" si="16"/>
        <v>2</v>
      </c>
      <c r="E223" s="15" t="s">
        <v>38</v>
      </c>
      <c r="F223" s="13" t="str">
        <f>IFERROR(__xludf.DUMMYFUNCTION("REGEXEXTRACT(E223, ""[А-Яа-я].*"")"),"все виды транспортных несчастных случаев")</f>
        <v>все виды транспортных несчастных случаев</v>
      </c>
      <c r="G223" s="16">
        <f t="shared" si="17"/>
        <v>2</v>
      </c>
      <c r="H223" s="13" t="s">
        <v>28</v>
      </c>
      <c r="I223" s="13" t="str">
        <f>IFERROR(__xludf.DUMMYFUNCTION("REGEXREPLACE(H223, "".*\s"", """")"),"человек")</f>
        <v>человек</v>
      </c>
      <c r="J223" s="13" t="s">
        <v>29</v>
      </c>
      <c r="K223" s="17" t="str">
        <f>IFERROR(__xludf.DUMMYFUNCTION("REGEXREPLACE(J223, ""^[\d\s]+"", """")"),"значение показателя за год")</f>
        <v>значение показателя за год</v>
      </c>
      <c r="L223" s="16">
        <f t="shared" si="18"/>
        <v>2</v>
      </c>
      <c r="M223" s="13" t="s">
        <v>31</v>
      </c>
      <c r="N223" s="13" t="str">
        <f>IFERROR(__xludf.DUMMYFUNCTION("REGEXEXTRACT(M223, "" (.+)$"")"),"городское население")</f>
        <v>городское население</v>
      </c>
      <c r="O223" s="18">
        <v>274.0</v>
      </c>
      <c r="P223" s="18">
        <v>292.0</v>
      </c>
      <c r="Q223" s="18">
        <v>269.0</v>
      </c>
      <c r="R223" s="18">
        <v>238.0</v>
      </c>
      <c r="S223" s="18">
        <v>215.0</v>
      </c>
      <c r="T223" s="18">
        <v>192.0</v>
      </c>
      <c r="U223" s="18">
        <v>191.0</v>
      </c>
      <c r="V223" s="18">
        <v>186.0</v>
      </c>
      <c r="W223" s="18">
        <v>191.0</v>
      </c>
      <c r="X223" s="18">
        <v>175.0</v>
      </c>
      <c r="Y223" s="18">
        <v>152.0</v>
      </c>
      <c r="Z223" s="19" t="str">
        <f t="shared" si="6"/>
        <v/>
      </c>
      <c r="AA223" s="19">
        <f t="shared" si="19"/>
        <v>2375</v>
      </c>
      <c r="AB223" s="19" t="str">
        <f t="shared" si="8"/>
        <v/>
      </c>
      <c r="AC223" s="19">
        <f t="shared" si="20"/>
        <v>215.9090909</v>
      </c>
      <c r="AD223" s="19">
        <f t="shared" si="21"/>
        <v>248</v>
      </c>
      <c r="AE223" s="19" t="str">
        <f t="shared" si="22"/>
        <v>Нет моды</v>
      </c>
      <c r="AF223" s="19">
        <f t="shared" si="23"/>
        <v>152</v>
      </c>
      <c r="AG223" s="19">
        <f t="shared" si="24"/>
        <v>292</v>
      </c>
      <c r="AH223" s="20" t="str">
        <f t="shared" si="14"/>
        <v/>
      </c>
      <c r="AI223" s="21"/>
      <c r="AJ223" s="21"/>
      <c r="AK223" s="21"/>
      <c r="AL223" s="22">
        <f t="shared" si="25"/>
        <v>1</v>
      </c>
    </row>
    <row r="224" ht="12.75" customHeight="1">
      <c r="A224" s="13" t="s">
        <v>53</v>
      </c>
      <c r="B224" s="13" t="str">
        <f>IFERROR(__xludf.DUMMYFUNCTION("REGEXREPLACE(A224, ""\d"", """")"),"         Владимирская область")</f>
        <v>         Владимирская область</v>
      </c>
      <c r="C224" s="14" t="str">
        <f t="shared" si="15"/>
        <v>Владимирская область</v>
      </c>
      <c r="D224" s="3">
        <f t="shared" si="16"/>
        <v>2</v>
      </c>
      <c r="E224" s="15" t="s">
        <v>38</v>
      </c>
      <c r="F224" s="13" t="str">
        <f>IFERROR(__xludf.DUMMYFUNCTION("REGEXEXTRACT(E224, ""[А-Яа-я].*"")"),"все виды транспортных несчастных случаев")</f>
        <v>все виды транспортных несчастных случаев</v>
      </c>
      <c r="G224" s="16">
        <f t="shared" si="17"/>
        <v>2</v>
      </c>
      <c r="H224" s="13" t="s">
        <v>28</v>
      </c>
      <c r="I224" s="13" t="str">
        <f>IFERROR(__xludf.DUMMYFUNCTION("REGEXREPLACE(H224, "".*\s"", """")"),"человек")</f>
        <v>человек</v>
      </c>
      <c r="J224" s="13" t="s">
        <v>29</v>
      </c>
      <c r="K224" s="17" t="str">
        <f>IFERROR(__xludf.DUMMYFUNCTION("REGEXREPLACE(J224, ""^[\d\s]+"", """")"),"значение показателя за год")</f>
        <v>значение показателя за год</v>
      </c>
      <c r="L224" s="16">
        <f t="shared" si="18"/>
        <v>2</v>
      </c>
      <c r="M224" s="13" t="s">
        <v>32</v>
      </c>
      <c r="N224" s="13" t="str">
        <f>IFERROR(__xludf.DUMMYFUNCTION("REGEXEXTRACT(M224, "" (.+)$"")"),"сельское население")</f>
        <v>сельское население</v>
      </c>
      <c r="O224" s="18">
        <v>96.0</v>
      </c>
      <c r="P224" s="18">
        <v>100.0</v>
      </c>
      <c r="Q224" s="18">
        <v>109.0</v>
      </c>
      <c r="R224" s="18">
        <v>70.0</v>
      </c>
      <c r="S224" s="18">
        <v>94.0</v>
      </c>
      <c r="T224" s="18">
        <v>74.0</v>
      </c>
      <c r="U224" s="18">
        <v>68.0</v>
      </c>
      <c r="V224" s="18">
        <v>65.0</v>
      </c>
      <c r="W224" s="18">
        <v>54.0</v>
      </c>
      <c r="X224" s="18">
        <v>64.0</v>
      </c>
      <c r="Y224" s="18">
        <v>59.0</v>
      </c>
      <c r="Z224" s="19" t="str">
        <f t="shared" si="6"/>
        <v/>
      </c>
      <c r="AA224" s="19" t="str">
        <f t="shared" si="19"/>
        <v/>
      </c>
      <c r="AB224" s="19">
        <f t="shared" si="8"/>
        <v>853</v>
      </c>
      <c r="AC224" s="19">
        <f t="shared" si="20"/>
        <v>77.54545455</v>
      </c>
      <c r="AD224" s="19">
        <f t="shared" si="21"/>
        <v>130.5</v>
      </c>
      <c r="AE224" s="19" t="str">
        <f t="shared" si="22"/>
        <v>Нет моды</v>
      </c>
      <c r="AF224" s="19">
        <f t="shared" si="23"/>
        <v>54</v>
      </c>
      <c r="AG224" s="19">
        <f t="shared" si="24"/>
        <v>109</v>
      </c>
      <c r="AH224" s="20" t="str">
        <f t="shared" si="14"/>
        <v>Город: 74%; Село: 26%</v>
      </c>
      <c r="AI224" s="21"/>
      <c r="AJ224" s="21"/>
      <c r="AK224" s="21"/>
      <c r="AL224" s="22">
        <f t="shared" si="25"/>
        <v>1</v>
      </c>
    </row>
    <row r="225" ht="12.75" customHeight="1">
      <c r="A225" s="13" t="s">
        <v>53</v>
      </c>
      <c r="B225" s="13" t="str">
        <f>IFERROR(__xludf.DUMMYFUNCTION("REGEXREPLACE(A225, ""\d"", """")"),"         Владимирская область")</f>
        <v>         Владимирская область</v>
      </c>
      <c r="C225" s="14" t="str">
        <f t="shared" si="15"/>
        <v>Владимирская область</v>
      </c>
      <c r="D225" s="3">
        <f t="shared" si="16"/>
        <v>2</v>
      </c>
      <c r="E225" s="15" t="s">
        <v>39</v>
      </c>
      <c r="F225" s="13" t="str">
        <f>IFERROR(__xludf.DUMMYFUNCTION("REGEXEXTRACT(E225, ""[А-Яа-я].*"")"),"Всего умерших")</f>
        <v>Всего умерших</v>
      </c>
      <c r="G225" s="16">
        <f t="shared" si="17"/>
        <v>2</v>
      </c>
      <c r="H225" s="13" t="s">
        <v>28</v>
      </c>
      <c r="I225" s="13" t="str">
        <f>IFERROR(__xludf.DUMMYFUNCTION("REGEXREPLACE(H225, "".*\s"", """")"),"человек")</f>
        <v>человек</v>
      </c>
      <c r="J225" s="13" t="s">
        <v>29</v>
      </c>
      <c r="K225" s="17" t="str">
        <f>IFERROR(__xludf.DUMMYFUNCTION("REGEXREPLACE(J225, ""^[\d\s]+"", """")"),"значение показателя за год")</f>
        <v>значение показателя за год</v>
      </c>
      <c r="L225" s="16">
        <f t="shared" si="18"/>
        <v>2</v>
      </c>
      <c r="M225" s="13" t="s">
        <v>30</v>
      </c>
      <c r="N225" s="13" t="str">
        <f>IFERROR(__xludf.DUMMYFUNCTION("REGEXEXTRACT(M225, "" (.+)$"")"),"все население")</f>
        <v>все население</v>
      </c>
      <c r="O225" s="18">
        <v>23659.0</v>
      </c>
      <c r="P225" s="18">
        <v>23340.0</v>
      </c>
      <c r="Q225" s="18">
        <v>23117.0</v>
      </c>
      <c r="R225" s="18">
        <v>22947.0</v>
      </c>
      <c r="S225" s="18">
        <v>21765.0</v>
      </c>
      <c r="T225" s="18">
        <v>21966.0</v>
      </c>
      <c r="U225" s="18">
        <v>21183.0</v>
      </c>
      <c r="V225" s="18">
        <v>24680.0</v>
      </c>
      <c r="W225" s="18">
        <v>28679.0</v>
      </c>
      <c r="X225" s="18">
        <v>22458.0</v>
      </c>
      <c r="Y225" s="18">
        <v>20429.0</v>
      </c>
      <c r="Z225" s="19">
        <f t="shared" si="6"/>
        <v>254223</v>
      </c>
      <c r="AA225" s="19" t="str">
        <f t="shared" si="19"/>
        <v/>
      </c>
      <c r="AB225" s="19" t="str">
        <f t="shared" si="8"/>
        <v/>
      </c>
      <c r="AC225" s="19">
        <f t="shared" si="20"/>
        <v>23111.18182</v>
      </c>
      <c r="AD225" s="19">
        <f t="shared" si="21"/>
        <v>10269</v>
      </c>
      <c r="AE225" s="19" t="str">
        <f t="shared" si="22"/>
        <v>Нет моды</v>
      </c>
      <c r="AF225" s="19">
        <f t="shared" si="23"/>
        <v>20429</v>
      </c>
      <c r="AG225" s="19">
        <f t="shared" si="24"/>
        <v>28679</v>
      </c>
      <c r="AH225" s="20" t="str">
        <f t="shared" si="14"/>
        <v/>
      </c>
      <c r="AI225" s="21"/>
      <c r="AJ225" s="21"/>
      <c r="AK225" s="21"/>
      <c r="AL225" s="22">
        <f t="shared" si="25"/>
        <v>1</v>
      </c>
    </row>
    <row r="226" ht="12.75" customHeight="1">
      <c r="A226" s="13" t="s">
        <v>53</v>
      </c>
      <c r="B226" s="13" t="str">
        <f>IFERROR(__xludf.DUMMYFUNCTION("REGEXREPLACE(A226, ""\d"", """")"),"         Владимирская область")</f>
        <v>         Владимирская область</v>
      </c>
      <c r="C226" s="14" t="str">
        <f t="shared" si="15"/>
        <v>Владимирская область</v>
      </c>
      <c r="D226" s="3">
        <f t="shared" si="16"/>
        <v>2</v>
      </c>
      <c r="E226" s="15" t="s">
        <v>39</v>
      </c>
      <c r="F226" s="13" t="str">
        <f>IFERROR(__xludf.DUMMYFUNCTION("REGEXEXTRACT(E226, ""[А-Яа-я].*"")"),"Всего умерших")</f>
        <v>Всего умерших</v>
      </c>
      <c r="G226" s="16">
        <f t="shared" si="17"/>
        <v>2</v>
      </c>
      <c r="H226" s="13" t="s">
        <v>28</v>
      </c>
      <c r="I226" s="13" t="str">
        <f>IFERROR(__xludf.DUMMYFUNCTION("REGEXREPLACE(H226, "".*\s"", """")"),"человек")</f>
        <v>человек</v>
      </c>
      <c r="J226" s="13" t="s">
        <v>29</v>
      </c>
      <c r="K226" s="17" t="str">
        <f>IFERROR(__xludf.DUMMYFUNCTION("REGEXREPLACE(J226, ""^[\d\s]+"", """")"),"значение показателя за год")</f>
        <v>значение показателя за год</v>
      </c>
      <c r="L226" s="16">
        <f t="shared" si="18"/>
        <v>2</v>
      </c>
      <c r="M226" s="13" t="s">
        <v>31</v>
      </c>
      <c r="N226" s="13" t="str">
        <f>IFERROR(__xludf.DUMMYFUNCTION("REGEXEXTRACT(M226, "" (.+)$"")"),"городское население")</f>
        <v>городское население</v>
      </c>
      <c r="O226" s="18">
        <v>18030.0</v>
      </c>
      <c r="P226" s="18">
        <v>17879.0</v>
      </c>
      <c r="Q226" s="18">
        <v>17652.0</v>
      </c>
      <c r="R226" s="18">
        <v>17741.0</v>
      </c>
      <c r="S226" s="18">
        <v>16604.0</v>
      </c>
      <c r="T226" s="18">
        <v>16928.0</v>
      </c>
      <c r="U226" s="18">
        <v>16434.0</v>
      </c>
      <c r="V226" s="18">
        <v>19345.0</v>
      </c>
      <c r="W226" s="18">
        <v>22566.0</v>
      </c>
      <c r="X226" s="18">
        <v>17590.0</v>
      </c>
      <c r="Y226" s="18">
        <v>15994.0</v>
      </c>
      <c r="Z226" s="19" t="str">
        <f t="shared" si="6"/>
        <v/>
      </c>
      <c r="AA226" s="19">
        <f t="shared" si="19"/>
        <v>196763</v>
      </c>
      <c r="AB226" s="19" t="str">
        <f t="shared" si="8"/>
        <v/>
      </c>
      <c r="AC226" s="19">
        <f t="shared" si="20"/>
        <v>17887.54545</v>
      </c>
      <c r="AD226" s="19">
        <f t="shared" si="21"/>
        <v>20806</v>
      </c>
      <c r="AE226" s="19" t="str">
        <f t="shared" si="22"/>
        <v>Нет моды</v>
      </c>
      <c r="AF226" s="19">
        <f t="shared" si="23"/>
        <v>15994</v>
      </c>
      <c r="AG226" s="19">
        <f t="shared" si="24"/>
        <v>22566</v>
      </c>
      <c r="AH226" s="20" t="str">
        <f t="shared" si="14"/>
        <v/>
      </c>
      <c r="AI226" s="21"/>
      <c r="AJ226" s="21"/>
      <c r="AK226" s="21"/>
      <c r="AL226" s="22">
        <f t="shared" si="25"/>
        <v>1</v>
      </c>
    </row>
    <row r="227" ht="12.75" customHeight="1">
      <c r="A227" s="13" t="s">
        <v>53</v>
      </c>
      <c r="B227" s="13" t="str">
        <f>IFERROR(__xludf.DUMMYFUNCTION("REGEXREPLACE(A227, ""\d"", """")"),"         Владимирская область")</f>
        <v>         Владимирская область</v>
      </c>
      <c r="C227" s="14" t="str">
        <f t="shared" si="15"/>
        <v>Владимирская область</v>
      </c>
      <c r="D227" s="3">
        <f t="shared" si="16"/>
        <v>2</v>
      </c>
      <c r="E227" s="15" t="s">
        <v>39</v>
      </c>
      <c r="F227" s="13" t="str">
        <f>IFERROR(__xludf.DUMMYFUNCTION("REGEXEXTRACT(E227, ""[А-Яа-я].*"")"),"Всего умерших")</f>
        <v>Всего умерших</v>
      </c>
      <c r="G227" s="16">
        <f t="shared" si="17"/>
        <v>2</v>
      </c>
      <c r="H227" s="13" t="s">
        <v>28</v>
      </c>
      <c r="I227" s="13" t="str">
        <f>IFERROR(__xludf.DUMMYFUNCTION("REGEXREPLACE(H227, "".*\s"", """")"),"человек")</f>
        <v>человек</v>
      </c>
      <c r="J227" s="13" t="s">
        <v>29</v>
      </c>
      <c r="K227" s="17" t="str">
        <f>IFERROR(__xludf.DUMMYFUNCTION("REGEXREPLACE(J227, ""^[\d\s]+"", """")"),"значение показателя за год")</f>
        <v>значение показателя за год</v>
      </c>
      <c r="L227" s="16">
        <f t="shared" si="18"/>
        <v>2</v>
      </c>
      <c r="M227" s="13" t="s">
        <v>32</v>
      </c>
      <c r="N227" s="13" t="str">
        <f>IFERROR(__xludf.DUMMYFUNCTION("REGEXEXTRACT(M227, "" (.+)$"")"),"сельское население")</f>
        <v>сельское население</v>
      </c>
      <c r="O227" s="18">
        <v>5629.0</v>
      </c>
      <c r="P227" s="18">
        <v>5461.0</v>
      </c>
      <c r="Q227" s="18">
        <v>5465.0</v>
      </c>
      <c r="R227" s="18">
        <v>5206.0</v>
      </c>
      <c r="S227" s="18">
        <v>5161.0</v>
      </c>
      <c r="T227" s="18">
        <v>5038.0</v>
      </c>
      <c r="U227" s="18">
        <v>4749.0</v>
      </c>
      <c r="V227" s="18">
        <v>5335.0</v>
      </c>
      <c r="W227" s="18">
        <v>6113.0</v>
      </c>
      <c r="X227" s="18">
        <v>4868.0</v>
      </c>
      <c r="Y227" s="18">
        <v>4435.0</v>
      </c>
      <c r="Z227" s="19" t="str">
        <f t="shared" si="6"/>
        <v/>
      </c>
      <c r="AA227" s="19" t="str">
        <f t="shared" si="19"/>
        <v/>
      </c>
      <c r="AB227" s="19">
        <f t="shared" si="8"/>
        <v>57460</v>
      </c>
      <c r="AC227" s="19">
        <f t="shared" si="20"/>
        <v>5223.636364</v>
      </c>
      <c r="AD227" s="19">
        <f t="shared" si="21"/>
        <v>11053.5</v>
      </c>
      <c r="AE227" s="19" t="str">
        <f t="shared" si="22"/>
        <v>Нет моды</v>
      </c>
      <c r="AF227" s="19">
        <f t="shared" si="23"/>
        <v>4435</v>
      </c>
      <c r="AG227" s="19">
        <f t="shared" si="24"/>
        <v>6113</v>
      </c>
      <c r="AH227" s="20" t="str">
        <f t="shared" si="14"/>
        <v>Город: 77%; Село: 23%</v>
      </c>
      <c r="AI227" s="21"/>
      <c r="AJ227" s="21"/>
      <c r="AK227" s="21"/>
      <c r="AL227" s="22">
        <f t="shared" si="25"/>
        <v>1</v>
      </c>
    </row>
    <row r="228" ht="12.75" customHeight="1">
      <c r="A228" s="13" t="s">
        <v>53</v>
      </c>
      <c r="B228" s="13" t="str">
        <f>IFERROR(__xludf.DUMMYFUNCTION("REGEXREPLACE(A228, ""\d"", """")"),"         Владимирская область")</f>
        <v>         Владимирская область</v>
      </c>
      <c r="C228" s="14" t="str">
        <f t="shared" si="15"/>
        <v>Владимирская область</v>
      </c>
      <c r="D228" s="3">
        <f t="shared" si="16"/>
        <v>2</v>
      </c>
      <c r="E228" s="15" t="s">
        <v>40</v>
      </c>
      <c r="F228" s="13" t="str">
        <f>IFERROR(__xludf.DUMMYFUNCTION("REGEXEXTRACT(E228, ""[А-Яа-я].*"")"),"Злокачественные новообразования")</f>
        <v>Злокачественные новообразования</v>
      </c>
      <c r="G228" s="16">
        <f t="shared" si="17"/>
        <v>2</v>
      </c>
      <c r="H228" s="13" t="s">
        <v>28</v>
      </c>
      <c r="I228" s="13" t="str">
        <f>IFERROR(__xludf.DUMMYFUNCTION("REGEXREPLACE(H228, "".*\s"", """")"),"человек")</f>
        <v>человек</v>
      </c>
      <c r="J228" s="13" t="s">
        <v>29</v>
      </c>
      <c r="K228" s="17" t="str">
        <f>IFERROR(__xludf.DUMMYFUNCTION("REGEXREPLACE(J228, ""^[\d\s]+"", """")"),"значение показателя за год")</f>
        <v>значение показателя за год</v>
      </c>
      <c r="L228" s="16">
        <f t="shared" si="18"/>
        <v>2</v>
      </c>
      <c r="M228" s="13" t="s">
        <v>30</v>
      </c>
      <c r="N228" s="13" t="str">
        <f>IFERROR(__xludf.DUMMYFUNCTION("REGEXEXTRACT(M228, "" (.+)$"")"),"все население")</f>
        <v>все население</v>
      </c>
      <c r="O228" s="18">
        <v>3653.0</v>
      </c>
      <c r="P228" s="18">
        <v>3742.0</v>
      </c>
      <c r="Q228" s="18">
        <v>3289.0</v>
      </c>
      <c r="R228" s="18">
        <v>3430.0</v>
      </c>
      <c r="S228" s="18">
        <v>3276.0</v>
      </c>
      <c r="T228" s="18">
        <v>3480.0</v>
      </c>
      <c r="U228" s="18">
        <v>3408.0</v>
      </c>
      <c r="V228" s="18">
        <v>3296.0</v>
      </c>
      <c r="W228" s="18">
        <v>3019.0</v>
      </c>
      <c r="X228" s="18">
        <v>3157.0</v>
      </c>
      <c r="Y228" s="18">
        <v>3176.0</v>
      </c>
      <c r="Z228" s="19">
        <f t="shared" si="6"/>
        <v>36926</v>
      </c>
      <c r="AA228" s="19" t="str">
        <f t="shared" si="19"/>
        <v/>
      </c>
      <c r="AB228" s="19" t="str">
        <f t="shared" si="8"/>
        <v/>
      </c>
      <c r="AC228" s="19">
        <f t="shared" si="20"/>
        <v>3356.909091</v>
      </c>
      <c r="AD228" s="19">
        <f t="shared" si="21"/>
        <v>4088.5</v>
      </c>
      <c r="AE228" s="19" t="str">
        <f t="shared" si="22"/>
        <v>Нет моды</v>
      </c>
      <c r="AF228" s="19">
        <f t="shared" si="23"/>
        <v>3019</v>
      </c>
      <c r="AG228" s="19">
        <f t="shared" si="24"/>
        <v>3742</v>
      </c>
      <c r="AH228" s="20" t="str">
        <f t="shared" si="14"/>
        <v/>
      </c>
      <c r="AI228" s="21"/>
      <c r="AJ228" s="21"/>
      <c r="AK228" s="21"/>
      <c r="AL228" s="22">
        <f t="shared" si="25"/>
        <v>1</v>
      </c>
    </row>
    <row r="229" ht="12.75" customHeight="1">
      <c r="A229" s="13" t="s">
        <v>53</v>
      </c>
      <c r="B229" s="13" t="str">
        <f>IFERROR(__xludf.DUMMYFUNCTION("REGEXREPLACE(A229, ""\d"", """")"),"         Владимирская область")</f>
        <v>         Владимирская область</v>
      </c>
      <c r="C229" s="14" t="str">
        <f t="shared" si="15"/>
        <v>Владимирская область</v>
      </c>
      <c r="D229" s="3">
        <f t="shared" si="16"/>
        <v>2</v>
      </c>
      <c r="E229" s="15" t="s">
        <v>40</v>
      </c>
      <c r="F229" s="13" t="str">
        <f>IFERROR(__xludf.DUMMYFUNCTION("REGEXEXTRACT(E229, ""[А-Яа-я].*"")"),"Злокачественные новообразования")</f>
        <v>Злокачественные новообразования</v>
      </c>
      <c r="G229" s="16">
        <f t="shared" si="17"/>
        <v>2</v>
      </c>
      <c r="H229" s="13" t="s">
        <v>28</v>
      </c>
      <c r="I229" s="13" t="str">
        <f>IFERROR(__xludf.DUMMYFUNCTION("REGEXREPLACE(H229, "".*\s"", """")"),"человек")</f>
        <v>человек</v>
      </c>
      <c r="J229" s="13" t="s">
        <v>29</v>
      </c>
      <c r="K229" s="17" t="str">
        <f>IFERROR(__xludf.DUMMYFUNCTION("REGEXREPLACE(J229, ""^[\d\s]+"", """")"),"значение показателя за год")</f>
        <v>значение показателя за год</v>
      </c>
      <c r="L229" s="16">
        <f t="shared" si="18"/>
        <v>2</v>
      </c>
      <c r="M229" s="13" t="s">
        <v>31</v>
      </c>
      <c r="N229" s="13" t="str">
        <f>IFERROR(__xludf.DUMMYFUNCTION("REGEXEXTRACT(M229, "" (.+)$"")"),"городское население")</f>
        <v>городское население</v>
      </c>
      <c r="O229" s="18">
        <v>2905.0</v>
      </c>
      <c r="P229" s="18">
        <v>3011.0</v>
      </c>
      <c r="Q229" s="18">
        <v>2615.0</v>
      </c>
      <c r="R229" s="18">
        <v>2736.0</v>
      </c>
      <c r="S229" s="18">
        <v>2572.0</v>
      </c>
      <c r="T229" s="18">
        <v>2738.0</v>
      </c>
      <c r="U229" s="18">
        <v>2697.0</v>
      </c>
      <c r="V229" s="18">
        <v>2604.0</v>
      </c>
      <c r="W229" s="18">
        <v>2390.0</v>
      </c>
      <c r="X229" s="18">
        <v>2462.0</v>
      </c>
      <c r="Y229" s="18">
        <v>2518.0</v>
      </c>
      <c r="Z229" s="19" t="str">
        <f t="shared" si="6"/>
        <v/>
      </c>
      <c r="AA229" s="19">
        <f t="shared" si="19"/>
        <v>29248</v>
      </c>
      <c r="AB229" s="19" t="str">
        <f t="shared" si="8"/>
        <v/>
      </c>
      <c r="AC229" s="19">
        <f t="shared" si="20"/>
        <v>2658.909091</v>
      </c>
      <c r="AD229" s="19">
        <f t="shared" si="21"/>
        <v>3015</v>
      </c>
      <c r="AE229" s="19" t="str">
        <f t="shared" si="22"/>
        <v>Нет моды</v>
      </c>
      <c r="AF229" s="19">
        <f t="shared" si="23"/>
        <v>2390</v>
      </c>
      <c r="AG229" s="19">
        <f t="shared" si="24"/>
        <v>3011</v>
      </c>
      <c r="AH229" s="20" t="str">
        <f t="shared" si="14"/>
        <v/>
      </c>
      <c r="AI229" s="21"/>
      <c r="AJ229" s="21"/>
      <c r="AK229" s="21"/>
      <c r="AL229" s="22">
        <f t="shared" si="25"/>
        <v>1</v>
      </c>
    </row>
    <row r="230" ht="12.75" customHeight="1">
      <c r="A230" s="13" t="s">
        <v>53</v>
      </c>
      <c r="B230" s="13" t="str">
        <f>IFERROR(__xludf.DUMMYFUNCTION("REGEXREPLACE(A230, ""\d"", """")"),"         Владимирская область")</f>
        <v>         Владимирская область</v>
      </c>
      <c r="C230" s="14" t="str">
        <f t="shared" si="15"/>
        <v>Владимирская область</v>
      </c>
      <c r="D230" s="3">
        <f t="shared" si="16"/>
        <v>2</v>
      </c>
      <c r="E230" s="15" t="s">
        <v>40</v>
      </c>
      <c r="F230" s="13" t="str">
        <f>IFERROR(__xludf.DUMMYFUNCTION("REGEXEXTRACT(E230, ""[А-Яа-я].*"")"),"Злокачественные новообразования")</f>
        <v>Злокачественные новообразования</v>
      </c>
      <c r="G230" s="16">
        <f t="shared" si="17"/>
        <v>2</v>
      </c>
      <c r="H230" s="13" t="s">
        <v>28</v>
      </c>
      <c r="I230" s="13" t="str">
        <f>IFERROR(__xludf.DUMMYFUNCTION("REGEXREPLACE(H230, "".*\s"", """")"),"человек")</f>
        <v>человек</v>
      </c>
      <c r="J230" s="13" t="s">
        <v>29</v>
      </c>
      <c r="K230" s="17" t="str">
        <f>IFERROR(__xludf.DUMMYFUNCTION("REGEXREPLACE(J230, ""^[\d\s]+"", """")"),"значение показателя за год")</f>
        <v>значение показателя за год</v>
      </c>
      <c r="L230" s="16">
        <f t="shared" si="18"/>
        <v>2</v>
      </c>
      <c r="M230" s="13" t="s">
        <v>32</v>
      </c>
      <c r="N230" s="13" t="str">
        <f>IFERROR(__xludf.DUMMYFUNCTION("REGEXEXTRACT(M230, "" (.+)$"")"),"сельское население")</f>
        <v>сельское население</v>
      </c>
      <c r="O230" s="18">
        <v>748.0</v>
      </c>
      <c r="P230" s="18">
        <v>731.0</v>
      </c>
      <c r="Q230" s="18">
        <v>674.0</v>
      </c>
      <c r="R230" s="18">
        <v>694.0</v>
      </c>
      <c r="S230" s="18">
        <v>704.0</v>
      </c>
      <c r="T230" s="18">
        <v>742.0</v>
      </c>
      <c r="U230" s="18">
        <v>711.0</v>
      </c>
      <c r="V230" s="18">
        <v>692.0</v>
      </c>
      <c r="W230" s="18">
        <v>629.0</v>
      </c>
      <c r="X230" s="18">
        <v>695.0</v>
      </c>
      <c r="Y230" s="18">
        <v>658.0</v>
      </c>
      <c r="Z230" s="19" t="str">
        <f t="shared" si="6"/>
        <v/>
      </c>
      <c r="AA230" s="19" t="str">
        <f t="shared" si="19"/>
        <v/>
      </c>
      <c r="AB230" s="19">
        <f t="shared" si="8"/>
        <v>7678</v>
      </c>
      <c r="AC230" s="19">
        <f t="shared" si="20"/>
        <v>698</v>
      </c>
      <c r="AD230" s="19">
        <f t="shared" si="21"/>
        <v>1569</v>
      </c>
      <c r="AE230" s="19" t="str">
        <f t="shared" si="22"/>
        <v>Нет моды</v>
      </c>
      <c r="AF230" s="19">
        <f t="shared" si="23"/>
        <v>629</v>
      </c>
      <c r="AG230" s="19">
        <f t="shared" si="24"/>
        <v>748</v>
      </c>
      <c r="AH230" s="20" t="str">
        <f t="shared" si="14"/>
        <v>Город: 79%; Село: 21%</v>
      </c>
      <c r="AI230" s="21"/>
      <c r="AJ230" s="21"/>
      <c r="AK230" s="21"/>
      <c r="AL230" s="22">
        <f t="shared" si="25"/>
        <v>1</v>
      </c>
    </row>
    <row r="231" ht="12.75" customHeight="1">
      <c r="A231" s="13" t="s">
        <v>53</v>
      </c>
      <c r="B231" s="13" t="str">
        <f>IFERROR(__xludf.DUMMYFUNCTION("REGEXREPLACE(A231, ""\d"", """")"),"         Владимирская область")</f>
        <v>         Владимирская область</v>
      </c>
      <c r="C231" s="14" t="str">
        <f t="shared" si="15"/>
        <v>Владимирская область</v>
      </c>
      <c r="D231" s="3">
        <f t="shared" si="16"/>
        <v>2</v>
      </c>
      <c r="E231" s="15" t="s">
        <v>41</v>
      </c>
      <c r="F231" s="13" t="str">
        <f>IFERROR(__xludf.DUMMYFUNCTION("REGEXEXTRACT(E231, ""[А-Яа-я].*"")"),"Инфекционные и паразитарные болезни")</f>
        <v>Инфекционные и паразитарные болезни</v>
      </c>
      <c r="G231" s="16">
        <f t="shared" si="17"/>
        <v>2</v>
      </c>
      <c r="H231" s="13" t="s">
        <v>28</v>
      </c>
      <c r="I231" s="13" t="str">
        <f>IFERROR(__xludf.DUMMYFUNCTION("REGEXREPLACE(H231, "".*\s"", """")"),"человек")</f>
        <v>человек</v>
      </c>
      <c r="J231" s="13" t="s">
        <v>29</v>
      </c>
      <c r="K231" s="17" t="str">
        <f>IFERROR(__xludf.DUMMYFUNCTION("REGEXREPLACE(J231, ""^[\d\s]+"", """")"),"значение показателя за год")</f>
        <v>значение показателя за год</v>
      </c>
      <c r="L231" s="16">
        <f t="shared" si="18"/>
        <v>2</v>
      </c>
      <c r="M231" s="13" t="s">
        <v>30</v>
      </c>
      <c r="N231" s="13" t="str">
        <f>IFERROR(__xludf.DUMMYFUNCTION("REGEXEXTRACT(M231, "" (.+)$"")"),"все население")</f>
        <v>все население</v>
      </c>
      <c r="O231" s="18">
        <v>182.0</v>
      </c>
      <c r="P231" s="18">
        <v>150.0</v>
      </c>
      <c r="Q231" s="18">
        <v>165.0</v>
      </c>
      <c r="R231" s="18">
        <v>152.0</v>
      </c>
      <c r="S231" s="18">
        <v>166.0</v>
      </c>
      <c r="T231" s="18">
        <v>153.0</v>
      </c>
      <c r="U231" s="18">
        <v>155.0</v>
      </c>
      <c r="V231" s="18">
        <v>140.0</v>
      </c>
      <c r="W231" s="18">
        <v>143.0</v>
      </c>
      <c r="X231" s="18">
        <v>140.0</v>
      </c>
      <c r="Y231" s="18">
        <v>145.0</v>
      </c>
      <c r="Z231" s="19">
        <f t="shared" si="6"/>
        <v>1691</v>
      </c>
      <c r="AA231" s="19" t="str">
        <f t="shared" si="19"/>
        <v/>
      </c>
      <c r="AB231" s="19" t="str">
        <f t="shared" si="8"/>
        <v/>
      </c>
      <c r="AC231" s="19">
        <f t="shared" si="20"/>
        <v>153.7272727</v>
      </c>
      <c r="AD231" s="19">
        <f t="shared" si="21"/>
        <v>405.5</v>
      </c>
      <c r="AE231" s="19" t="str">
        <f t="shared" si="22"/>
        <v>Нет моды</v>
      </c>
      <c r="AF231" s="19">
        <f t="shared" si="23"/>
        <v>140</v>
      </c>
      <c r="AG231" s="19">
        <f t="shared" si="24"/>
        <v>182</v>
      </c>
      <c r="AH231" s="20" t="str">
        <f t="shared" si="14"/>
        <v/>
      </c>
      <c r="AI231" s="21"/>
      <c r="AJ231" s="21"/>
      <c r="AK231" s="21"/>
      <c r="AL231" s="22">
        <f t="shared" si="25"/>
        <v>1</v>
      </c>
    </row>
    <row r="232" ht="12.75" customHeight="1">
      <c r="A232" s="13" t="s">
        <v>53</v>
      </c>
      <c r="B232" s="13" t="str">
        <f>IFERROR(__xludf.DUMMYFUNCTION("REGEXREPLACE(A232, ""\d"", """")"),"         Владимирская область")</f>
        <v>         Владимирская область</v>
      </c>
      <c r="C232" s="14" t="str">
        <f t="shared" si="15"/>
        <v>Владимирская область</v>
      </c>
      <c r="D232" s="3">
        <f t="shared" si="16"/>
        <v>2</v>
      </c>
      <c r="E232" s="15" t="s">
        <v>41</v>
      </c>
      <c r="F232" s="13" t="str">
        <f>IFERROR(__xludf.DUMMYFUNCTION("REGEXEXTRACT(E232, ""[А-Яа-я].*"")"),"Инфекционные и паразитарные болезни")</f>
        <v>Инфекционные и паразитарные болезни</v>
      </c>
      <c r="G232" s="16">
        <f t="shared" si="17"/>
        <v>2</v>
      </c>
      <c r="H232" s="13" t="s">
        <v>28</v>
      </c>
      <c r="I232" s="13" t="str">
        <f>IFERROR(__xludf.DUMMYFUNCTION("REGEXREPLACE(H232, "".*\s"", """")"),"человек")</f>
        <v>человек</v>
      </c>
      <c r="J232" s="13" t="s">
        <v>29</v>
      </c>
      <c r="K232" s="17" t="str">
        <f>IFERROR(__xludf.DUMMYFUNCTION("REGEXREPLACE(J232, ""^[\d\s]+"", """")"),"значение показателя за год")</f>
        <v>значение показателя за год</v>
      </c>
      <c r="L232" s="16">
        <f t="shared" si="18"/>
        <v>2</v>
      </c>
      <c r="M232" s="13" t="s">
        <v>31</v>
      </c>
      <c r="N232" s="13" t="str">
        <f>IFERROR(__xludf.DUMMYFUNCTION("REGEXEXTRACT(M232, "" (.+)$"")"),"городское население")</f>
        <v>городское население</v>
      </c>
      <c r="O232" s="18">
        <v>142.0</v>
      </c>
      <c r="P232" s="18">
        <v>120.0</v>
      </c>
      <c r="Q232" s="18">
        <v>134.0</v>
      </c>
      <c r="R232" s="18">
        <v>126.0</v>
      </c>
      <c r="S232" s="18">
        <v>128.0</v>
      </c>
      <c r="T232" s="18">
        <v>124.0</v>
      </c>
      <c r="U232" s="18">
        <v>133.0</v>
      </c>
      <c r="V232" s="18">
        <v>113.0</v>
      </c>
      <c r="W232" s="18">
        <v>113.0</v>
      </c>
      <c r="X232" s="18">
        <v>119.0</v>
      </c>
      <c r="Y232" s="18">
        <v>116.0</v>
      </c>
      <c r="Z232" s="19" t="str">
        <f t="shared" si="6"/>
        <v/>
      </c>
      <c r="AA232" s="19">
        <f t="shared" si="19"/>
        <v>1368</v>
      </c>
      <c r="AB232" s="19" t="str">
        <f t="shared" si="8"/>
        <v/>
      </c>
      <c r="AC232" s="19">
        <f t="shared" si="20"/>
        <v>124.3636364</v>
      </c>
      <c r="AD232" s="19">
        <f t="shared" si="21"/>
        <v>140</v>
      </c>
      <c r="AE232" s="19" t="str">
        <f t="shared" si="22"/>
        <v>Нет моды</v>
      </c>
      <c r="AF232" s="19">
        <f t="shared" si="23"/>
        <v>113</v>
      </c>
      <c r="AG232" s="19">
        <f t="shared" si="24"/>
        <v>142</v>
      </c>
      <c r="AH232" s="20" t="str">
        <f t="shared" si="14"/>
        <v/>
      </c>
      <c r="AI232" s="21"/>
      <c r="AJ232" s="21"/>
      <c r="AK232" s="21"/>
      <c r="AL232" s="22">
        <f t="shared" si="25"/>
        <v>1</v>
      </c>
    </row>
    <row r="233" ht="12.75" customHeight="1">
      <c r="A233" s="13" t="s">
        <v>53</v>
      </c>
      <c r="B233" s="13" t="str">
        <f>IFERROR(__xludf.DUMMYFUNCTION("REGEXREPLACE(A233, ""\d"", """")"),"         Владимирская область")</f>
        <v>         Владимирская область</v>
      </c>
      <c r="C233" s="14" t="str">
        <f t="shared" si="15"/>
        <v>Владимирская область</v>
      </c>
      <c r="D233" s="3">
        <f t="shared" si="16"/>
        <v>2</v>
      </c>
      <c r="E233" s="15" t="s">
        <v>41</v>
      </c>
      <c r="F233" s="13" t="str">
        <f>IFERROR(__xludf.DUMMYFUNCTION("REGEXEXTRACT(E233, ""[А-Яа-я].*"")"),"Инфекционные и паразитарные болезни")</f>
        <v>Инфекционные и паразитарные болезни</v>
      </c>
      <c r="G233" s="16">
        <f t="shared" si="17"/>
        <v>2</v>
      </c>
      <c r="H233" s="13" t="s">
        <v>28</v>
      </c>
      <c r="I233" s="13" t="str">
        <f>IFERROR(__xludf.DUMMYFUNCTION("REGEXREPLACE(H233, "".*\s"", """")"),"человек")</f>
        <v>человек</v>
      </c>
      <c r="J233" s="13" t="s">
        <v>29</v>
      </c>
      <c r="K233" s="17" t="str">
        <f>IFERROR(__xludf.DUMMYFUNCTION("REGEXREPLACE(J233, ""^[\d\s]+"", """")"),"значение показателя за год")</f>
        <v>значение показателя за год</v>
      </c>
      <c r="L233" s="16">
        <f t="shared" si="18"/>
        <v>2</v>
      </c>
      <c r="M233" s="13" t="s">
        <v>32</v>
      </c>
      <c r="N233" s="13" t="str">
        <f>IFERROR(__xludf.DUMMYFUNCTION("REGEXEXTRACT(M233, "" (.+)$"")"),"сельское население")</f>
        <v>сельское население</v>
      </c>
      <c r="O233" s="18">
        <v>40.0</v>
      </c>
      <c r="P233" s="18">
        <v>30.0</v>
      </c>
      <c r="Q233" s="18">
        <v>31.0</v>
      </c>
      <c r="R233" s="18">
        <v>26.0</v>
      </c>
      <c r="S233" s="18">
        <v>38.0</v>
      </c>
      <c r="T233" s="18">
        <v>29.0</v>
      </c>
      <c r="U233" s="18">
        <v>22.0</v>
      </c>
      <c r="V233" s="18">
        <v>27.0</v>
      </c>
      <c r="W233" s="18">
        <v>30.0</v>
      </c>
      <c r="X233" s="18">
        <v>21.0</v>
      </c>
      <c r="Y233" s="18">
        <v>29.0</v>
      </c>
      <c r="Z233" s="19" t="str">
        <f t="shared" si="6"/>
        <v/>
      </c>
      <c r="AA233" s="19" t="str">
        <f t="shared" si="19"/>
        <v/>
      </c>
      <c r="AB233" s="19">
        <f t="shared" si="8"/>
        <v>323</v>
      </c>
      <c r="AC233" s="19">
        <f t="shared" si="20"/>
        <v>29.36363636</v>
      </c>
      <c r="AD233" s="19">
        <f t="shared" si="21"/>
        <v>76.5</v>
      </c>
      <c r="AE233" s="19" t="str">
        <f t="shared" si="22"/>
        <v>Нет моды</v>
      </c>
      <c r="AF233" s="19">
        <f t="shared" si="23"/>
        <v>21</v>
      </c>
      <c r="AG233" s="19">
        <f t="shared" si="24"/>
        <v>40</v>
      </c>
      <c r="AH233" s="20" t="str">
        <f t="shared" si="14"/>
        <v>Город: 81%; Село: 19%</v>
      </c>
      <c r="AI233" s="21"/>
      <c r="AJ233" s="21"/>
      <c r="AK233" s="21"/>
      <c r="AL233" s="22">
        <f t="shared" si="25"/>
        <v>1</v>
      </c>
    </row>
    <row r="234" ht="12.75" customHeight="1">
      <c r="A234" s="13" t="s">
        <v>53</v>
      </c>
      <c r="B234" s="13" t="str">
        <f>IFERROR(__xludf.DUMMYFUNCTION("REGEXREPLACE(A234, ""\d"", """")"),"         Владимирская область")</f>
        <v>         Владимирская область</v>
      </c>
      <c r="C234" s="14" t="str">
        <f t="shared" si="15"/>
        <v>Владимирская область</v>
      </c>
      <c r="D234" s="3">
        <f t="shared" si="16"/>
        <v>2</v>
      </c>
      <c r="E234" s="15" t="s">
        <v>42</v>
      </c>
      <c r="F234" s="13" t="str">
        <f>IFERROR(__xludf.DUMMYFUNCTION("REGEXEXTRACT(E234, ""[А-Яа-я].*"")"),"Ишемическая болезнь сердца")</f>
        <v>Ишемическая болезнь сердца</v>
      </c>
      <c r="G234" s="16">
        <f t="shared" si="17"/>
        <v>2</v>
      </c>
      <c r="H234" s="13" t="s">
        <v>28</v>
      </c>
      <c r="I234" s="13" t="str">
        <f>IFERROR(__xludf.DUMMYFUNCTION("REGEXREPLACE(H234, "".*\s"", """")"),"человек")</f>
        <v>человек</v>
      </c>
      <c r="J234" s="13" t="s">
        <v>29</v>
      </c>
      <c r="K234" s="17" t="str">
        <f>IFERROR(__xludf.DUMMYFUNCTION("REGEXREPLACE(J234, ""^[\d\s]+"", """")"),"значение показателя за год")</f>
        <v>значение показателя за год</v>
      </c>
      <c r="L234" s="16">
        <f t="shared" si="18"/>
        <v>2</v>
      </c>
      <c r="M234" s="13" t="s">
        <v>30</v>
      </c>
      <c r="N234" s="13" t="str">
        <f>IFERROR(__xludf.DUMMYFUNCTION("REGEXEXTRACT(M234, "" (.+)$"")"),"все население")</f>
        <v>все население</v>
      </c>
      <c r="O234" s="18">
        <v>6868.0</v>
      </c>
      <c r="P234" s="18">
        <v>5719.0</v>
      </c>
      <c r="Q234" s="18">
        <v>5817.0</v>
      </c>
      <c r="R234" s="18">
        <v>6081.0</v>
      </c>
      <c r="S234" s="18">
        <v>6159.0</v>
      </c>
      <c r="T234" s="18">
        <v>6354.0</v>
      </c>
      <c r="U234" s="18">
        <v>6333.0</v>
      </c>
      <c r="V234" s="18">
        <v>7415.0</v>
      </c>
      <c r="W234" s="18">
        <v>8301.0</v>
      </c>
      <c r="X234" s="18">
        <v>6582.0</v>
      </c>
      <c r="Y234" s="18">
        <v>5683.0</v>
      </c>
      <c r="Z234" s="19">
        <f t="shared" si="6"/>
        <v>71312</v>
      </c>
      <c r="AA234" s="19" t="str">
        <f t="shared" si="19"/>
        <v/>
      </c>
      <c r="AB234" s="19" t="str">
        <f t="shared" si="8"/>
        <v/>
      </c>
      <c r="AC234" s="19">
        <f t="shared" si="20"/>
        <v>6482.909091</v>
      </c>
      <c r="AD234" s="19">
        <f t="shared" si="21"/>
        <v>2861.5</v>
      </c>
      <c r="AE234" s="19" t="str">
        <f t="shared" si="22"/>
        <v>Нет моды</v>
      </c>
      <c r="AF234" s="19">
        <f t="shared" si="23"/>
        <v>5683</v>
      </c>
      <c r="AG234" s="19">
        <f t="shared" si="24"/>
        <v>8301</v>
      </c>
      <c r="AH234" s="20" t="str">
        <f t="shared" si="14"/>
        <v/>
      </c>
      <c r="AI234" s="21"/>
      <c r="AJ234" s="21"/>
      <c r="AK234" s="21"/>
      <c r="AL234" s="22">
        <f t="shared" si="25"/>
        <v>1</v>
      </c>
    </row>
    <row r="235" ht="12.75" customHeight="1">
      <c r="A235" s="13" t="s">
        <v>53</v>
      </c>
      <c r="B235" s="13" t="str">
        <f>IFERROR(__xludf.DUMMYFUNCTION("REGEXREPLACE(A235, ""\d"", """")"),"         Владимирская область")</f>
        <v>         Владимирская область</v>
      </c>
      <c r="C235" s="14" t="str">
        <f t="shared" si="15"/>
        <v>Владимирская область</v>
      </c>
      <c r="D235" s="3">
        <f t="shared" si="16"/>
        <v>2</v>
      </c>
      <c r="E235" s="15" t="s">
        <v>42</v>
      </c>
      <c r="F235" s="13" t="str">
        <f>IFERROR(__xludf.DUMMYFUNCTION("REGEXEXTRACT(E235, ""[А-Яа-я].*"")"),"Ишемическая болезнь сердца")</f>
        <v>Ишемическая болезнь сердца</v>
      </c>
      <c r="G235" s="16">
        <f t="shared" si="17"/>
        <v>2</v>
      </c>
      <c r="H235" s="13" t="s">
        <v>28</v>
      </c>
      <c r="I235" s="13" t="str">
        <f>IFERROR(__xludf.DUMMYFUNCTION("REGEXREPLACE(H235, "".*\s"", """")"),"человек")</f>
        <v>человек</v>
      </c>
      <c r="J235" s="13" t="s">
        <v>29</v>
      </c>
      <c r="K235" s="17" t="str">
        <f>IFERROR(__xludf.DUMMYFUNCTION("REGEXREPLACE(J235, ""^[\d\s]+"", """")"),"значение показателя за год")</f>
        <v>значение показателя за год</v>
      </c>
      <c r="L235" s="16">
        <f t="shared" si="18"/>
        <v>2</v>
      </c>
      <c r="M235" s="13" t="s">
        <v>31</v>
      </c>
      <c r="N235" s="13" t="str">
        <f>IFERROR(__xludf.DUMMYFUNCTION("REGEXEXTRACT(M235, "" (.+)$"")"),"городское население")</f>
        <v>городское население</v>
      </c>
      <c r="O235" s="18">
        <v>5157.0</v>
      </c>
      <c r="P235" s="18">
        <v>4380.0</v>
      </c>
      <c r="Q235" s="18">
        <v>4497.0</v>
      </c>
      <c r="R235" s="18">
        <v>4772.0</v>
      </c>
      <c r="S235" s="18">
        <v>4870.0</v>
      </c>
      <c r="T235" s="18">
        <v>5002.0</v>
      </c>
      <c r="U235" s="18">
        <v>5024.0</v>
      </c>
      <c r="V235" s="18">
        <v>5942.0</v>
      </c>
      <c r="W235" s="18">
        <v>6660.0</v>
      </c>
      <c r="X235" s="18">
        <v>5240.0</v>
      </c>
      <c r="Y235" s="18">
        <v>4476.0</v>
      </c>
      <c r="Z235" s="19" t="str">
        <f t="shared" si="6"/>
        <v/>
      </c>
      <c r="AA235" s="19">
        <f t="shared" si="19"/>
        <v>56020</v>
      </c>
      <c r="AB235" s="19" t="str">
        <f t="shared" si="8"/>
        <v/>
      </c>
      <c r="AC235" s="19">
        <f t="shared" si="20"/>
        <v>5092.727273</v>
      </c>
      <c r="AD235" s="19">
        <f t="shared" si="21"/>
        <v>5768</v>
      </c>
      <c r="AE235" s="19" t="str">
        <f t="shared" si="22"/>
        <v>Нет моды</v>
      </c>
      <c r="AF235" s="19">
        <f t="shared" si="23"/>
        <v>4380</v>
      </c>
      <c r="AG235" s="19">
        <f t="shared" si="24"/>
        <v>6660</v>
      </c>
      <c r="AH235" s="20" t="str">
        <f t="shared" si="14"/>
        <v/>
      </c>
      <c r="AI235" s="21"/>
      <c r="AJ235" s="21"/>
      <c r="AK235" s="21"/>
      <c r="AL235" s="22">
        <f t="shared" si="25"/>
        <v>1</v>
      </c>
    </row>
    <row r="236" ht="12.75" customHeight="1">
      <c r="A236" s="13" t="s">
        <v>53</v>
      </c>
      <c r="B236" s="13" t="str">
        <f>IFERROR(__xludf.DUMMYFUNCTION("REGEXREPLACE(A236, ""\d"", """")"),"         Владимирская область")</f>
        <v>         Владимирская область</v>
      </c>
      <c r="C236" s="14" t="str">
        <f t="shared" si="15"/>
        <v>Владимирская область</v>
      </c>
      <c r="D236" s="3">
        <f t="shared" si="16"/>
        <v>2</v>
      </c>
      <c r="E236" s="15" t="s">
        <v>42</v>
      </c>
      <c r="F236" s="13" t="str">
        <f>IFERROR(__xludf.DUMMYFUNCTION("REGEXEXTRACT(E236, ""[А-Яа-я].*"")"),"Ишемическая болезнь сердца")</f>
        <v>Ишемическая болезнь сердца</v>
      </c>
      <c r="G236" s="16">
        <f t="shared" si="17"/>
        <v>2</v>
      </c>
      <c r="H236" s="13" t="s">
        <v>28</v>
      </c>
      <c r="I236" s="13" t="str">
        <f>IFERROR(__xludf.DUMMYFUNCTION("REGEXREPLACE(H236, "".*\s"", """")"),"человек")</f>
        <v>человек</v>
      </c>
      <c r="J236" s="13" t="s">
        <v>29</v>
      </c>
      <c r="K236" s="17" t="str">
        <f>IFERROR(__xludf.DUMMYFUNCTION("REGEXREPLACE(J236, ""^[\d\s]+"", """")"),"значение показателя за год")</f>
        <v>значение показателя за год</v>
      </c>
      <c r="L236" s="16">
        <f t="shared" si="18"/>
        <v>2</v>
      </c>
      <c r="M236" s="13" t="s">
        <v>32</v>
      </c>
      <c r="N236" s="13" t="str">
        <f>IFERROR(__xludf.DUMMYFUNCTION("REGEXEXTRACT(M236, "" (.+)$"")"),"сельское население")</f>
        <v>сельское население</v>
      </c>
      <c r="O236" s="18">
        <v>1711.0</v>
      </c>
      <c r="P236" s="18">
        <v>1339.0</v>
      </c>
      <c r="Q236" s="18">
        <v>1320.0</v>
      </c>
      <c r="R236" s="18">
        <v>1309.0</v>
      </c>
      <c r="S236" s="18">
        <v>1289.0</v>
      </c>
      <c r="T236" s="18">
        <v>1352.0</v>
      </c>
      <c r="U236" s="18">
        <v>1309.0</v>
      </c>
      <c r="V236" s="18">
        <v>1473.0</v>
      </c>
      <c r="W236" s="18">
        <v>1641.0</v>
      </c>
      <c r="X236" s="18">
        <v>1342.0</v>
      </c>
      <c r="Y236" s="18">
        <v>1207.0</v>
      </c>
      <c r="Z236" s="19" t="str">
        <f t="shared" si="6"/>
        <v/>
      </c>
      <c r="AA236" s="19" t="str">
        <f t="shared" si="19"/>
        <v/>
      </c>
      <c r="AB236" s="19">
        <f t="shared" si="8"/>
        <v>15292</v>
      </c>
      <c r="AC236" s="19">
        <f t="shared" si="20"/>
        <v>1390.181818</v>
      </c>
      <c r="AD236" s="19">
        <f t="shared" si="21"/>
        <v>3045.5</v>
      </c>
      <c r="AE236" s="19" t="str">
        <f t="shared" si="22"/>
        <v>Нет моды</v>
      </c>
      <c r="AF236" s="19">
        <f t="shared" si="23"/>
        <v>1207</v>
      </c>
      <c r="AG236" s="19">
        <f t="shared" si="24"/>
        <v>1711</v>
      </c>
      <c r="AH236" s="20" t="str">
        <f t="shared" si="14"/>
        <v>Город: 79%; Село: 21%</v>
      </c>
      <c r="AI236" s="21"/>
      <c r="AJ236" s="21"/>
      <c r="AK236" s="21"/>
      <c r="AL236" s="22">
        <f t="shared" si="25"/>
        <v>1</v>
      </c>
    </row>
    <row r="237" ht="12.75" customHeight="1">
      <c r="A237" s="13" t="s">
        <v>53</v>
      </c>
      <c r="B237" s="13" t="str">
        <f>IFERROR(__xludf.DUMMYFUNCTION("REGEXREPLACE(A237, ""\d"", """")"),"         Владимирская область")</f>
        <v>         Владимирская область</v>
      </c>
      <c r="C237" s="14" t="str">
        <f t="shared" si="15"/>
        <v>Владимирская область</v>
      </c>
      <c r="D237" s="3">
        <f t="shared" si="16"/>
        <v>2</v>
      </c>
      <c r="E237" s="15" t="s">
        <v>43</v>
      </c>
      <c r="F237" s="13" t="str">
        <f>IFERROR(__xludf.DUMMYFUNCTION("REGEXEXTRACT(E237, ""[А-Яа-я].*"")"),"Новообразования")</f>
        <v>Новообразования</v>
      </c>
      <c r="G237" s="16">
        <f t="shared" si="17"/>
        <v>2</v>
      </c>
      <c r="H237" s="13" t="s">
        <v>28</v>
      </c>
      <c r="I237" s="13" t="str">
        <f>IFERROR(__xludf.DUMMYFUNCTION("REGEXREPLACE(H237, "".*\s"", """")"),"человек")</f>
        <v>человек</v>
      </c>
      <c r="J237" s="13" t="s">
        <v>29</v>
      </c>
      <c r="K237" s="17" t="str">
        <f>IFERROR(__xludf.DUMMYFUNCTION("REGEXREPLACE(J237, ""^[\d\s]+"", """")"),"значение показателя за год")</f>
        <v>значение показателя за год</v>
      </c>
      <c r="L237" s="16">
        <f t="shared" si="18"/>
        <v>2</v>
      </c>
      <c r="M237" s="13" t="s">
        <v>30</v>
      </c>
      <c r="N237" s="13" t="str">
        <f>IFERROR(__xludf.DUMMYFUNCTION("REGEXEXTRACT(M237, "" (.+)$"")"),"все население")</f>
        <v>все население</v>
      </c>
      <c r="O237" s="18">
        <v>3680.0</v>
      </c>
      <c r="P237" s="18">
        <v>3796.0</v>
      </c>
      <c r="Q237" s="18">
        <v>3343.0</v>
      </c>
      <c r="R237" s="18">
        <v>3482.0</v>
      </c>
      <c r="S237" s="18">
        <v>3320.0</v>
      </c>
      <c r="T237" s="18">
        <v>3525.0</v>
      </c>
      <c r="U237" s="18">
        <v>3445.0</v>
      </c>
      <c r="V237" s="18">
        <v>3337.0</v>
      </c>
      <c r="W237" s="18">
        <v>3071.0</v>
      </c>
      <c r="X237" s="18">
        <v>3207.0</v>
      </c>
      <c r="Y237" s="18">
        <v>3228.0</v>
      </c>
      <c r="Z237" s="19">
        <f t="shared" si="6"/>
        <v>37434</v>
      </c>
      <c r="AA237" s="19" t="str">
        <f t="shared" si="19"/>
        <v/>
      </c>
      <c r="AB237" s="19" t="str">
        <f t="shared" si="8"/>
        <v/>
      </c>
      <c r="AC237" s="19">
        <f t="shared" si="20"/>
        <v>3403.090909</v>
      </c>
      <c r="AD237" s="19">
        <f t="shared" si="21"/>
        <v>2391</v>
      </c>
      <c r="AE237" s="19" t="str">
        <f t="shared" si="22"/>
        <v>Нет моды</v>
      </c>
      <c r="AF237" s="19">
        <f t="shared" si="23"/>
        <v>3071</v>
      </c>
      <c r="AG237" s="19">
        <f t="shared" si="24"/>
        <v>3796</v>
      </c>
      <c r="AH237" s="20" t="str">
        <f t="shared" si="14"/>
        <v/>
      </c>
      <c r="AI237" s="21"/>
      <c r="AJ237" s="21"/>
      <c r="AK237" s="21"/>
      <c r="AL237" s="22">
        <f t="shared" si="25"/>
        <v>1</v>
      </c>
    </row>
    <row r="238" ht="12.75" customHeight="1">
      <c r="A238" s="13" t="s">
        <v>53</v>
      </c>
      <c r="B238" s="13" t="str">
        <f>IFERROR(__xludf.DUMMYFUNCTION("REGEXREPLACE(A238, ""\d"", """")"),"         Владимирская область")</f>
        <v>         Владимирская область</v>
      </c>
      <c r="C238" s="14" t="str">
        <f t="shared" si="15"/>
        <v>Владимирская область</v>
      </c>
      <c r="D238" s="3">
        <f t="shared" si="16"/>
        <v>2</v>
      </c>
      <c r="E238" s="15" t="s">
        <v>43</v>
      </c>
      <c r="F238" s="13" t="str">
        <f>IFERROR(__xludf.DUMMYFUNCTION("REGEXEXTRACT(E238, ""[А-Яа-я].*"")"),"Новообразования")</f>
        <v>Новообразования</v>
      </c>
      <c r="G238" s="16">
        <f t="shared" si="17"/>
        <v>2</v>
      </c>
      <c r="H238" s="13" t="s">
        <v>28</v>
      </c>
      <c r="I238" s="13" t="str">
        <f>IFERROR(__xludf.DUMMYFUNCTION("REGEXREPLACE(H238, "".*\s"", """")"),"человек")</f>
        <v>человек</v>
      </c>
      <c r="J238" s="13" t="s">
        <v>29</v>
      </c>
      <c r="K238" s="17" t="str">
        <f>IFERROR(__xludf.DUMMYFUNCTION("REGEXREPLACE(J238, ""^[\d\s]+"", """")"),"значение показателя за год")</f>
        <v>значение показателя за год</v>
      </c>
      <c r="L238" s="16">
        <f t="shared" si="18"/>
        <v>2</v>
      </c>
      <c r="M238" s="13" t="s">
        <v>31</v>
      </c>
      <c r="N238" s="13" t="str">
        <f>IFERROR(__xludf.DUMMYFUNCTION("REGEXEXTRACT(M238, "" (.+)$"")"),"городское население")</f>
        <v>городское население</v>
      </c>
      <c r="O238" s="18">
        <v>2928.0</v>
      </c>
      <c r="P238" s="18">
        <v>3055.0</v>
      </c>
      <c r="Q238" s="18">
        <v>2657.0</v>
      </c>
      <c r="R238" s="18">
        <v>2781.0</v>
      </c>
      <c r="S238" s="18">
        <v>2609.0</v>
      </c>
      <c r="T238" s="18">
        <v>2777.0</v>
      </c>
      <c r="U238" s="18">
        <v>2726.0</v>
      </c>
      <c r="V238" s="18">
        <v>2637.0</v>
      </c>
      <c r="W238" s="18">
        <v>2433.0</v>
      </c>
      <c r="X238" s="18">
        <v>2502.0</v>
      </c>
      <c r="Y238" s="18">
        <v>2555.0</v>
      </c>
      <c r="Z238" s="19" t="str">
        <f t="shared" si="6"/>
        <v/>
      </c>
      <c r="AA238" s="19">
        <f t="shared" si="19"/>
        <v>29660</v>
      </c>
      <c r="AB238" s="19" t="str">
        <f t="shared" si="8"/>
        <v/>
      </c>
      <c r="AC238" s="19">
        <f t="shared" si="20"/>
        <v>2696.363636</v>
      </c>
      <c r="AD238" s="19">
        <f t="shared" si="21"/>
        <v>3063</v>
      </c>
      <c r="AE238" s="19" t="str">
        <f t="shared" si="22"/>
        <v>Нет моды</v>
      </c>
      <c r="AF238" s="19">
        <f t="shared" si="23"/>
        <v>2433</v>
      </c>
      <c r="AG238" s="19">
        <f t="shared" si="24"/>
        <v>3055</v>
      </c>
      <c r="AH238" s="20" t="str">
        <f t="shared" si="14"/>
        <v/>
      </c>
      <c r="AI238" s="21"/>
      <c r="AJ238" s="21"/>
      <c r="AK238" s="21"/>
      <c r="AL238" s="22">
        <f t="shared" si="25"/>
        <v>1</v>
      </c>
    </row>
    <row r="239" ht="12.75" customHeight="1">
      <c r="A239" s="13" t="s">
        <v>53</v>
      </c>
      <c r="B239" s="13" t="str">
        <f>IFERROR(__xludf.DUMMYFUNCTION("REGEXREPLACE(A239, ""\d"", """")"),"         Владимирская область")</f>
        <v>         Владимирская область</v>
      </c>
      <c r="C239" s="14" t="str">
        <f t="shared" si="15"/>
        <v>Владимирская область</v>
      </c>
      <c r="D239" s="3">
        <f t="shared" si="16"/>
        <v>2</v>
      </c>
      <c r="E239" s="15" t="s">
        <v>43</v>
      </c>
      <c r="F239" s="13" t="str">
        <f>IFERROR(__xludf.DUMMYFUNCTION("REGEXEXTRACT(E239, ""[А-Яа-я].*"")"),"Новообразования")</f>
        <v>Новообразования</v>
      </c>
      <c r="G239" s="16">
        <f t="shared" si="17"/>
        <v>2</v>
      </c>
      <c r="H239" s="13" t="s">
        <v>28</v>
      </c>
      <c r="I239" s="13" t="str">
        <f>IFERROR(__xludf.DUMMYFUNCTION("REGEXREPLACE(H239, "".*\s"", """")"),"человек")</f>
        <v>человек</v>
      </c>
      <c r="J239" s="13" t="s">
        <v>29</v>
      </c>
      <c r="K239" s="17" t="str">
        <f>IFERROR(__xludf.DUMMYFUNCTION("REGEXREPLACE(J239, ""^[\d\s]+"", """")"),"значение показателя за год")</f>
        <v>значение показателя за год</v>
      </c>
      <c r="L239" s="16">
        <f t="shared" si="18"/>
        <v>2</v>
      </c>
      <c r="M239" s="13" t="s">
        <v>32</v>
      </c>
      <c r="N239" s="13" t="str">
        <f>IFERROR(__xludf.DUMMYFUNCTION("REGEXEXTRACT(M239, "" (.+)$"")"),"сельское население")</f>
        <v>сельское население</v>
      </c>
      <c r="O239" s="18">
        <v>752.0</v>
      </c>
      <c r="P239" s="18">
        <v>741.0</v>
      </c>
      <c r="Q239" s="18">
        <v>686.0</v>
      </c>
      <c r="R239" s="18">
        <v>701.0</v>
      </c>
      <c r="S239" s="18">
        <v>711.0</v>
      </c>
      <c r="T239" s="18">
        <v>748.0</v>
      </c>
      <c r="U239" s="18">
        <v>719.0</v>
      </c>
      <c r="V239" s="18">
        <v>700.0</v>
      </c>
      <c r="W239" s="18">
        <v>638.0</v>
      </c>
      <c r="X239" s="18">
        <v>705.0</v>
      </c>
      <c r="Y239" s="18">
        <v>673.0</v>
      </c>
      <c r="Z239" s="19" t="str">
        <f t="shared" si="6"/>
        <v/>
      </c>
      <c r="AA239" s="19" t="str">
        <f t="shared" si="19"/>
        <v/>
      </c>
      <c r="AB239" s="19">
        <f t="shared" si="8"/>
        <v>7774</v>
      </c>
      <c r="AC239" s="19">
        <f t="shared" si="20"/>
        <v>706.7272727</v>
      </c>
      <c r="AD239" s="19">
        <f t="shared" si="21"/>
        <v>1592.5</v>
      </c>
      <c r="AE239" s="19" t="str">
        <f t="shared" si="22"/>
        <v>Нет моды</v>
      </c>
      <c r="AF239" s="19">
        <f t="shared" si="23"/>
        <v>638</v>
      </c>
      <c r="AG239" s="19">
        <f t="shared" si="24"/>
        <v>752</v>
      </c>
      <c r="AH239" s="20" t="str">
        <f t="shared" si="14"/>
        <v>Город: 79%; Село: 21%</v>
      </c>
      <c r="AI239" s="21"/>
      <c r="AJ239" s="21"/>
      <c r="AK239" s="21"/>
      <c r="AL239" s="22">
        <f t="shared" si="25"/>
        <v>1</v>
      </c>
    </row>
    <row r="240" ht="12.75" customHeight="1">
      <c r="A240" s="13" t="s">
        <v>53</v>
      </c>
      <c r="B240" s="13" t="str">
        <f>IFERROR(__xludf.DUMMYFUNCTION("REGEXREPLACE(A240, ""\d"", """")"),"         Владимирская область")</f>
        <v>         Владимирская область</v>
      </c>
      <c r="C240" s="14" t="str">
        <f t="shared" si="15"/>
        <v>Владимирская область</v>
      </c>
      <c r="D240" s="3">
        <f t="shared" si="16"/>
        <v>2</v>
      </c>
      <c r="E240" s="15" t="s">
        <v>44</v>
      </c>
      <c r="F240" s="13" t="str">
        <f>IFERROR(__xludf.DUMMYFUNCTION("REGEXEXTRACT(E240,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0" s="16">
        <f t="shared" si="17"/>
        <v>2</v>
      </c>
      <c r="H240" s="13" t="s">
        <v>28</v>
      </c>
      <c r="I240" s="13" t="str">
        <f>IFERROR(__xludf.DUMMYFUNCTION("REGEXREPLACE(H240, "".*\s"", """")"),"человек")</f>
        <v>человек</v>
      </c>
      <c r="J240" s="13" t="s">
        <v>29</v>
      </c>
      <c r="K240" s="17" t="str">
        <f>IFERROR(__xludf.DUMMYFUNCTION("REGEXREPLACE(J240, ""^[\d\s]+"", """")"),"значение показателя за год")</f>
        <v>значение показателя за год</v>
      </c>
      <c r="L240" s="16">
        <f t="shared" si="18"/>
        <v>2</v>
      </c>
      <c r="M240" s="13" t="s">
        <v>30</v>
      </c>
      <c r="N240" s="13" t="str">
        <f>IFERROR(__xludf.DUMMYFUNCTION("REGEXEXTRACT(M240, "" (.+)$"")"),"все население")</f>
        <v>все население</v>
      </c>
      <c r="O240" s="18">
        <v>65.0</v>
      </c>
      <c r="P240" s="23" t="s">
        <v>37</v>
      </c>
      <c r="Q240" s="18">
        <v>54.0</v>
      </c>
      <c r="R240" s="18">
        <v>62.0</v>
      </c>
      <c r="S240" s="23" t="s">
        <v>37</v>
      </c>
      <c r="T240" s="23" t="s">
        <v>37</v>
      </c>
      <c r="U240" s="23" t="s">
        <v>37</v>
      </c>
      <c r="V240" s="23" t="s">
        <v>37</v>
      </c>
      <c r="W240" s="23" t="s">
        <v>37</v>
      </c>
      <c r="X240" s="23" t="s">
        <v>37</v>
      </c>
      <c r="Y240" s="23" t="s">
        <v>37</v>
      </c>
      <c r="Z240" s="19">
        <f t="shared" si="6"/>
        <v>181</v>
      </c>
      <c r="AA240" s="19" t="str">
        <f t="shared" si="19"/>
        <v/>
      </c>
      <c r="AB240" s="19" t="str">
        <f t="shared" si="8"/>
        <v/>
      </c>
      <c r="AC240" s="19">
        <f t="shared" si="20"/>
        <v>60.33333333</v>
      </c>
      <c r="AD240" s="19">
        <f t="shared" si="21"/>
        <v>700.5</v>
      </c>
      <c r="AE240" s="19" t="str">
        <f t="shared" si="22"/>
        <v>Нет моды</v>
      </c>
      <c r="AF240" s="19">
        <f t="shared" si="23"/>
        <v>54</v>
      </c>
      <c r="AG240" s="19">
        <f t="shared" si="24"/>
        <v>65</v>
      </c>
      <c r="AH240" s="20" t="str">
        <f t="shared" si="14"/>
        <v/>
      </c>
      <c r="AI240" s="24"/>
      <c r="AJ240" s="24"/>
      <c r="AK240" s="24"/>
      <c r="AL240" s="22">
        <f t="shared" si="25"/>
        <v>1</v>
      </c>
    </row>
    <row r="241" ht="12.75" customHeight="1">
      <c r="A241" s="13" t="s">
        <v>53</v>
      </c>
      <c r="B241" s="13" t="str">
        <f>IFERROR(__xludf.DUMMYFUNCTION("REGEXREPLACE(A241, ""\d"", """")"),"         Владимирская область")</f>
        <v>         Владимирская область</v>
      </c>
      <c r="C241" s="14" t="str">
        <f t="shared" si="15"/>
        <v>Владимирская область</v>
      </c>
      <c r="D241" s="3">
        <f t="shared" si="16"/>
        <v>2</v>
      </c>
      <c r="E241" s="15" t="s">
        <v>44</v>
      </c>
      <c r="F241" s="13" t="str">
        <f>IFERROR(__xludf.DUMMYFUNCTION("REGEXEXTRACT(E241,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1" s="16">
        <f t="shared" si="17"/>
        <v>2</v>
      </c>
      <c r="H241" s="13" t="s">
        <v>28</v>
      </c>
      <c r="I241" s="13" t="str">
        <f>IFERROR(__xludf.DUMMYFUNCTION("REGEXREPLACE(H241, "".*\s"", """")"),"человек")</f>
        <v>человек</v>
      </c>
      <c r="J241" s="13" t="s">
        <v>29</v>
      </c>
      <c r="K241" s="17" t="str">
        <f>IFERROR(__xludf.DUMMYFUNCTION("REGEXREPLACE(J241, ""^[\d\s]+"", """")"),"значение показателя за год")</f>
        <v>значение показателя за год</v>
      </c>
      <c r="L241" s="16">
        <f t="shared" si="18"/>
        <v>2</v>
      </c>
      <c r="M241" s="13" t="s">
        <v>31</v>
      </c>
      <c r="N241" s="13" t="str">
        <f>IFERROR(__xludf.DUMMYFUNCTION("REGEXEXTRACT(M241, "" (.+)$"")"),"городское население")</f>
        <v>городское население</v>
      </c>
      <c r="O241" s="18">
        <v>54.0</v>
      </c>
      <c r="P241" s="23" t="s">
        <v>37</v>
      </c>
      <c r="Q241" s="18">
        <v>43.0</v>
      </c>
      <c r="R241" s="18">
        <v>42.0</v>
      </c>
      <c r="S241" s="23" t="s">
        <v>37</v>
      </c>
      <c r="T241" s="23" t="s">
        <v>37</v>
      </c>
      <c r="U241" s="23" t="s">
        <v>37</v>
      </c>
      <c r="V241" s="23" t="s">
        <v>37</v>
      </c>
      <c r="W241" s="23" t="s">
        <v>37</v>
      </c>
      <c r="X241" s="23" t="s">
        <v>37</v>
      </c>
      <c r="Y241" s="23" t="s">
        <v>37</v>
      </c>
      <c r="Z241" s="19" t="str">
        <f t="shared" si="6"/>
        <v/>
      </c>
      <c r="AA241" s="19">
        <f t="shared" si="19"/>
        <v>139</v>
      </c>
      <c r="AB241" s="19" t="str">
        <f t="shared" si="8"/>
        <v/>
      </c>
      <c r="AC241" s="19">
        <f t="shared" si="20"/>
        <v>46.33333333</v>
      </c>
      <c r="AD241" s="19">
        <f t="shared" si="21"/>
        <v>54</v>
      </c>
      <c r="AE241" s="19" t="str">
        <f t="shared" si="22"/>
        <v>Нет моды</v>
      </c>
      <c r="AF241" s="19">
        <f t="shared" si="23"/>
        <v>42</v>
      </c>
      <c r="AG241" s="19">
        <f t="shared" si="24"/>
        <v>54</v>
      </c>
      <c r="AH241" s="20" t="str">
        <f t="shared" si="14"/>
        <v/>
      </c>
      <c r="AI241" s="24"/>
      <c r="AJ241" s="24"/>
      <c r="AK241" s="24"/>
      <c r="AL241" s="22">
        <f t="shared" si="25"/>
        <v>1</v>
      </c>
    </row>
    <row r="242" ht="12.75" customHeight="1">
      <c r="A242" s="13" t="s">
        <v>53</v>
      </c>
      <c r="B242" s="13" t="str">
        <f>IFERROR(__xludf.DUMMYFUNCTION("REGEXREPLACE(A242, ""\d"", """")"),"         Владимирская область")</f>
        <v>         Владимирская область</v>
      </c>
      <c r="C242" s="14" t="str">
        <f t="shared" si="15"/>
        <v>Владимирская область</v>
      </c>
      <c r="D242" s="3">
        <f t="shared" si="16"/>
        <v>2</v>
      </c>
      <c r="E242" s="15" t="s">
        <v>44</v>
      </c>
      <c r="F242" s="13" t="str">
        <f>IFERROR(__xludf.DUMMYFUNCTION("REGEXEXTRACT(E242,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2" s="16">
        <f t="shared" si="17"/>
        <v>2</v>
      </c>
      <c r="H242" s="13" t="s">
        <v>28</v>
      </c>
      <c r="I242" s="13" t="str">
        <f>IFERROR(__xludf.DUMMYFUNCTION("REGEXREPLACE(H242, "".*\s"", """")"),"человек")</f>
        <v>человек</v>
      </c>
      <c r="J242" s="13" t="s">
        <v>29</v>
      </c>
      <c r="K242" s="17" t="str">
        <f>IFERROR(__xludf.DUMMYFUNCTION("REGEXREPLACE(J242, ""^[\d\s]+"", """")"),"значение показателя за год")</f>
        <v>значение показателя за год</v>
      </c>
      <c r="L242" s="16">
        <f t="shared" si="18"/>
        <v>2</v>
      </c>
      <c r="M242" s="13" t="s">
        <v>32</v>
      </c>
      <c r="N242" s="13" t="str">
        <f>IFERROR(__xludf.DUMMYFUNCTION("REGEXEXTRACT(M242, "" (.+)$"")"),"сельское население")</f>
        <v>сельское население</v>
      </c>
      <c r="O242" s="18">
        <v>11.0</v>
      </c>
      <c r="P242" s="23" t="s">
        <v>37</v>
      </c>
      <c r="Q242" s="18">
        <v>11.0</v>
      </c>
      <c r="R242" s="18">
        <v>20.0</v>
      </c>
      <c r="S242" s="23" t="s">
        <v>37</v>
      </c>
      <c r="T242" s="23" t="s">
        <v>37</v>
      </c>
      <c r="U242" s="23" t="s">
        <v>37</v>
      </c>
      <c r="V242" s="23" t="s">
        <v>37</v>
      </c>
      <c r="W242" s="23" t="s">
        <v>37</v>
      </c>
      <c r="X242" s="23" t="s">
        <v>37</v>
      </c>
      <c r="Y242" s="23" t="s">
        <v>37</v>
      </c>
      <c r="Z242" s="19" t="str">
        <f t="shared" si="6"/>
        <v/>
      </c>
      <c r="AA242" s="19" t="str">
        <f t="shared" si="19"/>
        <v/>
      </c>
      <c r="AB242" s="19">
        <f t="shared" si="8"/>
        <v>42</v>
      </c>
      <c r="AC242" s="19">
        <f t="shared" si="20"/>
        <v>14</v>
      </c>
      <c r="AD242" s="19">
        <f t="shared" si="21"/>
        <v>31</v>
      </c>
      <c r="AE242" s="19" t="str">
        <f t="shared" si="22"/>
        <v>Нет моды</v>
      </c>
      <c r="AF242" s="19">
        <f t="shared" si="23"/>
        <v>11</v>
      </c>
      <c r="AG242" s="19">
        <f t="shared" si="24"/>
        <v>20</v>
      </c>
      <c r="AH242" s="20" t="str">
        <f t="shared" si="14"/>
        <v>Город: 77%; Село: 23%</v>
      </c>
      <c r="AI242" s="24"/>
      <c r="AJ242" s="24"/>
      <c r="AK242" s="24"/>
      <c r="AL242" s="22">
        <f t="shared" si="25"/>
        <v>1</v>
      </c>
    </row>
    <row r="243" ht="12.75" customHeight="1">
      <c r="A243" s="13" t="s">
        <v>53</v>
      </c>
      <c r="B243" s="13" t="str">
        <f>IFERROR(__xludf.DUMMYFUNCTION("REGEXREPLACE(A243, ""\d"", """")"),"         Владимирская область")</f>
        <v>         Владимирская область</v>
      </c>
      <c r="C243" s="14" t="str">
        <f t="shared" si="15"/>
        <v>Владимирская область</v>
      </c>
      <c r="D243" s="3">
        <f t="shared" si="16"/>
        <v>2</v>
      </c>
      <c r="E243" s="15" t="s">
        <v>45</v>
      </c>
      <c r="F243" s="13" t="str">
        <f>IFERROR(__xludf.DUMMYFUNCTION("REGEXEXTRACT(E243, ""[А-Яа-я].*"")"),"Самоубийство")</f>
        <v>Самоубийство</v>
      </c>
      <c r="G243" s="16">
        <f t="shared" si="17"/>
        <v>2</v>
      </c>
      <c r="H243" s="13" t="s">
        <v>28</v>
      </c>
      <c r="I243" s="13" t="str">
        <f>IFERROR(__xludf.DUMMYFUNCTION("REGEXREPLACE(H243, "".*\s"", """")"),"человек")</f>
        <v>человек</v>
      </c>
      <c r="J243" s="13" t="s">
        <v>29</v>
      </c>
      <c r="K243" s="17" t="str">
        <f>IFERROR(__xludf.DUMMYFUNCTION("REGEXREPLACE(J243, ""^[\d\s]+"", """")"),"значение показателя за год")</f>
        <v>значение показателя за год</v>
      </c>
      <c r="L243" s="16">
        <f t="shared" si="18"/>
        <v>2</v>
      </c>
      <c r="M243" s="13" t="s">
        <v>30</v>
      </c>
      <c r="N243" s="13" t="str">
        <f>IFERROR(__xludf.DUMMYFUNCTION("REGEXEXTRACT(M243, "" (.+)$"")"),"все население")</f>
        <v>все население</v>
      </c>
      <c r="O243" s="18">
        <v>326.0</v>
      </c>
      <c r="P243" s="18">
        <v>331.0</v>
      </c>
      <c r="Q243" s="18">
        <v>290.0</v>
      </c>
      <c r="R243" s="18">
        <v>289.0</v>
      </c>
      <c r="S243" s="18">
        <v>239.0</v>
      </c>
      <c r="T243" s="18">
        <v>197.0</v>
      </c>
      <c r="U243" s="18">
        <v>195.0</v>
      </c>
      <c r="V243" s="18">
        <v>185.0</v>
      </c>
      <c r="W243" s="18">
        <v>199.0</v>
      </c>
      <c r="X243" s="18">
        <v>174.0</v>
      </c>
      <c r="Y243" s="18">
        <v>110.0</v>
      </c>
      <c r="Z243" s="19">
        <f t="shared" si="6"/>
        <v>2535</v>
      </c>
      <c r="AA243" s="19" t="str">
        <f t="shared" si="19"/>
        <v/>
      </c>
      <c r="AB243" s="19" t="str">
        <f t="shared" si="8"/>
        <v/>
      </c>
      <c r="AC243" s="19">
        <f t="shared" si="20"/>
        <v>230.4545455</v>
      </c>
      <c r="AD243" s="19">
        <f t="shared" si="21"/>
        <v>196</v>
      </c>
      <c r="AE243" s="19" t="str">
        <f t="shared" si="22"/>
        <v>Нет моды</v>
      </c>
      <c r="AF243" s="19">
        <f t="shared" si="23"/>
        <v>110</v>
      </c>
      <c r="AG243" s="19">
        <f t="shared" si="24"/>
        <v>331</v>
      </c>
      <c r="AH243" s="20" t="str">
        <f t="shared" si="14"/>
        <v/>
      </c>
      <c r="AI243" s="21"/>
      <c r="AJ243" s="21"/>
      <c r="AK243" s="21"/>
      <c r="AL243" s="22">
        <f t="shared" si="25"/>
        <v>1</v>
      </c>
    </row>
    <row r="244" ht="12.75" customHeight="1">
      <c r="A244" s="13" t="s">
        <v>53</v>
      </c>
      <c r="B244" s="13" t="str">
        <f>IFERROR(__xludf.DUMMYFUNCTION("REGEXREPLACE(A244, ""\d"", """")"),"         Владимирская область")</f>
        <v>         Владимирская область</v>
      </c>
      <c r="C244" s="14" t="str">
        <f t="shared" si="15"/>
        <v>Владимирская область</v>
      </c>
      <c r="D244" s="3">
        <f t="shared" si="16"/>
        <v>2</v>
      </c>
      <c r="E244" s="15" t="s">
        <v>45</v>
      </c>
      <c r="F244" s="13" t="str">
        <f>IFERROR(__xludf.DUMMYFUNCTION("REGEXEXTRACT(E244, ""[А-Яа-я].*"")"),"Самоубийство")</f>
        <v>Самоубийство</v>
      </c>
      <c r="G244" s="16">
        <f t="shared" si="17"/>
        <v>2</v>
      </c>
      <c r="H244" s="13" t="s">
        <v>28</v>
      </c>
      <c r="I244" s="13" t="str">
        <f>IFERROR(__xludf.DUMMYFUNCTION("REGEXREPLACE(H244, "".*\s"", """")"),"человек")</f>
        <v>человек</v>
      </c>
      <c r="J244" s="13" t="s">
        <v>29</v>
      </c>
      <c r="K244" s="17" t="str">
        <f>IFERROR(__xludf.DUMMYFUNCTION("REGEXREPLACE(J244, ""^[\d\s]+"", """")"),"значение показателя за год")</f>
        <v>значение показателя за год</v>
      </c>
      <c r="L244" s="16">
        <f t="shared" si="18"/>
        <v>2</v>
      </c>
      <c r="M244" s="13" t="s">
        <v>31</v>
      </c>
      <c r="N244" s="13" t="str">
        <f>IFERROR(__xludf.DUMMYFUNCTION("REGEXEXTRACT(M244, "" (.+)$"")"),"городское население")</f>
        <v>городское население</v>
      </c>
      <c r="O244" s="18">
        <v>226.0</v>
      </c>
      <c r="P244" s="18">
        <v>241.0</v>
      </c>
      <c r="Q244" s="18">
        <v>214.0</v>
      </c>
      <c r="R244" s="18">
        <v>202.0</v>
      </c>
      <c r="S244" s="18">
        <v>162.0</v>
      </c>
      <c r="T244" s="18">
        <v>140.0</v>
      </c>
      <c r="U244" s="18">
        <v>150.0</v>
      </c>
      <c r="V244" s="18">
        <v>128.0</v>
      </c>
      <c r="W244" s="18">
        <v>141.0</v>
      </c>
      <c r="X244" s="18">
        <v>122.0</v>
      </c>
      <c r="Y244" s="18">
        <v>80.0</v>
      </c>
      <c r="Z244" s="19" t="str">
        <f t="shared" si="6"/>
        <v/>
      </c>
      <c r="AA244" s="19">
        <f t="shared" si="19"/>
        <v>1806</v>
      </c>
      <c r="AB244" s="19" t="str">
        <f t="shared" si="8"/>
        <v/>
      </c>
      <c r="AC244" s="19">
        <f t="shared" si="20"/>
        <v>164.1818182</v>
      </c>
      <c r="AD244" s="19">
        <f t="shared" si="21"/>
        <v>196</v>
      </c>
      <c r="AE244" s="19" t="str">
        <f t="shared" si="22"/>
        <v>Нет моды</v>
      </c>
      <c r="AF244" s="19">
        <f t="shared" si="23"/>
        <v>80</v>
      </c>
      <c r="AG244" s="19">
        <f t="shared" si="24"/>
        <v>241</v>
      </c>
      <c r="AH244" s="20" t="str">
        <f t="shared" si="14"/>
        <v/>
      </c>
      <c r="AI244" s="21"/>
      <c r="AJ244" s="21"/>
      <c r="AK244" s="21"/>
      <c r="AL244" s="22">
        <f t="shared" si="25"/>
        <v>1</v>
      </c>
    </row>
    <row r="245" ht="12.75" customHeight="1">
      <c r="A245" s="13" t="s">
        <v>53</v>
      </c>
      <c r="B245" s="13" t="str">
        <f>IFERROR(__xludf.DUMMYFUNCTION("REGEXREPLACE(A245, ""\d"", """")"),"         Владимирская область")</f>
        <v>         Владимирская область</v>
      </c>
      <c r="C245" s="14" t="str">
        <f t="shared" si="15"/>
        <v>Владимирская область</v>
      </c>
      <c r="D245" s="3">
        <f t="shared" si="16"/>
        <v>2</v>
      </c>
      <c r="E245" s="15" t="s">
        <v>45</v>
      </c>
      <c r="F245" s="13" t="str">
        <f>IFERROR(__xludf.DUMMYFUNCTION("REGEXEXTRACT(E245, ""[А-Яа-я].*"")"),"Самоубийство")</f>
        <v>Самоубийство</v>
      </c>
      <c r="G245" s="16">
        <f t="shared" si="17"/>
        <v>2</v>
      </c>
      <c r="H245" s="13" t="s">
        <v>28</v>
      </c>
      <c r="I245" s="13" t="str">
        <f>IFERROR(__xludf.DUMMYFUNCTION("REGEXREPLACE(H245, "".*\s"", """")"),"человек")</f>
        <v>человек</v>
      </c>
      <c r="J245" s="13" t="s">
        <v>29</v>
      </c>
      <c r="K245" s="17" t="str">
        <f>IFERROR(__xludf.DUMMYFUNCTION("REGEXREPLACE(J245, ""^[\d\s]+"", """")"),"значение показателя за год")</f>
        <v>значение показателя за год</v>
      </c>
      <c r="L245" s="16">
        <f t="shared" si="18"/>
        <v>2</v>
      </c>
      <c r="M245" s="13" t="s">
        <v>32</v>
      </c>
      <c r="N245" s="13" t="str">
        <f>IFERROR(__xludf.DUMMYFUNCTION("REGEXEXTRACT(M245, "" (.+)$"")"),"сельское население")</f>
        <v>сельское население</v>
      </c>
      <c r="O245" s="18">
        <v>100.0</v>
      </c>
      <c r="P245" s="18">
        <v>90.0</v>
      </c>
      <c r="Q245" s="18">
        <v>76.0</v>
      </c>
      <c r="R245" s="18">
        <v>87.0</v>
      </c>
      <c r="S245" s="18">
        <v>77.0</v>
      </c>
      <c r="T245" s="18">
        <v>57.0</v>
      </c>
      <c r="U245" s="18">
        <v>45.0</v>
      </c>
      <c r="V245" s="18">
        <v>57.0</v>
      </c>
      <c r="W245" s="18">
        <v>58.0</v>
      </c>
      <c r="X245" s="18">
        <v>52.0</v>
      </c>
      <c r="Y245" s="18">
        <v>30.0</v>
      </c>
      <c r="Z245" s="19" t="str">
        <f t="shared" si="6"/>
        <v/>
      </c>
      <c r="AA245" s="19" t="str">
        <f t="shared" si="19"/>
        <v/>
      </c>
      <c r="AB245" s="19">
        <f t="shared" si="8"/>
        <v>729</v>
      </c>
      <c r="AC245" s="19">
        <f t="shared" si="20"/>
        <v>66.27272727</v>
      </c>
      <c r="AD245" s="19">
        <f t="shared" si="21"/>
        <v>95</v>
      </c>
      <c r="AE245" s="19" t="str">
        <f t="shared" si="22"/>
        <v>Нет моды</v>
      </c>
      <c r="AF245" s="19">
        <f t="shared" si="23"/>
        <v>30</v>
      </c>
      <c r="AG245" s="19">
        <f t="shared" si="24"/>
        <v>100</v>
      </c>
      <c r="AH245" s="20" t="str">
        <f t="shared" si="14"/>
        <v>Город: 71%; Село: 29%</v>
      </c>
      <c r="AI245" s="21"/>
      <c r="AJ245" s="21"/>
      <c r="AK245" s="21"/>
      <c r="AL245" s="22">
        <f t="shared" si="25"/>
        <v>1</v>
      </c>
    </row>
    <row r="246" ht="12.75" customHeight="1">
      <c r="A246" s="13" t="s">
        <v>53</v>
      </c>
      <c r="B246" s="13" t="str">
        <f>IFERROR(__xludf.DUMMYFUNCTION("REGEXREPLACE(A246, ""\d"", """")"),"         Владимирская область")</f>
        <v>         Владимирская область</v>
      </c>
      <c r="C246" s="14" t="str">
        <f t="shared" si="15"/>
        <v>Владимирская область</v>
      </c>
      <c r="D246" s="3">
        <f t="shared" si="16"/>
        <v>2</v>
      </c>
      <c r="E246" s="15" t="s">
        <v>46</v>
      </c>
      <c r="F246" s="13" t="str">
        <f>IFERROR(__xludf.DUMMYFUNCTION("REGEXEXTRACT(E246, ""[А-Яа-я].*"")"),"Случ.отравл.алкоголем")</f>
        <v>Случ.отравл.алкоголем</v>
      </c>
      <c r="G246" s="16">
        <f t="shared" si="17"/>
        <v>2</v>
      </c>
      <c r="H246" s="13" t="s">
        <v>28</v>
      </c>
      <c r="I246" s="13" t="str">
        <f>IFERROR(__xludf.DUMMYFUNCTION("REGEXREPLACE(H246, "".*\s"", """")"),"человек")</f>
        <v>человек</v>
      </c>
      <c r="J246" s="13" t="s">
        <v>29</v>
      </c>
      <c r="K246" s="17" t="str">
        <f>IFERROR(__xludf.DUMMYFUNCTION("REGEXREPLACE(J246, ""^[\d\s]+"", """")"),"значение показателя за год")</f>
        <v>значение показателя за год</v>
      </c>
      <c r="L246" s="16">
        <f t="shared" si="18"/>
        <v>2</v>
      </c>
      <c r="M246" s="13" t="s">
        <v>30</v>
      </c>
      <c r="N246" s="13" t="str">
        <f>IFERROR(__xludf.DUMMYFUNCTION("REGEXEXTRACT(M246, "" (.+)$"")"),"все население")</f>
        <v>все население</v>
      </c>
      <c r="O246" s="18">
        <v>189.0</v>
      </c>
      <c r="P246" s="18">
        <v>239.0</v>
      </c>
      <c r="Q246" s="18">
        <v>203.0</v>
      </c>
      <c r="R246" s="18">
        <v>205.0</v>
      </c>
      <c r="S246" s="18">
        <v>282.0</v>
      </c>
      <c r="T246" s="18">
        <v>206.0</v>
      </c>
      <c r="U246" s="18">
        <v>260.0</v>
      </c>
      <c r="V246" s="18">
        <v>243.0</v>
      </c>
      <c r="W246" s="18">
        <v>207.0</v>
      </c>
      <c r="X246" s="18">
        <v>186.0</v>
      </c>
      <c r="Y246" s="18">
        <v>189.0</v>
      </c>
      <c r="Z246" s="19">
        <f t="shared" si="6"/>
        <v>2409</v>
      </c>
      <c r="AA246" s="19" t="str">
        <f t="shared" si="19"/>
        <v/>
      </c>
      <c r="AB246" s="19" t="str">
        <f t="shared" si="8"/>
        <v/>
      </c>
      <c r="AC246" s="19">
        <f t="shared" si="20"/>
        <v>219</v>
      </c>
      <c r="AD246" s="19">
        <f t="shared" si="21"/>
        <v>143</v>
      </c>
      <c r="AE246" s="19" t="str">
        <f t="shared" si="22"/>
        <v>Нет моды</v>
      </c>
      <c r="AF246" s="19">
        <f t="shared" si="23"/>
        <v>186</v>
      </c>
      <c r="AG246" s="19">
        <f t="shared" si="24"/>
        <v>282</v>
      </c>
      <c r="AH246" s="20" t="str">
        <f t="shared" si="14"/>
        <v/>
      </c>
      <c r="AI246" s="21"/>
      <c r="AJ246" s="21"/>
      <c r="AK246" s="21"/>
      <c r="AL246" s="22">
        <f t="shared" si="25"/>
        <v>1</v>
      </c>
    </row>
    <row r="247" ht="12.75" customHeight="1">
      <c r="A247" s="13" t="s">
        <v>53</v>
      </c>
      <c r="B247" s="13" t="str">
        <f>IFERROR(__xludf.DUMMYFUNCTION("REGEXREPLACE(A247, ""\d"", """")"),"         Владимирская область")</f>
        <v>         Владимирская область</v>
      </c>
      <c r="C247" s="14" t="str">
        <f t="shared" si="15"/>
        <v>Владимирская область</v>
      </c>
      <c r="D247" s="3">
        <f t="shared" si="16"/>
        <v>2</v>
      </c>
      <c r="E247" s="15" t="s">
        <v>46</v>
      </c>
      <c r="F247" s="13" t="str">
        <f>IFERROR(__xludf.DUMMYFUNCTION("REGEXEXTRACT(E247, ""[А-Яа-я].*"")"),"Случ.отравл.алкоголем")</f>
        <v>Случ.отравл.алкоголем</v>
      </c>
      <c r="G247" s="16">
        <f t="shared" si="17"/>
        <v>2</v>
      </c>
      <c r="H247" s="13" t="s">
        <v>28</v>
      </c>
      <c r="I247" s="13" t="str">
        <f>IFERROR(__xludf.DUMMYFUNCTION("REGEXREPLACE(H247, "".*\s"", """")"),"человек")</f>
        <v>человек</v>
      </c>
      <c r="J247" s="13" t="s">
        <v>29</v>
      </c>
      <c r="K247" s="17" t="str">
        <f>IFERROR(__xludf.DUMMYFUNCTION("REGEXREPLACE(J247, ""^[\d\s]+"", """")"),"значение показателя за год")</f>
        <v>значение показателя за год</v>
      </c>
      <c r="L247" s="16">
        <f t="shared" si="18"/>
        <v>2</v>
      </c>
      <c r="M247" s="13" t="s">
        <v>31</v>
      </c>
      <c r="N247" s="13" t="str">
        <f>IFERROR(__xludf.DUMMYFUNCTION("REGEXEXTRACT(M247, "" (.+)$"")"),"городское население")</f>
        <v>городское население</v>
      </c>
      <c r="O247" s="18">
        <v>129.0</v>
      </c>
      <c r="P247" s="18">
        <v>172.0</v>
      </c>
      <c r="Q247" s="18">
        <v>130.0</v>
      </c>
      <c r="R247" s="18">
        <v>141.0</v>
      </c>
      <c r="S247" s="18">
        <v>202.0</v>
      </c>
      <c r="T247" s="18">
        <v>161.0</v>
      </c>
      <c r="U247" s="18">
        <v>191.0</v>
      </c>
      <c r="V247" s="18">
        <v>190.0</v>
      </c>
      <c r="W247" s="18">
        <v>145.0</v>
      </c>
      <c r="X247" s="18">
        <v>144.0</v>
      </c>
      <c r="Y247" s="18">
        <v>149.0</v>
      </c>
      <c r="Z247" s="19" t="str">
        <f t="shared" si="6"/>
        <v/>
      </c>
      <c r="AA247" s="19">
        <f t="shared" si="19"/>
        <v>1754</v>
      </c>
      <c r="AB247" s="19" t="str">
        <f t="shared" si="8"/>
        <v/>
      </c>
      <c r="AC247" s="19">
        <f t="shared" si="20"/>
        <v>159.4545455</v>
      </c>
      <c r="AD247" s="19">
        <f t="shared" si="21"/>
        <v>189.5</v>
      </c>
      <c r="AE247" s="19" t="str">
        <f t="shared" si="22"/>
        <v>Нет моды</v>
      </c>
      <c r="AF247" s="19">
        <f t="shared" si="23"/>
        <v>129</v>
      </c>
      <c r="AG247" s="19">
        <f t="shared" si="24"/>
        <v>202</v>
      </c>
      <c r="AH247" s="20" t="str">
        <f t="shared" si="14"/>
        <v/>
      </c>
      <c r="AI247" s="21"/>
      <c r="AJ247" s="21"/>
      <c r="AK247" s="21"/>
      <c r="AL247" s="22">
        <f t="shared" si="25"/>
        <v>1</v>
      </c>
    </row>
    <row r="248" ht="12.75" customHeight="1">
      <c r="A248" s="13" t="s">
        <v>53</v>
      </c>
      <c r="B248" s="13" t="str">
        <f>IFERROR(__xludf.DUMMYFUNCTION("REGEXREPLACE(A248, ""\d"", """")"),"         Владимирская область")</f>
        <v>         Владимирская область</v>
      </c>
      <c r="C248" s="14" t="str">
        <f t="shared" si="15"/>
        <v>Владимирская область</v>
      </c>
      <c r="D248" s="3">
        <f t="shared" si="16"/>
        <v>2</v>
      </c>
      <c r="E248" s="15" t="s">
        <v>46</v>
      </c>
      <c r="F248" s="13" t="str">
        <f>IFERROR(__xludf.DUMMYFUNCTION("REGEXEXTRACT(E248, ""[А-Яа-я].*"")"),"Случ.отравл.алкоголем")</f>
        <v>Случ.отравл.алкоголем</v>
      </c>
      <c r="G248" s="16">
        <f t="shared" si="17"/>
        <v>2</v>
      </c>
      <c r="H248" s="13" t="s">
        <v>28</v>
      </c>
      <c r="I248" s="13" t="str">
        <f>IFERROR(__xludf.DUMMYFUNCTION("REGEXREPLACE(H248, "".*\s"", """")"),"человек")</f>
        <v>человек</v>
      </c>
      <c r="J248" s="13" t="s">
        <v>29</v>
      </c>
      <c r="K248" s="17" t="str">
        <f>IFERROR(__xludf.DUMMYFUNCTION("REGEXREPLACE(J248, ""^[\d\s]+"", """")"),"значение показателя за год")</f>
        <v>значение показателя за год</v>
      </c>
      <c r="L248" s="16">
        <f t="shared" si="18"/>
        <v>2</v>
      </c>
      <c r="M248" s="13" t="s">
        <v>32</v>
      </c>
      <c r="N248" s="13" t="str">
        <f>IFERROR(__xludf.DUMMYFUNCTION("REGEXEXTRACT(M248, "" (.+)$"")"),"сельское население")</f>
        <v>сельское население</v>
      </c>
      <c r="O248" s="18">
        <v>60.0</v>
      </c>
      <c r="P248" s="18">
        <v>67.0</v>
      </c>
      <c r="Q248" s="18">
        <v>73.0</v>
      </c>
      <c r="R248" s="18">
        <v>64.0</v>
      </c>
      <c r="S248" s="18">
        <v>80.0</v>
      </c>
      <c r="T248" s="18">
        <v>45.0</v>
      </c>
      <c r="U248" s="18">
        <v>69.0</v>
      </c>
      <c r="V248" s="18">
        <v>53.0</v>
      </c>
      <c r="W248" s="18">
        <v>62.0</v>
      </c>
      <c r="X248" s="18">
        <v>42.0</v>
      </c>
      <c r="Y248" s="18">
        <v>40.0</v>
      </c>
      <c r="Z248" s="19" t="str">
        <f t="shared" si="6"/>
        <v/>
      </c>
      <c r="AA248" s="19" t="str">
        <f t="shared" si="19"/>
        <v/>
      </c>
      <c r="AB248" s="19">
        <f t="shared" si="8"/>
        <v>655</v>
      </c>
      <c r="AC248" s="19">
        <f t="shared" si="20"/>
        <v>59.54545455</v>
      </c>
      <c r="AD248" s="19">
        <f t="shared" si="21"/>
        <v>104.5</v>
      </c>
      <c r="AE248" s="19" t="str">
        <f t="shared" si="22"/>
        <v>Нет моды</v>
      </c>
      <c r="AF248" s="19">
        <f t="shared" si="23"/>
        <v>40</v>
      </c>
      <c r="AG248" s="19">
        <f t="shared" si="24"/>
        <v>80</v>
      </c>
      <c r="AH248" s="20" t="str">
        <f t="shared" si="14"/>
        <v>Город: 73%; Село: 27%</v>
      </c>
      <c r="AI248" s="21"/>
      <c r="AJ248" s="21"/>
      <c r="AK248" s="21"/>
      <c r="AL248" s="22">
        <f t="shared" si="25"/>
        <v>1</v>
      </c>
    </row>
    <row r="249" ht="12.75" customHeight="1">
      <c r="A249" s="13" t="s">
        <v>53</v>
      </c>
      <c r="B249" s="13" t="str">
        <f>IFERROR(__xludf.DUMMYFUNCTION("REGEXREPLACE(A249, ""\d"", """")"),"         Владимирская область")</f>
        <v>         Владимирская область</v>
      </c>
      <c r="C249" s="14" t="str">
        <f t="shared" si="15"/>
        <v>Владимирская область</v>
      </c>
      <c r="D249" s="3">
        <f t="shared" si="16"/>
        <v>2</v>
      </c>
      <c r="E249" s="15" t="s">
        <v>47</v>
      </c>
      <c r="F249" s="13" t="str">
        <f>IFERROR(__xludf.DUMMYFUNCTION("REGEXEXTRACT(E249, ""[А-Яа-я].*"")"),"транспортные травмы всех видов")</f>
        <v>транспортные травмы всех видов</v>
      </c>
      <c r="G249" s="16">
        <f t="shared" si="17"/>
        <v>2</v>
      </c>
      <c r="H249" s="13" t="s">
        <v>28</v>
      </c>
      <c r="I249" s="13" t="str">
        <f>IFERROR(__xludf.DUMMYFUNCTION("REGEXREPLACE(H249, "".*\s"", """")"),"человек")</f>
        <v>человек</v>
      </c>
      <c r="J249" s="13" t="s">
        <v>29</v>
      </c>
      <c r="K249" s="17" t="str">
        <f>IFERROR(__xludf.DUMMYFUNCTION("REGEXREPLACE(J249, ""^[\d\s]+"", """")"),"значение показателя за год")</f>
        <v>значение показателя за год</v>
      </c>
      <c r="L249" s="16">
        <f t="shared" si="18"/>
        <v>2</v>
      </c>
      <c r="M249" s="13" t="s">
        <v>30</v>
      </c>
      <c r="N249" s="13" t="str">
        <f>IFERROR(__xludf.DUMMYFUNCTION("REGEXEXTRACT(M249, "" (.+)$"")"),"все население")</f>
        <v>все население</v>
      </c>
      <c r="O249" s="18">
        <v>370.0</v>
      </c>
      <c r="P249" s="18">
        <v>392.0</v>
      </c>
      <c r="Q249" s="18">
        <v>378.0</v>
      </c>
      <c r="R249" s="18">
        <v>308.0</v>
      </c>
      <c r="S249" s="23" t="s">
        <v>37</v>
      </c>
      <c r="T249" s="23" t="s">
        <v>37</v>
      </c>
      <c r="U249" s="23" t="s">
        <v>37</v>
      </c>
      <c r="V249" s="23" t="s">
        <v>37</v>
      </c>
      <c r="W249" s="23" t="s">
        <v>37</v>
      </c>
      <c r="X249" s="23" t="s">
        <v>37</v>
      </c>
      <c r="Y249" s="23" t="s">
        <v>37</v>
      </c>
      <c r="Z249" s="19">
        <f t="shared" si="6"/>
        <v>1448</v>
      </c>
      <c r="AA249" s="19" t="str">
        <f t="shared" si="19"/>
        <v/>
      </c>
      <c r="AB249" s="19" t="str">
        <f t="shared" si="8"/>
        <v/>
      </c>
      <c r="AC249" s="19">
        <f t="shared" si="20"/>
        <v>362</v>
      </c>
      <c r="AD249" s="19">
        <f t="shared" si="21"/>
        <v>67</v>
      </c>
      <c r="AE249" s="19" t="str">
        <f t="shared" si="22"/>
        <v>Нет моды</v>
      </c>
      <c r="AF249" s="19">
        <f t="shared" si="23"/>
        <v>308</v>
      </c>
      <c r="AG249" s="19">
        <f t="shared" si="24"/>
        <v>392</v>
      </c>
      <c r="AH249" s="20" t="str">
        <f t="shared" si="14"/>
        <v/>
      </c>
      <c r="AI249" s="24"/>
      <c r="AJ249" s="24"/>
      <c r="AK249" s="24"/>
      <c r="AL249" s="22">
        <f t="shared" si="25"/>
        <v>1</v>
      </c>
    </row>
    <row r="250" ht="12.75" customHeight="1">
      <c r="A250" s="13" t="s">
        <v>53</v>
      </c>
      <c r="B250" s="13" t="str">
        <f>IFERROR(__xludf.DUMMYFUNCTION("REGEXREPLACE(A250, ""\d"", """")"),"         Владимирская область")</f>
        <v>         Владимирская область</v>
      </c>
      <c r="C250" s="14" t="str">
        <f t="shared" si="15"/>
        <v>Владимирская область</v>
      </c>
      <c r="D250" s="3">
        <f t="shared" si="16"/>
        <v>2</v>
      </c>
      <c r="E250" s="15" t="s">
        <v>47</v>
      </c>
      <c r="F250" s="13" t="str">
        <f>IFERROR(__xludf.DUMMYFUNCTION("REGEXEXTRACT(E250, ""[А-Яа-я].*"")"),"транспортные травмы всех видов")</f>
        <v>транспортные травмы всех видов</v>
      </c>
      <c r="G250" s="16">
        <f t="shared" si="17"/>
        <v>2</v>
      </c>
      <c r="H250" s="13" t="s">
        <v>28</v>
      </c>
      <c r="I250" s="13" t="str">
        <f>IFERROR(__xludf.DUMMYFUNCTION("REGEXREPLACE(H250, "".*\s"", """")"),"человек")</f>
        <v>человек</v>
      </c>
      <c r="J250" s="13" t="s">
        <v>29</v>
      </c>
      <c r="K250" s="17" t="str">
        <f>IFERROR(__xludf.DUMMYFUNCTION("REGEXREPLACE(J250, ""^[\d\s]+"", """")"),"значение показателя за год")</f>
        <v>значение показателя за год</v>
      </c>
      <c r="L250" s="16">
        <f t="shared" si="18"/>
        <v>2</v>
      </c>
      <c r="M250" s="13" t="s">
        <v>31</v>
      </c>
      <c r="N250" s="13" t="str">
        <f>IFERROR(__xludf.DUMMYFUNCTION("REGEXEXTRACT(M250, "" (.+)$"")"),"городское население")</f>
        <v>городское население</v>
      </c>
      <c r="O250" s="18">
        <v>274.0</v>
      </c>
      <c r="P250" s="18">
        <v>292.0</v>
      </c>
      <c r="Q250" s="18">
        <v>269.0</v>
      </c>
      <c r="R250" s="18">
        <v>238.0</v>
      </c>
      <c r="S250" s="23" t="s">
        <v>37</v>
      </c>
      <c r="T250" s="23" t="s">
        <v>37</v>
      </c>
      <c r="U250" s="23" t="s">
        <v>37</v>
      </c>
      <c r="V250" s="23" t="s">
        <v>37</v>
      </c>
      <c r="W250" s="23" t="s">
        <v>37</v>
      </c>
      <c r="X250" s="23" t="s">
        <v>37</v>
      </c>
      <c r="Y250" s="23" t="s">
        <v>37</v>
      </c>
      <c r="Z250" s="19" t="str">
        <f t="shared" si="6"/>
        <v/>
      </c>
      <c r="AA250" s="19">
        <f t="shared" si="19"/>
        <v>1073</v>
      </c>
      <c r="AB250" s="19" t="str">
        <f t="shared" si="8"/>
        <v/>
      </c>
      <c r="AC250" s="19">
        <f t="shared" si="20"/>
        <v>268.25</v>
      </c>
      <c r="AD250" s="19">
        <f t="shared" si="21"/>
        <v>300</v>
      </c>
      <c r="AE250" s="19" t="str">
        <f t="shared" si="22"/>
        <v>Нет моды</v>
      </c>
      <c r="AF250" s="19">
        <f t="shared" si="23"/>
        <v>238</v>
      </c>
      <c r="AG250" s="19">
        <f t="shared" si="24"/>
        <v>292</v>
      </c>
      <c r="AH250" s="20" t="str">
        <f t="shared" si="14"/>
        <v/>
      </c>
      <c r="AI250" s="24"/>
      <c r="AJ250" s="24"/>
      <c r="AK250" s="24"/>
      <c r="AL250" s="22">
        <f t="shared" si="25"/>
        <v>1</v>
      </c>
    </row>
    <row r="251" ht="12.75" customHeight="1">
      <c r="A251" s="13" t="s">
        <v>53</v>
      </c>
      <c r="B251" s="13" t="str">
        <f>IFERROR(__xludf.DUMMYFUNCTION("REGEXREPLACE(A251, ""\d"", """")"),"         Владимирская область")</f>
        <v>         Владимирская область</v>
      </c>
      <c r="C251" s="14" t="str">
        <f t="shared" si="15"/>
        <v>Владимирская область</v>
      </c>
      <c r="D251" s="3">
        <f t="shared" si="16"/>
        <v>2</v>
      </c>
      <c r="E251" s="15" t="s">
        <v>47</v>
      </c>
      <c r="F251" s="13" t="str">
        <f>IFERROR(__xludf.DUMMYFUNCTION("REGEXEXTRACT(E251, ""[А-Яа-я].*"")"),"транспортные травмы всех видов")</f>
        <v>транспортные травмы всех видов</v>
      </c>
      <c r="G251" s="16">
        <f t="shared" si="17"/>
        <v>2</v>
      </c>
      <c r="H251" s="13" t="s">
        <v>28</v>
      </c>
      <c r="I251" s="13" t="str">
        <f>IFERROR(__xludf.DUMMYFUNCTION("REGEXREPLACE(H251, "".*\s"", """")"),"человек")</f>
        <v>человек</v>
      </c>
      <c r="J251" s="13" t="s">
        <v>29</v>
      </c>
      <c r="K251" s="17" t="str">
        <f>IFERROR(__xludf.DUMMYFUNCTION("REGEXREPLACE(J251, ""^[\d\s]+"", """")"),"значение показателя за год")</f>
        <v>значение показателя за год</v>
      </c>
      <c r="L251" s="16">
        <f t="shared" si="18"/>
        <v>2</v>
      </c>
      <c r="M251" s="13" t="s">
        <v>32</v>
      </c>
      <c r="N251" s="13" t="str">
        <f>IFERROR(__xludf.DUMMYFUNCTION("REGEXEXTRACT(M251, "" (.+)$"")"),"сельское население")</f>
        <v>сельское население</v>
      </c>
      <c r="O251" s="18">
        <v>96.0</v>
      </c>
      <c r="P251" s="18">
        <v>100.0</v>
      </c>
      <c r="Q251" s="18">
        <v>109.0</v>
      </c>
      <c r="R251" s="18">
        <v>70.0</v>
      </c>
      <c r="S251" s="23" t="s">
        <v>37</v>
      </c>
      <c r="T251" s="23" t="s">
        <v>37</v>
      </c>
      <c r="U251" s="23" t="s">
        <v>37</v>
      </c>
      <c r="V251" s="23" t="s">
        <v>37</v>
      </c>
      <c r="W251" s="23" t="s">
        <v>37</v>
      </c>
      <c r="X251" s="23" t="s">
        <v>37</v>
      </c>
      <c r="Y251" s="23" t="s">
        <v>37</v>
      </c>
      <c r="Z251" s="19" t="str">
        <f t="shared" si="6"/>
        <v/>
      </c>
      <c r="AA251" s="19" t="str">
        <f t="shared" si="19"/>
        <v/>
      </c>
      <c r="AB251" s="19">
        <f t="shared" si="8"/>
        <v>375</v>
      </c>
      <c r="AC251" s="19">
        <f t="shared" si="20"/>
        <v>93.75</v>
      </c>
      <c r="AD251" s="19">
        <f t="shared" si="21"/>
        <v>173.5</v>
      </c>
      <c r="AE251" s="19" t="str">
        <f t="shared" si="22"/>
        <v>Нет моды</v>
      </c>
      <c r="AF251" s="19">
        <f t="shared" si="23"/>
        <v>70</v>
      </c>
      <c r="AG251" s="19">
        <f t="shared" si="24"/>
        <v>109</v>
      </c>
      <c r="AH251" s="20" t="str">
        <f t="shared" si="14"/>
        <v>Город: 74%; Село: 26%</v>
      </c>
      <c r="AI251" s="24"/>
      <c r="AJ251" s="24"/>
      <c r="AK251" s="24"/>
      <c r="AL251" s="22">
        <f t="shared" si="25"/>
        <v>1</v>
      </c>
    </row>
    <row r="252" ht="12.75" customHeight="1">
      <c r="A252" s="13" t="s">
        <v>53</v>
      </c>
      <c r="B252" s="13" t="str">
        <f>IFERROR(__xludf.DUMMYFUNCTION("REGEXREPLACE(A252, ""\d"", """")"),"         Владимирская область")</f>
        <v>         Владимирская область</v>
      </c>
      <c r="C252" s="14" t="str">
        <f t="shared" si="15"/>
        <v>Владимирская область</v>
      </c>
      <c r="D252" s="3">
        <f t="shared" si="16"/>
        <v>2</v>
      </c>
      <c r="E252" s="15" t="s">
        <v>48</v>
      </c>
      <c r="F252" s="13" t="str">
        <f>IFERROR(__xludf.DUMMYFUNCTION("REGEXEXTRACT(E252, ""[А-Яа-я].*"")"),"Убийство")</f>
        <v>Убийство</v>
      </c>
      <c r="G252" s="16">
        <f t="shared" si="17"/>
        <v>2</v>
      </c>
      <c r="H252" s="13" t="s">
        <v>28</v>
      </c>
      <c r="I252" s="13" t="str">
        <f>IFERROR(__xludf.DUMMYFUNCTION("REGEXREPLACE(H252, "".*\s"", """")"),"человек")</f>
        <v>человек</v>
      </c>
      <c r="J252" s="13" t="s">
        <v>29</v>
      </c>
      <c r="K252" s="17" t="str">
        <f>IFERROR(__xludf.DUMMYFUNCTION("REGEXREPLACE(J252, ""^[\d\s]+"", """")"),"значение показателя за год")</f>
        <v>значение показателя за год</v>
      </c>
      <c r="L252" s="16">
        <f t="shared" si="18"/>
        <v>2</v>
      </c>
      <c r="M252" s="13" t="s">
        <v>30</v>
      </c>
      <c r="N252" s="13" t="str">
        <f>IFERROR(__xludf.DUMMYFUNCTION("REGEXEXTRACT(M252, "" (.+)$"")"),"все население")</f>
        <v>все население</v>
      </c>
      <c r="O252" s="18">
        <v>132.0</v>
      </c>
      <c r="P252" s="18">
        <v>155.0</v>
      </c>
      <c r="Q252" s="18">
        <v>112.0</v>
      </c>
      <c r="R252" s="18">
        <v>136.0</v>
      </c>
      <c r="S252" s="18">
        <v>145.0</v>
      </c>
      <c r="T252" s="18">
        <v>105.0</v>
      </c>
      <c r="U252" s="18">
        <v>92.0</v>
      </c>
      <c r="V252" s="18">
        <v>78.0</v>
      </c>
      <c r="W252" s="18">
        <v>86.0</v>
      </c>
      <c r="X252" s="18">
        <v>83.0</v>
      </c>
      <c r="Y252" s="18">
        <v>72.0</v>
      </c>
      <c r="Z252" s="19">
        <f t="shared" si="6"/>
        <v>1196</v>
      </c>
      <c r="AA252" s="19" t="str">
        <f t="shared" si="19"/>
        <v/>
      </c>
      <c r="AB252" s="19" t="str">
        <f t="shared" si="8"/>
        <v/>
      </c>
      <c r="AC252" s="19">
        <f t="shared" si="20"/>
        <v>108.7272727</v>
      </c>
      <c r="AD252" s="19">
        <f t="shared" si="21"/>
        <v>100</v>
      </c>
      <c r="AE252" s="19" t="str">
        <f t="shared" si="22"/>
        <v>Нет моды</v>
      </c>
      <c r="AF252" s="19">
        <f t="shared" si="23"/>
        <v>72</v>
      </c>
      <c r="AG252" s="19">
        <f t="shared" si="24"/>
        <v>155</v>
      </c>
      <c r="AH252" s="20" t="str">
        <f t="shared" si="14"/>
        <v/>
      </c>
      <c r="AI252" s="21"/>
      <c r="AJ252" s="21"/>
      <c r="AK252" s="21"/>
      <c r="AL252" s="22">
        <f t="shared" si="25"/>
        <v>1</v>
      </c>
    </row>
    <row r="253" ht="12.75" customHeight="1">
      <c r="A253" s="13" t="s">
        <v>53</v>
      </c>
      <c r="B253" s="13" t="str">
        <f>IFERROR(__xludf.DUMMYFUNCTION("REGEXREPLACE(A253, ""\d"", """")"),"         Владимирская область")</f>
        <v>         Владимирская область</v>
      </c>
      <c r="C253" s="14" t="str">
        <f t="shared" si="15"/>
        <v>Владимирская область</v>
      </c>
      <c r="D253" s="3">
        <f t="shared" si="16"/>
        <v>2</v>
      </c>
      <c r="E253" s="15" t="s">
        <v>48</v>
      </c>
      <c r="F253" s="13" t="str">
        <f>IFERROR(__xludf.DUMMYFUNCTION("REGEXEXTRACT(E253, ""[А-Яа-я].*"")"),"Убийство")</f>
        <v>Убийство</v>
      </c>
      <c r="G253" s="16">
        <f t="shared" si="17"/>
        <v>2</v>
      </c>
      <c r="H253" s="13" t="s">
        <v>28</v>
      </c>
      <c r="I253" s="13" t="str">
        <f>IFERROR(__xludf.DUMMYFUNCTION("REGEXREPLACE(H253, "".*\s"", """")"),"человек")</f>
        <v>человек</v>
      </c>
      <c r="J253" s="13" t="s">
        <v>29</v>
      </c>
      <c r="K253" s="17" t="str">
        <f>IFERROR(__xludf.DUMMYFUNCTION("REGEXREPLACE(J253, ""^[\d\s]+"", """")"),"значение показателя за год")</f>
        <v>значение показателя за год</v>
      </c>
      <c r="L253" s="16">
        <f t="shared" si="18"/>
        <v>2</v>
      </c>
      <c r="M253" s="13" t="s">
        <v>31</v>
      </c>
      <c r="N253" s="13" t="str">
        <f>IFERROR(__xludf.DUMMYFUNCTION("REGEXEXTRACT(M253, "" (.+)$"")"),"городское население")</f>
        <v>городское население</v>
      </c>
      <c r="O253" s="18">
        <v>104.0</v>
      </c>
      <c r="P253" s="18">
        <v>119.0</v>
      </c>
      <c r="Q253" s="18">
        <v>84.0</v>
      </c>
      <c r="R253" s="18">
        <v>103.0</v>
      </c>
      <c r="S253" s="18">
        <v>110.0</v>
      </c>
      <c r="T253" s="18">
        <v>79.0</v>
      </c>
      <c r="U253" s="18">
        <v>72.0</v>
      </c>
      <c r="V253" s="18">
        <v>60.0</v>
      </c>
      <c r="W253" s="18">
        <v>66.0</v>
      </c>
      <c r="X253" s="18">
        <v>60.0</v>
      </c>
      <c r="Y253" s="18">
        <v>59.0</v>
      </c>
      <c r="Z253" s="19" t="str">
        <f t="shared" si="6"/>
        <v/>
      </c>
      <c r="AA253" s="19">
        <f t="shared" si="19"/>
        <v>916</v>
      </c>
      <c r="AB253" s="19" t="str">
        <f t="shared" si="8"/>
        <v/>
      </c>
      <c r="AC253" s="19">
        <f t="shared" si="20"/>
        <v>83.27272727</v>
      </c>
      <c r="AD253" s="19">
        <f t="shared" si="21"/>
        <v>89</v>
      </c>
      <c r="AE253" s="19" t="str">
        <f t="shared" si="22"/>
        <v>Нет моды</v>
      </c>
      <c r="AF253" s="19">
        <f t="shared" si="23"/>
        <v>59</v>
      </c>
      <c r="AG253" s="19">
        <f t="shared" si="24"/>
        <v>119</v>
      </c>
      <c r="AH253" s="20" t="str">
        <f t="shared" si="14"/>
        <v/>
      </c>
      <c r="AI253" s="21"/>
      <c r="AJ253" s="21"/>
      <c r="AK253" s="21"/>
      <c r="AL253" s="22">
        <f t="shared" si="25"/>
        <v>1</v>
      </c>
    </row>
    <row r="254" ht="12.75" customHeight="1">
      <c r="A254" s="13" t="s">
        <v>53</v>
      </c>
      <c r="B254" s="13" t="str">
        <f>IFERROR(__xludf.DUMMYFUNCTION("REGEXREPLACE(A254, ""\d"", """")"),"         Владимирская область")</f>
        <v>         Владимирская область</v>
      </c>
      <c r="C254" s="14" t="str">
        <f t="shared" si="15"/>
        <v>Владимирская область</v>
      </c>
      <c r="D254" s="3">
        <f t="shared" si="16"/>
        <v>2</v>
      </c>
      <c r="E254" s="15" t="s">
        <v>48</v>
      </c>
      <c r="F254" s="13" t="str">
        <f>IFERROR(__xludf.DUMMYFUNCTION("REGEXEXTRACT(E254, ""[А-Яа-я].*"")"),"Убийство")</f>
        <v>Убийство</v>
      </c>
      <c r="G254" s="16">
        <f t="shared" si="17"/>
        <v>2</v>
      </c>
      <c r="H254" s="13" t="s">
        <v>28</v>
      </c>
      <c r="I254" s="13" t="str">
        <f>IFERROR(__xludf.DUMMYFUNCTION("REGEXREPLACE(H254, "".*\s"", """")"),"человек")</f>
        <v>человек</v>
      </c>
      <c r="J254" s="13" t="s">
        <v>29</v>
      </c>
      <c r="K254" s="17" t="str">
        <f>IFERROR(__xludf.DUMMYFUNCTION("REGEXREPLACE(J254, ""^[\d\s]+"", """")"),"значение показателя за год")</f>
        <v>значение показателя за год</v>
      </c>
      <c r="L254" s="16">
        <f t="shared" si="18"/>
        <v>2</v>
      </c>
      <c r="M254" s="13" t="s">
        <v>32</v>
      </c>
      <c r="N254" s="13" t="str">
        <f>IFERROR(__xludf.DUMMYFUNCTION("REGEXEXTRACT(M254, "" (.+)$"")"),"сельское население")</f>
        <v>сельское население</v>
      </c>
      <c r="O254" s="18">
        <v>28.0</v>
      </c>
      <c r="P254" s="18">
        <v>36.0</v>
      </c>
      <c r="Q254" s="18">
        <v>28.0</v>
      </c>
      <c r="R254" s="18">
        <v>33.0</v>
      </c>
      <c r="S254" s="18">
        <v>35.0</v>
      </c>
      <c r="T254" s="18">
        <v>26.0</v>
      </c>
      <c r="U254" s="18">
        <v>20.0</v>
      </c>
      <c r="V254" s="18">
        <v>18.0</v>
      </c>
      <c r="W254" s="18">
        <v>20.0</v>
      </c>
      <c r="X254" s="18">
        <v>23.0</v>
      </c>
      <c r="Y254" s="18">
        <v>13.0</v>
      </c>
      <c r="Z254" s="19" t="str">
        <f t="shared" si="6"/>
        <v/>
      </c>
      <c r="AA254" s="19" t="str">
        <f t="shared" si="19"/>
        <v/>
      </c>
      <c r="AB254" s="19">
        <f t="shared" si="8"/>
        <v>280</v>
      </c>
      <c r="AC254" s="19">
        <f t="shared" si="20"/>
        <v>25.45454545</v>
      </c>
      <c r="AD254" s="19">
        <f t="shared" si="21"/>
        <v>47.5</v>
      </c>
      <c r="AE254" s="19" t="str">
        <f t="shared" si="22"/>
        <v>Нет моды</v>
      </c>
      <c r="AF254" s="19">
        <f t="shared" si="23"/>
        <v>13</v>
      </c>
      <c r="AG254" s="19">
        <f t="shared" si="24"/>
        <v>36</v>
      </c>
      <c r="AH254" s="20" t="str">
        <f t="shared" si="14"/>
        <v>Город: 77%; Село: 23%</v>
      </c>
      <c r="AI254" s="21"/>
      <c r="AJ254" s="21"/>
      <c r="AK254" s="21"/>
      <c r="AL254" s="22">
        <f t="shared" si="25"/>
        <v>1</v>
      </c>
    </row>
    <row r="255" ht="12.75" customHeight="1">
      <c r="A255" s="13" t="s">
        <v>53</v>
      </c>
      <c r="B255" s="13" t="str">
        <f>IFERROR(__xludf.DUMMYFUNCTION("REGEXREPLACE(A255, ""\d"", """")"),"         Владимирская область")</f>
        <v>         Владимирская область</v>
      </c>
      <c r="C255" s="14" t="str">
        <f t="shared" si="15"/>
        <v>Владимирская область</v>
      </c>
      <c r="D255" s="3">
        <f t="shared" si="16"/>
        <v>2</v>
      </c>
      <c r="E255" s="15" t="s">
        <v>49</v>
      </c>
      <c r="F255" s="13" t="str">
        <f>IFERROR(__xludf.DUMMYFUNCTION("REGEXEXTRACT(E255, ""[А-Яа-я].*"")"),"Цереброваскулярные болезни")</f>
        <v>Цереброваскулярные болезни</v>
      </c>
      <c r="G255" s="16">
        <f t="shared" si="17"/>
        <v>2</v>
      </c>
      <c r="H255" s="13" t="s">
        <v>28</v>
      </c>
      <c r="I255" s="13" t="str">
        <f>IFERROR(__xludf.DUMMYFUNCTION("REGEXREPLACE(H255, "".*\s"", """")"),"человек")</f>
        <v>человек</v>
      </c>
      <c r="J255" s="13" t="s">
        <v>29</v>
      </c>
      <c r="K255" s="17" t="str">
        <f>IFERROR(__xludf.DUMMYFUNCTION("REGEXREPLACE(J255, ""^[\d\s]+"", """")"),"значение показателя за год")</f>
        <v>значение показателя за год</v>
      </c>
      <c r="L255" s="16">
        <f t="shared" si="18"/>
        <v>2</v>
      </c>
      <c r="M255" s="13" t="s">
        <v>30</v>
      </c>
      <c r="N255" s="13" t="str">
        <f>IFERROR(__xludf.DUMMYFUNCTION("REGEXEXTRACT(M255, "" (.+)$"")"),"все население")</f>
        <v>все население</v>
      </c>
      <c r="O255" s="18">
        <v>4781.0</v>
      </c>
      <c r="P255" s="18">
        <v>4219.0</v>
      </c>
      <c r="Q255" s="18">
        <v>3892.0</v>
      </c>
      <c r="R255" s="18">
        <v>3959.0</v>
      </c>
      <c r="S255" s="18">
        <v>3802.0</v>
      </c>
      <c r="T255" s="18">
        <v>3647.0</v>
      </c>
      <c r="U255" s="18">
        <v>3380.0</v>
      </c>
      <c r="V255" s="18">
        <v>3770.0</v>
      </c>
      <c r="W255" s="18">
        <v>3907.0</v>
      </c>
      <c r="X255" s="18">
        <v>3148.0</v>
      </c>
      <c r="Y255" s="18">
        <v>2800.0</v>
      </c>
      <c r="Z255" s="19">
        <f t="shared" si="6"/>
        <v>41305</v>
      </c>
      <c r="AA255" s="19" t="str">
        <f t="shared" si="19"/>
        <v/>
      </c>
      <c r="AB255" s="19" t="str">
        <f t="shared" si="8"/>
        <v/>
      </c>
      <c r="AC255" s="19">
        <f t="shared" si="20"/>
        <v>3755</v>
      </c>
      <c r="AD255" s="19">
        <f t="shared" si="21"/>
        <v>1418</v>
      </c>
      <c r="AE255" s="19" t="str">
        <f t="shared" si="22"/>
        <v>Нет моды</v>
      </c>
      <c r="AF255" s="19">
        <f t="shared" si="23"/>
        <v>2800</v>
      </c>
      <c r="AG255" s="19">
        <f t="shared" si="24"/>
        <v>4781</v>
      </c>
      <c r="AH255" s="20" t="str">
        <f t="shared" si="14"/>
        <v/>
      </c>
      <c r="AI255" s="21"/>
      <c r="AJ255" s="21"/>
      <c r="AK255" s="21"/>
      <c r="AL255" s="22">
        <f t="shared" si="25"/>
        <v>1</v>
      </c>
    </row>
    <row r="256" ht="12.75" customHeight="1">
      <c r="A256" s="13" t="s">
        <v>53</v>
      </c>
      <c r="B256" s="13" t="str">
        <f>IFERROR(__xludf.DUMMYFUNCTION("REGEXREPLACE(A256, ""\d"", """")"),"         Владимирская область")</f>
        <v>         Владимирская область</v>
      </c>
      <c r="C256" s="14" t="str">
        <f t="shared" si="15"/>
        <v>Владимирская область</v>
      </c>
      <c r="D256" s="3">
        <f t="shared" si="16"/>
        <v>2</v>
      </c>
      <c r="E256" s="15" t="s">
        <v>49</v>
      </c>
      <c r="F256" s="13" t="str">
        <f>IFERROR(__xludf.DUMMYFUNCTION("REGEXEXTRACT(E256, ""[А-Яа-я].*"")"),"Цереброваскулярные болезни")</f>
        <v>Цереброваскулярные болезни</v>
      </c>
      <c r="G256" s="16">
        <f t="shared" si="17"/>
        <v>2</v>
      </c>
      <c r="H256" s="13" t="s">
        <v>28</v>
      </c>
      <c r="I256" s="13" t="str">
        <f>IFERROR(__xludf.DUMMYFUNCTION("REGEXREPLACE(H256, "".*\s"", """")"),"человек")</f>
        <v>человек</v>
      </c>
      <c r="J256" s="13" t="s">
        <v>29</v>
      </c>
      <c r="K256" s="17" t="str">
        <f>IFERROR(__xludf.DUMMYFUNCTION("REGEXREPLACE(J256, ""^[\d\s]+"", """")"),"значение показателя за год")</f>
        <v>значение показателя за год</v>
      </c>
      <c r="L256" s="16">
        <f t="shared" si="18"/>
        <v>2</v>
      </c>
      <c r="M256" s="13" t="s">
        <v>31</v>
      </c>
      <c r="N256" s="13" t="str">
        <f>IFERROR(__xludf.DUMMYFUNCTION("REGEXEXTRACT(M256, "" (.+)$"")"),"городское население")</f>
        <v>городское население</v>
      </c>
      <c r="O256" s="18">
        <v>3627.0</v>
      </c>
      <c r="P256" s="18">
        <v>3096.0</v>
      </c>
      <c r="Q256" s="18">
        <v>2839.0</v>
      </c>
      <c r="R256" s="18">
        <v>2928.0</v>
      </c>
      <c r="S256" s="18">
        <v>2822.0</v>
      </c>
      <c r="T256" s="18">
        <v>2775.0</v>
      </c>
      <c r="U256" s="18">
        <v>2526.0</v>
      </c>
      <c r="V256" s="18">
        <v>2870.0</v>
      </c>
      <c r="W256" s="18">
        <v>2948.0</v>
      </c>
      <c r="X256" s="18">
        <v>2419.0</v>
      </c>
      <c r="Y256" s="18">
        <v>2126.0</v>
      </c>
      <c r="Z256" s="19" t="str">
        <f t="shared" si="6"/>
        <v/>
      </c>
      <c r="AA256" s="19">
        <f t="shared" si="19"/>
        <v>30976</v>
      </c>
      <c r="AB256" s="19" t="str">
        <f t="shared" si="8"/>
        <v/>
      </c>
      <c r="AC256" s="19">
        <f t="shared" si="20"/>
        <v>2816</v>
      </c>
      <c r="AD256" s="19">
        <f t="shared" si="21"/>
        <v>3122</v>
      </c>
      <c r="AE256" s="19" t="str">
        <f t="shared" si="22"/>
        <v>Нет моды</v>
      </c>
      <c r="AF256" s="19">
        <f t="shared" si="23"/>
        <v>2126</v>
      </c>
      <c r="AG256" s="19">
        <f t="shared" si="24"/>
        <v>3627</v>
      </c>
      <c r="AH256" s="20" t="str">
        <f t="shared" si="14"/>
        <v/>
      </c>
      <c r="AI256" s="21"/>
      <c r="AJ256" s="21"/>
      <c r="AK256" s="21"/>
      <c r="AL256" s="22">
        <f t="shared" si="25"/>
        <v>1</v>
      </c>
    </row>
    <row r="257" ht="12.75" customHeight="1">
      <c r="A257" s="13" t="s">
        <v>53</v>
      </c>
      <c r="B257" s="13" t="str">
        <f>IFERROR(__xludf.DUMMYFUNCTION("REGEXREPLACE(A257, ""\d"", """")"),"         Владимирская область")</f>
        <v>         Владимирская область</v>
      </c>
      <c r="C257" s="14" t="str">
        <f t="shared" si="15"/>
        <v>Владимирская область</v>
      </c>
      <c r="D257" s="3">
        <f t="shared" si="16"/>
        <v>2</v>
      </c>
      <c r="E257" s="15" t="s">
        <v>49</v>
      </c>
      <c r="F257" s="13" t="str">
        <f>IFERROR(__xludf.DUMMYFUNCTION("REGEXEXTRACT(E257, ""[А-Яа-я].*"")"),"Цереброваскулярные болезни")</f>
        <v>Цереброваскулярные болезни</v>
      </c>
      <c r="G257" s="16">
        <f t="shared" si="17"/>
        <v>2</v>
      </c>
      <c r="H257" s="13" t="s">
        <v>28</v>
      </c>
      <c r="I257" s="13" t="str">
        <f>IFERROR(__xludf.DUMMYFUNCTION("REGEXREPLACE(H257, "".*\s"", """")"),"человек")</f>
        <v>человек</v>
      </c>
      <c r="J257" s="13" t="s">
        <v>29</v>
      </c>
      <c r="K257" s="17" t="str">
        <f>IFERROR(__xludf.DUMMYFUNCTION("REGEXREPLACE(J257, ""^[\d\s]+"", """")"),"значение показателя за год")</f>
        <v>значение показателя за год</v>
      </c>
      <c r="L257" s="16">
        <f t="shared" si="18"/>
        <v>2</v>
      </c>
      <c r="M257" s="13" t="s">
        <v>32</v>
      </c>
      <c r="N257" s="13" t="str">
        <f>IFERROR(__xludf.DUMMYFUNCTION("REGEXEXTRACT(M257, "" (.+)$"")"),"сельское население")</f>
        <v>сельское население</v>
      </c>
      <c r="O257" s="18">
        <v>1154.0</v>
      </c>
      <c r="P257" s="18">
        <v>1123.0</v>
      </c>
      <c r="Q257" s="18">
        <v>1053.0</v>
      </c>
      <c r="R257" s="18">
        <v>1031.0</v>
      </c>
      <c r="S257" s="18">
        <v>980.0</v>
      </c>
      <c r="T257" s="18">
        <v>872.0</v>
      </c>
      <c r="U257" s="18">
        <v>854.0</v>
      </c>
      <c r="V257" s="18">
        <v>900.0</v>
      </c>
      <c r="W257" s="18">
        <v>959.0</v>
      </c>
      <c r="X257" s="18">
        <v>729.0</v>
      </c>
      <c r="Y257" s="18">
        <v>674.0</v>
      </c>
      <c r="Z257" s="19" t="str">
        <f t="shared" si="6"/>
        <v/>
      </c>
      <c r="AA257" s="19" t="str">
        <f t="shared" si="19"/>
        <v/>
      </c>
      <c r="AB257" s="19">
        <f t="shared" si="8"/>
        <v>10329</v>
      </c>
      <c r="AC257" s="19">
        <f t="shared" si="20"/>
        <v>939</v>
      </c>
      <c r="AD257" s="19">
        <f t="shared" si="21"/>
        <v>1640</v>
      </c>
      <c r="AE257" s="19" t="str">
        <f t="shared" si="22"/>
        <v>Нет моды</v>
      </c>
      <c r="AF257" s="19">
        <f t="shared" si="23"/>
        <v>674</v>
      </c>
      <c r="AG257" s="19">
        <f t="shared" si="24"/>
        <v>1154</v>
      </c>
      <c r="AH257" s="20" t="str">
        <f t="shared" si="14"/>
        <v>Город: 75%; Село: 25%</v>
      </c>
      <c r="AI257" s="21"/>
      <c r="AJ257" s="21"/>
      <c r="AK257" s="21"/>
      <c r="AL257" s="22">
        <f t="shared" si="25"/>
        <v>1</v>
      </c>
    </row>
    <row r="258" ht="12.75" customHeight="1">
      <c r="A258" s="13" t="s">
        <v>54</v>
      </c>
      <c r="B258" s="13" t="str">
        <f>IFERROR(__xludf.DUMMYFUNCTION("REGEXREPLACE(A258, ""\d"", """")"),"         Воронежская область")</f>
        <v>         Воронежская область</v>
      </c>
      <c r="C258" s="14" t="str">
        <f t="shared" si="15"/>
        <v>Воронежская область</v>
      </c>
      <c r="D258" s="3">
        <f t="shared" si="16"/>
        <v>2</v>
      </c>
      <c r="E258" s="15" t="s">
        <v>27</v>
      </c>
      <c r="F258" s="13" t="str">
        <f>IFERROR(__xludf.DUMMYFUNCTION("REGEXEXTRACT(E258, ""[А-Яа-я].*"")"),"Болезни органов дыхания")</f>
        <v>Болезни органов дыхания</v>
      </c>
      <c r="G258" s="16">
        <f t="shared" si="17"/>
        <v>2</v>
      </c>
      <c r="H258" s="13" t="s">
        <v>28</v>
      </c>
      <c r="I258" s="13" t="str">
        <f>IFERROR(__xludf.DUMMYFUNCTION("REGEXREPLACE(H258, "".*\s"", """")"),"человек")</f>
        <v>человек</v>
      </c>
      <c r="J258" s="13" t="s">
        <v>29</v>
      </c>
      <c r="K258" s="17" t="str">
        <f>IFERROR(__xludf.DUMMYFUNCTION("REGEXREPLACE(J258, ""^[\d\s]+"", """")"),"значение показателя за год")</f>
        <v>значение показателя за год</v>
      </c>
      <c r="L258" s="16">
        <f t="shared" si="18"/>
        <v>2</v>
      </c>
      <c r="M258" s="13" t="s">
        <v>30</v>
      </c>
      <c r="N258" s="13" t="str">
        <f>IFERROR(__xludf.DUMMYFUNCTION("REGEXEXTRACT(M258, "" (.+)$"")"),"все население")</f>
        <v>все население</v>
      </c>
      <c r="O258" s="18">
        <v>1524.0</v>
      </c>
      <c r="P258" s="18">
        <v>1424.0</v>
      </c>
      <c r="Q258" s="18">
        <v>1182.0</v>
      </c>
      <c r="R258" s="18">
        <v>1164.0</v>
      </c>
      <c r="S258" s="18">
        <v>876.0</v>
      </c>
      <c r="T258" s="18">
        <v>905.0</v>
      </c>
      <c r="U258" s="18">
        <v>749.0</v>
      </c>
      <c r="V258" s="18">
        <v>997.0</v>
      </c>
      <c r="W258" s="18">
        <v>693.0</v>
      </c>
      <c r="X258" s="18">
        <v>775.0</v>
      </c>
      <c r="Y258" s="18">
        <v>865.0</v>
      </c>
      <c r="Z258" s="19">
        <f t="shared" si="6"/>
        <v>11154</v>
      </c>
      <c r="AA258" s="19" t="str">
        <f t="shared" si="19"/>
        <v/>
      </c>
      <c r="AB258" s="19" t="str">
        <f t="shared" si="8"/>
        <v/>
      </c>
      <c r="AC258" s="19">
        <f t="shared" si="20"/>
        <v>1014</v>
      </c>
      <c r="AD258" s="19">
        <f t="shared" si="21"/>
        <v>932</v>
      </c>
      <c r="AE258" s="19" t="str">
        <f t="shared" si="22"/>
        <v>Нет моды</v>
      </c>
      <c r="AF258" s="19">
        <f t="shared" si="23"/>
        <v>693</v>
      </c>
      <c r="AG258" s="19">
        <f t="shared" si="24"/>
        <v>1524</v>
      </c>
      <c r="AH258" s="20" t="str">
        <f t="shared" si="14"/>
        <v/>
      </c>
      <c r="AI258" s="21"/>
      <c r="AJ258" s="21"/>
      <c r="AK258" s="21"/>
      <c r="AL258" s="22">
        <f t="shared" si="25"/>
        <v>1</v>
      </c>
    </row>
    <row r="259" ht="12.75" customHeight="1">
      <c r="A259" s="13" t="s">
        <v>54</v>
      </c>
      <c r="B259" s="13" t="str">
        <f>IFERROR(__xludf.DUMMYFUNCTION("REGEXREPLACE(A259, ""\d"", """")"),"         Воронежская область")</f>
        <v>         Воронежская область</v>
      </c>
      <c r="C259" s="14" t="str">
        <f t="shared" si="15"/>
        <v>Воронежская область</v>
      </c>
      <c r="D259" s="3">
        <f t="shared" si="16"/>
        <v>2</v>
      </c>
      <c r="E259" s="15" t="s">
        <v>27</v>
      </c>
      <c r="F259" s="13" t="str">
        <f>IFERROR(__xludf.DUMMYFUNCTION("REGEXEXTRACT(E259, ""[А-Яа-я].*"")"),"Болезни органов дыхания")</f>
        <v>Болезни органов дыхания</v>
      </c>
      <c r="G259" s="16">
        <f t="shared" si="17"/>
        <v>2</v>
      </c>
      <c r="H259" s="13" t="s">
        <v>28</v>
      </c>
      <c r="I259" s="13" t="str">
        <f>IFERROR(__xludf.DUMMYFUNCTION("REGEXREPLACE(H259, "".*\s"", """")"),"человек")</f>
        <v>человек</v>
      </c>
      <c r="J259" s="13" t="s">
        <v>29</v>
      </c>
      <c r="K259" s="17" t="str">
        <f>IFERROR(__xludf.DUMMYFUNCTION("REGEXREPLACE(J259, ""^[\d\s]+"", """")"),"значение показателя за год")</f>
        <v>значение показателя за год</v>
      </c>
      <c r="L259" s="16">
        <f t="shared" si="18"/>
        <v>2</v>
      </c>
      <c r="M259" s="13" t="s">
        <v>31</v>
      </c>
      <c r="N259" s="13" t="str">
        <f>IFERROR(__xludf.DUMMYFUNCTION("REGEXEXTRACT(M259, "" (.+)$"")"),"городское население")</f>
        <v>городское население</v>
      </c>
      <c r="O259" s="18">
        <v>770.0</v>
      </c>
      <c r="P259" s="18">
        <v>781.0</v>
      </c>
      <c r="Q259" s="18">
        <v>666.0</v>
      </c>
      <c r="R259" s="18">
        <v>708.0</v>
      </c>
      <c r="S259" s="18">
        <v>479.0</v>
      </c>
      <c r="T259" s="18">
        <v>544.0</v>
      </c>
      <c r="U259" s="18">
        <v>457.0</v>
      </c>
      <c r="V259" s="18">
        <v>638.0</v>
      </c>
      <c r="W259" s="18">
        <v>438.0</v>
      </c>
      <c r="X259" s="18">
        <v>462.0</v>
      </c>
      <c r="Y259" s="18">
        <v>518.0</v>
      </c>
      <c r="Z259" s="19" t="str">
        <f t="shared" si="6"/>
        <v/>
      </c>
      <c r="AA259" s="19">
        <f t="shared" si="19"/>
        <v>6461</v>
      </c>
      <c r="AB259" s="19" t="str">
        <f t="shared" si="8"/>
        <v/>
      </c>
      <c r="AC259" s="19">
        <f t="shared" si="20"/>
        <v>587.3636364</v>
      </c>
      <c r="AD259" s="19">
        <f t="shared" si="21"/>
        <v>759.5</v>
      </c>
      <c r="AE259" s="19" t="str">
        <f t="shared" si="22"/>
        <v>Нет моды</v>
      </c>
      <c r="AF259" s="19">
        <f t="shared" si="23"/>
        <v>438</v>
      </c>
      <c r="AG259" s="19">
        <f t="shared" si="24"/>
        <v>781</v>
      </c>
      <c r="AH259" s="20" t="str">
        <f t="shared" si="14"/>
        <v/>
      </c>
      <c r="AI259" s="21"/>
      <c r="AJ259" s="21"/>
      <c r="AK259" s="21"/>
      <c r="AL259" s="22">
        <f t="shared" si="25"/>
        <v>1</v>
      </c>
    </row>
    <row r="260" ht="12.75" customHeight="1">
      <c r="A260" s="13" t="s">
        <v>54</v>
      </c>
      <c r="B260" s="13" t="str">
        <f>IFERROR(__xludf.DUMMYFUNCTION("REGEXREPLACE(A260, ""\d"", """")"),"         Воронежская область")</f>
        <v>         Воронежская область</v>
      </c>
      <c r="C260" s="14" t="str">
        <f t="shared" si="15"/>
        <v>Воронежская область</v>
      </c>
      <c r="D260" s="3">
        <f t="shared" si="16"/>
        <v>2</v>
      </c>
      <c r="E260" s="15" t="s">
        <v>27</v>
      </c>
      <c r="F260" s="13" t="str">
        <f>IFERROR(__xludf.DUMMYFUNCTION("REGEXEXTRACT(E260, ""[А-Яа-я].*"")"),"Болезни органов дыхания")</f>
        <v>Болезни органов дыхания</v>
      </c>
      <c r="G260" s="16">
        <f t="shared" si="17"/>
        <v>2</v>
      </c>
      <c r="H260" s="13" t="s">
        <v>28</v>
      </c>
      <c r="I260" s="13" t="str">
        <f>IFERROR(__xludf.DUMMYFUNCTION("REGEXREPLACE(H260, "".*\s"", """")"),"человек")</f>
        <v>человек</v>
      </c>
      <c r="J260" s="13" t="s">
        <v>29</v>
      </c>
      <c r="K260" s="17" t="str">
        <f>IFERROR(__xludf.DUMMYFUNCTION("REGEXREPLACE(J260, ""^[\d\s]+"", """")"),"значение показателя за год")</f>
        <v>значение показателя за год</v>
      </c>
      <c r="L260" s="16">
        <f t="shared" si="18"/>
        <v>2</v>
      </c>
      <c r="M260" s="13" t="s">
        <v>32</v>
      </c>
      <c r="N260" s="13" t="str">
        <f>IFERROR(__xludf.DUMMYFUNCTION("REGEXEXTRACT(M260, "" (.+)$"")"),"сельское население")</f>
        <v>сельское население</v>
      </c>
      <c r="O260" s="18">
        <v>754.0</v>
      </c>
      <c r="P260" s="18">
        <v>643.0</v>
      </c>
      <c r="Q260" s="18">
        <v>516.0</v>
      </c>
      <c r="R260" s="18">
        <v>456.0</v>
      </c>
      <c r="S260" s="18">
        <v>397.0</v>
      </c>
      <c r="T260" s="18">
        <v>361.0</v>
      </c>
      <c r="U260" s="18">
        <v>292.0</v>
      </c>
      <c r="V260" s="18">
        <v>359.0</v>
      </c>
      <c r="W260" s="18">
        <v>255.0</v>
      </c>
      <c r="X260" s="18">
        <v>313.0</v>
      </c>
      <c r="Y260" s="18">
        <v>347.0</v>
      </c>
      <c r="Z260" s="19" t="str">
        <f t="shared" si="6"/>
        <v/>
      </c>
      <c r="AA260" s="19" t="str">
        <f t="shared" si="19"/>
        <v/>
      </c>
      <c r="AB260" s="19">
        <f t="shared" si="8"/>
        <v>4693</v>
      </c>
      <c r="AC260" s="19">
        <f t="shared" si="20"/>
        <v>426.6363636</v>
      </c>
      <c r="AD260" s="19">
        <f t="shared" si="21"/>
        <v>470.5</v>
      </c>
      <c r="AE260" s="19" t="str">
        <f t="shared" si="22"/>
        <v>Нет моды</v>
      </c>
      <c r="AF260" s="19">
        <f t="shared" si="23"/>
        <v>255</v>
      </c>
      <c r="AG260" s="19">
        <f t="shared" si="24"/>
        <v>754</v>
      </c>
      <c r="AH260" s="20" t="str">
        <f t="shared" si="14"/>
        <v>Город: 58%; Село: 42%</v>
      </c>
      <c r="AI260" s="21"/>
      <c r="AJ260" s="21"/>
      <c r="AK260" s="21"/>
      <c r="AL260" s="22">
        <f t="shared" si="25"/>
        <v>1</v>
      </c>
    </row>
    <row r="261" ht="12.75" customHeight="1">
      <c r="A261" s="13" t="s">
        <v>54</v>
      </c>
      <c r="B261" s="13" t="str">
        <f>IFERROR(__xludf.DUMMYFUNCTION("REGEXREPLACE(A261, ""\d"", """")"),"         Воронежская область")</f>
        <v>         Воронежская область</v>
      </c>
      <c r="C261" s="14" t="str">
        <f t="shared" si="15"/>
        <v>Воронежская область</v>
      </c>
      <c r="D261" s="3">
        <f t="shared" si="16"/>
        <v>2</v>
      </c>
      <c r="E261" s="15" t="s">
        <v>33</v>
      </c>
      <c r="F261" s="13" t="str">
        <f>IFERROR(__xludf.DUMMYFUNCTION("REGEXEXTRACT(E261, ""[А-Яа-я].*"")"),"Болезни органов пищеварения")</f>
        <v>Болезни органов пищеварения</v>
      </c>
      <c r="G261" s="16">
        <f t="shared" si="17"/>
        <v>2</v>
      </c>
      <c r="H261" s="13" t="s">
        <v>28</v>
      </c>
      <c r="I261" s="13" t="str">
        <f>IFERROR(__xludf.DUMMYFUNCTION("REGEXREPLACE(H261, "".*\s"", """")"),"человек")</f>
        <v>человек</v>
      </c>
      <c r="J261" s="13" t="s">
        <v>29</v>
      </c>
      <c r="K261" s="17" t="str">
        <f>IFERROR(__xludf.DUMMYFUNCTION("REGEXREPLACE(J261, ""^[\d\s]+"", """")"),"значение показателя за год")</f>
        <v>значение показателя за год</v>
      </c>
      <c r="L261" s="16">
        <f t="shared" si="18"/>
        <v>2</v>
      </c>
      <c r="M261" s="13" t="s">
        <v>30</v>
      </c>
      <c r="N261" s="13" t="str">
        <f>IFERROR(__xludf.DUMMYFUNCTION("REGEXEXTRACT(M261, "" (.+)$"")"),"все население")</f>
        <v>все население</v>
      </c>
      <c r="O261" s="18">
        <v>1463.0</v>
      </c>
      <c r="P261" s="18">
        <v>1582.0</v>
      </c>
      <c r="Q261" s="18">
        <v>1513.0</v>
      </c>
      <c r="R261" s="18">
        <v>1445.0</v>
      </c>
      <c r="S261" s="18">
        <v>1279.0</v>
      </c>
      <c r="T261" s="18">
        <v>1254.0</v>
      </c>
      <c r="U261" s="18">
        <v>1218.0</v>
      </c>
      <c r="V261" s="18">
        <v>1304.0</v>
      </c>
      <c r="W261" s="18">
        <v>1243.0</v>
      </c>
      <c r="X261" s="18">
        <v>1279.0</v>
      </c>
      <c r="Y261" s="18">
        <v>1337.0</v>
      </c>
      <c r="Z261" s="19">
        <f t="shared" si="6"/>
        <v>14917</v>
      </c>
      <c r="AA261" s="19" t="str">
        <f t="shared" si="19"/>
        <v/>
      </c>
      <c r="AB261" s="19" t="str">
        <f t="shared" si="8"/>
        <v/>
      </c>
      <c r="AC261" s="19">
        <f t="shared" si="20"/>
        <v>1356.090909</v>
      </c>
      <c r="AD261" s="19">
        <f t="shared" si="21"/>
        <v>986</v>
      </c>
      <c r="AE261" s="19" t="str">
        <f t="shared" si="22"/>
        <v>Нет моды</v>
      </c>
      <c r="AF261" s="19">
        <f t="shared" si="23"/>
        <v>1218</v>
      </c>
      <c r="AG261" s="19">
        <f t="shared" si="24"/>
        <v>1582</v>
      </c>
      <c r="AH261" s="20" t="str">
        <f t="shared" si="14"/>
        <v/>
      </c>
      <c r="AI261" s="21"/>
      <c r="AJ261" s="21"/>
      <c r="AK261" s="21"/>
      <c r="AL261" s="22">
        <f t="shared" si="25"/>
        <v>1</v>
      </c>
    </row>
    <row r="262" ht="12.75" customHeight="1">
      <c r="A262" s="13" t="s">
        <v>54</v>
      </c>
      <c r="B262" s="13" t="str">
        <f>IFERROR(__xludf.DUMMYFUNCTION("REGEXREPLACE(A262, ""\d"", """")"),"         Воронежская область")</f>
        <v>         Воронежская область</v>
      </c>
      <c r="C262" s="14" t="str">
        <f t="shared" si="15"/>
        <v>Воронежская область</v>
      </c>
      <c r="D262" s="3">
        <f t="shared" si="16"/>
        <v>2</v>
      </c>
      <c r="E262" s="15" t="s">
        <v>33</v>
      </c>
      <c r="F262" s="13" t="str">
        <f>IFERROR(__xludf.DUMMYFUNCTION("REGEXEXTRACT(E262, ""[А-Яа-я].*"")"),"Болезни органов пищеварения")</f>
        <v>Болезни органов пищеварения</v>
      </c>
      <c r="G262" s="16">
        <f t="shared" si="17"/>
        <v>2</v>
      </c>
      <c r="H262" s="13" t="s">
        <v>28</v>
      </c>
      <c r="I262" s="13" t="str">
        <f>IFERROR(__xludf.DUMMYFUNCTION("REGEXREPLACE(H262, "".*\s"", """")"),"человек")</f>
        <v>человек</v>
      </c>
      <c r="J262" s="13" t="s">
        <v>29</v>
      </c>
      <c r="K262" s="17" t="str">
        <f>IFERROR(__xludf.DUMMYFUNCTION("REGEXREPLACE(J262, ""^[\d\s]+"", """")"),"значение показателя за год")</f>
        <v>значение показателя за год</v>
      </c>
      <c r="L262" s="16">
        <f t="shared" si="18"/>
        <v>2</v>
      </c>
      <c r="M262" s="13" t="s">
        <v>31</v>
      </c>
      <c r="N262" s="13" t="str">
        <f>IFERROR(__xludf.DUMMYFUNCTION("REGEXEXTRACT(M262, "" (.+)$"")"),"городское население")</f>
        <v>городское население</v>
      </c>
      <c r="O262" s="18">
        <v>912.0</v>
      </c>
      <c r="P262" s="18">
        <v>1009.0</v>
      </c>
      <c r="Q262" s="18">
        <v>982.0</v>
      </c>
      <c r="R262" s="18">
        <v>919.0</v>
      </c>
      <c r="S262" s="18">
        <v>828.0</v>
      </c>
      <c r="T262" s="18">
        <v>806.0</v>
      </c>
      <c r="U262" s="18">
        <v>812.0</v>
      </c>
      <c r="V262" s="18">
        <v>866.0</v>
      </c>
      <c r="W262" s="18">
        <v>837.0</v>
      </c>
      <c r="X262" s="18">
        <v>867.0</v>
      </c>
      <c r="Y262" s="18">
        <v>911.0</v>
      </c>
      <c r="Z262" s="19" t="str">
        <f t="shared" si="6"/>
        <v/>
      </c>
      <c r="AA262" s="19">
        <f t="shared" si="19"/>
        <v>9749</v>
      </c>
      <c r="AB262" s="19" t="str">
        <f t="shared" si="8"/>
        <v/>
      </c>
      <c r="AC262" s="19">
        <f t="shared" si="20"/>
        <v>886.2727273</v>
      </c>
      <c r="AD262" s="19">
        <f t="shared" si="21"/>
        <v>1113.5</v>
      </c>
      <c r="AE262" s="19" t="str">
        <f t="shared" si="22"/>
        <v>Нет моды</v>
      </c>
      <c r="AF262" s="19">
        <f t="shared" si="23"/>
        <v>806</v>
      </c>
      <c r="AG262" s="19">
        <f t="shared" si="24"/>
        <v>1009</v>
      </c>
      <c r="AH262" s="20" t="str">
        <f t="shared" si="14"/>
        <v/>
      </c>
      <c r="AI262" s="21"/>
      <c r="AJ262" s="21"/>
      <c r="AK262" s="21"/>
      <c r="AL262" s="22">
        <f t="shared" si="25"/>
        <v>1</v>
      </c>
    </row>
    <row r="263" ht="12.75" customHeight="1">
      <c r="A263" s="13" t="s">
        <v>54</v>
      </c>
      <c r="B263" s="13" t="str">
        <f>IFERROR(__xludf.DUMMYFUNCTION("REGEXREPLACE(A263, ""\d"", """")"),"         Воронежская область")</f>
        <v>         Воронежская область</v>
      </c>
      <c r="C263" s="14" t="str">
        <f t="shared" si="15"/>
        <v>Воронежская область</v>
      </c>
      <c r="D263" s="3">
        <f t="shared" si="16"/>
        <v>2</v>
      </c>
      <c r="E263" s="15" t="s">
        <v>33</v>
      </c>
      <c r="F263" s="13" t="str">
        <f>IFERROR(__xludf.DUMMYFUNCTION("REGEXEXTRACT(E263, ""[А-Яа-я].*"")"),"Болезни органов пищеварения")</f>
        <v>Болезни органов пищеварения</v>
      </c>
      <c r="G263" s="16">
        <f t="shared" si="17"/>
        <v>2</v>
      </c>
      <c r="H263" s="13" t="s">
        <v>28</v>
      </c>
      <c r="I263" s="13" t="str">
        <f>IFERROR(__xludf.DUMMYFUNCTION("REGEXREPLACE(H263, "".*\s"", """")"),"человек")</f>
        <v>человек</v>
      </c>
      <c r="J263" s="13" t="s">
        <v>29</v>
      </c>
      <c r="K263" s="17" t="str">
        <f>IFERROR(__xludf.DUMMYFUNCTION("REGEXREPLACE(J263, ""^[\d\s]+"", """")"),"значение показателя за год")</f>
        <v>значение показателя за год</v>
      </c>
      <c r="L263" s="16">
        <f t="shared" si="18"/>
        <v>2</v>
      </c>
      <c r="M263" s="13" t="s">
        <v>32</v>
      </c>
      <c r="N263" s="13" t="str">
        <f>IFERROR(__xludf.DUMMYFUNCTION("REGEXEXTRACT(M263, "" (.+)$"")"),"сельское население")</f>
        <v>сельское население</v>
      </c>
      <c r="O263" s="18">
        <v>551.0</v>
      </c>
      <c r="P263" s="18">
        <v>573.0</v>
      </c>
      <c r="Q263" s="18">
        <v>531.0</v>
      </c>
      <c r="R263" s="18">
        <v>526.0</v>
      </c>
      <c r="S263" s="18">
        <v>451.0</v>
      </c>
      <c r="T263" s="18">
        <v>448.0</v>
      </c>
      <c r="U263" s="18">
        <v>406.0</v>
      </c>
      <c r="V263" s="18">
        <v>438.0</v>
      </c>
      <c r="W263" s="18">
        <v>406.0</v>
      </c>
      <c r="X263" s="18">
        <v>412.0</v>
      </c>
      <c r="Y263" s="18">
        <v>426.0</v>
      </c>
      <c r="Z263" s="19" t="str">
        <f t="shared" si="6"/>
        <v/>
      </c>
      <c r="AA263" s="19" t="str">
        <f t="shared" si="19"/>
        <v/>
      </c>
      <c r="AB263" s="19">
        <f t="shared" si="8"/>
        <v>5168</v>
      </c>
      <c r="AC263" s="19">
        <f t="shared" si="20"/>
        <v>469.8181818</v>
      </c>
      <c r="AD263" s="19">
        <f t="shared" si="21"/>
        <v>689.5</v>
      </c>
      <c r="AE263" s="19" t="str">
        <f t="shared" si="22"/>
        <v>Нет моды</v>
      </c>
      <c r="AF263" s="19">
        <f t="shared" si="23"/>
        <v>406</v>
      </c>
      <c r="AG263" s="19">
        <f t="shared" si="24"/>
        <v>573</v>
      </c>
      <c r="AH263" s="20" t="str">
        <f t="shared" si="14"/>
        <v>Город: 65%; Село: 35%</v>
      </c>
      <c r="AI263" s="21"/>
      <c r="AJ263" s="21"/>
      <c r="AK263" s="21"/>
      <c r="AL263" s="22">
        <f t="shared" si="25"/>
        <v>1</v>
      </c>
    </row>
    <row r="264" ht="12.75" customHeight="1">
      <c r="A264" s="13" t="s">
        <v>54</v>
      </c>
      <c r="B264" s="13" t="str">
        <f>IFERROR(__xludf.DUMMYFUNCTION("REGEXREPLACE(A264, ""\d"", """")"),"         Воронежская область")</f>
        <v>         Воронежская область</v>
      </c>
      <c r="C264" s="14" t="str">
        <f t="shared" si="15"/>
        <v>Воронежская область</v>
      </c>
      <c r="D264" s="3">
        <f t="shared" si="16"/>
        <v>2</v>
      </c>
      <c r="E264" s="15" t="s">
        <v>34</v>
      </c>
      <c r="F264" s="13" t="str">
        <f>IFERROR(__xludf.DUMMYFUNCTION("REGEXEXTRACT(E264, ""[А-Яа-я].*"")"),"Болезни системы кровообращения")</f>
        <v>Болезни системы кровообращения</v>
      </c>
      <c r="G264" s="16">
        <f t="shared" si="17"/>
        <v>2</v>
      </c>
      <c r="H264" s="13" t="s">
        <v>28</v>
      </c>
      <c r="I264" s="13" t="str">
        <f>IFERROR(__xludf.DUMMYFUNCTION("REGEXREPLACE(H264, "".*\s"", """")"),"человек")</f>
        <v>человек</v>
      </c>
      <c r="J264" s="13" t="s">
        <v>29</v>
      </c>
      <c r="K264" s="17" t="str">
        <f>IFERROR(__xludf.DUMMYFUNCTION("REGEXREPLACE(J264, ""^[\d\s]+"", """")"),"значение показателя за год")</f>
        <v>значение показателя за год</v>
      </c>
      <c r="L264" s="16">
        <f t="shared" si="18"/>
        <v>2</v>
      </c>
      <c r="M264" s="13" t="s">
        <v>30</v>
      </c>
      <c r="N264" s="13" t="str">
        <f>IFERROR(__xludf.DUMMYFUNCTION("REGEXEXTRACT(M264, "" (.+)$"")"),"все население")</f>
        <v>все население</v>
      </c>
      <c r="O264" s="18">
        <v>17783.0</v>
      </c>
      <c r="P264" s="18">
        <v>17339.0</v>
      </c>
      <c r="Q264" s="18">
        <v>15349.0</v>
      </c>
      <c r="R264" s="18">
        <v>14049.0</v>
      </c>
      <c r="S264" s="18">
        <v>13823.0</v>
      </c>
      <c r="T264" s="18">
        <v>14389.0</v>
      </c>
      <c r="U264" s="18">
        <v>13989.0</v>
      </c>
      <c r="V264" s="18">
        <v>15685.0</v>
      </c>
      <c r="W264" s="18">
        <v>16128.0</v>
      </c>
      <c r="X264" s="18">
        <v>14102.0</v>
      </c>
      <c r="Y264" s="18">
        <v>14246.0</v>
      </c>
      <c r="Z264" s="19">
        <f t="shared" si="6"/>
        <v>166882</v>
      </c>
      <c r="AA264" s="19" t="str">
        <f t="shared" si="19"/>
        <v/>
      </c>
      <c r="AB264" s="19" t="str">
        <f t="shared" si="8"/>
        <v/>
      </c>
      <c r="AC264" s="19">
        <f t="shared" si="20"/>
        <v>15171.09091</v>
      </c>
      <c r="AD264" s="19">
        <f t="shared" si="21"/>
        <v>7198</v>
      </c>
      <c r="AE264" s="19" t="str">
        <f t="shared" si="22"/>
        <v>Нет моды</v>
      </c>
      <c r="AF264" s="19">
        <f t="shared" si="23"/>
        <v>13823</v>
      </c>
      <c r="AG264" s="19">
        <f t="shared" si="24"/>
        <v>17783</v>
      </c>
      <c r="AH264" s="20" t="str">
        <f t="shared" si="14"/>
        <v/>
      </c>
      <c r="AI264" s="21"/>
      <c r="AJ264" s="21"/>
      <c r="AK264" s="21"/>
      <c r="AL264" s="22">
        <f t="shared" si="25"/>
        <v>1</v>
      </c>
    </row>
    <row r="265" ht="12.75" customHeight="1">
      <c r="A265" s="13" t="s">
        <v>54</v>
      </c>
      <c r="B265" s="13" t="str">
        <f>IFERROR(__xludf.DUMMYFUNCTION("REGEXREPLACE(A265, ""\d"", """")"),"         Воронежская область")</f>
        <v>         Воронежская область</v>
      </c>
      <c r="C265" s="14" t="str">
        <f t="shared" si="15"/>
        <v>Воронежская область</v>
      </c>
      <c r="D265" s="3">
        <f t="shared" si="16"/>
        <v>2</v>
      </c>
      <c r="E265" s="15" t="s">
        <v>34</v>
      </c>
      <c r="F265" s="13" t="str">
        <f>IFERROR(__xludf.DUMMYFUNCTION("REGEXEXTRACT(E265, ""[А-Яа-я].*"")"),"Болезни системы кровообращения")</f>
        <v>Болезни системы кровообращения</v>
      </c>
      <c r="G265" s="16">
        <f t="shared" si="17"/>
        <v>2</v>
      </c>
      <c r="H265" s="13" t="s">
        <v>28</v>
      </c>
      <c r="I265" s="13" t="str">
        <f>IFERROR(__xludf.DUMMYFUNCTION("REGEXREPLACE(H265, "".*\s"", """")"),"человек")</f>
        <v>человек</v>
      </c>
      <c r="J265" s="13" t="s">
        <v>29</v>
      </c>
      <c r="K265" s="17" t="str">
        <f>IFERROR(__xludf.DUMMYFUNCTION("REGEXREPLACE(J265, ""^[\d\s]+"", """")"),"значение показателя за год")</f>
        <v>значение показателя за год</v>
      </c>
      <c r="L265" s="16">
        <f t="shared" si="18"/>
        <v>2</v>
      </c>
      <c r="M265" s="13" t="s">
        <v>31</v>
      </c>
      <c r="N265" s="13" t="str">
        <f>IFERROR(__xludf.DUMMYFUNCTION("REGEXEXTRACT(M265, "" (.+)$"")"),"городское население")</f>
        <v>городское население</v>
      </c>
      <c r="O265" s="18">
        <v>11143.0</v>
      </c>
      <c r="P265" s="18">
        <v>10236.0</v>
      </c>
      <c r="Q265" s="18">
        <v>8877.0</v>
      </c>
      <c r="R265" s="18">
        <v>8494.0</v>
      </c>
      <c r="S265" s="18">
        <v>8407.0</v>
      </c>
      <c r="T265" s="18">
        <v>9235.0</v>
      </c>
      <c r="U265" s="18">
        <v>9189.0</v>
      </c>
      <c r="V265" s="18">
        <v>10563.0</v>
      </c>
      <c r="W265" s="18">
        <v>10811.0</v>
      </c>
      <c r="X265" s="18">
        <v>9241.0</v>
      </c>
      <c r="Y265" s="18">
        <v>9508.0</v>
      </c>
      <c r="Z265" s="19" t="str">
        <f t="shared" si="6"/>
        <v/>
      </c>
      <c r="AA265" s="19">
        <f t="shared" si="19"/>
        <v>105704</v>
      </c>
      <c r="AB265" s="19" t="str">
        <f t="shared" si="8"/>
        <v/>
      </c>
      <c r="AC265" s="19">
        <f t="shared" si="20"/>
        <v>9609.454545</v>
      </c>
      <c r="AD265" s="19">
        <f t="shared" si="21"/>
        <v>12483</v>
      </c>
      <c r="AE265" s="19" t="str">
        <f t="shared" si="22"/>
        <v>Нет моды</v>
      </c>
      <c r="AF265" s="19">
        <f t="shared" si="23"/>
        <v>8407</v>
      </c>
      <c r="AG265" s="19">
        <f t="shared" si="24"/>
        <v>11143</v>
      </c>
      <c r="AH265" s="20" t="str">
        <f t="shared" si="14"/>
        <v/>
      </c>
      <c r="AI265" s="21"/>
      <c r="AJ265" s="21"/>
      <c r="AK265" s="21"/>
      <c r="AL265" s="22">
        <f t="shared" si="25"/>
        <v>1</v>
      </c>
    </row>
    <row r="266" ht="12.75" customHeight="1">
      <c r="A266" s="13" t="s">
        <v>54</v>
      </c>
      <c r="B266" s="13" t="str">
        <f>IFERROR(__xludf.DUMMYFUNCTION("REGEXREPLACE(A266, ""\d"", """")"),"         Воронежская область")</f>
        <v>         Воронежская область</v>
      </c>
      <c r="C266" s="14" t="str">
        <f t="shared" si="15"/>
        <v>Воронежская область</v>
      </c>
      <c r="D266" s="3">
        <f t="shared" si="16"/>
        <v>2</v>
      </c>
      <c r="E266" s="15" t="s">
        <v>34</v>
      </c>
      <c r="F266" s="13" t="str">
        <f>IFERROR(__xludf.DUMMYFUNCTION("REGEXEXTRACT(E266, ""[А-Яа-я].*"")"),"Болезни системы кровообращения")</f>
        <v>Болезни системы кровообращения</v>
      </c>
      <c r="G266" s="16">
        <f t="shared" si="17"/>
        <v>2</v>
      </c>
      <c r="H266" s="13" t="s">
        <v>28</v>
      </c>
      <c r="I266" s="13" t="str">
        <f>IFERROR(__xludf.DUMMYFUNCTION("REGEXREPLACE(H266, "".*\s"", """")"),"человек")</f>
        <v>человек</v>
      </c>
      <c r="J266" s="13" t="s">
        <v>29</v>
      </c>
      <c r="K266" s="17" t="str">
        <f>IFERROR(__xludf.DUMMYFUNCTION("REGEXREPLACE(J266, ""^[\d\s]+"", """")"),"значение показателя за год")</f>
        <v>значение показателя за год</v>
      </c>
      <c r="L266" s="16">
        <f t="shared" si="18"/>
        <v>2</v>
      </c>
      <c r="M266" s="13" t="s">
        <v>32</v>
      </c>
      <c r="N266" s="13" t="str">
        <f>IFERROR(__xludf.DUMMYFUNCTION("REGEXEXTRACT(M266, "" (.+)$"")"),"сельское население")</f>
        <v>сельское население</v>
      </c>
      <c r="O266" s="18">
        <v>6640.0</v>
      </c>
      <c r="P266" s="18">
        <v>7103.0</v>
      </c>
      <c r="Q266" s="18">
        <v>6472.0</v>
      </c>
      <c r="R266" s="18">
        <v>5555.0</v>
      </c>
      <c r="S266" s="18">
        <v>5416.0</v>
      </c>
      <c r="T266" s="18">
        <v>5154.0</v>
      </c>
      <c r="U266" s="18">
        <v>4800.0</v>
      </c>
      <c r="V266" s="18">
        <v>5122.0</v>
      </c>
      <c r="W266" s="18">
        <v>5317.0</v>
      </c>
      <c r="X266" s="18">
        <v>4861.0</v>
      </c>
      <c r="Y266" s="18">
        <v>4738.0</v>
      </c>
      <c r="Z266" s="19" t="str">
        <f t="shared" si="6"/>
        <v/>
      </c>
      <c r="AA266" s="19" t="str">
        <f t="shared" si="19"/>
        <v/>
      </c>
      <c r="AB266" s="19">
        <f t="shared" si="8"/>
        <v>61178</v>
      </c>
      <c r="AC266" s="19">
        <f t="shared" si="20"/>
        <v>5561.636364</v>
      </c>
      <c r="AD266" s="19">
        <f t="shared" si="21"/>
        <v>7755</v>
      </c>
      <c r="AE266" s="19" t="str">
        <f t="shared" si="22"/>
        <v>Нет моды</v>
      </c>
      <c r="AF266" s="19">
        <f t="shared" si="23"/>
        <v>4738</v>
      </c>
      <c r="AG266" s="19">
        <f t="shared" si="24"/>
        <v>7103</v>
      </c>
      <c r="AH266" s="20" t="str">
        <f t="shared" si="14"/>
        <v>Город: 63%; Село: 37%</v>
      </c>
      <c r="AI266" s="21"/>
      <c r="AJ266" s="21"/>
      <c r="AK266" s="21"/>
      <c r="AL266" s="22">
        <f t="shared" si="25"/>
        <v>1</v>
      </c>
    </row>
    <row r="267" ht="12.75" customHeight="1">
      <c r="A267" s="13" t="s">
        <v>54</v>
      </c>
      <c r="B267" s="13" t="str">
        <f>IFERROR(__xludf.DUMMYFUNCTION("REGEXREPLACE(A267, ""\d"", """")"),"         Воронежская область")</f>
        <v>         Воронежская область</v>
      </c>
      <c r="C267" s="14" t="str">
        <f t="shared" si="15"/>
        <v>Воронежская область</v>
      </c>
      <c r="D267" s="3">
        <f t="shared" si="16"/>
        <v>2</v>
      </c>
      <c r="E267" s="15" t="s">
        <v>35</v>
      </c>
      <c r="F267" s="13" t="str">
        <f>IFERROR(__xludf.DUMMYFUNCTION("REGEXEXTRACT(E267, ""[А-Яа-я].*"")"),"внешние причины")</f>
        <v>внешние причины</v>
      </c>
      <c r="G267" s="16">
        <f t="shared" si="17"/>
        <v>2</v>
      </c>
      <c r="H267" s="13" t="s">
        <v>28</v>
      </c>
      <c r="I267" s="13" t="str">
        <f>IFERROR(__xludf.DUMMYFUNCTION("REGEXREPLACE(H267, "".*\s"", """")"),"человек")</f>
        <v>человек</v>
      </c>
      <c r="J267" s="13" t="s">
        <v>29</v>
      </c>
      <c r="K267" s="17" t="str">
        <f>IFERROR(__xludf.DUMMYFUNCTION("REGEXREPLACE(J267, ""^[\d\s]+"", """")"),"значение показателя за год")</f>
        <v>значение показателя за год</v>
      </c>
      <c r="L267" s="16">
        <f t="shared" si="18"/>
        <v>2</v>
      </c>
      <c r="M267" s="13" t="s">
        <v>30</v>
      </c>
      <c r="N267" s="13" t="str">
        <f>IFERROR(__xludf.DUMMYFUNCTION("REGEXEXTRACT(M267, "" (.+)$"")"),"все население")</f>
        <v>все население</v>
      </c>
      <c r="O267" s="18">
        <v>3309.0</v>
      </c>
      <c r="P267" s="18">
        <v>3514.0</v>
      </c>
      <c r="Q267" s="18">
        <v>3900.0</v>
      </c>
      <c r="R267" s="18">
        <v>4086.0</v>
      </c>
      <c r="S267" s="18">
        <v>4363.0</v>
      </c>
      <c r="T267" s="18">
        <v>2534.0</v>
      </c>
      <c r="U267" s="18">
        <v>1875.0</v>
      </c>
      <c r="V267" s="18">
        <v>2039.0</v>
      </c>
      <c r="W267" s="18">
        <v>2199.0</v>
      </c>
      <c r="X267" s="18">
        <v>1976.0</v>
      </c>
      <c r="Y267" s="18">
        <v>2252.0</v>
      </c>
      <c r="Z267" s="19">
        <f t="shared" si="6"/>
        <v>32047</v>
      </c>
      <c r="AA267" s="19" t="str">
        <f t="shared" si="19"/>
        <v/>
      </c>
      <c r="AB267" s="19" t="str">
        <f t="shared" si="8"/>
        <v/>
      </c>
      <c r="AC267" s="19">
        <f t="shared" si="20"/>
        <v>2913.363636</v>
      </c>
      <c r="AD267" s="19">
        <f t="shared" si="21"/>
        <v>4550.5</v>
      </c>
      <c r="AE267" s="19" t="str">
        <f t="shared" si="22"/>
        <v>Нет моды</v>
      </c>
      <c r="AF267" s="19">
        <f t="shared" si="23"/>
        <v>1875</v>
      </c>
      <c r="AG267" s="19">
        <f t="shared" si="24"/>
        <v>4363</v>
      </c>
      <c r="AH267" s="20" t="str">
        <f t="shared" si="14"/>
        <v/>
      </c>
      <c r="AI267" s="21"/>
      <c r="AJ267" s="21"/>
      <c r="AK267" s="21"/>
      <c r="AL267" s="22">
        <f t="shared" si="25"/>
        <v>1</v>
      </c>
    </row>
    <row r="268" ht="12.75" customHeight="1">
      <c r="A268" s="13" t="s">
        <v>54</v>
      </c>
      <c r="B268" s="13" t="str">
        <f>IFERROR(__xludf.DUMMYFUNCTION("REGEXREPLACE(A268, ""\d"", """")"),"         Воронежская область")</f>
        <v>         Воронежская область</v>
      </c>
      <c r="C268" s="14" t="str">
        <f t="shared" si="15"/>
        <v>Воронежская область</v>
      </c>
      <c r="D268" s="3">
        <f t="shared" si="16"/>
        <v>2</v>
      </c>
      <c r="E268" s="15" t="s">
        <v>35</v>
      </c>
      <c r="F268" s="13" t="str">
        <f>IFERROR(__xludf.DUMMYFUNCTION("REGEXEXTRACT(E268, ""[А-Яа-я].*"")"),"внешние причины")</f>
        <v>внешние причины</v>
      </c>
      <c r="G268" s="16">
        <f t="shared" si="17"/>
        <v>2</v>
      </c>
      <c r="H268" s="13" t="s">
        <v>28</v>
      </c>
      <c r="I268" s="13" t="str">
        <f>IFERROR(__xludf.DUMMYFUNCTION("REGEXREPLACE(H268, "".*\s"", """")"),"человек")</f>
        <v>человек</v>
      </c>
      <c r="J268" s="13" t="s">
        <v>29</v>
      </c>
      <c r="K268" s="17" t="str">
        <f>IFERROR(__xludf.DUMMYFUNCTION("REGEXREPLACE(J268, ""^[\d\s]+"", """")"),"значение показателя за год")</f>
        <v>значение показателя за год</v>
      </c>
      <c r="L268" s="16">
        <f t="shared" si="18"/>
        <v>2</v>
      </c>
      <c r="M268" s="13" t="s">
        <v>31</v>
      </c>
      <c r="N268" s="13" t="str">
        <f>IFERROR(__xludf.DUMMYFUNCTION("REGEXEXTRACT(M268, "" (.+)$"")"),"городское население")</f>
        <v>городское население</v>
      </c>
      <c r="O268" s="18">
        <v>2048.0</v>
      </c>
      <c r="P268" s="18">
        <v>2189.0</v>
      </c>
      <c r="Q268" s="18">
        <v>2534.0</v>
      </c>
      <c r="R268" s="18">
        <v>2775.0</v>
      </c>
      <c r="S268" s="18">
        <v>3017.0</v>
      </c>
      <c r="T268" s="18">
        <v>1611.0</v>
      </c>
      <c r="U268" s="18">
        <v>1169.0</v>
      </c>
      <c r="V268" s="18">
        <v>1273.0</v>
      </c>
      <c r="W268" s="18">
        <v>1404.0</v>
      </c>
      <c r="X268" s="18">
        <v>1211.0</v>
      </c>
      <c r="Y268" s="18">
        <v>1380.0</v>
      </c>
      <c r="Z268" s="19" t="str">
        <f t="shared" si="6"/>
        <v/>
      </c>
      <c r="AA268" s="19">
        <f t="shared" si="19"/>
        <v>20611</v>
      </c>
      <c r="AB268" s="19" t="str">
        <f t="shared" si="8"/>
        <v/>
      </c>
      <c r="AC268" s="19">
        <f t="shared" si="20"/>
        <v>1873.727273</v>
      </c>
      <c r="AD268" s="19">
        <f t="shared" si="21"/>
        <v>2194</v>
      </c>
      <c r="AE268" s="19" t="str">
        <f t="shared" si="22"/>
        <v>Нет моды</v>
      </c>
      <c r="AF268" s="19">
        <f t="shared" si="23"/>
        <v>1169</v>
      </c>
      <c r="AG268" s="19">
        <f t="shared" si="24"/>
        <v>3017</v>
      </c>
      <c r="AH268" s="20" t="str">
        <f t="shared" si="14"/>
        <v/>
      </c>
      <c r="AI268" s="21"/>
      <c r="AJ268" s="21"/>
      <c r="AK268" s="21"/>
      <c r="AL268" s="22">
        <f t="shared" si="25"/>
        <v>1</v>
      </c>
    </row>
    <row r="269" ht="12.75" customHeight="1">
      <c r="A269" s="13" t="s">
        <v>54</v>
      </c>
      <c r="B269" s="13" t="str">
        <f>IFERROR(__xludf.DUMMYFUNCTION("REGEXREPLACE(A269, ""\d"", """")"),"         Воронежская область")</f>
        <v>         Воронежская область</v>
      </c>
      <c r="C269" s="14" t="str">
        <f t="shared" si="15"/>
        <v>Воронежская область</v>
      </c>
      <c r="D269" s="3">
        <f t="shared" si="16"/>
        <v>2</v>
      </c>
      <c r="E269" s="15" t="s">
        <v>35</v>
      </c>
      <c r="F269" s="13" t="str">
        <f>IFERROR(__xludf.DUMMYFUNCTION("REGEXEXTRACT(E269, ""[А-Яа-я].*"")"),"внешние причины")</f>
        <v>внешние причины</v>
      </c>
      <c r="G269" s="16">
        <f t="shared" si="17"/>
        <v>2</v>
      </c>
      <c r="H269" s="13" t="s">
        <v>28</v>
      </c>
      <c r="I269" s="13" t="str">
        <f>IFERROR(__xludf.DUMMYFUNCTION("REGEXREPLACE(H269, "".*\s"", """")"),"человек")</f>
        <v>человек</v>
      </c>
      <c r="J269" s="13" t="s">
        <v>29</v>
      </c>
      <c r="K269" s="17" t="str">
        <f>IFERROR(__xludf.DUMMYFUNCTION("REGEXREPLACE(J269, ""^[\d\s]+"", """")"),"значение показателя за год")</f>
        <v>значение показателя за год</v>
      </c>
      <c r="L269" s="16">
        <f t="shared" si="18"/>
        <v>2</v>
      </c>
      <c r="M269" s="13" t="s">
        <v>32</v>
      </c>
      <c r="N269" s="13" t="str">
        <f>IFERROR(__xludf.DUMMYFUNCTION("REGEXEXTRACT(M269, "" (.+)$"")"),"сельское население")</f>
        <v>сельское население</v>
      </c>
      <c r="O269" s="18">
        <v>1261.0</v>
      </c>
      <c r="P269" s="18">
        <v>1325.0</v>
      </c>
      <c r="Q269" s="18">
        <v>1366.0</v>
      </c>
      <c r="R269" s="18">
        <v>1311.0</v>
      </c>
      <c r="S269" s="18">
        <v>1346.0</v>
      </c>
      <c r="T269" s="18">
        <v>923.0</v>
      </c>
      <c r="U269" s="18">
        <v>706.0</v>
      </c>
      <c r="V269" s="18">
        <v>766.0</v>
      </c>
      <c r="W269" s="18">
        <v>795.0</v>
      </c>
      <c r="X269" s="18">
        <v>765.0</v>
      </c>
      <c r="Y269" s="18">
        <v>872.0</v>
      </c>
      <c r="Z269" s="19" t="str">
        <f t="shared" si="6"/>
        <v/>
      </c>
      <c r="AA269" s="19" t="str">
        <f t="shared" si="19"/>
        <v/>
      </c>
      <c r="AB269" s="19">
        <f t="shared" si="8"/>
        <v>11436</v>
      </c>
      <c r="AC269" s="19">
        <f t="shared" si="20"/>
        <v>1039.636364</v>
      </c>
      <c r="AD269" s="19">
        <f t="shared" si="21"/>
        <v>1318</v>
      </c>
      <c r="AE269" s="19" t="str">
        <f t="shared" si="22"/>
        <v>Нет моды</v>
      </c>
      <c r="AF269" s="19">
        <f t="shared" si="23"/>
        <v>706</v>
      </c>
      <c r="AG269" s="19">
        <f t="shared" si="24"/>
        <v>1366</v>
      </c>
      <c r="AH269" s="20" t="str">
        <f t="shared" si="14"/>
        <v>Город: 64%; Село: 36%</v>
      </c>
      <c r="AI269" s="21"/>
      <c r="AJ269" s="21"/>
      <c r="AK269" s="21"/>
      <c r="AL269" s="22">
        <f t="shared" si="25"/>
        <v>1</v>
      </c>
    </row>
    <row r="270" ht="12.75" customHeight="1">
      <c r="A270" s="13" t="s">
        <v>54</v>
      </c>
      <c r="B270" s="13" t="str">
        <f>IFERROR(__xludf.DUMMYFUNCTION("REGEXREPLACE(A270, ""\d"", """")"),"         Воронежская область")</f>
        <v>         Воронежская область</v>
      </c>
      <c r="C270" s="14" t="str">
        <f t="shared" si="15"/>
        <v>Воронежская область</v>
      </c>
      <c r="D270" s="3">
        <f t="shared" si="16"/>
        <v>2</v>
      </c>
      <c r="E270" s="15" t="s">
        <v>36</v>
      </c>
      <c r="F270" s="13" t="str">
        <f>IFERROR(__xludf.DUMMYFUNCTION("REGEXEXTRACT(E270,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0" s="16">
        <f t="shared" si="17"/>
        <v>2</v>
      </c>
      <c r="H270" s="13" t="s">
        <v>28</v>
      </c>
      <c r="I270" s="13" t="str">
        <f>IFERROR(__xludf.DUMMYFUNCTION("REGEXREPLACE(H270, "".*\s"", """")"),"человек")</f>
        <v>человек</v>
      </c>
      <c r="J270" s="13" t="s">
        <v>29</v>
      </c>
      <c r="K270" s="17" t="str">
        <f>IFERROR(__xludf.DUMMYFUNCTION("REGEXREPLACE(J270, ""^[\d\s]+"", """")"),"значение показателя за год")</f>
        <v>значение показателя за год</v>
      </c>
      <c r="L270" s="16">
        <f t="shared" si="18"/>
        <v>2</v>
      </c>
      <c r="M270" s="13" t="s">
        <v>30</v>
      </c>
      <c r="N270" s="13" t="str">
        <f>IFERROR(__xludf.DUMMYFUNCTION("REGEXEXTRACT(M270, "" (.+)$"")"),"все население")</f>
        <v>все население</v>
      </c>
      <c r="O270" s="18">
        <v>81.0</v>
      </c>
      <c r="P270" s="18">
        <v>67.0</v>
      </c>
      <c r="Q270" s="18">
        <v>59.0</v>
      </c>
      <c r="R270" s="18">
        <v>62.0</v>
      </c>
      <c r="S270" s="23" t="s">
        <v>37</v>
      </c>
      <c r="T270" s="23" t="s">
        <v>37</v>
      </c>
      <c r="U270" s="23" t="s">
        <v>37</v>
      </c>
      <c r="V270" s="23" t="s">
        <v>37</v>
      </c>
      <c r="W270" s="23" t="s">
        <v>37</v>
      </c>
      <c r="X270" s="23" t="s">
        <v>37</v>
      </c>
      <c r="Y270" s="23" t="s">
        <v>37</v>
      </c>
      <c r="Z270" s="19">
        <f t="shared" si="6"/>
        <v>269</v>
      </c>
      <c r="AA270" s="19" t="str">
        <f t="shared" si="19"/>
        <v/>
      </c>
      <c r="AB270" s="19" t="str">
        <f t="shared" si="8"/>
        <v/>
      </c>
      <c r="AC270" s="19">
        <f t="shared" si="20"/>
        <v>67.25</v>
      </c>
      <c r="AD270" s="19">
        <f t="shared" si="21"/>
        <v>795</v>
      </c>
      <c r="AE270" s="19" t="str">
        <f t="shared" si="22"/>
        <v>Нет моды</v>
      </c>
      <c r="AF270" s="19">
        <f t="shared" si="23"/>
        <v>59</v>
      </c>
      <c r="AG270" s="19">
        <f t="shared" si="24"/>
        <v>81</v>
      </c>
      <c r="AH270" s="20" t="str">
        <f t="shared" si="14"/>
        <v/>
      </c>
      <c r="AI270" s="24"/>
      <c r="AJ270" s="24"/>
      <c r="AK270" s="24"/>
      <c r="AL270" s="22">
        <f t="shared" si="25"/>
        <v>1</v>
      </c>
    </row>
    <row r="271" ht="12.75" customHeight="1">
      <c r="A271" s="13" t="s">
        <v>54</v>
      </c>
      <c r="B271" s="13" t="str">
        <f>IFERROR(__xludf.DUMMYFUNCTION("REGEXREPLACE(A271, ""\d"", """")"),"         Воронежская область")</f>
        <v>         Воронежская область</v>
      </c>
      <c r="C271" s="14" t="str">
        <f t="shared" si="15"/>
        <v>Воронежская область</v>
      </c>
      <c r="D271" s="3">
        <f t="shared" si="16"/>
        <v>2</v>
      </c>
      <c r="E271" s="15" t="s">
        <v>36</v>
      </c>
      <c r="F271" s="13" t="str">
        <f>IFERROR(__xludf.DUMMYFUNCTION("REGEXEXTRACT(E271,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1" s="16">
        <f t="shared" si="17"/>
        <v>2</v>
      </c>
      <c r="H271" s="13" t="s">
        <v>28</v>
      </c>
      <c r="I271" s="13" t="str">
        <f>IFERROR(__xludf.DUMMYFUNCTION("REGEXREPLACE(H271, "".*\s"", """")"),"человек")</f>
        <v>человек</v>
      </c>
      <c r="J271" s="13" t="s">
        <v>29</v>
      </c>
      <c r="K271" s="17" t="str">
        <f>IFERROR(__xludf.DUMMYFUNCTION("REGEXREPLACE(J271, ""^[\d\s]+"", """")"),"значение показателя за год")</f>
        <v>значение показателя за год</v>
      </c>
      <c r="L271" s="16">
        <f t="shared" si="18"/>
        <v>2</v>
      </c>
      <c r="M271" s="13" t="s">
        <v>31</v>
      </c>
      <c r="N271" s="13" t="str">
        <f>IFERROR(__xludf.DUMMYFUNCTION("REGEXEXTRACT(M271, "" (.+)$"")"),"городское население")</f>
        <v>городское население</v>
      </c>
      <c r="O271" s="18">
        <v>50.0</v>
      </c>
      <c r="P271" s="18">
        <v>46.0</v>
      </c>
      <c r="Q271" s="18">
        <v>42.0</v>
      </c>
      <c r="R271" s="18">
        <v>43.0</v>
      </c>
      <c r="S271" s="23" t="s">
        <v>37</v>
      </c>
      <c r="T271" s="23" t="s">
        <v>37</v>
      </c>
      <c r="U271" s="23" t="s">
        <v>37</v>
      </c>
      <c r="V271" s="23" t="s">
        <v>37</v>
      </c>
      <c r="W271" s="23" t="s">
        <v>37</v>
      </c>
      <c r="X271" s="23" t="s">
        <v>37</v>
      </c>
      <c r="Y271" s="23" t="s">
        <v>37</v>
      </c>
      <c r="Z271" s="19" t="str">
        <f t="shared" si="6"/>
        <v/>
      </c>
      <c r="AA271" s="19">
        <f t="shared" si="19"/>
        <v>181</v>
      </c>
      <c r="AB271" s="19" t="str">
        <f t="shared" si="8"/>
        <v/>
      </c>
      <c r="AC271" s="19">
        <f t="shared" si="20"/>
        <v>45.25</v>
      </c>
      <c r="AD271" s="19">
        <f t="shared" si="21"/>
        <v>54.5</v>
      </c>
      <c r="AE271" s="19" t="str">
        <f t="shared" si="22"/>
        <v>Нет моды</v>
      </c>
      <c r="AF271" s="19">
        <f t="shared" si="23"/>
        <v>42</v>
      </c>
      <c r="AG271" s="19">
        <f t="shared" si="24"/>
        <v>50</v>
      </c>
      <c r="AH271" s="20" t="str">
        <f t="shared" si="14"/>
        <v/>
      </c>
      <c r="AI271" s="24"/>
      <c r="AJ271" s="24"/>
      <c r="AK271" s="24"/>
      <c r="AL271" s="22">
        <f t="shared" si="25"/>
        <v>1</v>
      </c>
    </row>
    <row r="272" ht="12.75" customHeight="1">
      <c r="A272" s="13" t="s">
        <v>54</v>
      </c>
      <c r="B272" s="13" t="str">
        <f>IFERROR(__xludf.DUMMYFUNCTION("REGEXREPLACE(A272, ""\d"", """")"),"         Воронежская область")</f>
        <v>         Воронежская область</v>
      </c>
      <c r="C272" s="14" t="str">
        <f t="shared" si="15"/>
        <v>Воронежская область</v>
      </c>
      <c r="D272" s="3">
        <f t="shared" si="16"/>
        <v>2</v>
      </c>
      <c r="E272" s="15" t="s">
        <v>36</v>
      </c>
      <c r="F272" s="13" t="str">
        <f>IFERROR(__xludf.DUMMYFUNCTION("REGEXEXTRACT(E272,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2" s="16">
        <f t="shared" si="17"/>
        <v>2</v>
      </c>
      <c r="H272" s="13" t="s">
        <v>28</v>
      </c>
      <c r="I272" s="13" t="str">
        <f>IFERROR(__xludf.DUMMYFUNCTION("REGEXREPLACE(H272, "".*\s"", """")"),"человек")</f>
        <v>человек</v>
      </c>
      <c r="J272" s="13" t="s">
        <v>29</v>
      </c>
      <c r="K272" s="17" t="str">
        <f>IFERROR(__xludf.DUMMYFUNCTION("REGEXREPLACE(J272, ""^[\d\s]+"", """")"),"значение показателя за год")</f>
        <v>значение показателя за год</v>
      </c>
      <c r="L272" s="16">
        <f t="shared" si="18"/>
        <v>2</v>
      </c>
      <c r="M272" s="13" t="s">
        <v>32</v>
      </c>
      <c r="N272" s="13" t="str">
        <f>IFERROR(__xludf.DUMMYFUNCTION("REGEXEXTRACT(M272, "" (.+)$"")"),"сельское население")</f>
        <v>сельское население</v>
      </c>
      <c r="O272" s="18">
        <v>31.0</v>
      </c>
      <c r="P272" s="18">
        <v>21.0</v>
      </c>
      <c r="Q272" s="18">
        <v>17.0</v>
      </c>
      <c r="R272" s="18">
        <v>19.0</v>
      </c>
      <c r="S272" s="23" t="s">
        <v>37</v>
      </c>
      <c r="T272" s="23" t="s">
        <v>37</v>
      </c>
      <c r="U272" s="23" t="s">
        <v>37</v>
      </c>
      <c r="V272" s="23" t="s">
        <v>37</v>
      </c>
      <c r="W272" s="23" t="s">
        <v>37</v>
      </c>
      <c r="X272" s="23" t="s">
        <v>37</v>
      </c>
      <c r="Y272" s="23" t="s">
        <v>37</v>
      </c>
      <c r="Z272" s="19" t="str">
        <f t="shared" si="6"/>
        <v/>
      </c>
      <c r="AA272" s="19" t="str">
        <f t="shared" si="19"/>
        <v/>
      </c>
      <c r="AB272" s="19">
        <f t="shared" si="8"/>
        <v>88</v>
      </c>
      <c r="AC272" s="19">
        <f t="shared" si="20"/>
        <v>22</v>
      </c>
      <c r="AD272" s="19">
        <f t="shared" si="21"/>
        <v>36.5</v>
      </c>
      <c r="AE272" s="19" t="str">
        <f t="shared" si="22"/>
        <v>Нет моды</v>
      </c>
      <c r="AF272" s="19">
        <f t="shared" si="23"/>
        <v>17</v>
      </c>
      <c r="AG272" s="19">
        <f t="shared" si="24"/>
        <v>31</v>
      </c>
      <c r="AH272" s="20" t="str">
        <f t="shared" si="14"/>
        <v>Город: 67%; Село: 33%</v>
      </c>
      <c r="AI272" s="24"/>
      <c r="AJ272" s="24"/>
      <c r="AK272" s="24"/>
      <c r="AL272" s="22">
        <f t="shared" si="25"/>
        <v>1</v>
      </c>
    </row>
    <row r="273" ht="12.75" customHeight="1">
      <c r="A273" s="13" t="s">
        <v>54</v>
      </c>
      <c r="B273" s="13" t="str">
        <f>IFERROR(__xludf.DUMMYFUNCTION("REGEXREPLACE(A273, ""\d"", """")"),"         Воронежская область")</f>
        <v>         Воронежская область</v>
      </c>
      <c r="C273" s="14" t="str">
        <f t="shared" si="15"/>
        <v>Воронежская область</v>
      </c>
      <c r="D273" s="3">
        <f t="shared" si="16"/>
        <v>2</v>
      </c>
      <c r="E273" s="15" t="s">
        <v>38</v>
      </c>
      <c r="F273" s="13" t="str">
        <f>IFERROR(__xludf.DUMMYFUNCTION("REGEXEXTRACT(E273, ""[А-Яа-я].*"")"),"все виды транспортных несчастных случаев")</f>
        <v>все виды транспортных несчастных случаев</v>
      </c>
      <c r="G273" s="16">
        <f t="shared" si="17"/>
        <v>2</v>
      </c>
      <c r="H273" s="13" t="s">
        <v>28</v>
      </c>
      <c r="I273" s="13" t="str">
        <f>IFERROR(__xludf.DUMMYFUNCTION("REGEXREPLACE(H273, "".*\s"", """")"),"человек")</f>
        <v>человек</v>
      </c>
      <c r="J273" s="13" t="s">
        <v>29</v>
      </c>
      <c r="K273" s="17" t="str">
        <f>IFERROR(__xludf.DUMMYFUNCTION("REGEXREPLACE(J273, ""^[\d\s]+"", """")"),"значение показателя за год")</f>
        <v>значение показателя за год</v>
      </c>
      <c r="L273" s="16">
        <f t="shared" si="18"/>
        <v>2</v>
      </c>
      <c r="M273" s="13" t="s">
        <v>30</v>
      </c>
      <c r="N273" s="13" t="str">
        <f>IFERROR(__xludf.DUMMYFUNCTION("REGEXEXTRACT(M273, "" (.+)$"")"),"все население")</f>
        <v>все население</v>
      </c>
      <c r="O273" s="18">
        <v>580.0</v>
      </c>
      <c r="P273" s="18">
        <v>569.0</v>
      </c>
      <c r="Q273" s="18">
        <v>460.0</v>
      </c>
      <c r="R273" s="18">
        <v>432.0</v>
      </c>
      <c r="S273" s="18">
        <v>440.0</v>
      </c>
      <c r="T273" s="18">
        <v>379.0</v>
      </c>
      <c r="U273" s="18">
        <v>376.0</v>
      </c>
      <c r="V273" s="18">
        <v>358.0</v>
      </c>
      <c r="W273" s="18">
        <v>337.0</v>
      </c>
      <c r="X273" s="18">
        <v>325.0</v>
      </c>
      <c r="Y273" s="18">
        <v>286.0</v>
      </c>
      <c r="Z273" s="19">
        <f t="shared" si="6"/>
        <v>4542</v>
      </c>
      <c r="AA273" s="19" t="str">
        <f t="shared" si="19"/>
        <v/>
      </c>
      <c r="AB273" s="19" t="str">
        <f t="shared" si="8"/>
        <v/>
      </c>
      <c r="AC273" s="19">
        <f t="shared" si="20"/>
        <v>412.9090909</v>
      </c>
      <c r="AD273" s="19">
        <f t="shared" si="21"/>
        <v>358</v>
      </c>
      <c r="AE273" s="19" t="str">
        <f t="shared" si="22"/>
        <v>Нет моды</v>
      </c>
      <c r="AF273" s="19">
        <f t="shared" si="23"/>
        <v>286</v>
      </c>
      <c r="AG273" s="19">
        <f t="shared" si="24"/>
        <v>580</v>
      </c>
      <c r="AH273" s="20" t="str">
        <f t="shared" si="14"/>
        <v/>
      </c>
      <c r="AI273" s="21"/>
      <c r="AJ273" s="21"/>
      <c r="AK273" s="21"/>
      <c r="AL273" s="22">
        <f t="shared" si="25"/>
        <v>1</v>
      </c>
    </row>
    <row r="274" ht="12.75" customHeight="1">
      <c r="A274" s="13" t="s">
        <v>54</v>
      </c>
      <c r="B274" s="13" t="str">
        <f>IFERROR(__xludf.DUMMYFUNCTION("REGEXREPLACE(A274, ""\d"", """")"),"         Воронежская область")</f>
        <v>         Воронежская область</v>
      </c>
      <c r="C274" s="14" t="str">
        <f t="shared" si="15"/>
        <v>Воронежская область</v>
      </c>
      <c r="D274" s="3">
        <f t="shared" si="16"/>
        <v>2</v>
      </c>
      <c r="E274" s="15" t="s">
        <v>38</v>
      </c>
      <c r="F274" s="13" t="str">
        <f>IFERROR(__xludf.DUMMYFUNCTION("REGEXEXTRACT(E274, ""[А-Яа-я].*"")"),"все виды транспортных несчастных случаев")</f>
        <v>все виды транспортных несчастных случаев</v>
      </c>
      <c r="G274" s="16">
        <f t="shared" si="17"/>
        <v>2</v>
      </c>
      <c r="H274" s="13" t="s">
        <v>28</v>
      </c>
      <c r="I274" s="13" t="str">
        <f>IFERROR(__xludf.DUMMYFUNCTION("REGEXREPLACE(H274, "".*\s"", """")"),"человек")</f>
        <v>человек</v>
      </c>
      <c r="J274" s="13" t="s">
        <v>29</v>
      </c>
      <c r="K274" s="17" t="str">
        <f>IFERROR(__xludf.DUMMYFUNCTION("REGEXREPLACE(J274, ""^[\d\s]+"", """")"),"значение показателя за год")</f>
        <v>значение показателя за год</v>
      </c>
      <c r="L274" s="16">
        <f t="shared" si="18"/>
        <v>2</v>
      </c>
      <c r="M274" s="13" t="s">
        <v>31</v>
      </c>
      <c r="N274" s="13" t="str">
        <f>IFERROR(__xludf.DUMMYFUNCTION("REGEXEXTRACT(M274, "" (.+)$"")"),"городское население")</f>
        <v>городское население</v>
      </c>
      <c r="O274" s="18">
        <v>333.0</v>
      </c>
      <c r="P274" s="18">
        <v>330.0</v>
      </c>
      <c r="Q274" s="18">
        <v>255.0</v>
      </c>
      <c r="R274" s="18">
        <v>249.0</v>
      </c>
      <c r="S274" s="18">
        <v>250.0</v>
      </c>
      <c r="T274" s="18">
        <v>213.0</v>
      </c>
      <c r="U274" s="18">
        <v>231.0</v>
      </c>
      <c r="V274" s="18">
        <v>217.0</v>
      </c>
      <c r="W274" s="18">
        <v>192.0</v>
      </c>
      <c r="X274" s="18">
        <v>183.0</v>
      </c>
      <c r="Y274" s="18">
        <v>160.0</v>
      </c>
      <c r="Z274" s="19" t="str">
        <f t="shared" si="6"/>
        <v/>
      </c>
      <c r="AA274" s="19">
        <f t="shared" si="19"/>
        <v>2613</v>
      </c>
      <c r="AB274" s="19" t="str">
        <f t="shared" si="8"/>
        <v/>
      </c>
      <c r="AC274" s="19">
        <f t="shared" si="20"/>
        <v>237.5454545</v>
      </c>
      <c r="AD274" s="19">
        <f t="shared" si="21"/>
        <v>327.5</v>
      </c>
      <c r="AE274" s="19" t="str">
        <f t="shared" si="22"/>
        <v>Нет моды</v>
      </c>
      <c r="AF274" s="19">
        <f t="shared" si="23"/>
        <v>160</v>
      </c>
      <c r="AG274" s="19">
        <f t="shared" si="24"/>
        <v>333</v>
      </c>
      <c r="AH274" s="20" t="str">
        <f t="shared" si="14"/>
        <v/>
      </c>
      <c r="AI274" s="21"/>
      <c r="AJ274" s="21"/>
      <c r="AK274" s="21"/>
      <c r="AL274" s="22">
        <f t="shared" si="25"/>
        <v>1</v>
      </c>
    </row>
    <row r="275" ht="12.75" customHeight="1">
      <c r="A275" s="13" t="s">
        <v>54</v>
      </c>
      <c r="B275" s="13" t="str">
        <f>IFERROR(__xludf.DUMMYFUNCTION("REGEXREPLACE(A275, ""\d"", """")"),"         Воронежская область")</f>
        <v>         Воронежская область</v>
      </c>
      <c r="C275" s="14" t="str">
        <f t="shared" si="15"/>
        <v>Воронежская область</v>
      </c>
      <c r="D275" s="3">
        <f t="shared" si="16"/>
        <v>2</v>
      </c>
      <c r="E275" s="15" t="s">
        <v>38</v>
      </c>
      <c r="F275" s="13" t="str">
        <f>IFERROR(__xludf.DUMMYFUNCTION("REGEXEXTRACT(E275, ""[А-Яа-я].*"")"),"все виды транспортных несчастных случаев")</f>
        <v>все виды транспортных несчастных случаев</v>
      </c>
      <c r="G275" s="16">
        <f t="shared" si="17"/>
        <v>2</v>
      </c>
      <c r="H275" s="13" t="s">
        <v>28</v>
      </c>
      <c r="I275" s="13" t="str">
        <f>IFERROR(__xludf.DUMMYFUNCTION("REGEXREPLACE(H275, "".*\s"", """")"),"человек")</f>
        <v>человек</v>
      </c>
      <c r="J275" s="13" t="s">
        <v>29</v>
      </c>
      <c r="K275" s="17" t="str">
        <f>IFERROR(__xludf.DUMMYFUNCTION("REGEXREPLACE(J275, ""^[\d\s]+"", """")"),"значение показателя за год")</f>
        <v>значение показателя за год</v>
      </c>
      <c r="L275" s="16">
        <f t="shared" si="18"/>
        <v>2</v>
      </c>
      <c r="M275" s="13" t="s">
        <v>32</v>
      </c>
      <c r="N275" s="13" t="str">
        <f>IFERROR(__xludf.DUMMYFUNCTION("REGEXEXTRACT(M275, "" (.+)$"")"),"сельское население")</f>
        <v>сельское население</v>
      </c>
      <c r="O275" s="18">
        <v>247.0</v>
      </c>
      <c r="P275" s="18">
        <v>239.0</v>
      </c>
      <c r="Q275" s="18">
        <v>205.0</v>
      </c>
      <c r="R275" s="18">
        <v>183.0</v>
      </c>
      <c r="S275" s="18">
        <v>190.0</v>
      </c>
      <c r="T275" s="18">
        <v>166.0</v>
      </c>
      <c r="U275" s="18">
        <v>145.0</v>
      </c>
      <c r="V275" s="18">
        <v>141.0</v>
      </c>
      <c r="W275" s="18">
        <v>145.0</v>
      </c>
      <c r="X275" s="18">
        <v>142.0</v>
      </c>
      <c r="Y275" s="18">
        <v>126.0</v>
      </c>
      <c r="Z275" s="19" t="str">
        <f t="shared" si="6"/>
        <v/>
      </c>
      <c r="AA275" s="19" t="str">
        <f t="shared" si="19"/>
        <v/>
      </c>
      <c r="AB275" s="19">
        <f t="shared" si="8"/>
        <v>1929</v>
      </c>
      <c r="AC275" s="19">
        <f t="shared" si="20"/>
        <v>175.3636364</v>
      </c>
      <c r="AD275" s="19">
        <f t="shared" si="21"/>
        <v>198.5</v>
      </c>
      <c r="AE275" s="19" t="str">
        <f t="shared" si="22"/>
        <v>Нет моды</v>
      </c>
      <c r="AF275" s="19">
        <f t="shared" si="23"/>
        <v>126</v>
      </c>
      <c r="AG275" s="19">
        <f t="shared" si="24"/>
        <v>247</v>
      </c>
      <c r="AH275" s="20" t="str">
        <f t="shared" si="14"/>
        <v>Город: 58%; Село: 42%</v>
      </c>
      <c r="AI275" s="21"/>
      <c r="AJ275" s="21"/>
      <c r="AK275" s="21"/>
      <c r="AL275" s="22">
        <f t="shared" si="25"/>
        <v>1</v>
      </c>
    </row>
    <row r="276" ht="12.75" customHeight="1">
      <c r="A276" s="13" t="s">
        <v>54</v>
      </c>
      <c r="B276" s="13" t="str">
        <f>IFERROR(__xludf.DUMMYFUNCTION("REGEXREPLACE(A276, ""\d"", """")"),"         Воронежская область")</f>
        <v>         Воронежская область</v>
      </c>
      <c r="C276" s="14" t="str">
        <f t="shared" si="15"/>
        <v>Воронежская область</v>
      </c>
      <c r="D276" s="3">
        <f t="shared" si="16"/>
        <v>2</v>
      </c>
      <c r="E276" s="15" t="s">
        <v>39</v>
      </c>
      <c r="F276" s="13" t="str">
        <f>IFERROR(__xludf.DUMMYFUNCTION("REGEXEXTRACT(E276, ""[А-Яа-я].*"")"),"Всего умерших")</f>
        <v>Всего умерших</v>
      </c>
      <c r="G276" s="16">
        <f t="shared" si="17"/>
        <v>2</v>
      </c>
      <c r="H276" s="13" t="s">
        <v>28</v>
      </c>
      <c r="I276" s="13" t="str">
        <f>IFERROR(__xludf.DUMMYFUNCTION("REGEXREPLACE(H276, "".*\s"", """")"),"человек")</f>
        <v>человек</v>
      </c>
      <c r="J276" s="13" t="s">
        <v>29</v>
      </c>
      <c r="K276" s="17" t="str">
        <f>IFERROR(__xludf.DUMMYFUNCTION("REGEXREPLACE(J276, ""^[\d\s]+"", """")"),"значение показателя за год")</f>
        <v>значение показателя за год</v>
      </c>
      <c r="L276" s="16">
        <f t="shared" si="18"/>
        <v>2</v>
      </c>
      <c r="M276" s="13" t="s">
        <v>30</v>
      </c>
      <c r="N276" s="13" t="str">
        <f>IFERROR(__xludf.DUMMYFUNCTION("REGEXEXTRACT(M276, "" (.+)$"")"),"все население")</f>
        <v>все население</v>
      </c>
      <c r="O276" s="18">
        <v>36209.0</v>
      </c>
      <c r="P276" s="18">
        <v>36490.0</v>
      </c>
      <c r="Q276" s="18">
        <v>35684.0</v>
      </c>
      <c r="R276" s="18">
        <v>35551.0</v>
      </c>
      <c r="S276" s="18">
        <v>34120.0</v>
      </c>
      <c r="T276" s="18">
        <v>34280.0</v>
      </c>
      <c r="U276" s="18">
        <v>32882.0</v>
      </c>
      <c r="V276" s="18">
        <v>38246.0</v>
      </c>
      <c r="W276" s="18">
        <v>46572.0</v>
      </c>
      <c r="X276" s="18">
        <v>35175.0</v>
      </c>
      <c r="Y276" s="18">
        <v>32660.0</v>
      </c>
      <c r="Z276" s="19">
        <f t="shared" si="6"/>
        <v>397869</v>
      </c>
      <c r="AA276" s="19" t="str">
        <f t="shared" si="19"/>
        <v/>
      </c>
      <c r="AB276" s="19" t="str">
        <f t="shared" si="8"/>
        <v/>
      </c>
      <c r="AC276" s="19">
        <f t="shared" si="20"/>
        <v>36169.90909</v>
      </c>
      <c r="AD276" s="19">
        <f t="shared" si="21"/>
        <v>16453.5</v>
      </c>
      <c r="AE276" s="19" t="str">
        <f t="shared" si="22"/>
        <v>Нет моды</v>
      </c>
      <c r="AF276" s="19">
        <f t="shared" si="23"/>
        <v>32660</v>
      </c>
      <c r="AG276" s="19">
        <f t="shared" si="24"/>
        <v>46572</v>
      </c>
      <c r="AH276" s="20" t="str">
        <f t="shared" si="14"/>
        <v/>
      </c>
      <c r="AI276" s="21"/>
      <c r="AJ276" s="21"/>
      <c r="AK276" s="21"/>
      <c r="AL276" s="22">
        <f t="shared" si="25"/>
        <v>1</v>
      </c>
    </row>
    <row r="277" ht="12.75" customHeight="1">
      <c r="A277" s="13" t="s">
        <v>54</v>
      </c>
      <c r="B277" s="13" t="str">
        <f>IFERROR(__xludf.DUMMYFUNCTION("REGEXREPLACE(A277, ""\d"", """")"),"         Воронежская область")</f>
        <v>         Воронежская область</v>
      </c>
      <c r="C277" s="14" t="str">
        <f t="shared" si="15"/>
        <v>Воронежская область</v>
      </c>
      <c r="D277" s="3">
        <f t="shared" si="16"/>
        <v>2</v>
      </c>
      <c r="E277" s="15" t="s">
        <v>39</v>
      </c>
      <c r="F277" s="13" t="str">
        <f>IFERROR(__xludf.DUMMYFUNCTION("REGEXEXTRACT(E277, ""[А-Яа-я].*"")"),"Всего умерших")</f>
        <v>Всего умерших</v>
      </c>
      <c r="G277" s="16">
        <f t="shared" si="17"/>
        <v>2</v>
      </c>
      <c r="H277" s="13" t="s">
        <v>28</v>
      </c>
      <c r="I277" s="13" t="str">
        <f>IFERROR(__xludf.DUMMYFUNCTION("REGEXREPLACE(H277, "".*\s"", """")"),"человек")</f>
        <v>человек</v>
      </c>
      <c r="J277" s="13" t="s">
        <v>29</v>
      </c>
      <c r="K277" s="17" t="str">
        <f>IFERROR(__xludf.DUMMYFUNCTION("REGEXREPLACE(J277, ""^[\d\s]+"", """")"),"значение показателя за год")</f>
        <v>значение показателя за год</v>
      </c>
      <c r="L277" s="16">
        <f t="shared" si="18"/>
        <v>2</v>
      </c>
      <c r="M277" s="13" t="s">
        <v>31</v>
      </c>
      <c r="N277" s="13" t="str">
        <f>IFERROR(__xludf.DUMMYFUNCTION("REGEXEXTRACT(M277, "" (.+)$"")"),"городское население")</f>
        <v>городское население</v>
      </c>
      <c r="O277" s="18">
        <v>21610.0</v>
      </c>
      <c r="P277" s="18">
        <v>22059.0</v>
      </c>
      <c r="Q277" s="18">
        <v>21479.0</v>
      </c>
      <c r="R277" s="18">
        <v>21747.0</v>
      </c>
      <c r="S277" s="18">
        <v>20943.0</v>
      </c>
      <c r="T277" s="18">
        <v>21194.0</v>
      </c>
      <c r="U277" s="18">
        <v>20594.0</v>
      </c>
      <c r="V277" s="18">
        <v>24351.0</v>
      </c>
      <c r="W277" s="18">
        <v>30441.0</v>
      </c>
      <c r="X277" s="18">
        <v>22401.0</v>
      </c>
      <c r="Y277" s="18">
        <v>20878.0</v>
      </c>
      <c r="Z277" s="19" t="str">
        <f t="shared" si="6"/>
        <v/>
      </c>
      <c r="AA277" s="19">
        <f t="shared" si="19"/>
        <v>247697</v>
      </c>
      <c r="AB277" s="19" t="str">
        <f t="shared" si="8"/>
        <v/>
      </c>
      <c r="AC277" s="19">
        <f t="shared" si="20"/>
        <v>22517.90909</v>
      </c>
      <c r="AD277" s="19">
        <f t="shared" si="21"/>
        <v>31550.5</v>
      </c>
      <c r="AE277" s="19" t="str">
        <f t="shared" si="22"/>
        <v>Нет моды</v>
      </c>
      <c r="AF277" s="19">
        <f t="shared" si="23"/>
        <v>20594</v>
      </c>
      <c r="AG277" s="19">
        <f t="shared" si="24"/>
        <v>30441</v>
      </c>
      <c r="AH277" s="20" t="str">
        <f t="shared" si="14"/>
        <v/>
      </c>
      <c r="AI277" s="21"/>
      <c r="AJ277" s="21"/>
      <c r="AK277" s="21"/>
      <c r="AL277" s="22">
        <f t="shared" si="25"/>
        <v>1</v>
      </c>
    </row>
    <row r="278" ht="12.75" customHeight="1">
      <c r="A278" s="13" t="s">
        <v>54</v>
      </c>
      <c r="B278" s="13" t="str">
        <f>IFERROR(__xludf.DUMMYFUNCTION("REGEXREPLACE(A278, ""\d"", """")"),"         Воронежская область")</f>
        <v>         Воронежская область</v>
      </c>
      <c r="C278" s="14" t="str">
        <f t="shared" si="15"/>
        <v>Воронежская область</v>
      </c>
      <c r="D278" s="3">
        <f t="shared" si="16"/>
        <v>2</v>
      </c>
      <c r="E278" s="15" t="s">
        <v>39</v>
      </c>
      <c r="F278" s="13" t="str">
        <f>IFERROR(__xludf.DUMMYFUNCTION("REGEXEXTRACT(E278, ""[А-Яа-я].*"")"),"Всего умерших")</f>
        <v>Всего умерших</v>
      </c>
      <c r="G278" s="16">
        <f t="shared" si="17"/>
        <v>2</v>
      </c>
      <c r="H278" s="13" t="s">
        <v>28</v>
      </c>
      <c r="I278" s="13" t="str">
        <f>IFERROR(__xludf.DUMMYFUNCTION("REGEXREPLACE(H278, "".*\s"", """")"),"человек")</f>
        <v>человек</v>
      </c>
      <c r="J278" s="13" t="s">
        <v>29</v>
      </c>
      <c r="K278" s="17" t="str">
        <f>IFERROR(__xludf.DUMMYFUNCTION("REGEXREPLACE(J278, ""^[\d\s]+"", """")"),"значение показателя за год")</f>
        <v>значение показателя за год</v>
      </c>
      <c r="L278" s="16">
        <f t="shared" si="18"/>
        <v>2</v>
      </c>
      <c r="M278" s="13" t="s">
        <v>32</v>
      </c>
      <c r="N278" s="13" t="str">
        <f>IFERROR(__xludf.DUMMYFUNCTION("REGEXEXTRACT(M278, "" (.+)$"")"),"сельское население")</f>
        <v>сельское население</v>
      </c>
      <c r="O278" s="18">
        <v>14599.0</v>
      </c>
      <c r="P278" s="18">
        <v>14431.0</v>
      </c>
      <c r="Q278" s="18">
        <v>14205.0</v>
      </c>
      <c r="R278" s="18">
        <v>13804.0</v>
      </c>
      <c r="S278" s="18">
        <v>13177.0</v>
      </c>
      <c r="T278" s="18">
        <v>13086.0</v>
      </c>
      <c r="U278" s="18">
        <v>12288.0</v>
      </c>
      <c r="V278" s="18">
        <v>13895.0</v>
      </c>
      <c r="W278" s="18">
        <v>16131.0</v>
      </c>
      <c r="X278" s="18">
        <v>12774.0</v>
      </c>
      <c r="Y278" s="18">
        <v>11782.0</v>
      </c>
      <c r="Z278" s="19" t="str">
        <f t="shared" si="6"/>
        <v/>
      </c>
      <c r="AA278" s="19" t="str">
        <f t="shared" si="19"/>
        <v/>
      </c>
      <c r="AB278" s="19">
        <f t="shared" si="8"/>
        <v>150172</v>
      </c>
      <c r="AC278" s="19">
        <f t="shared" si="20"/>
        <v>13652</v>
      </c>
      <c r="AD278" s="19">
        <f t="shared" si="21"/>
        <v>18362.5</v>
      </c>
      <c r="AE278" s="19" t="str">
        <f t="shared" si="22"/>
        <v>Нет моды</v>
      </c>
      <c r="AF278" s="19">
        <f t="shared" si="23"/>
        <v>11782</v>
      </c>
      <c r="AG278" s="19">
        <f t="shared" si="24"/>
        <v>16131</v>
      </c>
      <c r="AH278" s="20" t="str">
        <f t="shared" si="14"/>
        <v>Город: 62%; Село: 38%</v>
      </c>
      <c r="AI278" s="21"/>
      <c r="AJ278" s="21"/>
      <c r="AK278" s="21"/>
      <c r="AL278" s="22">
        <f t="shared" si="25"/>
        <v>1</v>
      </c>
    </row>
    <row r="279" ht="12.75" customHeight="1">
      <c r="A279" s="13" t="s">
        <v>54</v>
      </c>
      <c r="B279" s="13" t="str">
        <f>IFERROR(__xludf.DUMMYFUNCTION("REGEXREPLACE(A279, ""\d"", """")"),"         Воронежская область")</f>
        <v>         Воронежская область</v>
      </c>
      <c r="C279" s="14" t="str">
        <f t="shared" si="15"/>
        <v>Воронежская область</v>
      </c>
      <c r="D279" s="3">
        <f t="shared" si="16"/>
        <v>2</v>
      </c>
      <c r="E279" s="15" t="s">
        <v>40</v>
      </c>
      <c r="F279" s="13" t="str">
        <f>IFERROR(__xludf.DUMMYFUNCTION("REGEXEXTRACT(E279, ""[А-Яа-я].*"")"),"Злокачественные новообразования")</f>
        <v>Злокачественные новообразования</v>
      </c>
      <c r="G279" s="16">
        <f t="shared" si="17"/>
        <v>2</v>
      </c>
      <c r="H279" s="13" t="s">
        <v>28</v>
      </c>
      <c r="I279" s="13" t="str">
        <f>IFERROR(__xludf.DUMMYFUNCTION("REGEXREPLACE(H279, "".*\s"", """")"),"человек")</f>
        <v>человек</v>
      </c>
      <c r="J279" s="13" t="s">
        <v>29</v>
      </c>
      <c r="K279" s="17" t="str">
        <f>IFERROR(__xludf.DUMMYFUNCTION("REGEXREPLACE(J279, ""^[\d\s]+"", """")"),"значение показателя за год")</f>
        <v>значение показателя за год</v>
      </c>
      <c r="L279" s="16">
        <f t="shared" si="18"/>
        <v>2</v>
      </c>
      <c r="M279" s="13" t="s">
        <v>30</v>
      </c>
      <c r="N279" s="13" t="str">
        <f>IFERROR(__xludf.DUMMYFUNCTION("REGEXEXTRACT(M279, "" (.+)$"")"),"все население")</f>
        <v>все население</v>
      </c>
      <c r="O279" s="18">
        <v>4650.0</v>
      </c>
      <c r="P279" s="18">
        <v>4525.0</v>
      </c>
      <c r="Q279" s="18">
        <v>4307.0</v>
      </c>
      <c r="R279" s="18">
        <v>4269.0</v>
      </c>
      <c r="S279" s="18">
        <v>4174.0</v>
      </c>
      <c r="T279" s="18">
        <v>4223.0</v>
      </c>
      <c r="U279" s="18">
        <v>4095.0</v>
      </c>
      <c r="V279" s="18">
        <v>4088.0</v>
      </c>
      <c r="W279" s="18">
        <v>4059.0</v>
      </c>
      <c r="X279" s="18">
        <v>3855.0</v>
      </c>
      <c r="Y279" s="18">
        <v>3877.0</v>
      </c>
      <c r="Z279" s="19">
        <f t="shared" si="6"/>
        <v>46122</v>
      </c>
      <c r="AA279" s="19" t="str">
        <f t="shared" si="19"/>
        <v/>
      </c>
      <c r="AB279" s="19" t="str">
        <f t="shared" si="8"/>
        <v/>
      </c>
      <c r="AC279" s="19">
        <f t="shared" si="20"/>
        <v>4192.909091</v>
      </c>
      <c r="AD279" s="19">
        <f t="shared" si="21"/>
        <v>8216</v>
      </c>
      <c r="AE279" s="19" t="str">
        <f t="shared" si="22"/>
        <v>Нет моды</v>
      </c>
      <c r="AF279" s="19">
        <f t="shared" si="23"/>
        <v>3855</v>
      </c>
      <c r="AG279" s="19">
        <f t="shared" si="24"/>
        <v>4650</v>
      </c>
      <c r="AH279" s="20" t="str">
        <f t="shared" si="14"/>
        <v/>
      </c>
      <c r="AI279" s="21"/>
      <c r="AJ279" s="21"/>
      <c r="AK279" s="21"/>
      <c r="AL279" s="22">
        <f t="shared" si="25"/>
        <v>1</v>
      </c>
    </row>
    <row r="280" ht="12.75" customHeight="1">
      <c r="A280" s="13" t="s">
        <v>54</v>
      </c>
      <c r="B280" s="13" t="str">
        <f>IFERROR(__xludf.DUMMYFUNCTION("REGEXREPLACE(A280, ""\d"", """")"),"         Воронежская область")</f>
        <v>         Воронежская область</v>
      </c>
      <c r="C280" s="14" t="str">
        <f t="shared" si="15"/>
        <v>Воронежская область</v>
      </c>
      <c r="D280" s="3">
        <f t="shared" si="16"/>
        <v>2</v>
      </c>
      <c r="E280" s="15" t="s">
        <v>40</v>
      </c>
      <c r="F280" s="13" t="str">
        <f>IFERROR(__xludf.DUMMYFUNCTION("REGEXEXTRACT(E280, ""[А-Яа-я].*"")"),"Злокачественные новообразования")</f>
        <v>Злокачественные новообразования</v>
      </c>
      <c r="G280" s="16">
        <f t="shared" si="17"/>
        <v>2</v>
      </c>
      <c r="H280" s="13" t="s">
        <v>28</v>
      </c>
      <c r="I280" s="13" t="str">
        <f>IFERROR(__xludf.DUMMYFUNCTION("REGEXREPLACE(H280, "".*\s"", """")"),"человек")</f>
        <v>человек</v>
      </c>
      <c r="J280" s="13" t="s">
        <v>29</v>
      </c>
      <c r="K280" s="17" t="str">
        <f>IFERROR(__xludf.DUMMYFUNCTION("REGEXREPLACE(J280, ""^[\d\s]+"", """")"),"значение показателя за год")</f>
        <v>значение показателя за год</v>
      </c>
      <c r="L280" s="16">
        <f t="shared" si="18"/>
        <v>2</v>
      </c>
      <c r="M280" s="13" t="s">
        <v>31</v>
      </c>
      <c r="N280" s="13" t="str">
        <f>IFERROR(__xludf.DUMMYFUNCTION("REGEXEXTRACT(M280, "" (.+)$"")"),"городское население")</f>
        <v>городское население</v>
      </c>
      <c r="O280" s="18">
        <v>3064.0</v>
      </c>
      <c r="P280" s="18">
        <v>3025.0</v>
      </c>
      <c r="Q280" s="18">
        <v>2896.0</v>
      </c>
      <c r="R280" s="18">
        <v>2924.0</v>
      </c>
      <c r="S280" s="18">
        <v>2859.0</v>
      </c>
      <c r="T280" s="18">
        <v>2864.0</v>
      </c>
      <c r="U280" s="18">
        <v>2821.0</v>
      </c>
      <c r="V280" s="18">
        <v>2878.0</v>
      </c>
      <c r="W280" s="18">
        <v>2792.0</v>
      </c>
      <c r="X280" s="18">
        <v>2681.0</v>
      </c>
      <c r="Y280" s="18">
        <v>2688.0</v>
      </c>
      <c r="Z280" s="19" t="str">
        <f t="shared" si="6"/>
        <v/>
      </c>
      <c r="AA280" s="19">
        <f t="shared" si="19"/>
        <v>31492</v>
      </c>
      <c r="AB280" s="19" t="str">
        <f t="shared" si="8"/>
        <v/>
      </c>
      <c r="AC280" s="19">
        <f t="shared" si="20"/>
        <v>2862.909091</v>
      </c>
      <c r="AD280" s="19">
        <f t="shared" si="21"/>
        <v>3459.5</v>
      </c>
      <c r="AE280" s="19" t="str">
        <f t="shared" si="22"/>
        <v>Нет моды</v>
      </c>
      <c r="AF280" s="19">
        <f t="shared" si="23"/>
        <v>2681</v>
      </c>
      <c r="AG280" s="19">
        <f t="shared" si="24"/>
        <v>3064</v>
      </c>
      <c r="AH280" s="20" t="str">
        <f t="shared" si="14"/>
        <v/>
      </c>
      <c r="AI280" s="21"/>
      <c r="AJ280" s="21"/>
      <c r="AK280" s="21"/>
      <c r="AL280" s="22">
        <f t="shared" si="25"/>
        <v>1</v>
      </c>
    </row>
    <row r="281" ht="12.75" customHeight="1">
      <c r="A281" s="13" t="s">
        <v>54</v>
      </c>
      <c r="B281" s="13" t="str">
        <f>IFERROR(__xludf.DUMMYFUNCTION("REGEXREPLACE(A281, ""\d"", """")"),"         Воронежская область")</f>
        <v>         Воронежская область</v>
      </c>
      <c r="C281" s="14" t="str">
        <f t="shared" si="15"/>
        <v>Воронежская область</v>
      </c>
      <c r="D281" s="3">
        <f t="shared" si="16"/>
        <v>2</v>
      </c>
      <c r="E281" s="15" t="s">
        <v>40</v>
      </c>
      <c r="F281" s="13" t="str">
        <f>IFERROR(__xludf.DUMMYFUNCTION("REGEXEXTRACT(E281, ""[А-Яа-я].*"")"),"Злокачественные новообразования")</f>
        <v>Злокачественные новообразования</v>
      </c>
      <c r="G281" s="16">
        <f t="shared" si="17"/>
        <v>2</v>
      </c>
      <c r="H281" s="13" t="s">
        <v>28</v>
      </c>
      <c r="I281" s="13" t="str">
        <f>IFERROR(__xludf.DUMMYFUNCTION("REGEXREPLACE(H281, "".*\s"", """")"),"человек")</f>
        <v>человек</v>
      </c>
      <c r="J281" s="13" t="s">
        <v>29</v>
      </c>
      <c r="K281" s="17" t="str">
        <f>IFERROR(__xludf.DUMMYFUNCTION("REGEXREPLACE(J281, ""^[\d\s]+"", """")"),"значение показателя за год")</f>
        <v>значение показателя за год</v>
      </c>
      <c r="L281" s="16">
        <f t="shared" si="18"/>
        <v>2</v>
      </c>
      <c r="M281" s="13" t="s">
        <v>32</v>
      </c>
      <c r="N281" s="13" t="str">
        <f>IFERROR(__xludf.DUMMYFUNCTION("REGEXEXTRACT(M281, "" (.+)$"")"),"сельское население")</f>
        <v>сельское население</v>
      </c>
      <c r="O281" s="18">
        <v>1586.0</v>
      </c>
      <c r="P281" s="18">
        <v>1500.0</v>
      </c>
      <c r="Q281" s="18">
        <v>1411.0</v>
      </c>
      <c r="R281" s="18">
        <v>1345.0</v>
      </c>
      <c r="S281" s="18">
        <v>1315.0</v>
      </c>
      <c r="T281" s="18">
        <v>1359.0</v>
      </c>
      <c r="U281" s="18">
        <v>1274.0</v>
      </c>
      <c r="V281" s="18">
        <v>1210.0</v>
      </c>
      <c r="W281" s="18">
        <v>1267.0</v>
      </c>
      <c r="X281" s="18">
        <v>1174.0</v>
      </c>
      <c r="Y281" s="18">
        <v>1189.0</v>
      </c>
      <c r="Z281" s="19" t="str">
        <f t="shared" si="6"/>
        <v/>
      </c>
      <c r="AA281" s="19" t="str">
        <f t="shared" si="19"/>
        <v/>
      </c>
      <c r="AB281" s="19">
        <f t="shared" si="8"/>
        <v>14630</v>
      </c>
      <c r="AC281" s="19">
        <f t="shared" si="20"/>
        <v>1330</v>
      </c>
      <c r="AD281" s="19">
        <f t="shared" si="21"/>
        <v>2133.5</v>
      </c>
      <c r="AE281" s="19" t="str">
        <f t="shared" si="22"/>
        <v>Нет моды</v>
      </c>
      <c r="AF281" s="19">
        <f t="shared" si="23"/>
        <v>1174</v>
      </c>
      <c r="AG281" s="19">
        <f t="shared" si="24"/>
        <v>1586</v>
      </c>
      <c r="AH281" s="20" t="str">
        <f t="shared" si="14"/>
        <v>Город: 68%; Село: 32%</v>
      </c>
      <c r="AI281" s="21"/>
      <c r="AJ281" s="21"/>
      <c r="AK281" s="21"/>
      <c r="AL281" s="22">
        <f t="shared" si="25"/>
        <v>1</v>
      </c>
    </row>
    <row r="282" ht="12.75" customHeight="1">
      <c r="A282" s="13" t="s">
        <v>54</v>
      </c>
      <c r="B282" s="13" t="str">
        <f>IFERROR(__xludf.DUMMYFUNCTION("REGEXREPLACE(A282, ""\d"", """")"),"         Воронежская область")</f>
        <v>         Воронежская область</v>
      </c>
      <c r="C282" s="14" t="str">
        <f t="shared" si="15"/>
        <v>Воронежская область</v>
      </c>
      <c r="D282" s="3">
        <f t="shared" si="16"/>
        <v>2</v>
      </c>
      <c r="E282" s="15" t="s">
        <v>41</v>
      </c>
      <c r="F282" s="13" t="str">
        <f>IFERROR(__xludf.DUMMYFUNCTION("REGEXEXTRACT(E282, ""[А-Яа-я].*"")"),"Инфекционные и паразитарные болезни")</f>
        <v>Инфекционные и паразитарные болезни</v>
      </c>
      <c r="G282" s="16">
        <f t="shared" si="17"/>
        <v>2</v>
      </c>
      <c r="H282" s="13" t="s">
        <v>28</v>
      </c>
      <c r="I282" s="13" t="str">
        <f>IFERROR(__xludf.DUMMYFUNCTION("REGEXREPLACE(H282, "".*\s"", """")"),"человек")</f>
        <v>человек</v>
      </c>
      <c r="J282" s="13" t="s">
        <v>29</v>
      </c>
      <c r="K282" s="17" t="str">
        <f>IFERROR(__xludf.DUMMYFUNCTION("REGEXREPLACE(J282, ""^[\d\s]+"", """")"),"значение показателя за год")</f>
        <v>значение показателя за год</v>
      </c>
      <c r="L282" s="16">
        <f t="shared" si="18"/>
        <v>2</v>
      </c>
      <c r="M282" s="13" t="s">
        <v>30</v>
      </c>
      <c r="N282" s="13" t="str">
        <f>IFERROR(__xludf.DUMMYFUNCTION("REGEXEXTRACT(M282, "" (.+)$"")"),"все население")</f>
        <v>все население</v>
      </c>
      <c r="O282" s="18">
        <v>219.0</v>
      </c>
      <c r="P282" s="18">
        <v>194.0</v>
      </c>
      <c r="Q282" s="18">
        <v>188.0</v>
      </c>
      <c r="R282" s="18">
        <v>168.0</v>
      </c>
      <c r="S282" s="18">
        <v>151.0</v>
      </c>
      <c r="T282" s="18">
        <v>172.0</v>
      </c>
      <c r="U282" s="18">
        <v>159.0</v>
      </c>
      <c r="V282" s="18">
        <v>159.0</v>
      </c>
      <c r="W282" s="18">
        <v>149.0</v>
      </c>
      <c r="X282" s="18">
        <v>151.0</v>
      </c>
      <c r="Y282" s="18">
        <v>200.0</v>
      </c>
      <c r="Z282" s="19">
        <f t="shared" si="6"/>
        <v>1910</v>
      </c>
      <c r="AA282" s="19" t="str">
        <f t="shared" si="19"/>
        <v/>
      </c>
      <c r="AB282" s="19" t="str">
        <f t="shared" si="8"/>
        <v/>
      </c>
      <c r="AC282" s="19">
        <f t="shared" si="20"/>
        <v>173.6363636</v>
      </c>
      <c r="AD282" s="19">
        <f t="shared" si="21"/>
        <v>696.5</v>
      </c>
      <c r="AE282" s="19" t="str">
        <f t="shared" si="22"/>
        <v>Нет моды</v>
      </c>
      <c r="AF282" s="19">
        <f t="shared" si="23"/>
        <v>149</v>
      </c>
      <c r="AG282" s="19">
        <f t="shared" si="24"/>
        <v>219</v>
      </c>
      <c r="AH282" s="20" t="str">
        <f t="shared" si="14"/>
        <v/>
      </c>
      <c r="AI282" s="21"/>
      <c r="AJ282" s="21"/>
      <c r="AK282" s="21"/>
      <c r="AL282" s="22">
        <f t="shared" si="25"/>
        <v>1</v>
      </c>
    </row>
    <row r="283" ht="12.75" customHeight="1">
      <c r="A283" s="13" t="s">
        <v>54</v>
      </c>
      <c r="B283" s="13" t="str">
        <f>IFERROR(__xludf.DUMMYFUNCTION("REGEXREPLACE(A283, ""\d"", """")"),"         Воронежская область")</f>
        <v>         Воронежская область</v>
      </c>
      <c r="C283" s="14" t="str">
        <f t="shared" si="15"/>
        <v>Воронежская область</v>
      </c>
      <c r="D283" s="3">
        <f t="shared" si="16"/>
        <v>2</v>
      </c>
      <c r="E283" s="15" t="s">
        <v>41</v>
      </c>
      <c r="F283" s="13" t="str">
        <f>IFERROR(__xludf.DUMMYFUNCTION("REGEXEXTRACT(E283, ""[А-Яа-я].*"")"),"Инфекционные и паразитарные болезни")</f>
        <v>Инфекционные и паразитарные болезни</v>
      </c>
      <c r="G283" s="16">
        <f t="shared" si="17"/>
        <v>2</v>
      </c>
      <c r="H283" s="13" t="s">
        <v>28</v>
      </c>
      <c r="I283" s="13" t="str">
        <f>IFERROR(__xludf.DUMMYFUNCTION("REGEXREPLACE(H283, "".*\s"", """")"),"человек")</f>
        <v>человек</v>
      </c>
      <c r="J283" s="13" t="s">
        <v>29</v>
      </c>
      <c r="K283" s="17" t="str">
        <f>IFERROR(__xludf.DUMMYFUNCTION("REGEXREPLACE(J283, ""^[\d\s]+"", """")"),"значение показателя за год")</f>
        <v>значение показателя за год</v>
      </c>
      <c r="L283" s="16">
        <f t="shared" si="18"/>
        <v>2</v>
      </c>
      <c r="M283" s="13" t="s">
        <v>31</v>
      </c>
      <c r="N283" s="13" t="str">
        <f>IFERROR(__xludf.DUMMYFUNCTION("REGEXEXTRACT(M283, "" (.+)$"")"),"городское население")</f>
        <v>городское население</v>
      </c>
      <c r="O283" s="18">
        <v>135.0</v>
      </c>
      <c r="P283" s="18">
        <v>129.0</v>
      </c>
      <c r="Q283" s="18">
        <v>127.0</v>
      </c>
      <c r="R283" s="18">
        <v>100.0</v>
      </c>
      <c r="S283" s="18">
        <v>109.0</v>
      </c>
      <c r="T283" s="18">
        <v>112.0</v>
      </c>
      <c r="U283" s="18">
        <v>111.0</v>
      </c>
      <c r="V283" s="18">
        <v>103.0</v>
      </c>
      <c r="W283" s="18">
        <v>102.0</v>
      </c>
      <c r="X283" s="18">
        <v>98.0</v>
      </c>
      <c r="Y283" s="18">
        <v>141.0</v>
      </c>
      <c r="Z283" s="19" t="str">
        <f t="shared" si="6"/>
        <v/>
      </c>
      <c r="AA283" s="19">
        <f t="shared" si="19"/>
        <v>1267</v>
      </c>
      <c r="AB283" s="19" t="str">
        <f t="shared" si="8"/>
        <v/>
      </c>
      <c r="AC283" s="19">
        <f t="shared" si="20"/>
        <v>115.1818182</v>
      </c>
      <c r="AD283" s="19">
        <f t="shared" si="21"/>
        <v>145</v>
      </c>
      <c r="AE283" s="19" t="str">
        <f t="shared" si="22"/>
        <v>Нет моды</v>
      </c>
      <c r="AF283" s="19">
        <f t="shared" si="23"/>
        <v>98</v>
      </c>
      <c r="AG283" s="19">
        <f t="shared" si="24"/>
        <v>141</v>
      </c>
      <c r="AH283" s="20" t="str">
        <f t="shared" si="14"/>
        <v/>
      </c>
      <c r="AI283" s="21"/>
      <c r="AJ283" s="21"/>
      <c r="AK283" s="21"/>
      <c r="AL283" s="22">
        <f t="shared" si="25"/>
        <v>1</v>
      </c>
    </row>
    <row r="284" ht="12.75" customHeight="1">
      <c r="A284" s="13" t="s">
        <v>54</v>
      </c>
      <c r="B284" s="13" t="str">
        <f>IFERROR(__xludf.DUMMYFUNCTION("REGEXREPLACE(A284, ""\d"", """")"),"         Воронежская область")</f>
        <v>         Воронежская область</v>
      </c>
      <c r="C284" s="14" t="str">
        <f t="shared" si="15"/>
        <v>Воронежская область</v>
      </c>
      <c r="D284" s="3">
        <f t="shared" si="16"/>
        <v>2</v>
      </c>
      <c r="E284" s="15" t="s">
        <v>41</v>
      </c>
      <c r="F284" s="13" t="str">
        <f>IFERROR(__xludf.DUMMYFUNCTION("REGEXEXTRACT(E284, ""[А-Яа-я].*"")"),"Инфекционные и паразитарные болезни")</f>
        <v>Инфекционные и паразитарные болезни</v>
      </c>
      <c r="G284" s="16">
        <f t="shared" si="17"/>
        <v>2</v>
      </c>
      <c r="H284" s="13" t="s">
        <v>28</v>
      </c>
      <c r="I284" s="13" t="str">
        <f>IFERROR(__xludf.DUMMYFUNCTION("REGEXREPLACE(H284, "".*\s"", """")"),"человек")</f>
        <v>человек</v>
      </c>
      <c r="J284" s="13" t="s">
        <v>29</v>
      </c>
      <c r="K284" s="17" t="str">
        <f>IFERROR(__xludf.DUMMYFUNCTION("REGEXREPLACE(J284, ""^[\d\s]+"", """")"),"значение показателя за год")</f>
        <v>значение показателя за год</v>
      </c>
      <c r="L284" s="16">
        <f t="shared" si="18"/>
        <v>2</v>
      </c>
      <c r="M284" s="13" t="s">
        <v>32</v>
      </c>
      <c r="N284" s="13" t="str">
        <f>IFERROR(__xludf.DUMMYFUNCTION("REGEXEXTRACT(M284, "" (.+)$"")"),"сельское население")</f>
        <v>сельское население</v>
      </c>
      <c r="O284" s="18">
        <v>84.0</v>
      </c>
      <c r="P284" s="18">
        <v>65.0</v>
      </c>
      <c r="Q284" s="18">
        <v>61.0</v>
      </c>
      <c r="R284" s="18">
        <v>68.0</v>
      </c>
      <c r="S284" s="18">
        <v>42.0</v>
      </c>
      <c r="T284" s="18">
        <v>60.0</v>
      </c>
      <c r="U284" s="18">
        <v>48.0</v>
      </c>
      <c r="V284" s="18">
        <v>56.0</v>
      </c>
      <c r="W284" s="18">
        <v>47.0</v>
      </c>
      <c r="X284" s="18">
        <v>53.0</v>
      </c>
      <c r="Y284" s="18">
        <v>59.0</v>
      </c>
      <c r="Z284" s="19" t="str">
        <f t="shared" si="6"/>
        <v/>
      </c>
      <c r="AA284" s="19" t="str">
        <f t="shared" si="19"/>
        <v/>
      </c>
      <c r="AB284" s="19">
        <f t="shared" si="8"/>
        <v>643</v>
      </c>
      <c r="AC284" s="19">
        <f t="shared" si="20"/>
        <v>58.45454545</v>
      </c>
      <c r="AD284" s="19">
        <f t="shared" si="21"/>
        <v>91</v>
      </c>
      <c r="AE284" s="19" t="str">
        <f t="shared" si="22"/>
        <v>Нет моды</v>
      </c>
      <c r="AF284" s="19">
        <f t="shared" si="23"/>
        <v>42</v>
      </c>
      <c r="AG284" s="19">
        <f t="shared" si="24"/>
        <v>84</v>
      </c>
      <c r="AH284" s="20" t="str">
        <f t="shared" si="14"/>
        <v>Город: 66%; Село: 34%</v>
      </c>
      <c r="AI284" s="21"/>
      <c r="AJ284" s="21"/>
      <c r="AK284" s="21"/>
      <c r="AL284" s="22">
        <f t="shared" si="25"/>
        <v>1</v>
      </c>
    </row>
    <row r="285" ht="12.75" customHeight="1">
      <c r="A285" s="13" t="s">
        <v>54</v>
      </c>
      <c r="B285" s="13" t="str">
        <f>IFERROR(__xludf.DUMMYFUNCTION("REGEXREPLACE(A285, ""\d"", """")"),"         Воронежская область")</f>
        <v>         Воронежская область</v>
      </c>
      <c r="C285" s="14" t="str">
        <f t="shared" si="15"/>
        <v>Воронежская область</v>
      </c>
      <c r="D285" s="3">
        <f t="shared" si="16"/>
        <v>2</v>
      </c>
      <c r="E285" s="15" t="s">
        <v>42</v>
      </c>
      <c r="F285" s="13" t="str">
        <f>IFERROR(__xludf.DUMMYFUNCTION("REGEXEXTRACT(E285, ""[А-Яа-я].*"")"),"Ишемическая болезнь сердца")</f>
        <v>Ишемическая болезнь сердца</v>
      </c>
      <c r="G285" s="16">
        <f t="shared" si="17"/>
        <v>2</v>
      </c>
      <c r="H285" s="13" t="s">
        <v>28</v>
      </c>
      <c r="I285" s="13" t="str">
        <f>IFERROR(__xludf.DUMMYFUNCTION("REGEXREPLACE(H285, "".*\s"", """")"),"человек")</f>
        <v>человек</v>
      </c>
      <c r="J285" s="13" t="s">
        <v>29</v>
      </c>
      <c r="K285" s="17" t="str">
        <f>IFERROR(__xludf.DUMMYFUNCTION("REGEXREPLACE(J285, ""^[\d\s]+"", """")"),"значение показателя за год")</f>
        <v>значение показателя за год</v>
      </c>
      <c r="L285" s="16">
        <f t="shared" si="18"/>
        <v>2</v>
      </c>
      <c r="M285" s="13" t="s">
        <v>30</v>
      </c>
      <c r="N285" s="13" t="str">
        <f>IFERROR(__xludf.DUMMYFUNCTION("REGEXEXTRACT(M285, "" (.+)$"")"),"все население")</f>
        <v>все население</v>
      </c>
      <c r="O285" s="18">
        <v>8787.0</v>
      </c>
      <c r="P285" s="18">
        <v>7786.0</v>
      </c>
      <c r="Q285" s="18">
        <v>6599.0</v>
      </c>
      <c r="R285" s="18">
        <v>6276.0</v>
      </c>
      <c r="S285" s="18">
        <v>6306.0</v>
      </c>
      <c r="T285" s="18">
        <v>7127.0</v>
      </c>
      <c r="U285" s="18">
        <v>6987.0</v>
      </c>
      <c r="V285" s="18">
        <v>7761.0</v>
      </c>
      <c r="W285" s="18">
        <v>8437.0</v>
      </c>
      <c r="X285" s="18">
        <v>7877.0</v>
      </c>
      <c r="Y285" s="18">
        <v>8468.0</v>
      </c>
      <c r="Z285" s="19">
        <f t="shared" si="6"/>
        <v>82411</v>
      </c>
      <c r="AA285" s="19" t="str">
        <f t="shared" si="19"/>
        <v/>
      </c>
      <c r="AB285" s="19" t="str">
        <f t="shared" si="8"/>
        <v/>
      </c>
      <c r="AC285" s="19">
        <f t="shared" si="20"/>
        <v>7491.909091</v>
      </c>
      <c r="AD285" s="19">
        <f t="shared" si="21"/>
        <v>3180</v>
      </c>
      <c r="AE285" s="19" t="str">
        <f t="shared" si="22"/>
        <v>Нет моды</v>
      </c>
      <c r="AF285" s="19">
        <f t="shared" si="23"/>
        <v>6276</v>
      </c>
      <c r="AG285" s="19">
        <f t="shared" si="24"/>
        <v>8787</v>
      </c>
      <c r="AH285" s="20" t="str">
        <f t="shared" si="14"/>
        <v/>
      </c>
      <c r="AI285" s="21"/>
      <c r="AJ285" s="21"/>
      <c r="AK285" s="21"/>
      <c r="AL285" s="22">
        <f t="shared" si="25"/>
        <v>1</v>
      </c>
    </row>
    <row r="286" ht="12.75" customHeight="1">
      <c r="A286" s="13" t="s">
        <v>54</v>
      </c>
      <c r="B286" s="13" t="str">
        <f>IFERROR(__xludf.DUMMYFUNCTION("REGEXREPLACE(A286, ""\d"", """")"),"         Воронежская область")</f>
        <v>         Воронежская область</v>
      </c>
      <c r="C286" s="14" t="str">
        <f t="shared" si="15"/>
        <v>Воронежская область</v>
      </c>
      <c r="D286" s="3">
        <f t="shared" si="16"/>
        <v>2</v>
      </c>
      <c r="E286" s="15" t="s">
        <v>42</v>
      </c>
      <c r="F286" s="13" t="str">
        <f>IFERROR(__xludf.DUMMYFUNCTION("REGEXEXTRACT(E286, ""[А-Яа-я].*"")"),"Ишемическая болезнь сердца")</f>
        <v>Ишемическая болезнь сердца</v>
      </c>
      <c r="G286" s="16">
        <f t="shared" si="17"/>
        <v>2</v>
      </c>
      <c r="H286" s="13" t="s">
        <v>28</v>
      </c>
      <c r="I286" s="13" t="str">
        <f>IFERROR(__xludf.DUMMYFUNCTION("REGEXREPLACE(H286, "".*\s"", """")"),"человек")</f>
        <v>человек</v>
      </c>
      <c r="J286" s="13" t="s">
        <v>29</v>
      </c>
      <c r="K286" s="17" t="str">
        <f>IFERROR(__xludf.DUMMYFUNCTION("REGEXREPLACE(J286, ""^[\d\s]+"", """")"),"значение показателя за год")</f>
        <v>значение показателя за год</v>
      </c>
      <c r="L286" s="16">
        <f t="shared" si="18"/>
        <v>2</v>
      </c>
      <c r="M286" s="13" t="s">
        <v>31</v>
      </c>
      <c r="N286" s="13" t="str">
        <f>IFERROR(__xludf.DUMMYFUNCTION("REGEXEXTRACT(M286, "" (.+)$"")"),"городское население")</f>
        <v>городское население</v>
      </c>
      <c r="O286" s="18">
        <v>5382.0</v>
      </c>
      <c r="P286" s="18">
        <v>4510.0</v>
      </c>
      <c r="Q286" s="18">
        <v>3889.0</v>
      </c>
      <c r="R286" s="18">
        <v>3809.0</v>
      </c>
      <c r="S286" s="18">
        <v>3637.0</v>
      </c>
      <c r="T286" s="18">
        <v>4543.0</v>
      </c>
      <c r="U286" s="18">
        <v>4486.0</v>
      </c>
      <c r="V286" s="18">
        <v>5204.0</v>
      </c>
      <c r="W286" s="18">
        <v>5703.0</v>
      </c>
      <c r="X286" s="18">
        <v>5244.0</v>
      </c>
      <c r="Y286" s="18">
        <v>5784.0</v>
      </c>
      <c r="Z286" s="19" t="str">
        <f t="shared" si="6"/>
        <v/>
      </c>
      <c r="AA286" s="19">
        <f t="shared" si="19"/>
        <v>52191</v>
      </c>
      <c r="AB286" s="19" t="str">
        <f t="shared" si="8"/>
        <v/>
      </c>
      <c r="AC286" s="19">
        <f t="shared" si="20"/>
        <v>4744.636364</v>
      </c>
      <c r="AD286" s="19">
        <f t="shared" si="21"/>
        <v>6030</v>
      </c>
      <c r="AE286" s="19" t="str">
        <f t="shared" si="22"/>
        <v>Нет моды</v>
      </c>
      <c r="AF286" s="19">
        <f t="shared" si="23"/>
        <v>3637</v>
      </c>
      <c r="AG286" s="19">
        <f t="shared" si="24"/>
        <v>5784</v>
      </c>
      <c r="AH286" s="20" t="str">
        <f t="shared" si="14"/>
        <v/>
      </c>
      <c r="AI286" s="21"/>
      <c r="AJ286" s="21"/>
      <c r="AK286" s="21"/>
      <c r="AL286" s="22">
        <f t="shared" si="25"/>
        <v>1</v>
      </c>
    </row>
    <row r="287" ht="12.75" customHeight="1">
      <c r="A287" s="13" t="s">
        <v>54</v>
      </c>
      <c r="B287" s="13" t="str">
        <f>IFERROR(__xludf.DUMMYFUNCTION("REGEXREPLACE(A287, ""\d"", """")"),"         Воронежская область")</f>
        <v>         Воронежская область</v>
      </c>
      <c r="C287" s="14" t="str">
        <f t="shared" si="15"/>
        <v>Воронежская область</v>
      </c>
      <c r="D287" s="3">
        <f t="shared" si="16"/>
        <v>2</v>
      </c>
      <c r="E287" s="15" t="s">
        <v>42</v>
      </c>
      <c r="F287" s="13" t="str">
        <f>IFERROR(__xludf.DUMMYFUNCTION("REGEXEXTRACT(E287, ""[А-Яа-я].*"")"),"Ишемическая болезнь сердца")</f>
        <v>Ишемическая болезнь сердца</v>
      </c>
      <c r="G287" s="16">
        <f t="shared" si="17"/>
        <v>2</v>
      </c>
      <c r="H287" s="13" t="s">
        <v>28</v>
      </c>
      <c r="I287" s="13" t="str">
        <f>IFERROR(__xludf.DUMMYFUNCTION("REGEXREPLACE(H287, "".*\s"", """")"),"человек")</f>
        <v>человек</v>
      </c>
      <c r="J287" s="13" t="s">
        <v>29</v>
      </c>
      <c r="K287" s="17" t="str">
        <f>IFERROR(__xludf.DUMMYFUNCTION("REGEXREPLACE(J287, ""^[\d\s]+"", """")"),"значение показателя за год")</f>
        <v>значение показателя за год</v>
      </c>
      <c r="L287" s="16">
        <f t="shared" si="18"/>
        <v>2</v>
      </c>
      <c r="M287" s="13" t="s">
        <v>32</v>
      </c>
      <c r="N287" s="13" t="str">
        <f>IFERROR(__xludf.DUMMYFUNCTION("REGEXEXTRACT(M287, "" (.+)$"")"),"сельское население")</f>
        <v>сельское население</v>
      </c>
      <c r="O287" s="18">
        <v>3405.0</v>
      </c>
      <c r="P287" s="18">
        <v>3276.0</v>
      </c>
      <c r="Q287" s="18">
        <v>2710.0</v>
      </c>
      <c r="R287" s="18">
        <v>2467.0</v>
      </c>
      <c r="S287" s="18">
        <v>2669.0</v>
      </c>
      <c r="T287" s="18">
        <v>2584.0</v>
      </c>
      <c r="U287" s="18">
        <v>2501.0</v>
      </c>
      <c r="V287" s="18">
        <v>2557.0</v>
      </c>
      <c r="W287" s="18">
        <v>2734.0</v>
      </c>
      <c r="X287" s="18">
        <v>2633.0</v>
      </c>
      <c r="Y287" s="18">
        <v>2684.0</v>
      </c>
      <c r="Z287" s="19" t="str">
        <f t="shared" si="6"/>
        <v/>
      </c>
      <c r="AA287" s="19" t="str">
        <f t="shared" si="19"/>
        <v/>
      </c>
      <c r="AB287" s="19">
        <f t="shared" si="8"/>
        <v>30220</v>
      </c>
      <c r="AC287" s="19">
        <f t="shared" si="20"/>
        <v>2747.272727</v>
      </c>
      <c r="AD287" s="19">
        <f t="shared" si="21"/>
        <v>3521</v>
      </c>
      <c r="AE287" s="19" t="str">
        <f t="shared" si="22"/>
        <v>Нет моды</v>
      </c>
      <c r="AF287" s="19">
        <f t="shared" si="23"/>
        <v>2467</v>
      </c>
      <c r="AG287" s="19">
        <f t="shared" si="24"/>
        <v>3405</v>
      </c>
      <c r="AH287" s="20" t="str">
        <f t="shared" si="14"/>
        <v>Город: 63%; Село: 37%</v>
      </c>
      <c r="AI287" s="21"/>
      <c r="AJ287" s="21"/>
      <c r="AK287" s="21"/>
      <c r="AL287" s="22">
        <f t="shared" si="25"/>
        <v>1</v>
      </c>
    </row>
    <row r="288" ht="12.75" customHeight="1">
      <c r="A288" s="13" t="s">
        <v>54</v>
      </c>
      <c r="B288" s="13" t="str">
        <f>IFERROR(__xludf.DUMMYFUNCTION("REGEXREPLACE(A288, ""\d"", """")"),"         Воронежская область")</f>
        <v>         Воронежская область</v>
      </c>
      <c r="C288" s="14" t="str">
        <f t="shared" si="15"/>
        <v>Воронежская область</v>
      </c>
      <c r="D288" s="3">
        <f t="shared" si="16"/>
        <v>2</v>
      </c>
      <c r="E288" s="15" t="s">
        <v>43</v>
      </c>
      <c r="F288" s="13" t="str">
        <f>IFERROR(__xludf.DUMMYFUNCTION("REGEXEXTRACT(E288, ""[А-Яа-я].*"")"),"Новообразования")</f>
        <v>Новообразования</v>
      </c>
      <c r="G288" s="16">
        <f t="shared" si="17"/>
        <v>2</v>
      </c>
      <c r="H288" s="13" t="s">
        <v>28</v>
      </c>
      <c r="I288" s="13" t="str">
        <f>IFERROR(__xludf.DUMMYFUNCTION("REGEXREPLACE(H288, "".*\s"", """")"),"человек")</f>
        <v>человек</v>
      </c>
      <c r="J288" s="13" t="s">
        <v>29</v>
      </c>
      <c r="K288" s="17" t="str">
        <f>IFERROR(__xludf.DUMMYFUNCTION("REGEXREPLACE(J288, ""^[\d\s]+"", """")"),"значение показателя за год")</f>
        <v>значение показателя за год</v>
      </c>
      <c r="L288" s="16">
        <f t="shared" si="18"/>
        <v>2</v>
      </c>
      <c r="M288" s="13" t="s">
        <v>30</v>
      </c>
      <c r="N288" s="13" t="str">
        <f>IFERROR(__xludf.DUMMYFUNCTION("REGEXEXTRACT(M288, "" (.+)$"")"),"все население")</f>
        <v>все население</v>
      </c>
      <c r="O288" s="18">
        <v>4702.0</v>
      </c>
      <c r="P288" s="18">
        <v>4592.0</v>
      </c>
      <c r="Q288" s="18">
        <v>4373.0</v>
      </c>
      <c r="R288" s="18">
        <v>4328.0</v>
      </c>
      <c r="S288" s="18">
        <v>4240.0</v>
      </c>
      <c r="T288" s="18">
        <v>4283.0</v>
      </c>
      <c r="U288" s="18">
        <v>4172.0</v>
      </c>
      <c r="V288" s="18">
        <v>4162.0</v>
      </c>
      <c r="W288" s="18">
        <v>4106.0</v>
      </c>
      <c r="X288" s="18">
        <v>3927.0</v>
      </c>
      <c r="Y288" s="18">
        <v>3928.0</v>
      </c>
      <c r="Z288" s="19">
        <f t="shared" si="6"/>
        <v>46813</v>
      </c>
      <c r="AA288" s="19" t="str">
        <f t="shared" si="19"/>
        <v/>
      </c>
      <c r="AB288" s="19" t="str">
        <f t="shared" si="8"/>
        <v/>
      </c>
      <c r="AC288" s="19">
        <f t="shared" si="20"/>
        <v>4255.727273</v>
      </c>
      <c r="AD288" s="19">
        <f t="shared" si="21"/>
        <v>3666</v>
      </c>
      <c r="AE288" s="19" t="str">
        <f t="shared" si="22"/>
        <v>Нет моды</v>
      </c>
      <c r="AF288" s="19">
        <f t="shared" si="23"/>
        <v>3927</v>
      </c>
      <c r="AG288" s="19">
        <f t="shared" si="24"/>
        <v>4702</v>
      </c>
      <c r="AH288" s="20" t="str">
        <f t="shared" si="14"/>
        <v/>
      </c>
      <c r="AI288" s="21"/>
      <c r="AJ288" s="21"/>
      <c r="AK288" s="21"/>
      <c r="AL288" s="22">
        <f t="shared" si="25"/>
        <v>1</v>
      </c>
    </row>
    <row r="289" ht="12.75" customHeight="1">
      <c r="A289" s="13" t="s">
        <v>54</v>
      </c>
      <c r="B289" s="13" t="str">
        <f>IFERROR(__xludf.DUMMYFUNCTION("REGEXREPLACE(A289, ""\d"", """")"),"         Воронежская область")</f>
        <v>         Воронежская область</v>
      </c>
      <c r="C289" s="14" t="str">
        <f t="shared" si="15"/>
        <v>Воронежская область</v>
      </c>
      <c r="D289" s="3">
        <f t="shared" si="16"/>
        <v>2</v>
      </c>
      <c r="E289" s="15" t="s">
        <v>43</v>
      </c>
      <c r="F289" s="13" t="str">
        <f>IFERROR(__xludf.DUMMYFUNCTION("REGEXEXTRACT(E289, ""[А-Яа-я].*"")"),"Новообразования")</f>
        <v>Новообразования</v>
      </c>
      <c r="G289" s="16">
        <f t="shared" si="17"/>
        <v>2</v>
      </c>
      <c r="H289" s="13" t="s">
        <v>28</v>
      </c>
      <c r="I289" s="13" t="str">
        <f>IFERROR(__xludf.DUMMYFUNCTION("REGEXREPLACE(H289, "".*\s"", """")"),"человек")</f>
        <v>человек</v>
      </c>
      <c r="J289" s="13" t="s">
        <v>29</v>
      </c>
      <c r="K289" s="17" t="str">
        <f>IFERROR(__xludf.DUMMYFUNCTION("REGEXREPLACE(J289, ""^[\d\s]+"", """")"),"значение показателя за год")</f>
        <v>значение показателя за год</v>
      </c>
      <c r="L289" s="16">
        <f t="shared" si="18"/>
        <v>2</v>
      </c>
      <c r="M289" s="13" t="s">
        <v>31</v>
      </c>
      <c r="N289" s="13" t="str">
        <f>IFERROR(__xludf.DUMMYFUNCTION("REGEXEXTRACT(M289, "" (.+)$"")"),"городское население")</f>
        <v>городское население</v>
      </c>
      <c r="O289" s="18">
        <v>3088.0</v>
      </c>
      <c r="P289" s="18">
        <v>3074.0</v>
      </c>
      <c r="Q289" s="18">
        <v>2946.0</v>
      </c>
      <c r="R289" s="18">
        <v>2954.0</v>
      </c>
      <c r="S289" s="18">
        <v>2902.0</v>
      </c>
      <c r="T289" s="18">
        <v>2902.0</v>
      </c>
      <c r="U289" s="18">
        <v>2870.0</v>
      </c>
      <c r="V289" s="18">
        <v>2927.0</v>
      </c>
      <c r="W289" s="18">
        <v>2822.0</v>
      </c>
      <c r="X289" s="18">
        <v>2735.0</v>
      </c>
      <c r="Y289" s="18">
        <v>2726.0</v>
      </c>
      <c r="Z289" s="19" t="str">
        <f t="shared" si="6"/>
        <v/>
      </c>
      <c r="AA289" s="19">
        <f t="shared" si="19"/>
        <v>31946</v>
      </c>
      <c r="AB289" s="19" t="str">
        <f t="shared" si="8"/>
        <v/>
      </c>
      <c r="AC289" s="19">
        <f t="shared" si="20"/>
        <v>2904.181818</v>
      </c>
      <c r="AD289" s="19">
        <f t="shared" si="21"/>
        <v>3507.5</v>
      </c>
      <c r="AE289" s="19" t="str">
        <f t="shared" si="22"/>
        <v>Нет моды</v>
      </c>
      <c r="AF289" s="19">
        <f t="shared" si="23"/>
        <v>2726</v>
      </c>
      <c r="AG289" s="19">
        <f t="shared" si="24"/>
        <v>3088</v>
      </c>
      <c r="AH289" s="20" t="str">
        <f t="shared" si="14"/>
        <v/>
      </c>
      <c r="AI289" s="21"/>
      <c r="AJ289" s="21"/>
      <c r="AK289" s="21"/>
      <c r="AL289" s="22">
        <f t="shared" si="25"/>
        <v>1</v>
      </c>
    </row>
    <row r="290" ht="12.75" customHeight="1">
      <c r="A290" s="13" t="s">
        <v>54</v>
      </c>
      <c r="B290" s="13" t="str">
        <f>IFERROR(__xludf.DUMMYFUNCTION("REGEXREPLACE(A290, ""\d"", """")"),"         Воронежская область")</f>
        <v>         Воронежская область</v>
      </c>
      <c r="C290" s="14" t="str">
        <f t="shared" si="15"/>
        <v>Воронежская область</v>
      </c>
      <c r="D290" s="3">
        <f t="shared" si="16"/>
        <v>2</v>
      </c>
      <c r="E290" s="15" t="s">
        <v>43</v>
      </c>
      <c r="F290" s="13" t="str">
        <f>IFERROR(__xludf.DUMMYFUNCTION("REGEXEXTRACT(E290, ""[А-Яа-я].*"")"),"Новообразования")</f>
        <v>Новообразования</v>
      </c>
      <c r="G290" s="16">
        <f t="shared" si="17"/>
        <v>2</v>
      </c>
      <c r="H290" s="13" t="s">
        <v>28</v>
      </c>
      <c r="I290" s="13" t="str">
        <f>IFERROR(__xludf.DUMMYFUNCTION("REGEXREPLACE(H290, "".*\s"", """")"),"человек")</f>
        <v>человек</v>
      </c>
      <c r="J290" s="13" t="s">
        <v>29</v>
      </c>
      <c r="K290" s="17" t="str">
        <f>IFERROR(__xludf.DUMMYFUNCTION("REGEXREPLACE(J290, ""^[\d\s]+"", """")"),"значение показателя за год")</f>
        <v>значение показателя за год</v>
      </c>
      <c r="L290" s="16">
        <f t="shared" si="18"/>
        <v>2</v>
      </c>
      <c r="M290" s="13" t="s">
        <v>32</v>
      </c>
      <c r="N290" s="13" t="str">
        <f>IFERROR(__xludf.DUMMYFUNCTION("REGEXEXTRACT(M290, "" (.+)$"")"),"сельское население")</f>
        <v>сельское население</v>
      </c>
      <c r="O290" s="18">
        <v>1614.0</v>
      </c>
      <c r="P290" s="18">
        <v>1518.0</v>
      </c>
      <c r="Q290" s="18">
        <v>1427.0</v>
      </c>
      <c r="R290" s="18">
        <v>1374.0</v>
      </c>
      <c r="S290" s="18">
        <v>1338.0</v>
      </c>
      <c r="T290" s="18">
        <v>1381.0</v>
      </c>
      <c r="U290" s="18">
        <v>1302.0</v>
      </c>
      <c r="V290" s="18">
        <v>1235.0</v>
      </c>
      <c r="W290" s="18">
        <v>1284.0</v>
      </c>
      <c r="X290" s="18">
        <v>1192.0</v>
      </c>
      <c r="Y290" s="18">
        <v>1202.0</v>
      </c>
      <c r="Z290" s="19" t="str">
        <f t="shared" si="6"/>
        <v/>
      </c>
      <c r="AA290" s="19" t="str">
        <f t="shared" si="19"/>
        <v/>
      </c>
      <c r="AB290" s="19">
        <f t="shared" si="8"/>
        <v>14867</v>
      </c>
      <c r="AC290" s="19">
        <f t="shared" si="20"/>
        <v>1351.545455</v>
      </c>
      <c r="AD290" s="19">
        <f t="shared" si="21"/>
        <v>2170</v>
      </c>
      <c r="AE290" s="19" t="str">
        <f t="shared" si="22"/>
        <v>Нет моды</v>
      </c>
      <c r="AF290" s="19">
        <f t="shared" si="23"/>
        <v>1192</v>
      </c>
      <c r="AG290" s="19">
        <f t="shared" si="24"/>
        <v>1614</v>
      </c>
      <c r="AH290" s="20" t="str">
        <f t="shared" si="14"/>
        <v>Город: 68%; Село: 32%</v>
      </c>
      <c r="AI290" s="21"/>
      <c r="AJ290" s="21"/>
      <c r="AK290" s="21"/>
      <c r="AL290" s="22">
        <f t="shared" si="25"/>
        <v>1</v>
      </c>
    </row>
    <row r="291" ht="12.75" customHeight="1">
      <c r="A291" s="13" t="s">
        <v>54</v>
      </c>
      <c r="B291" s="13" t="str">
        <f>IFERROR(__xludf.DUMMYFUNCTION("REGEXREPLACE(A291, ""\d"", """")"),"         Воронежская область")</f>
        <v>         Воронежская область</v>
      </c>
      <c r="C291" s="14" t="str">
        <f t="shared" si="15"/>
        <v>Воронежская область</v>
      </c>
      <c r="D291" s="3">
        <f t="shared" si="16"/>
        <v>2</v>
      </c>
      <c r="E291" s="15" t="s">
        <v>44</v>
      </c>
      <c r="F291" s="13" t="str">
        <f>IFERROR(__xludf.DUMMYFUNCTION("REGEXEXTRACT(E291,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1" s="16">
        <f t="shared" si="17"/>
        <v>2</v>
      </c>
      <c r="H291" s="13" t="s">
        <v>28</v>
      </c>
      <c r="I291" s="13" t="str">
        <f>IFERROR(__xludf.DUMMYFUNCTION("REGEXREPLACE(H291, "".*\s"", """")"),"человек")</f>
        <v>человек</v>
      </c>
      <c r="J291" s="13" t="s">
        <v>29</v>
      </c>
      <c r="K291" s="17" t="str">
        <f>IFERROR(__xludf.DUMMYFUNCTION("REGEXREPLACE(J291, ""^[\d\s]+"", """")"),"значение показателя за год")</f>
        <v>значение показателя за год</v>
      </c>
      <c r="L291" s="16">
        <f t="shared" si="18"/>
        <v>2</v>
      </c>
      <c r="M291" s="13" t="s">
        <v>30</v>
      </c>
      <c r="N291" s="13" t="str">
        <f>IFERROR(__xludf.DUMMYFUNCTION("REGEXEXTRACT(M291, "" (.+)$"")"),"все население")</f>
        <v>все население</v>
      </c>
      <c r="O291" s="18">
        <v>102.0</v>
      </c>
      <c r="P291" s="23" t="s">
        <v>37</v>
      </c>
      <c r="Q291" s="18">
        <v>64.0</v>
      </c>
      <c r="R291" s="18">
        <v>55.0</v>
      </c>
      <c r="S291" s="23" t="s">
        <v>37</v>
      </c>
      <c r="T291" s="23" t="s">
        <v>37</v>
      </c>
      <c r="U291" s="23" t="s">
        <v>37</v>
      </c>
      <c r="V291" s="23" t="s">
        <v>37</v>
      </c>
      <c r="W291" s="23" t="s">
        <v>37</v>
      </c>
      <c r="X291" s="23" t="s">
        <v>37</v>
      </c>
      <c r="Y291" s="23" t="s">
        <v>37</v>
      </c>
      <c r="Z291" s="19">
        <f t="shared" si="6"/>
        <v>221</v>
      </c>
      <c r="AA291" s="19" t="str">
        <f t="shared" si="19"/>
        <v/>
      </c>
      <c r="AB291" s="19" t="str">
        <f t="shared" si="8"/>
        <v/>
      </c>
      <c r="AC291" s="19">
        <f t="shared" si="20"/>
        <v>73.66666667</v>
      </c>
      <c r="AD291" s="19">
        <f t="shared" si="21"/>
        <v>1293</v>
      </c>
      <c r="AE291" s="19" t="str">
        <f t="shared" si="22"/>
        <v>Нет моды</v>
      </c>
      <c r="AF291" s="19">
        <f t="shared" si="23"/>
        <v>55</v>
      </c>
      <c r="AG291" s="19">
        <f t="shared" si="24"/>
        <v>102</v>
      </c>
      <c r="AH291" s="20" t="str">
        <f t="shared" si="14"/>
        <v/>
      </c>
      <c r="AI291" s="24"/>
      <c r="AJ291" s="24"/>
      <c r="AK291" s="24"/>
      <c r="AL291" s="22">
        <f t="shared" si="25"/>
        <v>1</v>
      </c>
    </row>
    <row r="292" ht="12.75" customHeight="1">
      <c r="A292" s="13" t="s">
        <v>54</v>
      </c>
      <c r="B292" s="13" t="str">
        <f>IFERROR(__xludf.DUMMYFUNCTION("REGEXREPLACE(A292, ""\d"", """")"),"         Воронежская область")</f>
        <v>         Воронежская область</v>
      </c>
      <c r="C292" s="14" t="str">
        <f t="shared" si="15"/>
        <v>Воронежская область</v>
      </c>
      <c r="D292" s="3">
        <f t="shared" si="16"/>
        <v>2</v>
      </c>
      <c r="E292" s="15" t="s">
        <v>44</v>
      </c>
      <c r="F292" s="13" t="str">
        <f>IFERROR(__xludf.DUMMYFUNCTION("REGEXEXTRACT(E292,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2" s="16">
        <f t="shared" si="17"/>
        <v>2</v>
      </c>
      <c r="H292" s="13" t="s">
        <v>28</v>
      </c>
      <c r="I292" s="13" t="str">
        <f>IFERROR(__xludf.DUMMYFUNCTION("REGEXREPLACE(H292, "".*\s"", """")"),"человек")</f>
        <v>человек</v>
      </c>
      <c r="J292" s="13" t="s">
        <v>29</v>
      </c>
      <c r="K292" s="17" t="str">
        <f>IFERROR(__xludf.DUMMYFUNCTION("REGEXREPLACE(J292, ""^[\d\s]+"", """")"),"значение показателя за год")</f>
        <v>значение показателя за год</v>
      </c>
      <c r="L292" s="16">
        <f t="shared" si="18"/>
        <v>2</v>
      </c>
      <c r="M292" s="13" t="s">
        <v>31</v>
      </c>
      <c r="N292" s="13" t="str">
        <f>IFERROR(__xludf.DUMMYFUNCTION("REGEXEXTRACT(M292, "" (.+)$"")"),"городское население")</f>
        <v>городское население</v>
      </c>
      <c r="O292" s="18">
        <v>95.0</v>
      </c>
      <c r="P292" s="23" t="s">
        <v>37</v>
      </c>
      <c r="Q292" s="18">
        <v>55.0</v>
      </c>
      <c r="R292" s="18">
        <v>54.0</v>
      </c>
      <c r="S292" s="23" t="s">
        <v>37</v>
      </c>
      <c r="T292" s="23" t="s">
        <v>37</v>
      </c>
      <c r="U292" s="23" t="s">
        <v>37</v>
      </c>
      <c r="V292" s="23" t="s">
        <v>37</v>
      </c>
      <c r="W292" s="23" t="s">
        <v>37</v>
      </c>
      <c r="X292" s="23" t="s">
        <v>37</v>
      </c>
      <c r="Y292" s="23" t="s">
        <v>37</v>
      </c>
      <c r="Z292" s="19" t="str">
        <f t="shared" si="6"/>
        <v/>
      </c>
      <c r="AA292" s="19">
        <f t="shared" si="19"/>
        <v>204</v>
      </c>
      <c r="AB292" s="19" t="str">
        <f t="shared" si="8"/>
        <v/>
      </c>
      <c r="AC292" s="19">
        <f t="shared" si="20"/>
        <v>68</v>
      </c>
      <c r="AD292" s="19">
        <f t="shared" si="21"/>
        <v>59.5</v>
      </c>
      <c r="AE292" s="19" t="str">
        <f t="shared" si="22"/>
        <v>Нет моды</v>
      </c>
      <c r="AF292" s="19">
        <f t="shared" si="23"/>
        <v>54</v>
      </c>
      <c r="AG292" s="19">
        <f t="shared" si="24"/>
        <v>95</v>
      </c>
      <c r="AH292" s="20" t="str">
        <f t="shared" si="14"/>
        <v/>
      </c>
      <c r="AI292" s="24"/>
      <c r="AJ292" s="24"/>
      <c r="AK292" s="24"/>
      <c r="AL292" s="22">
        <f t="shared" si="25"/>
        <v>1</v>
      </c>
    </row>
    <row r="293" ht="12.75" customHeight="1">
      <c r="A293" s="13" t="s">
        <v>54</v>
      </c>
      <c r="B293" s="13" t="str">
        <f>IFERROR(__xludf.DUMMYFUNCTION("REGEXREPLACE(A293, ""\d"", """")"),"         Воронежская область")</f>
        <v>         Воронежская область</v>
      </c>
      <c r="C293" s="14" t="str">
        <f t="shared" si="15"/>
        <v>Воронежская область</v>
      </c>
      <c r="D293" s="3">
        <f t="shared" si="16"/>
        <v>2</v>
      </c>
      <c r="E293" s="15" t="s">
        <v>44</v>
      </c>
      <c r="F293" s="13" t="str">
        <f>IFERROR(__xludf.DUMMYFUNCTION("REGEXEXTRACT(E293,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3" s="16">
        <f t="shared" si="17"/>
        <v>2</v>
      </c>
      <c r="H293" s="13" t="s">
        <v>28</v>
      </c>
      <c r="I293" s="13" t="str">
        <f>IFERROR(__xludf.DUMMYFUNCTION("REGEXREPLACE(H293, "".*\s"", """")"),"человек")</f>
        <v>человек</v>
      </c>
      <c r="J293" s="13" t="s">
        <v>29</v>
      </c>
      <c r="K293" s="17" t="str">
        <f>IFERROR(__xludf.DUMMYFUNCTION("REGEXREPLACE(J293, ""^[\d\s]+"", """")"),"значение показателя за год")</f>
        <v>значение показателя за год</v>
      </c>
      <c r="L293" s="16">
        <f t="shared" si="18"/>
        <v>2</v>
      </c>
      <c r="M293" s="13" t="s">
        <v>32</v>
      </c>
      <c r="N293" s="13" t="str">
        <f>IFERROR(__xludf.DUMMYFUNCTION("REGEXEXTRACT(M293, "" (.+)$"")"),"сельское население")</f>
        <v>сельское население</v>
      </c>
      <c r="O293" s="18">
        <v>7.0</v>
      </c>
      <c r="P293" s="23" t="s">
        <v>37</v>
      </c>
      <c r="Q293" s="18">
        <v>9.0</v>
      </c>
      <c r="R293" s="18">
        <v>1.0</v>
      </c>
      <c r="S293" s="23" t="s">
        <v>37</v>
      </c>
      <c r="T293" s="23" t="s">
        <v>37</v>
      </c>
      <c r="U293" s="23" t="s">
        <v>37</v>
      </c>
      <c r="V293" s="23" t="s">
        <v>37</v>
      </c>
      <c r="W293" s="23" t="s">
        <v>37</v>
      </c>
      <c r="X293" s="23" t="s">
        <v>37</v>
      </c>
      <c r="Y293" s="23" t="s">
        <v>37</v>
      </c>
      <c r="Z293" s="19" t="str">
        <f t="shared" si="6"/>
        <v/>
      </c>
      <c r="AA293" s="19" t="str">
        <f t="shared" si="19"/>
        <v/>
      </c>
      <c r="AB293" s="19">
        <f t="shared" si="8"/>
        <v>17</v>
      </c>
      <c r="AC293" s="19">
        <f t="shared" si="20"/>
        <v>5.666666667</v>
      </c>
      <c r="AD293" s="19">
        <f t="shared" si="21"/>
        <v>31.5</v>
      </c>
      <c r="AE293" s="19" t="str">
        <f t="shared" si="22"/>
        <v>Нет моды</v>
      </c>
      <c r="AF293" s="19">
        <f t="shared" si="23"/>
        <v>1</v>
      </c>
      <c r="AG293" s="19">
        <f t="shared" si="24"/>
        <v>9</v>
      </c>
      <c r="AH293" s="20" t="str">
        <f t="shared" si="14"/>
        <v>Город: 92%; Село: 8%</v>
      </c>
      <c r="AI293" s="24"/>
      <c r="AJ293" s="24"/>
      <c r="AK293" s="24"/>
      <c r="AL293" s="22">
        <f t="shared" si="25"/>
        <v>1</v>
      </c>
    </row>
    <row r="294" ht="12.75" customHeight="1">
      <c r="A294" s="13" t="s">
        <v>54</v>
      </c>
      <c r="B294" s="13" t="str">
        <f>IFERROR(__xludf.DUMMYFUNCTION("REGEXREPLACE(A294, ""\d"", """")"),"         Воронежская область")</f>
        <v>         Воронежская область</v>
      </c>
      <c r="C294" s="14" t="str">
        <f t="shared" si="15"/>
        <v>Воронежская область</v>
      </c>
      <c r="D294" s="3">
        <f t="shared" si="16"/>
        <v>2</v>
      </c>
      <c r="E294" s="15" t="s">
        <v>45</v>
      </c>
      <c r="F294" s="13" t="str">
        <f>IFERROR(__xludf.DUMMYFUNCTION("REGEXEXTRACT(E294, ""[А-Яа-я].*"")"),"Самоубийство")</f>
        <v>Самоубийство</v>
      </c>
      <c r="G294" s="16">
        <f t="shared" si="17"/>
        <v>2</v>
      </c>
      <c r="H294" s="13" t="s">
        <v>28</v>
      </c>
      <c r="I294" s="13" t="str">
        <f>IFERROR(__xludf.DUMMYFUNCTION("REGEXREPLACE(H294, "".*\s"", """")"),"человек")</f>
        <v>человек</v>
      </c>
      <c r="J294" s="13" t="s">
        <v>29</v>
      </c>
      <c r="K294" s="17" t="str">
        <f>IFERROR(__xludf.DUMMYFUNCTION("REGEXREPLACE(J294, ""^[\d\s]+"", """")"),"значение показателя за год")</f>
        <v>значение показателя за год</v>
      </c>
      <c r="L294" s="16">
        <f t="shared" si="18"/>
        <v>2</v>
      </c>
      <c r="M294" s="13" t="s">
        <v>30</v>
      </c>
      <c r="N294" s="13" t="str">
        <f>IFERROR(__xludf.DUMMYFUNCTION("REGEXEXTRACT(M294, "" (.+)$"")"),"все население")</f>
        <v>все население</v>
      </c>
      <c r="O294" s="18">
        <v>406.0</v>
      </c>
      <c r="P294" s="18">
        <v>392.0</v>
      </c>
      <c r="Q294" s="18">
        <v>384.0</v>
      </c>
      <c r="R294" s="18">
        <v>329.0</v>
      </c>
      <c r="S294" s="18">
        <v>365.0</v>
      </c>
      <c r="T294" s="18">
        <v>320.0</v>
      </c>
      <c r="U294" s="18">
        <v>258.0</v>
      </c>
      <c r="V294" s="18">
        <v>283.0</v>
      </c>
      <c r="W294" s="18">
        <v>245.0</v>
      </c>
      <c r="X294" s="18">
        <v>197.0</v>
      </c>
      <c r="Y294" s="18">
        <v>189.0</v>
      </c>
      <c r="Z294" s="19">
        <f t="shared" si="6"/>
        <v>3368</v>
      </c>
      <c r="AA294" s="19" t="str">
        <f t="shared" si="19"/>
        <v/>
      </c>
      <c r="AB294" s="19" t="str">
        <f t="shared" si="8"/>
        <v/>
      </c>
      <c r="AC294" s="19">
        <f t="shared" si="20"/>
        <v>306.1818182</v>
      </c>
      <c r="AD294" s="19">
        <f t="shared" si="21"/>
        <v>270.5</v>
      </c>
      <c r="AE294" s="19" t="str">
        <f t="shared" si="22"/>
        <v>Нет моды</v>
      </c>
      <c r="AF294" s="19">
        <f t="shared" si="23"/>
        <v>189</v>
      </c>
      <c r="AG294" s="19">
        <f t="shared" si="24"/>
        <v>406</v>
      </c>
      <c r="AH294" s="20" t="str">
        <f t="shared" si="14"/>
        <v/>
      </c>
      <c r="AI294" s="21"/>
      <c r="AJ294" s="21"/>
      <c r="AK294" s="21"/>
      <c r="AL294" s="22">
        <f t="shared" si="25"/>
        <v>1</v>
      </c>
    </row>
    <row r="295" ht="12.75" customHeight="1">
      <c r="A295" s="13" t="s">
        <v>54</v>
      </c>
      <c r="B295" s="13" t="str">
        <f>IFERROR(__xludf.DUMMYFUNCTION("REGEXREPLACE(A295, ""\d"", """")"),"         Воронежская область")</f>
        <v>         Воронежская область</v>
      </c>
      <c r="C295" s="14" t="str">
        <f t="shared" si="15"/>
        <v>Воронежская область</v>
      </c>
      <c r="D295" s="3">
        <f t="shared" si="16"/>
        <v>2</v>
      </c>
      <c r="E295" s="15" t="s">
        <v>45</v>
      </c>
      <c r="F295" s="13" t="str">
        <f>IFERROR(__xludf.DUMMYFUNCTION("REGEXEXTRACT(E295, ""[А-Яа-я].*"")"),"Самоубийство")</f>
        <v>Самоубийство</v>
      </c>
      <c r="G295" s="16">
        <f t="shared" si="17"/>
        <v>2</v>
      </c>
      <c r="H295" s="13" t="s">
        <v>28</v>
      </c>
      <c r="I295" s="13" t="str">
        <f>IFERROR(__xludf.DUMMYFUNCTION("REGEXREPLACE(H295, "".*\s"", """")"),"человек")</f>
        <v>человек</v>
      </c>
      <c r="J295" s="13" t="s">
        <v>29</v>
      </c>
      <c r="K295" s="17" t="str">
        <f>IFERROR(__xludf.DUMMYFUNCTION("REGEXREPLACE(J295, ""^[\d\s]+"", """")"),"значение показателя за год")</f>
        <v>значение показателя за год</v>
      </c>
      <c r="L295" s="16">
        <f t="shared" si="18"/>
        <v>2</v>
      </c>
      <c r="M295" s="13" t="s">
        <v>31</v>
      </c>
      <c r="N295" s="13" t="str">
        <f>IFERROR(__xludf.DUMMYFUNCTION("REGEXEXTRACT(M295, "" (.+)$"")"),"городское население")</f>
        <v>городское население</v>
      </c>
      <c r="O295" s="18">
        <v>215.0</v>
      </c>
      <c r="P295" s="18">
        <v>208.0</v>
      </c>
      <c r="Q295" s="18">
        <v>199.0</v>
      </c>
      <c r="R295" s="18">
        <v>205.0</v>
      </c>
      <c r="S295" s="18">
        <v>198.0</v>
      </c>
      <c r="T295" s="18">
        <v>183.0</v>
      </c>
      <c r="U295" s="18">
        <v>140.0</v>
      </c>
      <c r="V295" s="18">
        <v>146.0</v>
      </c>
      <c r="W295" s="18">
        <v>124.0</v>
      </c>
      <c r="X295" s="18">
        <v>93.0</v>
      </c>
      <c r="Y295" s="18">
        <v>94.0</v>
      </c>
      <c r="Z295" s="19" t="str">
        <f t="shared" si="6"/>
        <v/>
      </c>
      <c r="AA295" s="19">
        <f t="shared" si="19"/>
        <v>1805</v>
      </c>
      <c r="AB295" s="19" t="str">
        <f t="shared" si="8"/>
        <v/>
      </c>
      <c r="AC295" s="19">
        <f t="shared" si="20"/>
        <v>164.0909091</v>
      </c>
      <c r="AD295" s="19">
        <f t="shared" si="21"/>
        <v>206.5</v>
      </c>
      <c r="AE295" s="19" t="str">
        <f t="shared" si="22"/>
        <v>Нет моды</v>
      </c>
      <c r="AF295" s="19">
        <f t="shared" si="23"/>
        <v>93</v>
      </c>
      <c r="AG295" s="19">
        <f t="shared" si="24"/>
        <v>215</v>
      </c>
      <c r="AH295" s="20" t="str">
        <f t="shared" si="14"/>
        <v/>
      </c>
      <c r="AI295" s="21"/>
      <c r="AJ295" s="21"/>
      <c r="AK295" s="21"/>
      <c r="AL295" s="22">
        <f t="shared" si="25"/>
        <v>1</v>
      </c>
    </row>
    <row r="296" ht="12.75" customHeight="1">
      <c r="A296" s="13" t="s">
        <v>54</v>
      </c>
      <c r="B296" s="13" t="str">
        <f>IFERROR(__xludf.DUMMYFUNCTION("REGEXREPLACE(A296, ""\d"", """")"),"         Воронежская область")</f>
        <v>         Воронежская область</v>
      </c>
      <c r="C296" s="14" t="str">
        <f t="shared" si="15"/>
        <v>Воронежская область</v>
      </c>
      <c r="D296" s="3">
        <f t="shared" si="16"/>
        <v>2</v>
      </c>
      <c r="E296" s="15" t="s">
        <v>45</v>
      </c>
      <c r="F296" s="13" t="str">
        <f>IFERROR(__xludf.DUMMYFUNCTION("REGEXEXTRACT(E296, ""[А-Яа-я].*"")"),"Самоубийство")</f>
        <v>Самоубийство</v>
      </c>
      <c r="G296" s="16">
        <f t="shared" si="17"/>
        <v>2</v>
      </c>
      <c r="H296" s="13" t="s">
        <v>28</v>
      </c>
      <c r="I296" s="13" t="str">
        <f>IFERROR(__xludf.DUMMYFUNCTION("REGEXREPLACE(H296, "".*\s"", """")"),"человек")</f>
        <v>человек</v>
      </c>
      <c r="J296" s="13" t="s">
        <v>29</v>
      </c>
      <c r="K296" s="17" t="str">
        <f>IFERROR(__xludf.DUMMYFUNCTION("REGEXREPLACE(J296, ""^[\d\s]+"", """")"),"значение показателя за год")</f>
        <v>значение показателя за год</v>
      </c>
      <c r="L296" s="16">
        <f t="shared" si="18"/>
        <v>2</v>
      </c>
      <c r="M296" s="13" t="s">
        <v>32</v>
      </c>
      <c r="N296" s="13" t="str">
        <f>IFERROR(__xludf.DUMMYFUNCTION("REGEXEXTRACT(M296, "" (.+)$"")"),"сельское население")</f>
        <v>сельское население</v>
      </c>
      <c r="O296" s="18">
        <v>191.0</v>
      </c>
      <c r="P296" s="18">
        <v>184.0</v>
      </c>
      <c r="Q296" s="18">
        <v>185.0</v>
      </c>
      <c r="R296" s="18">
        <v>124.0</v>
      </c>
      <c r="S296" s="18">
        <v>167.0</v>
      </c>
      <c r="T296" s="18">
        <v>137.0</v>
      </c>
      <c r="U296" s="18">
        <v>118.0</v>
      </c>
      <c r="V296" s="18">
        <v>137.0</v>
      </c>
      <c r="W296" s="18">
        <v>121.0</v>
      </c>
      <c r="X296" s="18">
        <v>104.0</v>
      </c>
      <c r="Y296" s="18">
        <v>95.0</v>
      </c>
      <c r="Z296" s="19" t="str">
        <f t="shared" si="6"/>
        <v/>
      </c>
      <c r="AA296" s="19" t="str">
        <f t="shared" si="19"/>
        <v/>
      </c>
      <c r="AB296" s="19">
        <f t="shared" si="8"/>
        <v>1563</v>
      </c>
      <c r="AC296" s="19">
        <f t="shared" si="20"/>
        <v>142.0909091</v>
      </c>
      <c r="AD296" s="19">
        <f t="shared" si="21"/>
        <v>143</v>
      </c>
      <c r="AE296" s="19" t="str">
        <f t="shared" si="22"/>
        <v>Нет моды</v>
      </c>
      <c r="AF296" s="19">
        <f t="shared" si="23"/>
        <v>95</v>
      </c>
      <c r="AG296" s="19">
        <f t="shared" si="24"/>
        <v>191</v>
      </c>
      <c r="AH296" s="20" t="str">
        <f t="shared" si="14"/>
        <v>Город: 54%; Село: 46%</v>
      </c>
      <c r="AI296" s="21"/>
      <c r="AJ296" s="21"/>
      <c r="AK296" s="21"/>
      <c r="AL296" s="22">
        <f t="shared" si="25"/>
        <v>1</v>
      </c>
    </row>
    <row r="297" ht="12.75" customHeight="1">
      <c r="A297" s="13" t="s">
        <v>54</v>
      </c>
      <c r="B297" s="13" t="str">
        <f>IFERROR(__xludf.DUMMYFUNCTION("REGEXREPLACE(A297, ""\d"", """")"),"         Воронежская область")</f>
        <v>         Воронежская область</v>
      </c>
      <c r="C297" s="14" t="str">
        <f t="shared" si="15"/>
        <v>Воронежская область</v>
      </c>
      <c r="D297" s="3">
        <f t="shared" si="16"/>
        <v>2</v>
      </c>
      <c r="E297" s="15" t="s">
        <v>46</v>
      </c>
      <c r="F297" s="13" t="str">
        <f>IFERROR(__xludf.DUMMYFUNCTION("REGEXEXTRACT(E297, ""[А-Яа-я].*"")"),"Случ.отравл.алкоголем")</f>
        <v>Случ.отравл.алкоголем</v>
      </c>
      <c r="G297" s="16">
        <f t="shared" si="17"/>
        <v>2</v>
      </c>
      <c r="H297" s="13" t="s">
        <v>28</v>
      </c>
      <c r="I297" s="13" t="str">
        <f>IFERROR(__xludf.DUMMYFUNCTION("REGEXREPLACE(H297, "".*\s"", """")"),"человек")</f>
        <v>человек</v>
      </c>
      <c r="J297" s="13" t="s">
        <v>29</v>
      </c>
      <c r="K297" s="17" t="str">
        <f>IFERROR(__xludf.DUMMYFUNCTION("REGEXREPLACE(J297, ""^[\d\s]+"", """")"),"значение показателя за год")</f>
        <v>значение показателя за год</v>
      </c>
      <c r="L297" s="16">
        <f t="shared" si="18"/>
        <v>2</v>
      </c>
      <c r="M297" s="13" t="s">
        <v>30</v>
      </c>
      <c r="N297" s="13" t="str">
        <f>IFERROR(__xludf.DUMMYFUNCTION("REGEXEXTRACT(M297, "" (.+)$"")"),"все население")</f>
        <v>все население</v>
      </c>
      <c r="O297" s="18">
        <v>430.0</v>
      </c>
      <c r="P297" s="18">
        <v>445.0</v>
      </c>
      <c r="Q297" s="18">
        <v>426.0</v>
      </c>
      <c r="R297" s="18">
        <v>439.0</v>
      </c>
      <c r="S297" s="18">
        <v>332.0</v>
      </c>
      <c r="T297" s="18">
        <v>231.0</v>
      </c>
      <c r="U297" s="18">
        <v>216.0</v>
      </c>
      <c r="V297" s="18">
        <v>411.0</v>
      </c>
      <c r="W297" s="18">
        <v>486.0</v>
      </c>
      <c r="X297" s="18">
        <v>205.0</v>
      </c>
      <c r="Y297" s="18">
        <v>109.0</v>
      </c>
      <c r="Z297" s="19">
        <f t="shared" si="6"/>
        <v>3730</v>
      </c>
      <c r="AA297" s="19" t="str">
        <f t="shared" si="19"/>
        <v/>
      </c>
      <c r="AB297" s="19" t="str">
        <f t="shared" si="8"/>
        <v/>
      </c>
      <c r="AC297" s="19">
        <f t="shared" si="20"/>
        <v>339.0909091</v>
      </c>
      <c r="AD297" s="19">
        <f t="shared" si="21"/>
        <v>188</v>
      </c>
      <c r="AE297" s="19" t="str">
        <f t="shared" si="22"/>
        <v>Нет моды</v>
      </c>
      <c r="AF297" s="19">
        <f t="shared" si="23"/>
        <v>109</v>
      </c>
      <c r="AG297" s="19">
        <f t="shared" si="24"/>
        <v>486</v>
      </c>
      <c r="AH297" s="20" t="str">
        <f t="shared" si="14"/>
        <v/>
      </c>
      <c r="AI297" s="21"/>
      <c r="AJ297" s="21"/>
      <c r="AK297" s="21"/>
      <c r="AL297" s="22">
        <f t="shared" si="25"/>
        <v>1</v>
      </c>
    </row>
    <row r="298" ht="12.75" customHeight="1">
      <c r="A298" s="13" t="s">
        <v>54</v>
      </c>
      <c r="B298" s="13" t="str">
        <f>IFERROR(__xludf.DUMMYFUNCTION("REGEXREPLACE(A298, ""\d"", """")"),"         Воронежская область")</f>
        <v>         Воронежская область</v>
      </c>
      <c r="C298" s="14" t="str">
        <f t="shared" si="15"/>
        <v>Воронежская область</v>
      </c>
      <c r="D298" s="3">
        <f t="shared" si="16"/>
        <v>2</v>
      </c>
      <c r="E298" s="15" t="s">
        <v>46</v>
      </c>
      <c r="F298" s="13" t="str">
        <f>IFERROR(__xludf.DUMMYFUNCTION("REGEXEXTRACT(E298, ""[А-Яа-я].*"")"),"Случ.отравл.алкоголем")</f>
        <v>Случ.отравл.алкоголем</v>
      </c>
      <c r="G298" s="16">
        <f t="shared" si="17"/>
        <v>2</v>
      </c>
      <c r="H298" s="13" t="s">
        <v>28</v>
      </c>
      <c r="I298" s="13" t="str">
        <f>IFERROR(__xludf.DUMMYFUNCTION("REGEXREPLACE(H298, "".*\s"", """")"),"человек")</f>
        <v>человек</v>
      </c>
      <c r="J298" s="13" t="s">
        <v>29</v>
      </c>
      <c r="K298" s="17" t="str">
        <f>IFERROR(__xludf.DUMMYFUNCTION("REGEXREPLACE(J298, ""^[\d\s]+"", """")"),"значение показателя за год")</f>
        <v>значение показателя за год</v>
      </c>
      <c r="L298" s="16">
        <f t="shared" si="18"/>
        <v>2</v>
      </c>
      <c r="M298" s="13" t="s">
        <v>31</v>
      </c>
      <c r="N298" s="13" t="str">
        <f>IFERROR(__xludf.DUMMYFUNCTION("REGEXEXTRACT(M298, "" (.+)$"")"),"городское население")</f>
        <v>городское население</v>
      </c>
      <c r="O298" s="18">
        <v>283.0</v>
      </c>
      <c r="P298" s="18">
        <v>299.0</v>
      </c>
      <c r="Q298" s="18">
        <v>292.0</v>
      </c>
      <c r="R298" s="18">
        <v>285.0</v>
      </c>
      <c r="S298" s="18">
        <v>216.0</v>
      </c>
      <c r="T298" s="18">
        <v>157.0</v>
      </c>
      <c r="U298" s="18">
        <v>146.0</v>
      </c>
      <c r="V298" s="18">
        <v>266.0</v>
      </c>
      <c r="W298" s="18">
        <v>323.0</v>
      </c>
      <c r="X298" s="18">
        <v>151.0</v>
      </c>
      <c r="Y298" s="18">
        <v>70.0</v>
      </c>
      <c r="Z298" s="19" t="str">
        <f t="shared" si="6"/>
        <v/>
      </c>
      <c r="AA298" s="19">
        <f t="shared" si="19"/>
        <v>2488</v>
      </c>
      <c r="AB298" s="19" t="str">
        <f t="shared" si="8"/>
        <v/>
      </c>
      <c r="AC298" s="19">
        <f t="shared" si="20"/>
        <v>226.1818182</v>
      </c>
      <c r="AD298" s="19">
        <f t="shared" si="21"/>
        <v>284</v>
      </c>
      <c r="AE298" s="19" t="str">
        <f t="shared" si="22"/>
        <v>Нет моды</v>
      </c>
      <c r="AF298" s="19">
        <f t="shared" si="23"/>
        <v>70</v>
      </c>
      <c r="AG298" s="19">
        <f t="shared" si="24"/>
        <v>323</v>
      </c>
      <c r="AH298" s="20" t="str">
        <f t="shared" si="14"/>
        <v/>
      </c>
      <c r="AI298" s="21"/>
      <c r="AJ298" s="21"/>
      <c r="AK298" s="21"/>
      <c r="AL298" s="22">
        <f t="shared" si="25"/>
        <v>1</v>
      </c>
    </row>
    <row r="299" ht="12.75" customHeight="1">
      <c r="A299" s="13" t="s">
        <v>54</v>
      </c>
      <c r="B299" s="13" t="str">
        <f>IFERROR(__xludf.DUMMYFUNCTION("REGEXREPLACE(A299, ""\d"", """")"),"         Воронежская область")</f>
        <v>         Воронежская область</v>
      </c>
      <c r="C299" s="14" t="str">
        <f t="shared" si="15"/>
        <v>Воронежская область</v>
      </c>
      <c r="D299" s="3">
        <f t="shared" si="16"/>
        <v>2</v>
      </c>
      <c r="E299" s="15" t="s">
        <v>46</v>
      </c>
      <c r="F299" s="13" t="str">
        <f>IFERROR(__xludf.DUMMYFUNCTION("REGEXEXTRACT(E299, ""[А-Яа-я].*"")"),"Случ.отравл.алкоголем")</f>
        <v>Случ.отравл.алкоголем</v>
      </c>
      <c r="G299" s="16">
        <f t="shared" si="17"/>
        <v>2</v>
      </c>
      <c r="H299" s="13" t="s">
        <v>28</v>
      </c>
      <c r="I299" s="13" t="str">
        <f>IFERROR(__xludf.DUMMYFUNCTION("REGEXREPLACE(H299, "".*\s"", """")"),"человек")</f>
        <v>человек</v>
      </c>
      <c r="J299" s="13" t="s">
        <v>29</v>
      </c>
      <c r="K299" s="17" t="str">
        <f>IFERROR(__xludf.DUMMYFUNCTION("REGEXREPLACE(J299, ""^[\d\s]+"", """")"),"значение показателя за год")</f>
        <v>значение показателя за год</v>
      </c>
      <c r="L299" s="16">
        <f t="shared" si="18"/>
        <v>2</v>
      </c>
      <c r="M299" s="13" t="s">
        <v>32</v>
      </c>
      <c r="N299" s="13" t="str">
        <f>IFERROR(__xludf.DUMMYFUNCTION("REGEXEXTRACT(M299, "" (.+)$"")"),"сельское население")</f>
        <v>сельское население</v>
      </c>
      <c r="O299" s="18">
        <v>147.0</v>
      </c>
      <c r="P299" s="18">
        <v>146.0</v>
      </c>
      <c r="Q299" s="18">
        <v>134.0</v>
      </c>
      <c r="R299" s="18">
        <v>154.0</v>
      </c>
      <c r="S299" s="18">
        <v>116.0</v>
      </c>
      <c r="T299" s="18">
        <v>74.0</v>
      </c>
      <c r="U299" s="18">
        <v>70.0</v>
      </c>
      <c r="V299" s="18">
        <v>145.0</v>
      </c>
      <c r="W299" s="18">
        <v>163.0</v>
      </c>
      <c r="X299" s="18">
        <v>54.0</v>
      </c>
      <c r="Y299" s="18">
        <v>39.0</v>
      </c>
      <c r="Z299" s="19" t="str">
        <f t="shared" si="6"/>
        <v/>
      </c>
      <c r="AA299" s="19" t="str">
        <f t="shared" si="19"/>
        <v/>
      </c>
      <c r="AB299" s="19">
        <f t="shared" si="8"/>
        <v>1242</v>
      </c>
      <c r="AC299" s="19">
        <f t="shared" si="20"/>
        <v>112.9090909</v>
      </c>
      <c r="AD299" s="19">
        <f t="shared" si="21"/>
        <v>149</v>
      </c>
      <c r="AE299" s="19" t="str">
        <f t="shared" si="22"/>
        <v>Нет моды</v>
      </c>
      <c r="AF299" s="19">
        <f t="shared" si="23"/>
        <v>39</v>
      </c>
      <c r="AG299" s="19">
        <f t="shared" si="24"/>
        <v>163</v>
      </c>
      <c r="AH299" s="20" t="str">
        <f t="shared" si="14"/>
        <v>Город: 67%; Село: 33%</v>
      </c>
      <c r="AI299" s="21"/>
      <c r="AJ299" s="21"/>
      <c r="AK299" s="21"/>
      <c r="AL299" s="22">
        <f t="shared" si="25"/>
        <v>1</v>
      </c>
    </row>
    <row r="300" ht="12.75" customHeight="1">
      <c r="A300" s="13" t="s">
        <v>54</v>
      </c>
      <c r="B300" s="13" t="str">
        <f>IFERROR(__xludf.DUMMYFUNCTION("REGEXREPLACE(A300, ""\d"", """")"),"         Воронежская область")</f>
        <v>         Воронежская область</v>
      </c>
      <c r="C300" s="14" t="str">
        <f t="shared" si="15"/>
        <v>Воронежская область</v>
      </c>
      <c r="D300" s="3">
        <f t="shared" si="16"/>
        <v>2</v>
      </c>
      <c r="E300" s="15" t="s">
        <v>47</v>
      </c>
      <c r="F300" s="13" t="str">
        <f>IFERROR(__xludf.DUMMYFUNCTION("REGEXEXTRACT(E300, ""[А-Яа-я].*"")"),"транспортные травмы всех видов")</f>
        <v>транспортные травмы всех видов</v>
      </c>
      <c r="G300" s="16">
        <f t="shared" si="17"/>
        <v>2</v>
      </c>
      <c r="H300" s="13" t="s">
        <v>28</v>
      </c>
      <c r="I300" s="13" t="str">
        <f>IFERROR(__xludf.DUMMYFUNCTION("REGEXREPLACE(H300, "".*\s"", """")"),"человек")</f>
        <v>человек</v>
      </c>
      <c r="J300" s="13" t="s">
        <v>29</v>
      </c>
      <c r="K300" s="17" t="str">
        <f>IFERROR(__xludf.DUMMYFUNCTION("REGEXREPLACE(J300, ""^[\d\s]+"", """")"),"значение показателя за год")</f>
        <v>значение показателя за год</v>
      </c>
      <c r="L300" s="16">
        <f t="shared" si="18"/>
        <v>2</v>
      </c>
      <c r="M300" s="13" t="s">
        <v>30</v>
      </c>
      <c r="N300" s="13" t="str">
        <f>IFERROR(__xludf.DUMMYFUNCTION("REGEXEXTRACT(M300, "" (.+)$"")"),"все население")</f>
        <v>все население</v>
      </c>
      <c r="O300" s="18">
        <v>580.0</v>
      </c>
      <c r="P300" s="18">
        <v>569.0</v>
      </c>
      <c r="Q300" s="18">
        <v>460.0</v>
      </c>
      <c r="R300" s="18">
        <v>432.0</v>
      </c>
      <c r="S300" s="23" t="s">
        <v>37</v>
      </c>
      <c r="T300" s="23" t="s">
        <v>37</v>
      </c>
      <c r="U300" s="23" t="s">
        <v>37</v>
      </c>
      <c r="V300" s="23" t="s">
        <v>37</v>
      </c>
      <c r="W300" s="23" t="s">
        <v>37</v>
      </c>
      <c r="X300" s="23" t="s">
        <v>37</v>
      </c>
      <c r="Y300" s="23" t="s">
        <v>37</v>
      </c>
      <c r="Z300" s="19">
        <f t="shared" si="6"/>
        <v>2041</v>
      </c>
      <c r="AA300" s="19" t="str">
        <f t="shared" si="19"/>
        <v/>
      </c>
      <c r="AB300" s="19" t="str">
        <f t="shared" si="8"/>
        <v/>
      </c>
      <c r="AC300" s="19">
        <f t="shared" si="20"/>
        <v>510.25</v>
      </c>
      <c r="AD300" s="19">
        <f t="shared" si="21"/>
        <v>146</v>
      </c>
      <c r="AE300" s="19" t="str">
        <f t="shared" si="22"/>
        <v>Нет моды</v>
      </c>
      <c r="AF300" s="19">
        <f t="shared" si="23"/>
        <v>432</v>
      </c>
      <c r="AG300" s="19">
        <f t="shared" si="24"/>
        <v>580</v>
      </c>
      <c r="AH300" s="20" t="str">
        <f t="shared" si="14"/>
        <v/>
      </c>
      <c r="AI300" s="24"/>
      <c r="AJ300" s="24"/>
      <c r="AK300" s="24"/>
      <c r="AL300" s="22">
        <f t="shared" si="25"/>
        <v>1</v>
      </c>
    </row>
    <row r="301" ht="12.75" customHeight="1">
      <c r="A301" s="13" t="s">
        <v>54</v>
      </c>
      <c r="B301" s="13" t="str">
        <f>IFERROR(__xludf.DUMMYFUNCTION("REGEXREPLACE(A301, ""\d"", """")"),"         Воронежская область")</f>
        <v>         Воронежская область</v>
      </c>
      <c r="C301" s="14" t="str">
        <f t="shared" si="15"/>
        <v>Воронежская область</v>
      </c>
      <c r="D301" s="3">
        <f t="shared" si="16"/>
        <v>2</v>
      </c>
      <c r="E301" s="15" t="s">
        <v>47</v>
      </c>
      <c r="F301" s="13" t="str">
        <f>IFERROR(__xludf.DUMMYFUNCTION("REGEXEXTRACT(E301, ""[А-Яа-я].*"")"),"транспортные травмы всех видов")</f>
        <v>транспортные травмы всех видов</v>
      </c>
      <c r="G301" s="16">
        <f t="shared" si="17"/>
        <v>2</v>
      </c>
      <c r="H301" s="13" t="s">
        <v>28</v>
      </c>
      <c r="I301" s="13" t="str">
        <f>IFERROR(__xludf.DUMMYFUNCTION("REGEXREPLACE(H301, "".*\s"", """")"),"человек")</f>
        <v>человек</v>
      </c>
      <c r="J301" s="13" t="s">
        <v>29</v>
      </c>
      <c r="K301" s="17" t="str">
        <f>IFERROR(__xludf.DUMMYFUNCTION("REGEXREPLACE(J301, ""^[\d\s]+"", """")"),"значение показателя за год")</f>
        <v>значение показателя за год</v>
      </c>
      <c r="L301" s="16">
        <f t="shared" si="18"/>
        <v>2</v>
      </c>
      <c r="M301" s="13" t="s">
        <v>31</v>
      </c>
      <c r="N301" s="13" t="str">
        <f>IFERROR(__xludf.DUMMYFUNCTION("REGEXEXTRACT(M301, "" (.+)$"")"),"городское население")</f>
        <v>городское население</v>
      </c>
      <c r="O301" s="18">
        <v>333.0</v>
      </c>
      <c r="P301" s="18">
        <v>330.0</v>
      </c>
      <c r="Q301" s="18">
        <v>255.0</v>
      </c>
      <c r="R301" s="18">
        <v>249.0</v>
      </c>
      <c r="S301" s="23" t="s">
        <v>37</v>
      </c>
      <c r="T301" s="23" t="s">
        <v>37</v>
      </c>
      <c r="U301" s="23" t="s">
        <v>37</v>
      </c>
      <c r="V301" s="23" t="s">
        <v>37</v>
      </c>
      <c r="W301" s="23" t="s">
        <v>37</v>
      </c>
      <c r="X301" s="23" t="s">
        <v>37</v>
      </c>
      <c r="Y301" s="23" t="s">
        <v>37</v>
      </c>
      <c r="Z301" s="19" t="str">
        <f t="shared" si="6"/>
        <v/>
      </c>
      <c r="AA301" s="19">
        <f t="shared" si="19"/>
        <v>1167</v>
      </c>
      <c r="AB301" s="19" t="str">
        <f t="shared" si="8"/>
        <v/>
      </c>
      <c r="AC301" s="19">
        <f t="shared" si="20"/>
        <v>291.75</v>
      </c>
      <c r="AD301" s="19">
        <f t="shared" si="21"/>
        <v>382.5</v>
      </c>
      <c r="AE301" s="19" t="str">
        <f t="shared" si="22"/>
        <v>Нет моды</v>
      </c>
      <c r="AF301" s="19">
        <f t="shared" si="23"/>
        <v>249</v>
      </c>
      <c r="AG301" s="19">
        <f t="shared" si="24"/>
        <v>333</v>
      </c>
      <c r="AH301" s="20" t="str">
        <f t="shared" si="14"/>
        <v/>
      </c>
      <c r="AI301" s="24"/>
      <c r="AJ301" s="24"/>
      <c r="AK301" s="24"/>
      <c r="AL301" s="22">
        <f t="shared" si="25"/>
        <v>1</v>
      </c>
    </row>
    <row r="302" ht="12.75" customHeight="1">
      <c r="A302" s="13" t="s">
        <v>54</v>
      </c>
      <c r="B302" s="13" t="str">
        <f>IFERROR(__xludf.DUMMYFUNCTION("REGEXREPLACE(A302, ""\d"", """")"),"         Воронежская область")</f>
        <v>         Воронежская область</v>
      </c>
      <c r="C302" s="14" t="str">
        <f t="shared" si="15"/>
        <v>Воронежская область</v>
      </c>
      <c r="D302" s="3">
        <f t="shared" si="16"/>
        <v>2</v>
      </c>
      <c r="E302" s="15" t="s">
        <v>47</v>
      </c>
      <c r="F302" s="13" t="str">
        <f>IFERROR(__xludf.DUMMYFUNCTION("REGEXEXTRACT(E302, ""[А-Яа-я].*"")"),"транспортные травмы всех видов")</f>
        <v>транспортные травмы всех видов</v>
      </c>
      <c r="G302" s="16">
        <f t="shared" si="17"/>
        <v>2</v>
      </c>
      <c r="H302" s="13" t="s">
        <v>28</v>
      </c>
      <c r="I302" s="13" t="str">
        <f>IFERROR(__xludf.DUMMYFUNCTION("REGEXREPLACE(H302, "".*\s"", """")"),"человек")</f>
        <v>человек</v>
      </c>
      <c r="J302" s="13" t="s">
        <v>29</v>
      </c>
      <c r="K302" s="17" t="str">
        <f>IFERROR(__xludf.DUMMYFUNCTION("REGEXREPLACE(J302, ""^[\d\s]+"", """")"),"значение показателя за год")</f>
        <v>значение показателя за год</v>
      </c>
      <c r="L302" s="16">
        <f t="shared" si="18"/>
        <v>2</v>
      </c>
      <c r="M302" s="13" t="s">
        <v>32</v>
      </c>
      <c r="N302" s="13" t="str">
        <f>IFERROR(__xludf.DUMMYFUNCTION("REGEXEXTRACT(M302, "" (.+)$"")"),"сельское население")</f>
        <v>сельское население</v>
      </c>
      <c r="O302" s="18">
        <v>247.0</v>
      </c>
      <c r="P302" s="18">
        <v>239.0</v>
      </c>
      <c r="Q302" s="18">
        <v>205.0</v>
      </c>
      <c r="R302" s="18">
        <v>183.0</v>
      </c>
      <c r="S302" s="23" t="s">
        <v>37</v>
      </c>
      <c r="T302" s="23" t="s">
        <v>37</v>
      </c>
      <c r="U302" s="23" t="s">
        <v>37</v>
      </c>
      <c r="V302" s="23" t="s">
        <v>37</v>
      </c>
      <c r="W302" s="23" t="s">
        <v>37</v>
      </c>
      <c r="X302" s="23" t="s">
        <v>37</v>
      </c>
      <c r="Y302" s="23" t="s">
        <v>37</v>
      </c>
      <c r="Z302" s="19" t="str">
        <f t="shared" si="6"/>
        <v/>
      </c>
      <c r="AA302" s="19" t="str">
        <f t="shared" si="19"/>
        <v/>
      </c>
      <c r="AB302" s="19">
        <f t="shared" si="8"/>
        <v>874</v>
      </c>
      <c r="AC302" s="19">
        <f t="shared" si="20"/>
        <v>218.5</v>
      </c>
      <c r="AD302" s="19">
        <f t="shared" si="21"/>
        <v>248</v>
      </c>
      <c r="AE302" s="19" t="str">
        <f t="shared" si="22"/>
        <v>Нет моды</v>
      </c>
      <c r="AF302" s="19">
        <f t="shared" si="23"/>
        <v>183</v>
      </c>
      <c r="AG302" s="19">
        <f t="shared" si="24"/>
        <v>247</v>
      </c>
      <c r="AH302" s="20" t="str">
        <f t="shared" si="14"/>
        <v>Город: 57%; Село: 43%</v>
      </c>
      <c r="AI302" s="24"/>
      <c r="AJ302" s="24"/>
      <c r="AK302" s="24"/>
      <c r="AL302" s="22">
        <f t="shared" si="25"/>
        <v>1</v>
      </c>
    </row>
    <row r="303" ht="12.75" customHeight="1">
      <c r="A303" s="13" t="s">
        <v>54</v>
      </c>
      <c r="B303" s="13" t="str">
        <f>IFERROR(__xludf.DUMMYFUNCTION("REGEXREPLACE(A303, ""\d"", """")"),"         Воронежская область")</f>
        <v>         Воронежская область</v>
      </c>
      <c r="C303" s="14" t="str">
        <f t="shared" si="15"/>
        <v>Воронежская область</v>
      </c>
      <c r="D303" s="3">
        <f t="shared" si="16"/>
        <v>2</v>
      </c>
      <c r="E303" s="15" t="s">
        <v>48</v>
      </c>
      <c r="F303" s="13" t="str">
        <f>IFERROR(__xludf.DUMMYFUNCTION("REGEXEXTRACT(E303, ""[А-Яа-я].*"")"),"Убийство")</f>
        <v>Убийство</v>
      </c>
      <c r="G303" s="16">
        <f t="shared" si="17"/>
        <v>2</v>
      </c>
      <c r="H303" s="13" t="s">
        <v>28</v>
      </c>
      <c r="I303" s="13" t="str">
        <f>IFERROR(__xludf.DUMMYFUNCTION("REGEXREPLACE(H303, "".*\s"", """")"),"человек")</f>
        <v>человек</v>
      </c>
      <c r="J303" s="13" t="s">
        <v>29</v>
      </c>
      <c r="K303" s="17" t="str">
        <f>IFERROR(__xludf.DUMMYFUNCTION("REGEXREPLACE(J303, ""^[\d\s]+"", """")"),"значение показателя за год")</f>
        <v>значение показателя за год</v>
      </c>
      <c r="L303" s="16">
        <f t="shared" si="18"/>
        <v>2</v>
      </c>
      <c r="M303" s="13" t="s">
        <v>30</v>
      </c>
      <c r="N303" s="13" t="str">
        <f>IFERROR(__xludf.DUMMYFUNCTION("REGEXEXTRACT(M303, "" (.+)$"")"),"все население")</f>
        <v>все население</v>
      </c>
      <c r="O303" s="18">
        <v>140.0</v>
      </c>
      <c r="P303" s="18">
        <v>118.0</v>
      </c>
      <c r="Q303" s="18">
        <v>104.0</v>
      </c>
      <c r="R303" s="18">
        <v>77.0</v>
      </c>
      <c r="S303" s="18">
        <v>65.0</v>
      </c>
      <c r="T303" s="18">
        <v>91.0</v>
      </c>
      <c r="U303" s="18">
        <v>69.0</v>
      </c>
      <c r="V303" s="18">
        <v>63.0</v>
      </c>
      <c r="W303" s="18">
        <v>49.0</v>
      </c>
      <c r="X303" s="18">
        <v>46.0</v>
      </c>
      <c r="Y303" s="18">
        <v>41.0</v>
      </c>
      <c r="Z303" s="19">
        <f t="shared" si="6"/>
        <v>863</v>
      </c>
      <c r="AA303" s="19" t="str">
        <f t="shared" si="19"/>
        <v/>
      </c>
      <c r="AB303" s="19" t="str">
        <f t="shared" si="8"/>
        <v/>
      </c>
      <c r="AC303" s="19">
        <f t="shared" si="20"/>
        <v>78.45454545</v>
      </c>
      <c r="AD303" s="19">
        <f t="shared" si="21"/>
        <v>91</v>
      </c>
      <c r="AE303" s="19" t="str">
        <f t="shared" si="22"/>
        <v>Нет моды</v>
      </c>
      <c r="AF303" s="19">
        <f t="shared" si="23"/>
        <v>41</v>
      </c>
      <c r="AG303" s="19">
        <f t="shared" si="24"/>
        <v>140</v>
      </c>
      <c r="AH303" s="20" t="str">
        <f t="shared" si="14"/>
        <v/>
      </c>
      <c r="AI303" s="21"/>
      <c r="AJ303" s="21"/>
      <c r="AK303" s="21"/>
      <c r="AL303" s="22">
        <f t="shared" si="25"/>
        <v>1</v>
      </c>
    </row>
    <row r="304" ht="12.75" customHeight="1">
      <c r="A304" s="13" t="s">
        <v>54</v>
      </c>
      <c r="B304" s="13" t="str">
        <f>IFERROR(__xludf.DUMMYFUNCTION("REGEXREPLACE(A304, ""\d"", """")"),"         Воронежская область")</f>
        <v>         Воронежская область</v>
      </c>
      <c r="C304" s="14" t="str">
        <f t="shared" si="15"/>
        <v>Воронежская область</v>
      </c>
      <c r="D304" s="3">
        <f t="shared" si="16"/>
        <v>2</v>
      </c>
      <c r="E304" s="15" t="s">
        <v>48</v>
      </c>
      <c r="F304" s="13" t="str">
        <f>IFERROR(__xludf.DUMMYFUNCTION("REGEXEXTRACT(E304, ""[А-Яа-я].*"")"),"Убийство")</f>
        <v>Убийство</v>
      </c>
      <c r="G304" s="16">
        <f t="shared" si="17"/>
        <v>2</v>
      </c>
      <c r="H304" s="13" t="s">
        <v>28</v>
      </c>
      <c r="I304" s="13" t="str">
        <f>IFERROR(__xludf.DUMMYFUNCTION("REGEXREPLACE(H304, "".*\s"", """")"),"человек")</f>
        <v>человек</v>
      </c>
      <c r="J304" s="13" t="s">
        <v>29</v>
      </c>
      <c r="K304" s="17" t="str">
        <f>IFERROR(__xludf.DUMMYFUNCTION("REGEXREPLACE(J304, ""^[\d\s]+"", """")"),"значение показателя за год")</f>
        <v>значение показателя за год</v>
      </c>
      <c r="L304" s="16">
        <f t="shared" si="18"/>
        <v>2</v>
      </c>
      <c r="M304" s="13" t="s">
        <v>31</v>
      </c>
      <c r="N304" s="13" t="str">
        <f>IFERROR(__xludf.DUMMYFUNCTION("REGEXEXTRACT(M304, "" (.+)$"")"),"городское население")</f>
        <v>городское население</v>
      </c>
      <c r="O304" s="18">
        <v>75.0</v>
      </c>
      <c r="P304" s="18">
        <v>73.0</v>
      </c>
      <c r="Q304" s="18">
        <v>58.0</v>
      </c>
      <c r="R304" s="18">
        <v>32.0</v>
      </c>
      <c r="S304" s="18">
        <v>42.0</v>
      </c>
      <c r="T304" s="18">
        <v>51.0</v>
      </c>
      <c r="U304" s="18">
        <v>37.0</v>
      </c>
      <c r="V304" s="18">
        <v>35.0</v>
      </c>
      <c r="W304" s="18">
        <v>32.0</v>
      </c>
      <c r="X304" s="18">
        <v>32.0</v>
      </c>
      <c r="Y304" s="18">
        <v>27.0</v>
      </c>
      <c r="Z304" s="19" t="str">
        <f t="shared" si="6"/>
        <v/>
      </c>
      <c r="AA304" s="19">
        <f t="shared" si="19"/>
        <v>494</v>
      </c>
      <c r="AB304" s="19" t="str">
        <f t="shared" si="8"/>
        <v/>
      </c>
      <c r="AC304" s="19">
        <f t="shared" si="20"/>
        <v>44.90909091</v>
      </c>
      <c r="AD304" s="19">
        <f t="shared" si="21"/>
        <v>54.5</v>
      </c>
      <c r="AE304" s="19" t="str">
        <f t="shared" si="22"/>
        <v>Нет моды</v>
      </c>
      <c r="AF304" s="19">
        <f t="shared" si="23"/>
        <v>27</v>
      </c>
      <c r="AG304" s="19">
        <f t="shared" si="24"/>
        <v>75</v>
      </c>
      <c r="AH304" s="20" t="str">
        <f t="shared" si="14"/>
        <v/>
      </c>
      <c r="AI304" s="21"/>
      <c r="AJ304" s="21"/>
      <c r="AK304" s="21"/>
      <c r="AL304" s="22">
        <f t="shared" si="25"/>
        <v>1</v>
      </c>
    </row>
    <row r="305" ht="12.75" customHeight="1">
      <c r="A305" s="13" t="s">
        <v>54</v>
      </c>
      <c r="B305" s="13" t="str">
        <f>IFERROR(__xludf.DUMMYFUNCTION("REGEXREPLACE(A305, ""\d"", """")"),"         Воронежская область")</f>
        <v>         Воронежская область</v>
      </c>
      <c r="C305" s="14" t="str">
        <f t="shared" si="15"/>
        <v>Воронежская область</v>
      </c>
      <c r="D305" s="3">
        <f t="shared" si="16"/>
        <v>2</v>
      </c>
      <c r="E305" s="15" t="s">
        <v>48</v>
      </c>
      <c r="F305" s="13" t="str">
        <f>IFERROR(__xludf.DUMMYFUNCTION("REGEXEXTRACT(E305, ""[А-Яа-я].*"")"),"Убийство")</f>
        <v>Убийство</v>
      </c>
      <c r="G305" s="16">
        <f t="shared" si="17"/>
        <v>2</v>
      </c>
      <c r="H305" s="13" t="s">
        <v>28</v>
      </c>
      <c r="I305" s="13" t="str">
        <f>IFERROR(__xludf.DUMMYFUNCTION("REGEXREPLACE(H305, "".*\s"", """")"),"человек")</f>
        <v>человек</v>
      </c>
      <c r="J305" s="13" t="s">
        <v>29</v>
      </c>
      <c r="K305" s="17" t="str">
        <f>IFERROR(__xludf.DUMMYFUNCTION("REGEXREPLACE(J305, ""^[\d\s]+"", """")"),"значение показателя за год")</f>
        <v>значение показателя за год</v>
      </c>
      <c r="L305" s="16">
        <f t="shared" si="18"/>
        <v>2</v>
      </c>
      <c r="M305" s="13" t="s">
        <v>32</v>
      </c>
      <c r="N305" s="13" t="str">
        <f>IFERROR(__xludf.DUMMYFUNCTION("REGEXEXTRACT(M305, "" (.+)$"")"),"сельское население")</f>
        <v>сельское население</v>
      </c>
      <c r="O305" s="18">
        <v>65.0</v>
      </c>
      <c r="P305" s="18">
        <v>45.0</v>
      </c>
      <c r="Q305" s="18">
        <v>46.0</v>
      </c>
      <c r="R305" s="18">
        <v>45.0</v>
      </c>
      <c r="S305" s="18">
        <v>23.0</v>
      </c>
      <c r="T305" s="18">
        <v>40.0</v>
      </c>
      <c r="U305" s="18">
        <v>32.0</v>
      </c>
      <c r="V305" s="18">
        <v>28.0</v>
      </c>
      <c r="W305" s="18">
        <v>17.0</v>
      </c>
      <c r="X305" s="18">
        <v>14.0</v>
      </c>
      <c r="Y305" s="18">
        <v>14.0</v>
      </c>
      <c r="Z305" s="19" t="str">
        <f t="shared" si="6"/>
        <v/>
      </c>
      <c r="AA305" s="19" t="str">
        <f t="shared" si="19"/>
        <v/>
      </c>
      <c r="AB305" s="19">
        <f t="shared" si="8"/>
        <v>369</v>
      </c>
      <c r="AC305" s="19">
        <f t="shared" si="20"/>
        <v>33.54545455</v>
      </c>
      <c r="AD305" s="19">
        <f t="shared" si="21"/>
        <v>36</v>
      </c>
      <c r="AE305" s="19" t="str">
        <f t="shared" si="22"/>
        <v>Нет моды</v>
      </c>
      <c r="AF305" s="19">
        <f t="shared" si="23"/>
        <v>14</v>
      </c>
      <c r="AG305" s="19">
        <f t="shared" si="24"/>
        <v>65</v>
      </c>
      <c r="AH305" s="20" t="str">
        <f t="shared" si="14"/>
        <v>Город: 57%; Село: 43%</v>
      </c>
      <c r="AI305" s="21"/>
      <c r="AJ305" s="21"/>
      <c r="AK305" s="21"/>
      <c r="AL305" s="22">
        <f t="shared" si="25"/>
        <v>1</v>
      </c>
    </row>
    <row r="306" ht="12.75" customHeight="1">
      <c r="A306" s="13" t="s">
        <v>54</v>
      </c>
      <c r="B306" s="13" t="str">
        <f>IFERROR(__xludf.DUMMYFUNCTION("REGEXREPLACE(A306, ""\d"", """")"),"         Воронежская область")</f>
        <v>         Воронежская область</v>
      </c>
      <c r="C306" s="14" t="str">
        <f t="shared" si="15"/>
        <v>Воронежская область</v>
      </c>
      <c r="D306" s="3">
        <f t="shared" si="16"/>
        <v>2</v>
      </c>
      <c r="E306" s="15" t="s">
        <v>49</v>
      </c>
      <c r="F306" s="13" t="str">
        <f>IFERROR(__xludf.DUMMYFUNCTION("REGEXEXTRACT(E306, ""[А-Яа-я].*"")"),"Цереброваскулярные болезни")</f>
        <v>Цереброваскулярные болезни</v>
      </c>
      <c r="G306" s="16">
        <f t="shared" si="17"/>
        <v>2</v>
      </c>
      <c r="H306" s="13" t="s">
        <v>28</v>
      </c>
      <c r="I306" s="13" t="str">
        <f>IFERROR(__xludf.DUMMYFUNCTION("REGEXREPLACE(H306, "".*\s"", """")"),"человек")</f>
        <v>человек</v>
      </c>
      <c r="J306" s="13" t="s">
        <v>29</v>
      </c>
      <c r="K306" s="17" t="str">
        <f>IFERROR(__xludf.DUMMYFUNCTION("REGEXREPLACE(J306, ""^[\d\s]+"", """")"),"значение показателя за год")</f>
        <v>значение показателя за год</v>
      </c>
      <c r="L306" s="16">
        <f t="shared" si="18"/>
        <v>2</v>
      </c>
      <c r="M306" s="13" t="s">
        <v>30</v>
      </c>
      <c r="N306" s="13" t="str">
        <f>IFERROR(__xludf.DUMMYFUNCTION("REGEXEXTRACT(M306, "" (.+)$"")"),"все население")</f>
        <v>все население</v>
      </c>
      <c r="O306" s="18">
        <v>6011.0</v>
      </c>
      <c r="P306" s="18">
        <v>7104.0</v>
      </c>
      <c r="Q306" s="18">
        <v>6633.0</v>
      </c>
      <c r="R306" s="18">
        <v>6253.0</v>
      </c>
      <c r="S306" s="18">
        <v>6158.0</v>
      </c>
      <c r="T306" s="18">
        <v>5819.0</v>
      </c>
      <c r="U306" s="18">
        <v>5285.0</v>
      </c>
      <c r="V306" s="18">
        <v>5952.0</v>
      </c>
      <c r="W306" s="18">
        <v>5523.0</v>
      </c>
      <c r="X306" s="18">
        <v>4418.0</v>
      </c>
      <c r="Y306" s="18">
        <v>4081.0</v>
      </c>
      <c r="Z306" s="19">
        <f t="shared" si="6"/>
        <v>63237</v>
      </c>
      <c r="AA306" s="19" t="str">
        <f t="shared" si="19"/>
        <v/>
      </c>
      <c r="AB306" s="19" t="str">
        <f t="shared" si="8"/>
        <v/>
      </c>
      <c r="AC306" s="19">
        <f t="shared" si="20"/>
        <v>5748.818182</v>
      </c>
      <c r="AD306" s="19">
        <f t="shared" si="21"/>
        <v>2073</v>
      </c>
      <c r="AE306" s="19" t="str">
        <f t="shared" si="22"/>
        <v>Нет моды</v>
      </c>
      <c r="AF306" s="19">
        <f t="shared" si="23"/>
        <v>4081</v>
      </c>
      <c r="AG306" s="19">
        <f t="shared" si="24"/>
        <v>7104</v>
      </c>
      <c r="AH306" s="20" t="str">
        <f t="shared" si="14"/>
        <v/>
      </c>
      <c r="AI306" s="21"/>
      <c r="AJ306" s="21"/>
      <c r="AK306" s="21"/>
      <c r="AL306" s="22">
        <f t="shared" si="25"/>
        <v>1</v>
      </c>
    </row>
    <row r="307" ht="12.75" customHeight="1">
      <c r="A307" s="13" t="s">
        <v>54</v>
      </c>
      <c r="B307" s="13" t="str">
        <f>IFERROR(__xludf.DUMMYFUNCTION("REGEXREPLACE(A307, ""\d"", """")"),"         Воронежская область")</f>
        <v>         Воронежская область</v>
      </c>
      <c r="C307" s="14" t="str">
        <f t="shared" si="15"/>
        <v>Воронежская область</v>
      </c>
      <c r="D307" s="3">
        <f t="shared" si="16"/>
        <v>2</v>
      </c>
      <c r="E307" s="15" t="s">
        <v>49</v>
      </c>
      <c r="F307" s="13" t="str">
        <f>IFERROR(__xludf.DUMMYFUNCTION("REGEXEXTRACT(E307, ""[А-Яа-я].*"")"),"Цереброваскулярные болезни")</f>
        <v>Цереброваскулярные болезни</v>
      </c>
      <c r="G307" s="16">
        <f t="shared" si="17"/>
        <v>2</v>
      </c>
      <c r="H307" s="13" t="s">
        <v>28</v>
      </c>
      <c r="I307" s="13" t="str">
        <f>IFERROR(__xludf.DUMMYFUNCTION("REGEXREPLACE(H307, "".*\s"", """")"),"человек")</f>
        <v>человек</v>
      </c>
      <c r="J307" s="13" t="s">
        <v>29</v>
      </c>
      <c r="K307" s="17" t="str">
        <f>IFERROR(__xludf.DUMMYFUNCTION("REGEXREPLACE(J307, ""^[\d\s]+"", """")"),"значение показателя за год")</f>
        <v>значение показателя за год</v>
      </c>
      <c r="L307" s="16">
        <f t="shared" si="18"/>
        <v>2</v>
      </c>
      <c r="M307" s="13" t="s">
        <v>31</v>
      </c>
      <c r="N307" s="13" t="str">
        <f>IFERROR(__xludf.DUMMYFUNCTION("REGEXEXTRACT(M307, "" (.+)$"")"),"городское население")</f>
        <v>городское население</v>
      </c>
      <c r="O307" s="18">
        <v>3953.0</v>
      </c>
      <c r="P307" s="18">
        <v>4259.0</v>
      </c>
      <c r="Q307" s="18">
        <v>3681.0</v>
      </c>
      <c r="R307" s="18">
        <v>3744.0</v>
      </c>
      <c r="S307" s="18">
        <v>3955.0</v>
      </c>
      <c r="T307" s="18">
        <v>3802.0</v>
      </c>
      <c r="U307" s="18">
        <v>3632.0</v>
      </c>
      <c r="V307" s="18">
        <v>4074.0</v>
      </c>
      <c r="W307" s="18">
        <v>3743.0</v>
      </c>
      <c r="X307" s="18">
        <v>2909.0</v>
      </c>
      <c r="Y307" s="18">
        <v>2674.0</v>
      </c>
      <c r="Z307" s="19" t="str">
        <f t="shared" si="6"/>
        <v/>
      </c>
      <c r="AA307" s="19">
        <f t="shared" si="19"/>
        <v>40426</v>
      </c>
      <c r="AB307" s="19" t="str">
        <f t="shared" si="8"/>
        <v/>
      </c>
      <c r="AC307" s="19">
        <f t="shared" si="20"/>
        <v>3675.090909</v>
      </c>
      <c r="AD307" s="19">
        <f t="shared" si="21"/>
        <v>4170</v>
      </c>
      <c r="AE307" s="19" t="str">
        <f t="shared" si="22"/>
        <v>Нет моды</v>
      </c>
      <c r="AF307" s="19">
        <f t="shared" si="23"/>
        <v>2674</v>
      </c>
      <c r="AG307" s="19">
        <f t="shared" si="24"/>
        <v>4259</v>
      </c>
      <c r="AH307" s="20" t="str">
        <f t="shared" si="14"/>
        <v/>
      </c>
      <c r="AI307" s="21"/>
      <c r="AJ307" s="21"/>
      <c r="AK307" s="21"/>
      <c r="AL307" s="22">
        <f t="shared" si="25"/>
        <v>1</v>
      </c>
    </row>
    <row r="308" ht="12.75" customHeight="1">
      <c r="A308" s="13" t="s">
        <v>54</v>
      </c>
      <c r="B308" s="13" t="str">
        <f>IFERROR(__xludf.DUMMYFUNCTION("REGEXREPLACE(A308, ""\d"", """")"),"         Воронежская область")</f>
        <v>         Воронежская область</v>
      </c>
      <c r="C308" s="14" t="str">
        <f t="shared" si="15"/>
        <v>Воронежская область</v>
      </c>
      <c r="D308" s="3">
        <f t="shared" si="16"/>
        <v>2</v>
      </c>
      <c r="E308" s="15" t="s">
        <v>49</v>
      </c>
      <c r="F308" s="13" t="str">
        <f>IFERROR(__xludf.DUMMYFUNCTION("REGEXEXTRACT(E308, ""[А-Яа-я].*"")"),"Цереброваскулярные болезни")</f>
        <v>Цереброваскулярные болезни</v>
      </c>
      <c r="G308" s="16">
        <f t="shared" si="17"/>
        <v>2</v>
      </c>
      <c r="H308" s="13" t="s">
        <v>28</v>
      </c>
      <c r="I308" s="13" t="str">
        <f>IFERROR(__xludf.DUMMYFUNCTION("REGEXREPLACE(H308, "".*\s"", """")"),"человек")</f>
        <v>человек</v>
      </c>
      <c r="J308" s="13" t="s">
        <v>29</v>
      </c>
      <c r="K308" s="17" t="str">
        <f>IFERROR(__xludf.DUMMYFUNCTION("REGEXREPLACE(J308, ""^[\d\s]+"", """")"),"значение показателя за год")</f>
        <v>значение показателя за год</v>
      </c>
      <c r="L308" s="16">
        <f t="shared" si="18"/>
        <v>2</v>
      </c>
      <c r="M308" s="13" t="s">
        <v>32</v>
      </c>
      <c r="N308" s="13" t="str">
        <f>IFERROR(__xludf.DUMMYFUNCTION("REGEXEXTRACT(M308, "" (.+)$"")"),"сельское население")</f>
        <v>сельское население</v>
      </c>
      <c r="O308" s="18">
        <v>2058.0</v>
      </c>
      <c r="P308" s="18">
        <v>2845.0</v>
      </c>
      <c r="Q308" s="18">
        <v>2952.0</v>
      </c>
      <c r="R308" s="18">
        <v>2509.0</v>
      </c>
      <c r="S308" s="18">
        <v>2203.0</v>
      </c>
      <c r="T308" s="18">
        <v>2017.0</v>
      </c>
      <c r="U308" s="18">
        <v>1653.0</v>
      </c>
      <c r="V308" s="18">
        <v>1878.0</v>
      </c>
      <c r="W308" s="18">
        <v>1780.0</v>
      </c>
      <c r="X308" s="18">
        <v>1509.0</v>
      </c>
      <c r="Y308" s="18">
        <v>1407.0</v>
      </c>
      <c r="Z308" s="19" t="str">
        <f t="shared" si="6"/>
        <v/>
      </c>
      <c r="AA308" s="19" t="str">
        <f t="shared" si="19"/>
        <v/>
      </c>
      <c r="AB308" s="19">
        <f t="shared" si="8"/>
        <v>22811</v>
      </c>
      <c r="AC308" s="19">
        <f t="shared" si="20"/>
        <v>2073.727273</v>
      </c>
      <c r="AD308" s="19">
        <f t="shared" si="21"/>
        <v>2877</v>
      </c>
      <c r="AE308" s="19" t="str">
        <f t="shared" si="22"/>
        <v>Нет моды</v>
      </c>
      <c r="AF308" s="19">
        <f t="shared" si="23"/>
        <v>1407</v>
      </c>
      <c r="AG308" s="19">
        <f t="shared" si="24"/>
        <v>2952</v>
      </c>
      <c r="AH308" s="20" t="str">
        <f t="shared" si="14"/>
        <v>Город: 64%; Село: 36%</v>
      </c>
      <c r="AI308" s="21"/>
      <c r="AJ308" s="21"/>
      <c r="AK308" s="21"/>
      <c r="AL308" s="22">
        <f t="shared" si="25"/>
        <v>1</v>
      </c>
    </row>
    <row r="309" ht="12.75" customHeight="1">
      <c r="A309" s="13" t="s">
        <v>55</v>
      </c>
      <c r="B309" s="13" t="str">
        <f>IFERROR(__xludf.DUMMYFUNCTION("REGEXREPLACE(A309, ""\d"", """")"),"         Ивановская область")</f>
        <v>         Ивановская область</v>
      </c>
      <c r="C309" s="14" t="str">
        <f t="shared" si="15"/>
        <v>Ивановская область</v>
      </c>
      <c r="D309" s="3">
        <f t="shared" si="16"/>
        <v>2</v>
      </c>
      <c r="E309" s="15" t="s">
        <v>27</v>
      </c>
      <c r="F309" s="13" t="str">
        <f>IFERROR(__xludf.DUMMYFUNCTION("REGEXEXTRACT(E309, ""[А-Яа-я].*"")"),"Болезни органов дыхания")</f>
        <v>Болезни органов дыхания</v>
      </c>
      <c r="G309" s="16">
        <f t="shared" si="17"/>
        <v>2</v>
      </c>
      <c r="H309" s="13" t="s">
        <v>28</v>
      </c>
      <c r="I309" s="13" t="str">
        <f>IFERROR(__xludf.DUMMYFUNCTION("REGEXREPLACE(H309, "".*\s"", """")"),"человек")</f>
        <v>человек</v>
      </c>
      <c r="J309" s="13" t="s">
        <v>29</v>
      </c>
      <c r="K309" s="17" t="str">
        <f>IFERROR(__xludf.DUMMYFUNCTION("REGEXREPLACE(J309, ""^[\d\s]+"", """")"),"значение показателя за год")</f>
        <v>значение показателя за год</v>
      </c>
      <c r="L309" s="16">
        <f t="shared" si="18"/>
        <v>2</v>
      </c>
      <c r="M309" s="13" t="s">
        <v>30</v>
      </c>
      <c r="N309" s="13" t="str">
        <f>IFERROR(__xludf.DUMMYFUNCTION("REGEXEXTRACT(M309, "" (.+)$"")"),"все население")</f>
        <v>все население</v>
      </c>
      <c r="O309" s="18">
        <v>996.0</v>
      </c>
      <c r="P309" s="18">
        <v>833.0</v>
      </c>
      <c r="Q309" s="18">
        <v>602.0</v>
      </c>
      <c r="R309" s="18">
        <v>575.0</v>
      </c>
      <c r="S309" s="18">
        <v>567.0</v>
      </c>
      <c r="T309" s="18">
        <v>511.0</v>
      </c>
      <c r="U309" s="18">
        <v>507.0</v>
      </c>
      <c r="V309" s="18">
        <v>566.0</v>
      </c>
      <c r="W309" s="18">
        <v>684.0</v>
      </c>
      <c r="X309" s="18">
        <v>614.0</v>
      </c>
      <c r="Y309" s="18">
        <v>609.0</v>
      </c>
      <c r="Z309" s="19">
        <f t="shared" si="6"/>
        <v>7064</v>
      </c>
      <c r="AA309" s="19" t="str">
        <f t="shared" si="19"/>
        <v/>
      </c>
      <c r="AB309" s="19" t="str">
        <f t="shared" si="8"/>
        <v/>
      </c>
      <c r="AC309" s="19">
        <f t="shared" si="20"/>
        <v>642.1818182</v>
      </c>
      <c r="AD309" s="19">
        <f t="shared" si="21"/>
        <v>1201.5</v>
      </c>
      <c r="AE309" s="19" t="str">
        <f t="shared" si="22"/>
        <v>Нет моды</v>
      </c>
      <c r="AF309" s="19">
        <f t="shared" si="23"/>
        <v>507</v>
      </c>
      <c r="AG309" s="19">
        <f t="shared" si="24"/>
        <v>996</v>
      </c>
      <c r="AH309" s="20" t="str">
        <f t="shared" si="14"/>
        <v/>
      </c>
      <c r="AI309" s="21"/>
      <c r="AJ309" s="21"/>
      <c r="AK309" s="21"/>
      <c r="AL309" s="22">
        <f t="shared" si="25"/>
        <v>1</v>
      </c>
    </row>
    <row r="310" ht="12.75" customHeight="1">
      <c r="A310" s="13" t="s">
        <v>55</v>
      </c>
      <c r="B310" s="13" t="str">
        <f>IFERROR(__xludf.DUMMYFUNCTION("REGEXREPLACE(A310, ""\d"", """")"),"         Ивановская область")</f>
        <v>         Ивановская область</v>
      </c>
      <c r="C310" s="14" t="str">
        <f t="shared" si="15"/>
        <v>Ивановская область</v>
      </c>
      <c r="D310" s="3">
        <f t="shared" si="16"/>
        <v>2</v>
      </c>
      <c r="E310" s="15" t="s">
        <v>27</v>
      </c>
      <c r="F310" s="13" t="str">
        <f>IFERROR(__xludf.DUMMYFUNCTION("REGEXEXTRACT(E310, ""[А-Яа-я].*"")"),"Болезни органов дыхания")</f>
        <v>Болезни органов дыхания</v>
      </c>
      <c r="G310" s="16">
        <f t="shared" si="17"/>
        <v>2</v>
      </c>
      <c r="H310" s="13" t="s">
        <v>28</v>
      </c>
      <c r="I310" s="13" t="str">
        <f>IFERROR(__xludf.DUMMYFUNCTION("REGEXREPLACE(H310, "".*\s"", """")"),"человек")</f>
        <v>человек</v>
      </c>
      <c r="J310" s="13" t="s">
        <v>29</v>
      </c>
      <c r="K310" s="17" t="str">
        <f>IFERROR(__xludf.DUMMYFUNCTION("REGEXREPLACE(J310, ""^[\d\s]+"", """")"),"значение показателя за год")</f>
        <v>значение показателя за год</v>
      </c>
      <c r="L310" s="16">
        <f t="shared" si="18"/>
        <v>2</v>
      </c>
      <c r="M310" s="13" t="s">
        <v>31</v>
      </c>
      <c r="N310" s="13" t="str">
        <f>IFERROR(__xludf.DUMMYFUNCTION("REGEXEXTRACT(M310, "" (.+)$"")"),"городское население")</f>
        <v>городское население</v>
      </c>
      <c r="O310" s="18">
        <v>768.0</v>
      </c>
      <c r="P310" s="18">
        <v>650.0</v>
      </c>
      <c r="Q310" s="18">
        <v>479.0</v>
      </c>
      <c r="R310" s="18">
        <v>434.0</v>
      </c>
      <c r="S310" s="18">
        <v>436.0</v>
      </c>
      <c r="T310" s="18">
        <v>400.0</v>
      </c>
      <c r="U310" s="18">
        <v>391.0</v>
      </c>
      <c r="V310" s="18">
        <v>455.0</v>
      </c>
      <c r="W310" s="18">
        <v>558.0</v>
      </c>
      <c r="X310" s="18">
        <v>485.0</v>
      </c>
      <c r="Y310" s="18">
        <v>467.0</v>
      </c>
      <c r="Z310" s="19" t="str">
        <f t="shared" si="6"/>
        <v/>
      </c>
      <c r="AA310" s="19">
        <f t="shared" si="19"/>
        <v>5523</v>
      </c>
      <c r="AB310" s="19" t="str">
        <f t="shared" si="8"/>
        <v/>
      </c>
      <c r="AC310" s="19">
        <f t="shared" si="20"/>
        <v>502.0909091</v>
      </c>
      <c r="AD310" s="19">
        <f t="shared" si="21"/>
        <v>562</v>
      </c>
      <c r="AE310" s="19" t="str">
        <f t="shared" si="22"/>
        <v>Нет моды</v>
      </c>
      <c r="AF310" s="19">
        <f t="shared" si="23"/>
        <v>391</v>
      </c>
      <c r="AG310" s="19">
        <f t="shared" si="24"/>
        <v>768</v>
      </c>
      <c r="AH310" s="20" t="str">
        <f t="shared" si="14"/>
        <v/>
      </c>
      <c r="AI310" s="21"/>
      <c r="AJ310" s="21"/>
      <c r="AK310" s="21"/>
      <c r="AL310" s="22">
        <f t="shared" si="25"/>
        <v>1</v>
      </c>
    </row>
    <row r="311" ht="12.75" customHeight="1">
      <c r="A311" s="13" t="s">
        <v>55</v>
      </c>
      <c r="B311" s="13" t="str">
        <f>IFERROR(__xludf.DUMMYFUNCTION("REGEXREPLACE(A311, ""\d"", """")"),"         Ивановская область")</f>
        <v>         Ивановская область</v>
      </c>
      <c r="C311" s="14" t="str">
        <f t="shared" si="15"/>
        <v>Ивановская область</v>
      </c>
      <c r="D311" s="3">
        <f t="shared" si="16"/>
        <v>2</v>
      </c>
      <c r="E311" s="15" t="s">
        <v>27</v>
      </c>
      <c r="F311" s="13" t="str">
        <f>IFERROR(__xludf.DUMMYFUNCTION("REGEXEXTRACT(E311, ""[А-Яа-я].*"")"),"Болезни органов дыхания")</f>
        <v>Болезни органов дыхания</v>
      </c>
      <c r="G311" s="16">
        <f t="shared" si="17"/>
        <v>2</v>
      </c>
      <c r="H311" s="13" t="s">
        <v>28</v>
      </c>
      <c r="I311" s="13" t="str">
        <f>IFERROR(__xludf.DUMMYFUNCTION("REGEXREPLACE(H311, "".*\s"", """")"),"человек")</f>
        <v>человек</v>
      </c>
      <c r="J311" s="13" t="s">
        <v>29</v>
      </c>
      <c r="K311" s="17" t="str">
        <f>IFERROR(__xludf.DUMMYFUNCTION("REGEXREPLACE(J311, ""^[\d\s]+"", """")"),"значение показателя за год")</f>
        <v>значение показателя за год</v>
      </c>
      <c r="L311" s="16">
        <f t="shared" si="18"/>
        <v>2</v>
      </c>
      <c r="M311" s="13" t="s">
        <v>32</v>
      </c>
      <c r="N311" s="13" t="str">
        <f>IFERROR(__xludf.DUMMYFUNCTION("REGEXEXTRACT(M311, "" (.+)$"")"),"сельское население")</f>
        <v>сельское население</v>
      </c>
      <c r="O311" s="18">
        <v>228.0</v>
      </c>
      <c r="P311" s="18">
        <v>183.0</v>
      </c>
      <c r="Q311" s="18">
        <v>123.0</v>
      </c>
      <c r="R311" s="18">
        <v>141.0</v>
      </c>
      <c r="S311" s="18">
        <v>131.0</v>
      </c>
      <c r="T311" s="18">
        <v>111.0</v>
      </c>
      <c r="U311" s="18">
        <v>116.0</v>
      </c>
      <c r="V311" s="18">
        <v>111.0</v>
      </c>
      <c r="W311" s="18">
        <v>126.0</v>
      </c>
      <c r="X311" s="18">
        <v>129.0</v>
      </c>
      <c r="Y311" s="18">
        <v>142.0</v>
      </c>
      <c r="Z311" s="19" t="str">
        <f t="shared" si="6"/>
        <v/>
      </c>
      <c r="AA311" s="19" t="str">
        <f t="shared" si="19"/>
        <v/>
      </c>
      <c r="AB311" s="19">
        <f t="shared" si="8"/>
        <v>1541</v>
      </c>
      <c r="AC311" s="19">
        <f t="shared" si="20"/>
        <v>140.0909091</v>
      </c>
      <c r="AD311" s="19">
        <f t="shared" si="21"/>
        <v>309.5</v>
      </c>
      <c r="AE311" s="19" t="str">
        <f t="shared" si="22"/>
        <v>Нет моды</v>
      </c>
      <c r="AF311" s="19">
        <f t="shared" si="23"/>
        <v>111</v>
      </c>
      <c r="AG311" s="19">
        <f t="shared" si="24"/>
        <v>228</v>
      </c>
      <c r="AH311" s="20" t="str">
        <f t="shared" si="14"/>
        <v>Город: 78%; Село: 22%</v>
      </c>
      <c r="AI311" s="21"/>
      <c r="AJ311" s="21"/>
      <c r="AK311" s="21"/>
      <c r="AL311" s="22">
        <f t="shared" si="25"/>
        <v>1</v>
      </c>
    </row>
    <row r="312" ht="12.75" customHeight="1">
      <c r="A312" s="13" t="s">
        <v>55</v>
      </c>
      <c r="B312" s="13" t="str">
        <f>IFERROR(__xludf.DUMMYFUNCTION("REGEXREPLACE(A312, ""\d"", """")"),"         Ивановская область")</f>
        <v>         Ивановская область</v>
      </c>
      <c r="C312" s="14" t="str">
        <f t="shared" si="15"/>
        <v>Ивановская область</v>
      </c>
      <c r="D312" s="3">
        <f t="shared" si="16"/>
        <v>2</v>
      </c>
      <c r="E312" s="15" t="s">
        <v>33</v>
      </c>
      <c r="F312" s="13" t="str">
        <f>IFERROR(__xludf.DUMMYFUNCTION("REGEXEXTRACT(E312, ""[А-Яа-я].*"")"),"Болезни органов пищеварения")</f>
        <v>Болезни органов пищеварения</v>
      </c>
      <c r="G312" s="16">
        <f t="shared" si="17"/>
        <v>2</v>
      </c>
      <c r="H312" s="13" t="s">
        <v>28</v>
      </c>
      <c r="I312" s="13" t="str">
        <f>IFERROR(__xludf.DUMMYFUNCTION("REGEXREPLACE(H312, "".*\s"", """")"),"человек")</f>
        <v>человек</v>
      </c>
      <c r="J312" s="13" t="s">
        <v>29</v>
      </c>
      <c r="K312" s="17" t="str">
        <f>IFERROR(__xludf.DUMMYFUNCTION("REGEXREPLACE(J312, ""^[\d\s]+"", """")"),"значение показателя за год")</f>
        <v>значение показателя за год</v>
      </c>
      <c r="L312" s="16">
        <f t="shared" si="18"/>
        <v>2</v>
      </c>
      <c r="M312" s="13" t="s">
        <v>30</v>
      </c>
      <c r="N312" s="13" t="str">
        <f>IFERROR(__xludf.DUMMYFUNCTION("REGEXEXTRACT(M312, "" (.+)$"")"),"все население")</f>
        <v>все население</v>
      </c>
      <c r="O312" s="18">
        <v>1188.0</v>
      </c>
      <c r="P312" s="18">
        <v>1221.0</v>
      </c>
      <c r="Q312" s="18">
        <v>1038.0</v>
      </c>
      <c r="R312" s="18">
        <v>1071.0</v>
      </c>
      <c r="S312" s="18">
        <v>1000.0</v>
      </c>
      <c r="T312" s="18">
        <v>1007.0</v>
      </c>
      <c r="U312" s="18">
        <v>1033.0</v>
      </c>
      <c r="V312" s="18">
        <v>1112.0</v>
      </c>
      <c r="W312" s="18">
        <v>1062.0</v>
      </c>
      <c r="X312" s="18">
        <v>955.0</v>
      </c>
      <c r="Y312" s="18">
        <v>1005.0</v>
      </c>
      <c r="Z312" s="19">
        <f t="shared" si="6"/>
        <v>11692</v>
      </c>
      <c r="AA312" s="19" t="str">
        <f t="shared" si="19"/>
        <v/>
      </c>
      <c r="AB312" s="19" t="str">
        <f t="shared" si="8"/>
        <v/>
      </c>
      <c r="AC312" s="19">
        <f t="shared" si="20"/>
        <v>1062.909091</v>
      </c>
      <c r="AD312" s="19">
        <f t="shared" si="21"/>
        <v>591.5</v>
      </c>
      <c r="AE312" s="19" t="str">
        <f t="shared" si="22"/>
        <v>Нет моды</v>
      </c>
      <c r="AF312" s="19">
        <f t="shared" si="23"/>
        <v>955</v>
      </c>
      <c r="AG312" s="19">
        <f t="shared" si="24"/>
        <v>1221</v>
      </c>
      <c r="AH312" s="20" t="str">
        <f t="shared" si="14"/>
        <v/>
      </c>
      <c r="AI312" s="21"/>
      <c r="AJ312" s="21"/>
      <c r="AK312" s="21"/>
      <c r="AL312" s="22">
        <f t="shared" si="25"/>
        <v>1</v>
      </c>
    </row>
    <row r="313" ht="12.75" customHeight="1">
      <c r="A313" s="13" t="s">
        <v>55</v>
      </c>
      <c r="B313" s="13" t="str">
        <f>IFERROR(__xludf.DUMMYFUNCTION("REGEXREPLACE(A313, ""\d"", """")"),"         Ивановская область")</f>
        <v>         Ивановская область</v>
      </c>
      <c r="C313" s="14" t="str">
        <f t="shared" si="15"/>
        <v>Ивановская область</v>
      </c>
      <c r="D313" s="3">
        <f t="shared" si="16"/>
        <v>2</v>
      </c>
      <c r="E313" s="15" t="s">
        <v>33</v>
      </c>
      <c r="F313" s="13" t="str">
        <f>IFERROR(__xludf.DUMMYFUNCTION("REGEXEXTRACT(E313, ""[А-Яа-я].*"")"),"Болезни органов пищеварения")</f>
        <v>Болезни органов пищеварения</v>
      </c>
      <c r="G313" s="16">
        <f t="shared" si="17"/>
        <v>2</v>
      </c>
      <c r="H313" s="13" t="s">
        <v>28</v>
      </c>
      <c r="I313" s="13" t="str">
        <f>IFERROR(__xludf.DUMMYFUNCTION("REGEXREPLACE(H313, "".*\s"", """")"),"человек")</f>
        <v>человек</v>
      </c>
      <c r="J313" s="13" t="s">
        <v>29</v>
      </c>
      <c r="K313" s="17" t="str">
        <f>IFERROR(__xludf.DUMMYFUNCTION("REGEXREPLACE(J313, ""^[\d\s]+"", """")"),"значение показателя за год")</f>
        <v>значение показателя за год</v>
      </c>
      <c r="L313" s="16">
        <f t="shared" si="18"/>
        <v>2</v>
      </c>
      <c r="M313" s="13" t="s">
        <v>31</v>
      </c>
      <c r="N313" s="13" t="str">
        <f>IFERROR(__xludf.DUMMYFUNCTION("REGEXEXTRACT(M313, "" (.+)$"")"),"городское население")</f>
        <v>городское население</v>
      </c>
      <c r="O313" s="18">
        <v>984.0</v>
      </c>
      <c r="P313" s="18">
        <v>988.0</v>
      </c>
      <c r="Q313" s="18">
        <v>844.0</v>
      </c>
      <c r="R313" s="18">
        <v>884.0</v>
      </c>
      <c r="S313" s="18">
        <v>841.0</v>
      </c>
      <c r="T313" s="18">
        <v>816.0</v>
      </c>
      <c r="U313" s="18">
        <v>825.0</v>
      </c>
      <c r="V313" s="18">
        <v>867.0</v>
      </c>
      <c r="W313" s="18">
        <v>872.0</v>
      </c>
      <c r="X313" s="18">
        <v>781.0</v>
      </c>
      <c r="Y313" s="18">
        <v>806.0</v>
      </c>
      <c r="Z313" s="19" t="str">
        <f t="shared" si="6"/>
        <v/>
      </c>
      <c r="AA313" s="19">
        <f t="shared" si="19"/>
        <v>9508</v>
      </c>
      <c r="AB313" s="19" t="str">
        <f t="shared" si="8"/>
        <v/>
      </c>
      <c r="AC313" s="19">
        <f t="shared" si="20"/>
        <v>864.3636364</v>
      </c>
      <c r="AD313" s="19">
        <f t="shared" si="21"/>
        <v>986</v>
      </c>
      <c r="AE313" s="19" t="str">
        <f t="shared" si="22"/>
        <v>Нет моды</v>
      </c>
      <c r="AF313" s="19">
        <f t="shared" si="23"/>
        <v>781</v>
      </c>
      <c r="AG313" s="19">
        <f t="shared" si="24"/>
        <v>988</v>
      </c>
      <c r="AH313" s="20" t="str">
        <f t="shared" si="14"/>
        <v/>
      </c>
      <c r="AI313" s="21"/>
      <c r="AJ313" s="21"/>
      <c r="AK313" s="21"/>
      <c r="AL313" s="22">
        <f t="shared" si="25"/>
        <v>1</v>
      </c>
    </row>
    <row r="314" ht="12.75" customHeight="1">
      <c r="A314" s="13" t="s">
        <v>55</v>
      </c>
      <c r="B314" s="13" t="str">
        <f>IFERROR(__xludf.DUMMYFUNCTION("REGEXREPLACE(A314, ""\d"", """")"),"         Ивановская область")</f>
        <v>         Ивановская область</v>
      </c>
      <c r="C314" s="14" t="str">
        <f t="shared" si="15"/>
        <v>Ивановская область</v>
      </c>
      <c r="D314" s="3">
        <f t="shared" si="16"/>
        <v>2</v>
      </c>
      <c r="E314" s="15" t="s">
        <v>33</v>
      </c>
      <c r="F314" s="13" t="str">
        <f>IFERROR(__xludf.DUMMYFUNCTION("REGEXEXTRACT(E314, ""[А-Яа-я].*"")"),"Болезни органов пищеварения")</f>
        <v>Болезни органов пищеварения</v>
      </c>
      <c r="G314" s="16">
        <f t="shared" si="17"/>
        <v>2</v>
      </c>
      <c r="H314" s="13" t="s">
        <v>28</v>
      </c>
      <c r="I314" s="13" t="str">
        <f>IFERROR(__xludf.DUMMYFUNCTION("REGEXREPLACE(H314, "".*\s"", """")"),"человек")</f>
        <v>человек</v>
      </c>
      <c r="J314" s="13" t="s">
        <v>29</v>
      </c>
      <c r="K314" s="17" t="str">
        <f>IFERROR(__xludf.DUMMYFUNCTION("REGEXREPLACE(J314, ""^[\d\s]+"", """")"),"значение показателя за год")</f>
        <v>значение показателя за год</v>
      </c>
      <c r="L314" s="16">
        <f t="shared" si="18"/>
        <v>2</v>
      </c>
      <c r="M314" s="13" t="s">
        <v>32</v>
      </c>
      <c r="N314" s="13" t="str">
        <f>IFERROR(__xludf.DUMMYFUNCTION("REGEXEXTRACT(M314, "" (.+)$"")"),"сельское население")</f>
        <v>сельское население</v>
      </c>
      <c r="O314" s="18">
        <v>204.0</v>
      </c>
      <c r="P314" s="18">
        <v>233.0</v>
      </c>
      <c r="Q314" s="18">
        <v>194.0</v>
      </c>
      <c r="R314" s="18">
        <v>187.0</v>
      </c>
      <c r="S314" s="18">
        <v>159.0</v>
      </c>
      <c r="T314" s="18">
        <v>191.0</v>
      </c>
      <c r="U314" s="18">
        <v>208.0</v>
      </c>
      <c r="V314" s="18">
        <v>245.0</v>
      </c>
      <c r="W314" s="18">
        <v>190.0</v>
      </c>
      <c r="X314" s="18">
        <v>174.0</v>
      </c>
      <c r="Y314" s="18">
        <v>199.0</v>
      </c>
      <c r="Z314" s="19" t="str">
        <f t="shared" si="6"/>
        <v/>
      </c>
      <c r="AA314" s="19" t="str">
        <f t="shared" si="19"/>
        <v/>
      </c>
      <c r="AB314" s="19">
        <f t="shared" si="8"/>
        <v>2184</v>
      </c>
      <c r="AC314" s="19">
        <f t="shared" si="20"/>
        <v>198.5454545</v>
      </c>
      <c r="AD314" s="19">
        <f t="shared" si="21"/>
        <v>513</v>
      </c>
      <c r="AE314" s="19" t="str">
        <f t="shared" si="22"/>
        <v>Нет моды</v>
      </c>
      <c r="AF314" s="19">
        <f t="shared" si="23"/>
        <v>159</v>
      </c>
      <c r="AG314" s="19">
        <f t="shared" si="24"/>
        <v>245</v>
      </c>
      <c r="AH314" s="20" t="str">
        <f t="shared" si="14"/>
        <v>Город: 81%; Село: 19%</v>
      </c>
      <c r="AI314" s="21"/>
      <c r="AJ314" s="21"/>
      <c r="AK314" s="21"/>
      <c r="AL314" s="22">
        <f t="shared" si="25"/>
        <v>1</v>
      </c>
    </row>
    <row r="315" ht="12.75" customHeight="1">
      <c r="A315" s="13" t="s">
        <v>55</v>
      </c>
      <c r="B315" s="13" t="str">
        <f>IFERROR(__xludf.DUMMYFUNCTION("REGEXREPLACE(A315, ""\d"", """")"),"         Ивановская область")</f>
        <v>         Ивановская область</v>
      </c>
      <c r="C315" s="14" t="str">
        <f t="shared" si="15"/>
        <v>Ивановская область</v>
      </c>
      <c r="D315" s="3">
        <f t="shared" si="16"/>
        <v>2</v>
      </c>
      <c r="E315" s="15" t="s">
        <v>34</v>
      </c>
      <c r="F315" s="13" t="str">
        <f>IFERROR(__xludf.DUMMYFUNCTION("REGEXEXTRACT(E315, ""[А-Яа-я].*"")"),"Болезни системы кровообращения")</f>
        <v>Болезни системы кровообращения</v>
      </c>
      <c r="G315" s="16">
        <f t="shared" si="17"/>
        <v>2</v>
      </c>
      <c r="H315" s="13" t="s">
        <v>28</v>
      </c>
      <c r="I315" s="13" t="str">
        <f>IFERROR(__xludf.DUMMYFUNCTION("REGEXREPLACE(H315, "".*\s"", """")"),"человек")</f>
        <v>человек</v>
      </c>
      <c r="J315" s="13" t="s">
        <v>29</v>
      </c>
      <c r="K315" s="17" t="str">
        <f>IFERROR(__xludf.DUMMYFUNCTION("REGEXREPLACE(J315, ""^[\d\s]+"", """")"),"значение показателя за год")</f>
        <v>значение показателя за год</v>
      </c>
      <c r="L315" s="16">
        <f t="shared" si="18"/>
        <v>2</v>
      </c>
      <c r="M315" s="13" t="s">
        <v>30</v>
      </c>
      <c r="N315" s="13" t="str">
        <f>IFERROR(__xludf.DUMMYFUNCTION("REGEXEXTRACT(M315, "" (.+)$"")"),"все население")</f>
        <v>все население</v>
      </c>
      <c r="O315" s="18">
        <v>6751.0</v>
      </c>
      <c r="P315" s="18">
        <v>6650.0</v>
      </c>
      <c r="Q315" s="18">
        <v>6289.0</v>
      </c>
      <c r="R315" s="18">
        <v>6136.0</v>
      </c>
      <c r="S315" s="18">
        <v>6383.0</v>
      </c>
      <c r="T315" s="18">
        <v>5806.0</v>
      </c>
      <c r="U315" s="18">
        <v>6306.0</v>
      </c>
      <c r="V315" s="18">
        <v>6352.0</v>
      </c>
      <c r="W315" s="18">
        <v>6237.0</v>
      </c>
      <c r="X315" s="18">
        <v>5860.0</v>
      </c>
      <c r="Y315" s="18">
        <v>5763.0</v>
      </c>
      <c r="Z315" s="19">
        <f t="shared" si="6"/>
        <v>68533</v>
      </c>
      <c r="AA315" s="19" t="str">
        <f t="shared" si="19"/>
        <v/>
      </c>
      <c r="AB315" s="19" t="str">
        <f t="shared" si="8"/>
        <v/>
      </c>
      <c r="AC315" s="19">
        <f t="shared" si="20"/>
        <v>6230.272727</v>
      </c>
      <c r="AD315" s="19">
        <f t="shared" si="21"/>
        <v>3004</v>
      </c>
      <c r="AE315" s="19" t="str">
        <f t="shared" si="22"/>
        <v>Нет моды</v>
      </c>
      <c r="AF315" s="19">
        <f t="shared" si="23"/>
        <v>5763</v>
      </c>
      <c r="AG315" s="19">
        <f t="shared" si="24"/>
        <v>6751</v>
      </c>
      <c r="AH315" s="20" t="str">
        <f t="shared" si="14"/>
        <v/>
      </c>
      <c r="AI315" s="21"/>
      <c r="AJ315" s="21"/>
      <c r="AK315" s="21"/>
      <c r="AL315" s="22">
        <f t="shared" si="25"/>
        <v>1</v>
      </c>
    </row>
    <row r="316" ht="12.75" customHeight="1">
      <c r="A316" s="13" t="s">
        <v>55</v>
      </c>
      <c r="B316" s="13" t="str">
        <f>IFERROR(__xludf.DUMMYFUNCTION("REGEXREPLACE(A316, ""\d"", """")"),"         Ивановская область")</f>
        <v>         Ивановская область</v>
      </c>
      <c r="C316" s="14" t="str">
        <f t="shared" si="15"/>
        <v>Ивановская область</v>
      </c>
      <c r="D316" s="3">
        <f t="shared" si="16"/>
        <v>2</v>
      </c>
      <c r="E316" s="15" t="s">
        <v>34</v>
      </c>
      <c r="F316" s="13" t="str">
        <f>IFERROR(__xludf.DUMMYFUNCTION("REGEXEXTRACT(E316, ""[А-Яа-я].*"")"),"Болезни системы кровообращения")</f>
        <v>Болезни системы кровообращения</v>
      </c>
      <c r="G316" s="16">
        <f t="shared" si="17"/>
        <v>2</v>
      </c>
      <c r="H316" s="13" t="s">
        <v>28</v>
      </c>
      <c r="I316" s="13" t="str">
        <f>IFERROR(__xludf.DUMMYFUNCTION("REGEXREPLACE(H316, "".*\s"", """")"),"человек")</f>
        <v>человек</v>
      </c>
      <c r="J316" s="13" t="s">
        <v>29</v>
      </c>
      <c r="K316" s="17" t="str">
        <f>IFERROR(__xludf.DUMMYFUNCTION("REGEXREPLACE(J316, ""^[\d\s]+"", """")"),"значение показателя за год")</f>
        <v>значение показателя за год</v>
      </c>
      <c r="L316" s="16">
        <f t="shared" si="18"/>
        <v>2</v>
      </c>
      <c r="M316" s="13" t="s">
        <v>31</v>
      </c>
      <c r="N316" s="13" t="str">
        <f>IFERROR(__xludf.DUMMYFUNCTION("REGEXEXTRACT(M316, "" (.+)$"")"),"городское население")</f>
        <v>городское население</v>
      </c>
      <c r="O316" s="18">
        <v>5656.0</v>
      </c>
      <c r="P316" s="18">
        <v>5538.0</v>
      </c>
      <c r="Q316" s="18">
        <v>5142.0</v>
      </c>
      <c r="R316" s="18">
        <v>5003.0</v>
      </c>
      <c r="S316" s="18">
        <v>5222.0</v>
      </c>
      <c r="T316" s="18">
        <v>4739.0</v>
      </c>
      <c r="U316" s="18">
        <v>5151.0</v>
      </c>
      <c r="V316" s="18">
        <v>5117.0</v>
      </c>
      <c r="W316" s="18">
        <v>5075.0</v>
      </c>
      <c r="X316" s="18">
        <v>4796.0</v>
      </c>
      <c r="Y316" s="18">
        <v>4660.0</v>
      </c>
      <c r="Z316" s="19" t="str">
        <f t="shared" si="6"/>
        <v/>
      </c>
      <c r="AA316" s="19">
        <f t="shared" si="19"/>
        <v>56099</v>
      </c>
      <c r="AB316" s="19" t="str">
        <f t="shared" si="8"/>
        <v/>
      </c>
      <c r="AC316" s="19">
        <f t="shared" si="20"/>
        <v>5099.909091</v>
      </c>
      <c r="AD316" s="19">
        <f t="shared" si="21"/>
        <v>5709.5</v>
      </c>
      <c r="AE316" s="19" t="str">
        <f t="shared" si="22"/>
        <v>Нет моды</v>
      </c>
      <c r="AF316" s="19">
        <f t="shared" si="23"/>
        <v>4660</v>
      </c>
      <c r="AG316" s="19">
        <f t="shared" si="24"/>
        <v>5656</v>
      </c>
      <c r="AH316" s="20" t="str">
        <f t="shared" si="14"/>
        <v/>
      </c>
      <c r="AI316" s="21"/>
      <c r="AJ316" s="21"/>
      <c r="AK316" s="21"/>
      <c r="AL316" s="22">
        <f t="shared" si="25"/>
        <v>1</v>
      </c>
    </row>
    <row r="317" ht="12.75" customHeight="1">
      <c r="A317" s="13" t="s">
        <v>55</v>
      </c>
      <c r="B317" s="13" t="str">
        <f>IFERROR(__xludf.DUMMYFUNCTION("REGEXREPLACE(A317, ""\d"", """")"),"         Ивановская область")</f>
        <v>         Ивановская область</v>
      </c>
      <c r="C317" s="14" t="str">
        <f t="shared" si="15"/>
        <v>Ивановская область</v>
      </c>
      <c r="D317" s="3">
        <f t="shared" si="16"/>
        <v>2</v>
      </c>
      <c r="E317" s="15" t="s">
        <v>34</v>
      </c>
      <c r="F317" s="13" t="str">
        <f>IFERROR(__xludf.DUMMYFUNCTION("REGEXEXTRACT(E317, ""[А-Яа-я].*"")"),"Болезни системы кровообращения")</f>
        <v>Болезни системы кровообращения</v>
      </c>
      <c r="G317" s="16">
        <f t="shared" si="17"/>
        <v>2</v>
      </c>
      <c r="H317" s="13" t="s">
        <v>28</v>
      </c>
      <c r="I317" s="13" t="str">
        <f>IFERROR(__xludf.DUMMYFUNCTION("REGEXREPLACE(H317, "".*\s"", """")"),"человек")</f>
        <v>человек</v>
      </c>
      <c r="J317" s="13" t="s">
        <v>29</v>
      </c>
      <c r="K317" s="17" t="str">
        <f>IFERROR(__xludf.DUMMYFUNCTION("REGEXREPLACE(J317, ""^[\d\s]+"", """")"),"значение показателя за год")</f>
        <v>значение показателя за год</v>
      </c>
      <c r="L317" s="16">
        <f t="shared" si="18"/>
        <v>2</v>
      </c>
      <c r="M317" s="13" t="s">
        <v>32</v>
      </c>
      <c r="N317" s="13" t="str">
        <f>IFERROR(__xludf.DUMMYFUNCTION("REGEXEXTRACT(M317, "" (.+)$"")"),"сельское население")</f>
        <v>сельское население</v>
      </c>
      <c r="O317" s="18">
        <v>1095.0</v>
      </c>
      <c r="P317" s="18">
        <v>1112.0</v>
      </c>
      <c r="Q317" s="18">
        <v>1147.0</v>
      </c>
      <c r="R317" s="18">
        <v>1133.0</v>
      </c>
      <c r="S317" s="18">
        <v>1161.0</v>
      </c>
      <c r="T317" s="18">
        <v>1067.0</v>
      </c>
      <c r="U317" s="18">
        <v>1155.0</v>
      </c>
      <c r="V317" s="18">
        <v>1235.0</v>
      </c>
      <c r="W317" s="18">
        <v>1162.0</v>
      </c>
      <c r="X317" s="18">
        <v>1064.0</v>
      </c>
      <c r="Y317" s="18">
        <v>1103.0</v>
      </c>
      <c r="Z317" s="19" t="str">
        <f t="shared" si="6"/>
        <v/>
      </c>
      <c r="AA317" s="19" t="str">
        <f t="shared" si="19"/>
        <v/>
      </c>
      <c r="AB317" s="19">
        <f t="shared" si="8"/>
        <v>12434</v>
      </c>
      <c r="AC317" s="19">
        <f t="shared" si="20"/>
        <v>1130.363636</v>
      </c>
      <c r="AD317" s="19">
        <f t="shared" si="21"/>
        <v>2947.5</v>
      </c>
      <c r="AE317" s="19" t="str">
        <f t="shared" si="22"/>
        <v>Нет моды</v>
      </c>
      <c r="AF317" s="19">
        <f t="shared" si="23"/>
        <v>1064</v>
      </c>
      <c r="AG317" s="19">
        <f t="shared" si="24"/>
        <v>1235</v>
      </c>
      <c r="AH317" s="20" t="str">
        <f t="shared" si="14"/>
        <v>Город: 82%; Село: 18%</v>
      </c>
      <c r="AI317" s="21"/>
      <c r="AJ317" s="21"/>
      <c r="AK317" s="21"/>
      <c r="AL317" s="22">
        <f t="shared" si="25"/>
        <v>1</v>
      </c>
    </row>
    <row r="318" ht="12.75" customHeight="1">
      <c r="A318" s="13" t="s">
        <v>55</v>
      </c>
      <c r="B318" s="13" t="str">
        <f>IFERROR(__xludf.DUMMYFUNCTION("REGEXREPLACE(A318, ""\d"", """")"),"         Ивановская область")</f>
        <v>         Ивановская область</v>
      </c>
      <c r="C318" s="14" t="str">
        <f t="shared" si="15"/>
        <v>Ивановская область</v>
      </c>
      <c r="D318" s="3">
        <f t="shared" si="16"/>
        <v>2</v>
      </c>
      <c r="E318" s="15" t="s">
        <v>35</v>
      </c>
      <c r="F318" s="13" t="str">
        <f>IFERROR(__xludf.DUMMYFUNCTION("REGEXEXTRACT(E318, ""[А-Яа-я].*"")"),"внешние причины")</f>
        <v>внешние причины</v>
      </c>
      <c r="G318" s="16">
        <f t="shared" si="17"/>
        <v>2</v>
      </c>
      <c r="H318" s="13" t="s">
        <v>28</v>
      </c>
      <c r="I318" s="13" t="str">
        <f>IFERROR(__xludf.DUMMYFUNCTION("REGEXREPLACE(H318, "".*\s"", """")"),"человек")</f>
        <v>человек</v>
      </c>
      <c r="J318" s="13" t="s">
        <v>29</v>
      </c>
      <c r="K318" s="17" t="str">
        <f>IFERROR(__xludf.DUMMYFUNCTION("REGEXREPLACE(J318, ""^[\d\s]+"", """")"),"значение показателя за год")</f>
        <v>значение показателя за год</v>
      </c>
      <c r="L318" s="16">
        <f t="shared" si="18"/>
        <v>2</v>
      </c>
      <c r="M318" s="13" t="s">
        <v>30</v>
      </c>
      <c r="N318" s="13" t="str">
        <f>IFERROR(__xludf.DUMMYFUNCTION("REGEXEXTRACT(M318, "" (.+)$"")"),"все население")</f>
        <v>все население</v>
      </c>
      <c r="O318" s="18">
        <v>1300.0</v>
      </c>
      <c r="P318" s="18">
        <v>1242.0</v>
      </c>
      <c r="Q318" s="18">
        <v>1189.0</v>
      </c>
      <c r="R318" s="18">
        <v>1161.0</v>
      </c>
      <c r="S318" s="18">
        <v>1115.0</v>
      </c>
      <c r="T318" s="18">
        <v>1072.0</v>
      </c>
      <c r="U318" s="18">
        <v>883.0</v>
      </c>
      <c r="V318" s="18">
        <v>963.0</v>
      </c>
      <c r="W318" s="18">
        <v>911.0</v>
      </c>
      <c r="X318" s="18">
        <v>888.0</v>
      </c>
      <c r="Y318" s="18">
        <v>1099.0</v>
      </c>
      <c r="Z318" s="19">
        <f t="shared" si="6"/>
        <v>11823</v>
      </c>
      <c r="AA318" s="19" t="str">
        <f t="shared" si="19"/>
        <v/>
      </c>
      <c r="AB318" s="19" t="str">
        <f t="shared" si="8"/>
        <v/>
      </c>
      <c r="AC318" s="19">
        <f t="shared" si="20"/>
        <v>1074.818182</v>
      </c>
      <c r="AD318" s="19">
        <f t="shared" si="21"/>
        <v>1113.5</v>
      </c>
      <c r="AE318" s="19" t="str">
        <f t="shared" si="22"/>
        <v>Нет моды</v>
      </c>
      <c r="AF318" s="19">
        <f t="shared" si="23"/>
        <v>883</v>
      </c>
      <c r="AG318" s="19">
        <f t="shared" si="24"/>
        <v>1300</v>
      </c>
      <c r="AH318" s="20" t="str">
        <f t="shared" si="14"/>
        <v/>
      </c>
      <c r="AI318" s="21"/>
      <c r="AJ318" s="21"/>
      <c r="AK318" s="21"/>
      <c r="AL318" s="22">
        <f t="shared" si="25"/>
        <v>1</v>
      </c>
    </row>
    <row r="319" ht="12.75" customHeight="1">
      <c r="A319" s="13" t="s">
        <v>55</v>
      </c>
      <c r="B319" s="13" t="str">
        <f>IFERROR(__xludf.DUMMYFUNCTION("REGEXREPLACE(A319, ""\d"", """")"),"         Ивановская область")</f>
        <v>         Ивановская область</v>
      </c>
      <c r="C319" s="14" t="str">
        <f t="shared" si="15"/>
        <v>Ивановская область</v>
      </c>
      <c r="D319" s="3">
        <f t="shared" si="16"/>
        <v>2</v>
      </c>
      <c r="E319" s="15" t="s">
        <v>35</v>
      </c>
      <c r="F319" s="13" t="str">
        <f>IFERROR(__xludf.DUMMYFUNCTION("REGEXEXTRACT(E319, ""[А-Яа-я].*"")"),"внешние причины")</f>
        <v>внешние причины</v>
      </c>
      <c r="G319" s="16">
        <f t="shared" si="17"/>
        <v>2</v>
      </c>
      <c r="H319" s="13" t="s">
        <v>28</v>
      </c>
      <c r="I319" s="13" t="str">
        <f>IFERROR(__xludf.DUMMYFUNCTION("REGEXREPLACE(H319, "".*\s"", """")"),"человек")</f>
        <v>человек</v>
      </c>
      <c r="J319" s="13" t="s">
        <v>29</v>
      </c>
      <c r="K319" s="17" t="str">
        <f>IFERROR(__xludf.DUMMYFUNCTION("REGEXREPLACE(J319, ""^[\d\s]+"", """")"),"значение показателя за год")</f>
        <v>значение показателя за год</v>
      </c>
      <c r="L319" s="16">
        <f t="shared" si="18"/>
        <v>2</v>
      </c>
      <c r="M319" s="13" t="s">
        <v>31</v>
      </c>
      <c r="N319" s="13" t="str">
        <f>IFERROR(__xludf.DUMMYFUNCTION("REGEXEXTRACT(M319, "" (.+)$"")"),"городское население")</f>
        <v>городское население</v>
      </c>
      <c r="O319" s="18">
        <v>1057.0</v>
      </c>
      <c r="P319" s="18">
        <v>1010.0</v>
      </c>
      <c r="Q319" s="18">
        <v>937.0</v>
      </c>
      <c r="R319" s="18">
        <v>921.0</v>
      </c>
      <c r="S319" s="18">
        <v>874.0</v>
      </c>
      <c r="T319" s="18">
        <v>839.0</v>
      </c>
      <c r="U319" s="18">
        <v>702.0</v>
      </c>
      <c r="V319" s="18">
        <v>747.0</v>
      </c>
      <c r="W319" s="18">
        <v>721.0</v>
      </c>
      <c r="X319" s="18">
        <v>710.0</v>
      </c>
      <c r="Y319" s="18">
        <v>888.0</v>
      </c>
      <c r="Z319" s="19" t="str">
        <f t="shared" si="6"/>
        <v/>
      </c>
      <c r="AA319" s="19">
        <f t="shared" si="19"/>
        <v>9406</v>
      </c>
      <c r="AB319" s="19" t="str">
        <f t="shared" si="8"/>
        <v/>
      </c>
      <c r="AC319" s="19">
        <f t="shared" si="20"/>
        <v>855.0909091</v>
      </c>
      <c r="AD319" s="19">
        <f t="shared" si="21"/>
        <v>929</v>
      </c>
      <c r="AE319" s="19" t="str">
        <f t="shared" si="22"/>
        <v>Нет моды</v>
      </c>
      <c r="AF319" s="19">
        <f t="shared" si="23"/>
        <v>702</v>
      </c>
      <c r="AG319" s="19">
        <f t="shared" si="24"/>
        <v>1057</v>
      </c>
      <c r="AH319" s="20" t="str">
        <f t="shared" si="14"/>
        <v/>
      </c>
      <c r="AI319" s="21"/>
      <c r="AJ319" s="21"/>
      <c r="AK319" s="21"/>
      <c r="AL319" s="22">
        <f t="shared" si="25"/>
        <v>1</v>
      </c>
    </row>
    <row r="320" ht="12.75" customHeight="1">
      <c r="A320" s="13" t="s">
        <v>55</v>
      </c>
      <c r="B320" s="13" t="str">
        <f>IFERROR(__xludf.DUMMYFUNCTION("REGEXREPLACE(A320, ""\d"", """")"),"         Ивановская область")</f>
        <v>         Ивановская область</v>
      </c>
      <c r="C320" s="14" t="str">
        <f t="shared" si="15"/>
        <v>Ивановская область</v>
      </c>
      <c r="D320" s="3">
        <f t="shared" si="16"/>
        <v>2</v>
      </c>
      <c r="E320" s="15" t="s">
        <v>35</v>
      </c>
      <c r="F320" s="13" t="str">
        <f>IFERROR(__xludf.DUMMYFUNCTION("REGEXEXTRACT(E320, ""[А-Яа-я].*"")"),"внешние причины")</f>
        <v>внешние причины</v>
      </c>
      <c r="G320" s="16">
        <f t="shared" si="17"/>
        <v>2</v>
      </c>
      <c r="H320" s="13" t="s">
        <v>28</v>
      </c>
      <c r="I320" s="13" t="str">
        <f>IFERROR(__xludf.DUMMYFUNCTION("REGEXREPLACE(H320, "".*\s"", """")"),"человек")</f>
        <v>человек</v>
      </c>
      <c r="J320" s="13" t="s">
        <v>29</v>
      </c>
      <c r="K320" s="17" t="str">
        <f>IFERROR(__xludf.DUMMYFUNCTION("REGEXREPLACE(J320, ""^[\d\s]+"", """")"),"значение показателя за год")</f>
        <v>значение показателя за год</v>
      </c>
      <c r="L320" s="16">
        <f t="shared" si="18"/>
        <v>2</v>
      </c>
      <c r="M320" s="13" t="s">
        <v>32</v>
      </c>
      <c r="N320" s="13" t="str">
        <f>IFERROR(__xludf.DUMMYFUNCTION("REGEXEXTRACT(M320, "" (.+)$"")"),"сельское население")</f>
        <v>сельское население</v>
      </c>
      <c r="O320" s="18">
        <v>243.0</v>
      </c>
      <c r="P320" s="18">
        <v>232.0</v>
      </c>
      <c r="Q320" s="18">
        <v>252.0</v>
      </c>
      <c r="R320" s="18">
        <v>240.0</v>
      </c>
      <c r="S320" s="18">
        <v>241.0</v>
      </c>
      <c r="T320" s="18">
        <v>233.0</v>
      </c>
      <c r="U320" s="18">
        <v>181.0</v>
      </c>
      <c r="V320" s="18">
        <v>216.0</v>
      </c>
      <c r="W320" s="18">
        <v>190.0</v>
      </c>
      <c r="X320" s="18">
        <v>178.0</v>
      </c>
      <c r="Y320" s="18">
        <v>211.0</v>
      </c>
      <c r="Z320" s="19" t="str">
        <f t="shared" si="6"/>
        <v/>
      </c>
      <c r="AA320" s="19" t="str">
        <f t="shared" si="19"/>
        <v/>
      </c>
      <c r="AB320" s="19">
        <f t="shared" si="8"/>
        <v>2417</v>
      </c>
      <c r="AC320" s="19">
        <f t="shared" si="20"/>
        <v>219.7272727</v>
      </c>
      <c r="AD320" s="19">
        <f t="shared" si="21"/>
        <v>477</v>
      </c>
      <c r="AE320" s="19" t="str">
        <f t="shared" si="22"/>
        <v>Нет моды</v>
      </c>
      <c r="AF320" s="19">
        <f t="shared" si="23"/>
        <v>178</v>
      </c>
      <c r="AG320" s="19">
        <f t="shared" si="24"/>
        <v>252</v>
      </c>
      <c r="AH320" s="20" t="str">
        <f t="shared" si="14"/>
        <v>Город: 80%; Село: 20%</v>
      </c>
      <c r="AI320" s="21"/>
      <c r="AJ320" s="21"/>
      <c r="AK320" s="21"/>
      <c r="AL320" s="22">
        <f t="shared" si="25"/>
        <v>1</v>
      </c>
    </row>
    <row r="321" ht="12.75" customHeight="1">
      <c r="A321" s="13" t="s">
        <v>55</v>
      </c>
      <c r="B321" s="13" t="str">
        <f>IFERROR(__xludf.DUMMYFUNCTION("REGEXREPLACE(A321, ""\d"", """")"),"         Ивановская область")</f>
        <v>         Ивановская область</v>
      </c>
      <c r="C321" s="14" t="str">
        <f t="shared" si="15"/>
        <v>Ивановская область</v>
      </c>
      <c r="D321" s="3">
        <f t="shared" si="16"/>
        <v>2</v>
      </c>
      <c r="E321" s="15" t="s">
        <v>36</v>
      </c>
      <c r="F321" s="13" t="str">
        <f>IFERROR(__xludf.DUMMYFUNCTION("REGEXEXTRACT(E321,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1" s="16">
        <f t="shared" si="17"/>
        <v>2</v>
      </c>
      <c r="H321" s="13" t="s">
        <v>28</v>
      </c>
      <c r="I321" s="13" t="str">
        <f>IFERROR(__xludf.DUMMYFUNCTION("REGEXREPLACE(H321, "".*\s"", """")"),"человек")</f>
        <v>человек</v>
      </c>
      <c r="J321" s="13" t="s">
        <v>29</v>
      </c>
      <c r="K321" s="17" t="str">
        <f>IFERROR(__xludf.DUMMYFUNCTION("REGEXREPLACE(J321, ""^[\d\s]+"", """")"),"значение показателя за год")</f>
        <v>значение показателя за год</v>
      </c>
      <c r="L321" s="16">
        <f t="shared" si="18"/>
        <v>2</v>
      </c>
      <c r="M321" s="13" t="s">
        <v>30</v>
      </c>
      <c r="N321" s="13" t="str">
        <f>IFERROR(__xludf.DUMMYFUNCTION("REGEXEXTRACT(M321, "" (.+)$"")"),"все население")</f>
        <v>все население</v>
      </c>
      <c r="O321" s="18">
        <v>48.0</v>
      </c>
      <c r="P321" s="18">
        <v>40.0</v>
      </c>
      <c r="Q321" s="18">
        <v>55.0</v>
      </c>
      <c r="R321" s="18">
        <v>36.0</v>
      </c>
      <c r="S321" s="23" t="s">
        <v>37</v>
      </c>
      <c r="T321" s="23" t="s">
        <v>37</v>
      </c>
      <c r="U321" s="23" t="s">
        <v>37</v>
      </c>
      <c r="V321" s="23" t="s">
        <v>37</v>
      </c>
      <c r="W321" s="23" t="s">
        <v>37</v>
      </c>
      <c r="X321" s="23" t="s">
        <v>37</v>
      </c>
      <c r="Y321" s="23" t="s">
        <v>37</v>
      </c>
      <c r="Z321" s="19">
        <f t="shared" si="6"/>
        <v>179</v>
      </c>
      <c r="AA321" s="19" t="str">
        <f t="shared" si="19"/>
        <v/>
      </c>
      <c r="AB321" s="19" t="str">
        <f t="shared" si="8"/>
        <v/>
      </c>
      <c r="AC321" s="19">
        <f t="shared" si="20"/>
        <v>44.75</v>
      </c>
      <c r="AD321" s="19">
        <f t="shared" si="21"/>
        <v>211</v>
      </c>
      <c r="AE321" s="19" t="str">
        <f t="shared" si="22"/>
        <v>Нет моды</v>
      </c>
      <c r="AF321" s="19">
        <f t="shared" si="23"/>
        <v>36</v>
      </c>
      <c r="AG321" s="19">
        <f t="shared" si="24"/>
        <v>55</v>
      </c>
      <c r="AH321" s="20" t="str">
        <f t="shared" si="14"/>
        <v/>
      </c>
      <c r="AI321" s="24"/>
      <c r="AJ321" s="24"/>
      <c r="AK321" s="24"/>
      <c r="AL321" s="22">
        <f t="shared" si="25"/>
        <v>1</v>
      </c>
    </row>
    <row r="322" ht="12.75" customHeight="1">
      <c r="A322" s="13" t="s">
        <v>55</v>
      </c>
      <c r="B322" s="13" t="str">
        <f>IFERROR(__xludf.DUMMYFUNCTION("REGEXREPLACE(A322, ""\d"", """")"),"         Ивановская область")</f>
        <v>         Ивановская область</v>
      </c>
      <c r="C322" s="14" t="str">
        <f t="shared" si="15"/>
        <v>Ивановская область</v>
      </c>
      <c r="D322" s="3">
        <f t="shared" si="16"/>
        <v>2</v>
      </c>
      <c r="E322" s="15" t="s">
        <v>36</v>
      </c>
      <c r="F322" s="13" t="str">
        <f>IFERROR(__xludf.DUMMYFUNCTION("REGEXEXTRACT(E322,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2" s="16">
        <f t="shared" si="17"/>
        <v>2</v>
      </c>
      <c r="H322" s="13" t="s">
        <v>28</v>
      </c>
      <c r="I322" s="13" t="str">
        <f>IFERROR(__xludf.DUMMYFUNCTION("REGEXREPLACE(H322, "".*\s"", """")"),"человек")</f>
        <v>человек</v>
      </c>
      <c r="J322" s="13" t="s">
        <v>29</v>
      </c>
      <c r="K322" s="17" t="str">
        <f>IFERROR(__xludf.DUMMYFUNCTION("REGEXREPLACE(J322, ""^[\d\s]+"", """")"),"значение показателя за год")</f>
        <v>значение показателя за год</v>
      </c>
      <c r="L322" s="16">
        <f t="shared" si="18"/>
        <v>2</v>
      </c>
      <c r="M322" s="13" t="s">
        <v>31</v>
      </c>
      <c r="N322" s="13" t="str">
        <f>IFERROR(__xludf.DUMMYFUNCTION("REGEXEXTRACT(M322, "" (.+)$"")"),"городское население")</f>
        <v>городское население</v>
      </c>
      <c r="O322" s="18">
        <v>38.0</v>
      </c>
      <c r="P322" s="18">
        <v>34.0</v>
      </c>
      <c r="Q322" s="18">
        <v>42.0</v>
      </c>
      <c r="R322" s="18">
        <v>23.0</v>
      </c>
      <c r="S322" s="23" t="s">
        <v>37</v>
      </c>
      <c r="T322" s="23" t="s">
        <v>37</v>
      </c>
      <c r="U322" s="23" t="s">
        <v>37</v>
      </c>
      <c r="V322" s="23" t="s">
        <v>37</v>
      </c>
      <c r="W322" s="23" t="s">
        <v>37</v>
      </c>
      <c r="X322" s="23" t="s">
        <v>37</v>
      </c>
      <c r="Y322" s="23" t="s">
        <v>37</v>
      </c>
      <c r="Z322" s="19" t="str">
        <f t="shared" si="6"/>
        <v/>
      </c>
      <c r="AA322" s="19">
        <f t="shared" si="19"/>
        <v>137</v>
      </c>
      <c r="AB322" s="19" t="str">
        <f t="shared" si="8"/>
        <v/>
      </c>
      <c r="AC322" s="19">
        <f t="shared" si="20"/>
        <v>34.25</v>
      </c>
      <c r="AD322" s="19">
        <f t="shared" si="21"/>
        <v>39</v>
      </c>
      <c r="AE322" s="19" t="str">
        <f t="shared" si="22"/>
        <v>Нет моды</v>
      </c>
      <c r="AF322" s="19">
        <f t="shared" si="23"/>
        <v>23</v>
      </c>
      <c r="AG322" s="19">
        <f t="shared" si="24"/>
        <v>42</v>
      </c>
      <c r="AH322" s="20" t="str">
        <f t="shared" si="14"/>
        <v/>
      </c>
      <c r="AI322" s="24"/>
      <c r="AJ322" s="24"/>
      <c r="AK322" s="24"/>
      <c r="AL322" s="22">
        <f t="shared" si="25"/>
        <v>1</v>
      </c>
    </row>
    <row r="323" ht="12.75" customHeight="1">
      <c r="A323" s="13" t="s">
        <v>55</v>
      </c>
      <c r="B323" s="13" t="str">
        <f>IFERROR(__xludf.DUMMYFUNCTION("REGEXREPLACE(A323, ""\d"", """")"),"         Ивановская область")</f>
        <v>         Ивановская область</v>
      </c>
      <c r="C323" s="14" t="str">
        <f t="shared" si="15"/>
        <v>Ивановская область</v>
      </c>
      <c r="D323" s="3">
        <f t="shared" si="16"/>
        <v>2</v>
      </c>
      <c r="E323" s="15" t="s">
        <v>36</v>
      </c>
      <c r="F323" s="13" t="str">
        <f>IFERROR(__xludf.DUMMYFUNCTION("REGEXEXTRACT(E323,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3" s="16">
        <f t="shared" si="17"/>
        <v>2</v>
      </c>
      <c r="H323" s="13" t="s">
        <v>28</v>
      </c>
      <c r="I323" s="13" t="str">
        <f>IFERROR(__xludf.DUMMYFUNCTION("REGEXREPLACE(H323, "".*\s"", """")"),"человек")</f>
        <v>человек</v>
      </c>
      <c r="J323" s="13" t="s">
        <v>29</v>
      </c>
      <c r="K323" s="17" t="str">
        <f>IFERROR(__xludf.DUMMYFUNCTION("REGEXREPLACE(J323, ""^[\d\s]+"", """")"),"значение показателя за год")</f>
        <v>значение показателя за год</v>
      </c>
      <c r="L323" s="16">
        <f t="shared" si="18"/>
        <v>2</v>
      </c>
      <c r="M323" s="13" t="s">
        <v>32</v>
      </c>
      <c r="N323" s="13" t="str">
        <f>IFERROR(__xludf.DUMMYFUNCTION("REGEXEXTRACT(M323, "" (.+)$"")"),"сельское население")</f>
        <v>сельское население</v>
      </c>
      <c r="O323" s="18">
        <v>10.0</v>
      </c>
      <c r="P323" s="18">
        <v>6.0</v>
      </c>
      <c r="Q323" s="18">
        <v>13.0</v>
      </c>
      <c r="R323" s="18">
        <v>13.0</v>
      </c>
      <c r="S323" s="23" t="s">
        <v>37</v>
      </c>
      <c r="T323" s="23" t="s">
        <v>37</v>
      </c>
      <c r="U323" s="23" t="s">
        <v>37</v>
      </c>
      <c r="V323" s="23" t="s">
        <v>37</v>
      </c>
      <c r="W323" s="23" t="s">
        <v>37</v>
      </c>
      <c r="X323" s="23" t="s">
        <v>37</v>
      </c>
      <c r="Y323" s="23" t="s">
        <v>37</v>
      </c>
      <c r="Z323" s="19" t="str">
        <f t="shared" si="6"/>
        <v/>
      </c>
      <c r="AA323" s="19" t="str">
        <f t="shared" si="19"/>
        <v/>
      </c>
      <c r="AB323" s="19">
        <f t="shared" si="8"/>
        <v>42</v>
      </c>
      <c r="AC323" s="19">
        <f t="shared" si="20"/>
        <v>10.5</v>
      </c>
      <c r="AD323" s="19">
        <f t="shared" si="21"/>
        <v>18</v>
      </c>
      <c r="AE323" s="19" t="str">
        <f t="shared" si="22"/>
        <v>Нет моды</v>
      </c>
      <c r="AF323" s="19">
        <f t="shared" si="23"/>
        <v>6</v>
      </c>
      <c r="AG323" s="19">
        <f t="shared" si="24"/>
        <v>13</v>
      </c>
      <c r="AH323" s="20" t="str">
        <f t="shared" si="14"/>
        <v>Город: 77%; Село: 23%</v>
      </c>
      <c r="AI323" s="24"/>
      <c r="AJ323" s="24"/>
      <c r="AK323" s="24"/>
      <c r="AL323" s="22">
        <f t="shared" si="25"/>
        <v>1</v>
      </c>
    </row>
    <row r="324" ht="12.75" customHeight="1">
      <c r="A324" s="13" t="s">
        <v>55</v>
      </c>
      <c r="B324" s="13" t="str">
        <f>IFERROR(__xludf.DUMMYFUNCTION("REGEXREPLACE(A324, ""\d"", """")"),"         Ивановская область")</f>
        <v>         Ивановская область</v>
      </c>
      <c r="C324" s="14" t="str">
        <f t="shared" si="15"/>
        <v>Ивановская область</v>
      </c>
      <c r="D324" s="3">
        <f t="shared" si="16"/>
        <v>2</v>
      </c>
      <c r="E324" s="15" t="s">
        <v>38</v>
      </c>
      <c r="F324" s="13" t="str">
        <f>IFERROR(__xludf.DUMMYFUNCTION("REGEXEXTRACT(E324, ""[А-Яа-я].*"")"),"все виды транспортных несчастных случаев")</f>
        <v>все виды транспортных несчастных случаев</v>
      </c>
      <c r="G324" s="16">
        <f t="shared" si="17"/>
        <v>2</v>
      </c>
      <c r="H324" s="13" t="s">
        <v>28</v>
      </c>
      <c r="I324" s="13" t="str">
        <f>IFERROR(__xludf.DUMMYFUNCTION("REGEXREPLACE(H324, "".*\s"", """")"),"человек")</f>
        <v>человек</v>
      </c>
      <c r="J324" s="13" t="s">
        <v>29</v>
      </c>
      <c r="K324" s="17" t="str">
        <f>IFERROR(__xludf.DUMMYFUNCTION("REGEXREPLACE(J324, ""^[\d\s]+"", """")"),"значение показателя за год")</f>
        <v>значение показателя за год</v>
      </c>
      <c r="L324" s="16">
        <f t="shared" si="18"/>
        <v>2</v>
      </c>
      <c r="M324" s="13" t="s">
        <v>30</v>
      </c>
      <c r="N324" s="13" t="str">
        <f>IFERROR(__xludf.DUMMYFUNCTION("REGEXEXTRACT(M324, "" (.+)$"")"),"все население")</f>
        <v>все население</v>
      </c>
      <c r="O324" s="18">
        <v>169.0</v>
      </c>
      <c r="P324" s="18">
        <v>174.0</v>
      </c>
      <c r="Q324" s="18">
        <v>150.0</v>
      </c>
      <c r="R324" s="18">
        <v>112.0</v>
      </c>
      <c r="S324" s="18">
        <v>118.0</v>
      </c>
      <c r="T324" s="18">
        <v>101.0</v>
      </c>
      <c r="U324" s="18">
        <v>104.0</v>
      </c>
      <c r="V324" s="18">
        <v>96.0</v>
      </c>
      <c r="W324" s="18">
        <v>86.0</v>
      </c>
      <c r="X324" s="18">
        <v>76.0</v>
      </c>
      <c r="Y324" s="18">
        <v>106.0</v>
      </c>
      <c r="Z324" s="19">
        <f t="shared" si="6"/>
        <v>1292</v>
      </c>
      <c r="AA324" s="19" t="str">
        <f t="shared" si="19"/>
        <v/>
      </c>
      <c r="AB324" s="19" t="str">
        <f t="shared" si="8"/>
        <v/>
      </c>
      <c r="AC324" s="19">
        <f t="shared" si="20"/>
        <v>117.4545455</v>
      </c>
      <c r="AD324" s="19">
        <f t="shared" si="21"/>
        <v>101</v>
      </c>
      <c r="AE324" s="19" t="str">
        <f t="shared" si="22"/>
        <v>Нет моды</v>
      </c>
      <c r="AF324" s="19">
        <f t="shared" si="23"/>
        <v>76</v>
      </c>
      <c r="AG324" s="19">
        <f t="shared" si="24"/>
        <v>174</v>
      </c>
      <c r="AH324" s="20" t="str">
        <f t="shared" si="14"/>
        <v/>
      </c>
      <c r="AI324" s="21"/>
      <c r="AJ324" s="21"/>
      <c r="AK324" s="21"/>
      <c r="AL324" s="22">
        <f t="shared" si="25"/>
        <v>1</v>
      </c>
    </row>
    <row r="325" ht="12.75" customHeight="1">
      <c r="A325" s="13" t="s">
        <v>55</v>
      </c>
      <c r="B325" s="13" t="str">
        <f>IFERROR(__xludf.DUMMYFUNCTION("REGEXREPLACE(A325, ""\d"", """")"),"         Ивановская область")</f>
        <v>         Ивановская область</v>
      </c>
      <c r="C325" s="14" t="str">
        <f t="shared" si="15"/>
        <v>Ивановская область</v>
      </c>
      <c r="D325" s="3">
        <f t="shared" si="16"/>
        <v>2</v>
      </c>
      <c r="E325" s="15" t="s">
        <v>38</v>
      </c>
      <c r="F325" s="13" t="str">
        <f>IFERROR(__xludf.DUMMYFUNCTION("REGEXEXTRACT(E325, ""[А-Яа-я].*"")"),"все виды транспортных несчастных случаев")</f>
        <v>все виды транспортных несчастных случаев</v>
      </c>
      <c r="G325" s="16">
        <f t="shared" si="17"/>
        <v>2</v>
      </c>
      <c r="H325" s="13" t="s">
        <v>28</v>
      </c>
      <c r="I325" s="13" t="str">
        <f>IFERROR(__xludf.DUMMYFUNCTION("REGEXREPLACE(H325, "".*\s"", """")"),"человек")</f>
        <v>человек</v>
      </c>
      <c r="J325" s="13" t="s">
        <v>29</v>
      </c>
      <c r="K325" s="17" t="str">
        <f>IFERROR(__xludf.DUMMYFUNCTION("REGEXREPLACE(J325, ""^[\d\s]+"", """")"),"значение показателя за год")</f>
        <v>значение показателя за год</v>
      </c>
      <c r="L325" s="16">
        <f t="shared" si="18"/>
        <v>2</v>
      </c>
      <c r="M325" s="13" t="s">
        <v>31</v>
      </c>
      <c r="N325" s="13" t="str">
        <f>IFERROR(__xludf.DUMMYFUNCTION("REGEXEXTRACT(M325, "" (.+)$"")"),"городское население")</f>
        <v>городское население</v>
      </c>
      <c r="O325" s="18">
        <v>136.0</v>
      </c>
      <c r="P325" s="18">
        <v>136.0</v>
      </c>
      <c r="Q325" s="18">
        <v>104.0</v>
      </c>
      <c r="R325" s="18">
        <v>84.0</v>
      </c>
      <c r="S325" s="18">
        <v>80.0</v>
      </c>
      <c r="T325" s="18">
        <v>80.0</v>
      </c>
      <c r="U325" s="18">
        <v>79.0</v>
      </c>
      <c r="V325" s="18">
        <v>67.0</v>
      </c>
      <c r="W325" s="18">
        <v>54.0</v>
      </c>
      <c r="X325" s="18">
        <v>53.0</v>
      </c>
      <c r="Y325" s="18">
        <v>80.0</v>
      </c>
      <c r="Z325" s="19" t="str">
        <f t="shared" si="6"/>
        <v/>
      </c>
      <c r="AA325" s="19">
        <f t="shared" si="19"/>
        <v>953</v>
      </c>
      <c r="AB325" s="19" t="str">
        <f t="shared" si="8"/>
        <v/>
      </c>
      <c r="AC325" s="19">
        <f t="shared" si="20"/>
        <v>86.63636364</v>
      </c>
      <c r="AD325" s="19">
        <f t="shared" si="21"/>
        <v>98.5</v>
      </c>
      <c r="AE325" s="19" t="str">
        <f t="shared" si="22"/>
        <v>Нет моды</v>
      </c>
      <c r="AF325" s="19">
        <f t="shared" si="23"/>
        <v>53</v>
      </c>
      <c r="AG325" s="19">
        <f t="shared" si="24"/>
        <v>136</v>
      </c>
      <c r="AH325" s="20" t="str">
        <f t="shared" si="14"/>
        <v/>
      </c>
      <c r="AI325" s="21"/>
      <c r="AJ325" s="21"/>
      <c r="AK325" s="21"/>
      <c r="AL325" s="22">
        <f t="shared" si="25"/>
        <v>1</v>
      </c>
    </row>
    <row r="326" ht="12.75" customHeight="1">
      <c r="A326" s="13" t="s">
        <v>55</v>
      </c>
      <c r="B326" s="13" t="str">
        <f>IFERROR(__xludf.DUMMYFUNCTION("REGEXREPLACE(A326, ""\d"", """")"),"         Ивановская область")</f>
        <v>         Ивановская область</v>
      </c>
      <c r="C326" s="14" t="str">
        <f t="shared" si="15"/>
        <v>Ивановская область</v>
      </c>
      <c r="D326" s="3">
        <f t="shared" si="16"/>
        <v>2</v>
      </c>
      <c r="E326" s="15" t="s">
        <v>38</v>
      </c>
      <c r="F326" s="13" t="str">
        <f>IFERROR(__xludf.DUMMYFUNCTION("REGEXEXTRACT(E326, ""[А-Яа-я].*"")"),"все виды транспортных несчастных случаев")</f>
        <v>все виды транспортных несчастных случаев</v>
      </c>
      <c r="G326" s="16">
        <f t="shared" si="17"/>
        <v>2</v>
      </c>
      <c r="H326" s="13" t="s">
        <v>28</v>
      </c>
      <c r="I326" s="13" t="str">
        <f>IFERROR(__xludf.DUMMYFUNCTION("REGEXREPLACE(H326, "".*\s"", """")"),"человек")</f>
        <v>человек</v>
      </c>
      <c r="J326" s="13" t="s">
        <v>29</v>
      </c>
      <c r="K326" s="17" t="str">
        <f>IFERROR(__xludf.DUMMYFUNCTION("REGEXREPLACE(J326, ""^[\d\s]+"", """")"),"значение показателя за год")</f>
        <v>значение показателя за год</v>
      </c>
      <c r="L326" s="16">
        <f t="shared" si="18"/>
        <v>2</v>
      </c>
      <c r="M326" s="13" t="s">
        <v>32</v>
      </c>
      <c r="N326" s="13" t="str">
        <f>IFERROR(__xludf.DUMMYFUNCTION("REGEXEXTRACT(M326, "" (.+)$"")"),"сельское население")</f>
        <v>сельское население</v>
      </c>
      <c r="O326" s="18">
        <v>33.0</v>
      </c>
      <c r="P326" s="18">
        <v>38.0</v>
      </c>
      <c r="Q326" s="18">
        <v>46.0</v>
      </c>
      <c r="R326" s="18">
        <v>28.0</v>
      </c>
      <c r="S326" s="18">
        <v>38.0</v>
      </c>
      <c r="T326" s="18">
        <v>21.0</v>
      </c>
      <c r="U326" s="18">
        <v>25.0</v>
      </c>
      <c r="V326" s="18">
        <v>29.0</v>
      </c>
      <c r="W326" s="18">
        <v>32.0</v>
      </c>
      <c r="X326" s="18">
        <v>23.0</v>
      </c>
      <c r="Y326" s="18">
        <v>26.0</v>
      </c>
      <c r="Z326" s="19" t="str">
        <f t="shared" si="6"/>
        <v/>
      </c>
      <c r="AA326" s="19" t="str">
        <f t="shared" si="19"/>
        <v/>
      </c>
      <c r="AB326" s="19">
        <f t="shared" si="8"/>
        <v>339</v>
      </c>
      <c r="AC326" s="19">
        <f t="shared" si="20"/>
        <v>30.81818182</v>
      </c>
      <c r="AD326" s="19">
        <f t="shared" si="21"/>
        <v>49.5</v>
      </c>
      <c r="AE326" s="19" t="str">
        <f t="shared" si="22"/>
        <v>Нет моды</v>
      </c>
      <c r="AF326" s="19">
        <f t="shared" si="23"/>
        <v>21</v>
      </c>
      <c r="AG326" s="19">
        <f t="shared" si="24"/>
        <v>46</v>
      </c>
      <c r="AH326" s="20" t="str">
        <f t="shared" si="14"/>
        <v>Город: 74%; Село: 26%</v>
      </c>
      <c r="AI326" s="21"/>
      <c r="AJ326" s="21"/>
      <c r="AK326" s="21"/>
      <c r="AL326" s="22">
        <f t="shared" si="25"/>
        <v>1</v>
      </c>
    </row>
    <row r="327" ht="12.75" customHeight="1">
      <c r="A327" s="13" t="s">
        <v>55</v>
      </c>
      <c r="B327" s="13" t="str">
        <f>IFERROR(__xludf.DUMMYFUNCTION("REGEXREPLACE(A327, ""\d"", """")"),"         Ивановская область")</f>
        <v>         Ивановская область</v>
      </c>
      <c r="C327" s="14" t="str">
        <f t="shared" si="15"/>
        <v>Ивановская область</v>
      </c>
      <c r="D327" s="3">
        <f t="shared" si="16"/>
        <v>2</v>
      </c>
      <c r="E327" s="15" t="s">
        <v>39</v>
      </c>
      <c r="F327" s="13" t="str">
        <f>IFERROR(__xludf.DUMMYFUNCTION("REGEXEXTRACT(E327, ""[А-Яа-я].*"")"),"Всего умерших")</f>
        <v>Всего умерших</v>
      </c>
      <c r="G327" s="16">
        <f t="shared" si="17"/>
        <v>2</v>
      </c>
      <c r="H327" s="13" t="s">
        <v>28</v>
      </c>
      <c r="I327" s="13" t="str">
        <f>IFERROR(__xludf.DUMMYFUNCTION("REGEXREPLACE(H327, "".*\s"", """")"),"человек")</f>
        <v>человек</v>
      </c>
      <c r="J327" s="13" t="s">
        <v>29</v>
      </c>
      <c r="K327" s="17" t="str">
        <f>IFERROR(__xludf.DUMMYFUNCTION("REGEXREPLACE(J327, ""^[\d\s]+"", """")"),"значение показателя за год")</f>
        <v>значение показателя за год</v>
      </c>
      <c r="L327" s="16">
        <f t="shared" si="18"/>
        <v>2</v>
      </c>
      <c r="M327" s="13" t="s">
        <v>30</v>
      </c>
      <c r="N327" s="13" t="str">
        <f>IFERROR(__xludf.DUMMYFUNCTION("REGEXEXTRACT(M327, "" (.+)$"")"),"все население")</f>
        <v>все население</v>
      </c>
      <c r="O327" s="18">
        <v>17038.0</v>
      </c>
      <c r="P327" s="18">
        <v>17059.0</v>
      </c>
      <c r="Q327" s="18">
        <v>16584.0</v>
      </c>
      <c r="R327" s="18">
        <v>16489.0</v>
      </c>
      <c r="S327" s="18">
        <v>16182.0</v>
      </c>
      <c r="T327" s="18">
        <v>16226.0</v>
      </c>
      <c r="U327" s="18">
        <v>15799.0</v>
      </c>
      <c r="V327" s="18">
        <v>17559.0</v>
      </c>
      <c r="W327" s="18">
        <v>20148.0</v>
      </c>
      <c r="X327" s="18">
        <v>15880.0</v>
      </c>
      <c r="Y327" s="18">
        <v>14631.0</v>
      </c>
      <c r="Z327" s="19">
        <f t="shared" si="6"/>
        <v>183595</v>
      </c>
      <c r="AA327" s="19" t="str">
        <f t="shared" si="19"/>
        <v/>
      </c>
      <c r="AB327" s="19" t="str">
        <f t="shared" si="8"/>
        <v/>
      </c>
      <c r="AC327" s="19">
        <f t="shared" si="20"/>
        <v>16690.45455</v>
      </c>
      <c r="AD327" s="19">
        <f t="shared" si="21"/>
        <v>7338.5</v>
      </c>
      <c r="AE327" s="19" t="str">
        <f t="shared" si="22"/>
        <v>Нет моды</v>
      </c>
      <c r="AF327" s="19">
        <f t="shared" si="23"/>
        <v>14631</v>
      </c>
      <c r="AG327" s="19">
        <f t="shared" si="24"/>
        <v>20148</v>
      </c>
      <c r="AH327" s="20" t="str">
        <f t="shared" si="14"/>
        <v/>
      </c>
      <c r="AI327" s="21"/>
      <c r="AJ327" s="21"/>
      <c r="AK327" s="21"/>
      <c r="AL327" s="22">
        <f t="shared" si="25"/>
        <v>1</v>
      </c>
    </row>
    <row r="328" ht="12.75" customHeight="1">
      <c r="A328" s="13" t="s">
        <v>55</v>
      </c>
      <c r="B328" s="13" t="str">
        <f>IFERROR(__xludf.DUMMYFUNCTION("REGEXREPLACE(A328, ""\d"", """")"),"         Ивановская область")</f>
        <v>         Ивановская область</v>
      </c>
      <c r="C328" s="14" t="str">
        <f t="shared" si="15"/>
        <v>Ивановская область</v>
      </c>
      <c r="D328" s="3">
        <f t="shared" si="16"/>
        <v>2</v>
      </c>
      <c r="E328" s="15" t="s">
        <v>39</v>
      </c>
      <c r="F328" s="13" t="str">
        <f>IFERROR(__xludf.DUMMYFUNCTION("REGEXEXTRACT(E328, ""[А-Яа-я].*"")"),"Всего умерших")</f>
        <v>Всего умерших</v>
      </c>
      <c r="G328" s="16">
        <f t="shared" si="17"/>
        <v>2</v>
      </c>
      <c r="H328" s="13" t="s">
        <v>28</v>
      </c>
      <c r="I328" s="13" t="str">
        <f>IFERROR(__xludf.DUMMYFUNCTION("REGEXREPLACE(H328, "".*\s"", """")"),"человек")</f>
        <v>человек</v>
      </c>
      <c r="J328" s="13" t="s">
        <v>29</v>
      </c>
      <c r="K328" s="17" t="str">
        <f>IFERROR(__xludf.DUMMYFUNCTION("REGEXREPLACE(J328, ""^[\d\s]+"", """")"),"значение показателя за год")</f>
        <v>значение показателя за год</v>
      </c>
      <c r="L328" s="16">
        <f t="shared" si="18"/>
        <v>2</v>
      </c>
      <c r="M328" s="13" t="s">
        <v>31</v>
      </c>
      <c r="N328" s="13" t="str">
        <f>IFERROR(__xludf.DUMMYFUNCTION("REGEXEXTRACT(M328, "" (.+)$"")"),"городское население")</f>
        <v>городское население</v>
      </c>
      <c r="O328" s="18">
        <v>13746.0</v>
      </c>
      <c r="P328" s="18">
        <v>13774.0</v>
      </c>
      <c r="Q328" s="18">
        <v>13392.0</v>
      </c>
      <c r="R328" s="18">
        <v>13375.0</v>
      </c>
      <c r="S328" s="18">
        <v>13070.0</v>
      </c>
      <c r="T328" s="18">
        <v>13139.0</v>
      </c>
      <c r="U328" s="18">
        <v>12741.0</v>
      </c>
      <c r="V328" s="18">
        <v>14168.0</v>
      </c>
      <c r="W328" s="18">
        <v>16529.0</v>
      </c>
      <c r="X328" s="18">
        <v>12931.0</v>
      </c>
      <c r="Y328" s="18">
        <v>11829.0</v>
      </c>
      <c r="Z328" s="19" t="str">
        <f t="shared" si="6"/>
        <v/>
      </c>
      <c r="AA328" s="19">
        <f t="shared" si="19"/>
        <v>148694</v>
      </c>
      <c r="AB328" s="19" t="str">
        <f t="shared" si="8"/>
        <v/>
      </c>
      <c r="AC328" s="19">
        <f t="shared" si="20"/>
        <v>13517.63636</v>
      </c>
      <c r="AD328" s="19">
        <f t="shared" si="21"/>
        <v>15215</v>
      </c>
      <c r="AE328" s="19" t="str">
        <f t="shared" si="22"/>
        <v>Нет моды</v>
      </c>
      <c r="AF328" s="19">
        <f t="shared" si="23"/>
        <v>11829</v>
      </c>
      <c r="AG328" s="19">
        <f t="shared" si="24"/>
        <v>16529</v>
      </c>
      <c r="AH328" s="20" t="str">
        <f t="shared" si="14"/>
        <v/>
      </c>
      <c r="AI328" s="21"/>
      <c r="AJ328" s="21"/>
      <c r="AK328" s="21"/>
      <c r="AL328" s="22">
        <f t="shared" si="25"/>
        <v>1</v>
      </c>
    </row>
    <row r="329" ht="12.75" customHeight="1">
      <c r="A329" s="13" t="s">
        <v>55</v>
      </c>
      <c r="B329" s="13" t="str">
        <f>IFERROR(__xludf.DUMMYFUNCTION("REGEXREPLACE(A329, ""\d"", """")"),"         Ивановская область")</f>
        <v>         Ивановская область</v>
      </c>
      <c r="C329" s="14" t="str">
        <f t="shared" si="15"/>
        <v>Ивановская область</v>
      </c>
      <c r="D329" s="3">
        <f t="shared" si="16"/>
        <v>2</v>
      </c>
      <c r="E329" s="15" t="s">
        <v>39</v>
      </c>
      <c r="F329" s="13" t="str">
        <f>IFERROR(__xludf.DUMMYFUNCTION("REGEXEXTRACT(E329, ""[А-Яа-я].*"")"),"Всего умерших")</f>
        <v>Всего умерших</v>
      </c>
      <c r="G329" s="16">
        <f t="shared" si="17"/>
        <v>2</v>
      </c>
      <c r="H329" s="13" t="s">
        <v>28</v>
      </c>
      <c r="I329" s="13" t="str">
        <f>IFERROR(__xludf.DUMMYFUNCTION("REGEXREPLACE(H329, "".*\s"", """")"),"человек")</f>
        <v>человек</v>
      </c>
      <c r="J329" s="13" t="s">
        <v>29</v>
      </c>
      <c r="K329" s="17" t="str">
        <f>IFERROR(__xludf.DUMMYFUNCTION("REGEXREPLACE(J329, ""^[\d\s]+"", """")"),"значение показателя за год")</f>
        <v>значение показателя за год</v>
      </c>
      <c r="L329" s="16">
        <f t="shared" si="18"/>
        <v>2</v>
      </c>
      <c r="M329" s="13" t="s">
        <v>32</v>
      </c>
      <c r="N329" s="13" t="str">
        <f>IFERROR(__xludf.DUMMYFUNCTION("REGEXEXTRACT(M329, "" (.+)$"")"),"сельское население")</f>
        <v>сельское население</v>
      </c>
      <c r="O329" s="18">
        <v>3292.0</v>
      </c>
      <c r="P329" s="18">
        <v>3285.0</v>
      </c>
      <c r="Q329" s="18">
        <v>3192.0</v>
      </c>
      <c r="R329" s="18">
        <v>3114.0</v>
      </c>
      <c r="S329" s="18">
        <v>3112.0</v>
      </c>
      <c r="T329" s="18">
        <v>3087.0</v>
      </c>
      <c r="U329" s="18">
        <v>3058.0</v>
      </c>
      <c r="V329" s="18">
        <v>3391.0</v>
      </c>
      <c r="W329" s="18">
        <v>3619.0</v>
      </c>
      <c r="X329" s="18">
        <v>2949.0</v>
      </c>
      <c r="Y329" s="18">
        <v>2802.0</v>
      </c>
      <c r="Z329" s="19" t="str">
        <f t="shared" si="6"/>
        <v/>
      </c>
      <c r="AA329" s="19" t="str">
        <f t="shared" si="19"/>
        <v/>
      </c>
      <c r="AB329" s="19">
        <f t="shared" si="8"/>
        <v>34901</v>
      </c>
      <c r="AC329" s="19">
        <f t="shared" si="20"/>
        <v>3172.818182</v>
      </c>
      <c r="AD329" s="19">
        <f t="shared" si="21"/>
        <v>7724</v>
      </c>
      <c r="AE329" s="19" t="str">
        <f t="shared" si="22"/>
        <v>Нет моды</v>
      </c>
      <c r="AF329" s="19">
        <f t="shared" si="23"/>
        <v>2802</v>
      </c>
      <c r="AG329" s="19">
        <f t="shared" si="24"/>
        <v>3619</v>
      </c>
      <c r="AH329" s="20" t="str">
        <f t="shared" si="14"/>
        <v>Город: 81%; Село: 19%</v>
      </c>
      <c r="AI329" s="21"/>
      <c r="AJ329" s="21"/>
      <c r="AK329" s="21"/>
      <c r="AL329" s="22">
        <f t="shared" si="25"/>
        <v>1</v>
      </c>
    </row>
    <row r="330" ht="12.75" customHeight="1">
      <c r="A330" s="13" t="s">
        <v>55</v>
      </c>
      <c r="B330" s="13" t="str">
        <f>IFERROR(__xludf.DUMMYFUNCTION("REGEXREPLACE(A330, ""\d"", """")"),"         Ивановская область")</f>
        <v>         Ивановская область</v>
      </c>
      <c r="C330" s="14" t="str">
        <f t="shared" si="15"/>
        <v>Ивановская область</v>
      </c>
      <c r="D330" s="3">
        <f t="shared" si="16"/>
        <v>2</v>
      </c>
      <c r="E330" s="15" t="s">
        <v>40</v>
      </c>
      <c r="F330" s="13" t="str">
        <f>IFERROR(__xludf.DUMMYFUNCTION("REGEXEXTRACT(E330, ""[А-Яа-я].*"")"),"Злокачественные новообразования")</f>
        <v>Злокачественные новообразования</v>
      </c>
      <c r="G330" s="16">
        <f t="shared" si="17"/>
        <v>2</v>
      </c>
      <c r="H330" s="13" t="s">
        <v>28</v>
      </c>
      <c r="I330" s="13" t="str">
        <f>IFERROR(__xludf.DUMMYFUNCTION("REGEXREPLACE(H330, "".*\s"", """")"),"человек")</f>
        <v>человек</v>
      </c>
      <c r="J330" s="13" t="s">
        <v>29</v>
      </c>
      <c r="K330" s="17" t="str">
        <f>IFERROR(__xludf.DUMMYFUNCTION("REGEXREPLACE(J330, ""^[\d\s]+"", """")"),"значение показателя за год")</f>
        <v>значение показателя за год</v>
      </c>
      <c r="L330" s="16">
        <f t="shared" si="18"/>
        <v>2</v>
      </c>
      <c r="M330" s="13" t="s">
        <v>30</v>
      </c>
      <c r="N330" s="13" t="str">
        <f>IFERROR(__xludf.DUMMYFUNCTION("REGEXEXTRACT(M330, "" (.+)$"")"),"все население")</f>
        <v>все население</v>
      </c>
      <c r="O330" s="18">
        <v>2281.0</v>
      </c>
      <c r="P330" s="18">
        <v>2244.0</v>
      </c>
      <c r="Q330" s="18">
        <v>2213.0</v>
      </c>
      <c r="R330" s="18">
        <v>2144.0</v>
      </c>
      <c r="S330" s="18">
        <v>2185.0</v>
      </c>
      <c r="T330" s="18">
        <v>2258.0</v>
      </c>
      <c r="U330" s="18">
        <v>2272.0</v>
      </c>
      <c r="V330" s="18">
        <v>2025.0</v>
      </c>
      <c r="W330" s="18">
        <v>1979.0</v>
      </c>
      <c r="X330" s="18">
        <v>2075.0</v>
      </c>
      <c r="Y330" s="18">
        <v>2020.0</v>
      </c>
      <c r="Z330" s="19">
        <f t="shared" si="6"/>
        <v>23696</v>
      </c>
      <c r="AA330" s="19" t="str">
        <f t="shared" si="19"/>
        <v/>
      </c>
      <c r="AB330" s="19" t="str">
        <f t="shared" si="8"/>
        <v/>
      </c>
      <c r="AC330" s="19">
        <f t="shared" si="20"/>
        <v>2154.181818</v>
      </c>
      <c r="AD330" s="19">
        <f t="shared" si="21"/>
        <v>2541.5</v>
      </c>
      <c r="AE330" s="19" t="str">
        <f t="shared" si="22"/>
        <v>Нет моды</v>
      </c>
      <c r="AF330" s="19">
        <f t="shared" si="23"/>
        <v>1979</v>
      </c>
      <c r="AG330" s="19">
        <f t="shared" si="24"/>
        <v>2281</v>
      </c>
      <c r="AH330" s="20" t="str">
        <f t="shared" si="14"/>
        <v/>
      </c>
      <c r="AI330" s="21"/>
      <c r="AJ330" s="21"/>
      <c r="AK330" s="21"/>
      <c r="AL330" s="22">
        <f t="shared" si="25"/>
        <v>1</v>
      </c>
    </row>
    <row r="331" ht="12.75" customHeight="1">
      <c r="A331" s="13" t="s">
        <v>55</v>
      </c>
      <c r="B331" s="13" t="str">
        <f>IFERROR(__xludf.DUMMYFUNCTION("REGEXREPLACE(A331, ""\d"", """")"),"         Ивановская область")</f>
        <v>         Ивановская область</v>
      </c>
      <c r="C331" s="14" t="str">
        <f t="shared" si="15"/>
        <v>Ивановская область</v>
      </c>
      <c r="D331" s="3">
        <f t="shared" si="16"/>
        <v>2</v>
      </c>
      <c r="E331" s="15" t="s">
        <v>40</v>
      </c>
      <c r="F331" s="13" t="str">
        <f>IFERROR(__xludf.DUMMYFUNCTION("REGEXEXTRACT(E331, ""[А-Яа-я].*"")"),"Злокачественные новообразования")</f>
        <v>Злокачественные новообразования</v>
      </c>
      <c r="G331" s="16">
        <f t="shared" si="17"/>
        <v>2</v>
      </c>
      <c r="H331" s="13" t="s">
        <v>28</v>
      </c>
      <c r="I331" s="13" t="str">
        <f>IFERROR(__xludf.DUMMYFUNCTION("REGEXREPLACE(H331, "".*\s"", """")"),"человек")</f>
        <v>человек</v>
      </c>
      <c r="J331" s="13" t="s">
        <v>29</v>
      </c>
      <c r="K331" s="17" t="str">
        <f>IFERROR(__xludf.DUMMYFUNCTION("REGEXREPLACE(J331, ""^[\d\s]+"", """")"),"значение показателя за год")</f>
        <v>значение показателя за год</v>
      </c>
      <c r="L331" s="16">
        <f t="shared" si="18"/>
        <v>2</v>
      </c>
      <c r="M331" s="13" t="s">
        <v>31</v>
      </c>
      <c r="N331" s="13" t="str">
        <f>IFERROR(__xludf.DUMMYFUNCTION("REGEXEXTRACT(M331, "" (.+)$"")"),"городское население")</f>
        <v>городское население</v>
      </c>
      <c r="O331" s="18">
        <v>1883.0</v>
      </c>
      <c r="P331" s="18">
        <v>1853.0</v>
      </c>
      <c r="Q331" s="18">
        <v>1859.0</v>
      </c>
      <c r="R331" s="18">
        <v>1802.0</v>
      </c>
      <c r="S331" s="18">
        <v>1783.0</v>
      </c>
      <c r="T331" s="18">
        <v>1848.0</v>
      </c>
      <c r="U331" s="18">
        <v>1839.0</v>
      </c>
      <c r="V331" s="18">
        <v>1667.0</v>
      </c>
      <c r="W331" s="18">
        <v>1621.0</v>
      </c>
      <c r="X331" s="18">
        <v>1697.0</v>
      </c>
      <c r="Y331" s="18">
        <v>1641.0</v>
      </c>
      <c r="Z331" s="19" t="str">
        <f t="shared" si="6"/>
        <v/>
      </c>
      <c r="AA331" s="19">
        <f t="shared" si="19"/>
        <v>19493</v>
      </c>
      <c r="AB331" s="19" t="str">
        <f t="shared" si="8"/>
        <v/>
      </c>
      <c r="AC331" s="19">
        <f t="shared" si="20"/>
        <v>1772.090909</v>
      </c>
      <c r="AD331" s="19">
        <f t="shared" si="21"/>
        <v>1931</v>
      </c>
      <c r="AE331" s="19" t="str">
        <f t="shared" si="22"/>
        <v>Нет моды</v>
      </c>
      <c r="AF331" s="19">
        <f t="shared" si="23"/>
        <v>1621</v>
      </c>
      <c r="AG331" s="19">
        <f t="shared" si="24"/>
        <v>1883</v>
      </c>
      <c r="AH331" s="20" t="str">
        <f t="shared" si="14"/>
        <v/>
      </c>
      <c r="AI331" s="21"/>
      <c r="AJ331" s="21"/>
      <c r="AK331" s="21"/>
      <c r="AL331" s="22">
        <f t="shared" si="25"/>
        <v>1</v>
      </c>
    </row>
    <row r="332" ht="12.75" customHeight="1">
      <c r="A332" s="13" t="s">
        <v>55</v>
      </c>
      <c r="B332" s="13" t="str">
        <f>IFERROR(__xludf.DUMMYFUNCTION("REGEXREPLACE(A332, ""\d"", """")"),"         Ивановская область")</f>
        <v>         Ивановская область</v>
      </c>
      <c r="C332" s="14" t="str">
        <f t="shared" si="15"/>
        <v>Ивановская область</v>
      </c>
      <c r="D332" s="3">
        <f t="shared" si="16"/>
        <v>2</v>
      </c>
      <c r="E332" s="15" t="s">
        <v>40</v>
      </c>
      <c r="F332" s="13" t="str">
        <f>IFERROR(__xludf.DUMMYFUNCTION("REGEXEXTRACT(E332, ""[А-Яа-я].*"")"),"Злокачественные новообразования")</f>
        <v>Злокачественные новообразования</v>
      </c>
      <c r="G332" s="16">
        <f t="shared" si="17"/>
        <v>2</v>
      </c>
      <c r="H332" s="13" t="s">
        <v>28</v>
      </c>
      <c r="I332" s="13" t="str">
        <f>IFERROR(__xludf.DUMMYFUNCTION("REGEXREPLACE(H332, "".*\s"", """")"),"человек")</f>
        <v>человек</v>
      </c>
      <c r="J332" s="13" t="s">
        <v>29</v>
      </c>
      <c r="K332" s="17" t="str">
        <f>IFERROR(__xludf.DUMMYFUNCTION("REGEXREPLACE(J332, ""^[\d\s]+"", """")"),"значение показателя за год")</f>
        <v>значение показателя за год</v>
      </c>
      <c r="L332" s="16">
        <f t="shared" si="18"/>
        <v>2</v>
      </c>
      <c r="M332" s="13" t="s">
        <v>32</v>
      </c>
      <c r="N332" s="13" t="str">
        <f>IFERROR(__xludf.DUMMYFUNCTION("REGEXEXTRACT(M332, "" (.+)$"")"),"сельское население")</f>
        <v>сельское население</v>
      </c>
      <c r="O332" s="18">
        <v>398.0</v>
      </c>
      <c r="P332" s="18">
        <v>391.0</v>
      </c>
      <c r="Q332" s="18">
        <v>354.0</v>
      </c>
      <c r="R332" s="18">
        <v>342.0</v>
      </c>
      <c r="S332" s="18">
        <v>402.0</v>
      </c>
      <c r="T332" s="18">
        <v>410.0</v>
      </c>
      <c r="U332" s="18">
        <v>433.0</v>
      </c>
      <c r="V332" s="18">
        <v>358.0</v>
      </c>
      <c r="W332" s="18">
        <v>358.0</v>
      </c>
      <c r="X332" s="18">
        <v>378.0</v>
      </c>
      <c r="Y332" s="18">
        <v>379.0</v>
      </c>
      <c r="Z332" s="19" t="str">
        <f t="shared" si="6"/>
        <v/>
      </c>
      <c r="AA332" s="19" t="str">
        <f t="shared" si="19"/>
        <v/>
      </c>
      <c r="AB332" s="19">
        <f t="shared" si="8"/>
        <v>4203</v>
      </c>
      <c r="AC332" s="19">
        <f t="shared" si="20"/>
        <v>382.0909091</v>
      </c>
      <c r="AD332" s="19">
        <f t="shared" si="21"/>
        <v>1027</v>
      </c>
      <c r="AE332" s="19" t="str">
        <f t="shared" si="22"/>
        <v>Нет моды</v>
      </c>
      <c r="AF332" s="19">
        <f t="shared" si="23"/>
        <v>342</v>
      </c>
      <c r="AG332" s="19">
        <f t="shared" si="24"/>
        <v>433</v>
      </c>
      <c r="AH332" s="20" t="str">
        <f t="shared" si="14"/>
        <v>Город: 82%; Село: 18%</v>
      </c>
      <c r="AI332" s="21"/>
      <c r="AJ332" s="21"/>
      <c r="AK332" s="21"/>
      <c r="AL332" s="22">
        <f t="shared" si="25"/>
        <v>1</v>
      </c>
    </row>
    <row r="333" ht="12.75" customHeight="1">
      <c r="A333" s="13" t="s">
        <v>55</v>
      </c>
      <c r="B333" s="13" t="str">
        <f>IFERROR(__xludf.DUMMYFUNCTION("REGEXREPLACE(A333, ""\d"", """")"),"         Ивановская область")</f>
        <v>         Ивановская область</v>
      </c>
      <c r="C333" s="14" t="str">
        <f t="shared" si="15"/>
        <v>Ивановская область</v>
      </c>
      <c r="D333" s="3">
        <f t="shared" si="16"/>
        <v>2</v>
      </c>
      <c r="E333" s="15" t="s">
        <v>41</v>
      </c>
      <c r="F333" s="13" t="str">
        <f>IFERROR(__xludf.DUMMYFUNCTION("REGEXEXTRACT(E333, ""[А-Яа-я].*"")"),"Инфекционные и паразитарные болезни")</f>
        <v>Инфекционные и паразитарные болезни</v>
      </c>
      <c r="G333" s="16">
        <f t="shared" si="17"/>
        <v>2</v>
      </c>
      <c r="H333" s="13" t="s">
        <v>28</v>
      </c>
      <c r="I333" s="13" t="str">
        <f>IFERROR(__xludf.DUMMYFUNCTION("REGEXREPLACE(H333, "".*\s"", """")"),"человек")</f>
        <v>человек</v>
      </c>
      <c r="J333" s="13" t="s">
        <v>29</v>
      </c>
      <c r="K333" s="17" t="str">
        <f>IFERROR(__xludf.DUMMYFUNCTION("REGEXREPLACE(J333, ""^[\d\s]+"", """")"),"значение показателя за год")</f>
        <v>значение показателя за год</v>
      </c>
      <c r="L333" s="16">
        <f t="shared" si="18"/>
        <v>2</v>
      </c>
      <c r="M333" s="13" t="s">
        <v>30</v>
      </c>
      <c r="N333" s="13" t="str">
        <f>IFERROR(__xludf.DUMMYFUNCTION("REGEXEXTRACT(M333, "" (.+)$"")"),"все население")</f>
        <v>все население</v>
      </c>
      <c r="O333" s="18">
        <v>189.0</v>
      </c>
      <c r="P333" s="18">
        <v>200.0</v>
      </c>
      <c r="Q333" s="18">
        <v>189.0</v>
      </c>
      <c r="R333" s="18">
        <v>200.0</v>
      </c>
      <c r="S333" s="18">
        <v>191.0</v>
      </c>
      <c r="T333" s="18">
        <v>188.0</v>
      </c>
      <c r="U333" s="18">
        <v>143.0</v>
      </c>
      <c r="V333" s="18">
        <v>181.0</v>
      </c>
      <c r="W333" s="18">
        <v>174.0</v>
      </c>
      <c r="X333" s="18">
        <v>159.0</v>
      </c>
      <c r="Y333" s="18">
        <v>168.0</v>
      </c>
      <c r="Z333" s="19">
        <f t="shared" si="6"/>
        <v>1982</v>
      </c>
      <c r="AA333" s="19" t="str">
        <f t="shared" si="19"/>
        <v/>
      </c>
      <c r="AB333" s="19" t="str">
        <f t="shared" si="8"/>
        <v/>
      </c>
      <c r="AC333" s="19">
        <f t="shared" si="20"/>
        <v>180.1818182</v>
      </c>
      <c r="AD333" s="19">
        <f t="shared" si="21"/>
        <v>271</v>
      </c>
      <c r="AE333" s="19" t="str">
        <f t="shared" si="22"/>
        <v>Нет моды</v>
      </c>
      <c r="AF333" s="19">
        <f t="shared" si="23"/>
        <v>143</v>
      </c>
      <c r="AG333" s="19">
        <f t="shared" si="24"/>
        <v>200</v>
      </c>
      <c r="AH333" s="20" t="str">
        <f t="shared" si="14"/>
        <v/>
      </c>
      <c r="AI333" s="21"/>
      <c r="AJ333" s="21"/>
      <c r="AK333" s="21"/>
      <c r="AL333" s="22">
        <f t="shared" si="25"/>
        <v>1</v>
      </c>
    </row>
    <row r="334" ht="12.75" customHeight="1">
      <c r="A334" s="13" t="s">
        <v>55</v>
      </c>
      <c r="B334" s="13" t="str">
        <f>IFERROR(__xludf.DUMMYFUNCTION("REGEXREPLACE(A334, ""\d"", """")"),"         Ивановская область")</f>
        <v>         Ивановская область</v>
      </c>
      <c r="C334" s="14" t="str">
        <f t="shared" si="15"/>
        <v>Ивановская область</v>
      </c>
      <c r="D334" s="3">
        <f t="shared" si="16"/>
        <v>2</v>
      </c>
      <c r="E334" s="15" t="s">
        <v>41</v>
      </c>
      <c r="F334" s="13" t="str">
        <f>IFERROR(__xludf.DUMMYFUNCTION("REGEXEXTRACT(E334, ""[А-Яа-я].*"")"),"Инфекционные и паразитарные болезни")</f>
        <v>Инфекционные и паразитарные болезни</v>
      </c>
      <c r="G334" s="16">
        <f t="shared" si="17"/>
        <v>2</v>
      </c>
      <c r="H334" s="13" t="s">
        <v>28</v>
      </c>
      <c r="I334" s="13" t="str">
        <f>IFERROR(__xludf.DUMMYFUNCTION("REGEXREPLACE(H334, "".*\s"", """")"),"человек")</f>
        <v>человек</v>
      </c>
      <c r="J334" s="13" t="s">
        <v>29</v>
      </c>
      <c r="K334" s="17" t="str">
        <f>IFERROR(__xludf.DUMMYFUNCTION("REGEXREPLACE(J334, ""^[\d\s]+"", """")"),"значение показателя за год")</f>
        <v>значение показателя за год</v>
      </c>
      <c r="L334" s="16">
        <f t="shared" si="18"/>
        <v>2</v>
      </c>
      <c r="M334" s="13" t="s">
        <v>31</v>
      </c>
      <c r="N334" s="13" t="str">
        <f>IFERROR(__xludf.DUMMYFUNCTION("REGEXEXTRACT(M334, "" (.+)$"")"),"городское население")</f>
        <v>городское население</v>
      </c>
      <c r="O334" s="18">
        <v>167.0</v>
      </c>
      <c r="P334" s="18">
        <v>173.0</v>
      </c>
      <c r="Q334" s="18">
        <v>157.0</v>
      </c>
      <c r="R334" s="18">
        <v>172.0</v>
      </c>
      <c r="S334" s="18">
        <v>163.0</v>
      </c>
      <c r="T334" s="18">
        <v>162.0</v>
      </c>
      <c r="U334" s="18">
        <v>122.0</v>
      </c>
      <c r="V334" s="18">
        <v>153.0</v>
      </c>
      <c r="W334" s="18">
        <v>147.0</v>
      </c>
      <c r="X334" s="18">
        <v>138.0</v>
      </c>
      <c r="Y334" s="18">
        <v>135.0</v>
      </c>
      <c r="Z334" s="19" t="str">
        <f t="shared" si="6"/>
        <v/>
      </c>
      <c r="AA334" s="19">
        <f t="shared" si="19"/>
        <v>1689</v>
      </c>
      <c r="AB334" s="19" t="str">
        <f t="shared" si="8"/>
        <v/>
      </c>
      <c r="AC334" s="19">
        <f t="shared" si="20"/>
        <v>153.5454545</v>
      </c>
      <c r="AD334" s="19">
        <f t="shared" si="21"/>
        <v>167.5</v>
      </c>
      <c r="AE334" s="19" t="str">
        <f t="shared" si="22"/>
        <v>Нет моды</v>
      </c>
      <c r="AF334" s="19">
        <f t="shared" si="23"/>
        <v>122</v>
      </c>
      <c r="AG334" s="19">
        <f t="shared" si="24"/>
        <v>173</v>
      </c>
      <c r="AH334" s="20" t="str">
        <f t="shared" si="14"/>
        <v/>
      </c>
      <c r="AI334" s="21"/>
      <c r="AJ334" s="21"/>
      <c r="AK334" s="21"/>
      <c r="AL334" s="22">
        <f t="shared" si="25"/>
        <v>1</v>
      </c>
    </row>
    <row r="335" ht="12.75" customHeight="1">
      <c r="A335" s="13" t="s">
        <v>55</v>
      </c>
      <c r="B335" s="13" t="str">
        <f>IFERROR(__xludf.DUMMYFUNCTION("REGEXREPLACE(A335, ""\d"", """")"),"         Ивановская область")</f>
        <v>         Ивановская область</v>
      </c>
      <c r="C335" s="14" t="str">
        <f t="shared" si="15"/>
        <v>Ивановская область</v>
      </c>
      <c r="D335" s="3">
        <f t="shared" si="16"/>
        <v>2</v>
      </c>
      <c r="E335" s="15" t="s">
        <v>41</v>
      </c>
      <c r="F335" s="13" t="str">
        <f>IFERROR(__xludf.DUMMYFUNCTION("REGEXEXTRACT(E335, ""[А-Яа-я].*"")"),"Инфекционные и паразитарные болезни")</f>
        <v>Инфекционные и паразитарные болезни</v>
      </c>
      <c r="G335" s="16">
        <f t="shared" si="17"/>
        <v>2</v>
      </c>
      <c r="H335" s="13" t="s">
        <v>28</v>
      </c>
      <c r="I335" s="13" t="str">
        <f>IFERROR(__xludf.DUMMYFUNCTION("REGEXREPLACE(H335, "".*\s"", """")"),"человек")</f>
        <v>человек</v>
      </c>
      <c r="J335" s="13" t="s">
        <v>29</v>
      </c>
      <c r="K335" s="17" t="str">
        <f>IFERROR(__xludf.DUMMYFUNCTION("REGEXREPLACE(J335, ""^[\d\s]+"", """")"),"значение показателя за год")</f>
        <v>значение показателя за год</v>
      </c>
      <c r="L335" s="16">
        <f t="shared" si="18"/>
        <v>2</v>
      </c>
      <c r="M335" s="13" t="s">
        <v>32</v>
      </c>
      <c r="N335" s="13" t="str">
        <f>IFERROR(__xludf.DUMMYFUNCTION("REGEXEXTRACT(M335, "" (.+)$"")"),"сельское население")</f>
        <v>сельское население</v>
      </c>
      <c r="O335" s="18">
        <v>22.0</v>
      </c>
      <c r="P335" s="18">
        <v>27.0</v>
      </c>
      <c r="Q335" s="18">
        <v>32.0</v>
      </c>
      <c r="R335" s="18">
        <v>28.0</v>
      </c>
      <c r="S335" s="18">
        <v>28.0</v>
      </c>
      <c r="T335" s="18">
        <v>26.0</v>
      </c>
      <c r="U335" s="18">
        <v>21.0</v>
      </c>
      <c r="V335" s="18">
        <v>28.0</v>
      </c>
      <c r="W335" s="18">
        <v>27.0</v>
      </c>
      <c r="X335" s="18">
        <v>21.0</v>
      </c>
      <c r="Y335" s="18">
        <v>33.0</v>
      </c>
      <c r="Z335" s="19" t="str">
        <f t="shared" si="6"/>
        <v/>
      </c>
      <c r="AA335" s="19" t="str">
        <f t="shared" si="19"/>
        <v/>
      </c>
      <c r="AB335" s="19">
        <f t="shared" si="8"/>
        <v>293</v>
      </c>
      <c r="AC335" s="19">
        <f t="shared" si="20"/>
        <v>26.63636364</v>
      </c>
      <c r="AD335" s="19">
        <f t="shared" si="21"/>
        <v>77.5</v>
      </c>
      <c r="AE335" s="19" t="str">
        <f t="shared" si="22"/>
        <v>Нет моды</v>
      </c>
      <c r="AF335" s="19">
        <f t="shared" si="23"/>
        <v>21</v>
      </c>
      <c r="AG335" s="19">
        <f t="shared" si="24"/>
        <v>33</v>
      </c>
      <c r="AH335" s="20" t="str">
        <f t="shared" si="14"/>
        <v>Город: 85%; Село: 15%</v>
      </c>
      <c r="AI335" s="21"/>
      <c r="AJ335" s="21"/>
      <c r="AK335" s="21"/>
      <c r="AL335" s="22">
        <f t="shared" si="25"/>
        <v>1</v>
      </c>
    </row>
    <row r="336" ht="12.75" customHeight="1">
      <c r="A336" s="13" t="s">
        <v>55</v>
      </c>
      <c r="B336" s="13" t="str">
        <f>IFERROR(__xludf.DUMMYFUNCTION("REGEXREPLACE(A336, ""\d"", """")"),"         Ивановская область")</f>
        <v>         Ивановская область</v>
      </c>
      <c r="C336" s="14" t="str">
        <f t="shared" si="15"/>
        <v>Ивановская область</v>
      </c>
      <c r="D336" s="3">
        <f t="shared" si="16"/>
        <v>2</v>
      </c>
      <c r="E336" s="15" t="s">
        <v>42</v>
      </c>
      <c r="F336" s="13" t="str">
        <f>IFERROR(__xludf.DUMMYFUNCTION("REGEXEXTRACT(E336, ""[А-Яа-я].*"")"),"Ишемическая болезнь сердца")</f>
        <v>Ишемическая болезнь сердца</v>
      </c>
      <c r="G336" s="16">
        <f t="shared" si="17"/>
        <v>2</v>
      </c>
      <c r="H336" s="13" t="s">
        <v>28</v>
      </c>
      <c r="I336" s="13" t="str">
        <f>IFERROR(__xludf.DUMMYFUNCTION("REGEXREPLACE(H336, "".*\s"", """")"),"человек")</f>
        <v>человек</v>
      </c>
      <c r="J336" s="13" t="s">
        <v>29</v>
      </c>
      <c r="K336" s="17" t="str">
        <f>IFERROR(__xludf.DUMMYFUNCTION("REGEXREPLACE(J336, ""^[\d\s]+"", """")"),"значение показателя за год")</f>
        <v>значение показателя за год</v>
      </c>
      <c r="L336" s="16">
        <f t="shared" si="18"/>
        <v>2</v>
      </c>
      <c r="M336" s="13" t="s">
        <v>30</v>
      </c>
      <c r="N336" s="13" t="str">
        <f>IFERROR(__xludf.DUMMYFUNCTION("REGEXEXTRACT(M336, "" (.+)$"")"),"все население")</f>
        <v>все население</v>
      </c>
      <c r="O336" s="18">
        <v>2001.0</v>
      </c>
      <c r="P336" s="18">
        <v>1992.0</v>
      </c>
      <c r="Q336" s="18">
        <v>1990.0</v>
      </c>
      <c r="R336" s="18">
        <v>1908.0</v>
      </c>
      <c r="S336" s="18">
        <v>1829.0</v>
      </c>
      <c r="T336" s="18">
        <v>1739.0</v>
      </c>
      <c r="U336" s="18">
        <v>2080.0</v>
      </c>
      <c r="V336" s="18">
        <v>2259.0</v>
      </c>
      <c r="W336" s="18">
        <v>2246.0</v>
      </c>
      <c r="X336" s="18">
        <v>2169.0</v>
      </c>
      <c r="Y336" s="18">
        <v>2393.0</v>
      </c>
      <c r="Z336" s="19">
        <f t="shared" si="6"/>
        <v>22606</v>
      </c>
      <c r="AA336" s="19" t="str">
        <f t="shared" si="19"/>
        <v/>
      </c>
      <c r="AB336" s="19" t="str">
        <f t="shared" si="8"/>
        <v/>
      </c>
      <c r="AC336" s="19">
        <f t="shared" si="20"/>
        <v>2055.090909</v>
      </c>
      <c r="AD336" s="19">
        <f t="shared" si="21"/>
        <v>886</v>
      </c>
      <c r="AE336" s="19" t="str">
        <f t="shared" si="22"/>
        <v>Нет моды</v>
      </c>
      <c r="AF336" s="19">
        <f t="shared" si="23"/>
        <v>1739</v>
      </c>
      <c r="AG336" s="19">
        <f t="shared" si="24"/>
        <v>2393</v>
      </c>
      <c r="AH336" s="20" t="str">
        <f t="shared" si="14"/>
        <v/>
      </c>
      <c r="AI336" s="21"/>
      <c r="AJ336" s="21"/>
      <c r="AK336" s="21"/>
      <c r="AL336" s="22">
        <f t="shared" si="25"/>
        <v>1</v>
      </c>
    </row>
    <row r="337" ht="12.75" customHeight="1">
      <c r="A337" s="13" t="s">
        <v>55</v>
      </c>
      <c r="B337" s="13" t="str">
        <f>IFERROR(__xludf.DUMMYFUNCTION("REGEXREPLACE(A337, ""\d"", """")"),"         Ивановская область")</f>
        <v>         Ивановская область</v>
      </c>
      <c r="C337" s="14" t="str">
        <f t="shared" si="15"/>
        <v>Ивановская область</v>
      </c>
      <c r="D337" s="3">
        <f t="shared" si="16"/>
        <v>2</v>
      </c>
      <c r="E337" s="15" t="s">
        <v>42</v>
      </c>
      <c r="F337" s="13" t="str">
        <f>IFERROR(__xludf.DUMMYFUNCTION("REGEXEXTRACT(E337, ""[А-Яа-я].*"")"),"Ишемическая болезнь сердца")</f>
        <v>Ишемическая болезнь сердца</v>
      </c>
      <c r="G337" s="16">
        <f t="shared" si="17"/>
        <v>2</v>
      </c>
      <c r="H337" s="13" t="s">
        <v>28</v>
      </c>
      <c r="I337" s="13" t="str">
        <f>IFERROR(__xludf.DUMMYFUNCTION("REGEXREPLACE(H337, "".*\s"", """")"),"человек")</f>
        <v>человек</v>
      </c>
      <c r="J337" s="13" t="s">
        <v>29</v>
      </c>
      <c r="K337" s="17" t="str">
        <f>IFERROR(__xludf.DUMMYFUNCTION("REGEXREPLACE(J337, ""^[\d\s]+"", """")"),"значение показателя за год")</f>
        <v>значение показателя за год</v>
      </c>
      <c r="L337" s="16">
        <f t="shared" si="18"/>
        <v>2</v>
      </c>
      <c r="M337" s="13" t="s">
        <v>31</v>
      </c>
      <c r="N337" s="13" t="str">
        <f>IFERROR(__xludf.DUMMYFUNCTION("REGEXEXTRACT(M337, "" (.+)$"")"),"городское население")</f>
        <v>городское население</v>
      </c>
      <c r="O337" s="18">
        <v>1645.0</v>
      </c>
      <c r="P337" s="18">
        <v>1667.0</v>
      </c>
      <c r="Q337" s="18">
        <v>1642.0</v>
      </c>
      <c r="R337" s="18">
        <v>1561.0</v>
      </c>
      <c r="S337" s="18">
        <v>1504.0</v>
      </c>
      <c r="T337" s="18">
        <v>1427.0</v>
      </c>
      <c r="U337" s="18">
        <v>1709.0</v>
      </c>
      <c r="V337" s="18">
        <v>1820.0</v>
      </c>
      <c r="W337" s="18">
        <v>1842.0</v>
      </c>
      <c r="X337" s="18">
        <v>1805.0</v>
      </c>
      <c r="Y337" s="18">
        <v>1962.0</v>
      </c>
      <c r="Z337" s="19" t="str">
        <f t="shared" si="6"/>
        <v/>
      </c>
      <c r="AA337" s="19">
        <f t="shared" si="19"/>
        <v>18584</v>
      </c>
      <c r="AB337" s="19" t="str">
        <f t="shared" si="8"/>
        <v/>
      </c>
      <c r="AC337" s="19">
        <f t="shared" si="20"/>
        <v>1689.454545</v>
      </c>
      <c r="AD337" s="19">
        <f t="shared" si="21"/>
        <v>1835.5</v>
      </c>
      <c r="AE337" s="19" t="str">
        <f t="shared" si="22"/>
        <v>Нет моды</v>
      </c>
      <c r="AF337" s="19">
        <f t="shared" si="23"/>
        <v>1427</v>
      </c>
      <c r="AG337" s="19">
        <f t="shared" si="24"/>
        <v>1962</v>
      </c>
      <c r="AH337" s="20" t="str">
        <f t="shared" si="14"/>
        <v/>
      </c>
      <c r="AI337" s="21"/>
      <c r="AJ337" s="21"/>
      <c r="AK337" s="21"/>
      <c r="AL337" s="22">
        <f t="shared" si="25"/>
        <v>1</v>
      </c>
    </row>
    <row r="338" ht="12.75" customHeight="1">
      <c r="A338" s="13" t="s">
        <v>55</v>
      </c>
      <c r="B338" s="13" t="str">
        <f>IFERROR(__xludf.DUMMYFUNCTION("REGEXREPLACE(A338, ""\d"", """")"),"         Ивановская область")</f>
        <v>         Ивановская область</v>
      </c>
      <c r="C338" s="14" t="str">
        <f t="shared" si="15"/>
        <v>Ивановская область</v>
      </c>
      <c r="D338" s="3">
        <f t="shared" si="16"/>
        <v>2</v>
      </c>
      <c r="E338" s="15" t="s">
        <v>42</v>
      </c>
      <c r="F338" s="13" t="str">
        <f>IFERROR(__xludf.DUMMYFUNCTION("REGEXEXTRACT(E338, ""[А-Яа-я].*"")"),"Ишемическая болезнь сердца")</f>
        <v>Ишемическая болезнь сердца</v>
      </c>
      <c r="G338" s="16">
        <f t="shared" si="17"/>
        <v>2</v>
      </c>
      <c r="H338" s="13" t="s">
        <v>28</v>
      </c>
      <c r="I338" s="13" t="str">
        <f>IFERROR(__xludf.DUMMYFUNCTION("REGEXREPLACE(H338, "".*\s"", """")"),"человек")</f>
        <v>человек</v>
      </c>
      <c r="J338" s="13" t="s">
        <v>29</v>
      </c>
      <c r="K338" s="17" t="str">
        <f>IFERROR(__xludf.DUMMYFUNCTION("REGEXREPLACE(J338, ""^[\d\s]+"", """")"),"значение показателя за год")</f>
        <v>значение показателя за год</v>
      </c>
      <c r="L338" s="16">
        <f t="shared" si="18"/>
        <v>2</v>
      </c>
      <c r="M338" s="13" t="s">
        <v>32</v>
      </c>
      <c r="N338" s="13" t="str">
        <f>IFERROR(__xludf.DUMMYFUNCTION("REGEXEXTRACT(M338, "" (.+)$"")"),"сельское население")</f>
        <v>сельское население</v>
      </c>
      <c r="O338" s="18">
        <v>356.0</v>
      </c>
      <c r="P338" s="18">
        <v>325.0</v>
      </c>
      <c r="Q338" s="18">
        <v>348.0</v>
      </c>
      <c r="R338" s="18">
        <v>347.0</v>
      </c>
      <c r="S338" s="18">
        <v>325.0</v>
      </c>
      <c r="T338" s="18">
        <v>312.0</v>
      </c>
      <c r="U338" s="18">
        <v>371.0</v>
      </c>
      <c r="V338" s="18">
        <v>439.0</v>
      </c>
      <c r="W338" s="18">
        <v>404.0</v>
      </c>
      <c r="X338" s="18">
        <v>364.0</v>
      </c>
      <c r="Y338" s="18">
        <v>431.0</v>
      </c>
      <c r="Z338" s="19" t="str">
        <f t="shared" si="6"/>
        <v/>
      </c>
      <c r="AA338" s="19" t="str">
        <f t="shared" si="19"/>
        <v/>
      </c>
      <c r="AB338" s="19">
        <f t="shared" si="8"/>
        <v>4022</v>
      </c>
      <c r="AC338" s="19">
        <f t="shared" si="20"/>
        <v>365.6363636</v>
      </c>
      <c r="AD338" s="19">
        <f t="shared" si="21"/>
        <v>933</v>
      </c>
      <c r="AE338" s="19" t="str">
        <f t="shared" si="22"/>
        <v>Нет моды</v>
      </c>
      <c r="AF338" s="19">
        <f t="shared" si="23"/>
        <v>312</v>
      </c>
      <c r="AG338" s="19">
        <f t="shared" si="24"/>
        <v>439</v>
      </c>
      <c r="AH338" s="20" t="str">
        <f t="shared" si="14"/>
        <v>Город: 82%; Село: 18%</v>
      </c>
      <c r="AI338" s="21"/>
      <c r="AJ338" s="21"/>
      <c r="AK338" s="21"/>
      <c r="AL338" s="22">
        <f t="shared" si="25"/>
        <v>1</v>
      </c>
    </row>
    <row r="339" ht="12.75" customHeight="1">
      <c r="A339" s="13" t="s">
        <v>55</v>
      </c>
      <c r="B339" s="13" t="str">
        <f>IFERROR(__xludf.DUMMYFUNCTION("REGEXREPLACE(A339, ""\d"", """")"),"         Ивановская область")</f>
        <v>         Ивановская область</v>
      </c>
      <c r="C339" s="14" t="str">
        <f t="shared" si="15"/>
        <v>Ивановская область</v>
      </c>
      <c r="D339" s="3">
        <f t="shared" si="16"/>
        <v>2</v>
      </c>
      <c r="E339" s="15" t="s">
        <v>43</v>
      </c>
      <c r="F339" s="13" t="str">
        <f>IFERROR(__xludf.DUMMYFUNCTION("REGEXEXTRACT(E339, ""[А-Яа-я].*"")"),"Новообразования")</f>
        <v>Новообразования</v>
      </c>
      <c r="G339" s="16">
        <f t="shared" si="17"/>
        <v>2</v>
      </c>
      <c r="H339" s="13" t="s">
        <v>28</v>
      </c>
      <c r="I339" s="13" t="str">
        <f>IFERROR(__xludf.DUMMYFUNCTION("REGEXREPLACE(H339, "".*\s"", """")"),"человек")</f>
        <v>человек</v>
      </c>
      <c r="J339" s="13" t="s">
        <v>29</v>
      </c>
      <c r="K339" s="17" t="str">
        <f>IFERROR(__xludf.DUMMYFUNCTION("REGEXREPLACE(J339, ""^[\d\s]+"", """")"),"значение показателя за год")</f>
        <v>значение показателя за год</v>
      </c>
      <c r="L339" s="16">
        <f t="shared" si="18"/>
        <v>2</v>
      </c>
      <c r="M339" s="13" t="s">
        <v>30</v>
      </c>
      <c r="N339" s="13" t="str">
        <f>IFERROR(__xludf.DUMMYFUNCTION("REGEXEXTRACT(M339, "" (.+)$"")"),"все население")</f>
        <v>все население</v>
      </c>
      <c r="O339" s="18">
        <v>2313.0</v>
      </c>
      <c r="P339" s="18">
        <v>2265.0</v>
      </c>
      <c r="Q339" s="18">
        <v>2252.0</v>
      </c>
      <c r="R339" s="18">
        <v>2171.0</v>
      </c>
      <c r="S339" s="18">
        <v>2212.0</v>
      </c>
      <c r="T339" s="18">
        <v>2278.0</v>
      </c>
      <c r="U339" s="18">
        <v>2304.0</v>
      </c>
      <c r="V339" s="18">
        <v>2045.0</v>
      </c>
      <c r="W339" s="18">
        <v>2000.0</v>
      </c>
      <c r="X339" s="18">
        <v>2090.0</v>
      </c>
      <c r="Y339" s="18">
        <v>2038.0</v>
      </c>
      <c r="Z339" s="19">
        <f t="shared" si="6"/>
        <v>23968</v>
      </c>
      <c r="AA339" s="19" t="str">
        <f t="shared" si="19"/>
        <v/>
      </c>
      <c r="AB339" s="19" t="str">
        <f t="shared" si="8"/>
        <v/>
      </c>
      <c r="AC339" s="19">
        <f t="shared" si="20"/>
        <v>2178.909091</v>
      </c>
      <c r="AD339" s="19">
        <f t="shared" si="21"/>
        <v>1219.5</v>
      </c>
      <c r="AE339" s="19" t="str">
        <f t="shared" si="22"/>
        <v>Нет моды</v>
      </c>
      <c r="AF339" s="19">
        <f t="shared" si="23"/>
        <v>2000</v>
      </c>
      <c r="AG339" s="19">
        <f t="shared" si="24"/>
        <v>2313</v>
      </c>
      <c r="AH339" s="20" t="str">
        <f t="shared" si="14"/>
        <v/>
      </c>
      <c r="AI339" s="21"/>
      <c r="AJ339" s="21"/>
      <c r="AK339" s="21"/>
      <c r="AL339" s="22">
        <f t="shared" si="25"/>
        <v>1</v>
      </c>
    </row>
    <row r="340" ht="12.75" customHeight="1">
      <c r="A340" s="13" t="s">
        <v>55</v>
      </c>
      <c r="B340" s="13" t="str">
        <f>IFERROR(__xludf.DUMMYFUNCTION("REGEXREPLACE(A340, ""\d"", """")"),"         Ивановская область")</f>
        <v>         Ивановская область</v>
      </c>
      <c r="C340" s="14" t="str">
        <f t="shared" si="15"/>
        <v>Ивановская область</v>
      </c>
      <c r="D340" s="3">
        <f t="shared" si="16"/>
        <v>2</v>
      </c>
      <c r="E340" s="15" t="s">
        <v>43</v>
      </c>
      <c r="F340" s="13" t="str">
        <f>IFERROR(__xludf.DUMMYFUNCTION("REGEXEXTRACT(E340, ""[А-Яа-я].*"")"),"Новообразования")</f>
        <v>Новообразования</v>
      </c>
      <c r="G340" s="16">
        <f t="shared" si="17"/>
        <v>2</v>
      </c>
      <c r="H340" s="13" t="s">
        <v>28</v>
      </c>
      <c r="I340" s="13" t="str">
        <f>IFERROR(__xludf.DUMMYFUNCTION("REGEXREPLACE(H340, "".*\s"", """")"),"человек")</f>
        <v>человек</v>
      </c>
      <c r="J340" s="13" t="s">
        <v>29</v>
      </c>
      <c r="K340" s="17" t="str">
        <f>IFERROR(__xludf.DUMMYFUNCTION("REGEXREPLACE(J340, ""^[\d\s]+"", """")"),"значение показателя за год")</f>
        <v>значение показателя за год</v>
      </c>
      <c r="L340" s="16">
        <f t="shared" si="18"/>
        <v>2</v>
      </c>
      <c r="M340" s="13" t="s">
        <v>31</v>
      </c>
      <c r="N340" s="13" t="str">
        <f>IFERROR(__xludf.DUMMYFUNCTION("REGEXEXTRACT(M340, "" (.+)$"")"),"городское население")</f>
        <v>городское население</v>
      </c>
      <c r="O340" s="18">
        <v>1905.0</v>
      </c>
      <c r="P340" s="18">
        <v>1871.0</v>
      </c>
      <c r="Q340" s="18">
        <v>1886.0</v>
      </c>
      <c r="R340" s="18">
        <v>1825.0</v>
      </c>
      <c r="S340" s="18">
        <v>1809.0</v>
      </c>
      <c r="T340" s="18">
        <v>1861.0</v>
      </c>
      <c r="U340" s="18">
        <v>1864.0</v>
      </c>
      <c r="V340" s="18">
        <v>1684.0</v>
      </c>
      <c r="W340" s="18">
        <v>1638.0</v>
      </c>
      <c r="X340" s="18">
        <v>1709.0</v>
      </c>
      <c r="Y340" s="18">
        <v>1658.0</v>
      </c>
      <c r="Z340" s="19" t="str">
        <f t="shared" si="6"/>
        <v/>
      </c>
      <c r="AA340" s="19">
        <f t="shared" si="19"/>
        <v>19710</v>
      </c>
      <c r="AB340" s="19" t="str">
        <f t="shared" si="8"/>
        <v/>
      </c>
      <c r="AC340" s="19">
        <f t="shared" si="20"/>
        <v>1791.818182</v>
      </c>
      <c r="AD340" s="19">
        <f t="shared" si="21"/>
        <v>1952.5</v>
      </c>
      <c r="AE340" s="19" t="str">
        <f t="shared" si="22"/>
        <v>Нет моды</v>
      </c>
      <c r="AF340" s="19">
        <f t="shared" si="23"/>
        <v>1638</v>
      </c>
      <c r="AG340" s="19">
        <f t="shared" si="24"/>
        <v>1905</v>
      </c>
      <c r="AH340" s="20" t="str">
        <f t="shared" si="14"/>
        <v/>
      </c>
      <c r="AI340" s="21"/>
      <c r="AJ340" s="21"/>
      <c r="AK340" s="21"/>
      <c r="AL340" s="22">
        <f t="shared" si="25"/>
        <v>1</v>
      </c>
    </row>
    <row r="341" ht="12.75" customHeight="1">
      <c r="A341" s="13" t="s">
        <v>55</v>
      </c>
      <c r="B341" s="13" t="str">
        <f>IFERROR(__xludf.DUMMYFUNCTION("REGEXREPLACE(A341, ""\d"", """")"),"         Ивановская область")</f>
        <v>         Ивановская область</v>
      </c>
      <c r="C341" s="14" t="str">
        <f t="shared" si="15"/>
        <v>Ивановская область</v>
      </c>
      <c r="D341" s="3">
        <f t="shared" si="16"/>
        <v>2</v>
      </c>
      <c r="E341" s="15" t="s">
        <v>43</v>
      </c>
      <c r="F341" s="13" t="str">
        <f>IFERROR(__xludf.DUMMYFUNCTION("REGEXEXTRACT(E341, ""[А-Яа-я].*"")"),"Новообразования")</f>
        <v>Новообразования</v>
      </c>
      <c r="G341" s="16">
        <f t="shared" si="17"/>
        <v>2</v>
      </c>
      <c r="H341" s="13" t="s">
        <v>28</v>
      </c>
      <c r="I341" s="13" t="str">
        <f>IFERROR(__xludf.DUMMYFUNCTION("REGEXREPLACE(H341, "".*\s"", """")"),"человек")</f>
        <v>человек</v>
      </c>
      <c r="J341" s="13" t="s">
        <v>29</v>
      </c>
      <c r="K341" s="17" t="str">
        <f>IFERROR(__xludf.DUMMYFUNCTION("REGEXREPLACE(J341, ""^[\d\s]+"", """")"),"значение показателя за год")</f>
        <v>значение показателя за год</v>
      </c>
      <c r="L341" s="16">
        <f t="shared" si="18"/>
        <v>2</v>
      </c>
      <c r="M341" s="13" t="s">
        <v>32</v>
      </c>
      <c r="N341" s="13" t="str">
        <f>IFERROR(__xludf.DUMMYFUNCTION("REGEXEXTRACT(M341, "" (.+)$"")"),"сельское население")</f>
        <v>сельское население</v>
      </c>
      <c r="O341" s="18">
        <v>408.0</v>
      </c>
      <c r="P341" s="18">
        <v>394.0</v>
      </c>
      <c r="Q341" s="18">
        <v>366.0</v>
      </c>
      <c r="R341" s="18">
        <v>346.0</v>
      </c>
      <c r="S341" s="18">
        <v>403.0</v>
      </c>
      <c r="T341" s="18">
        <v>417.0</v>
      </c>
      <c r="U341" s="18">
        <v>440.0</v>
      </c>
      <c r="V341" s="18">
        <v>361.0</v>
      </c>
      <c r="W341" s="18">
        <v>362.0</v>
      </c>
      <c r="X341" s="18">
        <v>381.0</v>
      </c>
      <c r="Y341" s="18">
        <v>380.0</v>
      </c>
      <c r="Z341" s="19" t="str">
        <f t="shared" si="6"/>
        <v/>
      </c>
      <c r="AA341" s="19" t="str">
        <f t="shared" si="19"/>
        <v/>
      </c>
      <c r="AB341" s="19">
        <f t="shared" si="8"/>
        <v>4258</v>
      </c>
      <c r="AC341" s="19">
        <f t="shared" si="20"/>
        <v>387.0909091</v>
      </c>
      <c r="AD341" s="19">
        <f t="shared" si="21"/>
        <v>1039</v>
      </c>
      <c r="AE341" s="19" t="str">
        <f t="shared" si="22"/>
        <v>Нет моды</v>
      </c>
      <c r="AF341" s="19">
        <f t="shared" si="23"/>
        <v>346</v>
      </c>
      <c r="AG341" s="19">
        <f t="shared" si="24"/>
        <v>440</v>
      </c>
      <c r="AH341" s="20" t="str">
        <f t="shared" si="14"/>
        <v>Город: 82%; Село: 18%</v>
      </c>
      <c r="AI341" s="21"/>
      <c r="AJ341" s="21"/>
      <c r="AK341" s="21"/>
      <c r="AL341" s="22">
        <f t="shared" si="25"/>
        <v>1</v>
      </c>
    </row>
    <row r="342" ht="12.75" customHeight="1">
      <c r="A342" s="13" t="s">
        <v>55</v>
      </c>
      <c r="B342" s="13" t="str">
        <f>IFERROR(__xludf.DUMMYFUNCTION("REGEXREPLACE(A342, ""\d"", """")"),"         Ивановская область")</f>
        <v>         Ивановская область</v>
      </c>
      <c r="C342" s="14" t="str">
        <f t="shared" si="15"/>
        <v>Ивановская область</v>
      </c>
      <c r="D342" s="3">
        <f t="shared" si="16"/>
        <v>2</v>
      </c>
      <c r="E342" s="15" t="s">
        <v>44</v>
      </c>
      <c r="F342" s="13" t="str">
        <f>IFERROR(__xludf.DUMMYFUNCTION("REGEXEXTRACT(E342,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2" s="16">
        <f t="shared" si="17"/>
        <v>2</v>
      </c>
      <c r="H342" s="13" t="s">
        <v>28</v>
      </c>
      <c r="I342" s="13" t="str">
        <f>IFERROR(__xludf.DUMMYFUNCTION("REGEXREPLACE(H342, "".*\s"", """")"),"человек")</f>
        <v>человек</v>
      </c>
      <c r="J342" s="13" t="s">
        <v>29</v>
      </c>
      <c r="K342" s="17" t="str">
        <f>IFERROR(__xludf.DUMMYFUNCTION("REGEXREPLACE(J342, ""^[\d\s]+"", """")"),"значение показателя за год")</f>
        <v>значение показателя за год</v>
      </c>
      <c r="L342" s="16">
        <f t="shared" si="18"/>
        <v>2</v>
      </c>
      <c r="M342" s="13" t="s">
        <v>30</v>
      </c>
      <c r="N342" s="13" t="str">
        <f>IFERROR(__xludf.DUMMYFUNCTION("REGEXEXTRACT(M342, "" (.+)$"")"),"все население")</f>
        <v>все население</v>
      </c>
      <c r="O342" s="18">
        <v>42.0</v>
      </c>
      <c r="P342" s="23" t="s">
        <v>37</v>
      </c>
      <c r="Q342" s="18">
        <v>23.0</v>
      </c>
      <c r="R342" s="18">
        <v>27.0</v>
      </c>
      <c r="S342" s="23" t="s">
        <v>37</v>
      </c>
      <c r="T342" s="23" t="s">
        <v>37</v>
      </c>
      <c r="U342" s="23" t="s">
        <v>37</v>
      </c>
      <c r="V342" s="23" t="s">
        <v>37</v>
      </c>
      <c r="W342" s="23" t="s">
        <v>37</v>
      </c>
      <c r="X342" s="23" t="s">
        <v>37</v>
      </c>
      <c r="Y342" s="23" t="s">
        <v>37</v>
      </c>
      <c r="Z342" s="19">
        <f t="shared" si="6"/>
        <v>92</v>
      </c>
      <c r="AA342" s="19" t="str">
        <f t="shared" si="19"/>
        <v/>
      </c>
      <c r="AB342" s="19" t="str">
        <f t="shared" si="8"/>
        <v/>
      </c>
      <c r="AC342" s="19">
        <f t="shared" si="20"/>
        <v>30.66666667</v>
      </c>
      <c r="AD342" s="19">
        <f t="shared" si="21"/>
        <v>373</v>
      </c>
      <c r="AE342" s="19" t="str">
        <f t="shared" si="22"/>
        <v>Нет моды</v>
      </c>
      <c r="AF342" s="19">
        <f t="shared" si="23"/>
        <v>23</v>
      </c>
      <c r="AG342" s="19">
        <f t="shared" si="24"/>
        <v>42</v>
      </c>
      <c r="AH342" s="20" t="str">
        <f t="shared" si="14"/>
        <v/>
      </c>
      <c r="AI342" s="24"/>
      <c r="AJ342" s="24"/>
      <c r="AK342" s="24"/>
      <c r="AL342" s="22">
        <f t="shared" si="25"/>
        <v>1</v>
      </c>
    </row>
    <row r="343" ht="12.75" customHeight="1">
      <c r="A343" s="13" t="s">
        <v>55</v>
      </c>
      <c r="B343" s="13" t="str">
        <f>IFERROR(__xludf.DUMMYFUNCTION("REGEXREPLACE(A343, ""\d"", """")"),"         Ивановская область")</f>
        <v>         Ивановская область</v>
      </c>
      <c r="C343" s="14" t="str">
        <f t="shared" si="15"/>
        <v>Ивановская область</v>
      </c>
      <c r="D343" s="3">
        <f t="shared" si="16"/>
        <v>2</v>
      </c>
      <c r="E343" s="15" t="s">
        <v>44</v>
      </c>
      <c r="F343" s="13" t="str">
        <f>IFERROR(__xludf.DUMMYFUNCTION("REGEXEXTRACT(E343,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3" s="16">
        <f t="shared" si="17"/>
        <v>2</v>
      </c>
      <c r="H343" s="13" t="s">
        <v>28</v>
      </c>
      <c r="I343" s="13" t="str">
        <f>IFERROR(__xludf.DUMMYFUNCTION("REGEXREPLACE(H343, "".*\s"", """")"),"человек")</f>
        <v>человек</v>
      </c>
      <c r="J343" s="13" t="s">
        <v>29</v>
      </c>
      <c r="K343" s="17" t="str">
        <f>IFERROR(__xludf.DUMMYFUNCTION("REGEXREPLACE(J343, ""^[\d\s]+"", """")"),"значение показателя за год")</f>
        <v>значение показателя за год</v>
      </c>
      <c r="L343" s="16">
        <f t="shared" si="18"/>
        <v>2</v>
      </c>
      <c r="M343" s="13" t="s">
        <v>31</v>
      </c>
      <c r="N343" s="13" t="str">
        <f>IFERROR(__xludf.DUMMYFUNCTION("REGEXEXTRACT(M343, "" (.+)$"")"),"городское население")</f>
        <v>городское население</v>
      </c>
      <c r="O343" s="18">
        <v>35.0</v>
      </c>
      <c r="P343" s="23" t="s">
        <v>37</v>
      </c>
      <c r="Q343" s="18">
        <v>19.0</v>
      </c>
      <c r="R343" s="18">
        <v>21.0</v>
      </c>
      <c r="S343" s="23" t="s">
        <v>37</v>
      </c>
      <c r="T343" s="23" t="s">
        <v>37</v>
      </c>
      <c r="U343" s="23" t="s">
        <v>37</v>
      </c>
      <c r="V343" s="23" t="s">
        <v>37</v>
      </c>
      <c r="W343" s="23" t="s">
        <v>37</v>
      </c>
      <c r="X343" s="23" t="s">
        <v>37</v>
      </c>
      <c r="Y343" s="23" t="s">
        <v>37</v>
      </c>
      <c r="Z343" s="19" t="str">
        <f t="shared" si="6"/>
        <v/>
      </c>
      <c r="AA343" s="19">
        <f t="shared" si="19"/>
        <v>75</v>
      </c>
      <c r="AB343" s="19" t="str">
        <f t="shared" si="8"/>
        <v/>
      </c>
      <c r="AC343" s="19">
        <f t="shared" si="20"/>
        <v>25</v>
      </c>
      <c r="AD343" s="19">
        <f t="shared" si="21"/>
        <v>25</v>
      </c>
      <c r="AE343" s="19" t="str">
        <f t="shared" si="22"/>
        <v>Нет моды</v>
      </c>
      <c r="AF343" s="19">
        <f t="shared" si="23"/>
        <v>19</v>
      </c>
      <c r="AG343" s="19">
        <f t="shared" si="24"/>
        <v>35</v>
      </c>
      <c r="AH343" s="20" t="str">
        <f t="shared" si="14"/>
        <v/>
      </c>
      <c r="AI343" s="24"/>
      <c r="AJ343" s="24"/>
      <c r="AK343" s="24"/>
      <c r="AL343" s="22">
        <f t="shared" si="25"/>
        <v>1</v>
      </c>
    </row>
    <row r="344" ht="12.75" customHeight="1">
      <c r="A344" s="13" t="s">
        <v>55</v>
      </c>
      <c r="B344" s="13" t="str">
        <f>IFERROR(__xludf.DUMMYFUNCTION("REGEXREPLACE(A344, ""\d"", """")"),"         Ивановская область")</f>
        <v>         Ивановская область</v>
      </c>
      <c r="C344" s="14" t="str">
        <f t="shared" si="15"/>
        <v>Ивановская область</v>
      </c>
      <c r="D344" s="3">
        <f t="shared" si="16"/>
        <v>2</v>
      </c>
      <c r="E344" s="15" t="s">
        <v>44</v>
      </c>
      <c r="F344" s="13" t="str">
        <f>IFERROR(__xludf.DUMMYFUNCTION("REGEXEXTRACT(E344,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4" s="16">
        <f t="shared" si="17"/>
        <v>2</v>
      </c>
      <c r="H344" s="13" t="s">
        <v>28</v>
      </c>
      <c r="I344" s="13" t="str">
        <f>IFERROR(__xludf.DUMMYFUNCTION("REGEXREPLACE(H344, "".*\s"", """")"),"человек")</f>
        <v>человек</v>
      </c>
      <c r="J344" s="13" t="s">
        <v>29</v>
      </c>
      <c r="K344" s="17" t="str">
        <f>IFERROR(__xludf.DUMMYFUNCTION("REGEXREPLACE(J344, ""^[\d\s]+"", """")"),"значение показателя за год")</f>
        <v>значение показателя за год</v>
      </c>
      <c r="L344" s="16">
        <f t="shared" si="18"/>
        <v>2</v>
      </c>
      <c r="M344" s="13" t="s">
        <v>32</v>
      </c>
      <c r="N344" s="13" t="str">
        <f>IFERROR(__xludf.DUMMYFUNCTION("REGEXEXTRACT(M344, "" (.+)$"")"),"сельское население")</f>
        <v>сельское население</v>
      </c>
      <c r="O344" s="18">
        <v>7.0</v>
      </c>
      <c r="P344" s="23" t="s">
        <v>37</v>
      </c>
      <c r="Q344" s="18">
        <v>4.0</v>
      </c>
      <c r="R344" s="18">
        <v>6.0</v>
      </c>
      <c r="S344" s="23" t="s">
        <v>37</v>
      </c>
      <c r="T344" s="23" t="s">
        <v>37</v>
      </c>
      <c r="U344" s="23" t="s">
        <v>37</v>
      </c>
      <c r="V344" s="23" t="s">
        <v>37</v>
      </c>
      <c r="W344" s="23" t="s">
        <v>37</v>
      </c>
      <c r="X344" s="23" t="s">
        <v>37</v>
      </c>
      <c r="Y344" s="23" t="s">
        <v>37</v>
      </c>
      <c r="Z344" s="19" t="str">
        <f t="shared" si="6"/>
        <v/>
      </c>
      <c r="AA344" s="19" t="str">
        <f t="shared" si="19"/>
        <v/>
      </c>
      <c r="AB344" s="19">
        <f t="shared" si="8"/>
        <v>17</v>
      </c>
      <c r="AC344" s="19">
        <f t="shared" si="20"/>
        <v>5.666666667</v>
      </c>
      <c r="AD344" s="19">
        <f t="shared" si="21"/>
        <v>13</v>
      </c>
      <c r="AE344" s="19" t="str">
        <f t="shared" si="22"/>
        <v>Нет моды</v>
      </c>
      <c r="AF344" s="19">
        <f t="shared" si="23"/>
        <v>4</v>
      </c>
      <c r="AG344" s="19">
        <f t="shared" si="24"/>
        <v>7</v>
      </c>
      <c r="AH344" s="20" t="str">
        <f t="shared" si="14"/>
        <v>Город: 82%; Село: 18%</v>
      </c>
      <c r="AI344" s="24"/>
      <c r="AJ344" s="24"/>
      <c r="AK344" s="24"/>
      <c r="AL344" s="22">
        <f t="shared" si="25"/>
        <v>1</v>
      </c>
    </row>
    <row r="345" ht="12.75" customHeight="1">
      <c r="A345" s="13" t="s">
        <v>55</v>
      </c>
      <c r="B345" s="13" t="str">
        <f>IFERROR(__xludf.DUMMYFUNCTION("REGEXREPLACE(A345, ""\d"", """")"),"         Ивановская область")</f>
        <v>         Ивановская область</v>
      </c>
      <c r="C345" s="14" t="str">
        <f t="shared" si="15"/>
        <v>Ивановская область</v>
      </c>
      <c r="D345" s="3">
        <f t="shared" si="16"/>
        <v>2</v>
      </c>
      <c r="E345" s="15" t="s">
        <v>45</v>
      </c>
      <c r="F345" s="13" t="str">
        <f>IFERROR(__xludf.DUMMYFUNCTION("REGEXEXTRACT(E345, ""[А-Яа-я].*"")"),"Самоубийство")</f>
        <v>Самоубийство</v>
      </c>
      <c r="G345" s="16">
        <f t="shared" si="17"/>
        <v>2</v>
      </c>
      <c r="H345" s="13" t="s">
        <v>28</v>
      </c>
      <c r="I345" s="13" t="str">
        <f>IFERROR(__xludf.DUMMYFUNCTION("REGEXREPLACE(H345, "".*\s"", """")"),"человек")</f>
        <v>человек</v>
      </c>
      <c r="J345" s="13" t="s">
        <v>29</v>
      </c>
      <c r="K345" s="17" t="str">
        <f>IFERROR(__xludf.DUMMYFUNCTION("REGEXREPLACE(J345, ""^[\d\s]+"", """")"),"значение показателя за год")</f>
        <v>значение показателя за год</v>
      </c>
      <c r="L345" s="16">
        <f t="shared" si="18"/>
        <v>2</v>
      </c>
      <c r="M345" s="13" t="s">
        <v>30</v>
      </c>
      <c r="N345" s="13" t="str">
        <f>IFERROR(__xludf.DUMMYFUNCTION("REGEXEXTRACT(M345, "" (.+)$"")"),"все население")</f>
        <v>все население</v>
      </c>
      <c r="O345" s="18">
        <v>234.0</v>
      </c>
      <c r="P345" s="18">
        <v>248.0</v>
      </c>
      <c r="Q345" s="18">
        <v>220.0</v>
      </c>
      <c r="R345" s="18">
        <v>221.0</v>
      </c>
      <c r="S345" s="18">
        <v>219.0</v>
      </c>
      <c r="T345" s="18">
        <v>225.0</v>
      </c>
      <c r="U345" s="18">
        <v>172.0</v>
      </c>
      <c r="V345" s="18">
        <v>155.0</v>
      </c>
      <c r="W345" s="18">
        <v>135.0</v>
      </c>
      <c r="X345" s="18">
        <v>133.0</v>
      </c>
      <c r="Y345" s="18">
        <v>122.0</v>
      </c>
      <c r="Z345" s="19">
        <f t="shared" si="6"/>
        <v>2084</v>
      </c>
      <c r="AA345" s="19" t="str">
        <f t="shared" si="19"/>
        <v/>
      </c>
      <c r="AB345" s="19" t="str">
        <f t="shared" si="8"/>
        <v/>
      </c>
      <c r="AC345" s="19">
        <f t="shared" si="20"/>
        <v>189.4545455</v>
      </c>
      <c r="AD345" s="19">
        <f t="shared" si="21"/>
        <v>163.5</v>
      </c>
      <c r="AE345" s="19" t="str">
        <f t="shared" si="22"/>
        <v>Нет моды</v>
      </c>
      <c r="AF345" s="19">
        <f t="shared" si="23"/>
        <v>122</v>
      </c>
      <c r="AG345" s="19">
        <f t="shared" si="24"/>
        <v>248</v>
      </c>
      <c r="AH345" s="20" t="str">
        <f t="shared" si="14"/>
        <v/>
      </c>
      <c r="AI345" s="21"/>
      <c r="AJ345" s="21"/>
      <c r="AK345" s="21"/>
      <c r="AL345" s="22">
        <f t="shared" si="25"/>
        <v>1</v>
      </c>
    </row>
    <row r="346" ht="12.75" customHeight="1">
      <c r="A346" s="13" t="s">
        <v>55</v>
      </c>
      <c r="B346" s="13" t="str">
        <f>IFERROR(__xludf.DUMMYFUNCTION("REGEXREPLACE(A346, ""\d"", """")"),"         Ивановская область")</f>
        <v>         Ивановская область</v>
      </c>
      <c r="C346" s="14" t="str">
        <f t="shared" si="15"/>
        <v>Ивановская область</v>
      </c>
      <c r="D346" s="3">
        <f t="shared" si="16"/>
        <v>2</v>
      </c>
      <c r="E346" s="15" t="s">
        <v>45</v>
      </c>
      <c r="F346" s="13" t="str">
        <f>IFERROR(__xludf.DUMMYFUNCTION("REGEXEXTRACT(E346, ""[А-Яа-я].*"")"),"Самоубийство")</f>
        <v>Самоубийство</v>
      </c>
      <c r="G346" s="16">
        <f t="shared" si="17"/>
        <v>2</v>
      </c>
      <c r="H346" s="13" t="s">
        <v>28</v>
      </c>
      <c r="I346" s="13" t="str">
        <f>IFERROR(__xludf.DUMMYFUNCTION("REGEXREPLACE(H346, "".*\s"", """")"),"человек")</f>
        <v>человек</v>
      </c>
      <c r="J346" s="13" t="s">
        <v>29</v>
      </c>
      <c r="K346" s="17" t="str">
        <f>IFERROR(__xludf.DUMMYFUNCTION("REGEXREPLACE(J346, ""^[\d\s]+"", """")"),"значение показателя за год")</f>
        <v>значение показателя за год</v>
      </c>
      <c r="L346" s="16">
        <f t="shared" si="18"/>
        <v>2</v>
      </c>
      <c r="M346" s="13" t="s">
        <v>31</v>
      </c>
      <c r="N346" s="13" t="str">
        <f>IFERROR(__xludf.DUMMYFUNCTION("REGEXEXTRACT(M346, "" (.+)$"")"),"городское население")</f>
        <v>городское население</v>
      </c>
      <c r="O346" s="18">
        <v>183.0</v>
      </c>
      <c r="P346" s="18">
        <v>201.0</v>
      </c>
      <c r="Q346" s="18">
        <v>169.0</v>
      </c>
      <c r="R346" s="18">
        <v>166.0</v>
      </c>
      <c r="S346" s="18">
        <v>165.0</v>
      </c>
      <c r="T346" s="18">
        <v>169.0</v>
      </c>
      <c r="U346" s="18">
        <v>136.0</v>
      </c>
      <c r="V346" s="18">
        <v>125.0</v>
      </c>
      <c r="W346" s="18">
        <v>112.0</v>
      </c>
      <c r="X346" s="18">
        <v>100.0</v>
      </c>
      <c r="Y346" s="18">
        <v>94.0</v>
      </c>
      <c r="Z346" s="19" t="str">
        <f t="shared" si="6"/>
        <v/>
      </c>
      <c r="AA346" s="19">
        <f t="shared" si="19"/>
        <v>1620</v>
      </c>
      <c r="AB346" s="19" t="str">
        <f t="shared" si="8"/>
        <v/>
      </c>
      <c r="AC346" s="19">
        <f t="shared" si="20"/>
        <v>147.2727273</v>
      </c>
      <c r="AD346" s="19">
        <f t="shared" si="21"/>
        <v>167.5</v>
      </c>
      <c r="AE346" s="19" t="str">
        <f t="shared" si="22"/>
        <v>Нет моды</v>
      </c>
      <c r="AF346" s="19">
        <f t="shared" si="23"/>
        <v>94</v>
      </c>
      <c r="AG346" s="19">
        <f t="shared" si="24"/>
        <v>201</v>
      </c>
      <c r="AH346" s="20" t="str">
        <f t="shared" si="14"/>
        <v/>
      </c>
      <c r="AI346" s="21"/>
      <c r="AJ346" s="21"/>
      <c r="AK346" s="21"/>
      <c r="AL346" s="22">
        <f t="shared" si="25"/>
        <v>1</v>
      </c>
    </row>
    <row r="347" ht="12.75" customHeight="1">
      <c r="A347" s="13" t="s">
        <v>55</v>
      </c>
      <c r="B347" s="13" t="str">
        <f>IFERROR(__xludf.DUMMYFUNCTION("REGEXREPLACE(A347, ""\d"", """")"),"         Ивановская область")</f>
        <v>         Ивановская область</v>
      </c>
      <c r="C347" s="14" t="str">
        <f t="shared" si="15"/>
        <v>Ивановская область</v>
      </c>
      <c r="D347" s="3">
        <f t="shared" si="16"/>
        <v>2</v>
      </c>
      <c r="E347" s="15" t="s">
        <v>45</v>
      </c>
      <c r="F347" s="13" t="str">
        <f>IFERROR(__xludf.DUMMYFUNCTION("REGEXEXTRACT(E347, ""[А-Яа-я].*"")"),"Самоубийство")</f>
        <v>Самоубийство</v>
      </c>
      <c r="G347" s="16">
        <f t="shared" si="17"/>
        <v>2</v>
      </c>
      <c r="H347" s="13" t="s">
        <v>28</v>
      </c>
      <c r="I347" s="13" t="str">
        <f>IFERROR(__xludf.DUMMYFUNCTION("REGEXREPLACE(H347, "".*\s"", """")"),"человек")</f>
        <v>человек</v>
      </c>
      <c r="J347" s="13" t="s">
        <v>29</v>
      </c>
      <c r="K347" s="17" t="str">
        <f>IFERROR(__xludf.DUMMYFUNCTION("REGEXREPLACE(J347, ""^[\d\s]+"", """")"),"значение показателя за год")</f>
        <v>значение показателя за год</v>
      </c>
      <c r="L347" s="16">
        <f t="shared" si="18"/>
        <v>2</v>
      </c>
      <c r="M347" s="13" t="s">
        <v>32</v>
      </c>
      <c r="N347" s="13" t="str">
        <f>IFERROR(__xludf.DUMMYFUNCTION("REGEXEXTRACT(M347, "" (.+)$"")"),"сельское население")</f>
        <v>сельское население</v>
      </c>
      <c r="O347" s="18">
        <v>51.0</v>
      </c>
      <c r="P347" s="18">
        <v>47.0</v>
      </c>
      <c r="Q347" s="18">
        <v>51.0</v>
      </c>
      <c r="R347" s="18">
        <v>55.0</v>
      </c>
      <c r="S347" s="18">
        <v>54.0</v>
      </c>
      <c r="T347" s="18">
        <v>56.0</v>
      </c>
      <c r="U347" s="18">
        <v>36.0</v>
      </c>
      <c r="V347" s="18">
        <v>30.0</v>
      </c>
      <c r="W347" s="18">
        <v>23.0</v>
      </c>
      <c r="X347" s="18">
        <v>33.0</v>
      </c>
      <c r="Y347" s="18">
        <v>28.0</v>
      </c>
      <c r="Z347" s="19" t="str">
        <f t="shared" si="6"/>
        <v/>
      </c>
      <c r="AA347" s="19" t="str">
        <f t="shared" si="19"/>
        <v/>
      </c>
      <c r="AB347" s="19">
        <f t="shared" si="8"/>
        <v>464</v>
      </c>
      <c r="AC347" s="19">
        <f t="shared" si="20"/>
        <v>42.18181818</v>
      </c>
      <c r="AD347" s="19">
        <f t="shared" si="21"/>
        <v>75</v>
      </c>
      <c r="AE347" s="19" t="str">
        <f t="shared" si="22"/>
        <v>Нет моды</v>
      </c>
      <c r="AF347" s="19">
        <f t="shared" si="23"/>
        <v>23</v>
      </c>
      <c r="AG347" s="19">
        <f t="shared" si="24"/>
        <v>56</v>
      </c>
      <c r="AH347" s="20" t="str">
        <f t="shared" si="14"/>
        <v>Город: 78%; Село: 22%</v>
      </c>
      <c r="AI347" s="21"/>
      <c r="AJ347" s="21"/>
      <c r="AK347" s="21"/>
      <c r="AL347" s="22">
        <f t="shared" si="25"/>
        <v>1</v>
      </c>
    </row>
    <row r="348" ht="12.75" customHeight="1">
      <c r="A348" s="13" t="s">
        <v>55</v>
      </c>
      <c r="B348" s="13" t="str">
        <f>IFERROR(__xludf.DUMMYFUNCTION("REGEXREPLACE(A348, ""\d"", """")"),"         Ивановская область")</f>
        <v>         Ивановская область</v>
      </c>
      <c r="C348" s="14" t="str">
        <f t="shared" si="15"/>
        <v>Ивановская область</v>
      </c>
      <c r="D348" s="3">
        <f t="shared" si="16"/>
        <v>2</v>
      </c>
      <c r="E348" s="15" t="s">
        <v>46</v>
      </c>
      <c r="F348" s="13" t="str">
        <f>IFERROR(__xludf.DUMMYFUNCTION("REGEXEXTRACT(E348, ""[А-Яа-я].*"")"),"Случ.отравл.алкоголем")</f>
        <v>Случ.отравл.алкоголем</v>
      </c>
      <c r="G348" s="16">
        <f t="shared" si="17"/>
        <v>2</v>
      </c>
      <c r="H348" s="13" t="s">
        <v>28</v>
      </c>
      <c r="I348" s="13" t="str">
        <f>IFERROR(__xludf.DUMMYFUNCTION("REGEXREPLACE(H348, "".*\s"", """")"),"человек")</f>
        <v>человек</v>
      </c>
      <c r="J348" s="13" t="s">
        <v>29</v>
      </c>
      <c r="K348" s="17" t="str">
        <f>IFERROR(__xludf.DUMMYFUNCTION("REGEXREPLACE(J348, ""^[\d\s]+"", """")"),"значение показателя за год")</f>
        <v>значение показателя за год</v>
      </c>
      <c r="L348" s="16">
        <f t="shared" si="18"/>
        <v>2</v>
      </c>
      <c r="M348" s="13" t="s">
        <v>30</v>
      </c>
      <c r="N348" s="13" t="str">
        <f>IFERROR(__xludf.DUMMYFUNCTION("REGEXEXTRACT(M348, "" (.+)$"")"),"все население")</f>
        <v>все население</v>
      </c>
      <c r="O348" s="18">
        <v>158.0</v>
      </c>
      <c r="P348" s="18">
        <v>124.0</v>
      </c>
      <c r="Q348" s="18">
        <v>216.0</v>
      </c>
      <c r="R348" s="18">
        <v>171.0</v>
      </c>
      <c r="S348" s="18">
        <v>200.0</v>
      </c>
      <c r="T348" s="18">
        <v>177.0</v>
      </c>
      <c r="U348" s="18">
        <v>76.0</v>
      </c>
      <c r="V348" s="18">
        <v>129.0</v>
      </c>
      <c r="W348" s="18">
        <v>139.0</v>
      </c>
      <c r="X348" s="18">
        <v>93.0</v>
      </c>
      <c r="Y348" s="18">
        <v>125.0</v>
      </c>
      <c r="Z348" s="19">
        <f t="shared" si="6"/>
        <v>1608</v>
      </c>
      <c r="AA348" s="19" t="str">
        <f t="shared" si="19"/>
        <v/>
      </c>
      <c r="AB348" s="19" t="str">
        <f t="shared" si="8"/>
        <v/>
      </c>
      <c r="AC348" s="19">
        <f t="shared" si="20"/>
        <v>146.1818182</v>
      </c>
      <c r="AD348" s="19">
        <f t="shared" si="21"/>
        <v>66</v>
      </c>
      <c r="AE348" s="19" t="str">
        <f t="shared" si="22"/>
        <v>Нет моды</v>
      </c>
      <c r="AF348" s="19">
        <f t="shared" si="23"/>
        <v>76</v>
      </c>
      <c r="AG348" s="19">
        <f t="shared" si="24"/>
        <v>216</v>
      </c>
      <c r="AH348" s="20" t="str">
        <f t="shared" si="14"/>
        <v/>
      </c>
      <c r="AI348" s="21"/>
      <c r="AJ348" s="21"/>
      <c r="AK348" s="21"/>
      <c r="AL348" s="22">
        <f t="shared" si="25"/>
        <v>1</v>
      </c>
    </row>
    <row r="349" ht="12.75" customHeight="1">
      <c r="A349" s="13" t="s">
        <v>55</v>
      </c>
      <c r="B349" s="13" t="str">
        <f>IFERROR(__xludf.DUMMYFUNCTION("REGEXREPLACE(A349, ""\d"", """")"),"         Ивановская область")</f>
        <v>         Ивановская область</v>
      </c>
      <c r="C349" s="14" t="str">
        <f t="shared" si="15"/>
        <v>Ивановская область</v>
      </c>
      <c r="D349" s="3">
        <f t="shared" si="16"/>
        <v>2</v>
      </c>
      <c r="E349" s="15" t="s">
        <v>46</v>
      </c>
      <c r="F349" s="13" t="str">
        <f>IFERROR(__xludf.DUMMYFUNCTION("REGEXEXTRACT(E349, ""[А-Яа-я].*"")"),"Случ.отравл.алкоголем")</f>
        <v>Случ.отравл.алкоголем</v>
      </c>
      <c r="G349" s="16">
        <f t="shared" si="17"/>
        <v>2</v>
      </c>
      <c r="H349" s="13" t="s">
        <v>28</v>
      </c>
      <c r="I349" s="13" t="str">
        <f>IFERROR(__xludf.DUMMYFUNCTION("REGEXREPLACE(H349, "".*\s"", """")"),"человек")</f>
        <v>человек</v>
      </c>
      <c r="J349" s="13" t="s">
        <v>29</v>
      </c>
      <c r="K349" s="17" t="str">
        <f>IFERROR(__xludf.DUMMYFUNCTION("REGEXREPLACE(J349, ""^[\d\s]+"", """")"),"значение показателя за год")</f>
        <v>значение показателя за год</v>
      </c>
      <c r="L349" s="16">
        <f t="shared" si="18"/>
        <v>2</v>
      </c>
      <c r="M349" s="13" t="s">
        <v>31</v>
      </c>
      <c r="N349" s="13" t="str">
        <f>IFERROR(__xludf.DUMMYFUNCTION("REGEXEXTRACT(M349, "" (.+)$"")"),"городское население")</f>
        <v>городское население</v>
      </c>
      <c r="O349" s="18">
        <v>120.0</v>
      </c>
      <c r="P349" s="18">
        <v>99.0</v>
      </c>
      <c r="Q349" s="18">
        <v>172.0</v>
      </c>
      <c r="R349" s="18">
        <v>133.0</v>
      </c>
      <c r="S349" s="18">
        <v>151.0</v>
      </c>
      <c r="T349" s="18">
        <v>135.0</v>
      </c>
      <c r="U349" s="18">
        <v>58.0</v>
      </c>
      <c r="V349" s="18">
        <v>98.0</v>
      </c>
      <c r="W349" s="18">
        <v>115.0</v>
      </c>
      <c r="X349" s="18">
        <v>75.0</v>
      </c>
      <c r="Y349" s="18">
        <v>104.0</v>
      </c>
      <c r="Z349" s="19" t="str">
        <f t="shared" si="6"/>
        <v/>
      </c>
      <c r="AA349" s="19">
        <f t="shared" si="19"/>
        <v>1260</v>
      </c>
      <c r="AB349" s="19" t="str">
        <f t="shared" si="8"/>
        <v/>
      </c>
      <c r="AC349" s="19">
        <f t="shared" si="20"/>
        <v>114.5454545</v>
      </c>
      <c r="AD349" s="19">
        <f t="shared" si="21"/>
        <v>127</v>
      </c>
      <c r="AE349" s="19" t="str">
        <f t="shared" si="22"/>
        <v>Нет моды</v>
      </c>
      <c r="AF349" s="19">
        <f t="shared" si="23"/>
        <v>58</v>
      </c>
      <c r="AG349" s="19">
        <f t="shared" si="24"/>
        <v>172</v>
      </c>
      <c r="AH349" s="20" t="str">
        <f t="shared" si="14"/>
        <v/>
      </c>
      <c r="AI349" s="21"/>
      <c r="AJ349" s="21"/>
      <c r="AK349" s="21"/>
      <c r="AL349" s="22">
        <f t="shared" si="25"/>
        <v>1</v>
      </c>
    </row>
    <row r="350" ht="12.75" customHeight="1">
      <c r="A350" s="13" t="s">
        <v>55</v>
      </c>
      <c r="B350" s="13" t="str">
        <f>IFERROR(__xludf.DUMMYFUNCTION("REGEXREPLACE(A350, ""\d"", """")"),"         Ивановская область")</f>
        <v>         Ивановская область</v>
      </c>
      <c r="C350" s="14" t="str">
        <f t="shared" si="15"/>
        <v>Ивановская область</v>
      </c>
      <c r="D350" s="3">
        <f t="shared" si="16"/>
        <v>2</v>
      </c>
      <c r="E350" s="15" t="s">
        <v>46</v>
      </c>
      <c r="F350" s="13" t="str">
        <f>IFERROR(__xludf.DUMMYFUNCTION("REGEXEXTRACT(E350, ""[А-Яа-я].*"")"),"Случ.отравл.алкоголем")</f>
        <v>Случ.отравл.алкоголем</v>
      </c>
      <c r="G350" s="16">
        <f t="shared" si="17"/>
        <v>2</v>
      </c>
      <c r="H350" s="13" t="s">
        <v>28</v>
      </c>
      <c r="I350" s="13" t="str">
        <f>IFERROR(__xludf.DUMMYFUNCTION("REGEXREPLACE(H350, "".*\s"", """")"),"человек")</f>
        <v>человек</v>
      </c>
      <c r="J350" s="13" t="s">
        <v>29</v>
      </c>
      <c r="K350" s="17" t="str">
        <f>IFERROR(__xludf.DUMMYFUNCTION("REGEXREPLACE(J350, ""^[\d\s]+"", """")"),"значение показателя за год")</f>
        <v>значение показателя за год</v>
      </c>
      <c r="L350" s="16">
        <f t="shared" si="18"/>
        <v>2</v>
      </c>
      <c r="M350" s="13" t="s">
        <v>32</v>
      </c>
      <c r="N350" s="13" t="str">
        <f>IFERROR(__xludf.DUMMYFUNCTION("REGEXEXTRACT(M350, "" (.+)$"")"),"сельское население")</f>
        <v>сельское население</v>
      </c>
      <c r="O350" s="18">
        <v>38.0</v>
      </c>
      <c r="P350" s="18">
        <v>25.0</v>
      </c>
      <c r="Q350" s="18">
        <v>44.0</v>
      </c>
      <c r="R350" s="18">
        <v>38.0</v>
      </c>
      <c r="S350" s="18">
        <v>49.0</v>
      </c>
      <c r="T350" s="18">
        <v>42.0</v>
      </c>
      <c r="U350" s="18">
        <v>18.0</v>
      </c>
      <c r="V350" s="18">
        <v>31.0</v>
      </c>
      <c r="W350" s="18">
        <v>24.0</v>
      </c>
      <c r="X350" s="18">
        <v>18.0</v>
      </c>
      <c r="Y350" s="18">
        <v>21.0</v>
      </c>
      <c r="Z350" s="19" t="str">
        <f t="shared" si="6"/>
        <v/>
      </c>
      <c r="AA350" s="19" t="str">
        <f t="shared" si="19"/>
        <v/>
      </c>
      <c r="AB350" s="19">
        <f t="shared" si="8"/>
        <v>348</v>
      </c>
      <c r="AC350" s="19">
        <f t="shared" si="20"/>
        <v>31.63636364</v>
      </c>
      <c r="AD350" s="19">
        <f t="shared" si="21"/>
        <v>53.5</v>
      </c>
      <c r="AE350" s="19" t="str">
        <f t="shared" si="22"/>
        <v>Нет моды</v>
      </c>
      <c r="AF350" s="19">
        <f t="shared" si="23"/>
        <v>18</v>
      </c>
      <c r="AG350" s="19">
        <f t="shared" si="24"/>
        <v>49</v>
      </c>
      <c r="AH350" s="20" t="str">
        <f t="shared" si="14"/>
        <v>Город: 78%; Село: 22%</v>
      </c>
      <c r="AI350" s="21"/>
      <c r="AJ350" s="21"/>
      <c r="AK350" s="21"/>
      <c r="AL350" s="22">
        <f t="shared" si="25"/>
        <v>1</v>
      </c>
    </row>
    <row r="351" ht="12.75" customHeight="1">
      <c r="A351" s="13" t="s">
        <v>55</v>
      </c>
      <c r="B351" s="13" t="str">
        <f>IFERROR(__xludf.DUMMYFUNCTION("REGEXREPLACE(A351, ""\d"", """")"),"         Ивановская область")</f>
        <v>         Ивановская область</v>
      </c>
      <c r="C351" s="14" t="str">
        <f t="shared" si="15"/>
        <v>Ивановская область</v>
      </c>
      <c r="D351" s="3">
        <f t="shared" si="16"/>
        <v>2</v>
      </c>
      <c r="E351" s="15" t="s">
        <v>47</v>
      </c>
      <c r="F351" s="13" t="str">
        <f>IFERROR(__xludf.DUMMYFUNCTION("REGEXEXTRACT(E351, ""[А-Яа-я].*"")"),"транспортные травмы всех видов")</f>
        <v>транспортные травмы всех видов</v>
      </c>
      <c r="G351" s="16">
        <f t="shared" si="17"/>
        <v>2</v>
      </c>
      <c r="H351" s="13" t="s">
        <v>28</v>
      </c>
      <c r="I351" s="13" t="str">
        <f>IFERROR(__xludf.DUMMYFUNCTION("REGEXREPLACE(H351, "".*\s"", """")"),"человек")</f>
        <v>человек</v>
      </c>
      <c r="J351" s="13" t="s">
        <v>29</v>
      </c>
      <c r="K351" s="17" t="str">
        <f>IFERROR(__xludf.DUMMYFUNCTION("REGEXREPLACE(J351, ""^[\d\s]+"", """")"),"значение показателя за год")</f>
        <v>значение показателя за год</v>
      </c>
      <c r="L351" s="16">
        <f t="shared" si="18"/>
        <v>2</v>
      </c>
      <c r="M351" s="13" t="s">
        <v>30</v>
      </c>
      <c r="N351" s="13" t="str">
        <f>IFERROR(__xludf.DUMMYFUNCTION("REGEXEXTRACT(M351, "" (.+)$"")"),"все население")</f>
        <v>все население</v>
      </c>
      <c r="O351" s="18">
        <v>169.0</v>
      </c>
      <c r="P351" s="18">
        <v>174.0</v>
      </c>
      <c r="Q351" s="18">
        <v>150.0</v>
      </c>
      <c r="R351" s="18">
        <v>112.0</v>
      </c>
      <c r="S351" s="23" t="s">
        <v>37</v>
      </c>
      <c r="T351" s="23" t="s">
        <v>37</v>
      </c>
      <c r="U351" s="23" t="s">
        <v>37</v>
      </c>
      <c r="V351" s="23" t="s">
        <v>37</v>
      </c>
      <c r="W351" s="23" t="s">
        <v>37</v>
      </c>
      <c r="X351" s="23" t="s">
        <v>37</v>
      </c>
      <c r="Y351" s="23" t="s">
        <v>37</v>
      </c>
      <c r="Z351" s="19">
        <f t="shared" si="6"/>
        <v>605</v>
      </c>
      <c r="AA351" s="19" t="str">
        <f t="shared" si="19"/>
        <v/>
      </c>
      <c r="AB351" s="19" t="str">
        <f t="shared" si="8"/>
        <v/>
      </c>
      <c r="AC351" s="19">
        <f t="shared" si="20"/>
        <v>151.25</v>
      </c>
      <c r="AD351" s="19">
        <f t="shared" si="21"/>
        <v>38</v>
      </c>
      <c r="AE351" s="19" t="str">
        <f t="shared" si="22"/>
        <v>Нет моды</v>
      </c>
      <c r="AF351" s="19">
        <f t="shared" si="23"/>
        <v>112</v>
      </c>
      <c r="AG351" s="19">
        <f t="shared" si="24"/>
        <v>174</v>
      </c>
      <c r="AH351" s="20" t="str">
        <f t="shared" si="14"/>
        <v/>
      </c>
      <c r="AI351" s="24"/>
      <c r="AJ351" s="24"/>
      <c r="AK351" s="24"/>
      <c r="AL351" s="22">
        <f t="shared" si="25"/>
        <v>1</v>
      </c>
    </row>
    <row r="352" ht="12.75" customHeight="1">
      <c r="A352" s="13" t="s">
        <v>55</v>
      </c>
      <c r="B352" s="13" t="str">
        <f>IFERROR(__xludf.DUMMYFUNCTION("REGEXREPLACE(A352, ""\d"", """")"),"         Ивановская область")</f>
        <v>         Ивановская область</v>
      </c>
      <c r="C352" s="14" t="str">
        <f t="shared" si="15"/>
        <v>Ивановская область</v>
      </c>
      <c r="D352" s="3">
        <f t="shared" si="16"/>
        <v>2</v>
      </c>
      <c r="E352" s="15" t="s">
        <v>47</v>
      </c>
      <c r="F352" s="13" t="str">
        <f>IFERROR(__xludf.DUMMYFUNCTION("REGEXEXTRACT(E352, ""[А-Яа-я].*"")"),"транспортные травмы всех видов")</f>
        <v>транспортные травмы всех видов</v>
      </c>
      <c r="G352" s="16">
        <f t="shared" si="17"/>
        <v>2</v>
      </c>
      <c r="H352" s="13" t="s">
        <v>28</v>
      </c>
      <c r="I352" s="13" t="str">
        <f>IFERROR(__xludf.DUMMYFUNCTION("REGEXREPLACE(H352, "".*\s"", """")"),"человек")</f>
        <v>человек</v>
      </c>
      <c r="J352" s="13" t="s">
        <v>29</v>
      </c>
      <c r="K352" s="17" t="str">
        <f>IFERROR(__xludf.DUMMYFUNCTION("REGEXREPLACE(J352, ""^[\d\s]+"", """")"),"значение показателя за год")</f>
        <v>значение показателя за год</v>
      </c>
      <c r="L352" s="16">
        <f t="shared" si="18"/>
        <v>2</v>
      </c>
      <c r="M352" s="13" t="s">
        <v>31</v>
      </c>
      <c r="N352" s="13" t="str">
        <f>IFERROR(__xludf.DUMMYFUNCTION("REGEXEXTRACT(M352, "" (.+)$"")"),"городское население")</f>
        <v>городское население</v>
      </c>
      <c r="O352" s="18">
        <v>136.0</v>
      </c>
      <c r="P352" s="18">
        <v>136.0</v>
      </c>
      <c r="Q352" s="18">
        <v>104.0</v>
      </c>
      <c r="R352" s="18">
        <v>84.0</v>
      </c>
      <c r="S352" s="23" t="s">
        <v>37</v>
      </c>
      <c r="T352" s="23" t="s">
        <v>37</v>
      </c>
      <c r="U352" s="23" t="s">
        <v>37</v>
      </c>
      <c r="V352" s="23" t="s">
        <v>37</v>
      </c>
      <c r="W352" s="23" t="s">
        <v>37</v>
      </c>
      <c r="X352" s="23" t="s">
        <v>37</v>
      </c>
      <c r="Y352" s="23" t="s">
        <v>37</v>
      </c>
      <c r="Z352" s="19" t="str">
        <f t="shared" si="6"/>
        <v/>
      </c>
      <c r="AA352" s="19">
        <f t="shared" si="19"/>
        <v>460</v>
      </c>
      <c r="AB352" s="19" t="str">
        <f t="shared" si="8"/>
        <v/>
      </c>
      <c r="AC352" s="19">
        <f t="shared" si="20"/>
        <v>115</v>
      </c>
      <c r="AD352" s="19">
        <f t="shared" si="21"/>
        <v>136</v>
      </c>
      <c r="AE352" s="19" t="str">
        <f t="shared" si="22"/>
        <v>Нет моды</v>
      </c>
      <c r="AF352" s="19">
        <f t="shared" si="23"/>
        <v>84</v>
      </c>
      <c r="AG352" s="19">
        <f t="shared" si="24"/>
        <v>136</v>
      </c>
      <c r="AH352" s="20" t="str">
        <f t="shared" si="14"/>
        <v/>
      </c>
      <c r="AI352" s="24"/>
      <c r="AJ352" s="24"/>
      <c r="AK352" s="24"/>
      <c r="AL352" s="22">
        <f t="shared" si="25"/>
        <v>1</v>
      </c>
    </row>
    <row r="353" ht="12.75" customHeight="1">
      <c r="A353" s="13" t="s">
        <v>55</v>
      </c>
      <c r="B353" s="13" t="str">
        <f>IFERROR(__xludf.DUMMYFUNCTION("REGEXREPLACE(A353, ""\d"", """")"),"         Ивановская область")</f>
        <v>         Ивановская область</v>
      </c>
      <c r="C353" s="14" t="str">
        <f t="shared" si="15"/>
        <v>Ивановская область</v>
      </c>
      <c r="D353" s="3">
        <f t="shared" si="16"/>
        <v>2</v>
      </c>
      <c r="E353" s="15" t="s">
        <v>47</v>
      </c>
      <c r="F353" s="13" t="str">
        <f>IFERROR(__xludf.DUMMYFUNCTION("REGEXEXTRACT(E353, ""[А-Яа-я].*"")"),"транспортные травмы всех видов")</f>
        <v>транспортные травмы всех видов</v>
      </c>
      <c r="G353" s="16">
        <f t="shared" si="17"/>
        <v>2</v>
      </c>
      <c r="H353" s="13" t="s">
        <v>28</v>
      </c>
      <c r="I353" s="13" t="str">
        <f>IFERROR(__xludf.DUMMYFUNCTION("REGEXREPLACE(H353, "".*\s"", """")"),"человек")</f>
        <v>человек</v>
      </c>
      <c r="J353" s="13" t="s">
        <v>29</v>
      </c>
      <c r="K353" s="17" t="str">
        <f>IFERROR(__xludf.DUMMYFUNCTION("REGEXREPLACE(J353, ""^[\d\s]+"", """")"),"значение показателя за год")</f>
        <v>значение показателя за год</v>
      </c>
      <c r="L353" s="16">
        <f t="shared" si="18"/>
        <v>2</v>
      </c>
      <c r="M353" s="13" t="s">
        <v>32</v>
      </c>
      <c r="N353" s="13" t="str">
        <f>IFERROR(__xludf.DUMMYFUNCTION("REGEXEXTRACT(M353, "" (.+)$"")"),"сельское население")</f>
        <v>сельское население</v>
      </c>
      <c r="O353" s="18">
        <v>33.0</v>
      </c>
      <c r="P353" s="18">
        <v>38.0</v>
      </c>
      <c r="Q353" s="18">
        <v>46.0</v>
      </c>
      <c r="R353" s="18">
        <v>28.0</v>
      </c>
      <c r="S353" s="23" t="s">
        <v>37</v>
      </c>
      <c r="T353" s="23" t="s">
        <v>37</v>
      </c>
      <c r="U353" s="23" t="s">
        <v>37</v>
      </c>
      <c r="V353" s="23" t="s">
        <v>37</v>
      </c>
      <c r="W353" s="23" t="s">
        <v>37</v>
      </c>
      <c r="X353" s="23" t="s">
        <v>37</v>
      </c>
      <c r="Y353" s="23" t="s">
        <v>37</v>
      </c>
      <c r="Z353" s="19" t="str">
        <f t="shared" si="6"/>
        <v/>
      </c>
      <c r="AA353" s="19" t="str">
        <f t="shared" si="19"/>
        <v/>
      </c>
      <c r="AB353" s="19">
        <f t="shared" si="8"/>
        <v>145</v>
      </c>
      <c r="AC353" s="19">
        <f t="shared" si="20"/>
        <v>36.25</v>
      </c>
      <c r="AD353" s="19">
        <f t="shared" si="21"/>
        <v>65</v>
      </c>
      <c r="AE353" s="19" t="str">
        <f t="shared" si="22"/>
        <v>Нет моды</v>
      </c>
      <c r="AF353" s="19">
        <f t="shared" si="23"/>
        <v>28</v>
      </c>
      <c r="AG353" s="19">
        <f t="shared" si="24"/>
        <v>46</v>
      </c>
      <c r="AH353" s="20" t="str">
        <f t="shared" si="14"/>
        <v>Город: 76%; Село: 24%</v>
      </c>
      <c r="AI353" s="24"/>
      <c r="AJ353" s="24"/>
      <c r="AK353" s="24"/>
      <c r="AL353" s="22">
        <f t="shared" si="25"/>
        <v>1</v>
      </c>
    </row>
    <row r="354" ht="12.75" customHeight="1">
      <c r="A354" s="13" t="s">
        <v>55</v>
      </c>
      <c r="B354" s="13" t="str">
        <f>IFERROR(__xludf.DUMMYFUNCTION("REGEXREPLACE(A354, ""\d"", """")"),"         Ивановская область")</f>
        <v>         Ивановская область</v>
      </c>
      <c r="C354" s="14" t="str">
        <f t="shared" si="15"/>
        <v>Ивановская область</v>
      </c>
      <c r="D354" s="3">
        <f t="shared" si="16"/>
        <v>2</v>
      </c>
      <c r="E354" s="15" t="s">
        <v>48</v>
      </c>
      <c r="F354" s="13" t="str">
        <f>IFERROR(__xludf.DUMMYFUNCTION("REGEXEXTRACT(E354, ""[А-Яа-я].*"")"),"Убийство")</f>
        <v>Убийство</v>
      </c>
      <c r="G354" s="16">
        <f t="shared" si="17"/>
        <v>2</v>
      </c>
      <c r="H354" s="13" t="s">
        <v>28</v>
      </c>
      <c r="I354" s="13" t="str">
        <f>IFERROR(__xludf.DUMMYFUNCTION("REGEXREPLACE(H354, "".*\s"", """")"),"человек")</f>
        <v>человек</v>
      </c>
      <c r="J354" s="13" t="s">
        <v>29</v>
      </c>
      <c r="K354" s="17" t="str">
        <f>IFERROR(__xludf.DUMMYFUNCTION("REGEXREPLACE(J354, ""^[\d\s]+"", """")"),"значение показателя за год")</f>
        <v>значение показателя за год</v>
      </c>
      <c r="L354" s="16">
        <f t="shared" si="18"/>
        <v>2</v>
      </c>
      <c r="M354" s="13" t="s">
        <v>30</v>
      </c>
      <c r="N354" s="13" t="str">
        <f>IFERROR(__xludf.DUMMYFUNCTION("REGEXEXTRACT(M354, "" (.+)$"")"),"все население")</f>
        <v>все население</v>
      </c>
      <c r="O354" s="18">
        <v>106.0</v>
      </c>
      <c r="P354" s="18">
        <v>70.0</v>
      </c>
      <c r="Q354" s="18">
        <v>74.0</v>
      </c>
      <c r="R354" s="18">
        <v>83.0</v>
      </c>
      <c r="S354" s="18">
        <v>78.0</v>
      </c>
      <c r="T354" s="18">
        <v>77.0</v>
      </c>
      <c r="U354" s="18">
        <v>68.0</v>
      </c>
      <c r="V354" s="18">
        <v>62.0</v>
      </c>
      <c r="W354" s="18">
        <v>39.0</v>
      </c>
      <c r="X354" s="18">
        <v>42.0</v>
      </c>
      <c r="Y354" s="18">
        <v>44.0</v>
      </c>
      <c r="Z354" s="19">
        <f t="shared" si="6"/>
        <v>743</v>
      </c>
      <c r="AA354" s="19" t="str">
        <f t="shared" si="19"/>
        <v/>
      </c>
      <c r="AB354" s="19" t="str">
        <f t="shared" si="8"/>
        <v/>
      </c>
      <c r="AC354" s="19">
        <f t="shared" si="20"/>
        <v>67.54545455</v>
      </c>
      <c r="AD354" s="19">
        <f t="shared" si="21"/>
        <v>62</v>
      </c>
      <c r="AE354" s="19" t="str">
        <f t="shared" si="22"/>
        <v>Нет моды</v>
      </c>
      <c r="AF354" s="19">
        <f t="shared" si="23"/>
        <v>39</v>
      </c>
      <c r="AG354" s="19">
        <f t="shared" si="24"/>
        <v>106</v>
      </c>
      <c r="AH354" s="20" t="str">
        <f t="shared" si="14"/>
        <v/>
      </c>
      <c r="AI354" s="21"/>
      <c r="AJ354" s="21"/>
      <c r="AK354" s="21"/>
      <c r="AL354" s="22">
        <f t="shared" si="25"/>
        <v>1</v>
      </c>
    </row>
    <row r="355" ht="12.75" customHeight="1">
      <c r="A355" s="13" t="s">
        <v>55</v>
      </c>
      <c r="B355" s="13" t="str">
        <f>IFERROR(__xludf.DUMMYFUNCTION("REGEXREPLACE(A355, ""\d"", """")"),"         Ивановская область")</f>
        <v>         Ивановская область</v>
      </c>
      <c r="C355" s="14" t="str">
        <f t="shared" si="15"/>
        <v>Ивановская область</v>
      </c>
      <c r="D355" s="3">
        <f t="shared" si="16"/>
        <v>2</v>
      </c>
      <c r="E355" s="15" t="s">
        <v>48</v>
      </c>
      <c r="F355" s="13" t="str">
        <f>IFERROR(__xludf.DUMMYFUNCTION("REGEXEXTRACT(E355, ""[А-Яа-я].*"")"),"Убийство")</f>
        <v>Убийство</v>
      </c>
      <c r="G355" s="16">
        <f t="shared" si="17"/>
        <v>2</v>
      </c>
      <c r="H355" s="13" t="s">
        <v>28</v>
      </c>
      <c r="I355" s="13" t="str">
        <f>IFERROR(__xludf.DUMMYFUNCTION("REGEXREPLACE(H355, "".*\s"", """")"),"человек")</f>
        <v>человек</v>
      </c>
      <c r="J355" s="13" t="s">
        <v>29</v>
      </c>
      <c r="K355" s="17" t="str">
        <f>IFERROR(__xludf.DUMMYFUNCTION("REGEXREPLACE(J355, ""^[\d\s]+"", """")"),"значение показателя за год")</f>
        <v>значение показателя за год</v>
      </c>
      <c r="L355" s="16">
        <f t="shared" si="18"/>
        <v>2</v>
      </c>
      <c r="M355" s="13" t="s">
        <v>31</v>
      </c>
      <c r="N355" s="13" t="str">
        <f>IFERROR(__xludf.DUMMYFUNCTION("REGEXEXTRACT(M355, "" (.+)$"")"),"городское население")</f>
        <v>городское население</v>
      </c>
      <c r="O355" s="18">
        <v>90.0</v>
      </c>
      <c r="P355" s="18">
        <v>59.0</v>
      </c>
      <c r="Q355" s="18">
        <v>59.0</v>
      </c>
      <c r="R355" s="18">
        <v>61.0</v>
      </c>
      <c r="S355" s="18">
        <v>69.0</v>
      </c>
      <c r="T355" s="18">
        <v>59.0</v>
      </c>
      <c r="U355" s="18">
        <v>50.0</v>
      </c>
      <c r="V355" s="18">
        <v>47.0</v>
      </c>
      <c r="W355" s="18">
        <v>32.0</v>
      </c>
      <c r="X355" s="18">
        <v>37.0</v>
      </c>
      <c r="Y355" s="18">
        <v>40.0</v>
      </c>
      <c r="Z355" s="19" t="str">
        <f t="shared" si="6"/>
        <v/>
      </c>
      <c r="AA355" s="19">
        <f t="shared" si="19"/>
        <v>603</v>
      </c>
      <c r="AB355" s="19" t="str">
        <f t="shared" si="8"/>
        <v/>
      </c>
      <c r="AC355" s="19">
        <f t="shared" si="20"/>
        <v>54.81818182</v>
      </c>
      <c r="AD355" s="19">
        <f t="shared" si="21"/>
        <v>60</v>
      </c>
      <c r="AE355" s="19" t="str">
        <f t="shared" si="22"/>
        <v>Нет моды</v>
      </c>
      <c r="AF355" s="19">
        <f t="shared" si="23"/>
        <v>32</v>
      </c>
      <c r="AG355" s="19">
        <f t="shared" si="24"/>
        <v>90</v>
      </c>
      <c r="AH355" s="20" t="str">
        <f t="shared" si="14"/>
        <v/>
      </c>
      <c r="AI355" s="21"/>
      <c r="AJ355" s="21"/>
      <c r="AK355" s="21"/>
      <c r="AL355" s="22">
        <f t="shared" si="25"/>
        <v>1</v>
      </c>
    </row>
    <row r="356" ht="12.75" customHeight="1">
      <c r="A356" s="13" t="s">
        <v>55</v>
      </c>
      <c r="B356" s="13" t="str">
        <f>IFERROR(__xludf.DUMMYFUNCTION("REGEXREPLACE(A356, ""\d"", """")"),"         Ивановская область")</f>
        <v>         Ивановская область</v>
      </c>
      <c r="C356" s="14" t="str">
        <f t="shared" si="15"/>
        <v>Ивановская область</v>
      </c>
      <c r="D356" s="3">
        <f t="shared" si="16"/>
        <v>2</v>
      </c>
      <c r="E356" s="15" t="s">
        <v>48</v>
      </c>
      <c r="F356" s="13" t="str">
        <f>IFERROR(__xludf.DUMMYFUNCTION("REGEXEXTRACT(E356, ""[А-Яа-я].*"")"),"Убийство")</f>
        <v>Убийство</v>
      </c>
      <c r="G356" s="16">
        <f t="shared" si="17"/>
        <v>2</v>
      </c>
      <c r="H356" s="13" t="s">
        <v>28</v>
      </c>
      <c r="I356" s="13" t="str">
        <f>IFERROR(__xludf.DUMMYFUNCTION("REGEXREPLACE(H356, "".*\s"", """")"),"человек")</f>
        <v>человек</v>
      </c>
      <c r="J356" s="13" t="s">
        <v>29</v>
      </c>
      <c r="K356" s="17" t="str">
        <f>IFERROR(__xludf.DUMMYFUNCTION("REGEXREPLACE(J356, ""^[\d\s]+"", """")"),"значение показателя за год")</f>
        <v>значение показателя за год</v>
      </c>
      <c r="L356" s="16">
        <f t="shared" si="18"/>
        <v>2</v>
      </c>
      <c r="M356" s="13" t="s">
        <v>32</v>
      </c>
      <c r="N356" s="13" t="str">
        <f>IFERROR(__xludf.DUMMYFUNCTION("REGEXEXTRACT(M356, "" (.+)$"")"),"сельское население")</f>
        <v>сельское население</v>
      </c>
      <c r="O356" s="18">
        <v>16.0</v>
      </c>
      <c r="P356" s="18">
        <v>11.0</v>
      </c>
      <c r="Q356" s="18">
        <v>15.0</v>
      </c>
      <c r="R356" s="18">
        <v>22.0</v>
      </c>
      <c r="S356" s="18">
        <v>9.0</v>
      </c>
      <c r="T356" s="18">
        <v>18.0</v>
      </c>
      <c r="U356" s="18">
        <v>18.0</v>
      </c>
      <c r="V356" s="18">
        <v>15.0</v>
      </c>
      <c r="W356" s="18">
        <v>7.0</v>
      </c>
      <c r="X356" s="18">
        <v>5.0</v>
      </c>
      <c r="Y356" s="18">
        <v>4.0</v>
      </c>
      <c r="Z356" s="19" t="str">
        <f t="shared" si="6"/>
        <v/>
      </c>
      <c r="AA356" s="19" t="str">
        <f t="shared" si="19"/>
        <v/>
      </c>
      <c r="AB356" s="19">
        <f t="shared" si="8"/>
        <v>140</v>
      </c>
      <c r="AC356" s="19">
        <f t="shared" si="20"/>
        <v>12.72727273</v>
      </c>
      <c r="AD356" s="19">
        <f t="shared" si="21"/>
        <v>27</v>
      </c>
      <c r="AE356" s="19" t="str">
        <f t="shared" si="22"/>
        <v>Нет моды</v>
      </c>
      <c r="AF356" s="19">
        <f t="shared" si="23"/>
        <v>4</v>
      </c>
      <c r="AG356" s="19">
        <f t="shared" si="24"/>
        <v>22</v>
      </c>
      <c r="AH356" s="20" t="str">
        <f t="shared" si="14"/>
        <v>Город: 81%; Село: 19%</v>
      </c>
      <c r="AI356" s="21"/>
      <c r="AJ356" s="21"/>
      <c r="AK356" s="21"/>
      <c r="AL356" s="22">
        <f t="shared" si="25"/>
        <v>1</v>
      </c>
    </row>
    <row r="357" ht="12.75" customHeight="1">
      <c r="A357" s="13" t="s">
        <v>55</v>
      </c>
      <c r="B357" s="13" t="str">
        <f>IFERROR(__xludf.DUMMYFUNCTION("REGEXREPLACE(A357, ""\d"", """")"),"         Ивановская область")</f>
        <v>         Ивановская область</v>
      </c>
      <c r="C357" s="14" t="str">
        <f t="shared" si="15"/>
        <v>Ивановская область</v>
      </c>
      <c r="D357" s="3">
        <f t="shared" si="16"/>
        <v>2</v>
      </c>
      <c r="E357" s="15" t="s">
        <v>49</v>
      </c>
      <c r="F357" s="13" t="str">
        <f>IFERROR(__xludf.DUMMYFUNCTION("REGEXEXTRACT(E357, ""[А-Яа-я].*"")"),"Цереброваскулярные болезни")</f>
        <v>Цереброваскулярные болезни</v>
      </c>
      <c r="G357" s="16">
        <f t="shared" si="17"/>
        <v>2</v>
      </c>
      <c r="H357" s="13" t="s">
        <v>28</v>
      </c>
      <c r="I357" s="13" t="str">
        <f>IFERROR(__xludf.DUMMYFUNCTION("REGEXREPLACE(H357, "".*\s"", """")"),"человек")</f>
        <v>человек</v>
      </c>
      <c r="J357" s="13" t="s">
        <v>29</v>
      </c>
      <c r="K357" s="17" t="str">
        <f>IFERROR(__xludf.DUMMYFUNCTION("REGEXREPLACE(J357, ""^[\d\s]+"", """")"),"значение показателя за год")</f>
        <v>значение показателя за год</v>
      </c>
      <c r="L357" s="16">
        <f t="shared" si="18"/>
        <v>2</v>
      </c>
      <c r="M357" s="13" t="s">
        <v>30</v>
      </c>
      <c r="N357" s="13" t="str">
        <f>IFERROR(__xludf.DUMMYFUNCTION("REGEXEXTRACT(M357, "" (.+)$"")"),"все население")</f>
        <v>все население</v>
      </c>
      <c r="O357" s="18">
        <v>2694.0</v>
      </c>
      <c r="P357" s="18">
        <v>2613.0</v>
      </c>
      <c r="Q357" s="18">
        <v>2321.0</v>
      </c>
      <c r="R357" s="18">
        <v>2336.0</v>
      </c>
      <c r="S357" s="18">
        <v>2521.0</v>
      </c>
      <c r="T357" s="18">
        <v>2289.0</v>
      </c>
      <c r="U357" s="18">
        <v>2631.0</v>
      </c>
      <c r="V357" s="18">
        <v>2488.0</v>
      </c>
      <c r="W357" s="18">
        <v>2357.0</v>
      </c>
      <c r="X357" s="18">
        <v>2226.0</v>
      </c>
      <c r="Y357" s="18">
        <v>2031.0</v>
      </c>
      <c r="Z357" s="19">
        <f t="shared" si="6"/>
        <v>26507</v>
      </c>
      <c r="AA357" s="19" t="str">
        <f t="shared" si="19"/>
        <v/>
      </c>
      <c r="AB357" s="19" t="str">
        <f t="shared" si="8"/>
        <v/>
      </c>
      <c r="AC357" s="19">
        <f t="shared" si="20"/>
        <v>2409.727273</v>
      </c>
      <c r="AD357" s="19">
        <f t="shared" si="21"/>
        <v>1026.5</v>
      </c>
      <c r="AE357" s="19" t="str">
        <f t="shared" si="22"/>
        <v>Нет моды</v>
      </c>
      <c r="AF357" s="19">
        <f t="shared" si="23"/>
        <v>2031</v>
      </c>
      <c r="AG357" s="19">
        <f t="shared" si="24"/>
        <v>2694</v>
      </c>
      <c r="AH357" s="20" t="str">
        <f t="shared" si="14"/>
        <v/>
      </c>
      <c r="AI357" s="21"/>
      <c r="AJ357" s="21"/>
      <c r="AK357" s="21"/>
      <c r="AL357" s="22">
        <f t="shared" si="25"/>
        <v>1</v>
      </c>
    </row>
    <row r="358" ht="12.75" customHeight="1">
      <c r="A358" s="13" t="s">
        <v>55</v>
      </c>
      <c r="B358" s="13" t="str">
        <f>IFERROR(__xludf.DUMMYFUNCTION("REGEXREPLACE(A358, ""\d"", """")"),"         Ивановская область")</f>
        <v>         Ивановская область</v>
      </c>
      <c r="C358" s="14" t="str">
        <f t="shared" si="15"/>
        <v>Ивановская область</v>
      </c>
      <c r="D358" s="3">
        <f t="shared" si="16"/>
        <v>2</v>
      </c>
      <c r="E358" s="15" t="s">
        <v>49</v>
      </c>
      <c r="F358" s="13" t="str">
        <f>IFERROR(__xludf.DUMMYFUNCTION("REGEXEXTRACT(E358, ""[А-Яа-я].*"")"),"Цереброваскулярные болезни")</f>
        <v>Цереброваскулярные болезни</v>
      </c>
      <c r="G358" s="16">
        <f t="shared" si="17"/>
        <v>2</v>
      </c>
      <c r="H358" s="13" t="s">
        <v>28</v>
      </c>
      <c r="I358" s="13" t="str">
        <f>IFERROR(__xludf.DUMMYFUNCTION("REGEXREPLACE(H358, "".*\s"", """")"),"человек")</f>
        <v>человек</v>
      </c>
      <c r="J358" s="13" t="s">
        <v>29</v>
      </c>
      <c r="K358" s="17" t="str">
        <f>IFERROR(__xludf.DUMMYFUNCTION("REGEXREPLACE(J358, ""^[\d\s]+"", """")"),"значение показателя за год")</f>
        <v>значение показателя за год</v>
      </c>
      <c r="L358" s="16">
        <f t="shared" si="18"/>
        <v>2</v>
      </c>
      <c r="M358" s="13" t="s">
        <v>31</v>
      </c>
      <c r="N358" s="13" t="str">
        <f>IFERROR(__xludf.DUMMYFUNCTION("REGEXEXTRACT(M358, "" (.+)$"")"),"городское население")</f>
        <v>городское население</v>
      </c>
      <c r="O358" s="18">
        <v>2305.0</v>
      </c>
      <c r="P358" s="18">
        <v>2220.0</v>
      </c>
      <c r="Q358" s="18">
        <v>1913.0</v>
      </c>
      <c r="R358" s="18">
        <v>1905.0</v>
      </c>
      <c r="S358" s="18">
        <v>2074.0</v>
      </c>
      <c r="T358" s="18">
        <v>1877.0</v>
      </c>
      <c r="U358" s="18">
        <v>2190.0</v>
      </c>
      <c r="V358" s="18">
        <v>2055.0</v>
      </c>
      <c r="W358" s="18">
        <v>1951.0</v>
      </c>
      <c r="X358" s="18">
        <v>1845.0</v>
      </c>
      <c r="Y358" s="18">
        <v>1640.0</v>
      </c>
      <c r="Z358" s="19" t="str">
        <f t="shared" si="6"/>
        <v/>
      </c>
      <c r="AA358" s="19">
        <f t="shared" si="19"/>
        <v>21975</v>
      </c>
      <c r="AB358" s="19" t="str">
        <f t="shared" si="8"/>
        <v/>
      </c>
      <c r="AC358" s="19">
        <f t="shared" si="20"/>
        <v>1997.727273</v>
      </c>
      <c r="AD358" s="19">
        <f t="shared" si="21"/>
        <v>2223</v>
      </c>
      <c r="AE358" s="19" t="str">
        <f t="shared" si="22"/>
        <v>Нет моды</v>
      </c>
      <c r="AF358" s="19">
        <f t="shared" si="23"/>
        <v>1640</v>
      </c>
      <c r="AG358" s="19">
        <f t="shared" si="24"/>
        <v>2305</v>
      </c>
      <c r="AH358" s="20" t="str">
        <f t="shared" si="14"/>
        <v/>
      </c>
      <c r="AI358" s="21"/>
      <c r="AJ358" s="21"/>
      <c r="AK358" s="21"/>
      <c r="AL358" s="22">
        <f t="shared" si="25"/>
        <v>1</v>
      </c>
    </row>
    <row r="359" ht="12.75" customHeight="1">
      <c r="A359" s="13" t="s">
        <v>55</v>
      </c>
      <c r="B359" s="13" t="str">
        <f>IFERROR(__xludf.DUMMYFUNCTION("REGEXREPLACE(A359, ""\d"", """")"),"         Ивановская область")</f>
        <v>         Ивановская область</v>
      </c>
      <c r="C359" s="14" t="str">
        <f t="shared" si="15"/>
        <v>Ивановская область</v>
      </c>
      <c r="D359" s="3">
        <f t="shared" si="16"/>
        <v>2</v>
      </c>
      <c r="E359" s="15" t="s">
        <v>49</v>
      </c>
      <c r="F359" s="13" t="str">
        <f>IFERROR(__xludf.DUMMYFUNCTION("REGEXEXTRACT(E359, ""[А-Яа-я].*"")"),"Цереброваскулярные болезни")</f>
        <v>Цереброваскулярные болезни</v>
      </c>
      <c r="G359" s="16">
        <f t="shared" si="17"/>
        <v>2</v>
      </c>
      <c r="H359" s="13" t="s">
        <v>28</v>
      </c>
      <c r="I359" s="13" t="str">
        <f>IFERROR(__xludf.DUMMYFUNCTION("REGEXREPLACE(H359, "".*\s"", """")"),"человек")</f>
        <v>человек</v>
      </c>
      <c r="J359" s="13" t="s">
        <v>29</v>
      </c>
      <c r="K359" s="17" t="str">
        <f>IFERROR(__xludf.DUMMYFUNCTION("REGEXREPLACE(J359, ""^[\d\s]+"", """")"),"значение показателя за год")</f>
        <v>значение показателя за год</v>
      </c>
      <c r="L359" s="16">
        <f t="shared" si="18"/>
        <v>2</v>
      </c>
      <c r="M359" s="13" t="s">
        <v>32</v>
      </c>
      <c r="N359" s="13" t="str">
        <f>IFERROR(__xludf.DUMMYFUNCTION("REGEXEXTRACT(M359, "" (.+)$"")"),"сельское население")</f>
        <v>сельское население</v>
      </c>
      <c r="O359" s="18">
        <v>389.0</v>
      </c>
      <c r="P359" s="18">
        <v>393.0</v>
      </c>
      <c r="Q359" s="18">
        <v>408.0</v>
      </c>
      <c r="R359" s="18">
        <v>431.0</v>
      </c>
      <c r="S359" s="18">
        <v>447.0</v>
      </c>
      <c r="T359" s="18">
        <v>412.0</v>
      </c>
      <c r="U359" s="18">
        <v>441.0</v>
      </c>
      <c r="V359" s="18">
        <v>433.0</v>
      </c>
      <c r="W359" s="18">
        <v>406.0</v>
      </c>
      <c r="X359" s="18">
        <v>381.0</v>
      </c>
      <c r="Y359" s="18">
        <v>391.0</v>
      </c>
      <c r="Z359" s="19" t="str">
        <f t="shared" si="6"/>
        <v/>
      </c>
      <c r="AA359" s="19" t="str">
        <f t="shared" si="19"/>
        <v/>
      </c>
      <c r="AB359" s="19">
        <f t="shared" si="8"/>
        <v>4532</v>
      </c>
      <c r="AC359" s="19">
        <f t="shared" si="20"/>
        <v>412</v>
      </c>
      <c r="AD359" s="19">
        <f t="shared" si="21"/>
        <v>1043.5</v>
      </c>
      <c r="AE359" s="19" t="str">
        <f t="shared" si="22"/>
        <v>Нет моды</v>
      </c>
      <c r="AF359" s="19">
        <f t="shared" si="23"/>
        <v>381</v>
      </c>
      <c r="AG359" s="19">
        <f t="shared" si="24"/>
        <v>447</v>
      </c>
      <c r="AH359" s="20" t="str">
        <f t="shared" si="14"/>
        <v>Город: 83%; Село: 17%</v>
      </c>
      <c r="AI359" s="21"/>
      <c r="AJ359" s="21"/>
      <c r="AK359" s="21"/>
      <c r="AL359" s="22">
        <f t="shared" si="25"/>
        <v>1</v>
      </c>
    </row>
    <row r="360" ht="12.75" customHeight="1">
      <c r="A360" s="13" t="s">
        <v>56</v>
      </c>
      <c r="B360" s="13" t="str">
        <f>IFERROR(__xludf.DUMMYFUNCTION("REGEXREPLACE(A360, ""\d"", """")"),"         Калужская область")</f>
        <v>         Калужская область</v>
      </c>
      <c r="C360" s="14" t="str">
        <f t="shared" si="15"/>
        <v>Калужская область</v>
      </c>
      <c r="D360" s="3">
        <f t="shared" si="16"/>
        <v>2</v>
      </c>
      <c r="E360" s="15" t="s">
        <v>27</v>
      </c>
      <c r="F360" s="13" t="str">
        <f>IFERROR(__xludf.DUMMYFUNCTION("REGEXEXTRACT(E360, ""[А-Яа-я].*"")"),"Болезни органов дыхания")</f>
        <v>Болезни органов дыхания</v>
      </c>
      <c r="G360" s="16">
        <f t="shared" si="17"/>
        <v>2</v>
      </c>
      <c r="H360" s="13" t="s">
        <v>28</v>
      </c>
      <c r="I360" s="13" t="str">
        <f>IFERROR(__xludf.DUMMYFUNCTION("REGEXREPLACE(H360, "".*\s"", """")"),"человек")</f>
        <v>человек</v>
      </c>
      <c r="J360" s="13" t="s">
        <v>29</v>
      </c>
      <c r="K360" s="17" t="str">
        <f>IFERROR(__xludf.DUMMYFUNCTION("REGEXREPLACE(J360, ""^[\d\s]+"", """")"),"значение показателя за год")</f>
        <v>значение показателя за год</v>
      </c>
      <c r="L360" s="16">
        <f t="shared" si="18"/>
        <v>2</v>
      </c>
      <c r="M360" s="13" t="s">
        <v>30</v>
      </c>
      <c r="N360" s="13" t="str">
        <f>IFERROR(__xludf.DUMMYFUNCTION("REGEXEXTRACT(M360, "" (.+)$"")"),"все население")</f>
        <v>все население</v>
      </c>
      <c r="O360" s="18">
        <v>540.0</v>
      </c>
      <c r="P360" s="18">
        <v>630.0</v>
      </c>
      <c r="Q360" s="18">
        <v>641.0</v>
      </c>
      <c r="R360" s="18">
        <v>638.0</v>
      </c>
      <c r="S360" s="18">
        <v>666.0</v>
      </c>
      <c r="T360" s="18">
        <v>686.0</v>
      </c>
      <c r="U360" s="18">
        <v>652.0</v>
      </c>
      <c r="V360" s="18">
        <v>729.0</v>
      </c>
      <c r="W360" s="18">
        <v>795.0</v>
      </c>
      <c r="X360" s="18">
        <v>639.0</v>
      </c>
      <c r="Y360" s="18">
        <v>767.0</v>
      </c>
      <c r="Z360" s="19">
        <f t="shared" si="6"/>
        <v>7383</v>
      </c>
      <c r="AA360" s="19" t="str">
        <f t="shared" si="19"/>
        <v/>
      </c>
      <c r="AB360" s="19" t="str">
        <f t="shared" si="8"/>
        <v/>
      </c>
      <c r="AC360" s="19">
        <f t="shared" si="20"/>
        <v>671.1818182</v>
      </c>
      <c r="AD360" s="19">
        <f t="shared" si="21"/>
        <v>493.5</v>
      </c>
      <c r="AE360" s="19" t="str">
        <f t="shared" si="22"/>
        <v>Нет моды</v>
      </c>
      <c r="AF360" s="19">
        <f t="shared" si="23"/>
        <v>540</v>
      </c>
      <c r="AG360" s="19">
        <f t="shared" si="24"/>
        <v>795</v>
      </c>
      <c r="AH360" s="20" t="str">
        <f t="shared" si="14"/>
        <v/>
      </c>
      <c r="AI360" s="21"/>
      <c r="AJ360" s="21"/>
      <c r="AK360" s="21"/>
      <c r="AL360" s="22">
        <f t="shared" si="25"/>
        <v>1</v>
      </c>
    </row>
    <row r="361" ht="12.75" customHeight="1">
      <c r="A361" s="13" t="s">
        <v>56</v>
      </c>
      <c r="B361" s="13" t="str">
        <f>IFERROR(__xludf.DUMMYFUNCTION("REGEXREPLACE(A361, ""\d"", """")"),"         Калужская область")</f>
        <v>         Калужская область</v>
      </c>
      <c r="C361" s="14" t="str">
        <f t="shared" si="15"/>
        <v>Калужская область</v>
      </c>
      <c r="D361" s="3">
        <f t="shared" si="16"/>
        <v>2</v>
      </c>
      <c r="E361" s="15" t="s">
        <v>27</v>
      </c>
      <c r="F361" s="13" t="str">
        <f>IFERROR(__xludf.DUMMYFUNCTION("REGEXEXTRACT(E361, ""[А-Яа-я].*"")"),"Болезни органов дыхания")</f>
        <v>Болезни органов дыхания</v>
      </c>
      <c r="G361" s="16">
        <f t="shared" si="17"/>
        <v>2</v>
      </c>
      <c r="H361" s="13" t="s">
        <v>28</v>
      </c>
      <c r="I361" s="13" t="str">
        <f>IFERROR(__xludf.DUMMYFUNCTION("REGEXREPLACE(H361, "".*\s"", """")"),"человек")</f>
        <v>человек</v>
      </c>
      <c r="J361" s="13" t="s">
        <v>29</v>
      </c>
      <c r="K361" s="17" t="str">
        <f>IFERROR(__xludf.DUMMYFUNCTION("REGEXREPLACE(J361, ""^[\d\s]+"", """")"),"значение показателя за год")</f>
        <v>значение показателя за год</v>
      </c>
      <c r="L361" s="16">
        <f t="shared" si="18"/>
        <v>2</v>
      </c>
      <c r="M361" s="13" t="s">
        <v>31</v>
      </c>
      <c r="N361" s="13" t="str">
        <f>IFERROR(__xludf.DUMMYFUNCTION("REGEXEXTRACT(M361, "" (.+)$"")"),"городское население")</f>
        <v>городское население</v>
      </c>
      <c r="O361" s="18">
        <v>385.0</v>
      </c>
      <c r="P361" s="18">
        <v>453.0</v>
      </c>
      <c r="Q361" s="18">
        <v>467.0</v>
      </c>
      <c r="R361" s="18">
        <v>477.0</v>
      </c>
      <c r="S361" s="18">
        <v>504.0</v>
      </c>
      <c r="T361" s="18">
        <v>521.0</v>
      </c>
      <c r="U361" s="18">
        <v>494.0</v>
      </c>
      <c r="V361" s="18">
        <v>539.0</v>
      </c>
      <c r="W361" s="18">
        <v>592.0</v>
      </c>
      <c r="X361" s="18">
        <v>470.0</v>
      </c>
      <c r="Y361" s="18">
        <v>605.0</v>
      </c>
      <c r="Z361" s="19" t="str">
        <f t="shared" si="6"/>
        <v/>
      </c>
      <c r="AA361" s="19">
        <f t="shared" si="19"/>
        <v>5507</v>
      </c>
      <c r="AB361" s="19" t="str">
        <f t="shared" si="8"/>
        <v/>
      </c>
      <c r="AC361" s="19">
        <f t="shared" si="20"/>
        <v>500.6363636</v>
      </c>
      <c r="AD361" s="19">
        <f t="shared" si="21"/>
        <v>598.5</v>
      </c>
      <c r="AE361" s="19" t="str">
        <f t="shared" si="22"/>
        <v>Нет моды</v>
      </c>
      <c r="AF361" s="19">
        <f t="shared" si="23"/>
        <v>385</v>
      </c>
      <c r="AG361" s="19">
        <f t="shared" si="24"/>
        <v>605</v>
      </c>
      <c r="AH361" s="20" t="str">
        <f t="shared" si="14"/>
        <v/>
      </c>
      <c r="AI361" s="21"/>
      <c r="AJ361" s="21"/>
      <c r="AK361" s="21"/>
      <c r="AL361" s="22">
        <f t="shared" si="25"/>
        <v>1</v>
      </c>
    </row>
    <row r="362" ht="12.75" customHeight="1">
      <c r="A362" s="13" t="s">
        <v>56</v>
      </c>
      <c r="B362" s="13" t="str">
        <f>IFERROR(__xludf.DUMMYFUNCTION("REGEXREPLACE(A362, ""\d"", """")"),"         Калужская область")</f>
        <v>         Калужская область</v>
      </c>
      <c r="C362" s="14" t="str">
        <f t="shared" si="15"/>
        <v>Калужская область</v>
      </c>
      <c r="D362" s="3">
        <f t="shared" si="16"/>
        <v>2</v>
      </c>
      <c r="E362" s="15" t="s">
        <v>27</v>
      </c>
      <c r="F362" s="13" t="str">
        <f>IFERROR(__xludf.DUMMYFUNCTION("REGEXEXTRACT(E362, ""[А-Яа-я].*"")"),"Болезни органов дыхания")</f>
        <v>Болезни органов дыхания</v>
      </c>
      <c r="G362" s="16">
        <f t="shared" si="17"/>
        <v>2</v>
      </c>
      <c r="H362" s="13" t="s">
        <v>28</v>
      </c>
      <c r="I362" s="13" t="str">
        <f>IFERROR(__xludf.DUMMYFUNCTION("REGEXREPLACE(H362, "".*\s"", """")"),"человек")</f>
        <v>человек</v>
      </c>
      <c r="J362" s="13" t="s">
        <v>29</v>
      </c>
      <c r="K362" s="17" t="str">
        <f>IFERROR(__xludf.DUMMYFUNCTION("REGEXREPLACE(J362, ""^[\d\s]+"", """")"),"значение показателя за год")</f>
        <v>значение показателя за год</v>
      </c>
      <c r="L362" s="16">
        <f t="shared" si="18"/>
        <v>2</v>
      </c>
      <c r="M362" s="13" t="s">
        <v>32</v>
      </c>
      <c r="N362" s="13" t="str">
        <f>IFERROR(__xludf.DUMMYFUNCTION("REGEXEXTRACT(M362, "" (.+)$"")"),"сельское население")</f>
        <v>сельское население</v>
      </c>
      <c r="O362" s="18">
        <v>155.0</v>
      </c>
      <c r="P362" s="18">
        <v>177.0</v>
      </c>
      <c r="Q362" s="18">
        <v>174.0</v>
      </c>
      <c r="R362" s="18">
        <v>161.0</v>
      </c>
      <c r="S362" s="18">
        <v>162.0</v>
      </c>
      <c r="T362" s="18">
        <v>165.0</v>
      </c>
      <c r="U362" s="18">
        <v>158.0</v>
      </c>
      <c r="V362" s="18">
        <v>190.0</v>
      </c>
      <c r="W362" s="18">
        <v>203.0</v>
      </c>
      <c r="X362" s="18">
        <v>169.0</v>
      </c>
      <c r="Y362" s="18">
        <v>162.0</v>
      </c>
      <c r="Z362" s="19" t="str">
        <f t="shared" si="6"/>
        <v/>
      </c>
      <c r="AA362" s="19" t="str">
        <f t="shared" si="19"/>
        <v/>
      </c>
      <c r="AB362" s="19">
        <f t="shared" si="8"/>
        <v>1876</v>
      </c>
      <c r="AC362" s="19">
        <f t="shared" si="20"/>
        <v>170.5454545</v>
      </c>
      <c r="AD362" s="19">
        <f t="shared" si="21"/>
        <v>294</v>
      </c>
      <c r="AE362" s="19" t="str">
        <f t="shared" si="22"/>
        <v>Нет моды</v>
      </c>
      <c r="AF362" s="19">
        <f t="shared" si="23"/>
        <v>155</v>
      </c>
      <c r="AG362" s="19">
        <f t="shared" si="24"/>
        <v>203</v>
      </c>
      <c r="AH362" s="20" t="str">
        <f t="shared" si="14"/>
        <v>Город: 75%; Село: 25%</v>
      </c>
      <c r="AI362" s="21"/>
      <c r="AJ362" s="21"/>
      <c r="AK362" s="21"/>
      <c r="AL362" s="22">
        <f t="shared" si="25"/>
        <v>1</v>
      </c>
    </row>
    <row r="363" ht="12.75" customHeight="1">
      <c r="A363" s="13" t="s">
        <v>56</v>
      </c>
      <c r="B363" s="13" t="str">
        <f>IFERROR(__xludf.DUMMYFUNCTION("REGEXREPLACE(A363, ""\d"", """")"),"         Калужская область")</f>
        <v>         Калужская область</v>
      </c>
      <c r="C363" s="14" t="str">
        <f t="shared" si="15"/>
        <v>Калужская область</v>
      </c>
      <c r="D363" s="3">
        <f t="shared" si="16"/>
        <v>2</v>
      </c>
      <c r="E363" s="15" t="s">
        <v>33</v>
      </c>
      <c r="F363" s="13" t="str">
        <f>IFERROR(__xludf.DUMMYFUNCTION("REGEXEXTRACT(E363, ""[А-Яа-я].*"")"),"Болезни органов пищеварения")</f>
        <v>Болезни органов пищеварения</v>
      </c>
      <c r="G363" s="16">
        <f t="shared" si="17"/>
        <v>2</v>
      </c>
      <c r="H363" s="13" t="s">
        <v>28</v>
      </c>
      <c r="I363" s="13" t="str">
        <f>IFERROR(__xludf.DUMMYFUNCTION("REGEXREPLACE(H363, "".*\s"", """")"),"человек")</f>
        <v>человек</v>
      </c>
      <c r="J363" s="13" t="s">
        <v>29</v>
      </c>
      <c r="K363" s="17" t="str">
        <f>IFERROR(__xludf.DUMMYFUNCTION("REGEXREPLACE(J363, ""^[\d\s]+"", """")"),"значение показателя за год")</f>
        <v>значение показателя за год</v>
      </c>
      <c r="L363" s="16">
        <f t="shared" si="18"/>
        <v>2</v>
      </c>
      <c r="M363" s="13" t="s">
        <v>30</v>
      </c>
      <c r="N363" s="13" t="str">
        <f>IFERROR(__xludf.DUMMYFUNCTION("REGEXEXTRACT(M363, "" (.+)$"")"),"все население")</f>
        <v>все население</v>
      </c>
      <c r="O363" s="18">
        <v>817.0</v>
      </c>
      <c r="P363" s="18">
        <v>853.0</v>
      </c>
      <c r="Q363" s="18">
        <v>809.0</v>
      </c>
      <c r="R363" s="18">
        <v>768.0</v>
      </c>
      <c r="S363" s="18">
        <v>838.0</v>
      </c>
      <c r="T363" s="18">
        <v>886.0</v>
      </c>
      <c r="U363" s="18">
        <v>805.0</v>
      </c>
      <c r="V363" s="18">
        <v>927.0</v>
      </c>
      <c r="W363" s="18">
        <v>923.0</v>
      </c>
      <c r="X363" s="18">
        <v>826.0</v>
      </c>
      <c r="Y363" s="18">
        <v>857.0</v>
      </c>
      <c r="Z363" s="19">
        <f t="shared" si="6"/>
        <v>9309</v>
      </c>
      <c r="AA363" s="19" t="str">
        <f t="shared" si="19"/>
        <v/>
      </c>
      <c r="AB363" s="19" t="str">
        <f t="shared" si="8"/>
        <v/>
      </c>
      <c r="AC363" s="19">
        <f t="shared" si="20"/>
        <v>846.2727273</v>
      </c>
      <c r="AD363" s="19">
        <f t="shared" si="21"/>
        <v>485.5</v>
      </c>
      <c r="AE363" s="19" t="str">
        <f t="shared" si="22"/>
        <v>Нет моды</v>
      </c>
      <c r="AF363" s="19">
        <f t="shared" si="23"/>
        <v>768</v>
      </c>
      <c r="AG363" s="19">
        <f t="shared" si="24"/>
        <v>927</v>
      </c>
      <c r="AH363" s="20" t="str">
        <f t="shared" si="14"/>
        <v/>
      </c>
      <c r="AI363" s="21"/>
      <c r="AJ363" s="21"/>
      <c r="AK363" s="21"/>
      <c r="AL363" s="22">
        <f t="shared" si="25"/>
        <v>1</v>
      </c>
    </row>
    <row r="364" ht="12.75" customHeight="1">
      <c r="A364" s="13" t="s">
        <v>56</v>
      </c>
      <c r="B364" s="13" t="str">
        <f>IFERROR(__xludf.DUMMYFUNCTION("REGEXREPLACE(A364, ""\d"", """")"),"         Калужская область")</f>
        <v>         Калужская область</v>
      </c>
      <c r="C364" s="14" t="str">
        <f t="shared" si="15"/>
        <v>Калужская область</v>
      </c>
      <c r="D364" s="3">
        <f t="shared" si="16"/>
        <v>2</v>
      </c>
      <c r="E364" s="15" t="s">
        <v>33</v>
      </c>
      <c r="F364" s="13" t="str">
        <f>IFERROR(__xludf.DUMMYFUNCTION("REGEXEXTRACT(E364, ""[А-Яа-я].*"")"),"Болезни органов пищеварения")</f>
        <v>Болезни органов пищеварения</v>
      </c>
      <c r="G364" s="16">
        <f t="shared" si="17"/>
        <v>2</v>
      </c>
      <c r="H364" s="13" t="s">
        <v>28</v>
      </c>
      <c r="I364" s="13" t="str">
        <f>IFERROR(__xludf.DUMMYFUNCTION("REGEXREPLACE(H364, "".*\s"", """")"),"человек")</f>
        <v>человек</v>
      </c>
      <c r="J364" s="13" t="s">
        <v>29</v>
      </c>
      <c r="K364" s="17" t="str">
        <f>IFERROR(__xludf.DUMMYFUNCTION("REGEXREPLACE(J364, ""^[\d\s]+"", """")"),"значение показателя за год")</f>
        <v>значение показателя за год</v>
      </c>
      <c r="L364" s="16">
        <f t="shared" si="18"/>
        <v>2</v>
      </c>
      <c r="M364" s="13" t="s">
        <v>31</v>
      </c>
      <c r="N364" s="13" t="str">
        <f>IFERROR(__xludf.DUMMYFUNCTION("REGEXEXTRACT(M364, "" (.+)$"")"),"городское население")</f>
        <v>городское население</v>
      </c>
      <c r="O364" s="18">
        <v>631.0</v>
      </c>
      <c r="P364" s="18">
        <v>666.0</v>
      </c>
      <c r="Q364" s="18">
        <v>609.0</v>
      </c>
      <c r="R364" s="18">
        <v>586.0</v>
      </c>
      <c r="S364" s="18">
        <v>642.0</v>
      </c>
      <c r="T364" s="18">
        <v>706.0</v>
      </c>
      <c r="U364" s="18">
        <v>630.0</v>
      </c>
      <c r="V364" s="18">
        <v>715.0</v>
      </c>
      <c r="W364" s="18">
        <v>732.0</v>
      </c>
      <c r="X364" s="18">
        <v>675.0</v>
      </c>
      <c r="Y364" s="18">
        <v>655.0</v>
      </c>
      <c r="Z364" s="19" t="str">
        <f t="shared" si="6"/>
        <v/>
      </c>
      <c r="AA364" s="19">
        <f t="shared" si="19"/>
        <v>7247</v>
      </c>
      <c r="AB364" s="19" t="str">
        <f t="shared" si="8"/>
        <v/>
      </c>
      <c r="AC364" s="19">
        <f t="shared" si="20"/>
        <v>658.8181818</v>
      </c>
      <c r="AD364" s="19">
        <f t="shared" si="21"/>
        <v>750</v>
      </c>
      <c r="AE364" s="19" t="str">
        <f t="shared" si="22"/>
        <v>Нет моды</v>
      </c>
      <c r="AF364" s="19">
        <f t="shared" si="23"/>
        <v>586</v>
      </c>
      <c r="AG364" s="19">
        <f t="shared" si="24"/>
        <v>732</v>
      </c>
      <c r="AH364" s="20" t="str">
        <f t="shared" si="14"/>
        <v/>
      </c>
      <c r="AI364" s="21"/>
      <c r="AJ364" s="21"/>
      <c r="AK364" s="21"/>
      <c r="AL364" s="22">
        <f t="shared" si="25"/>
        <v>1</v>
      </c>
    </row>
    <row r="365" ht="12.75" customHeight="1">
      <c r="A365" s="13" t="s">
        <v>56</v>
      </c>
      <c r="B365" s="13" t="str">
        <f>IFERROR(__xludf.DUMMYFUNCTION("REGEXREPLACE(A365, ""\d"", """")"),"         Калужская область")</f>
        <v>         Калужская область</v>
      </c>
      <c r="C365" s="14" t="str">
        <f t="shared" si="15"/>
        <v>Калужская область</v>
      </c>
      <c r="D365" s="3">
        <f t="shared" si="16"/>
        <v>2</v>
      </c>
      <c r="E365" s="15" t="s">
        <v>33</v>
      </c>
      <c r="F365" s="13" t="str">
        <f>IFERROR(__xludf.DUMMYFUNCTION("REGEXEXTRACT(E365, ""[А-Яа-я].*"")"),"Болезни органов пищеварения")</f>
        <v>Болезни органов пищеварения</v>
      </c>
      <c r="G365" s="16">
        <f t="shared" si="17"/>
        <v>2</v>
      </c>
      <c r="H365" s="13" t="s">
        <v>28</v>
      </c>
      <c r="I365" s="13" t="str">
        <f>IFERROR(__xludf.DUMMYFUNCTION("REGEXREPLACE(H365, "".*\s"", """")"),"человек")</f>
        <v>человек</v>
      </c>
      <c r="J365" s="13" t="s">
        <v>29</v>
      </c>
      <c r="K365" s="17" t="str">
        <f>IFERROR(__xludf.DUMMYFUNCTION("REGEXREPLACE(J365, ""^[\d\s]+"", """")"),"значение показателя за год")</f>
        <v>значение показателя за год</v>
      </c>
      <c r="L365" s="16">
        <f t="shared" si="18"/>
        <v>2</v>
      </c>
      <c r="M365" s="13" t="s">
        <v>32</v>
      </c>
      <c r="N365" s="13" t="str">
        <f>IFERROR(__xludf.DUMMYFUNCTION("REGEXEXTRACT(M365, "" (.+)$"")"),"сельское население")</f>
        <v>сельское население</v>
      </c>
      <c r="O365" s="18">
        <v>186.0</v>
      </c>
      <c r="P365" s="18">
        <v>187.0</v>
      </c>
      <c r="Q365" s="18">
        <v>200.0</v>
      </c>
      <c r="R365" s="18">
        <v>182.0</v>
      </c>
      <c r="S365" s="18">
        <v>196.0</v>
      </c>
      <c r="T365" s="18">
        <v>180.0</v>
      </c>
      <c r="U365" s="18">
        <v>175.0</v>
      </c>
      <c r="V365" s="18">
        <v>212.0</v>
      </c>
      <c r="W365" s="18">
        <v>191.0</v>
      </c>
      <c r="X365" s="18">
        <v>151.0</v>
      </c>
      <c r="Y365" s="18">
        <v>202.0</v>
      </c>
      <c r="Z365" s="19" t="str">
        <f t="shared" si="6"/>
        <v/>
      </c>
      <c r="AA365" s="19" t="str">
        <f t="shared" si="19"/>
        <v/>
      </c>
      <c r="AB365" s="19">
        <f t="shared" si="8"/>
        <v>2062</v>
      </c>
      <c r="AC365" s="19">
        <f t="shared" si="20"/>
        <v>187.4545455</v>
      </c>
      <c r="AD365" s="19">
        <f t="shared" si="21"/>
        <v>399</v>
      </c>
      <c r="AE365" s="19" t="str">
        <f t="shared" si="22"/>
        <v>Нет моды</v>
      </c>
      <c r="AF365" s="19">
        <f t="shared" si="23"/>
        <v>151</v>
      </c>
      <c r="AG365" s="19">
        <f t="shared" si="24"/>
        <v>212</v>
      </c>
      <c r="AH365" s="20" t="str">
        <f t="shared" si="14"/>
        <v>Город: 78%; Село: 22%</v>
      </c>
      <c r="AI365" s="21"/>
      <c r="AJ365" s="21"/>
      <c r="AK365" s="21"/>
      <c r="AL365" s="22">
        <f t="shared" si="25"/>
        <v>1</v>
      </c>
    </row>
    <row r="366" ht="12.75" customHeight="1">
      <c r="A366" s="13" t="s">
        <v>56</v>
      </c>
      <c r="B366" s="13" t="str">
        <f>IFERROR(__xludf.DUMMYFUNCTION("REGEXREPLACE(A366, ""\d"", """")"),"         Калужская область")</f>
        <v>         Калужская область</v>
      </c>
      <c r="C366" s="14" t="str">
        <f t="shared" si="15"/>
        <v>Калужская область</v>
      </c>
      <c r="D366" s="3">
        <f t="shared" si="16"/>
        <v>2</v>
      </c>
      <c r="E366" s="15" t="s">
        <v>34</v>
      </c>
      <c r="F366" s="13" t="str">
        <f>IFERROR(__xludf.DUMMYFUNCTION("REGEXEXTRACT(E366, ""[А-Яа-я].*"")"),"Болезни системы кровообращения")</f>
        <v>Болезни системы кровообращения</v>
      </c>
      <c r="G366" s="16">
        <f t="shared" si="17"/>
        <v>2</v>
      </c>
      <c r="H366" s="13" t="s">
        <v>28</v>
      </c>
      <c r="I366" s="13" t="str">
        <f>IFERROR(__xludf.DUMMYFUNCTION("REGEXREPLACE(H366, "".*\s"", """")"),"человек")</f>
        <v>человек</v>
      </c>
      <c r="J366" s="13" t="s">
        <v>29</v>
      </c>
      <c r="K366" s="17" t="str">
        <f>IFERROR(__xludf.DUMMYFUNCTION("REGEXREPLACE(J366, ""^[\d\s]+"", """")"),"значение показателя за год")</f>
        <v>значение показателя за год</v>
      </c>
      <c r="L366" s="16">
        <f t="shared" si="18"/>
        <v>2</v>
      </c>
      <c r="M366" s="13" t="s">
        <v>30</v>
      </c>
      <c r="N366" s="13" t="str">
        <f>IFERROR(__xludf.DUMMYFUNCTION("REGEXEXTRACT(M366, "" (.+)$"")"),"все население")</f>
        <v>все население</v>
      </c>
      <c r="O366" s="18">
        <v>8901.0</v>
      </c>
      <c r="P366" s="18">
        <v>8638.0</v>
      </c>
      <c r="Q366" s="18">
        <v>8375.0</v>
      </c>
      <c r="R366" s="18">
        <v>7947.0</v>
      </c>
      <c r="S366" s="18">
        <v>7491.0</v>
      </c>
      <c r="T366" s="18">
        <v>7065.0</v>
      </c>
      <c r="U366" s="18">
        <v>7064.0</v>
      </c>
      <c r="V366" s="18">
        <v>7054.0</v>
      </c>
      <c r="W366" s="18">
        <v>6956.0</v>
      </c>
      <c r="X366" s="18">
        <v>6379.0</v>
      </c>
      <c r="Y366" s="18">
        <v>6145.0</v>
      </c>
      <c r="Z366" s="19">
        <f t="shared" si="6"/>
        <v>82015</v>
      </c>
      <c r="AA366" s="19" t="str">
        <f t="shared" si="19"/>
        <v/>
      </c>
      <c r="AB366" s="19" t="str">
        <f t="shared" si="8"/>
        <v/>
      </c>
      <c r="AC366" s="19">
        <f t="shared" si="20"/>
        <v>7455.909091</v>
      </c>
      <c r="AD366" s="19">
        <f t="shared" si="21"/>
        <v>3178.5</v>
      </c>
      <c r="AE366" s="19" t="str">
        <f t="shared" si="22"/>
        <v>Нет моды</v>
      </c>
      <c r="AF366" s="19">
        <f t="shared" si="23"/>
        <v>6145</v>
      </c>
      <c r="AG366" s="19">
        <f t="shared" si="24"/>
        <v>8901</v>
      </c>
      <c r="AH366" s="20" t="str">
        <f t="shared" si="14"/>
        <v/>
      </c>
      <c r="AI366" s="21"/>
      <c r="AJ366" s="21"/>
      <c r="AK366" s="21"/>
      <c r="AL366" s="22">
        <f t="shared" si="25"/>
        <v>1</v>
      </c>
    </row>
    <row r="367" ht="12.75" customHeight="1">
      <c r="A367" s="13" t="s">
        <v>56</v>
      </c>
      <c r="B367" s="13" t="str">
        <f>IFERROR(__xludf.DUMMYFUNCTION("REGEXREPLACE(A367, ""\d"", """")"),"         Калужская область")</f>
        <v>         Калужская область</v>
      </c>
      <c r="C367" s="14" t="str">
        <f t="shared" si="15"/>
        <v>Калужская область</v>
      </c>
      <c r="D367" s="3">
        <f t="shared" si="16"/>
        <v>2</v>
      </c>
      <c r="E367" s="15" t="s">
        <v>34</v>
      </c>
      <c r="F367" s="13" t="str">
        <f>IFERROR(__xludf.DUMMYFUNCTION("REGEXEXTRACT(E367, ""[А-Яа-я].*"")"),"Болезни системы кровообращения")</f>
        <v>Болезни системы кровообращения</v>
      </c>
      <c r="G367" s="16">
        <f t="shared" si="17"/>
        <v>2</v>
      </c>
      <c r="H367" s="13" t="s">
        <v>28</v>
      </c>
      <c r="I367" s="13" t="str">
        <f>IFERROR(__xludf.DUMMYFUNCTION("REGEXREPLACE(H367, "".*\s"", """")"),"человек")</f>
        <v>человек</v>
      </c>
      <c r="J367" s="13" t="s">
        <v>29</v>
      </c>
      <c r="K367" s="17" t="str">
        <f>IFERROR(__xludf.DUMMYFUNCTION("REGEXREPLACE(J367, ""^[\d\s]+"", """")"),"значение показателя за год")</f>
        <v>значение показателя за год</v>
      </c>
      <c r="L367" s="16">
        <f t="shared" si="18"/>
        <v>2</v>
      </c>
      <c r="M367" s="13" t="s">
        <v>31</v>
      </c>
      <c r="N367" s="13" t="str">
        <f>IFERROR(__xludf.DUMMYFUNCTION("REGEXEXTRACT(M367, "" (.+)$"")"),"городское население")</f>
        <v>городское население</v>
      </c>
      <c r="O367" s="18">
        <v>6400.0</v>
      </c>
      <c r="P367" s="18">
        <v>6347.0</v>
      </c>
      <c r="Q367" s="18">
        <v>6256.0</v>
      </c>
      <c r="R367" s="18">
        <v>6008.0</v>
      </c>
      <c r="S367" s="18">
        <v>5727.0</v>
      </c>
      <c r="T367" s="18">
        <v>5375.0</v>
      </c>
      <c r="U367" s="18">
        <v>5422.0</v>
      </c>
      <c r="V367" s="18">
        <v>5601.0</v>
      </c>
      <c r="W367" s="18">
        <v>5504.0</v>
      </c>
      <c r="X367" s="18">
        <v>5010.0</v>
      </c>
      <c r="Y367" s="18">
        <v>4757.0</v>
      </c>
      <c r="Z367" s="19" t="str">
        <f t="shared" si="6"/>
        <v/>
      </c>
      <c r="AA367" s="19">
        <f t="shared" si="19"/>
        <v>62407</v>
      </c>
      <c r="AB367" s="19" t="str">
        <f t="shared" si="8"/>
        <v/>
      </c>
      <c r="AC367" s="19">
        <f t="shared" si="20"/>
        <v>5673.363636</v>
      </c>
      <c r="AD367" s="19">
        <f t="shared" si="21"/>
        <v>6363</v>
      </c>
      <c r="AE367" s="19" t="str">
        <f t="shared" si="22"/>
        <v>Нет моды</v>
      </c>
      <c r="AF367" s="19">
        <f t="shared" si="23"/>
        <v>4757</v>
      </c>
      <c r="AG367" s="19">
        <f t="shared" si="24"/>
        <v>6400</v>
      </c>
      <c r="AH367" s="20" t="str">
        <f t="shared" si="14"/>
        <v/>
      </c>
      <c r="AI367" s="21"/>
      <c r="AJ367" s="21"/>
      <c r="AK367" s="21"/>
      <c r="AL367" s="22">
        <f t="shared" si="25"/>
        <v>1</v>
      </c>
    </row>
    <row r="368" ht="12.75" customHeight="1">
      <c r="A368" s="13" t="s">
        <v>56</v>
      </c>
      <c r="B368" s="13" t="str">
        <f>IFERROR(__xludf.DUMMYFUNCTION("REGEXREPLACE(A368, ""\d"", """")"),"         Калужская область")</f>
        <v>         Калужская область</v>
      </c>
      <c r="C368" s="14" t="str">
        <f t="shared" si="15"/>
        <v>Калужская область</v>
      </c>
      <c r="D368" s="3">
        <f t="shared" si="16"/>
        <v>2</v>
      </c>
      <c r="E368" s="15" t="s">
        <v>34</v>
      </c>
      <c r="F368" s="13" t="str">
        <f>IFERROR(__xludf.DUMMYFUNCTION("REGEXEXTRACT(E368, ""[А-Яа-я].*"")"),"Болезни системы кровообращения")</f>
        <v>Болезни системы кровообращения</v>
      </c>
      <c r="G368" s="16">
        <f t="shared" si="17"/>
        <v>2</v>
      </c>
      <c r="H368" s="13" t="s">
        <v>28</v>
      </c>
      <c r="I368" s="13" t="str">
        <f>IFERROR(__xludf.DUMMYFUNCTION("REGEXREPLACE(H368, "".*\s"", """")"),"человек")</f>
        <v>человек</v>
      </c>
      <c r="J368" s="13" t="s">
        <v>29</v>
      </c>
      <c r="K368" s="17" t="str">
        <f>IFERROR(__xludf.DUMMYFUNCTION("REGEXREPLACE(J368, ""^[\d\s]+"", """")"),"значение показателя за год")</f>
        <v>значение показателя за год</v>
      </c>
      <c r="L368" s="16">
        <f t="shared" si="18"/>
        <v>2</v>
      </c>
      <c r="M368" s="13" t="s">
        <v>32</v>
      </c>
      <c r="N368" s="13" t="str">
        <f>IFERROR(__xludf.DUMMYFUNCTION("REGEXEXTRACT(M368, "" (.+)$"")"),"сельское население")</f>
        <v>сельское население</v>
      </c>
      <c r="O368" s="18">
        <v>2501.0</v>
      </c>
      <c r="P368" s="18">
        <v>2291.0</v>
      </c>
      <c r="Q368" s="18">
        <v>2119.0</v>
      </c>
      <c r="R368" s="18">
        <v>1939.0</v>
      </c>
      <c r="S368" s="18">
        <v>1764.0</v>
      </c>
      <c r="T368" s="18">
        <v>1690.0</v>
      </c>
      <c r="U368" s="18">
        <v>1642.0</v>
      </c>
      <c r="V368" s="18">
        <v>1453.0</v>
      </c>
      <c r="W368" s="18">
        <v>1452.0</v>
      </c>
      <c r="X368" s="18">
        <v>1369.0</v>
      </c>
      <c r="Y368" s="18">
        <v>1388.0</v>
      </c>
      <c r="Z368" s="19" t="str">
        <f t="shared" si="6"/>
        <v/>
      </c>
      <c r="AA368" s="19" t="str">
        <f t="shared" si="19"/>
        <v/>
      </c>
      <c r="AB368" s="19">
        <f t="shared" si="8"/>
        <v>19608</v>
      </c>
      <c r="AC368" s="19">
        <f t="shared" si="20"/>
        <v>1782.545455</v>
      </c>
      <c r="AD368" s="19">
        <f t="shared" si="21"/>
        <v>3629</v>
      </c>
      <c r="AE368" s="19" t="str">
        <f t="shared" si="22"/>
        <v>Нет моды</v>
      </c>
      <c r="AF368" s="19">
        <f t="shared" si="23"/>
        <v>1369</v>
      </c>
      <c r="AG368" s="19">
        <f t="shared" si="24"/>
        <v>2501</v>
      </c>
      <c r="AH368" s="20" t="str">
        <f t="shared" si="14"/>
        <v>Город: 76%; Село: 24%</v>
      </c>
      <c r="AI368" s="21"/>
      <c r="AJ368" s="21"/>
      <c r="AK368" s="21"/>
      <c r="AL368" s="22">
        <f t="shared" si="25"/>
        <v>1</v>
      </c>
    </row>
    <row r="369" ht="12.75" customHeight="1">
      <c r="A369" s="13" t="s">
        <v>56</v>
      </c>
      <c r="B369" s="13" t="str">
        <f>IFERROR(__xludf.DUMMYFUNCTION("REGEXREPLACE(A369, ""\d"", """")"),"         Калужская область")</f>
        <v>         Калужская область</v>
      </c>
      <c r="C369" s="14" t="str">
        <f t="shared" si="15"/>
        <v>Калужская область</v>
      </c>
      <c r="D369" s="3">
        <f t="shared" si="16"/>
        <v>2</v>
      </c>
      <c r="E369" s="15" t="s">
        <v>35</v>
      </c>
      <c r="F369" s="13" t="str">
        <f>IFERROR(__xludf.DUMMYFUNCTION("REGEXEXTRACT(E369, ""[А-Яа-я].*"")"),"внешние причины")</f>
        <v>внешние причины</v>
      </c>
      <c r="G369" s="16">
        <f t="shared" si="17"/>
        <v>2</v>
      </c>
      <c r="H369" s="13" t="s">
        <v>28</v>
      </c>
      <c r="I369" s="13" t="str">
        <f>IFERROR(__xludf.DUMMYFUNCTION("REGEXREPLACE(H369, "".*\s"", """")"),"человек")</f>
        <v>человек</v>
      </c>
      <c r="J369" s="13" t="s">
        <v>29</v>
      </c>
      <c r="K369" s="17" t="str">
        <f>IFERROR(__xludf.DUMMYFUNCTION("REGEXREPLACE(J369, ""^[\d\s]+"", """")"),"значение показателя за год")</f>
        <v>значение показателя за год</v>
      </c>
      <c r="L369" s="16">
        <f t="shared" si="18"/>
        <v>2</v>
      </c>
      <c r="M369" s="13" t="s">
        <v>30</v>
      </c>
      <c r="N369" s="13" t="str">
        <f>IFERROR(__xludf.DUMMYFUNCTION("REGEXEXTRACT(M369, "" (.+)$"")"),"все население")</f>
        <v>все население</v>
      </c>
      <c r="O369" s="18">
        <v>1479.0</v>
      </c>
      <c r="P369" s="18">
        <v>1629.0</v>
      </c>
      <c r="Q369" s="18">
        <v>1402.0</v>
      </c>
      <c r="R369" s="18">
        <v>1215.0</v>
      </c>
      <c r="S369" s="18">
        <v>1126.0</v>
      </c>
      <c r="T369" s="18">
        <v>1163.0</v>
      </c>
      <c r="U369" s="18">
        <v>1021.0</v>
      </c>
      <c r="V369" s="18">
        <v>1079.0</v>
      </c>
      <c r="W369" s="18">
        <v>1087.0</v>
      </c>
      <c r="X369" s="18">
        <v>1043.0</v>
      </c>
      <c r="Y369" s="18">
        <v>1185.0</v>
      </c>
      <c r="Z369" s="19">
        <f t="shared" si="6"/>
        <v>13429</v>
      </c>
      <c r="AA369" s="19" t="str">
        <f t="shared" si="19"/>
        <v/>
      </c>
      <c r="AB369" s="19" t="str">
        <f t="shared" si="8"/>
        <v/>
      </c>
      <c r="AC369" s="19">
        <f t="shared" si="20"/>
        <v>1220.818182</v>
      </c>
      <c r="AD369" s="19">
        <f t="shared" si="21"/>
        <v>1427</v>
      </c>
      <c r="AE369" s="19" t="str">
        <f t="shared" si="22"/>
        <v>Нет моды</v>
      </c>
      <c r="AF369" s="19">
        <f t="shared" si="23"/>
        <v>1021</v>
      </c>
      <c r="AG369" s="19">
        <f t="shared" si="24"/>
        <v>1629</v>
      </c>
      <c r="AH369" s="20" t="str">
        <f t="shared" si="14"/>
        <v/>
      </c>
      <c r="AI369" s="21"/>
      <c r="AJ369" s="21"/>
      <c r="AK369" s="21"/>
      <c r="AL369" s="22">
        <f t="shared" si="25"/>
        <v>1</v>
      </c>
    </row>
    <row r="370" ht="12.75" customHeight="1">
      <c r="A370" s="13" t="s">
        <v>56</v>
      </c>
      <c r="B370" s="13" t="str">
        <f>IFERROR(__xludf.DUMMYFUNCTION("REGEXREPLACE(A370, ""\d"", """")"),"         Калужская область")</f>
        <v>         Калужская область</v>
      </c>
      <c r="C370" s="14" t="str">
        <f t="shared" si="15"/>
        <v>Калужская область</v>
      </c>
      <c r="D370" s="3">
        <f t="shared" si="16"/>
        <v>2</v>
      </c>
      <c r="E370" s="15" t="s">
        <v>35</v>
      </c>
      <c r="F370" s="13" t="str">
        <f>IFERROR(__xludf.DUMMYFUNCTION("REGEXEXTRACT(E370, ""[А-Яа-я].*"")"),"внешние причины")</f>
        <v>внешние причины</v>
      </c>
      <c r="G370" s="16">
        <f t="shared" si="17"/>
        <v>2</v>
      </c>
      <c r="H370" s="13" t="s">
        <v>28</v>
      </c>
      <c r="I370" s="13" t="str">
        <f>IFERROR(__xludf.DUMMYFUNCTION("REGEXREPLACE(H370, "".*\s"", """")"),"человек")</f>
        <v>человек</v>
      </c>
      <c r="J370" s="13" t="s">
        <v>29</v>
      </c>
      <c r="K370" s="17" t="str">
        <f>IFERROR(__xludf.DUMMYFUNCTION("REGEXREPLACE(J370, ""^[\d\s]+"", """")"),"значение показателя за год")</f>
        <v>значение показателя за год</v>
      </c>
      <c r="L370" s="16">
        <f t="shared" si="18"/>
        <v>2</v>
      </c>
      <c r="M370" s="13" t="s">
        <v>31</v>
      </c>
      <c r="N370" s="13" t="str">
        <f>IFERROR(__xludf.DUMMYFUNCTION("REGEXEXTRACT(M370, "" (.+)$"")"),"городское население")</f>
        <v>городское население</v>
      </c>
      <c r="O370" s="18">
        <v>1112.0</v>
      </c>
      <c r="P370" s="18">
        <v>1219.0</v>
      </c>
      <c r="Q370" s="18">
        <v>1029.0</v>
      </c>
      <c r="R370" s="18">
        <v>939.0</v>
      </c>
      <c r="S370" s="18">
        <v>817.0</v>
      </c>
      <c r="T370" s="18">
        <v>896.0</v>
      </c>
      <c r="U370" s="18">
        <v>780.0</v>
      </c>
      <c r="V370" s="18">
        <v>812.0</v>
      </c>
      <c r="W370" s="18">
        <v>824.0</v>
      </c>
      <c r="X370" s="18">
        <v>763.0</v>
      </c>
      <c r="Y370" s="18">
        <v>877.0</v>
      </c>
      <c r="Z370" s="19" t="str">
        <f t="shared" si="6"/>
        <v/>
      </c>
      <c r="AA370" s="19">
        <f t="shared" si="19"/>
        <v>10068</v>
      </c>
      <c r="AB370" s="19" t="str">
        <f t="shared" si="8"/>
        <v/>
      </c>
      <c r="AC370" s="19">
        <f t="shared" si="20"/>
        <v>915.2727273</v>
      </c>
      <c r="AD370" s="19">
        <f t="shared" si="21"/>
        <v>1061</v>
      </c>
      <c r="AE370" s="19" t="str">
        <f t="shared" si="22"/>
        <v>Нет моды</v>
      </c>
      <c r="AF370" s="19">
        <f t="shared" si="23"/>
        <v>763</v>
      </c>
      <c r="AG370" s="19">
        <f t="shared" si="24"/>
        <v>1219</v>
      </c>
      <c r="AH370" s="20" t="str">
        <f t="shared" si="14"/>
        <v/>
      </c>
      <c r="AI370" s="21"/>
      <c r="AJ370" s="21"/>
      <c r="AK370" s="21"/>
      <c r="AL370" s="22">
        <f t="shared" si="25"/>
        <v>1</v>
      </c>
    </row>
    <row r="371" ht="12.75" customHeight="1">
      <c r="A371" s="13" t="s">
        <v>56</v>
      </c>
      <c r="B371" s="13" t="str">
        <f>IFERROR(__xludf.DUMMYFUNCTION("REGEXREPLACE(A371, ""\d"", """")"),"         Калужская область")</f>
        <v>         Калужская область</v>
      </c>
      <c r="C371" s="14" t="str">
        <f t="shared" si="15"/>
        <v>Калужская область</v>
      </c>
      <c r="D371" s="3">
        <f t="shared" si="16"/>
        <v>2</v>
      </c>
      <c r="E371" s="15" t="s">
        <v>35</v>
      </c>
      <c r="F371" s="13" t="str">
        <f>IFERROR(__xludf.DUMMYFUNCTION("REGEXEXTRACT(E371, ""[А-Яа-я].*"")"),"внешние причины")</f>
        <v>внешние причины</v>
      </c>
      <c r="G371" s="16">
        <f t="shared" si="17"/>
        <v>2</v>
      </c>
      <c r="H371" s="13" t="s">
        <v>28</v>
      </c>
      <c r="I371" s="13" t="str">
        <f>IFERROR(__xludf.DUMMYFUNCTION("REGEXREPLACE(H371, "".*\s"", """")"),"человек")</f>
        <v>человек</v>
      </c>
      <c r="J371" s="13" t="s">
        <v>29</v>
      </c>
      <c r="K371" s="17" t="str">
        <f>IFERROR(__xludf.DUMMYFUNCTION("REGEXREPLACE(J371, ""^[\d\s]+"", """")"),"значение показателя за год")</f>
        <v>значение показателя за год</v>
      </c>
      <c r="L371" s="16">
        <f t="shared" si="18"/>
        <v>2</v>
      </c>
      <c r="M371" s="13" t="s">
        <v>32</v>
      </c>
      <c r="N371" s="13" t="str">
        <f>IFERROR(__xludf.DUMMYFUNCTION("REGEXEXTRACT(M371, "" (.+)$"")"),"сельское население")</f>
        <v>сельское население</v>
      </c>
      <c r="O371" s="18">
        <v>367.0</v>
      </c>
      <c r="P371" s="18">
        <v>410.0</v>
      </c>
      <c r="Q371" s="18">
        <v>373.0</v>
      </c>
      <c r="R371" s="18">
        <v>276.0</v>
      </c>
      <c r="S371" s="18">
        <v>309.0</v>
      </c>
      <c r="T371" s="18">
        <v>267.0</v>
      </c>
      <c r="U371" s="18">
        <v>241.0</v>
      </c>
      <c r="V371" s="18">
        <v>267.0</v>
      </c>
      <c r="W371" s="18">
        <v>263.0</v>
      </c>
      <c r="X371" s="18">
        <v>280.0</v>
      </c>
      <c r="Y371" s="18">
        <v>308.0</v>
      </c>
      <c r="Z371" s="19" t="str">
        <f t="shared" si="6"/>
        <v/>
      </c>
      <c r="AA371" s="19" t="str">
        <f t="shared" si="19"/>
        <v/>
      </c>
      <c r="AB371" s="19">
        <f t="shared" si="8"/>
        <v>3361</v>
      </c>
      <c r="AC371" s="19">
        <f t="shared" si="20"/>
        <v>305.5454545</v>
      </c>
      <c r="AD371" s="19">
        <f t="shared" si="21"/>
        <v>586.5</v>
      </c>
      <c r="AE371" s="19" t="str">
        <f t="shared" si="22"/>
        <v>Нет моды</v>
      </c>
      <c r="AF371" s="19">
        <f t="shared" si="23"/>
        <v>241</v>
      </c>
      <c r="AG371" s="19">
        <f t="shared" si="24"/>
        <v>410</v>
      </c>
      <c r="AH371" s="20" t="str">
        <f t="shared" si="14"/>
        <v>Город: 75%; Село: 25%</v>
      </c>
      <c r="AI371" s="21"/>
      <c r="AJ371" s="21"/>
      <c r="AK371" s="21"/>
      <c r="AL371" s="22">
        <f t="shared" si="25"/>
        <v>1</v>
      </c>
    </row>
    <row r="372" ht="12.75" customHeight="1">
      <c r="A372" s="13" t="s">
        <v>56</v>
      </c>
      <c r="B372" s="13" t="str">
        <f>IFERROR(__xludf.DUMMYFUNCTION("REGEXREPLACE(A372, ""\d"", """")"),"         Калужская область")</f>
        <v>         Калужская область</v>
      </c>
      <c r="C372" s="14" t="str">
        <f t="shared" si="15"/>
        <v>Калужская область</v>
      </c>
      <c r="D372" s="3">
        <f t="shared" si="16"/>
        <v>2</v>
      </c>
      <c r="E372" s="15" t="s">
        <v>36</v>
      </c>
      <c r="F372" s="13" t="str">
        <f>IFERROR(__xludf.DUMMYFUNCTION("REGEXEXTRACT(E372,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2" s="16">
        <f t="shared" si="17"/>
        <v>2</v>
      </c>
      <c r="H372" s="13" t="s">
        <v>28</v>
      </c>
      <c r="I372" s="13" t="str">
        <f>IFERROR(__xludf.DUMMYFUNCTION("REGEXREPLACE(H372, "".*\s"", """")"),"человек")</f>
        <v>человек</v>
      </c>
      <c r="J372" s="13" t="s">
        <v>29</v>
      </c>
      <c r="K372" s="17" t="str">
        <f>IFERROR(__xludf.DUMMYFUNCTION("REGEXREPLACE(J372, ""^[\d\s]+"", """")"),"значение показателя за год")</f>
        <v>значение показателя за год</v>
      </c>
      <c r="L372" s="16">
        <f t="shared" si="18"/>
        <v>2</v>
      </c>
      <c r="M372" s="13" t="s">
        <v>30</v>
      </c>
      <c r="N372" s="13" t="str">
        <f>IFERROR(__xludf.DUMMYFUNCTION("REGEXEXTRACT(M372, "" (.+)$"")"),"все население")</f>
        <v>все население</v>
      </c>
      <c r="O372" s="18">
        <v>31.0</v>
      </c>
      <c r="P372" s="18">
        <v>18.0</v>
      </c>
      <c r="Q372" s="18">
        <v>31.0</v>
      </c>
      <c r="R372" s="18">
        <v>33.0</v>
      </c>
      <c r="S372" s="23" t="s">
        <v>37</v>
      </c>
      <c r="T372" s="23" t="s">
        <v>37</v>
      </c>
      <c r="U372" s="23" t="s">
        <v>37</v>
      </c>
      <c r="V372" s="23" t="s">
        <v>37</v>
      </c>
      <c r="W372" s="23" t="s">
        <v>37</v>
      </c>
      <c r="X372" s="23" t="s">
        <v>37</v>
      </c>
      <c r="Y372" s="23" t="s">
        <v>37</v>
      </c>
      <c r="Z372" s="19">
        <f t="shared" si="6"/>
        <v>113</v>
      </c>
      <c r="AA372" s="19" t="str">
        <f t="shared" si="19"/>
        <v/>
      </c>
      <c r="AB372" s="19" t="str">
        <f t="shared" si="8"/>
        <v/>
      </c>
      <c r="AC372" s="19">
        <f t="shared" si="20"/>
        <v>28.25</v>
      </c>
      <c r="AD372" s="19">
        <f t="shared" si="21"/>
        <v>267</v>
      </c>
      <c r="AE372" s="19" t="str">
        <f t="shared" si="22"/>
        <v>Нет моды</v>
      </c>
      <c r="AF372" s="19">
        <f t="shared" si="23"/>
        <v>18</v>
      </c>
      <c r="AG372" s="19">
        <f t="shared" si="24"/>
        <v>33</v>
      </c>
      <c r="AH372" s="20" t="str">
        <f t="shared" si="14"/>
        <v/>
      </c>
      <c r="AI372" s="24"/>
      <c r="AJ372" s="24"/>
      <c r="AK372" s="24"/>
      <c r="AL372" s="22">
        <f t="shared" si="25"/>
        <v>1</v>
      </c>
    </row>
    <row r="373" ht="12.75" customHeight="1">
      <c r="A373" s="13" t="s">
        <v>56</v>
      </c>
      <c r="B373" s="13" t="str">
        <f>IFERROR(__xludf.DUMMYFUNCTION("REGEXREPLACE(A373, ""\d"", """")"),"         Калужская область")</f>
        <v>         Калужская область</v>
      </c>
      <c r="C373" s="14" t="str">
        <f t="shared" si="15"/>
        <v>Калужская область</v>
      </c>
      <c r="D373" s="3">
        <f t="shared" si="16"/>
        <v>2</v>
      </c>
      <c r="E373" s="15" t="s">
        <v>36</v>
      </c>
      <c r="F373" s="13" t="str">
        <f>IFERROR(__xludf.DUMMYFUNCTION("REGEXEXTRACT(E373,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3" s="16">
        <f t="shared" si="17"/>
        <v>2</v>
      </c>
      <c r="H373" s="13" t="s">
        <v>28</v>
      </c>
      <c r="I373" s="13" t="str">
        <f>IFERROR(__xludf.DUMMYFUNCTION("REGEXREPLACE(H373, "".*\s"", """")"),"человек")</f>
        <v>человек</v>
      </c>
      <c r="J373" s="13" t="s">
        <v>29</v>
      </c>
      <c r="K373" s="17" t="str">
        <f>IFERROR(__xludf.DUMMYFUNCTION("REGEXREPLACE(J373, ""^[\d\s]+"", """")"),"значение показателя за год")</f>
        <v>значение показателя за год</v>
      </c>
      <c r="L373" s="16">
        <f t="shared" si="18"/>
        <v>2</v>
      </c>
      <c r="M373" s="13" t="s">
        <v>31</v>
      </c>
      <c r="N373" s="13" t="str">
        <f>IFERROR(__xludf.DUMMYFUNCTION("REGEXEXTRACT(M373, "" (.+)$"")"),"городское население")</f>
        <v>городское население</v>
      </c>
      <c r="O373" s="18">
        <v>25.0</v>
      </c>
      <c r="P373" s="18">
        <v>12.0</v>
      </c>
      <c r="Q373" s="18">
        <v>23.0</v>
      </c>
      <c r="R373" s="18">
        <v>30.0</v>
      </c>
      <c r="S373" s="23" t="s">
        <v>37</v>
      </c>
      <c r="T373" s="23" t="s">
        <v>37</v>
      </c>
      <c r="U373" s="23" t="s">
        <v>37</v>
      </c>
      <c r="V373" s="23" t="s">
        <v>37</v>
      </c>
      <c r="W373" s="23" t="s">
        <v>37</v>
      </c>
      <c r="X373" s="23" t="s">
        <v>37</v>
      </c>
      <c r="Y373" s="23" t="s">
        <v>37</v>
      </c>
      <c r="Z373" s="19" t="str">
        <f t="shared" si="6"/>
        <v/>
      </c>
      <c r="AA373" s="19">
        <f t="shared" si="19"/>
        <v>90</v>
      </c>
      <c r="AB373" s="19" t="str">
        <f t="shared" si="8"/>
        <v/>
      </c>
      <c r="AC373" s="19">
        <f t="shared" si="20"/>
        <v>22.5</v>
      </c>
      <c r="AD373" s="19">
        <f t="shared" si="21"/>
        <v>27.5</v>
      </c>
      <c r="AE373" s="19" t="str">
        <f t="shared" si="22"/>
        <v>Нет моды</v>
      </c>
      <c r="AF373" s="19">
        <f t="shared" si="23"/>
        <v>12</v>
      </c>
      <c r="AG373" s="19">
        <f t="shared" si="24"/>
        <v>30</v>
      </c>
      <c r="AH373" s="20" t="str">
        <f t="shared" si="14"/>
        <v/>
      </c>
      <c r="AI373" s="24"/>
      <c r="AJ373" s="24"/>
      <c r="AK373" s="24"/>
      <c r="AL373" s="22">
        <f t="shared" si="25"/>
        <v>1</v>
      </c>
    </row>
    <row r="374" ht="12.75" customHeight="1">
      <c r="A374" s="13" t="s">
        <v>56</v>
      </c>
      <c r="B374" s="13" t="str">
        <f>IFERROR(__xludf.DUMMYFUNCTION("REGEXREPLACE(A374, ""\d"", """")"),"         Калужская область")</f>
        <v>         Калужская область</v>
      </c>
      <c r="C374" s="14" t="str">
        <f t="shared" si="15"/>
        <v>Калужская область</v>
      </c>
      <c r="D374" s="3">
        <f t="shared" si="16"/>
        <v>2</v>
      </c>
      <c r="E374" s="15" t="s">
        <v>36</v>
      </c>
      <c r="F374" s="13" t="str">
        <f>IFERROR(__xludf.DUMMYFUNCTION("REGEXEXTRACT(E374,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4" s="16">
        <f t="shared" si="17"/>
        <v>2</v>
      </c>
      <c r="H374" s="13" t="s">
        <v>28</v>
      </c>
      <c r="I374" s="13" t="str">
        <f>IFERROR(__xludf.DUMMYFUNCTION("REGEXREPLACE(H374, "".*\s"", """")"),"человек")</f>
        <v>человек</v>
      </c>
      <c r="J374" s="13" t="s">
        <v>29</v>
      </c>
      <c r="K374" s="17" t="str">
        <f>IFERROR(__xludf.DUMMYFUNCTION("REGEXREPLACE(J374, ""^[\d\s]+"", """")"),"значение показателя за год")</f>
        <v>значение показателя за год</v>
      </c>
      <c r="L374" s="16">
        <f t="shared" si="18"/>
        <v>2</v>
      </c>
      <c r="M374" s="13" t="s">
        <v>32</v>
      </c>
      <c r="N374" s="13" t="str">
        <f>IFERROR(__xludf.DUMMYFUNCTION("REGEXEXTRACT(M374, "" (.+)$"")"),"сельское население")</f>
        <v>сельское население</v>
      </c>
      <c r="O374" s="18">
        <v>6.0</v>
      </c>
      <c r="P374" s="18">
        <v>6.0</v>
      </c>
      <c r="Q374" s="18">
        <v>8.0</v>
      </c>
      <c r="R374" s="18">
        <v>3.0</v>
      </c>
      <c r="S374" s="23" t="s">
        <v>37</v>
      </c>
      <c r="T374" s="23" t="s">
        <v>37</v>
      </c>
      <c r="U374" s="23" t="s">
        <v>37</v>
      </c>
      <c r="V374" s="23" t="s">
        <v>37</v>
      </c>
      <c r="W374" s="23" t="s">
        <v>37</v>
      </c>
      <c r="X374" s="23" t="s">
        <v>37</v>
      </c>
      <c r="Y374" s="23" t="s">
        <v>37</v>
      </c>
      <c r="Z374" s="19" t="str">
        <f t="shared" si="6"/>
        <v/>
      </c>
      <c r="AA374" s="19" t="str">
        <f t="shared" si="19"/>
        <v/>
      </c>
      <c r="AB374" s="19">
        <f t="shared" si="8"/>
        <v>23</v>
      </c>
      <c r="AC374" s="19">
        <f t="shared" si="20"/>
        <v>5.75</v>
      </c>
      <c r="AD374" s="19">
        <f t="shared" si="21"/>
        <v>10</v>
      </c>
      <c r="AE374" s="19" t="str">
        <f t="shared" si="22"/>
        <v>Нет моды</v>
      </c>
      <c r="AF374" s="19">
        <f t="shared" si="23"/>
        <v>3</v>
      </c>
      <c r="AG374" s="19">
        <f t="shared" si="24"/>
        <v>8</v>
      </c>
      <c r="AH374" s="20" t="str">
        <f t="shared" si="14"/>
        <v>Город: 80%; Село: 20%</v>
      </c>
      <c r="AI374" s="24"/>
      <c r="AJ374" s="24"/>
      <c r="AK374" s="24"/>
      <c r="AL374" s="22">
        <f t="shared" si="25"/>
        <v>1</v>
      </c>
    </row>
    <row r="375" ht="12.75" customHeight="1">
      <c r="A375" s="13" t="s">
        <v>56</v>
      </c>
      <c r="B375" s="13" t="str">
        <f>IFERROR(__xludf.DUMMYFUNCTION("REGEXREPLACE(A375, ""\d"", """")"),"         Калужская область")</f>
        <v>         Калужская область</v>
      </c>
      <c r="C375" s="14" t="str">
        <f t="shared" si="15"/>
        <v>Калужская область</v>
      </c>
      <c r="D375" s="3">
        <f t="shared" si="16"/>
        <v>2</v>
      </c>
      <c r="E375" s="15" t="s">
        <v>38</v>
      </c>
      <c r="F375" s="13" t="str">
        <f>IFERROR(__xludf.DUMMYFUNCTION("REGEXEXTRACT(E375, ""[А-Яа-я].*"")"),"все виды транспортных несчастных случаев")</f>
        <v>все виды транспортных несчастных случаев</v>
      </c>
      <c r="G375" s="16">
        <f t="shared" si="17"/>
        <v>2</v>
      </c>
      <c r="H375" s="13" t="s">
        <v>28</v>
      </c>
      <c r="I375" s="13" t="str">
        <f>IFERROR(__xludf.DUMMYFUNCTION("REGEXREPLACE(H375, "".*\s"", """")"),"человек")</f>
        <v>человек</v>
      </c>
      <c r="J375" s="13" t="s">
        <v>29</v>
      </c>
      <c r="K375" s="17" t="str">
        <f>IFERROR(__xludf.DUMMYFUNCTION("REGEXREPLACE(J375, ""^[\d\s]+"", """")"),"значение показателя за год")</f>
        <v>значение показателя за год</v>
      </c>
      <c r="L375" s="16">
        <f t="shared" si="18"/>
        <v>2</v>
      </c>
      <c r="M375" s="13" t="s">
        <v>30</v>
      </c>
      <c r="N375" s="13" t="str">
        <f>IFERROR(__xludf.DUMMYFUNCTION("REGEXEXTRACT(M375, "" (.+)$"")"),"все население")</f>
        <v>все население</v>
      </c>
      <c r="O375" s="18">
        <v>300.0</v>
      </c>
      <c r="P375" s="18">
        <v>328.0</v>
      </c>
      <c r="Q375" s="18">
        <v>268.0</v>
      </c>
      <c r="R375" s="18">
        <v>204.0</v>
      </c>
      <c r="S375" s="18">
        <v>163.0</v>
      </c>
      <c r="T375" s="18">
        <v>198.0</v>
      </c>
      <c r="U375" s="18">
        <v>163.0</v>
      </c>
      <c r="V375" s="18">
        <v>171.0</v>
      </c>
      <c r="W375" s="18">
        <v>158.0</v>
      </c>
      <c r="X375" s="18">
        <v>117.0</v>
      </c>
      <c r="Y375" s="18">
        <v>134.0</v>
      </c>
      <c r="Z375" s="19">
        <f t="shared" si="6"/>
        <v>2204</v>
      </c>
      <c r="AA375" s="19" t="str">
        <f t="shared" si="19"/>
        <v/>
      </c>
      <c r="AB375" s="19" t="str">
        <f t="shared" si="8"/>
        <v/>
      </c>
      <c r="AC375" s="19">
        <f t="shared" si="20"/>
        <v>200.3636364</v>
      </c>
      <c r="AD375" s="19">
        <f t="shared" si="21"/>
        <v>163</v>
      </c>
      <c r="AE375" s="19" t="str">
        <f t="shared" si="22"/>
        <v>Нет моды</v>
      </c>
      <c r="AF375" s="19">
        <f t="shared" si="23"/>
        <v>117</v>
      </c>
      <c r="AG375" s="19">
        <f t="shared" si="24"/>
        <v>328</v>
      </c>
      <c r="AH375" s="20" t="str">
        <f t="shared" si="14"/>
        <v/>
      </c>
      <c r="AI375" s="21"/>
      <c r="AJ375" s="21"/>
      <c r="AK375" s="21"/>
      <c r="AL375" s="22">
        <f t="shared" si="25"/>
        <v>1</v>
      </c>
    </row>
    <row r="376" ht="12.75" customHeight="1">
      <c r="A376" s="13" t="s">
        <v>56</v>
      </c>
      <c r="B376" s="13" t="str">
        <f>IFERROR(__xludf.DUMMYFUNCTION("REGEXREPLACE(A376, ""\d"", """")"),"         Калужская область")</f>
        <v>         Калужская область</v>
      </c>
      <c r="C376" s="14" t="str">
        <f t="shared" si="15"/>
        <v>Калужская область</v>
      </c>
      <c r="D376" s="3">
        <f t="shared" si="16"/>
        <v>2</v>
      </c>
      <c r="E376" s="15" t="s">
        <v>38</v>
      </c>
      <c r="F376" s="13" t="str">
        <f>IFERROR(__xludf.DUMMYFUNCTION("REGEXEXTRACT(E376, ""[А-Яа-я].*"")"),"все виды транспортных несчастных случаев")</f>
        <v>все виды транспортных несчастных случаев</v>
      </c>
      <c r="G376" s="16">
        <f t="shared" si="17"/>
        <v>2</v>
      </c>
      <c r="H376" s="13" t="s">
        <v>28</v>
      </c>
      <c r="I376" s="13" t="str">
        <f>IFERROR(__xludf.DUMMYFUNCTION("REGEXREPLACE(H376, "".*\s"", """")"),"человек")</f>
        <v>человек</v>
      </c>
      <c r="J376" s="13" t="s">
        <v>29</v>
      </c>
      <c r="K376" s="17" t="str">
        <f>IFERROR(__xludf.DUMMYFUNCTION("REGEXREPLACE(J376, ""^[\d\s]+"", """")"),"значение показателя за год")</f>
        <v>значение показателя за год</v>
      </c>
      <c r="L376" s="16">
        <f t="shared" si="18"/>
        <v>2</v>
      </c>
      <c r="M376" s="13" t="s">
        <v>31</v>
      </c>
      <c r="N376" s="13" t="str">
        <f>IFERROR(__xludf.DUMMYFUNCTION("REGEXEXTRACT(M376, "" (.+)$"")"),"городское население")</f>
        <v>городское население</v>
      </c>
      <c r="O376" s="18">
        <v>221.0</v>
      </c>
      <c r="P376" s="18">
        <v>246.0</v>
      </c>
      <c r="Q376" s="18">
        <v>198.0</v>
      </c>
      <c r="R376" s="18">
        <v>149.0</v>
      </c>
      <c r="S376" s="18">
        <v>114.0</v>
      </c>
      <c r="T376" s="18">
        <v>161.0</v>
      </c>
      <c r="U376" s="18">
        <v>121.0</v>
      </c>
      <c r="V376" s="18">
        <v>124.0</v>
      </c>
      <c r="W376" s="18">
        <v>116.0</v>
      </c>
      <c r="X376" s="18">
        <v>80.0</v>
      </c>
      <c r="Y376" s="18">
        <v>96.0</v>
      </c>
      <c r="Z376" s="19" t="str">
        <f t="shared" si="6"/>
        <v/>
      </c>
      <c r="AA376" s="19">
        <f t="shared" si="19"/>
        <v>1626</v>
      </c>
      <c r="AB376" s="19" t="str">
        <f t="shared" si="8"/>
        <v/>
      </c>
      <c r="AC376" s="19">
        <f t="shared" si="20"/>
        <v>147.8181818</v>
      </c>
      <c r="AD376" s="19">
        <f t="shared" si="21"/>
        <v>162</v>
      </c>
      <c r="AE376" s="19" t="str">
        <f t="shared" si="22"/>
        <v>Нет моды</v>
      </c>
      <c r="AF376" s="19">
        <f t="shared" si="23"/>
        <v>80</v>
      </c>
      <c r="AG376" s="19">
        <f t="shared" si="24"/>
        <v>246</v>
      </c>
      <c r="AH376" s="20" t="str">
        <f t="shared" si="14"/>
        <v/>
      </c>
      <c r="AI376" s="21"/>
      <c r="AJ376" s="21"/>
      <c r="AK376" s="21"/>
      <c r="AL376" s="22">
        <f t="shared" si="25"/>
        <v>1</v>
      </c>
    </row>
    <row r="377" ht="12.75" customHeight="1">
      <c r="A377" s="13" t="s">
        <v>56</v>
      </c>
      <c r="B377" s="13" t="str">
        <f>IFERROR(__xludf.DUMMYFUNCTION("REGEXREPLACE(A377, ""\d"", """")"),"         Калужская область")</f>
        <v>         Калужская область</v>
      </c>
      <c r="C377" s="14" t="str">
        <f t="shared" si="15"/>
        <v>Калужская область</v>
      </c>
      <c r="D377" s="3">
        <f t="shared" si="16"/>
        <v>2</v>
      </c>
      <c r="E377" s="15" t="s">
        <v>38</v>
      </c>
      <c r="F377" s="13" t="str">
        <f>IFERROR(__xludf.DUMMYFUNCTION("REGEXEXTRACT(E377, ""[А-Яа-я].*"")"),"все виды транспортных несчастных случаев")</f>
        <v>все виды транспортных несчастных случаев</v>
      </c>
      <c r="G377" s="16">
        <f t="shared" si="17"/>
        <v>2</v>
      </c>
      <c r="H377" s="13" t="s">
        <v>28</v>
      </c>
      <c r="I377" s="13" t="str">
        <f>IFERROR(__xludf.DUMMYFUNCTION("REGEXREPLACE(H377, "".*\s"", """")"),"человек")</f>
        <v>человек</v>
      </c>
      <c r="J377" s="13" t="s">
        <v>29</v>
      </c>
      <c r="K377" s="17" t="str">
        <f>IFERROR(__xludf.DUMMYFUNCTION("REGEXREPLACE(J377, ""^[\d\s]+"", """")"),"значение показателя за год")</f>
        <v>значение показателя за год</v>
      </c>
      <c r="L377" s="16">
        <f t="shared" si="18"/>
        <v>2</v>
      </c>
      <c r="M377" s="13" t="s">
        <v>32</v>
      </c>
      <c r="N377" s="13" t="str">
        <f>IFERROR(__xludf.DUMMYFUNCTION("REGEXEXTRACT(M377, "" (.+)$"")"),"сельское население")</f>
        <v>сельское население</v>
      </c>
      <c r="O377" s="18">
        <v>79.0</v>
      </c>
      <c r="P377" s="18">
        <v>82.0</v>
      </c>
      <c r="Q377" s="18">
        <v>70.0</v>
      </c>
      <c r="R377" s="18">
        <v>55.0</v>
      </c>
      <c r="S377" s="18">
        <v>49.0</v>
      </c>
      <c r="T377" s="18">
        <v>37.0</v>
      </c>
      <c r="U377" s="18">
        <v>42.0</v>
      </c>
      <c r="V377" s="18">
        <v>47.0</v>
      </c>
      <c r="W377" s="18">
        <v>42.0</v>
      </c>
      <c r="X377" s="18">
        <v>37.0</v>
      </c>
      <c r="Y377" s="18">
        <v>38.0</v>
      </c>
      <c r="Z377" s="19" t="str">
        <f t="shared" si="6"/>
        <v/>
      </c>
      <c r="AA377" s="19" t="str">
        <f t="shared" si="19"/>
        <v/>
      </c>
      <c r="AB377" s="19">
        <f t="shared" si="8"/>
        <v>578</v>
      </c>
      <c r="AC377" s="19">
        <f t="shared" si="20"/>
        <v>52.54545455</v>
      </c>
      <c r="AD377" s="19">
        <f t="shared" si="21"/>
        <v>81</v>
      </c>
      <c r="AE377" s="19" t="str">
        <f t="shared" si="22"/>
        <v>Нет моды</v>
      </c>
      <c r="AF377" s="19">
        <f t="shared" si="23"/>
        <v>37</v>
      </c>
      <c r="AG377" s="19">
        <f t="shared" si="24"/>
        <v>82</v>
      </c>
      <c r="AH377" s="20" t="str">
        <f t="shared" si="14"/>
        <v>Город: 74%; Село: 26%</v>
      </c>
      <c r="AI377" s="21"/>
      <c r="AJ377" s="21"/>
      <c r="AK377" s="21"/>
      <c r="AL377" s="22">
        <f t="shared" si="25"/>
        <v>1</v>
      </c>
    </row>
    <row r="378" ht="12.75" customHeight="1">
      <c r="A378" s="13" t="s">
        <v>56</v>
      </c>
      <c r="B378" s="13" t="str">
        <f>IFERROR(__xludf.DUMMYFUNCTION("REGEXREPLACE(A378, ""\d"", """")"),"         Калужская область")</f>
        <v>         Калужская область</v>
      </c>
      <c r="C378" s="14" t="str">
        <f t="shared" si="15"/>
        <v>Калужская область</v>
      </c>
      <c r="D378" s="3">
        <f t="shared" si="16"/>
        <v>2</v>
      </c>
      <c r="E378" s="15" t="s">
        <v>39</v>
      </c>
      <c r="F378" s="13" t="str">
        <f>IFERROR(__xludf.DUMMYFUNCTION("REGEXEXTRACT(E378, ""[А-Яа-я].*"")"),"Всего умерших")</f>
        <v>Всего умерших</v>
      </c>
      <c r="G378" s="16">
        <f t="shared" si="17"/>
        <v>2</v>
      </c>
      <c r="H378" s="13" t="s">
        <v>28</v>
      </c>
      <c r="I378" s="13" t="str">
        <f>IFERROR(__xludf.DUMMYFUNCTION("REGEXREPLACE(H378, "".*\s"", """")"),"человек")</f>
        <v>человек</v>
      </c>
      <c r="J378" s="13" t="s">
        <v>29</v>
      </c>
      <c r="K378" s="17" t="str">
        <f>IFERROR(__xludf.DUMMYFUNCTION("REGEXREPLACE(J378, ""^[\d\s]+"", """")"),"значение показателя за год")</f>
        <v>значение показателя за год</v>
      </c>
      <c r="L378" s="16">
        <f t="shared" si="18"/>
        <v>2</v>
      </c>
      <c r="M378" s="13" t="s">
        <v>30</v>
      </c>
      <c r="N378" s="13" t="str">
        <f>IFERROR(__xludf.DUMMYFUNCTION("REGEXEXTRACT(M378, "" (.+)$"")"),"все население")</f>
        <v>все население</v>
      </c>
      <c r="O378" s="18">
        <v>15250.0</v>
      </c>
      <c r="P378" s="18">
        <v>15371.0</v>
      </c>
      <c r="Q378" s="18">
        <v>15200.0</v>
      </c>
      <c r="R378" s="18">
        <v>15210.0</v>
      </c>
      <c r="S378" s="18">
        <v>15000.0</v>
      </c>
      <c r="T378" s="18">
        <v>15067.0</v>
      </c>
      <c r="U378" s="18">
        <v>14656.0</v>
      </c>
      <c r="V378" s="18">
        <v>17320.0</v>
      </c>
      <c r="W378" s="18">
        <v>19471.0</v>
      </c>
      <c r="X378" s="18">
        <v>15258.0</v>
      </c>
      <c r="Y378" s="18">
        <v>14132.0</v>
      </c>
      <c r="Z378" s="19">
        <f t="shared" si="6"/>
        <v>171935</v>
      </c>
      <c r="AA378" s="19" t="str">
        <f t="shared" si="19"/>
        <v/>
      </c>
      <c r="AB378" s="19" t="str">
        <f t="shared" si="8"/>
        <v/>
      </c>
      <c r="AC378" s="19">
        <f t="shared" si="20"/>
        <v>15630.45455</v>
      </c>
      <c r="AD378" s="19">
        <f t="shared" si="21"/>
        <v>7107</v>
      </c>
      <c r="AE378" s="19" t="str">
        <f t="shared" si="22"/>
        <v>Нет моды</v>
      </c>
      <c r="AF378" s="19">
        <f t="shared" si="23"/>
        <v>14132</v>
      </c>
      <c r="AG378" s="19">
        <f t="shared" si="24"/>
        <v>19471</v>
      </c>
      <c r="AH378" s="20" t="str">
        <f t="shared" si="14"/>
        <v/>
      </c>
      <c r="AI378" s="21"/>
      <c r="AJ378" s="21"/>
      <c r="AK378" s="21"/>
      <c r="AL378" s="22">
        <f t="shared" si="25"/>
        <v>1</v>
      </c>
    </row>
    <row r="379" ht="12.75" customHeight="1">
      <c r="A379" s="13" t="s">
        <v>56</v>
      </c>
      <c r="B379" s="13" t="str">
        <f>IFERROR(__xludf.DUMMYFUNCTION("REGEXREPLACE(A379, ""\d"", """")"),"         Калужская область")</f>
        <v>         Калужская область</v>
      </c>
      <c r="C379" s="14" t="str">
        <f t="shared" si="15"/>
        <v>Калужская область</v>
      </c>
      <c r="D379" s="3">
        <f t="shared" si="16"/>
        <v>2</v>
      </c>
      <c r="E379" s="15" t="s">
        <v>39</v>
      </c>
      <c r="F379" s="13" t="str">
        <f>IFERROR(__xludf.DUMMYFUNCTION("REGEXEXTRACT(E379, ""[А-Яа-я].*"")"),"Всего умерших")</f>
        <v>Всего умерших</v>
      </c>
      <c r="G379" s="16">
        <f t="shared" si="17"/>
        <v>2</v>
      </c>
      <c r="H379" s="13" t="s">
        <v>28</v>
      </c>
      <c r="I379" s="13" t="str">
        <f>IFERROR(__xludf.DUMMYFUNCTION("REGEXREPLACE(H379, "".*\s"", """")"),"человек")</f>
        <v>человек</v>
      </c>
      <c r="J379" s="13" t="s">
        <v>29</v>
      </c>
      <c r="K379" s="17" t="str">
        <f>IFERROR(__xludf.DUMMYFUNCTION("REGEXREPLACE(J379, ""^[\d\s]+"", """")"),"значение показателя за год")</f>
        <v>значение показателя за год</v>
      </c>
      <c r="L379" s="16">
        <f t="shared" si="18"/>
        <v>2</v>
      </c>
      <c r="M379" s="13" t="s">
        <v>31</v>
      </c>
      <c r="N379" s="13" t="str">
        <f>IFERROR(__xludf.DUMMYFUNCTION("REGEXEXTRACT(M379, "" (.+)$"")"),"городское население")</f>
        <v>городское население</v>
      </c>
      <c r="O379" s="18">
        <v>11216.0</v>
      </c>
      <c r="P379" s="18">
        <v>11422.0</v>
      </c>
      <c r="Q379" s="18">
        <v>11286.0</v>
      </c>
      <c r="R379" s="18">
        <v>11382.0</v>
      </c>
      <c r="S379" s="18">
        <v>11165.0</v>
      </c>
      <c r="T379" s="18">
        <v>11346.0</v>
      </c>
      <c r="U379" s="18">
        <v>11163.0</v>
      </c>
      <c r="V379" s="18">
        <v>13364.0</v>
      </c>
      <c r="W379" s="18">
        <v>15151.0</v>
      </c>
      <c r="X379" s="18">
        <v>11813.0</v>
      </c>
      <c r="Y379" s="18">
        <v>10876.0</v>
      </c>
      <c r="Z379" s="19" t="str">
        <f t="shared" si="6"/>
        <v/>
      </c>
      <c r="AA379" s="19">
        <f t="shared" si="19"/>
        <v>130184</v>
      </c>
      <c r="AB379" s="19" t="str">
        <f t="shared" si="8"/>
        <v/>
      </c>
      <c r="AC379" s="19">
        <f t="shared" si="20"/>
        <v>11834.90909</v>
      </c>
      <c r="AD379" s="19">
        <f t="shared" si="21"/>
        <v>14394</v>
      </c>
      <c r="AE379" s="19" t="str">
        <f t="shared" si="22"/>
        <v>Нет моды</v>
      </c>
      <c r="AF379" s="19">
        <f t="shared" si="23"/>
        <v>10876</v>
      </c>
      <c r="AG379" s="19">
        <f t="shared" si="24"/>
        <v>15151</v>
      </c>
      <c r="AH379" s="20" t="str">
        <f t="shared" si="14"/>
        <v/>
      </c>
      <c r="AI379" s="21"/>
      <c r="AJ379" s="21"/>
      <c r="AK379" s="21"/>
      <c r="AL379" s="22">
        <f t="shared" si="25"/>
        <v>1</v>
      </c>
    </row>
    <row r="380" ht="12.75" customHeight="1">
      <c r="A380" s="13" t="s">
        <v>56</v>
      </c>
      <c r="B380" s="13" t="str">
        <f>IFERROR(__xludf.DUMMYFUNCTION("REGEXREPLACE(A380, ""\d"", """")"),"         Калужская область")</f>
        <v>         Калужская область</v>
      </c>
      <c r="C380" s="14" t="str">
        <f t="shared" si="15"/>
        <v>Калужская область</v>
      </c>
      <c r="D380" s="3">
        <f t="shared" si="16"/>
        <v>2</v>
      </c>
      <c r="E380" s="15" t="s">
        <v>39</v>
      </c>
      <c r="F380" s="13" t="str">
        <f>IFERROR(__xludf.DUMMYFUNCTION("REGEXEXTRACT(E380, ""[А-Яа-я].*"")"),"Всего умерших")</f>
        <v>Всего умерших</v>
      </c>
      <c r="G380" s="16">
        <f t="shared" si="17"/>
        <v>2</v>
      </c>
      <c r="H380" s="13" t="s">
        <v>28</v>
      </c>
      <c r="I380" s="13" t="str">
        <f>IFERROR(__xludf.DUMMYFUNCTION("REGEXREPLACE(H380, "".*\s"", """")"),"человек")</f>
        <v>человек</v>
      </c>
      <c r="J380" s="13" t="s">
        <v>29</v>
      </c>
      <c r="K380" s="17" t="str">
        <f>IFERROR(__xludf.DUMMYFUNCTION("REGEXREPLACE(J380, ""^[\d\s]+"", """")"),"значение показателя за год")</f>
        <v>значение показателя за год</v>
      </c>
      <c r="L380" s="16">
        <f t="shared" si="18"/>
        <v>2</v>
      </c>
      <c r="M380" s="13" t="s">
        <v>32</v>
      </c>
      <c r="N380" s="13" t="str">
        <f>IFERROR(__xludf.DUMMYFUNCTION("REGEXEXTRACT(M380, "" (.+)$"")"),"сельское население")</f>
        <v>сельское население</v>
      </c>
      <c r="O380" s="18">
        <v>4034.0</v>
      </c>
      <c r="P380" s="18">
        <v>3949.0</v>
      </c>
      <c r="Q380" s="18">
        <v>3914.0</v>
      </c>
      <c r="R380" s="18">
        <v>3828.0</v>
      </c>
      <c r="S380" s="18">
        <v>3835.0</v>
      </c>
      <c r="T380" s="18">
        <v>3721.0</v>
      </c>
      <c r="U380" s="18">
        <v>3493.0</v>
      </c>
      <c r="V380" s="18">
        <v>3956.0</v>
      </c>
      <c r="W380" s="18">
        <v>4320.0</v>
      </c>
      <c r="X380" s="18">
        <v>3445.0</v>
      </c>
      <c r="Y380" s="18">
        <v>3256.0</v>
      </c>
      <c r="Z380" s="19" t="str">
        <f t="shared" si="6"/>
        <v/>
      </c>
      <c r="AA380" s="19" t="str">
        <f t="shared" si="19"/>
        <v/>
      </c>
      <c r="AB380" s="19">
        <f t="shared" si="8"/>
        <v>41751</v>
      </c>
      <c r="AC380" s="19">
        <f t="shared" si="20"/>
        <v>3795.545455</v>
      </c>
      <c r="AD380" s="19">
        <f t="shared" si="21"/>
        <v>7598</v>
      </c>
      <c r="AE380" s="19" t="str">
        <f t="shared" si="22"/>
        <v>Нет моды</v>
      </c>
      <c r="AF380" s="19">
        <f t="shared" si="23"/>
        <v>3256</v>
      </c>
      <c r="AG380" s="19">
        <f t="shared" si="24"/>
        <v>4320</v>
      </c>
      <c r="AH380" s="20" t="str">
        <f t="shared" si="14"/>
        <v>Город: 76%; Село: 24%</v>
      </c>
      <c r="AI380" s="21"/>
      <c r="AJ380" s="21"/>
      <c r="AK380" s="21"/>
      <c r="AL380" s="22">
        <f t="shared" si="25"/>
        <v>1</v>
      </c>
    </row>
    <row r="381" ht="12.75" customHeight="1">
      <c r="A381" s="13" t="s">
        <v>56</v>
      </c>
      <c r="B381" s="13" t="str">
        <f>IFERROR(__xludf.DUMMYFUNCTION("REGEXREPLACE(A381, ""\d"", """")"),"         Калужская область")</f>
        <v>         Калужская область</v>
      </c>
      <c r="C381" s="14" t="str">
        <f t="shared" si="15"/>
        <v>Калужская область</v>
      </c>
      <c r="D381" s="3">
        <f t="shared" si="16"/>
        <v>2</v>
      </c>
      <c r="E381" s="15" t="s">
        <v>40</v>
      </c>
      <c r="F381" s="13" t="str">
        <f>IFERROR(__xludf.DUMMYFUNCTION("REGEXEXTRACT(E381, ""[А-Яа-я].*"")"),"Злокачественные новообразования")</f>
        <v>Злокачественные новообразования</v>
      </c>
      <c r="G381" s="16">
        <f t="shared" si="17"/>
        <v>2</v>
      </c>
      <c r="H381" s="13" t="s">
        <v>28</v>
      </c>
      <c r="I381" s="13" t="str">
        <f>IFERROR(__xludf.DUMMYFUNCTION("REGEXREPLACE(H381, "".*\s"", """")"),"человек")</f>
        <v>человек</v>
      </c>
      <c r="J381" s="13" t="s">
        <v>29</v>
      </c>
      <c r="K381" s="17" t="str">
        <f>IFERROR(__xludf.DUMMYFUNCTION("REGEXREPLACE(J381, ""^[\d\s]+"", """")"),"значение показателя за год")</f>
        <v>значение показателя за год</v>
      </c>
      <c r="L381" s="16">
        <f t="shared" si="18"/>
        <v>2</v>
      </c>
      <c r="M381" s="13" t="s">
        <v>30</v>
      </c>
      <c r="N381" s="13" t="str">
        <f>IFERROR(__xludf.DUMMYFUNCTION("REGEXEXTRACT(M381, "" (.+)$"")"),"все население")</f>
        <v>все население</v>
      </c>
      <c r="O381" s="18">
        <v>2388.0</v>
      </c>
      <c r="P381" s="18">
        <v>2254.0</v>
      </c>
      <c r="Q381" s="18">
        <v>2211.0</v>
      </c>
      <c r="R381" s="18">
        <v>2311.0</v>
      </c>
      <c r="S381" s="18">
        <v>2232.0</v>
      </c>
      <c r="T381" s="18">
        <v>2244.0</v>
      </c>
      <c r="U381" s="18">
        <v>2343.0</v>
      </c>
      <c r="V381" s="18">
        <v>2298.0</v>
      </c>
      <c r="W381" s="18">
        <v>2141.0</v>
      </c>
      <c r="X381" s="18">
        <v>2153.0</v>
      </c>
      <c r="Y381" s="18">
        <v>2369.0</v>
      </c>
      <c r="Z381" s="19">
        <f t="shared" si="6"/>
        <v>24944</v>
      </c>
      <c r="AA381" s="19" t="str">
        <f t="shared" si="19"/>
        <v/>
      </c>
      <c r="AB381" s="19" t="str">
        <f t="shared" si="8"/>
        <v/>
      </c>
      <c r="AC381" s="19">
        <f t="shared" si="20"/>
        <v>2267.636364</v>
      </c>
      <c r="AD381" s="19">
        <f t="shared" si="21"/>
        <v>2822</v>
      </c>
      <c r="AE381" s="19" t="str">
        <f t="shared" si="22"/>
        <v>Нет моды</v>
      </c>
      <c r="AF381" s="19">
        <f t="shared" si="23"/>
        <v>2141</v>
      </c>
      <c r="AG381" s="19">
        <f t="shared" si="24"/>
        <v>2388</v>
      </c>
      <c r="AH381" s="20" t="str">
        <f t="shared" si="14"/>
        <v/>
      </c>
      <c r="AI381" s="21"/>
      <c r="AJ381" s="21"/>
      <c r="AK381" s="21"/>
      <c r="AL381" s="22">
        <f t="shared" si="25"/>
        <v>1</v>
      </c>
    </row>
    <row r="382" ht="12.75" customHeight="1">
      <c r="A382" s="13" t="s">
        <v>56</v>
      </c>
      <c r="B382" s="13" t="str">
        <f>IFERROR(__xludf.DUMMYFUNCTION("REGEXREPLACE(A382, ""\d"", """")"),"         Калужская область")</f>
        <v>         Калужская область</v>
      </c>
      <c r="C382" s="14" t="str">
        <f t="shared" si="15"/>
        <v>Калужская область</v>
      </c>
      <c r="D382" s="3">
        <f t="shared" si="16"/>
        <v>2</v>
      </c>
      <c r="E382" s="15" t="s">
        <v>40</v>
      </c>
      <c r="F382" s="13" t="str">
        <f>IFERROR(__xludf.DUMMYFUNCTION("REGEXEXTRACT(E382, ""[А-Яа-я].*"")"),"Злокачественные новообразования")</f>
        <v>Злокачественные новообразования</v>
      </c>
      <c r="G382" s="16">
        <f t="shared" si="17"/>
        <v>2</v>
      </c>
      <c r="H382" s="13" t="s">
        <v>28</v>
      </c>
      <c r="I382" s="13" t="str">
        <f>IFERROR(__xludf.DUMMYFUNCTION("REGEXREPLACE(H382, "".*\s"", """")"),"человек")</f>
        <v>человек</v>
      </c>
      <c r="J382" s="13" t="s">
        <v>29</v>
      </c>
      <c r="K382" s="17" t="str">
        <f>IFERROR(__xludf.DUMMYFUNCTION("REGEXREPLACE(J382, ""^[\d\s]+"", """")"),"значение показателя за год")</f>
        <v>значение показателя за год</v>
      </c>
      <c r="L382" s="16">
        <f t="shared" si="18"/>
        <v>2</v>
      </c>
      <c r="M382" s="13" t="s">
        <v>31</v>
      </c>
      <c r="N382" s="13" t="str">
        <f>IFERROR(__xludf.DUMMYFUNCTION("REGEXEXTRACT(M382, "" (.+)$"")"),"городское население")</f>
        <v>городское население</v>
      </c>
      <c r="O382" s="18">
        <v>1840.0</v>
      </c>
      <c r="P382" s="18">
        <v>1758.0</v>
      </c>
      <c r="Q382" s="18">
        <v>1724.0</v>
      </c>
      <c r="R382" s="18">
        <v>1813.0</v>
      </c>
      <c r="S382" s="18">
        <v>1718.0</v>
      </c>
      <c r="T382" s="18">
        <v>1758.0</v>
      </c>
      <c r="U382" s="18">
        <v>1813.0</v>
      </c>
      <c r="V382" s="18">
        <v>1783.0</v>
      </c>
      <c r="W382" s="18">
        <v>1658.0</v>
      </c>
      <c r="X382" s="18">
        <v>1679.0</v>
      </c>
      <c r="Y382" s="18">
        <v>1856.0</v>
      </c>
      <c r="Z382" s="19" t="str">
        <f t="shared" si="6"/>
        <v/>
      </c>
      <c r="AA382" s="19">
        <f t="shared" si="19"/>
        <v>19400</v>
      </c>
      <c r="AB382" s="19" t="str">
        <f t="shared" si="8"/>
        <v/>
      </c>
      <c r="AC382" s="19">
        <f t="shared" si="20"/>
        <v>1763.636364</v>
      </c>
      <c r="AD382" s="19">
        <f t="shared" si="21"/>
        <v>1998.5</v>
      </c>
      <c r="AE382" s="19" t="str">
        <f t="shared" si="22"/>
        <v>Нет моды</v>
      </c>
      <c r="AF382" s="19">
        <f t="shared" si="23"/>
        <v>1658</v>
      </c>
      <c r="AG382" s="19">
        <f t="shared" si="24"/>
        <v>1856</v>
      </c>
      <c r="AH382" s="20" t="str">
        <f t="shared" si="14"/>
        <v/>
      </c>
      <c r="AI382" s="21"/>
      <c r="AJ382" s="21"/>
      <c r="AK382" s="21"/>
      <c r="AL382" s="22">
        <f t="shared" si="25"/>
        <v>1</v>
      </c>
    </row>
    <row r="383" ht="12.75" customHeight="1">
      <c r="A383" s="13" t="s">
        <v>56</v>
      </c>
      <c r="B383" s="13" t="str">
        <f>IFERROR(__xludf.DUMMYFUNCTION("REGEXREPLACE(A383, ""\d"", """")"),"         Калужская область")</f>
        <v>         Калужская область</v>
      </c>
      <c r="C383" s="14" t="str">
        <f t="shared" si="15"/>
        <v>Калужская область</v>
      </c>
      <c r="D383" s="3">
        <f t="shared" si="16"/>
        <v>2</v>
      </c>
      <c r="E383" s="15" t="s">
        <v>40</v>
      </c>
      <c r="F383" s="13" t="str">
        <f>IFERROR(__xludf.DUMMYFUNCTION("REGEXEXTRACT(E383, ""[А-Яа-я].*"")"),"Злокачественные новообразования")</f>
        <v>Злокачественные новообразования</v>
      </c>
      <c r="G383" s="16">
        <f t="shared" si="17"/>
        <v>2</v>
      </c>
      <c r="H383" s="13" t="s">
        <v>28</v>
      </c>
      <c r="I383" s="13" t="str">
        <f>IFERROR(__xludf.DUMMYFUNCTION("REGEXREPLACE(H383, "".*\s"", """")"),"человек")</f>
        <v>человек</v>
      </c>
      <c r="J383" s="13" t="s">
        <v>29</v>
      </c>
      <c r="K383" s="17" t="str">
        <f>IFERROR(__xludf.DUMMYFUNCTION("REGEXREPLACE(J383, ""^[\d\s]+"", """")"),"значение показателя за год")</f>
        <v>значение показателя за год</v>
      </c>
      <c r="L383" s="16">
        <f t="shared" si="18"/>
        <v>2</v>
      </c>
      <c r="M383" s="13" t="s">
        <v>32</v>
      </c>
      <c r="N383" s="13" t="str">
        <f>IFERROR(__xludf.DUMMYFUNCTION("REGEXEXTRACT(M383, "" (.+)$"")"),"сельское население")</f>
        <v>сельское население</v>
      </c>
      <c r="O383" s="18">
        <v>548.0</v>
      </c>
      <c r="P383" s="18">
        <v>496.0</v>
      </c>
      <c r="Q383" s="18">
        <v>487.0</v>
      </c>
      <c r="R383" s="18">
        <v>498.0</v>
      </c>
      <c r="S383" s="18">
        <v>514.0</v>
      </c>
      <c r="T383" s="18">
        <v>486.0</v>
      </c>
      <c r="U383" s="18">
        <v>530.0</v>
      </c>
      <c r="V383" s="18">
        <v>515.0</v>
      </c>
      <c r="W383" s="18">
        <v>483.0</v>
      </c>
      <c r="X383" s="18">
        <v>474.0</v>
      </c>
      <c r="Y383" s="18">
        <v>513.0</v>
      </c>
      <c r="Z383" s="19" t="str">
        <f t="shared" si="6"/>
        <v/>
      </c>
      <c r="AA383" s="19" t="str">
        <f t="shared" si="19"/>
        <v/>
      </c>
      <c r="AB383" s="19">
        <f t="shared" si="8"/>
        <v>5544</v>
      </c>
      <c r="AC383" s="19">
        <f t="shared" si="20"/>
        <v>504</v>
      </c>
      <c r="AD383" s="19">
        <f t="shared" si="21"/>
        <v>1103</v>
      </c>
      <c r="AE383" s="19" t="str">
        <f t="shared" si="22"/>
        <v>Нет моды</v>
      </c>
      <c r="AF383" s="19">
        <f t="shared" si="23"/>
        <v>474</v>
      </c>
      <c r="AG383" s="19">
        <f t="shared" si="24"/>
        <v>548</v>
      </c>
      <c r="AH383" s="20" t="str">
        <f t="shared" si="14"/>
        <v>Город: 78%; Село: 22%</v>
      </c>
      <c r="AI383" s="21"/>
      <c r="AJ383" s="21"/>
      <c r="AK383" s="21"/>
      <c r="AL383" s="22">
        <f t="shared" si="25"/>
        <v>1</v>
      </c>
    </row>
    <row r="384" ht="12.75" customHeight="1">
      <c r="A384" s="13" t="s">
        <v>56</v>
      </c>
      <c r="B384" s="13" t="str">
        <f>IFERROR(__xludf.DUMMYFUNCTION("REGEXREPLACE(A384, ""\d"", """")"),"         Калужская область")</f>
        <v>         Калужская область</v>
      </c>
      <c r="C384" s="14" t="str">
        <f t="shared" si="15"/>
        <v>Калужская область</v>
      </c>
      <c r="D384" s="3">
        <f t="shared" si="16"/>
        <v>2</v>
      </c>
      <c r="E384" s="15" t="s">
        <v>41</v>
      </c>
      <c r="F384" s="13" t="str">
        <f>IFERROR(__xludf.DUMMYFUNCTION("REGEXEXTRACT(E384, ""[А-Яа-я].*"")"),"Инфекционные и паразитарные болезни")</f>
        <v>Инфекционные и паразитарные болезни</v>
      </c>
      <c r="G384" s="16">
        <f t="shared" si="17"/>
        <v>2</v>
      </c>
      <c r="H384" s="13" t="s">
        <v>28</v>
      </c>
      <c r="I384" s="13" t="str">
        <f>IFERROR(__xludf.DUMMYFUNCTION("REGEXREPLACE(H384, "".*\s"", """")"),"человек")</f>
        <v>человек</v>
      </c>
      <c r="J384" s="13" t="s">
        <v>29</v>
      </c>
      <c r="K384" s="17" t="str">
        <f>IFERROR(__xludf.DUMMYFUNCTION("REGEXREPLACE(J384, ""^[\d\s]+"", """")"),"значение показателя за год")</f>
        <v>значение показателя за год</v>
      </c>
      <c r="L384" s="16">
        <f t="shared" si="18"/>
        <v>2</v>
      </c>
      <c r="M384" s="13" t="s">
        <v>30</v>
      </c>
      <c r="N384" s="13" t="str">
        <f>IFERROR(__xludf.DUMMYFUNCTION("REGEXEXTRACT(M384, "" (.+)$"")"),"все население")</f>
        <v>все население</v>
      </c>
      <c r="O384" s="18">
        <v>160.0</v>
      </c>
      <c r="P384" s="18">
        <v>150.0</v>
      </c>
      <c r="Q384" s="18">
        <v>159.0</v>
      </c>
      <c r="R384" s="18">
        <v>143.0</v>
      </c>
      <c r="S384" s="18">
        <v>187.0</v>
      </c>
      <c r="T384" s="18">
        <v>167.0</v>
      </c>
      <c r="U384" s="18">
        <v>132.0</v>
      </c>
      <c r="V384" s="18">
        <v>120.0</v>
      </c>
      <c r="W384" s="18">
        <v>99.0</v>
      </c>
      <c r="X384" s="18">
        <v>111.0</v>
      </c>
      <c r="Y384" s="18">
        <v>114.0</v>
      </c>
      <c r="Z384" s="19">
        <f t="shared" si="6"/>
        <v>1542</v>
      </c>
      <c r="AA384" s="19" t="str">
        <f t="shared" si="19"/>
        <v/>
      </c>
      <c r="AB384" s="19" t="str">
        <f t="shared" si="8"/>
        <v/>
      </c>
      <c r="AC384" s="19">
        <f t="shared" si="20"/>
        <v>140.1818182</v>
      </c>
      <c r="AD384" s="19">
        <f t="shared" si="21"/>
        <v>330.5</v>
      </c>
      <c r="AE384" s="19" t="str">
        <f t="shared" si="22"/>
        <v>Нет моды</v>
      </c>
      <c r="AF384" s="19">
        <f t="shared" si="23"/>
        <v>99</v>
      </c>
      <c r="AG384" s="19">
        <f t="shared" si="24"/>
        <v>187</v>
      </c>
      <c r="AH384" s="20" t="str">
        <f t="shared" si="14"/>
        <v/>
      </c>
      <c r="AI384" s="21"/>
      <c r="AJ384" s="21"/>
      <c r="AK384" s="21"/>
      <c r="AL384" s="22">
        <f t="shared" si="25"/>
        <v>1</v>
      </c>
    </row>
    <row r="385" ht="12.75" customHeight="1">
      <c r="A385" s="13" t="s">
        <v>56</v>
      </c>
      <c r="B385" s="13" t="str">
        <f>IFERROR(__xludf.DUMMYFUNCTION("REGEXREPLACE(A385, ""\d"", """")"),"         Калужская область")</f>
        <v>         Калужская область</v>
      </c>
      <c r="C385" s="14" t="str">
        <f t="shared" si="15"/>
        <v>Калужская область</v>
      </c>
      <c r="D385" s="3">
        <f t="shared" si="16"/>
        <v>2</v>
      </c>
      <c r="E385" s="15" t="s">
        <v>41</v>
      </c>
      <c r="F385" s="13" t="str">
        <f>IFERROR(__xludf.DUMMYFUNCTION("REGEXEXTRACT(E385, ""[А-Яа-я].*"")"),"Инфекционные и паразитарные болезни")</f>
        <v>Инфекционные и паразитарные болезни</v>
      </c>
      <c r="G385" s="16">
        <f t="shared" si="17"/>
        <v>2</v>
      </c>
      <c r="H385" s="13" t="s">
        <v>28</v>
      </c>
      <c r="I385" s="13" t="str">
        <f>IFERROR(__xludf.DUMMYFUNCTION("REGEXREPLACE(H385, "".*\s"", """")"),"человек")</f>
        <v>человек</v>
      </c>
      <c r="J385" s="13" t="s">
        <v>29</v>
      </c>
      <c r="K385" s="17" t="str">
        <f>IFERROR(__xludf.DUMMYFUNCTION("REGEXREPLACE(J385, ""^[\d\s]+"", """")"),"значение показателя за год")</f>
        <v>значение показателя за год</v>
      </c>
      <c r="L385" s="16">
        <f t="shared" si="18"/>
        <v>2</v>
      </c>
      <c r="M385" s="13" t="s">
        <v>31</v>
      </c>
      <c r="N385" s="13" t="str">
        <f>IFERROR(__xludf.DUMMYFUNCTION("REGEXEXTRACT(M385, "" (.+)$"")"),"городское население")</f>
        <v>городское население</v>
      </c>
      <c r="O385" s="18">
        <v>121.0</v>
      </c>
      <c r="P385" s="18">
        <v>102.0</v>
      </c>
      <c r="Q385" s="18">
        <v>118.0</v>
      </c>
      <c r="R385" s="18">
        <v>110.0</v>
      </c>
      <c r="S385" s="18">
        <v>148.0</v>
      </c>
      <c r="T385" s="18">
        <v>126.0</v>
      </c>
      <c r="U385" s="18">
        <v>108.0</v>
      </c>
      <c r="V385" s="18">
        <v>92.0</v>
      </c>
      <c r="W385" s="18">
        <v>71.0</v>
      </c>
      <c r="X385" s="18">
        <v>90.0</v>
      </c>
      <c r="Y385" s="18">
        <v>85.0</v>
      </c>
      <c r="Z385" s="19" t="str">
        <f t="shared" si="6"/>
        <v/>
      </c>
      <c r="AA385" s="19">
        <f t="shared" si="19"/>
        <v>1171</v>
      </c>
      <c r="AB385" s="19" t="str">
        <f t="shared" si="8"/>
        <v/>
      </c>
      <c r="AC385" s="19">
        <f t="shared" si="20"/>
        <v>106.4545455</v>
      </c>
      <c r="AD385" s="19">
        <f t="shared" si="21"/>
        <v>119</v>
      </c>
      <c r="AE385" s="19" t="str">
        <f t="shared" si="22"/>
        <v>Нет моды</v>
      </c>
      <c r="AF385" s="19">
        <f t="shared" si="23"/>
        <v>71</v>
      </c>
      <c r="AG385" s="19">
        <f t="shared" si="24"/>
        <v>148</v>
      </c>
      <c r="AH385" s="20" t="str">
        <f t="shared" si="14"/>
        <v/>
      </c>
      <c r="AI385" s="21"/>
      <c r="AJ385" s="21"/>
      <c r="AK385" s="21"/>
      <c r="AL385" s="22">
        <f t="shared" si="25"/>
        <v>1</v>
      </c>
    </row>
    <row r="386" ht="12.75" customHeight="1">
      <c r="A386" s="13" t="s">
        <v>56</v>
      </c>
      <c r="B386" s="13" t="str">
        <f>IFERROR(__xludf.DUMMYFUNCTION("REGEXREPLACE(A386, ""\d"", """")"),"         Калужская область")</f>
        <v>         Калужская область</v>
      </c>
      <c r="C386" s="14" t="str">
        <f t="shared" si="15"/>
        <v>Калужская область</v>
      </c>
      <c r="D386" s="3">
        <f t="shared" si="16"/>
        <v>2</v>
      </c>
      <c r="E386" s="15" t="s">
        <v>41</v>
      </c>
      <c r="F386" s="13" t="str">
        <f>IFERROR(__xludf.DUMMYFUNCTION("REGEXEXTRACT(E386, ""[А-Яа-я].*"")"),"Инфекционные и паразитарные болезни")</f>
        <v>Инфекционные и паразитарные болезни</v>
      </c>
      <c r="G386" s="16">
        <f t="shared" si="17"/>
        <v>2</v>
      </c>
      <c r="H386" s="13" t="s">
        <v>28</v>
      </c>
      <c r="I386" s="13" t="str">
        <f>IFERROR(__xludf.DUMMYFUNCTION("REGEXREPLACE(H386, "".*\s"", """")"),"человек")</f>
        <v>человек</v>
      </c>
      <c r="J386" s="13" t="s">
        <v>29</v>
      </c>
      <c r="K386" s="17" t="str">
        <f>IFERROR(__xludf.DUMMYFUNCTION("REGEXREPLACE(J386, ""^[\d\s]+"", """")"),"значение показателя за год")</f>
        <v>значение показателя за год</v>
      </c>
      <c r="L386" s="16">
        <f t="shared" si="18"/>
        <v>2</v>
      </c>
      <c r="M386" s="13" t="s">
        <v>32</v>
      </c>
      <c r="N386" s="13" t="str">
        <f>IFERROR(__xludf.DUMMYFUNCTION("REGEXEXTRACT(M386, "" (.+)$"")"),"сельское население")</f>
        <v>сельское население</v>
      </c>
      <c r="O386" s="18">
        <v>39.0</v>
      </c>
      <c r="P386" s="18">
        <v>48.0</v>
      </c>
      <c r="Q386" s="18">
        <v>41.0</v>
      </c>
      <c r="R386" s="18">
        <v>33.0</v>
      </c>
      <c r="S386" s="18">
        <v>39.0</v>
      </c>
      <c r="T386" s="18">
        <v>41.0</v>
      </c>
      <c r="U386" s="18">
        <v>24.0</v>
      </c>
      <c r="V386" s="18">
        <v>28.0</v>
      </c>
      <c r="W386" s="18">
        <v>28.0</v>
      </c>
      <c r="X386" s="18">
        <v>21.0</v>
      </c>
      <c r="Y386" s="18">
        <v>29.0</v>
      </c>
      <c r="Z386" s="19" t="str">
        <f t="shared" si="6"/>
        <v/>
      </c>
      <c r="AA386" s="19" t="str">
        <f t="shared" si="19"/>
        <v/>
      </c>
      <c r="AB386" s="19">
        <f t="shared" si="8"/>
        <v>371</v>
      </c>
      <c r="AC386" s="19">
        <f t="shared" si="20"/>
        <v>33.72727273</v>
      </c>
      <c r="AD386" s="19">
        <f t="shared" si="21"/>
        <v>59.5</v>
      </c>
      <c r="AE386" s="19" t="str">
        <f t="shared" si="22"/>
        <v>Нет моды</v>
      </c>
      <c r="AF386" s="19">
        <f t="shared" si="23"/>
        <v>21</v>
      </c>
      <c r="AG386" s="19">
        <f t="shared" si="24"/>
        <v>48</v>
      </c>
      <c r="AH386" s="20" t="str">
        <f t="shared" si="14"/>
        <v>Город: 76%; Село: 24%</v>
      </c>
      <c r="AI386" s="21"/>
      <c r="AJ386" s="21"/>
      <c r="AK386" s="21"/>
      <c r="AL386" s="22">
        <f t="shared" si="25"/>
        <v>1</v>
      </c>
    </row>
    <row r="387" ht="12.75" customHeight="1">
      <c r="A387" s="13" t="s">
        <v>56</v>
      </c>
      <c r="B387" s="13" t="str">
        <f>IFERROR(__xludf.DUMMYFUNCTION("REGEXREPLACE(A387, ""\d"", """")"),"         Калужская область")</f>
        <v>         Калужская область</v>
      </c>
      <c r="C387" s="14" t="str">
        <f t="shared" si="15"/>
        <v>Калужская область</v>
      </c>
      <c r="D387" s="3">
        <f t="shared" si="16"/>
        <v>2</v>
      </c>
      <c r="E387" s="15" t="s">
        <v>42</v>
      </c>
      <c r="F387" s="13" t="str">
        <f>IFERROR(__xludf.DUMMYFUNCTION("REGEXEXTRACT(E387, ""[А-Яа-я].*"")"),"Ишемическая болезнь сердца")</f>
        <v>Ишемическая болезнь сердца</v>
      </c>
      <c r="G387" s="16">
        <f t="shared" si="17"/>
        <v>2</v>
      </c>
      <c r="H387" s="13" t="s">
        <v>28</v>
      </c>
      <c r="I387" s="13" t="str">
        <f>IFERROR(__xludf.DUMMYFUNCTION("REGEXREPLACE(H387, "".*\s"", """")"),"человек")</f>
        <v>человек</v>
      </c>
      <c r="J387" s="13" t="s">
        <v>29</v>
      </c>
      <c r="K387" s="17" t="str">
        <f>IFERROR(__xludf.DUMMYFUNCTION("REGEXREPLACE(J387, ""^[\d\s]+"", """")"),"значение показателя за год")</f>
        <v>значение показателя за год</v>
      </c>
      <c r="L387" s="16">
        <f t="shared" si="18"/>
        <v>2</v>
      </c>
      <c r="M387" s="13" t="s">
        <v>30</v>
      </c>
      <c r="N387" s="13" t="str">
        <f>IFERROR(__xludf.DUMMYFUNCTION("REGEXEXTRACT(M387, "" (.+)$"")"),"все население")</f>
        <v>все население</v>
      </c>
      <c r="O387" s="18">
        <v>5292.0</v>
      </c>
      <c r="P387" s="18">
        <v>5176.0</v>
      </c>
      <c r="Q387" s="18">
        <v>4926.0</v>
      </c>
      <c r="R387" s="18">
        <v>4592.0</v>
      </c>
      <c r="S387" s="18">
        <v>4335.0</v>
      </c>
      <c r="T387" s="18">
        <v>4242.0</v>
      </c>
      <c r="U387" s="18">
        <v>4137.0</v>
      </c>
      <c r="V387" s="18">
        <v>4076.0</v>
      </c>
      <c r="W387" s="18">
        <v>4171.0</v>
      </c>
      <c r="X387" s="18">
        <v>3846.0</v>
      </c>
      <c r="Y387" s="18">
        <v>3682.0</v>
      </c>
      <c r="Z387" s="19">
        <f t="shared" si="6"/>
        <v>48475</v>
      </c>
      <c r="AA387" s="19" t="str">
        <f t="shared" si="19"/>
        <v/>
      </c>
      <c r="AB387" s="19" t="str">
        <f t="shared" si="8"/>
        <v/>
      </c>
      <c r="AC387" s="19">
        <f t="shared" si="20"/>
        <v>4406.818182</v>
      </c>
      <c r="AD387" s="19">
        <f t="shared" si="21"/>
        <v>1865</v>
      </c>
      <c r="AE387" s="19" t="str">
        <f t="shared" si="22"/>
        <v>Нет моды</v>
      </c>
      <c r="AF387" s="19">
        <f t="shared" si="23"/>
        <v>3682</v>
      </c>
      <c r="AG387" s="19">
        <f t="shared" si="24"/>
        <v>5292</v>
      </c>
      <c r="AH387" s="20" t="str">
        <f t="shared" si="14"/>
        <v/>
      </c>
      <c r="AI387" s="21"/>
      <c r="AJ387" s="21"/>
      <c r="AK387" s="21"/>
      <c r="AL387" s="22">
        <f t="shared" si="25"/>
        <v>1</v>
      </c>
    </row>
    <row r="388" ht="12.75" customHeight="1">
      <c r="A388" s="13" t="s">
        <v>56</v>
      </c>
      <c r="B388" s="13" t="str">
        <f>IFERROR(__xludf.DUMMYFUNCTION("REGEXREPLACE(A388, ""\d"", """")"),"         Калужская область")</f>
        <v>         Калужская область</v>
      </c>
      <c r="C388" s="14" t="str">
        <f t="shared" si="15"/>
        <v>Калужская область</v>
      </c>
      <c r="D388" s="3">
        <f t="shared" si="16"/>
        <v>2</v>
      </c>
      <c r="E388" s="15" t="s">
        <v>42</v>
      </c>
      <c r="F388" s="13" t="str">
        <f>IFERROR(__xludf.DUMMYFUNCTION("REGEXEXTRACT(E388, ""[А-Яа-я].*"")"),"Ишемическая болезнь сердца")</f>
        <v>Ишемическая болезнь сердца</v>
      </c>
      <c r="G388" s="16">
        <f t="shared" si="17"/>
        <v>2</v>
      </c>
      <c r="H388" s="13" t="s">
        <v>28</v>
      </c>
      <c r="I388" s="13" t="str">
        <f>IFERROR(__xludf.DUMMYFUNCTION("REGEXREPLACE(H388, "".*\s"", """")"),"человек")</f>
        <v>человек</v>
      </c>
      <c r="J388" s="13" t="s">
        <v>29</v>
      </c>
      <c r="K388" s="17" t="str">
        <f>IFERROR(__xludf.DUMMYFUNCTION("REGEXREPLACE(J388, ""^[\d\s]+"", """")"),"значение показателя за год")</f>
        <v>значение показателя за год</v>
      </c>
      <c r="L388" s="16">
        <f t="shared" si="18"/>
        <v>2</v>
      </c>
      <c r="M388" s="13" t="s">
        <v>31</v>
      </c>
      <c r="N388" s="13" t="str">
        <f>IFERROR(__xludf.DUMMYFUNCTION("REGEXEXTRACT(M388, "" (.+)$"")"),"городское население")</f>
        <v>городское население</v>
      </c>
      <c r="O388" s="18">
        <v>3656.0</v>
      </c>
      <c r="P388" s="18">
        <v>3700.0</v>
      </c>
      <c r="Q388" s="18">
        <v>3666.0</v>
      </c>
      <c r="R388" s="18">
        <v>3438.0</v>
      </c>
      <c r="S388" s="18">
        <v>3300.0</v>
      </c>
      <c r="T388" s="18">
        <v>3233.0</v>
      </c>
      <c r="U388" s="18">
        <v>3176.0</v>
      </c>
      <c r="V388" s="18">
        <v>3278.0</v>
      </c>
      <c r="W388" s="18">
        <v>3331.0</v>
      </c>
      <c r="X388" s="18">
        <v>3028.0</v>
      </c>
      <c r="Y388" s="18">
        <v>2859.0</v>
      </c>
      <c r="Z388" s="19" t="str">
        <f t="shared" si="6"/>
        <v/>
      </c>
      <c r="AA388" s="19">
        <f t="shared" si="19"/>
        <v>36665</v>
      </c>
      <c r="AB388" s="19" t="str">
        <f t="shared" si="8"/>
        <v/>
      </c>
      <c r="AC388" s="19">
        <f t="shared" si="20"/>
        <v>3333.181818</v>
      </c>
      <c r="AD388" s="19">
        <f t="shared" si="21"/>
        <v>3691</v>
      </c>
      <c r="AE388" s="19" t="str">
        <f t="shared" si="22"/>
        <v>Нет моды</v>
      </c>
      <c r="AF388" s="19">
        <f t="shared" si="23"/>
        <v>2859</v>
      </c>
      <c r="AG388" s="19">
        <f t="shared" si="24"/>
        <v>3700</v>
      </c>
      <c r="AH388" s="20" t="str">
        <f t="shared" si="14"/>
        <v/>
      </c>
      <c r="AI388" s="21"/>
      <c r="AJ388" s="21"/>
      <c r="AK388" s="21"/>
      <c r="AL388" s="22">
        <f t="shared" si="25"/>
        <v>1</v>
      </c>
    </row>
    <row r="389" ht="12.75" customHeight="1">
      <c r="A389" s="13" t="s">
        <v>56</v>
      </c>
      <c r="B389" s="13" t="str">
        <f>IFERROR(__xludf.DUMMYFUNCTION("REGEXREPLACE(A389, ""\d"", """")"),"         Калужская область")</f>
        <v>         Калужская область</v>
      </c>
      <c r="C389" s="14" t="str">
        <f t="shared" si="15"/>
        <v>Калужская область</v>
      </c>
      <c r="D389" s="3">
        <f t="shared" si="16"/>
        <v>2</v>
      </c>
      <c r="E389" s="15" t="s">
        <v>42</v>
      </c>
      <c r="F389" s="13" t="str">
        <f>IFERROR(__xludf.DUMMYFUNCTION("REGEXEXTRACT(E389, ""[А-Яа-я].*"")"),"Ишемическая болезнь сердца")</f>
        <v>Ишемическая болезнь сердца</v>
      </c>
      <c r="G389" s="16">
        <f t="shared" si="17"/>
        <v>2</v>
      </c>
      <c r="H389" s="13" t="s">
        <v>28</v>
      </c>
      <c r="I389" s="13" t="str">
        <f>IFERROR(__xludf.DUMMYFUNCTION("REGEXREPLACE(H389, "".*\s"", """")"),"человек")</f>
        <v>человек</v>
      </c>
      <c r="J389" s="13" t="s">
        <v>29</v>
      </c>
      <c r="K389" s="17" t="str">
        <f>IFERROR(__xludf.DUMMYFUNCTION("REGEXREPLACE(J389, ""^[\d\s]+"", """")"),"значение показателя за год")</f>
        <v>значение показателя за год</v>
      </c>
      <c r="L389" s="16">
        <f t="shared" si="18"/>
        <v>2</v>
      </c>
      <c r="M389" s="13" t="s">
        <v>32</v>
      </c>
      <c r="N389" s="13" t="str">
        <f>IFERROR(__xludf.DUMMYFUNCTION("REGEXEXTRACT(M389, "" (.+)$"")"),"сельское население")</f>
        <v>сельское население</v>
      </c>
      <c r="O389" s="18">
        <v>1636.0</v>
      </c>
      <c r="P389" s="18">
        <v>1476.0</v>
      </c>
      <c r="Q389" s="18">
        <v>1260.0</v>
      </c>
      <c r="R389" s="18">
        <v>1154.0</v>
      </c>
      <c r="S389" s="18">
        <v>1035.0</v>
      </c>
      <c r="T389" s="18">
        <v>1009.0</v>
      </c>
      <c r="U389" s="18">
        <v>961.0</v>
      </c>
      <c r="V389" s="18">
        <v>798.0</v>
      </c>
      <c r="W389" s="18">
        <v>840.0</v>
      </c>
      <c r="X389" s="18">
        <v>818.0</v>
      </c>
      <c r="Y389" s="18">
        <v>823.0</v>
      </c>
      <c r="Z389" s="19" t="str">
        <f t="shared" si="6"/>
        <v/>
      </c>
      <c r="AA389" s="19" t="str">
        <f t="shared" si="19"/>
        <v/>
      </c>
      <c r="AB389" s="19">
        <f t="shared" si="8"/>
        <v>11810</v>
      </c>
      <c r="AC389" s="19">
        <f t="shared" si="20"/>
        <v>1073.636364</v>
      </c>
      <c r="AD389" s="19">
        <f t="shared" si="21"/>
        <v>2247.5</v>
      </c>
      <c r="AE389" s="19" t="str">
        <f t="shared" si="22"/>
        <v>Нет моды</v>
      </c>
      <c r="AF389" s="19">
        <f t="shared" si="23"/>
        <v>798</v>
      </c>
      <c r="AG389" s="19">
        <f t="shared" si="24"/>
        <v>1636</v>
      </c>
      <c r="AH389" s="20" t="str">
        <f t="shared" si="14"/>
        <v>Город: 76%; Село: 24%</v>
      </c>
      <c r="AI389" s="21"/>
      <c r="AJ389" s="21"/>
      <c r="AK389" s="21"/>
      <c r="AL389" s="22">
        <f t="shared" si="25"/>
        <v>1</v>
      </c>
    </row>
    <row r="390" ht="12.75" customHeight="1">
      <c r="A390" s="13" t="s">
        <v>56</v>
      </c>
      <c r="B390" s="13" t="str">
        <f>IFERROR(__xludf.DUMMYFUNCTION("REGEXREPLACE(A390, ""\d"", """")"),"         Калужская область")</f>
        <v>         Калужская область</v>
      </c>
      <c r="C390" s="14" t="str">
        <f t="shared" si="15"/>
        <v>Калужская область</v>
      </c>
      <c r="D390" s="3">
        <f t="shared" si="16"/>
        <v>2</v>
      </c>
      <c r="E390" s="15" t="s">
        <v>43</v>
      </c>
      <c r="F390" s="13" t="str">
        <f>IFERROR(__xludf.DUMMYFUNCTION("REGEXEXTRACT(E390, ""[А-Яа-я].*"")"),"Новообразования")</f>
        <v>Новообразования</v>
      </c>
      <c r="G390" s="16">
        <f t="shared" si="17"/>
        <v>2</v>
      </c>
      <c r="H390" s="13" t="s">
        <v>28</v>
      </c>
      <c r="I390" s="13" t="str">
        <f>IFERROR(__xludf.DUMMYFUNCTION("REGEXREPLACE(H390, "".*\s"", """")"),"человек")</f>
        <v>человек</v>
      </c>
      <c r="J390" s="13" t="s">
        <v>29</v>
      </c>
      <c r="K390" s="17" t="str">
        <f>IFERROR(__xludf.DUMMYFUNCTION("REGEXREPLACE(J390, ""^[\d\s]+"", """")"),"значение показателя за год")</f>
        <v>значение показателя за год</v>
      </c>
      <c r="L390" s="16">
        <f t="shared" si="18"/>
        <v>2</v>
      </c>
      <c r="M390" s="13" t="s">
        <v>30</v>
      </c>
      <c r="N390" s="13" t="str">
        <f>IFERROR(__xludf.DUMMYFUNCTION("REGEXEXTRACT(M390, "" (.+)$"")"),"все население")</f>
        <v>все население</v>
      </c>
      <c r="O390" s="18">
        <v>2408.0</v>
      </c>
      <c r="P390" s="18">
        <v>2279.0</v>
      </c>
      <c r="Q390" s="18">
        <v>2234.0</v>
      </c>
      <c r="R390" s="18">
        <v>2334.0</v>
      </c>
      <c r="S390" s="18">
        <v>2256.0</v>
      </c>
      <c r="T390" s="18">
        <v>2273.0</v>
      </c>
      <c r="U390" s="18">
        <v>2388.0</v>
      </c>
      <c r="V390" s="18">
        <v>2325.0</v>
      </c>
      <c r="W390" s="18">
        <v>2174.0</v>
      </c>
      <c r="X390" s="18">
        <v>2184.0</v>
      </c>
      <c r="Y390" s="18">
        <v>2403.0</v>
      </c>
      <c r="Z390" s="19">
        <f t="shared" si="6"/>
        <v>25258</v>
      </c>
      <c r="AA390" s="19" t="str">
        <f t="shared" si="19"/>
        <v/>
      </c>
      <c r="AB390" s="19" t="str">
        <f t="shared" si="8"/>
        <v/>
      </c>
      <c r="AC390" s="19">
        <f t="shared" si="20"/>
        <v>2296.181818</v>
      </c>
      <c r="AD390" s="19">
        <f t="shared" si="21"/>
        <v>1905</v>
      </c>
      <c r="AE390" s="19" t="str">
        <f t="shared" si="22"/>
        <v>Нет моды</v>
      </c>
      <c r="AF390" s="19">
        <f t="shared" si="23"/>
        <v>2174</v>
      </c>
      <c r="AG390" s="19">
        <f t="shared" si="24"/>
        <v>2408</v>
      </c>
      <c r="AH390" s="20" t="str">
        <f t="shared" si="14"/>
        <v/>
      </c>
      <c r="AI390" s="21"/>
      <c r="AJ390" s="21"/>
      <c r="AK390" s="21"/>
      <c r="AL390" s="22">
        <f t="shared" si="25"/>
        <v>1</v>
      </c>
    </row>
    <row r="391" ht="12.75" customHeight="1">
      <c r="A391" s="13" t="s">
        <v>56</v>
      </c>
      <c r="B391" s="13" t="str">
        <f>IFERROR(__xludf.DUMMYFUNCTION("REGEXREPLACE(A391, ""\d"", """")"),"         Калужская область")</f>
        <v>         Калужская область</v>
      </c>
      <c r="C391" s="14" t="str">
        <f t="shared" si="15"/>
        <v>Калужская область</v>
      </c>
      <c r="D391" s="3">
        <f t="shared" si="16"/>
        <v>2</v>
      </c>
      <c r="E391" s="15" t="s">
        <v>43</v>
      </c>
      <c r="F391" s="13" t="str">
        <f>IFERROR(__xludf.DUMMYFUNCTION("REGEXEXTRACT(E391, ""[А-Яа-я].*"")"),"Новообразования")</f>
        <v>Новообразования</v>
      </c>
      <c r="G391" s="16">
        <f t="shared" si="17"/>
        <v>2</v>
      </c>
      <c r="H391" s="13" t="s">
        <v>28</v>
      </c>
      <c r="I391" s="13" t="str">
        <f>IFERROR(__xludf.DUMMYFUNCTION("REGEXREPLACE(H391, "".*\s"", """")"),"человек")</f>
        <v>человек</v>
      </c>
      <c r="J391" s="13" t="s">
        <v>29</v>
      </c>
      <c r="K391" s="17" t="str">
        <f>IFERROR(__xludf.DUMMYFUNCTION("REGEXREPLACE(J391, ""^[\d\s]+"", """")"),"значение показателя за год")</f>
        <v>значение показателя за год</v>
      </c>
      <c r="L391" s="16">
        <f t="shared" si="18"/>
        <v>2</v>
      </c>
      <c r="M391" s="13" t="s">
        <v>31</v>
      </c>
      <c r="N391" s="13" t="str">
        <f>IFERROR(__xludf.DUMMYFUNCTION("REGEXEXTRACT(M391, "" (.+)$"")"),"городское население")</f>
        <v>городское население</v>
      </c>
      <c r="O391" s="18">
        <v>1851.0</v>
      </c>
      <c r="P391" s="18">
        <v>1774.0</v>
      </c>
      <c r="Q391" s="18">
        <v>1743.0</v>
      </c>
      <c r="R391" s="18">
        <v>1835.0</v>
      </c>
      <c r="S391" s="18">
        <v>1738.0</v>
      </c>
      <c r="T391" s="18">
        <v>1779.0</v>
      </c>
      <c r="U391" s="18">
        <v>1853.0</v>
      </c>
      <c r="V391" s="18">
        <v>1806.0</v>
      </c>
      <c r="W391" s="18">
        <v>1687.0</v>
      </c>
      <c r="X391" s="18">
        <v>1707.0</v>
      </c>
      <c r="Y391" s="18">
        <v>1879.0</v>
      </c>
      <c r="Z391" s="19" t="str">
        <f t="shared" si="6"/>
        <v/>
      </c>
      <c r="AA391" s="19">
        <f t="shared" si="19"/>
        <v>19652</v>
      </c>
      <c r="AB391" s="19" t="str">
        <f t="shared" si="8"/>
        <v/>
      </c>
      <c r="AC391" s="19">
        <f t="shared" si="20"/>
        <v>1786.545455</v>
      </c>
      <c r="AD391" s="19">
        <f t="shared" si="21"/>
        <v>2026.5</v>
      </c>
      <c r="AE391" s="19" t="str">
        <f t="shared" si="22"/>
        <v>Нет моды</v>
      </c>
      <c r="AF391" s="19">
        <f t="shared" si="23"/>
        <v>1687</v>
      </c>
      <c r="AG391" s="19">
        <f t="shared" si="24"/>
        <v>1879</v>
      </c>
      <c r="AH391" s="20" t="str">
        <f t="shared" si="14"/>
        <v/>
      </c>
      <c r="AI391" s="21"/>
      <c r="AJ391" s="21"/>
      <c r="AK391" s="21"/>
      <c r="AL391" s="22">
        <f t="shared" si="25"/>
        <v>1</v>
      </c>
    </row>
    <row r="392" ht="12.75" customHeight="1">
      <c r="A392" s="13" t="s">
        <v>56</v>
      </c>
      <c r="B392" s="13" t="str">
        <f>IFERROR(__xludf.DUMMYFUNCTION("REGEXREPLACE(A392, ""\d"", """")"),"         Калужская область")</f>
        <v>         Калужская область</v>
      </c>
      <c r="C392" s="14" t="str">
        <f t="shared" si="15"/>
        <v>Калужская область</v>
      </c>
      <c r="D392" s="3">
        <f t="shared" si="16"/>
        <v>2</v>
      </c>
      <c r="E392" s="15" t="s">
        <v>43</v>
      </c>
      <c r="F392" s="13" t="str">
        <f>IFERROR(__xludf.DUMMYFUNCTION("REGEXEXTRACT(E392, ""[А-Яа-я].*"")"),"Новообразования")</f>
        <v>Новообразования</v>
      </c>
      <c r="G392" s="16">
        <f t="shared" si="17"/>
        <v>2</v>
      </c>
      <c r="H392" s="13" t="s">
        <v>28</v>
      </c>
      <c r="I392" s="13" t="str">
        <f>IFERROR(__xludf.DUMMYFUNCTION("REGEXREPLACE(H392, "".*\s"", """")"),"человек")</f>
        <v>человек</v>
      </c>
      <c r="J392" s="13" t="s">
        <v>29</v>
      </c>
      <c r="K392" s="17" t="str">
        <f>IFERROR(__xludf.DUMMYFUNCTION("REGEXREPLACE(J392, ""^[\d\s]+"", """")"),"значение показателя за год")</f>
        <v>значение показателя за год</v>
      </c>
      <c r="L392" s="16">
        <f t="shared" si="18"/>
        <v>2</v>
      </c>
      <c r="M392" s="13" t="s">
        <v>32</v>
      </c>
      <c r="N392" s="13" t="str">
        <f>IFERROR(__xludf.DUMMYFUNCTION("REGEXEXTRACT(M392, "" (.+)$"")"),"сельское население")</f>
        <v>сельское население</v>
      </c>
      <c r="O392" s="18">
        <v>557.0</v>
      </c>
      <c r="P392" s="18">
        <v>505.0</v>
      </c>
      <c r="Q392" s="18">
        <v>491.0</v>
      </c>
      <c r="R392" s="18">
        <v>499.0</v>
      </c>
      <c r="S392" s="18">
        <v>518.0</v>
      </c>
      <c r="T392" s="18">
        <v>494.0</v>
      </c>
      <c r="U392" s="18">
        <v>535.0</v>
      </c>
      <c r="V392" s="18">
        <v>519.0</v>
      </c>
      <c r="W392" s="18">
        <v>487.0</v>
      </c>
      <c r="X392" s="18">
        <v>477.0</v>
      </c>
      <c r="Y392" s="18">
        <v>524.0</v>
      </c>
      <c r="Z392" s="19" t="str">
        <f t="shared" si="6"/>
        <v/>
      </c>
      <c r="AA392" s="19" t="str">
        <f t="shared" si="19"/>
        <v/>
      </c>
      <c r="AB392" s="19">
        <f t="shared" si="8"/>
        <v>5606</v>
      </c>
      <c r="AC392" s="19">
        <f t="shared" si="20"/>
        <v>509.6363636</v>
      </c>
      <c r="AD392" s="19">
        <f t="shared" si="21"/>
        <v>1122</v>
      </c>
      <c r="AE392" s="19" t="str">
        <f t="shared" si="22"/>
        <v>Нет моды</v>
      </c>
      <c r="AF392" s="19">
        <f t="shared" si="23"/>
        <v>477</v>
      </c>
      <c r="AG392" s="19">
        <f t="shared" si="24"/>
        <v>557</v>
      </c>
      <c r="AH392" s="20" t="str">
        <f t="shared" si="14"/>
        <v>Город: 78%; Село: 22%</v>
      </c>
      <c r="AI392" s="21"/>
      <c r="AJ392" s="21"/>
      <c r="AK392" s="21"/>
      <c r="AL392" s="22">
        <f t="shared" si="25"/>
        <v>1</v>
      </c>
    </row>
    <row r="393" ht="12.75" customHeight="1">
      <c r="A393" s="13" t="s">
        <v>56</v>
      </c>
      <c r="B393" s="13" t="str">
        <f>IFERROR(__xludf.DUMMYFUNCTION("REGEXREPLACE(A393, ""\d"", """")"),"         Калужская область")</f>
        <v>         Калужская область</v>
      </c>
      <c r="C393" s="14" t="str">
        <f t="shared" si="15"/>
        <v>Калужская область</v>
      </c>
      <c r="D393" s="3">
        <f t="shared" si="16"/>
        <v>2</v>
      </c>
      <c r="E393" s="15" t="s">
        <v>44</v>
      </c>
      <c r="F393" s="13" t="str">
        <f>IFERROR(__xludf.DUMMYFUNCTION("REGEXEXTRACT(E393,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3" s="16">
        <f t="shared" si="17"/>
        <v>2</v>
      </c>
      <c r="H393" s="13" t="s">
        <v>28</v>
      </c>
      <c r="I393" s="13" t="str">
        <f>IFERROR(__xludf.DUMMYFUNCTION("REGEXREPLACE(H393, "".*\s"", """")"),"человек")</f>
        <v>человек</v>
      </c>
      <c r="J393" s="13" t="s">
        <v>29</v>
      </c>
      <c r="K393" s="17" t="str">
        <f>IFERROR(__xludf.DUMMYFUNCTION("REGEXREPLACE(J393, ""^[\d\s]+"", """")"),"значение показателя за год")</f>
        <v>значение показателя за год</v>
      </c>
      <c r="L393" s="16">
        <f t="shared" si="18"/>
        <v>2</v>
      </c>
      <c r="M393" s="13" t="s">
        <v>30</v>
      </c>
      <c r="N393" s="13" t="str">
        <f>IFERROR(__xludf.DUMMYFUNCTION("REGEXEXTRACT(M393, "" (.+)$"")"),"все население")</f>
        <v>все население</v>
      </c>
      <c r="O393" s="18">
        <v>59.0</v>
      </c>
      <c r="P393" s="23" t="s">
        <v>37</v>
      </c>
      <c r="Q393" s="18">
        <v>55.0</v>
      </c>
      <c r="R393" s="18">
        <v>48.0</v>
      </c>
      <c r="S393" s="23" t="s">
        <v>37</v>
      </c>
      <c r="T393" s="23" t="s">
        <v>37</v>
      </c>
      <c r="U393" s="23" t="s">
        <v>37</v>
      </c>
      <c r="V393" s="23" t="s">
        <v>37</v>
      </c>
      <c r="W393" s="23" t="s">
        <v>37</v>
      </c>
      <c r="X393" s="23" t="s">
        <v>37</v>
      </c>
      <c r="Y393" s="23" t="s">
        <v>37</v>
      </c>
      <c r="Z393" s="19">
        <f t="shared" si="6"/>
        <v>162</v>
      </c>
      <c r="AA393" s="19" t="str">
        <f t="shared" si="19"/>
        <v/>
      </c>
      <c r="AB393" s="19" t="str">
        <f t="shared" si="8"/>
        <v/>
      </c>
      <c r="AC393" s="19">
        <f t="shared" si="20"/>
        <v>54</v>
      </c>
      <c r="AD393" s="19">
        <f t="shared" si="21"/>
        <v>496.5</v>
      </c>
      <c r="AE393" s="19" t="str">
        <f t="shared" si="22"/>
        <v>Нет моды</v>
      </c>
      <c r="AF393" s="19">
        <f t="shared" si="23"/>
        <v>48</v>
      </c>
      <c r="AG393" s="19">
        <f t="shared" si="24"/>
        <v>59</v>
      </c>
      <c r="AH393" s="20" t="str">
        <f t="shared" si="14"/>
        <v/>
      </c>
      <c r="AI393" s="24"/>
      <c r="AJ393" s="24"/>
      <c r="AK393" s="24"/>
      <c r="AL393" s="22">
        <f t="shared" si="25"/>
        <v>1</v>
      </c>
    </row>
    <row r="394" ht="12.75" customHeight="1">
      <c r="A394" s="13" t="s">
        <v>56</v>
      </c>
      <c r="B394" s="13" t="str">
        <f>IFERROR(__xludf.DUMMYFUNCTION("REGEXREPLACE(A394, ""\d"", """")"),"         Калужская область")</f>
        <v>         Калужская область</v>
      </c>
      <c r="C394" s="14" t="str">
        <f t="shared" si="15"/>
        <v>Калужская область</v>
      </c>
      <c r="D394" s="3">
        <f t="shared" si="16"/>
        <v>2</v>
      </c>
      <c r="E394" s="15" t="s">
        <v>44</v>
      </c>
      <c r="F394" s="13" t="str">
        <f>IFERROR(__xludf.DUMMYFUNCTION("REGEXEXTRACT(E394,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4" s="16">
        <f t="shared" si="17"/>
        <v>2</v>
      </c>
      <c r="H394" s="13" t="s">
        <v>28</v>
      </c>
      <c r="I394" s="13" t="str">
        <f>IFERROR(__xludf.DUMMYFUNCTION("REGEXREPLACE(H394, "".*\s"", """")"),"человек")</f>
        <v>человек</v>
      </c>
      <c r="J394" s="13" t="s">
        <v>29</v>
      </c>
      <c r="K394" s="17" t="str">
        <f>IFERROR(__xludf.DUMMYFUNCTION("REGEXREPLACE(J394, ""^[\d\s]+"", """")"),"значение показателя за год")</f>
        <v>значение показателя за год</v>
      </c>
      <c r="L394" s="16">
        <f t="shared" si="18"/>
        <v>2</v>
      </c>
      <c r="M394" s="13" t="s">
        <v>31</v>
      </c>
      <c r="N394" s="13" t="str">
        <f>IFERROR(__xludf.DUMMYFUNCTION("REGEXEXTRACT(M394, "" (.+)$"")"),"городское население")</f>
        <v>городское население</v>
      </c>
      <c r="O394" s="18">
        <v>45.0</v>
      </c>
      <c r="P394" s="23" t="s">
        <v>37</v>
      </c>
      <c r="Q394" s="18">
        <v>46.0</v>
      </c>
      <c r="R394" s="18">
        <v>41.0</v>
      </c>
      <c r="S394" s="23" t="s">
        <v>37</v>
      </c>
      <c r="T394" s="23" t="s">
        <v>37</v>
      </c>
      <c r="U394" s="23" t="s">
        <v>37</v>
      </c>
      <c r="V394" s="23" t="s">
        <v>37</v>
      </c>
      <c r="W394" s="23" t="s">
        <v>37</v>
      </c>
      <c r="X394" s="23" t="s">
        <v>37</v>
      </c>
      <c r="Y394" s="23" t="s">
        <v>37</v>
      </c>
      <c r="Z394" s="19" t="str">
        <f t="shared" si="6"/>
        <v/>
      </c>
      <c r="AA394" s="19">
        <f t="shared" si="19"/>
        <v>132</v>
      </c>
      <c r="AB394" s="19" t="str">
        <f t="shared" si="8"/>
        <v/>
      </c>
      <c r="AC394" s="19">
        <f t="shared" si="20"/>
        <v>44</v>
      </c>
      <c r="AD394" s="19">
        <f t="shared" si="21"/>
        <v>47</v>
      </c>
      <c r="AE394" s="19" t="str">
        <f t="shared" si="22"/>
        <v>Нет моды</v>
      </c>
      <c r="AF394" s="19">
        <f t="shared" si="23"/>
        <v>41</v>
      </c>
      <c r="AG394" s="19">
        <f t="shared" si="24"/>
        <v>46</v>
      </c>
      <c r="AH394" s="20" t="str">
        <f t="shared" si="14"/>
        <v/>
      </c>
      <c r="AI394" s="24"/>
      <c r="AJ394" s="24"/>
      <c r="AK394" s="24"/>
      <c r="AL394" s="22">
        <f t="shared" si="25"/>
        <v>1</v>
      </c>
    </row>
    <row r="395" ht="12.75" customHeight="1">
      <c r="A395" s="13" t="s">
        <v>56</v>
      </c>
      <c r="B395" s="13" t="str">
        <f>IFERROR(__xludf.DUMMYFUNCTION("REGEXREPLACE(A395, ""\d"", """")"),"         Калужская область")</f>
        <v>         Калужская область</v>
      </c>
      <c r="C395" s="14" t="str">
        <f t="shared" si="15"/>
        <v>Калужская область</v>
      </c>
      <c r="D395" s="3">
        <f t="shared" si="16"/>
        <v>2</v>
      </c>
      <c r="E395" s="15" t="s">
        <v>44</v>
      </c>
      <c r="F395" s="13" t="str">
        <f>IFERROR(__xludf.DUMMYFUNCTION("REGEXEXTRACT(E395,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5" s="16">
        <f t="shared" si="17"/>
        <v>2</v>
      </c>
      <c r="H395" s="13" t="s">
        <v>28</v>
      </c>
      <c r="I395" s="13" t="str">
        <f>IFERROR(__xludf.DUMMYFUNCTION("REGEXREPLACE(H395, "".*\s"", """")"),"человек")</f>
        <v>человек</v>
      </c>
      <c r="J395" s="13" t="s">
        <v>29</v>
      </c>
      <c r="K395" s="17" t="str">
        <f>IFERROR(__xludf.DUMMYFUNCTION("REGEXREPLACE(J395, ""^[\d\s]+"", """")"),"значение показателя за год")</f>
        <v>значение показателя за год</v>
      </c>
      <c r="L395" s="16">
        <f t="shared" si="18"/>
        <v>2</v>
      </c>
      <c r="M395" s="13" t="s">
        <v>32</v>
      </c>
      <c r="N395" s="13" t="str">
        <f>IFERROR(__xludf.DUMMYFUNCTION("REGEXEXTRACT(M395, "" (.+)$"")"),"сельское население")</f>
        <v>сельское население</v>
      </c>
      <c r="O395" s="18">
        <v>14.0</v>
      </c>
      <c r="P395" s="23" t="s">
        <v>37</v>
      </c>
      <c r="Q395" s="18">
        <v>9.0</v>
      </c>
      <c r="R395" s="18">
        <v>7.0</v>
      </c>
      <c r="S395" s="23" t="s">
        <v>37</v>
      </c>
      <c r="T395" s="23" t="s">
        <v>37</v>
      </c>
      <c r="U395" s="23" t="s">
        <v>37</v>
      </c>
      <c r="V395" s="23" t="s">
        <v>37</v>
      </c>
      <c r="W395" s="23" t="s">
        <v>37</v>
      </c>
      <c r="X395" s="23" t="s">
        <v>37</v>
      </c>
      <c r="Y395" s="23" t="s">
        <v>37</v>
      </c>
      <c r="Z395" s="19" t="str">
        <f t="shared" si="6"/>
        <v/>
      </c>
      <c r="AA395" s="19" t="str">
        <f t="shared" si="19"/>
        <v/>
      </c>
      <c r="AB395" s="19">
        <f t="shared" si="8"/>
        <v>30</v>
      </c>
      <c r="AC395" s="19">
        <f t="shared" si="20"/>
        <v>10</v>
      </c>
      <c r="AD395" s="19">
        <f t="shared" si="21"/>
        <v>27.5</v>
      </c>
      <c r="AE395" s="19" t="str">
        <f t="shared" si="22"/>
        <v>Нет моды</v>
      </c>
      <c r="AF395" s="19">
        <f t="shared" si="23"/>
        <v>7</v>
      </c>
      <c r="AG395" s="19">
        <f t="shared" si="24"/>
        <v>14</v>
      </c>
      <c r="AH395" s="20" t="str">
        <f t="shared" si="14"/>
        <v>Город: 81%; Село: 19%</v>
      </c>
      <c r="AI395" s="24"/>
      <c r="AJ395" s="24"/>
      <c r="AK395" s="24"/>
      <c r="AL395" s="22">
        <f t="shared" si="25"/>
        <v>1</v>
      </c>
    </row>
    <row r="396" ht="12.75" customHeight="1">
      <c r="A396" s="13" t="s">
        <v>56</v>
      </c>
      <c r="B396" s="13" t="str">
        <f>IFERROR(__xludf.DUMMYFUNCTION("REGEXREPLACE(A396, ""\d"", """")"),"         Калужская область")</f>
        <v>         Калужская область</v>
      </c>
      <c r="C396" s="14" t="str">
        <f t="shared" si="15"/>
        <v>Калужская область</v>
      </c>
      <c r="D396" s="3">
        <f t="shared" si="16"/>
        <v>2</v>
      </c>
      <c r="E396" s="15" t="s">
        <v>45</v>
      </c>
      <c r="F396" s="13" t="str">
        <f>IFERROR(__xludf.DUMMYFUNCTION("REGEXEXTRACT(E396, ""[А-Яа-я].*"")"),"Самоубийство")</f>
        <v>Самоубийство</v>
      </c>
      <c r="G396" s="16">
        <f t="shared" si="17"/>
        <v>2</v>
      </c>
      <c r="H396" s="13" t="s">
        <v>28</v>
      </c>
      <c r="I396" s="13" t="str">
        <f>IFERROR(__xludf.DUMMYFUNCTION("REGEXREPLACE(H396, "".*\s"", """")"),"человек")</f>
        <v>человек</v>
      </c>
      <c r="J396" s="13" t="s">
        <v>29</v>
      </c>
      <c r="K396" s="17" t="str">
        <f>IFERROR(__xludf.DUMMYFUNCTION("REGEXREPLACE(J396, ""^[\d\s]+"", """")"),"значение показателя за год")</f>
        <v>значение показателя за год</v>
      </c>
      <c r="L396" s="16">
        <f t="shared" si="18"/>
        <v>2</v>
      </c>
      <c r="M396" s="13" t="s">
        <v>30</v>
      </c>
      <c r="N396" s="13" t="str">
        <f>IFERROR(__xludf.DUMMYFUNCTION("REGEXEXTRACT(M396, "" (.+)$"")"),"все население")</f>
        <v>все население</v>
      </c>
      <c r="O396" s="18">
        <v>165.0</v>
      </c>
      <c r="P396" s="18">
        <v>178.0</v>
      </c>
      <c r="Q396" s="18">
        <v>167.0</v>
      </c>
      <c r="R396" s="18">
        <v>150.0</v>
      </c>
      <c r="S396" s="18">
        <v>123.0</v>
      </c>
      <c r="T396" s="18">
        <v>118.0</v>
      </c>
      <c r="U396" s="18">
        <v>120.0</v>
      </c>
      <c r="V396" s="18">
        <v>139.0</v>
      </c>
      <c r="W396" s="18">
        <v>118.0</v>
      </c>
      <c r="X396" s="18">
        <v>107.0</v>
      </c>
      <c r="Y396" s="18">
        <v>73.0</v>
      </c>
      <c r="Z396" s="19">
        <f t="shared" si="6"/>
        <v>1458</v>
      </c>
      <c r="AA396" s="19" t="str">
        <f t="shared" si="19"/>
        <v/>
      </c>
      <c r="AB396" s="19" t="str">
        <f t="shared" si="8"/>
        <v/>
      </c>
      <c r="AC396" s="19">
        <f t="shared" si="20"/>
        <v>132.5454545</v>
      </c>
      <c r="AD396" s="19">
        <f t="shared" si="21"/>
        <v>119</v>
      </c>
      <c r="AE396" s="19" t="str">
        <f t="shared" si="22"/>
        <v>Нет моды</v>
      </c>
      <c r="AF396" s="19">
        <f t="shared" si="23"/>
        <v>73</v>
      </c>
      <c r="AG396" s="19">
        <f t="shared" si="24"/>
        <v>178</v>
      </c>
      <c r="AH396" s="20" t="str">
        <f t="shared" si="14"/>
        <v/>
      </c>
      <c r="AI396" s="21"/>
      <c r="AJ396" s="21"/>
      <c r="AK396" s="21"/>
      <c r="AL396" s="22">
        <f t="shared" si="25"/>
        <v>1</v>
      </c>
    </row>
    <row r="397" ht="12.75" customHeight="1">
      <c r="A397" s="13" t="s">
        <v>56</v>
      </c>
      <c r="B397" s="13" t="str">
        <f>IFERROR(__xludf.DUMMYFUNCTION("REGEXREPLACE(A397, ""\d"", """")"),"         Калужская область")</f>
        <v>         Калужская область</v>
      </c>
      <c r="C397" s="14" t="str">
        <f t="shared" si="15"/>
        <v>Калужская область</v>
      </c>
      <c r="D397" s="3">
        <f t="shared" si="16"/>
        <v>2</v>
      </c>
      <c r="E397" s="15" t="s">
        <v>45</v>
      </c>
      <c r="F397" s="13" t="str">
        <f>IFERROR(__xludf.DUMMYFUNCTION("REGEXEXTRACT(E397, ""[А-Яа-я].*"")"),"Самоубийство")</f>
        <v>Самоубийство</v>
      </c>
      <c r="G397" s="16">
        <f t="shared" si="17"/>
        <v>2</v>
      </c>
      <c r="H397" s="13" t="s">
        <v>28</v>
      </c>
      <c r="I397" s="13" t="str">
        <f>IFERROR(__xludf.DUMMYFUNCTION("REGEXREPLACE(H397, "".*\s"", """")"),"человек")</f>
        <v>человек</v>
      </c>
      <c r="J397" s="13" t="s">
        <v>29</v>
      </c>
      <c r="K397" s="17" t="str">
        <f>IFERROR(__xludf.DUMMYFUNCTION("REGEXREPLACE(J397, ""^[\d\s]+"", """")"),"значение показателя за год")</f>
        <v>значение показателя за год</v>
      </c>
      <c r="L397" s="16">
        <f t="shared" si="18"/>
        <v>2</v>
      </c>
      <c r="M397" s="13" t="s">
        <v>31</v>
      </c>
      <c r="N397" s="13" t="str">
        <f>IFERROR(__xludf.DUMMYFUNCTION("REGEXEXTRACT(M397, "" (.+)$"")"),"городское население")</f>
        <v>городское население</v>
      </c>
      <c r="O397" s="18">
        <v>109.0</v>
      </c>
      <c r="P397" s="18">
        <v>130.0</v>
      </c>
      <c r="Q397" s="18">
        <v>116.0</v>
      </c>
      <c r="R397" s="18">
        <v>112.0</v>
      </c>
      <c r="S397" s="18">
        <v>91.0</v>
      </c>
      <c r="T397" s="18">
        <v>82.0</v>
      </c>
      <c r="U397" s="18">
        <v>79.0</v>
      </c>
      <c r="V397" s="18">
        <v>92.0</v>
      </c>
      <c r="W397" s="18">
        <v>81.0</v>
      </c>
      <c r="X397" s="18">
        <v>73.0</v>
      </c>
      <c r="Y397" s="18">
        <v>58.0</v>
      </c>
      <c r="Z397" s="19" t="str">
        <f t="shared" si="6"/>
        <v/>
      </c>
      <c r="AA397" s="19">
        <f t="shared" si="19"/>
        <v>1023</v>
      </c>
      <c r="AB397" s="19" t="str">
        <f t="shared" si="8"/>
        <v/>
      </c>
      <c r="AC397" s="19">
        <f t="shared" si="20"/>
        <v>93</v>
      </c>
      <c r="AD397" s="19">
        <f t="shared" si="21"/>
        <v>114</v>
      </c>
      <c r="AE397" s="19" t="str">
        <f t="shared" si="22"/>
        <v>Нет моды</v>
      </c>
      <c r="AF397" s="19">
        <f t="shared" si="23"/>
        <v>58</v>
      </c>
      <c r="AG397" s="19">
        <f t="shared" si="24"/>
        <v>130</v>
      </c>
      <c r="AH397" s="20" t="str">
        <f t="shared" si="14"/>
        <v/>
      </c>
      <c r="AI397" s="21"/>
      <c r="AJ397" s="21"/>
      <c r="AK397" s="21"/>
      <c r="AL397" s="22">
        <f t="shared" si="25"/>
        <v>1</v>
      </c>
    </row>
    <row r="398" ht="12.75" customHeight="1">
      <c r="A398" s="13" t="s">
        <v>56</v>
      </c>
      <c r="B398" s="13" t="str">
        <f>IFERROR(__xludf.DUMMYFUNCTION("REGEXREPLACE(A398, ""\d"", """")"),"         Калужская область")</f>
        <v>         Калужская область</v>
      </c>
      <c r="C398" s="14" t="str">
        <f t="shared" si="15"/>
        <v>Калужская область</v>
      </c>
      <c r="D398" s="3">
        <f t="shared" si="16"/>
        <v>2</v>
      </c>
      <c r="E398" s="15" t="s">
        <v>45</v>
      </c>
      <c r="F398" s="13" t="str">
        <f>IFERROR(__xludf.DUMMYFUNCTION("REGEXEXTRACT(E398, ""[А-Яа-я].*"")"),"Самоубийство")</f>
        <v>Самоубийство</v>
      </c>
      <c r="G398" s="16">
        <f t="shared" si="17"/>
        <v>2</v>
      </c>
      <c r="H398" s="13" t="s">
        <v>28</v>
      </c>
      <c r="I398" s="13" t="str">
        <f>IFERROR(__xludf.DUMMYFUNCTION("REGEXREPLACE(H398, "".*\s"", """")"),"человек")</f>
        <v>человек</v>
      </c>
      <c r="J398" s="13" t="s">
        <v>29</v>
      </c>
      <c r="K398" s="17" t="str">
        <f>IFERROR(__xludf.DUMMYFUNCTION("REGEXREPLACE(J398, ""^[\d\s]+"", """")"),"значение показателя за год")</f>
        <v>значение показателя за год</v>
      </c>
      <c r="L398" s="16">
        <f t="shared" si="18"/>
        <v>2</v>
      </c>
      <c r="M398" s="13" t="s">
        <v>32</v>
      </c>
      <c r="N398" s="13" t="str">
        <f>IFERROR(__xludf.DUMMYFUNCTION("REGEXEXTRACT(M398, "" (.+)$"")"),"сельское население")</f>
        <v>сельское население</v>
      </c>
      <c r="O398" s="18">
        <v>56.0</v>
      </c>
      <c r="P398" s="18">
        <v>48.0</v>
      </c>
      <c r="Q398" s="18">
        <v>51.0</v>
      </c>
      <c r="R398" s="18">
        <v>38.0</v>
      </c>
      <c r="S398" s="18">
        <v>32.0</v>
      </c>
      <c r="T398" s="18">
        <v>36.0</v>
      </c>
      <c r="U398" s="18">
        <v>41.0</v>
      </c>
      <c r="V398" s="18">
        <v>47.0</v>
      </c>
      <c r="W398" s="18">
        <v>37.0</v>
      </c>
      <c r="X398" s="18">
        <v>34.0</v>
      </c>
      <c r="Y398" s="18">
        <v>15.0</v>
      </c>
      <c r="Z398" s="19" t="str">
        <f t="shared" si="6"/>
        <v/>
      </c>
      <c r="AA398" s="19" t="str">
        <f t="shared" si="19"/>
        <v/>
      </c>
      <c r="AB398" s="19">
        <f t="shared" si="8"/>
        <v>435</v>
      </c>
      <c r="AC398" s="19">
        <f t="shared" si="20"/>
        <v>39.54545455</v>
      </c>
      <c r="AD398" s="19">
        <f t="shared" si="21"/>
        <v>57</v>
      </c>
      <c r="AE398" s="19" t="str">
        <f t="shared" si="22"/>
        <v>Нет моды</v>
      </c>
      <c r="AF398" s="19">
        <f t="shared" si="23"/>
        <v>15</v>
      </c>
      <c r="AG398" s="19">
        <f t="shared" si="24"/>
        <v>56</v>
      </c>
      <c r="AH398" s="20" t="str">
        <f t="shared" si="14"/>
        <v>Город: 70%; Село: 30%</v>
      </c>
      <c r="AI398" s="21"/>
      <c r="AJ398" s="21"/>
      <c r="AK398" s="21"/>
      <c r="AL398" s="22">
        <f t="shared" si="25"/>
        <v>1</v>
      </c>
    </row>
    <row r="399" ht="12.75" customHeight="1">
      <c r="A399" s="13" t="s">
        <v>56</v>
      </c>
      <c r="B399" s="13" t="str">
        <f>IFERROR(__xludf.DUMMYFUNCTION("REGEXREPLACE(A399, ""\d"", """")"),"         Калужская область")</f>
        <v>         Калужская область</v>
      </c>
      <c r="C399" s="14" t="str">
        <f t="shared" si="15"/>
        <v>Калужская область</v>
      </c>
      <c r="D399" s="3">
        <f t="shared" si="16"/>
        <v>2</v>
      </c>
      <c r="E399" s="15" t="s">
        <v>46</v>
      </c>
      <c r="F399" s="13" t="str">
        <f>IFERROR(__xludf.DUMMYFUNCTION("REGEXEXTRACT(E399, ""[А-Яа-я].*"")"),"Случ.отравл.алкоголем")</f>
        <v>Случ.отравл.алкоголем</v>
      </c>
      <c r="G399" s="16">
        <f t="shared" si="17"/>
        <v>2</v>
      </c>
      <c r="H399" s="13" t="s">
        <v>28</v>
      </c>
      <c r="I399" s="13" t="str">
        <f>IFERROR(__xludf.DUMMYFUNCTION("REGEXREPLACE(H399, "".*\s"", """")"),"человек")</f>
        <v>человек</v>
      </c>
      <c r="J399" s="13" t="s">
        <v>29</v>
      </c>
      <c r="K399" s="17" t="str">
        <f>IFERROR(__xludf.DUMMYFUNCTION("REGEXREPLACE(J399, ""^[\d\s]+"", """")"),"значение показателя за год")</f>
        <v>значение показателя за год</v>
      </c>
      <c r="L399" s="16">
        <f t="shared" si="18"/>
        <v>2</v>
      </c>
      <c r="M399" s="13" t="s">
        <v>30</v>
      </c>
      <c r="N399" s="13" t="str">
        <f>IFERROR(__xludf.DUMMYFUNCTION("REGEXEXTRACT(M399, "" (.+)$"")"),"все население")</f>
        <v>все население</v>
      </c>
      <c r="O399" s="18">
        <v>209.0</v>
      </c>
      <c r="P399" s="18">
        <v>217.0</v>
      </c>
      <c r="Q399" s="18">
        <v>211.0</v>
      </c>
      <c r="R399" s="18">
        <v>163.0</v>
      </c>
      <c r="S399" s="18">
        <v>163.0</v>
      </c>
      <c r="T399" s="18">
        <v>161.0</v>
      </c>
      <c r="U399" s="18">
        <v>165.0</v>
      </c>
      <c r="V399" s="18">
        <v>171.0</v>
      </c>
      <c r="W399" s="18">
        <v>149.0</v>
      </c>
      <c r="X399" s="18">
        <v>113.0</v>
      </c>
      <c r="Y399" s="18">
        <v>99.0</v>
      </c>
      <c r="Z399" s="19">
        <f t="shared" si="6"/>
        <v>1821</v>
      </c>
      <c r="AA399" s="19" t="str">
        <f t="shared" si="19"/>
        <v/>
      </c>
      <c r="AB399" s="19" t="str">
        <f t="shared" si="8"/>
        <v/>
      </c>
      <c r="AC399" s="19">
        <f t="shared" si="20"/>
        <v>165.5454545</v>
      </c>
      <c r="AD399" s="19">
        <f t="shared" si="21"/>
        <v>77.5</v>
      </c>
      <c r="AE399" s="19" t="str">
        <f t="shared" si="22"/>
        <v>Нет моды</v>
      </c>
      <c r="AF399" s="19">
        <f t="shared" si="23"/>
        <v>99</v>
      </c>
      <c r="AG399" s="19">
        <f t="shared" si="24"/>
        <v>217</v>
      </c>
      <c r="AH399" s="20" t="str">
        <f t="shared" si="14"/>
        <v/>
      </c>
      <c r="AI399" s="21"/>
      <c r="AJ399" s="21"/>
      <c r="AK399" s="21"/>
      <c r="AL399" s="22">
        <f t="shared" si="25"/>
        <v>1</v>
      </c>
    </row>
    <row r="400" ht="12.75" customHeight="1">
      <c r="A400" s="13" t="s">
        <v>56</v>
      </c>
      <c r="B400" s="13" t="str">
        <f>IFERROR(__xludf.DUMMYFUNCTION("REGEXREPLACE(A400, ""\d"", """")"),"         Калужская область")</f>
        <v>         Калужская область</v>
      </c>
      <c r="C400" s="14" t="str">
        <f t="shared" si="15"/>
        <v>Калужская область</v>
      </c>
      <c r="D400" s="3">
        <f t="shared" si="16"/>
        <v>2</v>
      </c>
      <c r="E400" s="15" t="s">
        <v>46</v>
      </c>
      <c r="F400" s="13" t="str">
        <f>IFERROR(__xludf.DUMMYFUNCTION("REGEXEXTRACT(E400, ""[А-Яа-я].*"")"),"Случ.отравл.алкоголем")</f>
        <v>Случ.отравл.алкоголем</v>
      </c>
      <c r="G400" s="16">
        <f t="shared" si="17"/>
        <v>2</v>
      </c>
      <c r="H400" s="13" t="s">
        <v>28</v>
      </c>
      <c r="I400" s="13" t="str">
        <f>IFERROR(__xludf.DUMMYFUNCTION("REGEXREPLACE(H400, "".*\s"", """")"),"человек")</f>
        <v>человек</v>
      </c>
      <c r="J400" s="13" t="s">
        <v>29</v>
      </c>
      <c r="K400" s="17" t="str">
        <f>IFERROR(__xludf.DUMMYFUNCTION("REGEXREPLACE(J400, ""^[\d\s]+"", """")"),"значение показателя за год")</f>
        <v>значение показателя за год</v>
      </c>
      <c r="L400" s="16">
        <f t="shared" si="18"/>
        <v>2</v>
      </c>
      <c r="M400" s="13" t="s">
        <v>31</v>
      </c>
      <c r="N400" s="13" t="str">
        <f>IFERROR(__xludf.DUMMYFUNCTION("REGEXEXTRACT(M400, "" (.+)$"")"),"городское население")</f>
        <v>городское население</v>
      </c>
      <c r="O400" s="18">
        <v>160.0</v>
      </c>
      <c r="P400" s="18">
        <v>150.0</v>
      </c>
      <c r="Q400" s="18">
        <v>152.0</v>
      </c>
      <c r="R400" s="18">
        <v>124.0</v>
      </c>
      <c r="S400" s="18">
        <v>111.0</v>
      </c>
      <c r="T400" s="18">
        <v>116.0</v>
      </c>
      <c r="U400" s="18">
        <v>122.0</v>
      </c>
      <c r="V400" s="18">
        <v>129.0</v>
      </c>
      <c r="W400" s="18">
        <v>120.0</v>
      </c>
      <c r="X400" s="18">
        <v>87.0</v>
      </c>
      <c r="Y400" s="18">
        <v>72.0</v>
      </c>
      <c r="Z400" s="19" t="str">
        <f t="shared" si="6"/>
        <v/>
      </c>
      <c r="AA400" s="19">
        <f t="shared" si="19"/>
        <v>1343</v>
      </c>
      <c r="AB400" s="19" t="str">
        <f t="shared" si="8"/>
        <v/>
      </c>
      <c r="AC400" s="19">
        <f t="shared" si="20"/>
        <v>122.0909091</v>
      </c>
      <c r="AD400" s="19">
        <f t="shared" si="21"/>
        <v>149.5</v>
      </c>
      <c r="AE400" s="19" t="str">
        <f t="shared" si="22"/>
        <v>Нет моды</v>
      </c>
      <c r="AF400" s="19">
        <f t="shared" si="23"/>
        <v>72</v>
      </c>
      <c r="AG400" s="19">
        <f t="shared" si="24"/>
        <v>160</v>
      </c>
      <c r="AH400" s="20" t="str">
        <f t="shared" si="14"/>
        <v/>
      </c>
      <c r="AI400" s="21"/>
      <c r="AJ400" s="21"/>
      <c r="AK400" s="21"/>
      <c r="AL400" s="22">
        <f t="shared" si="25"/>
        <v>1</v>
      </c>
    </row>
    <row r="401" ht="12.75" customHeight="1">
      <c r="A401" s="13" t="s">
        <v>56</v>
      </c>
      <c r="B401" s="13" t="str">
        <f>IFERROR(__xludf.DUMMYFUNCTION("REGEXREPLACE(A401, ""\d"", """")"),"         Калужская область")</f>
        <v>         Калужская область</v>
      </c>
      <c r="C401" s="14" t="str">
        <f t="shared" si="15"/>
        <v>Калужская область</v>
      </c>
      <c r="D401" s="3">
        <f t="shared" si="16"/>
        <v>2</v>
      </c>
      <c r="E401" s="15" t="s">
        <v>46</v>
      </c>
      <c r="F401" s="13" t="str">
        <f>IFERROR(__xludf.DUMMYFUNCTION("REGEXEXTRACT(E401, ""[А-Яа-я].*"")"),"Случ.отравл.алкоголем")</f>
        <v>Случ.отравл.алкоголем</v>
      </c>
      <c r="G401" s="16">
        <f t="shared" si="17"/>
        <v>2</v>
      </c>
      <c r="H401" s="13" t="s">
        <v>28</v>
      </c>
      <c r="I401" s="13" t="str">
        <f>IFERROR(__xludf.DUMMYFUNCTION("REGEXREPLACE(H401, "".*\s"", """")"),"человек")</f>
        <v>человек</v>
      </c>
      <c r="J401" s="13" t="s">
        <v>29</v>
      </c>
      <c r="K401" s="17" t="str">
        <f>IFERROR(__xludf.DUMMYFUNCTION("REGEXREPLACE(J401, ""^[\d\s]+"", """")"),"значение показателя за год")</f>
        <v>значение показателя за год</v>
      </c>
      <c r="L401" s="16">
        <f t="shared" si="18"/>
        <v>2</v>
      </c>
      <c r="M401" s="13" t="s">
        <v>32</v>
      </c>
      <c r="N401" s="13" t="str">
        <f>IFERROR(__xludf.DUMMYFUNCTION("REGEXEXTRACT(M401, "" (.+)$"")"),"сельское население")</f>
        <v>сельское население</v>
      </c>
      <c r="O401" s="18">
        <v>49.0</v>
      </c>
      <c r="P401" s="18">
        <v>67.0</v>
      </c>
      <c r="Q401" s="18">
        <v>59.0</v>
      </c>
      <c r="R401" s="18">
        <v>39.0</v>
      </c>
      <c r="S401" s="18">
        <v>52.0</v>
      </c>
      <c r="T401" s="18">
        <v>45.0</v>
      </c>
      <c r="U401" s="18">
        <v>43.0</v>
      </c>
      <c r="V401" s="18">
        <v>42.0</v>
      </c>
      <c r="W401" s="18">
        <v>29.0</v>
      </c>
      <c r="X401" s="18">
        <v>26.0</v>
      </c>
      <c r="Y401" s="18">
        <v>27.0</v>
      </c>
      <c r="Z401" s="19" t="str">
        <f t="shared" si="6"/>
        <v/>
      </c>
      <c r="AA401" s="19" t="str">
        <f t="shared" si="19"/>
        <v/>
      </c>
      <c r="AB401" s="19">
        <f t="shared" si="8"/>
        <v>478</v>
      </c>
      <c r="AC401" s="19">
        <f t="shared" si="20"/>
        <v>43.45454545</v>
      </c>
      <c r="AD401" s="19">
        <f t="shared" si="21"/>
        <v>69.5</v>
      </c>
      <c r="AE401" s="19" t="str">
        <f t="shared" si="22"/>
        <v>Нет моды</v>
      </c>
      <c r="AF401" s="19">
        <f t="shared" si="23"/>
        <v>26</v>
      </c>
      <c r="AG401" s="19">
        <f t="shared" si="24"/>
        <v>67</v>
      </c>
      <c r="AH401" s="20" t="str">
        <f t="shared" si="14"/>
        <v>Город: 74%; Село: 26%</v>
      </c>
      <c r="AI401" s="21"/>
      <c r="AJ401" s="21"/>
      <c r="AK401" s="21"/>
      <c r="AL401" s="22">
        <f t="shared" si="25"/>
        <v>1</v>
      </c>
    </row>
    <row r="402" ht="12.75" customHeight="1">
      <c r="A402" s="13" t="s">
        <v>56</v>
      </c>
      <c r="B402" s="13" t="str">
        <f>IFERROR(__xludf.DUMMYFUNCTION("REGEXREPLACE(A402, ""\d"", """")"),"         Калужская область")</f>
        <v>         Калужская область</v>
      </c>
      <c r="C402" s="14" t="str">
        <f t="shared" si="15"/>
        <v>Калужская область</v>
      </c>
      <c r="D402" s="3">
        <f t="shared" si="16"/>
        <v>2</v>
      </c>
      <c r="E402" s="15" t="s">
        <v>47</v>
      </c>
      <c r="F402" s="13" t="str">
        <f>IFERROR(__xludf.DUMMYFUNCTION("REGEXEXTRACT(E402, ""[А-Яа-я].*"")"),"транспортные травмы всех видов")</f>
        <v>транспортные травмы всех видов</v>
      </c>
      <c r="G402" s="16">
        <f t="shared" si="17"/>
        <v>2</v>
      </c>
      <c r="H402" s="13" t="s">
        <v>28</v>
      </c>
      <c r="I402" s="13" t="str">
        <f>IFERROR(__xludf.DUMMYFUNCTION("REGEXREPLACE(H402, "".*\s"", """")"),"человек")</f>
        <v>человек</v>
      </c>
      <c r="J402" s="13" t="s">
        <v>29</v>
      </c>
      <c r="K402" s="17" t="str">
        <f>IFERROR(__xludf.DUMMYFUNCTION("REGEXREPLACE(J402, ""^[\d\s]+"", """")"),"значение показателя за год")</f>
        <v>значение показателя за год</v>
      </c>
      <c r="L402" s="16">
        <f t="shared" si="18"/>
        <v>2</v>
      </c>
      <c r="M402" s="13" t="s">
        <v>30</v>
      </c>
      <c r="N402" s="13" t="str">
        <f>IFERROR(__xludf.DUMMYFUNCTION("REGEXEXTRACT(M402, "" (.+)$"")"),"все население")</f>
        <v>все население</v>
      </c>
      <c r="O402" s="18">
        <v>300.0</v>
      </c>
      <c r="P402" s="18">
        <v>328.0</v>
      </c>
      <c r="Q402" s="18">
        <v>268.0</v>
      </c>
      <c r="R402" s="18">
        <v>204.0</v>
      </c>
      <c r="S402" s="23" t="s">
        <v>37</v>
      </c>
      <c r="T402" s="23" t="s">
        <v>37</v>
      </c>
      <c r="U402" s="23" t="s">
        <v>37</v>
      </c>
      <c r="V402" s="23" t="s">
        <v>37</v>
      </c>
      <c r="W402" s="23" t="s">
        <v>37</v>
      </c>
      <c r="X402" s="23" t="s">
        <v>37</v>
      </c>
      <c r="Y402" s="23" t="s">
        <v>37</v>
      </c>
      <c r="Z402" s="19">
        <f t="shared" si="6"/>
        <v>1100</v>
      </c>
      <c r="AA402" s="19" t="str">
        <f t="shared" si="19"/>
        <v/>
      </c>
      <c r="AB402" s="19" t="str">
        <f t="shared" si="8"/>
        <v/>
      </c>
      <c r="AC402" s="19">
        <f t="shared" si="20"/>
        <v>275</v>
      </c>
      <c r="AD402" s="19">
        <f t="shared" si="21"/>
        <v>49</v>
      </c>
      <c r="AE402" s="19" t="str">
        <f t="shared" si="22"/>
        <v>Нет моды</v>
      </c>
      <c r="AF402" s="19">
        <f t="shared" si="23"/>
        <v>204</v>
      </c>
      <c r="AG402" s="19">
        <f t="shared" si="24"/>
        <v>328</v>
      </c>
      <c r="AH402" s="20" t="str">
        <f t="shared" si="14"/>
        <v/>
      </c>
      <c r="AI402" s="24"/>
      <c r="AJ402" s="24"/>
      <c r="AK402" s="24"/>
      <c r="AL402" s="22">
        <f t="shared" si="25"/>
        <v>1</v>
      </c>
    </row>
    <row r="403" ht="12.75" customHeight="1">
      <c r="A403" s="13" t="s">
        <v>56</v>
      </c>
      <c r="B403" s="13" t="str">
        <f>IFERROR(__xludf.DUMMYFUNCTION("REGEXREPLACE(A403, ""\d"", """")"),"         Калужская область")</f>
        <v>         Калужская область</v>
      </c>
      <c r="C403" s="14" t="str">
        <f t="shared" si="15"/>
        <v>Калужская область</v>
      </c>
      <c r="D403" s="3">
        <f t="shared" si="16"/>
        <v>2</v>
      </c>
      <c r="E403" s="15" t="s">
        <v>47</v>
      </c>
      <c r="F403" s="13" t="str">
        <f>IFERROR(__xludf.DUMMYFUNCTION("REGEXEXTRACT(E403, ""[А-Яа-я].*"")"),"транспортные травмы всех видов")</f>
        <v>транспортные травмы всех видов</v>
      </c>
      <c r="G403" s="16">
        <f t="shared" si="17"/>
        <v>2</v>
      </c>
      <c r="H403" s="13" t="s">
        <v>28</v>
      </c>
      <c r="I403" s="13" t="str">
        <f>IFERROR(__xludf.DUMMYFUNCTION("REGEXREPLACE(H403, "".*\s"", """")"),"человек")</f>
        <v>человек</v>
      </c>
      <c r="J403" s="13" t="s">
        <v>29</v>
      </c>
      <c r="K403" s="17" t="str">
        <f>IFERROR(__xludf.DUMMYFUNCTION("REGEXREPLACE(J403, ""^[\d\s]+"", """")"),"значение показателя за год")</f>
        <v>значение показателя за год</v>
      </c>
      <c r="L403" s="16">
        <f t="shared" si="18"/>
        <v>2</v>
      </c>
      <c r="M403" s="13" t="s">
        <v>31</v>
      </c>
      <c r="N403" s="13" t="str">
        <f>IFERROR(__xludf.DUMMYFUNCTION("REGEXEXTRACT(M403, "" (.+)$"")"),"городское население")</f>
        <v>городское население</v>
      </c>
      <c r="O403" s="18">
        <v>221.0</v>
      </c>
      <c r="P403" s="18">
        <v>246.0</v>
      </c>
      <c r="Q403" s="18">
        <v>198.0</v>
      </c>
      <c r="R403" s="18">
        <v>149.0</v>
      </c>
      <c r="S403" s="23" t="s">
        <v>37</v>
      </c>
      <c r="T403" s="23" t="s">
        <v>37</v>
      </c>
      <c r="U403" s="23" t="s">
        <v>37</v>
      </c>
      <c r="V403" s="23" t="s">
        <v>37</v>
      </c>
      <c r="W403" s="23" t="s">
        <v>37</v>
      </c>
      <c r="X403" s="23" t="s">
        <v>37</v>
      </c>
      <c r="Y403" s="23" t="s">
        <v>37</v>
      </c>
      <c r="Z403" s="19" t="str">
        <f t="shared" si="6"/>
        <v/>
      </c>
      <c r="AA403" s="19">
        <f t="shared" si="19"/>
        <v>814</v>
      </c>
      <c r="AB403" s="19" t="str">
        <f t="shared" si="8"/>
        <v/>
      </c>
      <c r="AC403" s="19">
        <f t="shared" si="20"/>
        <v>203.5</v>
      </c>
      <c r="AD403" s="19">
        <f t="shared" si="21"/>
        <v>233.5</v>
      </c>
      <c r="AE403" s="19" t="str">
        <f t="shared" si="22"/>
        <v>Нет моды</v>
      </c>
      <c r="AF403" s="19">
        <f t="shared" si="23"/>
        <v>149</v>
      </c>
      <c r="AG403" s="19">
        <f t="shared" si="24"/>
        <v>246</v>
      </c>
      <c r="AH403" s="20" t="str">
        <f t="shared" si="14"/>
        <v/>
      </c>
      <c r="AI403" s="24"/>
      <c r="AJ403" s="24"/>
      <c r="AK403" s="24"/>
      <c r="AL403" s="22">
        <f t="shared" si="25"/>
        <v>1</v>
      </c>
    </row>
    <row r="404" ht="12.75" customHeight="1">
      <c r="A404" s="13" t="s">
        <v>56</v>
      </c>
      <c r="B404" s="13" t="str">
        <f>IFERROR(__xludf.DUMMYFUNCTION("REGEXREPLACE(A404, ""\d"", """")"),"         Калужская область")</f>
        <v>         Калужская область</v>
      </c>
      <c r="C404" s="14" t="str">
        <f t="shared" si="15"/>
        <v>Калужская область</v>
      </c>
      <c r="D404" s="3">
        <f t="shared" si="16"/>
        <v>2</v>
      </c>
      <c r="E404" s="15" t="s">
        <v>47</v>
      </c>
      <c r="F404" s="13" t="str">
        <f>IFERROR(__xludf.DUMMYFUNCTION("REGEXEXTRACT(E404, ""[А-Яа-я].*"")"),"транспортные травмы всех видов")</f>
        <v>транспортные травмы всех видов</v>
      </c>
      <c r="G404" s="16">
        <f t="shared" si="17"/>
        <v>2</v>
      </c>
      <c r="H404" s="13" t="s">
        <v>28</v>
      </c>
      <c r="I404" s="13" t="str">
        <f>IFERROR(__xludf.DUMMYFUNCTION("REGEXREPLACE(H404, "".*\s"", """")"),"человек")</f>
        <v>человек</v>
      </c>
      <c r="J404" s="13" t="s">
        <v>29</v>
      </c>
      <c r="K404" s="17" t="str">
        <f>IFERROR(__xludf.DUMMYFUNCTION("REGEXREPLACE(J404, ""^[\d\s]+"", """")"),"значение показателя за год")</f>
        <v>значение показателя за год</v>
      </c>
      <c r="L404" s="16">
        <f t="shared" si="18"/>
        <v>2</v>
      </c>
      <c r="M404" s="13" t="s">
        <v>32</v>
      </c>
      <c r="N404" s="13" t="str">
        <f>IFERROR(__xludf.DUMMYFUNCTION("REGEXEXTRACT(M404, "" (.+)$"")"),"сельское население")</f>
        <v>сельское население</v>
      </c>
      <c r="O404" s="18">
        <v>79.0</v>
      </c>
      <c r="P404" s="18">
        <v>82.0</v>
      </c>
      <c r="Q404" s="18">
        <v>70.0</v>
      </c>
      <c r="R404" s="18">
        <v>55.0</v>
      </c>
      <c r="S404" s="23" t="s">
        <v>37</v>
      </c>
      <c r="T404" s="23" t="s">
        <v>37</v>
      </c>
      <c r="U404" s="23" t="s">
        <v>37</v>
      </c>
      <c r="V404" s="23" t="s">
        <v>37</v>
      </c>
      <c r="W404" s="23" t="s">
        <v>37</v>
      </c>
      <c r="X404" s="23" t="s">
        <v>37</v>
      </c>
      <c r="Y404" s="23" t="s">
        <v>37</v>
      </c>
      <c r="Z404" s="19" t="str">
        <f t="shared" si="6"/>
        <v/>
      </c>
      <c r="AA404" s="19" t="str">
        <f t="shared" si="19"/>
        <v/>
      </c>
      <c r="AB404" s="19">
        <f t="shared" si="8"/>
        <v>286</v>
      </c>
      <c r="AC404" s="19">
        <f t="shared" si="20"/>
        <v>71.5</v>
      </c>
      <c r="AD404" s="19">
        <f t="shared" si="21"/>
        <v>115.5</v>
      </c>
      <c r="AE404" s="19" t="str">
        <f t="shared" si="22"/>
        <v>Нет моды</v>
      </c>
      <c r="AF404" s="19">
        <f t="shared" si="23"/>
        <v>55</v>
      </c>
      <c r="AG404" s="19">
        <f t="shared" si="24"/>
        <v>82</v>
      </c>
      <c r="AH404" s="20" t="str">
        <f t="shared" si="14"/>
        <v>Город: 74%; Село: 26%</v>
      </c>
      <c r="AI404" s="24"/>
      <c r="AJ404" s="24"/>
      <c r="AK404" s="24"/>
      <c r="AL404" s="22">
        <f t="shared" si="25"/>
        <v>1</v>
      </c>
    </row>
    <row r="405" ht="12.75" customHeight="1">
      <c r="A405" s="13" t="s">
        <v>56</v>
      </c>
      <c r="B405" s="13" t="str">
        <f>IFERROR(__xludf.DUMMYFUNCTION("REGEXREPLACE(A405, ""\d"", """")"),"         Калужская область")</f>
        <v>         Калужская область</v>
      </c>
      <c r="C405" s="14" t="str">
        <f t="shared" si="15"/>
        <v>Калужская область</v>
      </c>
      <c r="D405" s="3">
        <f t="shared" si="16"/>
        <v>2</v>
      </c>
      <c r="E405" s="15" t="s">
        <v>48</v>
      </c>
      <c r="F405" s="13" t="str">
        <f>IFERROR(__xludf.DUMMYFUNCTION("REGEXEXTRACT(E405, ""[А-Яа-я].*"")"),"Убийство")</f>
        <v>Убийство</v>
      </c>
      <c r="G405" s="16">
        <f t="shared" si="17"/>
        <v>2</v>
      </c>
      <c r="H405" s="13" t="s">
        <v>28</v>
      </c>
      <c r="I405" s="13" t="str">
        <f>IFERROR(__xludf.DUMMYFUNCTION("REGEXREPLACE(H405, "".*\s"", """")"),"человек")</f>
        <v>человек</v>
      </c>
      <c r="J405" s="13" t="s">
        <v>29</v>
      </c>
      <c r="K405" s="17" t="str">
        <f>IFERROR(__xludf.DUMMYFUNCTION("REGEXREPLACE(J405, ""^[\d\s]+"", """")"),"значение показателя за год")</f>
        <v>значение показателя за год</v>
      </c>
      <c r="L405" s="16">
        <f t="shared" si="18"/>
        <v>2</v>
      </c>
      <c r="M405" s="13" t="s">
        <v>30</v>
      </c>
      <c r="N405" s="13" t="str">
        <f>IFERROR(__xludf.DUMMYFUNCTION("REGEXEXTRACT(M405, "" (.+)$"")"),"все население")</f>
        <v>все население</v>
      </c>
      <c r="O405" s="18">
        <v>90.0</v>
      </c>
      <c r="P405" s="18">
        <v>80.0</v>
      </c>
      <c r="Q405" s="18">
        <v>81.0</v>
      </c>
      <c r="R405" s="18">
        <v>67.0</v>
      </c>
      <c r="S405" s="18">
        <v>58.0</v>
      </c>
      <c r="T405" s="18">
        <v>48.0</v>
      </c>
      <c r="U405" s="18">
        <v>48.0</v>
      </c>
      <c r="V405" s="18">
        <v>34.0</v>
      </c>
      <c r="W405" s="18">
        <v>29.0</v>
      </c>
      <c r="X405" s="18">
        <v>31.0</v>
      </c>
      <c r="Y405" s="18">
        <v>27.0</v>
      </c>
      <c r="Z405" s="19">
        <f t="shared" si="6"/>
        <v>593</v>
      </c>
      <c r="AA405" s="19" t="str">
        <f t="shared" si="19"/>
        <v/>
      </c>
      <c r="AB405" s="19" t="str">
        <f t="shared" si="8"/>
        <v/>
      </c>
      <c r="AC405" s="19">
        <f t="shared" si="20"/>
        <v>53.90909091</v>
      </c>
      <c r="AD405" s="19">
        <f t="shared" si="21"/>
        <v>58</v>
      </c>
      <c r="AE405" s="19" t="str">
        <f t="shared" si="22"/>
        <v>Нет моды</v>
      </c>
      <c r="AF405" s="19">
        <f t="shared" si="23"/>
        <v>27</v>
      </c>
      <c r="AG405" s="19">
        <f t="shared" si="24"/>
        <v>90</v>
      </c>
      <c r="AH405" s="20" t="str">
        <f t="shared" si="14"/>
        <v/>
      </c>
      <c r="AI405" s="21"/>
      <c r="AJ405" s="21"/>
      <c r="AK405" s="21"/>
      <c r="AL405" s="22">
        <f t="shared" si="25"/>
        <v>1</v>
      </c>
    </row>
    <row r="406" ht="12.75" customHeight="1">
      <c r="A406" s="13" t="s">
        <v>56</v>
      </c>
      <c r="B406" s="13" t="str">
        <f>IFERROR(__xludf.DUMMYFUNCTION("REGEXREPLACE(A406, ""\d"", """")"),"         Калужская область")</f>
        <v>         Калужская область</v>
      </c>
      <c r="C406" s="14" t="str">
        <f t="shared" si="15"/>
        <v>Калужская область</v>
      </c>
      <c r="D406" s="3">
        <f t="shared" si="16"/>
        <v>2</v>
      </c>
      <c r="E406" s="15" t="s">
        <v>48</v>
      </c>
      <c r="F406" s="13" t="str">
        <f>IFERROR(__xludf.DUMMYFUNCTION("REGEXEXTRACT(E406, ""[А-Яа-я].*"")"),"Убийство")</f>
        <v>Убийство</v>
      </c>
      <c r="G406" s="16">
        <f t="shared" si="17"/>
        <v>2</v>
      </c>
      <c r="H406" s="13" t="s">
        <v>28</v>
      </c>
      <c r="I406" s="13" t="str">
        <f>IFERROR(__xludf.DUMMYFUNCTION("REGEXREPLACE(H406, "".*\s"", """")"),"человек")</f>
        <v>человек</v>
      </c>
      <c r="J406" s="13" t="s">
        <v>29</v>
      </c>
      <c r="K406" s="17" t="str">
        <f>IFERROR(__xludf.DUMMYFUNCTION("REGEXREPLACE(J406, ""^[\d\s]+"", """")"),"значение показателя за год")</f>
        <v>значение показателя за год</v>
      </c>
      <c r="L406" s="16">
        <f t="shared" si="18"/>
        <v>2</v>
      </c>
      <c r="M406" s="13" t="s">
        <v>31</v>
      </c>
      <c r="N406" s="13" t="str">
        <f>IFERROR(__xludf.DUMMYFUNCTION("REGEXEXTRACT(M406, "" (.+)$"")"),"городское население")</f>
        <v>городское население</v>
      </c>
      <c r="O406" s="18">
        <v>65.0</v>
      </c>
      <c r="P406" s="18">
        <v>57.0</v>
      </c>
      <c r="Q406" s="18">
        <v>62.0</v>
      </c>
      <c r="R406" s="18">
        <v>50.0</v>
      </c>
      <c r="S406" s="18">
        <v>46.0</v>
      </c>
      <c r="T406" s="18">
        <v>37.0</v>
      </c>
      <c r="U406" s="18">
        <v>34.0</v>
      </c>
      <c r="V406" s="18">
        <v>29.0</v>
      </c>
      <c r="W406" s="18">
        <v>23.0</v>
      </c>
      <c r="X406" s="18">
        <v>20.0</v>
      </c>
      <c r="Y406" s="18">
        <v>22.0</v>
      </c>
      <c r="Z406" s="19" t="str">
        <f t="shared" si="6"/>
        <v/>
      </c>
      <c r="AA406" s="19">
        <f t="shared" si="19"/>
        <v>445</v>
      </c>
      <c r="AB406" s="19" t="str">
        <f t="shared" si="8"/>
        <v/>
      </c>
      <c r="AC406" s="19">
        <f t="shared" si="20"/>
        <v>40.45454545</v>
      </c>
      <c r="AD406" s="19">
        <f t="shared" si="21"/>
        <v>47</v>
      </c>
      <c r="AE406" s="19" t="str">
        <f t="shared" si="22"/>
        <v>Нет моды</v>
      </c>
      <c r="AF406" s="19">
        <f t="shared" si="23"/>
        <v>20</v>
      </c>
      <c r="AG406" s="19">
        <f t="shared" si="24"/>
        <v>65</v>
      </c>
      <c r="AH406" s="20" t="str">
        <f t="shared" si="14"/>
        <v/>
      </c>
      <c r="AI406" s="21"/>
      <c r="AJ406" s="21"/>
      <c r="AK406" s="21"/>
      <c r="AL406" s="22">
        <f t="shared" si="25"/>
        <v>1</v>
      </c>
    </row>
    <row r="407" ht="12.75" customHeight="1">
      <c r="A407" s="13" t="s">
        <v>56</v>
      </c>
      <c r="B407" s="13" t="str">
        <f>IFERROR(__xludf.DUMMYFUNCTION("REGEXREPLACE(A407, ""\d"", """")"),"         Калужская область")</f>
        <v>         Калужская область</v>
      </c>
      <c r="C407" s="14" t="str">
        <f t="shared" si="15"/>
        <v>Калужская область</v>
      </c>
      <c r="D407" s="3">
        <f t="shared" si="16"/>
        <v>2</v>
      </c>
      <c r="E407" s="15" t="s">
        <v>48</v>
      </c>
      <c r="F407" s="13" t="str">
        <f>IFERROR(__xludf.DUMMYFUNCTION("REGEXEXTRACT(E407, ""[А-Яа-я].*"")"),"Убийство")</f>
        <v>Убийство</v>
      </c>
      <c r="G407" s="16">
        <f t="shared" si="17"/>
        <v>2</v>
      </c>
      <c r="H407" s="13" t="s">
        <v>28</v>
      </c>
      <c r="I407" s="13" t="str">
        <f>IFERROR(__xludf.DUMMYFUNCTION("REGEXREPLACE(H407, "".*\s"", """")"),"человек")</f>
        <v>человек</v>
      </c>
      <c r="J407" s="13" t="s">
        <v>29</v>
      </c>
      <c r="K407" s="17" t="str">
        <f>IFERROR(__xludf.DUMMYFUNCTION("REGEXREPLACE(J407, ""^[\d\s]+"", """")"),"значение показателя за год")</f>
        <v>значение показателя за год</v>
      </c>
      <c r="L407" s="16">
        <f t="shared" si="18"/>
        <v>2</v>
      </c>
      <c r="M407" s="13" t="s">
        <v>32</v>
      </c>
      <c r="N407" s="13" t="str">
        <f>IFERROR(__xludf.DUMMYFUNCTION("REGEXEXTRACT(M407, "" (.+)$"")"),"сельское население")</f>
        <v>сельское население</v>
      </c>
      <c r="O407" s="18">
        <v>25.0</v>
      </c>
      <c r="P407" s="18">
        <v>23.0</v>
      </c>
      <c r="Q407" s="18">
        <v>19.0</v>
      </c>
      <c r="R407" s="18">
        <v>17.0</v>
      </c>
      <c r="S407" s="18">
        <v>12.0</v>
      </c>
      <c r="T407" s="18">
        <v>11.0</v>
      </c>
      <c r="U407" s="18">
        <v>14.0</v>
      </c>
      <c r="V407" s="18">
        <v>5.0</v>
      </c>
      <c r="W407" s="18">
        <v>6.0</v>
      </c>
      <c r="X407" s="18">
        <v>11.0</v>
      </c>
      <c r="Y407" s="18">
        <v>5.0</v>
      </c>
      <c r="Z407" s="19" t="str">
        <f t="shared" si="6"/>
        <v/>
      </c>
      <c r="AA407" s="19" t="str">
        <f t="shared" si="19"/>
        <v/>
      </c>
      <c r="AB407" s="19">
        <f t="shared" si="8"/>
        <v>148</v>
      </c>
      <c r="AC407" s="19">
        <f t="shared" si="20"/>
        <v>13.45454545</v>
      </c>
      <c r="AD407" s="19">
        <f t="shared" si="21"/>
        <v>22.5</v>
      </c>
      <c r="AE407" s="19" t="str">
        <f t="shared" si="22"/>
        <v>Нет моды</v>
      </c>
      <c r="AF407" s="19">
        <f t="shared" si="23"/>
        <v>5</v>
      </c>
      <c r="AG407" s="19">
        <f t="shared" si="24"/>
        <v>25</v>
      </c>
      <c r="AH407" s="20" t="str">
        <f t="shared" si="14"/>
        <v>Город: 75%; Село: 25%</v>
      </c>
      <c r="AI407" s="21"/>
      <c r="AJ407" s="21"/>
      <c r="AK407" s="21"/>
      <c r="AL407" s="22">
        <f t="shared" si="25"/>
        <v>1</v>
      </c>
    </row>
    <row r="408" ht="12.75" customHeight="1">
      <c r="A408" s="13" t="s">
        <v>56</v>
      </c>
      <c r="B408" s="13" t="str">
        <f>IFERROR(__xludf.DUMMYFUNCTION("REGEXREPLACE(A408, ""\d"", """")"),"         Калужская область")</f>
        <v>         Калужская область</v>
      </c>
      <c r="C408" s="14" t="str">
        <f t="shared" si="15"/>
        <v>Калужская область</v>
      </c>
      <c r="D408" s="3">
        <f t="shared" si="16"/>
        <v>2</v>
      </c>
      <c r="E408" s="15" t="s">
        <v>49</v>
      </c>
      <c r="F408" s="13" t="str">
        <f>IFERROR(__xludf.DUMMYFUNCTION("REGEXEXTRACT(E408, ""[А-Яа-я].*"")"),"Цереброваскулярные болезни")</f>
        <v>Цереброваскулярные болезни</v>
      </c>
      <c r="G408" s="16">
        <f t="shared" si="17"/>
        <v>2</v>
      </c>
      <c r="H408" s="13" t="s">
        <v>28</v>
      </c>
      <c r="I408" s="13" t="str">
        <f>IFERROR(__xludf.DUMMYFUNCTION("REGEXREPLACE(H408, "".*\s"", """")"),"человек")</f>
        <v>человек</v>
      </c>
      <c r="J408" s="13" t="s">
        <v>29</v>
      </c>
      <c r="K408" s="17" t="str">
        <f>IFERROR(__xludf.DUMMYFUNCTION("REGEXREPLACE(J408, ""^[\d\s]+"", """")"),"значение показателя за год")</f>
        <v>значение показателя за год</v>
      </c>
      <c r="L408" s="16">
        <f t="shared" si="18"/>
        <v>2</v>
      </c>
      <c r="M408" s="13" t="s">
        <v>30</v>
      </c>
      <c r="N408" s="13" t="str">
        <f>IFERROR(__xludf.DUMMYFUNCTION("REGEXEXTRACT(M408, "" (.+)$"")"),"все население")</f>
        <v>все население</v>
      </c>
      <c r="O408" s="18">
        <v>2675.0</v>
      </c>
      <c r="P408" s="18">
        <v>2444.0</v>
      </c>
      <c r="Q408" s="18">
        <v>2355.0</v>
      </c>
      <c r="R408" s="18">
        <v>2217.0</v>
      </c>
      <c r="S408" s="18">
        <v>2107.0</v>
      </c>
      <c r="T408" s="18">
        <v>1884.0</v>
      </c>
      <c r="U408" s="18">
        <v>1890.0</v>
      </c>
      <c r="V408" s="18">
        <v>1859.0</v>
      </c>
      <c r="W408" s="18">
        <v>1736.0</v>
      </c>
      <c r="X408" s="18">
        <v>1569.0</v>
      </c>
      <c r="Y408" s="18">
        <v>1633.0</v>
      </c>
      <c r="Z408" s="19">
        <f t="shared" si="6"/>
        <v>22369</v>
      </c>
      <c r="AA408" s="19" t="str">
        <f t="shared" si="19"/>
        <v/>
      </c>
      <c r="AB408" s="19" t="str">
        <f t="shared" si="8"/>
        <v/>
      </c>
      <c r="AC408" s="19">
        <f t="shared" si="20"/>
        <v>2033.545455</v>
      </c>
      <c r="AD408" s="19">
        <f t="shared" si="21"/>
        <v>797</v>
      </c>
      <c r="AE408" s="19" t="str">
        <f t="shared" si="22"/>
        <v>Нет моды</v>
      </c>
      <c r="AF408" s="19">
        <f t="shared" si="23"/>
        <v>1569</v>
      </c>
      <c r="AG408" s="19">
        <f t="shared" si="24"/>
        <v>2675</v>
      </c>
      <c r="AH408" s="20" t="str">
        <f t="shared" si="14"/>
        <v/>
      </c>
      <c r="AI408" s="21"/>
      <c r="AJ408" s="21"/>
      <c r="AK408" s="21"/>
      <c r="AL408" s="22">
        <f t="shared" si="25"/>
        <v>1</v>
      </c>
    </row>
    <row r="409" ht="12.75" customHeight="1">
      <c r="A409" s="13" t="s">
        <v>56</v>
      </c>
      <c r="B409" s="13" t="str">
        <f>IFERROR(__xludf.DUMMYFUNCTION("REGEXREPLACE(A409, ""\d"", """")"),"         Калужская область")</f>
        <v>         Калужская область</v>
      </c>
      <c r="C409" s="14" t="str">
        <f t="shared" si="15"/>
        <v>Калужская область</v>
      </c>
      <c r="D409" s="3">
        <f t="shared" si="16"/>
        <v>2</v>
      </c>
      <c r="E409" s="15" t="s">
        <v>49</v>
      </c>
      <c r="F409" s="13" t="str">
        <f>IFERROR(__xludf.DUMMYFUNCTION("REGEXEXTRACT(E409, ""[А-Яа-я].*"")"),"Цереброваскулярные болезни")</f>
        <v>Цереброваскулярные болезни</v>
      </c>
      <c r="G409" s="16">
        <f t="shared" si="17"/>
        <v>2</v>
      </c>
      <c r="H409" s="13" t="s">
        <v>28</v>
      </c>
      <c r="I409" s="13" t="str">
        <f>IFERROR(__xludf.DUMMYFUNCTION("REGEXREPLACE(H409, "".*\s"", """")"),"человек")</f>
        <v>человек</v>
      </c>
      <c r="J409" s="13" t="s">
        <v>29</v>
      </c>
      <c r="K409" s="17" t="str">
        <f>IFERROR(__xludf.DUMMYFUNCTION("REGEXREPLACE(J409, ""^[\d\s]+"", """")"),"значение показателя за год")</f>
        <v>значение показателя за год</v>
      </c>
      <c r="L409" s="16">
        <f t="shared" si="18"/>
        <v>2</v>
      </c>
      <c r="M409" s="13" t="s">
        <v>31</v>
      </c>
      <c r="N409" s="13" t="str">
        <f>IFERROR(__xludf.DUMMYFUNCTION("REGEXEXTRACT(M409, "" (.+)$"")"),"городское население")</f>
        <v>городское население</v>
      </c>
      <c r="O409" s="18">
        <v>2076.0</v>
      </c>
      <c r="P409" s="18">
        <v>1934.0</v>
      </c>
      <c r="Q409" s="18">
        <v>1833.0</v>
      </c>
      <c r="R409" s="18">
        <v>1762.0</v>
      </c>
      <c r="S409" s="18">
        <v>1638.0</v>
      </c>
      <c r="T409" s="18">
        <v>1429.0</v>
      </c>
      <c r="U409" s="18">
        <v>1434.0</v>
      </c>
      <c r="V409" s="18">
        <v>1441.0</v>
      </c>
      <c r="W409" s="18">
        <v>1344.0</v>
      </c>
      <c r="X409" s="18">
        <v>1221.0</v>
      </c>
      <c r="Y409" s="18">
        <v>1250.0</v>
      </c>
      <c r="Z409" s="19" t="str">
        <f t="shared" si="6"/>
        <v/>
      </c>
      <c r="AA409" s="19">
        <f t="shared" si="19"/>
        <v>17362</v>
      </c>
      <c r="AB409" s="19" t="str">
        <f t="shared" si="8"/>
        <v/>
      </c>
      <c r="AC409" s="19">
        <f t="shared" si="20"/>
        <v>1578.363636</v>
      </c>
      <c r="AD409" s="19">
        <f t="shared" si="21"/>
        <v>1797.5</v>
      </c>
      <c r="AE409" s="19" t="str">
        <f t="shared" si="22"/>
        <v>Нет моды</v>
      </c>
      <c r="AF409" s="19">
        <f t="shared" si="23"/>
        <v>1221</v>
      </c>
      <c r="AG409" s="19">
        <f t="shared" si="24"/>
        <v>2076</v>
      </c>
      <c r="AH409" s="20" t="str">
        <f t="shared" si="14"/>
        <v/>
      </c>
      <c r="AI409" s="21"/>
      <c r="AJ409" s="21"/>
      <c r="AK409" s="21"/>
      <c r="AL409" s="22">
        <f t="shared" si="25"/>
        <v>1</v>
      </c>
    </row>
    <row r="410" ht="12.75" customHeight="1">
      <c r="A410" s="13" t="s">
        <v>56</v>
      </c>
      <c r="B410" s="13" t="str">
        <f>IFERROR(__xludf.DUMMYFUNCTION("REGEXREPLACE(A410, ""\d"", """")"),"         Калужская область")</f>
        <v>         Калужская область</v>
      </c>
      <c r="C410" s="14" t="str">
        <f t="shared" si="15"/>
        <v>Калужская область</v>
      </c>
      <c r="D410" s="3">
        <f t="shared" si="16"/>
        <v>2</v>
      </c>
      <c r="E410" s="15" t="s">
        <v>49</v>
      </c>
      <c r="F410" s="13" t="str">
        <f>IFERROR(__xludf.DUMMYFUNCTION("REGEXEXTRACT(E410, ""[А-Яа-я].*"")"),"Цереброваскулярные болезни")</f>
        <v>Цереброваскулярные болезни</v>
      </c>
      <c r="G410" s="16">
        <f t="shared" si="17"/>
        <v>2</v>
      </c>
      <c r="H410" s="13" t="s">
        <v>28</v>
      </c>
      <c r="I410" s="13" t="str">
        <f>IFERROR(__xludf.DUMMYFUNCTION("REGEXREPLACE(H410, "".*\s"", """")"),"человек")</f>
        <v>человек</v>
      </c>
      <c r="J410" s="13" t="s">
        <v>29</v>
      </c>
      <c r="K410" s="17" t="str">
        <f>IFERROR(__xludf.DUMMYFUNCTION("REGEXREPLACE(J410, ""^[\d\s]+"", """")"),"значение показателя за год")</f>
        <v>значение показателя за год</v>
      </c>
      <c r="L410" s="16">
        <f t="shared" si="18"/>
        <v>2</v>
      </c>
      <c r="M410" s="13" t="s">
        <v>32</v>
      </c>
      <c r="N410" s="13" t="str">
        <f>IFERROR(__xludf.DUMMYFUNCTION("REGEXEXTRACT(M410, "" (.+)$"")"),"сельское население")</f>
        <v>сельское население</v>
      </c>
      <c r="O410" s="18">
        <v>599.0</v>
      </c>
      <c r="P410" s="18">
        <v>510.0</v>
      </c>
      <c r="Q410" s="18">
        <v>522.0</v>
      </c>
      <c r="R410" s="18">
        <v>455.0</v>
      </c>
      <c r="S410" s="18">
        <v>469.0</v>
      </c>
      <c r="T410" s="18">
        <v>455.0</v>
      </c>
      <c r="U410" s="18">
        <v>456.0</v>
      </c>
      <c r="V410" s="18">
        <v>418.0</v>
      </c>
      <c r="W410" s="18">
        <v>392.0</v>
      </c>
      <c r="X410" s="18">
        <v>348.0</v>
      </c>
      <c r="Y410" s="18">
        <v>383.0</v>
      </c>
      <c r="Z410" s="19" t="str">
        <f t="shared" si="6"/>
        <v/>
      </c>
      <c r="AA410" s="19" t="str">
        <f t="shared" si="19"/>
        <v/>
      </c>
      <c r="AB410" s="19">
        <f t="shared" si="8"/>
        <v>5007</v>
      </c>
      <c r="AC410" s="19">
        <f t="shared" si="20"/>
        <v>455.1818182</v>
      </c>
      <c r="AD410" s="19">
        <f t="shared" si="21"/>
        <v>910</v>
      </c>
      <c r="AE410" s="19" t="str">
        <f t="shared" si="22"/>
        <v>Нет моды</v>
      </c>
      <c r="AF410" s="19">
        <f t="shared" si="23"/>
        <v>348</v>
      </c>
      <c r="AG410" s="19">
        <f t="shared" si="24"/>
        <v>599</v>
      </c>
      <c r="AH410" s="20" t="str">
        <f t="shared" si="14"/>
        <v>Город: 78%; Село: 22%</v>
      </c>
      <c r="AI410" s="21"/>
      <c r="AJ410" s="21"/>
      <c r="AK410" s="21"/>
      <c r="AL410" s="22">
        <f t="shared" si="25"/>
        <v>1</v>
      </c>
    </row>
    <row r="411" ht="12.75" customHeight="1">
      <c r="A411" s="13" t="s">
        <v>57</v>
      </c>
      <c r="B411" s="13" t="str">
        <f>IFERROR(__xludf.DUMMYFUNCTION("REGEXREPLACE(A411, ""\d"", """")"),"         Костромская область")</f>
        <v>         Костромская область</v>
      </c>
      <c r="C411" s="14" t="str">
        <f t="shared" si="15"/>
        <v>Костромская область</v>
      </c>
      <c r="D411" s="3">
        <f t="shared" si="16"/>
        <v>2</v>
      </c>
      <c r="E411" s="15" t="s">
        <v>27</v>
      </c>
      <c r="F411" s="13" t="str">
        <f>IFERROR(__xludf.DUMMYFUNCTION("REGEXEXTRACT(E411, ""[А-Яа-я].*"")"),"Болезни органов дыхания")</f>
        <v>Болезни органов дыхания</v>
      </c>
      <c r="G411" s="16">
        <f t="shared" si="17"/>
        <v>2</v>
      </c>
      <c r="H411" s="13" t="s">
        <v>28</v>
      </c>
      <c r="I411" s="13" t="str">
        <f>IFERROR(__xludf.DUMMYFUNCTION("REGEXREPLACE(H411, "".*\s"", """")"),"человек")</f>
        <v>человек</v>
      </c>
      <c r="J411" s="13" t="s">
        <v>29</v>
      </c>
      <c r="K411" s="17" t="str">
        <f>IFERROR(__xludf.DUMMYFUNCTION("REGEXREPLACE(J411, ""^[\d\s]+"", """")"),"значение показателя за год")</f>
        <v>значение показателя за год</v>
      </c>
      <c r="L411" s="16">
        <f t="shared" si="18"/>
        <v>2</v>
      </c>
      <c r="M411" s="13" t="s">
        <v>30</v>
      </c>
      <c r="N411" s="13" t="str">
        <f>IFERROR(__xludf.DUMMYFUNCTION("REGEXEXTRACT(M411, "" (.+)$"")"),"все население")</f>
        <v>все население</v>
      </c>
      <c r="O411" s="18">
        <v>321.0</v>
      </c>
      <c r="P411" s="18">
        <v>346.0</v>
      </c>
      <c r="Q411" s="18">
        <v>318.0</v>
      </c>
      <c r="R411" s="18">
        <v>328.0</v>
      </c>
      <c r="S411" s="18">
        <v>252.0</v>
      </c>
      <c r="T411" s="18">
        <v>223.0</v>
      </c>
      <c r="U411" s="18">
        <v>215.0</v>
      </c>
      <c r="V411" s="18">
        <v>479.0</v>
      </c>
      <c r="W411" s="18">
        <v>955.0</v>
      </c>
      <c r="X411" s="18">
        <v>386.0</v>
      </c>
      <c r="Y411" s="18">
        <v>355.0</v>
      </c>
      <c r="Z411" s="19">
        <f t="shared" si="6"/>
        <v>4178</v>
      </c>
      <c r="AA411" s="19" t="str">
        <f t="shared" si="19"/>
        <v/>
      </c>
      <c r="AB411" s="19" t="str">
        <f t="shared" si="8"/>
        <v/>
      </c>
      <c r="AC411" s="19">
        <f t="shared" si="20"/>
        <v>379.8181818</v>
      </c>
      <c r="AD411" s="19">
        <f t="shared" si="21"/>
        <v>389</v>
      </c>
      <c r="AE411" s="19" t="str">
        <f t="shared" si="22"/>
        <v>Нет моды</v>
      </c>
      <c r="AF411" s="19">
        <f t="shared" si="23"/>
        <v>215</v>
      </c>
      <c r="AG411" s="19">
        <f t="shared" si="24"/>
        <v>955</v>
      </c>
      <c r="AH411" s="20" t="str">
        <f t="shared" si="14"/>
        <v/>
      </c>
      <c r="AI411" s="21"/>
      <c r="AJ411" s="21"/>
      <c r="AK411" s="21"/>
      <c r="AL411" s="22">
        <f t="shared" si="25"/>
        <v>1</v>
      </c>
    </row>
    <row r="412" ht="12.75" customHeight="1">
      <c r="A412" s="13" t="s">
        <v>57</v>
      </c>
      <c r="B412" s="13" t="str">
        <f>IFERROR(__xludf.DUMMYFUNCTION("REGEXREPLACE(A412, ""\d"", """")"),"         Костромская область")</f>
        <v>         Костромская область</v>
      </c>
      <c r="C412" s="14" t="str">
        <f t="shared" si="15"/>
        <v>Костромская область</v>
      </c>
      <c r="D412" s="3">
        <f t="shared" si="16"/>
        <v>2</v>
      </c>
      <c r="E412" s="15" t="s">
        <v>27</v>
      </c>
      <c r="F412" s="13" t="str">
        <f>IFERROR(__xludf.DUMMYFUNCTION("REGEXEXTRACT(E412, ""[А-Яа-я].*"")"),"Болезни органов дыхания")</f>
        <v>Болезни органов дыхания</v>
      </c>
      <c r="G412" s="16">
        <f t="shared" si="17"/>
        <v>2</v>
      </c>
      <c r="H412" s="13" t="s">
        <v>28</v>
      </c>
      <c r="I412" s="13" t="str">
        <f>IFERROR(__xludf.DUMMYFUNCTION("REGEXREPLACE(H412, "".*\s"", """")"),"человек")</f>
        <v>человек</v>
      </c>
      <c r="J412" s="13" t="s">
        <v>29</v>
      </c>
      <c r="K412" s="17" t="str">
        <f>IFERROR(__xludf.DUMMYFUNCTION("REGEXREPLACE(J412, ""^[\d\s]+"", """")"),"значение показателя за год")</f>
        <v>значение показателя за год</v>
      </c>
      <c r="L412" s="16">
        <f t="shared" si="18"/>
        <v>2</v>
      </c>
      <c r="M412" s="13" t="s">
        <v>31</v>
      </c>
      <c r="N412" s="13" t="str">
        <f>IFERROR(__xludf.DUMMYFUNCTION("REGEXEXTRACT(M412, "" (.+)$"")"),"городское население")</f>
        <v>городское население</v>
      </c>
      <c r="O412" s="18">
        <v>223.0</v>
      </c>
      <c r="P412" s="18">
        <v>248.0</v>
      </c>
      <c r="Q412" s="18">
        <v>217.0</v>
      </c>
      <c r="R412" s="18">
        <v>229.0</v>
      </c>
      <c r="S412" s="18">
        <v>185.0</v>
      </c>
      <c r="T412" s="18">
        <v>149.0</v>
      </c>
      <c r="U412" s="18">
        <v>155.0</v>
      </c>
      <c r="V412" s="18">
        <v>379.0</v>
      </c>
      <c r="W412" s="18">
        <v>713.0</v>
      </c>
      <c r="X412" s="18">
        <v>269.0</v>
      </c>
      <c r="Y412" s="18">
        <v>264.0</v>
      </c>
      <c r="Z412" s="19" t="str">
        <f t="shared" si="6"/>
        <v/>
      </c>
      <c r="AA412" s="19">
        <f t="shared" si="19"/>
        <v>3031</v>
      </c>
      <c r="AB412" s="19" t="str">
        <f t="shared" si="8"/>
        <v/>
      </c>
      <c r="AC412" s="19">
        <f t="shared" si="20"/>
        <v>275.5454545</v>
      </c>
      <c r="AD412" s="19">
        <f t="shared" si="21"/>
        <v>266.5</v>
      </c>
      <c r="AE412" s="19" t="str">
        <f t="shared" si="22"/>
        <v>Нет моды</v>
      </c>
      <c r="AF412" s="19">
        <f t="shared" si="23"/>
        <v>149</v>
      </c>
      <c r="AG412" s="19">
        <f t="shared" si="24"/>
        <v>713</v>
      </c>
      <c r="AH412" s="20" t="str">
        <f t="shared" si="14"/>
        <v/>
      </c>
      <c r="AI412" s="21"/>
      <c r="AJ412" s="21"/>
      <c r="AK412" s="21"/>
      <c r="AL412" s="22">
        <f t="shared" si="25"/>
        <v>1</v>
      </c>
    </row>
    <row r="413" ht="12.75" customHeight="1">
      <c r="A413" s="13" t="s">
        <v>57</v>
      </c>
      <c r="B413" s="13" t="str">
        <f>IFERROR(__xludf.DUMMYFUNCTION("REGEXREPLACE(A413, ""\d"", """")"),"         Костромская область")</f>
        <v>         Костромская область</v>
      </c>
      <c r="C413" s="14" t="str">
        <f t="shared" si="15"/>
        <v>Костромская область</v>
      </c>
      <c r="D413" s="3">
        <f t="shared" si="16"/>
        <v>2</v>
      </c>
      <c r="E413" s="15" t="s">
        <v>27</v>
      </c>
      <c r="F413" s="13" t="str">
        <f>IFERROR(__xludf.DUMMYFUNCTION("REGEXEXTRACT(E413, ""[А-Яа-я].*"")"),"Болезни органов дыхания")</f>
        <v>Болезни органов дыхания</v>
      </c>
      <c r="G413" s="16">
        <f t="shared" si="17"/>
        <v>2</v>
      </c>
      <c r="H413" s="13" t="s">
        <v>28</v>
      </c>
      <c r="I413" s="13" t="str">
        <f>IFERROR(__xludf.DUMMYFUNCTION("REGEXREPLACE(H413, "".*\s"", """")"),"человек")</f>
        <v>человек</v>
      </c>
      <c r="J413" s="13" t="s">
        <v>29</v>
      </c>
      <c r="K413" s="17" t="str">
        <f>IFERROR(__xludf.DUMMYFUNCTION("REGEXREPLACE(J413, ""^[\d\s]+"", """")"),"значение показателя за год")</f>
        <v>значение показателя за год</v>
      </c>
      <c r="L413" s="16">
        <f t="shared" si="18"/>
        <v>2</v>
      </c>
      <c r="M413" s="13" t="s">
        <v>32</v>
      </c>
      <c r="N413" s="13" t="str">
        <f>IFERROR(__xludf.DUMMYFUNCTION("REGEXEXTRACT(M413, "" (.+)$"")"),"сельское население")</f>
        <v>сельское население</v>
      </c>
      <c r="O413" s="18">
        <v>98.0</v>
      </c>
      <c r="P413" s="18">
        <v>98.0</v>
      </c>
      <c r="Q413" s="18">
        <v>101.0</v>
      </c>
      <c r="R413" s="18">
        <v>99.0</v>
      </c>
      <c r="S413" s="18">
        <v>67.0</v>
      </c>
      <c r="T413" s="18">
        <v>74.0</v>
      </c>
      <c r="U413" s="18">
        <v>60.0</v>
      </c>
      <c r="V413" s="18">
        <v>100.0</v>
      </c>
      <c r="W413" s="18">
        <v>242.0</v>
      </c>
      <c r="X413" s="18">
        <v>117.0</v>
      </c>
      <c r="Y413" s="18">
        <v>91.0</v>
      </c>
      <c r="Z413" s="19" t="str">
        <f t="shared" si="6"/>
        <v/>
      </c>
      <c r="AA413" s="19" t="str">
        <f t="shared" si="19"/>
        <v/>
      </c>
      <c r="AB413" s="19">
        <f t="shared" si="8"/>
        <v>1147</v>
      </c>
      <c r="AC413" s="19">
        <f t="shared" si="20"/>
        <v>104.2727273</v>
      </c>
      <c r="AD413" s="19">
        <f t="shared" si="21"/>
        <v>152</v>
      </c>
      <c r="AE413" s="19" t="str">
        <f t="shared" si="22"/>
        <v>Нет моды</v>
      </c>
      <c r="AF413" s="19">
        <f t="shared" si="23"/>
        <v>60</v>
      </c>
      <c r="AG413" s="19">
        <f t="shared" si="24"/>
        <v>242</v>
      </c>
      <c r="AH413" s="20" t="str">
        <f t="shared" si="14"/>
        <v>Город: 73%; Село: 27%</v>
      </c>
      <c r="AI413" s="21"/>
      <c r="AJ413" s="21"/>
      <c r="AK413" s="21"/>
      <c r="AL413" s="22">
        <f t="shared" si="25"/>
        <v>1</v>
      </c>
    </row>
    <row r="414" ht="12.75" customHeight="1">
      <c r="A414" s="13" t="s">
        <v>57</v>
      </c>
      <c r="B414" s="13" t="str">
        <f>IFERROR(__xludf.DUMMYFUNCTION("REGEXREPLACE(A414, ""\d"", """")"),"         Костромская область")</f>
        <v>         Костромская область</v>
      </c>
      <c r="C414" s="14" t="str">
        <f t="shared" si="15"/>
        <v>Костромская область</v>
      </c>
      <c r="D414" s="3">
        <f t="shared" si="16"/>
        <v>2</v>
      </c>
      <c r="E414" s="15" t="s">
        <v>33</v>
      </c>
      <c r="F414" s="13" t="str">
        <f>IFERROR(__xludf.DUMMYFUNCTION("REGEXEXTRACT(E414, ""[А-Яа-я].*"")"),"Болезни органов пищеварения")</f>
        <v>Болезни органов пищеварения</v>
      </c>
      <c r="G414" s="16">
        <f t="shared" si="17"/>
        <v>2</v>
      </c>
      <c r="H414" s="13" t="s">
        <v>28</v>
      </c>
      <c r="I414" s="13" t="str">
        <f>IFERROR(__xludf.DUMMYFUNCTION("REGEXREPLACE(H414, "".*\s"", """")"),"человек")</f>
        <v>человек</v>
      </c>
      <c r="J414" s="13" t="s">
        <v>29</v>
      </c>
      <c r="K414" s="17" t="str">
        <f>IFERROR(__xludf.DUMMYFUNCTION("REGEXREPLACE(J414, ""^[\d\s]+"", """")"),"значение показателя за год")</f>
        <v>значение показателя за год</v>
      </c>
      <c r="L414" s="16">
        <f t="shared" si="18"/>
        <v>2</v>
      </c>
      <c r="M414" s="13" t="s">
        <v>30</v>
      </c>
      <c r="N414" s="13" t="str">
        <f>IFERROR(__xludf.DUMMYFUNCTION("REGEXEXTRACT(M414, "" (.+)$"")"),"все население")</f>
        <v>все население</v>
      </c>
      <c r="O414" s="18">
        <v>405.0</v>
      </c>
      <c r="P414" s="18">
        <v>442.0</v>
      </c>
      <c r="Q414" s="18">
        <v>485.0</v>
      </c>
      <c r="R414" s="18">
        <v>504.0</v>
      </c>
      <c r="S414" s="18">
        <v>432.0</v>
      </c>
      <c r="T414" s="18">
        <v>461.0</v>
      </c>
      <c r="U414" s="18">
        <v>484.0</v>
      </c>
      <c r="V414" s="18">
        <v>542.0</v>
      </c>
      <c r="W414" s="18">
        <v>610.0</v>
      </c>
      <c r="X414" s="18">
        <v>551.0</v>
      </c>
      <c r="Y414" s="18">
        <v>524.0</v>
      </c>
      <c r="Z414" s="19">
        <f t="shared" si="6"/>
        <v>5440</v>
      </c>
      <c r="AA414" s="19" t="str">
        <f t="shared" si="19"/>
        <v/>
      </c>
      <c r="AB414" s="19" t="str">
        <f t="shared" si="8"/>
        <v/>
      </c>
      <c r="AC414" s="19">
        <f t="shared" si="20"/>
        <v>494.5454545</v>
      </c>
      <c r="AD414" s="19">
        <f t="shared" si="21"/>
        <v>323.5</v>
      </c>
      <c r="AE414" s="19" t="str">
        <f t="shared" si="22"/>
        <v>Нет моды</v>
      </c>
      <c r="AF414" s="19">
        <f t="shared" si="23"/>
        <v>405</v>
      </c>
      <c r="AG414" s="19">
        <f t="shared" si="24"/>
        <v>610</v>
      </c>
      <c r="AH414" s="20" t="str">
        <f t="shared" si="14"/>
        <v/>
      </c>
      <c r="AI414" s="21"/>
      <c r="AJ414" s="21"/>
      <c r="AK414" s="21"/>
      <c r="AL414" s="22">
        <f t="shared" si="25"/>
        <v>1</v>
      </c>
    </row>
    <row r="415" ht="12.75" customHeight="1">
      <c r="A415" s="13" t="s">
        <v>57</v>
      </c>
      <c r="B415" s="13" t="str">
        <f>IFERROR(__xludf.DUMMYFUNCTION("REGEXREPLACE(A415, ""\d"", """")"),"         Костромская область")</f>
        <v>         Костромская область</v>
      </c>
      <c r="C415" s="14" t="str">
        <f t="shared" si="15"/>
        <v>Костромская область</v>
      </c>
      <c r="D415" s="3">
        <f t="shared" si="16"/>
        <v>2</v>
      </c>
      <c r="E415" s="15" t="s">
        <v>33</v>
      </c>
      <c r="F415" s="13" t="str">
        <f>IFERROR(__xludf.DUMMYFUNCTION("REGEXEXTRACT(E415, ""[А-Яа-я].*"")"),"Болезни органов пищеварения")</f>
        <v>Болезни органов пищеварения</v>
      </c>
      <c r="G415" s="16">
        <f t="shared" si="17"/>
        <v>2</v>
      </c>
      <c r="H415" s="13" t="s">
        <v>28</v>
      </c>
      <c r="I415" s="13" t="str">
        <f>IFERROR(__xludf.DUMMYFUNCTION("REGEXREPLACE(H415, "".*\s"", """")"),"человек")</f>
        <v>человек</v>
      </c>
      <c r="J415" s="13" t="s">
        <v>29</v>
      </c>
      <c r="K415" s="17" t="str">
        <f>IFERROR(__xludf.DUMMYFUNCTION("REGEXREPLACE(J415, ""^[\d\s]+"", """")"),"значение показателя за год")</f>
        <v>значение показателя за год</v>
      </c>
      <c r="L415" s="16">
        <f t="shared" si="18"/>
        <v>2</v>
      </c>
      <c r="M415" s="13" t="s">
        <v>31</v>
      </c>
      <c r="N415" s="13" t="str">
        <f>IFERROR(__xludf.DUMMYFUNCTION("REGEXEXTRACT(M415, "" (.+)$"")"),"городское население")</f>
        <v>городское население</v>
      </c>
      <c r="O415" s="18">
        <v>300.0</v>
      </c>
      <c r="P415" s="18">
        <v>331.0</v>
      </c>
      <c r="Q415" s="18">
        <v>324.0</v>
      </c>
      <c r="R415" s="18">
        <v>357.0</v>
      </c>
      <c r="S415" s="18">
        <v>305.0</v>
      </c>
      <c r="T415" s="18">
        <v>327.0</v>
      </c>
      <c r="U415" s="18">
        <v>340.0</v>
      </c>
      <c r="V415" s="18">
        <v>385.0</v>
      </c>
      <c r="W415" s="18">
        <v>439.0</v>
      </c>
      <c r="X415" s="18">
        <v>368.0</v>
      </c>
      <c r="Y415" s="18">
        <v>373.0</v>
      </c>
      <c r="Z415" s="19" t="str">
        <f t="shared" si="6"/>
        <v/>
      </c>
      <c r="AA415" s="19">
        <f t="shared" si="19"/>
        <v>3849</v>
      </c>
      <c r="AB415" s="19" t="str">
        <f t="shared" si="8"/>
        <v/>
      </c>
      <c r="AC415" s="19">
        <f t="shared" si="20"/>
        <v>349.9090909</v>
      </c>
      <c r="AD415" s="19">
        <f t="shared" si="21"/>
        <v>418.5</v>
      </c>
      <c r="AE415" s="19" t="str">
        <f t="shared" si="22"/>
        <v>Нет моды</v>
      </c>
      <c r="AF415" s="19">
        <f t="shared" si="23"/>
        <v>300</v>
      </c>
      <c r="AG415" s="19">
        <f t="shared" si="24"/>
        <v>439</v>
      </c>
      <c r="AH415" s="20" t="str">
        <f t="shared" si="14"/>
        <v/>
      </c>
      <c r="AI415" s="21"/>
      <c r="AJ415" s="21"/>
      <c r="AK415" s="21"/>
      <c r="AL415" s="22">
        <f t="shared" si="25"/>
        <v>1</v>
      </c>
    </row>
    <row r="416" ht="12.75" customHeight="1">
      <c r="A416" s="13" t="s">
        <v>57</v>
      </c>
      <c r="B416" s="13" t="str">
        <f>IFERROR(__xludf.DUMMYFUNCTION("REGEXREPLACE(A416, ""\d"", """")"),"         Костромская область")</f>
        <v>         Костромская область</v>
      </c>
      <c r="C416" s="14" t="str">
        <f t="shared" si="15"/>
        <v>Костромская область</v>
      </c>
      <c r="D416" s="3">
        <f t="shared" si="16"/>
        <v>2</v>
      </c>
      <c r="E416" s="15" t="s">
        <v>33</v>
      </c>
      <c r="F416" s="13" t="str">
        <f>IFERROR(__xludf.DUMMYFUNCTION("REGEXEXTRACT(E416, ""[А-Яа-я].*"")"),"Болезни органов пищеварения")</f>
        <v>Болезни органов пищеварения</v>
      </c>
      <c r="G416" s="16">
        <f t="shared" si="17"/>
        <v>2</v>
      </c>
      <c r="H416" s="13" t="s">
        <v>28</v>
      </c>
      <c r="I416" s="13" t="str">
        <f>IFERROR(__xludf.DUMMYFUNCTION("REGEXREPLACE(H416, "".*\s"", """")"),"человек")</f>
        <v>человек</v>
      </c>
      <c r="J416" s="13" t="s">
        <v>29</v>
      </c>
      <c r="K416" s="17" t="str">
        <f>IFERROR(__xludf.DUMMYFUNCTION("REGEXREPLACE(J416, ""^[\d\s]+"", """")"),"значение показателя за год")</f>
        <v>значение показателя за год</v>
      </c>
      <c r="L416" s="16">
        <f t="shared" si="18"/>
        <v>2</v>
      </c>
      <c r="M416" s="13" t="s">
        <v>32</v>
      </c>
      <c r="N416" s="13" t="str">
        <f>IFERROR(__xludf.DUMMYFUNCTION("REGEXEXTRACT(M416, "" (.+)$"")"),"сельское население")</f>
        <v>сельское население</v>
      </c>
      <c r="O416" s="18">
        <v>105.0</v>
      </c>
      <c r="P416" s="18">
        <v>111.0</v>
      </c>
      <c r="Q416" s="18">
        <v>161.0</v>
      </c>
      <c r="R416" s="18">
        <v>147.0</v>
      </c>
      <c r="S416" s="18">
        <v>127.0</v>
      </c>
      <c r="T416" s="18">
        <v>134.0</v>
      </c>
      <c r="U416" s="18">
        <v>144.0</v>
      </c>
      <c r="V416" s="18">
        <v>157.0</v>
      </c>
      <c r="W416" s="18">
        <v>171.0</v>
      </c>
      <c r="X416" s="18">
        <v>183.0</v>
      </c>
      <c r="Y416" s="18">
        <v>151.0</v>
      </c>
      <c r="Z416" s="19" t="str">
        <f t="shared" si="6"/>
        <v/>
      </c>
      <c r="AA416" s="19" t="str">
        <f t="shared" si="19"/>
        <v/>
      </c>
      <c r="AB416" s="19">
        <f t="shared" si="8"/>
        <v>1591</v>
      </c>
      <c r="AC416" s="19">
        <f t="shared" si="20"/>
        <v>144.6363636</v>
      </c>
      <c r="AD416" s="19">
        <f t="shared" si="21"/>
        <v>241.5</v>
      </c>
      <c r="AE416" s="19" t="str">
        <f t="shared" si="22"/>
        <v>Нет моды</v>
      </c>
      <c r="AF416" s="19">
        <f t="shared" si="23"/>
        <v>105</v>
      </c>
      <c r="AG416" s="19">
        <f t="shared" si="24"/>
        <v>183</v>
      </c>
      <c r="AH416" s="20" t="str">
        <f t="shared" si="14"/>
        <v>Город: 71%; Село: 29%</v>
      </c>
      <c r="AI416" s="21"/>
      <c r="AJ416" s="21"/>
      <c r="AK416" s="21"/>
      <c r="AL416" s="22">
        <f t="shared" si="25"/>
        <v>1</v>
      </c>
    </row>
    <row r="417" ht="12.75" customHeight="1">
      <c r="A417" s="13" t="s">
        <v>57</v>
      </c>
      <c r="B417" s="13" t="str">
        <f>IFERROR(__xludf.DUMMYFUNCTION("REGEXREPLACE(A417, ""\d"", """")"),"         Костромская область")</f>
        <v>         Костромская область</v>
      </c>
      <c r="C417" s="14" t="str">
        <f t="shared" si="15"/>
        <v>Костромская область</v>
      </c>
      <c r="D417" s="3">
        <f t="shared" si="16"/>
        <v>2</v>
      </c>
      <c r="E417" s="15" t="s">
        <v>34</v>
      </c>
      <c r="F417" s="13" t="str">
        <f>IFERROR(__xludf.DUMMYFUNCTION("REGEXEXTRACT(E417, ""[А-Яа-я].*"")"),"Болезни системы кровообращения")</f>
        <v>Болезни системы кровообращения</v>
      </c>
      <c r="G417" s="16">
        <f t="shared" si="17"/>
        <v>2</v>
      </c>
      <c r="H417" s="13" t="s">
        <v>28</v>
      </c>
      <c r="I417" s="13" t="str">
        <f>IFERROR(__xludf.DUMMYFUNCTION("REGEXREPLACE(H417, "".*\s"", """")"),"человек")</f>
        <v>человек</v>
      </c>
      <c r="J417" s="13" t="s">
        <v>29</v>
      </c>
      <c r="K417" s="17" t="str">
        <f>IFERROR(__xludf.DUMMYFUNCTION("REGEXREPLACE(J417, ""^[\d\s]+"", """")"),"значение показателя за год")</f>
        <v>значение показателя за год</v>
      </c>
      <c r="L417" s="16">
        <f t="shared" si="18"/>
        <v>2</v>
      </c>
      <c r="M417" s="13" t="s">
        <v>30</v>
      </c>
      <c r="N417" s="13" t="str">
        <f>IFERROR(__xludf.DUMMYFUNCTION("REGEXEXTRACT(M417, "" (.+)$"")"),"все население")</f>
        <v>все население</v>
      </c>
      <c r="O417" s="18">
        <v>6082.0</v>
      </c>
      <c r="P417" s="18">
        <v>5441.0</v>
      </c>
      <c r="Q417" s="18">
        <v>5209.0</v>
      </c>
      <c r="R417" s="18">
        <v>5320.0</v>
      </c>
      <c r="S417" s="18">
        <v>4916.0</v>
      </c>
      <c r="T417" s="18">
        <v>4855.0</v>
      </c>
      <c r="U417" s="18">
        <v>5001.0</v>
      </c>
      <c r="V417" s="18">
        <v>5588.0</v>
      </c>
      <c r="W417" s="18">
        <v>5915.0</v>
      </c>
      <c r="X417" s="18">
        <v>5089.0</v>
      </c>
      <c r="Y417" s="18">
        <v>4947.0</v>
      </c>
      <c r="Z417" s="19">
        <f t="shared" si="6"/>
        <v>58363</v>
      </c>
      <c r="AA417" s="19" t="str">
        <f t="shared" si="19"/>
        <v/>
      </c>
      <c r="AB417" s="19" t="str">
        <f t="shared" si="8"/>
        <v/>
      </c>
      <c r="AC417" s="19">
        <f t="shared" si="20"/>
        <v>5305.727273</v>
      </c>
      <c r="AD417" s="19">
        <f t="shared" si="21"/>
        <v>2519</v>
      </c>
      <c r="AE417" s="19" t="str">
        <f t="shared" si="22"/>
        <v>Нет моды</v>
      </c>
      <c r="AF417" s="19">
        <f t="shared" si="23"/>
        <v>4855</v>
      </c>
      <c r="AG417" s="19">
        <f t="shared" si="24"/>
        <v>6082</v>
      </c>
      <c r="AH417" s="20" t="str">
        <f t="shared" si="14"/>
        <v/>
      </c>
      <c r="AI417" s="21"/>
      <c r="AJ417" s="21"/>
      <c r="AK417" s="21"/>
      <c r="AL417" s="22">
        <f t="shared" si="25"/>
        <v>1</v>
      </c>
    </row>
    <row r="418" ht="12.75" customHeight="1">
      <c r="A418" s="13" t="s">
        <v>57</v>
      </c>
      <c r="B418" s="13" t="str">
        <f>IFERROR(__xludf.DUMMYFUNCTION("REGEXREPLACE(A418, ""\d"", """")"),"         Костромская область")</f>
        <v>         Костромская область</v>
      </c>
      <c r="C418" s="14" t="str">
        <f t="shared" si="15"/>
        <v>Костромская область</v>
      </c>
      <c r="D418" s="3">
        <f t="shared" si="16"/>
        <v>2</v>
      </c>
      <c r="E418" s="15" t="s">
        <v>34</v>
      </c>
      <c r="F418" s="13" t="str">
        <f>IFERROR(__xludf.DUMMYFUNCTION("REGEXEXTRACT(E418, ""[А-Яа-я].*"")"),"Болезни системы кровообращения")</f>
        <v>Болезни системы кровообращения</v>
      </c>
      <c r="G418" s="16">
        <f t="shared" si="17"/>
        <v>2</v>
      </c>
      <c r="H418" s="13" t="s">
        <v>28</v>
      </c>
      <c r="I418" s="13" t="str">
        <f>IFERROR(__xludf.DUMMYFUNCTION("REGEXREPLACE(H418, "".*\s"", """")"),"человек")</f>
        <v>человек</v>
      </c>
      <c r="J418" s="13" t="s">
        <v>29</v>
      </c>
      <c r="K418" s="17" t="str">
        <f>IFERROR(__xludf.DUMMYFUNCTION("REGEXREPLACE(J418, ""^[\d\s]+"", """")"),"значение показателя за год")</f>
        <v>значение показателя за год</v>
      </c>
      <c r="L418" s="16">
        <f t="shared" si="18"/>
        <v>2</v>
      </c>
      <c r="M418" s="13" t="s">
        <v>31</v>
      </c>
      <c r="N418" s="13" t="str">
        <f>IFERROR(__xludf.DUMMYFUNCTION("REGEXEXTRACT(M418, "" (.+)$"")"),"городское население")</f>
        <v>городское население</v>
      </c>
      <c r="O418" s="18">
        <v>3984.0</v>
      </c>
      <c r="P418" s="18">
        <v>3568.0</v>
      </c>
      <c r="Q418" s="18">
        <v>3544.0</v>
      </c>
      <c r="R418" s="18">
        <v>3690.0</v>
      </c>
      <c r="S418" s="18">
        <v>3356.0</v>
      </c>
      <c r="T418" s="18">
        <v>3352.0</v>
      </c>
      <c r="U418" s="18">
        <v>3519.0</v>
      </c>
      <c r="V418" s="18">
        <v>4004.0</v>
      </c>
      <c r="W418" s="18">
        <v>4158.0</v>
      </c>
      <c r="X418" s="18">
        <v>3555.0</v>
      </c>
      <c r="Y418" s="18">
        <v>3460.0</v>
      </c>
      <c r="Z418" s="19" t="str">
        <f t="shared" si="6"/>
        <v/>
      </c>
      <c r="AA418" s="19">
        <f t="shared" si="19"/>
        <v>40190</v>
      </c>
      <c r="AB418" s="19" t="str">
        <f t="shared" si="8"/>
        <v/>
      </c>
      <c r="AC418" s="19">
        <f t="shared" si="20"/>
        <v>3653.636364</v>
      </c>
      <c r="AD418" s="19">
        <f t="shared" si="21"/>
        <v>4506.5</v>
      </c>
      <c r="AE418" s="19" t="str">
        <f t="shared" si="22"/>
        <v>Нет моды</v>
      </c>
      <c r="AF418" s="19">
        <f t="shared" si="23"/>
        <v>3352</v>
      </c>
      <c r="AG418" s="19">
        <f t="shared" si="24"/>
        <v>4158</v>
      </c>
      <c r="AH418" s="20" t="str">
        <f t="shared" si="14"/>
        <v/>
      </c>
      <c r="AI418" s="21"/>
      <c r="AJ418" s="21"/>
      <c r="AK418" s="21"/>
      <c r="AL418" s="22">
        <f t="shared" si="25"/>
        <v>1</v>
      </c>
    </row>
    <row r="419" ht="12.75" customHeight="1">
      <c r="A419" s="13" t="s">
        <v>57</v>
      </c>
      <c r="B419" s="13" t="str">
        <f>IFERROR(__xludf.DUMMYFUNCTION("REGEXREPLACE(A419, ""\d"", """")"),"         Костромская область")</f>
        <v>         Костромская область</v>
      </c>
      <c r="C419" s="14" t="str">
        <f t="shared" si="15"/>
        <v>Костромская область</v>
      </c>
      <c r="D419" s="3">
        <f t="shared" si="16"/>
        <v>2</v>
      </c>
      <c r="E419" s="15" t="s">
        <v>34</v>
      </c>
      <c r="F419" s="13" t="str">
        <f>IFERROR(__xludf.DUMMYFUNCTION("REGEXEXTRACT(E419, ""[А-Яа-я].*"")"),"Болезни системы кровообращения")</f>
        <v>Болезни системы кровообращения</v>
      </c>
      <c r="G419" s="16">
        <f t="shared" si="17"/>
        <v>2</v>
      </c>
      <c r="H419" s="13" t="s">
        <v>28</v>
      </c>
      <c r="I419" s="13" t="str">
        <f>IFERROR(__xludf.DUMMYFUNCTION("REGEXREPLACE(H419, "".*\s"", """")"),"человек")</f>
        <v>человек</v>
      </c>
      <c r="J419" s="13" t="s">
        <v>29</v>
      </c>
      <c r="K419" s="17" t="str">
        <f>IFERROR(__xludf.DUMMYFUNCTION("REGEXREPLACE(J419, ""^[\d\s]+"", """")"),"значение показателя за год")</f>
        <v>значение показателя за год</v>
      </c>
      <c r="L419" s="16">
        <f t="shared" si="18"/>
        <v>2</v>
      </c>
      <c r="M419" s="13" t="s">
        <v>32</v>
      </c>
      <c r="N419" s="13" t="str">
        <f>IFERROR(__xludf.DUMMYFUNCTION("REGEXEXTRACT(M419, "" (.+)$"")"),"сельское население")</f>
        <v>сельское население</v>
      </c>
      <c r="O419" s="18">
        <v>2098.0</v>
      </c>
      <c r="P419" s="18">
        <v>1873.0</v>
      </c>
      <c r="Q419" s="18">
        <v>1665.0</v>
      </c>
      <c r="R419" s="18">
        <v>1630.0</v>
      </c>
      <c r="S419" s="18">
        <v>1560.0</v>
      </c>
      <c r="T419" s="18">
        <v>1503.0</v>
      </c>
      <c r="U419" s="18">
        <v>1482.0</v>
      </c>
      <c r="V419" s="18">
        <v>1584.0</v>
      </c>
      <c r="W419" s="18">
        <v>1757.0</v>
      </c>
      <c r="X419" s="18">
        <v>1534.0</v>
      </c>
      <c r="Y419" s="18">
        <v>1487.0</v>
      </c>
      <c r="Z419" s="19" t="str">
        <f t="shared" si="6"/>
        <v/>
      </c>
      <c r="AA419" s="19" t="str">
        <f t="shared" si="19"/>
        <v/>
      </c>
      <c r="AB419" s="19">
        <f t="shared" si="8"/>
        <v>18173</v>
      </c>
      <c r="AC419" s="19">
        <f t="shared" si="20"/>
        <v>1652.090909</v>
      </c>
      <c r="AD419" s="19">
        <f t="shared" si="21"/>
        <v>2725</v>
      </c>
      <c r="AE419" s="19" t="str">
        <f t="shared" si="22"/>
        <v>Нет моды</v>
      </c>
      <c r="AF419" s="19">
        <f t="shared" si="23"/>
        <v>1482</v>
      </c>
      <c r="AG419" s="19">
        <f t="shared" si="24"/>
        <v>2098</v>
      </c>
      <c r="AH419" s="20" t="str">
        <f t="shared" si="14"/>
        <v>Город: 69%; Село: 31%</v>
      </c>
      <c r="AI419" s="21"/>
      <c r="AJ419" s="21"/>
      <c r="AK419" s="21"/>
      <c r="AL419" s="22">
        <f t="shared" si="25"/>
        <v>1</v>
      </c>
    </row>
    <row r="420" ht="12.75" customHeight="1">
      <c r="A420" s="13" t="s">
        <v>57</v>
      </c>
      <c r="B420" s="13" t="str">
        <f>IFERROR(__xludf.DUMMYFUNCTION("REGEXREPLACE(A420, ""\d"", """")"),"         Костромская область")</f>
        <v>         Костромская область</v>
      </c>
      <c r="C420" s="14" t="str">
        <f t="shared" si="15"/>
        <v>Костромская область</v>
      </c>
      <c r="D420" s="3">
        <f t="shared" si="16"/>
        <v>2</v>
      </c>
      <c r="E420" s="15" t="s">
        <v>35</v>
      </c>
      <c r="F420" s="13" t="str">
        <f>IFERROR(__xludf.DUMMYFUNCTION("REGEXEXTRACT(E420, ""[А-Яа-я].*"")"),"внешние причины")</f>
        <v>внешние причины</v>
      </c>
      <c r="G420" s="16">
        <f t="shared" si="17"/>
        <v>2</v>
      </c>
      <c r="H420" s="13" t="s">
        <v>28</v>
      </c>
      <c r="I420" s="13" t="str">
        <f>IFERROR(__xludf.DUMMYFUNCTION("REGEXREPLACE(H420, "".*\s"", """")"),"человек")</f>
        <v>человек</v>
      </c>
      <c r="J420" s="13" t="s">
        <v>29</v>
      </c>
      <c r="K420" s="17" t="str">
        <f>IFERROR(__xludf.DUMMYFUNCTION("REGEXREPLACE(J420, ""^[\d\s]+"", """")"),"значение показателя за год")</f>
        <v>значение показателя за год</v>
      </c>
      <c r="L420" s="16">
        <f t="shared" si="18"/>
        <v>2</v>
      </c>
      <c r="M420" s="13" t="s">
        <v>30</v>
      </c>
      <c r="N420" s="13" t="str">
        <f>IFERROR(__xludf.DUMMYFUNCTION("REGEXEXTRACT(M420, "" (.+)$"")"),"все население")</f>
        <v>все население</v>
      </c>
      <c r="O420" s="18">
        <v>846.0</v>
      </c>
      <c r="P420" s="18">
        <v>861.0</v>
      </c>
      <c r="Q420" s="18">
        <v>869.0</v>
      </c>
      <c r="R420" s="18">
        <v>770.0</v>
      </c>
      <c r="S420" s="18">
        <v>719.0</v>
      </c>
      <c r="T420" s="18">
        <v>616.0</v>
      </c>
      <c r="U420" s="18">
        <v>587.0</v>
      </c>
      <c r="V420" s="18">
        <v>539.0</v>
      </c>
      <c r="W420" s="18">
        <v>565.0</v>
      </c>
      <c r="X420" s="18">
        <v>653.0</v>
      </c>
      <c r="Y420" s="18">
        <v>680.0</v>
      </c>
      <c r="Z420" s="19">
        <f t="shared" si="6"/>
        <v>7705</v>
      </c>
      <c r="AA420" s="19" t="str">
        <f t="shared" si="19"/>
        <v/>
      </c>
      <c r="AB420" s="19" t="str">
        <f t="shared" si="8"/>
        <v/>
      </c>
      <c r="AC420" s="19">
        <f t="shared" si="20"/>
        <v>700.4545455</v>
      </c>
      <c r="AD420" s="19">
        <f t="shared" si="21"/>
        <v>1175.5</v>
      </c>
      <c r="AE420" s="19" t="str">
        <f t="shared" si="22"/>
        <v>Нет моды</v>
      </c>
      <c r="AF420" s="19">
        <f t="shared" si="23"/>
        <v>539</v>
      </c>
      <c r="AG420" s="19">
        <f t="shared" si="24"/>
        <v>869</v>
      </c>
      <c r="AH420" s="20" t="str">
        <f t="shared" si="14"/>
        <v/>
      </c>
      <c r="AI420" s="21"/>
      <c r="AJ420" s="21"/>
      <c r="AK420" s="21"/>
      <c r="AL420" s="22">
        <f t="shared" si="25"/>
        <v>1</v>
      </c>
    </row>
    <row r="421" ht="12.75" customHeight="1">
      <c r="A421" s="13" t="s">
        <v>57</v>
      </c>
      <c r="B421" s="13" t="str">
        <f>IFERROR(__xludf.DUMMYFUNCTION("REGEXREPLACE(A421, ""\d"", """")"),"         Костромская область")</f>
        <v>         Костромская область</v>
      </c>
      <c r="C421" s="14" t="str">
        <f t="shared" si="15"/>
        <v>Костромская область</v>
      </c>
      <c r="D421" s="3">
        <f t="shared" si="16"/>
        <v>2</v>
      </c>
      <c r="E421" s="15" t="s">
        <v>35</v>
      </c>
      <c r="F421" s="13" t="str">
        <f>IFERROR(__xludf.DUMMYFUNCTION("REGEXEXTRACT(E421, ""[А-Яа-я].*"")"),"внешние причины")</f>
        <v>внешние причины</v>
      </c>
      <c r="G421" s="16">
        <f t="shared" si="17"/>
        <v>2</v>
      </c>
      <c r="H421" s="13" t="s">
        <v>28</v>
      </c>
      <c r="I421" s="13" t="str">
        <f>IFERROR(__xludf.DUMMYFUNCTION("REGEXREPLACE(H421, "".*\s"", """")"),"человек")</f>
        <v>человек</v>
      </c>
      <c r="J421" s="13" t="s">
        <v>29</v>
      </c>
      <c r="K421" s="17" t="str">
        <f>IFERROR(__xludf.DUMMYFUNCTION("REGEXREPLACE(J421, ""^[\d\s]+"", """")"),"значение показателя за год")</f>
        <v>значение показателя за год</v>
      </c>
      <c r="L421" s="16">
        <f t="shared" si="18"/>
        <v>2</v>
      </c>
      <c r="M421" s="13" t="s">
        <v>31</v>
      </c>
      <c r="N421" s="13" t="str">
        <f>IFERROR(__xludf.DUMMYFUNCTION("REGEXEXTRACT(M421, "" (.+)$"")"),"городское население")</f>
        <v>городское население</v>
      </c>
      <c r="O421" s="18">
        <v>540.0</v>
      </c>
      <c r="P421" s="18">
        <v>542.0</v>
      </c>
      <c r="Q421" s="18">
        <v>543.0</v>
      </c>
      <c r="R421" s="18">
        <v>503.0</v>
      </c>
      <c r="S421" s="18">
        <v>467.0</v>
      </c>
      <c r="T421" s="18">
        <v>398.0</v>
      </c>
      <c r="U421" s="18">
        <v>373.0</v>
      </c>
      <c r="V421" s="18">
        <v>351.0</v>
      </c>
      <c r="W421" s="18">
        <v>350.0</v>
      </c>
      <c r="X421" s="18">
        <v>442.0</v>
      </c>
      <c r="Y421" s="18">
        <v>454.0</v>
      </c>
      <c r="Z421" s="19" t="str">
        <f t="shared" si="6"/>
        <v/>
      </c>
      <c r="AA421" s="19">
        <f t="shared" si="19"/>
        <v>4963</v>
      </c>
      <c r="AB421" s="19" t="str">
        <f t="shared" si="8"/>
        <v/>
      </c>
      <c r="AC421" s="19">
        <f t="shared" si="20"/>
        <v>451.1818182</v>
      </c>
      <c r="AD421" s="19">
        <f t="shared" si="21"/>
        <v>542.5</v>
      </c>
      <c r="AE421" s="19" t="str">
        <f t="shared" si="22"/>
        <v>Нет моды</v>
      </c>
      <c r="AF421" s="19">
        <f t="shared" si="23"/>
        <v>350</v>
      </c>
      <c r="AG421" s="19">
        <f t="shared" si="24"/>
        <v>543</v>
      </c>
      <c r="AH421" s="20" t="str">
        <f t="shared" si="14"/>
        <v/>
      </c>
      <c r="AI421" s="21"/>
      <c r="AJ421" s="21"/>
      <c r="AK421" s="21"/>
      <c r="AL421" s="22">
        <f t="shared" si="25"/>
        <v>1</v>
      </c>
    </row>
    <row r="422" ht="12.75" customHeight="1">
      <c r="A422" s="13" t="s">
        <v>57</v>
      </c>
      <c r="B422" s="13" t="str">
        <f>IFERROR(__xludf.DUMMYFUNCTION("REGEXREPLACE(A422, ""\d"", """")"),"         Костромская область")</f>
        <v>         Костромская область</v>
      </c>
      <c r="C422" s="14" t="str">
        <f t="shared" si="15"/>
        <v>Костромская область</v>
      </c>
      <c r="D422" s="3">
        <f t="shared" si="16"/>
        <v>2</v>
      </c>
      <c r="E422" s="15" t="s">
        <v>35</v>
      </c>
      <c r="F422" s="13" t="str">
        <f>IFERROR(__xludf.DUMMYFUNCTION("REGEXEXTRACT(E422, ""[А-Яа-я].*"")"),"внешние причины")</f>
        <v>внешние причины</v>
      </c>
      <c r="G422" s="16">
        <f t="shared" si="17"/>
        <v>2</v>
      </c>
      <c r="H422" s="13" t="s">
        <v>28</v>
      </c>
      <c r="I422" s="13" t="str">
        <f>IFERROR(__xludf.DUMMYFUNCTION("REGEXREPLACE(H422, "".*\s"", """")"),"человек")</f>
        <v>человек</v>
      </c>
      <c r="J422" s="13" t="s">
        <v>29</v>
      </c>
      <c r="K422" s="17" t="str">
        <f>IFERROR(__xludf.DUMMYFUNCTION("REGEXREPLACE(J422, ""^[\d\s]+"", """")"),"значение показателя за год")</f>
        <v>значение показателя за год</v>
      </c>
      <c r="L422" s="16">
        <f t="shared" si="18"/>
        <v>2</v>
      </c>
      <c r="M422" s="13" t="s">
        <v>32</v>
      </c>
      <c r="N422" s="13" t="str">
        <f>IFERROR(__xludf.DUMMYFUNCTION("REGEXEXTRACT(M422, "" (.+)$"")"),"сельское население")</f>
        <v>сельское население</v>
      </c>
      <c r="O422" s="18">
        <v>306.0</v>
      </c>
      <c r="P422" s="18">
        <v>319.0</v>
      </c>
      <c r="Q422" s="18">
        <v>326.0</v>
      </c>
      <c r="R422" s="18">
        <v>267.0</v>
      </c>
      <c r="S422" s="18">
        <v>252.0</v>
      </c>
      <c r="T422" s="18">
        <v>218.0</v>
      </c>
      <c r="U422" s="18">
        <v>214.0</v>
      </c>
      <c r="V422" s="18">
        <v>188.0</v>
      </c>
      <c r="W422" s="18">
        <v>215.0</v>
      </c>
      <c r="X422" s="18">
        <v>211.0</v>
      </c>
      <c r="Y422" s="18">
        <v>226.0</v>
      </c>
      <c r="Z422" s="19" t="str">
        <f t="shared" si="6"/>
        <v/>
      </c>
      <c r="AA422" s="19" t="str">
        <f t="shared" si="19"/>
        <v/>
      </c>
      <c r="AB422" s="19">
        <f t="shared" si="8"/>
        <v>2742</v>
      </c>
      <c r="AC422" s="19">
        <f t="shared" si="20"/>
        <v>249.2727273</v>
      </c>
      <c r="AD422" s="19">
        <f t="shared" si="21"/>
        <v>338</v>
      </c>
      <c r="AE422" s="19" t="str">
        <f t="shared" si="22"/>
        <v>Нет моды</v>
      </c>
      <c r="AF422" s="19">
        <f t="shared" si="23"/>
        <v>188</v>
      </c>
      <c r="AG422" s="19">
        <f t="shared" si="24"/>
        <v>326</v>
      </c>
      <c r="AH422" s="20" t="str">
        <f t="shared" si="14"/>
        <v>Город: 64%; Село: 36%</v>
      </c>
      <c r="AI422" s="21"/>
      <c r="AJ422" s="21"/>
      <c r="AK422" s="21"/>
      <c r="AL422" s="22">
        <f t="shared" si="25"/>
        <v>1</v>
      </c>
    </row>
    <row r="423" ht="12.75" customHeight="1">
      <c r="A423" s="13" t="s">
        <v>57</v>
      </c>
      <c r="B423" s="13" t="str">
        <f>IFERROR(__xludf.DUMMYFUNCTION("REGEXREPLACE(A423, ""\d"", """")"),"         Костромская область")</f>
        <v>         Костромская область</v>
      </c>
      <c r="C423" s="14" t="str">
        <f t="shared" si="15"/>
        <v>Костромская область</v>
      </c>
      <c r="D423" s="3">
        <f t="shared" si="16"/>
        <v>2</v>
      </c>
      <c r="E423" s="15" t="s">
        <v>36</v>
      </c>
      <c r="F423" s="13" t="str">
        <f>IFERROR(__xludf.DUMMYFUNCTION("REGEXEXTRACT(E423,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3" s="16">
        <f t="shared" si="17"/>
        <v>2</v>
      </c>
      <c r="H423" s="13" t="s">
        <v>28</v>
      </c>
      <c r="I423" s="13" t="str">
        <f>IFERROR(__xludf.DUMMYFUNCTION("REGEXREPLACE(H423, "".*\s"", """")"),"человек")</f>
        <v>человек</v>
      </c>
      <c r="J423" s="13" t="s">
        <v>29</v>
      </c>
      <c r="K423" s="17" t="str">
        <f>IFERROR(__xludf.DUMMYFUNCTION("REGEXREPLACE(J423, ""^[\d\s]+"", """")"),"значение показателя за год")</f>
        <v>значение показателя за год</v>
      </c>
      <c r="L423" s="16">
        <f t="shared" si="18"/>
        <v>2</v>
      </c>
      <c r="M423" s="13" t="s">
        <v>30</v>
      </c>
      <c r="N423" s="13" t="str">
        <f>IFERROR(__xludf.DUMMYFUNCTION("REGEXEXTRACT(M423, "" (.+)$"")"),"все население")</f>
        <v>все население</v>
      </c>
      <c r="O423" s="18">
        <v>25.0</v>
      </c>
      <c r="P423" s="18">
        <v>20.0</v>
      </c>
      <c r="Q423" s="18">
        <v>20.0</v>
      </c>
      <c r="R423" s="18">
        <v>19.0</v>
      </c>
      <c r="S423" s="23" t="s">
        <v>37</v>
      </c>
      <c r="T423" s="23" t="s">
        <v>37</v>
      </c>
      <c r="U423" s="23" t="s">
        <v>37</v>
      </c>
      <c r="V423" s="23" t="s">
        <v>37</v>
      </c>
      <c r="W423" s="23" t="s">
        <v>37</v>
      </c>
      <c r="X423" s="23" t="s">
        <v>37</v>
      </c>
      <c r="Y423" s="23" t="s">
        <v>37</v>
      </c>
      <c r="Z423" s="19">
        <f t="shared" si="6"/>
        <v>84</v>
      </c>
      <c r="AA423" s="19" t="str">
        <f t="shared" si="19"/>
        <v/>
      </c>
      <c r="AB423" s="19" t="str">
        <f t="shared" si="8"/>
        <v/>
      </c>
      <c r="AC423" s="19">
        <f t="shared" si="20"/>
        <v>21</v>
      </c>
      <c r="AD423" s="19">
        <f t="shared" si="21"/>
        <v>215</v>
      </c>
      <c r="AE423" s="19" t="str">
        <f t="shared" si="22"/>
        <v>Нет моды</v>
      </c>
      <c r="AF423" s="19">
        <f t="shared" si="23"/>
        <v>19</v>
      </c>
      <c r="AG423" s="19">
        <f t="shared" si="24"/>
        <v>25</v>
      </c>
      <c r="AH423" s="20" t="str">
        <f t="shared" si="14"/>
        <v/>
      </c>
      <c r="AI423" s="24"/>
      <c r="AJ423" s="24"/>
      <c r="AK423" s="24"/>
      <c r="AL423" s="22">
        <f t="shared" si="25"/>
        <v>1</v>
      </c>
    </row>
    <row r="424" ht="12.75" customHeight="1">
      <c r="A424" s="13" t="s">
        <v>57</v>
      </c>
      <c r="B424" s="13" t="str">
        <f>IFERROR(__xludf.DUMMYFUNCTION("REGEXREPLACE(A424, ""\d"", """")"),"         Костромская область")</f>
        <v>         Костромская область</v>
      </c>
      <c r="C424" s="14" t="str">
        <f t="shared" si="15"/>
        <v>Костромская область</v>
      </c>
      <c r="D424" s="3">
        <f t="shared" si="16"/>
        <v>2</v>
      </c>
      <c r="E424" s="15" t="s">
        <v>36</v>
      </c>
      <c r="F424" s="13" t="str">
        <f>IFERROR(__xludf.DUMMYFUNCTION("REGEXEXTRACT(E424,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4" s="16">
        <f t="shared" si="17"/>
        <v>2</v>
      </c>
      <c r="H424" s="13" t="s">
        <v>28</v>
      </c>
      <c r="I424" s="13" t="str">
        <f>IFERROR(__xludf.DUMMYFUNCTION("REGEXREPLACE(H424, "".*\s"", """")"),"человек")</f>
        <v>человек</v>
      </c>
      <c r="J424" s="13" t="s">
        <v>29</v>
      </c>
      <c r="K424" s="17" t="str">
        <f>IFERROR(__xludf.DUMMYFUNCTION("REGEXREPLACE(J424, ""^[\d\s]+"", """")"),"значение показателя за год")</f>
        <v>значение показателя за год</v>
      </c>
      <c r="L424" s="16">
        <f t="shared" si="18"/>
        <v>2</v>
      </c>
      <c r="M424" s="13" t="s">
        <v>31</v>
      </c>
      <c r="N424" s="13" t="str">
        <f>IFERROR(__xludf.DUMMYFUNCTION("REGEXEXTRACT(M424, "" (.+)$"")"),"городское население")</f>
        <v>городское население</v>
      </c>
      <c r="O424" s="18">
        <v>20.0</v>
      </c>
      <c r="P424" s="18">
        <v>15.0</v>
      </c>
      <c r="Q424" s="18">
        <v>8.0</v>
      </c>
      <c r="R424" s="18">
        <v>16.0</v>
      </c>
      <c r="S424" s="23" t="s">
        <v>37</v>
      </c>
      <c r="T424" s="23" t="s">
        <v>37</v>
      </c>
      <c r="U424" s="23" t="s">
        <v>37</v>
      </c>
      <c r="V424" s="23" t="s">
        <v>37</v>
      </c>
      <c r="W424" s="23" t="s">
        <v>37</v>
      </c>
      <c r="X424" s="23" t="s">
        <v>37</v>
      </c>
      <c r="Y424" s="23" t="s">
        <v>37</v>
      </c>
      <c r="Z424" s="19" t="str">
        <f t="shared" si="6"/>
        <v/>
      </c>
      <c r="AA424" s="19">
        <f t="shared" si="19"/>
        <v>59</v>
      </c>
      <c r="AB424" s="19" t="str">
        <f t="shared" si="8"/>
        <v/>
      </c>
      <c r="AC424" s="19">
        <f t="shared" si="20"/>
        <v>14.75</v>
      </c>
      <c r="AD424" s="19">
        <f t="shared" si="21"/>
        <v>19.5</v>
      </c>
      <c r="AE424" s="19" t="str">
        <f t="shared" si="22"/>
        <v>Нет моды</v>
      </c>
      <c r="AF424" s="19">
        <f t="shared" si="23"/>
        <v>8</v>
      </c>
      <c r="AG424" s="19">
        <f t="shared" si="24"/>
        <v>20</v>
      </c>
      <c r="AH424" s="20" t="str">
        <f t="shared" si="14"/>
        <v/>
      </c>
      <c r="AI424" s="24"/>
      <c r="AJ424" s="24"/>
      <c r="AK424" s="24"/>
      <c r="AL424" s="22">
        <f t="shared" si="25"/>
        <v>1</v>
      </c>
    </row>
    <row r="425" ht="12.75" customHeight="1">
      <c r="A425" s="13" t="s">
        <v>57</v>
      </c>
      <c r="B425" s="13" t="str">
        <f>IFERROR(__xludf.DUMMYFUNCTION("REGEXREPLACE(A425, ""\d"", """")"),"         Костромская область")</f>
        <v>         Костромская область</v>
      </c>
      <c r="C425" s="14" t="str">
        <f t="shared" si="15"/>
        <v>Костромская область</v>
      </c>
      <c r="D425" s="3">
        <f t="shared" si="16"/>
        <v>2</v>
      </c>
      <c r="E425" s="15" t="s">
        <v>36</v>
      </c>
      <c r="F425" s="13" t="str">
        <f>IFERROR(__xludf.DUMMYFUNCTION("REGEXEXTRACT(E425,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5" s="16">
        <f t="shared" si="17"/>
        <v>2</v>
      </c>
      <c r="H425" s="13" t="s">
        <v>28</v>
      </c>
      <c r="I425" s="13" t="str">
        <f>IFERROR(__xludf.DUMMYFUNCTION("REGEXREPLACE(H425, "".*\s"", """")"),"человек")</f>
        <v>человек</v>
      </c>
      <c r="J425" s="13" t="s">
        <v>29</v>
      </c>
      <c r="K425" s="17" t="str">
        <f>IFERROR(__xludf.DUMMYFUNCTION("REGEXREPLACE(J425, ""^[\d\s]+"", """")"),"значение показателя за год")</f>
        <v>значение показателя за год</v>
      </c>
      <c r="L425" s="16">
        <f t="shared" si="18"/>
        <v>2</v>
      </c>
      <c r="M425" s="13" t="s">
        <v>32</v>
      </c>
      <c r="N425" s="13" t="str">
        <f>IFERROR(__xludf.DUMMYFUNCTION("REGEXEXTRACT(M425, "" (.+)$"")"),"сельское население")</f>
        <v>сельское население</v>
      </c>
      <c r="O425" s="18">
        <v>5.0</v>
      </c>
      <c r="P425" s="18">
        <v>5.0</v>
      </c>
      <c r="Q425" s="18">
        <v>12.0</v>
      </c>
      <c r="R425" s="18">
        <v>3.0</v>
      </c>
      <c r="S425" s="23" t="s">
        <v>37</v>
      </c>
      <c r="T425" s="23" t="s">
        <v>37</v>
      </c>
      <c r="U425" s="23" t="s">
        <v>37</v>
      </c>
      <c r="V425" s="23" t="s">
        <v>37</v>
      </c>
      <c r="W425" s="23" t="s">
        <v>37</v>
      </c>
      <c r="X425" s="23" t="s">
        <v>37</v>
      </c>
      <c r="Y425" s="23" t="s">
        <v>37</v>
      </c>
      <c r="Z425" s="19" t="str">
        <f t="shared" si="6"/>
        <v/>
      </c>
      <c r="AA425" s="19" t="str">
        <f t="shared" si="19"/>
        <v/>
      </c>
      <c r="AB425" s="19">
        <f t="shared" si="8"/>
        <v>25</v>
      </c>
      <c r="AC425" s="19">
        <f t="shared" si="20"/>
        <v>6.25</v>
      </c>
      <c r="AD425" s="19">
        <f t="shared" si="21"/>
        <v>10</v>
      </c>
      <c r="AE425" s="19" t="str">
        <f t="shared" si="22"/>
        <v>Нет моды</v>
      </c>
      <c r="AF425" s="19">
        <f t="shared" si="23"/>
        <v>3</v>
      </c>
      <c r="AG425" s="19">
        <f t="shared" si="24"/>
        <v>12</v>
      </c>
      <c r="AH425" s="20" t="str">
        <f t="shared" si="14"/>
        <v>Город: 70%; Село: 30%</v>
      </c>
      <c r="AI425" s="24"/>
      <c r="AJ425" s="24"/>
      <c r="AK425" s="24"/>
      <c r="AL425" s="22">
        <f t="shared" si="25"/>
        <v>1</v>
      </c>
    </row>
    <row r="426" ht="12.75" customHeight="1">
      <c r="A426" s="13" t="s">
        <v>57</v>
      </c>
      <c r="B426" s="13" t="str">
        <f>IFERROR(__xludf.DUMMYFUNCTION("REGEXREPLACE(A426, ""\d"", """")"),"         Костромская область")</f>
        <v>         Костромская область</v>
      </c>
      <c r="C426" s="14" t="str">
        <f t="shared" si="15"/>
        <v>Костромская область</v>
      </c>
      <c r="D426" s="3">
        <f t="shared" si="16"/>
        <v>2</v>
      </c>
      <c r="E426" s="15" t="s">
        <v>38</v>
      </c>
      <c r="F426" s="13" t="str">
        <f>IFERROR(__xludf.DUMMYFUNCTION("REGEXEXTRACT(E426, ""[А-Яа-я].*"")"),"все виды транспортных несчастных случаев")</f>
        <v>все виды транспортных несчастных случаев</v>
      </c>
      <c r="G426" s="16">
        <f t="shared" si="17"/>
        <v>2</v>
      </c>
      <c r="H426" s="13" t="s">
        <v>28</v>
      </c>
      <c r="I426" s="13" t="str">
        <f>IFERROR(__xludf.DUMMYFUNCTION("REGEXREPLACE(H426, "".*\s"", """")"),"человек")</f>
        <v>человек</v>
      </c>
      <c r="J426" s="13" t="s">
        <v>29</v>
      </c>
      <c r="K426" s="17" t="str">
        <f>IFERROR(__xludf.DUMMYFUNCTION("REGEXREPLACE(J426, ""^[\d\s]+"", """")"),"значение показателя за год")</f>
        <v>значение показателя за год</v>
      </c>
      <c r="L426" s="16">
        <f t="shared" si="18"/>
        <v>2</v>
      </c>
      <c r="M426" s="13" t="s">
        <v>30</v>
      </c>
      <c r="N426" s="13" t="str">
        <f>IFERROR(__xludf.DUMMYFUNCTION("REGEXEXTRACT(M426, "" (.+)$"")"),"все население")</f>
        <v>все население</v>
      </c>
      <c r="O426" s="18">
        <v>110.0</v>
      </c>
      <c r="P426" s="18">
        <v>112.0</v>
      </c>
      <c r="Q426" s="18">
        <v>106.0</v>
      </c>
      <c r="R426" s="18">
        <v>60.0</v>
      </c>
      <c r="S426" s="18">
        <v>71.0</v>
      </c>
      <c r="T426" s="18">
        <v>72.0</v>
      </c>
      <c r="U426" s="18">
        <v>77.0</v>
      </c>
      <c r="V426" s="18">
        <v>49.0</v>
      </c>
      <c r="W426" s="18">
        <v>83.0</v>
      </c>
      <c r="X426" s="18">
        <v>60.0</v>
      </c>
      <c r="Y426" s="18">
        <v>90.0</v>
      </c>
      <c r="Z426" s="19">
        <f t="shared" si="6"/>
        <v>890</v>
      </c>
      <c r="AA426" s="19" t="str">
        <f t="shared" si="19"/>
        <v/>
      </c>
      <c r="AB426" s="19" t="str">
        <f t="shared" si="8"/>
        <v/>
      </c>
      <c r="AC426" s="19">
        <f t="shared" si="20"/>
        <v>80.90909091</v>
      </c>
      <c r="AD426" s="19">
        <f t="shared" si="21"/>
        <v>71</v>
      </c>
      <c r="AE426" s="19" t="str">
        <f t="shared" si="22"/>
        <v>Нет моды</v>
      </c>
      <c r="AF426" s="19">
        <f t="shared" si="23"/>
        <v>49</v>
      </c>
      <c r="AG426" s="19">
        <f t="shared" si="24"/>
        <v>112</v>
      </c>
      <c r="AH426" s="20" t="str">
        <f t="shared" si="14"/>
        <v/>
      </c>
      <c r="AI426" s="21"/>
      <c r="AJ426" s="21"/>
      <c r="AK426" s="21"/>
      <c r="AL426" s="22">
        <f t="shared" si="25"/>
        <v>1</v>
      </c>
    </row>
    <row r="427" ht="12.75" customHeight="1">
      <c r="A427" s="13" t="s">
        <v>57</v>
      </c>
      <c r="B427" s="13" t="str">
        <f>IFERROR(__xludf.DUMMYFUNCTION("REGEXREPLACE(A427, ""\d"", """")"),"         Костромская область")</f>
        <v>         Костромская область</v>
      </c>
      <c r="C427" s="14" t="str">
        <f t="shared" si="15"/>
        <v>Костромская область</v>
      </c>
      <c r="D427" s="3">
        <f t="shared" si="16"/>
        <v>2</v>
      </c>
      <c r="E427" s="15" t="s">
        <v>38</v>
      </c>
      <c r="F427" s="13" t="str">
        <f>IFERROR(__xludf.DUMMYFUNCTION("REGEXEXTRACT(E427, ""[А-Яа-я].*"")"),"все виды транспортных несчастных случаев")</f>
        <v>все виды транспортных несчастных случаев</v>
      </c>
      <c r="G427" s="16">
        <f t="shared" si="17"/>
        <v>2</v>
      </c>
      <c r="H427" s="13" t="s">
        <v>28</v>
      </c>
      <c r="I427" s="13" t="str">
        <f>IFERROR(__xludf.DUMMYFUNCTION("REGEXREPLACE(H427, "".*\s"", """")"),"человек")</f>
        <v>человек</v>
      </c>
      <c r="J427" s="13" t="s">
        <v>29</v>
      </c>
      <c r="K427" s="17" t="str">
        <f>IFERROR(__xludf.DUMMYFUNCTION("REGEXREPLACE(J427, ""^[\d\s]+"", """")"),"значение показателя за год")</f>
        <v>значение показателя за год</v>
      </c>
      <c r="L427" s="16">
        <f t="shared" si="18"/>
        <v>2</v>
      </c>
      <c r="M427" s="13" t="s">
        <v>31</v>
      </c>
      <c r="N427" s="13" t="str">
        <f>IFERROR(__xludf.DUMMYFUNCTION("REGEXEXTRACT(M427, "" (.+)$"")"),"городское население")</f>
        <v>городское население</v>
      </c>
      <c r="O427" s="18">
        <v>63.0</v>
      </c>
      <c r="P427" s="18">
        <v>64.0</v>
      </c>
      <c r="Q427" s="18">
        <v>67.0</v>
      </c>
      <c r="R427" s="18">
        <v>33.0</v>
      </c>
      <c r="S427" s="18">
        <v>44.0</v>
      </c>
      <c r="T427" s="18">
        <v>50.0</v>
      </c>
      <c r="U427" s="18">
        <v>41.0</v>
      </c>
      <c r="V427" s="18">
        <v>32.0</v>
      </c>
      <c r="W427" s="18">
        <v>49.0</v>
      </c>
      <c r="X427" s="18">
        <v>35.0</v>
      </c>
      <c r="Y427" s="18">
        <v>59.0</v>
      </c>
      <c r="Z427" s="19" t="str">
        <f t="shared" si="6"/>
        <v/>
      </c>
      <c r="AA427" s="19">
        <f t="shared" si="19"/>
        <v>537</v>
      </c>
      <c r="AB427" s="19" t="str">
        <f t="shared" si="8"/>
        <v/>
      </c>
      <c r="AC427" s="19">
        <f t="shared" si="20"/>
        <v>48.81818182</v>
      </c>
      <c r="AD427" s="19">
        <f t="shared" si="21"/>
        <v>61.5</v>
      </c>
      <c r="AE427" s="19" t="str">
        <f t="shared" si="22"/>
        <v>Нет моды</v>
      </c>
      <c r="AF427" s="19">
        <f t="shared" si="23"/>
        <v>32</v>
      </c>
      <c r="AG427" s="19">
        <f t="shared" si="24"/>
        <v>67</v>
      </c>
      <c r="AH427" s="20" t="str">
        <f t="shared" si="14"/>
        <v/>
      </c>
      <c r="AI427" s="21"/>
      <c r="AJ427" s="21"/>
      <c r="AK427" s="21"/>
      <c r="AL427" s="22">
        <f t="shared" si="25"/>
        <v>1</v>
      </c>
    </row>
    <row r="428" ht="12.75" customHeight="1">
      <c r="A428" s="13" t="s">
        <v>57</v>
      </c>
      <c r="B428" s="13" t="str">
        <f>IFERROR(__xludf.DUMMYFUNCTION("REGEXREPLACE(A428, ""\d"", """")"),"         Костромская область")</f>
        <v>         Костромская область</v>
      </c>
      <c r="C428" s="14" t="str">
        <f t="shared" si="15"/>
        <v>Костромская область</v>
      </c>
      <c r="D428" s="3">
        <f t="shared" si="16"/>
        <v>2</v>
      </c>
      <c r="E428" s="15" t="s">
        <v>38</v>
      </c>
      <c r="F428" s="13" t="str">
        <f>IFERROR(__xludf.DUMMYFUNCTION("REGEXEXTRACT(E428, ""[А-Яа-я].*"")"),"все виды транспортных несчастных случаев")</f>
        <v>все виды транспортных несчастных случаев</v>
      </c>
      <c r="G428" s="16">
        <f t="shared" si="17"/>
        <v>2</v>
      </c>
      <c r="H428" s="13" t="s">
        <v>28</v>
      </c>
      <c r="I428" s="13" t="str">
        <f>IFERROR(__xludf.DUMMYFUNCTION("REGEXREPLACE(H428, "".*\s"", """")"),"человек")</f>
        <v>человек</v>
      </c>
      <c r="J428" s="13" t="s">
        <v>29</v>
      </c>
      <c r="K428" s="17" t="str">
        <f>IFERROR(__xludf.DUMMYFUNCTION("REGEXREPLACE(J428, ""^[\d\s]+"", """")"),"значение показателя за год")</f>
        <v>значение показателя за год</v>
      </c>
      <c r="L428" s="16">
        <f t="shared" si="18"/>
        <v>2</v>
      </c>
      <c r="M428" s="13" t="s">
        <v>32</v>
      </c>
      <c r="N428" s="13" t="str">
        <f>IFERROR(__xludf.DUMMYFUNCTION("REGEXEXTRACT(M428, "" (.+)$"")"),"сельское население")</f>
        <v>сельское население</v>
      </c>
      <c r="O428" s="18">
        <v>47.0</v>
      </c>
      <c r="P428" s="18">
        <v>48.0</v>
      </c>
      <c r="Q428" s="18">
        <v>39.0</v>
      </c>
      <c r="R428" s="18">
        <v>27.0</v>
      </c>
      <c r="S428" s="18">
        <v>27.0</v>
      </c>
      <c r="T428" s="18">
        <v>22.0</v>
      </c>
      <c r="U428" s="18">
        <v>36.0</v>
      </c>
      <c r="V428" s="18">
        <v>17.0</v>
      </c>
      <c r="W428" s="18">
        <v>34.0</v>
      </c>
      <c r="X428" s="18">
        <v>25.0</v>
      </c>
      <c r="Y428" s="18">
        <v>31.0</v>
      </c>
      <c r="Z428" s="19" t="str">
        <f t="shared" si="6"/>
        <v/>
      </c>
      <c r="AA428" s="19" t="str">
        <f t="shared" si="19"/>
        <v/>
      </c>
      <c r="AB428" s="19">
        <f t="shared" si="8"/>
        <v>353</v>
      </c>
      <c r="AC428" s="19">
        <f t="shared" si="20"/>
        <v>32.09090909</v>
      </c>
      <c r="AD428" s="19">
        <f t="shared" si="21"/>
        <v>37.5</v>
      </c>
      <c r="AE428" s="19" t="str">
        <f t="shared" si="22"/>
        <v>Нет моды</v>
      </c>
      <c r="AF428" s="19">
        <f t="shared" si="23"/>
        <v>17</v>
      </c>
      <c r="AG428" s="19">
        <f t="shared" si="24"/>
        <v>48</v>
      </c>
      <c r="AH428" s="20" t="str">
        <f t="shared" si="14"/>
        <v>Город: 60%; Село: 40%</v>
      </c>
      <c r="AI428" s="21"/>
      <c r="AJ428" s="21"/>
      <c r="AK428" s="21"/>
      <c r="AL428" s="22">
        <f t="shared" si="25"/>
        <v>1</v>
      </c>
    </row>
    <row r="429" ht="12.75" customHeight="1">
      <c r="A429" s="13" t="s">
        <v>57</v>
      </c>
      <c r="B429" s="13" t="str">
        <f>IFERROR(__xludf.DUMMYFUNCTION("REGEXREPLACE(A429, ""\d"", """")"),"         Костромская область")</f>
        <v>         Костромская область</v>
      </c>
      <c r="C429" s="14" t="str">
        <f t="shared" si="15"/>
        <v>Костромская область</v>
      </c>
      <c r="D429" s="3">
        <f t="shared" si="16"/>
        <v>2</v>
      </c>
      <c r="E429" s="15" t="s">
        <v>39</v>
      </c>
      <c r="F429" s="13" t="str">
        <f>IFERROR(__xludf.DUMMYFUNCTION("REGEXEXTRACT(E429, ""[А-Яа-я].*"")"),"Всего умерших")</f>
        <v>Всего умерших</v>
      </c>
      <c r="G429" s="16">
        <f t="shared" si="17"/>
        <v>2</v>
      </c>
      <c r="H429" s="13" t="s">
        <v>28</v>
      </c>
      <c r="I429" s="13" t="str">
        <f>IFERROR(__xludf.DUMMYFUNCTION("REGEXREPLACE(H429, "".*\s"", """")"),"человек")</f>
        <v>человек</v>
      </c>
      <c r="J429" s="13" t="s">
        <v>29</v>
      </c>
      <c r="K429" s="17" t="str">
        <f>IFERROR(__xludf.DUMMYFUNCTION("REGEXREPLACE(J429, ""^[\d\s]+"", """")"),"значение показателя за год")</f>
        <v>значение показателя за год</v>
      </c>
      <c r="L429" s="16">
        <f t="shared" si="18"/>
        <v>2</v>
      </c>
      <c r="M429" s="13" t="s">
        <v>30</v>
      </c>
      <c r="N429" s="13" t="str">
        <f>IFERROR(__xludf.DUMMYFUNCTION("REGEXEXTRACT(M429, "" (.+)$"")"),"все население")</f>
        <v>все население</v>
      </c>
      <c r="O429" s="18">
        <v>10588.0</v>
      </c>
      <c r="P429" s="18">
        <v>10385.0</v>
      </c>
      <c r="Q429" s="18">
        <v>10454.0</v>
      </c>
      <c r="R429" s="18">
        <v>10148.0</v>
      </c>
      <c r="S429" s="18">
        <v>9601.0</v>
      </c>
      <c r="T429" s="18">
        <v>9510.0</v>
      </c>
      <c r="U429" s="18">
        <v>9337.0</v>
      </c>
      <c r="V429" s="18">
        <v>10512.0</v>
      </c>
      <c r="W429" s="18">
        <v>12604.0</v>
      </c>
      <c r="X429" s="18">
        <v>9806.0</v>
      </c>
      <c r="Y429" s="18">
        <v>8819.0</v>
      </c>
      <c r="Z429" s="19">
        <f t="shared" si="6"/>
        <v>111764</v>
      </c>
      <c r="AA429" s="19" t="str">
        <f t="shared" si="19"/>
        <v/>
      </c>
      <c r="AB429" s="19" t="str">
        <f t="shared" si="8"/>
        <v/>
      </c>
      <c r="AC429" s="19">
        <f t="shared" si="20"/>
        <v>10160.36364</v>
      </c>
      <c r="AD429" s="19">
        <f t="shared" si="21"/>
        <v>4433.5</v>
      </c>
      <c r="AE429" s="19" t="str">
        <f t="shared" si="22"/>
        <v>Нет моды</v>
      </c>
      <c r="AF429" s="19">
        <f t="shared" si="23"/>
        <v>8819</v>
      </c>
      <c r="AG429" s="19">
        <f t="shared" si="24"/>
        <v>12604</v>
      </c>
      <c r="AH429" s="20" t="str">
        <f t="shared" si="14"/>
        <v/>
      </c>
      <c r="AI429" s="21"/>
      <c r="AJ429" s="21"/>
      <c r="AK429" s="21"/>
      <c r="AL429" s="22">
        <f t="shared" si="25"/>
        <v>1</v>
      </c>
    </row>
    <row r="430" ht="12.75" customHeight="1">
      <c r="A430" s="13" t="s">
        <v>57</v>
      </c>
      <c r="B430" s="13" t="str">
        <f>IFERROR(__xludf.DUMMYFUNCTION("REGEXREPLACE(A430, ""\d"", """")"),"         Костромская область")</f>
        <v>         Костромская область</v>
      </c>
      <c r="C430" s="14" t="str">
        <f t="shared" si="15"/>
        <v>Костромская область</v>
      </c>
      <c r="D430" s="3">
        <f t="shared" si="16"/>
        <v>2</v>
      </c>
      <c r="E430" s="15" t="s">
        <v>39</v>
      </c>
      <c r="F430" s="13" t="str">
        <f>IFERROR(__xludf.DUMMYFUNCTION("REGEXEXTRACT(E430, ""[А-Яа-я].*"")"),"Всего умерших")</f>
        <v>Всего умерших</v>
      </c>
      <c r="G430" s="16">
        <f t="shared" si="17"/>
        <v>2</v>
      </c>
      <c r="H430" s="13" t="s">
        <v>28</v>
      </c>
      <c r="I430" s="13" t="str">
        <f>IFERROR(__xludf.DUMMYFUNCTION("REGEXREPLACE(H430, "".*\s"", """")"),"человек")</f>
        <v>человек</v>
      </c>
      <c r="J430" s="13" t="s">
        <v>29</v>
      </c>
      <c r="K430" s="17" t="str">
        <f>IFERROR(__xludf.DUMMYFUNCTION("REGEXREPLACE(J430, ""^[\d\s]+"", """")"),"значение показателя за год")</f>
        <v>значение показателя за год</v>
      </c>
      <c r="L430" s="16">
        <f t="shared" si="18"/>
        <v>2</v>
      </c>
      <c r="M430" s="13" t="s">
        <v>31</v>
      </c>
      <c r="N430" s="13" t="str">
        <f>IFERROR(__xludf.DUMMYFUNCTION("REGEXEXTRACT(M430, "" (.+)$"")"),"городское население")</f>
        <v>городское население</v>
      </c>
      <c r="O430" s="18">
        <v>6980.0</v>
      </c>
      <c r="P430" s="18">
        <v>6761.0</v>
      </c>
      <c r="Q430" s="18">
        <v>6985.0</v>
      </c>
      <c r="R430" s="18">
        <v>6883.0</v>
      </c>
      <c r="S430" s="18">
        <v>6419.0</v>
      </c>
      <c r="T430" s="18">
        <v>6383.0</v>
      </c>
      <c r="U430" s="18">
        <v>6393.0</v>
      </c>
      <c r="V430" s="18">
        <v>7358.0</v>
      </c>
      <c r="W430" s="18">
        <v>8781.0</v>
      </c>
      <c r="X430" s="18">
        <v>6698.0</v>
      </c>
      <c r="Y430" s="18">
        <v>6133.0</v>
      </c>
      <c r="Z430" s="19" t="str">
        <f t="shared" si="6"/>
        <v/>
      </c>
      <c r="AA430" s="19">
        <f t="shared" si="19"/>
        <v>75774</v>
      </c>
      <c r="AB430" s="19" t="str">
        <f t="shared" si="8"/>
        <v/>
      </c>
      <c r="AC430" s="19">
        <f t="shared" si="20"/>
        <v>6888.545455</v>
      </c>
      <c r="AD430" s="19">
        <f t="shared" si="21"/>
        <v>8800</v>
      </c>
      <c r="AE430" s="19" t="str">
        <f t="shared" si="22"/>
        <v>Нет моды</v>
      </c>
      <c r="AF430" s="19">
        <f t="shared" si="23"/>
        <v>6133</v>
      </c>
      <c r="AG430" s="19">
        <f t="shared" si="24"/>
        <v>8781</v>
      </c>
      <c r="AH430" s="20" t="str">
        <f t="shared" si="14"/>
        <v/>
      </c>
      <c r="AI430" s="21"/>
      <c r="AJ430" s="21"/>
      <c r="AK430" s="21"/>
      <c r="AL430" s="22">
        <f t="shared" si="25"/>
        <v>1</v>
      </c>
    </row>
    <row r="431" ht="12.75" customHeight="1">
      <c r="A431" s="13" t="s">
        <v>57</v>
      </c>
      <c r="B431" s="13" t="str">
        <f>IFERROR(__xludf.DUMMYFUNCTION("REGEXREPLACE(A431, ""\d"", """")"),"         Костромская область")</f>
        <v>         Костромская область</v>
      </c>
      <c r="C431" s="14" t="str">
        <f t="shared" si="15"/>
        <v>Костромская область</v>
      </c>
      <c r="D431" s="3">
        <f t="shared" si="16"/>
        <v>2</v>
      </c>
      <c r="E431" s="15" t="s">
        <v>39</v>
      </c>
      <c r="F431" s="13" t="str">
        <f>IFERROR(__xludf.DUMMYFUNCTION("REGEXEXTRACT(E431, ""[А-Яа-я].*"")"),"Всего умерших")</f>
        <v>Всего умерших</v>
      </c>
      <c r="G431" s="16">
        <f t="shared" si="17"/>
        <v>2</v>
      </c>
      <c r="H431" s="13" t="s">
        <v>28</v>
      </c>
      <c r="I431" s="13" t="str">
        <f>IFERROR(__xludf.DUMMYFUNCTION("REGEXREPLACE(H431, "".*\s"", """")"),"человек")</f>
        <v>человек</v>
      </c>
      <c r="J431" s="13" t="s">
        <v>29</v>
      </c>
      <c r="K431" s="17" t="str">
        <f>IFERROR(__xludf.DUMMYFUNCTION("REGEXREPLACE(J431, ""^[\d\s]+"", """")"),"значение показателя за год")</f>
        <v>значение показателя за год</v>
      </c>
      <c r="L431" s="16">
        <f t="shared" si="18"/>
        <v>2</v>
      </c>
      <c r="M431" s="13" t="s">
        <v>32</v>
      </c>
      <c r="N431" s="13" t="str">
        <f>IFERROR(__xludf.DUMMYFUNCTION("REGEXEXTRACT(M431, "" (.+)$"")"),"сельское население")</f>
        <v>сельское население</v>
      </c>
      <c r="O431" s="18">
        <v>3608.0</v>
      </c>
      <c r="P431" s="18">
        <v>3624.0</v>
      </c>
      <c r="Q431" s="18">
        <v>3469.0</v>
      </c>
      <c r="R431" s="18">
        <v>3265.0</v>
      </c>
      <c r="S431" s="18">
        <v>3182.0</v>
      </c>
      <c r="T431" s="18">
        <v>3127.0</v>
      </c>
      <c r="U431" s="18">
        <v>2944.0</v>
      </c>
      <c r="V431" s="18">
        <v>3154.0</v>
      </c>
      <c r="W431" s="18">
        <v>3823.0</v>
      </c>
      <c r="X431" s="18">
        <v>3108.0</v>
      </c>
      <c r="Y431" s="18">
        <v>2686.0</v>
      </c>
      <c r="Z431" s="19" t="str">
        <f t="shared" si="6"/>
        <v/>
      </c>
      <c r="AA431" s="19" t="str">
        <f t="shared" si="19"/>
        <v/>
      </c>
      <c r="AB431" s="19">
        <f t="shared" si="8"/>
        <v>35990</v>
      </c>
      <c r="AC431" s="19">
        <f t="shared" si="20"/>
        <v>3271.818182</v>
      </c>
      <c r="AD431" s="19">
        <f t="shared" si="21"/>
        <v>4978</v>
      </c>
      <c r="AE431" s="19" t="str">
        <f t="shared" si="22"/>
        <v>Нет моды</v>
      </c>
      <c r="AF431" s="19">
        <f t="shared" si="23"/>
        <v>2686</v>
      </c>
      <c r="AG431" s="19">
        <f t="shared" si="24"/>
        <v>3823</v>
      </c>
      <c r="AH431" s="20" t="str">
        <f t="shared" si="14"/>
        <v>Город: 68%; Село: 32%</v>
      </c>
      <c r="AI431" s="21"/>
      <c r="AJ431" s="21"/>
      <c r="AK431" s="21"/>
      <c r="AL431" s="22">
        <f t="shared" si="25"/>
        <v>1</v>
      </c>
    </row>
    <row r="432" ht="12.75" customHeight="1">
      <c r="A432" s="13" t="s">
        <v>57</v>
      </c>
      <c r="B432" s="13" t="str">
        <f>IFERROR(__xludf.DUMMYFUNCTION("REGEXREPLACE(A432, ""\d"", """")"),"         Костромская область")</f>
        <v>         Костромская область</v>
      </c>
      <c r="C432" s="14" t="str">
        <f t="shared" si="15"/>
        <v>Костромская область</v>
      </c>
      <c r="D432" s="3">
        <f t="shared" si="16"/>
        <v>2</v>
      </c>
      <c r="E432" s="15" t="s">
        <v>40</v>
      </c>
      <c r="F432" s="13" t="str">
        <f>IFERROR(__xludf.DUMMYFUNCTION("REGEXEXTRACT(E432, ""[А-Яа-я].*"")"),"Злокачественные новообразования")</f>
        <v>Злокачественные новообразования</v>
      </c>
      <c r="G432" s="16">
        <f t="shared" si="17"/>
        <v>2</v>
      </c>
      <c r="H432" s="13" t="s">
        <v>28</v>
      </c>
      <c r="I432" s="13" t="str">
        <f>IFERROR(__xludf.DUMMYFUNCTION("REGEXREPLACE(H432, "".*\s"", """")"),"человек")</f>
        <v>человек</v>
      </c>
      <c r="J432" s="13" t="s">
        <v>29</v>
      </c>
      <c r="K432" s="17" t="str">
        <f>IFERROR(__xludf.DUMMYFUNCTION("REGEXREPLACE(J432, ""^[\d\s]+"", """")"),"значение показателя за год")</f>
        <v>значение показателя за год</v>
      </c>
      <c r="L432" s="16">
        <f t="shared" si="18"/>
        <v>2</v>
      </c>
      <c r="M432" s="13" t="s">
        <v>30</v>
      </c>
      <c r="N432" s="13" t="str">
        <f>IFERROR(__xludf.DUMMYFUNCTION("REGEXEXTRACT(M432, "" (.+)$"")"),"все население")</f>
        <v>все население</v>
      </c>
      <c r="O432" s="18">
        <v>1545.0</v>
      </c>
      <c r="P432" s="18">
        <v>1581.0</v>
      </c>
      <c r="Q432" s="18">
        <v>1510.0</v>
      </c>
      <c r="R432" s="18">
        <v>1561.0</v>
      </c>
      <c r="S432" s="18">
        <v>1587.0</v>
      </c>
      <c r="T432" s="18">
        <v>1604.0</v>
      </c>
      <c r="U432" s="18">
        <v>1599.0</v>
      </c>
      <c r="V432" s="18">
        <v>1474.0</v>
      </c>
      <c r="W432" s="18">
        <v>1462.0</v>
      </c>
      <c r="X432" s="18">
        <v>1384.0</v>
      </c>
      <c r="Y432" s="18">
        <v>1432.0</v>
      </c>
      <c r="Z432" s="19">
        <f t="shared" si="6"/>
        <v>16739</v>
      </c>
      <c r="AA432" s="19" t="str">
        <f t="shared" si="19"/>
        <v/>
      </c>
      <c r="AB432" s="19" t="str">
        <f t="shared" si="8"/>
        <v/>
      </c>
      <c r="AC432" s="19">
        <f t="shared" si="20"/>
        <v>1521.727273</v>
      </c>
      <c r="AD432" s="19">
        <f t="shared" si="21"/>
        <v>2145</v>
      </c>
      <c r="AE432" s="19" t="str">
        <f t="shared" si="22"/>
        <v>Нет моды</v>
      </c>
      <c r="AF432" s="19">
        <f t="shared" si="23"/>
        <v>1384</v>
      </c>
      <c r="AG432" s="19">
        <f t="shared" si="24"/>
        <v>1604</v>
      </c>
      <c r="AH432" s="20" t="str">
        <f t="shared" si="14"/>
        <v/>
      </c>
      <c r="AI432" s="21"/>
      <c r="AJ432" s="21"/>
      <c r="AK432" s="21"/>
      <c r="AL432" s="22">
        <f t="shared" si="25"/>
        <v>1</v>
      </c>
    </row>
    <row r="433" ht="12.75" customHeight="1">
      <c r="A433" s="13" t="s">
        <v>57</v>
      </c>
      <c r="B433" s="13" t="str">
        <f>IFERROR(__xludf.DUMMYFUNCTION("REGEXREPLACE(A433, ""\d"", """")"),"         Костромская область")</f>
        <v>         Костромская область</v>
      </c>
      <c r="C433" s="14" t="str">
        <f t="shared" si="15"/>
        <v>Костромская область</v>
      </c>
      <c r="D433" s="3">
        <f t="shared" si="16"/>
        <v>2</v>
      </c>
      <c r="E433" s="15" t="s">
        <v>40</v>
      </c>
      <c r="F433" s="13" t="str">
        <f>IFERROR(__xludf.DUMMYFUNCTION("REGEXEXTRACT(E433, ""[А-Яа-я].*"")"),"Злокачественные новообразования")</f>
        <v>Злокачественные новообразования</v>
      </c>
      <c r="G433" s="16">
        <f t="shared" si="17"/>
        <v>2</v>
      </c>
      <c r="H433" s="13" t="s">
        <v>28</v>
      </c>
      <c r="I433" s="13" t="str">
        <f>IFERROR(__xludf.DUMMYFUNCTION("REGEXREPLACE(H433, "".*\s"", """")"),"человек")</f>
        <v>человек</v>
      </c>
      <c r="J433" s="13" t="s">
        <v>29</v>
      </c>
      <c r="K433" s="17" t="str">
        <f>IFERROR(__xludf.DUMMYFUNCTION("REGEXREPLACE(J433, ""^[\d\s]+"", """")"),"значение показателя за год")</f>
        <v>значение показателя за год</v>
      </c>
      <c r="L433" s="16">
        <f t="shared" si="18"/>
        <v>2</v>
      </c>
      <c r="M433" s="13" t="s">
        <v>31</v>
      </c>
      <c r="N433" s="13" t="str">
        <f>IFERROR(__xludf.DUMMYFUNCTION("REGEXEXTRACT(M433, "" (.+)$"")"),"городское население")</f>
        <v>городское население</v>
      </c>
      <c r="O433" s="18">
        <v>1114.0</v>
      </c>
      <c r="P433" s="18">
        <v>1113.0</v>
      </c>
      <c r="Q433" s="18">
        <v>1113.0</v>
      </c>
      <c r="R433" s="18">
        <v>1156.0</v>
      </c>
      <c r="S433" s="18">
        <v>1145.0</v>
      </c>
      <c r="T433" s="18">
        <v>1107.0</v>
      </c>
      <c r="U433" s="18">
        <v>1139.0</v>
      </c>
      <c r="V433" s="18">
        <v>1071.0</v>
      </c>
      <c r="W433" s="18">
        <v>1084.0</v>
      </c>
      <c r="X433" s="18">
        <v>986.0</v>
      </c>
      <c r="Y433" s="18">
        <v>1053.0</v>
      </c>
      <c r="Z433" s="19" t="str">
        <f t="shared" si="6"/>
        <v/>
      </c>
      <c r="AA433" s="19">
        <f t="shared" si="19"/>
        <v>12081</v>
      </c>
      <c r="AB433" s="19" t="str">
        <f t="shared" si="8"/>
        <v/>
      </c>
      <c r="AC433" s="19">
        <f t="shared" si="20"/>
        <v>1098.272727</v>
      </c>
      <c r="AD433" s="19">
        <f t="shared" si="21"/>
        <v>1270</v>
      </c>
      <c r="AE433" s="19" t="str">
        <f t="shared" si="22"/>
        <v>Нет моды</v>
      </c>
      <c r="AF433" s="19">
        <f t="shared" si="23"/>
        <v>986</v>
      </c>
      <c r="AG433" s="19">
        <f t="shared" si="24"/>
        <v>1156</v>
      </c>
      <c r="AH433" s="20" t="str">
        <f t="shared" si="14"/>
        <v/>
      </c>
      <c r="AI433" s="21"/>
      <c r="AJ433" s="21"/>
      <c r="AK433" s="21"/>
      <c r="AL433" s="22">
        <f t="shared" si="25"/>
        <v>1</v>
      </c>
    </row>
    <row r="434" ht="12.75" customHeight="1">
      <c r="A434" s="13" t="s">
        <v>57</v>
      </c>
      <c r="B434" s="13" t="str">
        <f>IFERROR(__xludf.DUMMYFUNCTION("REGEXREPLACE(A434, ""\d"", """")"),"         Костромская область")</f>
        <v>         Костромская область</v>
      </c>
      <c r="C434" s="14" t="str">
        <f t="shared" si="15"/>
        <v>Костромская область</v>
      </c>
      <c r="D434" s="3">
        <f t="shared" si="16"/>
        <v>2</v>
      </c>
      <c r="E434" s="15" t="s">
        <v>40</v>
      </c>
      <c r="F434" s="13" t="str">
        <f>IFERROR(__xludf.DUMMYFUNCTION("REGEXEXTRACT(E434, ""[А-Яа-я].*"")"),"Злокачественные новообразования")</f>
        <v>Злокачественные новообразования</v>
      </c>
      <c r="G434" s="16">
        <f t="shared" si="17"/>
        <v>2</v>
      </c>
      <c r="H434" s="13" t="s">
        <v>28</v>
      </c>
      <c r="I434" s="13" t="str">
        <f>IFERROR(__xludf.DUMMYFUNCTION("REGEXREPLACE(H434, "".*\s"", """")"),"человек")</f>
        <v>человек</v>
      </c>
      <c r="J434" s="13" t="s">
        <v>29</v>
      </c>
      <c r="K434" s="17" t="str">
        <f>IFERROR(__xludf.DUMMYFUNCTION("REGEXREPLACE(J434, ""^[\d\s]+"", """")"),"значение показателя за год")</f>
        <v>значение показателя за год</v>
      </c>
      <c r="L434" s="16">
        <f t="shared" si="18"/>
        <v>2</v>
      </c>
      <c r="M434" s="13" t="s">
        <v>32</v>
      </c>
      <c r="N434" s="13" t="str">
        <f>IFERROR(__xludf.DUMMYFUNCTION("REGEXEXTRACT(M434, "" (.+)$"")"),"сельское население")</f>
        <v>сельское население</v>
      </c>
      <c r="O434" s="18">
        <v>431.0</v>
      </c>
      <c r="P434" s="18">
        <v>468.0</v>
      </c>
      <c r="Q434" s="18">
        <v>397.0</v>
      </c>
      <c r="R434" s="18">
        <v>405.0</v>
      </c>
      <c r="S434" s="18">
        <v>442.0</v>
      </c>
      <c r="T434" s="18">
        <v>497.0</v>
      </c>
      <c r="U434" s="18">
        <v>460.0</v>
      </c>
      <c r="V434" s="18">
        <v>403.0</v>
      </c>
      <c r="W434" s="18">
        <v>378.0</v>
      </c>
      <c r="X434" s="18">
        <v>398.0</v>
      </c>
      <c r="Y434" s="18">
        <v>379.0</v>
      </c>
      <c r="Z434" s="19" t="str">
        <f t="shared" si="6"/>
        <v/>
      </c>
      <c r="AA434" s="19" t="str">
        <f t="shared" si="19"/>
        <v/>
      </c>
      <c r="AB434" s="19">
        <f t="shared" si="8"/>
        <v>4658</v>
      </c>
      <c r="AC434" s="19">
        <f t="shared" si="20"/>
        <v>423.4545455</v>
      </c>
      <c r="AD434" s="19">
        <f t="shared" si="21"/>
        <v>741.5</v>
      </c>
      <c r="AE434" s="19" t="str">
        <f t="shared" si="22"/>
        <v>Нет моды</v>
      </c>
      <c r="AF434" s="19">
        <f t="shared" si="23"/>
        <v>378</v>
      </c>
      <c r="AG434" s="19">
        <f t="shared" si="24"/>
        <v>497</v>
      </c>
      <c r="AH434" s="20" t="str">
        <f t="shared" si="14"/>
        <v>Город: 72%; Село: 28%</v>
      </c>
      <c r="AI434" s="21"/>
      <c r="AJ434" s="21"/>
      <c r="AK434" s="21"/>
      <c r="AL434" s="22">
        <f t="shared" si="25"/>
        <v>1</v>
      </c>
    </row>
    <row r="435" ht="12.75" customHeight="1">
      <c r="A435" s="13" t="s">
        <v>57</v>
      </c>
      <c r="B435" s="13" t="str">
        <f>IFERROR(__xludf.DUMMYFUNCTION("REGEXREPLACE(A435, ""\d"", """")"),"         Костромская область")</f>
        <v>         Костромская область</v>
      </c>
      <c r="C435" s="14" t="str">
        <f t="shared" si="15"/>
        <v>Костромская область</v>
      </c>
      <c r="D435" s="3">
        <f t="shared" si="16"/>
        <v>2</v>
      </c>
      <c r="E435" s="15" t="s">
        <v>41</v>
      </c>
      <c r="F435" s="13" t="str">
        <f>IFERROR(__xludf.DUMMYFUNCTION("REGEXEXTRACT(E435, ""[А-Яа-я].*"")"),"Инфекционные и паразитарные болезни")</f>
        <v>Инфекционные и паразитарные болезни</v>
      </c>
      <c r="G435" s="16">
        <f t="shared" si="17"/>
        <v>2</v>
      </c>
      <c r="H435" s="13" t="s">
        <v>28</v>
      </c>
      <c r="I435" s="13" t="str">
        <f>IFERROR(__xludf.DUMMYFUNCTION("REGEXREPLACE(H435, "".*\s"", """")"),"человек")</f>
        <v>человек</v>
      </c>
      <c r="J435" s="13" t="s">
        <v>29</v>
      </c>
      <c r="K435" s="17" t="str">
        <f>IFERROR(__xludf.DUMMYFUNCTION("REGEXREPLACE(J435, ""^[\d\s]+"", """")"),"значение показателя за год")</f>
        <v>значение показателя за год</v>
      </c>
      <c r="L435" s="16">
        <f t="shared" si="18"/>
        <v>2</v>
      </c>
      <c r="M435" s="13" t="s">
        <v>30</v>
      </c>
      <c r="N435" s="13" t="str">
        <f>IFERROR(__xludf.DUMMYFUNCTION("REGEXEXTRACT(M435, "" (.+)$"")"),"все население")</f>
        <v>все население</v>
      </c>
      <c r="O435" s="18">
        <v>50.0</v>
      </c>
      <c r="P435" s="18">
        <v>48.0</v>
      </c>
      <c r="Q435" s="18">
        <v>65.0</v>
      </c>
      <c r="R435" s="18">
        <v>54.0</v>
      </c>
      <c r="S435" s="18">
        <v>69.0</v>
      </c>
      <c r="T435" s="18">
        <v>70.0</v>
      </c>
      <c r="U435" s="18">
        <v>49.0</v>
      </c>
      <c r="V435" s="18">
        <v>51.0</v>
      </c>
      <c r="W435" s="18">
        <v>34.0</v>
      </c>
      <c r="X435" s="18">
        <v>34.0</v>
      </c>
      <c r="Y435" s="18">
        <v>33.0</v>
      </c>
      <c r="Z435" s="19">
        <f t="shared" si="6"/>
        <v>557</v>
      </c>
      <c r="AA435" s="19" t="str">
        <f t="shared" si="19"/>
        <v/>
      </c>
      <c r="AB435" s="19" t="str">
        <f t="shared" si="8"/>
        <v/>
      </c>
      <c r="AC435" s="19">
        <f t="shared" si="20"/>
        <v>50.63636364</v>
      </c>
      <c r="AD435" s="19">
        <f t="shared" si="21"/>
        <v>224</v>
      </c>
      <c r="AE435" s="19" t="str">
        <f t="shared" si="22"/>
        <v>Нет моды</v>
      </c>
      <c r="AF435" s="19">
        <f t="shared" si="23"/>
        <v>33</v>
      </c>
      <c r="AG435" s="19">
        <f t="shared" si="24"/>
        <v>70</v>
      </c>
      <c r="AH435" s="20" t="str">
        <f t="shared" si="14"/>
        <v/>
      </c>
      <c r="AI435" s="21"/>
      <c r="AJ435" s="21"/>
      <c r="AK435" s="21"/>
      <c r="AL435" s="22">
        <f t="shared" si="25"/>
        <v>1</v>
      </c>
    </row>
    <row r="436" ht="12.75" customHeight="1">
      <c r="A436" s="13" t="s">
        <v>57</v>
      </c>
      <c r="B436" s="13" t="str">
        <f>IFERROR(__xludf.DUMMYFUNCTION("REGEXREPLACE(A436, ""\d"", """")"),"         Костромская область")</f>
        <v>         Костромская область</v>
      </c>
      <c r="C436" s="14" t="str">
        <f t="shared" si="15"/>
        <v>Костромская область</v>
      </c>
      <c r="D436" s="3">
        <f t="shared" si="16"/>
        <v>2</v>
      </c>
      <c r="E436" s="15" t="s">
        <v>41</v>
      </c>
      <c r="F436" s="13" t="str">
        <f>IFERROR(__xludf.DUMMYFUNCTION("REGEXEXTRACT(E436, ""[А-Яа-я].*"")"),"Инфекционные и паразитарные болезни")</f>
        <v>Инфекционные и паразитарные болезни</v>
      </c>
      <c r="G436" s="16">
        <f t="shared" si="17"/>
        <v>2</v>
      </c>
      <c r="H436" s="13" t="s">
        <v>28</v>
      </c>
      <c r="I436" s="13" t="str">
        <f>IFERROR(__xludf.DUMMYFUNCTION("REGEXREPLACE(H436, "".*\s"", """")"),"человек")</f>
        <v>человек</v>
      </c>
      <c r="J436" s="13" t="s">
        <v>29</v>
      </c>
      <c r="K436" s="17" t="str">
        <f>IFERROR(__xludf.DUMMYFUNCTION("REGEXREPLACE(J436, ""^[\d\s]+"", """")"),"значение показателя за год")</f>
        <v>значение показателя за год</v>
      </c>
      <c r="L436" s="16">
        <f t="shared" si="18"/>
        <v>2</v>
      </c>
      <c r="M436" s="13" t="s">
        <v>31</v>
      </c>
      <c r="N436" s="13" t="str">
        <f>IFERROR(__xludf.DUMMYFUNCTION("REGEXEXTRACT(M436, "" (.+)$"")"),"городское население")</f>
        <v>городское население</v>
      </c>
      <c r="O436" s="18">
        <v>29.0</v>
      </c>
      <c r="P436" s="18">
        <v>30.0</v>
      </c>
      <c r="Q436" s="18">
        <v>58.0</v>
      </c>
      <c r="R436" s="18">
        <v>38.0</v>
      </c>
      <c r="S436" s="18">
        <v>44.0</v>
      </c>
      <c r="T436" s="18">
        <v>54.0</v>
      </c>
      <c r="U436" s="18">
        <v>37.0</v>
      </c>
      <c r="V436" s="18">
        <v>39.0</v>
      </c>
      <c r="W436" s="18">
        <v>20.0</v>
      </c>
      <c r="X436" s="18">
        <v>23.0</v>
      </c>
      <c r="Y436" s="18">
        <v>23.0</v>
      </c>
      <c r="Z436" s="19" t="str">
        <f t="shared" si="6"/>
        <v/>
      </c>
      <c r="AA436" s="19">
        <f t="shared" si="19"/>
        <v>395</v>
      </c>
      <c r="AB436" s="19" t="str">
        <f t="shared" si="8"/>
        <v/>
      </c>
      <c r="AC436" s="19">
        <f t="shared" si="20"/>
        <v>35.90909091</v>
      </c>
      <c r="AD436" s="19">
        <f t="shared" si="21"/>
        <v>41.5</v>
      </c>
      <c r="AE436" s="19" t="str">
        <f t="shared" si="22"/>
        <v>Нет моды</v>
      </c>
      <c r="AF436" s="19">
        <f t="shared" si="23"/>
        <v>20</v>
      </c>
      <c r="AG436" s="19">
        <f t="shared" si="24"/>
        <v>58</v>
      </c>
      <c r="AH436" s="20" t="str">
        <f t="shared" si="14"/>
        <v/>
      </c>
      <c r="AI436" s="21"/>
      <c r="AJ436" s="21"/>
      <c r="AK436" s="21"/>
      <c r="AL436" s="22">
        <f t="shared" si="25"/>
        <v>1</v>
      </c>
    </row>
    <row r="437" ht="12.75" customHeight="1">
      <c r="A437" s="13" t="s">
        <v>57</v>
      </c>
      <c r="B437" s="13" t="str">
        <f>IFERROR(__xludf.DUMMYFUNCTION("REGEXREPLACE(A437, ""\d"", """")"),"         Костромская область")</f>
        <v>         Костромская область</v>
      </c>
      <c r="C437" s="14" t="str">
        <f t="shared" si="15"/>
        <v>Костромская область</v>
      </c>
      <c r="D437" s="3">
        <f t="shared" si="16"/>
        <v>2</v>
      </c>
      <c r="E437" s="15" t="s">
        <v>41</v>
      </c>
      <c r="F437" s="13" t="str">
        <f>IFERROR(__xludf.DUMMYFUNCTION("REGEXEXTRACT(E437, ""[А-Яа-я].*"")"),"Инфекционные и паразитарные болезни")</f>
        <v>Инфекционные и паразитарные болезни</v>
      </c>
      <c r="G437" s="16">
        <f t="shared" si="17"/>
        <v>2</v>
      </c>
      <c r="H437" s="13" t="s">
        <v>28</v>
      </c>
      <c r="I437" s="13" t="str">
        <f>IFERROR(__xludf.DUMMYFUNCTION("REGEXREPLACE(H437, "".*\s"", """")"),"человек")</f>
        <v>человек</v>
      </c>
      <c r="J437" s="13" t="s">
        <v>29</v>
      </c>
      <c r="K437" s="17" t="str">
        <f>IFERROR(__xludf.DUMMYFUNCTION("REGEXREPLACE(J437, ""^[\d\s]+"", """")"),"значение показателя за год")</f>
        <v>значение показателя за год</v>
      </c>
      <c r="L437" s="16">
        <f t="shared" si="18"/>
        <v>2</v>
      </c>
      <c r="M437" s="13" t="s">
        <v>32</v>
      </c>
      <c r="N437" s="13" t="str">
        <f>IFERROR(__xludf.DUMMYFUNCTION("REGEXEXTRACT(M437, "" (.+)$"")"),"сельское население")</f>
        <v>сельское население</v>
      </c>
      <c r="O437" s="18">
        <v>21.0</v>
      </c>
      <c r="P437" s="18">
        <v>18.0</v>
      </c>
      <c r="Q437" s="18">
        <v>7.0</v>
      </c>
      <c r="R437" s="18">
        <v>16.0</v>
      </c>
      <c r="S437" s="18">
        <v>25.0</v>
      </c>
      <c r="T437" s="18">
        <v>16.0</v>
      </c>
      <c r="U437" s="18">
        <v>12.0</v>
      </c>
      <c r="V437" s="18">
        <v>12.0</v>
      </c>
      <c r="W437" s="18">
        <v>14.0</v>
      </c>
      <c r="X437" s="18">
        <v>11.0</v>
      </c>
      <c r="Y437" s="18">
        <v>10.0</v>
      </c>
      <c r="Z437" s="19" t="str">
        <f t="shared" si="6"/>
        <v/>
      </c>
      <c r="AA437" s="19" t="str">
        <f t="shared" si="19"/>
        <v/>
      </c>
      <c r="AB437" s="19">
        <f t="shared" si="8"/>
        <v>162</v>
      </c>
      <c r="AC437" s="19">
        <f t="shared" si="20"/>
        <v>14.72727273</v>
      </c>
      <c r="AD437" s="19">
        <f t="shared" si="21"/>
        <v>22</v>
      </c>
      <c r="AE437" s="19" t="str">
        <f t="shared" si="22"/>
        <v>Нет моды</v>
      </c>
      <c r="AF437" s="19">
        <f t="shared" si="23"/>
        <v>7</v>
      </c>
      <c r="AG437" s="19">
        <f t="shared" si="24"/>
        <v>25</v>
      </c>
      <c r="AH437" s="20" t="str">
        <f t="shared" si="14"/>
        <v>Город: 71%; Село: 29%</v>
      </c>
      <c r="AI437" s="21"/>
      <c r="AJ437" s="21"/>
      <c r="AK437" s="21"/>
      <c r="AL437" s="22">
        <f t="shared" si="25"/>
        <v>1</v>
      </c>
    </row>
    <row r="438" ht="12.75" customHeight="1">
      <c r="A438" s="13" t="s">
        <v>57</v>
      </c>
      <c r="B438" s="13" t="str">
        <f>IFERROR(__xludf.DUMMYFUNCTION("REGEXREPLACE(A438, ""\d"", """")"),"         Костромская область")</f>
        <v>         Костромская область</v>
      </c>
      <c r="C438" s="14" t="str">
        <f t="shared" si="15"/>
        <v>Костромская область</v>
      </c>
      <c r="D438" s="3">
        <f t="shared" si="16"/>
        <v>2</v>
      </c>
      <c r="E438" s="15" t="s">
        <v>42</v>
      </c>
      <c r="F438" s="13" t="str">
        <f>IFERROR(__xludf.DUMMYFUNCTION("REGEXEXTRACT(E438, ""[А-Яа-я].*"")"),"Ишемическая болезнь сердца")</f>
        <v>Ишемическая болезнь сердца</v>
      </c>
      <c r="G438" s="16">
        <f t="shared" si="17"/>
        <v>2</v>
      </c>
      <c r="H438" s="13" t="s">
        <v>28</v>
      </c>
      <c r="I438" s="13" t="str">
        <f>IFERROR(__xludf.DUMMYFUNCTION("REGEXREPLACE(H438, "".*\s"", """")"),"человек")</f>
        <v>человек</v>
      </c>
      <c r="J438" s="13" t="s">
        <v>29</v>
      </c>
      <c r="K438" s="17" t="str">
        <f>IFERROR(__xludf.DUMMYFUNCTION("REGEXREPLACE(J438, ""^[\d\s]+"", """")"),"значение показателя за год")</f>
        <v>значение показателя за год</v>
      </c>
      <c r="L438" s="16">
        <f t="shared" si="18"/>
        <v>2</v>
      </c>
      <c r="M438" s="13" t="s">
        <v>30</v>
      </c>
      <c r="N438" s="13" t="str">
        <f>IFERROR(__xludf.DUMMYFUNCTION("REGEXEXTRACT(M438, "" (.+)$"")"),"все население")</f>
        <v>все население</v>
      </c>
      <c r="O438" s="18">
        <v>3407.0</v>
      </c>
      <c r="P438" s="18">
        <v>2943.0</v>
      </c>
      <c r="Q438" s="18">
        <v>2800.0</v>
      </c>
      <c r="R438" s="18">
        <v>3059.0</v>
      </c>
      <c r="S438" s="18">
        <v>2832.0</v>
      </c>
      <c r="T438" s="18">
        <v>2690.0</v>
      </c>
      <c r="U438" s="18">
        <v>2828.0</v>
      </c>
      <c r="V438" s="18">
        <v>3284.0</v>
      </c>
      <c r="W438" s="18">
        <v>3586.0</v>
      </c>
      <c r="X438" s="18">
        <v>3106.0</v>
      </c>
      <c r="Y438" s="18">
        <v>2998.0</v>
      </c>
      <c r="Z438" s="19">
        <f t="shared" si="6"/>
        <v>33533</v>
      </c>
      <c r="AA438" s="19" t="str">
        <f t="shared" si="19"/>
        <v/>
      </c>
      <c r="AB438" s="19" t="str">
        <f t="shared" si="8"/>
        <v/>
      </c>
      <c r="AC438" s="19">
        <f t="shared" si="20"/>
        <v>3048.454545</v>
      </c>
      <c r="AD438" s="19">
        <f t="shared" si="21"/>
        <v>1357.5</v>
      </c>
      <c r="AE438" s="19" t="str">
        <f t="shared" si="22"/>
        <v>Нет моды</v>
      </c>
      <c r="AF438" s="19">
        <f t="shared" si="23"/>
        <v>2690</v>
      </c>
      <c r="AG438" s="19">
        <f t="shared" si="24"/>
        <v>3586</v>
      </c>
      <c r="AH438" s="20" t="str">
        <f t="shared" si="14"/>
        <v/>
      </c>
      <c r="AI438" s="21"/>
      <c r="AJ438" s="21"/>
      <c r="AK438" s="21"/>
      <c r="AL438" s="22">
        <f t="shared" si="25"/>
        <v>1</v>
      </c>
    </row>
    <row r="439" ht="12.75" customHeight="1">
      <c r="A439" s="13" t="s">
        <v>57</v>
      </c>
      <c r="B439" s="13" t="str">
        <f>IFERROR(__xludf.DUMMYFUNCTION("REGEXREPLACE(A439, ""\d"", """")"),"         Костромская область")</f>
        <v>         Костромская область</v>
      </c>
      <c r="C439" s="14" t="str">
        <f t="shared" si="15"/>
        <v>Костромская область</v>
      </c>
      <c r="D439" s="3">
        <f t="shared" si="16"/>
        <v>2</v>
      </c>
      <c r="E439" s="15" t="s">
        <v>42</v>
      </c>
      <c r="F439" s="13" t="str">
        <f>IFERROR(__xludf.DUMMYFUNCTION("REGEXEXTRACT(E439, ""[А-Яа-я].*"")"),"Ишемическая болезнь сердца")</f>
        <v>Ишемическая болезнь сердца</v>
      </c>
      <c r="G439" s="16">
        <f t="shared" si="17"/>
        <v>2</v>
      </c>
      <c r="H439" s="13" t="s">
        <v>28</v>
      </c>
      <c r="I439" s="13" t="str">
        <f>IFERROR(__xludf.DUMMYFUNCTION("REGEXREPLACE(H439, "".*\s"", """")"),"человек")</f>
        <v>человек</v>
      </c>
      <c r="J439" s="13" t="s">
        <v>29</v>
      </c>
      <c r="K439" s="17" t="str">
        <f>IFERROR(__xludf.DUMMYFUNCTION("REGEXREPLACE(J439, ""^[\d\s]+"", """")"),"значение показателя за год")</f>
        <v>значение показателя за год</v>
      </c>
      <c r="L439" s="16">
        <f t="shared" si="18"/>
        <v>2</v>
      </c>
      <c r="M439" s="13" t="s">
        <v>31</v>
      </c>
      <c r="N439" s="13" t="str">
        <f>IFERROR(__xludf.DUMMYFUNCTION("REGEXEXTRACT(M439, "" (.+)$"")"),"городское население")</f>
        <v>городское население</v>
      </c>
      <c r="O439" s="18">
        <v>2169.0</v>
      </c>
      <c r="P439" s="18">
        <v>1901.0</v>
      </c>
      <c r="Q439" s="18">
        <v>1855.0</v>
      </c>
      <c r="R439" s="18">
        <v>2054.0</v>
      </c>
      <c r="S439" s="18">
        <v>1901.0</v>
      </c>
      <c r="T439" s="18">
        <v>1852.0</v>
      </c>
      <c r="U439" s="18">
        <v>1998.0</v>
      </c>
      <c r="V439" s="18">
        <v>2344.0</v>
      </c>
      <c r="W439" s="18">
        <v>2511.0</v>
      </c>
      <c r="X439" s="18">
        <v>2158.0</v>
      </c>
      <c r="Y439" s="18">
        <v>2098.0</v>
      </c>
      <c r="Z439" s="19" t="str">
        <f t="shared" si="6"/>
        <v/>
      </c>
      <c r="AA439" s="19">
        <f t="shared" si="19"/>
        <v>22841</v>
      </c>
      <c r="AB439" s="19" t="str">
        <f t="shared" si="8"/>
        <v/>
      </c>
      <c r="AC439" s="19">
        <f t="shared" si="20"/>
        <v>2076.454545</v>
      </c>
      <c r="AD439" s="19">
        <f t="shared" si="21"/>
        <v>2600.5</v>
      </c>
      <c r="AE439" s="19" t="str">
        <f t="shared" si="22"/>
        <v>Нет моды</v>
      </c>
      <c r="AF439" s="19">
        <f t="shared" si="23"/>
        <v>1852</v>
      </c>
      <c r="AG439" s="19">
        <f t="shared" si="24"/>
        <v>2511</v>
      </c>
      <c r="AH439" s="20" t="str">
        <f t="shared" si="14"/>
        <v/>
      </c>
      <c r="AI439" s="21"/>
      <c r="AJ439" s="21"/>
      <c r="AK439" s="21"/>
      <c r="AL439" s="22">
        <f t="shared" si="25"/>
        <v>1</v>
      </c>
    </row>
    <row r="440" ht="12.75" customHeight="1">
      <c r="A440" s="13" t="s">
        <v>57</v>
      </c>
      <c r="B440" s="13" t="str">
        <f>IFERROR(__xludf.DUMMYFUNCTION("REGEXREPLACE(A440, ""\d"", """")"),"         Костромская область")</f>
        <v>         Костромская область</v>
      </c>
      <c r="C440" s="14" t="str">
        <f t="shared" si="15"/>
        <v>Костромская область</v>
      </c>
      <c r="D440" s="3">
        <f t="shared" si="16"/>
        <v>2</v>
      </c>
      <c r="E440" s="15" t="s">
        <v>42</v>
      </c>
      <c r="F440" s="13" t="str">
        <f>IFERROR(__xludf.DUMMYFUNCTION("REGEXEXTRACT(E440, ""[А-Яа-я].*"")"),"Ишемическая болезнь сердца")</f>
        <v>Ишемическая болезнь сердца</v>
      </c>
      <c r="G440" s="16">
        <f t="shared" si="17"/>
        <v>2</v>
      </c>
      <c r="H440" s="13" t="s">
        <v>28</v>
      </c>
      <c r="I440" s="13" t="str">
        <f>IFERROR(__xludf.DUMMYFUNCTION("REGEXREPLACE(H440, "".*\s"", """")"),"человек")</f>
        <v>человек</v>
      </c>
      <c r="J440" s="13" t="s">
        <v>29</v>
      </c>
      <c r="K440" s="17" t="str">
        <f>IFERROR(__xludf.DUMMYFUNCTION("REGEXREPLACE(J440, ""^[\d\s]+"", """")"),"значение показателя за год")</f>
        <v>значение показателя за год</v>
      </c>
      <c r="L440" s="16">
        <f t="shared" si="18"/>
        <v>2</v>
      </c>
      <c r="M440" s="13" t="s">
        <v>32</v>
      </c>
      <c r="N440" s="13" t="str">
        <f>IFERROR(__xludf.DUMMYFUNCTION("REGEXEXTRACT(M440, "" (.+)$"")"),"сельское население")</f>
        <v>сельское население</v>
      </c>
      <c r="O440" s="18">
        <v>1238.0</v>
      </c>
      <c r="P440" s="18">
        <v>1042.0</v>
      </c>
      <c r="Q440" s="18">
        <v>945.0</v>
      </c>
      <c r="R440" s="18">
        <v>1005.0</v>
      </c>
      <c r="S440" s="18">
        <v>931.0</v>
      </c>
      <c r="T440" s="18">
        <v>838.0</v>
      </c>
      <c r="U440" s="18">
        <v>830.0</v>
      </c>
      <c r="V440" s="18">
        <v>940.0</v>
      </c>
      <c r="W440" s="18">
        <v>1075.0</v>
      </c>
      <c r="X440" s="18">
        <v>948.0</v>
      </c>
      <c r="Y440" s="18">
        <v>900.0</v>
      </c>
      <c r="Z440" s="19" t="str">
        <f t="shared" si="6"/>
        <v/>
      </c>
      <c r="AA440" s="19" t="str">
        <f t="shared" si="19"/>
        <v/>
      </c>
      <c r="AB440" s="19">
        <f t="shared" si="8"/>
        <v>10692</v>
      </c>
      <c r="AC440" s="19">
        <f t="shared" si="20"/>
        <v>972</v>
      </c>
      <c r="AD440" s="19">
        <f t="shared" si="21"/>
        <v>1545</v>
      </c>
      <c r="AE440" s="19" t="str">
        <f t="shared" si="22"/>
        <v>Нет моды</v>
      </c>
      <c r="AF440" s="19">
        <f t="shared" si="23"/>
        <v>830</v>
      </c>
      <c r="AG440" s="19">
        <f t="shared" si="24"/>
        <v>1238</v>
      </c>
      <c r="AH440" s="20" t="str">
        <f t="shared" si="14"/>
        <v>Город: 68%; Село: 32%</v>
      </c>
      <c r="AI440" s="21"/>
      <c r="AJ440" s="21"/>
      <c r="AK440" s="21"/>
      <c r="AL440" s="22">
        <f t="shared" si="25"/>
        <v>1</v>
      </c>
    </row>
    <row r="441" ht="12.75" customHeight="1">
      <c r="A441" s="13" t="s">
        <v>57</v>
      </c>
      <c r="B441" s="13" t="str">
        <f>IFERROR(__xludf.DUMMYFUNCTION("REGEXREPLACE(A441, ""\d"", """")"),"         Костромская область")</f>
        <v>         Костромская область</v>
      </c>
      <c r="C441" s="14" t="str">
        <f t="shared" si="15"/>
        <v>Костромская область</v>
      </c>
      <c r="D441" s="3">
        <f t="shared" si="16"/>
        <v>2</v>
      </c>
      <c r="E441" s="15" t="s">
        <v>43</v>
      </c>
      <c r="F441" s="13" t="str">
        <f>IFERROR(__xludf.DUMMYFUNCTION("REGEXEXTRACT(E441, ""[А-Яа-я].*"")"),"Новообразования")</f>
        <v>Новообразования</v>
      </c>
      <c r="G441" s="16">
        <f t="shared" si="17"/>
        <v>2</v>
      </c>
      <c r="H441" s="13" t="s">
        <v>28</v>
      </c>
      <c r="I441" s="13" t="str">
        <f>IFERROR(__xludf.DUMMYFUNCTION("REGEXREPLACE(H441, "".*\s"", """")"),"человек")</f>
        <v>человек</v>
      </c>
      <c r="J441" s="13" t="s">
        <v>29</v>
      </c>
      <c r="K441" s="17" t="str">
        <f>IFERROR(__xludf.DUMMYFUNCTION("REGEXREPLACE(J441, ""^[\d\s]+"", """")"),"значение показателя за год")</f>
        <v>значение показателя за год</v>
      </c>
      <c r="L441" s="16">
        <f t="shared" si="18"/>
        <v>2</v>
      </c>
      <c r="M441" s="13" t="s">
        <v>30</v>
      </c>
      <c r="N441" s="13" t="str">
        <f>IFERROR(__xludf.DUMMYFUNCTION("REGEXEXTRACT(M441, "" (.+)$"")"),"все население")</f>
        <v>все население</v>
      </c>
      <c r="O441" s="18">
        <v>1564.0</v>
      </c>
      <c r="P441" s="18">
        <v>1593.0</v>
      </c>
      <c r="Q441" s="18">
        <v>1534.0</v>
      </c>
      <c r="R441" s="18">
        <v>1578.0</v>
      </c>
      <c r="S441" s="18">
        <v>1596.0</v>
      </c>
      <c r="T441" s="18">
        <v>1618.0</v>
      </c>
      <c r="U441" s="18">
        <v>1625.0</v>
      </c>
      <c r="V441" s="18">
        <v>1503.0</v>
      </c>
      <c r="W441" s="18">
        <v>1494.0</v>
      </c>
      <c r="X441" s="18">
        <v>1412.0</v>
      </c>
      <c r="Y441" s="18">
        <v>1458.0</v>
      </c>
      <c r="Z441" s="19">
        <f t="shared" si="6"/>
        <v>16975</v>
      </c>
      <c r="AA441" s="19" t="str">
        <f t="shared" si="19"/>
        <v/>
      </c>
      <c r="AB441" s="19" t="str">
        <f t="shared" si="8"/>
        <v/>
      </c>
      <c r="AC441" s="19">
        <f t="shared" si="20"/>
        <v>1543.181818</v>
      </c>
      <c r="AD441" s="19">
        <f t="shared" si="21"/>
        <v>1325</v>
      </c>
      <c r="AE441" s="19" t="str">
        <f t="shared" si="22"/>
        <v>Нет моды</v>
      </c>
      <c r="AF441" s="19">
        <f t="shared" si="23"/>
        <v>1412</v>
      </c>
      <c r="AG441" s="19">
        <f t="shared" si="24"/>
        <v>1625</v>
      </c>
      <c r="AH441" s="20" t="str">
        <f t="shared" si="14"/>
        <v/>
      </c>
      <c r="AI441" s="21"/>
      <c r="AJ441" s="21"/>
      <c r="AK441" s="21"/>
      <c r="AL441" s="22">
        <f t="shared" si="25"/>
        <v>1</v>
      </c>
    </row>
    <row r="442" ht="12.75" customHeight="1">
      <c r="A442" s="13" t="s">
        <v>57</v>
      </c>
      <c r="B442" s="13" t="str">
        <f>IFERROR(__xludf.DUMMYFUNCTION("REGEXREPLACE(A442, ""\d"", """")"),"         Костромская область")</f>
        <v>         Костромская область</v>
      </c>
      <c r="C442" s="14" t="str">
        <f t="shared" si="15"/>
        <v>Костромская область</v>
      </c>
      <c r="D442" s="3">
        <f t="shared" si="16"/>
        <v>2</v>
      </c>
      <c r="E442" s="15" t="s">
        <v>43</v>
      </c>
      <c r="F442" s="13" t="str">
        <f>IFERROR(__xludf.DUMMYFUNCTION("REGEXEXTRACT(E442, ""[А-Яа-я].*"")"),"Новообразования")</f>
        <v>Новообразования</v>
      </c>
      <c r="G442" s="16">
        <f t="shared" si="17"/>
        <v>2</v>
      </c>
      <c r="H442" s="13" t="s">
        <v>28</v>
      </c>
      <c r="I442" s="13" t="str">
        <f>IFERROR(__xludf.DUMMYFUNCTION("REGEXREPLACE(H442, "".*\s"", """")"),"человек")</f>
        <v>человек</v>
      </c>
      <c r="J442" s="13" t="s">
        <v>29</v>
      </c>
      <c r="K442" s="17" t="str">
        <f>IFERROR(__xludf.DUMMYFUNCTION("REGEXREPLACE(J442, ""^[\d\s]+"", """")"),"значение показателя за год")</f>
        <v>значение показателя за год</v>
      </c>
      <c r="L442" s="16">
        <f t="shared" si="18"/>
        <v>2</v>
      </c>
      <c r="M442" s="13" t="s">
        <v>31</v>
      </c>
      <c r="N442" s="13" t="str">
        <f>IFERROR(__xludf.DUMMYFUNCTION("REGEXEXTRACT(M442, "" (.+)$"")"),"городское население")</f>
        <v>городское население</v>
      </c>
      <c r="O442" s="18">
        <v>1130.0</v>
      </c>
      <c r="P442" s="18">
        <v>1123.0</v>
      </c>
      <c r="Q442" s="18">
        <v>1128.0</v>
      </c>
      <c r="R442" s="18">
        <v>1166.0</v>
      </c>
      <c r="S442" s="18">
        <v>1153.0</v>
      </c>
      <c r="T442" s="18">
        <v>1116.0</v>
      </c>
      <c r="U442" s="18">
        <v>1162.0</v>
      </c>
      <c r="V442" s="18">
        <v>1094.0</v>
      </c>
      <c r="W442" s="18">
        <v>1105.0</v>
      </c>
      <c r="X442" s="18">
        <v>1005.0</v>
      </c>
      <c r="Y442" s="18">
        <v>1069.0</v>
      </c>
      <c r="Z442" s="19" t="str">
        <f t="shared" si="6"/>
        <v/>
      </c>
      <c r="AA442" s="19">
        <f t="shared" si="19"/>
        <v>12251</v>
      </c>
      <c r="AB442" s="19" t="str">
        <f t="shared" si="8"/>
        <v/>
      </c>
      <c r="AC442" s="19">
        <f t="shared" si="20"/>
        <v>1113.727273</v>
      </c>
      <c r="AD442" s="19">
        <f t="shared" si="21"/>
        <v>1289</v>
      </c>
      <c r="AE442" s="19" t="str">
        <f t="shared" si="22"/>
        <v>Нет моды</v>
      </c>
      <c r="AF442" s="19">
        <f t="shared" si="23"/>
        <v>1005</v>
      </c>
      <c r="AG442" s="19">
        <f t="shared" si="24"/>
        <v>1166</v>
      </c>
      <c r="AH442" s="20" t="str">
        <f t="shared" si="14"/>
        <v/>
      </c>
      <c r="AI442" s="21"/>
      <c r="AJ442" s="21"/>
      <c r="AK442" s="21"/>
      <c r="AL442" s="22">
        <f t="shared" si="25"/>
        <v>1</v>
      </c>
    </row>
    <row r="443" ht="12.75" customHeight="1">
      <c r="A443" s="13" t="s">
        <v>57</v>
      </c>
      <c r="B443" s="13" t="str">
        <f>IFERROR(__xludf.DUMMYFUNCTION("REGEXREPLACE(A443, ""\d"", """")"),"         Костромская область")</f>
        <v>         Костромская область</v>
      </c>
      <c r="C443" s="14" t="str">
        <f t="shared" si="15"/>
        <v>Костромская область</v>
      </c>
      <c r="D443" s="3">
        <f t="shared" si="16"/>
        <v>2</v>
      </c>
      <c r="E443" s="15" t="s">
        <v>43</v>
      </c>
      <c r="F443" s="13" t="str">
        <f>IFERROR(__xludf.DUMMYFUNCTION("REGEXEXTRACT(E443, ""[А-Яа-я].*"")"),"Новообразования")</f>
        <v>Новообразования</v>
      </c>
      <c r="G443" s="16">
        <f t="shared" si="17"/>
        <v>2</v>
      </c>
      <c r="H443" s="13" t="s">
        <v>28</v>
      </c>
      <c r="I443" s="13" t="str">
        <f>IFERROR(__xludf.DUMMYFUNCTION("REGEXREPLACE(H443, "".*\s"", """")"),"человек")</f>
        <v>человек</v>
      </c>
      <c r="J443" s="13" t="s">
        <v>29</v>
      </c>
      <c r="K443" s="17" t="str">
        <f>IFERROR(__xludf.DUMMYFUNCTION("REGEXREPLACE(J443, ""^[\d\s]+"", """")"),"значение показателя за год")</f>
        <v>значение показателя за год</v>
      </c>
      <c r="L443" s="16">
        <f t="shared" si="18"/>
        <v>2</v>
      </c>
      <c r="M443" s="13" t="s">
        <v>32</v>
      </c>
      <c r="N443" s="13" t="str">
        <f>IFERROR(__xludf.DUMMYFUNCTION("REGEXEXTRACT(M443, "" (.+)$"")"),"сельское население")</f>
        <v>сельское население</v>
      </c>
      <c r="O443" s="18">
        <v>434.0</v>
      </c>
      <c r="P443" s="18">
        <v>470.0</v>
      </c>
      <c r="Q443" s="18">
        <v>406.0</v>
      </c>
      <c r="R443" s="18">
        <v>412.0</v>
      </c>
      <c r="S443" s="18">
        <v>443.0</v>
      </c>
      <c r="T443" s="18">
        <v>502.0</v>
      </c>
      <c r="U443" s="18">
        <v>463.0</v>
      </c>
      <c r="V443" s="18">
        <v>409.0</v>
      </c>
      <c r="W443" s="18">
        <v>389.0</v>
      </c>
      <c r="X443" s="18">
        <v>407.0</v>
      </c>
      <c r="Y443" s="18">
        <v>389.0</v>
      </c>
      <c r="Z443" s="19" t="str">
        <f t="shared" si="6"/>
        <v/>
      </c>
      <c r="AA443" s="19" t="str">
        <f t="shared" si="19"/>
        <v/>
      </c>
      <c r="AB443" s="19">
        <f t="shared" si="8"/>
        <v>4724</v>
      </c>
      <c r="AC443" s="19">
        <f t="shared" si="20"/>
        <v>429.4545455</v>
      </c>
      <c r="AD443" s="19">
        <f t="shared" si="21"/>
        <v>753.5</v>
      </c>
      <c r="AE443" s="19" t="str">
        <f t="shared" si="22"/>
        <v>Нет моды</v>
      </c>
      <c r="AF443" s="19">
        <f t="shared" si="23"/>
        <v>389</v>
      </c>
      <c r="AG443" s="19">
        <f t="shared" si="24"/>
        <v>502</v>
      </c>
      <c r="AH443" s="20" t="str">
        <f t="shared" si="14"/>
        <v>Город: 72%; Село: 28%</v>
      </c>
      <c r="AI443" s="21"/>
      <c r="AJ443" s="21"/>
      <c r="AK443" s="21"/>
      <c r="AL443" s="22">
        <f t="shared" si="25"/>
        <v>1</v>
      </c>
    </row>
    <row r="444" ht="12.75" customHeight="1">
      <c r="A444" s="13" t="s">
        <v>57</v>
      </c>
      <c r="B444" s="13" t="str">
        <f>IFERROR(__xludf.DUMMYFUNCTION("REGEXREPLACE(A444, ""\d"", """")"),"         Костромская область")</f>
        <v>         Костромская область</v>
      </c>
      <c r="C444" s="14" t="str">
        <f t="shared" si="15"/>
        <v>Костромская область</v>
      </c>
      <c r="D444" s="3">
        <f t="shared" si="16"/>
        <v>2</v>
      </c>
      <c r="E444" s="15" t="s">
        <v>44</v>
      </c>
      <c r="F444" s="13" t="str">
        <f>IFERROR(__xludf.DUMMYFUNCTION("REGEXEXTRACT(E444,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4" s="16">
        <f t="shared" si="17"/>
        <v>2</v>
      </c>
      <c r="H444" s="13" t="s">
        <v>28</v>
      </c>
      <c r="I444" s="13" t="str">
        <f>IFERROR(__xludf.DUMMYFUNCTION("REGEXREPLACE(H444, "".*\s"", """")"),"человек")</f>
        <v>человек</v>
      </c>
      <c r="J444" s="13" t="s">
        <v>29</v>
      </c>
      <c r="K444" s="17" t="str">
        <f>IFERROR(__xludf.DUMMYFUNCTION("REGEXREPLACE(J444, ""^[\d\s]+"", """")"),"значение показателя за год")</f>
        <v>значение показателя за год</v>
      </c>
      <c r="L444" s="16">
        <f t="shared" si="18"/>
        <v>2</v>
      </c>
      <c r="M444" s="13" t="s">
        <v>30</v>
      </c>
      <c r="N444" s="13" t="str">
        <f>IFERROR(__xludf.DUMMYFUNCTION("REGEXEXTRACT(M444, "" (.+)$"")"),"все население")</f>
        <v>все население</v>
      </c>
      <c r="O444" s="18">
        <v>39.0</v>
      </c>
      <c r="P444" s="23" t="s">
        <v>37</v>
      </c>
      <c r="Q444" s="18">
        <v>36.0</v>
      </c>
      <c r="R444" s="18">
        <v>33.0</v>
      </c>
      <c r="S444" s="23" t="s">
        <v>37</v>
      </c>
      <c r="T444" s="23" t="s">
        <v>37</v>
      </c>
      <c r="U444" s="23" t="s">
        <v>37</v>
      </c>
      <c r="V444" s="23" t="s">
        <v>37</v>
      </c>
      <c r="W444" s="23" t="s">
        <v>37</v>
      </c>
      <c r="X444" s="23" t="s">
        <v>37</v>
      </c>
      <c r="Y444" s="23" t="s">
        <v>37</v>
      </c>
      <c r="Z444" s="19">
        <f t="shared" si="6"/>
        <v>108</v>
      </c>
      <c r="AA444" s="19" t="str">
        <f t="shared" si="19"/>
        <v/>
      </c>
      <c r="AB444" s="19" t="str">
        <f t="shared" si="8"/>
        <v/>
      </c>
      <c r="AC444" s="19">
        <f t="shared" si="20"/>
        <v>36</v>
      </c>
      <c r="AD444" s="19">
        <f t="shared" si="21"/>
        <v>408</v>
      </c>
      <c r="AE444" s="19" t="str">
        <f t="shared" si="22"/>
        <v>Нет моды</v>
      </c>
      <c r="AF444" s="19">
        <f t="shared" si="23"/>
        <v>33</v>
      </c>
      <c r="AG444" s="19">
        <f t="shared" si="24"/>
        <v>39</v>
      </c>
      <c r="AH444" s="20" t="str">
        <f t="shared" si="14"/>
        <v/>
      </c>
      <c r="AI444" s="24"/>
      <c r="AJ444" s="24"/>
      <c r="AK444" s="24"/>
      <c r="AL444" s="22">
        <f t="shared" si="25"/>
        <v>1</v>
      </c>
    </row>
    <row r="445" ht="12.75" customHeight="1">
      <c r="A445" s="13" t="s">
        <v>57</v>
      </c>
      <c r="B445" s="13" t="str">
        <f>IFERROR(__xludf.DUMMYFUNCTION("REGEXREPLACE(A445, ""\d"", """")"),"         Костромская область")</f>
        <v>         Костромская область</v>
      </c>
      <c r="C445" s="14" t="str">
        <f t="shared" si="15"/>
        <v>Костромская область</v>
      </c>
      <c r="D445" s="3">
        <f t="shared" si="16"/>
        <v>2</v>
      </c>
      <c r="E445" s="15" t="s">
        <v>44</v>
      </c>
      <c r="F445" s="13" t="str">
        <f>IFERROR(__xludf.DUMMYFUNCTION("REGEXEXTRACT(E445,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5" s="16">
        <f t="shared" si="17"/>
        <v>2</v>
      </c>
      <c r="H445" s="13" t="s">
        <v>28</v>
      </c>
      <c r="I445" s="13" t="str">
        <f>IFERROR(__xludf.DUMMYFUNCTION("REGEXREPLACE(H445, "".*\s"", """")"),"человек")</f>
        <v>человек</v>
      </c>
      <c r="J445" s="13" t="s">
        <v>29</v>
      </c>
      <c r="K445" s="17" t="str">
        <f>IFERROR(__xludf.DUMMYFUNCTION("REGEXREPLACE(J445, ""^[\d\s]+"", """")"),"значение показателя за год")</f>
        <v>значение показателя за год</v>
      </c>
      <c r="L445" s="16">
        <f t="shared" si="18"/>
        <v>2</v>
      </c>
      <c r="M445" s="13" t="s">
        <v>31</v>
      </c>
      <c r="N445" s="13" t="str">
        <f>IFERROR(__xludf.DUMMYFUNCTION("REGEXEXTRACT(M445, "" (.+)$"")"),"городское население")</f>
        <v>городское население</v>
      </c>
      <c r="O445" s="18">
        <v>31.0</v>
      </c>
      <c r="P445" s="23" t="s">
        <v>37</v>
      </c>
      <c r="Q445" s="18">
        <v>31.0</v>
      </c>
      <c r="R445" s="18">
        <v>17.0</v>
      </c>
      <c r="S445" s="23" t="s">
        <v>37</v>
      </c>
      <c r="T445" s="23" t="s">
        <v>37</v>
      </c>
      <c r="U445" s="23" t="s">
        <v>37</v>
      </c>
      <c r="V445" s="23" t="s">
        <v>37</v>
      </c>
      <c r="W445" s="23" t="s">
        <v>37</v>
      </c>
      <c r="X445" s="23" t="s">
        <v>37</v>
      </c>
      <c r="Y445" s="23" t="s">
        <v>37</v>
      </c>
      <c r="Z445" s="19" t="str">
        <f t="shared" si="6"/>
        <v/>
      </c>
      <c r="AA445" s="19">
        <f t="shared" si="19"/>
        <v>79</v>
      </c>
      <c r="AB445" s="19" t="str">
        <f t="shared" si="8"/>
        <v/>
      </c>
      <c r="AC445" s="19">
        <f t="shared" si="20"/>
        <v>26.33333333</v>
      </c>
      <c r="AD445" s="19">
        <f t="shared" si="21"/>
        <v>32</v>
      </c>
      <c r="AE445" s="19" t="str">
        <f t="shared" si="22"/>
        <v>Нет моды</v>
      </c>
      <c r="AF445" s="19">
        <f t="shared" si="23"/>
        <v>17</v>
      </c>
      <c r="AG445" s="19">
        <f t="shared" si="24"/>
        <v>31</v>
      </c>
      <c r="AH445" s="20" t="str">
        <f t="shared" si="14"/>
        <v/>
      </c>
      <c r="AI445" s="24"/>
      <c r="AJ445" s="24"/>
      <c r="AK445" s="24"/>
      <c r="AL445" s="22">
        <f t="shared" si="25"/>
        <v>1</v>
      </c>
    </row>
    <row r="446" ht="12.75" customHeight="1">
      <c r="A446" s="13" t="s">
        <v>57</v>
      </c>
      <c r="B446" s="13" t="str">
        <f>IFERROR(__xludf.DUMMYFUNCTION("REGEXREPLACE(A446, ""\d"", """")"),"         Костромская область")</f>
        <v>         Костромская область</v>
      </c>
      <c r="C446" s="14" t="str">
        <f t="shared" si="15"/>
        <v>Костромская область</v>
      </c>
      <c r="D446" s="3">
        <f t="shared" si="16"/>
        <v>2</v>
      </c>
      <c r="E446" s="15" t="s">
        <v>44</v>
      </c>
      <c r="F446" s="13" t="str">
        <f>IFERROR(__xludf.DUMMYFUNCTION("REGEXEXTRACT(E446,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6" s="16">
        <f t="shared" si="17"/>
        <v>2</v>
      </c>
      <c r="H446" s="13" t="s">
        <v>28</v>
      </c>
      <c r="I446" s="13" t="str">
        <f>IFERROR(__xludf.DUMMYFUNCTION("REGEXREPLACE(H446, "".*\s"", """")"),"человек")</f>
        <v>человек</v>
      </c>
      <c r="J446" s="13" t="s">
        <v>29</v>
      </c>
      <c r="K446" s="17" t="str">
        <f>IFERROR(__xludf.DUMMYFUNCTION("REGEXREPLACE(J446, ""^[\d\s]+"", """")"),"значение показателя за год")</f>
        <v>значение показателя за год</v>
      </c>
      <c r="L446" s="16">
        <f t="shared" si="18"/>
        <v>2</v>
      </c>
      <c r="M446" s="13" t="s">
        <v>32</v>
      </c>
      <c r="N446" s="13" t="str">
        <f>IFERROR(__xludf.DUMMYFUNCTION("REGEXEXTRACT(M446, "" (.+)$"")"),"сельское население")</f>
        <v>сельское население</v>
      </c>
      <c r="O446" s="18">
        <v>8.0</v>
      </c>
      <c r="P446" s="23" t="s">
        <v>37</v>
      </c>
      <c r="Q446" s="18">
        <v>5.0</v>
      </c>
      <c r="R446" s="18">
        <v>16.0</v>
      </c>
      <c r="S446" s="23" t="s">
        <v>37</v>
      </c>
      <c r="T446" s="23" t="s">
        <v>37</v>
      </c>
      <c r="U446" s="23" t="s">
        <v>37</v>
      </c>
      <c r="V446" s="23" t="s">
        <v>37</v>
      </c>
      <c r="W446" s="23" t="s">
        <v>37</v>
      </c>
      <c r="X446" s="23" t="s">
        <v>37</v>
      </c>
      <c r="Y446" s="23" t="s">
        <v>37</v>
      </c>
      <c r="Z446" s="19" t="str">
        <f t="shared" si="6"/>
        <v/>
      </c>
      <c r="AA446" s="19" t="str">
        <f t="shared" si="19"/>
        <v/>
      </c>
      <c r="AB446" s="19">
        <f t="shared" si="8"/>
        <v>29</v>
      </c>
      <c r="AC446" s="19">
        <f t="shared" si="20"/>
        <v>9.666666667</v>
      </c>
      <c r="AD446" s="19">
        <f t="shared" si="21"/>
        <v>16.5</v>
      </c>
      <c r="AE446" s="19" t="str">
        <f t="shared" si="22"/>
        <v>Нет моды</v>
      </c>
      <c r="AF446" s="19">
        <f t="shared" si="23"/>
        <v>5</v>
      </c>
      <c r="AG446" s="19">
        <f t="shared" si="24"/>
        <v>16</v>
      </c>
      <c r="AH446" s="20" t="str">
        <f t="shared" si="14"/>
        <v>Город: 73%; Село: 27%</v>
      </c>
      <c r="AI446" s="24"/>
      <c r="AJ446" s="24"/>
      <c r="AK446" s="24"/>
      <c r="AL446" s="22">
        <f t="shared" si="25"/>
        <v>1</v>
      </c>
    </row>
    <row r="447" ht="12.75" customHeight="1">
      <c r="A447" s="13" t="s">
        <v>57</v>
      </c>
      <c r="B447" s="13" t="str">
        <f>IFERROR(__xludf.DUMMYFUNCTION("REGEXREPLACE(A447, ""\d"", """")"),"         Костромская область")</f>
        <v>         Костромская область</v>
      </c>
      <c r="C447" s="14" t="str">
        <f t="shared" si="15"/>
        <v>Костромская область</v>
      </c>
      <c r="D447" s="3">
        <f t="shared" si="16"/>
        <v>2</v>
      </c>
      <c r="E447" s="15" t="s">
        <v>45</v>
      </c>
      <c r="F447" s="13" t="str">
        <f>IFERROR(__xludf.DUMMYFUNCTION("REGEXEXTRACT(E447, ""[А-Яа-я].*"")"),"Самоубийство")</f>
        <v>Самоубийство</v>
      </c>
      <c r="G447" s="16">
        <f t="shared" si="17"/>
        <v>2</v>
      </c>
      <c r="H447" s="13" t="s">
        <v>28</v>
      </c>
      <c r="I447" s="13" t="str">
        <f>IFERROR(__xludf.DUMMYFUNCTION("REGEXREPLACE(H447, "".*\s"", """")"),"человек")</f>
        <v>человек</v>
      </c>
      <c r="J447" s="13" t="s">
        <v>29</v>
      </c>
      <c r="K447" s="17" t="str">
        <f>IFERROR(__xludf.DUMMYFUNCTION("REGEXREPLACE(J447, ""^[\d\s]+"", """")"),"значение показателя за год")</f>
        <v>значение показателя за год</v>
      </c>
      <c r="L447" s="16">
        <f t="shared" si="18"/>
        <v>2</v>
      </c>
      <c r="M447" s="13" t="s">
        <v>30</v>
      </c>
      <c r="N447" s="13" t="str">
        <f>IFERROR(__xludf.DUMMYFUNCTION("REGEXEXTRACT(M447, "" (.+)$"")"),"все население")</f>
        <v>все население</v>
      </c>
      <c r="O447" s="18">
        <v>160.0</v>
      </c>
      <c r="P447" s="18">
        <v>138.0</v>
      </c>
      <c r="Q447" s="18">
        <v>165.0</v>
      </c>
      <c r="R447" s="18">
        <v>158.0</v>
      </c>
      <c r="S447" s="18">
        <v>131.0</v>
      </c>
      <c r="T447" s="18">
        <v>116.0</v>
      </c>
      <c r="U447" s="18">
        <v>117.0</v>
      </c>
      <c r="V447" s="18">
        <v>104.0</v>
      </c>
      <c r="W447" s="18">
        <v>110.0</v>
      </c>
      <c r="X447" s="18">
        <v>85.0</v>
      </c>
      <c r="Y447" s="18">
        <v>81.0</v>
      </c>
      <c r="Z447" s="19">
        <f t="shared" si="6"/>
        <v>1365</v>
      </c>
      <c r="AA447" s="19" t="str">
        <f t="shared" si="19"/>
        <v/>
      </c>
      <c r="AB447" s="19" t="str">
        <f t="shared" si="8"/>
        <v/>
      </c>
      <c r="AC447" s="19">
        <f t="shared" si="20"/>
        <v>124.0909091</v>
      </c>
      <c r="AD447" s="19">
        <f t="shared" si="21"/>
        <v>113</v>
      </c>
      <c r="AE447" s="19" t="str">
        <f t="shared" si="22"/>
        <v>Нет моды</v>
      </c>
      <c r="AF447" s="19">
        <f t="shared" si="23"/>
        <v>81</v>
      </c>
      <c r="AG447" s="19">
        <f t="shared" si="24"/>
        <v>165</v>
      </c>
      <c r="AH447" s="20" t="str">
        <f t="shared" si="14"/>
        <v/>
      </c>
      <c r="AI447" s="21"/>
      <c r="AJ447" s="21"/>
      <c r="AK447" s="21"/>
      <c r="AL447" s="22">
        <f t="shared" si="25"/>
        <v>1</v>
      </c>
    </row>
    <row r="448" ht="12.75" customHeight="1">
      <c r="A448" s="13" t="s">
        <v>57</v>
      </c>
      <c r="B448" s="13" t="str">
        <f>IFERROR(__xludf.DUMMYFUNCTION("REGEXREPLACE(A448, ""\d"", """")"),"         Костромская область")</f>
        <v>         Костромская область</v>
      </c>
      <c r="C448" s="14" t="str">
        <f t="shared" si="15"/>
        <v>Костромская область</v>
      </c>
      <c r="D448" s="3">
        <f t="shared" si="16"/>
        <v>2</v>
      </c>
      <c r="E448" s="15" t="s">
        <v>45</v>
      </c>
      <c r="F448" s="13" t="str">
        <f>IFERROR(__xludf.DUMMYFUNCTION("REGEXEXTRACT(E448, ""[А-Яа-я].*"")"),"Самоубийство")</f>
        <v>Самоубийство</v>
      </c>
      <c r="G448" s="16">
        <f t="shared" si="17"/>
        <v>2</v>
      </c>
      <c r="H448" s="13" t="s">
        <v>28</v>
      </c>
      <c r="I448" s="13" t="str">
        <f>IFERROR(__xludf.DUMMYFUNCTION("REGEXREPLACE(H448, "".*\s"", """")"),"человек")</f>
        <v>человек</v>
      </c>
      <c r="J448" s="13" t="s">
        <v>29</v>
      </c>
      <c r="K448" s="17" t="str">
        <f>IFERROR(__xludf.DUMMYFUNCTION("REGEXREPLACE(J448, ""^[\d\s]+"", """")"),"значение показателя за год")</f>
        <v>значение показателя за год</v>
      </c>
      <c r="L448" s="16">
        <f t="shared" si="18"/>
        <v>2</v>
      </c>
      <c r="M448" s="13" t="s">
        <v>31</v>
      </c>
      <c r="N448" s="13" t="str">
        <f>IFERROR(__xludf.DUMMYFUNCTION("REGEXEXTRACT(M448, "" (.+)$"")"),"городское население")</f>
        <v>городское население</v>
      </c>
      <c r="O448" s="18">
        <v>83.0</v>
      </c>
      <c r="P448" s="18">
        <v>88.0</v>
      </c>
      <c r="Q448" s="18">
        <v>87.0</v>
      </c>
      <c r="R448" s="18">
        <v>103.0</v>
      </c>
      <c r="S448" s="18">
        <v>71.0</v>
      </c>
      <c r="T448" s="18">
        <v>76.0</v>
      </c>
      <c r="U448" s="18">
        <v>73.0</v>
      </c>
      <c r="V448" s="18">
        <v>58.0</v>
      </c>
      <c r="W448" s="18">
        <v>60.0</v>
      </c>
      <c r="X448" s="18">
        <v>54.0</v>
      </c>
      <c r="Y448" s="18">
        <v>50.0</v>
      </c>
      <c r="Z448" s="19" t="str">
        <f t="shared" si="6"/>
        <v/>
      </c>
      <c r="AA448" s="19">
        <f t="shared" si="19"/>
        <v>803</v>
      </c>
      <c r="AB448" s="19" t="str">
        <f t="shared" si="8"/>
        <v/>
      </c>
      <c r="AC448" s="19">
        <f t="shared" si="20"/>
        <v>73</v>
      </c>
      <c r="AD448" s="19">
        <f t="shared" si="21"/>
        <v>87.5</v>
      </c>
      <c r="AE448" s="19" t="str">
        <f t="shared" si="22"/>
        <v>Нет моды</v>
      </c>
      <c r="AF448" s="19">
        <f t="shared" si="23"/>
        <v>50</v>
      </c>
      <c r="AG448" s="19">
        <f t="shared" si="24"/>
        <v>103</v>
      </c>
      <c r="AH448" s="20" t="str">
        <f t="shared" si="14"/>
        <v/>
      </c>
      <c r="AI448" s="21"/>
      <c r="AJ448" s="21"/>
      <c r="AK448" s="21"/>
      <c r="AL448" s="22">
        <f t="shared" si="25"/>
        <v>1</v>
      </c>
    </row>
    <row r="449" ht="12.75" customHeight="1">
      <c r="A449" s="13" t="s">
        <v>57</v>
      </c>
      <c r="B449" s="13" t="str">
        <f>IFERROR(__xludf.DUMMYFUNCTION("REGEXREPLACE(A449, ""\d"", """")"),"         Костромская область")</f>
        <v>         Костромская область</v>
      </c>
      <c r="C449" s="14" t="str">
        <f t="shared" si="15"/>
        <v>Костромская область</v>
      </c>
      <c r="D449" s="3">
        <f t="shared" si="16"/>
        <v>2</v>
      </c>
      <c r="E449" s="15" t="s">
        <v>45</v>
      </c>
      <c r="F449" s="13" t="str">
        <f>IFERROR(__xludf.DUMMYFUNCTION("REGEXEXTRACT(E449, ""[А-Яа-я].*"")"),"Самоубийство")</f>
        <v>Самоубийство</v>
      </c>
      <c r="G449" s="16">
        <f t="shared" si="17"/>
        <v>2</v>
      </c>
      <c r="H449" s="13" t="s">
        <v>28</v>
      </c>
      <c r="I449" s="13" t="str">
        <f>IFERROR(__xludf.DUMMYFUNCTION("REGEXREPLACE(H449, "".*\s"", """")"),"человек")</f>
        <v>человек</v>
      </c>
      <c r="J449" s="13" t="s">
        <v>29</v>
      </c>
      <c r="K449" s="17" t="str">
        <f>IFERROR(__xludf.DUMMYFUNCTION("REGEXREPLACE(J449, ""^[\d\s]+"", """")"),"значение показателя за год")</f>
        <v>значение показателя за год</v>
      </c>
      <c r="L449" s="16">
        <f t="shared" si="18"/>
        <v>2</v>
      </c>
      <c r="M449" s="13" t="s">
        <v>32</v>
      </c>
      <c r="N449" s="13" t="str">
        <f>IFERROR(__xludf.DUMMYFUNCTION("REGEXEXTRACT(M449, "" (.+)$"")"),"сельское население")</f>
        <v>сельское население</v>
      </c>
      <c r="O449" s="18">
        <v>77.0</v>
      </c>
      <c r="P449" s="18">
        <v>50.0</v>
      </c>
      <c r="Q449" s="18">
        <v>78.0</v>
      </c>
      <c r="R449" s="18">
        <v>55.0</v>
      </c>
      <c r="S449" s="18">
        <v>60.0</v>
      </c>
      <c r="T449" s="18">
        <v>40.0</v>
      </c>
      <c r="U449" s="18">
        <v>44.0</v>
      </c>
      <c r="V449" s="18">
        <v>46.0</v>
      </c>
      <c r="W449" s="18">
        <v>50.0</v>
      </c>
      <c r="X449" s="18">
        <v>31.0</v>
      </c>
      <c r="Y449" s="18">
        <v>31.0</v>
      </c>
      <c r="Z449" s="19" t="str">
        <f t="shared" si="6"/>
        <v/>
      </c>
      <c r="AA449" s="19" t="str">
        <f t="shared" si="19"/>
        <v/>
      </c>
      <c r="AB449" s="19">
        <f t="shared" si="8"/>
        <v>562</v>
      </c>
      <c r="AC449" s="19">
        <f t="shared" si="20"/>
        <v>51.09090909</v>
      </c>
      <c r="AD449" s="19">
        <f t="shared" si="21"/>
        <v>59</v>
      </c>
      <c r="AE449" s="19" t="str">
        <f t="shared" si="22"/>
        <v>Нет моды</v>
      </c>
      <c r="AF449" s="19">
        <f t="shared" si="23"/>
        <v>31</v>
      </c>
      <c r="AG449" s="19">
        <f t="shared" si="24"/>
        <v>78</v>
      </c>
      <c r="AH449" s="20" t="str">
        <f t="shared" si="14"/>
        <v>Город: 59%; Село: 41%</v>
      </c>
      <c r="AI449" s="21"/>
      <c r="AJ449" s="21"/>
      <c r="AK449" s="21"/>
      <c r="AL449" s="22">
        <f t="shared" si="25"/>
        <v>1</v>
      </c>
    </row>
    <row r="450" ht="12.75" customHeight="1">
      <c r="A450" s="13" t="s">
        <v>57</v>
      </c>
      <c r="B450" s="13" t="str">
        <f>IFERROR(__xludf.DUMMYFUNCTION("REGEXREPLACE(A450, ""\d"", """")"),"         Костромская область")</f>
        <v>         Костромская область</v>
      </c>
      <c r="C450" s="14" t="str">
        <f t="shared" si="15"/>
        <v>Костромская область</v>
      </c>
      <c r="D450" s="3">
        <f t="shared" si="16"/>
        <v>2</v>
      </c>
      <c r="E450" s="15" t="s">
        <v>46</v>
      </c>
      <c r="F450" s="13" t="str">
        <f>IFERROR(__xludf.DUMMYFUNCTION("REGEXEXTRACT(E450, ""[А-Яа-я].*"")"),"Случ.отравл.алкоголем")</f>
        <v>Случ.отравл.алкоголем</v>
      </c>
      <c r="G450" s="16">
        <f t="shared" si="17"/>
        <v>2</v>
      </c>
      <c r="H450" s="13" t="s">
        <v>28</v>
      </c>
      <c r="I450" s="13" t="str">
        <f>IFERROR(__xludf.DUMMYFUNCTION("REGEXREPLACE(H450, "".*\s"", """")"),"человек")</f>
        <v>человек</v>
      </c>
      <c r="J450" s="13" t="s">
        <v>29</v>
      </c>
      <c r="K450" s="17" t="str">
        <f>IFERROR(__xludf.DUMMYFUNCTION("REGEXREPLACE(J450, ""^[\d\s]+"", """")"),"значение показателя за год")</f>
        <v>значение показателя за год</v>
      </c>
      <c r="L450" s="16">
        <f t="shared" si="18"/>
        <v>2</v>
      </c>
      <c r="M450" s="13" t="s">
        <v>30</v>
      </c>
      <c r="N450" s="13" t="str">
        <f>IFERROR(__xludf.DUMMYFUNCTION("REGEXEXTRACT(M450, "" (.+)$"")"),"все население")</f>
        <v>все население</v>
      </c>
      <c r="O450" s="18">
        <v>118.0</v>
      </c>
      <c r="P450" s="18">
        <v>99.0</v>
      </c>
      <c r="Q450" s="18">
        <v>118.0</v>
      </c>
      <c r="R450" s="18">
        <v>141.0</v>
      </c>
      <c r="S450" s="18">
        <v>110.0</v>
      </c>
      <c r="T450" s="18">
        <v>73.0</v>
      </c>
      <c r="U450" s="18">
        <v>13.0</v>
      </c>
      <c r="V450" s="18">
        <v>24.0</v>
      </c>
      <c r="W450" s="18">
        <v>23.0</v>
      </c>
      <c r="X450" s="18">
        <v>20.0</v>
      </c>
      <c r="Y450" s="18">
        <v>4.0</v>
      </c>
      <c r="Z450" s="19">
        <f t="shared" si="6"/>
        <v>743</v>
      </c>
      <c r="AA450" s="19" t="str">
        <f t="shared" si="19"/>
        <v/>
      </c>
      <c r="AB450" s="19" t="str">
        <f t="shared" si="8"/>
        <v/>
      </c>
      <c r="AC450" s="19">
        <f t="shared" si="20"/>
        <v>67.54545455</v>
      </c>
      <c r="AD450" s="19">
        <f t="shared" si="21"/>
        <v>50</v>
      </c>
      <c r="AE450" s="19" t="str">
        <f t="shared" si="22"/>
        <v>Нет моды</v>
      </c>
      <c r="AF450" s="19">
        <f t="shared" si="23"/>
        <v>4</v>
      </c>
      <c r="AG450" s="19">
        <f t="shared" si="24"/>
        <v>141</v>
      </c>
      <c r="AH450" s="20" t="str">
        <f t="shared" si="14"/>
        <v/>
      </c>
      <c r="AI450" s="21"/>
      <c r="AJ450" s="21"/>
      <c r="AK450" s="21"/>
      <c r="AL450" s="22">
        <f t="shared" si="25"/>
        <v>1</v>
      </c>
    </row>
    <row r="451" ht="12.75" customHeight="1">
      <c r="A451" s="13" t="s">
        <v>57</v>
      </c>
      <c r="B451" s="13" t="str">
        <f>IFERROR(__xludf.DUMMYFUNCTION("REGEXREPLACE(A451, ""\d"", """")"),"         Костромская область")</f>
        <v>         Костромская область</v>
      </c>
      <c r="C451" s="14" t="str">
        <f t="shared" si="15"/>
        <v>Костромская область</v>
      </c>
      <c r="D451" s="3">
        <f t="shared" si="16"/>
        <v>2</v>
      </c>
      <c r="E451" s="15" t="s">
        <v>46</v>
      </c>
      <c r="F451" s="13" t="str">
        <f>IFERROR(__xludf.DUMMYFUNCTION("REGEXEXTRACT(E451, ""[А-Яа-я].*"")"),"Случ.отравл.алкоголем")</f>
        <v>Случ.отравл.алкоголем</v>
      </c>
      <c r="G451" s="16">
        <f t="shared" si="17"/>
        <v>2</v>
      </c>
      <c r="H451" s="13" t="s">
        <v>28</v>
      </c>
      <c r="I451" s="13" t="str">
        <f>IFERROR(__xludf.DUMMYFUNCTION("REGEXREPLACE(H451, "".*\s"", """")"),"человек")</f>
        <v>человек</v>
      </c>
      <c r="J451" s="13" t="s">
        <v>29</v>
      </c>
      <c r="K451" s="17" t="str">
        <f>IFERROR(__xludf.DUMMYFUNCTION("REGEXREPLACE(J451, ""^[\d\s]+"", """")"),"значение показателя за год")</f>
        <v>значение показателя за год</v>
      </c>
      <c r="L451" s="16">
        <f t="shared" si="18"/>
        <v>2</v>
      </c>
      <c r="M451" s="13" t="s">
        <v>31</v>
      </c>
      <c r="N451" s="13" t="str">
        <f>IFERROR(__xludf.DUMMYFUNCTION("REGEXEXTRACT(M451, "" (.+)$"")"),"городское население")</f>
        <v>городское население</v>
      </c>
      <c r="O451" s="18">
        <v>79.0</v>
      </c>
      <c r="P451" s="18">
        <v>63.0</v>
      </c>
      <c r="Q451" s="18">
        <v>69.0</v>
      </c>
      <c r="R451" s="18">
        <v>83.0</v>
      </c>
      <c r="S451" s="18">
        <v>75.0</v>
      </c>
      <c r="T451" s="18">
        <v>46.0</v>
      </c>
      <c r="U451" s="18">
        <v>10.0</v>
      </c>
      <c r="V451" s="18">
        <v>16.0</v>
      </c>
      <c r="W451" s="18">
        <v>16.0</v>
      </c>
      <c r="X451" s="18">
        <v>17.0</v>
      </c>
      <c r="Y451" s="18">
        <v>2.0</v>
      </c>
      <c r="Z451" s="19" t="str">
        <f t="shared" si="6"/>
        <v/>
      </c>
      <c r="AA451" s="19">
        <f t="shared" si="19"/>
        <v>476</v>
      </c>
      <c r="AB451" s="19" t="str">
        <f t="shared" si="8"/>
        <v/>
      </c>
      <c r="AC451" s="19">
        <f t="shared" si="20"/>
        <v>43.27272727</v>
      </c>
      <c r="AD451" s="19">
        <f t="shared" si="21"/>
        <v>54.5</v>
      </c>
      <c r="AE451" s="19" t="str">
        <f t="shared" si="22"/>
        <v>Нет моды</v>
      </c>
      <c r="AF451" s="19">
        <f t="shared" si="23"/>
        <v>2</v>
      </c>
      <c r="AG451" s="19">
        <f t="shared" si="24"/>
        <v>83</v>
      </c>
      <c r="AH451" s="20" t="str">
        <f t="shared" si="14"/>
        <v/>
      </c>
      <c r="AI451" s="21"/>
      <c r="AJ451" s="21"/>
      <c r="AK451" s="21"/>
      <c r="AL451" s="22">
        <f t="shared" si="25"/>
        <v>1</v>
      </c>
    </row>
    <row r="452" ht="12.75" customHeight="1">
      <c r="A452" s="13" t="s">
        <v>57</v>
      </c>
      <c r="B452" s="13" t="str">
        <f>IFERROR(__xludf.DUMMYFUNCTION("REGEXREPLACE(A452, ""\d"", """")"),"         Костромская область")</f>
        <v>         Костромская область</v>
      </c>
      <c r="C452" s="14" t="str">
        <f t="shared" si="15"/>
        <v>Костромская область</v>
      </c>
      <c r="D452" s="3">
        <f t="shared" si="16"/>
        <v>2</v>
      </c>
      <c r="E452" s="15" t="s">
        <v>46</v>
      </c>
      <c r="F452" s="13" t="str">
        <f>IFERROR(__xludf.DUMMYFUNCTION("REGEXEXTRACT(E452, ""[А-Яа-я].*"")"),"Случ.отравл.алкоголем")</f>
        <v>Случ.отравл.алкоголем</v>
      </c>
      <c r="G452" s="16">
        <f t="shared" si="17"/>
        <v>2</v>
      </c>
      <c r="H452" s="13" t="s">
        <v>28</v>
      </c>
      <c r="I452" s="13" t="str">
        <f>IFERROR(__xludf.DUMMYFUNCTION("REGEXREPLACE(H452, "".*\s"", """")"),"человек")</f>
        <v>человек</v>
      </c>
      <c r="J452" s="13" t="s">
        <v>29</v>
      </c>
      <c r="K452" s="17" t="str">
        <f>IFERROR(__xludf.DUMMYFUNCTION("REGEXREPLACE(J452, ""^[\d\s]+"", """")"),"значение показателя за год")</f>
        <v>значение показателя за год</v>
      </c>
      <c r="L452" s="16">
        <f t="shared" si="18"/>
        <v>2</v>
      </c>
      <c r="M452" s="13" t="s">
        <v>32</v>
      </c>
      <c r="N452" s="13" t="str">
        <f>IFERROR(__xludf.DUMMYFUNCTION("REGEXEXTRACT(M452, "" (.+)$"")"),"сельское население")</f>
        <v>сельское население</v>
      </c>
      <c r="O452" s="18">
        <v>39.0</v>
      </c>
      <c r="P452" s="18">
        <v>36.0</v>
      </c>
      <c r="Q452" s="18">
        <v>49.0</v>
      </c>
      <c r="R452" s="18">
        <v>58.0</v>
      </c>
      <c r="S452" s="18">
        <v>35.0</v>
      </c>
      <c r="T452" s="18">
        <v>27.0</v>
      </c>
      <c r="U452" s="18">
        <v>3.0</v>
      </c>
      <c r="V452" s="18">
        <v>8.0</v>
      </c>
      <c r="W452" s="18">
        <v>7.0</v>
      </c>
      <c r="X452" s="18">
        <v>3.0</v>
      </c>
      <c r="Y452" s="18">
        <v>2.0</v>
      </c>
      <c r="Z452" s="19" t="str">
        <f t="shared" si="6"/>
        <v/>
      </c>
      <c r="AA452" s="19" t="str">
        <f t="shared" si="19"/>
        <v/>
      </c>
      <c r="AB452" s="19">
        <f t="shared" si="8"/>
        <v>267</v>
      </c>
      <c r="AC452" s="19">
        <f t="shared" si="20"/>
        <v>24.27272727</v>
      </c>
      <c r="AD452" s="19">
        <f t="shared" si="21"/>
        <v>31</v>
      </c>
      <c r="AE452" s="19" t="str">
        <f t="shared" si="22"/>
        <v>Нет моды</v>
      </c>
      <c r="AF452" s="19">
        <f t="shared" si="23"/>
        <v>2</v>
      </c>
      <c r="AG452" s="19">
        <f t="shared" si="24"/>
        <v>58</v>
      </c>
      <c r="AH452" s="20" t="str">
        <f t="shared" si="14"/>
        <v>Город: 64%; Село: 36%</v>
      </c>
      <c r="AI452" s="21"/>
      <c r="AJ452" s="21"/>
      <c r="AK452" s="21"/>
      <c r="AL452" s="22">
        <f t="shared" si="25"/>
        <v>1</v>
      </c>
    </row>
    <row r="453" ht="12.75" customHeight="1">
      <c r="A453" s="13" t="s">
        <v>57</v>
      </c>
      <c r="B453" s="13" t="str">
        <f>IFERROR(__xludf.DUMMYFUNCTION("REGEXREPLACE(A453, ""\d"", """")"),"         Костромская область")</f>
        <v>         Костромская область</v>
      </c>
      <c r="C453" s="14" t="str">
        <f t="shared" si="15"/>
        <v>Костромская область</v>
      </c>
      <c r="D453" s="3">
        <f t="shared" si="16"/>
        <v>2</v>
      </c>
      <c r="E453" s="15" t="s">
        <v>47</v>
      </c>
      <c r="F453" s="13" t="str">
        <f>IFERROR(__xludf.DUMMYFUNCTION("REGEXEXTRACT(E453, ""[А-Яа-я].*"")"),"транспортные травмы всех видов")</f>
        <v>транспортные травмы всех видов</v>
      </c>
      <c r="G453" s="16">
        <f t="shared" si="17"/>
        <v>2</v>
      </c>
      <c r="H453" s="13" t="s">
        <v>28</v>
      </c>
      <c r="I453" s="13" t="str">
        <f>IFERROR(__xludf.DUMMYFUNCTION("REGEXREPLACE(H453, "".*\s"", """")"),"человек")</f>
        <v>человек</v>
      </c>
      <c r="J453" s="13" t="s">
        <v>29</v>
      </c>
      <c r="K453" s="17" t="str">
        <f>IFERROR(__xludf.DUMMYFUNCTION("REGEXREPLACE(J453, ""^[\d\s]+"", """")"),"значение показателя за год")</f>
        <v>значение показателя за год</v>
      </c>
      <c r="L453" s="16">
        <f t="shared" si="18"/>
        <v>2</v>
      </c>
      <c r="M453" s="13" t="s">
        <v>30</v>
      </c>
      <c r="N453" s="13" t="str">
        <f>IFERROR(__xludf.DUMMYFUNCTION("REGEXEXTRACT(M453, "" (.+)$"")"),"все население")</f>
        <v>все население</v>
      </c>
      <c r="O453" s="18">
        <v>110.0</v>
      </c>
      <c r="P453" s="18">
        <v>112.0</v>
      </c>
      <c r="Q453" s="18">
        <v>106.0</v>
      </c>
      <c r="R453" s="18">
        <v>60.0</v>
      </c>
      <c r="S453" s="23" t="s">
        <v>37</v>
      </c>
      <c r="T453" s="23" t="s">
        <v>37</v>
      </c>
      <c r="U453" s="23" t="s">
        <v>37</v>
      </c>
      <c r="V453" s="23" t="s">
        <v>37</v>
      </c>
      <c r="W453" s="23" t="s">
        <v>37</v>
      </c>
      <c r="X453" s="23" t="s">
        <v>37</v>
      </c>
      <c r="Y453" s="23" t="s">
        <v>37</v>
      </c>
      <c r="Z453" s="19">
        <f t="shared" si="6"/>
        <v>388</v>
      </c>
      <c r="AA453" s="19" t="str">
        <f t="shared" si="19"/>
        <v/>
      </c>
      <c r="AB453" s="19" t="str">
        <f t="shared" si="8"/>
        <v/>
      </c>
      <c r="AC453" s="19">
        <f t="shared" si="20"/>
        <v>97</v>
      </c>
      <c r="AD453" s="19">
        <f t="shared" si="21"/>
        <v>36</v>
      </c>
      <c r="AE453" s="19" t="str">
        <f t="shared" si="22"/>
        <v>Нет моды</v>
      </c>
      <c r="AF453" s="19">
        <f t="shared" si="23"/>
        <v>60</v>
      </c>
      <c r="AG453" s="19">
        <f t="shared" si="24"/>
        <v>112</v>
      </c>
      <c r="AH453" s="20" t="str">
        <f t="shared" si="14"/>
        <v/>
      </c>
      <c r="AI453" s="24"/>
      <c r="AJ453" s="24"/>
      <c r="AK453" s="24"/>
      <c r="AL453" s="22">
        <f t="shared" si="25"/>
        <v>1</v>
      </c>
    </row>
    <row r="454" ht="12.75" customHeight="1">
      <c r="A454" s="13" t="s">
        <v>57</v>
      </c>
      <c r="B454" s="13" t="str">
        <f>IFERROR(__xludf.DUMMYFUNCTION("REGEXREPLACE(A454, ""\d"", """")"),"         Костромская область")</f>
        <v>         Костромская область</v>
      </c>
      <c r="C454" s="14" t="str">
        <f t="shared" si="15"/>
        <v>Костромская область</v>
      </c>
      <c r="D454" s="3">
        <f t="shared" si="16"/>
        <v>2</v>
      </c>
      <c r="E454" s="15" t="s">
        <v>47</v>
      </c>
      <c r="F454" s="13" t="str">
        <f>IFERROR(__xludf.DUMMYFUNCTION("REGEXEXTRACT(E454, ""[А-Яа-я].*"")"),"транспортные травмы всех видов")</f>
        <v>транспортные травмы всех видов</v>
      </c>
      <c r="G454" s="16">
        <f t="shared" si="17"/>
        <v>2</v>
      </c>
      <c r="H454" s="13" t="s">
        <v>28</v>
      </c>
      <c r="I454" s="13" t="str">
        <f>IFERROR(__xludf.DUMMYFUNCTION("REGEXREPLACE(H454, "".*\s"", """")"),"человек")</f>
        <v>человек</v>
      </c>
      <c r="J454" s="13" t="s">
        <v>29</v>
      </c>
      <c r="K454" s="17" t="str">
        <f>IFERROR(__xludf.DUMMYFUNCTION("REGEXREPLACE(J454, ""^[\d\s]+"", """")"),"значение показателя за год")</f>
        <v>значение показателя за год</v>
      </c>
      <c r="L454" s="16">
        <f t="shared" si="18"/>
        <v>2</v>
      </c>
      <c r="M454" s="13" t="s">
        <v>31</v>
      </c>
      <c r="N454" s="13" t="str">
        <f>IFERROR(__xludf.DUMMYFUNCTION("REGEXEXTRACT(M454, "" (.+)$"")"),"городское население")</f>
        <v>городское население</v>
      </c>
      <c r="O454" s="18">
        <v>63.0</v>
      </c>
      <c r="P454" s="18">
        <v>64.0</v>
      </c>
      <c r="Q454" s="18">
        <v>67.0</v>
      </c>
      <c r="R454" s="18">
        <v>33.0</v>
      </c>
      <c r="S454" s="23" t="s">
        <v>37</v>
      </c>
      <c r="T454" s="23" t="s">
        <v>37</v>
      </c>
      <c r="U454" s="23" t="s">
        <v>37</v>
      </c>
      <c r="V454" s="23" t="s">
        <v>37</v>
      </c>
      <c r="W454" s="23" t="s">
        <v>37</v>
      </c>
      <c r="X454" s="23" t="s">
        <v>37</v>
      </c>
      <c r="Y454" s="23" t="s">
        <v>37</v>
      </c>
      <c r="Z454" s="19" t="str">
        <f t="shared" si="6"/>
        <v/>
      </c>
      <c r="AA454" s="19">
        <f t="shared" si="19"/>
        <v>227</v>
      </c>
      <c r="AB454" s="19" t="str">
        <f t="shared" si="8"/>
        <v/>
      </c>
      <c r="AC454" s="19">
        <f t="shared" si="20"/>
        <v>56.75</v>
      </c>
      <c r="AD454" s="19">
        <f t="shared" si="21"/>
        <v>65.5</v>
      </c>
      <c r="AE454" s="19" t="str">
        <f t="shared" si="22"/>
        <v>Нет моды</v>
      </c>
      <c r="AF454" s="19">
        <f t="shared" si="23"/>
        <v>33</v>
      </c>
      <c r="AG454" s="19">
        <f t="shared" si="24"/>
        <v>67</v>
      </c>
      <c r="AH454" s="20" t="str">
        <f t="shared" si="14"/>
        <v/>
      </c>
      <c r="AI454" s="24"/>
      <c r="AJ454" s="24"/>
      <c r="AK454" s="24"/>
      <c r="AL454" s="22">
        <f t="shared" si="25"/>
        <v>1</v>
      </c>
    </row>
    <row r="455" ht="12.75" customHeight="1">
      <c r="A455" s="13" t="s">
        <v>57</v>
      </c>
      <c r="B455" s="13" t="str">
        <f>IFERROR(__xludf.DUMMYFUNCTION("REGEXREPLACE(A455, ""\d"", """")"),"         Костромская область")</f>
        <v>         Костромская область</v>
      </c>
      <c r="C455" s="14" t="str">
        <f t="shared" si="15"/>
        <v>Костромская область</v>
      </c>
      <c r="D455" s="3">
        <f t="shared" si="16"/>
        <v>2</v>
      </c>
      <c r="E455" s="15" t="s">
        <v>47</v>
      </c>
      <c r="F455" s="13" t="str">
        <f>IFERROR(__xludf.DUMMYFUNCTION("REGEXEXTRACT(E455, ""[А-Яа-я].*"")"),"транспортные травмы всех видов")</f>
        <v>транспортные травмы всех видов</v>
      </c>
      <c r="G455" s="16">
        <f t="shared" si="17"/>
        <v>2</v>
      </c>
      <c r="H455" s="13" t="s">
        <v>28</v>
      </c>
      <c r="I455" s="13" t="str">
        <f>IFERROR(__xludf.DUMMYFUNCTION("REGEXREPLACE(H455, "".*\s"", """")"),"человек")</f>
        <v>человек</v>
      </c>
      <c r="J455" s="13" t="s">
        <v>29</v>
      </c>
      <c r="K455" s="17" t="str">
        <f>IFERROR(__xludf.DUMMYFUNCTION("REGEXREPLACE(J455, ""^[\d\s]+"", """")"),"значение показателя за год")</f>
        <v>значение показателя за год</v>
      </c>
      <c r="L455" s="16">
        <f t="shared" si="18"/>
        <v>2</v>
      </c>
      <c r="M455" s="13" t="s">
        <v>32</v>
      </c>
      <c r="N455" s="13" t="str">
        <f>IFERROR(__xludf.DUMMYFUNCTION("REGEXEXTRACT(M455, "" (.+)$"")"),"сельское население")</f>
        <v>сельское население</v>
      </c>
      <c r="O455" s="18">
        <v>47.0</v>
      </c>
      <c r="P455" s="18">
        <v>48.0</v>
      </c>
      <c r="Q455" s="18">
        <v>39.0</v>
      </c>
      <c r="R455" s="18">
        <v>27.0</v>
      </c>
      <c r="S455" s="23" t="s">
        <v>37</v>
      </c>
      <c r="T455" s="23" t="s">
        <v>37</v>
      </c>
      <c r="U455" s="23" t="s">
        <v>37</v>
      </c>
      <c r="V455" s="23" t="s">
        <v>37</v>
      </c>
      <c r="W455" s="23" t="s">
        <v>37</v>
      </c>
      <c r="X455" s="23" t="s">
        <v>37</v>
      </c>
      <c r="Y455" s="23" t="s">
        <v>37</v>
      </c>
      <c r="Z455" s="19" t="str">
        <f t="shared" si="6"/>
        <v/>
      </c>
      <c r="AA455" s="19" t="str">
        <f t="shared" si="19"/>
        <v/>
      </c>
      <c r="AB455" s="19">
        <f t="shared" si="8"/>
        <v>161</v>
      </c>
      <c r="AC455" s="19">
        <f t="shared" si="20"/>
        <v>40.25</v>
      </c>
      <c r="AD455" s="19">
        <f t="shared" si="21"/>
        <v>47.5</v>
      </c>
      <c r="AE455" s="19" t="str">
        <f t="shared" si="22"/>
        <v>Нет моды</v>
      </c>
      <c r="AF455" s="19">
        <f t="shared" si="23"/>
        <v>27</v>
      </c>
      <c r="AG455" s="19">
        <f t="shared" si="24"/>
        <v>48</v>
      </c>
      <c r="AH455" s="20" t="str">
        <f t="shared" si="14"/>
        <v>Город: 59%; Село: 41%</v>
      </c>
      <c r="AI455" s="24"/>
      <c r="AJ455" s="24"/>
      <c r="AK455" s="24"/>
      <c r="AL455" s="22">
        <f t="shared" si="25"/>
        <v>1</v>
      </c>
    </row>
    <row r="456" ht="12.75" customHeight="1">
      <c r="A456" s="13" t="s">
        <v>57</v>
      </c>
      <c r="B456" s="13" t="str">
        <f>IFERROR(__xludf.DUMMYFUNCTION("REGEXREPLACE(A456, ""\d"", """")"),"         Костромская область")</f>
        <v>         Костромская область</v>
      </c>
      <c r="C456" s="14" t="str">
        <f t="shared" si="15"/>
        <v>Костромская область</v>
      </c>
      <c r="D456" s="3">
        <f t="shared" si="16"/>
        <v>2</v>
      </c>
      <c r="E456" s="15" t="s">
        <v>48</v>
      </c>
      <c r="F456" s="13" t="str">
        <f>IFERROR(__xludf.DUMMYFUNCTION("REGEXEXTRACT(E456, ""[А-Яа-я].*"")"),"Убийство")</f>
        <v>Убийство</v>
      </c>
      <c r="G456" s="16">
        <f t="shared" si="17"/>
        <v>2</v>
      </c>
      <c r="H456" s="13" t="s">
        <v>28</v>
      </c>
      <c r="I456" s="13" t="str">
        <f>IFERROR(__xludf.DUMMYFUNCTION("REGEXREPLACE(H456, "".*\s"", """")"),"человек")</f>
        <v>человек</v>
      </c>
      <c r="J456" s="13" t="s">
        <v>29</v>
      </c>
      <c r="K456" s="17" t="str">
        <f>IFERROR(__xludf.DUMMYFUNCTION("REGEXREPLACE(J456, ""^[\d\s]+"", """")"),"значение показателя за год")</f>
        <v>значение показателя за год</v>
      </c>
      <c r="L456" s="16">
        <f t="shared" si="18"/>
        <v>2</v>
      </c>
      <c r="M456" s="13" t="s">
        <v>30</v>
      </c>
      <c r="N456" s="13" t="str">
        <f>IFERROR(__xludf.DUMMYFUNCTION("REGEXEXTRACT(M456, "" (.+)$"")"),"все население")</f>
        <v>все население</v>
      </c>
      <c r="O456" s="18">
        <v>40.0</v>
      </c>
      <c r="P456" s="18">
        <v>37.0</v>
      </c>
      <c r="Q456" s="18">
        <v>57.0</v>
      </c>
      <c r="R456" s="18">
        <v>25.0</v>
      </c>
      <c r="S456" s="18">
        <v>33.0</v>
      </c>
      <c r="T456" s="18">
        <v>25.0</v>
      </c>
      <c r="U456" s="18">
        <v>32.0</v>
      </c>
      <c r="V456" s="18">
        <v>18.0</v>
      </c>
      <c r="W456" s="18">
        <v>18.0</v>
      </c>
      <c r="X456" s="18">
        <v>18.0</v>
      </c>
      <c r="Y456" s="18">
        <v>21.0</v>
      </c>
      <c r="Z456" s="19">
        <f t="shared" si="6"/>
        <v>324</v>
      </c>
      <c r="AA456" s="19" t="str">
        <f t="shared" si="19"/>
        <v/>
      </c>
      <c r="AB456" s="19" t="str">
        <f t="shared" si="8"/>
        <v/>
      </c>
      <c r="AC456" s="19">
        <f t="shared" si="20"/>
        <v>29.45454545</v>
      </c>
      <c r="AD456" s="19">
        <f t="shared" si="21"/>
        <v>32</v>
      </c>
      <c r="AE456" s="19" t="str">
        <f t="shared" si="22"/>
        <v>Нет моды</v>
      </c>
      <c r="AF456" s="19">
        <f t="shared" si="23"/>
        <v>18</v>
      </c>
      <c r="AG456" s="19">
        <f t="shared" si="24"/>
        <v>57</v>
      </c>
      <c r="AH456" s="20" t="str">
        <f t="shared" si="14"/>
        <v/>
      </c>
      <c r="AI456" s="21"/>
      <c r="AJ456" s="21"/>
      <c r="AK456" s="21"/>
      <c r="AL456" s="22">
        <f t="shared" si="25"/>
        <v>1</v>
      </c>
    </row>
    <row r="457" ht="12.75" customHeight="1">
      <c r="A457" s="13" t="s">
        <v>57</v>
      </c>
      <c r="B457" s="13" t="str">
        <f>IFERROR(__xludf.DUMMYFUNCTION("REGEXREPLACE(A457, ""\d"", """")"),"         Костромская область")</f>
        <v>         Костромская область</v>
      </c>
      <c r="C457" s="14" t="str">
        <f t="shared" si="15"/>
        <v>Костромская область</v>
      </c>
      <c r="D457" s="3">
        <f t="shared" si="16"/>
        <v>2</v>
      </c>
      <c r="E457" s="15" t="s">
        <v>48</v>
      </c>
      <c r="F457" s="13" t="str">
        <f>IFERROR(__xludf.DUMMYFUNCTION("REGEXEXTRACT(E457, ""[А-Яа-я].*"")"),"Убийство")</f>
        <v>Убийство</v>
      </c>
      <c r="G457" s="16">
        <f t="shared" si="17"/>
        <v>2</v>
      </c>
      <c r="H457" s="13" t="s">
        <v>28</v>
      </c>
      <c r="I457" s="13" t="str">
        <f>IFERROR(__xludf.DUMMYFUNCTION("REGEXREPLACE(H457, "".*\s"", """")"),"человек")</f>
        <v>человек</v>
      </c>
      <c r="J457" s="13" t="s">
        <v>29</v>
      </c>
      <c r="K457" s="17" t="str">
        <f>IFERROR(__xludf.DUMMYFUNCTION("REGEXREPLACE(J457, ""^[\d\s]+"", """")"),"значение показателя за год")</f>
        <v>значение показателя за год</v>
      </c>
      <c r="L457" s="16">
        <f t="shared" si="18"/>
        <v>2</v>
      </c>
      <c r="M457" s="13" t="s">
        <v>31</v>
      </c>
      <c r="N457" s="13" t="str">
        <f>IFERROR(__xludf.DUMMYFUNCTION("REGEXEXTRACT(M457, "" (.+)$"")"),"городское население")</f>
        <v>городское население</v>
      </c>
      <c r="O457" s="18">
        <v>27.0</v>
      </c>
      <c r="P457" s="18">
        <v>21.0</v>
      </c>
      <c r="Q457" s="18">
        <v>36.0</v>
      </c>
      <c r="R457" s="18">
        <v>17.0</v>
      </c>
      <c r="S457" s="18">
        <v>26.0</v>
      </c>
      <c r="T457" s="18">
        <v>18.0</v>
      </c>
      <c r="U457" s="18">
        <v>14.0</v>
      </c>
      <c r="V457" s="18">
        <v>7.0</v>
      </c>
      <c r="W457" s="18">
        <v>10.0</v>
      </c>
      <c r="X457" s="18">
        <v>10.0</v>
      </c>
      <c r="Y457" s="18">
        <v>13.0</v>
      </c>
      <c r="Z457" s="19" t="str">
        <f t="shared" si="6"/>
        <v/>
      </c>
      <c r="AA457" s="19">
        <f t="shared" si="19"/>
        <v>199</v>
      </c>
      <c r="AB457" s="19" t="str">
        <f t="shared" si="8"/>
        <v/>
      </c>
      <c r="AC457" s="19">
        <f t="shared" si="20"/>
        <v>18.09090909</v>
      </c>
      <c r="AD457" s="19">
        <f t="shared" si="21"/>
        <v>21</v>
      </c>
      <c r="AE457" s="19" t="str">
        <f t="shared" si="22"/>
        <v>Нет моды</v>
      </c>
      <c r="AF457" s="19">
        <f t="shared" si="23"/>
        <v>7</v>
      </c>
      <c r="AG457" s="19">
        <f t="shared" si="24"/>
        <v>36</v>
      </c>
      <c r="AH457" s="20" t="str">
        <f t="shared" si="14"/>
        <v/>
      </c>
      <c r="AI457" s="21"/>
      <c r="AJ457" s="21"/>
      <c r="AK457" s="21"/>
      <c r="AL457" s="22">
        <f t="shared" si="25"/>
        <v>1</v>
      </c>
    </row>
    <row r="458" ht="12.75" customHeight="1">
      <c r="A458" s="13" t="s">
        <v>57</v>
      </c>
      <c r="B458" s="13" t="str">
        <f>IFERROR(__xludf.DUMMYFUNCTION("REGEXREPLACE(A458, ""\d"", """")"),"         Костромская область")</f>
        <v>         Костромская область</v>
      </c>
      <c r="C458" s="14" t="str">
        <f t="shared" si="15"/>
        <v>Костромская область</v>
      </c>
      <c r="D458" s="3">
        <f t="shared" si="16"/>
        <v>2</v>
      </c>
      <c r="E458" s="15" t="s">
        <v>48</v>
      </c>
      <c r="F458" s="13" t="str">
        <f>IFERROR(__xludf.DUMMYFUNCTION("REGEXEXTRACT(E458, ""[А-Яа-я].*"")"),"Убийство")</f>
        <v>Убийство</v>
      </c>
      <c r="G458" s="16">
        <f t="shared" si="17"/>
        <v>2</v>
      </c>
      <c r="H458" s="13" t="s">
        <v>28</v>
      </c>
      <c r="I458" s="13" t="str">
        <f>IFERROR(__xludf.DUMMYFUNCTION("REGEXREPLACE(H458, "".*\s"", """")"),"человек")</f>
        <v>человек</v>
      </c>
      <c r="J458" s="13" t="s">
        <v>29</v>
      </c>
      <c r="K458" s="17" t="str">
        <f>IFERROR(__xludf.DUMMYFUNCTION("REGEXREPLACE(J458, ""^[\d\s]+"", """")"),"значение показателя за год")</f>
        <v>значение показателя за год</v>
      </c>
      <c r="L458" s="16">
        <f t="shared" si="18"/>
        <v>2</v>
      </c>
      <c r="M458" s="13" t="s">
        <v>32</v>
      </c>
      <c r="N458" s="13" t="str">
        <f>IFERROR(__xludf.DUMMYFUNCTION("REGEXEXTRACT(M458, "" (.+)$"")"),"сельское население")</f>
        <v>сельское население</v>
      </c>
      <c r="O458" s="18">
        <v>13.0</v>
      </c>
      <c r="P458" s="18">
        <v>16.0</v>
      </c>
      <c r="Q458" s="18">
        <v>21.0</v>
      </c>
      <c r="R458" s="18">
        <v>8.0</v>
      </c>
      <c r="S458" s="18">
        <v>7.0</v>
      </c>
      <c r="T458" s="18">
        <v>7.0</v>
      </c>
      <c r="U458" s="18">
        <v>18.0</v>
      </c>
      <c r="V458" s="18">
        <v>11.0</v>
      </c>
      <c r="W458" s="18">
        <v>8.0</v>
      </c>
      <c r="X458" s="18">
        <v>8.0</v>
      </c>
      <c r="Y458" s="18">
        <v>8.0</v>
      </c>
      <c r="Z458" s="19" t="str">
        <f t="shared" si="6"/>
        <v/>
      </c>
      <c r="AA458" s="19" t="str">
        <f t="shared" si="19"/>
        <v/>
      </c>
      <c r="AB458" s="19">
        <f t="shared" si="8"/>
        <v>125</v>
      </c>
      <c r="AC458" s="19">
        <f t="shared" si="20"/>
        <v>11.36363636</v>
      </c>
      <c r="AD458" s="19">
        <f t="shared" si="21"/>
        <v>13</v>
      </c>
      <c r="AE458" s="19" t="str">
        <f t="shared" si="22"/>
        <v>Нет моды</v>
      </c>
      <c r="AF458" s="19">
        <f t="shared" si="23"/>
        <v>7</v>
      </c>
      <c r="AG458" s="19">
        <f t="shared" si="24"/>
        <v>21</v>
      </c>
      <c r="AH458" s="20" t="str">
        <f t="shared" si="14"/>
        <v>Город: 61%; Село: 39%</v>
      </c>
      <c r="AI458" s="21"/>
      <c r="AJ458" s="21"/>
      <c r="AK458" s="21"/>
      <c r="AL458" s="22">
        <f t="shared" si="25"/>
        <v>1</v>
      </c>
    </row>
    <row r="459" ht="12.75" customHeight="1">
      <c r="A459" s="13" t="s">
        <v>57</v>
      </c>
      <c r="B459" s="13" t="str">
        <f>IFERROR(__xludf.DUMMYFUNCTION("REGEXREPLACE(A459, ""\d"", """")"),"         Костромская область")</f>
        <v>         Костромская область</v>
      </c>
      <c r="C459" s="14" t="str">
        <f t="shared" si="15"/>
        <v>Костромская область</v>
      </c>
      <c r="D459" s="3">
        <f t="shared" si="16"/>
        <v>2</v>
      </c>
      <c r="E459" s="15" t="s">
        <v>49</v>
      </c>
      <c r="F459" s="13" t="str">
        <f>IFERROR(__xludf.DUMMYFUNCTION("REGEXEXTRACT(E459, ""[А-Яа-я].*"")"),"Цереброваскулярные болезни")</f>
        <v>Цереброваскулярные болезни</v>
      </c>
      <c r="G459" s="16">
        <f t="shared" si="17"/>
        <v>2</v>
      </c>
      <c r="H459" s="13" t="s">
        <v>28</v>
      </c>
      <c r="I459" s="13" t="str">
        <f>IFERROR(__xludf.DUMMYFUNCTION("REGEXREPLACE(H459, "".*\s"", """")"),"человек")</f>
        <v>человек</v>
      </c>
      <c r="J459" s="13" t="s">
        <v>29</v>
      </c>
      <c r="K459" s="17" t="str">
        <f>IFERROR(__xludf.DUMMYFUNCTION("REGEXREPLACE(J459, ""^[\d\s]+"", """")"),"значение показателя за год")</f>
        <v>значение показателя за год</v>
      </c>
      <c r="L459" s="16">
        <f t="shared" si="18"/>
        <v>2</v>
      </c>
      <c r="M459" s="13" t="s">
        <v>30</v>
      </c>
      <c r="N459" s="13" t="str">
        <f>IFERROR(__xludf.DUMMYFUNCTION("REGEXEXTRACT(M459, "" (.+)$"")"),"все население")</f>
        <v>все население</v>
      </c>
      <c r="O459" s="18">
        <v>1933.0</v>
      </c>
      <c r="P459" s="18">
        <v>1818.0</v>
      </c>
      <c r="Q459" s="18">
        <v>1856.0</v>
      </c>
      <c r="R459" s="18">
        <v>1657.0</v>
      </c>
      <c r="S459" s="18">
        <v>1520.0</v>
      </c>
      <c r="T459" s="18">
        <v>1476.0</v>
      </c>
      <c r="U459" s="18">
        <v>1502.0</v>
      </c>
      <c r="V459" s="18">
        <v>1593.0</v>
      </c>
      <c r="W459" s="18">
        <v>1578.0</v>
      </c>
      <c r="X459" s="18">
        <v>1330.0</v>
      </c>
      <c r="Y459" s="18">
        <v>1350.0</v>
      </c>
      <c r="Z459" s="19">
        <f t="shared" si="6"/>
        <v>17613</v>
      </c>
      <c r="AA459" s="19" t="str">
        <f t="shared" si="19"/>
        <v/>
      </c>
      <c r="AB459" s="19" t="str">
        <f t="shared" si="8"/>
        <v/>
      </c>
      <c r="AC459" s="19">
        <f t="shared" si="20"/>
        <v>1601.181818</v>
      </c>
      <c r="AD459" s="19">
        <f t="shared" si="21"/>
        <v>675.5</v>
      </c>
      <c r="AE459" s="19" t="str">
        <f t="shared" si="22"/>
        <v>Нет моды</v>
      </c>
      <c r="AF459" s="19">
        <f t="shared" si="23"/>
        <v>1330</v>
      </c>
      <c r="AG459" s="19">
        <f t="shared" si="24"/>
        <v>1933</v>
      </c>
      <c r="AH459" s="20" t="str">
        <f t="shared" si="14"/>
        <v/>
      </c>
      <c r="AI459" s="21"/>
      <c r="AJ459" s="21"/>
      <c r="AK459" s="21"/>
      <c r="AL459" s="22">
        <f t="shared" si="25"/>
        <v>1</v>
      </c>
    </row>
    <row r="460" ht="12.75" customHeight="1">
      <c r="A460" s="13" t="s">
        <v>57</v>
      </c>
      <c r="B460" s="13" t="str">
        <f>IFERROR(__xludf.DUMMYFUNCTION("REGEXREPLACE(A460, ""\d"", """")"),"         Костромская область")</f>
        <v>         Костромская область</v>
      </c>
      <c r="C460" s="14" t="str">
        <f t="shared" si="15"/>
        <v>Костромская область</v>
      </c>
      <c r="D460" s="3">
        <f t="shared" si="16"/>
        <v>2</v>
      </c>
      <c r="E460" s="15" t="s">
        <v>49</v>
      </c>
      <c r="F460" s="13" t="str">
        <f>IFERROR(__xludf.DUMMYFUNCTION("REGEXEXTRACT(E460, ""[А-Яа-я].*"")"),"Цереброваскулярные болезни")</f>
        <v>Цереброваскулярные болезни</v>
      </c>
      <c r="G460" s="16">
        <f t="shared" si="17"/>
        <v>2</v>
      </c>
      <c r="H460" s="13" t="s">
        <v>28</v>
      </c>
      <c r="I460" s="13" t="str">
        <f>IFERROR(__xludf.DUMMYFUNCTION("REGEXREPLACE(H460, "".*\s"", """")"),"человек")</f>
        <v>человек</v>
      </c>
      <c r="J460" s="13" t="s">
        <v>29</v>
      </c>
      <c r="K460" s="17" t="str">
        <f>IFERROR(__xludf.DUMMYFUNCTION("REGEXREPLACE(J460, ""^[\d\s]+"", """")"),"значение показателя за год")</f>
        <v>значение показателя за год</v>
      </c>
      <c r="L460" s="16">
        <f t="shared" si="18"/>
        <v>2</v>
      </c>
      <c r="M460" s="13" t="s">
        <v>31</v>
      </c>
      <c r="N460" s="13" t="str">
        <f>IFERROR(__xludf.DUMMYFUNCTION("REGEXEXTRACT(M460, "" (.+)$"")"),"городское население")</f>
        <v>городское население</v>
      </c>
      <c r="O460" s="18">
        <v>1313.0</v>
      </c>
      <c r="P460" s="18">
        <v>1228.0</v>
      </c>
      <c r="Q460" s="18">
        <v>1330.0</v>
      </c>
      <c r="R460" s="18">
        <v>1218.0</v>
      </c>
      <c r="S460" s="18">
        <v>1058.0</v>
      </c>
      <c r="T460" s="18">
        <v>1030.0</v>
      </c>
      <c r="U460" s="18">
        <v>1077.0</v>
      </c>
      <c r="V460" s="18">
        <v>1158.0</v>
      </c>
      <c r="W460" s="18">
        <v>1144.0</v>
      </c>
      <c r="X460" s="18">
        <v>952.0</v>
      </c>
      <c r="Y460" s="18">
        <v>955.0</v>
      </c>
      <c r="Z460" s="19" t="str">
        <f t="shared" si="6"/>
        <v/>
      </c>
      <c r="AA460" s="19">
        <f t="shared" si="19"/>
        <v>12463</v>
      </c>
      <c r="AB460" s="19" t="str">
        <f t="shared" si="8"/>
        <v/>
      </c>
      <c r="AC460" s="19">
        <f t="shared" si="20"/>
        <v>1133</v>
      </c>
      <c r="AD460" s="19">
        <f t="shared" si="21"/>
        <v>1330</v>
      </c>
      <c r="AE460" s="19" t="str">
        <f t="shared" si="22"/>
        <v>Нет моды</v>
      </c>
      <c r="AF460" s="19">
        <f t="shared" si="23"/>
        <v>952</v>
      </c>
      <c r="AG460" s="19">
        <f t="shared" si="24"/>
        <v>1330</v>
      </c>
      <c r="AH460" s="20" t="str">
        <f t="shared" si="14"/>
        <v/>
      </c>
      <c r="AI460" s="21"/>
      <c r="AJ460" s="21"/>
      <c r="AK460" s="21"/>
      <c r="AL460" s="22">
        <f t="shared" si="25"/>
        <v>1</v>
      </c>
    </row>
    <row r="461" ht="12.75" customHeight="1">
      <c r="A461" s="13" t="s">
        <v>57</v>
      </c>
      <c r="B461" s="13" t="str">
        <f>IFERROR(__xludf.DUMMYFUNCTION("REGEXREPLACE(A461, ""\d"", """")"),"         Костромская область")</f>
        <v>         Костромская область</v>
      </c>
      <c r="C461" s="14" t="str">
        <f t="shared" si="15"/>
        <v>Костромская область</v>
      </c>
      <c r="D461" s="3">
        <f t="shared" si="16"/>
        <v>2</v>
      </c>
      <c r="E461" s="15" t="s">
        <v>49</v>
      </c>
      <c r="F461" s="13" t="str">
        <f>IFERROR(__xludf.DUMMYFUNCTION("REGEXEXTRACT(E461, ""[А-Яа-я].*"")"),"Цереброваскулярные болезни")</f>
        <v>Цереброваскулярные болезни</v>
      </c>
      <c r="G461" s="16">
        <f t="shared" si="17"/>
        <v>2</v>
      </c>
      <c r="H461" s="13" t="s">
        <v>28</v>
      </c>
      <c r="I461" s="13" t="str">
        <f>IFERROR(__xludf.DUMMYFUNCTION("REGEXREPLACE(H461, "".*\s"", """")"),"человек")</f>
        <v>человек</v>
      </c>
      <c r="J461" s="13" t="s">
        <v>29</v>
      </c>
      <c r="K461" s="17" t="str">
        <f>IFERROR(__xludf.DUMMYFUNCTION("REGEXREPLACE(J461, ""^[\d\s]+"", """")"),"значение показателя за год")</f>
        <v>значение показателя за год</v>
      </c>
      <c r="L461" s="16">
        <f t="shared" si="18"/>
        <v>2</v>
      </c>
      <c r="M461" s="13" t="s">
        <v>32</v>
      </c>
      <c r="N461" s="13" t="str">
        <f>IFERROR(__xludf.DUMMYFUNCTION("REGEXEXTRACT(M461, "" (.+)$"")"),"сельское население")</f>
        <v>сельское население</v>
      </c>
      <c r="O461" s="18">
        <v>620.0</v>
      </c>
      <c r="P461" s="18">
        <v>590.0</v>
      </c>
      <c r="Q461" s="18">
        <v>526.0</v>
      </c>
      <c r="R461" s="18">
        <v>439.0</v>
      </c>
      <c r="S461" s="18">
        <v>462.0</v>
      </c>
      <c r="T461" s="18">
        <v>446.0</v>
      </c>
      <c r="U461" s="18">
        <v>425.0</v>
      </c>
      <c r="V461" s="18">
        <v>435.0</v>
      </c>
      <c r="W461" s="18">
        <v>434.0</v>
      </c>
      <c r="X461" s="18">
        <v>378.0</v>
      </c>
      <c r="Y461" s="18">
        <v>395.0</v>
      </c>
      <c r="Z461" s="19" t="str">
        <f t="shared" si="6"/>
        <v/>
      </c>
      <c r="AA461" s="19" t="str">
        <f t="shared" si="19"/>
        <v/>
      </c>
      <c r="AB461" s="19">
        <f t="shared" si="8"/>
        <v>5150</v>
      </c>
      <c r="AC461" s="19">
        <f t="shared" si="20"/>
        <v>468.1818182</v>
      </c>
      <c r="AD461" s="19">
        <f t="shared" si="21"/>
        <v>786</v>
      </c>
      <c r="AE461" s="19" t="str">
        <f t="shared" si="22"/>
        <v>Нет моды</v>
      </c>
      <c r="AF461" s="19">
        <f t="shared" si="23"/>
        <v>378</v>
      </c>
      <c r="AG461" s="19">
        <f t="shared" si="24"/>
        <v>620</v>
      </c>
      <c r="AH461" s="20" t="str">
        <f t="shared" si="14"/>
        <v>Город: 71%; Село: 29%</v>
      </c>
      <c r="AI461" s="21"/>
      <c r="AJ461" s="21"/>
      <c r="AK461" s="21"/>
      <c r="AL461" s="22">
        <f t="shared" si="25"/>
        <v>1</v>
      </c>
    </row>
    <row r="462" ht="12.75" customHeight="1">
      <c r="A462" s="13" t="s">
        <v>58</v>
      </c>
      <c r="B462" s="13" t="str">
        <f>IFERROR(__xludf.DUMMYFUNCTION("REGEXREPLACE(A462, ""\d"", """")"),"         Курская область")</f>
        <v>         Курская область</v>
      </c>
      <c r="C462" s="14" t="str">
        <f t="shared" si="15"/>
        <v>Курская область</v>
      </c>
      <c r="D462" s="3">
        <f t="shared" si="16"/>
        <v>2</v>
      </c>
      <c r="E462" s="15" t="s">
        <v>27</v>
      </c>
      <c r="F462" s="13" t="str">
        <f>IFERROR(__xludf.DUMMYFUNCTION("REGEXEXTRACT(E462, ""[А-Яа-я].*"")"),"Болезни органов дыхания")</f>
        <v>Болезни органов дыхания</v>
      </c>
      <c r="G462" s="16">
        <f t="shared" si="17"/>
        <v>2</v>
      </c>
      <c r="H462" s="13" t="s">
        <v>28</v>
      </c>
      <c r="I462" s="13" t="str">
        <f>IFERROR(__xludf.DUMMYFUNCTION("REGEXREPLACE(H462, "".*\s"", """")"),"человек")</f>
        <v>человек</v>
      </c>
      <c r="J462" s="13" t="s">
        <v>29</v>
      </c>
      <c r="K462" s="17" t="str">
        <f>IFERROR(__xludf.DUMMYFUNCTION("REGEXREPLACE(J462, ""^[\d\s]+"", """")"),"значение показателя за год")</f>
        <v>значение показателя за год</v>
      </c>
      <c r="L462" s="16">
        <f t="shared" si="18"/>
        <v>2</v>
      </c>
      <c r="M462" s="13" t="s">
        <v>30</v>
      </c>
      <c r="N462" s="13" t="str">
        <f>IFERROR(__xludf.DUMMYFUNCTION("REGEXEXTRACT(M462, "" (.+)$"")"),"все население")</f>
        <v>все население</v>
      </c>
      <c r="O462" s="18">
        <v>769.0</v>
      </c>
      <c r="P462" s="18">
        <v>945.0</v>
      </c>
      <c r="Q462" s="18">
        <v>745.0</v>
      </c>
      <c r="R462" s="18">
        <v>820.0</v>
      </c>
      <c r="S462" s="18">
        <v>818.0</v>
      </c>
      <c r="T462" s="18">
        <v>789.0</v>
      </c>
      <c r="U462" s="18">
        <v>859.0</v>
      </c>
      <c r="V462" s="18">
        <v>1242.0</v>
      </c>
      <c r="W462" s="18">
        <v>1684.0</v>
      </c>
      <c r="X462" s="18">
        <v>1590.0</v>
      </c>
      <c r="Y462" s="18">
        <v>1689.0</v>
      </c>
      <c r="Z462" s="19">
        <f t="shared" si="6"/>
        <v>11950</v>
      </c>
      <c r="AA462" s="19" t="str">
        <f t="shared" si="19"/>
        <v/>
      </c>
      <c r="AB462" s="19" t="str">
        <f t="shared" si="8"/>
        <v/>
      </c>
      <c r="AC462" s="19">
        <f t="shared" si="20"/>
        <v>1086.363636</v>
      </c>
      <c r="AD462" s="19">
        <f t="shared" si="21"/>
        <v>682.5</v>
      </c>
      <c r="AE462" s="19" t="str">
        <f t="shared" si="22"/>
        <v>Нет моды</v>
      </c>
      <c r="AF462" s="19">
        <f t="shared" si="23"/>
        <v>745</v>
      </c>
      <c r="AG462" s="19">
        <f t="shared" si="24"/>
        <v>1689</v>
      </c>
      <c r="AH462" s="20" t="str">
        <f t="shared" si="14"/>
        <v/>
      </c>
      <c r="AI462" s="21"/>
      <c r="AJ462" s="21"/>
      <c r="AK462" s="21"/>
      <c r="AL462" s="22">
        <f t="shared" si="25"/>
        <v>1</v>
      </c>
    </row>
    <row r="463" ht="12.75" customHeight="1">
      <c r="A463" s="13" t="s">
        <v>58</v>
      </c>
      <c r="B463" s="13" t="str">
        <f>IFERROR(__xludf.DUMMYFUNCTION("REGEXREPLACE(A463, ""\d"", """")"),"         Курская область")</f>
        <v>         Курская область</v>
      </c>
      <c r="C463" s="14" t="str">
        <f t="shared" si="15"/>
        <v>Курская область</v>
      </c>
      <c r="D463" s="3">
        <f t="shared" si="16"/>
        <v>2</v>
      </c>
      <c r="E463" s="15" t="s">
        <v>27</v>
      </c>
      <c r="F463" s="13" t="str">
        <f>IFERROR(__xludf.DUMMYFUNCTION("REGEXEXTRACT(E463, ""[А-Яа-я].*"")"),"Болезни органов дыхания")</f>
        <v>Болезни органов дыхания</v>
      </c>
      <c r="G463" s="16">
        <f t="shared" si="17"/>
        <v>2</v>
      </c>
      <c r="H463" s="13" t="s">
        <v>28</v>
      </c>
      <c r="I463" s="13" t="str">
        <f>IFERROR(__xludf.DUMMYFUNCTION("REGEXREPLACE(H463, "".*\s"", """")"),"человек")</f>
        <v>человек</v>
      </c>
      <c r="J463" s="13" t="s">
        <v>29</v>
      </c>
      <c r="K463" s="17" t="str">
        <f>IFERROR(__xludf.DUMMYFUNCTION("REGEXREPLACE(J463, ""^[\d\s]+"", """")"),"значение показателя за год")</f>
        <v>значение показателя за год</v>
      </c>
      <c r="L463" s="16">
        <f t="shared" si="18"/>
        <v>2</v>
      </c>
      <c r="M463" s="13" t="s">
        <v>31</v>
      </c>
      <c r="N463" s="13" t="str">
        <f>IFERROR(__xludf.DUMMYFUNCTION("REGEXEXTRACT(M463, "" (.+)$"")"),"городское население")</f>
        <v>городское население</v>
      </c>
      <c r="O463" s="18">
        <v>339.0</v>
      </c>
      <c r="P463" s="18">
        <v>383.0</v>
      </c>
      <c r="Q463" s="18">
        <v>340.0</v>
      </c>
      <c r="R463" s="18">
        <v>357.0</v>
      </c>
      <c r="S463" s="18">
        <v>381.0</v>
      </c>
      <c r="T463" s="18">
        <v>410.0</v>
      </c>
      <c r="U463" s="18">
        <v>420.0</v>
      </c>
      <c r="V463" s="18">
        <v>728.0</v>
      </c>
      <c r="W463" s="18">
        <v>996.0</v>
      </c>
      <c r="X463" s="18">
        <v>839.0</v>
      </c>
      <c r="Y463" s="18">
        <v>857.0</v>
      </c>
      <c r="Z463" s="19" t="str">
        <f t="shared" si="6"/>
        <v/>
      </c>
      <c r="AA463" s="19">
        <f t="shared" si="19"/>
        <v>6050</v>
      </c>
      <c r="AB463" s="19" t="str">
        <f t="shared" si="8"/>
        <v/>
      </c>
      <c r="AC463" s="19">
        <f t="shared" si="20"/>
        <v>550</v>
      </c>
      <c r="AD463" s="19">
        <f t="shared" si="21"/>
        <v>803.5</v>
      </c>
      <c r="AE463" s="19" t="str">
        <f t="shared" si="22"/>
        <v>Нет моды</v>
      </c>
      <c r="AF463" s="19">
        <f t="shared" si="23"/>
        <v>339</v>
      </c>
      <c r="AG463" s="19">
        <f t="shared" si="24"/>
        <v>996</v>
      </c>
      <c r="AH463" s="20" t="str">
        <f t="shared" si="14"/>
        <v/>
      </c>
      <c r="AI463" s="21"/>
      <c r="AJ463" s="21"/>
      <c r="AK463" s="21"/>
      <c r="AL463" s="22">
        <f t="shared" si="25"/>
        <v>1</v>
      </c>
    </row>
    <row r="464" ht="12.75" customHeight="1">
      <c r="A464" s="13" t="s">
        <v>58</v>
      </c>
      <c r="B464" s="13" t="str">
        <f>IFERROR(__xludf.DUMMYFUNCTION("REGEXREPLACE(A464, ""\d"", """")"),"         Курская область")</f>
        <v>         Курская область</v>
      </c>
      <c r="C464" s="14" t="str">
        <f t="shared" si="15"/>
        <v>Курская область</v>
      </c>
      <c r="D464" s="3">
        <f t="shared" si="16"/>
        <v>2</v>
      </c>
      <c r="E464" s="15" t="s">
        <v>27</v>
      </c>
      <c r="F464" s="13" t="str">
        <f>IFERROR(__xludf.DUMMYFUNCTION("REGEXEXTRACT(E464, ""[А-Яа-я].*"")"),"Болезни органов дыхания")</f>
        <v>Болезни органов дыхания</v>
      </c>
      <c r="G464" s="16">
        <f t="shared" si="17"/>
        <v>2</v>
      </c>
      <c r="H464" s="13" t="s">
        <v>28</v>
      </c>
      <c r="I464" s="13" t="str">
        <f>IFERROR(__xludf.DUMMYFUNCTION("REGEXREPLACE(H464, "".*\s"", """")"),"человек")</f>
        <v>человек</v>
      </c>
      <c r="J464" s="13" t="s">
        <v>29</v>
      </c>
      <c r="K464" s="17" t="str">
        <f>IFERROR(__xludf.DUMMYFUNCTION("REGEXREPLACE(J464, ""^[\d\s]+"", """")"),"значение показателя за год")</f>
        <v>значение показателя за год</v>
      </c>
      <c r="L464" s="16">
        <f t="shared" si="18"/>
        <v>2</v>
      </c>
      <c r="M464" s="13" t="s">
        <v>32</v>
      </c>
      <c r="N464" s="13" t="str">
        <f>IFERROR(__xludf.DUMMYFUNCTION("REGEXEXTRACT(M464, "" (.+)$"")"),"сельское население")</f>
        <v>сельское население</v>
      </c>
      <c r="O464" s="18">
        <v>430.0</v>
      </c>
      <c r="P464" s="18">
        <v>562.0</v>
      </c>
      <c r="Q464" s="18">
        <v>405.0</v>
      </c>
      <c r="R464" s="18">
        <v>463.0</v>
      </c>
      <c r="S464" s="18">
        <v>437.0</v>
      </c>
      <c r="T464" s="18">
        <v>379.0</v>
      </c>
      <c r="U464" s="18">
        <v>439.0</v>
      </c>
      <c r="V464" s="18">
        <v>514.0</v>
      </c>
      <c r="W464" s="18">
        <v>688.0</v>
      </c>
      <c r="X464" s="18">
        <v>751.0</v>
      </c>
      <c r="Y464" s="18">
        <v>832.0</v>
      </c>
      <c r="Z464" s="19" t="str">
        <f t="shared" si="6"/>
        <v/>
      </c>
      <c r="AA464" s="19" t="str">
        <f t="shared" si="19"/>
        <v/>
      </c>
      <c r="AB464" s="19">
        <f t="shared" si="8"/>
        <v>5900</v>
      </c>
      <c r="AC464" s="19">
        <f t="shared" si="20"/>
        <v>536.3636364</v>
      </c>
      <c r="AD464" s="19">
        <f t="shared" si="21"/>
        <v>438</v>
      </c>
      <c r="AE464" s="19" t="str">
        <f t="shared" si="22"/>
        <v>Нет моды</v>
      </c>
      <c r="AF464" s="19">
        <f t="shared" si="23"/>
        <v>379</v>
      </c>
      <c r="AG464" s="19">
        <f t="shared" si="24"/>
        <v>832</v>
      </c>
      <c r="AH464" s="20" t="str">
        <f t="shared" si="14"/>
        <v>Город: 51%; Село: 49%</v>
      </c>
      <c r="AI464" s="21"/>
      <c r="AJ464" s="21"/>
      <c r="AK464" s="21"/>
      <c r="AL464" s="22">
        <f t="shared" si="25"/>
        <v>1</v>
      </c>
    </row>
    <row r="465" ht="12.75" customHeight="1">
      <c r="A465" s="13" t="s">
        <v>58</v>
      </c>
      <c r="B465" s="13" t="str">
        <f>IFERROR(__xludf.DUMMYFUNCTION("REGEXREPLACE(A465, ""\d"", """")"),"         Курская область")</f>
        <v>         Курская область</v>
      </c>
      <c r="C465" s="14" t="str">
        <f t="shared" si="15"/>
        <v>Курская область</v>
      </c>
      <c r="D465" s="3">
        <f t="shared" si="16"/>
        <v>2</v>
      </c>
      <c r="E465" s="15" t="s">
        <v>33</v>
      </c>
      <c r="F465" s="13" t="str">
        <f>IFERROR(__xludf.DUMMYFUNCTION("REGEXEXTRACT(E465, ""[А-Яа-я].*"")"),"Болезни органов пищеварения")</f>
        <v>Болезни органов пищеварения</v>
      </c>
      <c r="G465" s="16">
        <f t="shared" si="17"/>
        <v>2</v>
      </c>
      <c r="H465" s="13" t="s">
        <v>28</v>
      </c>
      <c r="I465" s="13" t="str">
        <f>IFERROR(__xludf.DUMMYFUNCTION("REGEXREPLACE(H465, "".*\s"", """")"),"человек")</f>
        <v>человек</v>
      </c>
      <c r="J465" s="13" t="s">
        <v>29</v>
      </c>
      <c r="K465" s="17" t="str">
        <f>IFERROR(__xludf.DUMMYFUNCTION("REGEXREPLACE(J465, ""^[\d\s]+"", """")"),"значение показателя за год")</f>
        <v>значение показателя за год</v>
      </c>
      <c r="L465" s="16">
        <f t="shared" si="18"/>
        <v>2</v>
      </c>
      <c r="M465" s="13" t="s">
        <v>30</v>
      </c>
      <c r="N465" s="13" t="str">
        <f>IFERROR(__xludf.DUMMYFUNCTION("REGEXEXTRACT(M465, "" (.+)$"")"),"все население")</f>
        <v>все население</v>
      </c>
      <c r="O465" s="18">
        <v>758.0</v>
      </c>
      <c r="P465" s="18">
        <v>822.0</v>
      </c>
      <c r="Q465" s="18">
        <v>898.0</v>
      </c>
      <c r="R465" s="18">
        <v>938.0</v>
      </c>
      <c r="S465" s="18">
        <v>771.0</v>
      </c>
      <c r="T465" s="18">
        <v>809.0</v>
      </c>
      <c r="U465" s="18">
        <v>813.0</v>
      </c>
      <c r="V465" s="18">
        <v>925.0</v>
      </c>
      <c r="W465" s="18">
        <v>903.0</v>
      </c>
      <c r="X465" s="18">
        <v>940.0</v>
      </c>
      <c r="Y465" s="18">
        <v>953.0</v>
      </c>
      <c r="Z465" s="19">
        <f t="shared" si="6"/>
        <v>9530</v>
      </c>
      <c r="AA465" s="19" t="str">
        <f t="shared" si="19"/>
        <v/>
      </c>
      <c r="AB465" s="19" t="str">
        <f t="shared" si="8"/>
        <v/>
      </c>
      <c r="AC465" s="19">
        <f t="shared" si="20"/>
        <v>866.3636364</v>
      </c>
      <c r="AD465" s="19">
        <f t="shared" si="21"/>
        <v>764.5</v>
      </c>
      <c r="AE465" s="19" t="str">
        <f t="shared" si="22"/>
        <v>Нет моды</v>
      </c>
      <c r="AF465" s="19">
        <f t="shared" si="23"/>
        <v>758</v>
      </c>
      <c r="AG465" s="19">
        <f t="shared" si="24"/>
        <v>953</v>
      </c>
      <c r="AH465" s="20" t="str">
        <f t="shared" si="14"/>
        <v/>
      </c>
      <c r="AI465" s="21"/>
      <c r="AJ465" s="21"/>
      <c r="AK465" s="21"/>
      <c r="AL465" s="22">
        <f t="shared" si="25"/>
        <v>1</v>
      </c>
    </row>
    <row r="466" ht="12.75" customHeight="1">
      <c r="A466" s="13" t="s">
        <v>58</v>
      </c>
      <c r="B466" s="13" t="str">
        <f>IFERROR(__xludf.DUMMYFUNCTION("REGEXREPLACE(A466, ""\d"", """")"),"         Курская область")</f>
        <v>         Курская область</v>
      </c>
      <c r="C466" s="14" t="str">
        <f t="shared" si="15"/>
        <v>Курская область</v>
      </c>
      <c r="D466" s="3">
        <f t="shared" si="16"/>
        <v>2</v>
      </c>
      <c r="E466" s="15" t="s">
        <v>33</v>
      </c>
      <c r="F466" s="13" t="str">
        <f>IFERROR(__xludf.DUMMYFUNCTION("REGEXEXTRACT(E466, ""[А-Яа-я].*"")"),"Болезни органов пищеварения")</f>
        <v>Болезни органов пищеварения</v>
      </c>
      <c r="G466" s="16">
        <f t="shared" si="17"/>
        <v>2</v>
      </c>
      <c r="H466" s="13" t="s">
        <v>28</v>
      </c>
      <c r="I466" s="13" t="str">
        <f>IFERROR(__xludf.DUMMYFUNCTION("REGEXREPLACE(H466, "".*\s"", """")"),"человек")</f>
        <v>человек</v>
      </c>
      <c r="J466" s="13" t="s">
        <v>29</v>
      </c>
      <c r="K466" s="17" t="str">
        <f>IFERROR(__xludf.DUMMYFUNCTION("REGEXREPLACE(J466, ""^[\d\s]+"", """")"),"значение показателя за год")</f>
        <v>значение показателя за год</v>
      </c>
      <c r="L466" s="16">
        <f t="shared" si="18"/>
        <v>2</v>
      </c>
      <c r="M466" s="13" t="s">
        <v>31</v>
      </c>
      <c r="N466" s="13" t="str">
        <f>IFERROR(__xludf.DUMMYFUNCTION("REGEXEXTRACT(M466, "" (.+)$"")"),"городское население")</f>
        <v>городское население</v>
      </c>
      <c r="O466" s="18">
        <v>516.0</v>
      </c>
      <c r="P466" s="18">
        <v>538.0</v>
      </c>
      <c r="Q466" s="18">
        <v>586.0</v>
      </c>
      <c r="R466" s="18">
        <v>602.0</v>
      </c>
      <c r="S466" s="18">
        <v>513.0</v>
      </c>
      <c r="T466" s="18">
        <v>546.0</v>
      </c>
      <c r="U466" s="18">
        <v>508.0</v>
      </c>
      <c r="V466" s="18">
        <v>640.0</v>
      </c>
      <c r="W466" s="18">
        <v>567.0</v>
      </c>
      <c r="X466" s="18">
        <v>653.0</v>
      </c>
      <c r="Y466" s="18">
        <v>626.0</v>
      </c>
      <c r="Z466" s="19" t="str">
        <f t="shared" si="6"/>
        <v/>
      </c>
      <c r="AA466" s="19">
        <f t="shared" si="19"/>
        <v>6295</v>
      </c>
      <c r="AB466" s="19" t="str">
        <f t="shared" si="8"/>
        <v/>
      </c>
      <c r="AC466" s="19">
        <f t="shared" si="20"/>
        <v>572.2727273</v>
      </c>
      <c r="AD466" s="19">
        <f t="shared" si="21"/>
        <v>705.5</v>
      </c>
      <c r="AE466" s="19" t="str">
        <f t="shared" si="22"/>
        <v>Нет моды</v>
      </c>
      <c r="AF466" s="19">
        <f t="shared" si="23"/>
        <v>508</v>
      </c>
      <c r="AG466" s="19">
        <f t="shared" si="24"/>
        <v>653</v>
      </c>
      <c r="AH466" s="20" t="str">
        <f t="shared" si="14"/>
        <v/>
      </c>
      <c r="AI466" s="21"/>
      <c r="AJ466" s="21"/>
      <c r="AK466" s="21"/>
      <c r="AL466" s="22">
        <f t="shared" si="25"/>
        <v>1</v>
      </c>
    </row>
    <row r="467" ht="12.75" customHeight="1">
      <c r="A467" s="13" t="s">
        <v>58</v>
      </c>
      <c r="B467" s="13" t="str">
        <f>IFERROR(__xludf.DUMMYFUNCTION("REGEXREPLACE(A467, ""\d"", """")"),"         Курская область")</f>
        <v>         Курская область</v>
      </c>
      <c r="C467" s="14" t="str">
        <f t="shared" si="15"/>
        <v>Курская область</v>
      </c>
      <c r="D467" s="3">
        <f t="shared" si="16"/>
        <v>2</v>
      </c>
      <c r="E467" s="15" t="s">
        <v>33</v>
      </c>
      <c r="F467" s="13" t="str">
        <f>IFERROR(__xludf.DUMMYFUNCTION("REGEXEXTRACT(E467, ""[А-Яа-я].*"")"),"Болезни органов пищеварения")</f>
        <v>Болезни органов пищеварения</v>
      </c>
      <c r="G467" s="16">
        <f t="shared" si="17"/>
        <v>2</v>
      </c>
      <c r="H467" s="13" t="s">
        <v>28</v>
      </c>
      <c r="I467" s="13" t="str">
        <f>IFERROR(__xludf.DUMMYFUNCTION("REGEXREPLACE(H467, "".*\s"", """")"),"человек")</f>
        <v>человек</v>
      </c>
      <c r="J467" s="13" t="s">
        <v>29</v>
      </c>
      <c r="K467" s="17" t="str">
        <f>IFERROR(__xludf.DUMMYFUNCTION("REGEXREPLACE(J467, ""^[\d\s]+"", """")"),"значение показателя за год")</f>
        <v>значение показателя за год</v>
      </c>
      <c r="L467" s="16">
        <f t="shared" si="18"/>
        <v>2</v>
      </c>
      <c r="M467" s="13" t="s">
        <v>32</v>
      </c>
      <c r="N467" s="13" t="str">
        <f>IFERROR(__xludf.DUMMYFUNCTION("REGEXEXTRACT(M467, "" (.+)$"")"),"сельское население")</f>
        <v>сельское население</v>
      </c>
      <c r="O467" s="18">
        <v>242.0</v>
      </c>
      <c r="P467" s="18">
        <v>284.0</v>
      </c>
      <c r="Q467" s="18">
        <v>312.0</v>
      </c>
      <c r="R467" s="18">
        <v>336.0</v>
      </c>
      <c r="S467" s="18">
        <v>258.0</v>
      </c>
      <c r="T467" s="18">
        <v>263.0</v>
      </c>
      <c r="U467" s="18">
        <v>305.0</v>
      </c>
      <c r="V467" s="18">
        <v>285.0</v>
      </c>
      <c r="W467" s="18">
        <v>336.0</v>
      </c>
      <c r="X467" s="18">
        <v>287.0</v>
      </c>
      <c r="Y467" s="18">
        <v>327.0</v>
      </c>
      <c r="Z467" s="19" t="str">
        <f t="shared" si="6"/>
        <v/>
      </c>
      <c r="AA467" s="19" t="str">
        <f t="shared" si="19"/>
        <v/>
      </c>
      <c r="AB467" s="19">
        <f t="shared" si="8"/>
        <v>3235</v>
      </c>
      <c r="AC467" s="19">
        <f t="shared" si="20"/>
        <v>294.0909091</v>
      </c>
      <c r="AD467" s="19">
        <f t="shared" si="21"/>
        <v>422</v>
      </c>
      <c r="AE467" s="19" t="str">
        <f t="shared" si="22"/>
        <v>Нет моды</v>
      </c>
      <c r="AF467" s="19">
        <f t="shared" si="23"/>
        <v>242</v>
      </c>
      <c r="AG467" s="19">
        <f t="shared" si="24"/>
        <v>336</v>
      </c>
      <c r="AH467" s="20" t="str">
        <f t="shared" si="14"/>
        <v>Город: 66%; Село: 34%</v>
      </c>
      <c r="AI467" s="21"/>
      <c r="AJ467" s="21"/>
      <c r="AK467" s="21"/>
      <c r="AL467" s="22">
        <f t="shared" si="25"/>
        <v>1</v>
      </c>
    </row>
    <row r="468" ht="12.75" customHeight="1">
      <c r="A468" s="13" t="s">
        <v>58</v>
      </c>
      <c r="B468" s="13" t="str">
        <f>IFERROR(__xludf.DUMMYFUNCTION("REGEXREPLACE(A468, ""\d"", """")"),"         Курская область")</f>
        <v>         Курская область</v>
      </c>
      <c r="C468" s="14" t="str">
        <f t="shared" si="15"/>
        <v>Курская область</v>
      </c>
      <c r="D468" s="3">
        <f t="shared" si="16"/>
        <v>2</v>
      </c>
      <c r="E468" s="15" t="s">
        <v>34</v>
      </c>
      <c r="F468" s="13" t="str">
        <f>IFERROR(__xludf.DUMMYFUNCTION("REGEXEXTRACT(E468, ""[А-Яа-я].*"")"),"Болезни системы кровообращения")</f>
        <v>Болезни системы кровообращения</v>
      </c>
      <c r="G468" s="16">
        <f t="shared" si="17"/>
        <v>2</v>
      </c>
      <c r="H468" s="13" t="s">
        <v>28</v>
      </c>
      <c r="I468" s="13" t="str">
        <f>IFERROR(__xludf.DUMMYFUNCTION("REGEXREPLACE(H468, "".*\s"", """")"),"человек")</f>
        <v>человек</v>
      </c>
      <c r="J468" s="13" t="s">
        <v>29</v>
      </c>
      <c r="K468" s="17" t="str">
        <f>IFERROR(__xludf.DUMMYFUNCTION("REGEXREPLACE(J468, ""^[\d\s]+"", """")"),"значение показателя за год")</f>
        <v>значение показателя за год</v>
      </c>
      <c r="L468" s="16">
        <f t="shared" si="18"/>
        <v>2</v>
      </c>
      <c r="M468" s="13" t="s">
        <v>30</v>
      </c>
      <c r="N468" s="13" t="str">
        <f>IFERROR(__xludf.DUMMYFUNCTION("REGEXEXTRACT(M468, "" (.+)$"")"),"все население")</f>
        <v>все население</v>
      </c>
      <c r="O468" s="18">
        <v>8725.0</v>
      </c>
      <c r="P468" s="18">
        <v>8752.0</v>
      </c>
      <c r="Q468" s="18">
        <v>8849.0</v>
      </c>
      <c r="R468" s="18">
        <v>8516.0</v>
      </c>
      <c r="S468" s="18">
        <v>7853.0</v>
      </c>
      <c r="T468" s="18">
        <v>7834.0</v>
      </c>
      <c r="U468" s="18">
        <v>7627.0</v>
      </c>
      <c r="V468" s="18">
        <v>8726.0</v>
      </c>
      <c r="W468" s="18">
        <v>8043.0</v>
      </c>
      <c r="X468" s="18">
        <v>6044.0</v>
      </c>
      <c r="Y468" s="18">
        <v>6236.0</v>
      </c>
      <c r="Z468" s="19">
        <f t="shared" si="6"/>
        <v>87205</v>
      </c>
      <c r="AA468" s="19" t="str">
        <f t="shared" si="19"/>
        <v/>
      </c>
      <c r="AB468" s="19" t="str">
        <f t="shared" si="8"/>
        <v/>
      </c>
      <c r="AC468" s="19">
        <f t="shared" si="20"/>
        <v>7927.727273</v>
      </c>
      <c r="AD468" s="19">
        <f t="shared" si="21"/>
        <v>3190</v>
      </c>
      <c r="AE468" s="19" t="str">
        <f t="shared" si="22"/>
        <v>Нет моды</v>
      </c>
      <c r="AF468" s="19">
        <f t="shared" si="23"/>
        <v>6044</v>
      </c>
      <c r="AG468" s="19">
        <f t="shared" si="24"/>
        <v>8849</v>
      </c>
      <c r="AH468" s="20" t="str">
        <f t="shared" si="14"/>
        <v/>
      </c>
      <c r="AI468" s="21"/>
      <c r="AJ468" s="21"/>
      <c r="AK468" s="21"/>
      <c r="AL468" s="22">
        <f t="shared" si="25"/>
        <v>1</v>
      </c>
    </row>
    <row r="469" ht="12.75" customHeight="1">
      <c r="A469" s="13" t="s">
        <v>58</v>
      </c>
      <c r="B469" s="13" t="str">
        <f>IFERROR(__xludf.DUMMYFUNCTION("REGEXREPLACE(A469, ""\d"", """")"),"         Курская область")</f>
        <v>         Курская область</v>
      </c>
      <c r="C469" s="14" t="str">
        <f t="shared" si="15"/>
        <v>Курская область</v>
      </c>
      <c r="D469" s="3">
        <f t="shared" si="16"/>
        <v>2</v>
      </c>
      <c r="E469" s="15" t="s">
        <v>34</v>
      </c>
      <c r="F469" s="13" t="str">
        <f>IFERROR(__xludf.DUMMYFUNCTION("REGEXEXTRACT(E469, ""[А-Яа-я].*"")"),"Болезни системы кровообращения")</f>
        <v>Болезни системы кровообращения</v>
      </c>
      <c r="G469" s="16">
        <f t="shared" si="17"/>
        <v>2</v>
      </c>
      <c r="H469" s="13" t="s">
        <v>28</v>
      </c>
      <c r="I469" s="13" t="str">
        <f>IFERROR(__xludf.DUMMYFUNCTION("REGEXREPLACE(H469, "".*\s"", """")"),"человек")</f>
        <v>человек</v>
      </c>
      <c r="J469" s="13" t="s">
        <v>29</v>
      </c>
      <c r="K469" s="17" t="str">
        <f>IFERROR(__xludf.DUMMYFUNCTION("REGEXREPLACE(J469, ""^[\d\s]+"", """")"),"значение показателя за год")</f>
        <v>значение показателя за год</v>
      </c>
      <c r="L469" s="16">
        <f t="shared" si="18"/>
        <v>2</v>
      </c>
      <c r="M469" s="13" t="s">
        <v>31</v>
      </c>
      <c r="N469" s="13" t="str">
        <f>IFERROR(__xludf.DUMMYFUNCTION("REGEXEXTRACT(M469, "" (.+)$"")"),"городское население")</f>
        <v>городское население</v>
      </c>
      <c r="O469" s="18">
        <v>5129.0</v>
      </c>
      <c r="P469" s="18">
        <v>5141.0</v>
      </c>
      <c r="Q469" s="18">
        <v>5289.0</v>
      </c>
      <c r="R469" s="18">
        <v>5021.0</v>
      </c>
      <c r="S469" s="18">
        <v>4861.0</v>
      </c>
      <c r="T469" s="18">
        <v>4848.0</v>
      </c>
      <c r="U469" s="18">
        <v>4815.0</v>
      </c>
      <c r="V469" s="18">
        <v>5679.0</v>
      </c>
      <c r="W469" s="18">
        <v>5176.0</v>
      </c>
      <c r="X469" s="18">
        <v>3768.0</v>
      </c>
      <c r="Y469" s="18">
        <v>4016.0</v>
      </c>
      <c r="Z469" s="19" t="str">
        <f t="shared" si="6"/>
        <v/>
      </c>
      <c r="AA469" s="19">
        <f t="shared" si="19"/>
        <v>53743</v>
      </c>
      <c r="AB469" s="19" t="str">
        <f t="shared" si="8"/>
        <v/>
      </c>
      <c r="AC469" s="19">
        <f t="shared" si="20"/>
        <v>4885.727273</v>
      </c>
      <c r="AD469" s="19">
        <f t="shared" si="21"/>
        <v>5861.5</v>
      </c>
      <c r="AE469" s="19" t="str">
        <f t="shared" si="22"/>
        <v>Нет моды</v>
      </c>
      <c r="AF469" s="19">
        <f t="shared" si="23"/>
        <v>3768</v>
      </c>
      <c r="AG469" s="19">
        <f t="shared" si="24"/>
        <v>5679</v>
      </c>
      <c r="AH469" s="20" t="str">
        <f t="shared" si="14"/>
        <v/>
      </c>
      <c r="AI469" s="21"/>
      <c r="AJ469" s="21"/>
      <c r="AK469" s="21"/>
      <c r="AL469" s="22">
        <f t="shared" si="25"/>
        <v>1</v>
      </c>
    </row>
    <row r="470" ht="12.75" customHeight="1">
      <c r="A470" s="13" t="s">
        <v>58</v>
      </c>
      <c r="B470" s="13" t="str">
        <f>IFERROR(__xludf.DUMMYFUNCTION("REGEXREPLACE(A470, ""\d"", """")"),"         Курская область")</f>
        <v>         Курская область</v>
      </c>
      <c r="C470" s="14" t="str">
        <f t="shared" si="15"/>
        <v>Курская область</v>
      </c>
      <c r="D470" s="3">
        <f t="shared" si="16"/>
        <v>2</v>
      </c>
      <c r="E470" s="15" t="s">
        <v>34</v>
      </c>
      <c r="F470" s="13" t="str">
        <f>IFERROR(__xludf.DUMMYFUNCTION("REGEXEXTRACT(E470, ""[А-Яа-я].*"")"),"Болезни системы кровообращения")</f>
        <v>Болезни системы кровообращения</v>
      </c>
      <c r="G470" s="16">
        <f t="shared" si="17"/>
        <v>2</v>
      </c>
      <c r="H470" s="13" t="s">
        <v>28</v>
      </c>
      <c r="I470" s="13" t="str">
        <f>IFERROR(__xludf.DUMMYFUNCTION("REGEXREPLACE(H470, "".*\s"", """")"),"человек")</f>
        <v>человек</v>
      </c>
      <c r="J470" s="13" t="s">
        <v>29</v>
      </c>
      <c r="K470" s="17" t="str">
        <f>IFERROR(__xludf.DUMMYFUNCTION("REGEXREPLACE(J470, ""^[\d\s]+"", """")"),"значение показателя за год")</f>
        <v>значение показателя за год</v>
      </c>
      <c r="L470" s="16">
        <f t="shared" si="18"/>
        <v>2</v>
      </c>
      <c r="M470" s="13" t="s">
        <v>32</v>
      </c>
      <c r="N470" s="13" t="str">
        <f>IFERROR(__xludf.DUMMYFUNCTION("REGEXEXTRACT(M470, "" (.+)$"")"),"сельское население")</f>
        <v>сельское население</v>
      </c>
      <c r="O470" s="18">
        <v>3596.0</v>
      </c>
      <c r="P470" s="18">
        <v>3611.0</v>
      </c>
      <c r="Q470" s="18">
        <v>3560.0</v>
      </c>
      <c r="R470" s="18">
        <v>3495.0</v>
      </c>
      <c r="S470" s="18">
        <v>2992.0</v>
      </c>
      <c r="T470" s="18">
        <v>2986.0</v>
      </c>
      <c r="U470" s="18">
        <v>2812.0</v>
      </c>
      <c r="V470" s="18">
        <v>3047.0</v>
      </c>
      <c r="W470" s="18">
        <v>2867.0</v>
      </c>
      <c r="X470" s="18">
        <v>2276.0</v>
      </c>
      <c r="Y470" s="18">
        <v>2220.0</v>
      </c>
      <c r="Z470" s="19" t="str">
        <f t="shared" si="6"/>
        <v/>
      </c>
      <c r="AA470" s="19" t="str">
        <f t="shared" si="19"/>
        <v/>
      </c>
      <c r="AB470" s="19">
        <f t="shared" si="8"/>
        <v>33462</v>
      </c>
      <c r="AC470" s="19">
        <f t="shared" si="20"/>
        <v>3042</v>
      </c>
      <c r="AD470" s="19">
        <f t="shared" si="21"/>
        <v>3689.5</v>
      </c>
      <c r="AE470" s="19" t="str">
        <f t="shared" si="22"/>
        <v>Нет моды</v>
      </c>
      <c r="AF470" s="19">
        <f t="shared" si="23"/>
        <v>2220</v>
      </c>
      <c r="AG470" s="19">
        <f t="shared" si="24"/>
        <v>3611</v>
      </c>
      <c r="AH470" s="20" t="str">
        <f t="shared" si="14"/>
        <v>Город: 62%; Село: 38%</v>
      </c>
      <c r="AI470" s="21"/>
      <c r="AJ470" s="21"/>
      <c r="AK470" s="21"/>
      <c r="AL470" s="22">
        <f t="shared" si="25"/>
        <v>1</v>
      </c>
    </row>
    <row r="471" ht="12.75" customHeight="1">
      <c r="A471" s="13" t="s">
        <v>58</v>
      </c>
      <c r="B471" s="13" t="str">
        <f>IFERROR(__xludf.DUMMYFUNCTION("REGEXREPLACE(A471, ""\d"", """")"),"         Курская область")</f>
        <v>         Курская область</v>
      </c>
      <c r="C471" s="14" t="str">
        <f t="shared" si="15"/>
        <v>Курская область</v>
      </c>
      <c r="D471" s="3">
        <f t="shared" si="16"/>
        <v>2</v>
      </c>
      <c r="E471" s="15" t="s">
        <v>35</v>
      </c>
      <c r="F471" s="13" t="str">
        <f>IFERROR(__xludf.DUMMYFUNCTION("REGEXEXTRACT(E471, ""[А-Яа-я].*"")"),"внешние причины")</f>
        <v>внешние причины</v>
      </c>
      <c r="G471" s="16">
        <f t="shared" si="17"/>
        <v>2</v>
      </c>
      <c r="H471" s="13" t="s">
        <v>28</v>
      </c>
      <c r="I471" s="13" t="str">
        <f>IFERROR(__xludf.DUMMYFUNCTION("REGEXREPLACE(H471, "".*\s"", """")"),"человек")</f>
        <v>человек</v>
      </c>
      <c r="J471" s="13" t="s">
        <v>29</v>
      </c>
      <c r="K471" s="17" t="str">
        <f>IFERROR(__xludf.DUMMYFUNCTION("REGEXREPLACE(J471, ""^[\d\s]+"", """")"),"значение показателя за год")</f>
        <v>значение показателя за год</v>
      </c>
      <c r="L471" s="16">
        <f t="shared" si="18"/>
        <v>2</v>
      </c>
      <c r="M471" s="13" t="s">
        <v>30</v>
      </c>
      <c r="N471" s="13" t="str">
        <f>IFERROR(__xludf.DUMMYFUNCTION("REGEXEXTRACT(M471, "" (.+)$"")"),"все население")</f>
        <v>все население</v>
      </c>
      <c r="O471" s="18">
        <v>1327.0</v>
      </c>
      <c r="P471" s="18">
        <v>1273.0</v>
      </c>
      <c r="Q471" s="18">
        <v>1192.0</v>
      </c>
      <c r="R471" s="18">
        <v>1133.0</v>
      </c>
      <c r="S471" s="18">
        <v>947.0</v>
      </c>
      <c r="T471" s="18">
        <v>974.0</v>
      </c>
      <c r="U471" s="18">
        <v>993.0</v>
      </c>
      <c r="V471" s="18">
        <v>953.0</v>
      </c>
      <c r="W471" s="18">
        <v>914.0</v>
      </c>
      <c r="X471" s="18">
        <v>1021.0</v>
      </c>
      <c r="Y471" s="18">
        <v>1071.0</v>
      </c>
      <c r="Z471" s="19">
        <f t="shared" si="6"/>
        <v>11798</v>
      </c>
      <c r="AA471" s="19" t="str">
        <f t="shared" si="19"/>
        <v/>
      </c>
      <c r="AB471" s="19" t="str">
        <f t="shared" si="8"/>
        <v/>
      </c>
      <c r="AC471" s="19">
        <f t="shared" si="20"/>
        <v>1072.545455</v>
      </c>
      <c r="AD471" s="19">
        <f t="shared" si="21"/>
        <v>1773.5</v>
      </c>
      <c r="AE471" s="19" t="str">
        <f t="shared" si="22"/>
        <v>Нет моды</v>
      </c>
      <c r="AF471" s="19">
        <f t="shared" si="23"/>
        <v>914</v>
      </c>
      <c r="AG471" s="19">
        <f t="shared" si="24"/>
        <v>1327</v>
      </c>
      <c r="AH471" s="20" t="str">
        <f t="shared" si="14"/>
        <v/>
      </c>
      <c r="AI471" s="21"/>
      <c r="AJ471" s="21"/>
      <c r="AK471" s="21"/>
      <c r="AL471" s="22">
        <f t="shared" si="25"/>
        <v>1</v>
      </c>
    </row>
    <row r="472" ht="12.75" customHeight="1">
      <c r="A472" s="13" t="s">
        <v>58</v>
      </c>
      <c r="B472" s="13" t="str">
        <f>IFERROR(__xludf.DUMMYFUNCTION("REGEXREPLACE(A472, ""\d"", """")"),"         Курская область")</f>
        <v>         Курская область</v>
      </c>
      <c r="C472" s="14" t="str">
        <f t="shared" si="15"/>
        <v>Курская область</v>
      </c>
      <c r="D472" s="3">
        <f t="shared" si="16"/>
        <v>2</v>
      </c>
      <c r="E472" s="15" t="s">
        <v>35</v>
      </c>
      <c r="F472" s="13" t="str">
        <f>IFERROR(__xludf.DUMMYFUNCTION("REGEXEXTRACT(E472, ""[А-Яа-я].*"")"),"внешние причины")</f>
        <v>внешние причины</v>
      </c>
      <c r="G472" s="16">
        <f t="shared" si="17"/>
        <v>2</v>
      </c>
      <c r="H472" s="13" t="s">
        <v>28</v>
      </c>
      <c r="I472" s="13" t="str">
        <f>IFERROR(__xludf.DUMMYFUNCTION("REGEXREPLACE(H472, "".*\s"", """")"),"человек")</f>
        <v>человек</v>
      </c>
      <c r="J472" s="13" t="s">
        <v>29</v>
      </c>
      <c r="K472" s="17" t="str">
        <f>IFERROR(__xludf.DUMMYFUNCTION("REGEXREPLACE(J472, ""^[\d\s]+"", """")"),"значение показателя за год")</f>
        <v>значение показателя за год</v>
      </c>
      <c r="L472" s="16">
        <f t="shared" si="18"/>
        <v>2</v>
      </c>
      <c r="M472" s="13" t="s">
        <v>31</v>
      </c>
      <c r="N472" s="13" t="str">
        <f>IFERROR(__xludf.DUMMYFUNCTION("REGEXEXTRACT(M472, "" (.+)$"")"),"городское население")</f>
        <v>городское население</v>
      </c>
      <c r="O472" s="18">
        <v>718.0</v>
      </c>
      <c r="P472" s="18">
        <v>709.0</v>
      </c>
      <c r="Q472" s="18">
        <v>663.0</v>
      </c>
      <c r="R472" s="18">
        <v>605.0</v>
      </c>
      <c r="S472" s="18">
        <v>534.0</v>
      </c>
      <c r="T472" s="18">
        <v>520.0</v>
      </c>
      <c r="U472" s="18">
        <v>551.0</v>
      </c>
      <c r="V472" s="18">
        <v>557.0</v>
      </c>
      <c r="W472" s="18">
        <v>526.0</v>
      </c>
      <c r="X472" s="18">
        <v>591.0</v>
      </c>
      <c r="Y472" s="18">
        <v>624.0</v>
      </c>
      <c r="Z472" s="19" t="str">
        <f t="shared" si="6"/>
        <v/>
      </c>
      <c r="AA472" s="19">
        <f t="shared" si="19"/>
        <v>6598</v>
      </c>
      <c r="AB472" s="19" t="str">
        <f t="shared" si="8"/>
        <v/>
      </c>
      <c r="AC472" s="19">
        <f t="shared" si="20"/>
        <v>599.8181818</v>
      </c>
      <c r="AD472" s="19">
        <f t="shared" si="21"/>
        <v>816</v>
      </c>
      <c r="AE472" s="19" t="str">
        <f t="shared" si="22"/>
        <v>Нет моды</v>
      </c>
      <c r="AF472" s="19">
        <f t="shared" si="23"/>
        <v>520</v>
      </c>
      <c r="AG472" s="19">
        <f t="shared" si="24"/>
        <v>718</v>
      </c>
      <c r="AH472" s="20" t="str">
        <f t="shared" si="14"/>
        <v/>
      </c>
      <c r="AI472" s="21"/>
      <c r="AJ472" s="21"/>
      <c r="AK472" s="21"/>
      <c r="AL472" s="22">
        <f t="shared" si="25"/>
        <v>1</v>
      </c>
    </row>
    <row r="473" ht="12.75" customHeight="1">
      <c r="A473" s="13" t="s">
        <v>58</v>
      </c>
      <c r="B473" s="13" t="str">
        <f>IFERROR(__xludf.DUMMYFUNCTION("REGEXREPLACE(A473, ""\d"", """")"),"         Курская область")</f>
        <v>         Курская область</v>
      </c>
      <c r="C473" s="14" t="str">
        <f t="shared" si="15"/>
        <v>Курская область</v>
      </c>
      <c r="D473" s="3">
        <f t="shared" si="16"/>
        <v>2</v>
      </c>
      <c r="E473" s="15" t="s">
        <v>35</v>
      </c>
      <c r="F473" s="13" t="str">
        <f>IFERROR(__xludf.DUMMYFUNCTION("REGEXEXTRACT(E473, ""[А-Яа-я].*"")"),"внешние причины")</f>
        <v>внешние причины</v>
      </c>
      <c r="G473" s="16">
        <f t="shared" si="17"/>
        <v>2</v>
      </c>
      <c r="H473" s="13" t="s">
        <v>28</v>
      </c>
      <c r="I473" s="13" t="str">
        <f>IFERROR(__xludf.DUMMYFUNCTION("REGEXREPLACE(H473, "".*\s"", """")"),"человек")</f>
        <v>человек</v>
      </c>
      <c r="J473" s="13" t="s">
        <v>29</v>
      </c>
      <c r="K473" s="17" t="str">
        <f>IFERROR(__xludf.DUMMYFUNCTION("REGEXREPLACE(J473, ""^[\d\s]+"", """")"),"значение показателя за год")</f>
        <v>значение показателя за год</v>
      </c>
      <c r="L473" s="16">
        <f t="shared" si="18"/>
        <v>2</v>
      </c>
      <c r="M473" s="13" t="s">
        <v>32</v>
      </c>
      <c r="N473" s="13" t="str">
        <f>IFERROR(__xludf.DUMMYFUNCTION("REGEXEXTRACT(M473, "" (.+)$"")"),"сельское население")</f>
        <v>сельское население</v>
      </c>
      <c r="O473" s="18">
        <v>609.0</v>
      </c>
      <c r="P473" s="18">
        <v>564.0</v>
      </c>
      <c r="Q473" s="18">
        <v>529.0</v>
      </c>
      <c r="R473" s="18">
        <v>528.0</v>
      </c>
      <c r="S473" s="18">
        <v>413.0</v>
      </c>
      <c r="T473" s="18">
        <v>454.0</v>
      </c>
      <c r="U473" s="18">
        <v>442.0</v>
      </c>
      <c r="V473" s="18">
        <v>396.0</v>
      </c>
      <c r="W473" s="18">
        <v>388.0</v>
      </c>
      <c r="X473" s="18">
        <v>430.0</v>
      </c>
      <c r="Y473" s="18">
        <v>447.0</v>
      </c>
      <c r="Z473" s="19" t="str">
        <f t="shared" si="6"/>
        <v/>
      </c>
      <c r="AA473" s="19" t="str">
        <f t="shared" si="19"/>
        <v/>
      </c>
      <c r="AB473" s="19">
        <f t="shared" si="8"/>
        <v>5200</v>
      </c>
      <c r="AC473" s="19">
        <f t="shared" si="20"/>
        <v>472.7272727</v>
      </c>
      <c r="AD473" s="19">
        <f t="shared" si="21"/>
        <v>531.5</v>
      </c>
      <c r="AE473" s="19" t="str">
        <f t="shared" si="22"/>
        <v>Нет моды</v>
      </c>
      <c r="AF473" s="19">
        <f t="shared" si="23"/>
        <v>388</v>
      </c>
      <c r="AG473" s="19">
        <f t="shared" si="24"/>
        <v>609</v>
      </c>
      <c r="AH473" s="20" t="str">
        <f t="shared" si="14"/>
        <v>Город: 56%; Село: 44%</v>
      </c>
      <c r="AI473" s="21"/>
      <c r="AJ473" s="21"/>
      <c r="AK473" s="21"/>
      <c r="AL473" s="22">
        <f t="shared" si="25"/>
        <v>1</v>
      </c>
    </row>
    <row r="474" ht="12.75" customHeight="1">
      <c r="A474" s="13" t="s">
        <v>58</v>
      </c>
      <c r="B474" s="13" t="str">
        <f>IFERROR(__xludf.DUMMYFUNCTION("REGEXREPLACE(A474, ""\d"", """")"),"         Курская область")</f>
        <v>         Курская область</v>
      </c>
      <c r="C474" s="14" t="str">
        <f t="shared" si="15"/>
        <v>Курская область</v>
      </c>
      <c r="D474" s="3">
        <f t="shared" si="16"/>
        <v>2</v>
      </c>
      <c r="E474" s="15" t="s">
        <v>36</v>
      </c>
      <c r="F474" s="13" t="str">
        <f>IFERROR(__xludf.DUMMYFUNCTION("REGEXEXTRACT(E474,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4" s="16">
        <f t="shared" si="17"/>
        <v>2</v>
      </c>
      <c r="H474" s="13" t="s">
        <v>28</v>
      </c>
      <c r="I474" s="13" t="str">
        <f>IFERROR(__xludf.DUMMYFUNCTION("REGEXREPLACE(H474, "".*\s"", """")"),"человек")</f>
        <v>человек</v>
      </c>
      <c r="J474" s="13" t="s">
        <v>29</v>
      </c>
      <c r="K474" s="17" t="str">
        <f>IFERROR(__xludf.DUMMYFUNCTION("REGEXREPLACE(J474, ""^[\d\s]+"", """")"),"значение показателя за год")</f>
        <v>значение показателя за год</v>
      </c>
      <c r="L474" s="16">
        <f t="shared" si="18"/>
        <v>2</v>
      </c>
      <c r="M474" s="13" t="s">
        <v>30</v>
      </c>
      <c r="N474" s="13" t="str">
        <f>IFERROR(__xludf.DUMMYFUNCTION("REGEXEXTRACT(M474, "" (.+)$"")"),"все население")</f>
        <v>все население</v>
      </c>
      <c r="O474" s="18">
        <v>37.0</v>
      </c>
      <c r="P474" s="18">
        <v>50.0</v>
      </c>
      <c r="Q474" s="18">
        <v>41.0</v>
      </c>
      <c r="R474" s="18">
        <v>35.0</v>
      </c>
      <c r="S474" s="23" t="s">
        <v>37</v>
      </c>
      <c r="T474" s="23" t="s">
        <v>37</v>
      </c>
      <c r="U474" s="23" t="s">
        <v>37</v>
      </c>
      <c r="V474" s="23" t="s">
        <v>37</v>
      </c>
      <c r="W474" s="23" t="s">
        <v>37</v>
      </c>
      <c r="X474" s="23" t="s">
        <v>37</v>
      </c>
      <c r="Y474" s="23" t="s">
        <v>37</v>
      </c>
      <c r="Z474" s="19">
        <f t="shared" si="6"/>
        <v>163</v>
      </c>
      <c r="AA474" s="19" t="str">
        <f t="shared" si="19"/>
        <v/>
      </c>
      <c r="AB474" s="19" t="str">
        <f t="shared" si="8"/>
        <v/>
      </c>
      <c r="AC474" s="19">
        <f t="shared" si="20"/>
        <v>40.75</v>
      </c>
      <c r="AD474" s="19">
        <f t="shared" si="21"/>
        <v>430</v>
      </c>
      <c r="AE474" s="19" t="str">
        <f t="shared" si="22"/>
        <v>Нет моды</v>
      </c>
      <c r="AF474" s="19">
        <f t="shared" si="23"/>
        <v>35</v>
      </c>
      <c r="AG474" s="19">
        <f t="shared" si="24"/>
        <v>50</v>
      </c>
      <c r="AH474" s="20" t="str">
        <f t="shared" si="14"/>
        <v/>
      </c>
      <c r="AI474" s="24"/>
      <c r="AJ474" s="24"/>
      <c r="AK474" s="24"/>
      <c r="AL474" s="22">
        <f t="shared" si="25"/>
        <v>1</v>
      </c>
    </row>
    <row r="475" ht="12.75" customHeight="1">
      <c r="A475" s="13" t="s">
        <v>58</v>
      </c>
      <c r="B475" s="13" t="str">
        <f>IFERROR(__xludf.DUMMYFUNCTION("REGEXREPLACE(A475, ""\d"", """")"),"         Курская область")</f>
        <v>         Курская область</v>
      </c>
      <c r="C475" s="14" t="str">
        <f t="shared" si="15"/>
        <v>Курская область</v>
      </c>
      <c r="D475" s="3">
        <f t="shared" si="16"/>
        <v>2</v>
      </c>
      <c r="E475" s="15" t="s">
        <v>36</v>
      </c>
      <c r="F475" s="13" t="str">
        <f>IFERROR(__xludf.DUMMYFUNCTION("REGEXEXTRACT(E475,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5" s="16">
        <f t="shared" si="17"/>
        <v>2</v>
      </c>
      <c r="H475" s="13" t="s">
        <v>28</v>
      </c>
      <c r="I475" s="13" t="str">
        <f>IFERROR(__xludf.DUMMYFUNCTION("REGEXREPLACE(H475, "".*\s"", """")"),"человек")</f>
        <v>человек</v>
      </c>
      <c r="J475" s="13" t="s">
        <v>29</v>
      </c>
      <c r="K475" s="17" t="str">
        <f>IFERROR(__xludf.DUMMYFUNCTION("REGEXREPLACE(J475, ""^[\d\s]+"", """")"),"значение показателя за год")</f>
        <v>значение показателя за год</v>
      </c>
      <c r="L475" s="16">
        <f t="shared" si="18"/>
        <v>2</v>
      </c>
      <c r="M475" s="13" t="s">
        <v>31</v>
      </c>
      <c r="N475" s="13" t="str">
        <f>IFERROR(__xludf.DUMMYFUNCTION("REGEXEXTRACT(M475, "" (.+)$"")"),"городское население")</f>
        <v>городское население</v>
      </c>
      <c r="O475" s="18">
        <v>21.0</v>
      </c>
      <c r="P475" s="18">
        <v>32.0</v>
      </c>
      <c r="Q475" s="18">
        <v>28.0</v>
      </c>
      <c r="R475" s="18">
        <v>18.0</v>
      </c>
      <c r="S475" s="23" t="s">
        <v>37</v>
      </c>
      <c r="T475" s="23" t="s">
        <v>37</v>
      </c>
      <c r="U475" s="23" t="s">
        <v>37</v>
      </c>
      <c r="V475" s="23" t="s">
        <v>37</v>
      </c>
      <c r="W475" s="23" t="s">
        <v>37</v>
      </c>
      <c r="X475" s="23" t="s">
        <v>37</v>
      </c>
      <c r="Y475" s="23" t="s">
        <v>37</v>
      </c>
      <c r="Z475" s="19" t="str">
        <f t="shared" si="6"/>
        <v/>
      </c>
      <c r="AA475" s="19">
        <f t="shared" si="19"/>
        <v>99</v>
      </c>
      <c r="AB475" s="19" t="str">
        <f t="shared" si="8"/>
        <v/>
      </c>
      <c r="AC475" s="19">
        <f t="shared" si="20"/>
        <v>24.75</v>
      </c>
      <c r="AD475" s="19">
        <f t="shared" si="21"/>
        <v>33.5</v>
      </c>
      <c r="AE475" s="19" t="str">
        <f t="shared" si="22"/>
        <v>Нет моды</v>
      </c>
      <c r="AF475" s="19">
        <f t="shared" si="23"/>
        <v>18</v>
      </c>
      <c r="AG475" s="19">
        <f t="shared" si="24"/>
        <v>32</v>
      </c>
      <c r="AH475" s="20" t="str">
        <f t="shared" si="14"/>
        <v/>
      </c>
      <c r="AI475" s="24"/>
      <c r="AJ475" s="24"/>
      <c r="AK475" s="24"/>
      <c r="AL475" s="22">
        <f t="shared" si="25"/>
        <v>1</v>
      </c>
    </row>
    <row r="476" ht="12.75" customHeight="1">
      <c r="A476" s="13" t="s">
        <v>58</v>
      </c>
      <c r="B476" s="13" t="str">
        <f>IFERROR(__xludf.DUMMYFUNCTION("REGEXREPLACE(A476, ""\d"", """")"),"         Курская область")</f>
        <v>         Курская область</v>
      </c>
      <c r="C476" s="14" t="str">
        <f t="shared" si="15"/>
        <v>Курская область</v>
      </c>
      <c r="D476" s="3">
        <f t="shared" si="16"/>
        <v>2</v>
      </c>
      <c r="E476" s="15" t="s">
        <v>36</v>
      </c>
      <c r="F476" s="13" t="str">
        <f>IFERROR(__xludf.DUMMYFUNCTION("REGEXEXTRACT(E476,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6" s="16">
        <f t="shared" si="17"/>
        <v>2</v>
      </c>
      <c r="H476" s="13" t="s">
        <v>28</v>
      </c>
      <c r="I476" s="13" t="str">
        <f>IFERROR(__xludf.DUMMYFUNCTION("REGEXREPLACE(H476, "".*\s"", """")"),"человек")</f>
        <v>человек</v>
      </c>
      <c r="J476" s="13" t="s">
        <v>29</v>
      </c>
      <c r="K476" s="17" t="str">
        <f>IFERROR(__xludf.DUMMYFUNCTION("REGEXREPLACE(J476, ""^[\d\s]+"", """")"),"значение показателя за год")</f>
        <v>значение показателя за год</v>
      </c>
      <c r="L476" s="16">
        <f t="shared" si="18"/>
        <v>2</v>
      </c>
      <c r="M476" s="13" t="s">
        <v>32</v>
      </c>
      <c r="N476" s="13" t="str">
        <f>IFERROR(__xludf.DUMMYFUNCTION("REGEXEXTRACT(M476, "" (.+)$"")"),"сельское население")</f>
        <v>сельское население</v>
      </c>
      <c r="O476" s="18">
        <v>16.0</v>
      </c>
      <c r="P476" s="18">
        <v>18.0</v>
      </c>
      <c r="Q476" s="18">
        <v>13.0</v>
      </c>
      <c r="R476" s="18">
        <v>17.0</v>
      </c>
      <c r="S476" s="23" t="s">
        <v>37</v>
      </c>
      <c r="T476" s="23" t="s">
        <v>37</v>
      </c>
      <c r="U476" s="23" t="s">
        <v>37</v>
      </c>
      <c r="V476" s="23" t="s">
        <v>37</v>
      </c>
      <c r="W476" s="23" t="s">
        <v>37</v>
      </c>
      <c r="X476" s="23" t="s">
        <v>37</v>
      </c>
      <c r="Y476" s="23" t="s">
        <v>37</v>
      </c>
      <c r="Z476" s="19" t="str">
        <f t="shared" si="6"/>
        <v/>
      </c>
      <c r="AA476" s="19" t="str">
        <f t="shared" si="19"/>
        <v/>
      </c>
      <c r="AB476" s="19">
        <f t="shared" si="8"/>
        <v>64</v>
      </c>
      <c r="AC476" s="19">
        <f t="shared" si="20"/>
        <v>16</v>
      </c>
      <c r="AD476" s="19">
        <f t="shared" si="21"/>
        <v>18</v>
      </c>
      <c r="AE476" s="19" t="str">
        <f t="shared" si="22"/>
        <v>Нет моды</v>
      </c>
      <c r="AF476" s="19">
        <f t="shared" si="23"/>
        <v>13</v>
      </c>
      <c r="AG476" s="19">
        <f t="shared" si="24"/>
        <v>18</v>
      </c>
      <c r="AH476" s="20" t="str">
        <f t="shared" si="14"/>
        <v>Город: 61%; Село: 39%</v>
      </c>
      <c r="AI476" s="24"/>
      <c r="AJ476" s="24"/>
      <c r="AK476" s="24"/>
      <c r="AL476" s="22">
        <f t="shared" si="25"/>
        <v>1</v>
      </c>
    </row>
    <row r="477" ht="12.75" customHeight="1">
      <c r="A477" s="13" t="s">
        <v>58</v>
      </c>
      <c r="B477" s="13" t="str">
        <f>IFERROR(__xludf.DUMMYFUNCTION("REGEXREPLACE(A477, ""\d"", """")"),"         Курская область")</f>
        <v>         Курская область</v>
      </c>
      <c r="C477" s="14" t="str">
        <f t="shared" si="15"/>
        <v>Курская область</v>
      </c>
      <c r="D477" s="3">
        <f t="shared" si="16"/>
        <v>2</v>
      </c>
      <c r="E477" s="15" t="s">
        <v>38</v>
      </c>
      <c r="F477" s="13" t="str">
        <f>IFERROR(__xludf.DUMMYFUNCTION("REGEXEXTRACT(E477, ""[А-Яа-я].*"")"),"все виды транспортных несчастных случаев")</f>
        <v>все виды транспортных несчастных случаев</v>
      </c>
      <c r="G477" s="16">
        <f t="shared" si="17"/>
        <v>2</v>
      </c>
      <c r="H477" s="13" t="s">
        <v>28</v>
      </c>
      <c r="I477" s="13" t="str">
        <f>IFERROR(__xludf.DUMMYFUNCTION("REGEXREPLACE(H477, "".*\s"", """")"),"человек")</f>
        <v>человек</v>
      </c>
      <c r="J477" s="13" t="s">
        <v>29</v>
      </c>
      <c r="K477" s="17" t="str">
        <f>IFERROR(__xludf.DUMMYFUNCTION("REGEXREPLACE(J477, ""^[\d\s]+"", """")"),"значение показателя за год")</f>
        <v>значение показателя за год</v>
      </c>
      <c r="L477" s="16">
        <f t="shared" si="18"/>
        <v>2</v>
      </c>
      <c r="M477" s="13" t="s">
        <v>30</v>
      </c>
      <c r="N477" s="13" t="str">
        <f>IFERROR(__xludf.DUMMYFUNCTION("REGEXEXTRACT(M477, "" (.+)$"")"),"все население")</f>
        <v>все население</v>
      </c>
      <c r="O477" s="18">
        <v>274.0</v>
      </c>
      <c r="P477" s="18">
        <v>282.0</v>
      </c>
      <c r="Q477" s="18">
        <v>246.0</v>
      </c>
      <c r="R477" s="18">
        <v>205.0</v>
      </c>
      <c r="S477" s="18">
        <v>199.0</v>
      </c>
      <c r="T477" s="18">
        <v>214.0</v>
      </c>
      <c r="U477" s="18">
        <v>200.0</v>
      </c>
      <c r="V477" s="18">
        <v>167.0</v>
      </c>
      <c r="W477" s="18">
        <v>157.0</v>
      </c>
      <c r="X477" s="18">
        <v>133.0</v>
      </c>
      <c r="Y477" s="18">
        <v>161.0</v>
      </c>
      <c r="Z477" s="19">
        <f t="shared" si="6"/>
        <v>2238</v>
      </c>
      <c r="AA477" s="19" t="str">
        <f t="shared" si="19"/>
        <v/>
      </c>
      <c r="AB477" s="19" t="str">
        <f t="shared" si="8"/>
        <v/>
      </c>
      <c r="AC477" s="19">
        <f t="shared" si="20"/>
        <v>203.4545455</v>
      </c>
      <c r="AD477" s="19">
        <f t="shared" si="21"/>
        <v>167</v>
      </c>
      <c r="AE477" s="19" t="str">
        <f t="shared" si="22"/>
        <v>Нет моды</v>
      </c>
      <c r="AF477" s="19">
        <f t="shared" si="23"/>
        <v>133</v>
      </c>
      <c r="AG477" s="19">
        <f t="shared" si="24"/>
        <v>282</v>
      </c>
      <c r="AH477" s="20" t="str">
        <f t="shared" si="14"/>
        <v/>
      </c>
      <c r="AI477" s="21"/>
      <c r="AJ477" s="21"/>
      <c r="AK477" s="21"/>
      <c r="AL477" s="22">
        <f t="shared" si="25"/>
        <v>1</v>
      </c>
    </row>
    <row r="478" ht="12.75" customHeight="1">
      <c r="A478" s="13" t="s">
        <v>58</v>
      </c>
      <c r="B478" s="13" t="str">
        <f>IFERROR(__xludf.DUMMYFUNCTION("REGEXREPLACE(A478, ""\d"", """")"),"         Курская область")</f>
        <v>         Курская область</v>
      </c>
      <c r="C478" s="14" t="str">
        <f t="shared" si="15"/>
        <v>Курская область</v>
      </c>
      <c r="D478" s="3">
        <f t="shared" si="16"/>
        <v>2</v>
      </c>
      <c r="E478" s="15" t="s">
        <v>38</v>
      </c>
      <c r="F478" s="13" t="str">
        <f>IFERROR(__xludf.DUMMYFUNCTION("REGEXEXTRACT(E478, ""[А-Яа-я].*"")"),"все виды транспортных несчастных случаев")</f>
        <v>все виды транспортных несчастных случаев</v>
      </c>
      <c r="G478" s="16">
        <f t="shared" si="17"/>
        <v>2</v>
      </c>
      <c r="H478" s="13" t="s">
        <v>28</v>
      </c>
      <c r="I478" s="13" t="str">
        <f>IFERROR(__xludf.DUMMYFUNCTION("REGEXREPLACE(H478, "".*\s"", """")"),"человек")</f>
        <v>человек</v>
      </c>
      <c r="J478" s="13" t="s">
        <v>29</v>
      </c>
      <c r="K478" s="17" t="str">
        <f>IFERROR(__xludf.DUMMYFUNCTION("REGEXREPLACE(J478, ""^[\d\s]+"", """")"),"значение показателя за год")</f>
        <v>значение показателя за год</v>
      </c>
      <c r="L478" s="16">
        <f t="shared" si="18"/>
        <v>2</v>
      </c>
      <c r="M478" s="13" t="s">
        <v>31</v>
      </c>
      <c r="N478" s="13" t="str">
        <f>IFERROR(__xludf.DUMMYFUNCTION("REGEXEXTRACT(M478, "" (.+)$"")"),"городское население")</f>
        <v>городское население</v>
      </c>
      <c r="O478" s="18">
        <v>151.0</v>
      </c>
      <c r="P478" s="18">
        <v>165.0</v>
      </c>
      <c r="Q478" s="18">
        <v>139.0</v>
      </c>
      <c r="R478" s="18">
        <v>120.0</v>
      </c>
      <c r="S478" s="18">
        <v>114.0</v>
      </c>
      <c r="T478" s="18">
        <v>114.0</v>
      </c>
      <c r="U478" s="18">
        <v>103.0</v>
      </c>
      <c r="V478" s="18">
        <v>92.0</v>
      </c>
      <c r="W478" s="18">
        <v>83.0</v>
      </c>
      <c r="X478" s="18">
        <v>74.0</v>
      </c>
      <c r="Y478" s="18">
        <v>96.0</v>
      </c>
      <c r="Z478" s="19" t="str">
        <f t="shared" si="6"/>
        <v/>
      </c>
      <c r="AA478" s="19">
        <f t="shared" si="19"/>
        <v>1251</v>
      </c>
      <c r="AB478" s="19" t="str">
        <f t="shared" si="8"/>
        <v/>
      </c>
      <c r="AC478" s="19">
        <f t="shared" si="20"/>
        <v>113.7272727</v>
      </c>
      <c r="AD478" s="19">
        <f t="shared" si="21"/>
        <v>154</v>
      </c>
      <c r="AE478" s="19" t="str">
        <f t="shared" si="22"/>
        <v>Нет моды</v>
      </c>
      <c r="AF478" s="19">
        <f t="shared" si="23"/>
        <v>74</v>
      </c>
      <c r="AG478" s="19">
        <f t="shared" si="24"/>
        <v>165</v>
      </c>
      <c r="AH478" s="20" t="str">
        <f t="shared" si="14"/>
        <v/>
      </c>
      <c r="AI478" s="21"/>
      <c r="AJ478" s="21"/>
      <c r="AK478" s="21"/>
      <c r="AL478" s="22">
        <f t="shared" si="25"/>
        <v>1</v>
      </c>
    </row>
    <row r="479" ht="12.75" customHeight="1">
      <c r="A479" s="13" t="s">
        <v>58</v>
      </c>
      <c r="B479" s="13" t="str">
        <f>IFERROR(__xludf.DUMMYFUNCTION("REGEXREPLACE(A479, ""\d"", """")"),"         Курская область")</f>
        <v>         Курская область</v>
      </c>
      <c r="C479" s="14" t="str">
        <f t="shared" si="15"/>
        <v>Курская область</v>
      </c>
      <c r="D479" s="3">
        <f t="shared" si="16"/>
        <v>2</v>
      </c>
      <c r="E479" s="15" t="s">
        <v>38</v>
      </c>
      <c r="F479" s="13" t="str">
        <f>IFERROR(__xludf.DUMMYFUNCTION("REGEXEXTRACT(E479, ""[А-Яа-я].*"")"),"все виды транспортных несчастных случаев")</f>
        <v>все виды транспортных несчастных случаев</v>
      </c>
      <c r="G479" s="16">
        <f t="shared" si="17"/>
        <v>2</v>
      </c>
      <c r="H479" s="13" t="s">
        <v>28</v>
      </c>
      <c r="I479" s="13" t="str">
        <f>IFERROR(__xludf.DUMMYFUNCTION("REGEXREPLACE(H479, "".*\s"", """")"),"человек")</f>
        <v>человек</v>
      </c>
      <c r="J479" s="13" t="s">
        <v>29</v>
      </c>
      <c r="K479" s="17" t="str">
        <f>IFERROR(__xludf.DUMMYFUNCTION("REGEXREPLACE(J479, ""^[\d\s]+"", """")"),"значение показателя за год")</f>
        <v>значение показателя за год</v>
      </c>
      <c r="L479" s="16">
        <f t="shared" si="18"/>
        <v>2</v>
      </c>
      <c r="M479" s="13" t="s">
        <v>32</v>
      </c>
      <c r="N479" s="13" t="str">
        <f>IFERROR(__xludf.DUMMYFUNCTION("REGEXEXTRACT(M479, "" (.+)$"")"),"сельское население")</f>
        <v>сельское население</v>
      </c>
      <c r="O479" s="18">
        <v>123.0</v>
      </c>
      <c r="P479" s="18">
        <v>117.0</v>
      </c>
      <c r="Q479" s="18">
        <v>107.0</v>
      </c>
      <c r="R479" s="18">
        <v>85.0</v>
      </c>
      <c r="S479" s="18">
        <v>85.0</v>
      </c>
      <c r="T479" s="18">
        <v>100.0</v>
      </c>
      <c r="U479" s="18">
        <v>97.0</v>
      </c>
      <c r="V479" s="18">
        <v>75.0</v>
      </c>
      <c r="W479" s="18">
        <v>74.0</v>
      </c>
      <c r="X479" s="18">
        <v>59.0</v>
      </c>
      <c r="Y479" s="18">
        <v>65.0</v>
      </c>
      <c r="Z479" s="19" t="str">
        <f t="shared" si="6"/>
        <v/>
      </c>
      <c r="AA479" s="19" t="str">
        <f t="shared" si="19"/>
        <v/>
      </c>
      <c r="AB479" s="19">
        <f t="shared" si="8"/>
        <v>987</v>
      </c>
      <c r="AC479" s="19">
        <f t="shared" si="20"/>
        <v>89.72727273</v>
      </c>
      <c r="AD479" s="19">
        <f t="shared" si="21"/>
        <v>98.5</v>
      </c>
      <c r="AE479" s="19" t="str">
        <f t="shared" si="22"/>
        <v>Нет моды</v>
      </c>
      <c r="AF479" s="19">
        <f t="shared" si="23"/>
        <v>59</v>
      </c>
      <c r="AG479" s="19">
        <f t="shared" si="24"/>
        <v>123</v>
      </c>
      <c r="AH479" s="20" t="str">
        <f t="shared" si="14"/>
        <v>Город: 56%; Село: 44%</v>
      </c>
      <c r="AI479" s="21"/>
      <c r="AJ479" s="21"/>
      <c r="AK479" s="21"/>
      <c r="AL479" s="22">
        <f t="shared" si="25"/>
        <v>1</v>
      </c>
    </row>
    <row r="480" ht="12.75" customHeight="1">
      <c r="A480" s="13" t="s">
        <v>58</v>
      </c>
      <c r="B480" s="13" t="str">
        <f>IFERROR(__xludf.DUMMYFUNCTION("REGEXREPLACE(A480, ""\d"", """")"),"         Курская область")</f>
        <v>         Курская область</v>
      </c>
      <c r="C480" s="14" t="str">
        <f t="shared" si="15"/>
        <v>Курская область</v>
      </c>
      <c r="D480" s="3">
        <f t="shared" si="16"/>
        <v>2</v>
      </c>
      <c r="E480" s="15" t="s">
        <v>39</v>
      </c>
      <c r="F480" s="13" t="str">
        <f>IFERROR(__xludf.DUMMYFUNCTION("REGEXEXTRACT(E480, ""[А-Яа-я].*"")"),"Всего умерших")</f>
        <v>Всего умерших</v>
      </c>
      <c r="G480" s="16">
        <f t="shared" si="17"/>
        <v>2</v>
      </c>
      <c r="H480" s="13" t="s">
        <v>28</v>
      </c>
      <c r="I480" s="13" t="str">
        <f>IFERROR(__xludf.DUMMYFUNCTION("REGEXREPLACE(H480, "".*\s"", """")"),"человек")</f>
        <v>человек</v>
      </c>
      <c r="J480" s="13" t="s">
        <v>29</v>
      </c>
      <c r="K480" s="17" t="str">
        <f>IFERROR(__xludf.DUMMYFUNCTION("REGEXREPLACE(J480, ""^[\d\s]+"", """")"),"значение показателя за год")</f>
        <v>значение показателя за год</v>
      </c>
      <c r="L480" s="16">
        <f t="shared" si="18"/>
        <v>2</v>
      </c>
      <c r="M480" s="13" t="s">
        <v>30</v>
      </c>
      <c r="N480" s="13" t="str">
        <f>IFERROR(__xludf.DUMMYFUNCTION("REGEXEXTRACT(M480, "" (.+)$"")"),"все население")</f>
        <v>все население</v>
      </c>
      <c r="O480" s="18">
        <v>18051.0</v>
      </c>
      <c r="P480" s="18">
        <v>18508.0</v>
      </c>
      <c r="Q480" s="18">
        <v>18205.0</v>
      </c>
      <c r="R480" s="18">
        <v>18015.0</v>
      </c>
      <c r="S480" s="18">
        <v>17400.0</v>
      </c>
      <c r="T480" s="18">
        <v>17156.0</v>
      </c>
      <c r="U480" s="18">
        <v>16562.0</v>
      </c>
      <c r="V480" s="18">
        <v>19421.0</v>
      </c>
      <c r="W480" s="18">
        <v>23372.0</v>
      </c>
      <c r="X480" s="18">
        <v>17367.0</v>
      </c>
      <c r="Y480" s="18">
        <v>15421.0</v>
      </c>
      <c r="Z480" s="19">
        <f t="shared" si="6"/>
        <v>199478</v>
      </c>
      <c r="AA480" s="19" t="str">
        <f t="shared" si="19"/>
        <v/>
      </c>
      <c r="AB480" s="19" t="str">
        <f t="shared" si="8"/>
        <v/>
      </c>
      <c r="AC480" s="19">
        <f t="shared" si="20"/>
        <v>18134.36364</v>
      </c>
      <c r="AD480" s="19">
        <f t="shared" si="21"/>
        <v>7772</v>
      </c>
      <c r="AE480" s="19" t="str">
        <f t="shared" si="22"/>
        <v>Нет моды</v>
      </c>
      <c r="AF480" s="19">
        <f t="shared" si="23"/>
        <v>15421</v>
      </c>
      <c r="AG480" s="19">
        <f t="shared" si="24"/>
        <v>23372</v>
      </c>
      <c r="AH480" s="20" t="str">
        <f t="shared" si="14"/>
        <v/>
      </c>
      <c r="AI480" s="21"/>
      <c r="AJ480" s="21"/>
      <c r="AK480" s="21"/>
      <c r="AL480" s="22">
        <f t="shared" si="25"/>
        <v>1</v>
      </c>
    </row>
    <row r="481" ht="12.75" customHeight="1">
      <c r="A481" s="13" t="s">
        <v>58</v>
      </c>
      <c r="B481" s="13" t="str">
        <f>IFERROR(__xludf.DUMMYFUNCTION("REGEXREPLACE(A481, ""\d"", """")"),"         Курская область")</f>
        <v>         Курская область</v>
      </c>
      <c r="C481" s="14" t="str">
        <f t="shared" si="15"/>
        <v>Курская область</v>
      </c>
      <c r="D481" s="3">
        <f t="shared" si="16"/>
        <v>2</v>
      </c>
      <c r="E481" s="15" t="s">
        <v>39</v>
      </c>
      <c r="F481" s="13" t="str">
        <f>IFERROR(__xludf.DUMMYFUNCTION("REGEXEXTRACT(E481, ""[А-Яа-я].*"")"),"Всего умерших")</f>
        <v>Всего умерших</v>
      </c>
      <c r="G481" s="16">
        <f t="shared" si="17"/>
        <v>2</v>
      </c>
      <c r="H481" s="13" t="s">
        <v>28</v>
      </c>
      <c r="I481" s="13" t="str">
        <f>IFERROR(__xludf.DUMMYFUNCTION("REGEXREPLACE(H481, "".*\s"", """")"),"человек")</f>
        <v>человек</v>
      </c>
      <c r="J481" s="13" t="s">
        <v>29</v>
      </c>
      <c r="K481" s="17" t="str">
        <f>IFERROR(__xludf.DUMMYFUNCTION("REGEXREPLACE(J481, ""^[\d\s]+"", """")"),"значение показателя за год")</f>
        <v>значение показателя за год</v>
      </c>
      <c r="L481" s="16">
        <f t="shared" si="18"/>
        <v>2</v>
      </c>
      <c r="M481" s="13" t="s">
        <v>31</v>
      </c>
      <c r="N481" s="13" t="str">
        <f>IFERROR(__xludf.DUMMYFUNCTION("REGEXEXTRACT(M481, "" (.+)$"")"),"городское население")</f>
        <v>городское население</v>
      </c>
      <c r="O481" s="18">
        <v>10057.0</v>
      </c>
      <c r="P481" s="18">
        <v>10301.0</v>
      </c>
      <c r="Q481" s="18">
        <v>10361.0</v>
      </c>
      <c r="R481" s="18">
        <v>10173.0</v>
      </c>
      <c r="S481" s="18">
        <v>10139.0</v>
      </c>
      <c r="T481" s="18">
        <v>10082.0</v>
      </c>
      <c r="U481" s="18">
        <v>9730.0</v>
      </c>
      <c r="V481" s="18">
        <v>11992.0</v>
      </c>
      <c r="W481" s="18">
        <v>14638.0</v>
      </c>
      <c r="X481" s="18">
        <v>10656.0</v>
      </c>
      <c r="Y481" s="18">
        <v>9480.0</v>
      </c>
      <c r="Z481" s="19" t="str">
        <f t="shared" si="6"/>
        <v/>
      </c>
      <c r="AA481" s="19">
        <f t="shared" si="19"/>
        <v>117609</v>
      </c>
      <c r="AB481" s="19" t="str">
        <f t="shared" si="8"/>
        <v/>
      </c>
      <c r="AC481" s="19">
        <f t="shared" si="20"/>
        <v>10691.72727</v>
      </c>
      <c r="AD481" s="19">
        <f t="shared" si="21"/>
        <v>15029.5</v>
      </c>
      <c r="AE481" s="19" t="str">
        <f t="shared" si="22"/>
        <v>Нет моды</v>
      </c>
      <c r="AF481" s="19">
        <f t="shared" si="23"/>
        <v>9480</v>
      </c>
      <c r="AG481" s="19">
        <f t="shared" si="24"/>
        <v>14638</v>
      </c>
      <c r="AH481" s="20" t="str">
        <f t="shared" si="14"/>
        <v/>
      </c>
      <c r="AI481" s="21"/>
      <c r="AJ481" s="21"/>
      <c r="AK481" s="21"/>
      <c r="AL481" s="22">
        <f t="shared" si="25"/>
        <v>1</v>
      </c>
    </row>
    <row r="482" ht="12.75" customHeight="1">
      <c r="A482" s="13" t="s">
        <v>58</v>
      </c>
      <c r="B482" s="13" t="str">
        <f>IFERROR(__xludf.DUMMYFUNCTION("REGEXREPLACE(A482, ""\d"", """")"),"         Курская область")</f>
        <v>         Курская область</v>
      </c>
      <c r="C482" s="14" t="str">
        <f t="shared" si="15"/>
        <v>Курская область</v>
      </c>
      <c r="D482" s="3">
        <f t="shared" si="16"/>
        <v>2</v>
      </c>
      <c r="E482" s="15" t="s">
        <v>39</v>
      </c>
      <c r="F482" s="13" t="str">
        <f>IFERROR(__xludf.DUMMYFUNCTION("REGEXEXTRACT(E482, ""[А-Яа-я].*"")"),"Всего умерших")</f>
        <v>Всего умерших</v>
      </c>
      <c r="G482" s="16">
        <f t="shared" si="17"/>
        <v>2</v>
      </c>
      <c r="H482" s="13" t="s">
        <v>28</v>
      </c>
      <c r="I482" s="13" t="str">
        <f>IFERROR(__xludf.DUMMYFUNCTION("REGEXREPLACE(H482, "".*\s"", """")"),"человек")</f>
        <v>человек</v>
      </c>
      <c r="J482" s="13" t="s">
        <v>29</v>
      </c>
      <c r="K482" s="17" t="str">
        <f>IFERROR(__xludf.DUMMYFUNCTION("REGEXREPLACE(J482, ""^[\d\s]+"", """")"),"значение показателя за год")</f>
        <v>значение показателя за год</v>
      </c>
      <c r="L482" s="16">
        <f t="shared" si="18"/>
        <v>2</v>
      </c>
      <c r="M482" s="13" t="s">
        <v>32</v>
      </c>
      <c r="N482" s="13" t="str">
        <f>IFERROR(__xludf.DUMMYFUNCTION("REGEXEXTRACT(M482, "" (.+)$"")"),"сельское население")</f>
        <v>сельское население</v>
      </c>
      <c r="O482" s="18">
        <v>7994.0</v>
      </c>
      <c r="P482" s="18">
        <v>8207.0</v>
      </c>
      <c r="Q482" s="18">
        <v>7844.0</v>
      </c>
      <c r="R482" s="18">
        <v>7842.0</v>
      </c>
      <c r="S482" s="18">
        <v>7261.0</v>
      </c>
      <c r="T482" s="18">
        <v>7074.0</v>
      </c>
      <c r="U482" s="18">
        <v>6832.0</v>
      </c>
      <c r="V482" s="18">
        <v>7429.0</v>
      </c>
      <c r="W482" s="18">
        <v>8734.0</v>
      </c>
      <c r="X482" s="18">
        <v>6711.0</v>
      </c>
      <c r="Y482" s="18">
        <v>5941.0</v>
      </c>
      <c r="Z482" s="19" t="str">
        <f t="shared" si="6"/>
        <v/>
      </c>
      <c r="AA482" s="19" t="str">
        <f t="shared" si="19"/>
        <v/>
      </c>
      <c r="AB482" s="19">
        <f t="shared" si="8"/>
        <v>81869</v>
      </c>
      <c r="AC482" s="19">
        <f t="shared" si="20"/>
        <v>7442.636364</v>
      </c>
      <c r="AD482" s="19">
        <f t="shared" si="21"/>
        <v>9107</v>
      </c>
      <c r="AE482" s="19" t="str">
        <f t="shared" si="22"/>
        <v>Нет моды</v>
      </c>
      <c r="AF482" s="19">
        <f t="shared" si="23"/>
        <v>5941</v>
      </c>
      <c r="AG482" s="19">
        <f t="shared" si="24"/>
        <v>8734</v>
      </c>
      <c r="AH482" s="20" t="str">
        <f t="shared" si="14"/>
        <v>Город: 59%; Село: 41%</v>
      </c>
      <c r="AI482" s="21"/>
      <c r="AJ482" s="21"/>
      <c r="AK482" s="21"/>
      <c r="AL482" s="22">
        <f t="shared" si="25"/>
        <v>1</v>
      </c>
    </row>
    <row r="483" ht="12.75" customHeight="1">
      <c r="A483" s="13" t="s">
        <v>58</v>
      </c>
      <c r="B483" s="13" t="str">
        <f>IFERROR(__xludf.DUMMYFUNCTION("REGEXREPLACE(A483, ""\d"", """")"),"         Курская область")</f>
        <v>         Курская область</v>
      </c>
      <c r="C483" s="14" t="str">
        <f t="shared" si="15"/>
        <v>Курская область</v>
      </c>
      <c r="D483" s="3">
        <f t="shared" si="16"/>
        <v>2</v>
      </c>
      <c r="E483" s="15" t="s">
        <v>40</v>
      </c>
      <c r="F483" s="13" t="str">
        <f>IFERROR(__xludf.DUMMYFUNCTION("REGEXEXTRACT(E483, ""[А-Яа-я].*"")"),"Злокачественные новообразования")</f>
        <v>Злокачественные новообразования</v>
      </c>
      <c r="G483" s="16">
        <f t="shared" si="17"/>
        <v>2</v>
      </c>
      <c r="H483" s="13" t="s">
        <v>28</v>
      </c>
      <c r="I483" s="13" t="str">
        <f>IFERROR(__xludf.DUMMYFUNCTION("REGEXREPLACE(H483, "".*\s"", """")"),"человек")</f>
        <v>человек</v>
      </c>
      <c r="J483" s="13" t="s">
        <v>29</v>
      </c>
      <c r="K483" s="17" t="str">
        <f>IFERROR(__xludf.DUMMYFUNCTION("REGEXREPLACE(J483, ""^[\d\s]+"", """")"),"значение показателя за год")</f>
        <v>значение показателя за год</v>
      </c>
      <c r="L483" s="16">
        <f t="shared" si="18"/>
        <v>2</v>
      </c>
      <c r="M483" s="13" t="s">
        <v>30</v>
      </c>
      <c r="N483" s="13" t="str">
        <f>IFERROR(__xludf.DUMMYFUNCTION("REGEXEXTRACT(M483, "" (.+)$"")"),"все население")</f>
        <v>все население</v>
      </c>
      <c r="O483" s="18">
        <v>2495.0</v>
      </c>
      <c r="P483" s="18">
        <v>2498.0</v>
      </c>
      <c r="Q483" s="18">
        <v>2511.0</v>
      </c>
      <c r="R483" s="18">
        <v>2690.0</v>
      </c>
      <c r="S483" s="18">
        <v>2725.0</v>
      </c>
      <c r="T483" s="18">
        <v>2522.0</v>
      </c>
      <c r="U483" s="18">
        <v>2605.0</v>
      </c>
      <c r="V483" s="18">
        <v>2651.0</v>
      </c>
      <c r="W483" s="18">
        <v>2581.0</v>
      </c>
      <c r="X483" s="18">
        <v>2492.0</v>
      </c>
      <c r="Y483" s="18">
        <v>2495.0</v>
      </c>
      <c r="Z483" s="19">
        <f t="shared" si="6"/>
        <v>28265</v>
      </c>
      <c r="AA483" s="19" t="str">
        <f t="shared" si="19"/>
        <v/>
      </c>
      <c r="AB483" s="19" t="str">
        <f t="shared" si="8"/>
        <v/>
      </c>
      <c r="AC483" s="19">
        <f t="shared" si="20"/>
        <v>2569.545455</v>
      </c>
      <c r="AD483" s="19">
        <f t="shared" si="21"/>
        <v>4333</v>
      </c>
      <c r="AE483" s="19" t="str">
        <f t="shared" si="22"/>
        <v>Нет моды</v>
      </c>
      <c r="AF483" s="19">
        <f t="shared" si="23"/>
        <v>2492</v>
      </c>
      <c r="AG483" s="19">
        <f t="shared" si="24"/>
        <v>2725</v>
      </c>
      <c r="AH483" s="20" t="str">
        <f t="shared" si="14"/>
        <v/>
      </c>
      <c r="AI483" s="21"/>
      <c r="AJ483" s="21"/>
      <c r="AK483" s="21"/>
      <c r="AL483" s="22">
        <f t="shared" si="25"/>
        <v>1</v>
      </c>
    </row>
    <row r="484" ht="12.75" customHeight="1">
      <c r="A484" s="13" t="s">
        <v>58</v>
      </c>
      <c r="B484" s="13" t="str">
        <f>IFERROR(__xludf.DUMMYFUNCTION("REGEXREPLACE(A484, ""\d"", """")"),"         Курская область")</f>
        <v>         Курская область</v>
      </c>
      <c r="C484" s="14" t="str">
        <f t="shared" si="15"/>
        <v>Курская область</v>
      </c>
      <c r="D484" s="3">
        <f t="shared" si="16"/>
        <v>2</v>
      </c>
      <c r="E484" s="15" t="s">
        <v>40</v>
      </c>
      <c r="F484" s="13" t="str">
        <f>IFERROR(__xludf.DUMMYFUNCTION("REGEXEXTRACT(E484, ""[А-Яа-я].*"")"),"Злокачественные новообразования")</f>
        <v>Злокачественные новообразования</v>
      </c>
      <c r="G484" s="16">
        <f t="shared" si="17"/>
        <v>2</v>
      </c>
      <c r="H484" s="13" t="s">
        <v>28</v>
      </c>
      <c r="I484" s="13" t="str">
        <f>IFERROR(__xludf.DUMMYFUNCTION("REGEXREPLACE(H484, "".*\s"", """")"),"человек")</f>
        <v>человек</v>
      </c>
      <c r="J484" s="13" t="s">
        <v>29</v>
      </c>
      <c r="K484" s="17" t="str">
        <f>IFERROR(__xludf.DUMMYFUNCTION("REGEXREPLACE(J484, ""^[\d\s]+"", """")"),"значение показателя за год")</f>
        <v>значение показателя за год</v>
      </c>
      <c r="L484" s="16">
        <f t="shared" si="18"/>
        <v>2</v>
      </c>
      <c r="M484" s="13" t="s">
        <v>31</v>
      </c>
      <c r="N484" s="13" t="str">
        <f>IFERROR(__xludf.DUMMYFUNCTION("REGEXEXTRACT(M484, "" (.+)$"")"),"городское население")</f>
        <v>городское население</v>
      </c>
      <c r="O484" s="18">
        <v>1640.0</v>
      </c>
      <c r="P484" s="18">
        <v>1622.0</v>
      </c>
      <c r="Q484" s="18">
        <v>1635.0</v>
      </c>
      <c r="R484" s="18">
        <v>1759.0</v>
      </c>
      <c r="S484" s="18">
        <v>1805.0</v>
      </c>
      <c r="T484" s="18">
        <v>1682.0</v>
      </c>
      <c r="U484" s="18">
        <v>1721.0</v>
      </c>
      <c r="V484" s="18">
        <v>1759.0</v>
      </c>
      <c r="W484" s="18">
        <v>1746.0</v>
      </c>
      <c r="X484" s="18">
        <v>1635.0</v>
      </c>
      <c r="Y484" s="18">
        <v>1632.0</v>
      </c>
      <c r="Z484" s="19" t="str">
        <f t="shared" si="6"/>
        <v/>
      </c>
      <c r="AA484" s="19">
        <f t="shared" si="19"/>
        <v>18636</v>
      </c>
      <c r="AB484" s="19" t="str">
        <f t="shared" si="8"/>
        <v/>
      </c>
      <c r="AC484" s="19">
        <f t="shared" si="20"/>
        <v>1694.181818</v>
      </c>
      <c r="AD484" s="19">
        <f t="shared" si="21"/>
        <v>2148.5</v>
      </c>
      <c r="AE484" s="19" t="str">
        <f t="shared" si="22"/>
        <v>Нет моды</v>
      </c>
      <c r="AF484" s="19">
        <f t="shared" si="23"/>
        <v>1622</v>
      </c>
      <c r="AG484" s="19">
        <f t="shared" si="24"/>
        <v>1805</v>
      </c>
      <c r="AH484" s="20" t="str">
        <f t="shared" si="14"/>
        <v/>
      </c>
      <c r="AI484" s="21"/>
      <c r="AJ484" s="21"/>
      <c r="AK484" s="21"/>
      <c r="AL484" s="22">
        <f t="shared" si="25"/>
        <v>1</v>
      </c>
    </row>
    <row r="485" ht="12.75" customHeight="1">
      <c r="A485" s="13" t="s">
        <v>58</v>
      </c>
      <c r="B485" s="13" t="str">
        <f>IFERROR(__xludf.DUMMYFUNCTION("REGEXREPLACE(A485, ""\d"", """")"),"         Курская область")</f>
        <v>         Курская область</v>
      </c>
      <c r="C485" s="14" t="str">
        <f t="shared" si="15"/>
        <v>Курская область</v>
      </c>
      <c r="D485" s="3">
        <f t="shared" si="16"/>
        <v>2</v>
      </c>
      <c r="E485" s="15" t="s">
        <v>40</v>
      </c>
      <c r="F485" s="13" t="str">
        <f>IFERROR(__xludf.DUMMYFUNCTION("REGEXEXTRACT(E485, ""[А-Яа-я].*"")"),"Злокачественные новообразования")</f>
        <v>Злокачественные новообразования</v>
      </c>
      <c r="G485" s="16">
        <f t="shared" si="17"/>
        <v>2</v>
      </c>
      <c r="H485" s="13" t="s">
        <v>28</v>
      </c>
      <c r="I485" s="13" t="str">
        <f>IFERROR(__xludf.DUMMYFUNCTION("REGEXREPLACE(H485, "".*\s"", """")"),"человек")</f>
        <v>человек</v>
      </c>
      <c r="J485" s="13" t="s">
        <v>29</v>
      </c>
      <c r="K485" s="17" t="str">
        <f>IFERROR(__xludf.DUMMYFUNCTION("REGEXREPLACE(J485, ""^[\d\s]+"", """")"),"значение показателя за год")</f>
        <v>значение показателя за год</v>
      </c>
      <c r="L485" s="16">
        <f t="shared" si="18"/>
        <v>2</v>
      </c>
      <c r="M485" s="13" t="s">
        <v>32</v>
      </c>
      <c r="N485" s="13" t="str">
        <f>IFERROR(__xludf.DUMMYFUNCTION("REGEXEXTRACT(M485, "" (.+)$"")"),"сельское население")</f>
        <v>сельское население</v>
      </c>
      <c r="O485" s="18">
        <v>855.0</v>
      </c>
      <c r="P485" s="18">
        <v>876.0</v>
      </c>
      <c r="Q485" s="18">
        <v>876.0</v>
      </c>
      <c r="R485" s="18">
        <v>931.0</v>
      </c>
      <c r="S485" s="18">
        <v>920.0</v>
      </c>
      <c r="T485" s="18">
        <v>840.0</v>
      </c>
      <c r="U485" s="18">
        <v>884.0</v>
      </c>
      <c r="V485" s="18">
        <v>892.0</v>
      </c>
      <c r="W485" s="18">
        <v>835.0</v>
      </c>
      <c r="X485" s="18">
        <v>857.0</v>
      </c>
      <c r="Y485" s="18">
        <v>863.0</v>
      </c>
      <c r="Z485" s="19" t="str">
        <f t="shared" si="6"/>
        <v/>
      </c>
      <c r="AA485" s="19" t="str">
        <f t="shared" si="19"/>
        <v/>
      </c>
      <c r="AB485" s="19">
        <f t="shared" si="8"/>
        <v>9629</v>
      </c>
      <c r="AC485" s="19">
        <f t="shared" si="20"/>
        <v>875.3636364</v>
      </c>
      <c r="AD485" s="19">
        <f t="shared" si="21"/>
        <v>1276.5</v>
      </c>
      <c r="AE485" s="19" t="str">
        <f t="shared" si="22"/>
        <v>Нет моды</v>
      </c>
      <c r="AF485" s="19">
        <f t="shared" si="23"/>
        <v>835</v>
      </c>
      <c r="AG485" s="19">
        <f t="shared" si="24"/>
        <v>931</v>
      </c>
      <c r="AH485" s="20" t="str">
        <f t="shared" si="14"/>
        <v>Город: 66%; Село: 34%</v>
      </c>
      <c r="AI485" s="21"/>
      <c r="AJ485" s="21"/>
      <c r="AK485" s="21"/>
      <c r="AL485" s="22">
        <f t="shared" si="25"/>
        <v>1</v>
      </c>
    </row>
    <row r="486" ht="12.75" customHeight="1">
      <c r="A486" s="13" t="s">
        <v>58</v>
      </c>
      <c r="B486" s="13" t="str">
        <f>IFERROR(__xludf.DUMMYFUNCTION("REGEXREPLACE(A486, ""\d"", """")"),"         Курская область")</f>
        <v>         Курская область</v>
      </c>
      <c r="C486" s="14" t="str">
        <f t="shared" si="15"/>
        <v>Курская область</v>
      </c>
      <c r="D486" s="3">
        <f t="shared" si="16"/>
        <v>2</v>
      </c>
      <c r="E486" s="15" t="s">
        <v>41</v>
      </c>
      <c r="F486" s="13" t="str">
        <f>IFERROR(__xludf.DUMMYFUNCTION("REGEXEXTRACT(E486, ""[А-Яа-я].*"")"),"Инфекционные и паразитарные болезни")</f>
        <v>Инфекционные и паразитарные болезни</v>
      </c>
      <c r="G486" s="16">
        <f t="shared" si="17"/>
        <v>2</v>
      </c>
      <c r="H486" s="13" t="s">
        <v>28</v>
      </c>
      <c r="I486" s="13" t="str">
        <f>IFERROR(__xludf.DUMMYFUNCTION("REGEXREPLACE(H486, "".*\s"", """")"),"человек")</f>
        <v>человек</v>
      </c>
      <c r="J486" s="13" t="s">
        <v>29</v>
      </c>
      <c r="K486" s="17" t="str">
        <f>IFERROR(__xludf.DUMMYFUNCTION("REGEXREPLACE(J486, ""^[\d\s]+"", """")"),"значение показателя за год")</f>
        <v>значение показателя за год</v>
      </c>
      <c r="L486" s="16">
        <f t="shared" si="18"/>
        <v>2</v>
      </c>
      <c r="M486" s="13" t="s">
        <v>30</v>
      </c>
      <c r="N486" s="13" t="str">
        <f>IFERROR(__xludf.DUMMYFUNCTION("REGEXEXTRACT(M486, "" (.+)$"")"),"все население")</f>
        <v>все население</v>
      </c>
      <c r="O486" s="18">
        <v>157.0</v>
      </c>
      <c r="P486" s="18">
        <v>138.0</v>
      </c>
      <c r="Q486" s="18">
        <v>129.0</v>
      </c>
      <c r="R486" s="18">
        <v>115.0</v>
      </c>
      <c r="S486" s="18">
        <v>104.0</v>
      </c>
      <c r="T486" s="18">
        <v>74.0</v>
      </c>
      <c r="U486" s="18">
        <v>83.0</v>
      </c>
      <c r="V486" s="18">
        <v>67.0</v>
      </c>
      <c r="W486" s="18">
        <v>61.0</v>
      </c>
      <c r="X486" s="18">
        <v>79.0</v>
      </c>
      <c r="Y486" s="18">
        <v>54.0</v>
      </c>
      <c r="Z486" s="19">
        <f t="shared" si="6"/>
        <v>1061</v>
      </c>
      <c r="AA486" s="19" t="str">
        <f t="shared" si="19"/>
        <v/>
      </c>
      <c r="AB486" s="19" t="str">
        <f t="shared" si="8"/>
        <v/>
      </c>
      <c r="AC486" s="19">
        <f t="shared" si="20"/>
        <v>96.45454545</v>
      </c>
      <c r="AD486" s="19">
        <f t="shared" si="21"/>
        <v>496</v>
      </c>
      <c r="AE486" s="19" t="str">
        <f t="shared" si="22"/>
        <v>Нет моды</v>
      </c>
      <c r="AF486" s="19">
        <f t="shared" si="23"/>
        <v>54</v>
      </c>
      <c r="AG486" s="19">
        <f t="shared" si="24"/>
        <v>157</v>
      </c>
      <c r="AH486" s="20" t="str">
        <f t="shared" si="14"/>
        <v/>
      </c>
      <c r="AI486" s="21"/>
      <c r="AJ486" s="21"/>
      <c r="AK486" s="21"/>
      <c r="AL486" s="22">
        <f t="shared" si="25"/>
        <v>1</v>
      </c>
    </row>
    <row r="487" ht="12.75" customHeight="1">
      <c r="A487" s="13" t="s">
        <v>58</v>
      </c>
      <c r="B487" s="13" t="str">
        <f>IFERROR(__xludf.DUMMYFUNCTION("REGEXREPLACE(A487, ""\d"", """")"),"         Курская область")</f>
        <v>         Курская область</v>
      </c>
      <c r="C487" s="14" t="str">
        <f t="shared" si="15"/>
        <v>Курская область</v>
      </c>
      <c r="D487" s="3">
        <f t="shared" si="16"/>
        <v>2</v>
      </c>
      <c r="E487" s="15" t="s">
        <v>41</v>
      </c>
      <c r="F487" s="13" t="str">
        <f>IFERROR(__xludf.DUMMYFUNCTION("REGEXEXTRACT(E487, ""[А-Яа-я].*"")"),"Инфекционные и паразитарные болезни")</f>
        <v>Инфекционные и паразитарные болезни</v>
      </c>
      <c r="G487" s="16">
        <f t="shared" si="17"/>
        <v>2</v>
      </c>
      <c r="H487" s="13" t="s">
        <v>28</v>
      </c>
      <c r="I487" s="13" t="str">
        <f>IFERROR(__xludf.DUMMYFUNCTION("REGEXREPLACE(H487, "".*\s"", """")"),"человек")</f>
        <v>человек</v>
      </c>
      <c r="J487" s="13" t="s">
        <v>29</v>
      </c>
      <c r="K487" s="17" t="str">
        <f>IFERROR(__xludf.DUMMYFUNCTION("REGEXREPLACE(J487, ""^[\d\s]+"", """")"),"значение показателя за год")</f>
        <v>значение показателя за год</v>
      </c>
      <c r="L487" s="16">
        <f t="shared" si="18"/>
        <v>2</v>
      </c>
      <c r="M487" s="13" t="s">
        <v>31</v>
      </c>
      <c r="N487" s="13" t="str">
        <f>IFERROR(__xludf.DUMMYFUNCTION("REGEXEXTRACT(M487, "" (.+)$"")"),"городское население")</f>
        <v>городское население</v>
      </c>
      <c r="O487" s="18">
        <v>89.0</v>
      </c>
      <c r="P487" s="18">
        <v>77.0</v>
      </c>
      <c r="Q487" s="18">
        <v>73.0</v>
      </c>
      <c r="R487" s="18">
        <v>54.0</v>
      </c>
      <c r="S487" s="18">
        <v>53.0</v>
      </c>
      <c r="T487" s="18">
        <v>44.0</v>
      </c>
      <c r="U487" s="18">
        <v>49.0</v>
      </c>
      <c r="V487" s="18">
        <v>46.0</v>
      </c>
      <c r="W487" s="18">
        <v>39.0</v>
      </c>
      <c r="X487" s="18">
        <v>46.0</v>
      </c>
      <c r="Y487" s="18">
        <v>35.0</v>
      </c>
      <c r="Z487" s="19" t="str">
        <f t="shared" si="6"/>
        <v/>
      </c>
      <c r="AA487" s="19">
        <f t="shared" si="19"/>
        <v>605</v>
      </c>
      <c r="AB487" s="19" t="str">
        <f t="shared" si="8"/>
        <v/>
      </c>
      <c r="AC487" s="19">
        <f t="shared" si="20"/>
        <v>55</v>
      </c>
      <c r="AD487" s="19">
        <f t="shared" si="21"/>
        <v>70</v>
      </c>
      <c r="AE487" s="19" t="str">
        <f t="shared" si="22"/>
        <v>Нет моды</v>
      </c>
      <c r="AF487" s="19">
        <f t="shared" si="23"/>
        <v>35</v>
      </c>
      <c r="AG487" s="19">
        <f t="shared" si="24"/>
        <v>89</v>
      </c>
      <c r="AH487" s="20" t="str">
        <f t="shared" si="14"/>
        <v/>
      </c>
      <c r="AI487" s="21"/>
      <c r="AJ487" s="21"/>
      <c r="AK487" s="21"/>
      <c r="AL487" s="22">
        <f t="shared" si="25"/>
        <v>1</v>
      </c>
    </row>
    <row r="488" ht="12.75" customHeight="1">
      <c r="A488" s="13" t="s">
        <v>58</v>
      </c>
      <c r="B488" s="13" t="str">
        <f>IFERROR(__xludf.DUMMYFUNCTION("REGEXREPLACE(A488, ""\d"", """")"),"         Курская область")</f>
        <v>         Курская область</v>
      </c>
      <c r="C488" s="14" t="str">
        <f t="shared" si="15"/>
        <v>Курская область</v>
      </c>
      <c r="D488" s="3">
        <f t="shared" si="16"/>
        <v>2</v>
      </c>
      <c r="E488" s="15" t="s">
        <v>41</v>
      </c>
      <c r="F488" s="13" t="str">
        <f>IFERROR(__xludf.DUMMYFUNCTION("REGEXEXTRACT(E488, ""[А-Яа-я].*"")"),"Инфекционные и паразитарные болезни")</f>
        <v>Инфекционные и паразитарные болезни</v>
      </c>
      <c r="G488" s="16">
        <f t="shared" si="17"/>
        <v>2</v>
      </c>
      <c r="H488" s="13" t="s">
        <v>28</v>
      </c>
      <c r="I488" s="13" t="str">
        <f>IFERROR(__xludf.DUMMYFUNCTION("REGEXREPLACE(H488, "".*\s"", """")"),"человек")</f>
        <v>человек</v>
      </c>
      <c r="J488" s="13" t="s">
        <v>29</v>
      </c>
      <c r="K488" s="17" t="str">
        <f>IFERROR(__xludf.DUMMYFUNCTION("REGEXREPLACE(J488, ""^[\d\s]+"", """")"),"значение показателя за год")</f>
        <v>значение показателя за год</v>
      </c>
      <c r="L488" s="16">
        <f t="shared" si="18"/>
        <v>2</v>
      </c>
      <c r="M488" s="13" t="s">
        <v>32</v>
      </c>
      <c r="N488" s="13" t="str">
        <f>IFERROR(__xludf.DUMMYFUNCTION("REGEXEXTRACT(M488, "" (.+)$"")"),"сельское население")</f>
        <v>сельское население</v>
      </c>
      <c r="O488" s="18">
        <v>68.0</v>
      </c>
      <c r="P488" s="18">
        <v>61.0</v>
      </c>
      <c r="Q488" s="18">
        <v>56.0</v>
      </c>
      <c r="R488" s="18">
        <v>61.0</v>
      </c>
      <c r="S488" s="18">
        <v>51.0</v>
      </c>
      <c r="T488" s="18">
        <v>30.0</v>
      </c>
      <c r="U488" s="18">
        <v>34.0</v>
      </c>
      <c r="V488" s="18">
        <v>21.0</v>
      </c>
      <c r="W488" s="18">
        <v>22.0</v>
      </c>
      <c r="X488" s="18">
        <v>33.0</v>
      </c>
      <c r="Y488" s="18">
        <v>19.0</v>
      </c>
      <c r="Z488" s="19" t="str">
        <f t="shared" si="6"/>
        <v/>
      </c>
      <c r="AA488" s="19" t="str">
        <f t="shared" si="19"/>
        <v/>
      </c>
      <c r="AB488" s="19">
        <f t="shared" si="8"/>
        <v>456</v>
      </c>
      <c r="AC488" s="19">
        <f t="shared" si="20"/>
        <v>41.45454545</v>
      </c>
      <c r="AD488" s="19">
        <f t="shared" si="21"/>
        <v>47.5</v>
      </c>
      <c r="AE488" s="19" t="str">
        <f t="shared" si="22"/>
        <v>Нет моды</v>
      </c>
      <c r="AF488" s="19">
        <f t="shared" si="23"/>
        <v>19</v>
      </c>
      <c r="AG488" s="19">
        <f t="shared" si="24"/>
        <v>68</v>
      </c>
      <c r="AH488" s="20" t="str">
        <f t="shared" si="14"/>
        <v>Город: 57%; Село: 43%</v>
      </c>
      <c r="AI488" s="21"/>
      <c r="AJ488" s="21"/>
      <c r="AK488" s="21"/>
      <c r="AL488" s="22">
        <f t="shared" si="25"/>
        <v>1</v>
      </c>
    </row>
    <row r="489" ht="12.75" customHeight="1">
      <c r="A489" s="13" t="s">
        <v>58</v>
      </c>
      <c r="B489" s="13" t="str">
        <f>IFERROR(__xludf.DUMMYFUNCTION("REGEXREPLACE(A489, ""\d"", """")"),"         Курская область")</f>
        <v>         Курская область</v>
      </c>
      <c r="C489" s="14" t="str">
        <f t="shared" si="15"/>
        <v>Курская область</v>
      </c>
      <c r="D489" s="3">
        <f t="shared" si="16"/>
        <v>2</v>
      </c>
      <c r="E489" s="15" t="s">
        <v>42</v>
      </c>
      <c r="F489" s="13" t="str">
        <f>IFERROR(__xludf.DUMMYFUNCTION("REGEXEXTRACT(E489, ""[А-Яа-я].*"")"),"Ишемическая болезнь сердца")</f>
        <v>Ишемическая болезнь сердца</v>
      </c>
      <c r="G489" s="16">
        <f t="shared" si="17"/>
        <v>2</v>
      </c>
      <c r="H489" s="13" t="s">
        <v>28</v>
      </c>
      <c r="I489" s="13" t="str">
        <f>IFERROR(__xludf.DUMMYFUNCTION("REGEXREPLACE(H489, "".*\s"", """")"),"человек")</f>
        <v>человек</v>
      </c>
      <c r="J489" s="13" t="s">
        <v>29</v>
      </c>
      <c r="K489" s="17" t="str">
        <f>IFERROR(__xludf.DUMMYFUNCTION("REGEXREPLACE(J489, ""^[\d\s]+"", """")"),"значение показателя за год")</f>
        <v>значение показателя за год</v>
      </c>
      <c r="L489" s="16">
        <f t="shared" si="18"/>
        <v>2</v>
      </c>
      <c r="M489" s="13" t="s">
        <v>30</v>
      </c>
      <c r="N489" s="13" t="str">
        <f>IFERROR(__xludf.DUMMYFUNCTION("REGEXEXTRACT(M489, "" (.+)$"")"),"все население")</f>
        <v>все население</v>
      </c>
      <c r="O489" s="18">
        <v>4013.0</v>
      </c>
      <c r="P489" s="18">
        <v>4007.0</v>
      </c>
      <c r="Q489" s="18">
        <v>4485.0</v>
      </c>
      <c r="R489" s="18">
        <v>4053.0</v>
      </c>
      <c r="S489" s="18">
        <v>4083.0</v>
      </c>
      <c r="T489" s="18">
        <v>4251.0</v>
      </c>
      <c r="U489" s="18">
        <v>4085.0</v>
      </c>
      <c r="V489" s="18">
        <v>4665.0</v>
      </c>
      <c r="W489" s="18">
        <v>4199.0</v>
      </c>
      <c r="X489" s="18">
        <v>3065.0</v>
      </c>
      <c r="Y489" s="18">
        <v>3077.0</v>
      </c>
      <c r="Z489" s="19">
        <f t="shared" si="6"/>
        <v>43983</v>
      </c>
      <c r="AA489" s="19" t="str">
        <f t="shared" si="19"/>
        <v/>
      </c>
      <c r="AB489" s="19" t="str">
        <f t="shared" si="8"/>
        <v/>
      </c>
      <c r="AC489" s="19">
        <f t="shared" si="20"/>
        <v>3998.454545</v>
      </c>
      <c r="AD489" s="19">
        <f t="shared" si="21"/>
        <v>1566.5</v>
      </c>
      <c r="AE489" s="19" t="str">
        <f t="shared" si="22"/>
        <v>Нет моды</v>
      </c>
      <c r="AF489" s="19">
        <f t="shared" si="23"/>
        <v>3065</v>
      </c>
      <c r="AG489" s="19">
        <f t="shared" si="24"/>
        <v>4665</v>
      </c>
      <c r="AH489" s="20" t="str">
        <f t="shared" si="14"/>
        <v/>
      </c>
      <c r="AI489" s="21"/>
      <c r="AJ489" s="21"/>
      <c r="AK489" s="21"/>
      <c r="AL489" s="22">
        <f t="shared" si="25"/>
        <v>1</v>
      </c>
    </row>
    <row r="490" ht="12.75" customHeight="1">
      <c r="A490" s="13" t="s">
        <v>58</v>
      </c>
      <c r="B490" s="13" t="str">
        <f>IFERROR(__xludf.DUMMYFUNCTION("REGEXREPLACE(A490, ""\d"", """")"),"         Курская область")</f>
        <v>         Курская область</v>
      </c>
      <c r="C490" s="14" t="str">
        <f t="shared" si="15"/>
        <v>Курская область</v>
      </c>
      <c r="D490" s="3">
        <f t="shared" si="16"/>
        <v>2</v>
      </c>
      <c r="E490" s="15" t="s">
        <v>42</v>
      </c>
      <c r="F490" s="13" t="str">
        <f>IFERROR(__xludf.DUMMYFUNCTION("REGEXEXTRACT(E490, ""[А-Яа-я].*"")"),"Ишемическая болезнь сердца")</f>
        <v>Ишемическая болезнь сердца</v>
      </c>
      <c r="G490" s="16">
        <f t="shared" si="17"/>
        <v>2</v>
      </c>
      <c r="H490" s="13" t="s">
        <v>28</v>
      </c>
      <c r="I490" s="13" t="str">
        <f>IFERROR(__xludf.DUMMYFUNCTION("REGEXREPLACE(H490, "".*\s"", """")"),"человек")</f>
        <v>человек</v>
      </c>
      <c r="J490" s="13" t="s">
        <v>29</v>
      </c>
      <c r="K490" s="17" t="str">
        <f>IFERROR(__xludf.DUMMYFUNCTION("REGEXREPLACE(J490, ""^[\d\s]+"", """")"),"значение показателя за год")</f>
        <v>значение показателя за год</v>
      </c>
      <c r="L490" s="16">
        <f t="shared" si="18"/>
        <v>2</v>
      </c>
      <c r="M490" s="13" t="s">
        <v>31</v>
      </c>
      <c r="N490" s="13" t="str">
        <f>IFERROR(__xludf.DUMMYFUNCTION("REGEXEXTRACT(M490, "" (.+)$"")"),"городское население")</f>
        <v>городское население</v>
      </c>
      <c r="O490" s="18">
        <v>2217.0</v>
      </c>
      <c r="P490" s="18">
        <v>2274.0</v>
      </c>
      <c r="Q490" s="18">
        <v>2703.0</v>
      </c>
      <c r="R490" s="18">
        <v>2360.0</v>
      </c>
      <c r="S490" s="18">
        <v>2499.0</v>
      </c>
      <c r="T490" s="18">
        <v>2616.0</v>
      </c>
      <c r="U490" s="18">
        <v>2592.0</v>
      </c>
      <c r="V490" s="18">
        <v>3021.0</v>
      </c>
      <c r="W490" s="18">
        <v>2719.0</v>
      </c>
      <c r="X490" s="18">
        <v>1945.0</v>
      </c>
      <c r="Y490" s="18">
        <v>2025.0</v>
      </c>
      <c r="Z490" s="19" t="str">
        <f t="shared" si="6"/>
        <v/>
      </c>
      <c r="AA490" s="19">
        <f t="shared" si="19"/>
        <v>26971</v>
      </c>
      <c r="AB490" s="19" t="str">
        <f t="shared" si="8"/>
        <v/>
      </c>
      <c r="AC490" s="19">
        <f t="shared" si="20"/>
        <v>2451.909091</v>
      </c>
      <c r="AD490" s="19">
        <f t="shared" si="21"/>
        <v>3043</v>
      </c>
      <c r="AE490" s="19" t="str">
        <f t="shared" si="22"/>
        <v>Нет моды</v>
      </c>
      <c r="AF490" s="19">
        <f t="shared" si="23"/>
        <v>1945</v>
      </c>
      <c r="AG490" s="19">
        <f t="shared" si="24"/>
        <v>3021</v>
      </c>
      <c r="AH490" s="20" t="str">
        <f t="shared" si="14"/>
        <v/>
      </c>
      <c r="AI490" s="21"/>
      <c r="AJ490" s="21"/>
      <c r="AK490" s="21"/>
      <c r="AL490" s="22">
        <f t="shared" si="25"/>
        <v>1</v>
      </c>
    </row>
    <row r="491" ht="12.75" customHeight="1">
      <c r="A491" s="13" t="s">
        <v>58</v>
      </c>
      <c r="B491" s="13" t="str">
        <f>IFERROR(__xludf.DUMMYFUNCTION("REGEXREPLACE(A491, ""\d"", """")"),"         Курская область")</f>
        <v>         Курская область</v>
      </c>
      <c r="C491" s="14" t="str">
        <f t="shared" si="15"/>
        <v>Курская область</v>
      </c>
      <c r="D491" s="3">
        <f t="shared" si="16"/>
        <v>2</v>
      </c>
      <c r="E491" s="15" t="s">
        <v>42</v>
      </c>
      <c r="F491" s="13" t="str">
        <f>IFERROR(__xludf.DUMMYFUNCTION("REGEXEXTRACT(E491, ""[А-Яа-я].*"")"),"Ишемическая болезнь сердца")</f>
        <v>Ишемическая болезнь сердца</v>
      </c>
      <c r="G491" s="16">
        <f t="shared" si="17"/>
        <v>2</v>
      </c>
      <c r="H491" s="13" t="s">
        <v>28</v>
      </c>
      <c r="I491" s="13" t="str">
        <f>IFERROR(__xludf.DUMMYFUNCTION("REGEXREPLACE(H491, "".*\s"", """")"),"человек")</f>
        <v>человек</v>
      </c>
      <c r="J491" s="13" t="s">
        <v>29</v>
      </c>
      <c r="K491" s="17" t="str">
        <f>IFERROR(__xludf.DUMMYFUNCTION("REGEXREPLACE(J491, ""^[\d\s]+"", """")"),"значение показателя за год")</f>
        <v>значение показателя за год</v>
      </c>
      <c r="L491" s="16">
        <f t="shared" si="18"/>
        <v>2</v>
      </c>
      <c r="M491" s="13" t="s">
        <v>32</v>
      </c>
      <c r="N491" s="13" t="str">
        <f>IFERROR(__xludf.DUMMYFUNCTION("REGEXEXTRACT(M491, "" (.+)$"")"),"сельское население")</f>
        <v>сельское население</v>
      </c>
      <c r="O491" s="18">
        <v>1796.0</v>
      </c>
      <c r="P491" s="18">
        <v>1733.0</v>
      </c>
      <c r="Q491" s="18">
        <v>1782.0</v>
      </c>
      <c r="R491" s="18">
        <v>1693.0</v>
      </c>
      <c r="S491" s="18">
        <v>1584.0</v>
      </c>
      <c r="T491" s="18">
        <v>1635.0</v>
      </c>
      <c r="U491" s="18">
        <v>1493.0</v>
      </c>
      <c r="V491" s="18">
        <v>1644.0</v>
      </c>
      <c r="W491" s="18">
        <v>1480.0</v>
      </c>
      <c r="X491" s="18">
        <v>1120.0</v>
      </c>
      <c r="Y491" s="18">
        <v>1052.0</v>
      </c>
      <c r="Z491" s="19" t="str">
        <f t="shared" si="6"/>
        <v/>
      </c>
      <c r="AA491" s="19" t="str">
        <f t="shared" si="19"/>
        <v/>
      </c>
      <c r="AB491" s="19">
        <f t="shared" si="8"/>
        <v>17012</v>
      </c>
      <c r="AC491" s="19">
        <f t="shared" si="20"/>
        <v>1546.545455</v>
      </c>
      <c r="AD491" s="19">
        <f t="shared" si="21"/>
        <v>1870.5</v>
      </c>
      <c r="AE491" s="19" t="str">
        <f t="shared" si="22"/>
        <v>Нет моды</v>
      </c>
      <c r="AF491" s="19">
        <f t="shared" si="23"/>
        <v>1052</v>
      </c>
      <c r="AG491" s="19">
        <f t="shared" si="24"/>
        <v>1796</v>
      </c>
      <c r="AH491" s="20" t="str">
        <f t="shared" si="14"/>
        <v>Город: 61%; Село: 39%</v>
      </c>
      <c r="AI491" s="21"/>
      <c r="AJ491" s="21"/>
      <c r="AK491" s="21"/>
      <c r="AL491" s="22">
        <f t="shared" si="25"/>
        <v>1</v>
      </c>
    </row>
    <row r="492" ht="12.75" customHeight="1">
      <c r="A492" s="13" t="s">
        <v>58</v>
      </c>
      <c r="B492" s="13" t="str">
        <f>IFERROR(__xludf.DUMMYFUNCTION("REGEXREPLACE(A492, ""\d"", """")"),"         Курская область")</f>
        <v>         Курская область</v>
      </c>
      <c r="C492" s="14" t="str">
        <f t="shared" si="15"/>
        <v>Курская область</v>
      </c>
      <c r="D492" s="3">
        <f t="shared" si="16"/>
        <v>2</v>
      </c>
      <c r="E492" s="15" t="s">
        <v>43</v>
      </c>
      <c r="F492" s="13" t="str">
        <f>IFERROR(__xludf.DUMMYFUNCTION("REGEXEXTRACT(E492, ""[А-Яа-я].*"")"),"Новообразования")</f>
        <v>Новообразования</v>
      </c>
      <c r="G492" s="16">
        <f t="shared" si="17"/>
        <v>2</v>
      </c>
      <c r="H492" s="13" t="s">
        <v>28</v>
      </c>
      <c r="I492" s="13" t="str">
        <f>IFERROR(__xludf.DUMMYFUNCTION("REGEXREPLACE(H492, "".*\s"", """")"),"человек")</f>
        <v>человек</v>
      </c>
      <c r="J492" s="13" t="s">
        <v>29</v>
      </c>
      <c r="K492" s="17" t="str">
        <f>IFERROR(__xludf.DUMMYFUNCTION("REGEXREPLACE(J492, ""^[\d\s]+"", """")"),"значение показателя за год")</f>
        <v>значение показателя за год</v>
      </c>
      <c r="L492" s="16">
        <f t="shared" si="18"/>
        <v>2</v>
      </c>
      <c r="M492" s="13" t="s">
        <v>30</v>
      </c>
      <c r="N492" s="13" t="str">
        <f>IFERROR(__xludf.DUMMYFUNCTION("REGEXEXTRACT(M492, "" (.+)$"")"),"все население")</f>
        <v>все население</v>
      </c>
      <c r="O492" s="18">
        <v>2558.0</v>
      </c>
      <c r="P492" s="18">
        <v>2561.0</v>
      </c>
      <c r="Q492" s="18">
        <v>2570.0</v>
      </c>
      <c r="R492" s="18">
        <v>2713.0</v>
      </c>
      <c r="S492" s="18">
        <v>2745.0</v>
      </c>
      <c r="T492" s="18">
        <v>2560.0</v>
      </c>
      <c r="U492" s="18">
        <v>2636.0</v>
      </c>
      <c r="V492" s="18">
        <v>2676.0</v>
      </c>
      <c r="W492" s="18">
        <v>2613.0</v>
      </c>
      <c r="X492" s="18">
        <v>2520.0</v>
      </c>
      <c r="Y492" s="18">
        <v>2523.0</v>
      </c>
      <c r="Z492" s="19">
        <f t="shared" si="6"/>
        <v>28675</v>
      </c>
      <c r="AA492" s="19" t="str">
        <f t="shared" si="19"/>
        <v/>
      </c>
      <c r="AB492" s="19" t="str">
        <f t="shared" si="8"/>
        <v/>
      </c>
      <c r="AC492" s="19">
        <f t="shared" si="20"/>
        <v>2606.818182</v>
      </c>
      <c r="AD492" s="19">
        <f t="shared" si="21"/>
        <v>2158</v>
      </c>
      <c r="AE492" s="19" t="str">
        <f t="shared" si="22"/>
        <v>Нет моды</v>
      </c>
      <c r="AF492" s="19">
        <f t="shared" si="23"/>
        <v>2520</v>
      </c>
      <c r="AG492" s="19">
        <f t="shared" si="24"/>
        <v>2745</v>
      </c>
      <c r="AH492" s="20" t="str">
        <f t="shared" si="14"/>
        <v/>
      </c>
      <c r="AI492" s="21"/>
      <c r="AJ492" s="21"/>
      <c r="AK492" s="21"/>
      <c r="AL492" s="22">
        <f t="shared" si="25"/>
        <v>1</v>
      </c>
    </row>
    <row r="493" ht="12.75" customHeight="1">
      <c r="A493" s="13" t="s">
        <v>58</v>
      </c>
      <c r="B493" s="13" t="str">
        <f>IFERROR(__xludf.DUMMYFUNCTION("REGEXREPLACE(A493, ""\d"", """")"),"         Курская область")</f>
        <v>         Курская область</v>
      </c>
      <c r="C493" s="14" t="str">
        <f t="shared" si="15"/>
        <v>Курская область</v>
      </c>
      <c r="D493" s="3">
        <f t="shared" si="16"/>
        <v>2</v>
      </c>
      <c r="E493" s="15" t="s">
        <v>43</v>
      </c>
      <c r="F493" s="13" t="str">
        <f>IFERROR(__xludf.DUMMYFUNCTION("REGEXEXTRACT(E493, ""[А-Яа-я].*"")"),"Новообразования")</f>
        <v>Новообразования</v>
      </c>
      <c r="G493" s="16">
        <f t="shared" si="17"/>
        <v>2</v>
      </c>
      <c r="H493" s="13" t="s">
        <v>28</v>
      </c>
      <c r="I493" s="13" t="str">
        <f>IFERROR(__xludf.DUMMYFUNCTION("REGEXREPLACE(H493, "".*\s"", """")"),"человек")</f>
        <v>человек</v>
      </c>
      <c r="J493" s="13" t="s">
        <v>29</v>
      </c>
      <c r="K493" s="17" t="str">
        <f>IFERROR(__xludf.DUMMYFUNCTION("REGEXREPLACE(J493, ""^[\d\s]+"", """")"),"значение показателя за год")</f>
        <v>значение показателя за год</v>
      </c>
      <c r="L493" s="16">
        <f t="shared" si="18"/>
        <v>2</v>
      </c>
      <c r="M493" s="13" t="s">
        <v>31</v>
      </c>
      <c r="N493" s="13" t="str">
        <f>IFERROR(__xludf.DUMMYFUNCTION("REGEXEXTRACT(M493, "" (.+)$"")"),"городское население")</f>
        <v>городское население</v>
      </c>
      <c r="O493" s="18">
        <v>1690.0</v>
      </c>
      <c r="P493" s="18">
        <v>1673.0</v>
      </c>
      <c r="Q493" s="18">
        <v>1683.0</v>
      </c>
      <c r="R493" s="18">
        <v>1773.0</v>
      </c>
      <c r="S493" s="18">
        <v>1818.0</v>
      </c>
      <c r="T493" s="18">
        <v>1704.0</v>
      </c>
      <c r="U493" s="18">
        <v>1741.0</v>
      </c>
      <c r="V493" s="18">
        <v>1777.0</v>
      </c>
      <c r="W493" s="18">
        <v>1763.0</v>
      </c>
      <c r="X493" s="18">
        <v>1653.0</v>
      </c>
      <c r="Y493" s="18">
        <v>1650.0</v>
      </c>
      <c r="Z493" s="19" t="str">
        <f t="shared" si="6"/>
        <v/>
      </c>
      <c r="AA493" s="19">
        <f t="shared" si="19"/>
        <v>18925</v>
      </c>
      <c r="AB493" s="19" t="str">
        <f t="shared" si="8"/>
        <v/>
      </c>
      <c r="AC493" s="19">
        <f t="shared" si="20"/>
        <v>1720.454545</v>
      </c>
      <c r="AD493" s="19">
        <f t="shared" si="21"/>
        <v>2169</v>
      </c>
      <c r="AE493" s="19" t="str">
        <f t="shared" si="22"/>
        <v>Нет моды</v>
      </c>
      <c r="AF493" s="19">
        <f t="shared" si="23"/>
        <v>1650</v>
      </c>
      <c r="AG493" s="19">
        <f t="shared" si="24"/>
        <v>1818</v>
      </c>
      <c r="AH493" s="20" t="str">
        <f t="shared" si="14"/>
        <v/>
      </c>
      <c r="AI493" s="21"/>
      <c r="AJ493" s="21"/>
      <c r="AK493" s="21"/>
      <c r="AL493" s="22">
        <f t="shared" si="25"/>
        <v>1</v>
      </c>
    </row>
    <row r="494" ht="12.75" customHeight="1">
      <c r="A494" s="13" t="s">
        <v>58</v>
      </c>
      <c r="B494" s="13" t="str">
        <f>IFERROR(__xludf.DUMMYFUNCTION("REGEXREPLACE(A494, ""\d"", """")"),"         Курская область")</f>
        <v>         Курская область</v>
      </c>
      <c r="C494" s="14" t="str">
        <f t="shared" si="15"/>
        <v>Курская область</v>
      </c>
      <c r="D494" s="3">
        <f t="shared" si="16"/>
        <v>2</v>
      </c>
      <c r="E494" s="15" t="s">
        <v>43</v>
      </c>
      <c r="F494" s="13" t="str">
        <f>IFERROR(__xludf.DUMMYFUNCTION("REGEXEXTRACT(E494, ""[А-Яа-я].*"")"),"Новообразования")</f>
        <v>Новообразования</v>
      </c>
      <c r="G494" s="16">
        <f t="shared" si="17"/>
        <v>2</v>
      </c>
      <c r="H494" s="13" t="s">
        <v>28</v>
      </c>
      <c r="I494" s="13" t="str">
        <f>IFERROR(__xludf.DUMMYFUNCTION("REGEXREPLACE(H494, "".*\s"", """")"),"человек")</f>
        <v>человек</v>
      </c>
      <c r="J494" s="13" t="s">
        <v>29</v>
      </c>
      <c r="K494" s="17" t="str">
        <f>IFERROR(__xludf.DUMMYFUNCTION("REGEXREPLACE(J494, ""^[\d\s]+"", """")"),"значение показателя за год")</f>
        <v>значение показателя за год</v>
      </c>
      <c r="L494" s="16">
        <f t="shared" si="18"/>
        <v>2</v>
      </c>
      <c r="M494" s="13" t="s">
        <v>32</v>
      </c>
      <c r="N494" s="13" t="str">
        <f>IFERROR(__xludf.DUMMYFUNCTION("REGEXEXTRACT(M494, "" (.+)$"")"),"сельское население")</f>
        <v>сельское население</v>
      </c>
      <c r="O494" s="18">
        <v>868.0</v>
      </c>
      <c r="P494" s="18">
        <v>888.0</v>
      </c>
      <c r="Q494" s="18">
        <v>887.0</v>
      </c>
      <c r="R494" s="18">
        <v>940.0</v>
      </c>
      <c r="S494" s="18">
        <v>927.0</v>
      </c>
      <c r="T494" s="18">
        <v>856.0</v>
      </c>
      <c r="U494" s="18">
        <v>895.0</v>
      </c>
      <c r="V494" s="18">
        <v>899.0</v>
      </c>
      <c r="W494" s="18">
        <v>850.0</v>
      </c>
      <c r="X494" s="18">
        <v>867.0</v>
      </c>
      <c r="Y494" s="18">
        <v>873.0</v>
      </c>
      <c r="Z494" s="19" t="str">
        <f t="shared" si="6"/>
        <v/>
      </c>
      <c r="AA494" s="19" t="str">
        <f t="shared" si="19"/>
        <v/>
      </c>
      <c r="AB494" s="19">
        <f t="shared" si="8"/>
        <v>9750</v>
      </c>
      <c r="AC494" s="19">
        <f t="shared" si="20"/>
        <v>886.3636364</v>
      </c>
      <c r="AD494" s="19">
        <f t="shared" si="21"/>
        <v>1295</v>
      </c>
      <c r="AE494" s="19" t="str">
        <f t="shared" si="22"/>
        <v>Нет моды</v>
      </c>
      <c r="AF494" s="19">
        <f t="shared" si="23"/>
        <v>850</v>
      </c>
      <c r="AG494" s="19">
        <f t="shared" si="24"/>
        <v>940</v>
      </c>
      <c r="AH494" s="20" t="str">
        <f t="shared" si="14"/>
        <v>Город: 66%; Село: 34%</v>
      </c>
      <c r="AI494" s="21"/>
      <c r="AJ494" s="21"/>
      <c r="AK494" s="21"/>
      <c r="AL494" s="22">
        <f t="shared" si="25"/>
        <v>1</v>
      </c>
    </row>
    <row r="495" ht="12.75" customHeight="1">
      <c r="A495" s="13" t="s">
        <v>58</v>
      </c>
      <c r="B495" s="13" t="str">
        <f>IFERROR(__xludf.DUMMYFUNCTION("REGEXREPLACE(A495, ""\d"", """")"),"         Курская область")</f>
        <v>         Курская область</v>
      </c>
      <c r="C495" s="14" t="str">
        <f t="shared" si="15"/>
        <v>Курская область</v>
      </c>
      <c r="D495" s="3">
        <f t="shared" si="16"/>
        <v>2</v>
      </c>
      <c r="E495" s="15" t="s">
        <v>44</v>
      </c>
      <c r="F495" s="13" t="str">
        <f>IFERROR(__xludf.DUMMYFUNCTION("REGEXEXTRACT(E495,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5" s="16">
        <f t="shared" si="17"/>
        <v>2</v>
      </c>
      <c r="H495" s="13" t="s">
        <v>28</v>
      </c>
      <c r="I495" s="13" t="str">
        <f>IFERROR(__xludf.DUMMYFUNCTION("REGEXREPLACE(H495, "".*\s"", """")"),"человек")</f>
        <v>человек</v>
      </c>
      <c r="J495" s="13" t="s">
        <v>29</v>
      </c>
      <c r="K495" s="17" t="str">
        <f>IFERROR(__xludf.DUMMYFUNCTION("REGEXREPLACE(J495, ""^[\d\s]+"", """")"),"значение показателя за год")</f>
        <v>значение показателя за год</v>
      </c>
      <c r="L495" s="16">
        <f t="shared" si="18"/>
        <v>2</v>
      </c>
      <c r="M495" s="13" t="s">
        <v>30</v>
      </c>
      <c r="N495" s="13" t="str">
        <f>IFERROR(__xludf.DUMMYFUNCTION("REGEXEXTRACT(M495, "" (.+)$"")"),"все население")</f>
        <v>все население</v>
      </c>
      <c r="O495" s="18">
        <v>55.0</v>
      </c>
      <c r="P495" s="23" t="s">
        <v>37</v>
      </c>
      <c r="Q495" s="18">
        <v>28.0</v>
      </c>
      <c r="R495" s="18">
        <v>31.0</v>
      </c>
      <c r="S495" s="23" t="s">
        <v>37</v>
      </c>
      <c r="T495" s="23" t="s">
        <v>37</v>
      </c>
      <c r="U495" s="23" t="s">
        <v>37</v>
      </c>
      <c r="V495" s="23" t="s">
        <v>37</v>
      </c>
      <c r="W495" s="23" t="s">
        <v>37</v>
      </c>
      <c r="X495" s="23" t="s">
        <v>37</v>
      </c>
      <c r="Y495" s="23" t="s">
        <v>37</v>
      </c>
      <c r="Z495" s="19">
        <f t="shared" si="6"/>
        <v>114</v>
      </c>
      <c r="AA495" s="19" t="str">
        <f t="shared" si="19"/>
        <v/>
      </c>
      <c r="AB495" s="19" t="str">
        <f t="shared" si="8"/>
        <v/>
      </c>
      <c r="AC495" s="19">
        <f t="shared" si="20"/>
        <v>38</v>
      </c>
      <c r="AD495" s="19">
        <f t="shared" si="21"/>
        <v>870.5</v>
      </c>
      <c r="AE495" s="19" t="str">
        <f t="shared" si="22"/>
        <v>Нет моды</v>
      </c>
      <c r="AF495" s="19">
        <f t="shared" si="23"/>
        <v>28</v>
      </c>
      <c r="AG495" s="19">
        <f t="shared" si="24"/>
        <v>55</v>
      </c>
      <c r="AH495" s="20" t="str">
        <f t="shared" si="14"/>
        <v/>
      </c>
      <c r="AI495" s="24"/>
      <c r="AJ495" s="24"/>
      <c r="AK495" s="24"/>
      <c r="AL495" s="22">
        <f t="shared" si="25"/>
        <v>1</v>
      </c>
    </row>
    <row r="496" ht="12.75" customHeight="1">
      <c r="A496" s="13" t="s">
        <v>58</v>
      </c>
      <c r="B496" s="13" t="str">
        <f>IFERROR(__xludf.DUMMYFUNCTION("REGEXREPLACE(A496, ""\d"", """")"),"         Курская область")</f>
        <v>         Курская область</v>
      </c>
      <c r="C496" s="14" t="str">
        <f t="shared" si="15"/>
        <v>Курская область</v>
      </c>
      <c r="D496" s="3">
        <f t="shared" si="16"/>
        <v>2</v>
      </c>
      <c r="E496" s="15" t="s">
        <v>44</v>
      </c>
      <c r="F496" s="13" t="str">
        <f>IFERROR(__xludf.DUMMYFUNCTION("REGEXEXTRACT(E496,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6" s="16">
        <f t="shared" si="17"/>
        <v>2</v>
      </c>
      <c r="H496" s="13" t="s">
        <v>28</v>
      </c>
      <c r="I496" s="13" t="str">
        <f>IFERROR(__xludf.DUMMYFUNCTION("REGEXREPLACE(H496, "".*\s"", """")"),"человек")</f>
        <v>человек</v>
      </c>
      <c r="J496" s="13" t="s">
        <v>29</v>
      </c>
      <c r="K496" s="17" t="str">
        <f>IFERROR(__xludf.DUMMYFUNCTION("REGEXREPLACE(J496, ""^[\d\s]+"", """")"),"значение показателя за год")</f>
        <v>значение показателя за год</v>
      </c>
      <c r="L496" s="16">
        <f t="shared" si="18"/>
        <v>2</v>
      </c>
      <c r="M496" s="13" t="s">
        <v>31</v>
      </c>
      <c r="N496" s="13" t="str">
        <f>IFERROR(__xludf.DUMMYFUNCTION("REGEXEXTRACT(M496, "" (.+)$"")"),"городское население")</f>
        <v>городское население</v>
      </c>
      <c r="O496" s="18">
        <v>38.0</v>
      </c>
      <c r="P496" s="23" t="s">
        <v>37</v>
      </c>
      <c r="Q496" s="18">
        <v>18.0</v>
      </c>
      <c r="R496" s="18">
        <v>17.0</v>
      </c>
      <c r="S496" s="23" t="s">
        <v>37</v>
      </c>
      <c r="T496" s="23" t="s">
        <v>37</v>
      </c>
      <c r="U496" s="23" t="s">
        <v>37</v>
      </c>
      <c r="V496" s="23" t="s">
        <v>37</v>
      </c>
      <c r="W496" s="23" t="s">
        <v>37</v>
      </c>
      <c r="X496" s="23" t="s">
        <v>37</v>
      </c>
      <c r="Y496" s="23" t="s">
        <v>37</v>
      </c>
      <c r="Z496" s="19" t="str">
        <f t="shared" si="6"/>
        <v/>
      </c>
      <c r="AA496" s="19">
        <f t="shared" si="19"/>
        <v>73</v>
      </c>
      <c r="AB496" s="19" t="str">
        <f t="shared" si="8"/>
        <v/>
      </c>
      <c r="AC496" s="19">
        <f t="shared" si="20"/>
        <v>24.33333333</v>
      </c>
      <c r="AD496" s="19">
        <f t="shared" si="21"/>
        <v>29.5</v>
      </c>
      <c r="AE496" s="19" t="str">
        <f t="shared" si="22"/>
        <v>Нет моды</v>
      </c>
      <c r="AF496" s="19">
        <f t="shared" si="23"/>
        <v>17</v>
      </c>
      <c r="AG496" s="19">
        <f t="shared" si="24"/>
        <v>38</v>
      </c>
      <c r="AH496" s="20" t="str">
        <f t="shared" si="14"/>
        <v/>
      </c>
      <c r="AI496" s="24"/>
      <c r="AJ496" s="24"/>
      <c r="AK496" s="24"/>
      <c r="AL496" s="22">
        <f t="shared" si="25"/>
        <v>1</v>
      </c>
    </row>
    <row r="497" ht="12.75" customHeight="1">
      <c r="A497" s="13" t="s">
        <v>58</v>
      </c>
      <c r="B497" s="13" t="str">
        <f>IFERROR(__xludf.DUMMYFUNCTION("REGEXREPLACE(A497, ""\d"", """")"),"         Курская область")</f>
        <v>         Курская область</v>
      </c>
      <c r="C497" s="14" t="str">
        <f t="shared" si="15"/>
        <v>Курская область</v>
      </c>
      <c r="D497" s="3">
        <f t="shared" si="16"/>
        <v>2</v>
      </c>
      <c r="E497" s="15" t="s">
        <v>44</v>
      </c>
      <c r="F497" s="13" t="str">
        <f>IFERROR(__xludf.DUMMYFUNCTION("REGEXEXTRACT(E497,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7" s="16">
        <f t="shared" si="17"/>
        <v>2</v>
      </c>
      <c r="H497" s="13" t="s">
        <v>28</v>
      </c>
      <c r="I497" s="13" t="str">
        <f>IFERROR(__xludf.DUMMYFUNCTION("REGEXREPLACE(H497, "".*\s"", """")"),"человек")</f>
        <v>человек</v>
      </c>
      <c r="J497" s="13" t="s">
        <v>29</v>
      </c>
      <c r="K497" s="17" t="str">
        <f>IFERROR(__xludf.DUMMYFUNCTION("REGEXREPLACE(J497, ""^[\d\s]+"", """")"),"значение показателя за год")</f>
        <v>значение показателя за год</v>
      </c>
      <c r="L497" s="16">
        <f t="shared" si="18"/>
        <v>2</v>
      </c>
      <c r="M497" s="13" t="s">
        <v>32</v>
      </c>
      <c r="N497" s="13" t="str">
        <f>IFERROR(__xludf.DUMMYFUNCTION("REGEXEXTRACT(M497, "" (.+)$"")"),"сельское население")</f>
        <v>сельское население</v>
      </c>
      <c r="O497" s="18">
        <v>17.0</v>
      </c>
      <c r="P497" s="23" t="s">
        <v>37</v>
      </c>
      <c r="Q497" s="18">
        <v>10.0</v>
      </c>
      <c r="R497" s="18">
        <v>14.0</v>
      </c>
      <c r="S497" s="23" t="s">
        <v>37</v>
      </c>
      <c r="T497" s="23" t="s">
        <v>37</v>
      </c>
      <c r="U497" s="23" t="s">
        <v>37</v>
      </c>
      <c r="V497" s="23" t="s">
        <v>37</v>
      </c>
      <c r="W497" s="23" t="s">
        <v>37</v>
      </c>
      <c r="X497" s="23" t="s">
        <v>37</v>
      </c>
      <c r="Y497" s="23" t="s">
        <v>37</v>
      </c>
      <c r="Z497" s="19" t="str">
        <f t="shared" si="6"/>
        <v/>
      </c>
      <c r="AA497" s="19" t="str">
        <f t="shared" si="19"/>
        <v/>
      </c>
      <c r="AB497" s="19">
        <f t="shared" si="8"/>
        <v>41</v>
      </c>
      <c r="AC497" s="19">
        <f t="shared" si="20"/>
        <v>13.66666667</v>
      </c>
      <c r="AD497" s="19">
        <f t="shared" si="21"/>
        <v>17</v>
      </c>
      <c r="AE497" s="19" t="str">
        <f t="shared" si="22"/>
        <v>Нет моды</v>
      </c>
      <c r="AF497" s="19">
        <f t="shared" si="23"/>
        <v>10</v>
      </c>
      <c r="AG497" s="19">
        <f t="shared" si="24"/>
        <v>17</v>
      </c>
      <c r="AH497" s="20" t="str">
        <f t="shared" si="14"/>
        <v>Город: 64%; Село: 36%</v>
      </c>
      <c r="AI497" s="24"/>
      <c r="AJ497" s="24"/>
      <c r="AK497" s="24"/>
      <c r="AL497" s="22">
        <f t="shared" si="25"/>
        <v>1</v>
      </c>
    </row>
    <row r="498" ht="12.75" customHeight="1">
      <c r="A498" s="13" t="s">
        <v>58</v>
      </c>
      <c r="B498" s="13" t="str">
        <f>IFERROR(__xludf.DUMMYFUNCTION("REGEXREPLACE(A498, ""\d"", """")"),"         Курская область")</f>
        <v>         Курская область</v>
      </c>
      <c r="C498" s="14" t="str">
        <f t="shared" si="15"/>
        <v>Курская область</v>
      </c>
      <c r="D498" s="3">
        <f t="shared" si="16"/>
        <v>2</v>
      </c>
      <c r="E498" s="15" t="s">
        <v>45</v>
      </c>
      <c r="F498" s="13" t="str">
        <f>IFERROR(__xludf.DUMMYFUNCTION("REGEXEXTRACT(E498, ""[А-Яа-я].*"")"),"Самоубийство")</f>
        <v>Самоубийство</v>
      </c>
      <c r="G498" s="16">
        <f t="shared" si="17"/>
        <v>2</v>
      </c>
      <c r="H498" s="13" t="s">
        <v>28</v>
      </c>
      <c r="I498" s="13" t="str">
        <f>IFERROR(__xludf.DUMMYFUNCTION("REGEXREPLACE(H498, "".*\s"", """")"),"человек")</f>
        <v>человек</v>
      </c>
      <c r="J498" s="13" t="s">
        <v>29</v>
      </c>
      <c r="K498" s="17" t="str">
        <f>IFERROR(__xludf.DUMMYFUNCTION("REGEXREPLACE(J498, ""^[\d\s]+"", """")"),"значение показателя за год")</f>
        <v>значение показателя за год</v>
      </c>
      <c r="L498" s="16">
        <f t="shared" si="18"/>
        <v>2</v>
      </c>
      <c r="M498" s="13" t="s">
        <v>30</v>
      </c>
      <c r="N498" s="13" t="str">
        <f>IFERROR(__xludf.DUMMYFUNCTION("REGEXEXTRACT(M498, "" (.+)$"")"),"все население")</f>
        <v>все население</v>
      </c>
      <c r="O498" s="18">
        <v>126.0</v>
      </c>
      <c r="P498" s="18">
        <v>105.0</v>
      </c>
      <c r="Q498" s="18">
        <v>91.0</v>
      </c>
      <c r="R498" s="18">
        <v>89.0</v>
      </c>
      <c r="S498" s="18">
        <v>69.0</v>
      </c>
      <c r="T498" s="18">
        <v>94.0</v>
      </c>
      <c r="U498" s="18">
        <v>121.0</v>
      </c>
      <c r="V498" s="18">
        <v>108.0</v>
      </c>
      <c r="W498" s="18">
        <v>87.0</v>
      </c>
      <c r="X498" s="18">
        <v>51.0</v>
      </c>
      <c r="Y498" s="18">
        <v>30.0</v>
      </c>
      <c r="Z498" s="19">
        <f t="shared" si="6"/>
        <v>971</v>
      </c>
      <c r="AA498" s="19" t="str">
        <f t="shared" si="19"/>
        <v/>
      </c>
      <c r="AB498" s="19" t="str">
        <f t="shared" si="8"/>
        <v/>
      </c>
      <c r="AC498" s="19">
        <f t="shared" si="20"/>
        <v>88.27272727</v>
      </c>
      <c r="AD498" s="19">
        <f t="shared" si="21"/>
        <v>88</v>
      </c>
      <c r="AE498" s="19" t="str">
        <f t="shared" si="22"/>
        <v>Нет моды</v>
      </c>
      <c r="AF498" s="19">
        <f t="shared" si="23"/>
        <v>30</v>
      </c>
      <c r="AG498" s="19">
        <f t="shared" si="24"/>
        <v>126</v>
      </c>
      <c r="AH498" s="20" t="str">
        <f t="shared" si="14"/>
        <v/>
      </c>
      <c r="AI498" s="21"/>
      <c r="AJ498" s="21"/>
      <c r="AK498" s="21"/>
      <c r="AL498" s="22">
        <f t="shared" si="25"/>
        <v>1</v>
      </c>
    </row>
    <row r="499" ht="12.75" customHeight="1">
      <c r="A499" s="13" t="s">
        <v>58</v>
      </c>
      <c r="B499" s="13" t="str">
        <f>IFERROR(__xludf.DUMMYFUNCTION("REGEXREPLACE(A499, ""\d"", """")"),"         Курская область")</f>
        <v>         Курская область</v>
      </c>
      <c r="C499" s="14" t="str">
        <f t="shared" si="15"/>
        <v>Курская область</v>
      </c>
      <c r="D499" s="3">
        <f t="shared" si="16"/>
        <v>2</v>
      </c>
      <c r="E499" s="15" t="s">
        <v>45</v>
      </c>
      <c r="F499" s="13" t="str">
        <f>IFERROR(__xludf.DUMMYFUNCTION("REGEXEXTRACT(E499, ""[А-Яа-я].*"")"),"Самоубийство")</f>
        <v>Самоубийство</v>
      </c>
      <c r="G499" s="16">
        <f t="shared" si="17"/>
        <v>2</v>
      </c>
      <c r="H499" s="13" t="s">
        <v>28</v>
      </c>
      <c r="I499" s="13" t="str">
        <f>IFERROR(__xludf.DUMMYFUNCTION("REGEXREPLACE(H499, "".*\s"", """")"),"человек")</f>
        <v>человек</v>
      </c>
      <c r="J499" s="13" t="s">
        <v>29</v>
      </c>
      <c r="K499" s="17" t="str">
        <f>IFERROR(__xludf.DUMMYFUNCTION("REGEXREPLACE(J499, ""^[\d\s]+"", """")"),"значение показателя за год")</f>
        <v>значение показателя за год</v>
      </c>
      <c r="L499" s="16">
        <f t="shared" si="18"/>
        <v>2</v>
      </c>
      <c r="M499" s="13" t="s">
        <v>31</v>
      </c>
      <c r="N499" s="13" t="str">
        <f>IFERROR(__xludf.DUMMYFUNCTION("REGEXEXTRACT(M499, "" (.+)$"")"),"городское население")</f>
        <v>городское население</v>
      </c>
      <c r="O499" s="18">
        <v>51.0</v>
      </c>
      <c r="P499" s="18">
        <v>52.0</v>
      </c>
      <c r="Q499" s="18">
        <v>48.0</v>
      </c>
      <c r="R499" s="18">
        <v>47.0</v>
      </c>
      <c r="S499" s="18">
        <v>40.0</v>
      </c>
      <c r="T499" s="18">
        <v>45.0</v>
      </c>
      <c r="U499" s="18">
        <v>54.0</v>
      </c>
      <c r="V499" s="18">
        <v>59.0</v>
      </c>
      <c r="W499" s="18">
        <v>46.0</v>
      </c>
      <c r="X499" s="18">
        <v>30.0</v>
      </c>
      <c r="Y499" s="18">
        <v>18.0</v>
      </c>
      <c r="Z499" s="19" t="str">
        <f t="shared" si="6"/>
        <v/>
      </c>
      <c r="AA499" s="19">
        <f t="shared" si="19"/>
        <v>490</v>
      </c>
      <c r="AB499" s="19" t="str">
        <f t="shared" si="8"/>
        <v/>
      </c>
      <c r="AC499" s="19">
        <f t="shared" si="20"/>
        <v>44.54545455</v>
      </c>
      <c r="AD499" s="19">
        <f t="shared" si="21"/>
        <v>53</v>
      </c>
      <c r="AE499" s="19" t="str">
        <f t="shared" si="22"/>
        <v>Нет моды</v>
      </c>
      <c r="AF499" s="19">
        <f t="shared" si="23"/>
        <v>18</v>
      </c>
      <c r="AG499" s="19">
        <f t="shared" si="24"/>
        <v>59</v>
      </c>
      <c r="AH499" s="20" t="str">
        <f t="shared" si="14"/>
        <v/>
      </c>
      <c r="AI499" s="21"/>
      <c r="AJ499" s="21"/>
      <c r="AK499" s="21"/>
      <c r="AL499" s="22">
        <f t="shared" si="25"/>
        <v>1</v>
      </c>
    </row>
    <row r="500" ht="12.75" customHeight="1">
      <c r="A500" s="13" t="s">
        <v>58</v>
      </c>
      <c r="B500" s="13" t="str">
        <f>IFERROR(__xludf.DUMMYFUNCTION("REGEXREPLACE(A500, ""\d"", """")"),"         Курская область")</f>
        <v>         Курская область</v>
      </c>
      <c r="C500" s="14" t="str">
        <f t="shared" si="15"/>
        <v>Курская область</v>
      </c>
      <c r="D500" s="3">
        <f t="shared" si="16"/>
        <v>2</v>
      </c>
      <c r="E500" s="15" t="s">
        <v>45</v>
      </c>
      <c r="F500" s="13" t="str">
        <f>IFERROR(__xludf.DUMMYFUNCTION("REGEXEXTRACT(E500, ""[А-Яа-я].*"")"),"Самоубийство")</f>
        <v>Самоубийство</v>
      </c>
      <c r="G500" s="16">
        <f t="shared" si="17"/>
        <v>2</v>
      </c>
      <c r="H500" s="13" t="s">
        <v>28</v>
      </c>
      <c r="I500" s="13" t="str">
        <f>IFERROR(__xludf.DUMMYFUNCTION("REGEXREPLACE(H500, "".*\s"", """")"),"человек")</f>
        <v>человек</v>
      </c>
      <c r="J500" s="13" t="s">
        <v>29</v>
      </c>
      <c r="K500" s="17" t="str">
        <f>IFERROR(__xludf.DUMMYFUNCTION("REGEXREPLACE(J500, ""^[\d\s]+"", """")"),"значение показателя за год")</f>
        <v>значение показателя за год</v>
      </c>
      <c r="L500" s="16">
        <f t="shared" si="18"/>
        <v>2</v>
      </c>
      <c r="M500" s="13" t="s">
        <v>32</v>
      </c>
      <c r="N500" s="13" t="str">
        <f>IFERROR(__xludf.DUMMYFUNCTION("REGEXEXTRACT(M500, "" (.+)$"")"),"сельское население")</f>
        <v>сельское население</v>
      </c>
      <c r="O500" s="18">
        <v>75.0</v>
      </c>
      <c r="P500" s="18">
        <v>53.0</v>
      </c>
      <c r="Q500" s="18">
        <v>43.0</v>
      </c>
      <c r="R500" s="18">
        <v>42.0</v>
      </c>
      <c r="S500" s="18">
        <v>29.0</v>
      </c>
      <c r="T500" s="18">
        <v>49.0</v>
      </c>
      <c r="U500" s="18">
        <v>67.0</v>
      </c>
      <c r="V500" s="18">
        <v>49.0</v>
      </c>
      <c r="W500" s="18">
        <v>41.0</v>
      </c>
      <c r="X500" s="18">
        <v>21.0</v>
      </c>
      <c r="Y500" s="18">
        <v>12.0</v>
      </c>
      <c r="Z500" s="19" t="str">
        <f t="shared" si="6"/>
        <v/>
      </c>
      <c r="AA500" s="19" t="str">
        <f t="shared" si="19"/>
        <v/>
      </c>
      <c r="AB500" s="19">
        <f t="shared" si="8"/>
        <v>481</v>
      </c>
      <c r="AC500" s="19">
        <f t="shared" si="20"/>
        <v>43.72727273</v>
      </c>
      <c r="AD500" s="19">
        <f t="shared" si="21"/>
        <v>46.5</v>
      </c>
      <c r="AE500" s="19" t="str">
        <f t="shared" si="22"/>
        <v>Нет моды</v>
      </c>
      <c r="AF500" s="19">
        <f t="shared" si="23"/>
        <v>12</v>
      </c>
      <c r="AG500" s="19">
        <f t="shared" si="24"/>
        <v>75</v>
      </c>
      <c r="AH500" s="20" t="str">
        <f t="shared" si="14"/>
        <v>Город: 50%; Село: 50%</v>
      </c>
      <c r="AI500" s="21"/>
      <c r="AJ500" s="21"/>
      <c r="AK500" s="21"/>
      <c r="AL500" s="22">
        <f t="shared" si="25"/>
        <v>1</v>
      </c>
    </row>
    <row r="501" ht="12.75" customHeight="1">
      <c r="A501" s="13" t="s">
        <v>58</v>
      </c>
      <c r="B501" s="13" t="str">
        <f>IFERROR(__xludf.DUMMYFUNCTION("REGEXREPLACE(A501, ""\d"", """")"),"         Курская область")</f>
        <v>         Курская область</v>
      </c>
      <c r="C501" s="14" t="str">
        <f t="shared" si="15"/>
        <v>Курская область</v>
      </c>
      <c r="D501" s="3">
        <f t="shared" si="16"/>
        <v>2</v>
      </c>
      <c r="E501" s="15" t="s">
        <v>46</v>
      </c>
      <c r="F501" s="13" t="str">
        <f>IFERROR(__xludf.DUMMYFUNCTION("REGEXEXTRACT(E501, ""[А-Яа-я].*"")"),"Случ.отравл.алкоголем")</f>
        <v>Случ.отравл.алкоголем</v>
      </c>
      <c r="G501" s="16">
        <f t="shared" si="17"/>
        <v>2</v>
      </c>
      <c r="H501" s="13" t="s">
        <v>28</v>
      </c>
      <c r="I501" s="13" t="str">
        <f>IFERROR(__xludf.DUMMYFUNCTION("REGEXREPLACE(H501, "".*\s"", """")"),"человек")</f>
        <v>человек</v>
      </c>
      <c r="J501" s="13" t="s">
        <v>29</v>
      </c>
      <c r="K501" s="17" t="str">
        <f>IFERROR(__xludf.DUMMYFUNCTION("REGEXREPLACE(J501, ""^[\d\s]+"", """")"),"значение показателя за год")</f>
        <v>значение показателя за год</v>
      </c>
      <c r="L501" s="16">
        <f t="shared" si="18"/>
        <v>2</v>
      </c>
      <c r="M501" s="13" t="s">
        <v>30</v>
      </c>
      <c r="N501" s="13" t="str">
        <f>IFERROR(__xludf.DUMMYFUNCTION("REGEXEXTRACT(M501, "" (.+)$"")"),"все население")</f>
        <v>все население</v>
      </c>
      <c r="O501" s="18">
        <v>26.0</v>
      </c>
      <c r="P501" s="18">
        <v>18.0</v>
      </c>
      <c r="Q501" s="18">
        <v>45.0</v>
      </c>
      <c r="R501" s="18">
        <v>70.0</v>
      </c>
      <c r="S501" s="18">
        <v>29.0</v>
      </c>
      <c r="T501" s="18">
        <v>33.0</v>
      </c>
      <c r="U501" s="18">
        <v>96.0</v>
      </c>
      <c r="V501" s="18">
        <v>87.0</v>
      </c>
      <c r="W501" s="18">
        <v>86.0</v>
      </c>
      <c r="X501" s="18">
        <v>70.0</v>
      </c>
      <c r="Y501" s="18">
        <v>71.0</v>
      </c>
      <c r="Z501" s="19">
        <f t="shared" si="6"/>
        <v>631</v>
      </c>
      <c r="AA501" s="19" t="str">
        <f t="shared" si="19"/>
        <v/>
      </c>
      <c r="AB501" s="19" t="str">
        <f t="shared" si="8"/>
        <v/>
      </c>
      <c r="AC501" s="19">
        <f t="shared" si="20"/>
        <v>57.36363636</v>
      </c>
      <c r="AD501" s="19">
        <f t="shared" si="21"/>
        <v>47</v>
      </c>
      <c r="AE501" s="19" t="str">
        <f t="shared" si="22"/>
        <v>Нет моды</v>
      </c>
      <c r="AF501" s="19">
        <f t="shared" si="23"/>
        <v>18</v>
      </c>
      <c r="AG501" s="19">
        <f t="shared" si="24"/>
        <v>96</v>
      </c>
      <c r="AH501" s="20" t="str">
        <f t="shared" si="14"/>
        <v/>
      </c>
      <c r="AI501" s="21"/>
      <c r="AJ501" s="21"/>
      <c r="AK501" s="21"/>
      <c r="AL501" s="22">
        <f t="shared" si="25"/>
        <v>1</v>
      </c>
    </row>
    <row r="502" ht="12.75" customHeight="1">
      <c r="A502" s="13" t="s">
        <v>58</v>
      </c>
      <c r="B502" s="13" t="str">
        <f>IFERROR(__xludf.DUMMYFUNCTION("REGEXREPLACE(A502, ""\d"", """")"),"         Курская область")</f>
        <v>         Курская область</v>
      </c>
      <c r="C502" s="14" t="str">
        <f t="shared" si="15"/>
        <v>Курская область</v>
      </c>
      <c r="D502" s="3">
        <f t="shared" si="16"/>
        <v>2</v>
      </c>
      <c r="E502" s="15" t="s">
        <v>46</v>
      </c>
      <c r="F502" s="13" t="str">
        <f>IFERROR(__xludf.DUMMYFUNCTION("REGEXEXTRACT(E502, ""[А-Яа-я].*"")"),"Случ.отравл.алкоголем")</f>
        <v>Случ.отравл.алкоголем</v>
      </c>
      <c r="G502" s="16">
        <f t="shared" si="17"/>
        <v>2</v>
      </c>
      <c r="H502" s="13" t="s">
        <v>28</v>
      </c>
      <c r="I502" s="13" t="str">
        <f>IFERROR(__xludf.DUMMYFUNCTION("REGEXREPLACE(H502, "".*\s"", """")"),"человек")</f>
        <v>человек</v>
      </c>
      <c r="J502" s="13" t="s">
        <v>29</v>
      </c>
      <c r="K502" s="17" t="str">
        <f>IFERROR(__xludf.DUMMYFUNCTION("REGEXREPLACE(J502, ""^[\d\s]+"", """")"),"значение показателя за год")</f>
        <v>значение показателя за год</v>
      </c>
      <c r="L502" s="16">
        <f t="shared" si="18"/>
        <v>2</v>
      </c>
      <c r="M502" s="13" t="s">
        <v>31</v>
      </c>
      <c r="N502" s="13" t="str">
        <f>IFERROR(__xludf.DUMMYFUNCTION("REGEXEXTRACT(M502, "" (.+)$"")"),"городское население")</f>
        <v>городское население</v>
      </c>
      <c r="O502" s="18">
        <v>6.0</v>
      </c>
      <c r="P502" s="18">
        <v>3.0</v>
      </c>
      <c r="Q502" s="18">
        <v>9.0</v>
      </c>
      <c r="R502" s="18">
        <v>26.0</v>
      </c>
      <c r="S502" s="18">
        <v>15.0</v>
      </c>
      <c r="T502" s="18">
        <v>12.0</v>
      </c>
      <c r="U502" s="18">
        <v>44.0</v>
      </c>
      <c r="V502" s="18">
        <v>42.0</v>
      </c>
      <c r="W502" s="18">
        <v>52.0</v>
      </c>
      <c r="X502" s="18">
        <v>33.0</v>
      </c>
      <c r="Y502" s="18">
        <v>41.0</v>
      </c>
      <c r="Z502" s="19" t="str">
        <f t="shared" si="6"/>
        <v/>
      </c>
      <c r="AA502" s="19">
        <f t="shared" si="19"/>
        <v>283</v>
      </c>
      <c r="AB502" s="19" t="str">
        <f t="shared" si="8"/>
        <v/>
      </c>
      <c r="AC502" s="19">
        <f t="shared" si="20"/>
        <v>25.72727273</v>
      </c>
      <c r="AD502" s="19">
        <f t="shared" si="21"/>
        <v>37</v>
      </c>
      <c r="AE502" s="19" t="str">
        <f t="shared" si="22"/>
        <v>Нет моды</v>
      </c>
      <c r="AF502" s="19">
        <f t="shared" si="23"/>
        <v>3</v>
      </c>
      <c r="AG502" s="19">
        <f t="shared" si="24"/>
        <v>52</v>
      </c>
      <c r="AH502" s="20" t="str">
        <f t="shared" si="14"/>
        <v/>
      </c>
      <c r="AI502" s="21"/>
      <c r="AJ502" s="21"/>
      <c r="AK502" s="21"/>
      <c r="AL502" s="22">
        <f t="shared" si="25"/>
        <v>1</v>
      </c>
    </row>
    <row r="503" ht="12.75" customHeight="1">
      <c r="A503" s="13" t="s">
        <v>58</v>
      </c>
      <c r="B503" s="13" t="str">
        <f>IFERROR(__xludf.DUMMYFUNCTION("REGEXREPLACE(A503, ""\d"", """")"),"         Курская область")</f>
        <v>         Курская область</v>
      </c>
      <c r="C503" s="14" t="str">
        <f t="shared" si="15"/>
        <v>Курская область</v>
      </c>
      <c r="D503" s="3">
        <f t="shared" si="16"/>
        <v>2</v>
      </c>
      <c r="E503" s="15" t="s">
        <v>46</v>
      </c>
      <c r="F503" s="13" t="str">
        <f>IFERROR(__xludf.DUMMYFUNCTION("REGEXEXTRACT(E503, ""[А-Яа-я].*"")"),"Случ.отравл.алкоголем")</f>
        <v>Случ.отравл.алкоголем</v>
      </c>
      <c r="G503" s="16">
        <f t="shared" si="17"/>
        <v>2</v>
      </c>
      <c r="H503" s="13" t="s">
        <v>28</v>
      </c>
      <c r="I503" s="13" t="str">
        <f>IFERROR(__xludf.DUMMYFUNCTION("REGEXREPLACE(H503, "".*\s"", """")"),"человек")</f>
        <v>человек</v>
      </c>
      <c r="J503" s="13" t="s">
        <v>29</v>
      </c>
      <c r="K503" s="17" t="str">
        <f>IFERROR(__xludf.DUMMYFUNCTION("REGEXREPLACE(J503, ""^[\d\s]+"", """")"),"значение показателя за год")</f>
        <v>значение показателя за год</v>
      </c>
      <c r="L503" s="16">
        <f t="shared" si="18"/>
        <v>2</v>
      </c>
      <c r="M503" s="13" t="s">
        <v>32</v>
      </c>
      <c r="N503" s="13" t="str">
        <f>IFERROR(__xludf.DUMMYFUNCTION("REGEXEXTRACT(M503, "" (.+)$"")"),"сельское население")</f>
        <v>сельское население</v>
      </c>
      <c r="O503" s="18">
        <v>20.0</v>
      </c>
      <c r="P503" s="18">
        <v>15.0</v>
      </c>
      <c r="Q503" s="18">
        <v>36.0</v>
      </c>
      <c r="R503" s="18">
        <v>44.0</v>
      </c>
      <c r="S503" s="18">
        <v>14.0</v>
      </c>
      <c r="T503" s="18">
        <v>21.0</v>
      </c>
      <c r="U503" s="18">
        <v>52.0</v>
      </c>
      <c r="V503" s="18">
        <v>45.0</v>
      </c>
      <c r="W503" s="18">
        <v>34.0</v>
      </c>
      <c r="X503" s="18">
        <v>37.0</v>
      </c>
      <c r="Y503" s="18">
        <v>30.0</v>
      </c>
      <c r="Z503" s="19" t="str">
        <f t="shared" si="6"/>
        <v/>
      </c>
      <c r="AA503" s="19" t="str">
        <f t="shared" si="19"/>
        <v/>
      </c>
      <c r="AB503" s="19">
        <f t="shared" si="8"/>
        <v>348</v>
      </c>
      <c r="AC503" s="19">
        <f t="shared" si="20"/>
        <v>31.63636364</v>
      </c>
      <c r="AD503" s="19">
        <f t="shared" si="21"/>
        <v>31.5</v>
      </c>
      <c r="AE503" s="19" t="str">
        <f t="shared" si="22"/>
        <v>Нет моды</v>
      </c>
      <c r="AF503" s="19">
        <f t="shared" si="23"/>
        <v>14</v>
      </c>
      <c r="AG503" s="19">
        <f t="shared" si="24"/>
        <v>52</v>
      </c>
      <c r="AH503" s="20" t="str">
        <f t="shared" si="14"/>
        <v>Город: 45%; Село: 55%</v>
      </c>
      <c r="AI503" s="21"/>
      <c r="AJ503" s="21"/>
      <c r="AK503" s="21"/>
      <c r="AL503" s="22">
        <f t="shared" si="25"/>
        <v>1</v>
      </c>
    </row>
    <row r="504" ht="12.75" customHeight="1">
      <c r="A504" s="13" t="s">
        <v>58</v>
      </c>
      <c r="B504" s="13" t="str">
        <f>IFERROR(__xludf.DUMMYFUNCTION("REGEXREPLACE(A504, ""\d"", """")"),"         Курская область")</f>
        <v>         Курская область</v>
      </c>
      <c r="C504" s="14" t="str">
        <f t="shared" si="15"/>
        <v>Курская область</v>
      </c>
      <c r="D504" s="3">
        <f t="shared" si="16"/>
        <v>2</v>
      </c>
      <c r="E504" s="15" t="s">
        <v>47</v>
      </c>
      <c r="F504" s="13" t="str">
        <f>IFERROR(__xludf.DUMMYFUNCTION("REGEXEXTRACT(E504, ""[А-Яа-я].*"")"),"транспортные травмы всех видов")</f>
        <v>транспортные травмы всех видов</v>
      </c>
      <c r="G504" s="16">
        <f t="shared" si="17"/>
        <v>2</v>
      </c>
      <c r="H504" s="13" t="s">
        <v>28</v>
      </c>
      <c r="I504" s="13" t="str">
        <f>IFERROR(__xludf.DUMMYFUNCTION("REGEXREPLACE(H504, "".*\s"", """")"),"человек")</f>
        <v>человек</v>
      </c>
      <c r="J504" s="13" t="s">
        <v>29</v>
      </c>
      <c r="K504" s="17" t="str">
        <f>IFERROR(__xludf.DUMMYFUNCTION("REGEXREPLACE(J504, ""^[\d\s]+"", """")"),"значение показателя за год")</f>
        <v>значение показателя за год</v>
      </c>
      <c r="L504" s="16">
        <f t="shared" si="18"/>
        <v>2</v>
      </c>
      <c r="M504" s="13" t="s">
        <v>30</v>
      </c>
      <c r="N504" s="13" t="str">
        <f>IFERROR(__xludf.DUMMYFUNCTION("REGEXEXTRACT(M504, "" (.+)$"")"),"все население")</f>
        <v>все население</v>
      </c>
      <c r="O504" s="18">
        <v>274.0</v>
      </c>
      <c r="P504" s="18">
        <v>282.0</v>
      </c>
      <c r="Q504" s="18">
        <v>246.0</v>
      </c>
      <c r="R504" s="18">
        <v>205.0</v>
      </c>
      <c r="S504" s="23" t="s">
        <v>37</v>
      </c>
      <c r="T504" s="23" t="s">
        <v>37</v>
      </c>
      <c r="U504" s="23" t="s">
        <v>37</v>
      </c>
      <c r="V504" s="23" t="s">
        <v>37</v>
      </c>
      <c r="W504" s="23" t="s">
        <v>37</v>
      </c>
      <c r="X504" s="23" t="s">
        <v>37</v>
      </c>
      <c r="Y504" s="23" t="s">
        <v>37</v>
      </c>
      <c r="Z504" s="19">
        <f t="shared" si="6"/>
        <v>1007</v>
      </c>
      <c r="AA504" s="19" t="str">
        <f t="shared" si="19"/>
        <v/>
      </c>
      <c r="AB504" s="19" t="str">
        <f t="shared" si="8"/>
        <v/>
      </c>
      <c r="AC504" s="19">
        <f t="shared" si="20"/>
        <v>251.75</v>
      </c>
      <c r="AD504" s="19">
        <f t="shared" si="21"/>
        <v>37</v>
      </c>
      <c r="AE504" s="19" t="str">
        <f t="shared" si="22"/>
        <v>Нет моды</v>
      </c>
      <c r="AF504" s="19">
        <f t="shared" si="23"/>
        <v>205</v>
      </c>
      <c r="AG504" s="19">
        <f t="shared" si="24"/>
        <v>282</v>
      </c>
      <c r="AH504" s="20" t="str">
        <f t="shared" si="14"/>
        <v/>
      </c>
      <c r="AI504" s="24"/>
      <c r="AJ504" s="24"/>
      <c r="AK504" s="24"/>
      <c r="AL504" s="22">
        <f t="shared" si="25"/>
        <v>1</v>
      </c>
    </row>
    <row r="505" ht="12.75" customHeight="1">
      <c r="A505" s="13" t="s">
        <v>58</v>
      </c>
      <c r="B505" s="13" t="str">
        <f>IFERROR(__xludf.DUMMYFUNCTION("REGEXREPLACE(A505, ""\d"", """")"),"         Курская область")</f>
        <v>         Курская область</v>
      </c>
      <c r="C505" s="14" t="str">
        <f t="shared" si="15"/>
        <v>Курская область</v>
      </c>
      <c r="D505" s="3">
        <f t="shared" si="16"/>
        <v>2</v>
      </c>
      <c r="E505" s="15" t="s">
        <v>47</v>
      </c>
      <c r="F505" s="13" t="str">
        <f>IFERROR(__xludf.DUMMYFUNCTION("REGEXEXTRACT(E505, ""[А-Яа-я].*"")"),"транспортные травмы всех видов")</f>
        <v>транспортные травмы всех видов</v>
      </c>
      <c r="G505" s="16">
        <f t="shared" si="17"/>
        <v>2</v>
      </c>
      <c r="H505" s="13" t="s">
        <v>28</v>
      </c>
      <c r="I505" s="13" t="str">
        <f>IFERROR(__xludf.DUMMYFUNCTION("REGEXREPLACE(H505, "".*\s"", """")"),"человек")</f>
        <v>человек</v>
      </c>
      <c r="J505" s="13" t="s">
        <v>29</v>
      </c>
      <c r="K505" s="17" t="str">
        <f>IFERROR(__xludf.DUMMYFUNCTION("REGEXREPLACE(J505, ""^[\d\s]+"", """")"),"значение показателя за год")</f>
        <v>значение показателя за год</v>
      </c>
      <c r="L505" s="16">
        <f t="shared" si="18"/>
        <v>2</v>
      </c>
      <c r="M505" s="13" t="s">
        <v>31</v>
      </c>
      <c r="N505" s="13" t="str">
        <f>IFERROR(__xludf.DUMMYFUNCTION("REGEXEXTRACT(M505, "" (.+)$"")"),"городское население")</f>
        <v>городское население</v>
      </c>
      <c r="O505" s="18">
        <v>151.0</v>
      </c>
      <c r="P505" s="18">
        <v>165.0</v>
      </c>
      <c r="Q505" s="18">
        <v>139.0</v>
      </c>
      <c r="R505" s="18">
        <v>120.0</v>
      </c>
      <c r="S505" s="23" t="s">
        <v>37</v>
      </c>
      <c r="T505" s="23" t="s">
        <v>37</v>
      </c>
      <c r="U505" s="23" t="s">
        <v>37</v>
      </c>
      <c r="V505" s="23" t="s">
        <v>37</v>
      </c>
      <c r="W505" s="23" t="s">
        <v>37</v>
      </c>
      <c r="X505" s="23" t="s">
        <v>37</v>
      </c>
      <c r="Y505" s="23" t="s">
        <v>37</v>
      </c>
      <c r="Z505" s="19" t="str">
        <f t="shared" si="6"/>
        <v/>
      </c>
      <c r="AA505" s="19">
        <f t="shared" si="19"/>
        <v>575</v>
      </c>
      <c r="AB505" s="19" t="str">
        <f t="shared" si="8"/>
        <v/>
      </c>
      <c r="AC505" s="19">
        <f t="shared" si="20"/>
        <v>143.75</v>
      </c>
      <c r="AD505" s="19">
        <f t="shared" si="21"/>
        <v>185</v>
      </c>
      <c r="AE505" s="19" t="str">
        <f t="shared" si="22"/>
        <v>Нет моды</v>
      </c>
      <c r="AF505" s="19">
        <f t="shared" si="23"/>
        <v>120</v>
      </c>
      <c r="AG505" s="19">
        <f t="shared" si="24"/>
        <v>165</v>
      </c>
      <c r="AH505" s="20" t="str">
        <f t="shared" si="14"/>
        <v/>
      </c>
      <c r="AI505" s="24"/>
      <c r="AJ505" s="24"/>
      <c r="AK505" s="24"/>
      <c r="AL505" s="22">
        <f t="shared" si="25"/>
        <v>1</v>
      </c>
    </row>
    <row r="506" ht="12.75" customHeight="1">
      <c r="A506" s="13" t="s">
        <v>58</v>
      </c>
      <c r="B506" s="13" t="str">
        <f>IFERROR(__xludf.DUMMYFUNCTION("REGEXREPLACE(A506, ""\d"", """")"),"         Курская область")</f>
        <v>         Курская область</v>
      </c>
      <c r="C506" s="14" t="str">
        <f t="shared" si="15"/>
        <v>Курская область</v>
      </c>
      <c r="D506" s="3">
        <f t="shared" si="16"/>
        <v>2</v>
      </c>
      <c r="E506" s="15" t="s">
        <v>47</v>
      </c>
      <c r="F506" s="13" t="str">
        <f>IFERROR(__xludf.DUMMYFUNCTION("REGEXEXTRACT(E506, ""[А-Яа-я].*"")"),"транспортные травмы всех видов")</f>
        <v>транспортные травмы всех видов</v>
      </c>
      <c r="G506" s="16">
        <f t="shared" si="17"/>
        <v>2</v>
      </c>
      <c r="H506" s="13" t="s">
        <v>28</v>
      </c>
      <c r="I506" s="13" t="str">
        <f>IFERROR(__xludf.DUMMYFUNCTION("REGEXREPLACE(H506, "".*\s"", """")"),"человек")</f>
        <v>человек</v>
      </c>
      <c r="J506" s="13" t="s">
        <v>29</v>
      </c>
      <c r="K506" s="17" t="str">
        <f>IFERROR(__xludf.DUMMYFUNCTION("REGEXREPLACE(J506, ""^[\d\s]+"", """")"),"значение показателя за год")</f>
        <v>значение показателя за год</v>
      </c>
      <c r="L506" s="16">
        <f t="shared" si="18"/>
        <v>2</v>
      </c>
      <c r="M506" s="13" t="s">
        <v>32</v>
      </c>
      <c r="N506" s="13" t="str">
        <f>IFERROR(__xludf.DUMMYFUNCTION("REGEXEXTRACT(M506, "" (.+)$"")"),"сельское население")</f>
        <v>сельское население</v>
      </c>
      <c r="O506" s="18">
        <v>123.0</v>
      </c>
      <c r="P506" s="18">
        <v>117.0</v>
      </c>
      <c r="Q506" s="18">
        <v>107.0</v>
      </c>
      <c r="R506" s="18">
        <v>85.0</v>
      </c>
      <c r="S506" s="23" t="s">
        <v>37</v>
      </c>
      <c r="T506" s="23" t="s">
        <v>37</v>
      </c>
      <c r="U506" s="23" t="s">
        <v>37</v>
      </c>
      <c r="V506" s="23" t="s">
        <v>37</v>
      </c>
      <c r="W506" s="23" t="s">
        <v>37</v>
      </c>
      <c r="X506" s="23" t="s">
        <v>37</v>
      </c>
      <c r="Y506" s="23" t="s">
        <v>37</v>
      </c>
      <c r="Z506" s="19" t="str">
        <f t="shared" si="6"/>
        <v/>
      </c>
      <c r="AA506" s="19" t="str">
        <f t="shared" si="19"/>
        <v/>
      </c>
      <c r="AB506" s="19">
        <f t="shared" si="8"/>
        <v>432</v>
      </c>
      <c r="AC506" s="19">
        <f t="shared" si="20"/>
        <v>108</v>
      </c>
      <c r="AD506" s="19">
        <f t="shared" si="21"/>
        <v>121.5</v>
      </c>
      <c r="AE506" s="19" t="str">
        <f t="shared" si="22"/>
        <v>Нет моды</v>
      </c>
      <c r="AF506" s="19">
        <f t="shared" si="23"/>
        <v>85</v>
      </c>
      <c r="AG506" s="19">
        <f t="shared" si="24"/>
        <v>123</v>
      </c>
      <c r="AH506" s="20" t="str">
        <f t="shared" si="14"/>
        <v>Город: 57%; Село: 43%</v>
      </c>
      <c r="AI506" s="24"/>
      <c r="AJ506" s="24"/>
      <c r="AK506" s="24"/>
      <c r="AL506" s="22">
        <f t="shared" si="25"/>
        <v>1</v>
      </c>
    </row>
    <row r="507" ht="12.75" customHeight="1">
      <c r="A507" s="13" t="s">
        <v>58</v>
      </c>
      <c r="B507" s="13" t="str">
        <f>IFERROR(__xludf.DUMMYFUNCTION("REGEXREPLACE(A507, ""\d"", """")"),"         Курская область")</f>
        <v>         Курская область</v>
      </c>
      <c r="C507" s="14" t="str">
        <f t="shared" si="15"/>
        <v>Курская область</v>
      </c>
      <c r="D507" s="3">
        <f t="shared" si="16"/>
        <v>2</v>
      </c>
      <c r="E507" s="15" t="s">
        <v>48</v>
      </c>
      <c r="F507" s="13" t="str">
        <f>IFERROR(__xludf.DUMMYFUNCTION("REGEXEXTRACT(E507, ""[А-Яа-я].*"")"),"Убийство")</f>
        <v>Убийство</v>
      </c>
      <c r="G507" s="16">
        <f t="shared" si="17"/>
        <v>2</v>
      </c>
      <c r="H507" s="13" t="s">
        <v>28</v>
      </c>
      <c r="I507" s="13" t="str">
        <f>IFERROR(__xludf.DUMMYFUNCTION("REGEXREPLACE(H507, "".*\s"", """")"),"человек")</f>
        <v>человек</v>
      </c>
      <c r="J507" s="13" t="s">
        <v>29</v>
      </c>
      <c r="K507" s="17" t="str">
        <f>IFERROR(__xludf.DUMMYFUNCTION("REGEXREPLACE(J507, ""^[\d\s]+"", """")"),"значение показателя за год")</f>
        <v>значение показателя за год</v>
      </c>
      <c r="L507" s="16">
        <f t="shared" si="18"/>
        <v>2</v>
      </c>
      <c r="M507" s="13" t="s">
        <v>30</v>
      </c>
      <c r="N507" s="13" t="str">
        <f>IFERROR(__xludf.DUMMYFUNCTION("REGEXEXTRACT(M507, "" (.+)$"")"),"все население")</f>
        <v>все население</v>
      </c>
      <c r="O507" s="18">
        <v>62.0</v>
      </c>
      <c r="P507" s="18">
        <v>57.0</v>
      </c>
      <c r="Q507" s="18">
        <v>74.0</v>
      </c>
      <c r="R507" s="18">
        <v>53.0</v>
      </c>
      <c r="S507" s="18">
        <v>33.0</v>
      </c>
      <c r="T507" s="18">
        <v>51.0</v>
      </c>
      <c r="U507" s="18">
        <v>43.0</v>
      </c>
      <c r="V507" s="18">
        <v>37.0</v>
      </c>
      <c r="W507" s="18">
        <v>42.0</v>
      </c>
      <c r="X507" s="18">
        <v>44.0</v>
      </c>
      <c r="Y507" s="18">
        <v>29.0</v>
      </c>
      <c r="Z507" s="19">
        <f t="shared" si="6"/>
        <v>525</v>
      </c>
      <c r="AA507" s="19" t="str">
        <f t="shared" si="19"/>
        <v/>
      </c>
      <c r="AB507" s="19" t="str">
        <f t="shared" si="8"/>
        <v/>
      </c>
      <c r="AC507" s="19">
        <f t="shared" si="20"/>
        <v>47.72727273</v>
      </c>
      <c r="AD507" s="19">
        <f t="shared" si="21"/>
        <v>53</v>
      </c>
      <c r="AE507" s="19" t="str">
        <f t="shared" si="22"/>
        <v>Нет моды</v>
      </c>
      <c r="AF507" s="19">
        <f t="shared" si="23"/>
        <v>29</v>
      </c>
      <c r="AG507" s="19">
        <f t="shared" si="24"/>
        <v>74</v>
      </c>
      <c r="AH507" s="20" t="str">
        <f t="shared" si="14"/>
        <v/>
      </c>
      <c r="AI507" s="21"/>
      <c r="AJ507" s="21"/>
      <c r="AK507" s="21"/>
      <c r="AL507" s="22">
        <f t="shared" si="25"/>
        <v>1</v>
      </c>
    </row>
    <row r="508" ht="12.75" customHeight="1">
      <c r="A508" s="13" t="s">
        <v>58</v>
      </c>
      <c r="B508" s="13" t="str">
        <f>IFERROR(__xludf.DUMMYFUNCTION("REGEXREPLACE(A508, ""\d"", """")"),"         Курская область")</f>
        <v>         Курская область</v>
      </c>
      <c r="C508" s="14" t="str">
        <f t="shared" si="15"/>
        <v>Курская область</v>
      </c>
      <c r="D508" s="3">
        <f t="shared" si="16"/>
        <v>2</v>
      </c>
      <c r="E508" s="15" t="s">
        <v>48</v>
      </c>
      <c r="F508" s="13" t="str">
        <f>IFERROR(__xludf.DUMMYFUNCTION("REGEXEXTRACT(E508, ""[А-Яа-я].*"")"),"Убийство")</f>
        <v>Убийство</v>
      </c>
      <c r="G508" s="16">
        <f t="shared" si="17"/>
        <v>2</v>
      </c>
      <c r="H508" s="13" t="s">
        <v>28</v>
      </c>
      <c r="I508" s="13" t="str">
        <f>IFERROR(__xludf.DUMMYFUNCTION("REGEXREPLACE(H508, "".*\s"", """")"),"человек")</f>
        <v>человек</v>
      </c>
      <c r="J508" s="13" t="s">
        <v>29</v>
      </c>
      <c r="K508" s="17" t="str">
        <f>IFERROR(__xludf.DUMMYFUNCTION("REGEXREPLACE(J508, ""^[\d\s]+"", """")"),"значение показателя за год")</f>
        <v>значение показателя за год</v>
      </c>
      <c r="L508" s="16">
        <f t="shared" si="18"/>
        <v>2</v>
      </c>
      <c r="M508" s="13" t="s">
        <v>31</v>
      </c>
      <c r="N508" s="13" t="str">
        <f>IFERROR(__xludf.DUMMYFUNCTION("REGEXEXTRACT(M508, "" (.+)$"")"),"городское население")</f>
        <v>городское население</v>
      </c>
      <c r="O508" s="18">
        <v>38.0</v>
      </c>
      <c r="P508" s="18">
        <v>32.0</v>
      </c>
      <c r="Q508" s="18">
        <v>37.0</v>
      </c>
      <c r="R508" s="18">
        <v>33.0</v>
      </c>
      <c r="S508" s="18">
        <v>19.0</v>
      </c>
      <c r="T508" s="18">
        <v>29.0</v>
      </c>
      <c r="U508" s="18">
        <v>20.0</v>
      </c>
      <c r="V508" s="18">
        <v>22.0</v>
      </c>
      <c r="W508" s="18">
        <v>25.0</v>
      </c>
      <c r="X508" s="18">
        <v>23.0</v>
      </c>
      <c r="Y508" s="18">
        <v>15.0</v>
      </c>
      <c r="Z508" s="19" t="str">
        <f t="shared" si="6"/>
        <v/>
      </c>
      <c r="AA508" s="19">
        <f t="shared" si="19"/>
        <v>293</v>
      </c>
      <c r="AB508" s="19" t="str">
        <f t="shared" si="8"/>
        <v/>
      </c>
      <c r="AC508" s="19">
        <f t="shared" si="20"/>
        <v>26.63636364</v>
      </c>
      <c r="AD508" s="19">
        <f t="shared" si="21"/>
        <v>35</v>
      </c>
      <c r="AE508" s="19" t="str">
        <f t="shared" si="22"/>
        <v>Нет моды</v>
      </c>
      <c r="AF508" s="19">
        <f t="shared" si="23"/>
        <v>15</v>
      </c>
      <c r="AG508" s="19">
        <f t="shared" si="24"/>
        <v>38</v>
      </c>
      <c r="AH508" s="20" t="str">
        <f t="shared" si="14"/>
        <v/>
      </c>
      <c r="AI508" s="21"/>
      <c r="AJ508" s="21"/>
      <c r="AK508" s="21"/>
      <c r="AL508" s="22">
        <f t="shared" si="25"/>
        <v>1</v>
      </c>
    </row>
    <row r="509" ht="12.75" customHeight="1">
      <c r="A509" s="13" t="s">
        <v>58</v>
      </c>
      <c r="B509" s="13" t="str">
        <f>IFERROR(__xludf.DUMMYFUNCTION("REGEXREPLACE(A509, ""\d"", """")"),"         Курская область")</f>
        <v>         Курская область</v>
      </c>
      <c r="C509" s="14" t="str">
        <f t="shared" si="15"/>
        <v>Курская область</v>
      </c>
      <c r="D509" s="3">
        <f t="shared" si="16"/>
        <v>2</v>
      </c>
      <c r="E509" s="15" t="s">
        <v>48</v>
      </c>
      <c r="F509" s="13" t="str">
        <f>IFERROR(__xludf.DUMMYFUNCTION("REGEXEXTRACT(E509, ""[А-Яа-я].*"")"),"Убийство")</f>
        <v>Убийство</v>
      </c>
      <c r="G509" s="16">
        <f t="shared" si="17"/>
        <v>2</v>
      </c>
      <c r="H509" s="13" t="s">
        <v>28</v>
      </c>
      <c r="I509" s="13" t="str">
        <f>IFERROR(__xludf.DUMMYFUNCTION("REGEXREPLACE(H509, "".*\s"", """")"),"человек")</f>
        <v>человек</v>
      </c>
      <c r="J509" s="13" t="s">
        <v>29</v>
      </c>
      <c r="K509" s="17" t="str">
        <f>IFERROR(__xludf.DUMMYFUNCTION("REGEXREPLACE(J509, ""^[\d\s]+"", """")"),"значение показателя за год")</f>
        <v>значение показателя за год</v>
      </c>
      <c r="L509" s="16">
        <f t="shared" si="18"/>
        <v>2</v>
      </c>
      <c r="M509" s="13" t="s">
        <v>32</v>
      </c>
      <c r="N509" s="13" t="str">
        <f>IFERROR(__xludf.DUMMYFUNCTION("REGEXEXTRACT(M509, "" (.+)$"")"),"сельское население")</f>
        <v>сельское население</v>
      </c>
      <c r="O509" s="18">
        <v>24.0</v>
      </c>
      <c r="P509" s="18">
        <v>25.0</v>
      </c>
      <c r="Q509" s="18">
        <v>37.0</v>
      </c>
      <c r="R509" s="18">
        <v>20.0</v>
      </c>
      <c r="S509" s="18">
        <v>14.0</v>
      </c>
      <c r="T509" s="18">
        <v>22.0</v>
      </c>
      <c r="U509" s="18">
        <v>23.0</v>
      </c>
      <c r="V509" s="18">
        <v>15.0</v>
      </c>
      <c r="W509" s="18">
        <v>17.0</v>
      </c>
      <c r="X509" s="18">
        <v>21.0</v>
      </c>
      <c r="Y509" s="18">
        <v>14.0</v>
      </c>
      <c r="Z509" s="19" t="str">
        <f t="shared" si="6"/>
        <v/>
      </c>
      <c r="AA509" s="19" t="str">
        <f t="shared" si="19"/>
        <v/>
      </c>
      <c r="AB509" s="19">
        <f t="shared" si="8"/>
        <v>232</v>
      </c>
      <c r="AC509" s="19">
        <f t="shared" si="20"/>
        <v>21.09090909</v>
      </c>
      <c r="AD509" s="19">
        <f t="shared" si="21"/>
        <v>22.5</v>
      </c>
      <c r="AE509" s="19" t="str">
        <f t="shared" si="22"/>
        <v>Нет моды</v>
      </c>
      <c r="AF509" s="19">
        <f t="shared" si="23"/>
        <v>14</v>
      </c>
      <c r="AG509" s="19">
        <f t="shared" si="24"/>
        <v>37</v>
      </c>
      <c r="AH509" s="20" t="str">
        <f t="shared" si="14"/>
        <v>Город: 56%; Село: 44%</v>
      </c>
      <c r="AI509" s="21"/>
      <c r="AJ509" s="21"/>
      <c r="AK509" s="21"/>
      <c r="AL509" s="22">
        <f t="shared" si="25"/>
        <v>1</v>
      </c>
    </row>
    <row r="510" ht="12.75" customHeight="1">
      <c r="A510" s="13" t="s">
        <v>58</v>
      </c>
      <c r="B510" s="13" t="str">
        <f>IFERROR(__xludf.DUMMYFUNCTION("REGEXREPLACE(A510, ""\d"", """")"),"         Курская область")</f>
        <v>         Курская область</v>
      </c>
      <c r="C510" s="14" t="str">
        <f t="shared" si="15"/>
        <v>Курская область</v>
      </c>
      <c r="D510" s="3">
        <f t="shared" si="16"/>
        <v>2</v>
      </c>
      <c r="E510" s="15" t="s">
        <v>49</v>
      </c>
      <c r="F510" s="13" t="str">
        <f>IFERROR(__xludf.DUMMYFUNCTION("REGEXEXTRACT(E510, ""[А-Яа-я].*"")"),"Цереброваскулярные болезни")</f>
        <v>Цереброваскулярные болезни</v>
      </c>
      <c r="G510" s="16">
        <f t="shared" si="17"/>
        <v>2</v>
      </c>
      <c r="H510" s="13" t="s">
        <v>28</v>
      </c>
      <c r="I510" s="13" t="str">
        <f>IFERROR(__xludf.DUMMYFUNCTION("REGEXREPLACE(H510, "".*\s"", """")"),"человек")</f>
        <v>человек</v>
      </c>
      <c r="J510" s="13" t="s">
        <v>29</v>
      </c>
      <c r="K510" s="17" t="str">
        <f>IFERROR(__xludf.DUMMYFUNCTION("REGEXREPLACE(J510, ""^[\d\s]+"", """")"),"значение показателя за год")</f>
        <v>значение показателя за год</v>
      </c>
      <c r="L510" s="16">
        <f t="shared" si="18"/>
        <v>2</v>
      </c>
      <c r="M510" s="13" t="s">
        <v>30</v>
      </c>
      <c r="N510" s="13" t="str">
        <f>IFERROR(__xludf.DUMMYFUNCTION("REGEXEXTRACT(M510, "" (.+)$"")"),"все население")</f>
        <v>все население</v>
      </c>
      <c r="O510" s="18">
        <v>2827.0</v>
      </c>
      <c r="P510" s="18">
        <v>2912.0</v>
      </c>
      <c r="Q510" s="18">
        <v>3084.0</v>
      </c>
      <c r="R510" s="18">
        <v>3149.0</v>
      </c>
      <c r="S510" s="18">
        <v>2741.0</v>
      </c>
      <c r="T510" s="18">
        <v>2579.0</v>
      </c>
      <c r="U510" s="18">
        <v>2649.0</v>
      </c>
      <c r="V510" s="18">
        <v>2831.0</v>
      </c>
      <c r="W510" s="18">
        <v>2513.0</v>
      </c>
      <c r="X510" s="18">
        <v>1728.0</v>
      </c>
      <c r="Y510" s="18">
        <v>2067.0</v>
      </c>
      <c r="Z510" s="19">
        <f t="shared" si="6"/>
        <v>29080</v>
      </c>
      <c r="AA510" s="19" t="str">
        <f t="shared" si="19"/>
        <v/>
      </c>
      <c r="AB510" s="19" t="str">
        <f t="shared" si="8"/>
        <v/>
      </c>
      <c r="AC510" s="19">
        <f t="shared" si="20"/>
        <v>2643.636364</v>
      </c>
      <c r="AD510" s="19">
        <f t="shared" si="21"/>
        <v>882.5</v>
      </c>
      <c r="AE510" s="19" t="str">
        <f t="shared" si="22"/>
        <v>Нет моды</v>
      </c>
      <c r="AF510" s="19">
        <f t="shared" si="23"/>
        <v>1728</v>
      </c>
      <c r="AG510" s="19">
        <f t="shared" si="24"/>
        <v>3149</v>
      </c>
      <c r="AH510" s="20" t="str">
        <f t="shared" si="14"/>
        <v/>
      </c>
      <c r="AI510" s="21"/>
      <c r="AJ510" s="21"/>
      <c r="AK510" s="21"/>
      <c r="AL510" s="22">
        <f t="shared" si="25"/>
        <v>1</v>
      </c>
    </row>
    <row r="511" ht="12.75" customHeight="1">
      <c r="A511" s="13" t="s">
        <v>58</v>
      </c>
      <c r="B511" s="13" t="str">
        <f>IFERROR(__xludf.DUMMYFUNCTION("REGEXREPLACE(A511, ""\d"", """")"),"         Курская область")</f>
        <v>         Курская область</v>
      </c>
      <c r="C511" s="14" t="str">
        <f t="shared" si="15"/>
        <v>Курская область</v>
      </c>
      <c r="D511" s="3">
        <f t="shared" si="16"/>
        <v>2</v>
      </c>
      <c r="E511" s="15" t="s">
        <v>49</v>
      </c>
      <c r="F511" s="13" t="str">
        <f>IFERROR(__xludf.DUMMYFUNCTION("REGEXEXTRACT(E511, ""[А-Яа-я].*"")"),"Цереброваскулярные болезни")</f>
        <v>Цереброваскулярные болезни</v>
      </c>
      <c r="G511" s="16">
        <f t="shared" si="17"/>
        <v>2</v>
      </c>
      <c r="H511" s="13" t="s">
        <v>28</v>
      </c>
      <c r="I511" s="13" t="str">
        <f>IFERROR(__xludf.DUMMYFUNCTION("REGEXREPLACE(H511, "".*\s"", """")"),"человек")</f>
        <v>человек</v>
      </c>
      <c r="J511" s="13" t="s">
        <v>29</v>
      </c>
      <c r="K511" s="17" t="str">
        <f>IFERROR(__xludf.DUMMYFUNCTION("REGEXREPLACE(J511, ""^[\d\s]+"", """")"),"значение показателя за год")</f>
        <v>значение показателя за год</v>
      </c>
      <c r="L511" s="16">
        <f t="shared" si="18"/>
        <v>2</v>
      </c>
      <c r="M511" s="13" t="s">
        <v>31</v>
      </c>
      <c r="N511" s="13" t="str">
        <f>IFERROR(__xludf.DUMMYFUNCTION("REGEXEXTRACT(M511, "" (.+)$"")"),"городское население")</f>
        <v>городское население</v>
      </c>
      <c r="O511" s="18">
        <v>1930.0</v>
      </c>
      <c r="P511" s="18">
        <v>1902.0</v>
      </c>
      <c r="Q511" s="18">
        <v>1906.0</v>
      </c>
      <c r="R511" s="18">
        <v>1884.0</v>
      </c>
      <c r="S511" s="18">
        <v>1735.0</v>
      </c>
      <c r="T511" s="18">
        <v>1615.0</v>
      </c>
      <c r="U511" s="18">
        <v>1655.0</v>
      </c>
      <c r="V511" s="18">
        <v>1887.0</v>
      </c>
      <c r="W511" s="18">
        <v>1623.0</v>
      </c>
      <c r="X511" s="18">
        <v>1094.0</v>
      </c>
      <c r="Y511" s="18">
        <v>1331.0</v>
      </c>
      <c r="Z511" s="19" t="str">
        <f t="shared" si="6"/>
        <v/>
      </c>
      <c r="AA511" s="19">
        <f t="shared" si="19"/>
        <v>18562</v>
      </c>
      <c r="AB511" s="19" t="str">
        <f t="shared" si="8"/>
        <v/>
      </c>
      <c r="AC511" s="19">
        <f t="shared" si="20"/>
        <v>1687.454545</v>
      </c>
      <c r="AD511" s="19">
        <f t="shared" si="21"/>
        <v>1918</v>
      </c>
      <c r="AE511" s="19" t="str">
        <f t="shared" si="22"/>
        <v>Нет моды</v>
      </c>
      <c r="AF511" s="19">
        <f t="shared" si="23"/>
        <v>1094</v>
      </c>
      <c r="AG511" s="19">
        <f t="shared" si="24"/>
        <v>1930</v>
      </c>
      <c r="AH511" s="20" t="str">
        <f t="shared" si="14"/>
        <v/>
      </c>
      <c r="AI511" s="21"/>
      <c r="AJ511" s="21"/>
      <c r="AK511" s="21"/>
      <c r="AL511" s="22">
        <f t="shared" si="25"/>
        <v>1</v>
      </c>
    </row>
    <row r="512" ht="12.75" customHeight="1">
      <c r="A512" s="13" t="s">
        <v>58</v>
      </c>
      <c r="B512" s="13" t="str">
        <f>IFERROR(__xludf.DUMMYFUNCTION("REGEXREPLACE(A512, ""\d"", """")"),"         Курская область")</f>
        <v>         Курская область</v>
      </c>
      <c r="C512" s="14" t="str">
        <f t="shared" si="15"/>
        <v>Курская область</v>
      </c>
      <c r="D512" s="3">
        <f t="shared" si="16"/>
        <v>2</v>
      </c>
      <c r="E512" s="15" t="s">
        <v>49</v>
      </c>
      <c r="F512" s="13" t="str">
        <f>IFERROR(__xludf.DUMMYFUNCTION("REGEXEXTRACT(E512, ""[А-Яа-я].*"")"),"Цереброваскулярные болезни")</f>
        <v>Цереброваскулярные болезни</v>
      </c>
      <c r="G512" s="16">
        <f t="shared" si="17"/>
        <v>2</v>
      </c>
      <c r="H512" s="13" t="s">
        <v>28</v>
      </c>
      <c r="I512" s="13" t="str">
        <f>IFERROR(__xludf.DUMMYFUNCTION("REGEXREPLACE(H512, "".*\s"", """")"),"человек")</f>
        <v>человек</v>
      </c>
      <c r="J512" s="13" t="s">
        <v>29</v>
      </c>
      <c r="K512" s="17" t="str">
        <f>IFERROR(__xludf.DUMMYFUNCTION("REGEXREPLACE(J512, ""^[\d\s]+"", """")"),"значение показателя за год")</f>
        <v>значение показателя за год</v>
      </c>
      <c r="L512" s="16">
        <f t="shared" si="18"/>
        <v>2</v>
      </c>
      <c r="M512" s="13" t="s">
        <v>32</v>
      </c>
      <c r="N512" s="13" t="str">
        <f>IFERROR(__xludf.DUMMYFUNCTION("REGEXEXTRACT(M512, "" (.+)$"")"),"сельское население")</f>
        <v>сельское население</v>
      </c>
      <c r="O512" s="18">
        <v>897.0</v>
      </c>
      <c r="P512" s="18">
        <v>1010.0</v>
      </c>
      <c r="Q512" s="18">
        <v>1178.0</v>
      </c>
      <c r="R512" s="18">
        <v>1265.0</v>
      </c>
      <c r="S512" s="18">
        <v>1006.0</v>
      </c>
      <c r="T512" s="18">
        <v>964.0</v>
      </c>
      <c r="U512" s="18">
        <v>994.0</v>
      </c>
      <c r="V512" s="18">
        <v>944.0</v>
      </c>
      <c r="W512" s="18">
        <v>890.0</v>
      </c>
      <c r="X512" s="18">
        <v>634.0</v>
      </c>
      <c r="Y512" s="18">
        <v>736.0</v>
      </c>
      <c r="Z512" s="19" t="str">
        <f t="shared" si="6"/>
        <v/>
      </c>
      <c r="AA512" s="19" t="str">
        <f t="shared" si="19"/>
        <v/>
      </c>
      <c r="AB512" s="19">
        <f t="shared" si="8"/>
        <v>10518</v>
      </c>
      <c r="AC512" s="19">
        <f t="shared" si="20"/>
        <v>956.1818182</v>
      </c>
      <c r="AD512" s="19">
        <f t="shared" si="21"/>
        <v>1221.5</v>
      </c>
      <c r="AE512" s="19" t="str">
        <f t="shared" si="22"/>
        <v>Нет моды</v>
      </c>
      <c r="AF512" s="19">
        <f t="shared" si="23"/>
        <v>634</v>
      </c>
      <c r="AG512" s="19">
        <f t="shared" si="24"/>
        <v>1265</v>
      </c>
      <c r="AH512" s="20" t="str">
        <f t="shared" si="14"/>
        <v>Город: 64%; Село: 36%</v>
      </c>
      <c r="AI512" s="21"/>
      <c r="AJ512" s="21"/>
      <c r="AK512" s="21"/>
      <c r="AL512" s="22">
        <f t="shared" si="25"/>
        <v>1</v>
      </c>
    </row>
    <row r="513" ht="12.75" customHeight="1">
      <c r="A513" s="13" t="s">
        <v>59</v>
      </c>
      <c r="B513" s="13" t="str">
        <f>IFERROR(__xludf.DUMMYFUNCTION("REGEXREPLACE(A513, ""\d"", """")"),"         Липецкая область")</f>
        <v>         Липецкая область</v>
      </c>
      <c r="C513" s="14" t="str">
        <f t="shared" si="15"/>
        <v>Липецкая область</v>
      </c>
      <c r="D513" s="3">
        <f t="shared" si="16"/>
        <v>2</v>
      </c>
      <c r="E513" s="15" t="s">
        <v>27</v>
      </c>
      <c r="F513" s="13" t="str">
        <f>IFERROR(__xludf.DUMMYFUNCTION("REGEXEXTRACT(E513, ""[А-Яа-я].*"")"),"Болезни органов дыхания")</f>
        <v>Болезни органов дыхания</v>
      </c>
      <c r="G513" s="16">
        <f t="shared" si="17"/>
        <v>2</v>
      </c>
      <c r="H513" s="13" t="s">
        <v>28</v>
      </c>
      <c r="I513" s="13" t="str">
        <f>IFERROR(__xludf.DUMMYFUNCTION("REGEXREPLACE(H513, "".*\s"", """")"),"человек")</f>
        <v>человек</v>
      </c>
      <c r="J513" s="13" t="s">
        <v>29</v>
      </c>
      <c r="K513" s="17" t="str">
        <f>IFERROR(__xludf.DUMMYFUNCTION("REGEXREPLACE(J513, ""^[\d\s]+"", """")"),"значение показателя за год")</f>
        <v>значение показателя за год</v>
      </c>
      <c r="L513" s="16">
        <f t="shared" si="18"/>
        <v>2</v>
      </c>
      <c r="M513" s="13" t="s">
        <v>30</v>
      </c>
      <c r="N513" s="13" t="str">
        <f>IFERROR(__xludf.DUMMYFUNCTION("REGEXEXTRACT(M513, "" (.+)$"")"),"все население")</f>
        <v>все население</v>
      </c>
      <c r="O513" s="18">
        <v>750.0</v>
      </c>
      <c r="P513" s="18">
        <v>631.0</v>
      </c>
      <c r="Q513" s="18">
        <v>779.0</v>
      </c>
      <c r="R513" s="18">
        <v>714.0</v>
      </c>
      <c r="S513" s="18">
        <v>670.0</v>
      </c>
      <c r="T513" s="18">
        <v>703.0</v>
      </c>
      <c r="U513" s="18">
        <v>618.0</v>
      </c>
      <c r="V513" s="18">
        <v>849.0</v>
      </c>
      <c r="W513" s="18">
        <v>1134.0</v>
      </c>
      <c r="X513" s="18">
        <v>656.0</v>
      </c>
      <c r="Y513" s="18">
        <v>609.0</v>
      </c>
      <c r="Z513" s="19">
        <f t="shared" si="6"/>
        <v>8113</v>
      </c>
      <c r="AA513" s="19" t="str">
        <f t="shared" si="19"/>
        <v/>
      </c>
      <c r="AB513" s="19" t="str">
        <f t="shared" si="8"/>
        <v/>
      </c>
      <c r="AC513" s="19">
        <f t="shared" si="20"/>
        <v>737.5454545</v>
      </c>
      <c r="AD513" s="19">
        <f t="shared" si="21"/>
        <v>814</v>
      </c>
      <c r="AE513" s="19" t="str">
        <f t="shared" si="22"/>
        <v>Нет моды</v>
      </c>
      <c r="AF513" s="19">
        <f t="shared" si="23"/>
        <v>609</v>
      </c>
      <c r="AG513" s="19">
        <f t="shared" si="24"/>
        <v>1134</v>
      </c>
      <c r="AH513" s="20" t="str">
        <f t="shared" si="14"/>
        <v/>
      </c>
      <c r="AI513" s="21"/>
      <c r="AJ513" s="21"/>
      <c r="AK513" s="21"/>
      <c r="AL513" s="22">
        <f t="shared" si="25"/>
        <v>1</v>
      </c>
    </row>
    <row r="514" ht="12.75" customHeight="1">
      <c r="A514" s="13" t="s">
        <v>59</v>
      </c>
      <c r="B514" s="13" t="str">
        <f>IFERROR(__xludf.DUMMYFUNCTION("REGEXREPLACE(A514, ""\d"", """")"),"         Липецкая область")</f>
        <v>         Липецкая область</v>
      </c>
      <c r="C514" s="14" t="str">
        <f t="shared" si="15"/>
        <v>Липецкая область</v>
      </c>
      <c r="D514" s="3">
        <f t="shared" si="16"/>
        <v>2</v>
      </c>
      <c r="E514" s="15" t="s">
        <v>27</v>
      </c>
      <c r="F514" s="13" t="str">
        <f>IFERROR(__xludf.DUMMYFUNCTION("REGEXEXTRACT(E514, ""[А-Яа-я].*"")"),"Болезни органов дыхания")</f>
        <v>Болезни органов дыхания</v>
      </c>
      <c r="G514" s="16">
        <f t="shared" si="17"/>
        <v>2</v>
      </c>
      <c r="H514" s="13" t="s">
        <v>28</v>
      </c>
      <c r="I514" s="13" t="str">
        <f>IFERROR(__xludf.DUMMYFUNCTION("REGEXREPLACE(H514, "".*\s"", """")"),"человек")</f>
        <v>человек</v>
      </c>
      <c r="J514" s="13" t="s">
        <v>29</v>
      </c>
      <c r="K514" s="17" t="str">
        <f>IFERROR(__xludf.DUMMYFUNCTION("REGEXREPLACE(J514, ""^[\d\s]+"", """")"),"значение показателя за год")</f>
        <v>значение показателя за год</v>
      </c>
      <c r="L514" s="16">
        <f t="shared" si="18"/>
        <v>2</v>
      </c>
      <c r="M514" s="13" t="s">
        <v>31</v>
      </c>
      <c r="N514" s="13" t="str">
        <f>IFERROR(__xludf.DUMMYFUNCTION("REGEXEXTRACT(M514, "" (.+)$"")"),"городское население")</f>
        <v>городское население</v>
      </c>
      <c r="O514" s="18">
        <v>270.0</v>
      </c>
      <c r="P514" s="18">
        <v>249.0</v>
      </c>
      <c r="Q514" s="18">
        <v>351.0</v>
      </c>
      <c r="R514" s="18">
        <v>336.0</v>
      </c>
      <c r="S514" s="18">
        <v>295.0</v>
      </c>
      <c r="T514" s="18">
        <v>344.0</v>
      </c>
      <c r="U514" s="18">
        <v>308.0</v>
      </c>
      <c r="V514" s="18">
        <v>480.0</v>
      </c>
      <c r="W514" s="18">
        <v>622.0</v>
      </c>
      <c r="X514" s="18">
        <v>357.0</v>
      </c>
      <c r="Y514" s="18">
        <v>324.0</v>
      </c>
      <c r="Z514" s="19" t="str">
        <f t="shared" si="6"/>
        <v/>
      </c>
      <c r="AA514" s="19">
        <f t="shared" si="19"/>
        <v>3936</v>
      </c>
      <c r="AB514" s="19" t="str">
        <f t="shared" si="8"/>
        <v/>
      </c>
      <c r="AC514" s="19">
        <f t="shared" si="20"/>
        <v>357.8181818</v>
      </c>
      <c r="AD514" s="19">
        <f t="shared" si="21"/>
        <v>613.5</v>
      </c>
      <c r="AE514" s="19" t="str">
        <f t="shared" si="22"/>
        <v>Нет моды</v>
      </c>
      <c r="AF514" s="19">
        <f t="shared" si="23"/>
        <v>249</v>
      </c>
      <c r="AG514" s="19">
        <f t="shared" si="24"/>
        <v>622</v>
      </c>
      <c r="AH514" s="20" t="str">
        <f t="shared" si="14"/>
        <v/>
      </c>
      <c r="AI514" s="21"/>
      <c r="AJ514" s="21"/>
      <c r="AK514" s="21"/>
      <c r="AL514" s="22">
        <f t="shared" si="25"/>
        <v>1</v>
      </c>
    </row>
    <row r="515" ht="12.75" customHeight="1">
      <c r="A515" s="13" t="s">
        <v>59</v>
      </c>
      <c r="B515" s="13" t="str">
        <f>IFERROR(__xludf.DUMMYFUNCTION("REGEXREPLACE(A515, ""\d"", """")"),"         Липецкая область")</f>
        <v>         Липецкая область</v>
      </c>
      <c r="C515" s="14" t="str">
        <f t="shared" si="15"/>
        <v>Липецкая область</v>
      </c>
      <c r="D515" s="3">
        <f t="shared" si="16"/>
        <v>2</v>
      </c>
      <c r="E515" s="15" t="s">
        <v>27</v>
      </c>
      <c r="F515" s="13" t="str">
        <f>IFERROR(__xludf.DUMMYFUNCTION("REGEXEXTRACT(E515, ""[А-Яа-я].*"")"),"Болезни органов дыхания")</f>
        <v>Болезни органов дыхания</v>
      </c>
      <c r="G515" s="16">
        <f t="shared" si="17"/>
        <v>2</v>
      </c>
      <c r="H515" s="13" t="s">
        <v>28</v>
      </c>
      <c r="I515" s="13" t="str">
        <f>IFERROR(__xludf.DUMMYFUNCTION("REGEXREPLACE(H515, "".*\s"", """")"),"человек")</f>
        <v>человек</v>
      </c>
      <c r="J515" s="13" t="s">
        <v>29</v>
      </c>
      <c r="K515" s="17" t="str">
        <f>IFERROR(__xludf.DUMMYFUNCTION("REGEXREPLACE(J515, ""^[\d\s]+"", """")"),"значение показателя за год")</f>
        <v>значение показателя за год</v>
      </c>
      <c r="L515" s="16">
        <f t="shared" si="18"/>
        <v>2</v>
      </c>
      <c r="M515" s="13" t="s">
        <v>32</v>
      </c>
      <c r="N515" s="13" t="str">
        <f>IFERROR(__xludf.DUMMYFUNCTION("REGEXEXTRACT(M515, "" (.+)$"")"),"сельское население")</f>
        <v>сельское население</v>
      </c>
      <c r="O515" s="18">
        <v>480.0</v>
      </c>
      <c r="P515" s="18">
        <v>382.0</v>
      </c>
      <c r="Q515" s="18">
        <v>428.0</v>
      </c>
      <c r="R515" s="18">
        <v>378.0</v>
      </c>
      <c r="S515" s="18">
        <v>375.0</v>
      </c>
      <c r="T515" s="18">
        <v>359.0</v>
      </c>
      <c r="U515" s="18">
        <v>310.0</v>
      </c>
      <c r="V515" s="18">
        <v>369.0</v>
      </c>
      <c r="W515" s="18">
        <v>512.0</v>
      </c>
      <c r="X515" s="18">
        <v>299.0</v>
      </c>
      <c r="Y515" s="18">
        <v>285.0</v>
      </c>
      <c r="Z515" s="19" t="str">
        <f t="shared" si="6"/>
        <v/>
      </c>
      <c r="AA515" s="19" t="str">
        <f t="shared" si="19"/>
        <v/>
      </c>
      <c r="AB515" s="19">
        <f t="shared" si="8"/>
        <v>4177</v>
      </c>
      <c r="AC515" s="19">
        <f t="shared" si="20"/>
        <v>379.7272727</v>
      </c>
      <c r="AD515" s="19">
        <f t="shared" si="21"/>
        <v>354</v>
      </c>
      <c r="AE515" s="19" t="str">
        <f t="shared" si="22"/>
        <v>Нет моды</v>
      </c>
      <c r="AF515" s="19">
        <f t="shared" si="23"/>
        <v>285</v>
      </c>
      <c r="AG515" s="19">
        <f t="shared" si="24"/>
        <v>512</v>
      </c>
      <c r="AH515" s="20" t="str">
        <f t="shared" si="14"/>
        <v>Город: 49%; Село: 51%</v>
      </c>
      <c r="AI515" s="21"/>
      <c r="AJ515" s="21"/>
      <c r="AK515" s="21"/>
      <c r="AL515" s="22">
        <f t="shared" si="25"/>
        <v>1</v>
      </c>
    </row>
    <row r="516" ht="12.75" customHeight="1">
      <c r="A516" s="13" t="s">
        <v>59</v>
      </c>
      <c r="B516" s="13" t="str">
        <f>IFERROR(__xludf.DUMMYFUNCTION("REGEXREPLACE(A516, ""\d"", """")"),"         Липецкая область")</f>
        <v>         Липецкая область</v>
      </c>
      <c r="C516" s="14" t="str">
        <f t="shared" si="15"/>
        <v>Липецкая область</v>
      </c>
      <c r="D516" s="3">
        <f t="shared" si="16"/>
        <v>2</v>
      </c>
      <c r="E516" s="15" t="s">
        <v>33</v>
      </c>
      <c r="F516" s="13" t="str">
        <f>IFERROR(__xludf.DUMMYFUNCTION("REGEXEXTRACT(E516, ""[А-Яа-я].*"")"),"Болезни органов пищеварения")</f>
        <v>Болезни органов пищеварения</v>
      </c>
      <c r="G516" s="16">
        <f t="shared" si="17"/>
        <v>2</v>
      </c>
      <c r="H516" s="13" t="s">
        <v>28</v>
      </c>
      <c r="I516" s="13" t="str">
        <f>IFERROR(__xludf.DUMMYFUNCTION("REGEXREPLACE(H516, "".*\s"", """")"),"человек")</f>
        <v>человек</v>
      </c>
      <c r="J516" s="13" t="s">
        <v>29</v>
      </c>
      <c r="K516" s="17" t="str">
        <f>IFERROR(__xludf.DUMMYFUNCTION("REGEXREPLACE(J516, ""^[\d\s]+"", """")"),"значение показателя за год")</f>
        <v>значение показателя за год</v>
      </c>
      <c r="L516" s="16">
        <f t="shared" si="18"/>
        <v>2</v>
      </c>
      <c r="M516" s="13" t="s">
        <v>30</v>
      </c>
      <c r="N516" s="13" t="str">
        <f>IFERROR(__xludf.DUMMYFUNCTION("REGEXEXTRACT(M516, "" (.+)$"")"),"все население")</f>
        <v>все население</v>
      </c>
      <c r="O516" s="18">
        <v>660.0</v>
      </c>
      <c r="P516" s="18">
        <v>634.0</v>
      </c>
      <c r="Q516" s="18">
        <v>857.0</v>
      </c>
      <c r="R516" s="18">
        <v>700.0</v>
      </c>
      <c r="S516" s="18">
        <v>671.0</v>
      </c>
      <c r="T516" s="18">
        <v>692.0</v>
      </c>
      <c r="U516" s="18">
        <v>644.0</v>
      </c>
      <c r="V516" s="18">
        <v>823.0</v>
      </c>
      <c r="W516" s="18">
        <v>858.0</v>
      </c>
      <c r="X516" s="18">
        <v>674.0</v>
      </c>
      <c r="Y516" s="18">
        <v>819.0</v>
      </c>
      <c r="Z516" s="19">
        <f t="shared" si="6"/>
        <v>8032</v>
      </c>
      <c r="AA516" s="19" t="str">
        <f t="shared" si="19"/>
        <v/>
      </c>
      <c r="AB516" s="19" t="str">
        <f t="shared" si="8"/>
        <v/>
      </c>
      <c r="AC516" s="19">
        <f t="shared" si="20"/>
        <v>730.1818182</v>
      </c>
      <c r="AD516" s="19">
        <f t="shared" si="21"/>
        <v>573</v>
      </c>
      <c r="AE516" s="19" t="str">
        <f t="shared" si="22"/>
        <v>Нет моды</v>
      </c>
      <c r="AF516" s="19">
        <f t="shared" si="23"/>
        <v>634</v>
      </c>
      <c r="AG516" s="19">
        <f t="shared" si="24"/>
        <v>858</v>
      </c>
      <c r="AH516" s="20" t="str">
        <f t="shared" si="14"/>
        <v/>
      </c>
      <c r="AI516" s="21"/>
      <c r="AJ516" s="21"/>
      <c r="AK516" s="21"/>
      <c r="AL516" s="22">
        <f t="shared" si="25"/>
        <v>1</v>
      </c>
    </row>
    <row r="517" ht="12.75" customHeight="1">
      <c r="A517" s="13" t="s">
        <v>59</v>
      </c>
      <c r="B517" s="13" t="str">
        <f>IFERROR(__xludf.DUMMYFUNCTION("REGEXREPLACE(A517, ""\d"", """")"),"         Липецкая область")</f>
        <v>         Липецкая область</v>
      </c>
      <c r="C517" s="14" t="str">
        <f t="shared" si="15"/>
        <v>Липецкая область</v>
      </c>
      <c r="D517" s="3">
        <f t="shared" si="16"/>
        <v>2</v>
      </c>
      <c r="E517" s="15" t="s">
        <v>33</v>
      </c>
      <c r="F517" s="13" t="str">
        <f>IFERROR(__xludf.DUMMYFUNCTION("REGEXEXTRACT(E517, ""[А-Яа-я].*"")"),"Болезни органов пищеварения")</f>
        <v>Болезни органов пищеварения</v>
      </c>
      <c r="G517" s="16">
        <f t="shared" si="17"/>
        <v>2</v>
      </c>
      <c r="H517" s="13" t="s">
        <v>28</v>
      </c>
      <c r="I517" s="13" t="str">
        <f>IFERROR(__xludf.DUMMYFUNCTION("REGEXREPLACE(H517, "".*\s"", """")"),"человек")</f>
        <v>человек</v>
      </c>
      <c r="J517" s="13" t="s">
        <v>29</v>
      </c>
      <c r="K517" s="17" t="str">
        <f>IFERROR(__xludf.DUMMYFUNCTION("REGEXREPLACE(J517, ""^[\d\s]+"", """")"),"значение показателя за год")</f>
        <v>значение показателя за год</v>
      </c>
      <c r="L517" s="16">
        <f t="shared" si="18"/>
        <v>2</v>
      </c>
      <c r="M517" s="13" t="s">
        <v>31</v>
      </c>
      <c r="N517" s="13" t="str">
        <f>IFERROR(__xludf.DUMMYFUNCTION("REGEXEXTRACT(M517, "" (.+)$"")"),"городское население")</f>
        <v>городское население</v>
      </c>
      <c r="O517" s="18">
        <v>439.0</v>
      </c>
      <c r="P517" s="18">
        <v>390.0</v>
      </c>
      <c r="Q517" s="18">
        <v>596.0</v>
      </c>
      <c r="R517" s="18">
        <v>466.0</v>
      </c>
      <c r="S517" s="18">
        <v>442.0</v>
      </c>
      <c r="T517" s="18">
        <v>444.0</v>
      </c>
      <c r="U517" s="18">
        <v>422.0</v>
      </c>
      <c r="V517" s="18">
        <v>520.0</v>
      </c>
      <c r="W517" s="18">
        <v>566.0</v>
      </c>
      <c r="X517" s="18">
        <v>422.0</v>
      </c>
      <c r="Y517" s="18">
        <v>522.0</v>
      </c>
      <c r="Z517" s="19" t="str">
        <f t="shared" si="6"/>
        <v/>
      </c>
      <c r="AA517" s="19">
        <f t="shared" si="19"/>
        <v>5229</v>
      </c>
      <c r="AB517" s="19" t="str">
        <f t="shared" si="8"/>
        <v/>
      </c>
      <c r="AC517" s="19">
        <f t="shared" si="20"/>
        <v>475.3636364</v>
      </c>
      <c r="AD517" s="19">
        <f t="shared" si="21"/>
        <v>615</v>
      </c>
      <c r="AE517" s="19" t="str">
        <f t="shared" si="22"/>
        <v>Нет моды</v>
      </c>
      <c r="AF517" s="19">
        <f t="shared" si="23"/>
        <v>390</v>
      </c>
      <c r="AG517" s="19">
        <f t="shared" si="24"/>
        <v>596</v>
      </c>
      <c r="AH517" s="20" t="str">
        <f t="shared" si="14"/>
        <v/>
      </c>
      <c r="AI517" s="21"/>
      <c r="AJ517" s="21"/>
      <c r="AK517" s="21"/>
      <c r="AL517" s="22">
        <f t="shared" si="25"/>
        <v>1</v>
      </c>
    </row>
    <row r="518" ht="12.75" customHeight="1">
      <c r="A518" s="13" t="s">
        <v>59</v>
      </c>
      <c r="B518" s="13" t="str">
        <f>IFERROR(__xludf.DUMMYFUNCTION("REGEXREPLACE(A518, ""\d"", """")"),"         Липецкая область")</f>
        <v>         Липецкая область</v>
      </c>
      <c r="C518" s="14" t="str">
        <f t="shared" si="15"/>
        <v>Липецкая область</v>
      </c>
      <c r="D518" s="3">
        <f t="shared" si="16"/>
        <v>2</v>
      </c>
      <c r="E518" s="15" t="s">
        <v>33</v>
      </c>
      <c r="F518" s="13" t="str">
        <f>IFERROR(__xludf.DUMMYFUNCTION("REGEXEXTRACT(E518, ""[А-Яа-я].*"")"),"Болезни органов пищеварения")</f>
        <v>Болезни органов пищеварения</v>
      </c>
      <c r="G518" s="16">
        <f t="shared" si="17"/>
        <v>2</v>
      </c>
      <c r="H518" s="13" t="s">
        <v>28</v>
      </c>
      <c r="I518" s="13" t="str">
        <f>IFERROR(__xludf.DUMMYFUNCTION("REGEXREPLACE(H518, "".*\s"", """")"),"человек")</f>
        <v>человек</v>
      </c>
      <c r="J518" s="13" t="s">
        <v>29</v>
      </c>
      <c r="K518" s="17" t="str">
        <f>IFERROR(__xludf.DUMMYFUNCTION("REGEXREPLACE(J518, ""^[\d\s]+"", """")"),"значение показателя за год")</f>
        <v>значение показателя за год</v>
      </c>
      <c r="L518" s="16">
        <f t="shared" si="18"/>
        <v>2</v>
      </c>
      <c r="M518" s="13" t="s">
        <v>32</v>
      </c>
      <c r="N518" s="13" t="str">
        <f>IFERROR(__xludf.DUMMYFUNCTION("REGEXEXTRACT(M518, "" (.+)$"")"),"сельское население")</f>
        <v>сельское население</v>
      </c>
      <c r="O518" s="18">
        <v>221.0</v>
      </c>
      <c r="P518" s="18">
        <v>244.0</v>
      </c>
      <c r="Q518" s="18">
        <v>261.0</v>
      </c>
      <c r="R518" s="18">
        <v>234.0</v>
      </c>
      <c r="S518" s="18">
        <v>229.0</v>
      </c>
      <c r="T518" s="18">
        <v>248.0</v>
      </c>
      <c r="U518" s="18">
        <v>222.0</v>
      </c>
      <c r="V518" s="18">
        <v>303.0</v>
      </c>
      <c r="W518" s="18">
        <v>292.0</v>
      </c>
      <c r="X518" s="18">
        <v>252.0</v>
      </c>
      <c r="Y518" s="18">
        <v>297.0</v>
      </c>
      <c r="Z518" s="19" t="str">
        <f t="shared" si="6"/>
        <v/>
      </c>
      <c r="AA518" s="19" t="str">
        <f t="shared" si="19"/>
        <v/>
      </c>
      <c r="AB518" s="19">
        <f t="shared" si="8"/>
        <v>2803</v>
      </c>
      <c r="AC518" s="19">
        <f t="shared" si="20"/>
        <v>254.8181818</v>
      </c>
      <c r="AD518" s="19">
        <f t="shared" si="21"/>
        <v>346.5</v>
      </c>
      <c r="AE518" s="19" t="str">
        <f t="shared" si="22"/>
        <v>Нет моды</v>
      </c>
      <c r="AF518" s="19">
        <f t="shared" si="23"/>
        <v>221</v>
      </c>
      <c r="AG518" s="19">
        <f t="shared" si="24"/>
        <v>303</v>
      </c>
      <c r="AH518" s="20" t="str">
        <f t="shared" si="14"/>
        <v>Город: 65%; Село: 35%</v>
      </c>
      <c r="AI518" s="21"/>
      <c r="AJ518" s="21"/>
      <c r="AK518" s="21"/>
      <c r="AL518" s="22">
        <f t="shared" si="25"/>
        <v>1</v>
      </c>
    </row>
    <row r="519" ht="12.75" customHeight="1">
      <c r="A519" s="13" t="s">
        <v>59</v>
      </c>
      <c r="B519" s="13" t="str">
        <f>IFERROR(__xludf.DUMMYFUNCTION("REGEXREPLACE(A519, ""\d"", """")"),"         Липецкая область")</f>
        <v>         Липецкая область</v>
      </c>
      <c r="C519" s="14" t="str">
        <f t="shared" si="15"/>
        <v>Липецкая область</v>
      </c>
      <c r="D519" s="3">
        <f t="shared" si="16"/>
        <v>2</v>
      </c>
      <c r="E519" s="15" t="s">
        <v>34</v>
      </c>
      <c r="F519" s="13" t="str">
        <f>IFERROR(__xludf.DUMMYFUNCTION("REGEXEXTRACT(E519, ""[А-Яа-я].*"")"),"Болезни системы кровообращения")</f>
        <v>Болезни системы кровообращения</v>
      </c>
      <c r="G519" s="16">
        <f t="shared" si="17"/>
        <v>2</v>
      </c>
      <c r="H519" s="13" t="s">
        <v>28</v>
      </c>
      <c r="I519" s="13" t="str">
        <f>IFERROR(__xludf.DUMMYFUNCTION("REGEXREPLACE(H519, "".*\s"", """")"),"человек")</f>
        <v>человек</v>
      </c>
      <c r="J519" s="13" t="s">
        <v>29</v>
      </c>
      <c r="K519" s="17" t="str">
        <f>IFERROR(__xludf.DUMMYFUNCTION("REGEXREPLACE(J519, ""^[\d\s]+"", """")"),"значение показателя за год")</f>
        <v>значение показателя за год</v>
      </c>
      <c r="L519" s="16">
        <f t="shared" si="18"/>
        <v>2</v>
      </c>
      <c r="M519" s="13" t="s">
        <v>30</v>
      </c>
      <c r="N519" s="13" t="str">
        <f>IFERROR(__xludf.DUMMYFUNCTION("REGEXEXTRACT(M519, "" (.+)$"")"),"все население")</f>
        <v>все население</v>
      </c>
      <c r="O519" s="18">
        <v>8597.0</v>
      </c>
      <c r="P519" s="18">
        <v>8590.0</v>
      </c>
      <c r="Q519" s="18">
        <v>6532.0</v>
      </c>
      <c r="R519" s="18">
        <v>7229.0</v>
      </c>
      <c r="S519" s="18">
        <v>6805.0</v>
      </c>
      <c r="T519" s="18">
        <v>7164.0</v>
      </c>
      <c r="U519" s="18">
        <v>6523.0</v>
      </c>
      <c r="V519" s="18">
        <v>8759.0</v>
      </c>
      <c r="W519" s="18">
        <v>9305.0</v>
      </c>
      <c r="X519" s="18">
        <v>7543.0</v>
      </c>
      <c r="Y519" s="18">
        <v>6761.0</v>
      </c>
      <c r="Z519" s="19">
        <f t="shared" si="6"/>
        <v>83808</v>
      </c>
      <c r="AA519" s="19" t="str">
        <f t="shared" si="19"/>
        <v/>
      </c>
      <c r="AB519" s="19" t="str">
        <f t="shared" si="8"/>
        <v/>
      </c>
      <c r="AC519" s="19">
        <f t="shared" si="20"/>
        <v>7618.909091</v>
      </c>
      <c r="AD519" s="19">
        <f t="shared" si="21"/>
        <v>3413</v>
      </c>
      <c r="AE519" s="19" t="str">
        <f t="shared" si="22"/>
        <v>Нет моды</v>
      </c>
      <c r="AF519" s="19">
        <f t="shared" si="23"/>
        <v>6523</v>
      </c>
      <c r="AG519" s="19">
        <f t="shared" si="24"/>
        <v>9305</v>
      </c>
      <c r="AH519" s="20" t="str">
        <f t="shared" si="14"/>
        <v/>
      </c>
      <c r="AI519" s="21"/>
      <c r="AJ519" s="21"/>
      <c r="AK519" s="21"/>
      <c r="AL519" s="22">
        <f t="shared" si="25"/>
        <v>1</v>
      </c>
    </row>
    <row r="520" ht="12.75" customHeight="1">
      <c r="A520" s="13" t="s">
        <v>59</v>
      </c>
      <c r="B520" s="13" t="str">
        <f>IFERROR(__xludf.DUMMYFUNCTION("REGEXREPLACE(A520, ""\d"", """")"),"         Липецкая область")</f>
        <v>         Липецкая область</v>
      </c>
      <c r="C520" s="14" t="str">
        <f t="shared" si="15"/>
        <v>Липецкая область</v>
      </c>
      <c r="D520" s="3">
        <f t="shared" si="16"/>
        <v>2</v>
      </c>
      <c r="E520" s="15" t="s">
        <v>34</v>
      </c>
      <c r="F520" s="13" t="str">
        <f>IFERROR(__xludf.DUMMYFUNCTION("REGEXEXTRACT(E520, ""[А-Яа-я].*"")"),"Болезни системы кровообращения")</f>
        <v>Болезни системы кровообращения</v>
      </c>
      <c r="G520" s="16">
        <f t="shared" si="17"/>
        <v>2</v>
      </c>
      <c r="H520" s="13" t="s">
        <v>28</v>
      </c>
      <c r="I520" s="13" t="str">
        <f>IFERROR(__xludf.DUMMYFUNCTION("REGEXREPLACE(H520, "".*\s"", """")"),"человек")</f>
        <v>человек</v>
      </c>
      <c r="J520" s="13" t="s">
        <v>29</v>
      </c>
      <c r="K520" s="17" t="str">
        <f>IFERROR(__xludf.DUMMYFUNCTION("REGEXREPLACE(J520, ""^[\d\s]+"", """")"),"значение показателя за год")</f>
        <v>значение показателя за год</v>
      </c>
      <c r="L520" s="16">
        <f t="shared" si="18"/>
        <v>2</v>
      </c>
      <c r="M520" s="13" t="s">
        <v>31</v>
      </c>
      <c r="N520" s="13" t="str">
        <f>IFERROR(__xludf.DUMMYFUNCTION("REGEXEXTRACT(M520, "" (.+)$"")"),"городское население")</f>
        <v>городское население</v>
      </c>
      <c r="O520" s="18">
        <v>5404.0</v>
      </c>
      <c r="P520" s="18">
        <v>5303.0</v>
      </c>
      <c r="Q520" s="18">
        <v>4016.0</v>
      </c>
      <c r="R520" s="18">
        <v>4345.0</v>
      </c>
      <c r="S520" s="18">
        <v>4188.0</v>
      </c>
      <c r="T520" s="18">
        <v>4432.0</v>
      </c>
      <c r="U520" s="18">
        <v>4108.0</v>
      </c>
      <c r="V520" s="18">
        <v>5746.0</v>
      </c>
      <c r="W520" s="18">
        <v>6031.0</v>
      </c>
      <c r="X520" s="18">
        <v>4757.0</v>
      </c>
      <c r="Y520" s="18">
        <v>4240.0</v>
      </c>
      <c r="Z520" s="19" t="str">
        <f t="shared" si="6"/>
        <v/>
      </c>
      <c r="AA520" s="19">
        <f t="shared" si="19"/>
        <v>52570</v>
      </c>
      <c r="AB520" s="19" t="str">
        <f t="shared" si="8"/>
        <v/>
      </c>
      <c r="AC520" s="19">
        <f t="shared" si="20"/>
        <v>4779.090909</v>
      </c>
      <c r="AD520" s="19">
        <f t="shared" si="21"/>
        <v>6277</v>
      </c>
      <c r="AE520" s="19" t="str">
        <f t="shared" si="22"/>
        <v>Нет моды</v>
      </c>
      <c r="AF520" s="19">
        <f t="shared" si="23"/>
        <v>4016</v>
      </c>
      <c r="AG520" s="19">
        <f t="shared" si="24"/>
        <v>6031</v>
      </c>
      <c r="AH520" s="20" t="str">
        <f t="shared" si="14"/>
        <v/>
      </c>
      <c r="AI520" s="21"/>
      <c r="AJ520" s="21"/>
      <c r="AK520" s="21"/>
      <c r="AL520" s="22">
        <f t="shared" si="25"/>
        <v>1</v>
      </c>
    </row>
    <row r="521" ht="12.75" customHeight="1">
      <c r="A521" s="13" t="s">
        <v>59</v>
      </c>
      <c r="B521" s="13" t="str">
        <f>IFERROR(__xludf.DUMMYFUNCTION("REGEXREPLACE(A521, ""\d"", """")"),"         Липецкая область")</f>
        <v>         Липецкая область</v>
      </c>
      <c r="C521" s="14" t="str">
        <f t="shared" si="15"/>
        <v>Липецкая область</v>
      </c>
      <c r="D521" s="3">
        <f t="shared" si="16"/>
        <v>2</v>
      </c>
      <c r="E521" s="15" t="s">
        <v>34</v>
      </c>
      <c r="F521" s="13" t="str">
        <f>IFERROR(__xludf.DUMMYFUNCTION("REGEXEXTRACT(E521, ""[А-Яа-я].*"")"),"Болезни системы кровообращения")</f>
        <v>Болезни системы кровообращения</v>
      </c>
      <c r="G521" s="16">
        <f t="shared" si="17"/>
        <v>2</v>
      </c>
      <c r="H521" s="13" t="s">
        <v>28</v>
      </c>
      <c r="I521" s="13" t="str">
        <f>IFERROR(__xludf.DUMMYFUNCTION("REGEXREPLACE(H521, "".*\s"", """")"),"человек")</f>
        <v>человек</v>
      </c>
      <c r="J521" s="13" t="s">
        <v>29</v>
      </c>
      <c r="K521" s="17" t="str">
        <f>IFERROR(__xludf.DUMMYFUNCTION("REGEXREPLACE(J521, ""^[\d\s]+"", """")"),"значение показателя за год")</f>
        <v>значение показателя за год</v>
      </c>
      <c r="L521" s="16">
        <f t="shared" si="18"/>
        <v>2</v>
      </c>
      <c r="M521" s="13" t="s">
        <v>32</v>
      </c>
      <c r="N521" s="13" t="str">
        <f>IFERROR(__xludf.DUMMYFUNCTION("REGEXEXTRACT(M521, "" (.+)$"")"),"сельское население")</f>
        <v>сельское население</v>
      </c>
      <c r="O521" s="18">
        <v>3193.0</v>
      </c>
      <c r="P521" s="18">
        <v>3287.0</v>
      </c>
      <c r="Q521" s="18">
        <v>2516.0</v>
      </c>
      <c r="R521" s="18">
        <v>2884.0</v>
      </c>
      <c r="S521" s="18">
        <v>2617.0</v>
      </c>
      <c r="T521" s="18">
        <v>2732.0</v>
      </c>
      <c r="U521" s="18">
        <v>2415.0</v>
      </c>
      <c r="V521" s="18">
        <v>3013.0</v>
      </c>
      <c r="W521" s="18">
        <v>3274.0</v>
      </c>
      <c r="X521" s="18">
        <v>2786.0</v>
      </c>
      <c r="Y521" s="18">
        <v>2521.0</v>
      </c>
      <c r="Z521" s="19" t="str">
        <f t="shared" si="6"/>
        <v/>
      </c>
      <c r="AA521" s="19" t="str">
        <f t="shared" si="19"/>
        <v/>
      </c>
      <c r="AB521" s="19">
        <f t="shared" si="8"/>
        <v>31238</v>
      </c>
      <c r="AC521" s="19">
        <f t="shared" si="20"/>
        <v>2839.818182</v>
      </c>
      <c r="AD521" s="19">
        <f t="shared" si="21"/>
        <v>3651.5</v>
      </c>
      <c r="AE521" s="19" t="str">
        <f t="shared" si="22"/>
        <v>Нет моды</v>
      </c>
      <c r="AF521" s="19">
        <f t="shared" si="23"/>
        <v>2415</v>
      </c>
      <c r="AG521" s="19">
        <f t="shared" si="24"/>
        <v>3287</v>
      </c>
      <c r="AH521" s="20" t="str">
        <f t="shared" si="14"/>
        <v>Город: 63%; Село: 37%</v>
      </c>
      <c r="AI521" s="21"/>
      <c r="AJ521" s="21"/>
      <c r="AK521" s="21"/>
      <c r="AL521" s="22">
        <f t="shared" si="25"/>
        <v>1</v>
      </c>
    </row>
    <row r="522" ht="12.75" customHeight="1">
      <c r="A522" s="13" t="s">
        <v>59</v>
      </c>
      <c r="B522" s="13" t="str">
        <f>IFERROR(__xludf.DUMMYFUNCTION("REGEXREPLACE(A522, ""\d"", """")"),"         Липецкая область")</f>
        <v>         Липецкая область</v>
      </c>
      <c r="C522" s="14" t="str">
        <f t="shared" si="15"/>
        <v>Липецкая область</v>
      </c>
      <c r="D522" s="3">
        <f t="shared" si="16"/>
        <v>2</v>
      </c>
      <c r="E522" s="15" t="s">
        <v>35</v>
      </c>
      <c r="F522" s="13" t="str">
        <f>IFERROR(__xludf.DUMMYFUNCTION("REGEXEXTRACT(E522, ""[А-Яа-я].*"")"),"внешние причины")</f>
        <v>внешние причины</v>
      </c>
      <c r="G522" s="16">
        <f t="shared" si="17"/>
        <v>2</v>
      </c>
      <c r="H522" s="13" t="s">
        <v>28</v>
      </c>
      <c r="I522" s="13" t="str">
        <f>IFERROR(__xludf.DUMMYFUNCTION("REGEXREPLACE(H522, "".*\s"", """")"),"человек")</f>
        <v>человек</v>
      </c>
      <c r="J522" s="13" t="s">
        <v>29</v>
      </c>
      <c r="K522" s="17" t="str">
        <f>IFERROR(__xludf.DUMMYFUNCTION("REGEXREPLACE(J522, ""^[\d\s]+"", """")"),"значение показателя за год")</f>
        <v>значение показателя за год</v>
      </c>
      <c r="L522" s="16">
        <f t="shared" si="18"/>
        <v>2</v>
      </c>
      <c r="M522" s="13" t="s">
        <v>30</v>
      </c>
      <c r="N522" s="13" t="str">
        <f>IFERROR(__xludf.DUMMYFUNCTION("REGEXEXTRACT(M522, "" (.+)$"")"),"все население")</f>
        <v>все население</v>
      </c>
      <c r="O522" s="18">
        <v>1750.0</v>
      </c>
      <c r="P522" s="18">
        <v>1627.0</v>
      </c>
      <c r="Q522" s="18">
        <v>1418.0</v>
      </c>
      <c r="R522" s="18">
        <v>1336.0</v>
      </c>
      <c r="S522" s="18">
        <v>1346.0</v>
      </c>
      <c r="T522" s="18">
        <v>1230.0</v>
      </c>
      <c r="U522" s="18">
        <v>1117.0</v>
      </c>
      <c r="V522" s="18">
        <v>1107.0</v>
      </c>
      <c r="W522" s="18">
        <v>1130.0</v>
      </c>
      <c r="X522" s="18">
        <v>1097.0</v>
      </c>
      <c r="Y522" s="18">
        <v>1251.0</v>
      </c>
      <c r="Z522" s="19">
        <f t="shared" si="6"/>
        <v>14409</v>
      </c>
      <c r="AA522" s="19" t="str">
        <f t="shared" si="19"/>
        <v/>
      </c>
      <c r="AB522" s="19" t="str">
        <f t="shared" si="8"/>
        <v/>
      </c>
      <c r="AC522" s="19">
        <f t="shared" si="20"/>
        <v>1309.909091</v>
      </c>
      <c r="AD522" s="19">
        <f t="shared" si="21"/>
        <v>2082.5</v>
      </c>
      <c r="AE522" s="19" t="str">
        <f t="shared" si="22"/>
        <v>Нет моды</v>
      </c>
      <c r="AF522" s="19">
        <f t="shared" si="23"/>
        <v>1097</v>
      </c>
      <c r="AG522" s="19">
        <f t="shared" si="24"/>
        <v>1750</v>
      </c>
      <c r="AH522" s="20" t="str">
        <f t="shared" si="14"/>
        <v/>
      </c>
      <c r="AI522" s="21"/>
      <c r="AJ522" s="21"/>
      <c r="AK522" s="21"/>
      <c r="AL522" s="22">
        <f t="shared" si="25"/>
        <v>1</v>
      </c>
    </row>
    <row r="523" ht="12.75" customHeight="1">
      <c r="A523" s="13" t="s">
        <v>59</v>
      </c>
      <c r="B523" s="13" t="str">
        <f>IFERROR(__xludf.DUMMYFUNCTION("REGEXREPLACE(A523, ""\d"", """")"),"         Липецкая область")</f>
        <v>         Липецкая область</v>
      </c>
      <c r="C523" s="14" t="str">
        <f t="shared" si="15"/>
        <v>Липецкая область</v>
      </c>
      <c r="D523" s="3">
        <f t="shared" si="16"/>
        <v>2</v>
      </c>
      <c r="E523" s="15" t="s">
        <v>35</v>
      </c>
      <c r="F523" s="13" t="str">
        <f>IFERROR(__xludf.DUMMYFUNCTION("REGEXEXTRACT(E523, ""[А-Яа-я].*"")"),"внешние причины")</f>
        <v>внешние причины</v>
      </c>
      <c r="G523" s="16">
        <f t="shared" si="17"/>
        <v>2</v>
      </c>
      <c r="H523" s="13" t="s">
        <v>28</v>
      </c>
      <c r="I523" s="13" t="str">
        <f>IFERROR(__xludf.DUMMYFUNCTION("REGEXREPLACE(H523, "".*\s"", """")"),"человек")</f>
        <v>человек</v>
      </c>
      <c r="J523" s="13" t="s">
        <v>29</v>
      </c>
      <c r="K523" s="17" t="str">
        <f>IFERROR(__xludf.DUMMYFUNCTION("REGEXREPLACE(J523, ""^[\d\s]+"", """")"),"значение показателя за год")</f>
        <v>значение показателя за год</v>
      </c>
      <c r="L523" s="16">
        <f t="shared" si="18"/>
        <v>2</v>
      </c>
      <c r="M523" s="13" t="s">
        <v>31</v>
      </c>
      <c r="N523" s="13" t="str">
        <f>IFERROR(__xludf.DUMMYFUNCTION("REGEXEXTRACT(M523, "" (.+)$"")"),"городское население")</f>
        <v>городское население</v>
      </c>
      <c r="O523" s="18">
        <v>952.0</v>
      </c>
      <c r="P523" s="18">
        <v>958.0</v>
      </c>
      <c r="Q523" s="18">
        <v>828.0</v>
      </c>
      <c r="R523" s="18">
        <v>771.0</v>
      </c>
      <c r="S523" s="18">
        <v>809.0</v>
      </c>
      <c r="T523" s="18">
        <v>721.0</v>
      </c>
      <c r="U523" s="18">
        <v>677.0</v>
      </c>
      <c r="V523" s="18">
        <v>637.0</v>
      </c>
      <c r="W523" s="18">
        <v>659.0</v>
      </c>
      <c r="X523" s="18">
        <v>658.0</v>
      </c>
      <c r="Y523" s="18">
        <v>769.0</v>
      </c>
      <c r="Z523" s="19" t="str">
        <f t="shared" si="6"/>
        <v/>
      </c>
      <c r="AA523" s="19">
        <f t="shared" si="19"/>
        <v>8439</v>
      </c>
      <c r="AB523" s="19" t="str">
        <f t="shared" si="8"/>
        <v/>
      </c>
      <c r="AC523" s="19">
        <f t="shared" si="20"/>
        <v>767.1818182</v>
      </c>
      <c r="AD523" s="19">
        <f t="shared" si="21"/>
        <v>1027.5</v>
      </c>
      <c r="AE523" s="19" t="str">
        <f t="shared" si="22"/>
        <v>Нет моды</v>
      </c>
      <c r="AF523" s="19">
        <f t="shared" si="23"/>
        <v>637</v>
      </c>
      <c r="AG523" s="19">
        <f t="shared" si="24"/>
        <v>958</v>
      </c>
      <c r="AH523" s="20" t="str">
        <f t="shared" si="14"/>
        <v/>
      </c>
      <c r="AI523" s="21"/>
      <c r="AJ523" s="21"/>
      <c r="AK523" s="21"/>
      <c r="AL523" s="22">
        <f t="shared" si="25"/>
        <v>1</v>
      </c>
    </row>
    <row r="524" ht="12.75" customHeight="1">
      <c r="A524" s="13" t="s">
        <v>59</v>
      </c>
      <c r="B524" s="13" t="str">
        <f>IFERROR(__xludf.DUMMYFUNCTION("REGEXREPLACE(A524, ""\d"", """")"),"         Липецкая область")</f>
        <v>         Липецкая область</v>
      </c>
      <c r="C524" s="14" t="str">
        <f t="shared" si="15"/>
        <v>Липецкая область</v>
      </c>
      <c r="D524" s="3">
        <f t="shared" si="16"/>
        <v>2</v>
      </c>
      <c r="E524" s="15" t="s">
        <v>35</v>
      </c>
      <c r="F524" s="13" t="str">
        <f>IFERROR(__xludf.DUMMYFUNCTION("REGEXEXTRACT(E524, ""[А-Яа-я].*"")"),"внешние причины")</f>
        <v>внешние причины</v>
      </c>
      <c r="G524" s="16">
        <f t="shared" si="17"/>
        <v>2</v>
      </c>
      <c r="H524" s="13" t="s">
        <v>28</v>
      </c>
      <c r="I524" s="13" t="str">
        <f>IFERROR(__xludf.DUMMYFUNCTION("REGEXREPLACE(H524, "".*\s"", """")"),"человек")</f>
        <v>человек</v>
      </c>
      <c r="J524" s="13" t="s">
        <v>29</v>
      </c>
      <c r="K524" s="17" t="str">
        <f>IFERROR(__xludf.DUMMYFUNCTION("REGEXREPLACE(J524, ""^[\d\s]+"", """")"),"значение показателя за год")</f>
        <v>значение показателя за год</v>
      </c>
      <c r="L524" s="16">
        <f t="shared" si="18"/>
        <v>2</v>
      </c>
      <c r="M524" s="13" t="s">
        <v>32</v>
      </c>
      <c r="N524" s="13" t="str">
        <f>IFERROR(__xludf.DUMMYFUNCTION("REGEXEXTRACT(M524, "" (.+)$"")"),"сельское население")</f>
        <v>сельское население</v>
      </c>
      <c r="O524" s="18">
        <v>798.0</v>
      </c>
      <c r="P524" s="18">
        <v>669.0</v>
      </c>
      <c r="Q524" s="18">
        <v>590.0</v>
      </c>
      <c r="R524" s="18">
        <v>565.0</v>
      </c>
      <c r="S524" s="18">
        <v>537.0</v>
      </c>
      <c r="T524" s="18">
        <v>509.0</v>
      </c>
      <c r="U524" s="18">
        <v>440.0</v>
      </c>
      <c r="V524" s="18">
        <v>470.0</v>
      </c>
      <c r="W524" s="18">
        <v>471.0</v>
      </c>
      <c r="X524" s="18">
        <v>439.0</v>
      </c>
      <c r="Y524" s="18">
        <v>482.0</v>
      </c>
      <c r="Z524" s="19" t="str">
        <f t="shared" si="6"/>
        <v/>
      </c>
      <c r="AA524" s="19" t="str">
        <f t="shared" si="19"/>
        <v/>
      </c>
      <c r="AB524" s="19">
        <f t="shared" si="8"/>
        <v>5970</v>
      </c>
      <c r="AC524" s="19">
        <f t="shared" si="20"/>
        <v>542.7272727</v>
      </c>
      <c r="AD524" s="19">
        <f t="shared" si="21"/>
        <v>658.5</v>
      </c>
      <c r="AE524" s="19" t="str">
        <f t="shared" si="22"/>
        <v>Нет моды</v>
      </c>
      <c r="AF524" s="19">
        <f t="shared" si="23"/>
        <v>439</v>
      </c>
      <c r="AG524" s="19">
        <f t="shared" si="24"/>
        <v>798</v>
      </c>
      <c r="AH524" s="20" t="str">
        <f t="shared" si="14"/>
        <v>Город: 59%; Село: 41%</v>
      </c>
      <c r="AI524" s="21"/>
      <c r="AJ524" s="21"/>
      <c r="AK524" s="21"/>
      <c r="AL524" s="22">
        <f t="shared" si="25"/>
        <v>1</v>
      </c>
    </row>
    <row r="525" ht="12.75" customHeight="1">
      <c r="A525" s="13" t="s">
        <v>59</v>
      </c>
      <c r="B525" s="13" t="str">
        <f>IFERROR(__xludf.DUMMYFUNCTION("REGEXREPLACE(A525, ""\d"", """")"),"         Липецкая область")</f>
        <v>         Липецкая область</v>
      </c>
      <c r="C525" s="14" t="str">
        <f t="shared" si="15"/>
        <v>Липецкая область</v>
      </c>
      <c r="D525" s="3">
        <f t="shared" si="16"/>
        <v>2</v>
      </c>
      <c r="E525" s="15" t="s">
        <v>36</v>
      </c>
      <c r="F525" s="13" t="str">
        <f>IFERROR(__xludf.DUMMYFUNCTION("REGEXEXTRACT(E525,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25" s="16">
        <f t="shared" si="17"/>
        <v>2</v>
      </c>
      <c r="H525" s="13" t="s">
        <v>28</v>
      </c>
      <c r="I525" s="13" t="str">
        <f>IFERROR(__xludf.DUMMYFUNCTION("REGEXREPLACE(H525, "".*\s"", """")"),"человек")</f>
        <v>человек</v>
      </c>
      <c r="J525" s="13" t="s">
        <v>29</v>
      </c>
      <c r="K525" s="17" t="str">
        <f>IFERROR(__xludf.DUMMYFUNCTION("REGEXREPLACE(J525, ""^[\d\s]+"", """")"),"значение показателя за год")</f>
        <v>значение показателя за год</v>
      </c>
      <c r="L525" s="16">
        <f t="shared" si="18"/>
        <v>2</v>
      </c>
      <c r="M525" s="13" t="s">
        <v>30</v>
      </c>
      <c r="N525" s="13" t="str">
        <f>IFERROR(__xludf.DUMMYFUNCTION("REGEXEXTRACT(M525, "" (.+)$"")"),"все население")</f>
        <v>все население</v>
      </c>
      <c r="O525" s="18">
        <v>27.0</v>
      </c>
      <c r="P525" s="18">
        <v>31.0</v>
      </c>
      <c r="Q525" s="18">
        <v>38.0</v>
      </c>
      <c r="R525" s="18">
        <v>25.0</v>
      </c>
      <c r="S525" s="23" t="s">
        <v>37</v>
      </c>
      <c r="T525" s="23" t="s">
        <v>37</v>
      </c>
      <c r="U525" s="23" t="s">
        <v>37</v>
      </c>
      <c r="V525" s="23" t="s">
        <v>37</v>
      </c>
      <c r="W525" s="23" t="s">
        <v>37</v>
      </c>
      <c r="X525" s="23" t="s">
        <v>37</v>
      </c>
      <c r="Y525" s="23" t="s">
        <v>37</v>
      </c>
      <c r="Z525" s="19">
        <f t="shared" si="6"/>
        <v>121</v>
      </c>
      <c r="AA525" s="19" t="str">
        <f t="shared" si="19"/>
        <v/>
      </c>
      <c r="AB525" s="19" t="str">
        <f t="shared" si="8"/>
        <v/>
      </c>
      <c r="AC525" s="19">
        <f t="shared" si="20"/>
        <v>30.25</v>
      </c>
      <c r="AD525" s="19">
        <f t="shared" si="21"/>
        <v>471</v>
      </c>
      <c r="AE525" s="19" t="str">
        <f t="shared" si="22"/>
        <v>Нет моды</v>
      </c>
      <c r="AF525" s="19">
        <f t="shared" si="23"/>
        <v>25</v>
      </c>
      <c r="AG525" s="19">
        <f t="shared" si="24"/>
        <v>38</v>
      </c>
      <c r="AH525" s="20" t="str">
        <f t="shared" si="14"/>
        <v/>
      </c>
      <c r="AI525" s="24"/>
      <c r="AJ525" s="24"/>
      <c r="AK525" s="24"/>
      <c r="AL525" s="22">
        <f t="shared" si="25"/>
        <v>1</v>
      </c>
    </row>
    <row r="526" ht="12.75" customHeight="1">
      <c r="A526" s="13" t="s">
        <v>59</v>
      </c>
      <c r="B526" s="13" t="str">
        <f>IFERROR(__xludf.DUMMYFUNCTION("REGEXREPLACE(A526, ""\d"", """")"),"         Липецкая область")</f>
        <v>         Липецкая область</v>
      </c>
      <c r="C526" s="14" t="str">
        <f t="shared" si="15"/>
        <v>Липецкая область</v>
      </c>
      <c r="D526" s="3">
        <f t="shared" si="16"/>
        <v>2</v>
      </c>
      <c r="E526" s="15" t="s">
        <v>36</v>
      </c>
      <c r="F526" s="13" t="str">
        <f>IFERROR(__xludf.DUMMYFUNCTION("REGEXEXTRACT(E526,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26" s="16">
        <f t="shared" si="17"/>
        <v>2</v>
      </c>
      <c r="H526" s="13" t="s">
        <v>28</v>
      </c>
      <c r="I526" s="13" t="str">
        <f>IFERROR(__xludf.DUMMYFUNCTION("REGEXREPLACE(H526, "".*\s"", """")"),"человек")</f>
        <v>человек</v>
      </c>
      <c r="J526" s="13" t="s">
        <v>29</v>
      </c>
      <c r="K526" s="17" t="str">
        <f>IFERROR(__xludf.DUMMYFUNCTION("REGEXREPLACE(J526, ""^[\d\s]+"", """")"),"значение показателя за год")</f>
        <v>значение показателя за год</v>
      </c>
      <c r="L526" s="16">
        <f t="shared" si="18"/>
        <v>2</v>
      </c>
      <c r="M526" s="13" t="s">
        <v>31</v>
      </c>
      <c r="N526" s="13" t="str">
        <f>IFERROR(__xludf.DUMMYFUNCTION("REGEXEXTRACT(M526, "" (.+)$"")"),"городское население")</f>
        <v>городское население</v>
      </c>
      <c r="O526" s="18">
        <v>13.0</v>
      </c>
      <c r="P526" s="18">
        <v>23.0</v>
      </c>
      <c r="Q526" s="18">
        <v>26.0</v>
      </c>
      <c r="R526" s="18">
        <v>16.0</v>
      </c>
      <c r="S526" s="23" t="s">
        <v>37</v>
      </c>
      <c r="T526" s="23" t="s">
        <v>37</v>
      </c>
      <c r="U526" s="23" t="s">
        <v>37</v>
      </c>
      <c r="V526" s="23" t="s">
        <v>37</v>
      </c>
      <c r="W526" s="23" t="s">
        <v>37</v>
      </c>
      <c r="X526" s="23" t="s">
        <v>37</v>
      </c>
      <c r="Y526" s="23" t="s">
        <v>37</v>
      </c>
      <c r="Z526" s="19" t="str">
        <f t="shared" si="6"/>
        <v/>
      </c>
      <c r="AA526" s="19">
        <f t="shared" si="19"/>
        <v>78</v>
      </c>
      <c r="AB526" s="19" t="str">
        <f t="shared" si="8"/>
        <v/>
      </c>
      <c r="AC526" s="19">
        <f t="shared" si="20"/>
        <v>19.5</v>
      </c>
      <c r="AD526" s="19">
        <f t="shared" si="21"/>
        <v>25.5</v>
      </c>
      <c r="AE526" s="19" t="str">
        <f t="shared" si="22"/>
        <v>Нет моды</v>
      </c>
      <c r="AF526" s="19">
        <f t="shared" si="23"/>
        <v>13</v>
      </c>
      <c r="AG526" s="19">
        <f t="shared" si="24"/>
        <v>26</v>
      </c>
      <c r="AH526" s="20" t="str">
        <f t="shared" si="14"/>
        <v/>
      </c>
      <c r="AI526" s="24"/>
      <c r="AJ526" s="24"/>
      <c r="AK526" s="24"/>
      <c r="AL526" s="22">
        <f t="shared" si="25"/>
        <v>1</v>
      </c>
    </row>
    <row r="527" ht="12.75" customHeight="1">
      <c r="A527" s="13" t="s">
        <v>59</v>
      </c>
      <c r="B527" s="13" t="str">
        <f>IFERROR(__xludf.DUMMYFUNCTION("REGEXREPLACE(A527, ""\d"", """")"),"         Липецкая область")</f>
        <v>         Липецкая область</v>
      </c>
      <c r="C527" s="14" t="str">
        <f t="shared" si="15"/>
        <v>Липецкая область</v>
      </c>
      <c r="D527" s="3">
        <f t="shared" si="16"/>
        <v>2</v>
      </c>
      <c r="E527" s="15" t="s">
        <v>36</v>
      </c>
      <c r="F527" s="13" t="str">
        <f>IFERROR(__xludf.DUMMYFUNCTION("REGEXEXTRACT(E527,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27" s="16">
        <f t="shared" si="17"/>
        <v>2</v>
      </c>
      <c r="H527" s="13" t="s">
        <v>28</v>
      </c>
      <c r="I527" s="13" t="str">
        <f>IFERROR(__xludf.DUMMYFUNCTION("REGEXREPLACE(H527, "".*\s"", """")"),"человек")</f>
        <v>человек</v>
      </c>
      <c r="J527" s="13" t="s">
        <v>29</v>
      </c>
      <c r="K527" s="17" t="str">
        <f>IFERROR(__xludf.DUMMYFUNCTION("REGEXREPLACE(J527, ""^[\d\s]+"", """")"),"значение показателя за год")</f>
        <v>значение показателя за год</v>
      </c>
      <c r="L527" s="16">
        <f t="shared" si="18"/>
        <v>2</v>
      </c>
      <c r="M527" s="13" t="s">
        <v>32</v>
      </c>
      <c r="N527" s="13" t="str">
        <f>IFERROR(__xludf.DUMMYFUNCTION("REGEXEXTRACT(M527, "" (.+)$"")"),"сельское население")</f>
        <v>сельское население</v>
      </c>
      <c r="O527" s="18">
        <v>14.0</v>
      </c>
      <c r="P527" s="18">
        <v>8.0</v>
      </c>
      <c r="Q527" s="18">
        <v>12.0</v>
      </c>
      <c r="R527" s="18">
        <v>9.0</v>
      </c>
      <c r="S527" s="23" t="s">
        <v>37</v>
      </c>
      <c r="T527" s="23" t="s">
        <v>37</v>
      </c>
      <c r="U527" s="23" t="s">
        <v>37</v>
      </c>
      <c r="V527" s="23" t="s">
        <v>37</v>
      </c>
      <c r="W527" s="23" t="s">
        <v>37</v>
      </c>
      <c r="X527" s="23" t="s">
        <v>37</v>
      </c>
      <c r="Y527" s="23" t="s">
        <v>37</v>
      </c>
      <c r="Z527" s="19" t="str">
        <f t="shared" si="6"/>
        <v/>
      </c>
      <c r="AA527" s="19" t="str">
        <f t="shared" si="19"/>
        <v/>
      </c>
      <c r="AB527" s="19">
        <f t="shared" si="8"/>
        <v>43</v>
      </c>
      <c r="AC527" s="19">
        <f t="shared" si="20"/>
        <v>10.75</v>
      </c>
      <c r="AD527" s="19">
        <f t="shared" si="21"/>
        <v>13.5</v>
      </c>
      <c r="AE527" s="19" t="str">
        <f t="shared" si="22"/>
        <v>Нет моды</v>
      </c>
      <c r="AF527" s="19">
        <f t="shared" si="23"/>
        <v>8</v>
      </c>
      <c r="AG527" s="19">
        <f t="shared" si="24"/>
        <v>14</v>
      </c>
      <c r="AH527" s="20" t="str">
        <f t="shared" si="14"/>
        <v>Город: 64%; Село: 36%</v>
      </c>
      <c r="AI527" s="24"/>
      <c r="AJ527" s="24"/>
      <c r="AK527" s="24"/>
      <c r="AL527" s="22">
        <f t="shared" si="25"/>
        <v>1</v>
      </c>
    </row>
    <row r="528" ht="12.75" customHeight="1">
      <c r="A528" s="13" t="s">
        <v>59</v>
      </c>
      <c r="B528" s="13" t="str">
        <f>IFERROR(__xludf.DUMMYFUNCTION("REGEXREPLACE(A528, ""\d"", """")"),"         Липецкая область")</f>
        <v>         Липецкая область</v>
      </c>
      <c r="C528" s="14" t="str">
        <f t="shared" si="15"/>
        <v>Липецкая область</v>
      </c>
      <c r="D528" s="3">
        <f t="shared" si="16"/>
        <v>2</v>
      </c>
      <c r="E528" s="15" t="s">
        <v>38</v>
      </c>
      <c r="F528" s="13" t="str">
        <f>IFERROR(__xludf.DUMMYFUNCTION("REGEXEXTRACT(E528, ""[А-Яа-я].*"")"),"все виды транспортных несчастных случаев")</f>
        <v>все виды транспортных несчастных случаев</v>
      </c>
      <c r="G528" s="16">
        <f t="shared" si="17"/>
        <v>2</v>
      </c>
      <c r="H528" s="13" t="s">
        <v>28</v>
      </c>
      <c r="I528" s="13" t="str">
        <f>IFERROR(__xludf.DUMMYFUNCTION("REGEXREPLACE(H528, "".*\s"", """")"),"человек")</f>
        <v>человек</v>
      </c>
      <c r="J528" s="13" t="s">
        <v>29</v>
      </c>
      <c r="K528" s="17" t="str">
        <f>IFERROR(__xludf.DUMMYFUNCTION("REGEXREPLACE(J528, ""^[\d\s]+"", """")"),"значение показателя за год")</f>
        <v>значение показателя за год</v>
      </c>
      <c r="L528" s="16">
        <f t="shared" si="18"/>
        <v>2</v>
      </c>
      <c r="M528" s="13" t="s">
        <v>30</v>
      </c>
      <c r="N528" s="13" t="str">
        <f>IFERROR(__xludf.DUMMYFUNCTION("REGEXEXTRACT(M528, "" (.+)$"")"),"все население")</f>
        <v>все население</v>
      </c>
      <c r="O528" s="18">
        <v>253.0</v>
      </c>
      <c r="P528" s="18">
        <v>298.0</v>
      </c>
      <c r="Q528" s="18">
        <v>218.0</v>
      </c>
      <c r="R528" s="18">
        <v>211.0</v>
      </c>
      <c r="S528" s="18">
        <v>223.0</v>
      </c>
      <c r="T528" s="18">
        <v>205.0</v>
      </c>
      <c r="U528" s="18">
        <v>158.0</v>
      </c>
      <c r="V528" s="18">
        <v>151.0</v>
      </c>
      <c r="W528" s="18">
        <v>185.0</v>
      </c>
      <c r="X528" s="18">
        <v>110.0</v>
      </c>
      <c r="Y528" s="18">
        <v>131.0</v>
      </c>
      <c r="Z528" s="19">
        <f t="shared" si="6"/>
        <v>2143</v>
      </c>
      <c r="AA528" s="19" t="str">
        <f t="shared" si="19"/>
        <v/>
      </c>
      <c r="AB528" s="19" t="str">
        <f t="shared" si="8"/>
        <v/>
      </c>
      <c r="AC528" s="19">
        <f t="shared" si="20"/>
        <v>194.8181818</v>
      </c>
      <c r="AD528" s="19">
        <f t="shared" si="21"/>
        <v>158</v>
      </c>
      <c r="AE528" s="19" t="str">
        <f t="shared" si="22"/>
        <v>Нет моды</v>
      </c>
      <c r="AF528" s="19">
        <f t="shared" si="23"/>
        <v>110</v>
      </c>
      <c r="AG528" s="19">
        <f t="shared" si="24"/>
        <v>298</v>
      </c>
      <c r="AH528" s="20" t="str">
        <f t="shared" si="14"/>
        <v/>
      </c>
      <c r="AI528" s="21"/>
      <c r="AJ528" s="21"/>
      <c r="AK528" s="21"/>
      <c r="AL528" s="22">
        <f t="shared" si="25"/>
        <v>1</v>
      </c>
    </row>
    <row r="529" ht="12.75" customHeight="1">
      <c r="A529" s="13" t="s">
        <v>59</v>
      </c>
      <c r="B529" s="13" t="str">
        <f>IFERROR(__xludf.DUMMYFUNCTION("REGEXREPLACE(A529, ""\d"", """")"),"         Липецкая область")</f>
        <v>         Липецкая область</v>
      </c>
      <c r="C529" s="14" t="str">
        <f t="shared" si="15"/>
        <v>Липецкая область</v>
      </c>
      <c r="D529" s="3">
        <f t="shared" si="16"/>
        <v>2</v>
      </c>
      <c r="E529" s="15" t="s">
        <v>38</v>
      </c>
      <c r="F529" s="13" t="str">
        <f>IFERROR(__xludf.DUMMYFUNCTION("REGEXEXTRACT(E529, ""[А-Яа-я].*"")"),"все виды транспортных несчастных случаев")</f>
        <v>все виды транспортных несчастных случаев</v>
      </c>
      <c r="G529" s="16">
        <f t="shared" si="17"/>
        <v>2</v>
      </c>
      <c r="H529" s="13" t="s">
        <v>28</v>
      </c>
      <c r="I529" s="13" t="str">
        <f>IFERROR(__xludf.DUMMYFUNCTION("REGEXREPLACE(H529, "".*\s"", """")"),"человек")</f>
        <v>человек</v>
      </c>
      <c r="J529" s="13" t="s">
        <v>29</v>
      </c>
      <c r="K529" s="17" t="str">
        <f>IFERROR(__xludf.DUMMYFUNCTION("REGEXREPLACE(J529, ""^[\d\s]+"", """")"),"значение показателя за год")</f>
        <v>значение показателя за год</v>
      </c>
      <c r="L529" s="16">
        <f t="shared" si="18"/>
        <v>2</v>
      </c>
      <c r="M529" s="13" t="s">
        <v>31</v>
      </c>
      <c r="N529" s="13" t="str">
        <f>IFERROR(__xludf.DUMMYFUNCTION("REGEXEXTRACT(M529, "" (.+)$"")"),"городское население")</f>
        <v>городское население</v>
      </c>
      <c r="O529" s="18">
        <v>125.0</v>
      </c>
      <c r="P529" s="18">
        <v>139.0</v>
      </c>
      <c r="Q529" s="18">
        <v>115.0</v>
      </c>
      <c r="R529" s="18">
        <v>108.0</v>
      </c>
      <c r="S529" s="18">
        <v>118.0</v>
      </c>
      <c r="T529" s="18">
        <v>95.0</v>
      </c>
      <c r="U529" s="18">
        <v>78.0</v>
      </c>
      <c r="V529" s="18">
        <v>79.0</v>
      </c>
      <c r="W529" s="18">
        <v>99.0</v>
      </c>
      <c r="X529" s="18">
        <v>51.0</v>
      </c>
      <c r="Y529" s="18">
        <v>65.0</v>
      </c>
      <c r="Z529" s="19" t="str">
        <f t="shared" si="6"/>
        <v/>
      </c>
      <c r="AA529" s="19">
        <f t="shared" si="19"/>
        <v>1072</v>
      </c>
      <c r="AB529" s="19" t="str">
        <f t="shared" si="8"/>
        <v/>
      </c>
      <c r="AC529" s="19">
        <f t="shared" si="20"/>
        <v>97.45454545</v>
      </c>
      <c r="AD529" s="19">
        <f t="shared" si="21"/>
        <v>128</v>
      </c>
      <c r="AE529" s="19" t="str">
        <f t="shared" si="22"/>
        <v>Нет моды</v>
      </c>
      <c r="AF529" s="19">
        <f t="shared" si="23"/>
        <v>51</v>
      </c>
      <c r="AG529" s="19">
        <f t="shared" si="24"/>
        <v>139</v>
      </c>
      <c r="AH529" s="20" t="str">
        <f t="shared" si="14"/>
        <v/>
      </c>
      <c r="AI529" s="21"/>
      <c r="AJ529" s="21"/>
      <c r="AK529" s="21"/>
      <c r="AL529" s="22">
        <f t="shared" si="25"/>
        <v>1</v>
      </c>
    </row>
    <row r="530" ht="12.75" customHeight="1">
      <c r="A530" s="13" t="s">
        <v>59</v>
      </c>
      <c r="B530" s="13" t="str">
        <f>IFERROR(__xludf.DUMMYFUNCTION("REGEXREPLACE(A530, ""\d"", """")"),"         Липецкая область")</f>
        <v>         Липецкая область</v>
      </c>
      <c r="C530" s="14" t="str">
        <f t="shared" si="15"/>
        <v>Липецкая область</v>
      </c>
      <c r="D530" s="3">
        <f t="shared" si="16"/>
        <v>2</v>
      </c>
      <c r="E530" s="15" t="s">
        <v>38</v>
      </c>
      <c r="F530" s="13" t="str">
        <f>IFERROR(__xludf.DUMMYFUNCTION("REGEXEXTRACT(E530, ""[А-Яа-я].*"")"),"все виды транспортных несчастных случаев")</f>
        <v>все виды транспортных несчастных случаев</v>
      </c>
      <c r="G530" s="16">
        <f t="shared" si="17"/>
        <v>2</v>
      </c>
      <c r="H530" s="13" t="s">
        <v>28</v>
      </c>
      <c r="I530" s="13" t="str">
        <f>IFERROR(__xludf.DUMMYFUNCTION("REGEXREPLACE(H530, "".*\s"", """")"),"человек")</f>
        <v>человек</v>
      </c>
      <c r="J530" s="13" t="s">
        <v>29</v>
      </c>
      <c r="K530" s="17" t="str">
        <f>IFERROR(__xludf.DUMMYFUNCTION("REGEXREPLACE(J530, ""^[\d\s]+"", """")"),"значение показателя за год")</f>
        <v>значение показателя за год</v>
      </c>
      <c r="L530" s="16">
        <f t="shared" si="18"/>
        <v>2</v>
      </c>
      <c r="M530" s="13" t="s">
        <v>32</v>
      </c>
      <c r="N530" s="13" t="str">
        <f>IFERROR(__xludf.DUMMYFUNCTION("REGEXEXTRACT(M530, "" (.+)$"")"),"сельское население")</f>
        <v>сельское население</v>
      </c>
      <c r="O530" s="18">
        <v>128.0</v>
      </c>
      <c r="P530" s="18">
        <v>159.0</v>
      </c>
      <c r="Q530" s="18">
        <v>103.0</v>
      </c>
      <c r="R530" s="18">
        <v>103.0</v>
      </c>
      <c r="S530" s="18">
        <v>105.0</v>
      </c>
      <c r="T530" s="18">
        <v>110.0</v>
      </c>
      <c r="U530" s="18">
        <v>80.0</v>
      </c>
      <c r="V530" s="18">
        <v>72.0</v>
      </c>
      <c r="W530" s="18">
        <v>86.0</v>
      </c>
      <c r="X530" s="18">
        <v>59.0</v>
      </c>
      <c r="Y530" s="18">
        <v>66.0</v>
      </c>
      <c r="Z530" s="19" t="str">
        <f t="shared" si="6"/>
        <v/>
      </c>
      <c r="AA530" s="19" t="str">
        <f t="shared" si="19"/>
        <v/>
      </c>
      <c r="AB530" s="19">
        <f t="shared" si="8"/>
        <v>1071</v>
      </c>
      <c r="AC530" s="19">
        <f t="shared" si="20"/>
        <v>97.36363636</v>
      </c>
      <c r="AD530" s="19">
        <f t="shared" si="21"/>
        <v>101</v>
      </c>
      <c r="AE530" s="19" t="str">
        <f t="shared" si="22"/>
        <v>Нет моды</v>
      </c>
      <c r="AF530" s="19">
        <f t="shared" si="23"/>
        <v>59</v>
      </c>
      <c r="AG530" s="19">
        <f t="shared" si="24"/>
        <v>159</v>
      </c>
      <c r="AH530" s="20" t="str">
        <f t="shared" si="14"/>
        <v>Город: 50%; Село: 50%</v>
      </c>
      <c r="AI530" s="21"/>
      <c r="AJ530" s="21"/>
      <c r="AK530" s="21"/>
      <c r="AL530" s="22">
        <f t="shared" si="25"/>
        <v>1</v>
      </c>
    </row>
    <row r="531" ht="12.75" customHeight="1">
      <c r="A531" s="13" t="s">
        <v>59</v>
      </c>
      <c r="B531" s="13" t="str">
        <f>IFERROR(__xludf.DUMMYFUNCTION("REGEXREPLACE(A531, ""\d"", """")"),"         Липецкая область")</f>
        <v>         Липецкая область</v>
      </c>
      <c r="C531" s="14" t="str">
        <f t="shared" si="15"/>
        <v>Липецкая область</v>
      </c>
      <c r="D531" s="3">
        <f t="shared" si="16"/>
        <v>2</v>
      </c>
      <c r="E531" s="15" t="s">
        <v>39</v>
      </c>
      <c r="F531" s="13" t="str">
        <f>IFERROR(__xludf.DUMMYFUNCTION("REGEXEXTRACT(E531, ""[А-Яа-я].*"")"),"Всего умерших")</f>
        <v>Всего умерших</v>
      </c>
      <c r="G531" s="16">
        <f t="shared" si="17"/>
        <v>2</v>
      </c>
      <c r="H531" s="13" t="s">
        <v>28</v>
      </c>
      <c r="I531" s="13" t="str">
        <f>IFERROR(__xludf.DUMMYFUNCTION("REGEXREPLACE(H531, "".*\s"", """")"),"человек")</f>
        <v>человек</v>
      </c>
      <c r="J531" s="13" t="s">
        <v>29</v>
      </c>
      <c r="K531" s="17" t="str">
        <f>IFERROR(__xludf.DUMMYFUNCTION("REGEXREPLACE(J531, ""^[\d\s]+"", """")"),"значение показателя за год")</f>
        <v>значение показателя за год</v>
      </c>
      <c r="L531" s="16">
        <f t="shared" si="18"/>
        <v>2</v>
      </c>
      <c r="M531" s="13" t="s">
        <v>30</v>
      </c>
      <c r="N531" s="13" t="str">
        <f>IFERROR(__xludf.DUMMYFUNCTION("REGEXEXTRACT(M531, "" (.+)$"")"),"все население")</f>
        <v>все население</v>
      </c>
      <c r="O531" s="18">
        <v>17642.0</v>
      </c>
      <c r="P531" s="18">
        <v>17795.0</v>
      </c>
      <c r="Q531" s="18">
        <v>17725.0</v>
      </c>
      <c r="R531" s="18">
        <v>17538.0</v>
      </c>
      <c r="S531" s="18">
        <v>16937.0</v>
      </c>
      <c r="T531" s="18">
        <v>16641.0</v>
      </c>
      <c r="U531" s="18">
        <v>16291.0</v>
      </c>
      <c r="V531" s="18">
        <v>20162.0</v>
      </c>
      <c r="W531" s="18">
        <v>23623.0</v>
      </c>
      <c r="X531" s="18">
        <v>17179.0</v>
      </c>
      <c r="Y531" s="18">
        <v>16198.0</v>
      </c>
      <c r="Z531" s="19">
        <f t="shared" si="6"/>
        <v>197731</v>
      </c>
      <c r="AA531" s="19" t="str">
        <f t="shared" si="19"/>
        <v/>
      </c>
      <c r="AB531" s="19" t="str">
        <f t="shared" si="8"/>
        <v/>
      </c>
      <c r="AC531" s="19">
        <f t="shared" si="20"/>
        <v>17975.54545</v>
      </c>
      <c r="AD531" s="19">
        <f t="shared" si="21"/>
        <v>8178.5</v>
      </c>
      <c r="AE531" s="19" t="str">
        <f t="shared" si="22"/>
        <v>Нет моды</v>
      </c>
      <c r="AF531" s="19">
        <f t="shared" si="23"/>
        <v>16198</v>
      </c>
      <c r="AG531" s="19">
        <f t="shared" si="24"/>
        <v>23623</v>
      </c>
      <c r="AH531" s="20" t="str">
        <f t="shared" si="14"/>
        <v/>
      </c>
      <c r="AI531" s="21"/>
      <c r="AJ531" s="21"/>
      <c r="AK531" s="21"/>
      <c r="AL531" s="22">
        <f t="shared" si="25"/>
        <v>1</v>
      </c>
    </row>
    <row r="532" ht="12.75" customHeight="1">
      <c r="A532" s="13" t="s">
        <v>59</v>
      </c>
      <c r="B532" s="13" t="str">
        <f>IFERROR(__xludf.DUMMYFUNCTION("REGEXREPLACE(A532, ""\d"", """")"),"         Липецкая область")</f>
        <v>         Липецкая область</v>
      </c>
      <c r="C532" s="14" t="str">
        <f t="shared" si="15"/>
        <v>Липецкая область</v>
      </c>
      <c r="D532" s="3">
        <f t="shared" si="16"/>
        <v>2</v>
      </c>
      <c r="E532" s="15" t="s">
        <v>39</v>
      </c>
      <c r="F532" s="13" t="str">
        <f>IFERROR(__xludf.DUMMYFUNCTION("REGEXEXTRACT(E532, ""[А-Яа-я].*"")"),"Всего умерших")</f>
        <v>Всего умерших</v>
      </c>
      <c r="G532" s="16">
        <f t="shared" si="17"/>
        <v>2</v>
      </c>
      <c r="H532" s="13" t="s">
        <v>28</v>
      </c>
      <c r="I532" s="13" t="str">
        <f>IFERROR(__xludf.DUMMYFUNCTION("REGEXREPLACE(H532, "".*\s"", """")"),"человек")</f>
        <v>человек</v>
      </c>
      <c r="J532" s="13" t="s">
        <v>29</v>
      </c>
      <c r="K532" s="17" t="str">
        <f>IFERROR(__xludf.DUMMYFUNCTION("REGEXREPLACE(J532, ""^[\d\s]+"", """")"),"значение показателя за год")</f>
        <v>значение показателя за год</v>
      </c>
      <c r="L532" s="16">
        <f t="shared" si="18"/>
        <v>2</v>
      </c>
      <c r="M532" s="13" t="s">
        <v>31</v>
      </c>
      <c r="N532" s="13" t="str">
        <f>IFERROR(__xludf.DUMMYFUNCTION("REGEXEXTRACT(M532, "" (.+)$"")"),"городское население")</f>
        <v>городское население</v>
      </c>
      <c r="O532" s="18">
        <v>10227.0</v>
      </c>
      <c r="P532" s="18">
        <v>10243.0</v>
      </c>
      <c r="Q532" s="18">
        <v>10270.0</v>
      </c>
      <c r="R532" s="18">
        <v>10119.0</v>
      </c>
      <c r="S532" s="18">
        <v>9948.0</v>
      </c>
      <c r="T532" s="18">
        <v>9773.0</v>
      </c>
      <c r="U532" s="18">
        <v>9669.0</v>
      </c>
      <c r="V532" s="18">
        <v>12363.0</v>
      </c>
      <c r="W532" s="18">
        <v>14715.0</v>
      </c>
      <c r="X532" s="18">
        <v>10541.0</v>
      </c>
      <c r="Y532" s="18">
        <v>9862.0</v>
      </c>
      <c r="Z532" s="19" t="str">
        <f t="shared" si="6"/>
        <v/>
      </c>
      <c r="AA532" s="19">
        <f t="shared" si="19"/>
        <v>117730</v>
      </c>
      <c r="AB532" s="19" t="str">
        <f t="shared" si="8"/>
        <v/>
      </c>
      <c r="AC532" s="19">
        <f t="shared" si="20"/>
        <v>10702.72727</v>
      </c>
      <c r="AD532" s="19">
        <f t="shared" si="21"/>
        <v>15456.5</v>
      </c>
      <c r="AE532" s="19" t="str">
        <f t="shared" si="22"/>
        <v>Нет моды</v>
      </c>
      <c r="AF532" s="19">
        <f t="shared" si="23"/>
        <v>9669</v>
      </c>
      <c r="AG532" s="19">
        <f t="shared" si="24"/>
        <v>14715</v>
      </c>
      <c r="AH532" s="20" t="str">
        <f t="shared" si="14"/>
        <v/>
      </c>
      <c r="AI532" s="21"/>
      <c r="AJ532" s="21"/>
      <c r="AK532" s="21"/>
      <c r="AL532" s="22">
        <f t="shared" si="25"/>
        <v>1</v>
      </c>
    </row>
    <row r="533" ht="12.75" customHeight="1">
      <c r="A533" s="13" t="s">
        <v>59</v>
      </c>
      <c r="B533" s="13" t="str">
        <f>IFERROR(__xludf.DUMMYFUNCTION("REGEXREPLACE(A533, ""\d"", """")"),"         Липецкая область")</f>
        <v>         Липецкая область</v>
      </c>
      <c r="C533" s="14" t="str">
        <f t="shared" si="15"/>
        <v>Липецкая область</v>
      </c>
      <c r="D533" s="3">
        <f t="shared" si="16"/>
        <v>2</v>
      </c>
      <c r="E533" s="15" t="s">
        <v>39</v>
      </c>
      <c r="F533" s="13" t="str">
        <f>IFERROR(__xludf.DUMMYFUNCTION("REGEXEXTRACT(E533, ""[А-Яа-я].*"")"),"Всего умерших")</f>
        <v>Всего умерших</v>
      </c>
      <c r="G533" s="16">
        <f t="shared" si="17"/>
        <v>2</v>
      </c>
      <c r="H533" s="13" t="s">
        <v>28</v>
      </c>
      <c r="I533" s="13" t="str">
        <f>IFERROR(__xludf.DUMMYFUNCTION("REGEXREPLACE(H533, "".*\s"", """")"),"человек")</f>
        <v>человек</v>
      </c>
      <c r="J533" s="13" t="s">
        <v>29</v>
      </c>
      <c r="K533" s="17" t="str">
        <f>IFERROR(__xludf.DUMMYFUNCTION("REGEXREPLACE(J533, ""^[\d\s]+"", """")"),"значение показателя за год")</f>
        <v>значение показателя за год</v>
      </c>
      <c r="L533" s="16">
        <f t="shared" si="18"/>
        <v>2</v>
      </c>
      <c r="M533" s="13" t="s">
        <v>32</v>
      </c>
      <c r="N533" s="13" t="str">
        <f>IFERROR(__xludf.DUMMYFUNCTION("REGEXEXTRACT(M533, "" (.+)$"")"),"сельское население")</f>
        <v>сельское население</v>
      </c>
      <c r="O533" s="18">
        <v>7415.0</v>
      </c>
      <c r="P533" s="18">
        <v>7552.0</v>
      </c>
      <c r="Q533" s="18">
        <v>7455.0</v>
      </c>
      <c r="R533" s="18">
        <v>7419.0</v>
      </c>
      <c r="S533" s="18">
        <v>6989.0</v>
      </c>
      <c r="T533" s="18">
        <v>6868.0</v>
      </c>
      <c r="U533" s="18">
        <v>6622.0</v>
      </c>
      <c r="V533" s="18">
        <v>7799.0</v>
      </c>
      <c r="W533" s="18">
        <v>8908.0</v>
      </c>
      <c r="X533" s="18">
        <v>6638.0</v>
      </c>
      <c r="Y533" s="18">
        <v>6336.0</v>
      </c>
      <c r="Z533" s="19" t="str">
        <f t="shared" si="6"/>
        <v/>
      </c>
      <c r="AA533" s="19" t="str">
        <f t="shared" si="19"/>
        <v/>
      </c>
      <c r="AB533" s="19">
        <f t="shared" si="8"/>
        <v>80001</v>
      </c>
      <c r="AC533" s="19">
        <f t="shared" si="20"/>
        <v>7272.818182</v>
      </c>
      <c r="AD533" s="19">
        <f t="shared" si="21"/>
        <v>9288.5</v>
      </c>
      <c r="AE533" s="19" t="str">
        <f t="shared" si="22"/>
        <v>Нет моды</v>
      </c>
      <c r="AF533" s="19">
        <f t="shared" si="23"/>
        <v>6336</v>
      </c>
      <c r="AG533" s="19">
        <f t="shared" si="24"/>
        <v>8908</v>
      </c>
      <c r="AH533" s="20" t="str">
        <f t="shared" si="14"/>
        <v>Город: 60%; Село: 40%</v>
      </c>
      <c r="AI533" s="21"/>
      <c r="AJ533" s="21"/>
      <c r="AK533" s="21"/>
      <c r="AL533" s="22">
        <f t="shared" si="25"/>
        <v>1</v>
      </c>
    </row>
    <row r="534" ht="12.75" customHeight="1">
      <c r="A534" s="13" t="s">
        <v>59</v>
      </c>
      <c r="B534" s="13" t="str">
        <f>IFERROR(__xludf.DUMMYFUNCTION("REGEXREPLACE(A534, ""\d"", """")"),"         Липецкая область")</f>
        <v>         Липецкая область</v>
      </c>
      <c r="C534" s="14" t="str">
        <f t="shared" si="15"/>
        <v>Липецкая область</v>
      </c>
      <c r="D534" s="3">
        <f t="shared" si="16"/>
        <v>2</v>
      </c>
      <c r="E534" s="15" t="s">
        <v>40</v>
      </c>
      <c r="F534" s="13" t="str">
        <f>IFERROR(__xludf.DUMMYFUNCTION("REGEXEXTRACT(E534, ""[А-Яа-я].*"")"),"Злокачественные новообразования")</f>
        <v>Злокачественные новообразования</v>
      </c>
      <c r="G534" s="16">
        <f t="shared" si="17"/>
        <v>2</v>
      </c>
      <c r="H534" s="13" t="s">
        <v>28</v>
      </c>
      <c r="I534" s="13" t="str">
        <f>IFERROR(__xludf.DUMMYFUNCTION("REGEXREPLACE(H534, "".*\s"", """")"),"человек")</f>
        <v>человек</v>
      </c>
      <c r="J534" s="13" t="s">
        <v>29</v>
      </c>
      <c r="K534" s="17" t="str">
        <f>IFERROR(__xludf.DUMMYFUNCTION("REGEXREPLACE(J534, ""^[\d\s]+"", """")"),"значение показателя за год")</f>
        <v>значение показателя за год</v>
      </c>
      <c r="L534" s="16">
        <f t="shared" si="18"/>
        <v>2</v>
      </c>
      <c r="M534" s="13" t="s">
        <v>30</v>
      </c>
      <c r="N534" s="13" t="str">
        <f>IFERROR(__xludf.DUMMYFUNCTION("REGEXEXTRACT(M534, "" (.+)$"")"),"все население")</f>
        <v>все население</v>
      </c>
      <c r="O534" s="18">
        <v>2298.0</v>
      </c>
      <c r="P534" s="18">
        <v>2121.0</v>
      </c>
      <c r="Q534" s="18">
        <v>2201.0</v>
      </c>
      <c r="R534" s="18">
        <v>2262.0</v>
      </c>
      <c r="S534" s="18">
        <v>2160.0</v>
      </c>
      <c r="T534" s="18">
        <v>2104.0</v>
      </c>
      <c r="U534" s="18">
        <v>2110.0</v>
      </c>
      <c r="V534" s="18">
        <v>2171.0</v>
      </c>
      <c r="W534" s="18">
        <v>2132.0</v>
      </c>
      <c r="X534" s="18">
        <v>1986.0</v>
      </c>
      <c r="Y534" s="18">
        <v>2072.0</v>
      </c>
      <c r="Z534" s="19">
        <f t="shared" si="6"/>
        <v>23617</v>
      </c>
      <c r="AA534" s="19" t="str">
        <f t="shared" si="19"/>
        <v/>
      </c>
      <c r="AB534" s="19" t="str">
        <f t="shared" si="8"/>
        <v/>
      </c>
      <c r="AC534" s="19">
        <f t="shared" si="20"/>
        <v>2147</v>
      </c>
      <c r="AD534" s="19">
        <f t="shared" si="21"/>
        <v>4317</v>
      </c>
      <c r="AE534" s="19" t="str">
        <f t="shared" si="22"/>
        <v>Нет моды</v>
      </c>
      <c r="AF534" s="19">
        <f t="shared" si="23"/>
        <v>1986</v>
      </c>
      <c r="AG534" s="19">
        <f t="shared" si="24"/>
        <v>2298</v>
      </c>
      <c r="AH534" s="20" t="str">
        <f t="shared" si="14"/>
        <v/>
      </c>
      <c r="AI534" s="21"/>
      <c r="AJ534" s="21"/>
      <c r="AK534" s="21"/>
      <c r="AL534" s="22">
        <f t="shared" si="25"/>
        <v>1</v>
      </c>
    </row>
    <row r="535" ht="12.75" customHeight="1">
      <c r="A535" s="13" t="s">
        <v>59</v>
      </c>
      <c r="B535" s="13" t="str">
        <f>IFERROR(__xludf.DUMMYFUNCTION("REGEXREPLACE(A535, ""\d"", """")"),"         Липецкая область")</f>
        <v>         Липецкая область</v>
      </c>
      <c r="C535" s="14" t="str">
        <f t="shared" si="15"/>
        <v>Липецкая область</v>
      </c>
      <c r="D535" s="3">
        <f t="shared" si="16"/>
        <v>2</v>
      </c>
      <c r="E535" s="15" t="s">
        <v>40</v>
      </c>
      <c r="F535" s="13" t="str">
        <f>IFERROR(__xludf.DUMMYFUNCTION("REGEXEXTRACT(E535, ""[А-Яа-я].*"")"),"Злокачественные новообразования")</f>
        <v>Злокачественные новообразования</v>
      </c>
      <c r="G535" s="16">
        <f t="shared" si="17"/>
        <v>2</v>
      </c>
      <c r="H535" s="13" t="s">
        <v>28</v>
      </c>
      <c r="I535" s="13" t="str">
        <f>IFERROR(__xludf.DUMMYFUNCTION("REGEXREPLACE(H535, "".*\s"", """")"),"человек")</f>
        <v>человек</v>
      </c>
      <c r="J535" s="13" t="s">
        <v>29</v>
      </c>
      <c r="K535" s="17" t="str">
        <f>IFERROR(__xludf.DUMMYFUNCTION("REGEXREPLACE(J535, ""^[\d\s]+"", """")"),"значение показателя за год")</f>
        <v>значение показателя за год</v>
      </c>
      <c r="L535" s="16">
        <f t="shared" si="18"/>
        <v>2</v>
      </c>
      <c r="M535" s="13" t="s">
        <v>31</v>
      </c>
      <c r="N535" s="13" t="str">
        <f>IFERROR(__xludf.DUMMYFUNCTION("REGEXEXTRACT(M535, "" (.+)$"")"),"городское население")</f>
        <v>городское население</v>
      </c>
      <c r="O535" s="18">
        <v>1531.0</v>
      </c>
      <c r="P535" s="18">
        <v>1423.0</v>
      </c>
      <c r="Q535" s="18">
        <v>1476.0</v>
      </c>
      <c r="R535" s="18">
        <v>1471.0</v>
      </c>
      <c r="S535" s="18">
        <v>1424.0</v>
      </c>
      <c r="T535" s="18">
        <v>1399.0</v>
      </c>
      <c r="U535" s="18">
        <v>1366.0</v>
      </c>
      <c r="V535" s="18">
        <v>1435.0</v>
      </c>
      <c r="W535" s="18">
        <v>1379.0</v>
      </c>
      <c r="X535" s="18">
        <v>1290.0</v>
      </c>
      <c r="Y535" s="18">
        <v>1342.0</v>
      </c>
      <c r="Z535" s="19" t="str">
        <f t="shared" si="6"/>
        <v/>
      </c>
      <c r="AA535" s="19">
        <f t="shared" si="19"/>
        <v>15536</v>
      </c>
      <c r="AB535" s="19" t="str">
        <f t="shared" si="8"/>
        <v/>
      </c>
      <c r="AC535" s="19">
        <f t="shared" si="20"/>
        <v>1412.363636</v>
      </c>
      <c r="AD535" s="19">
        <f t="shared" si="21"/>
        <v>1758.5</v>
      </c>
      <c r="AE535" s="19" t="str">
        <f t="shared" si="22"/>
        <v>Нет моды</v>
      </c>
      <c r="AF535" s="19">
        <f t="shared" si="23"/>
        <v>1290</v>
      </c>
      <c r="AG535" s="19">
        <f t="shared" si="24"/>
        <v>1531</v>
      </c>
      <c r="AH535" s="20" t="str">
        <f t="shared" si="14"/>
        <v/>
      </c>
      <c r="AI535" s="21"/>
      <c r="AJ535" s="21"/>
      <c r="AK535" s="21"/>
      <c r="AL535" s="22">
        <f t="shared" si="25"/>
        <v>1</v>
      </c>
    </row>
    <row r="536" ht="12.75" customHeight="1">
      <c r="A536" s="13" t="s">
        <v>59</v>
      </c>
      <c r="B536" s="13" t="str">
        <f>IFERROR(__xludf.DUMMYFUNCTION("REGEXREPLACE(A536, ""\d"", """")"),"         Липецкая область")</f>
        <v>         Липецкая область</v>
      </c>
      <c r="C536" s="14" t="str">
        <f t="shared" si="15"/>
        <v>Липецкая область</v>
      </c>
      <c r="D536" s="3">
        <f t="shared" si="16"/>
        <v>2</v>
      </c>
      <c r="E536" s="15" t="s">
        <v>40</v>
      </c>
      <c r="F536" s="13" t="str">
        <f>IFERROR(__xludf.DUMMYFUNCTION("REGEXEXTRACT(E536, ""[А-Яа-я].*"")"),"Злокачественные новообразования")</f>
        <v>Злокачественные новообразования</v>
      </c>
      <c r="G536" s="16">
        <f t="shared" si="17"/>
        <v>2</v>
      </c>
      <c r="H536" s="13" t="s">
        <v>28</v>
      </c>
      <c r="I536" s="13" t="str">
        <f>IFERROR(__xludf.DUMMYFUNCTION("REGEXREPLACE(H536, "".*\s"", """")"),"человек")</f>
        <v>человек</v>
      </c>
      <c r="J536" s="13" t="s">
        <v>29</v>
      </c>
      <c r="K536" s="17" t="str">
        <f>IFERROR(__xludf.DUMMYFUNCTION("REGEXREPLACE(J536, ""^[\d\s]+"", """")"),"значение показателя за год")</f>
        <v>значение показателя за год</v>
      </c>
      <c r="L536" s="16">
        <f t="shared" si="18"/>
        <v>2</v>
      </c>
      <c r="M536" s="13" t="s">
        <v>32</v>
      </c>
      <c r="N536" s="13" t="str">
        <f>IFERROR(__xludf.DUMMYFUNCTION("REGEXEXTRACT(M536, "" (.+)$"")"),"сельское население")</f>
        <v>сельское население</v>
      </c>
      <c r="O536" s="18">
        <v>767.0</v>
      </c>
      <c r="P536" s="18">
        <v>698.0</v>
      </c>
      <c r="Q536" s="18">
        <v>725.0</v>
      </c>
      <c r="R536" s="18">
        <v>791.0</v>
      </c>
      <c r="S536" s="18">
        <v>736.0</v>
      </c>
      <c r="T536" s="18">
        <v>705.0</v>
      </c>
      <c r="U536" s="18">
        <v>744.0</v>
      </c>
      <c r="V536" s="18">
        <v>736.0</v>
      </c>
      <c r="W536" s="18">
        <v>753.0</v>
      </c>
      <c r="X536" s="18">
        <v>696.0</v>
      </c>
      <c r="Y536" s="18">
        <v>730.0</v>
      </c>
      <c r="Z536" s="19" t="str">
        <f t="shared" si="6"/>
        <v/>
      </c>
      <c r="AA536" s="19" t="str">
        <f t="shared" si="19"/>
        <v/>
      </c>
      <c r="AB536" s="19">
        <f t="shared" si="8"/>
        <v>8081</v>
      </c>
      <c r="AC536" s="19">
        <f t="shared" si="20"/>
        <v>734.6363636</v>
      </c>
      <c r="AD536" s="19">
        <f t="shared" si="21"/>
        <v>1040.5</v>
      </c>
      <c r="AE536" s="19" t="str">
        <f t="shared" si="22"/>
        <v>Нет моды</v>
      </c>
      <c r="AF536" s="19">
        <f t="shared" si="23"/>
        <v>696</v>
      </c>
      <c r="AG536" s="19">
        <f t="shared" si="24"/>
        <v>791</v>
      </c>
      <c r="AH536" s="20" t="str">
        <f t="shared" si="14"/>
        <v>Город: 66%; Село: 34%</v>
      </c>
      <c r="AI536" s="21"/>
      <c r="AJ536" s="21"/>
      <c r="AK536" s="21"/>
      <c r="AL536" s="22">
        <f t="shared" si="25"/>
        <v>1</v>
      </c>
    </row>
    <row r="537" ht="12.75" customHeight="1">
      <c r="A537" s="13" t="s">
        <v>59</v>
      </c>
      <c r="B537" s="13" t="str">
        <f>IFERROR(__xludf.DUMMYFUNCTION("REGEXREPLACE(A537, ""\d"", """")"),"         Липецкая область")</f>
        <v>         Липецкая область</v>
      </c>
      <c r="C537" s="14" t="str">
        <f t="shared" si="15"/>
        <v>Липецкая область</v>
      </c>
      <c r="D537" s="3">
        <f t="shared" si="16"/>
        <v>2</v>
      </c>
      <c r="E537" s="15" t="s">
        <v>41</v>
      </c>
      <c r="F537" s="13" t="str">
        <f>IFERROR(__xludf.DUMMYFUNCTION("REGEXEXTRACT(E537, ""[А-Яа-я].*"")"),"Инфекционные и паразитарные болезни")</f>
        <v>Инфекционные и паразитарные болезни</v>
      </c>
      <c r="G537" s="16">
        <f t="shared" si="17"/>
        <v>2</v>
      </c>
      <c r="H537" s="13" t="s">
        <v>28</v>
      </c>
      <c r="I537" s="13" t="str">
        <f>IFERROR(__xludf.DUMMYFUNCTION("REGEXREPLACE(H537, "".*\s"", """")"),"человек")</f>
        <v>человек</v>
      </c>
      <c r="J537" s="13" t="s">
        <v>29</v>
      </c>
      <c r="K537" s="17" t="str">
        <f>IFERROR(__xludf.DUMMYFUNCTION("REGEXREPLACE(J537, ""^[\d\s]+"", """")"),"значение показателя за год")</f>
        <v>значение показателя за год</v>
      </c>
      <c r="L537" s="16">
        <f t="shared" si="18"/>
        <v>2</v>
      </c>
      <c r="M537" s="13" t="s">
        <v>30</v>
      </c>
      <c r="N537" s="13" t="str">
        <f>IFERROR(__xludf.DUMMYFUNCTION("REGEXEXTRACT(M537, "" (.+)$"")"),"все население")</f>
        <v>все население</v>
      </c>
      <c r="O537" s="18">
        <v>76.0</v>
      </c>
      <c r="P537" s="18">
        <v>89.0</v>
      </c>
      <c r="Q537" s="18">
        <v>63.0</v>
      </c>
      <c r="R537" s="18">
        <v>61.0</v>
      </c>
      <c r="S537" s="18">
        <v>56.0</v>
      </c>
      <c r="T537" s="18">
        <v>68.0</v>
      </c>
      <c r="U537" s="18">
        <v>47.0</v>
      </c>
      <c r="V537" s="18">
        <v>58.0</v>
      </c>
      <c r="W537" s="18">
        <v>55.0</v>
      </c>
      <c r="X537" s="18">
        <v>37.0</v>
      </c>
      <c r="Y537" s="18">
        <v>49.0</v>
      </c>
      <c r="Z537" s="19">
        <f t="shared" si="6"/>
        <v>659</v>
      </c>
      <c r="AA537" s="19" t="str">
        <f t="shared" si="19"/>
        <v/>
      </c>
      <c r="AB537" s="19" t="str">
        <f t="shared" si="8"/>
        <v/>
      </c>
      <c r="AC537" s="19">
        <f t="shared" si="20"/>
        <v>59.90909091</v>
      </c>
      <c r="AD537" s="19">
        <f t="shared" si="21"/>
        <v>392.5</v>
      </c>
      <c r="AE537" s="19" t="str">
        <f t="shared" si="22"/>
        <v>Нет моды</v>
      </c>
      <c r="AF537" s="19">
        <f t="shared" si="23"/>
        <v>37</v>
      </c>
      <c r="AG537" s="19">
        <f t="shared" si="24"/>
        <v>89</v>
      </c>
      <c r="AH537" s="20" t="str">
        <f t="shared" si="14"/>
        <v/>
      </c>
      <c r="AI537" s="21"/>
      <c r="AJ537" s="21"/>
      <c r="AK537" s="21"/>
      <c r="AL537" s="22">
        <f t="shared" si="25"/>
        <v>1</v>
      </c>
    </row>
    <row r="538" ht="12.75" customHeight="1">
      <c r="A538" s="13" t="s">
        <v>59</v>
      </c>
      <c r="B538" s="13" t="str">
        <f>IFERROR(__xludf.DUMMYFUNCTION("REGEXREPLACE(A538, ""\d"", """")"),"         Липецкая область")</f>
        <v>         Липецкая область</v>
      </c>
      <c r="C538" s="14" t="str">
        <f t="shared" si="15"/>
        <v>Липецкая область</v>
      </c>
      <c r="D538" s="3">
        <f t="shared" si="16"/>
        <v>2</v>
      </c>
      <c r="E538" s="15" t="s">
        <v>41</v>
      </c>
      <c r="F538" s="13" t="str">
        <f>IFERROR(__xludf.DUMMYFUNCTION("REGEXEXTRACT(E538, ""[А-Яа-я].*"")"),"Инфекционные и паразитарные болезни")</f>
        <v>Инфекционные и паразитарные болезни</v>
      </c>
      <c r="G538" s="16">
        <f t="shared" si="17"/>
        <v>2</v>
      </c>
      <c r="H538" s="13" t="s">
        <v>28</v>
      </c>
      <c r="I538" s="13" t="str">
        <f>IFERROR(__xludf.DUMMYFUNCTION("REGEXREPLACE(H538, "".*\s"", """")"),"человек")</f>
        <v>человек</v>
      </c>
      <c r="J538" s="13" t="s">
        <v>29</v>
      </c>
      <c r="K538" s="17" t="str">
        <f>IFERROR(__xludf.DUMMYFUNCTION("REGEXREPLACE(J538, ""^[\d\s]+"", """")"),"значение показателя за год")</f>
        <v>значение показателя за год</v>
      </c>
      <c r="L538" s="16">
        <f t="shared" si="18"/>
        <v>2</v>
      </c>
      <c r="M538" s="13" t="s">
        <v>31</v>
      </c>
      <c r="N538" s="13" t="str">
        <f>IFERROR(__xludf.DUMMYFUNCTION("REGEXEXTRACT(M538, "" (.+)$"")"),"городское население")</f>
        <v>городское население</v>
      </c>
      <c r="O538" s="18">
        <v>46.0</v>
      </c>
      <c r="P538" s="18">
        <v>59.0</v>
      </c>
      <c r="Q538" s="18">
        <v>39.0</v>
      </c>
      <c r="R538" s="18">
        <v>42.0</v>
      </c>
      <c r="S538" s="18">
        <v>39.0</v>
      </c>
      <c r="T538" s="18">
        <v>48.0</v>
      </c>
      <c r="U538" s="18">
        <v>34.0</v>
      </c>
      <c r="V538" s="18">
        <v>42.0</v>
      </c>
      <c r="W538" s="18">
        <v>34.0</v>
      </c>
      <c r="X538" s="18">
        <v>24.0</v>
      </c>
      <c r="Y538" s="18">
        <v>37.0</v>
      </c>
      <c r="Z538" s="19" t="str">
        <f t="shared" si="6"/>
        <v/>
      </c>
      <c r="AA538" s="19">
        <f t="shared" si="19"/>
        <v>444</v>
      </c>
      <c r="AB538" s="19" t="str">
        <f t="shared" si="8"/>
        <v/>
      </c>
      <c r="AC538" s="19">
        <f t="shared" si="20"/>
        <v>40.36363636</v>
      </c>
      <c r="AD538" s="19">
        <f t="shared" si="21"/>
        <v>47.5</v>
      </c>
      <c r="AE538" s="19" t="str">
        <f t="shared" si="22"/>
        <v>Нет моды</v>
      </c>
      <c r="AF538" s="19">
        <f t="shared" si="23"/>
        <v>24</v>
      </c>
      <c r="AG538" s="19">
        <f t="shared" si="24"/>
        <v>59</v>
      </c>
      <c r="AH538" s="20" t="str">
        <f t="shared" si="14"/>
        <v/>
      </c>
      <c r="AI538" s="21"/>
      <c r="AJ538" s="21"/>
      <c r="AK538" s="21"/>
      <c r="AL538" s="22">
        <f t="shared" si="25"/>
        <v>1</v>
      </c>
    </row>
    <row r="539" ht="12.75" customHeight="1">
      <c r="A539" s="13" t="s">
        <v>59</v>
      </c>
      <c r="B539" s="13" t="str">
        <f>IFERROR(__xludf.DUMMYFUNCTION("REGEXREPLACE(A539, ""\d"", """")"),"         Липецкая область")</f>
        <v>         Липецкая область</v>
      </c>
      <c r="C539" s="14" t="str">
        <f t="shared" si="15"/>
        <v>Липецкая область</v>
      </c>
      <c r="D539" s="3">
        <f t="shared" si="16"/>
        <v>2</v>
      </c>
      <c r="E539" s="15" t="s">
        <v>41</v>
      </c>
      <c r="F539" s="13" t="str">
        <f>IFERROR(__xludf.DUMMYFUNCTION("REGEXEXTRACT(E539, ""[А-Яа-я].*"")"),"Инфекционные и паразитарные болезни")</f>
        <v>Инфекционные и паразитарные болезни</v>
      </c>
      <c r="G539" s="16">
        <f t="shared" si="17"/>
        <v>2</v>
      </c>
      <c r="H539" s="13" t="s">
        <v>28</v>
      </c>
      <c r="I539" s="13" t="str">
        <f>IFERROR(__xludf.DUMMYFUNCTION("REGEXREPLACE(H539, "".*\s"", """")"),"человек")</f>
        <v>человек</v>
      </c>
      <c r="J539" s="13" t="s">
        <v>29</v>
      </c>
      <c r="K539" s="17" t="str">
        <f>IFERROR(__xludf.DUMMYFUNCTION("REGEXREPLACE(J539, ""^[\d\s]+"", """")"),"значение показателя за год")</f>
        <v>значение показателя за год</v>
      </c>
      <c r="L539" s="16">
        <f t="shared" si="18"/>
        <v>2</v>
      </c>
      <c r="M539" s="13" t="s">
        <v>32</v>
      </c>
      <c r="N539" s="13" t="str">
        <f>IFERROR(__xludf.DUMMYFUNCTION("REGEXEXTRACT(M539, "" (.+)$"")"),"сельское население")</f>
        <v>сельское население</v>
      </c>
      <c r="O539" s="18">
        <v>30.0</v>
      </c>
      <c r="P539" s="18">
        <v>30.0</v>
      </c>
      <c r="Q539" s="18">
        <v>24.0</v>
      </c>
      <c r="R539" s="18">
        <v>19.0</v>
      </c>
      <c r="S539" s="18">
        <v>17.0</v>
      </c>
      <c r="T539" s="18">
        <v>20.0</v>
      </c>
      <c r="U539" s="18">
        <v>13.0</v>
      </c>
      <c r="V539" s="18">
        <v>16.0</v>
      </c>
      <c r="W539" s="18">
        <v>21.0</v>
      </c>
      <c r="X539" s="18">
        <v>13.0</v>
      </c>
      <c r="Y539" s="18">
        <v>12.0</v>
      </c>
      <c r="Z539" s="19" t="str">
        <f t="shared" si="6"/>
        <v/>
      </c>
      <c r="AA539" s="19" t="str">
        <f t="shared" si="19"/>
        <v/>
      </c>
      <c r="AB539" s="19">
        <f t="shared" si="8"/>
        <v>215</v>
      </c>
      <c r="AC539" s="19">
        <f t="shared" si="20"/>
        <v>19.54545455</v>
      </c>
      <c r="AD539" s="19">
        <f t="shared" si="21"/>
        <v>30</v>
      </c>
      <c r="AE539" s="19" t="str">
        <f t="shared" si="22"/>
        <v>Нет моды</v>
      </c>
      <c r="AF539" s="19">
        <f t="shared" si="23"/>
        <v>12</v>
      </c>
      <c r="AG539" s="19">
        <f t="shared" si="24"/>
        <v>30</v>
      </c>
      <c r="AH539" s="20" t="str">
        <f t="shared" si="14"/>
        <v>Город: 67%; Село: 33%</v>
      </c>
      <c r="AI539" s="21"/>
      <c r="AJ539" s="21"/>
      <c r="AK539" s="21"/>
      <c r="AL539" s="22">
        <f t="shared" si="25"/>
        <v>1</v>
      </c>
    </row>
    <row r="540" ht="12.75" customHeight="1">
      <c r="A540" s="13" t="s">
        <v>59</v>
      </c>
      <c r="B540" s="13" t="str">
        <f>IFERROR(__xludf.DUMMYFUNCTION("REGEXREPLACE(A540, ""\d"", """")"),"         Липецкая область")</f>
        <v>         Липецкая область</v>
      </c>
      <c r="C540" s="14" t="str">
        <f t="shared" si="15"/>
        <v>Липецкая область</v>
      </c>
      <c r="D540" s="3">
        <f t="shared" si="16"/>
        <v>2</v>
      </c>
      <c r="E540" s="15" t="s">
        <v>42</v>
      </c>
      <c r="F540" s="13" t="str">
        <f>IFERROR(__xludf.DUMMYFUNCTION("REGEXEXTRACT(E540, ""[А-Яа-я].*"")"),"Ишемическая болезнь сердца")</f>
        <v>Ишемическая болезнь сердца</v>
      </c>
      <c r="G540" s="16">
        <f t="shared" si="17"/>
        <v>2</v>
      </c>
      <c r="H540" s="13" t="s">
        <v>28</v>
      </c>
      <c r="I540" s="13" t="str">
        <f>IFERROR(__xludf.DUMMYFUNCTION("REGEXREPLACE(H540, "".*\s"", """")"),"человек")</f>
        <v>человек</v>
      </c>
      <c r="J540" s="13" t="s">
        <v>29</v>
      </c>
      <c r="K540" s="17" t="str">
        <f>IFERROR(__xludf.DUMMYFUNCTION("REGEXREPLACE(J540, ""^[\d\s]+"", """")"),"значение показателя за год")</f>
        <v>значение показателя за год</v>
      </c>
      <c r="L540" s="16">
        <f t="shared" si="18"/>
        <v>2</v>
      </c>
      <c r="M540" s="13" t="s">
        <v>30</v>
      </c>
      <c r="N540" s="13" t="str">
        <f>IFERROR(__xludf.DUMMYFUNCTION("REGEXEXTRACT(M540, "" (.+)$"")"),"все население")</f>
        <v>все население</v>
      </c>
      <c r="O540" s="18">
        <v>4921.0</v>
      </c>
      <c r="P540" s="18">
        <v>4610.0</v>
      </c>
      <c r="Q540" s="18">
        <v>3554.0</v>
      </c>
      <c r="R540" s="18">
        <v>4046.0</v>
      </c>
      <c r="S540" s="18">
        <v>3919.0</v>
      </c>
      <c r="T540" s="18">
        <v>4038.0</v>
      </c>
      <c r="U540" s="18">
        <v>3803.0</v>
      </c>
      <c r="V540" s="18">
        <v>5507.0</v>
      </c>
      <c r="W540" s="18">
        <v>5907.0</v>
      </c>
      <c r="X540" s="18">
        <v>4483.0</v>
      </c>
      <c r="Y540" s="18">
        <v>4056.0</v>
      </c>
      <c r="Z540" s="19">
        <f t="shared" si="6"/>
        <v>48844</v>
      </c>
      <c r="AA540" s="19" t="str">
        <f t="shared" si="19"/>
        <v/>
      </c>
      <c r="AB540" s="19" t="str">
        <f t="shared" si="8"/>
        <v/>
      </c>
      <c r="AC540" s="19">
        <f t="shared" si="20"/>
        <v>4440.363636</v>
      </c>
      <c r="AD540" s="19">
        <f t="shared" si="21"/>
        <v>1792</v>
      </c>
      <c r="AE540" s="19" t="str">
        <f t="shared" si="22"/>
        <v>Нет моды</v>
      </c>
      <c r="AF540" s="19">
        <f t="shared" si="23"/>
        <v>3554</v>
      </c>
      <c r="AG540" s="19">
        <f t="shared" si="24"/>
        <v>5907</v>
      </c>
      <c r="AH540" s="20" t="str">
        <f t="shared" si="14"/>
        <v/>
      </c>
      <c r="AI540" s="21"/>
      <c r="AJ540" s="21"/>
      <c r="AK540" s="21"/>
      <c r="AL540" s="22">
        <f t="shared" si="25"/>
        <v>1</v>
      </c>
    </row>
    <row r="541" ht="12.75" customHeight="1">
      <c r="A541" s="13" t="s">
        <v>59</v>
      </c>
      <c r="B541" s="13" t="str">
        <f>IFERROR(__xludf.DUMMYFUNCTION("REGEXREPLACE(A541, ""\d"", """")"),"         Липецкая область")</f>
        <v>         Липецкая область</v>
      </c>
      <c r="C541" s="14" t="str">
        <f t="shared" si="15"/>
        <v>Липецкая область</v>
      </c>
      <c r="D541" s="3">
        <f t="shared" si="16"/>
        <v>2</v>
      </c>
      <c r="E541" s="15" t="s">
        <v>42</v>
      </c>
      <c r="F541" s="13" t="str">
        <f>IFERROR(__xludf.DUMMYFUNCTION("REGEXEXTRACT(E541, ""[А-Яа-я].*"")"),"Ишемическая болезнь сердца")</f>
        <v>Ишемическая болезнь сердца</v>
      </c>
      <c r="G541" s="16">
        <f t="shared" si="17"/>
        <v>2</v>
      </c>
      <c r="H541" s="13" t="s">
        <v>28</v>
      </c>
      <c r="I541" s="13" t="str">
        <f>IFERROR(__xludf.DUMMYFUNCTION("REGEXREPLACE(H541, "".*\s"", """")"),"человек")</f>
        <v>человек</v>
      </c>
      <c r="J541" s="13" t="s">
        <v>29</v>
      </c>
      <c r="K541" s="17" t="str">
        <f>IFERROR(__xludf.DUMMYFUNCTION("REGEXREPLACE(J541, ""^[\d\s]+"", """")"),"значение показателя за год")</f>
        <v>значение показателя за год</v>
      </c>
      <c r="L541" s="16">
        <f t="shared" si="18"/>
        <v>2</v>
      </c>
      <c r="M541" s="13" t="s">
        <v>31</v>
      </c>
      <c r="N541" s="13" t="str">
        <f>IFERROR(__xludf.DUMMYFUNCTION("REGEXEXTRACT(M541, "" (.+)$"")"),"городское население")</f>
        <v>городское население</v>
      </c>
      <c r="O541" s="18">
        <v>3142.0</v>
      </c>
      <c r="P541" s="18">
        <v>2819.0</v>
      </c>
      <c r="Q541" s="18">
        <v>2174.0</v>
      </c>
      <c r="R541" s="18">
        <v>2356.0</v>
      </c>
      <c r="S541" s="18">
        <v>2357.0</v>
      </c>
      <c r="T541" s="18">
        <v>2487.0</v>
      </c>
      <c r="U541" s="18">
        <v>2314.0</v>
      </c>
      <c r="V541" s="18">
        <v>3541.0</v>
      </c>
      <c r="W541" s="18">
        <v>3797.0</v>
      </c>
      <c r="X541" s="18">
        <v>2776.0</v>
      </c>
      <c r="Y541" s="18">
        <v>2529.0</v>
      </c>
      <c r="Z541" s="19" t="str">
        <f t="shared" si="6"/>
        <v/>
      </c>
      <c r="AA541" s="19">
        <f t="shared" si="19"/>
        <v>30292</v>
      </c>
      <c r="AB541" s="19" t="str">
        <f t="shared" si="8"/>
        <v/>
      </c>
      <c r="AC541" s="19">
        <f t="shared" si="20"/>
        <v>2753.818182</v>
      </c>
      <c r="AD541" s="19">
        <f t="shared" si="21"/>
        <v>3675.5</v>
      </c>
      <c r="AE541" s="19" t="str">
        <f t="shared" si="22"/>
        <v>Нет моды</v>
      </c>
      <c r="AF541" s="19">
        <f t="shared" si="23"/>
        <v>2174</v>
      </c>
      <c r="AG541" s="19">
        <f t="shared" si="24"/>
        <v>3797</v>
      </c>
      <c r="AH541" s="20" t="str">
        <f t="shared" si="14"/>
        <v/>
      </c>
      <c r="AI541" s="21"/>
      <c r="AJ541" s="21"/>
      <c r="AK541" s="21"/>
      <c r="AL541" s="22">
        <f t="shared" si="25"/>
        <v>1</v>
      </c>
    </row>
    <row r="542" ht="12.75" customHeight="1">
      <c r="A542" s="13" t="s">
        <v>59</v>
      </c>
      <c r="B542" s="13" t="str">
        <f>IFERROR(__xludf.DUMMYFUNCTION("REGEXREPLACE(A542, ""\d"", """")"),"         Липецкая область")</f>
        <v>         Липецкая область</v>
      </c>
      <c r="C542" s="14" t="str">
        <f t="shared" si="15"/>
        <v>Липецкая область</v>
      </c>
      <c r="D542" s="3">
        <f t="shared" si="16"/>
        <v>2</v>
      </c>
      <c r="E542" s="15" t="s">
        <v>42</v>
      </c>
      <c r="F542" s="13" t="str">
        <f>IFERROR(__xludf.DUMMYFUNCTION("REGEXEXTRACT(E542, ""[А-Яа-я].*"")"),"Ишемическая болезнь сердца")</f>
        <v>Ишемическая болезнь сердца</v>
      </c>
      <c r="G542" s="16">
        <f t="shared" si="17"/>
        <v>2</v>
      </c>
      <c r="H542" s="13" t="s">
        <v>28</v>
      </c>
      <c r="I542" s="13" t="str">
        <f>IFERROR(__xludf.DUMMYFUNCTION("REGEXREPLACE(H542, "".*\s"", """")"),"человек")</f>
        <v>человек</v>
      </c>
      <c r="J542" s="13" t="s">
        <v>29</v>
      </c>
      <c r="K542" s="17" t="str">
        <f>IFERROR(__xludf.DUMMYFUNCTION("REGEXREPLACE(J542, ""^[\d\s]+"", """")"),"значение показателя за год")</f>
        <v>значение показателя за год</v>
      </c>
      <c r="L542" s="16">
        <f t="shared" si="18"/>
        <v>2</v>
      </c>
      <c r="M542" s="13" t="s">
        <v>32</v>
      </c>
      <c r="N542" s="13" t="str">
        <f>IFERROR(__xludf.DUMMYFUNCTION("REGEXEXTRACT(M542, "" (.+)$"")"),"сельское население")</f>
        <v>сельское население</v>
      </c>
      <c r="O542" s="18">
        <v>1779.0</v>
      </c>
      <c r="P542" s="18">
        <v>1791.0</v>
      </c>
      <c r="Q542" s="18">
        <v>1380.0</v>
      </c>
      <c r="R542" s="18">
        <v>1690.0</v>
      </c>
      <c r="S542" s="18">
        <v>1562.0</v>
      </c>
      <c r="T542" s="18">
        <v>1551.0</v>
      </c>
      <c r="U542" s="18">
        <v>1489.0</v>
      </c>
      <c r="V542" s="18">
        <v>1966.0</v>
      </c>
      <c r="W542" s="18">
        <v>2110.0</v>
      </c>
      <c r="X542" s="18">
        <v>1707.0</v>
      </c>
      <c r="Y542" s="18">
        <v>1527.0</v>
      </c>
      <c r="Z542" s="19" t="str">
        <f t="shared" si="6"/>
        <v/>
      </c>
      <c r="AA542" s="19" t="str">
        <f t="shared" si="19"/>
        <v/>
      </c>
      <c r="AB542" s="19">
        <f t="shared" si="8"/>
        <v>18552</v>
      </c>
      <c r="AC542" s="19">
        <f t="shared" si="20"/>
        <v>1686.545455</v>
      </c>
      <c r="AD542" s="19">
        <f t="shared" si="21"/>
        <v>2142</v>
      </c>
      <c r="AE542" s="19" t="str">
        <f t="shared" si="22"/>
        <v>Нет моды</v>
      </c>
      <c r="AF542" s="19">
        <f t="shared" si="23"/>
        <v>1380</v>
      </c>
      <c r="AG542" s="19">
        <f t="shared" si="24"/>
        <v>2110</v>
      </c>
      <c r="AH542" s="20" t="str">
        <f t="shared" si="14"/>
        <v>Город: 62%; Село: 38%</v>
      </c>
      <c r="AI542" s="21"/>
      <c r="AJ542" s="21"/>
      <c r="AK542" s="21"/>
      <c r="AL542" s="22">
        <f t="shared" si="25"/>
        <v>1</v>
      </c>
    </row>
    <row r="543" ht="12.75" customHeight="1">
      <c r="A543" s="13" t="s">
        <v>59</v>
      </c>
      <c r="B543" s="13" t="str">
        <f>IFERROR(__xludf.DUMMYFUNCTION("REGEXREPLACE(A543, ""\d"", """")"),"         Липецкая область")</f>
        <v>         Липецкая область</v>
      </c>
      <c r="C543" s="14" t="str">
        <f t="shared" si="15"/>
        <v>Липецкая область</v>
      </c>
      <c r="D543" s="3">
        <f t="shared" si="16"/>
        <v>2</v>
      </c>
      <c r="E543" s="15" t="s">
        <v>43</v>
      </c>
      <c r="F543" s="13" t="str">
        <f>IFERROR(__xludf.DUMMYFUNCTION("REGEXEXTRACT(E543, ""[А-Яа-я].*"")"),"Новообразования")</f>
        <v>Новообразования</v>
      </c>
      <c r="G543" s="16">
        <f t="shared" si="17"/>
        <v>2</v>
      </c>
      <c r="H543" s="13" t="s">
        <v>28</v>
      </c>
      <c r="I543" s="13" t="str">
        <f>IFERROR(__xludf.DUMMYFUNCTION("REGEXREPLACE(H543, "".*\s"", """")"),"человек")</f>
        <v>человек</v>
      </c>
      <c r="J543" s="13" t="s">
        <v>29</v>
      </c>
      <c r="K543" s="17" t="str">
        <f>IFERROR(__xludf.DUMMYFUNCTION("REGEXREPLACE(J543, ""^[\d\s]+"", """")"),"значение показателя за год")</f>
        <v>значение показателя за год</v>
      </c>
      <c r="L543" s="16">
        <f t="shared" si="18"/>
        <v>2</v>
      </c>
      <c r="M543" s="13" t="s">
        <v>30</v>
      </c>
      <c r="N543" s="13" t="str">
        <f>IFERROR(__xludf.DUMMYFUNCTION("REGEXEXTRACT(M543, "" (.+)$"")"),"все население")</f>
        <v>все население</v>
      </c>
      <c r="O543" s="18">
        <v>2322.0</v>
      </c>
      <c r="P543" s="18">
        <v>2148.0</v>
      </c>
      <c r="Q543" s="18">
        <v>2252.0</v>
      </c>
      <c r="R543" s="18">
        <v>2313.0</v>
      </c>
      <c r="S543" s="18">
        <v>2222.0</v>
      </c>
      <c r="T543" s="18">
        <v>2162.0</v>
      </c>
      <c r="U543" s="18">
        <v>2153.0</v>
      </c>
      <c r="V543" s="18">
        <v>2214.0</v>
      </c>
      <c r="W543" s="18">
        <v>2167.0</v>
      </c>
      <c r="X543" s="18">
        <v>2008.0</v>
      </c>
      <c r="Y543" s="18">
        <v>2112.0</v>
      </c>
      <c r="Z543" s="19">
        <f t="shared" si="6"/>
        <v>24073</v>
      </c>
      <c r="AA543" s="19" t="str">
        <f t="shared" si="19"/>
        <v/>
      </c>
      <c r="AB543" s="19" t="str">
        <f t="shared" si="8"/>
        <v/>
      </c>
      <c r="AC543" s="19">
        <f t="shared" si="20"/>
        <v>2188.454545</v>
      </c>
      <c r="AD543" s="19">
        <f t="shared" si="21"/>
        <v>2059</v>
      </c>
      <c r="AE543" s="19" t="str">
        <f t="shared" si="22"/>
        <v>Нет моды</v>
      </c>
      <c r="AF543" s="19">
        <f t="shared" si="23"/>
        <v>2008</v>
      </c>
      <c r="AG543" s="19">
        <f t="shared" si="24"/>
        <v>2322</v>
      </c>
      <c r="AH543" s="20" t="str">
        <f t="shared" si="14"/>
        <v/>
      </c>
      <c r="AI543" s="21"/>
      <c r="AJ543" s="21"/>
      <c r="AK543" s="21"/>
      <c r="AL543" s="22">
        <f t="shared" si="25"/>
        <v>1</v>
      </c>
    </row>
    <row r="544" ht="12.75" customHeight="1">
      <c r="A544" s="13" t="s">
        <v>59</v>
      </c>
      <c r="B544" s="13" t="str">
        <f>IFERROR(__xludf.DUMMYFUNCTION("REGEXREPLACE(A544, ""\d"", """")"),"         Липецкая область")</f>
        <v>         Липецкая область</v>
      </c>
      <c r="C544" s="14" t="str">
        <f t="shared" si="15"/>
        <v>Липецкая область</v>
      </c>
      <c r="D544" s="3">
        <f t="shared" si="16"/>
        <v>2</v>
      </c>
      <c r="E544" s="15" t="s">
        <v>43</v>
      </c>
      <c r="F544" s="13" t="str">
        <f>IFERROR(__xludf.DUMMYFUNCTION("REGEXEXTRACT(E544, ""[А-Яа-я].*"")"),"Новообразования")</f>
        <v>Новообразования</v>
      </c>
      <c r="G544" s="16">
        <f t="shared" si="17"/>
        <v>2</v>
      </c>
      <c r="H544" s="13" t="s">
        <v>28</v>
      </c>
      <c r="I544" s="13" t="str">
        <f>IFERROR(__xludf.DUMMYFUNCTION("REGEXREPLACE(H544, "".*\s"", """")"),"человек")</f>
        <v>человек</v>
      </c>
      <c r="J544" s="13" t="s">
        <v>29</v>
      </c>
      <c r="K544" s="17" t="str">
        <f>IFERROR(__xludf.DUMMYFUNCTION("REGEXREPLACE(J544, ""^[\d\s]+"", """")"),"значение показателя за год")</f>
        <v>значение показателя за год</v>
      </c>
      <c r="L544" s="16">
        <f t="shared" si="18"/>
        <v>2</v>
      </c>
      <c r="M544" s="13" t="s">
        <v>31</v>
      </c>
      <c r="N544" s="13" t="str">
        <f>IFERROR(__xludf.DUMMYFUNCTION("REGEXEXTRACT(M544, "" (.+)$"")"),"городское население")</f>
        <v>городское население</v>
      </c>
      <c r="O544" s="18">
        <v>1544.0</v>
      </c>
      <c r="P544" s="18">
        <v>1438.0</v>
      </c>
      <c r="Q544" s="18">
        <v>1512.0</v>
      </c>
      <c r="R544" s="18">
        <v>1503.0</v>
      </c>
      <c r="S544" s="18">
        <v>1465.0</v>
      </c>
      <c r="T544" s="18">
        <v>1431.0</v>
      </c>
      <c r="U544" s="18">
        <v>1394.0</v>
      </c>
      <c r="V544" s="18">
        <v>1463.0</v>
      </c>
      <c r="W544" s="18">
        <v>1401.0</v>
      </c>
      <c r="X544" s="18">
        <v>1307.0</v>
      </c>
      <c r="Y544" s="18">
        <v>1371.0</v>
      </c>
      <c r="Z544" s="19" t="str">
        <f t="shared" si="6"/>
        <v/>
      </c>
      <c r="AA544" s="19">
        <f t="shared" si="19"/>
        <v>15829</v>
      </c>
      <c r="AB544" s="19" t="str">
        <f t="shared" si="8"/>
        <v/>
      </c>
      <c r="AC544" s="19">
        <f t="shared" si="20"/>
        <v>1439</v>
      </c>
      <c r="AD544" s="19">
        <f t="shared" si="21"/>
        <v>1776</v>
      </c>
      <c r="AE544" s="19" t="str">
        <f t="shared" si="22"/>
        <v>Нет моды</v>
      </c>
      <c r="AF544" s="19">
        <f t="shared" si="23"/>
        <v>1307</v>
      </c>
      <c r="AG544" s="19">
        <f t="shared" si="24"/>
        <v>1544</v>
      </c>
      <c r="AH544" s="20" t="str">
        <f t="shared" si="14"/>
        <v/>
      </c>
      <c r="AI544" s="21"/>
      <c r="AJ544" s="21"/>
      <c r="AK544" s="21"/>
      <c r="AL544" s="22">
        <f t="shared" si="25"/>
        <v>1</v>
      </c>
    </row>
    <row r="545" ht="12.75" customHeight="1">
      <c r="A545" s="13" t="s">
        <v>59</v>
      </c>
      <c r="B545" s="13" t="str">
        <f>IFERROR(__xludf.DUMMYFUNCTION("REGEXREPLACE(A545, ""\d"", """")"),"         Липецкая область")</f>
        <v>         Липецкая область</v>
      </c>
      <c r="C545" s="14" t="str">
        <f t="shared" si="15"/>
        <v>Липецкая область</v>
      </c>
      <c r="D545" s="3">
        <f t="shared" si="16"/>
        <v>2</v>
      </c>
      <c r="E545" s="15" t="s">
        <v>43</v>
      </c>
      <c r="F545" s="13" t="str">
        <f>IFERROR(__xludf.DUMMYFUNCTION("REGEXEXTRACT(E545, ""[А-Яа-я].*"")"),"Новообразования")</f>
        <v>Новообразования</v>
      </c>
      <c r="G545" s="16">
        <f t="shared" si="17"/>
        <v>2</v>
      </c>
      <c r="H545" s="13" t="s">
        <v>28</v>
      </c>
      <c r="I545" s="13" t="str">
        <f>IFERROR(__xludf.DUMMYFUNCTION("REGEXREPLACE(H545, "".*\s"", """")"),"человек")</f>
        <v>человек</v>
      </c>
      <c r="J545" s="13" t="s">
        <v>29</v>
      </c>
      <c r="K545" s="17" t="str">
        <f>IFERROR(__xludf.DUMMYFUNCTION("REGEXREPLACE(J545, ""^[\d\s]+"", """")"),"значение показателя за год")</f>
        <v>значение показателя за год</v>
      </c>
      <c r="L545" s="16">
        <f t="shared" si="18"/>
        <v>2</v>
      </c>
      <c r="M545" s="13" t="s">
        <v>32</v>
      </c>
      <c r="N545" s="13" t="str">
        <f>IFERROR(__xludf.DUMMYFUNCTION("REGEXEXTRACT(M545, "" (.+)$"")"),"сельское население")</f>
        <v>сельское население</v>
      </c>
      <c r="O545" s="18">
        <v>778.0</v>
      </c>
      <c r="P545" s="18">
        <v>710.0</v>
      </c>
      <c r="Q545" s="18">
        <v>740.0</v>
      </c>
      <c r="R545" s="18">
        <v>810.0</v>
      </c>
      <c r="S545" s="18">
        <v>757.0</v>
      </c>
      <c r="T545" s="18">
        <v>731.0</v>
      </c>
      <c r="U545" s="18">
        <v>759.0</v>
      </c>
      <c r="V545" s="18">
        <v>751.0</v>
      </c>
      <c r="W545" s="18">
        <v>766.0</v>
      </c>
      <c r="X545" s="18">
        <v>701.0</v>
      </c>
      <c r="Y545" s="18">
        <v>741.0</v>
      </c>
      <c r="Z545" s="19" t="str">
        <f t="shared" si="6"/>
        <v/>
      </c>
      <c r="AA545" s="19" t="str">
        <f t="shared" si="19"/>
        <v/>
      </c>
      <c r="AB545" s="19">
        <f t="shared" si="8"/>
        <v>8244</v>
      </c>
      <c r="AC545" s="19">
        <f t="shared" si="20"/>
        <v>749.4545455</v>
      </c>
      <c r="AD545" s="19">
        <f t="shared" si="21"/>
        <v>1058.5</v>
      </c>
      <c r="AE545" s="19" t="str">
        <f t="shared" si="22"/>
        <v>Нет моды</v>
      </c>
      <c r="AF545" s="19">
        <f t="shared" si="23"/>
        <v>701</v>
      </c>
      <c r="AG545" s="19">
        <f t="shared" si="24"/>
        <v>810</v>
      </c>
      <c r="AH545" s="20" t="str">
        <f t="shared" si="14"/>
        <v>Город: 66%; Село: 34%</v>
      </c>
      <c r="AI545" s="21"/>
      <c r="AJ545" s="21"/>
      <c r="AK545" s="21"/>
      <c r="AL545" s="22">
        <f t="shared" si="25"/>
        <v>1</v>
      </c>
    </row>
    <row r="546" ht="12.75" customHeight="1">
      <c r="A546" s="13" t="s">
        <v>59</v>
      </c>
      <c r="B546" s="13" t="str">
        <f>IFERROR(__xludf.DUMMYFUNCTION("REGEXREPLACE(A546, ""\d"", """")"),"         Липецкая область")</f>
        <v>         Липецкая область</v>
      </c>
      <c r="C546" s="14" t="str">
        <f t="shared" si="15"/>
        <v>Липецкая область</v>
      </c>
      <c r="D546" s="3">
        <f t="shared" si="16"/>
        <v>2</v>
      </c>
      <c r="E546" s="15" t="s">
        <v>44</v>
      </c>
      <c r="F546" s="13" t="str">
        <f>IFERROR(__xludf.DUMMYFUNCTION("REGEXEXTRACT(E546,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46" s="16">
        <f t="shared" si="17"/>
        <v>2</v>
      </c>
      <c r="H546" s="13" t="s">
        <v>28</v>
      </c>
      <c r="I546" s="13" t="str">
        <f>IFERROR(__xludf.DUMMYFUNCTION("REGEXREPLACE(H546, "".*\s"", """")"),"человек")</f>
        <v>человек</v>
      </c>
      <c r="J546" s="13" t="s">
        <v>29</v>
      </c>
      <c r="K546" s="17" t="str">
        <f>IFERROR(__xludf.DUMMYFUNCTION("REGEXREPLACE(J546, ""^[\d\s]+"", """")"),"значение показателя за год")</f>
        <v>значение показателя за год</v>
      </c>
      <c r="L546" s="16">
        <f t="shared" si="18"/>
        <v>2</v>
      </c>
      <c r="M546" s="13" t="s">
        <v>30</v>
      </c>
      <c r="N546" s="13" t="str">
        <f>IFERROR(__xludf.DUMMYFUNCTION("REGEXEXTRACT(M546, "" (.+)$"")"),"все население")</f>
        <v>все население</v>
      </c>
      <c r="O546" s="18">
        <v>67.0</v>
      </c>
      <c r="P546" s="23" t="s">
        <v>37</v>
      </c>
      <c r="Q546" s="18">
        <v>62.0</v>
      </c>
      <c r="R546" s="18">
        <v>63.0</v>
      </c>
      <c r="S546" s="23" t="s">
        <v>37</v>
      </c>
      <c r="T546" s="23" t="s">
        <v>37</v>
      </c>
      <c r="U546" s="23" t="s">
        <v>37</v>
      </c>
      <c r="V546" s="23" t="s">
        <v>37</v>
      </c>
      <c r="W546" s="23" t="s">
        <v>37</v>
      </c>
      <c r="X546" s="23" t="s">
        <v>37</v>
      </c>
      <c r="Y546" s="23" t="s">
        <v>37</v>
      </c>
      <c r="Z546" s="19">
        <f t="shared" si="6"/>
        <v>192</v>
      </c>
      <c r="AA546" s="19" t="str">
        <f t="shared" si="19"/>
        <v/>
      </c>
      <c r="AB546" s="19" t="str">
        <f t="shared" si="8"/>
        <v/>
      </c>
      <c r="AC546" s="19">
        <f t="shared" si="20"/>
        <v>64</v>
      </c>
      <c r="AD546" s="19">
        <f t="shared" si="21"/>
        <v>740.5</v>
      </c>
      <c r="AE546" s="19" t="str">
        <f t="shared" si="22"/>
        <v>Нет моды</v>
      </c>
      <c r="AF546" s="19">
        <f t="shared" si="23"/>
        <v>62</v>
      </c>
      <c r="AG546" s="19">
        <f t="shared" si="24"/>
        <v>67</v>
      </c>
      <c r="AH546" s="20" t="str">
        <f t="shared" si="14"/>
        <v/>
      </c>
      <c r="AI546" s="24"/>
      <c r="AJ546" s="24"/>
      <c r="AK546" s="24"/>
      <c r="AL546" s="22">
        <f t="shared" si="25"/>
        <v>1</v>
      </c>
    </row>
    <row r="547" ht="12.75" customHeight="1">
      <c r="A547" s="13" t="s">
        <v>59</v>
      </c>
      <c r="B547" s="13" t="str">
        <f>IFERROR(__xludf.DUMMYFUNCTION("REGEXREPLACE(A547, ""\d"", """")"),"         Липецкая область")</f>
        <v>         Липецкая область</v>
      </c>
      <c r="C547" s="14" t="str">
        <f t="shared" si="15"/>
        <v>Липецкая область</v>
      </c>
      <c r="D547" s="3">
        <f t="shared" si="16"/>
        <v>2</v>
      </c>
      <c r="E547" s="15" t="s">
        <v>44</v>
      </c>
      <c r="F547" s="13" t="str">
        <f>IFERROR(__xludf.DUMMYFUNCTION("REGEXEXTRACT(E547,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47" s="16">
        <f t="shared" si="17"/>
        <v>2</v>
      </c>
      <c r="H547" s="13" t="s">
        <v>28</v>
      </c>
      <c r="I547" s="13" t="str">
        <f>IFERROR(__xludf.DUMMYFUNCTION("REGEXREPLACE(H547, "".*\s"", """")"),"человек")</f>
        <v>человек</v>
      </c>
      <c r="J547" s="13" t="s">
        <v>29</v>
      </c>
      <c r="K547" s="17" t="str">
        <f>IFERROR(__xludf.DUMMYFUNCTION("REGEXREPLACE(J547, ""^[\d\s]+"", """")"),"значение показателя за год")</f>
        <v>значение показателя за год</v>
      </c>
      <c r="L547" s="16">
        <f t="shared" si="18"/>
        <v>2</v>
      </c>
      <c r="M547" s="13" t="s">
        <v>31</v>
      </c>
      <c r="N547" s="13" t="str">
        <f>IFERROR(__xludf.DUMMYFUNCTION("REGEXEXTRACT(M547, "" (.+)$"")"),"городское население")</f>
        <v>городское население</v>
      </c>
      <c r="O547" s="18">
        <v>45.0</v>
      </c>
      <c r="P547" s="23" t="s">
        <v>37</v>
      </c>
      <c r="Q547" s="18">
        <v>34.0</v>
      </c>
      <c r="R547" s="18">
        <v>43.0</v>
      </c>
      <c r="S547" s="23" t="s">
        <v>37</v>
      </c>
      <c r="T547" s="23" t="s">
        <v>37</v>
      </c>
      <c r="U547" s="23" t="s">
        <v>37</v>
      </c>
      <c r="V547" s="23" t="s">
        <v>37</v>
      </c>
      <c r="W547" s="23" t="s">
        <v>37</v>
      </c>
      <c r="X547" s="23" t="s">
        <v>37</v>
      </c>
      <c r="Y547" s="23" t="s">
        <v>37</v>
      </c>
      <c r="Z547" s="19" t="str">
        <f t="shared" si="6"/>
        <v/>
      </c>
      <c r="AA547" s="19">
        <f t="shared" si="19"/>
        <v>122</v>
      </c>
      <c r="AB547" s="19" t="str">
        <f t="shared" si="8"/>
        <v/>
      </c>
      <c r="AC547" s="19">
        <f t="shared" si="20"/>
        <v>40.66666667</v>
      </c>
      <c r="AD547" s="19">
        <f t="shared" si="21"/>
        <v>53.5</v>
      </c>
      <c r="AE547" s="19" t="str">
        <f t="shared" si="22"/>
        <v>Нет моды</v>
      </c>
      <c r="AF547" s="19">
        <f t="shared" si="23"/>
        <v>34</v>
      </c>
      <c r="AG547" s="19">
        <f t="shared" si="24"/>
        <v>45</v>
      </c>
      <c r="AH547" s="20" t="str">
        <f t="shared" si="14"/>
        <v/>
      </c>
      <c r="AI547" s="24"/>
      <c r="AJ547" s="24"/>
      <c r="AK547" s="24"/>
      <c r="AL547" s="22">
        <f t="shared" si="25"/>
        <v>1</v>
      </c>
    </row>
    <row r="548" ht="12.75" customHeight="1">
      <c r="A548" s="13" t="s">
        <v>59</v>
      </c>
      <c r="B548" s="13" t="str">
        <f>IFERROR(__xludf.DUMMYFUNCTION("REGEXREPLACE(A548, ""\d"", """")"),"         Липецкая область")</f>
        <v>         Липецкая область</v>
      </c>
      <c r="C548" s="14" t="str">
        <f t="shared" si="15"/>
        <v>Липецкая область</v>
      </c>
      <c r="D548" s="3">
        <f t="shared" si="16"/>
        <v>2</v>
      </c>
      <c r="E548" s="15" t="s">
        <v>44</v>
      </c>
      <c r="F548" s="13" t="str">
        <f>IFERROR(__xludf.DUMMYFUNCTION("REGEXEXTRACT(E548,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48" s="16">
        <f t="shared" si="17"/>
        <v>2</v>
      </c>
      <c r="H548" s="13" t="s">
        <v>28</v>
      </c>
      <c r="I548" s="13" t="str">
        <f>IFERROR(__xludf.DUMMYFUNCTION("REGEXREPLACE(H548, "".*\s"", """")"),"человек")</f>
        <v>человек</v>
      </c>
      <c r="J548" s="13" t="s">
        <v>29</v>
      </c>
      <c r="K548" s="17" t="str">
        <f>IFERROR(__xludf.DUMMYFUNCTION("REGEXREPLACE(J548, ""^[\d\s]+"", """")"),"значение показателя за год")</f>
        <v>значение показателя за год</v>
      </c>
      <c r="L548" s="16">
        <f t="shared" si="18"/>
        <v>2</v>
      </c>
      <c r="M548" s="13" t="s">
        <v>32</v>
      </c>
      <c r="N548" s="13" t="str">
        <f>IFERROR(__xludf.DUMMYFUNCTION("REGEXEXTRACT(M548, "" (.+)$"")"),"сельское население")</f>
        <v>сельское население</v>
      </c>
      <c r="O548" s="18">
        <v>22.0</v>
      </c>
      <c r="P548" s="23" t="s">
        <v>37</v>
      </c>
      <c r="Q548" s="18">
        <v>28.0</v>
      </c>
      <c r="R548" s="18">
        <v>20.0</v>
      </c>
      <c r="S548" s="23" t="s">
        <v>37</v>
      </c>
      <c r="T548" s="23" t="s">
        <v>37</v>
      </c>
      <c r="U548" s="23" t="s">
        <v>37</v>
      </c>
      <c r="V548" s="23" t="s">
        <v>37</v>
      </c>
      <c r="W548" s="23" t="s">
        <v>37</v>
      </c>
      <c r="X548" s="23" t="s">
        <v>37</v>
      </c>
      <c r="Y548" s="23" t="s">
        <v>37</v>
      </c>
      <c r="Z548" s="19" t="str">
        <f t="shared" si="6"/>
        <v/>
      </c>
      <c r="AA548" s="19" t="str">
        <f t="shared" si="19"/>
        <v/>
      </c>
      <c r="AB548" s="19">
        <f t="shared" si="8"/>
        <v>70</v>
      </c>
      <c r="AC548" s="19">
        <f t="shared" si="20"/>
        <v>23.33333333</v>
      </c>
      <c r="AD548" s="19">
        <f t="shared" si="21"/>
        <v>31</v>
      </c>
      <c r="AE548" s="19" t="str">
        <f t="shared" si="22"/>
        <v>Нет моды</v>
      </c>
      <c r="AF548" s="19">
        <f t="shared" si="23"/>
        <v>20</v>
      </c>
      <c r="AG548" s="19">
        <f t="shared" si="24"/>
        <v>28</v>
      </c>
      <c r="AH548" s="20" t="str">
        <f t="shared" si="14"/>
        <v>Город: 64%; Село: 36%</v>
      </c>
      <c r="AI548" s="24"/>
      <c r="AJ548" s="24"/>
      <c r="AK548" s="24"/>
      <c r="AL548" s="22">
        <f t="shared" si="25"/>
        <v>1</v>
      </c>
    </row>
    <row r="549" ht="12.75" customHeight="1">
      <c r="A549" s="13" t="s">
        <v>59</v>
      </c>
      <c r="B549" s="13" t="str">
        <f>IFERROR(__xludf.DUMMYFUNCTION("REGEXREPLACE(A549, ""\d"", """")"),"         Липецкая область")</f>
        <v>         Липецкая область</v>
      </c>
      <c r="C549" s="14" t="str">
        <f t="shared" si="15"/>
        <v>Липецкая область</v>
      </c>
      <c r="D549" s="3">
        <f t="shared" si="16"/>
        <v>2</v>
      </c>
      <c r="E549" s="15" t="s">
        <v>45</v>
      </c>
      <c r="F549" s="13" t="str">
        <f>IFERROR(__xludf.DUMMYFUNCTION("REGEXEXTRACT(E549, ""[А-Яа-я].*"")"),"Самоубийство")</f>
        <v>Самоубийство</v>
      </c>
      <c r="G549" s="16">
        <f t="shared" si="17"/>
        <v>2</v>
      </c>
      <c r="H549" s="13" t="s">
        <v>28</v>
      </c>
      <c r="I549" s="13" t="str">
        <f>IFERROR(__xludf.DUMMYFUNCTION("REGEXREPLACE(H549, "".*\s"", """")"),"человек")</f>
        <v>человек</v>
      </c>
      <c r="J549" s="13" t="s">
        <v>29</v>
      </c>
      <c r="K549" s="17" t="str">
        <f>IFERROR(__xludf.DUMMYFUNCTION("REGEXREPLACE(J549, ""^[\d\s]+"", """")"),"значение показателя за год")</f>
        <v>значение показателя за год</v>
      </c>
      <c r="L549" s="16">
        <f t="shared" si="18"/>
        <v>2</v>
      </c>
      <c r="M549" s="13" t="s">
        <v>30</v>
      </c>
      <c r="N549" s="13" t="str">
        <f>IFERROR(__xludf.DUMMYFUNCTION("REGEXEXTRACT(M549, "" (.+)$"")"),"все население")</f>
        <v>все население</v>
      </c>
      <c r="O549" s="18">
        <v>219.0</v>
      </c>
      <c r="P549" s="18">
        <v>228.0</v>
      </c>
      <c r="Q549" s="18">
        <v>184.0</v>
      </c>
      <c r="R549" s="18">
        <v>180.0</v>
      </c>
      <c r="S549" s="18">
        <v>153.0</v>
      </c>
      <c r="T549" s="18">
        <v>125.0</v>
      </c>
      <c r="U549" s="18">
        <v>27.0</v>
      </c>
      <c r="V549" s="18">
        <v>20.0</v>
      </c>
      <c r="W549" s="18">
        <v>24.0</v>
      </c>
      <c r="X549" s="18">
        <v>22.0</v>
      </c>
      <c r="Y549" s="18">
        <v>16.0</v>
      </c>
      <c r="Z549" s="19">
        <f t="shared" si="6"/>
        <v>1198</v>
      </c>
      <c r="AA549" s="19" t="str">
        <f t="shared" si="19"/>
        <v/>
      </c>
      <c r="AB549" s="19" t="str">
        <f t="shared" si="8"/>
        <v/>
      </c>
      <c r="AC549" s="19">
        <f t="shared" si="20"/>
        <v>108.9090909</v>
      </c>
      <c r="AD549" s="19">
        <f t="shared" si="21"/>
        <v>27.5</v>
      </c>
      <c r="AE549" s="19" t="str">
        <f t="shared" si="22"/>
        <v>Нет моды</v>
      </c>
      <c r="AF549" s="19">
        <f t="shared" si="23"/>
        <v>16</v>
      </c>
      <c r="AG549" s="19">
        <f t="shared" si="24"/>
        <v>228</v>
      </c>
      <c r="AH549" s="20" t="str">
        <f t="shared" si="14"/>
        <v/>
      </c>
      <c r="AI549" s="21"/>
      <c r="AJ549" s="21"/>
      <c r="AK549" s="21"/>
      <c r="AL549" s="22">
        <f t="shared" si="25"/>
        <v>1</v>
      </c>
    </row>
    <row r="550" ht="12.75" customHeight="1">
      <c r="A550" s="13" t="s">
        <v>59</v>
      </c>
      <c r="B550" s="13" t="str">
        <f>IFERROR(__xludf.DUMMYFUNCTION("REGEXREPLACE(A550, ""\d"", """")"),"         Липецкая область")</f>
        <v>         Липецкая область</v>
      </c>
      <c r="C550" s="14" t="str">
        <f t="shared" si="15"/>
        <v>Липецкая область</v>
      </c>
      <c r="D550" s="3">
        <f t="shared" si="16"/>
        <v>2</v>
      </c>
      <c r="E550" s="15" t="s">
        <v>45</v>
      </c>
      <c r="F550" s="13" t="str">
        <f>IFERROR(__xludf.DUMMYFUNCTION("REGEXEXTRACT(E550, ""[А-Яа-я].*"")"),"Самоубийство")</f>
        <v>Самоубийство</v>
      </c>
      <c r="G550" s="16">
        <f t="shared" si="17"/>
        <v>2</v>
      </c>
      <c r="H550" s="13" t="s">
        <v>28</v>
      </c>
      <c r="I550" s="13" t="str">
        <f>IFERROR(__xludf.DUMMYFUNCTION("REGEXREPLACE(H550, "".*\s"", """")"),"человек")</f>
        <v>человек</v>
      </c>
      <c r="J550" s="13" t="s">
        <v>29</v>
      </c>
      <c r="K550" s="17" t="str">
        <f>IFERROR(__xludf.DUMMYFUNCTION("REGEXREPLACE(J550, ""^[\d\s]+"", """")"),"значение показателя за год")</f>
        <v>значение показателя за год</v>
      </c>
      <c r="L550" s="16">
        <f t="shared" si="18"/>
        <v>2</v>
      </c>
      <c r="M550" s="13" t="s">
        <v>31</v>
      </c>
      <c r="N550" s="13" t="str">
        <f>IFERROR(__xludf.DUMMYFUNCTION("REGEXEXTRACT(M550, "" (.+)$"")"),"городское население")</f>
        <v>городское население</v>
      </c>
      <c r="O550" s="18">
        <v>102.0</v>
      </c>
      <c r="P550" s="18">
        <v>120.0</v>
      </c>
      <c r="Q550" s="18">
        <v>95.0</v>
      </c>
      <c r="R550" s="18">
        <v>89.0</v>
      </c>
      <c r="S550" s="18">
        <v>77.0</v>
      </c>
      <c r="T550" s="18">
        <v>75.0</v>
      </c>
      <c r="U550" s="18">
        <v>10.0</v>
      </c>
      <c r="V550" s="18">
        <v>5.0</v>
      </c>
      <c r="W550" s="18">
        <v>6.0</v>
      </c>
      <c r="X550" s="18">
        <v>11.0</v>
      </c>
      <c r="Y550" s="18">
        <v>9.0</v>
      </c>
      <c r="Z550" s="19" t="str">
        <f t="shared" si="6"/>
        <v/>
      </c>
      <c r="AA550" s="19">
        <f t="shared" si="19"/>
        <v>599</v>
      </c>
      <c r="AB550" s="19" t="str">
        <f t="shared" si="8"/>
        <v/>
      </c>
      <c r="AC550" s="19">
        <f t="shared" si="20"/>
        <v>54.45454545</v>
      </c>
      <c r="AD550" s="19">
        <f t="shared" si="21"/>
        <v>76</v>
      </c>
      <c r="AE550" s="19" t="str">
        <f t="shared" si="22"/>
        <v>Нет моды</v>
      </c>
      <c r="AF550" s="19">
        <f t="shared" si="23"/>
        <v>5</v>
      </c>
      <c r="AG550" s="19">
        <f t="shared" si="24"/>
        <v>120</v>
      </c>
      <c r="AH550" s="20" t="str">
        <f t="shared" si="14"/>
        <v/>
      </c>
      <c r="AI550" s="21"/>
      <c r="AJ550" s="21"/>
      <c r="AK550" s="21"/>
      <c r="AL550" s="22">
        <f t="shared" si="25"/>
        <v>1</v>
      </c>
    </row>
    <row r="551" ht="12.75" customHeight="1">
      <c r="A551" s="13" t="s">
        <v>59</v>
      </c>
      <c r="B551" s="13" t="str">
        <f>IFERROR(__xludf.DUMMYFUNCTION("REGEXREPLACE(A551, ""\d"", """")"),"         Липецкая область")</f>
        <v>         Липецкая область</v>
      </c>
      <c r="C551" s="14" t="str">
        <f t="shared" si="15"/>
        <v>Липецкая область</v>
      </c>
      <c r="D551" s="3">
        <f t="shared" si="16"/>
        <v>2</v>
      </c>
      <c r="E551" s="15" t="s">
        <v>45</v>
      </c>
      <c r="F551" s="13" t="str">
        <f>IFERROR(__xludf.DUMMYFUNCTION("REGEXEXTRACT(E551, ""[А-Яа-я].*"")"),"Самоубийство")</f>
        <v>Самоубийство</v>
      </c>
      <c r="G551" s="16">
        <f t="shared" si="17"/>
        <v>2</v>
      </c>
      <c r="H551" s="13" t="s">
        <v>28</v>
      </c>
      <c r="I551" s="13" t="str">
        <f>IFERROR(__xludf.DUMMYFUNCTION("REGEXREPLACE(H551, "".*\s"", """")"),"человек")</f>
        <v>человек</v>
      </c>
      <c r="J551" s="13" t="s">
        <v>29</v>
      </c>
      <c r="K551" s="17" t="str">
        <f>IFERROR(__xludf.DUMMYFUNCTION("REGEXREPLACE(J551, ""^[\d\s]+"", """")"),"значение показателя за год")</f>
        <v>значение показателя за год</v>
      </c>
      <c r="L551" s="16">
        <f t="shared" si="18"/>
        <v>2</v>
      </c>
      <c r="M551" s="13" t="s">
        <v>32</v>
      </c>
      <c r="N551" s="13" t="str">
        <f>IFERROR(__xludf.DUMMYFUNCTION("REGEXEXTRACT(M551, "" (.+)$"")"),"сельское население")</f>
        <v>сельское население</v>
      </c>
      <c r="O551" s="18">
        <v>117.0</v>
      </c>
      <c r="P551" s="18">
        <v>108.0</v>
      </c>
      <c r="Q551" s="18">
        <v>89.0</v>
      </c>
      <c r="R551" s="18">
        <v>91.0</v>
      </c>
      <c r="S551" s="18">
        <v>76.0</v>
      </c>
      <c r="T551" s="18">
        <v>50.0</v>
      </c>
      <c r="U551" s="18">
        <v>17.0</v>
      </c>
      <c r="V551" s="18">
        <v>15.0</v>
      </c>
      <c r="W551" s="18">
        <v>18.0</v>
      </c>
      <c r="X551" s="18">
        <v>11.0</v>
      </c>
      <c r="Y551" s="18">
        <v>7.0</v>
      </c>
      <c r="Z551" s="19" t="str">
        <f t="shared" si="6"/>
        <v/>
      </c>
      <c r="AA551" s="19" t="str">
        <f t="shared" si="19"/>
        <v/>
      </c>
      <c r="AB551" s="19">
        <f t="shared" si="8"/>
        <v>599</v>
      </c>
      <c r="AC551" s="19">
        <f t="shared" si="20"/>
        <v>54.45454545</v>
      </c>
      <c r="AD551" s="19">
        <f t="shared" si="21"/>
        <v>62.5</v>
      </c>
      <c r="AE551" s="19" t="str">
        <f t="shared" si="22"/>
        <v>Нет моды</v>
      </c>
      <c r="AF551" s="19">
        <f t="shared" si="23"/>
        <v>7</v>
      </c>
      <c r="AG551" s="19">
        <f t="shared" si="24"/>
        <v>117</v>
      </c>
      <c r="AH551" s="20" t="str">
        <f t="shared" si="14"/>
        <v>Город: 50%; Село: 50%</v>
      </c>
      <c r="AI551" s="21"/>
      <c r="AJ551" s="21"/>
      <c r="AK551" s="21"/>
      <c r="AL551" s="22">
        <f t="shared" si="25"/>
        <v>1</v>
      </c>
    </row>
    <row r="552" ht="12.75" customHeight="1">
      <c r="A552" s="13" t="s">
        <v>59</v>
      </c>
      <c r="B552" s="13" t="str">
        <f>IFERROR(__xludf.DUMMYFUNCTION("REGEXREPLACE(A552, ""\d"", """")"),"         Липецкая область")</f>
        <v>         Липецкая область</v>
      </c>
      <c r="C552" s="14" t="str">
        <f t="shared" si="15"/>
        <v>Липецкая область</v>
      </c>
      <c r="D552" s="3">
        <f t="shared" si="16"/>
        <v>2</v>
      </c>
      <c r="E552" s="15" t="s">
        <v>46</v>
      </c>
      <c r="F552" s="13" t="str">
        <f>IFERROR(__xludf.DUMMYFUNCTION("REGEXEXTRACT(E552, ""[А-Яа-я].*"")"),"Случ.отравл.алкоголем")</f>
        <v>Случ.отравл.алкоголем</v>
      </c>
      <c r="G552" s="16">
        <f t="shared" si="17"/>
        <v>2</v>
      </c>
      <c r="H552" s="13" t="s">
        <v>28</v>
      </c>
      <c r="I552" s="13" t="str">
        <f>IFERROR(__xludf.DUMMYFUNCTION("REGEXREPLACE(H552, "".*\s"", """")"),"человек")</f>
        <v>человек</v>
      </c>
      <c r="J552" s="13" t="s">
        <v>29</v>
      </c>
      <c r="K552" s="17" t="str">
        <f>IFERROR(__xludf.DUMMYFUNCTION("REGEXREPLACE(J552, ""^[\d\s]+"", """")"),"значение показателя за год")</f>
        <v>значение показателя за год</v>
      </c>
      <c r="L552" s="16">
        <f t="shared" si="18"/>
        <v>2</v>
      </c>
      <c r="M552" s="13" t="s">
        <v>30</v>
      </c>
      <c r="N552" s="13" t="str">
        <f>IFERROR(__xludf.DUMMYFUNCTION("REGEXEXTRACT(M552, "" (.+)$"")"),"все население")</f>
        <v>все население</v>
      </c>
      <c r="O552" s="18">
        <v>195.0</v>
      </c>
      <c r="P552" s="18">
        <v>240.0</v>
      </c>
      <c r="Q552" s="18">
        <v>238.0</v>
      </c>
      <c r="R552" s="18">
        <v>204.0</v>
      </c>
      <c r="S552" s="18">
        <v>106.0</v>
      </c>
      <c r="T552" s="18">
        <v>3.0</v>
      </c>
      <c r="U552" s="18">
        <v>7.0</v>
      </c>
      <c r="V552" s="18">
        <v>11.0</v>
      </c>
      <c r="W552" s="18">
        <v>6.0</v>
      </c>
      <c r="X552" s="18">
        <v>8.0</v>
      </c>
      <c r="Y552" s="18">
        <v>7.0</v>
      </c>
      <c r="Z552" s="19">
        <f t="shared" si="6"/>
        <v>1025</v>
      </c>
      <c r="AA552" s="19" t="str">
        <f t="shared" si="19"/>
        <v/>
      </c>
      <c r="AB552" s="19" t="str">
        <f t="shared" si="8"/>
        <v/>
      </c>
      <c r="AC552" s="19">
        <f t="shared" si="20"/>
        <v>93.18181818</v>
      </c>
      <c r="AD552" s="19">
        <f t="shared" si="21"/>
        <v>34</v>
      </c>
      <c r="AE552" s="19" t="str">
        <f t="shared" si="22"/>
        <v>Нет моды</v>
      </c>
      <c r="AF552" s="19">
        <f t="shared" si="23"/>
        <v>3</v>
      </c>
      <c r="AG552" s="19">
        <f t="shared" si="24"/>
        <v>240</v>
      </c>
      <c r="AH552" s="20" t="str">
        <f t="shared" si="14"/>
        <v/>
      </c>
      <c r="AI552" s="21"/>
      <c r="AJ552" s="21"/>
      <c r="AK552" s="21"/>
      <c r="AL552" s="22">
        <f t="shared" si="25"/>
        <v>1</v>
      </c>
    </row>
    <row r="553" ht="12.75" customHeight="1">
      <c r="A553" s="13" t="s">
        <v>59</v>
      </c>
      <c r="B553" s="13" t="str">
        <f>IFERROR(__xludf.DUMMYFUNCTION("REGEXREPLACE(A553, ""\d"", """")"),"         Липецкая область")</f>
        <v>         Липецкая область</v>
      </c>
      <c r="C553" s="14" t="str">
        <f t="shared" si="15"/>
        <v>Липецкая область</v>
      </c>
      <c r="D553" s="3">
        <f t="shared" si="16"/>
        <v>2</v>
      </c>
      <c r="E553" s="15" t="s">
        <v>46</v>
      </c>
      <c r="F553" s="13" t="str">
        <f>IFERROR(__xludf.DUMMYFUNCTION("REGEXEXTRACT(E553, ""[А-Яа-я].*"")"),"Случ.отравл.алкоголем")</f>
        <v>Случ.отравл.алкоголем</v>
      </c>
      <c r="G553" s="16">
        <f t="shared" si="17"/>
        <v>2</v>
      </c>
      <c r="H553" s="13" t="s">
        <v>28</v>
      </c>
      <c r="I553" s="13" t="str">
        <f>IFERROR(__xludf.DUMMYFUNCTION("REGEXREPLACE(H553, "".*\s"", """")"),"человек")</f>
        <v>человек</v>
      </c>
      <c r="J553" s="13" t="s">
        <v>29</v>
      </c>
      <c r="K553" s="17" t="str">
        <f>IFERROR(__xludf.DUMMYFUNCTION("REGEXREPLACE(J553, ""^[\d\s]+"", """")"),"значение показателя за год")</f>
        <v>значение показателя за год</v>
      </c>
      <c r="L553" s="16">
        <f t="shared" si="18"/>
        <v>2</v>
      </c>
      <c r="M553" s="13" t="s">
        <v>31</v>
      </c>
      <c r="N553" s="13" t="str">
        <f>IFERROR(__xludf.DUMMYFUNCTION("REGEXEXTRACT(M553, "" (.+)$"")"),"городское население")</f>
        <v>городское население</v>
      </c>
      <c r="O553" s="18">
        <v>107.0</v>
      </c>
      <c r="P553" s="18">
        <v>162.0</v>
      </c>
      <c r="Q553" s="18">
        <v>137.0</v>
      </c>
      <c r="R553" s="18">
        <v>136.0</v>
      </c>
      <c r="S553" s="18">
        <v>62.0</v>
      </c>
      <c r="T553" s="18">
        <v>0.0</v>
      </c>
      <c r="U553" s="18">
        <v>3.0</v>
      </c>
      <c r="V553" s="18">
        <v>4.0</v>
      </c>
      <c r="W553" s="18">
        <v>2.0</v>
      </c>
      <c r="X553" s="18">
        <v>3.0</v>
      </c>
      <c r="Y553" s="18">
        <v>3.0</v>
      </c>
      <c r="Z553" s="19" t="str">
        <f t="shared" si="6"/>
        <v/>
      </c>
      <c r="AA553" s="19">
        <f t="shared" si="19"/>
        <v>619</v>
      </c>
      <c r="AB553" s="19" t="str">
        <f t="shared" si="8"/>
        <v/>
      </c>
      <c r="AC553" s="19">
        <f t="shared" si="20"/>
        <v>56.27272727</v>
      </c>
      <c r="AD553" s="19">
        <f t="shared" si="21"/>
        <v>9.5</v>
      </c>
      <c r="AE553" s="19" t="str">
        <f t="shared" si="22"/>
        <v>Нет моды</v>
      </c>
      <c r="AF553" s="19">
        <f t="shared" si="23"/>
        <v>0</v>
      </c>
      <c r="AG553" s="19">
        <f t="shared" si="24"/>
        <v>162</v>
      </c>
      <c r="AH553" s="20" t="str">
        <f t="shared" si="14"/>
        <v/>
      </c>
      <c r="AI553" s="21"/>
      <c r="AJ553" s="21"/>
      <c r="AK553" s="21"/>
      <c r="AL553" s="22">
        <f t="shared" si="25"/>
        <v>1</v>
      </c>
    </row>
    <row r="554" ht="12.75" customHeight="1">
      <c r="A554" s="13" t="s">
        <v>59</v>
      </c>
      <c r="B554" s="13" t="str">
        <f>IFERROR(__xludf.DUMMYFUNCTION("REGEXREPLACE(A554, ""\d"", """")"),"         Липецкая область")</f>
        <v>         Липецкая область</v>
      </c>
      <c r="C554" s="14" t="str">
        <f t="shared" si="15"/>
        <v>Липецкая область</v>
      </c>
      <c r="D554" s="3">
        <f t="shared" si="16"/>
        <v>2</v>
      </c>
      <c r="E554" s="15" t="s">
        <v>46</v>
      </c>
      <c r="F554" s="13" t="str">
        <f>IFERROR(__xludf.DUMMYFUNCTION("REGEXEXTRACT(E554, ""[А-Яа-я].*"")"),"Случ.отравл.алкоголем")</f>
        <v>Случ.отравл.алкоголем</v>
      </c>
      <c r="G554" s="16">
        <f t="shared" si="17"/>
        <v>2</v>
      </c>
      <c r="H554" s="13" t="s">
        <v>28</v>
      </c>
      <c r="I554" s="13" t="str">
        <f>IFERROR(__xludf.DUMMYFUNCTION("REGEXREPLACE(H554, "".*\s"", """")"),"человек")</f>
        <v>человек</v>
      </c>
      <c r="J554" s="13" t="s">
        <v>29</v>
      </c>
      <c r="K554" s="17" t="str">
        <f>IFERROR(__xludf.DUMMYFUNCTION("REGEXREPLACE(J554, ""^[\d\s]+"", """")"),"значение показателя за год")</f>
        <v>значение показателя за год</v>
      </c>
      <c r="L554" s="16">
        <f t="shared" si="18"/>
        <v>2</v>
      </c>
      <c r="M554" s="13" t="s">
        <v>32</v>
      </c>
      <c r="N554" s="13" t="str">
        <f>IFERROR(__xludf.DUMMYFUNCTION("REGEXEXTRACT(M554, "" (.+)$"")"),"сельское население")</f>
        <v>сельское население</v>
      </c>
      <c r="O554" s="18">
        <v>88.0</v>
      </c>
      <c r="P554" s="18">
        <v>78.0</v>
      </c>
      <c r="Q554" s="18">
        <v>101.0</v>
      </c>
      <c r="R554" s="18">
        <v>68.0</v>
      </c>
      <c r="S554" s="18">
        <v>44.0</v>
      </c>
      <c r="T554" s="18">
        <v>3.0</v>
      </c>
      <c r="U554" s="18">
        <v>4.0</v>
      </c>
      <c r="V554" s="18">
        <v>7.0</v>
      </c>
      <c r="W554" s="18">
        <v>4.0</v>
      </c>
      <c r="X554" s="18">
        <v>5.0</v>
      </c>
      <c r="Y554" s="18">
        <v>4.0</v>
      </c>
      <c r="Z554" s="19" t="str">
        <f t="shared" si="6"/>
        <v/>
      </c>
      <c r="AA554" s="19" t="str">
        <f t="shared" si="19"/>
        <v/>
      </c>
      <c r="AB554" s="19">
        <f t="shared" si="8"/>
        <v>406</v>
      </c>
      <c r="AC554" s="19">
        <f t="shared" si="20"/>
        <v>36.90909091</v>
      </c>
      <c r="AD554" s="19">
        <f t="shared" si="21"/>
        <v>6</v>
      </c>
      <c r="AE554" s="19" t="str">
        <f t="shared" si="22"/>
        <v>Нет моды</v>
      </c>
      <c r="AF554" s="19">
        <f t="shared" si="23"/>
        <v>3</v>
      </c>
      <c r="AG554" s="19">
        <f t="shared" si="24"/>
        <v>101</v>
      </c>
      <c r="AH554" s="20" t="str">
        <f t="shared" si="14"/>
        <v>Город: 60%; Село: 40%</v>
      </c>
      <c r="AI554" s="21"/>
      <c r="AJ554" s="21"/>
      <c r="AK554" s="21"/>
      <c r="AL554" s="22">
        <f t="shared" si="25"/>
        <v>1</v>
      </c>
    </row>
    <row r="555" ht="12.75" customHeight="1">
      <c r="A555" s="13" t="s">
        <v>59</v>
      </c>
      <c r="B555" s="13" t="str">
        <f>IFERROR(__xludf.DUMMYFUNCTION("REGEXREPLACE(A555, ""\d"", """")"),"         Липецкая область")</f>
        <v>         Липецкая область</v>
      </c>
      <c r="C555" s="14" t="str">
        <f t="shared" si="15"/>
        <v>Липецкая область</v>
      </c>
      <c r="D555" s="3">
        <f t="shared" si="16"/>
        <v>2</v>
      </c>
      <c r="E555" s="15" t="s">
        <v>47</v>
      </c>
      <c r="F555" s="13" t="str">
        <f>IFERROR(__xludf.DUMMYFUNCTION("REGEXEXTRACT(E555, ""[А-Яа-я].*"")"),"транспортные травмы всех видов")</f>
        <v>транспортные травмы всех видов</v>
      </c>
      <c r="G555" s="16">
        <f t="shared" si="17"/>
        <v>2</v>
      </c>
      <c r="H555" s="13" t="s">
        <v>28</v>
      </c>
      <c r="I555" s="13" t="str">
        <f>IFERROR(__xludf.DUMMYFUNCTION("REGEXREPLACE(H555, "".*\s"", """")"),"человек")</f>
        <v>человек</v>
      </c>
      <c r="J555" s="13" t="s">
        <v>29</v>
      </c>
      <c r="K555" s="17" t="str">
        <f>IFERROR(__xludf.DUMMYFUNCTION("REGEXREPLACE(J555, ""^[\d\s]+"", """")"),"значение показателя за год")</f>
        <v>значение показателя за год</v>
      </c>
      <c r="L555" s="16">
        <f t="shared" si="18"/>
        <v>2</v>
      </c>
      <c r="M555" s="13" t="s">
        <v>30</v>
      </c>
      <c r="N555" s="13" t="str">
        <f>IFERROR(__xludf.DUMMYFUNCTION("REGEXEXTRACT(M555, "" (.+)$"")"),"все население")</f>
        <v>все население</v>
      </c>
      <c r="O555" s="18">
        <v>253.0</v>
      </c>
      <c r="P555" s="18">
        <v>298.0</v>
      </c>
      <c r="Q555" s="18">
        <v>218.0</v>
      </c>
      <c r="R555" s="18">
        <v>211.0</v>
      </c>
      <c r="S555" s="23" t="s">
        <v>37</v>
      </c>
      <c r="T555" s="23" t="s">
        <v>37</v>
      </c>
      <c r="U555" s="23" t="s">
        <v>37</v>
      </c>
      <c r="V555" s="23" t="s">
        <v>37</v>
      </c>
      <c r="W555" s="23" t="s">
        <v>37</v>
      </c>
      <c r="X555" s="23" t="s">
        <v>37</v>
      </c>
      <c r="Y555" s="23" t="s">
        <v>37</v>
      </c>
      <c r="Z555" s="19">
        <f t="shared" si="6"/>
        <v>980</v>
      </c>
      <c r="AA555" s="19" t="str">
        <f t="shared" si="19"/>
        <v/>
      </c>
      <c r="AB555" s="19" t="str">
        <f t="shared" si="8"/>
        <v/>
      </c>
      <c r="AC555" s="19">
        <f t="shared" si="20"/>
        <v>245</v>
      </c>
      <c r="AD555" s="19">
        <f t="shared" si="21"/>
        <v>68</v>
      </c>
      <c r="AE555" s="19" t="str">
        <f t="shared" si="22"/>
        <v>Нет моды</v>
      </c>
      <c r="AF555" s="19">
        <f t="shared" si="23"/>
        <v>211</v>
      </c>
      <c r="AG555" s="19">
        <f t="shared" si="24"/>
        <v>298</v>
      </c>
      <c r="AH555" s="20" t="str">
        <f t="shared" si="14"/>
        <v/>
      </c>
      <c r="AI555" s="24"/>
      <c r="AJ555" s="24"/>
      <c r="AK555" s="24"/>
      <c r="AL555" s="22">
        <f t="shared" si="25"/>
        <v>1</v>
      </c>
    </row>
    <row r="556" ht="12.75" customHeight="1">
      <c r="A556" s="13" t="s">
        <v>59</v>
      </c>
      <c r="B556" s="13" t="str">
        <f>IFERROR(__xludf.DUMMYFUNCTION("REGEXREPLACE(A556, ""\d"", """")"),"         Липецкая область")</f>
        <v>         Липецкая область</v>
      </c>
      <c r="C556" s="14" t="str">
        <f t="shared" si="15"/>
        <v>Липецкая область</v>
      </c>
      <c r="D556" s="3">
        <f t="shared" si="16"/>
        <v>2</v>
      </c>
      <c r="E556" s="15" t="s">
        <v>47</v>
      </c>
      <c r="F556" s="13" t="str">
        <f>IFERROR(__xludf.DUMMYFUNCTION("REGEXEXTRACT(E556, ""[А-Яа-я].*"")"),"транспортные травмы всех видов")</f>
        <v>транспортные травмы всех видов</v>
      </c>
      <c r="G556" s="16">
        <f t="shared" si="17"/>
        <v>2</v>
      </c>
      <c r="H556" s="13" t="s">
        <v>28</v>
      </c>
      <c r="I556" s="13" t="str">
        <f>IFERROR(__xludf.DUMMYFUNCTION("REGEXREPLACE(H556, "".*\s"", """")"),"человек")</f>
        <v>человек</v>
      </c>
      <c r="J556" s="13" t="s">
        <v>29</v>
      </c>
      <c r="K556" s="17" t="str">
        <f>IFERROR(__xludf.DUMMYFUNCTION("REGEXREPLACE(J556, ""^[\d\s]+"", """")"),"значение показателя за год")</f>
        <v>значение показателя за год</v>
      </c>
      <c r="L556" s="16">
        <f t="shared" si="18"/>
        <v>2</v>
      </c>
      <c r="M556" s="13" t="s">
        <v>31</v>
      </c>
      <c r="N556" s="13" t="str">
        <f>IFERROR(__xludf.DUMMYFUNCTION("REGEXEXTRACT(M556, "" (.+)$"")"),"городское население")</f>
        <v>городское население</v>
      </c>
      <c r="O556" s="18">
        <v>125.0</v>
      </c>
      <c r="P556" s="18">
        <v>139.0</v>
      </c>
      <c r="Q556" s="18">
        <v>115.0</v>
      </c>
      <c r="R556" s="18">
        <v>108.0</v>
      </c>
      <c r="S556" s="23" t="s">
        <v>37</v>
      </c>
      <c r="T556" s="23" t="s">
        <v>37</v>
      </c>
      <c r="U556" s="23" t="s">
        <v>37</v>
      </c>
      <c r="V556" s="23" t="s">
        <v>37</v>
      </c>
      <c r="W556" s="23" t="s">
        <v>37</v>
      </c>
      <c r="X556" s="23" t="s">
        <v>37</v>
      </c>
      <c r="Y556" s="23" t="s">
        <v>37</v>
      </c>
      <c r="Z556" s="19" t="str">
        <f t="shared" si="6"/>
        <v/>
      </c>
      <c r="AA556" s="19">
        <f t="shared" si="19"/>
        <v>487</v>
      </c>
      <c r="AB556" s="19" t="str">
        <f t="shared" si="8"/>
        <v/>
      </c>
      <c r="AC556" s="19">
        <f t="shared" si="20"/>
        <v>121.75</v>
      </c>
      <c r="AD556" s="19">
        <f t="shared" si="21"/>
        <v>175</v>
      </c>
      <c r="AE556" s="19" t="str">
        <f t="shared" si="22"/>
        <v>Нет моды</v>
      </c>
      <c r="AF556" s="19">
        <f t="shared" si="23"/>
        <v>108</v>
      </c>
      <c r="AG556" s="19">
        <f t="shared" si="24"/>
        <v>139</v>
      </c>
      <c r="AH556" s="20" t="str">
        <f t="shared" si="14"/>
        <v/>
      </c>
      <c r="AI556" s="24"/>
      <c r="AJ556" s="24"/>
      <c r="AK556" s="24"/>
      <c r="AL556" s="22">
        <f t="shared" si="25"/>
        <v>1</v>
      </c>
    </row>
    <row r="557" ht="12.75" customHeight="1">
      <c r="A557" s="13" t="s">
        <v>59</v>
      </c>
      <c r="B557" s="13" t="str">
        <f>IFERROR(__xludf.DUMMYFUNCTION("REGEXREPLACE(A557, ""\d"", """")"),"         Липецкая область")</f>
        <v>         Липецкая область</v>
      </c>
      <c r="C557" s="14" t="str">
        <f t="shared" si="15"/>
        <v>Липецкая область</v>
      </c>
      <c r="D557" s="3">
        <f t="shared" si="16"/>
        <v>2</v>
      </c>
      <c r="E557" s="15" t="s">
        <v>47</v>
      </c>
      <c r="F557" s="13" t="str">
        <f>IFERROR(__xludf.DUMMYFUNCTION("REGEXEXTRACT(E557, ""[А-Яа-я].*"")"),"транспортные травмы всех видов")</f>
        <v>транспортные травмы всех видов</v>
      </c>
      <c r="G557" s="16">
        <f t="shared" si="17"/>
        <v>2</v>
      </c>
      <c r="H557" s="13" t="s">
        <v>28</v>
      </c>
      <c r="I557" s="13" t="str">
        <f>IFERROR(__xludf.DUMMYFUNCTION("REGEXREPLACE(H557, "".*\s"", """")"),"человек")</f>
        <v>человек</v>
      </c>
      <c r="J557" s="13" t="s">
        <v>29</v>
      </c>
      <c r="K557" s="17" t="str">
        <f>IFERROR(__xludf.DUMMYFUNCTION("REGEXREPLACE(J557, ""^[\d\s]+"", """")"),"значение показателя за год")</f>
        <v>значение показателя за год</v>
      </c>
      <c r="L557" s="16">
        <f t="shared" si="18"/>
        <v>2</v>
      </c>
      <c r="M557" s="13" t="s">
        <v>32</v>
      </c>
      <c r="N557" s="13" t="str">
        <f>IFERROR(__xludf.DUMMYFUNCTION("REGEXEXTRACT(M557, "" (.+)$"")"),"сельское население")</f>
        <v>сельское население</v>
      </c>
      <c r="O557" s="18">
        <v>128.0</v>
      </c>
      <c r="P557" s="18">
        <v>159.0</v>
      </c>
      <c r="Q557" s="18">
        <v>103.0</v>
      </c>
      <c r="R557" s="18">
        <v>103.0</v>
      </c>
      <c r="S557" s="23" t="s">
        <v>37</v>
      </c>
      <c r="T557" s="23" t="s">
        <v>37</v>
      </c>
      <c r="U557" s="23" t="s">
        <v>37</v>
      </c>
      <c r="V557" s="23" t="s">
        <v>37</v>
      </c>
      <c r="W557" s="23" t="s">
        <v>37</v>
      </c>
      <c r="X557" s="23" t="s">
        <v>37</v>
      </c>
      <c r="Y557" s="23" t="s">
        <v>37</v>
      </c>
      <c r="Z557" s="19" t="str">
        <f t="shared" si="6"/>
        <v/>
      </c>
      <c r="AA557" s="19" t="str">
        <f t="shared" si="19"/>
        <v/>
      </c>
      <c r="AB557" s="19">
        <f t="shared" si="8"/>
        <v>493</v>
      </c>
      <c r="AC557" s="19">
        <f t="shared" si="20"/>
        <v>123.25</v>
      </c>
      <c r="AD557" s="19">
        <f t="shared" si="21"/>
        <v>120</v>
      </c>
      <c r="AE557" s="19" t="str">
        <f t="shared" si="22"/>
        <v>Нет моды</v>
      </c>
      <c r="AF557" s="19">
        <f t="shared" si="23"/>
        <v>103</v>
      </c>
      <c r="AG557" s="19">
        <f t="shared" si="24"/>
        <v>159</v>
      </c>
      <c r="AH557" s="20" t="str">
        <f t="shared" si="14"/>
        <v>Город: 50%; Село: 50%</v>
      </c>
      <c r="AI557" s="24"/>
      <c r="AJ557" s="24"/>
      <c r="AK557" s="24"/>
      <c r="AL557" s="22">
        <f t="shared" si="25"/>
        <v>1</v>
      </c>
    </row>
    <row r="558" ht="12.75" customHeight="1">
      <c r="A558" s="13" t="s">
        <v>59</v>
      </c>
      <c r="B558" s="13" t="str">
        <f>IFERROR(__xludf.DUMMYFUNCTION("REGEXREPLACE(A558, ""\d"", """")"),"         Липецкая область")</f>
        <v>         Липецкая область</v>
      </c>
      <c r="C558" s="14" t="str">
        <f t="shared" si="15"/>
        <v>Липецкая область</v>
      </c>
      <c r="D558" s="3">
        <f t="shared" si="16"/>
        <v>2</v>
      </c>
      <c r="E558" s="15" t="s">
        <v>48</v>
      </c>
      <c r="F558" s="13" t="str">
        <f>IFERROR(__xludf.DUMMYFUNCTION("REGEXEXTRACT(E558, ""[А-Яа-я].*"")"),"Убийство")</f>
        <v>Убийство</v>
      </c>
      <c r="G558" s="16">
        <f t="shared" si="17"/>
        <v>2</v>
      </c>
      <c r="H558" s="13" t="s">
        <v>28</v>
      </c>
      <c r="I558" s="13" t="str">
        <f>IFERROR(__xludf.DUMMYFUNCTION("REGEXREPLACE(H558, "".*\s"", """")"),"человек")</f>
        <v>человек</v>
      </c>
      <c r="J558" s="13" t="s">
        <v>29</v>
      </c>
      <c r="K558" s="17" t="str">
        <f>IFERROR(__xludf.DUMMYFUNCTION("REGEXREPLACE(J558, ""^[\d\s]+"", """")"),"значение показателя за год")</f>
        <v>значение показателя за год</v>
      </c>
      <c r="L558" s="16">
        <f t="shared" si="18"/>
        <v>2</v>
      </c>
      <c r="M558" s="13" t="s">
        <v>30</v>
      </c>
      <c r="N558" s="13" t="str">
        <f>IFERROR(__xludf.DUMMYFUNCTION("REGEXEXTRACT(M558, "" (.+)$"")"),"все население")</f>
        <v>все население</v>
      </c>
      <c r="O558" s="18">
        <v>102.0</v>
      </c>
      <c r="P558" s="18">
        <v>94.0</v>
      </c>
      <c r="Q558" s="18">
        <v>73.0</v>
      </c>
      <c r="R558" s="18">
        <v>58.0</v>
      </c>
      <c r="S558" s="18">
        <v>62.0</v>
      </c>
      <c r="T558" s="18">
        <v>43.0</v>
      </c>
      <c r="U558" s="18">
        <v>35.0</v>
      </c>
      <c r="V558" s="18">
        <v>36.0</v>
      </c>
      <c r="W558" s="18">
        <v>31.0</v>
      </c>
      <c r="X558" s="18">
        <v>21.0</v>
      </c>
      <c r="Y558" s="18">
        <v>26.0</v>
      </c>
      <c r="Z558" s="19">
        <f t="shared" si="6"/>
        <v>581</v>
      </c>
      <c r="AA558" s="19" t="str">
        <f t="shared" si="19"/>
        <v/>
      </c>
      <c r="AB558" s="19" t="str">
        <f t="shared" si="8"/>
        <v/>
      </c>
      <c r="AC558" s="19">
        <f t="shared" si="20"/>
        <v>52.81818182</v>
      </c>
      <c r="AD558" s="19">
        <f t="shared" si="21"/>
        <v>62</v>
      </c>
      <c r="AE558" s="19" t="str">
        <f t="shared" si="22"/>
        <v>Нет моды</v>
      </c>
      <c r="AF558" s="19">
        <f t="shared" si="23"/>
        <v>21</v>
      </c>
      <c r="AG558" s="19">
        <f t="shared" si="24"/>
        <v>102</v>
      </c>
      <c r="AH558" s="20" t="str">
        <f t="shared" si="14"/>
        <v/>
      </c>
      <c r="AI558" s="21"/>
      <c r="AJ558" s="21"/>
      <c r="AK558" s="21"/>
      <c r="AL558" s="22">
        <f t="shared" si="25"/>
        <v>1</v>
      </c>
    </row>
    <row r="559" ht="12.75" customHeight="1">
      <c r="A559" s="13" t="s">
        <v>59</v>
      </c>
      <c r="B559" s="13" t="str">
        <f>IFERROR(__xludf.DUMMYFUNCTION("REGEXREPLACE(A559, ""\d"", """")"),"         Липецкая область")</f>
        <v>         Липецкая область</v>
      </c>
      <c r="C559" s="14" t="str">
        <f t="shared" si="15"/>
        <v>Липецкая область</v>
      </c>
      <c r="D559" s="3">
        <f t="shared" si="16"/>
        <v>2</v>
      </c>
      <c r="E559" s="15" t="s">
        <v>48</v>
      </c>
      <c r="F559" s="13" t="str">
        <f>IFERROR(__xludf.DUMMYFUNCTION("REGEXEXTRACT(E559, ""[А-Яа-я].*"")"),"Убийство")</f>
        <v>Убийство</v>
      </c>
      <c r="G559" s="16">
        <f t="shared" si="17"/>
        <v>2</v>
      </c>
      <c r="H559" s="13" t="s">
        <v>28</v>
      </c>
      <c r="I559" s="13" t="str">
        <f>IFERROR(__xludf.DUMMYFUNCTION("REGEXREPLACE(H559, "".*\s"", """")"),"человек")</f>
        <v>человек</v>
      </c>
      <c r="J559" s="13" t="s">
        <v>29</v>
      </c>
      <c r="K559" s="17" t="str">
        <f>IFERROR(__xludf.DUMMYFUNCTION("REGEXREPLACE(J559, ""^[\d\s]+"", """")"),"значение показателя за год")</f>
        <v>значение показателя за год</v>
      </c>
      <c r="L559" s="16">
        <f t="shared" si="18"/>
        <v>2</v>
      </c>
      <c r="M559" s="13" t="s">
        <v>31</v>
      </c>
      <c r="N559" s="13" t="str">
        <f>IFERROR(__xludf.DUMMYFUNCTION("REGEXEXTRACT(M559, "" (.+)$"")"),"городское население")</f>
        <v>городское население</v>
      </c>
      <c r="O559" s="18">
        <v>65.0</v>
      </c>
      <c r="P559" s="18">
        <v>60.0</v>
      </c>
      <c r="Q559" s="18">
        <v>43.0</v>
      </c>
      <c r="R559" s="18">
        <v>29.0</v>
      </c>
      <c r="S559" s="18">
        <v>38.0</v>
      </c>
      <c r="T559" s="18">
        <v>19.0</v>
      </c>
      <c r="U559" s="18">
        <v>21.0</v>
      </c>
      <c r="V559" s="18">
        <v>18.0</v>
      </c>
      <c r="W559" s="18">
        <v>17.0</v>
      </c>
      <c r="X559" s="18">
        <v>11.0</v>
      </c>
      <c r="Y559" s="18">
        <v>15.0</v>
      </c>
      <c r="Z559" s="19" t="str">
        <f t="shared" si="6"/>
        <v/>
      </c>
      <c r="AA559" s="19">
        <f t="shared" si="19"/>
        <v>336</v>
      </c>
      <c r="AB559" s="19" t="str">
        <f t="shared" si="8"/>
        <v/>
      </c>
      <c r="AC559" s="19">
        <f t="shared" si="20"/>
        <v>30.54545455</v>
      </c>
      <c r="AD559" s="19">
        <f t="shared" si="21"/>
        <v>35.5</v>
      </c>
      <c r="AE559" s="19" t="str">
        <f t="shared" si="22"/>
        <v>Нет моды</v>
      </c>
      <c r="AF559" s="19">
        <f t="shared" si="23"/>
        <v>11</v>
      </c>
      <c r="AG559" s="19">
        <f t="shared" si="24"/>
        <v>65</v>
      </c>
      <c r="AH559" s="20" t="str">
        <f t="shared" si="14"/>
        <v/>
      </c>
      <c r="AI559" s="21"/>
      <c r="AJ559" s="21"/>
      <c r="AK559" s="21"/>
      <c r="AL559" s="22">
        <f t="shared" si="25"/>
        <v>1</v>
      </c>
    </row>
    <row r="560" ht="12.75" customHeight="1">
      <c r="A560" s="13" t="s">
        <v>59</v>
      </c>
      <c r="B560" s="13" t="str">
        <f>IFERROR(__xludf.DUMMYFUNCTION("REGEXREPLACE(A560, ""\d"", """")"),"         Липецкая область")</f>
        <v>         Липецкая область</v>
      </c>
      <c r="C560" s="14" t="str">
        <f t="shared" si="15"/>
        <v>Липецкая область</v>
      </c>
      <c r="D560" s="3">
        <f t="shared" si="16"/>
        <v>2</v>
      </c>
      <c r="E560" s="15" t="s">
        <v>48</v>
      </c>
      <c r="F560" s="13" t="str">
        <f>IFERROR(__xludf.DUMMYFUNCTION("REGEXEXTRACT(E560, ""[А-Яа-я].*"")"),"Убийство")</f>
        <v>Убийство</v>
      </c>
      <c r="G560" s="16">
        <f t="shared" si="17"/>
        <v>2</v>
      </c>
      <c r="H560" s="13" t="s">
        <v>28</v>
      </c>
      <c r="I560" s="13" t="str">
        <f>IFERROR(__xludf.DUMMYFUNCTION("REGEXREPLACE(H560, "".*\s"", """")"),"человек")</f>
        <v>человек</v>
      </c>
      <c r="J560" s="13" t="s">
        <v>29</v>
      </c>
      <c r="K560" s="17" t="str">
        <f>IFERROR(__xludf.DUMMYFUNCTION("REGEXREPLACE(J560, ""^[\d\s]+"", """")"),"значение показателя за год")</f>
        <v>значение показателя за год</v>
      </c>
      <c r="L560" s="16">
        <f t="shared" si="18"/>
        <v>2</v>
      </c>
      <c r="M560" s="13" t="s">
        <v>32</v>
      </c>
      <c r="N560" s="13" t="str">
        <f>IFERROR(__xludf.DUMMYFUNCTION("REGEXEXTRACT(M560, "" (.+)$"")"),"сельское население")</f>
        <v>сельское население</v>
      </c>
      <c r="O560" s="18">
        <v>37.0</v>
      </c>
      <c r="P560" s="18">
        <v>34.0</v>
      </c>
      <c r="Q560" s="18">
        <v>30.0</v>
      </c>
      <c r="R560" s="18">
        <v>29.0</v>
      </c>
      <c r="S560" s="18">
        <v>24.0</v>
      </c>
      <c r="T560" s="18">
        <v>24.0</v>
      </c>
      <c r="U560" s="18">
        <v>14.0</v>
      </c>
      <c r="V560" s="18">
        <v>18.0</v>
      </c>
      <c r="W560" s="18">
        <v>14.0</v>
      </c>
      <c r="X560" s="18">
        <v>10.0</v>
      </c>
      <c r="Y560" s="18">
        <v>11.0</v>
      </c>
      <c r="Z560" s="19" t="str">
        <f t="shared" si="6"/>
        <v/>
      </c>
      <c r="AA560" s="19" t="str">
        <f t="shared" si="19"/>
        <v/>
      </c>
      <c r="AB560" s="19">
        <f t="shared" si="8"/>
        <v>245</v>
      </c>
      <c r="AC560" s="19">
        <f t="shared" si="20"/>
        <v>22.27272727</v>
      </c>
      <c r="AD560" s="19">
        <f t="shared" si="21"/>
        <v>22.5</v>
      </c>
      <c r="AE560" s="19" t="str">
        <f t="shared" si="22"/>
        <v>Нет моды</v>
      </c>
      <c r="AF560" s="19">
        <f t="shared" si="23"/>
        <v>10</v>
      </c>
      <c r="AG560" s="19">
        <f t="shared" si="24"/>
        <v>37</v>
      </c>
      <c r="AH560" s="20" t="str">
        <f t="shared" si="14"/>
        <v>Город: 58%; Село: 42%</v>
      </c>
      <c r="AI560" s="21"/>
      <c r="AJ560" s="21"/>
      <c r="AK560" s="21"/>
      <c r="AL560" s="22">
        <f t="shared" si="25"/>
        <v>1</v>
      </c>
    </row>
    <row r="561" ht="12.75" customHeight="1">
      <c r="A561" s="13" t="s">
        <v>59</v>
      </c>
      <c r="B561" s="13" t="str">
        <f>IFERROR(__xludf.DUMMYFUNCTION("REGEXREPLACE(A561, ""\d"", """")"),"         Липецкая область")</f>
        <v>         Липецкая область</v>
      </c>
      <c r="C561" s="14" t="str">
        <f t="shared" si="15"/>
        <v>Липецкая область</v>
      </c>
      <c r="D561" s="3">
        <f t="shared" si="16"/>
        <v>2</v>
      </c>
      <c r="E561" s="15" t="s">
        <v>49</v>
      </c>
      <c r="F561" s="13" t="str">
        <f>IFERROR(__xludf.DUMMYFUNCTION("REGEXEXTRACT(E561, ""[А-Яа-я].*"")"),"Цереброваскулярные болезни")</f>
        <v>Цереброваскулярные болезни</v>
      </c>
      <c r="G561" s="16">
        <f t="shared" si="17"/>
        <v>2</v>
      </c>
      <c r="H561" s="13" t="s">
        <v>28</v>
      </c>
      <c r="I561" s="13" t="str">
        <f>IFERROR(__xludf.DUMMYFUNCTION("REGEXREPLACE(H561, "".*\s"", """")"),"человек")</f>
        <v>человек</v>
      </c>
      <c r="J561" s="13" t="s">
        <v>29</v>
      </c>
      <c r="K561" s="17" t="str">
        <f>IFERROR(__xludf.DUMMYFUNCTION("REGEXREPLACE(J561, ""^[\d\s]+"", """")"),"значение показателя за год")</f>
        <v>значение показателя за год</v>
      </c>
      <c r="L561" s="16">
        <f t="shared" si="18"/>
        <v>2</v>
      </c>
      <c r="M561" s="13" t="s">
        <v>30</v>
      </c>
      <c r="N561" s="13" t="str">
        <f>IFERROR(__xludf.DUMMYFUNCTION("REGEXEXTRACT(M561, "" (.+)$"")"),"все население")</f>
        <v>все население</v>
      </c>
      <c r="O561" s="18">
        <v>2529.0</v>
      </c>
      <c r="P561" s="18">
        <v>2063.0</v>
      </c>
      <c r="Q561" s="18">
        <v>1922.0</v>
      </c>
      <c r="R561" s="18">
        <v>2030.0</v>
      </c>
      <c r="S561" s="18">
        <v>2025.0</v>
      </c>
      <c r="T561" s="18">
        <v>2046.0</v>
      </c>
      <c r="U561" s="18">
        <v>1854.0</v>
      </c>
      <c r="V561" s="18">
        <v>2155.0</v>
      </c>
      <c r="W561" s="18">
        <v>2213.0</v>
      </c>
      <c r="X561" s="18">
        <v>2119.0</v>
      </c>
      <c r="Y561" s="18">
        <v>1976.0</v>
      </c>
      <c r="Z561" s="19">
        <f t="shared" si="6"/>
        <v>22932</v>
      </c>
      <c r="AA561" s="19" t="str">
        <f t="shared" si="19"/>
        <v/>
      </c>
      <c r="AB561" s="19" t="str">
        <f t="shared" si="8"/>
        <v/>
      </c>
      <c r="AC561" s="19">
        <f t="shared" si="20"/>
        <v>2084.727273</v>
      </c>
      <c r="AD561" s="19">
        <f t="shared" si="21"/>
        <v>945.5</v>
      </c>
      <c r="AE561" s="19" t="str">
        <f t="shared" si="22"/>
        <v>Нет моды</v>
      </c>
      <c r="AF561" s="19">
        <f t="shared" si="23"/>
        <v>1854</v>
      </c>
      <c r="AG561" s="19">
        <f t="shared" si="24"/>
        <v>2529</v>
      </c>
      <c r="AH561" s="20" t="str">
        <f t="shared" si="14"/>
        <v/>
      </c>
      <c r="AI561" s="21"/>
      <c r="AJ561" s="21"/>
      <c r="AK561" s="21"/>
      <c r="AL561" s="22">
        <f t="shared" si="25"/>
        <v>1</v>
      </c>
    </row>
    <row r="562" ht="12.75" customHeight="1">
      <c r="A562" s="13" t="s">
        <v>59</v>
      </c>
      <c r="B562" s="13" t="str">
        <f>IFERROR(__xludf.DUMMYFUNCTION("REGEXREPLACE(A562, ""\d"", """")"),"         Липецкая область")</f>
        <v>         Липецкая область</v>
      </c>
      <c r="C562" s="14" t="str">
        <f t="shared" si="15"/>
        <v>Липецкая область</v>
      </c>
      <c r="D562" s="3">
        <f t="shared" si="16"/>
        <v>2</v>
      </c>
      <c r="E562" s="15" t="s">
        <v>49</v>
      </c>
      <c r="F562" s="13" t="str">
        <f>IFERROR(__xludf.DUMMYFUNCTION("REGEXEXTRACT(E562, ""[А-Яа-я].*"")"),"Цереброваскулярные болезни")</f>
        <v>Цереброваскулярные болезни</v>
      </c>
      <c r="G562" s="16">
        <f t="shared" si="17"/>
        <v>2</v>
      </c>
      <c r="H562" s="13" t="s">
        <v>28</v>
      </c>
      <c r="I562" s="13" t="str">
        <f>IFERROR(__xludf.DUMMYFUNCTION("REGEXREPLACE(H562, "".*\s"", """")"),"человек")</f>
        <v>человек</v>
      </c>
      <c r="J562" s="13" t="s">
        <v>29</v>
      </c>
      <c r="K562" s="17" t="str">
        <f>IFERROR(__xludf.DUMMYFUNCTION("REGEXREPLACE(J562, ""^[\d\s]+"", """")"),"значение показателя за год")</f>
        <v>значение показателя за год</v>
      </c>
      <c r="L562" s="16">
        <f t="shared" si="18"/>
        <v>2</v>
      </c>
      <c r="M562" s="13" t="s">
        <v>31</v>
      </c>
      <c r="N562" s="13" t="str">
        <f>IFERROR(__xludf.DUMMYFUNCTION("REGEXEXTRACT(M562, "" (.+)$"")"),"городское население")</f>
        <v>городское население</v>
      </c>
      <c r="O562" s="18">
        <v>1655.0</v>
      </c>
      <c r="P562" s="18">
        <v>1447.0</v>
      </c>
      <c r="Q562" s="18">
        <v>1265.0</v>
      </c>
      <c r="R562" s="18">
        <v>1337.0</v>
      </c>
      <c r="S562" s="18">
        <v>1287.0</v>
      </c>
      <c r="T562" s="18">
        <v>1291.0</v>
      </c>
      <c r="U562" s="18">
        <v>1227.0</v>
      </c>
      <c r="V562" s="18">
        <v>1445.0</v>
      </c>
      <c r="W562" s="18">
        <v>1463.0</v>
      </c>
      <c r="X562" s="18">
        <v>1407.0</v>
      </c>
      <c r="Y562" s="18">
        <v>1302.0</v>
      </c>
      <c r="Z562" s="19" t="str">
        <f t="shared" si="6"/>
        <v/>
      </c>
      <c r="AA562" s="19">
        <f t="shared" si="19"/>
        <v>15126</v>
      </c>
      <c r="AB562" s="19" t="str">
        <f t="shared" si="8"/>
        <v/>
      </c>
      <c r="AC562" s="19">
        <f t="shared" si="20"/>
        <v>1375.090909</v>
      </c>
      <c r="AD562" s="19">
        <f t="shared" si="21"/>
        <v>1754.5</v>
      </c>
      <c r="AE562" s="19" t="str">
        <f t="shared" si="22"/>
        <v>Нет моды</v>
      </c>
      <c r="AF562" s="19">
        <f t="shared" si="23"/>
        <v>1227</v>
      </c>
      <c r="AG562" s="19">
        <f t="shared" si="24"/>
        <v>1655</v>
      </c>
      <c r="AH562" s="20" t="str">
        <f t="shared" si="14"/>
        <v/>
      </c>
      <c r="AI562" s="21"/>
      <c r="AJ562" s="21"/>
      <c r="AK562" s="21"/>
      <c r="AL562" s="22">
        <f t="shared" si="25"/>
        <v>1</v>
      </c>
    </row>
    <row r="563" ht="12.75" customHeight="1">
      <c r="A563" s="13" t="s">
        <v>59</v>
      </c>
      <c r="B563" s="13" t="str">
        <f>IFERROR(__xludf.DUMMYFUNCTION("REGEXREPLACE(A563, ""\d"", """")"),"         Липецкая область")</f>
        <v>         Липецкая область</v>
      </c>
      <c r="C563" s="14" t="str">
        <f t="shared" si="15"/>
        <v>Липецкая область</v>
      </c>
      <c r="D563" s="3">
        <f t="shared" si="16"/>
        <v>2</v>
      </c>
      <c r="E563" s="15" t="s">
        <v>49</v>
      </c>
      <c r="F563" s="13" t="str">
        <f>IFERROR(__xludf.DUMMYFUNCTION("REGEXEXTRACT(E563, ""[А-Яа-я].*"")"),"Цереброваскулярные болезни")</f>
        <v>Цереброваскулярные болезни</v>
      </c>
      <c r="G563" s="16">
        <f t="shared" si="17"/>
        <v>2</v>
      </c>
      <c r="H563" s="13" t="s">
        <v>28</v>
      </c>
      <c r="I563" s="13" t="str">
        <f>IFERROR(__xludf.DUMMYFUNCTION("REGEXREPLACE(H563, "".*\s"", """")"),"человек")</f>
        <v>человек</v>
      </c>
      <c r="J563" s="13" t="s">
        <v>29</v>
      </c>
      <c r="K563" s="17" t="str">
        <f>IFERROR(__xludf.DUMMYFUNCTION("REGEXREPLACE(J563, ""^[\d\s]+"", """")"),"значение показателя за год")</f>
        <v>значение показателя за год</v>
      </c>
      <c r="L563" s="16">
        <f t="shared" si="18"/>
        <v>2</v>
      </c>
      <c r="M563" s="13" t="s">
        <v>32</v>
      </c>
      <c r="N563" s="13" t="str">
        <f>IFERROR(__xludf.DUMMYFUNCTION("REGEXEXTRACT(M563, "" (.+)$"")"),"сельское население")</f>
        <v>сельское население</v>
      </c>
      <c r="O563" s="18">
        <v>874.0</v>
      </c>
      <c r="P563" s="18">
        <v>616.0</v>
      </c>
      <c r="Q563" s="18">
        <v>657.0</v>
      </c>
      <c r="R563" s="18">
        <v>693.0</v>
      </c>
      <c r="S563" s="18">
        <v>738.0</v>
      </c>
      <c r="T563" s="18">
        <v>755.0</v>
      </c>
      <c r="U563" s="18">
        <v>627.0</v>
      </c>
      <c r="V563" s="18">
        <v>710.0</v>
      </c>
      <c r="W563" s="18">
        <v>750.0</v>
      </c>
      <c r="X563" s="18">
        <v>712.0</v>
      </c>
      <c r="Y563" s="18">
        <v>674.0</v>
      </c>
      <c r="Z563" s="19" t="str">
        <f t="shared" si="6"/>
        <v/>
      </c>
      <c r="AA563" s="19" t="str">
        <f t="shared" si="19"/>
        <v/>
      </c>
      <c r="AB563" s="19">
        <f t="shared" si="8"/>
        <v>7806</v>
      </c>
      <c r="AC563" s="19">
        <f t="shared" si="20"/>
        <v>709.6363636</v>
      </c>
      <c r="AD563" s="19">
        <f t="shared" si="21"/>
        <v>1050.5</v>
      </c>
      <c r="AE563" s="19" t="str">
        <f t="shared" si="22"/>
        <v>Нет моды</v>
      </c>
      <c r="AF563" s="19">
        <f t="shared" si="23"/>
        <v>616</v>
      </c>
      <c r="AG563" s="19">
        <f t="shared" si="24"/>
        <v>874</v>
      </c>
      <c r="AH563" s="20" t="str">
        <f t="shared" si="14"/>
        <v>Город: 66%; Село: 34%</v>
      </c>
      <c r="AI563" s="21"/>
      <c r="AJ563" s="21"/>
      <c r="AK563" s="21"/>
      <c r="AL563" s="22">
        <f t="shared" si="25"/>
        <v>1</v>
      </c>
    </row>
    <row r="564" ht="12.75" customHeight="1">
      <c r="A564" s="13" t="s">
        <v>60</v>
      </c>
      <c r="B564" s="13" t="str">
        <f>IFERROR(__xludf.DUMMYFUNCTION("REGEXREPLACE(A564, ""\d"", """")"),"         Московская область")</f>
        <v>         Московская область</v>
      </c>
      <c r="C564" s="14" t="str">
        <f t="shared" si="15"/>
        <v>Московская область</v>
      </c>
      <c r="D564" s="3">
        <f t="shared" si="16"/>
        <v>2</v>
      </c>
      <c r="E564" s="15" t="s">
        <v>27</v>
      </c>
      <c r="F564" s="13" t="str">
        <f>IFERROR(__xludf.DUMMYFUNCTION("REGEXEXTRACT(E564, ""[А-Яа-я].*"")"),"Болезни органов дыхания")</f>
        <v>Болезни органов дыхания</v>
      </c>
      <c r="G564" s="16">
        <f t="shared" si="17"/>
        <v>2</v>
      </c>
      <c r="H564" s="13" t="s">
        <v>28</v>
      </c>
      <c r="I564" s="13" t="str">
        <f>IFERROR(__xludf.DUMMYFUNCTION("REGEXREPLACE(H564, "".*\s"", """")"),"человек")</f>
        <v>человек</v>
      </c>
      <c r="J564" s="13" t="s">
        <v>29</v>
      </c>
      <c r="K564" s="17" t="str">
        <f>IFERROR(__xludf.DUMMYFUNCTION("REGEXREPLACE(J564, ""^[\d\s]+"", """")"),"значение показателя за год")</f>
        <v>значение показателя за год</v>
      </c>
      <c r="L564" s="16">
        <f t="shared" si="18"/>
        <v>2</v>
      </c>
      <c r="M564" s="13" t="s">
        <v>30</v>
      </c>
      <c r="N564" s="13" t="str">
        <f>IFERROR(__xludf.DUMMYFUNCTION("REGEXEXTRACT(M564, "" (.+)$"")"),"все население")</f>
        <v>все население</v>
      </c>
      <c r="O564" s="18">
        <v>2980.0</v>
      </c>
      <c r="P564" s="18">
        <v>3489.0</v>
      </c>
      <c r="Q564" s="18">
        <v>3549.0</v>
      </c>
      <c r="R564" s="18">
        <v>3761.0</v>
      </c>
      <c r="S564" s="18">
        <v>3003.0</v>
      </c>
      <c r="T564" s="18">
        <v>2350.0</v>
      </c>
      <c r="U564" s="18">
        <v>2363.0</v>
      </c>
      <c r="V564" s="18">
        <v>3135.0</v>
      </c>
      <c r="W564" s="18">
        <v>2900.0</v>
      </c>
      <c r="X564" s="18">
        <v>3723.0</v>
      </c>
      <c r="Y564" s="18">
        <v>3803.0</v>
      </c>
      <c r="Z564" s="19">
        <f t="shared" si="6"/>
        <v>35056</v>
      </c>
      <c r="AA564" s="19" t="str">
        <f t="shared" si="19"/>
        <v/>
      </c>
      <c r="AB564" s="19" t="str">
        <f t="shared" si="8"/>
        <v/>
      </c>
      <c r="AC564" s="19">
        <f t="shared" si="20"/>
        <v>3186.909091</v>
      </c>
      <c r="AD564" s="19">
        <f t="shared" si="21"/>
        <v>1612</v>
      </c>
      <c r="AE564" s="19" t="str">
        <f t="shared" si="22"/>
        <v>Нет моды</v>
      </c>
      <c r="AF564" s="19">
        <f t="shared" si="23"/>
        <v>2350</v>
      </c>
      <c r="AG564" s="19">
        <f t="shared" si="24"/>
        <v>3803</v>
      </c>
      <c r="AH564" s="20" t="str">
        <f t="shared" si="14"/>
        <v/>
      </c>
      <c r="AI564" s="21"/>
      <c r="AJ564" s="21"/>
      <c r="AK564" s="21"/>
      <c r="AL564" s="22">
        <f t="shared" si="25"/>
        <v>1</v>
      </c>
    </row>
    <row r="565" ht="12.75" customHeight="1">
      <c r="A565" s="13" t="s">
        <v>60</v>
      </c>
      <c r="B565" s="13" t="str">
        <f>IFERROR(__xludf.DUMMYFUNCTION("REGEXREPLACE(A565, ""\d"", """")"),"         Московская область")</f>
        <v>         Московская область</v>
      </c>
      <c r="C565" s="14" t="str">
        <f t="shared" si="15"/>
        <v>Московская область</v>
      </c>
      <c r="D565" s="3">
        <f t="shared" si="16"/>
        <v>2</v>
      </c>
      <c r="E565" s="15" t="s">
        <v>27</v>
      </c>
      <c r="F565" s="13" t="str">
        <f>IFERROR(__xludf.DUMMYFUNCTION("REGEXEXTRACT(E565, ""[А-Яа-я].*"")"),"Болезни органов дыхания")</f>
        <v>Болезни органов дыхания</v>
      </c>
      <c r="G565" s="16">
        <f t="shared" si="17"/>
        <v>2</v>
      </c>
      <c r="H565" s="13" t="s">
        <v>28</v>
      </c>
      <c r="I565" s="13" t="str">
        <f>IFERROR(__xludf.DUMMYFUNCTION("REGEXREPLACE(H565, "".*\s"", """")"),"человек")</f>
        <v>человек</v>
      </c>
      <c r="J565" s="13" t="s">
        <v>29</v>
      </c>
      <c r="K565" s="17" t="str">
        <f>IFERROR(__xludf.DUMMYFUNCTION("REGEXREPLACE(J565, ""^[\d\s]+"", """")"),"значение показателя за год")</f>
        <v>значение показателя за год</v>
      </c>
      <c r="L565" s="16">
        <f t="shared" si="18"/>
        <v>2</v>
      </c>
      <c r="M565" s="13" t="s">
        <v>31</v>
      </c>
      <c r="N565" s="13" t="str">
        <f>IFERROR(__xludf.DUMMYFUNCTION("REGEXEXTRACT(M565, "" (.+)$"")"),"городское население")</f>
        <v>городское население</v>
      </c>
      <c r="O565" s="18">
        <v>2486.0</v>
      </c>
      <c r="P565" s="18">
        <v>2883.0</v>
      </c>
      <c r="Q565" s="18">
        <v>2882.0</v>
      </c>
      <c r="R565" s="18">
        <v>3024.0</v>
      </c>
      <c r="S565" s="18">
        <v>2412.0</v>
      </c>
      <c r="T565" s="18">
        <v>1916.0</v>
      </c>
      <c r="U565" s="18">
        <v>1895.0</v>
      </c>
      <c r="V565" s="18">
        <v>2644.0</v>
      </c>
      <c r="W565" s="18">
        <v>2348.0</v>
      </c>
      <c r="X565" s="18">
        <v>3017.0</v>
      </c>
      <c r="Y565" s="18">
        <v>3129.0</v>
      </c>
      <c r="Z565" s="19" t="str">
        <f t="shared" si="6"/>
        <v/>
      </c>
      <c r="AA565" s="19">
        <f t="shared" si="19"/>
        <v>28636</v>
      </c>
      <c r="AB565" s="19" t="str">
        <f t="shared" si="8"/>
        <v/>
      </c>
      <c r="AC565" s="19">
        <f t="shared" si="20"/>
        <v>2603.272727</v>
      </c>
      <c r="AD565" s="19">
        <f t="shared" si="21"/>
        <v>2940</v>
      </c>
      <c r="AE565" s="19" t="str">
        <f t="shared" si="22"/>
        <v>Нет моды</v>
      </c>
      <c r="AF565" s="19">
        <f t="shared" si="23"/>
        <v>1895</v>
      </c>
      <c r="AG565" s="19">
        <f t="shared" si="24"/>
        <v>3129</v>
      </c>
      <c r="AH565" s="20" t="str">
        <f t="shared" si="14"/>
        <v/>
      </c>
      <c r="AI565" s="21"/>
      <c r="AJ565" s="21"/>
      <c r="AK565" s="21"/>
      <c r="AL565" s="22">
        <f t="shared" si="25"/>
        <v>1</v>
      </c>
    </row>
    <row r="566" ht="12.75" customHeight="1">
      <c r="A566" s="13" t="s">
        <v>60</v>
      </c>
      <c r="B566" s="13" t="str">
        <f>IFERROR(__xludf.DUMMYFUNCTION("REGEXREPLACE(A566, ""\d"", """")"),"         Московская область")</f>
        <v>         Московская область</v>
      </c>
      <c r="C566" s="14" t="str">
        <f t="shared" si="15"/>
        <v>Московская область</v>
      </c>
      <c r="D566" s="3">
        <f t="shared" si="16"/>
        <v>2</v>
      </c>
      <c r="E566" s="15" t="s">
        <v>27</v>
      </c>
      <c r="F566" s="13" t="str">
        <f>IFERROR(__xludf.DUMMYFUNCTION("REGEXEXTRACT(E566, ""[А-Яа-я].*"")"),"Болезни органов дыхания")</f>
        <v>Болезни органов дыхания</v>
      </c>
      <c r="G566" s="16">
        <f t="shared" si="17"/>
        <v>2</v>
      </c>
      <c r="H566" s="13" t="s">
        <v>28</v>
      </c>
      <c r="I566" s="13" t="str">
        <f>IFERROR(__xludf.DUMMYFUNCTION("REGEXREPLACE(H566, "".*\s"", """")"),"человек")</f>
        <v>человек</v>
      </c>
      <c r="J566" s="13" t="s">
        <v>29</v>
      </c>
      <c r="K566" s="17" t="str">
        <f>IFERROR(__xludf.DUMMYFUNCTION("REGEXREPLACE(J566, ""^[\d\s]+"", """")"),"значение показателя за год")</f>
        <v>значение показателя за год</v>
      </c>
      <c r="L566" s="16">
        <f t="shared" si="18"/>
        <v>2</v>
      </c>
      <c r="M566" s="13" t="s">
        <v>32</v>
      </c>
      <c r="N566" s="13" t="str">
        <f>IFERROR(__xludf.DUMMYFUNCTION("REGEXEXTRACT(M566, "" (.+)$"")"),"сельское население")</f>
        <v>сельское население</v>
      </c>
      <c r="O566" s="18">
        <v>494.0</v>
      </c>
      <c r="P566" s="18">
        <v>606.0</v>
      </c>
      <c r="Q566" s="18">
        <v>667.0</v>
      </c>
      <c r="R566" s="18">
        <v>737.0</v>
      </c>
      <c r="S566" s="18">
        <v>591.0</v>
      </c>
      <c r="T566" s="18">
        <v>434.0</v>
      </c>
      <c r="U566" s="18">
        <v>468.0</v>
      </c>
      <c r="V566" s="18">
        <v>491.0</v>
      </c>
      <c r="W566" s="18">
        <v>552.0</v>
      </c>
      <c r="X566" s="18">
        <v>706.0</v>
      </c>
      <c r="Y566" s="18">
        <v>674.0</v>
      </c>
      <c r="Z566" s="19" t="str">
        <f t="shared" si="6"/>
        <v/>
      </c>
      <c r="AA566" s="19" t="str">
        <f t="shared" si="19"/>
        <v/>
      </c>
      <c r="AB566" s="19">
        <f t="shared" si="8"/>
        <v>6420</v>
      </c>
      <c r="AC566" s="19">
        <f t="shared" si="20"/>
        <v>583.6363636</v>
      </c>
      <c r="AD566" s="19">
        <f t="shared" si="21"/>
        <v>1316</v>
      </c>
      <c r="AE566" s="19" t="str">
        <f t="shared" si="22"/>
        <v>Нет моды</v>
      </c>
      <c r="AF566" s="19">
        <f t="shared" si="23"/>
        <v>434</v>
      </c>
      <c r="AG566" s="19">
        <f t="shared" si="24"/>
        <v>737</v>
      </c>
      <c r="AH566" s="20" t="str">
        <f t="shared" si="14"/>
        <v>Город: 82%; Село: 18%</v>
      </c>
      <c r="AI566" s="21"/>
      <c r="AJ566" s="21"/>
      <c r="AK566" s="21"/>
      <c r="AL566" s="22">
        <f t="shared" si="25"/>
        <v>1</v>
      </c>
    </row>
    <row r="567" ht="12.75" customHeight="1">
      <c r="A567" s="13" t="s">
        <v>60</v>
      </c>
      <c r="B567" s="13" t="str">
        <f>IFERROR(__xludf.DUMMYFUNCTION("REGEXREPLACE(A567, ""\d"", """")"),"         Московская область")</f>
        <v>         Московская область</v>
      </c>
      <c r="C567" s="14" t="str">
        <f t="shared" si="15"/>
        <v>Московская область</v>
      </c>
      <c r="D567" s="3">
        <f t="shared" si="16"/>
        <v>2</v>
      </c>
      <c r="E567" s="15" t="s">
        <v>33</v>
      </c>
      <c r="F567" s="13" t="str">
        <f>IFERROR(__xludf.DUMMYFUNCTION("REGEXEXTRACT(E567, ""[А-Яа-я].*"")"),"Болезни органов пищеварения")</f>
        <v>Болезни органов пищеварения</v>
      </c>
      <c r="G567" s="16">
        <f t="shared" si="17"/>
        <v>2</v>
      </c>
      <c r="H567" s="13" t="s">
        <v>28</v>
      </c>
      <c r="I567" s="13" t="str">
        <f>IFERROR(__xludf.DUMMYFUNCTION("REGEXREPLACE(H567, "".*\s"", """")"),"человек")</f>
        <v>человек</v>
      </c>
      <c r="J567" s="13" t="s">
        <v>29</v>
      </c>
      <c r="K567" s="17" t="str">
        <f>IFERROR(__xludf.DUMMYFUNCTION("REGEXREPLACE(J567, ""^[\d\s]+"", """")"),"значение показателя за год")</f>
        <v>значение показателя за год</v>
      </c>
      <c r="L567" s="16">
        <f t="shared" si="18"/>
        <v>2</v>
      </c>
      <c r="M567" s="13" t="s">
        <v>30</v>
      </c>
      <c r="N567" s="13" t="str">
        <f>IFERROR(__xludf.DUMMYFUNCTION("REGEXEXTRACT(M567, "" (.+)$"")"),"все население")</f>
        <v>все население</v>
      </c>
      <c r="O567" s="18">
        <v>4543.0</v>
      </c>
      <c r="P567" s="18">
        <v>4733.0</v>
      </c>
      <c r="Q567" s="18">
        <v>5074.0</v>
      </c>
      <c r="R567" s="18">
        <v>5604.0</v>
      </c>
      <c r="S567" s="18">
        <v>5483.0</v>
      </c>
      <c r="T567" s="18">
        <v>5102.0</v>
      </c>
      <c r="U567" s="18">
        <v>5158.0</v>
      </c>
      <c r="V567" s="18">
        <v>5852.0</v>
      </c>
      <c r="W567" s="18">
        <v>5612.0</v>
      </c>
      <c r="X567" s="18">
        <v>6082.0</v>
      </c>
      <c r="Y567" s="18">
        <v>6670.0</v>
      </c>
      <c r="Z567" s="19">
        <f t="shared" si="6"/>
        <v>59913</v>
      </c>
      <c r="AA567" s="19" t="str">
        <f t="shared" si="19"/>
        <v/>
      </c>
      <c r="AB567" s="19" t="str">
        <f t="shared" si="8"/>
        <v/>
      </c>
      <c r="AC567" s="19">
        <f t="shared" si="20"/>
        <v>5446.636364</v>
      </c>
      <c r="AD567" s="19">
        <f t="shared" si="21"/>
        <v>2640</v>
      </c>
      <c r="AE567" s="19" t="str">
        <f t="shared" si="22"/>
        <v>Нет моды</v>
      </c>
      <c r="AF567" s="19">
        <f t="shared" si="23"/>
        <v>4543</v>
      </c>
      <c r="AG567" s="19">
        <f t="shared" si="24"/>
        <v>6670</v>
      </c>
      <c r="AH567" s="20" t="str">
        <f t="shared" si="14"/>
        <v/>
      </c>
      <c r="AI567" s="21"/>
      <c r="AJ567" s="21"/>
      <c r="AK567" s="21"/>
      <c r="AL567" s="22">
        <f t="shared" si="25"/>
        <v>1</v>
      </c>
    </row>
    <row r="568" ht="12.75" customHeight="1">
      <c r="A568" s="13" t="s">
        <v>60</v>
      </c>
      <c r="B568" s="13" t="str">
        <f>IFERROR(__xludf.DUMMYFUNCTION("REGEXREPLACE(A568, ""\d"", """")"),"         Московская область")</f>
        <v>         Московская область</v>
      </c>
      <c r="C568" s="14" t="str">
        <f t="shared" si="15"/>
        <v>Московская область</v>
      </c>
      <c r="D568" s="3">
        <f t="shared" si="16"/>
        <v>2</v>
      </c>
      <c r="E568" s="15" t="s">
        <v>33</v>
      </c>
      <c r="F568" s="13" t="str">
        <f>IFERROR(__xludf.DUMMYFUNCTION("REGEXEXTRACT(E568, ""[А-Яа-я].*"")"),"Болезни органов пищеварения")</f>
        <v>Болезни органов пищеварения</v>
      </c>
      <c r="G568" s="16">
        <f t="shared" si="17"/>
        <v>2</v>
      </c>
      <c r="H568" s="13" t="s">
        <v>28</v>
      </c>
      <c r="I568" s="13" t="str">
        <f>IFERROR(__xludf.DUMMYFUNCTION("REGEXREPLACE(H568, "".*\s"", """")"),"человек")</f>
        <v>человек</v>
      </c>
      <c r="J568" s="13" t="s">
        <v>29</v>
      </c>
      <c r="K568" s="17" t="str">
        <f>IFERROR(__xludf.DUMMYFUNCTION("REGEXREPLACE(J568, ""^[\d\s]+"", """")"),"значение показателя за год")</f>
        <v>значение показателя за год</v>
      </c>
      <c r="L568" s="16">
        <f t="shared" si="18"/>
        <v>2</v>
      </c>
      <c r="M568" s="13" t="s">
        <v>31</v>
      </c>
      <c r="N568" s="13" t="str">
        <f>IFERROR(__xludf.DUMMYFUNCTION("REGEXEXTRACT(M568, "" (.+)$"")"),"городское население")</f>
        <v>городское население</v>
      </c>
      <c r="O568" s="18">
        <v>3874.0</v>
      </c>
      <c r="P568" s="18">
        <v>3968.0</v>
      </c>
      <c r="Q568" s="18">
        <v>4237.0</v>
      </c>
      <c r="R568" s="18">
        <v>4608.0</v>
      </c>
      <c r="S568" s="18">
        <v>4541.0</v>
      </c>
      <c r="T568" s="18">
        <v>4255.0</v>
      </c>
      <c r="U568" s="18">
        <v>4272.0</v>
      </c>
      <c r="V568" s="18">
        <v>4826.0</v>
      </c>
      <c r="W568" s="18">
        <v>4607.0</v>
      </c>
      <c r="X568" s="18">
        <v>5010.0</v>
      </c>
      <c r="Y568" s="18">
        <v>5665.0</v>
      </c>
      <c r="Z568" s="19" t="str">
        <f t="shared" si="6"/>
        <v/>
      </c>
      <c r="AA568" s="19">
        <f t="shared" si="19"/>
        <v>49863</v>
      </c>
      <c r="AB568" s="19" t="str">
        <f t="shared" si="8"/>
        <v/>
      </c>
      <c r="AC568" s="19">
        <f t="shared" si="20"/>
        <v>4533</v>
      </c>
      <c r="AD568" s="19">
        <f t="shared" si="21"/>
        <v>4918</v>
      </c>
      <c r="AE568" s="19" t="str">
        <f t="shared" si="22"/>
        <v>Нет моды</v>
      </c>
      <c r="AF568" s="19">
        <f t="shared" si="23"/>
        <v>3874</v>
      </c>
      <c r="AG568" s="19">
        <f t="shared" si="24"/>
        <v>5665</v>
      </c>
      <c r="AH568" s="20" t="str">
        <f t="shared" si="14"/>
        <v/>
      </c>
      <c r="AI568" s="21"/>
      <c r="AJ568" s="21"/>
      <c r="AK568" s="21"/>
      <c r="AL568" s="22">
        <f t="shared" si="25"/>
        <v>1</v>
      </c>
    </row>
    <row r="569" ht="12.75" customHeight="1">
      <c r="A569" s="13" t="s">
        <v>60</v>
      </c>
      <c r="B569" s="13" t="str">
        <f>IFERROR(__xludf.DUMMYFUNCTION("REGEXREPLACE(A569, ""\d"", """")"),"         Московская область")</f>
        <v>         Московская область</v>
      </c>
      <c r="C569" s="14" t="str">
        <f t="shared" si="15"/>
        <v>Московская область</v>
      </c>
      <c r="D569" s="3">
        <f t="shared" si="16"/>
        <v>2</v>
      </c>
      <c r="E569" s="15" t="s">
        <v>33</v>
      </c>
      <c r="F569" s="13" t="str">
        <f>IFERROR(__xludf.DUMMYFUNCTION("REGEXEXTRACT(E569, ""[А-Яа-я].*"")"),"Болезни органов пищеварения")</f>
        <v>Болезни органов пищеварения</v>
      </c>
      <c r="G569" s="16">
        <f t="shared" si="17"/>
        <v>2</v>
      </c>
      <c r="H569" s="13" t="s">
        <v>28</v>
      </c>
      <c r="I569" s="13" t="str">
        <f>IFERROR(__xludf.DUMMYFUNCTION("REGEXREPLACE(H569, "".*\s"", """")"),"человек")</f>
        <v>человек</v>
      </c>
      <c r="J569" s="13" t="s">
        <v>29</v>
      </c>
      <c r="K569" s="17" t="str">
        <f>IFERROR(__xludf.DUMMYFUNCTION("REGEXREPLACE(J569, ""^[\d\s]+"", """")"),"значение показателя за год")</f>
        <v>значение показателя за год</v>
      </c>
      <c r="L569" s="16">
        <f t="shared" si="18"/>
        <v>2</v>
      </c>
      <c r="M569" s="13" t="s">
        <v>32</v>
      </c>
      <c r="N569" s="13" t="str">
        <f>IFERROR(__xludf.DUMMYFUNCTION("REGEXEXTRACT(M569, "" (.+)$"")"),"сельское население")</f>
        <v>сельское население</v>
      </c>
      <c r="O569" s="18">
        <v>669.0</v>
      </c>
      <c r="P569" s="18">
        <v>765.0</v>
      </c>
      <c r="Q569" s="18">
        <v>837.0</v>
      </c>
      <c r="R569" s="18">
        <v>996.0</v>
      </c>
      <c r="S569" s="18">
        <v>942.0</v>
      </c>
      <c r="T569" s="18">
        <v>847.0</v>
      </c>
      <c r="U569" s="18">
        <v>886.0</v>
      </c>
      <c r="V569" s="18">
        <v>1026.0</v>
      </c>
      <c r="W569" s="18">
        <v>1005.0</v>
      </c>
      <c r="X569" s="18">
        <v>1072.0</v>
      </c>
      <c r="Y569" s="18">
        <v>1005.0</v>
      </c>
      <c r="Z569" s="19" t="str">
        <f t="shared" si="6"/>
        <v/>
      </c>
      <c r="AA569" s="19" t="str">
        <f t="shared" si="19"/>
        <v/>
      </c>
      <c r="AB569" s="19">
        <f t="shared" si="8"/>
        <v>10050</v>
      </c>
      <c r="AC569" s="19">
        <f t="shared" si="20"/>
        <v>913.6363636</v>
      </c>
      <c r="AD569" s="19">
        <f t="shared" si="21"/>
        <v>2473</v>
      </c>
      <c r="AE569" s="19" t="str">
        <f t="shared" si="22"/>
        <v>Нет моды</v>
      </c>
      <c r="AF569" s="19">
        <f t="shared" si="23"/>
        <v>669</v>
      </c>
      <c r="AG569" s="19">
        <f t="shared" si="24"/>
        <v>1072</v>
      </c>
      <c r="AH569" s="20" t="str">
        <f t="shared" si="14"/>
        <v>Город: 83%; Село: 17%</v>
      </c>
      <c r="AI569" s="21"/>
      <c r="AJ569" s="21"/>
      <c r="AK569" s="21"/>
      <c r="AL569" s="22">
        <f t="shared" si="25"/>
        <v>1</v>
      </c>
    </row>
    <row r="570" ht="12.75" customHeight="1">
      <c r="A570" s="13" t="s">
        <v>60</v>
      </c>
      <c r="B570" s="13" t="str">
        <f>IFERROR(__xludf.DUMMYFUNCTION("REGEXREPLACE(A570, ""\d"", """")"),"         Московская область")</f>
        <v>         Московская область</v>
      </c>
      <c r="C570" s="14" t="str">
        <f t="shared" si="15"/>
        <v>Московская область</v>
      </c>
      <c r="D570" s="3">
        <f t="shared" si="16"/>
        <v>2</v>
      </c>
      <c r="E570" s="15" t="s">
        <v>34</v>
      </c>
      <c r="F570" s="13" t="str">
        <f>IFERROR(__xludf.DUMMYFUNCTION("REGEXEXTRACT(E570, ""[А-Яа-я].*"")"),"Болезни системы кровообращения")</f>
        <v>Болезни системы кровообращения</v>
      </c>
      <c r="G570" s="16">
        <f t="shared" si="17"/>
        <v>2</v>
      </c>
      <c r="H570" s="13" t="s">
        <v>28</v>
      </c>
      <c r="I570" s="13" t="str">
        <f>IFERROR(__xludf.DUMMYFUNCTION("REGEXREPLACE(H570, "".*\s"", """")"),"человек")</f>
        <v>человек</v>
      </c>
      <c r="J570" s="13" t="s">
        <v>29</v>
      </c>
      <c r="K570" s="17" t="str">
        <f>IFERROR(__xludf.DUMMYFUNCTION("REGEXREPLACE(J570, ""^[\d\s]+"", """")"),"значение показателя за год")</f>
        <v>значение показателя за год</v>
      </c>
      <c r="L570" s="16">
        <f t="shared" si="18"/>
        <v>2</v>
      </c>
      <c r="M570" s="13" t="s">
        <v>30</v>
      </c>
      <c r="N570" s="13" t="str">
        <f>IFERROR(__xludf.DUMMYFUNCTION("REGEXEXTRACT(M570, "" (.+)$"")"),"все население")</f>
        <v>все население</v>
      </c>
      <c r="O570" s="18">
        <v>60257.0</v>
      </c>
      <c r="P570" s="18">
        <v>57234.0</v>
      </c>
      <c r="Q570" s="18">
        <v>49195.0</v>
      </c>
      <c r="R570" s="18">
        <v>47120.0</v>
      </c>
      <c r="S570" s="18">
        <v>40437.0</v>
      </c>
      <c r="T570" s="18">
        <v>35782.0</v>
      </c>
      <c r="U570" s="18">
        <v>36218.0</v>
      </c>
      <c r="V570" s="18">
        <v>38681.0</v>
      </c>
      <c r="W570" s="18">
        <v>39698.0</v>
      </c>
      <c r="X570" s="18">
        <v>38701.0</v>
      </c>
      <c r="Y570" s="18">
        <v>38033.0</v>
      </c>
      <c r="Z570" s="19">
        <f t="shared" si="6"/>
        <v>481356</v>
      </c>
      <c r="AA570" s="19" t="str">
        <f t="shared" si="19"/>
        <v/>
      </c>
      <c r="AB570" s="19" t="str">
        <f t="shared" si="8"/>
        <v/>
      </c>
      <c r="AC570" s="19">
        <f t="shared" si="20"/>
        <v>43759.63636</v>
      </c>
      <c r="AD570" s="19">
        <f t="shared" si="21"/>
        <v>18427</v>
      </c>
      <c r="AE570" s="19" t="str">
        <f t="shared" si="22"/>
        <v>Нет моды</v>
      </c>
      <c r="AF570" s="19">
        <f t="shared" si="23"/>
        <v>35782</v>
      </c>
      <c r="AG570" s="19">
        <f t="shared" si="24"/>
        <v>60257</v>
      </c>
      <c r="AH570" s="20" t="str">
        <f t="shared" si="14"/>
        <v/>
      </c>
      <c r="AI570" s="21"/>
      <c r="AJ570" s="21"/>
      <c r="AK570" s="21"/>
      <c r="AL570" s="22">
        <f t="shared" si="25"/>
        <v>1</v>
      </c>
    </row>
    <row r="571" ht="12.75" customHeight="1">
      <c r="A571" s="13" t="s">
        <v>60</v>
      </c>
      <c r="B571" s="13" t="str">
        <f>IFERROR(__xludf.DUMMYFUNCTION("REGEXREPLACE(A571, ""\d"", """")"),"         Московская область")</f>
        <v>         Московская область</v>
      </c>
      <c r="C571" s="14" t="str">
        <f t="shared" si="15"/>
        <v>Московская область</v>
      </c>
      <c r="D571" s="3">
        <f t="shared" si="16"/>
        <v>2</v>
      </c>
      <c r="E571" s="15" t="s">
        <v>34</v>
      </c>
      <c r="F571" s="13" t="str">
        <f>IFERROR(__xludf.DUMMYFUNCTION("REGEXEXTRACT(E571, ""[А-Яа-я].*"")"),"Болезни системы кровообращения")</f>
        <v>Болезни системы кровообращения</v>
      </c>
      <c r="G571" s="16">
        <f t="shared" si="17"/>
        <v>2</v>
      </c>
      <c r="H571" s="13" t="s">
        <v>28</v>
      </c>
      <c r="I571" s="13" t="str">
        <f>IFERROR(__xludf.DUMMYFUNCTION("REGEXREPLACE(H571, "".*\s"", """")"),"человек")</f>
        <v>человек</v>
      </c>
      <c r="J571" s="13" t="s">
        <v>29</v>
      </c>
      <c r="K571" s="17" t="str">
        <f>IFERROR(__xludf.DUMMYFUNCTION("REGEXREPLACE(J571, ""^[\d\s]+"", """")"),"значение показателя за год")</f>
        <v>значение показателя за год</v>
      </c>
      <c r="L571" s="16">
        <f t="shared" si="18"/>
        <v>2</v>
      </c>
      <c r="M571" s="13" t="s">
        <v>31</v>
      </c>
      <c r="N571" s="13" t="str">
        <f>IFERROR(__xludf.DUMMYFUNCTION("REGEXEXTRACT(M571, "" (.+)$"")"),"городское население")</f>
        <v>городское население</v>
      </c>
      <c r="O571" s="18">
        <v>49643.0</v>
      </c>
      <c r="P571" s="18">
        <v>47182.0</v>
      </c>
      <c r="Q571" s="18">
        <v>40404.0</v>
      </c>
      <c r="R571" s="18">
        <v>38871.0</v>
      </c>
      <c r="S571" s="18">
        <v>33691.0</v>
      </c>
      <c r="T571" s="18">
        <v>29731.0</v>
      </c>
      <c r="U571" s="18">
        <v>30080.0</v>
      </c>
      <c r="V571" s="18">
        <v>32089.0</v>
      </c>
      <c r="W571" s="18">
        <v>32701.0</v>
      </c>
      <c r="X571" s="18">
        <v>32122.0</v>
      </c>
      <c r="Y571" s="18">
        <v>32224.0</v>
      </c>
      <c r="Z571" s="19" t="str">
        <f t="shared" si="6"/>
        <v/>
      </c>
      <c r="AA571" s="19">
        <f t="shared" si="19"/>
        <v>398738</v>
      </c>
      <c r="AB571" s="19" t="str">
        <f t="shared" si="8"/>
        <v/>
      </c>
      <c r="AC571" s="19">
        <f t="shared" si="20"/>
        <v>36248.90909</v>
      </c>
      <c r="AD571" s="19">
        <f t="shared" si="21"/>
        <v>38691</v>
      </c>
      <c r="AE571" s="19" t="str">
        <f t="shared" si="22"/>
        <v>Нет моды</v>
      </c>
      <c r="AF571" s="19">
        <f t="shared" si="23"/>
        <v>29731</v>
      </c>
      <c r="AG571" s="19">
        <f t="shared" si="24"/>
        <v>49643</v>
      </c>
      <c r="AH571" s="20" t="str">
        <f t="shared" si="14"/>
        <v/>
      </c>
      <c r="AI571" s="21"/>
      <c r="AJ571" s="21"/>
      <c r="AK571" s="21"/>
      <c r="AL571" s="22">
        <f t="shared" si="25"/>
        <v>1</v>
      </c>
    </row>
    <row r="572" ht="12.75" customHeight="1">
      <c r="A572" s="13" t="s">
        <v>60</v>
      </c>
      <c r="B572" s="13" t="str">
        <f>IFERROR(__xludf.DUMMYFUNCTION("REGEXREPLACE(A572, ""\d"", """")"),"         Московская область")</f>
        <v>         Московская область</v>
      </c>
      <c r="C572" s="14" t="str">
        <f t="shared" si="15"/>
        <v>Московская область</v>
      </c>
      <c r="D572" s="3">
        <f t="shared" si="16"/>
        <v>2</v>
      </c>
      <c r="E572" s="15" t="s">
        <v>34</v>
      </c>
      <c r="F572" s="13" t="str">
        <f>IFERROR(__xludf.DUMMYFUNCTION("REGEXEXTRACT(E572, ""[А-Яа-я].*"")"),"Болезни системы кровообращения")</f>
        <v>Болезни системы кровообращения</v>
      </c>
      <c r="G572" s="16">
        <f t="shared" si="17"/>
        <v>2</v>
      </c>
      <c r="H572" s="13" t="s">
        <v>28</v>
      </c>
      <c r="I572" s="13" t="str">
        <f>IFERROR(__xludf.DUMMYFUNCTION("REGEXREPLACE(H572, "".*\s"", """")"),"человек")</f>
        <v>человек</v>
      </c>
      <c r="J572" s="13" t="s">
        <v>29</v>
      </c>
      <c r="K572" s="17" t="str">
        <f>IFERROR(__xludf.DUMMYFUNCTION("REGEXREPLACE(J572, ""^[\d\s]+"", """")"),"значение показателя за год")</f>
        <v>значение показателя за год</v>
      </c>
      <c r="L572" s="16">
        <f t="shared" si="18"/>
        <v>2</v>
      </c>
      <c r="M572" s="13" t="s">
        <v>32</v>
      </c>
      <c r="N572" s="13" t="str">
        <f>IFERROR(__xludf.DUMMYFUNCTION("REGEXEXTRACT(M572, "" (.+)$"")"),"сельское население")</f>
        <v>сельское население</v>
      </c>
      <c r="O572" s="18">
        <v>10614.0</v>
      </c>
      <c r="P572" s="18">
        <v>10052.0</v>
      </c>
      <c r="Q572" s="18">
        <v>8791.0</v>
      </c>
      <c r="R572" s="18">
        <v>8249.0</v>
      </c>
      <c r="S572" s="18">
        <v>6746.0</v>
      </c>
      <c r="T572" s="18">
        <v>6051.0</v>
      </c>
      <c r="U572" s="18">
        <v>6138.0</v>
      </c>
      <c r="V572" s="18">
        <v>6592.0</v>
      </c>
      <c r="W572" s="18">
        <v>6997.0</v>
      </c>
      <c r="X572" s="18">
        <v>6579.0</v>
      </c>
      <c r="Y572" s="18">
        <v>5809.0</v>
      </c>
      <c r="Z572" s="19" t="str">
        <f t="shared" si="6"/>
        <v/>
      </c>
      <c r="AA572" s="19" t="str">
        <f t="shared" si="19"/>
        <v/>
      </c>
      <c r="AB572" s="19">
        <f t="shared" si="8"/>
        <v>82618</v>
      </c>
      <c r="AC572" s="19">
        <f t="shared" si="20"/>
        <v>7510.727273</v>
      </c>
      <c r="AD572" s="19">
        <f t="shared" si="21"/>
        <v>20172.5</v>
      </c>
      <c r="AE572" s="19" t="str">
        <f t="shared" si="22"/>
        <v>Нет моды</v>
      </c>
      <c r="AF572" s="19">
        <f t="shared" si="23"/>
        <v>5809</v>
      </c>
      <c r="AG572" s="19">
        <f t="shared" si="24"/>
        <v>10614</v>
      </c>
      <c r="AH572" s="20" t="str">
        <f t="shared" si="14"/>
        <v>Город: 83%; Село: 17%</v>
      </c>
      <c r="AI572" s="21"/>
      <c r="AJ572" s="21"/>
      <c r="AK572" s="21"/>
      <c r="AL572" s="22">
        <f t="shared" si="25"/>
        <v>1</v>
      </c>
    </row>
    <row r="573" ht="12.75" customHeight="1">
      <c r="A573" s="13" t="s">
        <v>60</v>
      </c>
      <c r="B573" s="13" t="str">
        <f>IFERROR(__xludf.DUMMYFUNCTION("REGEXREPLACE(A573, ""\d"", """")"),"         Московская область")</f>
        <v>         Московская область</v>
      </c>
      <c r="C573" s="14" t="str">
        <f t="shared" si="15"/>
        <v>Московская область</v>
      </c>
      <c r="D573" s="3">
        <f t="shared" si="16"/>
        <v>2</v>
      </c>
      <c r="E573" s="15" t="s">
        <v>35</v>
      </c>
      <c r="F573" s="13" t="str">
        <f>IFERROR(__xludf.DUMMYFUNCTION("REGEXEXTRACT(E573, ""[А-Яа-я].*"")"),"внешние причины")</f>
        <v>внешние причины</v>
      </c>
      <c r="G573" s="16">
        <f t="shared" si="17"/>
        <v>2</v>
      </c>
      <c r="H573" s="13" t="s">
        <v>28</v>
      </c>
      <c r="I573" s="13" t="str">
        <f>IFERROR(__xludf.DUMMYFUNCTION("REGEXREPLACE(H573, "".*\s"", """")"),"человек")</f>
        <v>человек</v>
      </c>
      <c r="J573" s="13" t="s">
        <v>29</v>
      </c>
      <c r="K573" s="17" t="str">
        <f>IFERROR(__xludf.DUMMYFUNCTION("REGEXREPLACE(J573, ""^[\d\s]+"", """")"),"значение показателя за год")</f>
        <v>значение показателя за год</v>
      </c>
      <c r="L573" s="16">
        <f t="shared" si="18"/>
        <v>2</v>
      </c>
      <c r="M573" s="13" t="s">
        <v>30</v>
      </c>
      <c r="N573" s="13" t="str">
        <f>IFERROR(__xludf.DUMMYFUNCTION("REGEXEXTRACT(M573, "" (.+)$"")"),"все население")</f>
        <v>все население</v>
      </c>
      <c r="O573" s="18">
        <v>8366.0</v>
      </c>
      <c r="P573" s="18">
        <v>9611.0</v>
      </c>
      <c r="Q573" s="18">
        <v>8217.0</v>
      </c>
      <c r="R573" s="18">
        <v>7994.0</v>
      </c>
      <c r="S573" s="18">
        <v>7338.0</v>
      </c>
      <c r="T573" s="18">
        <v>7099.0</v>
      </c>
      <c r="U573" s="18">
        <v>6951.0</v>
      </c>
      <c r="V573" s="18">
        <v>7148.0</v>
      </c>
      <c r="W573" s="18">
        <v>7191.0</v>
      </c>
      <c r="X573" s="18">
        <v>7554.0</v>
      </c>
      <c r="Y573" s="18">
        <v>7720.0</v>
      </c>
      <c r="Z573" s="19">
        <f t="shared" si="6"/>
        <v>85189</v>
      </c>
      <c r="AA573" s="19" t="str">
        <f t="shared" si="19"/>
        <v/>
      </c>
      <c r="AB573" s="19" t="str">
        <f t="shared" si="8"/>
        <v/>
      </c>
      <c r="AC573" s="19">
        <f t="shared" si="20"/>
        <v>7744.454545</v>
      </c>
      <c r="AD573" s="19">
        <f t="shared" si="21"/>
        <v>7264.5</v>
      </c>
      <c r="AE573" s="19" t="str">
        <f t="shared" si="22"/>
        <v>Нет моды</v>
      </c>
      <c r="AF573" s="19">
        <f t="shared" si="23"/>
        <v>6951</v>
      </c>
      <c r="AG573" s="19">
        <f t="shared" si="24"/>
        <v>9611</v>
      </c>
      <c r="AH573" s="20" t="str">
        <f t="shared" si="14"/>
        <v/>
      </c>
      <c r="AI573" s="21"/>
      <c r="AJ573" s="21"/>
      <c r="AK573" s="21"/>
      <c r="AL573" s="22">
        <f t="shared" si="25"/>
        <v>1</v>
      </c>
    </row>
    <row r="574" ht="12.75" customHeight="1">
      <c r="A574" s="13" t="s">
        <v>60</v>
      </c>
      <c r="B574" s="13" t="str">
        <f>IFERROR(__xludf.DUMMYFUNCTION("REGEXREPLACE(A574, ""\d"", """")"),"         Московская область")</f>
        <v>         Московская область</v>
      </c>
      <c r="C574" s="14" t="str">
        <f t="shared" si="15"/>
        <v>Московская область</v>
      </c>
      <c r="D574" s="3">
        <f t="shared" si="16"/>
        <v>2</v>
      </c>
      <c r="E574" s="15" t="s">
        <v>35</v>
      </c>
      <c r="F574" s="13" t="str">
        <f>IFERROR(__xludf.DUMMYFUNCTION("REGEXEXTRACT(E574, ""[А-Яа-я].*"")"),"внешние причины")</f>
        <v>внешние причины</v>
      </c>
      <c r="G574" s="16">
        <f t="shared" si="17"/>
        <v>2</v>
      </c>
      <c r="H574" s="13" t="s">
        <v>28</v>
      </c>
      <c r="I574" s="13" t="str">
        <f>IFERROR(__xludf.DUMMYFUNCTION("REGEXREPLACE(H574, "".*\s"", """")"),"человек")</f>
        <v>человек</v>
      </c>
      <c r="J574" s="13" t="s">
        <v>29</v>
      </c>
      <c r="K574" s="17" t="str">
        <f>IFERROR(__xludf.DUMMYFUNCTION("REGEXREPLACE(J574, ""^[\d\s]+"", """")"),"значение показателя за год")</f>
        <v>значение показателя за год</v>
      </c>
      <c r="L574" s="16">
        <f t="shared" si="18"/>
        <v>2</v>
      </c>
      <c r="M574" s="13" t="s">
        <v>31</v>
      </c>
      <c r="N574" s="13" t="str">
        <f>IFERROR(__xludf.DUMMYFUNCTION("REGEXEXTRACT(M574, "" (.+)$"")"),"городское население")</f>
        <v>городское население</v>
      </c>
      <c r="O574" s="18">
        <v>7083.0</v>
      </c>
      <c r="P574" s="18">
        <v>8106.0</v>
      </c>
      <c r="Q574" s="18">
        <v>6841.0</v>
      </c>
      <c r="R574" s="18">
        <v>6654.0</v>
      </c>
      <c r="S574" s="18">
        <v>6186.0</v>
      </c>
      <c r="T574" s="18">
        <v>5999.0</v>
      </c>
      <c r="U574" s="18">
        <v>5832.0</v>
      </c>
      <c r="V574" s="18">
        <v>5976.0</v>
      </c>
      <c r="W574" s="18">
        <v>6080.0</v>
      </c>
      <c r="X574" s="18">
        <v>6416.0</v>
      </c>
      <c r="Y574" s="18">
        <v>6643.0</v>
      </c>
      <c r="Z574" s="19" t="str">
        <f t="shared" si="6"/>
        <v/>
      </c>
      <c r="AA574" s="19">
        <f t="shared" si="19"/>
        <v>71816</v>
      </c>
      <c r="AB574" s="19" t="str">
        <f t="shared" si="8"/>
        <v/>
      </c>
      <c r="AC574" s="19">
        <f t="shared" si="20"/>
        <v>6528.727273</v>
      </c>
      <c r="AD574" s="19">
        <f t="shared" si="21"/>
        <v>7091</v>
      </c>
      <c r="AE574" s="19" t="str">
        <f t="shared" si="22"/>
        <v>Нет моды</v>
      </c>
      <c r="AF574" s="19">
        <f t="shared" si="23"/>
        <v>5832</v>
      </c>
      <c r="AG574" s="19">
        <f t="shared" si="24"/>
        <v>8106</v>
      </c>
      <c r="AH574" s="20" t="str">
        <f t="shared" si="14"/>
        <v/>
      </c>
      <c r="AI574" s="21"/>
      <c r="AJ574" s="21"/>
      <c r="AK574" s="21"/>
      <c r="AL574" s="22">
        <f t="shared" si="25"/>
        <v>1</v>
      </c>
    </row>
    <row r="575" ht="12.75" customHeight="1">
      <c r="A575" s="13" t="s">
        <v>60</v>
      </c>
      <c r="B575" s="13" t="str">
        <f>IFERROR(__xludf.DUMMYFUNCTION("REGEXREPLACE(A575, ""\d"", """")"),"         Московская область")</f>
        <v>         Московская область</v>
      </c>
      <c r="C575" s="14" t="str">
        <f t="shared" si="15"/>
        <v>Московская область</v>
      </c>
      <c r="D575" s="3">
        <f t="shared" si="16"/>
        <v>2</v>
      </c>
      <c r="E575" s="15" t="s">
        <v>35</v>
      </c>
      <c r="F575" s="13" t="str">
        <f>IFERROR(__xludf.DUMMYFUNCTION("REGEXEXTRACT(E575, ""[А-Яа-я].*"")"),"внешние причины")</f>
        <v>внешние причины</v>
      </c>
      <c r="G575" s="16">
        <f t="shared" si="17"/>
        <v>2</v>
      </c>
      <c r="H575" s="13" t="s">
        <v>28</v>
      </c>
      <c r="I575" s="13" t="str">
        <f>IFERROR(__xludf.DUMMYFUNCTION("REGEXREPLACE(H575, "".*\s"", """")"),"человек")</f>
        <v>человек</v>
      </c>
      <c r="J575" s="13" t="s">
        <v>29</v>
      </c>
      <c r="K575" s="17" t="str">
        <f>IFERROR(__xludf.DUMMYFUNCTION("REGEXREPLACE(J575, ""^[\d\s]+"", """")"),"значение показателя за год")</f>
        <v>значение показателя за год</v>
      </c>
      <c r="L575" s="16">
        <f t="shared" si="18"/>
        <v>2</v>
      </c>
      <c r="M575" s="13" t="s">
        <v>32</v>
      </c>
      <c r="N575" s="13" t="str">
        <f>IFERROR(__xludf.DUMMYFUNCTION("REGEXEXTRACT(M575, "" (.+)$"")"),"сельское население")</f>
        <v>сельское население</v>
      </c>
      <c r="O575" s="18">
        <v>1283.0</v>
      </c>
      <c r="P575" s="18">
        <v>1505.0</v>
      </c>
      <c r="Q575" s="18">
        <v>1376.0</v>
      </c>
      <c r="R575" s="18">
        <v>1340.0</v>
      </c>
      <c r="S575" s="18">
        <v>1152.0</v>
      </c>
      <c r="T575" s="18">
        <v>1100.0</v>
      </c>
      <c r="U575" s="18">
        <v>1119.0</v>
      </c>
      <c r="V575" s="18">
        <v>1172.0</v>
      </c>
      <c r="W575" s="18">
        <v>1111.0</v>
      </c>
      <c r="X575" s="18">
        <v>1138.0</v>
      </c>
      <c r="Y575" s="18">
        <v>1077.0</v>
      </c>
      <c r="Z575" s="19" t="str">
        <f t="shared" si="6"/>
        <v/>
      </c>
      <c r="AA575" s="19" t="str">
        <f t="shared" si="19"/>
        <v/>
      </c>
      <c r="AB575" s="19">
        <f t="shared" si="8"/>
        <v>13373</v>
      </c>
      <c r="AC575" s="19">
        <f t="shared" si="20"/>
        <v>1215.727273</v>
      </c>
      <c r="AD575" s="19">
        <f t="shared" si="21"/>
        <v>3668.5</v>
      </c>
      <c r="AE575" s="19" t="str">
        <f t="shared" si="22"/>
        <v>Нет моды</v>
      </c>
      <c r="AF575" s="19">
        <f t="shared" si="23"/>
        <v>1077</v>
      </c>
      <c r="AG575" s="19">
        <f t="shared" si="24"/>
        <v>1505</v>
      </c>
      <c r="AH575" s="20" t="str">
        <f t="shared" si="14"/>
        <v>Город: 84%; Село: 16%</v>
      </c>
      <c r="AI575" s="21"/>
      <c r="AJ575" s="21"/>
      <c r="AK575" s="21"/>
      <c r="AL575" s="22">
        <f t="shared" si="25"/>
        <v>1</v>
      </c>
    </row>
    <row r="576" ht="12.75" customHeight="1">
      <c r="A576" s="13" t="s">
        <v>60</v>
      </c>
      <c r="B576" s="13" t="str">
        <f>IFERROR(__xludf.DUMMYFUNCTION("REGEXREPLACE(A576, ""\d"", """")"),"         Московская область")</f>
        <v>         Московская область</v>
      </c>
      <c r="C576" s="14" t="str">
        <f t="shared" si="15"/>
        <v>Московская область</v>
      </c>
      <c r="D576" s="3">
        <f t="shared" si="16"/>
        <v>2</v>
      </c>
      <c r="E576" s="15" t="s">
        <v>36</v>
      </c>
      <c r="F576" s="13" t="str">
        <f>IFERROR(__xludf.DUMMYFUNCTION("REGEXEXTRACT(E576,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76" s="16">
        <f t="shared" si="17"/>
        <v>2</v>
      </c>
      <c r="H576" s="13" t="s">
        <v>28</v>
      </c>
      <c r="I576" s="13" t="str">
        <f>IFERROR(__xludf.DUMMYFUNCTION("REGEXREPLACE(H576, "".*\s"", """")"),"человек")</f>
        <v>человек</v>
      </c>
      <c r="J576" s="13" t="s">
        <v>29</v>
      </c>
      <c r="K576" s="17" t="str">
        <f>IFERROR(__xludf.DUMMYFUNCTION("REGEXREPLACE(J576, ""^[\d\s]+"", """")"),"значение показателя за год")</f>
        <v>значение показателя за год</v>
      </c>
      <c r="L576" s="16">
        <f t="shared" si="18"/>
        <v>2</v>
      </c>
      <c r="M576" s="13" t="s">
        <v>30</v>
      </c>
      <c r="N576" s="13" t="str">
        <f>IFERROR(__xludf.DUMMYFUNCTION("REGEXEXTRACT(M576, "" (.+)$"")"),"все население")</f>
        <v>все население</v>
      </c>
      <c r="O576" s="18">
        <v>231.0</v>
      </c>
      <c r="P576" s="18">
        <v>228.0</v>
      </c>
      <c r="Q576" s="18">
        <v>210.0</v>
      </c>
      <c r="R576" s="18">
        <v>247.0</v>
      </c>
      <c r="S576" s="23" t="s">
        <v>37</v>
      </c>
      <c r="T576" s="23" t="s">
        <v>37</v>
      </c>
      <c r="U576" s="23" t="s">
        <v>37</v>
      </c>
      <c r="V576" s="23" t="s">
        <v>37</v>
      </c>
      <c r="W576" s="23" t="s">
        <v>37</v>
      </c>
      <c r="X576" s="23" t="s">
        <v>37</v>
      </c>
      <c r="Y576" s="23" t="s">
        <v>37</v>
      </c>
      <c r="Z576" s="19">
        <f t="shared" si="6"/>
        <v>916</v>
      </c>
      <c r="AA576" s="19" t="str">
        <f t="shared" si="19"/>
        <v/>
      </c>
      <c r="AB576" s="19" t="str">
        <f t="shared" si="8"/>
        <v/>
      </c>
      <c r="AC576" s="19">
        <f t="shared" si="20"/>
        <v>229</v>
      </c>
      <c r="AD576" s="19">
        <f t="shared" si="21"/>
        <v>1119</v>
      </c>
      <c r="AE576" s="19" t="str">
        <f t="shared" si="22"/>
        <v>Нет моды</v>
      </c>
      <c r="AF576" s="19">
        <f t="shared" si="23"/>
        <v>210</v>
      </c>
      <c r="AG576" s="19">
        <f t="shared" si="24"/>
        <v>247</v>
      </c>
      <c r="AH576" s="20" t="str">
        <f t="shared" si="14"/>
        <v/>
      </c>
      <c r="AI576" s="24"/>
      <c r="AJ576" s="24"/>
      <c r="AK576" s="24"/>
      <c r="AL576" s="22">
        <f t="shared" si="25"/>
        <v>1</v>
      </c>
    </row>
    <row r="577" ht="12.75" customHeight="1">
      <c r="A577" s="13" t="s">
        <v>60</v>
      </c>
      <c r="B577" s="13" t="str">
        <f>IFERROR(__xludf.DUMMYFUNCTION("REGEXREPLACE(A577, ""\d"", """")"),"         Московская область")</f>
        <v>         Московская область</v>
      </c>
      <c r="C577" s="14" t="str">
        <f t="shared" si="15"/>
        <v>Московская область</v>
      </c>
      <c r="D577" s="3">
        <f t="shared" si="16"/>
        <v>2</v>
      </c>
      <c r="E577" s="15" t="s">
        <v>36</v>
      </c>
      <c r="F577" s="13" t="str">
        <f>IFERROR(__xludf.DUMMYFUNCTION("REGEXEXTRACT(E577,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77" s="16">
        <f t="shared" si="17"/>
        <v>2</v>
      </c>
      <c r="H577" s="13" t="s">
        <v>28</v>
      </c>
      <c r="I577" s="13" t="str">
        <f>IFERROR(__xludf.DUMMYFUNCTION("REGEXREPLACE(H577, "".*\s"", """")"),"человек")</f>
        <v>человек</v>
      </c>
      <c r="J577" s="13" t="s">
        <v>29</v>
      </c>
      <c r="K577" s="17" t="str">
        <f>IFERROR(__xludf.DUMMYFUNCTION("REGEXREPLACE(J577, ""^[\d\s]+"", """")"),"значение показателя за год")</f>
        <v>значение показателя за год</v>
      </c>
      <c r="L577" s="16">
        <f t="shared" si="18"/>
        <v>2</v>
      </c>
      <c r="M577" s="13" t="s">
        <v>31</v>
      </c>
      <c r="N577" s="13" t="str">
        <f>IFERROR(__xludf.DUMMYFUNCTION("REGEXEXTRACT(M577, "" (.+)$"")"),"городское население")</f>
        <v>городское население</v>
      </c>
      <c r="O577" s="18">
        <v>199.0</v>
      </c>
      <c r="P577" s="18">
        <v>196.0</v>
      </c>
      <c r="Q577" s="18">
        <v>172.0</v>
      </c>
      <c r="R577" s="18">
        <v>206.0</v>
      </c>
      <c r="S577" s="23" t="s">
        <v>37</v>
      </c>
      <c r="T577" s="23" t="s">
        <v>37</v>
      </c>
      <c r="U577" s="23" t="s">
        <v>37</v>
      </c>
      <c r="V577" s="23" t="s">
        <v>37</v>
      </c>
      <c r="W577" s="23" t="s">
        <v>37</v>
      </c>
      <c r="X577" s="23" t="s">
        <v>37</v>
      </c>
      <c r="Y577" s="23" t="s">
        <v>37</v>
      </c>
      <c r="Z577" s="19" t="str">
        <f t="shared" si="6"/>
        <v/>
      </c>
      <c r="AA577" s="19">
        <f t="shared" si="19"/>
        <v>773</v>
      </c>
      <c r="AB577" s="19" t="str">
        <f t="shared" si="8"/>
        <v/>
      </c>
      <c r="AC577" s="19">
        <f t="shared" si="20"/>
        <v>193.25</v>
      </c>
      <c r="AD577" s="19">
        <f t="shared" si="21"/>
        <v>208</v>
      </c>
      <c r="AE577" s="19" t="str">
        <f t="shared" si="22"/>
        <v>Нет моды</v>
      </c>
      <c r="AF577" s="19">
        <f t="shared" si="23"/>
        <v>172</v>
      </c>
      <c r="AG577" s="19">
        <f t="shared" si="24"/>
        <v>206</v>
      </c>
      <c r="AH577" s="20" t="str">
        <f t="shared" si="14"/>
        <v/>
      </c>
      <c r="AI577" s="24"/>
      <c r="AJ577" s="24"/>
      <c r="AK577" s="24"/>
      <c r="AL577" s="22">
        <f t="shared" si="25"/>
        <v>1</v>
      </c>
    </row>
    <row r="578" ht="12.75" customHeight="1">
      <c r="A578" s="13" t="s">
        <v>60</v>
      </c>
      <c r="B578" s="13" t="str">
        <f>IFERROR(__xludf.DUMMYFUNCTION("REGEXREPLACE(A578, ""\d"", """")"),"         Московская область")</f>
        <v>         Московская область</v>
      </c>
      <c r="C578" s="14" t="str">
        <f t="shared" si="15"/>
        <v>Московская область</v>
      </c>
      <c r="D578" s="3">
        <f t="shared" si="16"/>
        <v>2</v>
      </c>
      <c r="E578" s="15" t="s">
        <v>36</v>
      </c>
      <c r="F578" s="13" t="str">
        <f>IFERROR(__xludf.DUMMYFUNCTION("REGEXEXTRACT(E578,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78" s="16">
        <f t="shared" si="17"/>
        <v>2</v>
      </c>
      <c r="H578" s="13" t="s">
        <v>28</v>
      </c>
      <c r="I578" s="13" t="str">
        <f>IFERROR(__xludf.DUMMYFUNCTION("REGEXREPLACE(H578, "".*\s"", """")"),"человек")</f>
        <v>человек</v>
      </c>
      <c r="J578" s="13" t="s">
        <v>29</v>
      </c>
      <c r="K578" s="17" t="str">
        <f>IFERROR(__xludf.DUMMYFUNCTION("REGEXREPLACE(J578, ""^[\d\s]+"", """")"),"значение показателя за год")</f>
        <v>значение показателя за год</v>
      </c>
      <c r="L578" s="16">
        <f t="shared" si="18"/>
        <v>2</v>
      </c>
      <c r="M578" s="13" t="s">
        <v>32</v>
      </c>
      <c r="N578" s="13" t="str">
        <f>IFERROR(__xludf.DUMMYFUNCTION("REGEXEXTRACT(M578, "" (.+)$"")"),"сельское население")</f>
        <v>сельское население</v>
      </c>
      <c r="O578" s="18">
        <v>32.0</v>
      </c>
      <c r="P578" s="18">
        <v>32.0</v>
      </c>
      <c r="Q578" s="18">
        <v>38.0</v>
      </c>
      <c r="R578" s="18">
        <v>41.0</v>
      </c>
      <c r="S578" s="23" t="s">
        <v>37</v>
      </c>
      <c r="T578" s="23" t="s">
        <v>37</v>
      </c>
      <c r="U578" s="23" t="s">
        <v>37</v>
      </c>
      <c r="V578" s="23" t="s">
        <v>37</v>
      </c>
      <c r="W578" s="23" t="s">
        <v>37</v>
      </c>
      <c r="X578" s="23" t="s">
        <v>37</v>
      </c>
      <c r="Y578" s="23" t="s">
        <v>37</v>
      </c>
      <c r="Z578" s="19" t="str">
        <f t="shared" si="6"/>
        <v/>
      </c>
      <c r="AA578" s="19" t="str">
        <f t="shared" si="19"/>
        <v/>
      </c>
      <c r="AB578" s="19">
        <f t="shared" si="8"/>
        <v>143</v>
      </c>
      <c r="AC578" s="19">
        <f t="shared" si="20"/>
        <v>35.75</v>
      </c>
      <c r="AD578" s="19">
        <f t="shared" si="21"/>
        <v>106.5</v>
      </c>
      <c r="AE578" s="19" t="str">
        <f t="shared" si="22"/>
        <v>Нет моды</v>
      </c>
      <c r="AF578" s="19">
        <f t="shared" si="23"/>
        <v>32</v>
      </c>
      <c r="AG578" s="19">
        <f t="shared" si="24"/>
        <v>41</v>
      </c>
      <c r="AH578" s="20" t="str">
        <f t="shared" si="14"/>
        <v>Город: 84%; Село: 16%</v>
      </c>
      <c r="AI578" s="24"/>
      <c r="AJ578" s="24"/>
      <c r="AK578" s="24"/>
      <c r="AL578" s="22">
        <f t="shared" si="25"/>
        <v>1</v>
      </c>
    </row>
    <row r="579" ht="12.75" customHeight="1">
      <c r="A579" s="13" t="s">
        <v>60</v>
      </c>
      <c r="B579" s="13" t="str">
        <f>IFERROR(__xludf.DUMMYFUNCTION("REGEXREPLACE(A579, ""\d"", """")"),"         Московская область")</f>
        <v>         Московская область</v>
      </c>
      <c r="C579" s="14" t="str">
        <f t="shared" si="15"/>
        <v>Московская область</v>
      </c>
      <c r="D579" s="3">
        <f t="shared" si="16"/>
        <v>2</v>
      </c>
      <c r="E579" s="15" t="s">
        <v>38</v>
      </c>
      <c r="F579" s="13" t="str">
        <f>IFERROR(__xludf.DUMMYFUNCTION("REGEXEXTRACT(E579, ""[А-Яа-я].*"")"),"все виды транспортных несчастных случаев")</f>
        <v>все виды транспортных несчастных случаев</v>
      </c>
      <c r="G579" s="16">
        <f t="shared" si="17"/>
        <v>2</v>
      </c>
      <c r="H579" s="13" t="s">
        <v>28</v>
      </c>
      <c r="I579" s="13" t="str">
        <f>IFERROR(__xludf.DUMMYFUNCTION("REGEXREPLACE(H579, "".*\s"", """")"),"человек")</f>
        <v>человек</v>
      </c>
      <c r="J579" s="13" t="s">
        <v>29</v>
      </c>
      <c r="K579" s="17" t="str">
        <f>IFERROR(__xludf.DUMMYFUNCTION("REGEXREPLACE(J579, ""^[\d\s]+"", """")"),"значение показателя за год")</f>
        <v>значение показателя за год</v>
      </c>
      <c r="L579" s="16">
        <f t="shared" si="18"/>
        <v>2</v>
      </c>
      <c r="M579" s="13" t="s">
        <v>30</v>
      </c>
      <c r="N579" s="13" t="str">
        <f>IFERROR(__xludf.DUMMYFUNCTION("REGEXEXTRACT(M579, "" (.+)$"")"),"все население")</f>
        <v>все население</v>
      </c>
      <c r="O579" s="18">
        <v>1811.0</v>
      </c>
      <c r="P579" s="18">
        <v>1869.0</v>
      </c>
      <c r="Q579" s="18">
        <v>1480.0</v>
      </c>
      <c r="R579" s="18">
        <v>1282.0</v>
      </c>
      <c r="S579" s="18">
        <v>1190.0</v>
      </c>
      <c r="T579" s="18">
        <v>1041.0</v>
      </c>
      <c r="U579" s="18">
        <v>988.0</v>
      </c>
      <c r="V579" s="18">
        <v>895.0</v>
      </c>
      <c r="W579" s="18">
        <v>882.0</v>
      </c>
      <c r="X579" s="18">
        <v>851.0</v>
      </c>
      <c r="Y579" s="18">
        <v>783.0</v>
      </c>
      <c r="Z579" s="19">
        <f t="shared" si="6"/>
        <v>13072</v>
      </c>
      <c r="AA579" s="19" t="str">
        <f t="shared" si="19"/>
        <v/>
      </c>
      <c r="AB579" s="19" t="str">
        <f t="shared" si="8"/>
        <v/>
      </c>
      <c r="AC579" s="19">
        <f t="shared" si="20"/>
        <v>1188.363636</v>
      </c>
      <c r="AD579" s="19">
        <f t="shared" si="21"/>
        <v>895</v>
      </c>
      <c r="AE579" s="19" t="str">
        <f t="shared" si="22"/>
        <v>Нет моды</v>
      </c>
      <c r="AF579" s="19">
        <f t="shared" si="23"/>
        <v>783</v>
      </c>
      <c r="AG579" s="19">
        <f t="shared" si="24"/>
        <v>1869</v>
      </c>
      <c r="AH579" s="20" t="str">
        <f t="shared" si="14"/>
        <v/>
      </c>
      <c r="AI579" s="21"/>
      <c r="AJ579" s="21"/>
      <c r="AK579" s="21"/>
      <c r="AL579" s="22">
        <f t="shared" si="25"/>
        <v>1</v>
      </c>
    </row>
    <row r="580" ht="12.75" customHeight="1">
      <c r="A580" s="13" t="s">
        <v>60</v>
      </c>
      <c r="B580" s="13" t="str">
        <f>IFERROR(__xludf.DUMMYFUNCTION("REGEXREPLACE(A580, ""\d"", """")"),"         Московская область")</f>
        <v>         Московская область</v>
      </c>
      <c r="C580" s="14" t="str">
        <f t="shared" si="15"/>
        <v>Московская область</v>
      </c>
      <c r="D580" s="3">
        <f t="shared" si="16"/>
        <v>2</v>
      </c>
      <c r="E580" s="15" t="s">
        <v>38</v>
      </c>
      <c r="F580" s="13" t="str">
        <f>IFERROR(__xludf.DUMMYFUNCTION("REGEXEXTRACT(E580, ""[А-Яа-я].*"")"),"все виды транспортных несчастных случаев")</f>
        <v>все виды транспортных несчастных случаев</v>
      </c>
      <c r="G580" s="16">
        <f t="shared" si="17"/>
        <v>2</v>
      </c>
      <c r="H580" s="13" t="s">
        <v>28</v>
      </c>
      <c r="I580" s="13" t="str">
        <f>IFERROR(__xludf.DUMMYFUNCTION("REGEXREPLACE(H580, "".*\s"", """")"),"человек")</f>
        <v>человек</v>
      </c>
      <c r="J580" s="13" t="s">
        <v>29</v>
      </c>
      <c r="K580" s="17" t="str">
        <f>IFERROR(__xludf.DUMMYFUNCTION("REGEXREPLACE(J580, ""^[\d\s]+"", """")"),"значение показателя за год")</f>
        <v>значение показателя за год</v>
      </c>
      <c r="L580" s="16">
        <f t="shared" si="18"/>
        <v>2</v>
      </c>
      <c r="M580" s="13" t="s">
        <v>31</v>
      </c>
      <c r="N580" s="13" t="str">
        <f>IFERROR(__xludf.DUMMYFUNCTION("REGEXEXTRACT(M580, "" (.+)$"")"),"городское население")</f>
        <v>городское население</v>
      </c>
      <c r="O580" s="18">
        <v>1486.0</v>
      </c>
      <c r="P580" s="18">
        <v>1506.0</v>
      </c>
      <c r="Q580" s="18">
        <v>1166.0</v>
      </c>
      <c r="R580" s="18">
        <v>1018.0</v>
      </c>
      <c r="S580" s="18">
        <v>953.0</v>
      </c>
      <c r="T580" s="18">
        <v>821.0</v>
      </c>
      <c r="U580" s="18">
        <v>808.0</v>
      </c>
      <c r="V580" s="18">
        <v>728.0</v>
      </c>
      <c r="W580" s="18">
        <v>705.0</v>
      </c>
      <c r="X580" s="18">
        <v>684.0</v>
      </c>
      <c r="Y580" s="18">
        <v>664.0</v>
      </c>
      <c r="Z580" s="19" t="str">
        <f t="shared" si="6"/>
        <v/>
      </c>
      <c r="AA580" s="19">
        <f t="shared" si="19"/>
        <v>10539</v>
      </c>
      <c r="AB580" s="19" t="str">
        <f t="shared" si="8"/>
        <v/>
      </c>
      <c r="AC580" s="19">
        <f t="shared" si="20"/>
        <v>958.0909091</v>
      </c>
      <c r="AD580" s="19">
        <f t="shared" si="21"/>
        <v>970.5</v>
      </c>
      <c r="AE580" s="19" t="str">
        <f t="shared" si="22"/>
        <v>Нет моды</v>
      </c>
      <c r="AF580" s="19">
        <f t="shared" si="23"/>
        <v>664</v>
      </c>
      <c r="AG580" s="19">
        <f t="shared" si="24"/>
        <v>1506</v>
      </c>
      <c r="AH580" s="20" t="str">
        <f t="shared" si="14"/>
        <v/>
      </c>
      <c r="AI580" s="21"/>
      <c r="AJ580" s="21"/>
      <c r="AK580" s="21"/>
      <c r="AL580" s="22">
        <f t="shared" si="25"/>
        <v>1</v>
      </c>
    </row>
    <row r="581" ht="12.75" customHeight="1">
      <c r="A581" s="13" t="s">
        <v>60</v>
      </c>
      <c r="B581" s="13" t="str">
        <f>IFERROR(__xludf.DUMMYFUNCTION("REGEXREPLACE(A581, ""\d"", """")"),"         Московская область")</f>
        <v>         Московская область</v>
      </c>
      <c r="C581" s="14" t="str">
        <f t="shared" si="15"/>
        <v>Московская область</v>
      </c>
      <c r="D581" s="3">
        <f t="shared" si="16"/>
        <v>2</v>
      </c>
      <c r="E581" s="15" t="s">
        <v>38</v>
      </c>
      <c r="F581" s="13" t="str">
        <f>IFERROR(__xludf.DUMMYFUNCTION("REGEXEXTRACT(E581, ""[А-Яа-я].*"")"),"все виды транспортных несчастных случаев")</f>
        <v>все виды транспортных несчастных случаев</v>
      </c>
      <c r="G581" s="16">
        <f t="shared" si="17"/>
        <v>2</v>
      </c>
      <c r="H581" s="13" t="s">
        <v>28</v>
      </c>
      <c r="I581" s="13" t="str">
        <f>IFERROR(__xludf.DUMMYFUNCTION("REGEXREPLACE(H581, "".*\s"", """")"),"человек")</f>
        <v>человек</v>
      </c>
      <c r="J581" s="13" t="s">
        <v>29</v>
      </c>
      <c r="K581" s="17" t="str">
        <f>IFERROR(__xludf.DUMMYFUNCTION("REGEXREPLACE(J581, ""^[\d\s]+"", """")"),"значение показателя за год")</f>
        <v>значение показателя за год</v>
      </c>
      <c r="L581" s="16">
        <f t="shared" si="18"/>
        <v>2</v>
      </c>
      <c r="M581" s="13" t="s">
        <v>32</v>
      </c>
      <c r="N581" s="13" t="str">
        <f>IFERROR(__xludf.DUMMYFUNCTION("REGEXEXTRACT(M581, "" (.+)$"")"),"сельское население")</f>
        <v>сельское население</v>
      </c>
      <c r="O581" s="18">
        <v>325.0</v>
      </c>
      <c r="P581" s="18">
        <v>363.0</v>
      </c>
      <c r="Q581" s="18">
        <v>314.0</v>
      </c>
      <c r="R581" s="18">
        <v>264.0</v>
      </c>
      <c r="S581" s="18">
        <v>237.0</v>
      </c>
      <c r="T581" s="18">
        <v>220.0</v>
      </c>
      <c r="U581" s="18">
        <v>180.0</v>
      </c>
      <c r="V581" s="18">
        <v>167.0</v>
      </c>
      <c r="W581" s="18">
        <v>177.0</v>
      </c>
      <c r="X581" s="18">
        <v>167.0</v>
      </c>
      <c r="Y581" s="18">
        <v>119.0</v>
      </c>
      <c r="Z581" s="19" t="str">
        <f t="shared" si="6"/>
        <v/>
      </c>
      <c r="AA581" s="19" t="str">
        <f t="shared" si="19"/>
        <v/>
      </c>
      <c r="AB581" s="19">
        <f t="shared" si="8"/>
        <v>2533</v>
      </c>
      <c r="AC581" s="19">
        <f t="shared" si="20"/>
        <v>230.2727273</v>
      </c>
      <c r="AD581" s="19">
        <f t="shared" si="21"/>
        <v>513.5</v>
      </c>
      <c r="AE581" s="19" t="str">
        <f t="shared" si="22"/>
        <v>Нет моды</v>
      </c>
      <c r="AF581" s="19">
        <f t="shared" si="23"/>
        <v>119</v>
      </c>
      <c r="AG581" s="19">
        <f t="shared" si="24"/>
        <v>363</v>
      </c>
      <c r="AH581" s="20" t="str">
        <f t="shared" si="14"/>
        <v>Город: 81%; Село: 19%</v>
      </c>
      <c r="AI581" s="21"/>
      <c r="AJ581" s="21"/>
      <c r="AK581" s="21"/>
      <c r="AL581" s="22">
        <f t="shared" si="25"/>
        <v>1</v>
      </c>
    </row>
    <row r="582" ht="12.75" customHeight="1">
      <c r="A582" s="13" t="s">
        <v>60</v>
      </c>
      <c r="B582" s="13" t="str">
        <f>IFERROR(__xludf.DUMMYFUNCTION("REGEXREPLACE(A582, ""\d"", """")"),"         Московская область")</f>
        <v>         Московская область</v>
      </c>
      <c r="C582" s="14" t="str">
        <f t="shared" si="15"/>
        <v>Московская область</v>
      </c>
      <c r="D582" s="3">
        <f t="shared" si="16"/>
        <v>2</v>
      </c>
      <c r="E582" s="15" t="s">
        <v>39</v>
      </c>
      <c r="F582" s="13" t="str">
        <f>IFERROR(__xludf.DUMMYFUNCTION("REGEXEXTRACT(E582, ""[А-Яа-я].*"")"),"Всего умерших")</f>
        <v>Всего умерших</v>
      </c>
      <c r="G582" s="16">
        <f t="shared" si="17"/>
        <v>2</v>
      </c>
      <c r="H582" s="13" t="s">
        <v>28</v>
      </c>
      <c r="I582" s="13" t="str">
        <f>IFERROR(__xludf.DUMMYFUNCTION("REGEXREPLACE(H582, "".*\s"", """")"),"человек")</f>
        <v>человек</v>
      </c>
      <c r="J582" s="13" t="s">
        <v>29</v>
      </c>
      <c r="K582" s="17" t="str">
        <f>IFERROR(__xludf.DUMMYFUNCTION("REGEXREPLACE(J582, ""^[\d\s]+"", """")"),"значение показателя за год")</f>
        <v>значение показателя за год</v>
      </c>
      <c r="L582" s="16">
        <f t="shared" si="18"/>
        <v>2</v>
      </c>
      <c r="M582" s="13" t="s">
        <v>30</v>
      </c>
      <c r="N582" s="13" t="str">
        <f>IFERROR(__xludf.DUMMYFUNCTION("REGEXEXTRACT(M582, "" (.+)$"")"),"все население")</f>
        <v>все население</v>
      </c>
      <c r="O582" s="18">
        <v>98864.0</v>
      </c>
      <c r="P582" s="18">
        <v>99299.0</v>
      </c>
      <c r="Q582" s="18">
        <v>94210.0</v>
      </c>
      <c r="R582" s="18">
        <v>95561.0</v>
      </c>
      <c r="S582" s="18">
        <v>91932.0</v>
      </c>
      <c r="T582" s="18">
        <v>92305.0</v>
      </c>
      <c r="U582" s="18">
        <v>91448.0</v>
      </c>
      <c r="V582" s="18">
        <v>111972.0</v>
      </c>
      <c r="W582" s="18">
        <v>125918.0</v>
      </c>
      <c r="X582" s="18">
        <v>100650.0</v>
      </c>
      <c r="Y582" s="18">
        <v>94780.0</v>
      </c>
      <c r="Z582" s="19">
        <f t="shared" si="6"/>
        <v>1096939</v>
      </c>
      <c r="AA582" s="19" t="str">
        <f t="shared" si="19"/>
        <v/>
      </c>
      <c r="AB582" s="19" t="str">
        <f t="shared" si="8"/>
        <v/>
      </c>
      <c r="AC582" s="19">
        <f t="shared" si="20"/>
        <v>99721.72727</v>
      </c>
      <c r="AD582" s="19">
        <f t="shared" si="21"/>
        <v>45905.5</v>
      </c>
      <c r="AE582" s="19" t="str">
        <f t="shared" si="22"/>
        <v>Нет моды</v>
      </c>
      <c r="AF582" s="19">
        <f t="shared" si="23"/>
        <v>91448</v>
      </c>
      <c r="AG582" s="19">
        <f t="shared" si="24"/>
        <v>125918</v>
      </c>
      <c r="AH582" s="20" t="str">
        <f t="shared" si="14"/>
        <v/>
      </c>
      <c r="AI582" s="21"/>
      <c r="AJ582" s="21"/>
      <c r="AK582" s="21"/>
      <c r="AL582" s="22">
        <f t="shared" si="25"/>
        <v>1</v>
      </c>
    </row>
    <row r="583" ht="12.75" customHeight="1">
      <c r="A583" s="13" t="s">
        <v>60</v>
      </c>
      <c r="B583" s="13" t="str">
        <f>IFERROR(__xludf.DUMMYFUNCTION("REGEXREPLACE(A583, ""\d"", """")"),"         Московская область")</f>
        <v>         Московская область</v>
      </c>
      <c r="C583" s="14" t="str">
        <f t="shared" si="15"/>
        <v>Московская область</v>
      </c>
      <c r="D583" s="3">
        <f t="shared" si="16"/>
        <v>2</v>
      </c>
      <c r="E583" s="15" t="s">
        <v>39</v>
      </c>
      <c r="F583" s="13" t="str">
        <f>IFERROR(__xludf.DUMMYFUNCTION("REGEXEXTRACT(E583, ""[А-Яа-я].*"")"),"Всего умерших")</f>
        <v>Всего умерших</v>
      </c>
      <c r="G583" s="16">
        <f t="shared" si="17"/>
        <v>2</v>
      </c>
      <c r="H583" s="13" t="s">
        <v>28</v>
      </c>
      <c r="I583" s="13" t="str">
        <f>IFERROR(__xludf.DUMMYFUNCTION("REGEXREPLACE(H583, "".*\s"", """")"),"человек")</f>
        <v>человек</v>
      </c>
      <c r="J583" s="13" t="s">
        <v>29</v>
      </c>
      <c r="K583" s="17" t="str">
        <f>IFERROR(__xludf.DUMMYFUNCTION("REGEXREPLACE(J583, ""^[\d\s]+"", """")"),"значение показателя за год")</f>
        <v>значение показателя за год</v>
      </c>
      <c r="L583" s="16">
        <f t="shared" si="18"/>
        <v>2</v>
      </c>
      <c r="M583" s="13" t="s">
        <v>31</v>
      </c>
      <c r="N583" s="13" t="str">
        <f>IFERROR(__xludf.DUMMYFUNCTION("REGEXEXTRACT(M583, "" (.+)$"")"),"городское население")</f>
        <v>городское население</v>
      </c>
      <c r="O583" s="18">
        <v>82090.0</v>
      </c>
      <c r="P583" s="18">
        <v>82199.0</v>
      </c>
      <c r="Q583" s="18">
        <v>77459.0</v>
      </c>
      <c r="R583" s="18">
        <v>78479.0</v>
      </c>
      <c r="S583" s="18">
        <v>76156.0</v>
      </c>
      <c r="T583" s="18">
        <v>76431.0</v>
      </c>
      <c r="U583" s="18">
        <v>75329.0</v>
      </c>
      <c r="V583" s="18">
        <v>92662.0</v>
      </c>
      <c r="W583" s="18">
        <v>103727.0</v>
      </c>
      <c r="X583" s="18">
        <v>83293.0</v>
      </c>
      <c r="Y583" s="18">
        <v>79916.0</v>
      </c>
      <c r="Z583" s="19" t="str">
        <f t="shared" si="6"/>
        <v/>
      </c>
      <c r="AA583" s="19">
        <f t="shared" si="19"/>
        <v>907741</v>
      </c>
      <c r="AB583" s="19" t="str">
        <f t="shared" si="8"/>
        <v/>
      </c>
      <c r="AC583" s="19">
        <f t="shared" si="20"/>
        <v>82521.90909</v>
      </c>
      <c r="AD583" s="19">
        <f t="shared" si="21"/>
        <v>92118.5</v>
      </c>
      <c r="AE583" s="19" t="str">
        <f t="shared" si="22"/>
        <v>Нет моды</v>
      </c>
      <c r="AF583" s="19">
        <f t="shared" si="23"/>
        <v>75329</v>
      </c>
      <c r="AG583" s="19">
        <f t="shared" si="24"/>
        <v>103727</v>
      </c>
      <c r="AH583" s="20" t="str">
        <f t="shared" si="14"/>
        <v/>
      </c>
      <c r="AI583" s="21"/>
      <c r="AJ583" s="21"/>
      <c r="AK583" s="21"/>
      <c r="AL583" s="22">
        <f t="shared" si="25"/>
        <v>1</v>
      </c>
    </row>
    <row r="584" ht="12.75" customHeight="1">
      <c r="A584" s="13" t="s">
        <v>60</v>
      </c>
      <c r="B584" s="13" t="str">
        <f>IFERROR(__xludf.DUMMYFUNCTION("REGEXREPLACE(A584, ""\d"", """")"),"         Московская область")</f>
        <v>         Московская область</v>
      </c>
      <c r="C584" s="14" t="str">
        <f t="shared" si="15"/>
        <v>Московская область</v>
      </c>
      <c r="D584" s="3">
        <f t="shared" si="16"/>
        <v>2</v>
      </c>
      <c r="E584" s="15" t="s">
        <v>39</v>
      </c>
      <c r="F584" s="13" t="str">
        <f>IFERROR(__xludf.DUMMYFUNCTION("REGEXEXTRACT(E584, ""[А-Яа-я].*"")"),"Всего умерших")</f>
        <v>Всего умерших</v>
      </c>
      <c r="G584" s="16">
        <f t="shared" si="17"/>
        <v>2</v>
      </c>
      <c r="H584" s="13" t="s">
        <v>28</v>
      </c>
      <c r="I584" s="13" t="str">
        <f>IFERROR(__xludf.DUMMYFUNCTION("REGEXREPLACE(H584, "".*\s"", """")"),"человек")</f>
        <v>человек</v>
      </c>
      <c r="J584" s="13" t="s">
        <v>29</v>
      </c>
      <c r="K584" s="17" t="str">
        <f>IFERROR(__xludf.DUMMYFUNCTION("REGEXREPLACE(J584, ""^[\d\s]+"", """")"),"значение показателя за год")</f>
        <v>значение показателя за год</v>
      </c>
      <c r="L584" s="16">
        <f t="shared" si="18"/>
        <v>2</v>
      </c>
      <c r="M584" s="13" t="s">
        <v>32</v>
      </c>
      <c r="N584" s="13" t="str">
        <f>IFERROR(__xludf.DUMMYFUNCTION("REGEXEXTRACT(M584, "" (.+)$"")"),"сельское население")</f>
        <v>сельское население</v>
      </c>
      <c r="O584" s="18">
        <v>16774.0</v>
      </c>
      <c r="P584" s="18">
        <v>17100.0</v>
      </c>
      <c r="Q584" s="18">
        <v>16751.0</v>
      </c>
      <c r="R584" s="18">
        <v>17082.0</v>
      </c>
      <c r="S584" s="18">
        <v>15776.0</v>
      </c>
      <c r="T584" s="18">
        <v>15874.0</v>
      </c>
      <c r="U584" s="18">
        <v>16119.0</v>
      </c>
      <c r="V584" s="18">
        <v>19310.0</v>
      </c>
      <c r="W584" s="18">
        <v>22191.0</v>
      </c>
      <c r="X584" s="18">
        <v>17357.0</v>
      </c>
      <c r="Y584" s="18">
        <v>14864.0</v>
      </c>
      <c r="Z584" s="19" t="str">
        <f t="shared" si="6"/>
        <v/>
      </c>
      <c r="AA584" s="19" t="str">
        <f t="shared" si="19"/>
        <v/>
      </c>
      <c r="AB584" s="19">
        <f t="shared" si="8"/>
        <v>189198</v>
      </c>
      <c r="AC584" s="19">
        <f t="shared" si="20"/>
        <v>17199.81818</v>
      </c>
      <c r="AD584" s="19">
        <f t="shared" si="21"/>
        <v>48760</v>
      </c>
      <c r="AE584" s="19" t="str">
        <f t="shared" si="22"/>
        <v>Нет моды</v>
      </c>
      <c r="AF584" s="19">
        <f t="shared" si="23"/>
        <v>14864</v>
      </c>
      <c r="AG584" s="19">
        <f t="shared" si="24"/>
        <v>22191</v>
      </c>
      <c r="AH584" s="20" t="str">
        <f t="shared" si="14"/>
        <v>Город: 83%; Село: 17%</v>
      </c>
      <c r="AI584" s="21"/>
      <c r="AJ584" s="21"/>
      <c r="AK584" s="21"/>
      <c r="AL584" s="22">
        <f t="shared" si="25"/>
        <v>1</v>
      </c>
    </row>
    <row r="585" ht="12.75" customHeight="1">
      <c r="A585" s="13" t="s">
        <v>60</v>
      </c>
      <c r="B585" s="13" t="str">
        <f>IFERROR(__xludf.DUMMYFUNCTION("REGEXREPLACE(A585, ""\d"", """")"),"         Московская область")</f>
        <v>         Московская область</v>
      </c>
      <c r="C585" s="14" t="str">
        <f t="shared" si="15"/>
        <v>Московская область</v>
      </c>
      <c r="D585" s="3">
        <f t="shared" si="16"/>
        <v>2</v>
      </c>
      <c r="E585" s="15" t="s">
        <v>40</v>
      </c>
      <c r="F585" s="13" t="str">
        <f>IFERROR(__xludf.DUMMYFUNCTION("REGEXEXTRACT(E585, ""[А-Яа-я].*"")"),"Злокачественные новообразования")</f>
        <v>Злокачественные новообразования</v>
      </c>
      <c r="G585" s="16">
        <f t="shared" si="17"/>
        <v>2</v>
      </c>
      <c r="H585" s="13" t="s">
        <v>28</v>
      </c>
      <c r="I585" s="13" t="str">
        <f>IFERROR(__xludf.DUMMYFUNCTION("REGEXREPLACE(H585, "".*\s"", """")"),"человек")</f>
        <v>человек</v>
      </c>
      <c r="J585" s="13" t="s">
        <v>29</v>
      </c>
      <c r="K585" s="17" t="str">
        <f>IFERROR(__xludf.DUMMYFUNCTION("REGEXREPLACE(J585, ""^[\d\s]+"", """")"),"значение показателя за год")</f>
        <v>значение показателя за год</v>
      </c>
      <c r="L585" s="16">
        <f t="shared" si="18"/>
        <v>2</v>
      </c>
      <c r="M585" s="13" t="s">
        <v>30</v>
      </c>
      <c r="N585" s="13" t="str">
        <f>IFERROR(__xludf.DUMMYFUNCTION("REGEXEXTRACT(M585, "" (.+)$"")"),"все население")</f>
        <v>все население</v>
      </c>
      <c r="O585" s="18">
        <v>16227.0</v>
      </c>
      <c r="P585" s="18">
        <v>16110.0</v>
      </c>
      <c r="Q585" s="18">
        <v>15709.0</v>
      </c>
      <c r="R585" s="18">
        <v>14374.0</v>
      </c>
      <c r="S585" s="18">
        <v>12953.0</v>
      </c>
      <c r="T585" s="18">
        <v>13159.0</v>
      </c>
      <c r="U585" s="18">
        <v>13428.0</v>
      </c>
      <c r="V585" s="18">
        <v>13009.0</v>
      </c>
      <c r="W585" s="18">
        <v>13403.0</v>
      </c>
      <c r="X585" s="18">
        <v>13856.0</v>
      </c>
      <c r="Y585" s="18">
        <v>14157.0</v>
      </c>
      <c r="Z585" s="19">
        <f t="shared" si="6"/>
        <v>156385</v>
      </c>
      <c r="AA585" s="19" t="str">
        <f t="shared" si="19"/>
        <v/>
      </c>
      <c r="AB585" s="19" t="str">
        <f t="shared" si="8"/>
        <v/>
      </c>
      <c r="AC585" s="19">
        <f t="shared" si="20"/>
        <v>14216.81818</v>
      </c>
      <c r="AD585" s="19">
        <f t="shared" si="21"/>
        <v>15825</v>
      </c>
      <c r="AE585" s="19" t="str">
        <f t="shared" si="22"/>
        <v>Нет моды</v>
      </c>
      <c r="AF585" s="19">
        <f t="shared" si="23"/>
        <v>12953</v>
      </c>
      <c r="AG585" s="19">
        <f t="shared" si="24"/>
        <v>16227</v>
      </c>
      <c r="AH585" s="20" t="str">
        <f t="shared" si="14"/>
        <v/>
      </c>
      <c r="AI585" s="21"/>
      <c r="AJ585" s="21"/>
      <c r="AK585" s="21"/>
      <c r="AL585" s="22">
        <f t="shared" si="25"/>
        <v>1</v>
      </c>
    </row>
    <row r="586" ht="12.75" customHeight="1">
      <c r="A586" s="13" t="s">
        <v>60</v>
      </c>
      <c r="B586" s="13" t="str">
        <f>IFERROR(__xludf.DUMMYFUNCTION("REGEXREPLACE(A586, ""\d"", """")"),"         Московская область")</f>
        <v>         Московская область</v>
      </c>
      <c r="C586" s="14" t="str">
        <f t="shared" si="15"/>
        <v>Московская область</v>
      </c>
      <c r="D586" s="3">
        <f t="shared" si="16"/>
        <v>2</v>
      </c>
      <c r="E586" s="15" t="s">
        <v>40</v>
      </c>
      <c r="F586" s="13" t="str">
        <f>IFERROR(__xludf.DUMMYFUNCTION("REGEXEXTRACT(E586, ""[А-Яа-я].*"")"),"Злокачественные новообразования")</f>
        <v>Злокачественные новообразования</v>
      </c>
      <c r="G586" s="16">
        <f t="shared" si="17"/>
        <v>2</v>
      </c>
      <c r="H586" s="13" t="s">
        <v>28</v>
      </c>
      <c r="I586" s="13" t="str">
        <f>IFERROR(__xludf.DUMMYFUNCTION("REGEXREPLACE(H586, "".*\s"", """")"),"человек")</f>
        <v>человек</v>
      </c>
      <c r="J586" s="13" t="s">
        <v>29</v>
      </c>
      <c r="K586" s="17" t="str">
        <f>IFERROR(__xludf.DUMMYFUNCTION("REGEXREPLACE(J586, ""^[\d\s]+"", """")"),"значение показателя за год")</f>
        <v>значение показателя за год</v>
      </c>
      <c r="L586" s="16">
        <f t="shared" si="18"/>
        <v>2</v>
      </c>
      <c r="M586" s="13" t="s">
        <v>31</v>
      </c>
      <c r="N586" s="13" t="str">
        <f>IFERROR(__xludf.DUMMYFUNCTION("REGEXEXTRACT(M586, "" (.+)$"")"),"городское население")</f>
        <v>городское население</v>
      </c>
      <c r="O586" s="18">
        <v>13582.0</v>
      </c>
      <c r="P586" s="18">
        <v>13473.0</v>
      </c>
      <c r="Q586" s="18">
        <v>13031.0</v>
      </c>
      <c r="R586" s="18">
        <v>11915.0</v>
      </c>
      <c r="S586" s="18">
        <v>10854.0</v>
      </c>
      <c r="T586" s="18">
        <v>10984.0</v>
      </c>
      <c r="U586" s="18">
        <v>11134.0</v>
      </c>
      <c r="V586" s="18">
        <v>10802.0</v>
      </c>
      <c r="W586" s="18">
        <v>11037.0</v>
      </c>
      <c r="X586" s="18">
        <v>11400.0</v>
      </c>
      <c r="Y586" s="18">
        <v>11897.0</v>
      </c>
      <c r="Z586" s="19" t="str">
        <f t="shared" si="6"/>
        <v/>
      </c>
      <c r="AA586" s="19">
        <f t="shared" si="19"/>
        <v>130109</v>
      </c>
      <c r="AB586" s="19" t="str">
        <f t="shared" si="8"/>
        <v/>
      </c>
      <c r="AC586" s="19">
        <f t="shared" si="20"/>
        <v>11828.09091</v>
      </c>
      <c r="AD586" s="19">
        <f t="shared" si="21"/>
        <v>13095</v>
      </c>
      <c r="AE586" s="19" t="str">
        <f t="shared" si="22"/>
        <v>Нет моды</v>
      </c>
      <c r="AF586" s="19">
        <f t="shared" si="23"/>
        <v>10802</v>
      </c>
      <c r="AG586" s="19">
        <f t="shared" si="24"/>
        <v>13582</v>
      </c>
      <c r="AH586" s="20" t="str">
        <f t="shared" si="14"/>
        <v/>
      </c>
      <c r="AI586" s="21"/>
      <c r="AJ586" s="21"/>
      <c r="AK586" s="21"/>
      <c r="AL586" s="22">
        <f t="shared" si="25"/>
        <v>1</v>
      </c>
    </row>
    <row r="587" ht="12.75" customHeight="1">
      <c r="A587" s="13" t="s">
        <v>60</v>
      </c>
      <c r="B587" s="13" t="str">
        <f>IFERROR(__xludf.DUMMYFUNCTION("REGEXREPLACE(A587, ""\d"", """")"),"         Московская область")</f>
        <v>         Московская область</v>
      </c>
      <c r="C587" s="14" t="str">
        <f t="shared" si="15"/>
        <v>Московская область</v>
      </c>
      <c r="D587" s="3">
        <f t="shared" si="16"/>
        <v>2</v>
      </c>
      <c r="E587" s="15" t="s">
        <v>40</v>
      </c>
      <c r="F587" s="13" t="str">
        <f>IFERROR(__xludf.DUMMYFUNCTION("REGEXEXTRACT(E587, ""[А-Яа-я].*"")"),"Злокачественные новообразования")</f>
        <v>Злокачественные новообразования</v>
      </c>
      <c r="G587" s="16">
        <f t="shared" si="17"/>
        <v>2</v>
      </c>
      <c r="H587" s="13" t="s">
        <v>28</v>
      </c>
      <c r="I587" s="13" t="str">
        <f>IFERROR(__xludf.DUMMYFUNCTION("REGEXREPLACE(H587, "".*\s"", """")"),"человек")</f>
        <v>человек</v>
      </c>
      <c r="J587" s="13" t="s">
        <v>29</v>
      </c>
      <c r="K587" s="17" t="str">
        <f>IFERROR(__xludf.DUMMYFUNCTION("REGEXREPLACE(J587, ""^[\d\s]+"", """")"),"значение показателя за год")</f>
        <v>значение показателя за год</v>
      </c>
      <c r="L587" s="16">
        <f t="shared" si="18"/>
        <v>2</v>
      </c>
      <c r="M587" s="13" t="s">
        <v>32</v>
      </c>
      <c r="N587" s="13" t="str">
        <f>IFERROR(__xludf.DUMMYFUNCTION("REGEXEXTRACT(M587, "" (.+)$"")"),"сельское население")</f>
        <v>сельское население</v>
      </c>
      <c r="O587" s="18">
        <v>2645.0</v>
      </c>
      <c r="P587" s="18">
        <v>2637.0</v>
      </c>
      <c r="Q587" s="18">
        <v>2678.0</v>
      </c>
      <c r="R587" s="18">
        <v>2459.0</v>
      </c>
      <c r="S587" s="18">
        <v>2099.0</v>
      </c>
      <c r="T587" s="18">
        <v>2175.0</v>
      </c>
      <c r="U587" s="18">
        <v>2294.0</v>
      </c>
      <c r="V587" s="18">
        <v>2207.0</v>
      </c>
      <c r="W587" s="18">
        <v>2366.0</v>
      </c>
      <c r="X587" s="18">
        <v>2456.0</v>
      </c>
      <c r="Y587" s="18">
        <v>2260.0</v>
      </c>
      <c r="Z587" s="19" t="str">
        <f t="shared" si="6"/>
        <v/>
      </c>
      <c r="AA587" s="19" t="str">
        <f t="shared" si="19"/>
        <v/>
      </c>
      <c r="AB587" s="19">
        <f t="shared" si="8"/>
        <v>26276</v>
      </c>
      <c r="AC587" s="19">
        <f t="shared" si="20"/>
        <v>2388.727273</v>
      </c>
      <c r="AD587" s="19">
        <f t="shared" si="21"/>
        <v>6740</v>
      </c>
      <c r="AE587" s="19" t="str">
        <f t="shared" si="22"/>
        <v>Нет моды</v>
      </c>
      <c r="AF587" s="19">
        <f t="shared" si="23"/>
        <v>2099</v>
      </c>
      <c r="AG587" s="19">
        <f t="shared" si="24"/>
        <v>2678</v>
      </c>
      <c r="AH587" s="20" t="str">
        <f t="shared" si="14"/>
        <v>Город: 83%; Село: 17%</v>
      </c>
      <c r="AI587" s="21"/>
      <c r="AJ587" s="21"/>
      <c r="AK587" s="21"/>
      <c r="AL587" s="22">
        <f t="shared" si="25"/>
        <v>1</v>
      </c>
    </row>
    <row r="588" ht="12.75" customHeight="1">
      <c r="A588" s="13" t="s">
        <v>60</v>
      </c>
      <c r="B588" s="13" t="str">
        <f>IFERROR(__xludf.DUMMYFUNCTION("REGEXREPLACE(A588, ""\d"", """")"),"         Московская область")</f>
        <v>         Московская область</v>
      </c>
      <c r="C588" s="14" t="str">
        <f t="shared" si="15"/>
        <v>Московская область</v>
      </c>
      <c r="D588" s="3">
        <f t="shared" si="16"/>
        <v>2</v>
      </c>
      <c r="E588" s="15" t="s">
        <v>41</v>
      </c>
      <c r="F588" s="13" t="str">
        <f>IFERROR(__xludf.DUMMYFUNCTION("REGEXEXTRACT(E588, ""[А-Яа-я].*"")"),"Инфекционные и паразитарные болезни")</f>
        <v>Инфекционные и паразитарные болезни</v>
      </c>
      <c r="G588" s="16">
        <f t="shared" si="17"/>
        <v>2</v>
      </c>
      <c r="H588" s="13" t="s">
        <v>28</v>
      </c>
      <c r="I588" s="13" t="str">
        <f>IFERROR(__xludf.DUMMYFUNCTION("REGEXREPLACE(H588, "".*\s"", """")"),"человек")</f>
        <v>человек</v>
      </c>
      <c r="J588" s="13" t="s">
        <v>29</v>
      </c>
      <c r="K588" s="17" t="str">
        <f>IFERROR(__xludf.DUMMYFUNCTION("REGEXREPLACE(J588, ""^[\d\s]+"", """")"),"значение показателя за год")</f>
        <v>значение показателя за год</v>
      </c>
      <c r="L588" s="16">
        <f t="shared" si="18"/>
        <v>2</v>
      </c>
      <c r="M588" s="13" t="s">
        <v>30</v>
      </c>
      <c r="N588" s="13" t="str">
        <f>IFERROR(__xludf.DUMMYFUNCTION("REGEXEXTRACT(M588, "" (.+)$"")"),"все население")</f>
        <v>все население</v>
      </c>
      <c r="O588" s="18">
        <v>1002.0</v>
      </c>
      <c r="P588" s="18">
        <v>985.0</v>
      </c>
      <c r="Q588" s="18">
        <v>1005.0</v>
      </c>
      <c r="R588" s="18">
        <v>986.0</v>
      </c>
      <c r="S588" s="18">
        <v>1028.0</v>
      </c>
      <c r="T588" s="18">
        <v>1047.0</v>
      </c>
      <c r="U588" s="18">
        <v>939.0</v>
      </c>
      <c r="V588" s="18">
        <v>881.0</v>
      </c>
      <c r="W588" s="18">
        <v>812.0</v>
      </c>
      <c r="X588" s="18">
        <v>860.0</v>
      </c>
      <c r="Y588" s="18">
        <v>1058.0</v>
      </c>
      <c r="Z588" s="19">
        <f t="shared" si="6"/>
        <v>10603</v>
      </c>
      <c r="AA588" s="19" t="str">
        <f t="shared" si="19"/>
        <v/>
      </c>
      <c r="AB588" s="19" t="str">
        <f t="shared" si="8"/>
        <v/>
      </c>
      <c r="AC588" s="19">
        <f t="shared" si="20"/>
        <v>963.9090909</v>
      </c>
      <c r="AD588" s="19">
        <f t="shared" si="21"/>
        <v>1578.5</v>
      </c>
      <c r="AE588" s="19" t="str">
        <f t="shared" si="22"/>
        <v>Нет моды</v>
      </c>
      <c r="AF588" s="19">
        <f t="shared" si="23"/>
        <v>812</v>
      </c>
      <c r="AG588" s="19">
        <f t="shared" si="24"/>
        <v>1058</v>
      </c>
      <c r="AH588" s="20" t="str">
        <f t="shared" si="14"/>
        <v/>
      </c>
      <c r="AI588" s="21"/>
      <c r="AJ588" s="21"/>
      <c r="AK588" s="21"/>
      <c r="AL588" s="22">
        <f t="shared" si="25"/>
        <v>1</v>
      </c>
    </row>
    <row r="589" ht="12.75" customHeight="1">
      <c r="A589" s="13" t="s">
        <v>60</v>
      </c>
      <c r="B589" s="13" t="str">
        <f>IFERROR(__xludf.DUMMYFUNCTION("REGEXREPLACE(A589, ""\d"", """")"),"         Московская область")</f>
        <v>         Московская область</v>
      </c>
      <c r="C589" s="14" t="str">
        <f t="shared" si="15"/>
        <v>Московская область</v>
      </c>
      <c r="D589" s="3">
        <f t="shared" si="16"/>
        <v>2</v>
      </c>
      <c r="E589" s="15" t="s">
        <v>41</v>
      </c>
      <c r="F589" s="13" t="str">
        <f>IFERROR(__xludf.DUMMYFUNCTION("REGEXEXTRACT(E589, ""[А-Яа-я].*"")"),"Инфекционные и паразитарные болезни")</f>
        <v>Инфекционные и паразитарные болезни</v>
      </c>
      <c r="G589" s="16">
        <f t="shared" si="17"/>
        <v>2</v>
      </c>
      <c r="H589" s="13" t="s">
        <v>28</v>
      </c>
      <c r="I589" s="13" t="str">
        <f>IFERROR(__xludf.DUMMYFUNCTION("REGEXREPLACE(H589, "".*\s"", """")"),"человек")</f>
        <v>человек</v>
      </c>
      <c r="J589" s="13" t="s">
        <v>29</v>
      </c>
      <c r="K589" s="17" t="str">
        <f>IFERROR(__xludf.DUMMYFUNCTION("REGEXREPLACE(J589, ""^[\d\s]+"", """")"),"значение показателя за год")</f>
        <v>значение показателя за год</v>
      </c>
      <c r="L589" s="16">
        <f t="shared" si="18"/>
        <v>2</v>
      </c>
      <c r="M589" s="13" t="s">
        <v>31</v>
      </c>
      <c r="N589" s="13" t="str">
        <f>IFERROR(__xludf.DUMMYFUNCTION("REGEXEXTRACT(M589, "" (.+)$"")"),"городское население")</f>
        <v>городское население</v>
      </c>
      <c r="O589" s="18">
        <v>834.0</v>
      </c>
      <c r="P589" s="18">
        <v>850.0</v>
      </c>
      <c r="Q589" s="18">
        <v>882.0</v>
      </c>
      <c r="R589" s="18">
        <v>846.0</v>
      </c>
      <c r="S589" s="18">
        <v>896.0</v>
      </c>
      <c r="T589" s="18">
        <v>900.0</v>
      </c>
      <c r="U589" s="18">
        <v>810.0</v>
      </c>
      <c r="V589" s="18">
        <v>761.0</v>
      </c>
      <c r="W589" s="18">
        <v>705.0</v>
      </c>
      <c r="X589" s="18">
        <v>742.0</v>
      </c>
      <c r="Y589" s="18">
        <v>938.0</v>
      </c>
      <c r="Z589" s="19" t="str">
        <f t="shared" si="6"/>
        <v/>
      </c>
      <c r="AA589" s="19">
        <f t="shared" si="19"/>
        <v>9164</v>
      </c>
      <c r="AB589" s="19" t="str">
        <f t="shared" si="8"/>
        <v/>
      </c>
      <c r="AC589" s="19">
        <f t="shared" si="20"/>
        <v>833.0909091</v>
      </c>
      <c r="AD589" s="19">
        <f t="shared" si="21"/>
        <v>889</v>
      </c>
      <c r="AE589" s="19" t="str">
        <f t="shared" si="22"/>
        <v>Нет моды</v>
      </c>
      <c r="AF589" s="19">
        <f t="shared" si="23"/>
        <v>705</v>
      </c>
      <c r="AG589" s="19">
        <f t="shared" si="24"/>
        <v>938</v>
      </c>
      <c r="AH589" s="20" t="str">
        <f t="shared" si="14"/>
        <v/>
      </c>
      <c r="AI589" s="21"/>
      <c r="AJ589" s="21"/>
      <c r="AK589" s="21"/>
      <c r="AL589" s="22">
        <f t="shared" si="25"/>
        <v>1</v>
      </c>
    </row>
    <row r="590" ht="12.75" customHeight="1">
      <c r="A590" s="13" t="s">
        <v>60</v>
      </c>
      <c r="B590" s="13" t="str">
        <f>IFERROR(__xludf.DUMMYFUNCTION("REGEXREPLACE(A590, ""\d"", """")"),"         Московская область")</f>
        <v>         Московская область</v>
      </c>
      <c r="C590" s="14" t="str">
        <f t="shared" si="15"/>
        <v>Московская область</v>
      </c>
      <c r="D590" s="3">
        <f t="shared" si="16"/>
        <v>2</v>
      </c>
      <c r="E590" s="15" t="s">
        <v>41</v>
      </c>
      <c r="F590" s="13" t="str">
        <f>IFERROR(__xludf.DUMMYFUNCTION("REGEXEXTRACT(E590, ""[А-Яа-я].*"")"),"Инфекционные и паразитарные болезни")</f>
        <v>Инфекционные и паразитарные болезни</v>
      </c>
      <c r="G590" s="16">
        <f t="shared" si="17"/>
        <v>2</v>
      </c>
      <c r="H590" s="13" t="s">
        <v>28</v>
      </c>
      <c r="I590" s="13" t="str">
        <f>IFERROR(__xludf.DUMMYFUNCTION("REGEXREPLACE(H590, "".*\s"", """")"),"человек")</f>
        <v>человек</v>
      </c>
      <c r="J590" s="13" t="s">
        <v>29</v>
      </c>
      <c r="K590" s="17" t="str">
        <f>IFERROR(__xludf.DUMMYFUNCTION("REGEXREPLACE(J590, ""^[\d\s]+"", """")"),"значение показателя за год")</f>
        <v>значение показателя за год</v>
      </c>
      <c r="L590" s="16">
        <f t="shared" si="18"/>
        <v>2</v>
      </c>
      <c r="M590" s="13" t="s">
        <v>32</v>
      </c>
      <c r="N590" s="13" t="str">
        <f>IFERROR(__xludf.DUMMYFUNCTION("REGEXEXTRACT(M590, "" (.+)$"")"),"сельское население")</f>
        <v>сельское население</v>
      </c>
      <c r="O590" s="18">
        <v>168.0</v>
      </c>
      <c r="P590" s="18">
        <v>135.0</v>
      </c>
      <c r="Q590" s="18">
        <v>123.0</v>
      </c>
      <c r="R590" s="18">
        <v>140.0</v>
      </c>
      <c r="S590" s="18">
        <v>132.0</v>
      </c>
      <c r="T590" s="18">
        <v>147.0</v>
      </c>
      <c r="U590" s="18">
        <v>129.0</v>
      </c>
      <c r="V590" s="18">
        <v>120.0</v>
      </c>
      <c r="W590" s="18">
        <v>107.0</v>
      </c>
      <c r="X590" s="18">
        <v>118.0</v>
      </c>
      <c r="Y590" s="18">
        <v>120.0</v>
      </c>
      <c r="Z590" s="19" t="str">
        <f t="shared" si="6"/>
        <v/>
      </c>
      <c r="AA590" s="19" t="str">
        <f t="shared" si="19"/>
        <v/>
      </c>
      <c r="AB590" s="19">
        <f t="shared" si="8"/>
        <v>1439</v>
      </c>
      <c r="AC590" s="19">
        <f t="shared" si="20"/>
        <v>130.8181818</v>
      </c>
      <c r="AD590" s="19">
        <f t="shared" si="21"/>
        <v>436.5</v>
      </c>
      <c r="AE590" s="19" t="str">
        <f t="shared" si="22"/>
        <v>Нет моды</v>
      </c>
      <c r="AF590" s="19">
        <f t="shared" si="23"/>
        <v>107</v>
      </c>
      <c r="AG590" s="19">
        <f t="shared" si="24"/>
        <v>168</v>
      </c>
      <c r="AH590" s="20" t="str">
        <f t="shared" si="14"/>
        <v>Город: 86%; Село: 14%</v>
      </c>
      <c r="AI590" s="21"/>
      <c r="AJ590" s="21"/>
      <c r="AK590" s="21"/>
      <c r="AL590" s="22">
        <f t="shared" si="25"/>
        <v>1</v>
      </c>
    </row>
    <row r="591" ht="12.75" customHeight="1">
      <c r="A591" s="13" t="s">
        <v>60</v>
      </c>
      <c r="B591" s="13" t="str">
        <f>IFERROR(__xludf.DUMMYFUNCTION("REGEXREPLACE(A591, ""\d"", """")"),"         Московская область")</f>
        <v>         Московская область</v>
      </c>
      <c r="C591" s="14" t="str">
        <f t="shared" si="15"/>
        <v>Московская область</v>
      </c>
      <c r="D591" s="3">
        <f t="shared" si="16"/>
        <v>2</v>
      </c>
      <c r="E591" s="15" t="s">
        <v>42</v>
      </c>
      <c r="F591" s="13" t="str">
        <f>IFERROR(__xludf.DUMMYFUNCTION("REGEXEXTRACT(E591, ""[А-Яа-я].*"")"),"Ишемическая болезнь сердца")</f>
        <v>Ишемическая болезнь сердца</v>
      </c>
      <c r="G591" s="16">
        <f t="shared" si="17"/>
        <v>2</v>
      </c>
      <c r="H591" s="13" t="s">
        <v>28</v>
      </c>
      <c r="I591" s="13" t="str">
        <f>IFERROR(__xludf.DUMMYFUNCTION("REGEXREPLACE(H591, "".*\s"", """")"),"человек")</f>
        <v>человек</v>
      </c>
      <c r="J591" s="13" t="s">
        <v>29</v>
      </c>
      <c r="K591" s="17" t="str">
        <f>IFERROR(__xludf.DUMMYFUNCTION("REGEXREPLACE(J591, ""^[\d\s]+"", """")"),"значение показателя за год")</f>
        <v>значение показателя за год</v>
      </c>
      <c r="L591" s="16">
        <f t="shared" si="18"/>
        <v>2</v>
      </c>
      <c r="M591" s="13" t="s">
        <v>30</v>
      </c>
      <c r="N591" s="13" t="str">
        <f>IFERROR(__xludf.DUMMYFUNCTION("REGEXEXTRACT(M591, "" (.+)$"")"),"все население")</f>
        <v>все население</v>
      </c>
      <c r="O591" s="18">
        <v>35581.0</v>
      </c>
      <c r="P591" s="18">
        <v>33809.0</v>
      </c>
      <c r="Q591" s="18">
        <v>28092.0</v>
      </c>
      <c r="R591" s="18">
        <v>27907.0</v>
      </c>
      <c r="S591" s="18">
        <v>23858.0</v>
      </c>
      <c r="T591" s="18">
        <v>21234.0</v>
      </c>
      <c r="U591" s="18">
        <v>21734.0</v>
      </c>
      <c r="V591" s="18">
        <v>23732.0</v>
      </c>
      <c r="W591" s="18">
        <v>24212.0</v>
      </c>
      <c r="X591" s="18">
        <v>22961.0</v>
      </c>
      <c r="Y591" s="18">
        <v>21820.0</v>
      </c>
      <c r="Z591" s="19">
        <f t="shared" si="6"/>
        <v>284940</v>
      </c>
      <c r="AA591" s="19" t="str">
        <f t="shared" si="19"/>
        <v/>
      </c>
      <c r="AB591" s="19" t="str">
        <f t="shared" si="8"/>
        <v/>
      </c>
      <c r="AC591" s="19">
        <f t="shared" si="20"/>
        <v>25903.63636</v>
      </c>
      <c r="AD591" s="19">
        <f t="shared" si="21"/>
        <v>10701</v>
      </c>
      <c r="AE591" s="19" t="str">
        <f t="shared" si="22"/>
        <v>Нет моды</v>
      </c>
      <c r="AF591" s="19">
        <f t="shared" si="23"/>
        <v>21234</v>
      </c>
      <c r="AG591" s="19">
        <f t="shared" si="24"/>
        <v>35581</v>
      </c>
      <c r="AH591" s="20" t="str">
        <f t="shared" si="14"/>
        <v/>
      </c>
      <c r="AI591" s="21"/>
      <c r="AJ591" s="21"/>
      <c r="AK591" s="21"/>
      <c r="AL591" s="22">
        <f t="shared" si="25"/>
        <v>1</v>
      </c>
    </row>
    <row r="592" ht="12.75" customHeight="1">
      <c r="A592" s="13" t="s">
        <v>60</v>
      </c>
      <c r="B592" s="13" t="str">
        <f>IFERROR(__xludf.DUMMYFUNCTION("REGEXREPLACE(A592, ""\d"", """")"),"         Московская область")</f>
        <v>         Московская область</v>
      </c>
      <c r="C592" s="14" t="str">
        <f t="shared" si="15"/>
        <v>Московская область</v>
      </c>
      <c r="D592" s="3">
        <f t="shared" si="16"/>
        <v>2</v>
      </c>
      <c r="E592" s="15" t="s">
        <v>42</v>
      </c>
      <c r="F592" s="13" t="str">
        <f>IFERROR(__xludf.DUMMYFUNCTION("REGEXEXTRACT(E592, ""[А-Яа-я].*"")"),"Ишемическая болезнь сердца")</f>
        <v>Ишемическая болезнь сердца</v>
      </c>
      <c r="G592" s="16">
        <f t="shared" si="17"/>
        <v>2</v>
      </c>
      <c r="H592" s="13" t="s">
        <v>28</v>
      </c>
      <c r="I592" s="13" t="str">
        <f>IFERROR(__xludf.DUMMYFUNCTION("REGEXREPLACE(H592, "".*\s"", """")"),"человек")</f>
        <v>человек</v>
      </c>
      <c r="J592" s="13" t="s">
        <v>29</v>
      </c>
      <c r="K592" s="17" t="str">
        <f>IFERROR(__xludf.DUMMYFUNCTION("REGEXREPLACE(J592, ""^[\d\s]+"", """")"),"значение показателя за год")</f>
        <v>значение показателя за год</v>
      </c>
      <c r="L592" s="16">
        <f t="shared" si="18"/>
        <v>2</v>
      </c>
      <c r="M592" s="13" t="s">
        <v>31</v>
      </c>
      <c r="N592" s="13" t="str">
        <f>IFERROR(__xludf.DUMMYFUNCTION("REGEXEXTRACT(M592, "" (.+)$"")"),"городское население")</f>
        <v>городское население</v>
      </c>
      <c r="O592" s="18">
        <v>29304.0</v>
      </c>
      <c r="P592" s="18">
        <v>27814.0</v>
      </c>
      <c r="Q592" s="18">
        <v>23042.0</v>
      </c>
      <c r="R592" s="18">
        <v>23015.0</v>
      </c>
      <c r="S592" s="18">
        <v>19884.0</v>
      </c>
      <c r="T592" s="18">
        <v>17614.0</v>
      </c>
      <c r="U592" s="18">
        <v>17993.0</v>
      </c>
      <c r="V592" s="18">
        <v>19666.0</v>
      </c>
      <c r="W592" s="18">
        <v>19863.0</v>
      </c>
      <c r="X592" s="18">
        <v>19048.0</v>
      </c>
      <c r="Y592" s="18">
        <v>18498.0</v>
      </c>
      <c r="Z592" s="19" t="str">
        <f t="shared" si="6"/>
        <v/>
      </c>
      <c r="AA592" s="19">
        <f t="shared" si="19"/>
        <v>235741</v>
      </c>
      <c r="AB592" s="19" t="str">
        <f t="shared" si="8"/>
        <v/>
      </c>
      <c r="AC592" s="19">
        <f t="shared" si="20"/>
        <v>21431</v>
      </c>
      <c r="AD592" s="19">
        <f t="shared" si="21"/>
        <v>22988</v>
      </c>
      <c r="AE592" s="19" t="str">
        <f t="shared" si="22"/>
        <v>Нет моды</v>
      </c>
      <c r="AF592" s="19">
        <f t="shared" si="23"/>
        <v>17614</v>
      </c>
      <c r="AG592" s="19">
        <f t="shared" si="24"/>
        <v>29304</v>
      </c>
      <c r="AH592" s="20" t="str">
        <f t="shared" si="14"/>
        <v/>
      </c>
      <c r="AI592" s="21"/>
      <c r="AJ592" s="21"/>
      <c r="AK592" s="21"/>
      <c r="AL592" s="22">
        <f t="shared" si="25"/>
        <v>1</v>
      </c>
    </row>
    <row r="593" ht="12.75" customHeight="1">
      <c r="A593" s="13" t="s">
        <v>60</v>
      </c>
      <c r="B593" s="13" t="str">
        <f>IFERROR(__xludf.DUMMYFUNCTION("REGEXREPLACE(A593, ""\d"", """")"),"         Московская область")</f>
        <v>         Московская область</v>
      </c>
      <c r="C593" s="14" t="str">
        <f t="shared" si="15"/>
        <v>Московская область</v>
      </c>
      <c r="D593" s="3">
        <f t="shared" si="16"/>
        <v>2</v>
      </c>
      <c r="E593" s="15" t="s">
        <v>42</v>
      </c>
      <c r="F593" s="13" t="str">
        <f>IFERROR(__xludf.DUMMYFUNCTION("REGEXEXTRACT(E593, ""[А-Яа-я].*"")"),"Ишемическая болезнь сердца")</f>
        <v>Ишемическая болезнь сердца</v>
      </c>
      <c r="G593" s="16">
        <f t="shared" si="17"/>
        <v>2</v>
      </c>
      <c r="H593" s="13" t="s">
        <v>28</v>
      </c>
      <c r="I593" s="13" t="str">
        <f>IFERROR(__xludf.DUMMYFUNCTION("REGEXREPLACE(H593, "".*\s"", """")"),"человек")</f>
        <v>человек</v>
      </c>
      <c r="J593" s="13" t="s">
        <v>29</v>
      </c>
      <c r="K593" s="17" t="str">
        <f>IFERROR(__xludf.DUMMYFUNCTION("REGEXREPLACE(J593, ""^[\d\s]+"", """")"),"значение показателя за год")</f>
        <v>значение показателя за год</v>
      </c>
      <c r="L593" s="16">
        <f t="shared" si="18"/>
        <v>2</v>
      </c>
      <c r="M593" s="13" t="s">
        <v>32</v>
      </c>
      <c r="N593" s="13" t="str">
        <f>IFERROR(__xludf.DUMMYFUNCTION("REGEXEXTRACT(M593, "" (.+)$"")"),"сельское население")</f>
        <v>сельское население</v>
      </c>
      <c r="O593" s="18">
        <v>6277.0</v>
      </c>
      <c r="P593" s="18">
        <v>5995.0</v>
      </c>
      <c r="Q593" s="18">
        <v>5050.0</v>
      </c>
      <c r="R593" s="18">
        <v>4892.0</v>
      </c>
      <c r="S593" s="18">
        <v>3974.0</v>
      </c>
      <c r="T593" s="18">
        <v>3620.0</v>
      </c>
      <c r="U593" s="18">
        <v>3741.0</v>
      </c>
      <c r="V593" s="18">
        <v>4066.0</v>
      </c>
      <c r="W593" s="18">
        <v>4349.0</v>
      </c>
      <c r="X593" s="18">
        <v>3913.0</v>
      </c>
      <c r="Y593" s="18">
        <v>3322.0</v>
      </c>
      <c r="Z593" s="19" t="str">
        <f t="shared" si="6"/>
        <v/>
      </c>
      <c r="AA593" s="19" t="str">
        <f t="shared" si="19"/>
        <v/>
      </c>
      <c r="AB593" s="19">
        <f t="shared" si="8"/>
        <v>49199</v>
      </c>
      <c r="AC593" s="19">
        <f t="shared" si="20"/>
        <v>4472.636364</v>
      </c>
      <c r="AD593" s="19">
        <f t="shared" si="21"/>
        <v>11945.5</v>
      </c>
      <c r="AE593" s="19" t="str">
        <f t="shared" si="22"/>
        <v>Нет моды</v>
      </c>
      <c r="AF593" s="19">
        <f t="shared" si="23"/>
        <v>3322</v>
      </c>
      <c r="AG593" s="19">
        <f t="shared" si="24"/>
        <v>6277</v>
      </c>
      <c r="AH593" s="20" t="str">
        <f t="shared" si="14"/>
        <v>Город: 83%; Село: 17%</v>
      </c>
      <c r="AI593" s="21"/>
      <c r="AJ593" s="21"/>
      <c r="AK593" s="21"/>
      <c r="AL593" s="22">
        <f t="shared" si="25"/>
        <v>1</v>
      </c>
    </row>
    <row r="594" ht="12.75" customHeight="1">
      <c r="A594" s="13" t="s">
        <v>60</v>
      </c>
      <c r="B594" s="13" t="str">
        <f>IFERROR(__xludf.DUMMYFUNCTION("REGEXREPLACE(A594, ""\d"", """")"),"         Московская область")</f>
        <v>         Московская область</v>
      </c>
      <c r="C594" s="14" t="str">
        <f t="shared" si="15"/>
        <v>Московская область</v>
      </c>
      <c r="D594" s="3">
        <f t="shared" si="16"/>
        <v>2</v>
      </c>
      <c r="E594" s="15" t="s">
        <v>43</v>
      </c>
      <c r="F594" s="13" t="str">
        <f>IFERROR(__xludf.DUMMYFUNCTION("REGEXEXTRACT(E594, ""[А-Яа-я].*"")"),"Новообразования")</f>
        <v>Новообразования</v>
      </c>
      <c r="G594" s="16">
        <f t="shared" si="17"/>
        <v>2</v>
      </c>
      <c r="H594" s="13" t="s">
        <v>28</v>
      </c>
      <c r="I594" s="13" t="str">
        <f>IFERROR(__xludf.DUMMYFUNCTION("REGEXREPLACE(H594, "".*\s"", """")"),"человек")</f>
        <v>человек</v>
      </c>
      <c r="J594" s="13" t="s">
        <v>29</v>
      </c>
      <c r="K594" s="17" t="str">
        <f>IFERROR(__xludf.DUMMYFUNCTION("REGEXREPLACE(J594, ""^[\d\s]+"", """")"),"значение показателя за год")</f>
        <v>значение показателя за год</v>
      </c>
      <c r="L594" s="16">
        <f t="shared" si="18"/>
        <v>2</v>
      </c>
      <c r="M594" s="13" t="s">
        <v>30</v>
      </c>
      <c r="N594" s="13" t="str">
        <f>IFERROR(__xludf.DUMMYFUNCTION("REGEXEXTRACT(M594, "" (.+)$"")"),"все население")</f>
        <v>все население</v>
      </c>
      <c r="O594" s="18">
        <v>16365.0</v>
      </c>
      <c r="P594" s="18">
        <v>16276.0</v>
      </c>
      <c r="Q594" s="18">
        <v>15876.0</v>
      </c>
      <c r="R594" s="18">
        <v>14569.0</v>
      </c>
      <c r="S594" s="18">
        <v>13186.0</v>
      </c>
      <c r="T594" s="18">
        <v>13425.0</v>
      </c>
      <c r="U594" s="18">
        <v>13686.0</v>
      </c>
      <c r="V594" s="18">
        <v>13247.0</v>
      </c>
      <c r="W594" s="18">
        <v>13578.0</v>
      </c>
      <c r="X594" s="18">
        <v>14072.0</v>
      </c>
      <c r="Y594" s="18">
        <v>14382.0</v>
      </c>
      <c r="Z594" s="19">
        <f t="shared" si="6"/>
        <v>158662</v>
      </c>
      <c r="AA594" s="19" t="str">
        <f t="shared" si="19"/>
        <v/>
      </c>
      <c r="AB594" s="19" t="str">
        <f t="shared" si="8"/>
        <v/>
      </c>
      <c r="AC594" s="19">
        <f t="shared" si="20"/>
        <v>14423.81818</v>
      </c>
      <c r="AD594" s="19">
        <f t="shared" si="21"/>
        <v>9731.5</v>
      </c>
      <c r="AE594" s="19" t="str">
        <f t="shared" si="22"/>
        <v>Нет моды</v>
      </c>
      <c r="AF594" s="19">
        <f t="shared" si="23"/>
        <v>13186</v>
      </c>
      <c r="AG594" s="19">
        <f t="shared" si="24"/>
        <v>16365</v>
      </c>
      <c r="AH594" s="20" t="str">
        <f t="shared" si="14"/>
        <v/>
      </c>
      <c r="AI594" s="21"/>
      <c r="AJ594" s="21"/>
      <c r="AK594" s="21"/>
      <c r="AL594" s="22">
        <f t="shared" si="25"/>
        <v>1</v>
      </c>
    </row>
    <row r="595" ht="12.75" customHeight="1">
      <c r="A595" s="13" t="s">
        <v>60</v>
      </c>
      <c r="B595" s="13" t="str">
        <f>IFERROR(__xludf.DUMMYFUNCTION("REGEXREPLACE(A595, ""\d"", """")"),"         Московская область")</f>
        <v>         Московская область</v>
      </c>
      <c r="C595" s="14" t="str">
        <f t="shared" si="15"/>
        <v>Московская область</v>
      </c>
      <c r="D595" s="3">
        <f t="shared" si="16"/>
        <v>2</v>
      </c>
      <c r="E595" s="15" t="s">
        <v>43</v>
      </c>
      <c r="F595" s="13" t="str">
        <f>IFERROR(__xludf.DUMMYFUNCTION("REGEXEXTRACT(E595, ""[А-Яа-я].*"")"),"Новообразования")</f>
        <v>Новообразования</v>
      </c>
      <c r="G595" s="16">
        <f t="shared" si="17"/>
        <v>2</v>
      </c>
      <c r="H595" s="13" t="s">
        <v>28</v>
      </c>
      <c r="I595" s="13" t="str">
        <f>IFERROR(__xludf.DUMMYFUNCTION("REGEXREPLACE(H595, "".*\s"", """")"),"человек")</f>
        <v>человек</v>
      </c>
      <c r="J595" s="13" t="s">
        <v>29</v>
      </c>
      <c r="K595" s="17" t="str">
        <f>IFERROR(__xludf.DUMMYFUNCTION("REGEXREPLACE(J595, ""^[\d\s]+"", """")"),"значение показателя за год")</f>
        <v>значение показателя за год</v>
      </c>
      <c r="L595" s="16">
        <f t="shared" si="18"/>
        <v>2</v>
      </c>
      <c r="M595" s="13" t="s">
        <v>31</v>
      </c>
      <c r="N595" s="13" t="str">
        <f>IFERROR(__xludf.DUMMYFUNCTION("REGEXEXTRACT(M595, "" (.+)$"")"),"городское население")</f>
        <v>городское население</v>
      </c>
      <c r="O595" s="18">
        <v>13702.0</v>
      </c>
      <c r="P595" s="18">
        <v>13611.0</v>
      </c>
      <c r="Q595" s="18">
        <v>13170.0</v>
      </c>
      <c r="R595" s="18">
        <v>12075.0</v>
      </c>
      <c r="S595" s="18">
        <v>11050.0</v>
      </c>
      <c r="T595" s="18">
        <v>11201.0</v>
      </c>
      <c r="U595" s="18">
        <v>11349.0</v>
      </c>
      <c r="V595" s="18">
        <v>11000.0</v>
      </c>
      <c r="W595" s="18">
        <v>11178.0</v>
      </c>
      <c r="X595" s="18">
        <v>11576.0</v>
      </c>
      <c r="Y595" s="18">
        <v>12081.0</v>
      </c>
      <c r="Z595" s="19" t="str">
        <f t="shared" si="6"/>
        <v/>
      </c>
      <c r="AA595" s="19">
        <f t="shared" si="19"/>
        <v>131993</v>
      </c>
      <c r="AB595" s="19" t="str">
        <f t="shared" si="8"/>
        <v/>
      </c>
      <c r="AC595" s="19">
        <f t="shared" si="20"/>
        <v>11999.36364</v>
      </c>
      <c r="AD595" s="19">
        <f t="shared" si="21"/>
        <v>13336</v>
      </c>
      <c r="AE595" s="19" t="str">
        <f t="shared" si="22"/>
        <v>Нет моды</v>
      </c>
      <c r="AF595" s="19">
        <f t="shared" si="23"/>
        <v>11000</v>
      </c>
      <c r="AG595" s="19">
        <f t="shared" si="24"/>
        <v>13702</v>
      </c>
      <c r="AH595" s="20" t="str">
        <f t="shared" si="14"/>
        <v/>
      </c>
      <c r="AI595" s="21"/>
      <c r="AJ595" s="21"/>
      <c r="AK595" s="21"/>
      <c r="AL595" s="22">
        <f t="shared" si="25"/>
        <v>1</v>
      </c>
    </row>
    <row r="596" ht="12.75" customHeight="1">
      <c r="A596" s="13" t="s">
        <v>60</v>
      </c>
      <c r="B596" s="13" t="str">
        <f>IFERROR(__xludf.DUMMYFUNCTION("REGEXREPLACE(A596, ""\d"", """")"),"         Московская область")</f>
        <v>         Московская область</v>
      </c>
      <c r="C596" s="14" t="str">
        <f t="shared" si="15"/>
        <v>Московская область</v>
      </c>
      <c r="D596" s="3">
        <f t="shared" si="16"/>
        <v>2</v>
      </c>
      <c r="E596" s="15" t="s">
        <v>43</v>
      </c>
      <c r="F596" s="13" t="str">
        <f>IFERROR(__xludf.DUMMYFUNCTION("REGEXEXTRACT(E596, ""[А-Яа-я].*"")"),"Новообразования")</f>
        <v>Новообразования</v>
      </c>
      <c r="G596" s="16">
        <f t="shared" si="17"/>
        <v>2</v>
      </c>
      <c r="H596" s="13" t="s">
        <v>28</v>
      </c>
      <c r="I596" s="13" t="str">
        <f>IFERROR(__xludf.DUMMYFUNCTION("REGEXREPLACE(H596, "".*\s"", """")"),"человек")</f>
        <v>человек</v>
      </c>
      <c r="J596" s="13" t="s">
        <v>29</v>
      </c>
      <c r="K596" s="17" t="str">
        <f>IFERROR(__xludf.DUMMYFUNCTION("REGEXREPLACE(J596, ""^[\d\s]+"", """")"),"значение показателя за год")</f>
        <v>значение показателя за год</v>
      </c>
      <c r="L596" s="16">
        <f t="shared" si="18"/>
        <v>2</v>
      </c>
      <c r="M596" s="13" t="s">
        <v>32</v>
      </c>
      <c r="N596" s="13" t="str">
        <f>IFERROR(__xludf.DUMMYFUNCTION("REGEXEXTRACT(M596, "" (.+)$"")"),"сельское население")</f>
        <v>сельское население</v>
      </c>
      <c r="O596" s="18">
        <v>2663.0</v>
      </c>
      <c r="P596" s="18">
        <v>2665.0</v>
      </c>
      <c r="Q596" s="18">
        <v>2706.0</v>
      </c>
      <c r="R596" s="18">
        <v>2494.0</v>
      </c>
      <c r="S596" s="18">
        <v>2136.0</v>
      </c>
      <c r="T596" s="18">
        <v>2224.0</v>
      </c>
      <c r="U596" s="18">
        <v>2337.0</v>
      </c>
      <c r="V596" s="18">
        <v>2247.0</v>
      </c>
      <c r="W596" s="18">
        <v>2400.0</v>
      </c>
      <c r="X596" s="18">
        <v>2496.0</v>
      </c>
      <c r="Y596" s="18">
        <v>2301.0</v>
      </c>
      <c r="Z596" s="19" t="str">
        <f t="shared" si="6"/>
        <v/>
      </c>
      <c r="AA596" s="19" t="str">
        <f t="shared" si="19"/>
        <v/>
      </c>
      <c r="AB596" s="19">
        <f t="shared" si="8"/>
        <v>26669</v>
      </c>
      <c r="AC596" s="19">
        <f t="shared" si="20"/>
        <v>2424.454545</v>
      </c>
      <c r="AD596" s="19">
        <f t="shared" si="21"/>
        <v>6853</v>
      </c>
      <c r="AE596" s="19" t="str">
        <f t="shared" si="22"/>
        <v>Нет моды</v>
      </c>
      <c r="AF596" s="19">
        <f t="shared" si="23"/>
        <v>2136</v>
      </c>
      <c r="AG596" s="19">
        <f t="shared" si="24"/>
        <v>2706</v>
      </c>
      <c r="AH596" s="20" t="str">
        <f t="shared" si="14"/>
        <v>Город: 83%; Село: 17%</v>
      </c>
      <c r="AI596" s="21"/>
      <c r="AJ596" s="21"/>
      <c r="AK596" s="21"/>
      <c r="AL596" s="22">
        <f t="shared" si="25"/>
        <v>1</v>
      </c>
    </row>
    <row r="597" ht="12.75" customHeight="1">
      <c r="A597" s="13" t="s">
        <v>60</v>
      </c>
      <c r="B597" s="13" t="str">
        <f>IFERROR(__xludf.DUMMYFUNCTION("REGEXREPLACE(A597, ""\d"", """")"),"         Московская область")</f>
        <v>         Московская область</v>
      </c>
      <c r="C597" s="14" t="str">
        <f t="shared" si="15"/>
        <v>Московская область</v>
      </c>
      <c r="D597" s="3">
        <f t="shared" si="16"/>
        <v>2</v>
      </c>
      <c r="E597" s="15" t="s">
        <v>44</v>
      </c>
      <c r="F597" s="13" t="str">
        <f>IFERROR(__xludf.DUMMYFUNCTION("REGEXEXTRACT(E597,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97" s="16">
        <f t="shared" si="17"/>
        <v>2</v>
      </c>
      <c r="H597" s="13" t="s">
        <v>28</v>
      </c>
      <c r="I597" s="13" t="str">
        <f>IFERROR(__xludf.DUMMYFUNCTION("REGEXREPLACE(H597, "".*\s"", """")"),"человек")</f>
        <v>человек</v>
      </c>
      <c r="J597" s="13" t="s">
        <v>29</v>
      </c>
      <c r="K597" s="17" t="str">
        <f>IFERROR(__xludf.DUMMYFUNCTION("REGEXREPLACE(J597, ""^[\d\s]+"", """")"),"значение показателя за год")</f>
        <v>значение показателя за год</v>
      </c>
      <c r="L597" s="16">
        <f t="shared" si="18"/>
        <v>2</v>
      </c>
      <c r="M597" s="13" t="s">
        <v>30</v>
      </c>
      <c r="N597" s="13" t="str">
        <f>IFERROR(__xludf.DUMMYFUNCTION("REGEXEXTRACT(M597, "" (.+)$"")"),"все население")</f>
        <v>все население</v>
      </c>
      <c r="O597" s="18">
        <v>318.0</v>
      </c>
      <c r="P597" s="23" t="s">
        <v>37</v>
      </c>
      <c r="Q597" s="18">
        <v>243.0</v>
      </c>
      <c r="R597" s="18">
        <v>238.0</v>
      </c>
      <c r="S597" s="23" t="s">
        <v>37</v>
      </c>
      <c r="T597" s="23" t="s">
        <v>37</v>
      </c>
      <c r="U597" s="23" t="s">
        <v>37</v>
      </c>
      <c r="V597" s="23" t="s">
        <v>37</v>
      </c>
      <c r="W597" s="23" t="s">
        <v>37</v>
      </c>
      <c r="X597" s="23" t="s">
        <v>37</v>
      </c>
      <c r="Y597" s="23" t="s">
        <v>37</v>
      </c>
      <c r="Z597" s="19">
        <f t="shared" si="6"/>
        <v>799</v>
      </c>
      <c r="AA597" s="19" t="str">
        <f t="shared" si="19"/>
        <v/>
      </c>
      <c r="AB597" s="19" t="str">
        <f t="shared" si="8"/>
        <v/>
      </c>
      <c r="AC597" s="19">
        <f t="shared" si="20"/>
        <v>266.3333333</v>
      </c>
      <c r="AD597" s="19">
        <f t="shared" si="21"/>
        <v>2319</v>
      </c>
      <c r="AE597" s="19" t="str">
        <f t="shared" si="22"/>
        <v>Нет моды</v>
      </c>
      <c r="AF597" s="19">
        <f t="shared" si="23"/>
        <v>238</v>
      </c>
      <c r="AG597" s="19">
        <f t="shared" si="24"/>
        <v>318</v>
      </c>
      <c r="AH597" s="20" t="str">
        <f t="shared" si="14"/>
        <v/>
      </c>
      <c r="AI597" s="24"/>
      <c r="AJ597" s="24"/>
      <c r="AK597" s="24"/>
      <c r="AL597" s="22">
        <f t="shared" si="25"/>
        <v>1</v>
      </c>
    </row>
    <row r="598" ht="12.75" customHeight="1">
      <c r="A598" s="13" t="s">
        <v>60</v>
      </c>
      <c r="B598" s="13" t="str">
        <f>IFERROR(__xludf.DUMMYFUNCTION("REGEXREPLACE(A598, ""\d"", """")"),"         Московская область")</f>
        <v>         Московская область</v>
      </c>
      <c r="C598" s="14" t="str">
        <f t="shared" si="15"/>
        <v>Московская область</v>
      </c>
      <c r="D598" s="3">
        <f t="shared" si="16"/>
        <v>2</v>
      </c>
      <c r="E598" s="15" t="s">
        <v>44</v>
      </c>
      <c r="F598" s="13" t="str">
        <f>IFERROR(__xludf.DUMMYFUNCTION("REGEXEXTRACT(E598,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98" s="16">
        <f t="shared" si="17"/>
        <v>2</v>
      </c>
      <c r="H598" s="13" t="s">
        <v>28</v>
      </c>
      <c r="I598" s="13" t="str">
        <f>IFERROR(__xludf.DUMMYFUNCTION("REGEXREPLACE(H598, "".*\s"", """")"),"человек")</f>
        <v>человек</v>
      </c>
      <c r="J598" s="13" t="s">
        <v>29</v>
      </c>
      <c r="K598" s="17" t="str">
        <f>IFERROR(__xludf.DUMMYFUNCTION("REGEXREPLACE(J598, ""^[\d\s]+"", """")"),"значение показателя за год")</f>
        <v>значение показателя за год</v>
      </c>
      <c r="L598" s="16">
        <f t="shared" si="18"/>
        <v>2</v>
      </c>
      <c r="M598" s="13" t="s">
        <v>31</v>
      </c>
      <c r="N598" s="13" t="str">
        <f>IFERROR(__xludf.DUMMYFUNCTION("REGEXEXTRACT(M598, "" (.+)$"")"),"городское население")</f>
        <v>городское население</v>
      </c>
      <c r="O598" s="18">
        <v>291.0</v>
      </c>
      <c r="P598" s="23" t="s">
        <v>37</v>
      </c>
      <c r="Q598" s="18">
        <v>224.0</v>
      </c>
      <c r="R598" s="18">
        <v>218.0</v>
      </c>
      <c r="S598" s="23" t="s">
        <v>37</v>
      </c>
      <c r="T598" s="23" t="s">
        <v>37</v>
      </c>
      <c r="U598" s="23" t="s">
        <v>37</v>
      </c>
      <c r="V598" s="23" t="s">
        <v>37</v>
      </c>
      <c r="W598" s="23" t="s">
        <v>37</v>
      </c>
      <c r="X598" s="23" t="s">
        <v>37</v>
      </c>
      <c r="Y598" s="23" t="s">
        <v>37</v>
      </c>
      <c r="Z598" s="19" t="str">
        <f t="shared" si="6"/>
        <v/>
      </c>
      <c r="AA598" s="19">
        <f t="shared" si="19"/>
        <v>733</v>
      </c>
      <c r="AB598" s="19" t="str">
        <f t="shared" si="8"/>
        <v/>
      </c>
      <c r="AC598" s="19">
        <f t="shared" si="20"/>
        <v>244.3333333</v>
      </c>
      <c r="AD598" s="19">
        <f t="shared" si="21"/>
        <v>240.5</v>
      </c>
      <c r="AE598" s="19" t="str">
        <f t="shared" si="22"/>
        <v>Нет моды</v>
      </c>
      <c r="AF598" s="19">
        <f t="shared" si="23"/>
        <v>218</v>
      </c>
      <c r="AG598" s="19">
        <f t="shared" si="24"/>
        <v>291</v>
      </c>
      <c r="AH598" s="20" t="str">
        <f t="shared" si="14"/>
        <v/>
      </c>
      <c r="AI598" s="24"/>
      <c r="AJ598" s="24"/>
      <c r="AK598" s="24"/>
      <c r="AL598" s="22">
        <f t="shared" si="25"/>
        <v>1</v>
      </c>
    </row>
    <row r="599" ht="12.75" customHeight="1">
      <c r="A599" s="13" t="s">
        <v>60</v>
      </c>
      <c r="B599" s="13" t="str">
        <f>IFERROR(__xludf.DUMMYFUNCTION("REGEXREPLACE(A599, ""\d"", """")"),"         Московская область")</f>
        <v>         Московская область</v>
      </c>
      <c r="C599" s="14" t="str">
        <f t="shared" si="15"/>
        <v>Московская область</v>
      </c>
      <c r="D599" s="3">
        <f t="shared" si="16"/>
        <v>2</v>
      </c>
      <c r="E599" s="15" t="s">
        <v>44</v>
      </c>
      <c r="F599" s="13" t="str">
        <f>IFERROR(__xludf.DUMMYFUNCTION("REGEXEXTRACT(E599,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99" s="16">
        <f t="shared" si="17"/>
        <v>2</v>
      </c>
      <c r="H599" s="13" t="s">
        <v>28</v>
      </c>
      <c r="I599" s="13" t="str">
        <f>IFERROR(__xludf.DUMMYFUNCTION("REGEXREPLACE(H599, "".*\s"", """")"),"человек")</f>
        <v>человек</v>
      </c>
      <c r="J599" s="13" t="s">
        <v>29</v>
      </c>
      <c r="K599" s="17" t="str">
        <f>IFERROR(__xludf.DUMMYFUNCTION("REGEXREPLACE(J599, ""^[\d\s]+"", """")"),"значение показателя за год")</f>
        <v>значение показателя за год</v>
      </c>
      <c r="L599" s="16">
        <f t="shared" si="18"/>
        <v>2</v>
      </c>
      <c r="M599" s="13" t="s">
        <v>32</v>
      </c>
      <c r="N599" s="13" t="str">
        <f>IFERROR(__xludf.DUMMYFUNCTION("REGEXEXTRACT(M599, "" (.+)$"")"),"сельское население")</f>
        <v>сельское население</v>
      </c>
      <c r="O599" s="18">
        <v>27.0</v>
      </c>
      <c r="P599" s="23" t="s">
        <v>37</v>
      </c>
      <c r="Q599" s="18">
        <v>19.0</v>
      </c>
      <c r="R599" s="18">
        <v>20.0</v>
      </c>
      <c r="S599" s="23" t="s">
        <v>37</v>
      </c>
      <c r="T599" s="23" t="s">
        <v>37</v>
      </c>
      <c r="U599" s="23" t="s">
        <v>37</v>
      </c>
      <c r="V599" s="23" t="s">
        <v>37</v>
      </c>
      <c r="W599" s="23" t="s">
        <v>37</v>
      </c>
      <c r="X599" s="23" t="s">
        <v>37</v>
      </c>
      <c r="Y599" s="23" t="s">
        <v>37</v>
      </c>
      <c r="Z599" s="19" t="str">
        <f t="shared" si="6"/>
        <v/>
      </c>
      <c r="AA599" s="19" t="str">
        <f t="shared" si="19"/>
        <v/>
      </c>
      <c r="AB599" s="19">
        <f t="shared" si="8"/>
        <v>66</v>
      </c>
      <c r="AC599" s="19">
        <f t="shared" si="20"/>
        <v>22</v>
      </c>
      <c r="AD599" s="19">
        <f t="shared" si="21"/>
        <v>122.5</v>
      </c>
      <c r="AE599" s="19" t="str">
        <f t="shared" si="22"/>
        <v>Нет моды</v>
      </c>
      <c r="AF599" s="19">
        <f t="shared" si="23"/>
        <v>19</v>
      </c>
      <c r="AG599" s="19">
        <f t="shared" si="24"/>
        <v>27</v>
      </c>
      <c r="AH599" s="20" t="str">
        <f t="shared" si="14"/>
        <v>Город: 92%; Село: 8%</v>
      </c>
      <c r="AI599" s="24"/>
      <c r="AJ599" s="24"/>
      <c r="AK599" s="24"/>
      <c r="AL599" s="22">
        <f t="shared" si="25"/>
        <v>1</v>
      </c>
    </row>
    <row r="600" ht="12.75" customHeight="1">
      <c r="A600" s="13" t="s">
        <v>60</v>
      </c>
      <c r="B600" s="13" t="str">
        <f>IFERROR(__xludf.DUMMYFUNCTION("REGEXREPLACE(A600, ""\d"", """")"),"         Московская область")</f>
        <v>         Московская область</v>
      </c>
      <c r="C600" s="14" t="str">
        <f t="shared" si="15"/>
        <v>Московская область</v>
      </c>
      <c r="D600" s="3">
        <f t="shared" si="16"/>
        <v>2</v>
      </c>
      <c r="E600" s="15" t="s">
        <v>45</v>
      </c>
      <c r="F600" s="13" t="str">
        <f>IFERROR(__xludf.DUMMYFUNCTION("REGEXEXTRACT(E600, ""[А-Яа-я].*"")"),"Самоубийство")</f>
        <v>Самоубийство</v>
      </c>
      <c r="G600" s="16">
        <f t="shared" si="17"/>
        <v>2</v>
      </c>
      <c r="H600" s="13" t="s">
        <v>28</v>
      </c>
      <c r="I600" s="13" t="str">
        <f>IFERROR(__xludf.DUMMYFUNCTION("REGEXREPLACE(H600, "".*\s"", """")"),"человек")</f>
        <v>человек</v>
      </c>
      <c r="J600" s="13" t="s">
        <v>29</v>
      </c>
      <c r="K600" s="17" t="str">
        <f>IFERROR(__xludf.DUMMYFUNCTION("REGEXREPLACE(J600, ""^[\d\s]+"", """")"),"значение показателя за год")</f>
        <v>значение показателя за год</v>
      </c>
      <c r="L600" s="16">
        <f t="shared" si="18"/>
        <v>2</v>
      </c>
      <c r="M600" s="13" t="s">
        <v>30</v>
      </c>
      <c r="N600" s="13" t="str">
        <f>IFERROR(__xludf.DUMMYFUNCTION("REGEXEXTRACT(M600, "" (.+)$"")"),"все население")</f>
        <v>все население</v>
      </c>
      <c r="O600" s="18">
        <v>1119.0</v>
      </c>
      <c r="P600" s="18">
        <v>1099.0</v>
      </c>
      <c r="Q600" s="18">
        <v>989.0</v>
      </c>
      <c r="R600" s="18">
        <v>988.0</v>
      </c>
      <c r="S600" s="18">
        <v>870.0</v>
      </c>
      <c r="T600" s="18">
        <v>866.0</v>
      </c>
      <c r="U600" s="18">
        <v>879.0</v>
      </c>
      <c r="V600" s="18">
        <v>893.0</v>
      </c>
      <c r="W600" s="18">
        <v>860.0</v>
      </c>
      <c r="X600" s="18">
        <v>614.0</v>
      </c>
      <c r="Y600" s="18">
        <v>484.0</v>
      </c>
      <c r="Z600" s="19">
        <f t="shared" si="6"/>
        <v>9661</v>
      </c>
      <c r="AA600" s="19" t="str">
        <f t="shared" si="19"/>
        <v/>
      </c>
      <c r="AB600" s="19" t="str">
        <f t="shared" si="8"/>
        <v/>
      </c>
      <c r="AC600" s="19">
        <f t="shared" si="20"/>
        <v>878.2727273</v>
      </c>
      <c r="AD600" s="19">
        <f t="shared" si="21"/>
        <v>868</v>
      </c>
      <c r="AE600" s="19" t="str">
        <f t="shared" si="22"/>
        <v>Нет моды</v>
      </c>
      <c r="AF600" s="19">
        <f t="shared" si="23"/>
        <v>484</v>
      </c>
      <c r="AG600" s="19">
        <f t="shared" si="24"/>
        <v>1119</v>
      </c>
      <c r="AH600" s="20" t="str">
        <f t="shared" si="14"/>
        <v/>
      </c>
      <c r="AI600" s="21"/>
      <c r="AJ600" s="21"/>
      <c r="AK600" s="21"/>
      <c r="AL600" s="22">
        <f t="shared" si="25"/>
        <v>1</v>
      </c>
    </row>
    <row r="601" ht="12.75" customHeight="1">
      <c r="A601" s="13" t="s">
        <v>60</v>
      </c>
      <c r="B601" s="13" t="str">
        <f>IFERROR(__xludf.DUMMYFUNCTION("REGEXREPLACE(A601, ""\d"", """")"),"         Московская область")</f>
        <v>         Московская область</v>
      </c>
      <c r="C601" s="14" t="str">
        <f t="shared" si="15"/>
        <v>Московская область</v>
      </c>
      <c r="D601" s="3">
        <f t="shared" si="16"/>
        <v>2</v>
      </c>
      <c r="E601" s="15" t="s">
        <v>45</v>
      </c>
      <c r="F601" s="13" t="str">
        <f>IFERROR(__xludf.DUMMYFUNCTION("REGEXEXTRACT(E601, ""[А-Яа-я].*"")"),"Самоубийство")</f>
        <v>Самоубийство</v>
      </c>
      <c r="G601" s="16">
        <f t="shared" si="17"/>
        <v>2</v>
      </c>
      <c r="H601" s="13" t="s">
        <v>28</v>
      </c>
      <c r="I601" s="13" t="str">
        <f>IFERROR(__xludf.DUMMYFUNCTION("REGEXREPLACE(H601, "".*\s"", """")"),"человек")</f>
        <v>человек</v>
      </c>
      <c r="J601" s="13" t="s">
        <v>29</v>
      </c>
      <c r="K601" s="17" t="str">
        <f>IFERROR(__xludf.DUMMYFUNCTION("REGEXREPLACE(J601, ""^[\d\s]+"", """")"),"значение показателя за год")</f>
        <v>значение показателя за год</v>
      </c>
      <c r="L601" s="16">
        <f t="shared" si="18"/>
        <v>2</v>
      </c>
      <c r="M601" s="13" t="s">
        <v>31</v>
      </c>
      <c r="N601" s="13" t="str">
        <f>IFERROR(__xludf.DUMMYFUNCTION("REGEXEXTRACT(M601, "" (.+)$"")"),"городское население")</f>
        <v>городское население</v>
      </c>
      <c r="O601" s="18">
        <v>927.0</v>
      </c>
      <c r="P601" s="18">
        <v>905.0</v>
      </c>
      <c r="Q601" s="18">
        <v>790.0</v>
      </c>
      <c r="R601" s="18">
        <v>810.0</v>
      </c>
      <c r="S601" s="18">
        <v>717.0</v>
      </c>
      <c r="T601" s="18">
        <v>725.0</v>
      </c>
      <c r="U601" s="18">
        <v>716.0</v>
      </c>
      <c r="V601" s="18">
        <v>713.0</v>
      </c>
      <c r="W601" s="18">
        <v>673.0</v>
      </c>
      <c r="X601" s="18">
        <v>504.0</v>
      </c>
      <c r="Y601" s="18">
        <v>407.0</v>
      </c>
      <c r="Z601" s="19" t="str">
        <f t="shared" si="6"/>
        <v/>
      </c>
      <c r="AA601" s="19">
        <f t="shared" si="19"/>
        <v>7887</v>
      </c>
      <c r="AB601" s="19" t="str">
        <f t="shared" si="8"/>
        <v/>
      </c>
      <c r="AC601" s="19">
        <f t="shared" si="20"/>
        <v>717</v>
      </c>
      <c r="AD601" s="19">
        <f t="shared" si="21"/>
        <v>835</v>
      </c>
      <c r="AE601" s="19" t="str">
        <f t="shared" si="22"/>
        <v>Нет моды</v>
      </c>
      <c r="AF601" s="19">
        <f t="shared" si="23"/>
        <v>407</v>
      </c>
      <c r="AG601" s="19">
        <f t="shared" si="24"/>
        <v>927</v>
      </c>
      <c r="AH601" s="20" t="str">
        <f t="shared" si="14"/>
        <v/>
      </c>
      <c r="AI601" s="21"/>
      <c r="AJ601" s="21"/>
      <c r="AK601" s="21"/>
      <c r="AL601" s="22">
        <f t="shared" si="25"/>
        <v>1</v>
      </c>
    </row>
    <row r="602" ht="12.75" customHeight="1">
      <c r="A602" s="13" t="s">
        <v>60</v>
      </c>
      <c r="B602" s="13" t="str">
        <f>IFERROR(__xludf.DUMMYFUNCTION("REGEXREPLACE(A602, ""\d"", """")"),"         Московская область")</f>
        <v>         Московская область</v>
      </c>
      <c r="C602" s="14" t="str">
        <f t="shared" si="15"/>
        <v>Московская область</v>
      </c>
      <c r="D602" s="3">
        <f t="shared" si="16"/>
        <v>2</v>
      </c>
      <c r="E602" s="15" t="s">
        <v>45</v>
      </c>
      <c r="F602" s="13" t="str">
        <f>IFERROR(__xludf.DUMMYFUNCTION("REGEXEXTRACT(E602, ""[А-Яа-я].*"")"),"Самоубийство")</f>
        <v>Самоубийство</v>
      </c>
      <c r="G602" s="16">
        <f t="shared" si="17"/>
        <v>2</v>
      </c>
      <c r="H602" s="13" t="s">
        <v>28</v>
      </c>
      <c r="I602" s="13" t="str">
        <f>IFERROR(__xludf.DUMMYFUNCTION("REGEXREPLACE(H602, "".*\s"", """")"),"человек")</f>
        <v>человек</v>
      </c>
      <c r="J602" s="13" t="s">
        <v>29</v>
      </c>
      <c r="K602" s="17" t="str">
        <f>IFERROR(__xludf.DUMMYFUNCTION("REGEXREPLACE(J602, ""^[\d\s]+"", """")"),"значение показателя за год")</f>
        <v>значение показателя за год</v>
      </c>
      <c r="L602" s="16">
        <f t="shared" si="18"/>
        <v>2</v>
      </c>
      <c r="M602" s="13" t="s">
        <v>32</v>
      </c>
      <c r="N602" s="13" t="str">
        <f>IFERROR(__xludf.DUMMYFUNCTION("REGEXEXTRACT(M602, "" (.+)$"")"),"сельское население")</f>
        <v>сельское население</v>
      </c>
      <c r="O602" s="18">
        <v>192.0</v>
      </c>
      <c r="P602" s="18">
        <v>194.0</v>
      </c>
      <c r="Q602" s="18">
        <v>199.0</v>
      </c>
      <c r="R602" s="18">
        <v>178.0</v>
      </c>
      <c r="S602" s="18">
        <v>153.0</v>
      </c>
      <c r="T602" s="18">
        <v>141.0</v>
      </c>
      <c r="U602" s="18">
        <v>163.0</v>
      </c>
      <c r="V602" s="18">
        <v>180.0</v>
      </c>
      <c r="W602" s="18">
        <v>187.0</v>
      </c>
      <c r="X602" s="18">
        <v>110.0</v>
      </c>
      <c r="Y602" s="18">
        <v>77.0</v>
      </c>
      <c r="Z602" s="19" t="str">
        <f t="shared" si="6"/>
        <v/>
      </c>
      <c r="AA602" s="19" t="str">
        <f t="shared" si="19"/>
        <v/>
      </c>
      <c r="AB602" s="19">
        <f t="shared" si="8"/>
        <v>1774</v>
      </c>
      <c r="AC602" s="19">
        <f t="shared" si="20"/>
        <v>161.2727273</v>
      </c>
      <c r="AD602" s="19">
        <f t="shared" si="21"/>
        <v>303</v>
      </c>
      <c r="AE602" s="19" t="str">
        <f t="shared" si="22"/>
        <v>Нет моды</v>
      </c>
      <c r="AF602" s="19">
        <f t="shared" si="23"/>
        <v>77</v>
      </c>
      <c r="AG602" s="19">
        <f t="shared" si="24"/>
        <v>199</v>
      </c>
      <c r="AH602" s="20" t="str">
        <f t="shared" si="14"/>
        <v>Город: 82%; Село: 18%</v>
      </c>
      <c r="AI602" s="21"/>
      <c r="AJ602" s="21"/>
      <c r="AK602" s="21"/>
      <c r="AL602" s="22">
        <f t="shared" si="25"/>
        <v>1</v>
      </c>
    </row>
    <row r="603" ht="12.75" customHeight="1">
      <c r="A603" s="13" t="s">
        <v>60</v>
      </c>
      <c r="B603" s="13" t="str">
        <f>IFERROR(__xludf.DUMMYFUNCTION("REGEXREPLACE(A603, ""\d"", """")"),"         Московская область")</f>
        <v>         Московская область</v>
      </c>
      <c r="C603" s="14" t="str">
        <f t="shared" si="15"/>
        <v>Московская область</v>
      </c>
      <c r="D603" s="3">
        <f t="shared" si="16"/>
        <v>2</v>
      </c>
      <c r="E603" s="15" t="s">
        <v>46</v>
      </c>
      <c r="F603" s="13" t="str">
        <f>IFERROR(__xludf.DUMMYFUNCTION("REGEXEXTRACT(E603, ""[А-Яа-я].*"")"),"Случ.отравл.алкоголем")</f>
        <v>Случ.отравл.алкоголем</v>
      </c>
      <c r="G603" s="16">
        <f t="shared" si="17"/>
        <v>2</v>
      </c>
      <c r="H603" s="13" t="s">
        <v>28</v>
      </c>
      <c r="I603" s="13" t="str">
        <f>IFERROR(__xludf.DUMMYFUNCTION("REGEXREPLACE(H603, "".*\s"", """")"),"человек")</f>
        <v>человек</v>
      </c>
      <c r="J603" s="13" t="s">
        <v>29</v>
      </c>
      <c r="K603" s="17" t="str">
        <f>IFERROR(__xludf.DUMMYFUNCTION("REGEXREPLACE(J603, ""^[\d\s]+"", """")"),"значение показателя за год")</f>
        <v>значение показателя за год</v>
      </c>
      <c r="L603" s="16">
        <f t="shared" si="18"/>
        <v>2</v>
      </c>
      <c r="M603" s="13" t="s">
        <v>30</v>
      </c>
      <c r="N603" s="13" t="str">
        <f>IFERROR(__xludf.DUMMYFUNCTION("REGEXEXTRACT(M603, "" (.+)$"")"),"все население")</f>
        <v>все население</v>
      </c>
      <c r="O603" s="18">
        <v>378.0</v>
      </c>
      <c r="P603" s="18">
        <v>905.0</v>
      </c>
      <c r="Q603" s="18">
        <v>883.0</v>
      </c>
      <c r="R603" s="18">
        <v>933.0</v>
      </c>
      <c r="S603" s="18">
        <v>863.0</v>
      </c>
      <c r="T603" s="18">
        <v>785.0</v>
      </c>
      <c r="U603" s="18">
        <v>729.0</v>
      </c>
      <c r="V603" s="18">
        <v>853.0</v>
      </c>
      <c r="W603" s="18">
        <v>669.0</v>
      </c>
      <c r="X603" s="18">
        <v>714.0</v>
      </c>
      <c r="Y603" s="18">
        <v>604.0</v>
      </c>
      <c r="Z603" s="19">
        <f t="shared" si="6"/>
        <v>8316</v>
      </c>
      <c r="AA603" s="19" t="str">
        <f t="shared" si="19"/>
        <v/>
      </c>
      <c r="AB603" s="19" t="str">
        <f t="shared" si="8"/>
        <v/>
      </c>
      <c r="AC603" s="19">
        <f t="shared" si="20"/>
        <v>756</v>
      </c>
      <c r="AD603" s="19">
        <f t="shared" si="21"/>
        <v>288.5</v>
      </c>
      <c r="AE603" s="19" t="str">
        <f t="shared" si="22"/>
        <v>Нет моды</v>
      </c>
      <c r="AF603" s="19">
        <f t="shared" si="23"/>
        <v>378</v>
      </c>
      <c r="AG603" s="19">
        <f t="shared" si="24"/>
        <v>933</v>
      </c>
      <c r="AH603" s="20" t="str">
        <f t="shared" si="14"/>
        <v/>
      </c>
      <c r="AI603" s="21"/>
      <c r="AJ603" s="21"/>
      <c r="AK603" s="21"/>
      <c r="AL603" s="22">
        <f t="shared" si="25"/>
        <v>1</v>
      </c>
    </row>
    <row r="604" ht="12.75" customHeight="1">
      <c r="A604" s="13" t="s">
        <v>60</v>
      </c>
      <c r="B604" s="13" t="str">
        <f>IFERROR(__xludf.DUMMYFUNCTION("REGEXREPLACE(A604, ""\d"", """")"),"         Московская область")</f>
        <v>         Московская область</v>
      </c>
      <c r="C604" s="14" t="str">
        <f t="shared" si="15"/>
        <v>Московская область</v>
      </c>
      <c r="D604" s="3">
        <f t="shared" si="16"/>
        <v>2</v>
      </c>
      <c r="E604" s="15" t="s">
        <v>46</v>
      </c>
      <c r="F604" s="13" t="str">
        <f>IFERROR(__xludf.DUMMYFUNCTION("REGEXEXTRACT(E604, ""[А-Яа-я].*"")"),"Случ.отравл.алкоголем")</f>
        <v>Случ.отравл.алкоголем</v>
      </c>
      <c r="G604" s="16">
        <f t="shared" si="17"/>
        <v>2</v>
      </c>
      <c r="H604" s="13" t="s">
        <v>28</v>
      </c>
      <c r="I604" s="13" t="str">
        <f>IFERROR(__xludf.DUMMYFUNCTION("REGEXREPLACE(H604, "".*\s"", """")"),"человек")</f>
        <v>человек</v>
      </c>
      <c r="J604" s="13" t="s">
        <v>29</v>
      </c>
      <c r="K604" s="17" t="str">
        <f>IFERROR(__xludf.DUMMYFUNCTION("REGEXREPLACE(J604, ""^[\d\s]+"", """")"),"значение показателя за год")</f>
        <v>значение показателя за год</v>
      </c>
      <c r="L604" s="16">
        <f t="shared" si="18"/>
        <v>2</v>
      </c>
      <c r="M604" s="13" t="s">
        <v>31</v>
      </c>
      <c r="N604" s="13" t="str">
        <f>IFERROR(__xludf.DUMMYFUNCTION("REGEXEXTRACT(M604, "" (.+)$"")"),"городское население")</f>
        <v>городское население</v>
      </c>
      <c r="O604" s="18">
        <v>319.0</v>
      </c>
      <c r="P604" s="18">
        <v>756.0</v>
      </c>
      <c r="Q604" s="18">
        <v>712.0</v>
      </c>
      <c r="R604" s="18">
        <v>743.0</v>
      </c>
      <c r="S604" s="18">
        <v>720.0</v>
      </c>
      <c r="T604" s="18">
        <v>633.0</v>
      </c>
      <c r="U604" s="18">
        <v>599.0</v>
      </c>
      <c r="V604" s="18">
        <v>677.0</v>
      </c>
      <c r="W604" s="18">
        <v>545.0</v>
      </c>
      <c r="X604" s="18">
        <v>584.0</v>
      </c>
      <c r="Y604" s="18">
        <v>514.0</v>
      </c>
      <c r="Z604" s="19" t="str">
        <f t="shared" si="6"/>
        <v/>
      </c>
      <c r="AA604" s="19">
        <f t="shared" si="19"/>
        <v>6802</v>
      </c>
      <c r="AB604" s="19" t="str">
        <f t="shared" si="8"/>
        <v/>
      </c>
      <c r="AC604" s="19">
        <f t="shared" si="20"/>
        <v>618.3636364</v>
      </c>
      <c r="AD604" s="19">
        <f t="shared" si="21"/>
        <v>713</v>
      </c>
      <c r="AE604" s="19" t="str">
        <f t="shared" si="22"/>
        <v>Нет моды</v>
      </c>
      <c r="AF604" s="19">
        <f t="shared" si="23"/>
        <v>319</v>
      </c>
      <c r="AG604" s="19">
        <f t="shared" si="24"/>
        <v>756</v>
      </c>
      <c r="AH604" s="20" t="str">
        <f t="shared" si="14"/>
        <v/>
      </c>
      <c r="AI604" s="21"/>
      <c r="AJ604" s="21"/>
      <c r="AK604" s="21"/>
      <c r="AL604" s="22">
        <f t="shared" si="25"/>
        <v>1</v>
      </c>
    </row>
    <row r="605" ht="12.75" customHeight="1">
      <c r="A605" s="13" t="s">
        <v>60</v>
      </c>
      <c r="B605" s="13" t="str">
        <f>IFERROR(__xludf.DUMMYFUNCTION("REGEXREPLACE(A605, ""\d"", """")"),"         Московская область")</f>
        <v>         Московская область</v>
      </c>
      <c r="C605" s="14" t="str">
        <f t="shared" si="15"/>
        <v>Московская область</v>
      </c>
      <c r="D605" s="3">
        <f t="shared" si="16"/>
        <v>2</v>
      </c>
      <c r="E605" s="15" t="s">
        <v>46</v>
      </c>
      <c r="F605" s="13" t="str">
        <f>IFERROR(__xludf.DUMMYFUNCTION("REGEXEXTRACT(E605, ""[А-Яа-я].*"")"),"Случ.отравл.алкоголем")</f>
        <v>Случ.отравл.алкоголем</v>
      </c>
      <c r="G605" s="16">
        <f t="shared" si="17"/>
        <v>2</v>
      </c>
      <c r="H605" s="13" t="s">
        <v>28</v>
      </c>
      <c r="I605" s="13" t="str">
        <f>IFERROR(__xludf.DUMMYFUNCTION("REGEXREPLACE(H605, "".*\s"", """")"),"человек")</f>
        <v>человек</v>
      </c>
      <c r="J605" s="13" t="s">
        <v>29</v>
      </c>
      <c r="K605" s="17" t="str">
        <f>IFERROR(__xludf.DUMMYFUNCTION("REGEXREPLACE(J605, ""^[\d\s]+"", """")"),"значение показателя за год")</f>
        <v>значение показателя за год</v>
      </c>
      <c r="L605" s="16">
        <f t="shared" si="18"/>
        <v>2</v>
      </c>
      <c r="M605" s="13" t="s">
        <v>32</v>
      </c>
      <c r="N605" s="13" t="str">
        <f>IFERROR(__xludf.DUMMYFUNCTION("REGEXEXTRACT(M605, "" (.+)$"")"),"сельское население")</f>
        <v>сельское население</v>
      </c>
      <c r="O605" s="18">
        <v>59.0</v>
      </c>
      <c r="P605" s="18">
        <v>149.0</v>
      </c>
      <c r="Q605" s="18">
        <v>171.0</v>
      </c>
      <c r="R605" s="18">
        <v>190.0</v>
      </c>
      <c r="S605" s="18">
        <v>143.0</v>
      </c>
      <c r="T605" s="18">
        <v>152.0</v>
      </c>
      <c r="U605" s="18">
        <v>130.0</v>
      </c>
      <c r="V605" s="18">
        <v>176.0</v>
      </c>
      <c r="W605" s="18">
        <v>124.0</v>
      </c>
      <c r="X605" s="18">
        <v>130.0</v>
      </c>
      <c r="Y605" s="18">
        <v>90.0</v>
      </c>
      <c r="Z605" s="19" t="str">
        <f t="shared" si="6"/>
        <v/>
      </c>
      <c r="AA605" s="19" t="str">
        <f t="shared" si="19"/>
        <v/>
      </c>
      <c r="AB605" s="19">
        <f t="shared" si="8"/>
        <v>1514</v>
      </c>
      <c r="AC605" s="19">
        <f t="shared" si="20"/>
        <v>137.6363636</v>
      </c>
      <c r="AD605" s="19">
        <f t="shared" si="21"/>
        <v>254.5</v>
      </c>
      <c r="AE605" s="19" t="str">
        <f t="shared" si="22"/>
        <v>Нет моды</v>
      </c>
      <c r="AF605" s="19">
        <f t="shared" si="23"/>
        <v>59</v>
      </c>
      <c r="AG605" s="19">
        <f t="shared" si="24"/>
        <v>190</v>
      </c>
      <c r="AH605" s="20" t="str">
        <f t="shared" si="14"/>
        <v>Город: 82%; Село: 18%</v>
      </c>
      <c r="AI605" s="21"/>
      <c r="AJ605" s="21"/>
      <c r="AK605" s="21"/>
      <c r="AL605" s="22">
        <f t="shared" si="25"/>
        <v>1</v>
      </c>
    </row>
    <row r="606" ht="12.75" customHeight="1">
      <c r="A606" s="13" t="s">
        <v>60</v>
      </c>
      <c r="B606" s="13" t="str">
        <f>IFERROR(__xludf.DUMMYFUNCTION("REGEXREPLACE(A606, ""\d"", """")"),"         Московская область")</f>
        <v>         Московская область</v>
      </c>
      <c r="C606" s="14" t="str">
        <f t="shared" si="15"/>
        <v>Московская область</v>
      </c>
      <c r="D606" s="3">
        <f t="shared" si="16"/>
        <v>2</v>
      </c>
      <c r="E606" s="15" t="s">
        <v>47</v>
      </c>
      <c r="F606" s="13" t="str">
        <f>IFERROR(__xludf.DUMMYFUNCTION("REGEXEXTRACT(E606, ""[А-Яа-я].*"")"),"транспортные травмы всех видов")</f>
        <v>транспортные травмы всех видов</v>
      </c>
      <c r="G606" s="16">
        <f t="shared" si="17"/>
        <v>2</v>
      </c>
      <c r="H606" s="13" t="s">
        <v>28</v>
      </c>
      <c r="I606" s="13" t="str">
        <f>IFERROR(__xludf.DUMMYFUNCTION("REGEXREPLACE(H606, "".*\s"", """")"),"человек")</f>
        <v>человек</v>
      </c>
      <c r="J606" s="13" t="s">
        <v>29</v>
      </c>
      <c r="K606" s="17" t="str">
        <f>IFERROR(__xludf.DUMMYFUNCTION("REGEXREPLACE(J606, ""^[\d\s]+"", """")"),"значение показателя за год")</f>
        <v>значение показателя за год</v>
      </c>
      <c r="L606" s="16">
        <f t="shared" si="18"/>
        <v>2</v>
      </c>
      <c r="M606" s="13" t="s">
        <v>30</v>
      </c>
      <c r="N606" s="13" t="str">
        <f>IFERROR(__xludf.DUMMYFUNCTION("REGEXEXTRACT(M606, "" (.+)$"")"),"все население")</f>
        <v>все население</v>
      </c>
      <c r="O606" s="18">
        <v>1811.0</v>
      </c>
      <c r="P606" s="18">
        <v>1869.0</v>
      </c>
      <c r="Q606" s="18">
        <v>1480.0</v>
      </c>
      <c r="R606" s="18">
        <v>1282.0</v>
      </c>
      <c r="S606" s="23" t="s">
        <v>37</v>
      </c>
      <c r="T606" s="23" t="s">
        <v>37</v>
      </c>
      <c r="U606" s="23" t="s">
        <v>37</v>
      </c>
      <c r="V606" s="23" t="s">
        <v>37</v>
      </c>
      <c r="W606" s="23" t="s">
        <v>37</v>
      </c>
      <c r="X606" s="23" t="s">
        <v>37</v>
      </c>
      <c r="Y606" s="23" t="s">
        <v>37</v>
      </c>
      <c r="Z606" s="19">
        <f t="shared" si="6"/>
        <v>6442</v>
      </c>
      <c r="AA606" s="19" t="str">
        <f t="shared" si="19"/>
        <v/>
      </c>
      <c r="AB606" s="19" t="str">
        <f t="shared" si="8"/>
        <v/>
      </c>
      <c r="AC606" s="19">
        <f t="shared" si="20"/>
        <v>1610.5</v>
      </c>
      <c r="AD606" s="19">
        <f t="shared" si="21"/>
        <v>152</v>
      </c>
      <c r="AE606" s="19" t="str">
        <f t="shared" si="22"/>
        <v>Нет моды</v>
      </c>
      <c r="AF606" s="19">
        <f t="shared" si="23"/>
        <v>1282</v>
      </c>
      <c r="AG606" s="19">
        <f t="shared" si="24"/>
        <v>1869</v>
      </c>
      <c r="AH606" s="20" t="str">
        <f t="shared" si="14"/>
        <v/>
      </c>
      <c r="AI606" s="24"/>
      <c r="AJ606" s="24"/>
      <c r="AK606" s="24"/>
      <c r="AL606" s="22">
        <f t="shared" si="25"/>
        <v>1</v>
      </c>
    </row>
    <row r="607" ht="12.75" customHeight="1">
      <c r="A607" s="13" t="s">
        <v>60</v>
      </c>
      <c r="B607" s="13" t="str">
        <f>IFERROR(__xludf.DUMMYFUNCTION("REGEXREPLACE(A607, ""\d"", """")"),"         Московская область")</f>
        <v>         Московская область</v>
      </c>
      <c r="C607" s="14" t="str">
        <f t="shared" si="15"/>
        <v>Московская область</v>
      </c>
      <c r="D607" s="3">
        <f t="shared" si="16"/>
        <v>2</v>
      </c>
      <c r="E607" s="15" t="s">
        <v>47</v>
      </c>
      <c r="F607" s="13" t="str">
        <f>IFERROR(__xludf.DUMMYFUNCTION("REGEXEXTRACT(E607, ""[А-Яа-я].*"")"),"транспортные травмы всех видов")</f>
        <v>транспортные травмы всех видов</v>
      </c>
      <c r="G607" s="16">
        <f t="shared" si="17"/>
        <v>2</v>
      </c>
      <c r="H607" s="13" t="s">
        <v>28</v>
      </c>
      <c r="I607" s="13" t="str">
        <f>IFERROR(__xludf.DUMMYFUNCTION("REGEXREPLACE(H607, "".*\s"", """")"),"человек")</f>
        <v>человек</v>
      </c>
      <c r="J607" s="13" t="s">
        <v>29</v>
      </c>
      <c r="K607" s="17" t="str">
        <f>IFERROR(__xludf.DUMMYFUNCTION("REGEXREPLACE(J607, ""^[\d\s]+"", """")"),"значение показателя за год")</f>
        <v>значение показателя за год</v>
      </c>
      <c r="L607" s="16">
        <f t="shared" si="18"/>
        <v>2</v>
      </c>
      <c r="M607" s="13" t="s">
        <v>31</v>
      </c>
      <c r="N607" s="13" t="str">
        <f>IFERROR(__xludf.DUMMYFUNCTION("REGEXEXTRACT(M607, "" (.+)$"")"),"городское население")</f>
        <v>городское население</v>
      </c>
      <c r="O607" s="18">
        <v>1486.0</v>
      </c>
      <c r="P607" s="18">
        <v>1506.0</v>
      </c>
      <c r="Q607" s="18">
        <v>1166.0</v>
      </c>
      <c r="R607" s="18">
        <v>1018.0</v>
      </c>
      <c r="S607" s="23" t="s">
        <v>37</v>
      </c>
      <c r="T607" s="23" t="s">
        <v>37</v>
      </c>
      <c r="U607" s="23" t="s">
        <v>37</v>
      </c>
      <c r="V607" s="23" t="s">
        <v>37</v>
      </c>
      <c r="W607" s="23" t="s">
        <v>37</v>
      </c>
      <c r="X607" s="23" t="s">
        <v>37</v>
      </c>
      <c r="Y607" s="23" t="s">
        <v>37</v>
      </c>
      <c r="Z607" s="19" t="str">
        <f t="shared" si="6"/>
        <v/>
      </c>
      <c r="AA607" s="19">
        <f t="shared" si="19"/>
        <v>5176</v>
      </c>
      <c r="AB607" s="19" t="str">
        <f t="shared" si="8"/>
        <v/>
      </c>
      <c r="AC607" s="19">
        <f t="shared" si="20"/>
        <v>1294</v>
      </c>
      <c r="AD607" s="19">
        <f t="shared" si="21"/>
        <v>1483</v>
      </c>
      <c r="AE607" s="19" t="str">
        <f t="shared" si="22"/>
        <v>Нет моды</v>
      </c>
      <c r="AF607" s="19">
        <f t="shared" si="23"/>
        <v>1018</v>
      </c>
      <c r="AG607" s="19">
        <f t="shared" si="24"/>
        <v>1506</v>
      </c>
      <c r="AH607" s="20" t="str">
        <f t="shared" si="14"/>
        <v/>
      </c>
      <c r="AI607" s="24"/>
      <c r="AJ607" s="24"/>
      <c r="AK607" s="24"/>
      <c r="AL607" s="22">
        <f t="shared" si="25"/>
        <v>1</v>
      </c>
    </row>
    <row r="608" ht="12.75" customHeight="1">
      <c r="A608" s="13" t="s">
        <v>60</v>
      </c>
      <c r="B608" s="13" t="str">
        <f>IFERROR(__xludf.DUMMYFUNCTION("REGEXREPLACE(A608, ""\d"", """")"),"         Московская область")</f>
        <v>         Московская область</v>
      </c>
      <c r="C608" s="14" t="str">
        <f t="shared" si="15"/>
        <v>Московская область</v>
      </c>
      <c r="D608" s="3">
        <f t="shared" si="16"/>
        <v>2</v>
      </c>
      <c r="E608" s="15" t="s">
        <v>47</v>
      </c>
      <c r="F608" s="13" t="str">
        <f>IFERROR(__xludf.DUMMYFUNCTION("REGEXEXTRACT(E608, ""[А-Яа-я].*"")"),"транспортные травмы всех видов")</f>
        <v>транспортные травмы всех видов</v>
      </c>
      <c r="G608" s="16">
        <f t="shared" si="17"/>
        <v>2</v>
      </c>
      <c r="H608" s="13" t="s">
        <v>28</v>
      </c>
      <c r="I608" s="13" t="str">
        <f>IFERROR(__xludf.DUMMYFUNCTION("REGEXREPLACE(H608, "".*\s"", """")"),"человек")</f>
        <v>человек</v>
      </c>
      <c r="J608" s="13" t="s">
        <v>29</v>
      </c>
      <c r="K608" s="17" t="str">
        <f>IFERROR(__xludf.DUMMYFUNCTION("REGEXREPLACE(J608, ""^[\d\s]+"", """")"),"значение показателя за год")</f>
        <v>значение показателя за год</v>
      </c>
      <c r="L608" s="16">
        <f t="shared" si="18"/>
        <v>2</v>
      </c>
      <c r="M608" s="13" t="s">
        <v>32</v>
      </c>
      <c r="N608" s="13" t="str">
        <f>IFERROR(__xludf.DUMMYFUNCTION("REGEXEXTRACT(M608, "" (.+)$"")"),"сельское население")</f>
        <v>сельское население</v>
      </c>
      <c r="O608" s="18">
        <v>325.0</v>
      </c>
      <c r="P608" s="18">
        <v>363.0</v>
      </c>
      <c r="Q608" s="18">
        <v>314.0</v>
      </c>
      <c r="R608" s="18">
        <v>264.0</v>
      </c>
      <c r="S608" s="23" t="s">
        <v>37</v>
      </c>
      <c r="T608" s="23" t="s">
        <v>37</v>
      </c>
      <c r="U608" s="23" t="s">
        <v>37</v>
      </c>
      <c r="V608" s="23" t="s">
        <v>37</v>
      </c>
      <c r="W608" s="23" t="s">
        <v>37</v>
      </c>
      <c r="X608" s="23" t="s">
        <v>37</v>
      </c>
      <c r="Y608" s="23" t="s">
        <v>37</v>
      </c>
      <c r="Z608" s="19" t="str">
        <f t="shared" si="6"/>
        <v/>
      </c>
      <c r="AA608" s="19" t="str">
        <f t="shared" si="19"/>
        <v/>
      </c>
      <c r="AB608" s="19">
        <f t="shared" si="8"/>
        <v>1266</v>
      </c>
      <c r="AC608" s="19">
        <f t="shared" si="20"/>
        <v>316.5</v>
      </c>
      <c r="AD608" s="19">
        <f t="shared" si="21"/>
        <v>690.5</v>
      </c>
      <c r="AE608" s="19" t="str">
        <f t="shared" si="22"/>
        <v>Нет моды</v>
      </c>
      <c r="AF608" s="19">
        <f t="shared" si="23"/>
        <v>264</v>
      </c>
      <c r="AG608" s="19">
        <f t="shared" si="24"/>
        <v>363</v>
      </c>
      <c r="AH608" s="20" t="str">
        <f t="shared" si="14"/>
        <v>Город: 80%; Село: 20%</v>
      </c>
      <c r="AI608" s="24"/>
      <c r="AJ608" s="24"/>
      <c r="AK608" s="24"/>
      <c r="AL608" s="22">
        <f t="shared" si="25"/>
        <v>1</v>
      </c>
    </row>
    <row r="609" ht="12.75" customHeight="1">
      <c r="A609" s="13" t="s">
        <v>60</v>
      </c>
      <c r="B609" s="13" t="str">
        <f>IFERROR(__xludf.DUMMYFUNCTION("REGEXREPLACE(A609, ""\d"", """")"),"         Московская область")</f>
        <v>         Московская область</v>
      </c>
      <c r="C609" s="14" t="str">
        <f t="shared" si="15"/>
        <v>Московская область</v>
      </c>
      <c r="D609" s="3">
        <f t="shared" si="16"/>
        <v>2</v>
      </c>
      <c r="E609" s="15" t="s">
        <v>48</v>
      </c>
      <c r="F609" s="13" t="str">
        <f>IFERROR(__xludf.DUMMYFUNCTION("REGEXEXTRACT(E609, ""[А-Яа-я].*"")"),"Убийство")</f>
        <v>Убийство</v>
      </c>
      <c r="G609" s="16">
        <f t="shared" si="17"/>
        <v>2</v>
      </c>
      <c r="H609" s="13" t="s">
        <v>28</v>
      </c>
      <c r="I609" s="13" t="str">
        <f>IFERROR(__xludf.DUMMYFUNCTION("REGEXREPLACE(H609, "".*\s"", """")"),"человек")</f>
        <v>человек</v>
      </c>
      <c r="J609" s="13" t="s">
        <v>29</v>
      </c>
      <c r="K609" s="17" t="str">
        <f>IFERROR(__xludf.DUMMYFUNCTION("REGEXREPLACE(J609, ""^[\d\s]+"", """")"),"значение показателя за год")</f>
        <v>значение показателя за год</v>
      </c>
      <c r="L609" s="16">
        <f t="shared" si="18"/>
        <v>2</v>
      </c>
      <c r="M609" s="13" t="s">
        <v>30</v>
      </c>
      <c r="N609" s="13" t="str">
        <f>IFERROR(__xludf.DUMMYFUNCTION("REGEXEXTRACT(M609, "" (.+)$"")"),"все население")</f>
        <v>все население</v>
      </c>
      <c r="O609" s="18">
        <v>742.0</v>
      </c>
      <c r="P609" s="18">
        <v>773.0</v>
      </c>
      <c r="Q609" s="18">
        <v>672.0</v>
      </c>
      <c r="R609" s="18">
        <v>650.0</v>
      </c>
      <c r="S609" s="18">
        <v>521.0</v>
      </c>
      <c r="T609" s="18">
        <v>479.0</v>
      </c>
      <c r="U609" s="18">
        <v>450.0</v>
      </c>
      <c r="V609" s="18">
        <v>464.0</v>
      </c>
      <c r="W609" s="18">
        <v>379.0</v>
      </c>
      <c r="X609" s="18">
        <v>361.0</v>
      </c>
      <c r="Y609" s="18">
        <v>280.0</v>
      </c>
      <c r="Z609" s="19">
        <f t="shared" si="6"/>
        <v>5771</v>
      </c>
      <c r="AA609" s="19" t="str">
        <f t="shared" si="19"/>
        <v/>
      </c>
      <c r="AB609" s="19" t="str">
        <f t="shared" si="8"/>
        <v/>
      </c>
      <c r="AC609" s="19">
        <f t="shared" si="20"/>
        <v>524.6363636</v>
      </c>
      <c r="AD609" s="19">
        <f t="shared" si="21"/>
        <v>450</v>
      </c>
      <c r="AE609" s="19" t="str">
        <f t="shared" si="22"/>
        <v>Нет моды</v>
      </c>
      <c r="AF609" s="19">
        <f t="shared" si="23"/>
        <v>280</v>
      </c>
      <c r="AG609" s="19">
        <f t="shared" si="24"/>
        <v>773</v>
      </c>
      <c r="AH609" s="20" t="str">
        <f t="shared" si="14"/>
        <v/>
      </c>
      <c r="AI609" s="21"/>
      <c r="AJ609" s="21"/>
      <c r="AK609" s="21"/>
      <c r="AL609" s="22">
        <f t="shared" si="25"/>
        <v>1</v>
      </c>
    </row>
    <row r="610" ht="12.75" customHeight="1">
      <c r="A610" s="13" t="s">
        <v>60</v>
      </c>
      <c r="B610" s="13" t="str">
        <f>IFERROR(__xludf.DUMMYFUNCTION("REGEXREPLACE(A610, ""\d"", """")"),"         Московская область")</f>
        <v>         Московская область</v>
      </c>
      <c r="C610" s="14" t="str">
        <f t="shared" si="15"/>
        <v>Московская область</v>
      </c>
      <c r="D610" s="3">
        <f t="shared" si="16"/>
        <v>2</v>
      </c>
      <c r="E610" s="15" t="s">
        <v>48</v>
      </c>
      <c r="F610" s="13" t="str">
        <f>IFERROR(__xludf.DUMMYFUNCTION("REGEXEXTRACT(E610, ""[А-Яа-я].*"")"),"Убийство")</f>
        <v>Убийство</v>
      </c>
      <c r="G610" s="16">
        <f t="shared" si="17"/>
        <v>2</v>
      </c>
      <c r="H610" s="13" t="s">
        <v>28</v>
      </c>
      <c r="I610" s="13" t="str">
        <f>IFERROR(__xludf.DUMMYFUNCTION("REGEXREPLACE(H610, "".*\s"", """")"),"человек")</f>
        <v>человек</v>
      </c>
      <c r="J610" s="13" t="s">
        <v>29</v>
      </c>
      <c r="K610" s="17" t="str">
        <f>IFERROR(__xludf.DUMMYFUNCTION("REGEXREPLACE(J610, ""^[\d\s]+"", """")"),"значение показателя за год")</f>
        <v>значение показателя за год</v>
      </c>
      <c r="L610" s="16">
        <f t="shared" si="18"/>
        <v>2</v>
      </c>
      <c r="M610" s="13" t="s">
        <v>31</v>
      </c>
      <c r="N610" s="13" t="str">
        <f>IFERROR(__xludf.DUMMYFUNCTION("REGEXEXTRACT(M610, "" (.+)$"")"),"городское население")</f>
        <v>городское население</v>
      </c>
      <c r="O610" s="18">
        <v>647.0</v>
      </c>
      <c r="P610" s="18">
        <v>685.0</v>
      </c>
      <c r="Q610" s="18">
        <v>575.0</v>
      </c>
      <c r="R610" s="18">
        <v>559.0</v>
      </c>
      <c r="S610" s="18">
        <v>458.0</v>
      </c>
      <c r="T610" s="18">
        <v>410.0</v>
      </c>
      <c r="U610" s="18">
        <v>383.0</v>
      </c>
      <c r="V610" s="18">
        <v>405.0</v>
      </c>
      <c r="W610" s="18">
        <v>333.0</v>
      </c>
      <c r="X610" s="18">
        <v>304.0</v>
      </c>
      <c r="Y610" s="18">
        <v>241.0</v>
      </c>
      <c r="Z610" s="19" t="str">
        <f t="shared" si="6"/>
        <v/>
      </c>
      <c r="AA610" s="19">
        <f t="shared" si="19"/>
        <v>5000</v>
      </c>
      <c r="AB610" s="19" t="str">
        <f t="shared" si="8"/>
        <v/>
      </c>
      <c r="AC610" s="19">
        <f t="shared" si="20"/>
        <v>454.5454545</v>
      </c>
      <c r="AD610" s="19">
        <f t="shared" si="21"/>
        <v>461</v>
      </c>
      <c r="AE610" s="19" t="str">
        <f t="shared" si="22"/>
        <v>Нет моды</v>
      </c>
      <c r="AF610" s="19">
        <f t="shared" si="23"/>
        <v>241</v>
      </c>
      <c r="AG610" s="19">
        <f t="shared" si="24"/>
        <v>685</v>
      </c>
      <c r="AH610" s="20" t="str">
        <f t="shared" si="14"/>
        <v/>
      </c>
      <c r="AI610" s="21"/>
      <c r="AJ610" s="21"/>
      <c r="AK610" s="21"/>
      <c r="AL610" s="22">
        <f t="shared" si="25"/>
        <v>1</v>
      </c>
    </row>
    <row r="611" ht="12.75" customHeight="1">
      <c r="A611" s="13" t="s">
        <v>60</v>
      </c>
      <c r="B611" s="13" t="str">
        <f>IFERROR(__xludf.DUMMYFUNCTION("REGEXREPLACE(A611, ""\d"", """")"),"         Московская область")</f>
        <v>         Московская область</v>
      </c>
      <c r="C611" s="14" t="str">
        <f t="shared" si="15"/>
        <v>Московская область</v>
      </c>
      <c r="D611" s="3">
        <f t="shared" si="16"/>
        <v>2</v>
      </c>
      <c r="E611" s="15" t="s">
        <v>48</v>
      </c>
      <c r="F611" s="13" t="str">
        <f>IFERROR(__xludf.DUMMYFUNCTION("REGEXEXTRACT(E611, ""[А-Яа-я].*"")"),"Убийство")</f>
        <v>Убийство</v>
      </c>
      <c r="G611" s="16">
        <f t="shared" si="17"/>
        <v>2</v>
      </c>
      <c r="H611" s="13" t="s">
        <v>28</v>
      </c>
      <c r="I611" s="13" t="str">
        <f>IFERROR(__xludf.DUMMYFUNCTION("REGEXREPLACE(H611, "".*\s"", """")"),"человек")</f>
        <v>человек</v>
      </c>
      <c r="J611" s="13" t="s">
        <v>29</v>
      </c>
      <c r="K611" s="17" t="str">
        <f>IFERROR(__xludf.DUMMYFUNCTION("REGEXREPLACE(J611, ""^[\d\s]+"", """")"),"значение показателя за год")</f>
        <v>значение показателя за год</v>
      </c>
      <c r="L611" s="16">
        <f t="shared" si="18"/>
        <v>2</v>
      </c>
      <c r="M611" s="13" t="s">
        <v>32</v>
      </c>
      <c r="N611" s="13" t="str">
        <f>IFERROR(__xludf.DUMMYFUNCTION("REGEXEXTRACT(M611, "" (.+)$"")"),"сельское население")</f>
        <v>сельское население</v>
      </c>
      <c r="O611" s="18">
        <v>95.0</v>
      </c>
      <c r="P611" s="18">
        <v>88.0</v>
      </c>
      <c r="Q611" s="18">
        <v>97.0</v>
      </c>
      <c r="R611" s="18">
        <v>91.0</v>
      </c>
      <c r="S611" s="18">
        <v>63.0</v>
      </c>
      <c r="T611" s="18">
        <v>69.0</v>
      </c>
      <c r="U611" s="18">
        <v>67.0</v>
      </c>
      <c r="V611" s="18">
        <v>59.0</v>
      </c>
      <c r="W611" s="18">
        <v>46.0</v>
      </c>
      <c r="X611" s="18">
        <v>57.0</v>
      </c>
      <c r="Y611" s="18">
        <v>39.0</v>
      </c>
      <c r="Z611" s="19" t="str">
        <f t="shared" si="6"/>
        <v/>
      </c>
      <c r="AA611" s="19" t="str">
        <f t="shared" si="19"/>
        <v/>
      </c>
      <c r="AB611" s="19">
        <f t="shared" si="8"/>
        <v>771</v>
      </c>
      <c r="AC611" s="19">
        <f t="shared" si="20"/>
        <v>70.09090909</v>
      </c>
      <c r="AD611" s="19">
        <f t="shared" si="21"/>
        <v>169</v>
      </c>
      <c r="AE611" s="19" t="str">
        <f t="shared" si="22"/>
        <v>Нет моды</v>
      </c>
      <c r="AF611" s="19">
        <f t="shared" si="23"/>
        <v>39</v>
      </c>
      <c r="AG611" s="19">
        <f t="shared" si="24"/>
        <v>97</v>
      </c>
      <c r="AH611" s="20" t="str">
        <f t="shared" si="14"/>
        <v>Город: 87%; Село: 13%</v>
      </c>
      <c r="AI611" s="21"/>
      <c r="AJ611" s="21"/>
      <c r="AK611" s="21"/>
      <c r="AL611" s="22">
        <f t="shared" si="25"/>
        <v>1</v>
      </c>
    </row>
    <row r="612" ht="12.75" customHeight="1">
      <c r="A612" s="13" t="s">
        <v>60</v>
      </c>
      <c r="B612" s="13" t="str">
        <f>IFERROR(__xludf.DUMMYFUNCTION("REGEXREPLACE(A612, ""\d"", """")"),"         Московская область")</f>
        <v>         Московская область</v>
      </c>
      <c r="C612" s="14" t="str">
        <f t="shared" si="15"/>
        <v>Московская область</v>
      </c>
      <c r="D612" s="3">
        <f t="shared" si="16"/>
        <v>2</v>
      </c>
      <c r="E612" s="15" t="s">
        <v>49</v>
      </c>
      <c r="F612" s="13" t="str">
        <f>IFERROR(__xludf.DUMMYFUNCTION("REGEXEXTRACT(E612, ""[А-Яа-я].*"")"),"Цереброваскулярные болезни")</f>
        <v>Цереброваскулярные болезни</v>
      </c>
      <c r="G612" s="16">
        <f t="shared" si="17"/>
        <v>2</v>
      </c>
      <c r="H612" s="13" t="s">
        <v>28</v>
      </c>
      <c r="I612" s="13" t="str">
        <f>IFERROR(__xludf.DUMMYFUNCTION("REGEXREPLACE(H612, "".*\s"", """")"),"человек")</f>
        <v>человек</v>
      </c>
      <c r="J612" s="13" t="s">
        <v>29</v>
      </c>
      <c r="K612" s="17" t="str">
        <f>IFERROR(__xludf.DUMMYFUNCTION("REGEXREPLACE(J612, ""^[\d\s]+"", """")"),"значение показателя за год")</f>
        <v>значение показателя за год</v>
      </c>
      <c r="L612" s="16">
        <f t="shared" si="18"/>
        <v>2</v>
      </c>
      <c r="M612" s="13" t="s">
        <v>30</v>
      </c>
      <c r="N612" s="13" t="str">
        <f>IFERROR(__xludf.DUMMYFUNCTION("REGEXEXTRACT(M612, "" (.+)$"")"),"все население")</f>
        <v>все население</v>
      </c>
      <c r="O612" s="18">
        <v>15751.0</v>
      </c>
      <c r="P612" s="18">
        <v>14535.0</v>
      </c>
      <c r="Q612" s="18">
        <v>13033.0</v>
      </c>
      <c r="R612" s="18">
        <v>12127.0</v>
      </c>
      <c r="S612" s="18">
        <v>10456.0</v>
      </c>
      <c r="T612" s="18">
        <v>9556.0</v>
      </c>
      <c r="U612" s="18">
        <v>9648.0</v>
      </c>
      <c r="V612" s="18">
        <v>9499.0</v>
      </c>
      <c r="W612" s="18">
        <v>9007.0</v>
      </c>
      <c r="X612" s="18">
        <v>10041.0</v>
      </c>
      <c r="Y612" s="18">
        <v>10105.0</v>
      </c>
      <c r="Z612" s="19">
        <f t="shared" si="6"/>
        <v>123758</v>
      </c>
      <c r="AA612" s="19" t="str">
        <f t="shared" si="19"/>
        <v/>
      </c>
      <c r="AB612" s="19" t="str">
        <f t="shared" si="8"/>
        <v/>
      </c>
      <c r="AC612" s="19">
        <f t="shared" si="20"/>
        <v>11250.72727</v>
      </c>
      <c r="AD612" s="19">
        <f t="shared" si="21"/>
        <v>4552</v>
      </c>
      <c r="AE612" s="19" t="str">
        <f t="shared" si="22"/>
        <v>Нет моды</v>
      </c>
      <c r="AF612" s="19">
        <f t="shared" si="23"/>
        <v>9007</v>
      </c>
      <c r="AG612" s="19">
        <f t="shared" si="24"/>
        <v>15751</v>
      </c>
      <c r="AH612" s="20" t="str">
        <f t="shared" si="14"/>
        <v/>
      </c>
      <c r="AI612" s="21"/>
      <c r="AJ612" s="21"/>
      <c r="AK612" s="21"/>
      <c r="AL612" s="22">
        <f t="shared" si="25"/>
        <v>1</v>
      </c>
    </row>
    <row r="613" ht="12.75" customHeight="1">
      <c r="A613" s="13" t="s">
        <v>60</v>
      </c>
      <c r="B613" s="13" t="str">
        <f>IFERROR(__xludf.DUMMYFUNCTION("REGEXREPLACE(A613, ""\d"", """")"),"         Московская область")</f>
        <v>         Московская область</v>
      </c>
      <c r="C613" s="14" t="str">
        <f t="shared" si="15"/>
        <v>Московская область</v>
      </c>
      <c r="D613" s="3">
        <f t="shared" si="16"/>
        <v>2</v>
      </c>
      <c r="E613" s="15" t="s">
        <v>49</v>
      </c>
      <c r="F613" s="13" t="str">
        <f>IFERROR(__xludf.DUMMYFUNCTION("REGEXEXTRACT(E613, ""[А-Яа-я].*"")"),"Цереброваскулярные болезни")</f>
        <v>Цереброваскулярные болезни</v>
      </c>
      <c r="G613" s="16">
        <f t="shared" si="17"/>
        <v>2</v>
      </c>
      <c r="H613" s="13" t="s">
        <v>28</v>
      </c>
      <c r="I613" s="13" t="str">
        <f>IFERROR(__xludf.DUMMYFUNCTION("REGEXREPLACE(H613, "".*\s"", """")"),"человек")</f>
        <v>человек</v>
      </c>
      <c r="J613" s="13" t="s">
        <v>29</v>
      </c>
      <c r="K613" s="17" t="str">
        <f>IFERROR(__xludf.DUMMYFUNCTION("REGEXREPLACE(J613, ""^[\d\s]+"", """")"),"значение показателя за год")</f>
        <v>значение показателя за год</v>
      </c>
      <c r="L613" s="16">
        <f t="shared" si="18"/>
        <v>2</v>
      </c>
      <c r="M613" s="13" t="s">
        <v>31</v>
      </c>
      <c r="N613" s="13" t="str">
        <f>IFERROR(__xludf.DUMMYFUNCTION("REGEXEXTRACT(M613, "" (.+)$"")"),"городское население")</f>
        <v>городское население</v>
      </c>
      <c r="O613" s="18">
        <v>13095.0</v>
      </c>
      <c r="P613" s="18">
        <v>12039.0</v>
      </c>
      <c r="Q613" s="18">
        <v>10832.0</v>
      </c>
      <c r="R613" s="18">
        <v>10118.0</v>
      </c>
      <c r="S613" s="18">
        <v>8760.0</v>
      </c>
      <c r="T613" s="18">
        <v>8036.0</v>
      </c>
      <c r="U613" s="18">
        <v>8088.0</v>
      </c>
      <c r="V613" s="18">
        <v>7967.0</v>
      </c>
      <c r="W613" s="18">
        <v>7483.0</v>
      </c>
      <c r="X613" s="18">
        <v>8303.0</v>
      </c>
      <c r="Y613" s="18">
        <v>8563.0</v>
      </c>
      <c r="Z613" s="19" t="str">
        <f t="shared" si="6"/>
        <v/>
      </c>
      <c r="AA613" s="19">
        <f t="shared" si="19"/>
        <v>103284</v>
      </c>
      <c r="AB613" s="19" t="str">
        <f t="shared" si="8"/>
        <v/>
      </c>
      <c r="AC613" s="19">
        <f t="shared" si="20"/>
        <v>9389.454545</v>
      </c>
      <c r="AD613" s="19">
        <f t="shared" si="21"/>
        <v>9844.5</v>
      </c>
      <c r="AE613" s="19" t="str">
        <f t="shared" si="22"/>
        <v>Нет моды</v>
      </c>
      <c r="AF613" s="19">
        <f t="shared" si="23"/>
        <v>7483</v>
      </c>
      <c r="AG613" s="19">
        <f t="shared" si="24"/>
        <v>13095</v>
      </c>
      <c r="AH613" s="20" t="str">
        <f t="shared" si="14"/>
        <v/>
      </c>
      <c r="AI613" s="21"/>
      <c r="AJ613" s="21"/>
      <c r="AK613" s="21"/>
      <c r="AL613" s="22">
        <f t="shared" si="25"/>
        <v>1</v>
      </c>
    </row>
    <row r="614" ht="12.75" customHeight="1">
      <c r="A614" s="13" t="s">
        <v>60</v>
      </c>
      <c r="B614" s="13" t="str">
        <f>IFERROR(__xludf.DUMMYFUNCTION("REGEXREPLACE(A614, ""\d"", """")"),"         Московская область")</f>
        <v>         Московская область</v>
      </c>
      <c r="C614" s="14" t="str">
        <f t="shared" si="15"/>
        <v>Московская область</v>
      </c>
      <c r="D614" s="3">
        <f t="shared" si="16"/>
        <v>2</v>
      </c>
      <c r="E614" s="15" t="s">
        <v>49</v>
      </c>
      <c r="F614" s="13" t="str">
        <f>IFERROR(__xludf.DUMMYFUNCTION("REGEXEXTRACT(E614, ""[А-Яа-я].*"")"),"Цереброваскулярные болезни")</f>
        <v>Цереброваскулярные болезни</v>
      </c>
      <c r="G614" s="16">
        <f t="shared" si="17"/>
        <v>2</v>
      </c>
      <c r="H614" s="13" t="s">
        <v>28</v>
      </c>
      <c r="I614" s="13" t="str">
        <f>IFERROR(__xludf.DUMMYFUNCTION("REGEXREPLACE(H614, "".*\s"", """")"),"человек")</f>
        <v>человек</v>
      </c>
      <c r="J614" s="13" t="s">
        <v>29</v>
      </c>
      <c r="K614" s="17" t="str">
        <f>IFERROR(__xludf.DUMMYFUNCTION("REGEXREPLACE(J614, ""^[\d\s]+"", """")"),"значение показателя за год")</f>
        <v>значение показателя за год</v>
      </c>
      <c r="L614" s="16">
        <f t="shared" si="18"/>
        <v>2</v>
      </c>
      <c r="M614" s="13" t="s">
        <v>32</v>
      </c>
      <c r="N614" s="13" t="str">
        <f>IFERROR(__xludf.DUMMYFUNCTION("REGEXEXTRACT(M614, "" (.+)$"")"),"сельское население")</f>
        <v>сельское население</v>
      </c>
      <c r="O614" s="18">
        <v>2656.0</v>
      </c>
      <c r="P614" s="18">
        <v>2496.0</v>
      </c>
      <c r="Q614" s="18">
        <v>2201.0</v>
      </c>
      <c r="R614" s="18">
        <v>2009.0</v>
      </c>
      <c r="S614" s="18">
        <v>1696.0</v>
      </c>
      <c r="T614" s="18">
        <v>1520.0</v>
      </c>
      <c r="U614" s="18">
        <v>1560.0</v>
      </c>
      <c r="V614" s="18">
        <v>1532.0</v>
      </c>
      <c r="W614" s="18">
        <v>1524.0</v>
      </c>
      <c r="X614" s="18">
        <v>1738.0</v>
      </c>
      <c r="Y614" s="18">
        <v>1542.0</v>
      </c>
      <c r="Z614" s="19" t="str">
        <f t="shared" si="6"/>
        <v/>
      </c>
      <c r="AA614" s="19" t="str">
        <f t="shared" si="19"/>
        <v/>
      </c>
      <c r="AB614" s="19">
        <f t="shared" si="8"/>
        <v>20474</v>
      </c>
      <c r="AC614" s="19">
        <f t="shared" si="20"/>
        <v>1861.272727</v>
      </c>
      <c r="AD614" s="19">
        <f t="shared" si="21"/>
        <v>5069.5</v>
      </c>
      <c r="AE614" s="19" t="str">
        <f t="shared" si="22"/>
        <v>Нет моды</v>
      </c>
      <c r="AF614" s="19">
        <f t="shared" si="23"/>
        <v>1520</v>
      </c>
      <c r="AG614" s="19">
        <f t="shared" si="24"/>
        <v>2656</v>
      </c>
      <c r="AH614" s="20" t="str">
        <f t="shared" si="14"/>
        <v>Город: 83%; Село: 17%</v>
      </c>
      <c r="AI614" s="21"/>
      <c r="AJ614" s="21"/>
      <c r="AK614" s="21"/>
      <c r="AL614" s="22">
        <f t="shared" si="25"/>
        <v>1</v>
      </c>
    </row>
    <row r="615" ht="12.75" customHeight="1">
      <c r="A615" s="13" t="s">
        <v>61</v>
      </c>
      <c r="B615" s="13" t="str">
        <f>IFERROR(__xludf.DUMMYFUNCTION("REGEXREPLACE(A615, ""\d"", """")"),"         Орловская область")</f>
        <v>         Орловская область</v>
      </c>
      <c r="C615" s="14" t="str">
        <f t="shared" si="15"/>
        <v>Орловская область</v>
      </c>
      <c r="D615" s="3">
        <f t="shared" si="16"/>
        <v>2</v>
      </c>
      <c r="E615" s="15" t="s">
        <v>27</v>
      </c>
      <c r="F615" s="13" t="str">
        <f>IFERROR(__xludf.DUMMYFUNCTION("REGEXEXTRACT(E615, ""[А-Яа-я].*"")"),"Болезни органов дыхания")</f>
        <v>Болезни органов дыхания</v>
      </c>
      <c r="G615" s="16">
        <f t="shared" si="17"/>
        <v>2</v>
      </c>
      <c r="H615" s="13" t="s">
        <v>28</v>
      </c>
      <c r="I615" s="13" t="str">
        <f>IFERROR(__xludf.DUMMYFUNCTION("REGEXREPLACE(H615, "".*\s"", """")"),"человек")</f>
        <v>человек</v>
      </c>
      <c r="J615" s="13" t="s">
        <v>29</v>
      </c>
      <c r="K615" s="17" t="str">
        <f>IFERROR(__xludf.DUMMYFUNCTION("REGEXREPLACE(J615, ""^[\d\s]+"", """")"),"значение показателя за год")</f>
        <v>значение показателя за год</v>
      </c>
      <c r="L615" s="16">
        <f t="shared" si="18"/>
        <v>2</v>
      </c>
      <c r="M615" s="13" t="s">
        <v>30</v>
      </c>
      <c r="N615" s="13" t="str">
        <f>IFERROR(__xludf.DUMMYFUNCTION("REGEXEXTRACT(M615, "" (.+)$"")"),"все население")</f>
        <v>все население</v>
      </c>
      <c r="O615" s="18">
        <v>399.0</v>
      </c>
      <c r="P615" s="18">
        <v>462.0</v>
      </c>
      <c r="Q615" s="18">
        <v>465.0</v>
      </c>
      <c r="R615" s="18">
        <v>489.0</v>
      </c>
      <c r="S615" s="18">
        <v>405.0</v>
      </c>
      <c r="T615" s="18">
        <v>374.0</v>
      </c>
      <c r="U615" s="18">
        <v>351.0</v>
      </c>
      <c r="V615" s="18">
        <v>502.0</v>
      </c>
      <c r="W615" s="18">
        <v>520.0</v>
      </c>
      <c r="X615" s="18">
        <v>390.0</v>
      </c>
      <c r="Y615" s="18">
        <v>456.0</v>
      </c>
      <c r="Z615" s="19">
        <f t="shared" si="6"/>
        <v>4813</v>
      </c>
      <c r="AA615" s="19" t="str">
        <f t="shared" si="19"/>
        <v/>
      </c>
      <c r="AB615" s="19" t="str">
        <f t="shared" si="8"/>
        <v/>
      </c>
      <c r="AC615" s="19">
        <f t="shared" si="20"/>
        <v>437.5454545</v>
      </c>
      <c r="AD615" s="19">
        <f t="shared" si="21"/>
        <v>1020</v>
      </c>
      <c r="AE615" s="19" t="str">
        <f t="shared" si="22"/>
        <v>Нет моды</v>
      </c>
      <c r="AF615" s="19">
        <f t="shared" si="23"/>
        <v>351</v>
      </c>
      <c r="AG615" s="19">
        <f t="shared" si="24"/>
        <v>520</v>
      </c>
      <c r="AH615" s="20" t="str">
        <f t="shared" si="14"/>
        <v/>
      </c>
      <c r="AI615" s="21"/>
      <c r="AJ615" s="21"/>
      <c r="AK615" s="21"/>
      <c r="AL615" s="22">
        <f t="shared" si="25"/>
        <v>1</v>
      </c>
    </row>
    <row r="616" ht="12.75" customHeight="1">
      <c r="A616" s="13" t="s">
        <v>61</v>
      </c>
      <c r="B616" s="13" t="str">
        <f>IFERROR(__xludf.DUMMYFUNCTION("REGEXREPLACE(A616, ""\d"", """")"),"         Орловская область")</f>
        <v>         Орловская область</v>
      </c>
      <c r="C616" s="14" t="str">
        <f t="shared" si="15"/>
        <v>Орловская область</v>
      </c>
      <c r="D616" s="3">
        <f t="shared" si="16"/>
        <v>2</v>
      </c>
      <c r="E616" s="15" t="s">
        <v>27</v>
      </c>
      <c r="F616" s="13" t="str">
        <f>IFERROR(__xludf.DUMMYFUNCTION("REGEXEXTRACT(E616, ""[А-Яа-я].*"")"),"Болезни органов дыхания")</f>
        <v>Болезни органов дыхания</v>
      </c>
      <c r="G616" s="16">
        <f t="shared" si="17"/>
        <v>2</v>
      </c>
      <c r="H616" s="13" t="s">
        <v>28</v>
      </c>
      <c r="I616" s="13" t="str">
        <f>IFERROR(__xludf.DUMMYFUNCTION("REGEXREPLACE(H616, "".*\s"", """")"),"человек")</f>
        <v>человек</v>
      </c>
      <c r="J616" s="13" t="s">
        <v>29</v>
      </c>
      <c r="K616" s="17" t="str">
        <f>IFERROR(__xludf.DUMMYFUNCTION("REGEXREPLACE(J616, ""^[\d\s]+"", """")"),"значение показателя за год")</f>
        <v>значение показателя за год</v>
      </c>
      <c r="L616" s="16">
        <f t="shared" si="18"/>
        <v>2</v>
      </c>
      <c r="M616" s="13" t="s">
        <v>31</v>
      </c>
      <c r="N616" s="13" t="str">
        <f>IFERROR(__xludf.DUMMYFUNCTION("REGEXEXTRACT(M616, "" (.+)$"")"),"городское население")</f>
        <v>городское население</v>
      </c>
      <c r="O616" s="18">
        <v>233.0</v>
      </c>
      <c r="P616" s="18">
        <v>234.0</v>
      </c>
      <c r="Q616" s="18">
        <v>248.0</v>
      </c>
      <c r="R616" s="18">
        <v>295.0</v>
      </c>
      <c r="S616" s="18">
        <v>251.0</v>
      </c>
      <c r="T616" s="18">
        <v>209.0</v>
      </c>
      <c r="U616" s="18">
        <v>211.0</v>
      </c>
      <c r="V616" s="18">
        <v>343.0</v>
      </c>
      <c r="W616" s="18">
        <v>325.0</v>
      </c>
      <c r="X616" s="18">
        <v>232.0</v>
      </c>
      <c r="Y616" s="18">
        <v>297.0</v>
      </c>
      <c r="Z616" s="19" t="str">
        <f t="shared" si="6"/>
        <v/>
      </c>
      <c r="AA616" s="19">
        <f t="shared" si="19"/>
        <v>2878</v>
      </c>
      <c r="AB616" s="19" t="str">
        <f t="shared" si="8"/>
        <v/>
      </c>
      <c r="AC616" s="19">
        <f t="shared" si="20"/>
        <v>261.6363636</v>
      </c>
      <c r="AD616" s="19">
        <f t="shared" si="21"/>
        <v>347</v>
      </c>
      <c r="AE616" s="19" t="str">
        <f t="shared" si="22"/>
        <v>Нет моды</v>
      </c>
      <c r="AF616" s="19">
        <f t="shared" si="23"/>
        <v>209</v>
      </c>
      <c r="AG616" s="19">
        <f t="shared" si="24"/>
        <v>343</v>
      </c>
      <c r="AH616" s="20" t="str">
        <f t="shared" si="14"/>
        <v/>
      </c>
      <c r="AI616" s="21"/>
      <c r="AJ616" s="21"/>
      <c r="AK616" s="21"/>
      <c r="AL616" s="22">
        <f t="shared" si="25"/>
        <v>1</v>
      </c>
    </row>
    <row r="617" ht="12.75" customHeight="1">
      <c r="A617" s="13" t="s">
        <v>61</v>
      </c>
      <c r="B617" s="13" t="str">
        <f>IFERROR(__xludf.DUMMYFUNCTION("REGEXREPLACE(A617, ""\d"", """")"),"         Орловская область")</f>
        <v>         Орловская область</v>
      </c>
      <c r="C617" s="14" t="str">
        <f t="shared" si="15"/>
        <v>Орловская область</v>
      </c>
      <c r="D617" s="3">
        <f t="shared" si="16"/>
        <v>2</v>
      </c>
      <c r="E617" s="15" t="s">
        <v>27</v>
      </c>
      <c r="F617" s="13" t="str">
        <f>IFERROR(__xludf.DUMMYFUNCTION("REGEXEXTRACT(E617, ""[А-Яа-я].*"")"),"Болезни органов дыхания")</f>
        <v>Болезни органов дыхания</v>
      </c>
      <c r="G617" s="16">
        <f t="shared" si="17"/>
        <v>2</v>
      </c>
      <c r="H617" s="13" t="s">
        <v>28</v>
      </c>
      <c r="I617" s="13" t="str">
        <f>IFERROR(__xludf.DUMMYFUNCTION("REGEXREPLACE(H617, "".*\s"", """")"),"человек")</f>
        <v>человек</v>
      </c>
      <c r="J617" s="13" t="s">
        <v>29</v>
      </c>
      <c r="K617" s="17" t="str">
        <f>IFERROR(__xludf.DUMMYFUNCTION("REGEXREPLACE(J617, ""^[\d\s]+"", """")"),"значение показателя за год")</f>
        <v>значение показателя за год</v>
      </c>
      <c r="L617" s="16">
        <f t="shared" si="18"/>
        <v>2</v>
      </c>
      <c r="M617" s="13" t="s">
        <v>32</v>
      </c>
      <c r="N617" s="13" t="str">
        <f>IFERROR(__xludf.DUMMYFUNCTION("REGEXEXTRACT(M617, "" (.+)$"")"),"сельское население")</f>
        <v>сельское население</v>
      </c>
      <c r="O617" s="18">
        <v>166.0</v>
      </c>
      <c r="P617" s="18">
        <v>228.0</v>
      </c>
      <c r="Q617" s="18">
        <v>217.0</v>
      </c>
      <c r="R617" s="18">
        <v>194.0</v>
      </c>
      <c r="S617" s="18">
        <v>154.0</v>
      </c>
      <c r="T617" s="18">
        <v>165.0</v>
      </c>
      <c r="U617" s="18">
        <v>140.0</v>
      </c>
      <c r="V617" s="18">
        <v>159.0</v>
      </c>
      <c r="W617" s="18">
        <v>195.0</v>
      </c>
      <c r="X617" s="18">
        <v>158.0</v>
      </c>
      <c r="Y617" s="18">
        <v>159.0</v>
      </c>
      <c r="Z617" s="19" t="str">
        <f t="shared" si="6"/>
        <v/>
      </c>
      <c r="AA617" s="19" t="str">
        <f t="shared" si="19"/>
        <v/>
      </c>
      <c r="AB617" s="19">
        <f t="shared" si="8"/>
        <v>1935</v>
      </c>
      <c r="AC617" s="19">
        <f t="shared" si="20"/>
        <v>175.9090909</v>
      </c>
      <c r="AD617" s="19">
        <f t="shared" si="21"/>
        <v>214</v>
      </c>
      <c r="AE617" s="19" t="str">
        <f t="shared" si="22"/>
        <v>Нет моды</v>
      </c>
      <c r="AF617" s="19">
        <f t="shared" si="23"/>
        <v>140</v>
      </c>
      <c r="AG617" s="19">
        <f t="shared" si="24"/>
        <v>228</v>
      </c>
      <c r="AH617" s="20" t="str">
        <f t="shared" si="14"/>
        <v>Город: 60%; Село: 40%</v>
      </c>
      <c r="AI617" s="21"/>
      <c r="AJ617" s="21"/>
      <c r="AK617" s="21"/>
      <c r="AL617" s="22">
        <f t="shared" si="25"/>
        <v>1</v>
      </c>
    </row>
    <row r="618" ht="12.75" customHeight="1">
      <c r="A618" s="13" t="s">
        <v>61</v>
      </c>
      <c r="B618" s="13" t="str">
        <f>IFERROR(__xludf.DUMMYFUNCTION("REGEXREPLACE(A618, ""\d"", """")"),"         Орловская область")</f>
        <v>         Орловская область</v>
      </c>
      <c r="C618" s="14" t="str">
        <f t="shared" si="15"/>
        <v>Орловская область</v>
      </c>
      <c r="D618" s="3">
        <f t="shared" si="16"/>
        <v>2</v>
      </c>
      <c r="E618" s="15" t="s">
        <v>33</v>
      </c>
      <c r="F618" s="13" t="str">
        <f>IFERROR(__xludf.DUMMYFUNCTION("REGEXEXTRACT(E618, ""[А-Яа-я].*"")"),"Болезни органов пищеварения")</f>
        <v>Болезни органов пищеварения</v>
      </c>
      <c r="G618" s="16">
        <f t="shared" si="17"/>
        <v>2</v>
      </c>
      <c r="H618" s="13" t="s">
        <v>28</v>
      </c>
      <c r="I618" s="13" t="str">
        <f>IFERROR(__xludf.DUMMYFUNCTION("REGEXREPLACE(H618, "".*\s"", """")"),"человек")</f>
        <v>человек</v>
      </c>
      <c r="J618" s="13" t="s">
        <v>29</v>
      </c>
      <c r="K618" s="17" t="str">
        <f>IFERROR(__xludf.DUMMYFUNCTION("REGEXREPLACE(J618, ""^[\d\s]+"", """")"),"значение показателя за год")</f>
        <v>значение показателя за год</v>
      </c>
      <c r="L618" s="16">
        <f t="shared" si="18"/>
        <v>2</v>
      </c>
      <c r="M618" s="13" t="s">
        <v>30</v>
      </c>
      <c r="N618" s="13" t="str">
        <f>IFERROR(__xludf.DUMMYFUNCTION("REGEXEXTRACT(M618, "" (.+)$"")"),"все население")</f>
        <v>все население</v>
      </c>
      <c r="O618" s="18">
        <v>598.0</v>
      </c>
      <c r="P618" s="18">
        <v>627.0</v>
      </c>
      <c r="Q618" s="18">
        <v>680.0</v>
      </c>
      <c r="R618" s="18">
        <v>730.0</v>
      </c>
      <c r="S618" s="18">
        <v>594.0</v>
      </c>
      <c r="T618" s="18">
        <v>681.0</v>
      </c>
      <c r="U618" s="18">
        <v>710.0</v>
      </c>
      <c r="V618" s="18">
        <v>730.0</v>
      </c>
      <c r="W618" s="18">
        <v>653.0</v>
      </c>
      <c r="X618" s="18">
        <v>630.0</v>
      </c>
      <c r="Y618" s="18">
        <v>721.0</v>
      </c>
      <c r="Z618" s="19">
        <f t="shared" si="6"/>
        <v>7354</v>
      </c>
      <c r="AA618" s="19" t="str">
        <f t="shared" si="19"/>
        <v/>
      </c>
      <c r="AB618" s="19" t="str">
        <f t="shared" si="8"/>
        <v/>
      </c>
      <c r="AC618" s="19">
        <f t="shared" si="20"/>
        <v>668.5454545</v>
      </c>
      <c r="AD618" s="19">
        <f t="shared" si="21"/>
        <v>411</v>
      </c>
      <c r="AE618" s="19" t="str">
        <f t="shared" si="22"/>
        <v>Нет моды</v>
      </c>
      <c r="AF618" s="19">
        <f t="shared" si="23"/>
        <v>594</v>
      </c>
      <c r="AG618" s="19">
        <f t="shared" si="24"/>
        <v>730</v>
      </c>
      <c r="AH618" s="20" t="str">
        <f t="shared" si="14"/>
        <v/>
      </c>
      <c r="AI618" s="21"/>
      <c r="AJ618" s="21"/>
      <c r="AK618" s="21"/>
      <c r="AL618" s="22">
        <f t="shared" si="25"/>
        <v>1</v>
      </c>
    </row>
    <row r="619" ht="12.75" customHeight="1">
      <c r="A619" s="13" t="s">
        <v>61</v>
      </c>
      <c r="B619" s="13" t="str">
        <f>IFERROR(__xludf.DUMMYFUNCTION("REGEXREPLACE(A619, ""\d"", """")"),"         Орловская область")</f>
        <v>         Орловская область</v>
      </c>
      <c r="C619" s="14" t="str">
        <f t="shared" si="15"/>
        <v>Орловская область</v>
      </c>
      <c r="D619" s="3">
        <f t="shared" si="16"/>
        <v>2</v>
      </c>
      <c r="E619" s="15" t="s">
        <v>33</v>
      </c>
      <c r="F619" s="13" t="str">
        <f>IFERROR(__xludf.DUMMYFUNCTION("REGEXEXTRACT(E619, ""[А-Яа-я].*"")"),"Болезни органов пищеварения")</f>
        <v>Болезни органов пищеварения</v>
      </c>
      <c r="G619" s="16">
        <f t="shared" si="17"/>
        <v>2</v>
      </c>
      <c r="H619" s="13" t="s">
        <v>28</v>
      </c>
      <c r="I619" s="13" t="str">
        <f>IFERROR(__xludf.DUMMYFUNCTION("REGEXREPLACE(H619, "".*\s"", """")"),"человек")</f>
        <v>человек</v>
      </c>
      <c r="J619" s="13" t="s">
        <v>29</v>
      </c>
      <c r="K619" s="17" t="str">
        <f>IFERROR(__xludf.DUMMYFUNCTION("REGEXREPLACE(J619, ""^[\d\s]+"", """")"),"значение показателя за год")</f>
        <v>значение показателя за год</v>
      </c>
      <c r="L619" s="16">
        <f t="shared" si="18"/>
        <v>2</v>
      </c>
      <c r="M619" s="13" t="s">
        <v>31</v>
      </c>
      <c r="N619" s="13" t="str">
        <f>IFERROR(__xludf.DUMMYFUNCTION("REGEXEXTRACT(M619, "" (.+)$"")"),"городское население")</f>
        <v>городское население</v>
      </c>
      <c r="O619" s="18">
        <v>389.0</v>
      </c>
      <c r="P619" s="18">
        <v>408.0</v>
      </c>
      <c r="Q619" s="18">
        <v>448.0</v>
      </c>
      <c r="R619" s="18">
        <v>493.0</v>
      </c>
      <c r="S619" s="18">
        <v>380.0</v>
      </c>
      <c r="T619" s="18">
        <v>453.0</v>
      </c>
      <c r="U619" s="18">
        <v>486.0</v>
      </c>
      <c r="V619" s="18">
        <v>485.0</v>
      </c>
      <c r="W619" s="18">
        <v>447.0</v>
      </c>
      <c r="X619" s="18">
        <v>426.0</v>
      </c>
      <c r="Y619" s="18">
        <v>485.0</v>
      </c>
      <c r="Z619" s="19" t="str">
        <f t="shared" si="6"/>
        <v/>
      </c>
      <c r="AA619" s="19">
        <f t="shared" si="19"/>
        <v>4900</v>
      </c>
      <c r="AB619" s="19" t="str">
        <f t="shared" si="8"/>
        <v/>
      </c>
      <c r="AC619" s="19">
        <f t="shared" si="20"/>
        <v>445.4545455</v>
      </c>
      <c r="AD619" s="19">
        <f t="shared" si="21"/>
        <v>543.5</v>
      </c>
      <c r="AE619" s="19" t="str">
        <f t="shared" si="22"/>
        <v>Нет моды</v>
      </c>
      <c r="AF619" s="19">
        <f t="shared" si="23"/>
        <v>380</v>
      </c>
      <c r="AG619" s="19">
        <f t="shared" si="24"/>
        <v>493</v>
      </c>
      <c r="AH619" s="20" t="str">
        <f t="shared" si="14"/>
        <v/>
      </c>
      <c r="AI619" s="21"/>
      <c r="AJ619" s="21"/>
      <c r="AK619" s="21"/>
      <c r="AL619" s="22">
        <f t="shared" si="25"/>
        <v>1</v>
      </c>
    </row>
    <row r="620" ht="12.75" customHeight="1">
      <c r="A620" s="13" t="s">
        <v>61</v>
      </c>
      <c r="B620" s="13" t="str">
        <f>IFERROR(__xludf.DUMMYFUNCTION("REGEXREPLACE(A620, ""\d"", """")"),"         Орловская область")</f>
        <v>         Орловская область</v>
      </c>
      <c r="C620" s="14" t="str">
        <f t="shared" si="15"/>
        <v>Орловская область</v>
      </c>
      <c r="D620" s="3">
        <f t="shared" si="16"/>
        <v>2</v>
      </c>
      <c r="E620" s="15" t="s">
        <v>33</v>
      </c>
      <c r="F620" s="13" t="str">
        <f>IFERROR(__xludf.DUMMYFUNCTION("REGEXEXTRACT(E620, ""[А-Яа-я].*"")"),"Болезни органов пищеварения")</f>
        <v>Болезни органов пищеварения</v>
      </c>
      <c r="G620" s="16">
        <f t="shared" si="17"/>
        <v>2</v>
      </c>
      <c r="H620" s="13" t="s">
        <v>28</v>
      </c>
      <c r="I620" s="13" t="str">
        <f>IFERROR(__xludf.DUMMYFUNCTION("REGEXREPLACE(H620, "".*\s"", """")"),"человек")</f>
        <v>человек</v>
      </c>
      <c r="J620" s="13" t="s">
        <v>29</v>
      </c>
      <c r="K620" s="17" t="str">
        <f>IFERROR(__xludf.DUMMYFUNCTION("REGEXREPLACE(J620, ""^[\d\s]+"", """")"),"значение показателя за год")</f>
        <v>значение показателя за год</v>
      </c>
      <c r="L620" s="16">
        <f t="shared" si="18"/>
        <v>2</v>
      </c>
      <c r="M620" s="13" t="s">
        <v>32</v>
      </c>
      <c r="N620" s="13" t="str">
        <f>IFERROR(__xludf.DUMMYFUNCTION("REGEXEXTRACT(M620, "" (.+)$"")"),"сельское население")</f>
        <v>сельское население</v>
      </c>
      <c r="O620" s="18">
        <v>209.0</v>
      </c>
      <c r="P620" s="18">
        <v>219.0</v>
      </c>
      <c r="Q620" s="18">
        <v>232.0</v>
      </c>
      <c r="R620" s="18">
        <v>237.0</v>
      </c>
      <c r="S620" s="18">
        <v>214.0</v>
      </c>
      <c r="T620" s="18">
        <v>228.0</v>
      </c>
      <c r="U620" s="18">
        <v>224.0</v>
      </c>
      <c r="V620" s="18">
        <v>245.0</v>
      </c>
      <c r="W620" s="18">
        <v>206.0</v>
      </c>
      <c r="X620" s="18">
        <v>204.0</v>
      </c>
      <c r="Y620" s="18">
        <v>236.0</v>
      </c>
      <c r="Z620" s="19" t="str">
        <f t="shared" si="6"/>
        <v/>
      </c>
      <c r="AA620" s="19" t="str">
        <f t="shared" si="19"/>
        <v/>
      </c>
      <c r="AB620" s="19">
        <f t="shared" si="8"/>
        <v>2454</v>
      </c>
      <c r="AC620" s="19">
        <f t="shared" si="20"/>
        <v>223.0909091</v>
      </c>
      <c r="AD620" s="19">
        <f t="shared" si="21"/>
        <v>312.5</v>
      </c>
      <c r="AE620" s="19" t="str">
        <f t="shared" si="22"/>
        <v>Нет моды</v>
      </c>
      <c r="AF620" s="19">
        <f t="shared" si="23"/>
        <v>204</v>
      </c>
      <c r="AG620" s="19">
        <f t="shared" si="24"/>
        <v>245</v>
      </c>
      <c r="AH620" s="20" t="str">
        <f t="shared" si="14"/>
        <v>Город: 67%; Село: 33%</v>
      </c>
      <c r="AI620" s="21"/>
      <c r="AJ620" s="21"/>
      <c r="AK620" s="21"/>
      <c r="AL620" s="22">
        <f t="shared" si="25"/>
        <v>1</v>
      </c>
    </row>
    <row r="621" ht="12.75" customHeight="1">
      <c r="A621" s="13" t="s">
        <v>61</v>
      </c>
      <c r="B621" s="13" t="str">
        <f>IFERROR(__xludf.DUMMYFUNCTION("REGEXREPLACE(A621, ""\d"", """")"),"         Орловская область")</f>
        <v>         Орловская область</v>
      </c>
      <c r="C621" s="14" t="str">
        <f t="shared" si="15"/>
        <v>Орловская область</v>
      </c>
      <c r="D621" s="3">
        <f t="shared" si="16"/>
        <v>2</v>
      </c>
      <c r="E621" s="15" t="s">
        <v>34</v>
      </c>
      <c r="F621" s="13" t="str">
        <f>IFERROR(__xludf.DUMMYFUNCTION("REGEXEXTRACT(E621, ""[А-Яа-я].*"")"),"Болезни системы кровообращения")</f>
        <v>Болезни системы кровообращения</v>
      </c>
      <c r="G621" s="16">
        <f t="shared" si="17"/>
        <v>2</v>
      </c>
      <c r="H621" s="13" t="s">
        <v>28</v>
      </c>
      <c r="I621" s="13" t="str">
        <f>IFERROR(__xludf.DUMMYFUNCTION("REGEXREPLACE(H621, "".*\s"", """")"),"человек")</f>
        <v>человек</v>
      </c>
      <c r="J621" s="13" t="s">
        <v>29</v>
      </c>
      <c r="K621" s="17" t="str">
        <f>IFERROR(__xludf.DUMMYFUNCTION("REGEXREPLACE(J621, ""^[\d\s]+"", """")"),"значение показателя за год")</f>
        <v>значение показателя за год</v>
      </c>
      <c r="L621" s="16">
        <f t="shared" si="18"/>
        <v>2</v>
      </c>
      <c r="M621" s="13" t="s">
        <v>30</v>
      </c>
      <c r="N621" s="13" t="str">
        <f>IFERROR(__xludf.DUMMYFUNCTION("REGEXEXTRACT(M621, "" (.+)$"")"),"все население")</f>
        <v>все население</v>
      </c>
      <c r="O621" s="18">
        <v>7916.0</v>
      </c>
      <c r="P621" s="18">
        <v>7761.0</v>
      </c>
      <c r="Q621" s="18">
        <v>7241.0</v>
      </c>
      <c r="R621" s="18">
        <v>7134.0</v>
      </c>
      <c r="S621" s="18">
        <v>6892.0</v>
      </c>
      <c r="T621" s="18">
        <v>6800.0</v>
      </c>
      <c r="U621" s="18">
        <v>6441.0</v>
      </c>
      <c r="V621" s="18">
        <v>7135.0</v>
      </c>
      <c r="W621" s="18">
        <v>6942.0</v>
      </c>
      <c r="X621" s="18">
        <v>6430.0</v>
      </c>
      <c r="Y621" s="18">
        <v>6370.0</v>
      </c>
      <c r="Z621" s="19">
        <f t="shared" si="6"/>
        <v>77062</v>
      </c>
      <c r="AA621" s="19" t="str">
        <f t="shared" si="19"/>
        <v/>
      </c>
      <c r="AB621" s="19" t="str">
        <f t="shared" si="8"/>
        <v/>
      </c>
      <c r="AC621" s="19">
        <f t="shared" si="20"/>
        <v>7005.636364</v>
      </c>
      <c r="AD621" s="19">
        <f t="shared" si="21"/>
        <v>3307.5</v>
      </c>
      <c r="AE621" s="19" t="str">
        <f t="shared" si="22"/>
        <v>Нет моды</v>
      </c>
      <c r="AF621" s="19">
        <f t="shared" si="23"/>
        <v>6370</v>
      </c>
      <c r="AG621" s="19">
        <f t="shared" si="24"/>
        <v>7916</v>
      </c>
      <c r="AH621" s="20" t="str">
        <f t="shared" si="14"/>
        <v/>
      </c>
      <c r="AI621" s="21"/>
      <c r="AJ621" s="21"/>
      <c r="AK621" s="21"/>
      <c r="AL621" s="22">
        <f t="shared" si="25"/>
        <v>1</v>
      </c>
    </row>
    <row r="622" ht="12.75" customHeight="1">
      <c r="A622" s="13" t="s">
        <v>61</v>
      </c>
      <c r="B622" s="13" t="str">
        <f>IFERROR(__xludf.DUMMYFUNCTION("REGEXREPLACE(A622, ""\d"", """")"),"         Орловская область")</f>
        <v>         Орловская область</v>
      </c>
      <c r="C622" s="14" t="str">
        <f t="shared" si="15"/>
        <v>Орловская область</v>
      </c>
      <c r="D622" s="3">
        <f t="shared" si="16"/>
        <v>2</v>
      </c>
      <c r="E622" s="15" t="s">
        <v>34</v>
      </c>
      <c r="F622" s="13" t="str">
        <f>IFERROR(__xludf.DUMMYFUNCTION("REGEXEXTRACT(E622, ""[А-Яа-я].*"")"),"Болезни системы кровообращения")</f>
        <v>Болезни системы кровообращения</v>
      </c>
      <c r="G622" s="16">
        <f t="shared" si="17"/>
        <v>2</v>
      </c>
      <c r="H622" s="13" t="s">
        <v>28</v>
      </c>
      <c r="I622" s="13" t="str">
        <f>IFERROR(__xludf.DUMMYFUNCTION("REGEXREPLACE(H622, "".*\s"", """")"),"человек")</f>
        <v>человек</v>
      </c>
      <c r="J622" s="13" t="s">
        <v>29</v>
      </c>
      <c r="K622" s="17" t="str">
        <f>IFERROR(__xludf.DUMMYFUNCTION("REGEXREPLACE(J622, ""^[\d\s]+"", """")"),"значение показателя за год")</f>
        <v>значение показателя за год</v>
      </c>
      <c r="L622" s="16">
        <f t="shared" si="18"/>
        <v>2</v>
      </c>
      <c r="M622" s="13" t="s">
        <v>31</v>
      </c>
      <c r="N622" s="13" t="str">
        <f>IFERROR(__xludf.DUMMYFUNCTION("REGEXEXTRACT(M622, "" (.+)$"")"),"городское население")</f>
        <v>городское население</v>
      </c>
      <c r="O622" s="18">
        <v>4576.0</v>
      </c>
      <c r="P622" s="18">
        <v>4562.0</v>
      </c>
      <c r="Q622" s="18">
        <v>4408.0</v>
      </c>
      <c r="R622" s="18">
        <v>4288.0</v>
      </c>
      <c r="S622" s="18">
        <v>4268.0</v>
      </c>
      <c r="T622" s="18">
        <v>4229.0</v>
      </c>
      <c r="U622" s="18">
        <v>4031.0</v>
      </c>
      <c r="V622" s="18">
        <v>4603.0</v>
      </c>
      <c r="W622" s="18">
        <v>4465.0</v>
      </c>
      <c r="X622" s="18">
        <v>3995.0</v>
      </c>
      <c r="Y622" s="18">
        <v>4111.0</v>
      </c>
      <c r="Z622" s="19" t="str">
        <f t="shared" si="6"/>
        <v/>
      </c>
      <c r="AA622" s="19">
        <f t="shared" si="19"/>
        <v>47536</v>
      </c>
      <c r="AB622" s="19" t="str">
        <f t="shared" si="8"/>
        <v/>
      </c>
      <c r="AC622" s="19">
        <f t="shared" si="20"/>
        <v>4321.454545</v>
      </c>
      <c r="AD622" s="19">
        <f t="shared" si="21"/>
        <v>5486.5</v>
      </c>
      <c r="AE622" s="19" t="str">
        <f t="shared" si="22"/>
        <v>Нет моды</v>
      </c>
      <c r="AF622" s="19">
        <f t="shared" si="23"/>
        <v>3995</v>
      </c>
      <c r="AG622" s="19">
        <f t="shared" si="24"/>
        <v>4603</v>
      </c>
      <c r="AH622" s="20" t="str">
        <f t="shared" si="14"/>
        <v/>
      </c>
      <c r="AI622" s="21"/>
      <c r="AJ622" s="21"/>
      <c r="AK622" s="21"/>
      <c r="AL622" s="22">
        <f t="shared" si="25"/>
        <v>1</v>
      </c>
    </row>
    <row r="623" ht="12.75" customHeight="1">
      <c r="A623" s="13" t="s">
        <v>61</v>
      </c>
      <c r="B623" s="13" t="str">
        <f>IFERROR(__xludf.DUMMYFUNCTION("REGEXREPLACE(A623, ""\d"", """")"),"         Орловская область")</f>
        <v>         Орловская область</v>
      </c>
      <c r="C623" s="14" t="str">
        <f t="shared" si="15"/>
        <v>Орловская область</v>
      </c>
      <c r="D623" s="3">
        <f t="shared" si="16"/>
        <v>2</v>
      </c>
      <c r="E623" s="15" t="s">
        <v>34</v>
      </c>
      <c r="F623" s="13" t="str">
        <f>IFERROR(__xludf.DUMMYFUNCTION("REGEXEXTRACT(E623, ""[А-Яа-я].*"")"),"Болезни системы кровообращения")</f>
        <v>Болезни системы кровообращения</v>
      </c>
      <c r="G623" s="16">
        <f t="shared" si="17"/>
        <v>2</v>
      </c>
      <c r="H623" s="13" t="s">
        <v>28</v>
      </c>
      <c r="I623" s="13" t="str">
        <f>IFERROR(__xludf.DUMMYFUNCTION("REGEXREPLACE(H623, "".*\s"", """")"),"человек")</f>
        <v>человек</v>
      </c>
      <c r="J623" s="13" t="s">
        <v>29</v>
      </c>
      <c r="K623" s="17" t="str">
        <f>IFERROR(__xludf.DUMMYFUNCTION("REGEXREPLACE(J623, ""^[\d\s]+"", """")"),"значение показателя за год")</f>
        <v>значение показателя за год</v>
      </c>
      <c r="L623" s="16">
        <f t="shared" si="18"/>
        <v>2</v>
      </c>
      <c r="M623" s="13" t="s">
        <v>32</v>
      </c>
      <c r="N623" s="13" t="str">
        <f>IFERROR(__xludf.DUMMYFUNCTION("REGEXEXTRACT(M623, "" (.+)$"")"),"сельское население")</f>
        <v>сельское население</v>
      </c>
      <c r="O623" s="18">
        <v>3340.0</v>
      </c>
      <c r="P623" s="18">
        <v>3199.0</v>
      </c>
      <c r="Q623" s="18">
        <v>2833.0</v>
      </c>
      <c r="R623" s="18">
        <v>2846.0</v>
      </c>
      <c r="S623" s="18">
        <v>2624.0</v>
      </c>
      <c r="T623" s="18">
        <v>2571.0</v>
      </c>
      <c r="U623" s="18">
        <v>2410.0</v>
      </c>
      <c r="V623" s="18">
        <v>2532.0</v>
      </c>
      <c r="W623" s="18">
        <v>2477.0</v>
      </c>
      <c r="X623" s="18">
        <v>2435.0</v>
      </c>
      <c r="Y623" s="18">
        <v>2259.0</v>
      </c>
      <c r="Z623" s="19" t="str">
        <f t="shared" si="6"/>
        <v/>
      </c>
      <c r="AA623" s="19" t="str">
        <f t="shared" si="19"/>
        <v/>
      </c>
      <c r="AB623" s="19">
        <f t="shared" si="8"/>
        <v>29526</v>
      </c>
      <c r="AC623" s="19">
        <f t="shared" si="20"/>
        <v>2684.181818</v>
      </c>
      <c r="AD623" s="19">
        <f t="shared" si="21"/>
        <v>3667.5</v>
      </c>
      <c r="AE623" s="19" t="str">
        <f t="shared" si="22"/>
        <v>Нет моды</v>
      </c>
      <c r="AF623" s="19">
        <f t="shared" si="23"/>
        <v>2259</v>
      </c>
      <c r="AG623" s="19">
        <f t="shared" si="24"/>
        <v>3340</v>
      </c>
      <c r="AH623" s="20" t="str">
        <f t="shared" si="14"/>
        <v>Город: 62%; Село: 38%</v>
      </c>
      <c r="AI623" s="21"/>
      <c r="AJ623" s="21"/>
      <c r="AK623" s="21"/>
      <c r="AL623" s="22">
        <f t="shared" si="25"/>
        <v>1</v>
      </c>
    </row>
    <row r="624" ht="12.75" customHeight="1">
      <c r="A624" s="13" t="s">
        <v>61</v>
      </c>
      <c r="B624" s="13" t="str">
        <f>IFERROR(__xludf.DUMMYFUNCTION("REGEXREPLACE(A624, ""\d"", """")"),"         Орловская область")</f>
        <v>         Орловская область</v>
      </c>
      <c r="C624" s="14" t="str">
        <f t="shared" si="15"/>
        <v>Орловская область</v>
      </c>
      <c r="D624" s="3">
        <f t="shared" si="16"/>
        <v>2</v>
      </c>
      <c r="E624" s="15" t="s">
        <v>35</v>
      </c>
      <c r="F624" s="13" t="str">
        <f>IFERROR(__xludf.DUMMYFUNCTION("REGEXEXTRACT(E624, ""[А-Яа-я].*"")"),"внешние причины")</f>
        <v>внешние причины</v>
      </c>
      <c r="G624" s="16">
        <f t="shared" si="17"/>
        <v>2</v>
      </c>
      <c r="H624" s="13" t="s">
        <v>28</v>
      </c>
      <c r="I624" s="13" t="str">
        <f>IFERROR(__xludf.DUMMYFUNCTION("REGEXREPLACE(H624, "".*\s"", """")"),"человек")</f>
        <v>человек</v>
      </c>
      <c r="J624" s="13" t="s">
        <v>29</v>
      </c>
      <c r="K624" s="17" t="str">
        <f>IFERROR(__xludf.DUMMYFUNCTION("REGEXREPLACE(J624, ""^[\d\s]+"", """")"),"значение показателя за год")</f>
        <v>значение показателя за год</v>
      </c>
      <c r="L624" s="16">
        <f t="shared" si="18"/>
        <v>2</v>
      </c>
      <c r="M624" s="13" t="s">
        <v>30</v>
      </c>
      <c r="N624" s="13" t="str">
        <f>IFERROR(__xludf.DUMMYFUNCTION("REGEXEXTRACT(M624, "" (.+)$"")"),"все население")</f>
        <v>все население</v>
      </c>
      <c r="O624" s="18">
        <v>952.0</v>
      </c>
      <c r="P624" s="18">
        <v>999.0</v>
      </c>
      <c r="Q624" s="18">
        <v>947.0</v>
      </c>
      <c r="R624" s="18">
        <v>824.0</v>
      </c>
      <c r="S624" s="18">
        <v>719.0</v>
      </c>
      <c r="T624" s="18">
        <v>645.0</v>
      </c>
      <c r="U624" s="18">
        <v>617.0</v>
      </c>
      <c r="V624" s="18">
        <v>678.0</v>
      </c>
      <c r="W624" s="18">
        <v>623.0</v>
      </c>
      <c r="X624" s="18">
        <v>698.0</v>
      </c>
      <c r="Y624" s="18">
        <v>744.0</v>
      </c>
      <c r="Z624" s="19">
        <f t="shared" si="6"/>
        <v>8446</v>
      </c>
      <c r="AA624" s="19" t="str">
        <f t="shared" si="19"/>
        <v/>
      </c>
      <c r="AB624" s="19" t="str">
        <f t="shared" si="8"/>
        <v/>
      </c>
      <c r="AC624" s="19">
        <f t="shared" si="20"/>
        <v>767.8181818</v>
      </c>
      <c r="AD624" s="19">
        <f t="shared" si="21"/>
        <v>1629</v>
      </c>
      <c r="AE624" s="19" t="str">
        <f t="shared" si="22"/>
        <v>Нет моды</v>
      </c>
      <c r="AF624" s="19">
        <f t="shared" si="23"/>
        <v>617</v>
      </c>
      <c r="AG624" s="19">
        <f t="shared" si="24"/>
        <v>999</v>
      </c>
      <c r="AH624" s="20" t="str">
        <f t="shared" si="14"/>
        <v/>
      </c>
      <c r="AI624" s="21"/>
      <c r="AJ624" s="21"/>
      <c r="AK624" s="21"/>
      <c r="AL624" s="22">
        <f t="shared" si="25"/>
        <v>1</v>
      </c>
    </row>
    <row r="625" ht="12.75" customHeight="1">
      <c r="A625" s="13" t="s">
        <v>61</v>
      </c>
      <c r="B625" s="13" t="str">
        <f>IFERROR(__xludf.DUMMYFUNCTION("REGEXREPLACE(A625, ""\d"", """")"),"         Орловская область")</f>
        <v>         Орловская область</v>
      </c>
      <c r="C625" s="14" t="str">
        <f t="shared" si="15"/>
        <v>Орловская область</v>
      </c>
      <c r="D625" s="3">
        <f t="shared" si="16"/>
        <v>2</v>
      </c>
      <c r="E625" s="15" t="s">
        <v>35</v>
      </c>
      <c r="F625" s="13" t="str">
        <f>IFERROR(__xludf.DUMMYFUNCTION("REGEXEXTRACT(E625, ""[А-Яа-я].*"")"),"внешние причины")</f>
        <v>внешние причины</v>
      </c>
      <c r="G625" s="16">
        <f t="shared" si="17"/>
        <v>2</v>
      </c>
      <c r="H625" s="13" t="s">
        <v>28</v>
      </c>
      <c r="I625" s="13" t="str">
        <f>IFERROR(__xludf.DUMMYFUNCTION("REGEXREPLACE(H625, "".*\s"", """")"),"человек")</f>
        <v>человек</v>
      </c>
      <c r="J625" s="13" t="s">
        <v>29</v>
      </c>
      <c r="K625" s="17" t="str">
        <f>IFERROR(__xludf.DUMMYFUNCTION("REGEXREPLACE(J625, ""^[\d\s]+"", """")"),"значение показателя за год")</f>
        <v>значение показателя за год</v>
      </c>
      <c r="L625" s="16">
        <f t="shared" si="18"/>
        <v>2</v>
      </c>
      <c r="M625" s="13" t="s">
        <v>31</v>
      </c>
      <c r="N625" s="13" t="str">
        <f>IFERROR(__xludf.DUMMYFUNCTION("REGEXEXTRACT(M625, "" (.+)$"")"),"городское население")</f>
        <v>городское население</v>
      </c>
      <c r="O625" s="18">
        <v>509.0</v>
      </c>
      <c r="P625" s="18">
        <v>562.0</v>
      </c>
      <c r="Q625" s="18">
        <v>558.0</v>
      </c>
      <c r="R625" s="18">
        <v>458.0</v>
      </c>
      <c r="S625" s="18">
        <v>419.0</v>
      </c>
      <c r="T625" s="18">
        <v>387.0</v>
      </c>
      <c r="U625" s="18">
        <v>341.0</v>
      </c>
      <c r="V625" s="18">
        <v>404.0</v>
      </c>
      <c r="W625" s="18">
        <v>374.0</v>
      </c>
      <c r="X625" s="18">
        <v>407.0</v>
      </c>
      <c r="Y625" s="18">
        <v>446.0</v>
      </c>
      <c r="Z625" s="19" t="str">
        <f t="shared" si="6"/>
        <v/>
      </c>
      <c r="AA625" s="19">
        <f t="shared" si="19"/>
        <v>4865</v>
      </c>
      <c r="AB625" s="19" t="str">
        <f t="shared" si="8"/>
        <v/>
      </c>
      <c r="AC625" s="19">
        <f t="shared" si="20"/>
        <v>442.2727273</v>
      </c>
      <c r="AD625" s="19">
        <f t="shared" si="21"/>
        <v>589.5</v>
      </c>
      <c r="AE625" s="19" t="str">
        <f t="shared" si="22"/>
        <v>Нет моды</v>
      </c>
      <c r="AF625" s="19">
        <f t="shared" si="23"/>
        <v>341</v>
      </c>
      <c r="AG625" s="19">
        <f t="shared" si="24"/>
        <v>562</v>
      </c>
      <c r="AH625" s="20" t="str">
        <f t="shared" si="14"/>
        <v/>
      </c>
      <c r="AI625" s="21"/>
      <c r="AJ625" s="21"/>
      <c r="AK625" s="21"/>
      <c r="AL625" s="22">
        <f t="shared" si="25"/>
        <v>1</v>
      </c>
    </row>
    <row r="626" ht="12.75" customHeight="1">
      <c r="A626" s="13" t="s">
        <v>61</v>
      </c>
      <c r="B626" s="13" t="str">
        <f>IFERROR(__xludf.DUMMYFUNCTION("REGEXREPLACE(A626, ""\d"", """")"),"         Орловская область")</f>
        <v>         Орловская область</v>
      </c>
      <c r="C626" s="14" t="str">
        <f t="shared" si="15"/>
        <v>Орловская область</v>
      </c>
      <c r="D626" s="3">
        <f t="shared" si="16"/>
        <v>2</v>
      </c>
      <c r="E626" s="15" t="s">
        <v>35</v>
      </c>
      <c r="F626" s="13" t="str">
        <f>IFERROR(__xludf.DUMMYFUNCTION("REGEXEXTRACT(E626, ""[А-Яа-я].*"")"),"внешние причины")</f>
        <v>внешние причины</v>
      </c>
      <c r="G626" s="16">
        <f t="shared" si="17"/>
        <v>2</v>
      </c>
      <c r="H626" s="13" t="s">
        <v>28</v>
      </c>
      <c r="I626" s="13" t="str">
        <f>IFERROR(__xludf.DUMMYFUNCTION("REGEXREPLACE(H626, "".*\s"", """")"),"человек")</f>
        <v>человек</v>
      </c>
      <c r="J626" s="13" t="s">
        <v>29</v>
      </c>
      <c r="K626" s="17" t="str">
        <f>IFERROR(__xludf.DUMMYFUNCTION("REGEXREPLACE(J626, ""^[\d\s]+"", """")"),"значение показателя за год")</f>
        <v>значение показателя за год</v>
      </c>
      <c r="L626" s="16">
        <f t="shared" si="18"/>
        <v>2</v>
      </c>
      <c r="M626" s="13" t="s">
        <v>32</v>
      </c>
      <c r="N626" s="13" t="str">
        <f>IFERROR(__xludf.DUMMYFUNCTION("REGEXEXTRACT(M626, "" (.+)$"")"),"сельское население")</f>
        <v>сельское население</v>
      </c>
      <c r="O626" s="18">
        <v>443.0</v>
      </c>
      <c r="P626" s="18">
        <v>437.0</v>
      </c>
      <c r="Q626" s="18">
        <v>389.0</v>
      </c>
      <c r="R626" s="18">
        <v>366.0</v>
      </c>
      <c r="S626" s="18">
        <v>300.0</v>
      </c>
      <c r="T626" s="18">
        <v>258.0</v>
      </c>
      <c r="U626" s="18">
        <v>276.0</v>
      </c>
      <c r="V626" s="18">
        <v>274.0</v>
      </c>
      <c r="W626" s="18">
        <v>249.0</v>
      </c>
      <c r="X626" s="18">
        <v>291.0</v>
      </c>
      <c r="Y626" s="18">
        <v>298.0</v>
      </c>
      <c r="Z626" s="19" t="str">
        <f t="shared" si="6"/>
        <v/>
      </c>
      <c r="AA626" s="19" t="str">
        <f t="shared" si="19"/>
        <v/>
      </c>
      <c r="AB626" s="19">
        <f t="shared" si="8"/>
        <v>3581</v>
      </c>
      <c r="AC626" s="19">
        <f t="shared" si="20"/>
        <v>325.5454545</v>
      </c>
      <c r="AD626" s="19">
        <f t="shared" si="21"/>
        <v>388</v>
      </c>
      <c r="AE626" s="19" t="str">
        <f t="shared" si="22"/>
        <v>Нет моды</v>
      </c>
      <c r="AF626" s="19">
        <f t="shared" si="23"/>
        <v>249</v>
      </c>
      <c r="AG626" s="19">
        <f t="shared" si="24"/>
        <v>443</v>
      </c>
      <c r="AH626" s="20" t="str">
        <f t="shared" si="14"/>
        <v>Город: 58%; Село: 42%</v>
      </c>
      <c r="AI626" s="21"/>
      <c r="AJ626" s="21"/>
      <c r="AK626" s="21"/>
      <c r="AL626" s="22">
        <f t="shared" si="25"/>
        <v>1</v>
      </c>
    </row>
    <row r="627" ht="12.75" customHeight="1">
      <c r="A627" s="13" t="s">
        <v>61</v>
      </c>
      <c r="B627" s="13" t="str">
        <f>IFERROR(__xludf.DUMMYFUNCTION("REGEXREPLACE(A627, ""\d"", """")"),"         Орловская область")</f>
        <v>         Орловская область</v>
      </c>
      <c r="C627" s="14" t="str">
        <f t="shared" si="15"/>
        <v>Орловская область</v>
      </c>
      <c r="D627" s="3">
        <f t="shared" si="16"/>
        <v>2</v>
      </c>
      <c r="E627" s="15" t="s">
        <v>36</v>
      </c>
      <c r="F627" s="13" t="str">
        <f>IFERROR(__xludf.DUMMYFUNCTION("REGEXEXTRACT(E627,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27" s="16">
        <f t="shared" si="17"/>
        <v>2</v>
      </c>
      <c r="H627" s="13" t="s">
        <v>28</v>
      </c>
      <c r="I627" s="13" t="str">
        <f>IFERROR(__xludf.DUMMYFUNCTION("REGEXREPLACE(H627, "".*\s"", """")"),"человек")</f>
        <v>человек</v>
      </c>
      <c r="J627" s="13" t="s">
        <v>29</v>
      </c>
      <c r="K627" s="17" t="str">
        <f>IFERROR(__xludf.DUMMYFUNCTION("REGEXREPLACE(J627, ""^[\d\s]+"", """")"),"значение показателя за год")</f>
        <v>значение показателя за год</v>
      </c>
      <c r="L627" s="16">
        <f t="shared" si="18"/>
        <v>2</v>
      </c>
      <c r="M627" s="13" t="s">
        <v>30</v>
      </c>
      <c r="N627" s="13" t="str">
        <f>IFERROR(__xludf.DUMMYFUNCTION("REGEXEXTRACT(M627, "" (.+)$"")"),"все население")</f>
        <v>все население</v>
      </c>
      <c r="O627" s="18">
        <v>33.0</v>
      </c>
      <c r="P627" s="18">
        <v>22.0</v>
      </c>
      <c r="Q627" s="18">
        <v>17.0</v>
      </c>
      <c r="R627" s="18">
        <v>23.0</v>
      </c>
      <c r="S627" s="23" t="s">
        <v>37</v>
      </c>
      <c r="T627" s="23" t="s">
        <v>37</v>
      </c>
      <c r="U627" s="23" t="s">
        <v>37</v>
      </c>
      <c r="V627" s="23" t="s">
        <v>37</v>
      </c>
      <c r="W627" s="23" t="s">
        <v>37</v>
      </c>
      <c r="X627" s="23" t="s">
        <v>37</v>
      </c>
      <c r="Y627" s="23" t="s">
        <v>37</v>
      </c>
      <c r="Z627" s="19">
        <f t="shared" si="6"/>
        <v>95</v>
      </c>
      <c r="AA627" s="19" t="str">
        <f t="shared" si="19"/>
        <v/>
      </c>
      <c r="AB627" s="19" t="str">
        <f t="shared" si="8"/>
        <v/>
      </c>
      <c r="AC627" s="19">
        <f t="shared" si="20"/>
        <v>23.75</v>
      </c>
      <c r="AD627" s="19">
        <f t="shared" si="21"/>
        <v>276</v>
      </c>
      <c r="AE627" s="19" t="str">
        <f t="shared" si="22"/>
        <v>Нет моды</v>
      </c>
      <c r="AF627" s="19">
        <f t="shared" si="23"/>
        <v>17</v>
      </c>
      <c r="AG627" s="19">
        <f t="shared" si="24"/>
        <v>33</v>
      </c>
      <c r="AH627" s="20" t="str">
        <f t="shared" si="14"/>
        <v/>
      </c>
      <c r="AI627" s="24"/>
      <c r="AJ627" s="24"/>
      <c r="AK627" s="24"/>
      <c r="AL627" s="22">
        <f t="shared" si="25"/>
        <v>1</v>
      </c>
    </row>
    <row r="628" ht="12.75" customHeight="1">
      <c r="A628" s="13" t="s">
        <v>61</v>
      </c>
      <c r="B628" s="13" t="str">
        <f>IFERROR(__xludf.DUMMYFUNCTION("REGEXREPLACE(A628, ""\d"", """")"),"         Орловская область")</f>
        <v>         Орловская область</v>
      </c>
      <c r="C628" s="14" t="str">
        <f t="shared" si="15"/>
        <v>Орловская область</v>
      </c>
      <c r="D628" s="3">
        <f t="shared" si="16"/>
        <v>2</v>
      </c>
      <c r="E628" s="15" t="s">
        <v>36</v>
      </c>
      <c r="F628" s="13" t="str">
        <f>IFERROR(__xludf.DUMMYFUNCTION("REGEXEXTRACT(E628,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28" s="16">
        <f t="shared" si="17"/>
        <v>2</v>
      </c>
      <c r="H628" s="13" t="s">
        <v>28</v>
      </c>
      <c r="I628" s="13" t="str">
        <f>IFERROR(__xludf.DUMMYFUNCTION("REGEXREPLACE(H628, "".*\s"", """")"),"человек")</f>
        <v>человек</v>
      </c>
      <c r="J628" s="13" t="s">
        <v>29</v>
      </c>
      <c r="K628" s="17" t="str">
        <f>IFERROR(__xludf.DUMMYFUNCTION("REGEXREPLACE(J628, ""^[\d\s]+"", """")"),"значение показателя за год")</f>
        <v>значение показателя за год</v>
      </c>
      <c r="L628" s="16">
        <f t="shared" si="18"/>
        <v>2</v>
      </c>
      <c r="M628" s="13" t="s">
        <v>31</v>
      </c>
      <c r="N628" s="13" t="str">
        <f>IFERROR(__xludf.DUMMYFUNCTION("REGEXEXTRACT(M628, "" (.+)$"")"),"городское население")</f>
        <v>городское население</v>
      </c>
      <c r="O628" s="18">
        <v>18.0</v>
      </c>
      <c r="P628" s="18">
        <v>11.0</v>
      </c>
      <c r="Q628" s="18">
        <v>8.0</v>
      </c>
      <c r="R628" s="18">
        <v>11.0</v>
      </c>
      <c r="S628" s="23" t="s">
        <v>37</v>
      </c>
      <c r="T628" s="23" t="s">
        <v>37</v>
      </c>
      <c r="U628" s="23" t="s">
        <v>37</v>
      </c>
      <c r="V628" s="23" t="s">
        <v>37</v>
      </c>
      <c r="W628" s="23" t="s">
        <v>37</v>
      </c>
      <c r="X628" s="23" t="s">
        <v>37</v>
      </c>
      <c r="Y628" s="23" t="s">
        <v>37</v>
      </c>
      <c r="Z628" s="19" t="str">
        <f t="shared" si="6"/>
        <v/>
      </c>
      <c r="AA628" s="19">
        <f t="shared" si="19"/>
        <v>48</v>
      </c>
      <c r="AB628" s="19" t="str">
        <f t="shared" si="8"/>
        <v/>
      </c>
      <c r="AC628" s="19">
        <f t="shared" si="20"/>
        <v>12</v>
      </c>
      <c r="AD628" s="19">
        <f t="shared" si="21"/>
        <v>17.5</v>
      </c>
      <c r="AE628" s="19" t="str">
        <f t="shared" si="22"/>
        <v>Нет моды</v>
      </c>
      <c r="AF628" s="19">
        <f t="shared" si="23"/>
        <v>8</v>
      </c>
      <c r="AG628" s="19">
        <f t="shared" si="24"/>
        <v>18</v>
      </c>
      <c r="AH628" s="20" t="str">
        <f t="shared" si="14"/>
        <v/>
      </c>
      <c r="AI628" s="24"/>
      <c r="AJ628" s="24"/>
      <c r="AK628" s="24"/>
      <c r="AL628" s="22">
        <f t="shared" si="25"/>
        <v>1</v>
      </c>
    </row>
    <row r="629" ht="12.75" customHeight="1">
      <c r="A629" s="13" t="s">
        <v>61</v>
      </c>
      <c r="B629" s="13" t="str">
        <f>IFERROR(__xludf.DUMMYFUNCTION("REGEXREPLACE(A629, ""\d"", """")"),"         Орловская область")</f>
        <v>         Орловская область</v>
      </c>
      <c r="C629" s="14" t="str">
        <f t="shared" si="15"/>
        <v>Орловская область</v>
      </c>
      <c r="D629" s="3">
        <f t="shared" si="16"/>
        <v>2</v>
      </c>
      <c r="E629" s="15" t="s">
        <v>36</v>
      </c>
      <c r="F629" s="13" t="str">
        <f>IFERROR(__xludf.DUMMYFUNCTION("REGEXEXTRACT(E629,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29" s="16">
        <f t="shared" si="17"/>
        <v>2</v>
      </c>
      <c r="H629" s="13" t="s">
        <v>28</v>
      </c>
      <c r="I629" s="13" t="str">
        <f>IFERROR(__xludf.DUMMYFUNCTION("REGEXREPLACE(H629, "".*\s"", """")"),"человек")</f>
        <v>человек</v>
      </c>
      <c r="J629" s="13" t="s">
        <v>29</v>
      </c>
      <c r="K629" s="17" t="str">
        <f>IFERROR(__xludf.DUMMYFUNCTION("REGEXREPLACE(J629, ""^[\d\s]+"", """")"),"значение показателя за год")</f>
        <v>значение показателя за год</v>
      </c>
      <c r="L629" s="16">
        <f t="shared" si="18"/>
        <v>2</v>
      </c>
      <c r="M629" s="13" t="s">
        <v>32</v>
      </c>
      <c r="N629" s="13" t="str">
        <f>IFERROR(__xludf.DUMMYFUNCTION("REGEXEXTRACT(M629, "" (.+)$"")"),"сельское население")</f>
        <v>сельское население</v>
      </c>
      <c r="O629" s="18">
        <v>15.0</v>
      </c>
      <c r="P629" s="18">
        <v>11.0</v>
      </c>
      <c r="Q629" s="18">
        <v>9.0</v>
      </c>
      <c r="R629" s="18">
        <v>12.0</v>
      </c>
      <c r="S629" s="23" t="s">
        <v>37</v>
      </c>
      <c r="T629" s="23" t="s">
        <v>37</v>
      </c>
      <c r="U629" s="23" t="s">
        <v>37</v>
      </c>
      <c r="V629" s="23" t="s">
        <v>37</v>
      </c>
      <c r="W629" s="23" t="s">
        <v>37</v>
      </c>
      <c r="X629" s="23" t="s">
        <v>37</v>
      </c>
      <c r="Y629" s="23" t="s">
        <v>37</v>
      </c>
      <c r="Z629" s="19" t="str">
        <f t="shared" si="6"/>
        <v/>
      </c>
      <c r="AA629" s="19" t="str">
        <f t="shared" si="19"/>
        <v/>
      </c>
      <c r="AB629" s="19">
        <f t="shared" si="8"/>
        <v>47</v>
      </c>
      <c r="AC629" s="19">
        <f t="shared" si="20"/>
        <v>11.75</v>
      </c>
      <c r="AD629" s="19">
        <f t="shared" si="21"/>
        <v>11</v>
      </c>
      <c r="AE629" s="19" t="str">
        <f t="shared" si="22"/>
        <v>Нет моды</v>
      </c>
      <c r="AF629" s="19">
        <f t="shared" si="23"/>
        <v>9</v>
      </c>
      <c r="AG629" s="19">
        <f t="shared" si="24"/>
        <v>15</v>
      </c>
      <c r="AH629" s="20" t="str">
        <f t="shared" si="14"/>
        <v>Город: 51%; Село: 49%</v>
      </c>
      <c r="AI629" s="24"/>
      <c r="AJ629" s="24"/>
      <c r="AK629" s="24"/>
      <c r="AL629" s="22">
        <f t="shared" si="25"/>
        <v>1</v>
      </c>
    </row>
    <row r="630" ht="12.75" customHeight="1">
      <c r="A630" s="13" t="s">
        <v>61</v>
      </c>
      <c r="B630" s="13" t="str">
        <f>IFERROR(__xludf.DUMMYFUNCTION("REGEXREPLACE(A630, ""\d"", """")"),"         Орловская область")</f>
        <v>         Орловская область</v>
      </c>
      <c r="C630" s="14" t="str">
        <f t="shared" si="15"/>
        <v>Орловская область</v>
      </c>
      <c r="D630" s="3">
        <f t="shared" si="16"/>
        <v>2</v>
      </c>
      <c r="E630" s="15" t="s">
        <v>38</v>
      </c>
      <c r="F630" s="13" t="str">
        <f>IFERROR(__xludf.DUMMYFUNCTION("REGEXEXTRACT(E630, ""[А-Яа-я].*"")"),"все виды транспортных несчастных случаев")</f>
        <v>все виды транспортных несчастных случаев</v>
      </c>
      <c r="G630" s="16">
        <f t="shared" si="17"/>
        <v>2</v>
      </c>
      <c r="H630" s="13" t="s">
        <v>28</v>
      </c>
      <c r="I630" s="13" t="str">
        <f>IFERROR(__xludf.DUMMYFUNCTION("REGEXREPLACE(H630, "".*\s"", """")"),"человек")</f>
        <v>человек</v>
      </c>
      <c r="J630" s="13" t="s">
        <v>29</v>
      </c>
      <c r="K630" s="17" t="str">
        <f>IFERROR(__xludf.DUMMYFUNCTION("REGEXREPLACE(J630, ""^[\d\s]+"", """")"),"значение показателя за год")</f>
        <v>значение показателя за год</v>
      </c>
      <c r="L630" s="16">
        <f t="shared" si="18"/>
        <v>2</v>
      </c>
      <c r="M630" s="13" t="s">
        <v>30</v>
      </c>
      <c r="N630" s="13" t="str">
        <f>IFERROR(__xludf.DUMMYFUNCTION("REGEXEXTRACT(M630, "" (.+)$"")"),"все население")</f>
        <v>все население</v>
      </c>
      <c r="O630" s="18">
        <v>178.0</v>
      </c>
      <c r="P630" s="18">
        <v>178.0</v>
      </c>
      <c r="Q630" s="18">
        <v>146.0</v>
      </c>
      <c r="R630" s="18">
        <v>130.0</v>
      </c>
      <c r="S630" s="18">
        <v>123.0</v>
      </c>
      <c r="T630" s="18">
        <v>123.0</v>
      </c>
      <c r="U630" s="18">
        <v>110.0</v>
      </c>
      <c r="V630" s="18">
        <v>127.0</v>
      </c>
      <c r="W630" s="18">
        <v>77.0</v>
      </c>
      <c r="X630" s="18">
        <v>84.0</v>
      </c>
      <c r="Y630" s="18">
        <v>72.0</v>
      </c>
      <c r="Z630" s="19">
        <f t="shared" si="6"/>
        <v>1348</v>
      </c>
      <c r="AA630" s="19" t="str">
        <f t="shared" si="19"/>
        <v/>
      </c>
      <c r="AB630" s="19" t="str">
        <f t="shared" si="8"/>
        <v/>
      </c>
      <c r="AC630" s="19">
        <f t="shared" si="20"/>
        <v>122.5454545</v>
      </c>
      <c r="AD630" s="19">
        <f t="shared" si="21"/>
        <v>110</v>
      </c>
      <c r="AE630" s="19" t="str">
        <f t="shared" si="22"/>
        <v>Нет моды</v>
      </c>
      <c r="AF630" s="19">
        <f t="shared" si="23"/>
        <v>72</v>
      </c>
      <c r="AG630" s="19">
        <f t="shared" si="24"/>
        <v>178</v>
      </c>
      <c r="AH630" s="20" t="str">
        <f t="shared" si="14"/>
        <v/>
      </c>
      <c r="AI630" s="21"/>
      <c r="AJ630" s="21"/>
      <c r="AK630" s="21"/>
      <c r="AL630" s="22">
        <f t="shared" si="25"/>
        <v>1</v>
      </c>
    </row>
    <row r="631" ht="12.75" customHeight="1">
      <c r="A631" s="13" t="s">
        <v>61</v>
      </c>
      <c r="B631" s="13" t="str">
        <f>IFERROR(__xludf.DUMMYFUNCTION("REGEXREPLACE(A631, ""\d"", """")"),"         Орловская область")</f>
        <v>         Орловская область</v>
      </c>
      <c r="C631" s="14" t="str">
        <f t="shared" si="15"/>
        <v>Орловская область</v>
      </c>
      <c r="D631" s="3">
        <f t="shared" si="16"/>
        <v>2</v>
      </c>
      <c r="E631" s="15" t="s">
        <v>38</v>
      </c>
      <c r="F631" s="13" t="str">
        <f>IFERROR(__xludf.DUMMYFUNCTION("REGEXEXTRACT(E631, ""[А-Яа-я].*"")"),"все виды транспортных несчастных случаев")</f>
        <v>все виды транспортных несчастных случаев</v>
      </c>
      <c r="G631" s="16">
        <f t="shared" si="17"/>
        <v>2</v>
      </c>
      <c r="H631" s="13" t="s">
        <v>28</v>
      </c>
      <c r="I631" s="13" t="str">
        <f>IFERROR(__xludf.DUMMYFUNCTION("REGEXREPLACE(H631, "".*\s"", """")"),"человек")</f>
        <v>человек</v>
      </c>
      <c r="J631" s="13" t="s">
        <v>29</v>
      </c>
      <c r="K631" s="17" t="str">
        <f>IFERROR(__xludf.DUMMYFUNCTION("REGEXREPLACE(J631, ""^[\d\s]+"", """")"),"значение показателя за год")</f>
        <v>значение показателя за год</v>
      </c>
      <c r="L631" s="16">
        <f t="shared" si="18"/>
        <v>2</v>
      </c>
      <c r="M631" s="13" t="s">
        <v>31</v>
      </c>
      <c r="N631" s="13" t="str">
        <f>IFERROR(__xludf.DUMMYFUNCTION("REGEXEXTRACT(M631, "" (.+)$"")"),"городское население")</f>
        <v>городское население</v>
      </c>
      <c r="O631" s="18">
        <v>101.0</v>
      </c>
      <c r="P631" s="18">
        <v>108.0</v>
      </c>
      <c r="Q631" s="18">
        <v>87.0</v>
      </c>
      <c r="R631" s="18">
        <v>64.0</v>
      </c>
      <c r="S631" s="18">
        <v>73.0</v>
      </c>
      <c r="T631" s="18">
        <v>81.0</v>
      </c>
      <c r="U631" s="18">
        <v>58.0</v>
      </c>
      <c r="V631" s="18">
        <v>72.0</v>
      </c>
      <c r="W631" s="18">
        <v>42.0</v>
      </c>
      <c r="X631" s="18">
        <v>49.0</v>
      </c>
      <c r="Y631" s="18">
        <v>49.0</v>
      </c>
      <c r="Z631" s="19" t="str">
        <f t="shared" si="6"/>
        <v/>
      </c>
      <c r="AA631" s="19">
        <f t="shared" si="19"/>
        <v>784</v>
      </c>
      <c r="AB631" s="19" t="str">
        <f t="shared" si="8"/>
        <v/>
      </c>
      <c r="AC631" s="19">
        <f t="shared" si="20"/>
        <v>71.27272727</v>
      </c>
      <c r="AD631" s="19">
        <f t="shared" si="21"/>
        <v>85.5</v>
      </c>
      <c r="AE631" s="19" t="str">
        <f t="shared" si="22"/>
        <v>Нет моды</v>
      </c>
      <c r="AF631" s="19">
        <f t="shared" si="23"/>
        <v>42</v>
      </c>
      <c r="AG631" s="19">
        <f t="shared" si="24"/>
        <v>108</v>
      </c>
      <c r="AH631" s="20" t="str">
        <f t="shared" si="14"/>
        <v/>
      </c>
      <c r="AI631" s="21"/>
      <c r="AJ631" s="21"/>
      <c r="AK631" s="21"/>
      <c r="AL631" s="22">
        <f t="shared" si="25"/>
        <v>1</v>
      </c>
    </row>
    <row r="632" ht="12.75" customHeight="1">
      <c r="A632" s="13" t="s">
        <v>61</v>
      </c>
      <c r="B632" s="13" t="str">
        <f>IFERROR(__xludf.DUMMYFUNCTION("REGEXREPLACE(A632, ""\d"", """")"),"         Орловская область")</f>
        <v>         Орловская область</v>
      </c>
      <c r="C632" s="14" t="str">
        <f t="shared" si="15"/>
        <v>Орловская область</v>
      </c>
      <c r="D632" s="3">
        <f t="shared" si="16"/>
        <v>2</v>
      </c>
      <c r="E632" s="15" t="s">
        <v>38</v>
      </c>
      <c r="F632" s="13" t="str">
        <f>IFERROR(__xludf.DUMMYFUNCTION("REGEXEXTRACT(E632, ""[А-Яа-я].*"")"),"все виды транспортных несчастных случаев")</f>
        <v>все виды транспортных несчастных случаев</v>
      </c>
      <c r="G632" s="16">
        <f t="shared" si="17"/>
        <v>2</v>
      </c>
      <c r="H632" s="13" t="s">
        <v>28</v>
      </c>
      <c r="I632" s="13" t="str">
        <f>IFERROR(__xludf.DUMMYFUNCTION("REGEXREPLACE(H632, "".*\s"", """")"),"человек")</f>
        <v>человек</v>
      </c>
      <c r="J632" s="13" t="s">
        <v>29</v>
      </c>
      <c r="K632" s="17" t="str">
        <f>IFERROR(__xludf.DUMMYFUNCTION("REGEXREPLACE(J632, ""^[\d\s]+"", """")"),"значение показателя за год")</f>
        <v>значение показателя за год</v>
      </c>
      <c r="L632" s="16">
        <f t="shared" si="18"/>
        <v>2</v>
      </c>
      <c r="M632" s="13" t="s">
        <v>32</v>
      </c>
      <c r="N632" s="13" t="str">
        <f>IFERROR(__xludf.DUMMYFUNCTION("REGEXEXTRACT(M632, "" (.+)$"")"),"сельское население")</f>
        <v>сельское население</v>
      </c>
      <c r="O632" s="18">
        <v>77.0</v>
      </c>
      <c r="P632" s="18">
        <v>70.0</v>
      </c>
      <c r="Q632" s="18">
        <v>59.0</v>
      </c>
      <c r="R632" s="18">
        <v>66.0</v>
      </c>
      <c r="S632" s="18">
        <v>50.0</v>
      </c>
      <c r="T632" s="18">
        <v>42.0</v>
      </c>
      <c r="U632" s="18">
        <v>52.0</v>
      </c>
      <c r="V632" s="18">
        <v>55.0</v>
      </c>
      <c r="W632" s="18">
        <v>35.0</v>
      </c>
      <c r="X632" s="18">
        <v>35.0</v>
      </c>
      <c r="Y632" s="18">
        <v>23.0</v>
      </c>
      <c r="Z632" s="19" t="str">
        <f t="shared" si="6"/>
        <v/>
      </c>
      <c r="AA632" s="19" t="str">
        <f t="shared" si="19"/>
        <v/>
      </c>
      <c r="AB632" s="19">
        <f t="shared" si="8"/>
        <v>564</v>
      </c>
      <c r="AC632" s="19">
        <f t="shared" si="20"/>
        <v>51.27272727</v>
      </c>
      <c r="AD632" s="19">
        <f t="shared" si="21"/>
        <v>58.5</v>
      </c>
      <c r="AE632" s="19" t="str">
        <f t="shared" si="22"/>
        <v>Нет моды</v>
      </c>
      <c r="AF632" s="19">
        <f t="shared" si="23"/>
        <v>23</v>
      </c>
      <c r="AG632" s="19">
        <f t="shared" si="24"/>
        <v>77</v>
      </c>
      <c r="AH632" s="20" t="str">
        <f t="shared" si="14"/>
        <v>Город: 58%; Село: 42%</v>
      </c>
      <c r="AI632" s="21"/>
      <c r="AJ632" s="21"/>
      <c r="AK632" s="21"/>
      <c r="AL632" s="22">
        <f t="shared" si="25"/>
        <v>1</v>
      </c>
    </row>
    <row r="633" ht="12.75" customHeight="1">
      <c r="A633" s="13" t="s">
        <v>61</v>
      </c>
      <c r="B633" s="13" t="str">
        <f>IFERROR(__xludf.DUMMYFUNCTION("REGEXREPLACE(A633, ""\d"", """")"),"         Орловская область")</f>
        <v>         Орловская область</v>
      </c>
      <c r="C633" s="14" t="str">
        <f t="shared" si="15"/>
        <v>Орловская область</v>
      </c>
      <c r="D633" s="3">
        <f t="shared" si="16"/>
        <v>2</v>
      </c>
      <c r="E633" s="15" t="s">
        <v>39</v>
      </c>
      <c r="F633" s="13" t="str">
        <f>IFERROR(__xludf.DUMMYFUNCTION("REGEXEXTRACT(E633, ""[А-Яа-я].*"")"),"Всего умерших")</f>
        <v>Всего умерших</v>
      </c>
      <c r="G633" s="16">
        <f t="shared" si="17"/>
        <v>2</v>
      </c>
      <c r="H633" s="13" t="s">
        <v>28</v>
      </c>
      <c r="I633" s="13" t="str">
        <f>IFERROR(__xludf.DUMMYFUNCTION("REGEXREPLACE(H633, "".*\s"", """")"),"человек")</f>
        <v>человек</v>
      </c>
      <c r="J633" s="13" t="s">
        <v>29</v>
      </c>
      <c r="K633" s="17" t="str">
        <f>IFERROR(__xludf.DUMMYFUNCTION("REGEXREPLACE(J633, ""^[\d\s]+"", """")"),"значение показателя за год")</f>
        <v>значение показателя за год</v>
      </c>
      <c r="L633" s="16">
        <f t="shared" si="18"/>
        <v>2</v>
      </c>
      <c r="M633" s="13" t="s">
        <v>30</v>
      </c>
      <c r="N633" s="13" t="str">
        <f>IFERROR(__xludf.DUMMYFUNCTION("REGEXEXTRACT(M633, "" (.+)$"")"),"все население")</f>
        <v>все население</v>
      </c>
      <c r="O633" s="18">
        <v>12549.0</v>
      </c>
      <c r="P633" s="18">
        <v>12602.0</v>
      </c>
      <c r="Q633" s="18">
        <v>12473.0</v>
      </c>
      <c r="R633" s="18">
        <v>12446.0</v>
      </c>
      <c r="S633" s="18">
        <v>11851.0</v>
      </c>
      <c r="T633" s="18">
        <v>11775.0</v>
      </c>
      <c r="U633" s="18">
        <v>11289.0</v>
      </c>
      <c r="V633" s="18">
        <v>13422.0</v>
      </c>
      <c r="W633" s="18">
        <v>14965.0</v>
      </c>
      <c r="X633" s="18">
        <v>12150.0</v>
      </c>
      <c r="Y633" s="18">
        <v>10948.0</v>
      </c>
      <c r="Z633" s="19">
        <f t="shared" si="6"/>
        <v>136470</v>
      </c>
      <c r="AA633" s="19" t="str">
        <f t="shared" si="19"/>
        <v/>
      </c>
      <c r="AB633" s="19" t="str">
        <f t="shared" si="8"/>
        <v/>
      </c>
      <c r="AC633" s="19">
        <f t="shared" si="20"/>
        <v>12406.36364</v>
      </c>
      <c r="AD633" s="19">
        <f t="shared" si="21"/>
        <v>5512.5</v>
      </c>
      <c r="AE633" s="19" t="str">
        <f t="shared" si="22"/>
        <v>Нет моды</v>
      </c>
      <c r="AF633" s="19">
        <f t="shared" si="23"/>
        <v>10948</v>
      </c>
      <c r="AG633" s="19">
        <f t="shared" si="24"/>
        <v>14965</v>
      </c>
      <c r="AH633" s="20" t="str">
        <f t="shared" si="14"/>
        <v/>
      </c>
      <c r="AI633" s="21"/>
      <c r="AJ633" s="21"/>
      <c r="AK633" s="21"/>
      <c r="AL633" s="22">
        <f t="shared" si="25"/>
        <v>1</v>
      </c>
    </row>
    <row r="634" ht="12.75" customHeight="1">
      <c r="A634" s="13" t="s">
        <v>61</v>
      </c>
      <c r="B634" s="13" t="str">
        <f>IFERROR(__xludf.DUMMYFUNCTION("REGEXREPLACE(A634, ""\d"", """")"),"         Орловская область")</f>
        <v>         Орловская область</v>
      </c>
      <c r="C634" s="14" t="str">
        <f t="shared" si="15"/>
        <v>Орловская область</v>
      </c>
      <c r="D634" s="3">
        <f t="shared" si="16"/>
        <v>2</v>
      </c>
      <c r="E634" s="15" t="s">
        <v>39</v>
      </c>
      <c r="F634" s="13" t="str">
        <f>IFERROR(__xludf.DUMMYFUNCTION("REGEXEXTRACT(E634, ""[А-Яа-я].*"")"),"Всего умерших")</f>
        <v>Всего умерших</v>
      </c>
      <c r="G634" s="16">
        <f t="shared" si="17"/>
        <v>2</v>
      </c>
      <c r="H634" s="13" t="s">
        <v>28</v>
      </c>
      <c r="I634" s="13" t="str">
        <f>IFERROR(__xludf.DUMMYFUNCTION("REGEXREPLACE(H634, "".*\s"", """")"),"человек")</f>
        <v>человек</v>
      </c>
      <c r="J634" s="13" t="s">
        <v>29</v>
      </c>
      <c r="K634" s="17" t="str">
        <f>IFERROR(__xludf.DUMMYFUNCTION("REGEXREPLACE(J634, ""^[\d\s]+"", """")"),"значение показателя за год")</f>
        <v>значение показателя за год</v>
      </c>
      <c r="L634" s="16">
        <f t="shared" si="18"/>
        <v>2</v>
      </c>
      <c r="M634" s="13" t="s">
        <v>31</v>
      </c>
      <c r="N634" s="13" t="str">
        <f>IFERROR(__xludf.DUMMYFUNCTION("REGEXEXTRACT(M634, "" (.+)$"")"),"городское население")</f>
        <v>городское население</v>
      </c>
      <c r="O634" s="18">
        <v>7455.0</v>
      </c>
      <c r="P634" s="18">
        <v>7500.0</v>
      </c>
      <c r="Q634" s="18">
        <v>7591.0</v>
      </c>
      <c r="R634" s="18">
        <v>7601.0</v>
      </c>
      <c r="S634" s="18">
        <v>7382.0</v>
      </c>
      <c r="T634" s="18">
        <v>7289.0</v>
      </c>
      <c r="U634" s="18">
        <v>7039.0</v>
      </c>
      <c r="V634" s="18">
        <v>8704.0</v>
      </c>
      <c r="W634" s="18">
        <v>9719.0</v>
      </c>
      <c r="X634" s="18">
        <v>7706.0</v>
      </c>
      <c r="Y634" s="18">
        <v>7021.0</v>
      </c>
      <c r="Z634" s="19" t="str">
        <f t="shared" si="6"/>
        <v/>
      </c>
      <c r="AA634" s="19">
        <f t="shared" si="19"/>
        <v>85007</v>
      </c>
      <c r="AB634" s="19" t="str">
        <f t="shared" si="8"/>
        <v/>
      </c>
      <c r="AC634" s="19">
        <f t="shared" si="20"/>
        <v>7727.909091</v>
      </c>
      <c r="AD634" s="19">
        <f t="shared" si="21"/>
        <v>10333.5</v>
      </c>
      <c r="AE634" s="19" t="str">
        <f t="shared" si="22"/>
        <v>Нет моды</v>
      </c>
      <c r="AF634" s="19">
        <f t="shared" si="23"/>
        <v>7021</v>
      </c>
      <c r="AG634" s="19">
        <f t="shared" si="24"/>
        <v>9719</v>
      </c>
      <c r="AH634" s="20" t="str">
        <f t="shared" si="14"/>
        <v/>
      </c>
      <c r="AI634" s="21"/>
      <c r="AJ634" s="21"/>
      <c r="AK634" s="21"/>
      <c r="AL634" s="22">
        <f t="shared" si="25"/>
        <v>1</v>
      </c>
    </row>
    <row r="635" ht="12.75" customHeight="1">
      <c r="A635" s="13" t="s">
        <v>61</v>
      </c>
      <c r="B635" s="13" t="str">
        <f>IFERROR(__xludf.DUMMYFUNCTION("REGEXREPLACE(A635, ""\d"", """")"),"         Орловская область")</f>
        <v>         Орловская область</v>
      </c>
      <c r="C635" s="14" t="str">
        <f t="shared" si="15"/>
        <v>Орловская область</v>
      </c>
      <c r="D635" s="3">
        <f t="shared" si="16"/>
        <v>2</v>
      </c>
      <c r="E635" s="15" t="s">
        <v>39</v>
      </c>
      <c r="F635" s="13" t="str">
        <f>IFERROR(__xludf.DUMMYFUNCTION("REGEXEXTRACT(E635, ""[А-Яа-я].*"")"),"Всего умерших")</f>
        <v>Всего умерших</v>
      </c>
      <c r="G635" s="16">
        <f t="shared" si="17"/>
        <v>2</v>
      </c>
      <c r="H635" s="13" t="s">
        <v>28</v>
      </c>
      <c r="I635" s="13" t="str">
        <f>IFERROR(__xludf.DUMMYFUNCTION("REGEXREPLACE(H635, "".*\s"", """")"),"человек")</f>
        <v>человек</v>
      </c>
      <c r="J635" s="13" t="s">
        <v>29</v>
      </c>
      <c r="K635" s="17" t="str">
        <f>IFERROR(__xludf.DUMMYFUNCTION("REGEXREPLACE(J635, ""^[\d\s]+"", """")"),"значение показателя за год")</f>
        <v>значение показателя за год</v>
      </c>
      <c r="L635" s="16">
        <f t="shared" si="18"/>
        <v>2</v>
      </c>
      <c r="M635" s="13" t="s">
        <v>32</v>
      </c>
      <c r="N635" s="13" t="str">
        <f>IFERROR(__xludf.DUMMYFUNCTION("REGEXEXTRACT(M635, "" (.+)$"")"),"сельское население")</f>
        <v>сельское население</v>
      </c>
      <c r="O635" s="18">
        <v>5094.0</v>
      </c>
      <c r="P635" s="18">
        <v>5102.0</v>
      </c>
      <c r="Q635" s="18">
        <v>4882.0</v>
      </c>
      <c r="R635" s="18">
        <v>4845.0</v>
      </c>
      <c r="S635" s="18">
        <v>4469.0</v>
      </c>
      <c r="T635" s="18">
        <v>4486.0</v>
      </c>
      <c r="U635" s="18">
        <v>4250.0</v>
      </c>
      <c r="V635" s="18">
        <v>4718.0</v>
      </c>
      <c r="W635" s="18">
        <v>5246.0</v>
      </c>
      <c r="X635" s="18">
        <v>4444.0</v>
      </c>
      <c r="Y635" s="18">
        <v>3927.0</v>
      </c>
      <c r="Z635" s="19" t="str">
        <f t="shared" si="6"/>
        <v/>
      </c>
      <c r="AA635" s="19" t="str">
        <f t="shared" si="19"/>
        <v/>
      </c>
      <c r="AB635" s="19">
        <f t="shared" si="8"/>
        <v>51463</v>
      </c>
      <c r="AC635" s="19">
        <f t="shared" si="20"/>
        <v>4678.454545</v>
      </c>
      <c r="AD635" s="19">
        <f t="shared" si="21"/>
        <v>6133.5</v>
      </c>
      <c r="AE635" s="19" t="str">
        <f t="shared" si="22"/>
        <v>Нет моды</v>
      </c>
      <c r="AF635" s="19">
        <f t="shared" si="23"/>
        <v>3927</v>
      </c>
      <c r="AG635" s="19">
        <f t="shared" si="24"/>
        <v>5246</v>
      </c>
      <c r="AH635" s="20" t="str">
        <f t="shared" si="14"/>
        <v>Город: 62%; Село: 38%</v>
      </c>
      <c r="AI635" s="21"/>
      <c r="AJ635" s="21"/>
      <c r="AK635" s="21"/>
      <c r="AL635" s="22">
        <f t="shared" si="25"/>
        <v>1</v>
      </c>
    </row>
    <row r="636" ht="12.75" customHeight="1">
      <c r="A636" s="13" t="s">
        <v>61</v>
      </c>
      <c r="B636" s="13" t="str">
        <f>IFERROR(__xludf.DUMMYFUNCTION("REGEXREPLACE(A636, ""\d"", """")"),"         Орловская область")</f>
        <v>         Орловская область</v>
      </c>
      <c r="C636" s="14" t="str">
        <f t="shared" si="15"/>
        <v>Орловская область</v>
      </c>
      <c r="D636" s="3">
        <f t="shared" si="16"/>
        <v>2</v>
      </c>
      <c r="E636" s="15" t="s">
        <v>40</v>
      </c>
      <c r="F636" s="13" t="str">
        <f>IFERROR(__xludf.DUMMYFUNCTION("REGEXEXTRACT(E636, ""[А-Яа-я].*"")"),"Злокачественные новообразования")</f>
        <v>Злокачественные новообразования</v>
      </c>
      <c r="G636" s="16">
        <f t="shared" si="17"/>
        <v>2</v>
      </c>
      <c r="H636" s="13" t="s">
        <v>28</v>
      </c>
      <c r="I636" s="13" t="str">
        <f>IFERROR(__xludf.DUMMYFUNCTION("REGEXREPLACE(H636, "".*\s"", """")"),"человек")</f>
        <v>человек</v>
      </c>
      <c r="J636" s="13" t="s">
        <v>29</v>
      </c>
      <c r="K636" s="17" t="str">
        <f>IFERROR(__xludf.DUMMYFUNCTION("REGEXREPLACE(J636, ""^[\d\s]+"", """")"),"значение показателя за год")</f>
        <v>значение показателя за год</v>
      </c>
      <c r="L636" s="16">
        <f t="shared" si="18"/>
        <v>2</v>
      </c>
      <c r="M636" s="13" t="s">
        <v>30</v>
      </c>
      <c r="N636" s="13" t="str">
        <f>IFERROR(__xludf.DUMMYFUNCTION("REGEXEXTRACT(M636, "" (.+)$"")"),"все население")</f>
        <v>все население</v>
      </c>
      <c r="O636" s="18">
        <v>1991.0</v>
      </c>
      <c r="P636" s="18">
        <v>1966.0</v>
      </c>
      <c r="Q636" s="18">
        <v>1923.0</v>
      </c>
      <c r="R636" s="18">
        <v>1883.0</v>
      </c>
      <c r="S636" s="18">
        <v>1905.0</v>
      </c>
      <c r="T636" s="18">
        <v>1964.0</v>
      </c>
      <c r="U636" s="18">
        <v>1859.0</v>
      </c>
      <c r="V636" s="18">
        <v>1685.0</v>
      </c>
      <c r="W636" s="18">
        <v>1567.0</v>
      </c>
      <c r="X636" s="18">
        <v>1544.0</v>
      </c>
      <c r="Y636" s="18">
        <v>1639.0</v>
      </c>
      <c r="Z636" s="19">
        <f t="shared" si="6"/>
        <v>19926</v>
      </c>
      <c r="AA636" s="19" t="str">
        <f t="shared" si="19"/>
        <v/>
      </c>
      <c r="AB636" s="19" t="str">
        <f t="shared" si="8"/>
        <v/>
      </c>
      <c r="AC636" s="19">
        <f t="shared" si="20"/>
        <v>1811.454545</v>
      </c>
      <c r="AD636" s="19">
        <f t="shared" si="21"/>
        <v>2959</v>
      </c>
      <c r="AE636" s="19" t="str">
        <f t="shared" si="22"/>
        <v>Нет моды</v>
      </c>
      <c r="AF636" s="19">
        <f t="shared" si="23"/>
        <v>1544</v>
      </c>
      <c r="AG636" s="19">
        <f t="shared" si="24"/>
        <v>1991</v>
      </c>
      <c r="AH636" s="20" t="str">
        <f t="shared" si="14"/>
        <v/>
      </c>
      <c r="AI636" s="21"/>
      <c r="AJ636" s="21"/>
      <c r="AK636" s="21"/>
      <c r="AL636" s="22">
        <f t="shared" si="25"/>
        <v>1</v>
      </c>
    </row>
    <row r="637" ht="12.75" customHeight="1">
      <c r="A637" s="13" t="s">
        <v>61</v>
      </c>
      <c r="B637" s="13" t="str">
        <f>IFERROR(__xludf.DUMMYFUNCTION("REGEXREPLACE(A637, ""\d"", """")"),"         Орловская область")</f>
        <v>         Орловская область</v>
      </c>
      <c r="C637" s="14" t="str">
        <f t="shared" si="15"/>
        <v>Орловская область</v>
      </c>
      <c r="D637" s="3">
        <f t="shared" si="16"/>
        <v>2</v>
      </c>
      <c r="E637" s="15" t="s">
        <v>40</v>
      </c>
      <c r="F637" s="13" t="str">
        <f>IFERROR(__xludf.DUMMYFUNCTION("REGEXEXTRACT(E637, ""[А-Яа-я].*"")"),"Злокачественные новообразования")</f>
        <v>Злокачественные новообразования</v>
      </c>
      <c r="G637" s="16">
        <f t="shared" si="17"/>
        <v>2</v>
      </c>
      <c r="H637" s="13" t="s">
        <v>28</v>
      </c>
      <c r="I637" s="13" t="str">
        <f>IFERROR(__xludf.DUMMYFUNCTION("REGEXREPLACE(H637, "".*\s"", """")"),"человек")</f>
        <v>человек</v>
      </c>
      <c r="J637" s="13" t="s">
        <v>29</v>
      </c>
      <c r="K637" s="17" t="str">
        <f>IFERROR(__xludf.DUMMYFUNCTION("REGEXREPLACE(J637, ""^[\d\s]+"", """")"),"значение показателя за год")</f>
        <v>значение показателя за год</v>
      </c>
      <c r="L637" s="16">
        <f t="shared" si="18"/>
        <v>2</v>
      </c>
      <c r="M637" s="13" t="s">
        <v>31</v>
      </c>
      <c r="N637" s="13" t="str">
        <f>IFERROR(__xludf.DUMMYFUNCTION("REGEXEXTRACT(M637, "" (.+)$"")"),"городское население")</f>
        <v>городское население</v>
      </c>
      <c r="O637" s="18">
        <v>1337.0</v>
      </c>
      <c r="P637" s="18">
        <v>1260.0</v>
      </c>
      <c r="Q637" s="18">
        <v>1247.0</v>
      </c>
      <c r="R637" s="18">
        <v>1244.0</v>
      </c>
      <c r="S637" s="18">
        <v>1297.0</v>
      </c>
      <c r="T637" s="18">
        <v>1301.0</v>
      </c>
      <c r="U637" s="18">
        <v>1216.0</v>
      </c>
      <c r="V637" s="18">
        <v>1135.0</v>
      </c>
      <c r="W637" s="18">
        <v>1017.0</v>
      </c>
      <c r="X637" s="18">
        <v>998.0</v>
      </c>
      <c r="Y637" s="18">
        <v>1053.0</v>
      </c>
      <c r="Z637" s="19" t="str">
        <f t="shared" si="6"/>
        <v/>
      </c>
      <c r="AA637" s="19">
        <f t="shared" si="19"/>
        <v>13105</v>
      </c>
      <c r="AB637" s="19" t="str">
        <f t="shared" si="8"/>
        <v/>
      </c>
      <c r="AC637" s="19">
        <f t="shared" si="20"/>
        <v>1191.363636</v>
      </c>
      <c r="AD637" s="19">
        <f t="shared" si="21"/>
        <v>1440.5</v>
      </c>
      <c r="AE637" s="19" t="str">
        <f t="shared" si="22"/>
        <v>Нет моды</v>
      </c>
      <c r="AF637" s="19">
        <f t="shared" si="23"/>
        <v>998</v>
      </c>
      <c r="AG637" s="19">
        <f t="shared" si="24"/>
        <v>1337</v>
      </c>
      <c r="AH637" s="20" t="str">
        <f t="shared" si="14"/>
        <v/>
      </c>
      <c r="AI637" s="21"/>
      <c r="AJ637" s="21"/>
      <c r="AK637" s="21"/>
      <c r="AL637" s="22">
        <f t="shared" si="25"/>
        <v>1</v>
      </c>
    </row>
    <row r="638" ht="12.75" customHeight="1">
      <c r="A638" s="13" t="s">
        <v>61</v>
      </c>
      <c r="B638" s="13" t="str">
        <f>IFERROR(__xludf.DUMMYFUNCTION("REGEXREPLACE(A638, ""\d"", """")"),"         Орловская область")</f>
        <v>         Орловская область</v>
      </c>
      <c r="C638" s="14" t="str">
        <f t="shared" si="15"/>
        <v>Орловская область</v>
      </c>
      <c r="D638" s="3">
        <f t="shared" si="16"/>
        <v>2</v>
      </c>
      <c r="E638" s="15" t="s">
        <v>40</v>
      </c>
      <c r="F638" s="13" t="str">
        <f>IFERROR(__xludf.DUMMYFUNCTION("REGEXEXTRACT(E638, ""[А-Яа-я].*"")"),"Злокачественные новообразования")</f>
        <v>Злокачественные новообразования</v>
      </c>
      <c r="G638" s="16">
        <f t="shared" si="17"/>
        <v>2</v>
      </c>
      <c r="H638" s="13" t="s">
        <v>28</v>
      </c>
      <c r="I638" s="13" t="str">
        <f>IFERROR(__xludf.DUMMYFUNCTION("REGEXREPLACE(H638, "".*\s"", """")"),"человек")</f>
        <v>человек</v>
      </c>
      <c r="J638" s="13" t="s">
        <v>29</v>
      </c>
      <c r="K638" s="17" t="str">
        <f>IFERROR(__xludf.DUMMYFUNCTION("REGEXREPLACE(J638, ""^[\d\s]+"", """")"),"значение показателя за год")</f>
        <v>значение показателя за год</v>
      </c>
      <c r="L638" s="16">
        <f t="shared" si="18"/>
        <v>2</v>
      </c>
      <c r="M638" s="13" t="s">
        <v>32</v>
      </c>
      <c r="N638" s="13" t="str">
        <f>IFERROR(__xludf.DUMMYFUNCTION("REGEXEXTRACT(M638, "" (.+)$"")"),"сельское население")</f>
        <v>сельское население</v>
      </c>
      <c r="O638" s="18">
        <v>654.0</v>
      </c>
      <c r="P638" s="18">
        <v>706.0</v>
      </c>
      <c r="Q638" s="18">
        <v>676.0</v>
      </c>
      <c r="R638" s="18">
        <v>639.0</v>
      </c>
      <c r="S638" s="18">
        <v>608.0</v>
      </c>
      <c r="T638" s="18">
        <v>663.0</v>
      </c>
      <c r="U638" s="18">
        <v>643.0</v>
      </c>
      <c r="V638" s="18">
        <v>550.0</v>
      </c>
      <c r="W638" s="18">
        <v>550.0</v>
      </c>
      <c r="X638" s="18">
        <v>546.0</v>
      </c>
      <c r="Y638" s="18">
        <v>586.0</v>
      </c>
      <c r="Z638" s="19" t="str">
        <f t="shared" si="6"/>
        <v/>
      </c>
      <c r="AA638" s="19" t="str">
        <f t="shared" si="19"/>
        <v/>
      </c>
      <c r="AB638" s="19">
        <f t="shared" si="8"/>
        <v>6821</v>
      </c>
      <c r="AC638" s="19">
        <f t="shared" si="20"/>
        <v>620.0909091</v>
      </c>
      <c r="AD638" s="19">
        <f t="shared" si="21"/>
        <v>852</v>
      </c>
      <c r="AE638" s="19" t="str">
        <f t="shared" si="22"/>
        <v>Нет моды</v>
      </c>
      <c r="AF638" s="19">
        <f t="shared" si="23"/>
        <v>546</v>
      </c>
      <c r="AG638" s="19">
        <f t="shared" si="24"/>
        <v>706</v>
      </c>
      <c r="AH638" s="20" t="str">
        <f t="shared" si="14"/>
        <v>Город: 66%; Село: 34%</v>
      </c>
      <c r="AI638" s="21"/>
      <c r="AJ638" s="21"/>
      <c r="AK638" s="21"/>
      <c r="AL638" s="22">
        <f t="shared" si="25"/>
        <v>1</v>
      </c>
    </row>
    <row r="639" ht="12.75" customHeight="1">
      <c r="A639" s="13" t="s">
        <v>61</v>
      </c>
      <c r="B639" s="13" t="str">
        <f>IFERROR(__xludf.DUMMYFUNCTION("REGEXREPLACE(A639, ""\d"", """")"),"         Орловская область")</f>
        <v>         Орловская область</v>
      </c>
      <c r="C639" s="14" t="str">
        <f t="shared" si="15"/>
        <v>Орловская область</v>
      </c>
      <c r="D639" s="3">
        <f t="shared" si="16"/>
        <v>2</v>
      </c>
      <c r="E639" s="15" t="s">
        <v>41</v>
      </c>
      <c r="F639" s="13" t="str">
        <f>IFERROR(__xludf.DUMMYFUNCTION("REGEXEXTRACT(E639, ""[А-Яа-я].*"")"),"Инфекционные и паразитарные болезни")</f>
        <v>Инфекционные и паразитарные болезни</v>
      </c>
      <c r="G639" s="16">
        <f t="shared" si="17"/>
        <v>2</v>
      </c>
      <c r="H639" s="13" t="s">
        <v>28</v>
      </c>
      <c r="I639" s="13" t="str">
        <f>IFERROR(__xludf.DUMMYFUNCTION("REGEXREPLACE(H639, "".*\s"", """")"),"человек")</f>
        <v>человек</v>
      </c>
      <c r="J639" s="13" t="s">
        <v>29</v>
      </c>
      <c r="K639" s="17" t="str">
        <f>IFERROR(__xludf.DUMMYFUNCTION("REGEXREPLACE(J639, ""^[\d\s]+"", """")"),"значение показателя за год")</f>
        <v>значение показателя за год</v>
      </c>
      <c r="L639" s="16">
        <f t="shared" si="18"/>
        <v>2</v>
      </c>
      <c r="M639" s="13" t="s">
        <v>30</v>
      </c>
      <c r="N639" s="13" t="str">
        <f>IFERROR(__xludf.DUMMYFUNCTION("REGEXEXTRACT(M639, "" (.+)$"")"),"все население")</f>
        <v>все население</v>
      </c>
      <c r="O639" s="18">
        <v>46.0</v>
      </c>
      <c r="P639" s="18">
        <v>52.0</v>
      </c>
      <c r="Q639" s="18">
        <v>38.0</v>
      </c>
      <c r="R639" s="18">
        <v>45.0</v>
      </c>
      <c r="S639" s="18">
        <v>46.0</v>
      </c>
      <c r="T639" s="18">
        <v>52.0</v>
      </c>
      <c r="U639" s="18">
        <v>41.0</v>
      </c>
      <c r="V639" s="18">
        <v>43.0</v>
      </c>
      <c r="W639" s="18">
        <v>26.0</v>
      </c>
      <c r="X639" s="18">
        <v>29.0</v>
      </c>
      <c r="Y639" s="18">
        <v>57.0</v>
      </c>
      <c r="Z639" s="19">
        <f t="shared" si="6"/>
        <v>475</v>
      </c>
      <c r="AA639" s="19" t="str">
        <f t="shared" si="19"/>
        <v/>
      </c>
      <c r="AB639" s="19" t="str">
        <f t="shared" si="8"/>
        <v/>
      </c>
      <c r="AC639" s="19">
        <f t="shared" si="20"/>
        <v>43.18181818</v>
      </c>
      <c r="AD639" s="19">
        <f t="shared" si="21"/>
        <v>301.5</v>
      </c>
      <c r="AE639" s="19" t="str">
        <f t="shared" si="22"/>
        <v>Нет моды</v>
      </c>
      <c r="AF639" s="19">
        <f t="shared" si="23"/>
        <v>26</v>
      </c>
      <c r="AG639" s="19">
        <f t="shared" si="24"/>
        <v>57</v>
      </c>
      <c r="AH639" s="20" t="str">
        <f t="shared" si="14"/>
        <v/>
      </c>
      <c r="AI639" s="21"/>
      <c r="AJ639" s="21"/>
      <c r="AK639" s="21"/>
      <c r="AL639" s="22">
        <f t="shared" si="25"/>
        <v>1</v>
      </c>
    </row>
    <row r="640" ht="12.75" customHeight="1">
      <c r="A640" s="13" t="s">
        <v>61</v>
      </c>
      <c r="B640" s="13" t="str">
        <f>IFERROR(__xludf.DUMMYFUNCTION("REGEXREPLACE(A640, ""\d"", """")"),"         Орловская область")</f>
        <v>         Орловская область</v>
      </c>
      <c r="C640" s="14" t="str">
        <f t="shared" si="15"/>
        <v>Орловская область</v>
      </c>
      <c r="D640" s="3">
        <f t="shared" si="16"/>
        <v>2</v>
      </c>
      <c r="E640" s="15" t="s">
        <v>41</v>
      </c>
      <c r="F640" s="13" t="str">
        <f>IFERROR(__xludf.DUMMYFUNCTION("REGEXEXTRACT(E640, ""[А-Яа-я].*"")"),"Инфекционные и паразитарные болезни")</f>
        <v>Инфекционные и паразитарные болезни</v>
      </c>
      <c r="G640" s="16">
        <f t="shared" si="17"/>
        <v>2</v>
      </c>
      <c r="H640" s="13" t="s">
        <v>28</v>
      </c>
      <c r="I640" s="13" t="str">
        <f>IFERROR(__xludf.DUMMYFUNCTION("REGEXREPLACE(H640, "".*\s"", """")"),"человек")</f>
        <v>человек</v>
      </c>
      <c r="J640" s="13" t="s">
        <v>29</v>
      </c>
      <c r="K640" s="17" t="str">
        <f>IFERROR(__xludf.DUMMYFUNCTION("REGEXREPLACE(J640, ""^[\d\s]+"", """")"),"значение показателя за год")</f>
        <v>значение показателя за год</v>
      </c>
      <c r="L640" s="16">
        <f t="shared" si="18"/>
        <v>2</v>
      </c>
      <c r="M640" s="13" t="s">
        <v>31</v>
      </c>
      <c r="N640" s="13" t="str">
        <f>IFERROR(__xludf.DUMMYFUNCTION("REGEXEXTRACT(M640, "" (.+)$"")"),"городское население")</f>
        <v>городское население</v>
      </c>
      <c r="O640" s="18">
        <v>33.0</v>
      </c>
      <c r="P640" s="18">
        <v>34.0</v>
      </c>
      <c r="Q640" s="18">
        <v>26.0</v>
      </c>
      <c r="R640" s="18">
        <v>34.0</v>
      </c>
      <c r="S640" s="18">
        <v>36.0</v>
      </c>
      <c r="T640" s="18">
        <v>34.0</v>
      </c>
      <c r="U640" s="18">
        <v>25.0</v>
      </c>
      <c r="V640" s="18">
        <v>27.0</v>
      </c>
      <c r="W640" s="18">
        <v>19.0</v>
      </c>
      <c r="X640" s="18">
        <v>17.0</v>
      </c>
      <c r="Y640" s="18">
        <v>38.0</v>
      </c>
      <c r="Z640" s="19" t="str">
        <f t="shared" si="6"/>
        <v/>
      </c>
      <c r="AA640" s="19">
        <f t="shared" si="19"/>
        <v>323</v>
      </c>
      <c r="AB640" s="19" t="str">
        <f t="shared" si="8"/>
        <v/>
      </c>
      <c r="AC640" s="19">
        <f t="shared" si="20"/>
        <v>29.36363636</v>
      </c>
      <c r="AD640" s="19">
        <f t="shared" si="21"/>
        <v>35</v>
      </c>
      <c r="AE640" s="19" t="str">
        <f t="shared" si="22"/>
        <v>Нет моды</v>
      </c>
      <c r="AF640" s="19">
        <f t="shared" si="23"/>
        <v>17</v>
      </c>
      <c r="AG640" s="19">
        <f t="shared" si="24"/>
        <v>38</v>
      </c>
      <c r="AH640" s="20" t="str">
        <f t="shared" si="14"/>
        <v/>
      </c>
      <c r="AI640" s="21"/>
      <c r="AJ640" s="21"/>
      <c r="AK640" s="21"/>
      <c r="AL640" s="22">
        <f t="shared" si="25"/>
        <v>1</v>
      </c>
    </row>
    <row r="641" ht="12.75" customHeight="1">
      <c r="A641" s="13" t="s">
        <v>61</v>
      </c>
      <c r="B641" s="13" t="str">
        <f>IFERROR(__xludf.DUMMYFUNCTION("REGEXREPLACE(A641, ""\d"", """")"),"         Орловская область")</f>
        <v>         Орловская область</v>
      </c>
      <c r="C641" s="14" t="str">
        <f t="shared" si="15"/>
        <v>Орловская область</v>
      </c>
      <c r="D641" s="3">
        <f t="shared" si="16"/>
        <v>2</v>
      </c>
      <c r="E641" s="15" t="s">
        <v>41</v>
      </c>
      <c r="F641" s="13" t="str">
        <f>IFERROR(__xludf.DUMMYFUNCTION("REGEXEXTRACT(E641, ""[А-Яа-я].*"")"),"Инфекционные и паразитарные болезни")</f>
        <v>Инфекционные и паразитарные болезни</v>
      </c>
      <c r="G641" s="16">
        <f t="shared" si="17"/>
        <v>2</v>
      </c>
      <c r="H641" s="13" t="s">
        <v>28</v>
      </c>
      <c r="I641" s="13" t="str">
        <f>IFERROR(__xludf.DUMMYFUNCTION("REGEXREPLACE(H641, "".*\s"", """")"),"человек")</f>
        <v>человек</v>
      </c>
      <c r="J641" s="13" t="s">
        <v>29</v>
      </c>
      <c r="K641" s="17" t="str">
        <f>IFERROR(__xludf.DUMMYFUNCTION("REGEXREPLACE(J641, ""^[\d\s]+"", """")"),"значение показателя за год")</f>
        <v>значение показателя за год</v>
      </c>
      <c r="L641" s="16">
        <f t="shared" si="18"/>
        <v>2</v>
      </c>
      <c r="M641" s="13" t="s">
        <v>32</v>
      </c>
      <c r="N641" s="13" t="str">
        <f>IFERROR(__xludf.DUMMYFUNCTION("REGEXEXTRACT(M641, "" (.+)$"")"),"сельское население")</f>
        <v>сельское население</v>
      </c>
      <c r="O641" s="18">
        <v>13.0</v>
      </c>
      <c r="P641" s="18">
        <v>18.0</v>
      </c>
      <c r="Q641" s="18">
        <v>12.0</v>
      </c>
      <c r="R641" s="18">
        <v>11.0</v>
      </c>
      <c r="S641" s="18">
        <v>10.0</v>
      </c>
      <c r="T641" s="18">
        <v>18.0</v>
      </c>
      <c r="U641" s="18">
        <v>16.0</v>
      </c>
      <c r="V641" s="18">
        <v>16.0</v>
      </c>
      <c r="W641" s="18">
        <v>7.0</v>
      </c>
      <c r="X641" s="18">
        <v>12.0</v>
      </c>
      <c r="Y641" s="18">
        <v>19.0</v>
      </c>
      <c r="Z641" s="19" t="str">
        <f t="shared" si="6"/>
        <v/>
      </c>
      <c r="AA641" s="19" t="str">
        <f t="shared" si="19"/>
        <v/>
      </c>
      <c r="AB641" s="19">
        <f t="shared" si="8"/>
        <v>152</v>
      </c>
      <c r="AC641" s="19">
        <f t="shared" si="20"/>
        <v>13.81818182</v>
      </c>
      <c r="AD641" s="19">
        <f t="shared" si="21"/>
        <v>18.5</v>
      </c>
      <c r="AE641" s="19" t="str">
        <f t="shared" si="22"/>
        <v>Нет моды</v>
      </c>
      <c r="AF641" s="19">
        <f t="shared" si="23"/>
        <v>7</v>
      </c>
      <c r="AG641" s="19">
        <f t="shared" si="24"/>
        <v>19</v>
      </c>
      <c r="AH641" s="20" t="str">
        <f t="shared" si="14"/>
        <v>Город: 68%; Село: 32%</v>
      </c>
      <c r="AI641" s="21"/>
      <c r="AJ641" s="21"/>
      <c r="AK641" s="21"/>
      <c r="AL641" s="22">
        <f t="shared" si="25"/>
        <v>1</v>
      </c>
    </row>
    <row r="642" ht="12.75" customHeight="1">
      <c r="A642" s="13" t="s">
        <v>61</v>
      </c>
      <c r="B642" s="13" t="str">
        <f>IFERROR(__xludf.DUMMYFUNCTION("REGEXREPLACE(A642, ""\d"", """")"),"         Орловская область")</f>
        <v>         Орловская область</v>
      </c>
      <c r="C642" s="14" t="str">
        <f t="shared" si="15"/>
        <v>Орловская область</v>
      </c>
      <c r="D642" s="3">
        <f t="shared" si="16"/>
        <v>2</v>
      </c>
      <c r="E642" s="15" t="s">
        <v>42</v>
      </c>
      <c r="F642" s="13" t="str">
        <f>IFERROR(__xludf.DUMMYFUNCTION("REGEXEXTRACT(E642, ""[А-Яа-я].*"")"),"Ишемическая болезнь сердца")</f>
        <v>Ишемическая болезнь сердца</v>
      </c>
      <c r="G642" s="16">
        <f t="shared" si="17"/>
        <v>2</v>
      </c>
      <c r="H642" s="13" t="s">
        <v>28</v>
      </c>
      <c r="I642" s="13" t="str">
        <f>IFERROR(__xludf.DUMMYFUNCTION("REGEXREPLACE(H642, "".*\s"", """")"),"человек")</f>
        <v>человек</v>
      </c>
      <c r="J642" s="13" t="s">
        <v>29</v>
      </c>
      <c r="K642" s="17" t="str">
        <f>IFERROR(__xludf.DUMMYFUNCTION("REGEXREPLACE(J642, ""^[\d\s]+"", """")"),"значение показателя за год")</f>
        <v>значение показателя за год</v>
      </c>
      <c r="L642" s="16">
        <f t="shared" si="18"/>
        <v>2</v>
      </c>
      <c r="M642" s="13" t="s">
        <v>30</v>
      </c>
      <c r="N642" s="13" t="str">
        <f>IFERROR(__xludf.DUMMYFUNCTION("REGEXEXTRACT(M642, "" (.+)$"")"),"все население")</f>
        <v>все население</v>
      </c>
      <c r="O642" s="18">
        <v>5365.0</v>
      </c>
      <c r="P642" s="18">
        <v>5304.0</v>
      </c>
      <c r="Q642" s="18">
        <v>4646.0</v>
      </c>
      <c r="R642" s="18">
        <v>4280.0</v>
      </c>
      <c r="S642" s="18">
        <v>3998.0</v>
      </c>
      <c r="T642" s="18">
        <v>3894.0</v>
      </c>
      <c r="U642" s="18">
        <v>3772.0</v>
      </c>
      <c r="V642" s="18">
        <v>4626.0</v>
      </c>
      <c r="W642" s="18">
        <v>4317.0</v>
      </c>
      <c r="X642" s="18">
        <v>3971.0</v>
      </c>
      <c r="Y642" s="18">
        <v>4025.0</v>
      </c>
      <c r="Z642" s="19">
        <f t="shared" si="6"/>
        <v>48198</v>
      </c>
      <c r="AA642" s="19" t="str">
        <f t="shared" si="19"/>
        <v/>
      </c>
      <c r="AB642" s="19" t="str">
        <f t="shared" si="8"/>
        <v/>
      </c>
      <c r="AC642" s="19">
        <f t="shared" si="20"/>
        <v>4381.636364</v>
      </c>
      <c r="AD642" s="19">
        <f t="shared" si="21"/>
        <v>1895.5</v>
      </c>
      <c r="AE642" s="19" t="str">
        <f t="shared" si="22"/>
        <v>Нет моды</v>
      </c>
      <c r="AF642" s="19">
        <f t="shared" si="23"/>
        <v>3772</v>
      </c>
      <c r="AG642" s="19">
        <f t="shared" si="24"/>
        <v>5365</v>
      </c>
      <c r="AH642" s="20" t="str">
        <f t="shared" si="14"/>
        <v/>
      </c>
      <c r="AI642" s="21"/>
      <c r="AJ642" s="21"/>
      <c r="AK642" s="21"/>
      <c r="AL642" s="22">
        <f t="shared" si="25"/>
        <v>1</v>
      </c>
    </row>
    <row r="643" ht="12.75" customHeight="1">
      <c r="A643" s="13" t="s">
        <v>61</v>
      </c>
      <c r="B643" s="13" t="str">
        <f>IFERROR(__xludf.DUMMYFUNCTION("REGEXREPLACE(A643, ""\d"", """")"),"         Орловская область")</f>
        <v>         Орловская область</v>
      </c>
      <c r="C643" s="14" t="str">
        <f t="shared" si="15"/>
        <v>Орловская область</v>
      </c>
      <c r="D643" s="3">
        <f t="shared" si="16"/>
        <v>2</v>
      </c>
      <c r="E643" s="15" t="s">
        <v>42</v>
      </c>
      <c r="F643" s="13" t="str">
        <f>IFERROR(__xludf.DUMMYFUNCTION("REGEXEXTRACT(E643, ""[А-Яа-я].*"")"),"Ишемическая болезнь сердца")</f>
        <v>Ишемическая болезнь сердца</v>
      </c>
      <c r="G643" s="16">
        <f t="shared" si="17"/>
        <v>2</v>
      </c>
      <c r="H643" s="13" t="s">
        <v>28</v>
      </c>
      <c r="I643" s="13" t="str">
        <f>IFERROR(__xludf.DUMMYFUNCTION("REGEXREPLACE(H643, "".*\s"", """")"),"человек")</f>
        <v>человек</v>
      </c>
      <c r="J643" s="13" t="s">
        <v>29</v>
      </c>
      <c r="K643" s="17" t="str">
        <f>IFERROR(__xludf.DUMMYFUNCTION("REGEXREPLACE(J643, ""^[\d\s]+"", """")"),"значение показателя за год")</f>
        <v>значение показателя за год</v>
      </c>
      <c r="L643" s="16">
        <f t="shared" si="18"/>
        <v>2</v>
      </c>
      <c r="M643" s="13" t="s">
        <v>31</v>
      </c>
      <c r="N643" s="13" t="str">
        <f>IFERROR(__xludf.DUMMYFUNCTION("REGEXEXTRACT(M643, "" (.+)$"")"),"городское население")</f>
        <v>городское население</v>
      </c>
      <c r="O643" s="18">
        <v>3183.0</v>
      </c>
      <c r="P643" s="18">
        <v>3209.0</v>
      </c>
      <c r="Q643" s="18">
        <v>3004.0</v>
      </c>
      <c r="R643" s="18">
        <v>2760.0</v>
      </c>
      <c r="S643" s="18">
        <v>2631.0</v>
      </c>
      <c r="T643" s="18">
        <v>2494.0</v>
      </c>
      <c r="U643" s="18">
        <v>2454.0</v>
      </c>
      <c r="V643" s="18">
        <v>3031.0</v>
      </c>
      <c r="W643" s="18">
        <v>2820.0</v>
      </c>
      <c r="X643" s="18">
        <v>2520.0</v>
      </c>
      <c r="Y643" s="18">
        <v>2662.0</v>
      </c>
      <c r="Z643" s="19" t="str">
        <f t="shared" si="6"/>
        <v/>
      </c>
      <c r="AA643" s="19">
        <f t="shared" si="19"/>
        <v>30768</v>
      </c>
      <c r="AB643" s="19" t="str">
        <f t="shared" si="8"/>
        <v/>
      </c>
      <c r="AC643" s="19">
        <f t="shared" si="20"/>
        <v>2797.090909</v>
      </c>
      <c r="AD643" s="19">
        <f t="shared" si="21"/>
        <v>3490.5</v>
      </c>
      <c r="AE643" s="19" t="str">
        <f t="shared" si="22"/>
        <v>Нет моды</v>
      </c>
      <c r="AF643" s="19">
        <f t="shared" si="23"/>
        <v>2454</v>
      </c>
      <c r="AG643" s="19">
        <f t="shared" si="24"/>
        <v>3209</v>
      </c>
      <c r="AH643" s="20" t="str">
        <f t="shared" si="14"/>
        <v/>
      </c>
      <c r="AI643" s="21"/>
      <c r="AJ643" s="21"/>
      <c r="AK643" s="21"/>
      <c r="AL643" s="22">
        <f t="shared" si="25"/>
        <v>1</v>
      </c>
    </row>
    <row r="644" ht="12.75" customHeight="1">
      <c r="A644" s="13" t="s">
        <v>61</v>
      </c>
      <c r="B644" s="13" t="str">
        <f>IFERROR(__xludf.DUMMYFUNCTION("REGEXREPLACE(A644, ""\d"", """")"),"         Орловская область")</f>
        <v>         Орловская область</v>
      </c>
      <c r="C644" s="14" t="str">
        <f t="shared" si="15"/>
        <v>Орловская область</v>
      </c>
      <c r="D644" s="3">
        <f t="shared" si="16"/>
        <v>2</v>
      </c>
      <c r="E644" s="15" t="s">
        <v>42</v>
      </c>
      <c r="F644" s="13" t="str">
        <f>IFERROR(__xludf.DUMMYFUNCTION("REGEXEXTRACT(E644, ""[А-Яа-я].*"")"),"Ишемическая болезнь сердца")</f>
        <v>Ишемическая болезнь сердца</v>
      </c>
      <c r="G644" s="16">
        <f t="shared" si="17"/>
        <v>2</v>
      </c>
      <c r="H644" s="13" t="s">
        <v>28</v>
      </c>
      <c r="I644" s="13" t="str">
        <f>IFERROR(__xludf.DUMMYFUNCTION("REGEXREPLACE(H644, "".*\s"", """")"),"человек")</f>
        <v>человек</v>
      </c>
      <c r="J644" s="13" t="s">
        <v>29</v>
      </c>
      <c r="K644" s="17" t="str">
        <f>IFERROR(__xludf.DUMMYFUNCTION("REGEXREPLACE(J644, ""^[\d\s]+"", """")"),"значение показателя за год")</f>
        <v>значение показателя за год</v>
      </c>
      <c r="L644" s="16">
        <f t="shared" si="18"/>
        <v>2</v>
      </c>
      <c r="M644" s="13" t="s">
        <v>32</v>
      </c>
      <c r="N644" s="13" t="str">
        <f>IFERROR(__xludf.DUMMYFUNCTION("REGEXEXTRACT(M644, "" (.+)$"")"),"сельское население")</f>
        <v>сельское население</v>
      </c>
      <c r="O644" s="18">
        <v>2182.0</v>
      </c>
      <c r="P644" s="18">
        <v>2095.0</v>
      </c>
      <c r="Q644" s="18">
        <v>1642.0</v>
      </c>
      <c r="R644" s="18">
        <v>1520.0</v>
      </c>
      <c r="S644" s="18">
        <v>1367.0</v>
      </c>
      <c r="T644" s="18">
        <v>1400.0</v>
      </c>
      <c r="U644" s="18">
        <v>1318.0</v>
      </c>
      <c r="V644" s="18">
        <v>1595.0</v>
      </c>
      <c r="W644" s="18">
        <v>1497.0</v>
      </c>
      <c r="X644" s="18">
        <v>1451.0</v>
      </c>
      <c r="Y644" s="18">
        <v>1363.0</v>
      </c>
      <c r="Z644" s="19" t="str">
        <f t="shared" si="6"/>
        <v/>
      </c>
      <c r="AA644" s="19" t="str">
        <f t="shared" si="19"/>
        <v/>
      </c>
      <c r="AB644" s="19">
        <f t="shared" si="8"/>
        <v>17430</v>
      </c>
      <c r="AC644" s="19">
        <f t="shared" si="20"/>
        <v>1584.545455</v>
      </c>
      <c r="AD644" s="19">
        <f t="shared" si="21"/>
        <v>2318</v>
      </c>
      <c r="AE644" s="19" t="str">
        <f t="shared" si="22"/>
        <v>Нет моды</v>
      </c>
      <c r="AF644" s="19">
        <f t="shared" si="23"/>
        <v>1318</v>
      </c>
      <c r="AG644" s="19">
        <f t="shared" si="24"/>
        <v>2182</v>
      </c>
      <c r="AH644" s="20" t="str">
        <f t="shared" si="14"/>
        <v>Город: 64%; Село: 36%</v>
      </c>
      <c r="AI644" s="21"/>
      <c r="AJ644" s="21"/>
      <c r="AK644" s="21"/>
      <c r="AL644" s="22">
        <f t="shared" si="25"/>
        <v>1</v>
      </c>
    </row>
    <row r="645" ht="12.75" customHeight="1">
      <c r="A645" s="13" t="s">
        <v>61</v>
      </c>
      <c r="B645" s="13" t="str">
        <f>IFERROR(__xludf.DUMMYFUNCTION("REGEXREPLACE(A645, ""\d"", """")"),"         Орловская область")</f>
        <v>         Орловская область</v>
      </c>
      <c r="C645" s="14" t="str">
        <f t="shared" si="15"/>
        <v>Орловская область</v>
      </c>
      <c r="D645" s="3">
        <f t="shared" si="16"/>
        <v>2</v>
      </c>
      <c r="E645" s="15" t="s">
        <v>43</v>
      </c>
      <c r="F645" s="13" t="str">
        <f>IFERROR(__xludf.DUMMYFUNCTION("REGEXEXTRACT(E645, ""[А-Яа-я].*"")"),"Новообразования")</f>
        <v>Новообразования</v>
      </c>
      <c r="G645" s="16">
        <f t="shared" si="17"/>
        <v>2</v>
      </c>
      <c r="H645" s="13" t="s">
        <v>28</v>
      </c>
      <c r="I645" s="13" t="str">
        <f>IFERROR(__xludf.DUMMYFUNCTION("REGEXREPLACE(H645, "".*\s"", """")"),"человек")</f>
        <v>человек</v>
      </c>
      <c r="J645" s="13" t="s">
        <v>29</v>
      </c>
      <c r="K645" s="17" t="str">
        <f>IFERROR(__xludf.DUMMYFUNCTION("REGEXREPLACE(J645, ""^[\d\s]+"", """")"),"значение показателя за год")</f>
        <v>значение показателя за год</v>
      </c>
      <c r="L645" s="16">
        <f t="shared" si="18"/>
        <v>2</v>
      </c>
      <c r="M645" s="13" t="s">
        <v>30</v>
      </c>
      <c r="N645" s="13" t="str">
        <f>IFERROR(__xludf.DUMMYFUNCTION("REGEXEXTRACT(M645, "" (.+)$"")"),"все население")</f>
        <v>все население</v>
      </c>
      <c r="O645" s="18">
        <v>2014.0</v>
      </c>
      <c r="P645" s="18">
        <v>1983.0</v>
      </c>
      <c r="Q645" s="18">
        <v>1950.0</v>
      </c>
      <c r="R645" s="18">
        <v>1920.0</v>
      </c>
      <c r="S645" s="18">
        <v>1931.0</v>
      </c>
      <c r="T645" s="18">
        <v>1993.0</v>
      </c>
      <c r="U645" s="18">
        <v>1884.0</v>
      </c>
      <c r="V645" s="18">
        <v>1705.0</v>
      </c>
      <c r="W645" s="18">
        <v>1591.0</v>
      </c>
      <c r="X645" s="18">
        <v>1564.0</v>
      </c>
      <c r="Y645" s="18">
        <v>1663.0</v>
      </c>
      <c r="Z645" s="19">
        <f t="shared" si="6"/>
        <v>20198</v>
      </c>
      <c r="AA645" s="19" t="str">
        <f t="shared" si="19"/>
        <v/>
      </c>
      <c r="AB645" s="19" t="str">
        <f t="shared" si="8"/>
        <v/>
      </c>
      <c r="AC645" s="19">
        <f t="shared" si="20"/>
        <v>1836.181818</v>
      </c>
      <c r="AD645" s="19">
        <f t="shared" si="21"/>
        <v>1652.5</v>
      </c>
      <c r="AE645" s="19" t="str">
        <f t="shared" si="22"/>
        <v>Нет моды</v>
      </c>
      <c r="AF645" s="19">
        <f t="shared" si="23"/>
        <v>1564</v>
      </c>
      <c r="AG645" s="19">
        <f t="shared" si="24"/>
        <v>2014</v>
      </c>
      <c r="AH645" s="20" t="str">
        <f t="shared" si="14"/>
        <v/>
      </c>
      <c r="AI645" s="21"/>
      <c r="AJ645" s="21"/>
      <c r="AK645" s="21"/>
      <c r="AL645" s="22">
        <f t="shared" si="25"/>
        <v>1</v>
      </c>
    </row>
    <row r="646" ht="12.75" customHeight="1">
      <c r="A646" s="13" t="s">
        <v>61</v>
      </c>
      <c r="B646" s="13" t="str">
        <f>IFERROR(__xludf.DUMMYFUNCTION("REGEXREPLACE(A646, ""\d"", """")"),"         Орловская область")</f>
        <v>         Орловская область</v>
      </c>
      <c r="C646" s="14" t="str">
        <f t="shared" si="15"/>
        <v>Орловская область</v>
      </c>
      <c r="D646" s="3">
        <f t="shared" si="16"/>
        <v>2</v>
      </c>
      <c r="E646" s="15" t="s">
        <v>43</v>
      </c>
      <c r="F646" s="13" t="str">
        <f>IFERROR(__xludf.DUMMYFUNCTION("REGEXEXTRACT(E646, ""[А-Яа-я].*"")"),"Новообразования")</f>
        <v>Новообразования</v>
      </c>
      <c r="G646" s="16">
        <f t="shared" si="17"/>
        <v>2</v>
      </c>
      <c r="H646" s="13" t="s">
        <v>28</v>
      </c>
      <c r="I646" s="13" t="str">
        <f>IFERROR(__xludf.DUMMYFUNCTION("REGEXREPLACE(H646, "".*\s"", """")"),"человек")</f>
        <v>человек</v>
      </c>
      <c r="J646" s="13" t="s">
        <v>29</v>
      </c>
      <c r="K646" s="17" t="str">
        <f>IFERROR(__xludf.DUMMYFUNCTION("REGEXREPLACE(J646, ""^[\d\s]+"", """")"),"значение показателя за год")</f>
        <v>значение показателя за год</v>
      </c>
      <c r="L646" s="16">
        <f t="shared" si="18"/>
        <v>2</v>
      </c>
      <c r="M646" s="13" t="s">
        <v>31</v>
      </c>
      <c r="N646" s="13" t="str">
        <f>IFERROR(__xludf.DUMMYFUNCTION("REGEXEXTRACT(M646, "" (.+)$"")"),"городское население")</f>
        <v>городское население</v>
      </c>
      <c r="O646" s="18">
        <v>1356.0</v>
      </c>
      <c r="P646" s="18">
        <v>1272.0</v>
      </c>
      <c r="Q646" s="18">
        <v>1269.0</v>
      </c>
      <c r="R646" s="18">
        <v>1265.0</v>
      </c>
      <c r="S646" s="18">
        <v>1314.0</v>
      </c>
      <c r="T646" s="18">
        <v>1324.0</v>
      </c>
      <c r="U646" s="18">
        <v>1231.0</v>
      </c>
      <c r="V646" s="18">
        <v>1147.0</v>
      </c>
      <c r="W646" s="18">
        <v>1034.0</v>
      </c>
      <c r="X646" s="18">
        <v>1012.0</v>
      </c>
      <c r="Y646" s="18">
        <v>1070.0</v>
      </c>
      <c r="Z646" s="19" t="str">
        <f t="shared" si="6"/>
        <v/>
      </c>
      <c r="AA646" s="19">
        <f t="shared" si="19"/>
        <v>13294</v>
      </c>
      <c r="AB646" s="19" t="str">
        <f t="shared" si="8"/>
        <v/>
      </c>
      <c r="AC646" s="19">
        <f t="shared" si="20"/>
        <v>1208.545455</v>
      </c>
      <c r="AD646" s="19">
        <f t="shared" si="21"/>
        <v>1460</v>
      </c>
      <c r="AE646" s="19" t="str">
        <f t="shared" si="22"/>
        <v>Нет моды</v>
      </c>
      <c r="AF646" s="19">
        <f t="shared" si="23"/>
        <v>1012</v>
      </c>
      <c r="AG646" s="19">
        <f t="shared" si="24"/>
        <v>1356</v>
      </c>
      <c r="AH646" s="20" t="str">
        <f t="shared" si="14"/>
        <v/>
      </c>
      <c r="AI646" s="21"/>
      <c r="AJ646" s="21"/>
      <c r="AK646" s="21"/>
      <c r="AL646" s="22">
        <f t="shared" si="25"/>
        <v>1</v>
      </c>
    </row>
    <row r="647" ht="12.75" customHeight="1">
      <c r="A647" s="13" t="s">
        <v>61</v>
      </c>
      <c r="B647" s="13" t="str">
        <f>IFERROR(__xludf.DUMMYFUNCTION("REGEXREPLACE(A647, ""\d"", """")"),"         Орловская область")</f>
        <v>         Орловская область</v>
      </c>
      <c r="C647" s="14" t="str">
        <f t="shared" si="15"/>
        <v>Орловская область</v>
      </c>
      <c r="D647" s="3">
        <f t="shared" si="16"/>
        <v>2</v>
      </c>
      <c r="E647" s="15" t="s">
        <v>43</v>
      </c>
      <c r="F647" s="13" t="str">
        <f>IFERROR(__xludf.DUMMYFUNCTION("REGEXEXTRACT(E647, ""[А-Яа-я].*"")"),"Новообразования")</f>
        <v>Новообразования</v>
      </c>
      <c r="G647" s="16">
        <f t="shared" si="17"/>
        <v>2</v>
      </c>
      <c r="H647" s="13" t="s">
        <v>28</v>
      </c>
      <c r="I647" s="13" t="str">
        <f>IFERROR(__xludf.DUMMYFUNCTION("REGEXREPLACE(H647, "".*\s"", """")"),"человек")</f>
        <v>человек</v>
      </c>
      <c r="J647" s="13" t="s">
        <v>29</v>
      </c>
      <c r="K647" s="17" t="str">
        <f>IFERROR(__xludf.DUMMYFUNCTION("REGEXREPLACE(J647, ""^[\d\s]+"", """")"),"значение показателя за год")</f>
        <v>значение показателя за год</v>
      </c>
      <c r="L647" s="16">
        <f t="shared" si="18"/>
        <v>2</v>
      </c>
      <c r="M647" s="13" t="s">
        <v>32</v>
      </c>
      <c r="N647" s="13" t="str">
        <f>IFERROR(__xludf.DUMMYFUNCTION("REGEXEXTRACT(M647, "" (.+)$"")"),"сельское население")</f>
        <v>сельское население</v>
      </c>
      <c r="O647" s="18">
        <v>658.0</v>
      </c>
      <c r="P647" s="18">
        <v>711.0</v>
      </c>
      <c r="Q647" s="18">
        <v>681.0</v>
      </c>
      <c r="R647" s="18">
        <v>655.0</v>
      </c>
      <c r="S647" s="18">
        <v>617.0</v>
      </c>
      <c r="T647" s="18">
        <v>669.0</v>
      </c>
      <c r="U647" s="18">
        <v>653.0</v>
      </c>
      <c r="V647" s="18">
        <v>558.0</v>
      </c>
      <c r="W647" s="18">
        <v>557.0</v>
      </c>
      <c r="X647" s="18">
        <v>552.0</v>
      </c>
      <c r="Y647" s="18">
        <v>593.0</v>
      </c>
      <c r="Z647" s="19" t="str">
        <f t="shared" si="6"/>
        <v/>
      </c>
      <c r="AA647" s="19" t="str">
        <f t="shared" si="19"/>
        <v/>
      </c>
      <c r="AB647" s="19">
        <f t="shared" si="8"/>
        <v>6904</v>
      </c>
      <c r="AC647" s="19">
        <f t="shared" si="20"/>
        <v>627.6363636</v>
      </c>
      <c r="AD647" s="19">
        <f t="shared" si="21"/>
        <v>861.5</v>
      </c>
      <c r="AE647" s="19" t="str">
        <f t="shared" si="22"/>
        <v>Нет моды</v>
      </c>
      <c r="AF647" s="19">
        <f t="shared" si="23"/>
        <v>552</v>
      </c>
      <c r="AG647" s="19">
        <f t="shared" si="24"/>
        <v>711</v>
      </c>
      <c r="AH647" s="20" t="str">
        <f t="shared" si="14"/>
        <v>Город: 66%; Село: 34%</v>
      </c>
      <c r="AI647" s="21"/>
      <c r="AJ647" s="21"/>
      <c r="AK647" s="21"/>
      <c r="AL647" s="22">
        <f t="shared" si="25"/>
        <v>1</v>
      </c>
    </row>
    <row r="648" ht="12.75" customHeight="1">
      <c r="A648" s="13" t="s">
        <v>61</v>
      </c>
      <c r="B648" s="13" t="str">
        <f>IFERROR(__xludf.DUMMYFUNCTION("REGEXREPLACE(A648, ""\d"", """")"),"         Орловская область")</f>
        <v>         Орловская область</v>
      </c>
      <c r="C648" s="14" t="str">
        <f t="shared" si="15"/>
        <v>Орловская область</v>
      </c>
      <c r="D648" s="3">
        <f t="shared" si="16"/>
        <v>2</v>
      </c>
      <c r="E648" s="15" t="s">
        <v>44</v>
      </c>
      <c r="F648" s="13" t="str">
        <f>IFERROR(__xludf.DUMMYFUNCTION("REGEXEXTRACT(E648,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648" s="16">
        <f t="shared" si="17"/>
        <v>2</v>
      </c>
      <c r="H648" s="13" t="s">
        <v>28</v>
      </c>
      <c r="I648" s="13" t="str">
        <f>IFERROR(__xludf.DUMMYFUNCTION("REGEXREPLACE(H648, "".*\s"", """")"),"человек")</f>
        <v>человек</v>
      </c>
      <c r="J648" s="13" t="s">
        <v>29</v>
      </c>
      <c r="K648" s="17" t="str">
        <f>IFERROR(__xludf.DUMMYFUNCTION("REGEXREPLACE(J648, ""^[\d\s]+"", """")"),"значение показателя за год")</f>
        <v>значение показателя за год</v>
      </c>
      <c r="L648" s="16">
        <f t="shared" si="18"/>
        <v>2</v>
      </c>
      <c r="M648" s="13" t="s">
        <v>30</v>
      </c>
      <c r="N648" s="13" t="str">
        <f>IFERROR(__xludf.DUMMYFUNCTION("REGEXEXTRACT(M648, "" (.+)$"")"),"все население")</f>
        <v>все население</v>
      </c>
      <c r="O648" s="18">
        <v>41.0</v>
      </c>
      <c r="P648" s="23" t="s">
        <v>37</v>
      </c>
      <c r="Q648" s="18">
        <v>55.0</v>
      </c>
      <c r="R648" s="18">
        <v>31.0</v>
      </c>
      <c r="S648" s="23" t="s">
        <v>37</v>
      </c>
      <c r="T648" s="23" t="s">
        <v>37</v>
      </c>
      <c r="U648" s="23" t="s">
        <v>37</v>
      </c>
      <c r="V648" s="23" t="s">
        <v>37</v>
      </c>
      <c r="W648" s="23" t="s">
        <v>37</v>
      </c>
      <c r="X648" s="23" t="s">
        <v>37</v>
      </c>
      <c r="Y648" s="23" t="s">
        <v>37</v>
      </c>
      <c r="Z648" s="19">
        <f t="shared" si="6"/>
        <v>127</v>
      </c>
      <c r="AA648" s="19" t="str">
        <f t="shared" si="19"/>
        <v/>
      </c>
      <c r="AB648" s="19" t="str">
        <f t="shared" si="8"/>
        <v/>
      </c>
      <c r="AC648" s="19">
        <f t="shared" si="20"/>
        <v>42.33333333</v>
      </c>
      <c r="AD648" s="19">
        <f t="shared" si="21"/>
        <v>605</v>
      </c>
      <c r="AE648" s="19" t="str">
        <f t="shared" si="22"/>
        <v>Нет моды</v>
      </c>
      <c r="AF648" s="19">
        <f t="shared" si="23"/>
        <v>31</v>
      </c>
      <c r="AG648" s="19">
        <f t="shared" si="24"/>
        <v>55</v>
      </c>
      <c r="AH648" s="20" t="str">
        <f t="shared" si="14"/>
        <v/>
      </c>
      <c r="AI648" s="24"/>
      <c r="AJ648" s="24"/>
      <c r="AK648" s="24"/>
      <c r="AL648" s="22">
        <f t="shared" si="25"/>
        <v>1</v>
      </c>
    </row>
    <row r="649" ht="12.75" customHeight="1">
      <c r="A649" s="13" t="s">
        <v>61</v>
      </c>
      <c r="B649" s="13" t="str">
        <f>IFERROR(__xludf.DUMMYFUNCTION("REGEXREPLACE(A649, ""\d"", """")"),"         Орловская область")</f>
        <v>         Орловская область</v>
      </c>
      <c r="C649" s="14" t="str">
        <f t="shared" si="15"/>
        <v>Орловская область</v>
      </c>
      <c r="D649" s="3">
        <f t="shared" si="16"/>
        <v>2</v>
      </c>
      <c r="E649" s="15" t="s">
        <v>44</v>
      </c>
      <c r="F649" s="13" t="str">
        <f>IFERROR(__xludf.DUMMYFUNCTION("REGEXEXTRACT(E649,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649" s="16">
        <f t="shared" si="17"/>
        <v>2</v>
      </c>
      <c r="H649" s="13" t="s">
        <v>28</v>
      </c>
      <c r="I649" s="13" t="str">
        <f>IFERROR(__xludf.DUMMYFUNCTION("REGEXREPLACE(H649, "".*\s"", """")"),"человек")</f>
        <v>человек</v>
      </c>
      <c r="J649" s="13" t="s">
        <v>29</v>
      </c>
      <c r="K649" s="17" t="str">
        <f>IFERROR(__xludf.DUMMYFUNCTION("REGEXREPLACE(J649, ""^[\d\s]+"", """")"),"значение показателя за год")</f>
        <v>значение показателя за год</v>
      </c>
      <c r="L649" s="16">
        <f t="shared" si="18"/>
        <v>2</v>
      </c>
      <c r="M649" s="13" t="s">
        <v>31</v>
      </c>
      <c r="N649" s="13" t="str">
        <f>IFERROR(__xludf.DUMMYFUNCTION("REGEXEXTRACT(M649, "" (.+)$"")"),"городское население")</f>
        <v>городское население</v>
      </c>
      <c r="O649" s="18">
        <v>22.0</v>
      </c>
      <c r="P649" s="23" t="s">
        <v>37</v>
      </c>
      <c r="Q649" s="18">
        <v>30.0</v>
      </c>
      <c r="R649" s="18">
        <v>21.0</v>
      </c>
      <c r="S649" s="23" t="s">
        <v>37</v>
      </c>
      <c r="T649" s="23" t="s">
        <v>37</v>
      </c>
      <c r="U649" s="23" t="s">
        <v>37</v>
      </c>
      <c r="V649" s="23" t="s">
        <v>37</v>
      </c>
      <c r="W649" s="23" t="s">
        <v>37</v>
      </c>
      <c r="X649" s="23" t="s">
        <v>37</v>
      </c>
      <c r="Y649" s="23" t="s">
        <v>37</v>
      </c>
      <c r="Z649" s="19" t="str">
        <f t="shared" si="6"/>
        <v/>
      </c>
      <c r="AA649" s="19">
        <f t="shared" si="19"/>
        <v>73</v>
      </c>
      <c r="AB649" s="19" t="str">
        <f t="shared" si="8"/>
        <v/>
      </c>
      <c r="AC649" s="19">
        <f t="shared" si="20"/>
        <v>24.33333333</v>
      </c>
      <c r="AD649" s="19">
        <f t="shared" si="21"/>
        <v>30.5</v>
      </c>
      <c r="AE649" s="19" t="str">
        <f t="shared" si="22"/>
        <v>Нет моды</v>
      </c>
      <c r="AF649" s="19">
        <f t="shared" si="23"/>
        <v>21</v>
      </c>
      <c r="AG649" s="19">
        <f t="shared" si="24"/>
        <v>30</v>
      </c>
      <c r="AH649" s="20" t="str">
        <f t="shared" si="14"/>
        <v/>
      </c>
      <c r="AI649" s="24"/>
      <c r="AJ649" s="24"/>
      <c r="AK649" s="24"/>
      <c r="AL649" s="22">
        <f t="shared" si="25"/>
        <v>1</v>
      </c>
    </row>
    <row r="650" ht="12.75" customHeight="1">
      <c r="A650" s="13" t="s">
        <v>61</v>
      </c>
      <c r="B650" s="13" t="str">
        <f>IFERROR(__xludf.DUMMYFUNCTION("REGEXREPLACE(A650, ""\d"", """")"),"         Орловская область")</f>
        <v>         Орловская область</v>
      </c>
      <c r="C650" s="14" t="str">
        <f t="shared" si="15"/>
        <v>Орловская область</v>
      </c>
      <c r="D650" s="3">
        <f t="shared" si="16"/>
        <v>2</v>
      </c>
      <c r="E650" s="15" t="s">
        <v>44</v>
      </c>
      <c r="F650" s="13" t="str">
        <f>IFERROR(__xludf.DUMMYFUNCTION("REGEXEXTRACT(E650,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650" s="16">
        <f t="shared" si="17"/>
        <v>2</v>
      </c>
      <c r="H650" s="13" t="s">
        <v>28</v>
      </c>
      <c r="I650" s="13" t="str">
        <f>IFERROR(__xludf.DUMMYFUNCTION("REGEXREPLACE(H650, "".*\s"", """")"),"человек")</f>
        <v>человек</v>
      </c>
      <c r="J650" s="13" t="s">
        <v>29</v>
      </c>
      <c r="K650" s="17" t="str">
        <f>IFERROR(__xludf.DUMMYFUNCTION("REGEXREPLACE(J650, ""^[\d\s]+"", """")"),"значение показателя за год")</f>
        <v>значение показателя за год</v>
      </c>
      <c r="L650" s="16">
        <f t="shared" si="18"/>
        <v>2</v>
      </c>
      <c r="M650" s="13" t="s">
        <v>32</v>
      </c>
      <c r="N650" s="13" t="str">
        <f>IFERROR(__xludf.DUMMYFUNCTION("REGEXEXTRACT(M650, "" (.+)$"")"),"сельское население")</f>
        <v>сельское население</v>
      </c>
      <c r="O650" s="18">
        <v>19.0</v>
      </c>
      <c r="P650" s="23" t="s">
        <v>37</v>
      </c>
      <c r="Q650" s="18">
        <v>25.0</v>
      </c>
      <c r="R650" s="18">
        <v>10.0</v>
      </c>
      <c r="S650" s="23" t="s">
        <v>37</v>
      </c>
      <c r="T650" s="23" t="s">
        <v>37</v>
      </c>
      <c r="U650" s="23" t="s">
        <v>37</v>
      </c>
      <c r="V650" s="23" t="s">
        <v>37</v>
      </c>
      <c r="W650" s="23" t="s">
        <v>37</v>
      </c>
      <c r="X650" s="23" t="s">
        <v>37</v>
      </c>
      <c r="Y650" s="23" t="s">
        <v>37</v>
      </c>
      <c r="Z650" s="19" t="str">
        <f t="shared" si="6"/>
        <v/>
      </c>
      <c r="AA650" s="19" t="str">
        <f t="shared" si="19"/>
        <v/>
      </c>
      <c r="AB650" s="19">
        <f t="shared" si="8"/>
        <v>54</v>
      </c>
      <c r="AC650" s="19">
        <f t="shared" si="20"/>
        <v>18</v>
      </c>
      <c r="AD650" s="19">
        <f t="shared" si="21"/>
        <v>21.5</v>
      </c>
      <c r="AE650" s="19" t="str">
        <f t="shared" si="22"/>
        <v>Нет моды</v>
      </c>
      <c r="AF650" s="19">
        <f t="shared" si="23"/>
        <v>10</v>
      </c>
      <c r="AG650" s="19">
        <f t="shared" si="24"/>
        <v>25</v>
      </c>
      <c r="AH650" s="20" t="str">
        <f t="shared" si="14"/>
        <v>Город: 57%; Село: 43%</v>
      </c>
      <c r="AI650" s="24"/>
      <c r="AJ650" s="24"/>
      <c r="AK650" s="24"/>
      <c r="AL650" s="22">
        <f t="shared" si="25"/>
        <v>1</v>
      </c>
    </row>
    <row r="651" ht="12.75" customHeight="1">
      <c r="A651" s="13" t="s">
        <v>61</v>
      </c>
      <c r="B651" s="13" t="str">
        <f>IFERROR(__xludf.DUMMYFUNCTION("REGEXREPLACE(A651, ""\d"", """")"),"         Орловская область")</f>
        <v>         Орловская область</v>
      </c>
      <c r="C651" s="14" t="str">
        <f t="shared" si="15"/>
        <v>Орловская область</v>
      </c>
      <c r="D651" s="3">
        <f t="shared" si="16"/>
        <v>2</v>
      </c>
      <c r="E651" s="15" t="s">
        <v>45</v>
      </c>
      <c r="F651" s="13" t="str">
        <f>IFERROR(__xludf.DUMMYFUNCTION("REGEXEXTRACT(E651, ""[А-Яа-я].*"")"),"Самоубийство")</f>
        <v>Самоубийство</v>
      </c>
      <c r="G651" s="16">
        <f t="shared" si="17"/>
        <v>2</v>
      </c>
      <c r="H651" s="13" t="s">
        <v>28</v>
      </c>
      <c r="I651" s="13" t="str">
        <f>IFERROR(__xludf.DUMMYFUNCTION("REGEXREPLACE(H651, "".*\s"", """")"),"человек")</f>
        <v>человек</v>
      </c>
      <c r="J651" s="13" t="s">
        <v>29</v>
      </c>
      <c r="K651" s="17" t="str">
        <f>IFERROR(__xludf.DUMMYFUNCTION("REGEXREPLACE(J651, ""^[\d\s]+"", """")"),"значение показателя за год")</f>
        <v>значение показателя за год</v>
      </c>
      <c r="L651" s="16">
        <f t="shared" si="18"/>
        <v>2</v>
      </c>
      <c r="M651" s="13" t="s">
        <v>30</v>
      </c>
      <c r="N651" s="13" t="str">
        <f>IFERROR(__xludf.DUMMYFUNCTION("REGEXEXTRACT(M651, "" (.+)$"")"),"все население")</f>
        <v>все население</v>
      </c>
      <c r="O651" s="18">
        <v>117.0</v>
      </c>
      <c r="P651" s="18">
        <v>105.0</v>
      </c>
      <c r="Q651" s="18">
        <v>113.0</v>
      </c>
      <c r="R651" s="18">
        <v>94.0</v>
      </c>
      <c r="S651" s="18">
        <v>92.0</v>
      </c>
      <c r="T651" s="18">
        <v>77.0</v>
      </c>
      <c r="U651" s="18">
        <v>76.0</v>
      </c>
      <c r="V651" s="18">
        <v>86.0</v>
      </c>
      <c r="W651" s="18">
        <v>73.0</v>
      </c>
      <c r="X651" s="18">
        <v>42.0</v>
      </c>
      <c r="Y651" s="18">
        <v>29.0</v>
      </c>
      <c r="Z651" s="19">
        <f t="shared" si="6"/>
        <v>904</v>
      </c>
      <c r="AA651" s="19" t="str">
        <f t="shared" si="19"/>
        <v/>
      </c>
      <c r="AB651" s="19" t="str">
        <f t="shared" si="8"/>
        <v/>
      </c>
      <c r="AC651" s="19">
        <f t="shared" si="20"/>
        <v>82.18181818</v>
      </c>
      <c r="AD651" s="19">
        <f t="shared" si="21"/>
        <v>76.5</v>
      </c>
      <c r="AE651" s="19" t="str">
        <f t="shared" si="22"/>
        <v>Нет моды</v>
      </c>
      <c r="AF651" s="19">
        <f t="shared" si="23"/>
        <v>29</v>
      </c>
      <c r="AG651" s="19">
        <f t="shared" si="24"/>
        <v>117</v>
      </c>
      <c r="AH651" s="20" t="str">
        <f t="shared" si="14"/>
        <v/>
      </c>
      <c r="AI651" s="21"/>
      <c r="AJ651" s="21"/>
      <c r="AK651" s="21"/>
      <c r="AL651" s="22">
        <f t="shared" si="25"/>
        <v>1</v>
      </c>
    </row>
    <row r="652" ht="12.75" customHeight="1">
      <c r="A652" s="13" t="s">
        <v>61</v>
      </c>
      <c r="B652" s="13" t="str">
        <f>IFERROR(__xludf.DUMMYFUNCTION("REGEXREPLACE(A652, ""\d"", """")"),"         Орловская область")</f>
        <v>         Орловская область</v>
      </c>
      <c r="C652" s="14" t="str">
        <f t="shared" si="15"/>
        <v>Орловская область</v>
      </c>
      <c r="D652" s="3">
        <f t="shared" si="16"/>
        <v>2</v>
      </c>
      <c r="E652" s="15" t="s">
        <v>45</v>
      </c>
      <c r="F652" s="13" t="str">
        <f>IFERROR(__xludf.DUMMYFUNCTION("REGEXEXTRACT(E652, ""[А-Яа-я].*"")"),"Самоубийство")</f>
        <v>Самоубийство</v>
      </c>
      <c r="G652" s="16">
        <f t="shared" si="17"/>
        <v>2</v>
      </c>
      <c r="H652" s="13" t="s">
        <v>28</v>
      </c>
      <c r="I652" s="13" t="str">
        <f>IFERROR(__xludf.DUMMYFUNCTION("REGEXREPLACE(H652, "".*\s"", """")"),"человек")</f>
        <v>человек</v>
      </c>
      <c r="J652" s="13" t="s">
        <v>29</v>
      </c>
      <c r="K652" s="17" t="str">
        <f>IFERROR(__xludf.DUMMYFUNCTION("REGEXREPLACE(J652, ""^[\d\s]+"", """")"),"значение показателя за год")</f>
        <v>значение показателя за год</v>
      </c>
      <c r="L652" s="16">
        <f t="shared" si="18"/>
        <v>2</v>
      </c>
      <c r="M652" s="13" t="s">
        <v>31</v>
      </c>
      <c r="N652" s="13" t="str">
        <f>IFERROR(__xludf.DUMMYFUNCTION("REGEXEXTRACT(M652, "" (.+)$"")"),"городское население")</f>
        <v>городское население</v>
      </c>
      <c r="O652" s="18">
        <v>63.0</v>
      </c>
      <c r="P652" s="18">
        <v>59.0</v>
      </c>
      <c r="Q652" s="18">
        <v>61.0</v>
      </c>
      <c r="R652" s="18">
        <v>49.0</v>
      </c>
      <c r="S652" s="18">
        <v>52.0</v>
      </c>
      <c r="T652" s="18">
        <v>41.0</v>
      </c>
      <c r="U652" s="18">
        <v>39.0</v>
      </c>
      <c r="V652" s="18">
        <v>42.0</v>
      </c>
      <c r="W652" s="18">
        <v>41.0</v>
      </c>
      <c r="X652" s="18">
        <v>19.0</v>
      </c>
      <c r="Y652" s="18">
        <v>12.0</v>
      </c>
      <c r="Z652" s="19" t="str">
        <f t="shared" si="6"/>
        <v/>
      </c>
      <c r="AA652" s="19">
        <f t="shared" si="19"/>
        <v>478</v>
      </c>
      <c r="AB652" s="19" t="str">
        <f t="shared" si="8"/>
        <v/>
      </c>
      <c r="AC652" s="19">
        <f t="shared" si="20"/>
        <v>43.45454545</v>
      </c>
      <c r="AD652" s="19">
        <f t="shared" si="21"/>
        <v>60</v>
      </c>
      <c r="AE652" s="19" t="str">
        <f t="shared" si="22"/>
        <v>Нет моды</v>
      </c>
      <c r="AF652" s="19">
        <f t="shared" si="23"/>
        <v>12</v>
      </c>
      <c r="AG652" s="19">
        <f t="shared" si="24"/>
        <v>63</v>
      </c>
      <c r="AH652" s="20" t="str">
        <f t="shared" si="14"/>
        <v/>
      </c>
      <c r="AI652" s="21"/>
      <c r="AJ652" s="21"/>
      <c r="AK652" s="21"/>
      <c r="AL652" s="22">
        <f t="shared" si="25"/>
        <v>1</v>
      </c>
    </row>
    <row r="653" ht="12.75" customHeight="1">
      <c r="A653" s="13" t="s">
        <v>61</v>
      </c>
      <c r="B653" s="13" t="str">
        <f>IFERROR(__xludf.DUMMYFUNCTION("REGEXREPLACE(A653, ""\d"", """")"),"         Орловская область")</f>
        <v>         Орловская область</v>
      </c>
      <c r="C653" s="14" t="str">
        <f t="shared" si="15"/>
        <v>Орловская область</v>
      </c>
      <c r="D653" s="3">
        <f t="shared" si="16"/>
        <v>2</v>
      </c>
      <c r="E653" s="15" t="s">
        <v>45</v>
      </c>
      <c r="F653" s="13" t="str">
        <f>IFERROR(__xludf.DUMMYFUNCTION("REGEXEXTRACT(E653, ""[А-Яа-я].*"")"),"Самоубийство")</f>
        <v>Самоубийство</v>
      </c>
      <c r="G653" s="16">
        <f t="shared" si="17"/>
        <v>2</v>
      </c>
      <c r="H653" s="13" t="s">
        <v>28</v>
      </c>
      <c r="I653" s="13" t="str">
        <f>IFERROR(__xludf.DUMMYFUNCTION("REGEXREPLACE(H653, "".*\s"", """")"),"человек")</f>
        <v>человек</v>
      </c>
      <c r="J653" s="13" t="s">
        <v>29</v>
      </c>
      <c r="K653" s="17" t="str">
        <f>IFERROR(__xludf.DUMMYFUNCTION("REGEXREPLACE(J653, ""^[\d\s]+"", """")"),"значение показателя за год")</f>
        <v>значение показателя за год</v>
      </c>
      <c r="L653" s="16">
        <f t="shared" si="18"/>
        <v>2</v>
      </c>
      <c r="M653" s="13" t="s">
        <v>32</v>
      </c>
      <c r="N653" s="13" t="str">
        <f>IFERROR(__xludf.DUMMYFUNCTION("REGEXEXTRACT(M653, "" (.+)$"")"),"сельское население")</f>
        <v>сельское население</v>
      </c>
      <c r="O653" s="18">
        <v>54.0</v>
      </c>
      <c r="P653" s="18">
        <v>46.0</v>
      </c>
      <c r="Q653" s="18">
        <v>52.0</v>
      </c>
      <c r="R653" s="18">
        <v>45.0</v>
      </c>
      <c r="S653" s="18">
        <v>40.0</v>
      </c>
      <c r="T653" s="18">
        <v>36.0</v>
      </c>
      <c r="U653" s="18">
        <v>37.0</v>
      </c>
      <c r="V653" s="18">
        <v>44.0</v>
      </c>
      <c r="W653" s="18">
        <v>32.0</v>
      </c>
      <c r="X653" s="18">
        <v>23.0</v>
      </c>
      <c r="Y653" s="18">
        <v>17.0</v>
      </c>
      <c r="Z653" s="19" t="str">
        <f t="shared" si="6"/>
        <v/>
      </c>
      <c r="AA653" s="19" t="str">
        <f t="shared" si="19"/>
        <v/>
      </c>
      <c r="AB653" s="19">
        <f t="shared" si="8"/>
        <v>426</v>
      </c>
      <c r="AC653" s="19">
        <f t="shared" si="20"/>
        <v>38.72727273</v>
      </c>
      <c r="AD653" s="19">
        <f t="shared" si="21"/>
        <v>41.5</v>
      </c>
      <c r="AE653" s="19" t="str">
        <f t="shared" si="22"/>
        <v>Нет моды</v>
      </c>
      <c r="AF653" s="19">
        <f t="shared" si="23"/>
        <v>17</v>
      </c>
      <c r="AG653" s="19">
        <f t="shared" si="24"/>
        <v>54</v>
      </c>
      <c r="AH653" s="20" t="str">
        <f t="shared" si="14"/>
        <v>Город: 53%; Село: 47%</v>
      </c>
      <c r="AI653" s="21"/>
      <c r="AJ653" s="21"/>
      <c r="AK653" s="21"/>
      <c r="AL653" s="22">
        <f t="shared" si="25"/>
        <v>1</v>
      </c>
    </row>
    <row r="654" ht="12.75" customHeight="1">
      <c r="A654" s="13" t="s">
        <v>61</v>
      </c>
      <c r="B654" s="13" t="str">
        <f>IFERROR(__xludf.DUMMYFUNCTION("REGEXREPLACE(A654, ""\d"", """")"),"         Орловская область")</f>
        <v>         Орловская область</v>
      </c>
      <c r="C654" s="14" t="str">
        <f t="shared" si="15"/>
        <v>Орловская область</v>
      </c>
      <c r="D654" s="3">
        <f t="shared" si="16"/>
        <v>2</v>
      </c>
      <c r="E654" s="15" t="s">
        <v>46</v>
      </c>
      <c r="F654" s="13" t="str">
        <f>IFERROR(__xludf.DUMMYFUNCTION("REGEXEXTRACT(E654, ""[А-Яа-я].*"")"),"Случ.отравл.алкоголем")</f>
        <v>Случ.отравл.алкоголем</v>
      </c>
      <c r="G654" s="16">
        <f t="shared" si="17"/>
        <v>2</v>
      </c>
      <c r="H654" s="13" t="s">
        <v>28</v>
      </c>
      <c r="I654" s="13" t="str">
        <f>IFERROR(__xludf.DUMMYFUNCTION("REGEXREPLACE(H654, "".*\s"", """")"),"человек")</f>
        <v>человек</v>
      </c>
      <c r="J654" s="13" t="s">
        <v>29</v>
      </c>
      <c r="K654" s="17" t="str">
        <f>IFERROR(__xludf.DUMMYFUNCTION("REGEXREPLACE(J654, ""^[\d\s]+"", """")"),"значение показателя за год")</f>
        <v>значение показателя за год</v>
      </c>
      <c r="L654" s="16">
        <f t="shared" si="18"/>
        <v>2</v>
      </c>
      <c r="M654" s="13" t="s">
        <v>30</v>
      </c>
      <c r="N654" s="13" t="str">
        <f>IFERROR(__xludf.DUMMYFUNCTION("REGEXEXTRACT(M654, "" (.+)$"")"),"все население")</f>
        <v>все население</v>
      </c>
      <c r="O654" s="18">
        <v>130.0</v>
      </c>
      <c r="P654" s="18">
        <v>115.0</v>
      </c>
      <c r="Q654" s="18">
        <v>109.0</v>
      </c>
      <c r="R654" s="18">
        <v>84.0</v>
      </c>
      <c r="S654" s="18">
        <v>48.0</v>
      </c>
      <c r="T654" s="18">
        <v>50.0</v>
      </c>
      <c r="U654" s="18">
        <v>47.0</v>
      </c>
      <c r="V654" s="18">
        <v>79.0</v>
      </c>
      <c r="W654" s="18">
        <v>49.0</v>
      </c>
      <c r="X654" s="18">
        <v>67.0</v>
      </c>
      <c r="Y654" s="18">
        <v>50.0</v>
      </c>
      <c r="Z654" s="19">
        <f t="shared" si="6"/>
        <v>828</v>
      </c>
      <c r="AA654" s="19" t="str">
        <f t="shared" si="19"/>
        <v/>
      </c>
      <c r="AB654" s="19" t="str">
        <f t="shared" si="8"/>
        <v/>
      </c>
      <c r="AC654" s="19">
        <f t="shared" si="20"/>
        <v>75.27272727</v>
      </c>
      <c r="AD654" s="19">
        <f t="shared" si="21"/>
        <v>48.5</v>
      </c>
      <c r="AE654" s="19" t="str">
        <f t="shared" si="22"/>
        <v>Нет моды</v>
      </c>
      <c r="AF654" s="19">
        <f t="shared" si="23"/>
        <v>47</v>
      </c>
      <c r="AG654" s="19">
        <f t="shared" si="24"/>
        <v>130</v>
      </c>
      <c r="AH654" s="20" t="str">
        <f t="shared" si="14"/>
        <v/>
      </c>
      <c r="AI654" s="21"/>
      <c r="AJ654" s="21"/>
      <c r="AK654" s="21"/>
      <c r="AL654" s="22">
        <f t="shared" si="25"/>
        <v>1</v>
      </c>
    </row>
    <row r="655" ht="12.75" customHeight="1">
      <c r="A655" s="13" t="s">
        <v>61</v>
      </c>
      <c r="B655" s="13" t="str">
        <f>IFERROR(__xludf.DUMMYFUNCTION("REGEXREPLACE(A655, ""\d"", """")"),"         Орловская область")</f>
        <v>         Орловская область</v>
      </c>
      <c r="C655" s="14" t="str">
        <f t="shared" si="15"/>
        <v>Орловская область</v>
      </c>
      <c r="D655" s="3">
        <f t="shared" si="16"/>
        <v>2</v>
      </c>
      <c r="E655" s="15" t="s">
        <v>46</v>
      </c>
      <c r="F655" s="13" t="str">
        <f>IFERROR(__xludf.DUMMYFUNCTION("REGEXEXTRACT(E655, ""[А-Яа-я].*"")"),"Случ.отравл.алкоголем")</f>
        <v>Случ.отравл.алкоголем</v>
      </c>
      <c r="G655" s="16">
        <f t="shared" si="17"/>
        <v>2</v>
      </c>
      <c r="H655" s="13" t="s">
        <v>28</v>
      </c>
      <c r="I655" s="13" t="str">
        <f>IFERROR(__xludf.DUMMYFUNCTION("REGEXREPLACE(H655, "".*\s"", """")"),"человек")</f>
        <v>человек</v>
      </c>
      <c r="J655" s="13" t="s">
        <v>29</v>
      </c>
      <c r="K655" s="17" t="str">
        <f>IFERROR(__xludf.DUMMYFUNCTION("REGEXREPLACE(J655, ""^[\d\s]+"", """")"),"значение показателя за год")</f>
        <v>значение показателя за год</v>
      </c>
      <c r="L655" s="16">
        <f t="shared" si="18"/>
        <v>2</v>
      </c>
      <c r="M655" s="13" t="s">
        <v>31</v>
      </c>
      <c r="N655" s="13" t="str">
        <f>IFERROR(__xludf.DUMMYFUNCTION("REGEXEXTRACT(M655, "" (.+)$"")"),"городское население")</f>
        <v>городское население</v>
      </c>
      <c r="O655" s="18">
        <v>80.0</v>
      </c>
      <c r="P655" s="18">
        <v>65.0</v>
      </c>
      <c r="Q655" s="18">
        <v>69.0</v>
      </c>
      <c r="R655" s="18">
        <v>51.0</v>
      </c>
      <c r="S655" s="18">
        <v>31.0</v>
      </c>
      <c r="T655" s="18">
        <v>34.0</v>
      </c>
      <c r="U655" s="18">
        <v>29.0</v>
      </c>
      <c r="V655" s="18">
        <v>44.0</v>
      </c>
      <c r="W655" s="18">
        <v>31.0</v>
      </c>
      <c r="X655" s="18">
        <v>39.0</v>
      </c>
      <c r="Y655" s="18">
        <v>29.0</v>
      </c>
      <c r="Z655" s="19" t="str">
        <f t="shared" si="6"/>
        <v/>
      </c>
      <c r="AA655" s="19">
        <f t="shared" si="19"/>
        <v>502</v>
      </c>
      <c r="AB655" s="19" t="str">
        <f t="shared" si="8"/>
        <v/>
      </c>
      <c r="AC655" s="19">
        <f t="shared" si="20"/>
        <v>45.63636364</v>
      </c>
      <c r="AD655" s="19">
        <f t="shared" si="21"/>
        <v>50</v>
      </c>
      <c r="AE655" s="19" t="str">
        <f t="shared" si="22"/>
        <v>Нет моды</v>
      </c>
      <c r="AF655" s="19">
        <f t="shared" si="23"/>
        <v>29</v>
      </c>
      <c r="AG655" s="19">
        <f t="shared" si="24"/>
        <v>80</v>
      </c>
      <c r="AH655" s="20" t="str">
        <f t="shared" si="14"/>
        <v/>
      </c>
      <c r="AI655" s="21"/>
      <c r="AJ655" s="21"/>
      <c r="AK655" s="21"/>
      <c r="AL655" s="22">
        <f t="shared" si="25"/>
        <v>1</v>
      </c>
    </row>
    <row r="656" ht="12.75" customHeight="1">
      <c r="A656" s="13" t="s">
        <v>61</v>
      </c>
      <c r="B656" s="13" t="str">
        <f>IFERROR(__xludf.DUMMYFUNCTION("REGEXREPLACE(A656, ""\d"", """")"),"         Орловская область")</f>
        <v>         Орловская область</v>
      </c>
      <c r="C656" s="14" t="str">
        <f t="shared" si="15"/>
        <v>Орловская область</v>
      </c>
      <c r="D656" s="3">
        <f t="shared" si="16"/>
        <v>2</v>
      </c>
      <c r="E656" s="15" t="s">
        <v>46</v>
      </c>
      <c r="F656" s="13" t="str">
        <f>IFERROR(__xludf.DUMMYFUNCTION("REGEXEXTRACT(E656, ""[А-Яа-я].*"")"),"Случ.отравл.алкоголем")</f>
        <v>Случ.отравл.алкоголем</v>
      </c>
      <c r="G656" s="16">
        <f t="shared" si="17"/>
        <v>2</v>
      </c>
      <c r="H656" s="13" t="s">
        <v>28</v>
      </c>
      <c r="I656" s="13" t="str">
        <f>IFERROR(__xludf.DUMMYFUNCTION("REGEXREPLACE(H656, "".*\s"", """")"),"человек")</f>
        <v>человек</v>
      </c>
      <c r="J656" s="13" t="s">
        <v>29</v>
      </c>
      <c r="K656" s="17" t="str">
        <f>IFERROR(__xludf.DUMMYFUNCTION("REGEXREPLACE(J656, ""^[\d\s]+"", """")"),"значение показателя за год")</f>
        <v>значение показателя за год</v>
      </c>
      <c r="L656" s="16">
        <f t="shared" si="18"/>
        <v>2</v>
      </c>
      <c r="M656" s="13" t="s">
        <v>32</v>
      </c>
      <c r="N656" s="13" t="str">
        <f>IFERROR(__xludf.DUMMYFUNCTION("REGEXEXTRACT(M656, "" (.+)$"")"),"сельское население")</f>
        <v>сельское население</v>
      </c>
      <c r="O656" s="18">
        <v>50.0</v>
      </c>
      <c r="P656" s="18">
        <v>50.0</v>
      </c>
      <c r="Q656" s="18">
        <v>40.0</v>
      </c>
      <c r="R656" s="18">
        <v>33.0</v>
      </c>
      <c r="S656" s="18">
        <v>17.0</v>
      </c>
      <c r="T656" s="18">
        <v>16.0</v>
      </c>
      <c r="U656" s="18">
        <v>18.0</v>
      </c>
      <c r="V656" s="18">
        <v>35.0</v>
      </c>
      <c r="W656" s="18">
        <v>18.0</v>
      </c>
      <c r="X656" s="18">
        <v>28.0</v>
      </c>
      <c r="Y656" s="18">
        <v>21.0</v>
      </c>
      <c r="Z656" s="19" t="str">
        <f t="shared" si="6"/>
        <v/>
      </c>
      <c r="AA656" s="19" t="str">
        <f t="shared" si="19"/>
        <v/>
      </c>
      <c r="AB656" s="19">
        <f t="shared" si="8"/>
        <v>326</v>
      </c>
      <c r="AC656" s="19">
        <f t="shared" si="20"/>
        <v>29.63636364</v>
      </c>
      <c r="AD656" s="19">
        <f t="shared" si="21"/>
        <v>33.5</v>
      </c>
      <c r="AE656" s="19" t="str">
        <f t="shared" si="22"/>
        <v>Нет моды</v>
      </c>
      <c r="AF656" s="19">
        <f t="shared" si="23"/>
        <v>16</v>
      </c>
      <c r="AG656" s="19">
        <f t="shared" si="24"/>
        <v>50</v>
      </c>
      <c r="AH656" s="20" t="str">
        <f t="shared" si="14"/>
        <v>Город: 61%; Село: 39%</v>
      </c>
      <c r="AI656" s="21"/>
      <c r="AJ656" s="21"/>
      <c r="AK656" s="21"/>
      <c r="AL656" s="22">
        <f t="shared" si="25"/>
        <v>1</v>
      </c>
    </row>
    <row r="657" ht="12.75" customHeight="1">
      <c r="A657" s="13" t="s">
        <v>61</v>
      </c>
      <c r="B657" s="13" t="str">
        <f>IFERROR(__xludf.DUMMYFUNCTION("REGEXREPLACE(A657, ""\d"", """")"),"         Орловская область")</f>
        <v>         Орловская область</v>
      </c>
      <c r="C657" s="14" t="str">
        <f t="shared" si="15"/>
        <v>Орловская область</v>
      </c>
      <c r="D657" s="3">
        <f t="shared" si="16"/>
        <v>2</v>
      </c>
      <c r="E657" s="15" t="s">
        <v>47</v>
      </c>
      <c r="F657" s="13" t="str">
        <f>IFERROR(__xludf.DUMMYFUNCTION("REGEXEXTRACT(E657, ""[А-Яа-я].*"")"),"транспортные травмы всех видов")</f>
        <v>транспортные травмы всех видов</v>
      </c>
      <c r="G657" s="16">
        <f t="shared" si="17"/>
        <v>2</v>
      </c>
      <c r="H657" s="13" t="s">
        <v>28</v>
      </c>
      <c r="I657" s="13" t="str">
        <f>IFERROR(__xludf.DUMMYFUNCTION("REGEXREPLACE(H657, "".*\s"", """")"),"человек")</f>
        <v>человек</v>
      </c>
      <c r="J657" s="13" t="s">
        <v>29</v>
      </c>
      <c r="K657" s="17" t="str">
        <f>IFERROR(__xludf.DUMMYFUNCTION("REGEXREPLACE(J657, ""^[\d\s]+"", """")"),"значение показателя за год")</f>
        <v>значение показателя за год</v>
      </c>
      <c r="L657" s="16">
        <f t="shared" si="18"/>
        <v>2</v>
      </c>
      <c r="M657" s="13" t="s">
        <v>30</v>
      </c>
      <c r="N657" s="13" t="str">
        <f>IFERROR(__xludf.DUMMYFUNCTION("REGEXEXTRACT(M657, "" (.+)$"")"),"все население")</f>
        <v>все население</v>
      </c>
      <c r="O657" s="18">
        <v>178.0</v>
      </c>
      <c r="P657" s="18">
        <v>178.0</v>
      </c>
      <c r="Q657" s="18">
        <v>146.0</v>
      </c>
      <c r="R657" s="18">
        <v>130.0</v>
      </c>
      <c r="S657" s="23" t="s">
        <v>37</v>
      </c>
      <c r="T657" s="23" t="s">
        <v>37</v>
      </c>
      <c r="U657" s="23" t="s">
        <v>37</v>
      </c>
      <c r="V657" s="23" t="s">
        <v>37</v>
      </c>
      <c r="W657" s="23" t="s">
        <v>37</v>
      </c>
      <c r="X657" s="23" t="s">
        <v>37</v>
      </c>
      <c r="Y657" s="23" t="s">
        <v>37</v>
      </c>
      <c r="Z657" s="19">
        <f t="shared" si="6"/>
        <v>632</v>
      </c>
      <c r="AA657" s="19" t="str">
        <f t="shared" si="19"/>
        <v/>
      </c>
      <c r="AB657" s="19" t="str">
        <f t="shared" si="8"/>
        <v/>
      </c>
      <c r="AC657" s="19">
        <f t="shared" si="20"/>
        <v>158</v>
      </c>
      <c r="AD657" s="19">
        <f t="shared" si="21"/>
        <v>35</v>
      </c>
      <c r="AE657" s="19" t="str">
        <f t="shared" si="22"/>
        <v>Нет моды</v>
      </c>
      <c r="AF657" s="19">
        <f t="shared" si="23"/>
        <v>130</v>
      </c>
      <c r="AG657" s="19">
        <f t="shared" si="24"/>
        <v>178</v>
      </c>
      <c r="AH657" s="20" t="str">
        <f t="shared" si="14"/>
        <v/>
      </c>
      <c r="AI657" s="24"/>
      <c r="AJ657" s="24"/>
      <c r="AK657" s="24"/>
      <c r="AL657" s="22">
        <f t="shared" si="25"/>
        <v>1</v>
      </c>
    </row>
    <row r="658" ht="12.75" customHeight="1">
      <c r="A658" s="13" t="s">
        <v>61</v>
      </c>
      <c r="B658" s="13" t="str">
        <f>IFERROR(__xludf.DUMMYFUNCTION("REGEXREPLACE(A658, ""\d"", """")"),"         Орловская область")</f>
        <v>         Орловская область</v>
      </c>
      <c r="C658" s="14" t="str">
        <f t="shared" si="15"/>
        <v>Орловская область</v>
      </c>
      <c r="D658" s="3">
        <f t="shared" si="16"/>
        <v>2</v>
      </c>
      <c r="E658" s="15" t="s">
        <v>47</v>
      </c>
      <c r="F658" s="13" t="str">
        <f>IFERROR(__xludf.DUMMYFUNCTION("REGEXEXTRACT(E658, ""[А-Яа-я].*"")"),"транспортные травмы всех видов")</f>
        <v>транспортные травмы всех видов</v>
      </c>
      <c r="G658" s="16">
        <f t="shared" si="17"/>
        <v>2</v>
      </c>
      <c r="H658" s="13" t="s">
        <v>28</v>
      </c>
      <c r="I658" s="13" t="str">
        <f>IFERROR(__xludf.DUMMYFUNCTION("REGEXREPLACE(H658, "".*\s"", """")"),"человек")</f>
        <v>человек</v>
      </c>
      <c r="J658" s="13" t="s">
        <v>29</v>
      </c>
      <c r="K658" s="17" t="str">
        <f>IFERROR(__xludf.DUMMYFUNCTION("REGEXREPLACE(J658, ""^[\d\s]+"", """")"),"значение показателя за год")</f>
        <v>значение показателя за год</v>
      </c>
      <c r="L658" s="16">
        <f t="shared" si="18"/>
        <v>2</v>
      </c>
      <c r="M658" s="13" t="s">
        <v>31</v>
      </c>
      <c r="N658" s="13" t="str">
        <f>IFERROR(__xludf.DUMMYFUNCTION("REGEXEXTRACT(M658, "" (.+)$"")"),"городское население")</f>
        <v>городское население</v>
      </c>
      <c r="O658" s="18">
        <v>101.0</v>
      </c>
      <c r="P658" s="18">
        <v>108.0</v>
      </c>
      <c r="Q658" s="18">
        <v>87.0</v>
      </c>
      <c r="R658" s="18">
        <v>64.0</v>
      </c>
      <c r="S658" s="23" t="s">
        <v>37</v>
      </c>
      <c r="T658" s="23" t="s">
        <v>37</v>
      </c>
      <c r="U658" s="23" t="s">
        <v>37</v>
      </c>
      <c r="V658" s="23" t="s">
        <v>37</v>
      </c>
      <c r="W658" s="23" t="s">
        <v>37</v>
      </c>
      <c r="X658" s="23" t="s">
        <v>37</v>
      </c>
      <c r="Y658" s="23" t="s">
        <v>37</v>
      </c>
      <c r="Z658" s="19" t="str">
        <f t="shared" si="6"/>
        <v/>
      </c>
      <c r="AA658" s="19">
        <f t="shared" si="19"/>
        <v>360</v>
      </c>
      <c r="AB658" s="19" t="str">
        <f t="shared" si="8"/>
        <v/>
      </c>
      <c r="AC658" s="19">
        <f t="shared" si="20"/>
        <v>90</v>
      </c>
      <c r="AD658" s="19">
        <f t="shared" si="21"/>
        <v>119</v>
      </c>
      <c r="AE658" s="19" t="str">
        <f t="shared" si="22"/>
        <v>Нет моды</v>
      </c>
      <c r="AF658" s="19">
        <f t="shared" si="23"/>
        <v>64</v>
      </c>
      <c r="AG658" s="19">
        <f t="shared" si="24"/>
        <v>108</v>
      </c>
      <c r="AH658" s="20" t="str">
        <f t="shared" si="14"/>
        <v/>
      </c>
      <c r="AI658" s="24"/>
      <c r="AJ658" s="24"/>
      <c r="AK658" s="24"/>
      <c r="AL658" s="22">
        <f t="shared" si="25"/>
        <v>1</v>
      </c>
    </row>
    <row r="659" ht="12.75" customHeight="1">
      <c r="A659" s="13" t="s">
        <v>61</v>
      </c>
      <c r="B659" s="13" t="str">
        <f>IFERROR(__xludf.DUMMYFUNCTION("REGEXREPLACE(A659, ""\d"", """")"),"         Орловская область")</f>
        <v>         Орловская область</v>
      </c>
      <c r="C659" s="14" t="str">
        <f t="shared" si="15"/>
        <v>Орловская область</v>
      </c>
      <c r="D659" s="3">
        <f t="shared" si="16"/>
        <v>2</v>
      </c>
      <c r="E659" s="15" t="s">
        <v>47</v>
      </c>
      <c r="F659" s="13" t="str">
        <f>IFERROR(__xludf.DUMMYFUNCTION("REGEXEXTRACT(E659, ""[А-Яа-я].*"")"),"транспортные травмы всех видов")</f>
        <v>транспортные травмы всех видов</v>
      </c>
      <c r="G659" s="16">
        <f t="shared" si="17"/>
        <v>2</v>
      </c>
      <c r="H659" s="13" t="s">
        <v>28</v>
      </c>
      <c r="I659" s="13" t="str">
        <f>IFERROR(__xludf.DUMMYFUNCTION("REGEXREPLACE(H659, "".*\s"", """")"),"человек")</f>
        <v>человек</v>
      </c>
      <c r="J659" s="13" t="s">
        <v>29</v>
      </c>
      <c r="K659" s="17" t="str">
        <f>IFERROR(__xludf.DUMMYFUNCTION("REGEXREPLACE(J659, ""^[\d\s]+"", """")"),"значение показателя за год")</f>
        <v>значение показателя за год</v>
      </c>
      <c r="L659" s="16">
        <f t="shared" si="18"/>
        <v>2</v>
      </c>
      <c r="M659" s="13" t="s">
        <v>32</v>
      </c>
      <c r="N659" s="13" t="str">
        <f>IFERROR(__xludf.DUMMYFUNCTION("REGEXEXTRACT(M659, "" (.+)$"")"),"сельское население")</f>
        <v>сельское население</v>
      </c>
      <c r="O659" s="18">
        <v>77.0</v>
      </c>
      <c r="P659" s="18">
        <v>70.0</v>
      </c>
      <c r="Q659" s="18">
        <v>59.0</v>
      </c>
      <c r="R659" s="18">
        <v>66.0</v>
      </c>
      <c r="S659" s="23" t="s">
        <v>37</v>
      </c>
      <c r="T659" s="23" t="s">
        <v>37</v>
      </c>
      <c r="U659" s="23" t="s">
        <v>37</v>
      </c>
      <c r="V659" s="23" t="s">
        <v>37</v>
      </c>
      <c r="W659" s="23" t="s">
        <v>37</v>
      </c>
      <c r="X659" s="23" t="s">
        <v>37</v>
      </c>
      <c r="Y659" s="23" t="s">
        <v>37</v>
      </c>
      <c r="Z659" s="19" t="str">
        <f t="shared" si="6"/>
        <v/>
      </c>
      <c r="AA659" s="19" t="str">
        <f t="shared" si="19"/>
        <v/>
      </c>
      <c r="AB659" s="19">
        <f t="shared" si="8"/>
        <v>272</v>
      </c>
      <c r="AC659" s="19">
        <f t="shared" si="20"/>
        <v>68</v>
      </c>
      <c r="AD659" s="19">
        <f t="shared" si="21"/>
        <v>73.5</v>
      </c>
      <c r="AE659" s="19" t="str">
        <f t="shared" si="22"/>
        <v>Нет моды</v>
      </c>
      <c r="AF659" s="19">
        <f t="shared" si="23"/>
        <v>59</v>
      </c>
      <c r="AG659" s="19">
        <f t="shared" si="24"/>
        <v>77</v>
      </c>
      <c r="AH659" s="20" t="str">
        <f t="shared" si="14"/>
        <v>Город: 57%; Село: 43%</v>
      </c>
      <c r="AI659" s="24"/>
      <c r="AJ659" s="24"/>
      <c r="AK659" s="24"/>
      <c r="AL659" s="22">
        <f t="shared" si="25"/>
        <v>1</v>
      </c>
    </row>
    <row r="660" ht="12.75" customHeight="1">
      <c r="A660" s="13" t="s">
        <v>61</v>
      </c>
      <c r="B660" s="13" t="str">
        <f>IFERROR(__xludf.DUMMYFUNCTION("REGEXREPLACE(A660, ""\d"", """")"),"         Орловская область")</f>
        <v>         Орловская область</v>
      </c>
      <c r="C660" s="14" t="str">
        <f t="shared" si="15"/>
        <v>Орловская область</v>
      </c>
      <c r="D660" s="3">
        <f t="shared" si="16"/>
        <v>2</v>
      </c>
      <c r="E660" s="15" t="s">
        <v>48</v>
      </c>
      <c r="F660" s="13" t="str">
        <f>IFERROR(__xludf.DUMMYFUNCTION("REGEXEXTRACT(E660, ""[А-Яа-я].*"")"),"Убийство")</f>
        <v>Убийство</v>
      </c>
      <c r="G660" s="16">
        <f t="shared" si="17"/>
        <v>2</v>
      </c>
      <c r="H660" s="13" t="s">
        <v>28</v>
      </c>
      <c r="I660" s="13" t="str">
        <f>IFERROR(__xludf.DUMMYFUNCTION("REGEXREPLACE(H660, "".*\s"", """")"),"человек")</f>
        <v>человек</v>
      </c>
      <c r="J660" s="13" t="s">
        <v>29</v>
      </c>
      <c r="K660" s="17" t="str">
        <f>IFERROR(__xludf.DUMMYFUNCTION("REGEXREPLACE(J660, ""^[\d\s]+"", """")"),"значение показателя за год")</f>
        <v>значение показателя за год</v>
      </c>
      <c r="L660" s="16">
        <f t="shared" si="18"/>
        <v>2</v>
      </c>
      <c r="M660" s="13" t="s">
        <v>30</v>
      </c>
      <c r="N660" s="13" t="str">
        <f>IFERROR(__xludf.DUMMYFUNCTION("REGEXEXTRACT(M660, "" (.+)$"")"),"все население")</f>
        <v>все население</v>
      </c>
      <c r="O660" s="18">
        <v>37.0</v>
      </c>
      <c r="P660" s="18">
        <v>35.0</v>
      </c>
      <c r="Q660" s="18">
        <v>34.0</v>
      </c>
      <c r="R660" s="18">
        <v>24.0</v>
      </c>
      <c r="S660" s="18">
        <v>32.0</v>
      </c>
      <c r="T660" s="18">
        <v>33.0</v>
      </c>
      <c r="U660" s="18">
        <v>30.0</v>
      </c>
      <c r="V660" s="18">
        <v>20.0</v>
      </c>
      <c r="W660" s="18">
        <v>21.0</v>
      </c>
      <c r="X660" s="18">
        <v>21.0</v>
      </c>
      <c r="Y660" s="18">
        <v>13.0</v>
      </c>
      <c r="Z660" s="19">
        <f t="shared" si="6"/>
        <v>300</v>
      </c>
      <c r="AA660" s="19" t="str">
        <f t="shared" si="19"/>
        <v/>
      </c>
      <c r="AB660" s="19" t="str">
        <f t="shared" si="8"/>
        <v/>
      </c>
      <c r="AC660" s="19">
        <f t="shared" si="20"/>
        <v>27.27272727</v>
      </c>
      <c r="AD660" s="19">
        <f t="shared" si="21"/>
        <v>33</v>
      </c>
      <c r="AE660" s="19" t="str">
        <f t="shared" si="22"/>
        <v>Нет моды</v>
      </c>
      <c r="AF660" s="19">
        <f t="shared" si="23"/>
        <v>13</v>
      </c>
      <c r="AG660" s="19">
        <f t="shared" si="24"/>
        <v>37</v>
      </c>
      <c r="AH660" s="20" t="str">
        <f t="shared" si="14"/>
        <v/>
      </c>
      <c r="AI660" s="21"/>
      <c r="AJ660" s="21"/>
      <c r="AK660" s="21"/>
      <c r="AL660" s="22">
        <f t="shared" si="25"/>
        <v>1</v>
      </c>
    </row>
    <row r="661" ht="12.75" customHeight="1">
      <c r="A661" s="13" t="s">
        <v>61</v>
      </c>
      <c r="B661" s="13" t="str">
        <f>IFERROR(__xludf.DUMMYFUNCTION("REGEXREPLACE(A661, ""\d"", """")"),"         Орловская область")</f>
        <v>         Орловская область</v>
      </c>
      <c r="C661" s="14" t="str">
        <f t="shared" si="15"/>
        <v>Орловская область</v>
      </c>
      <c r="D661" s="3">
        <f t="shared" si="16"/>
        <v>2</v>
      </c>
      <c r="E661" s="15" t="s">
        <v>48</v>
      </c>
      <c r="F661" s="13" t="str">
        <f>IFERROR(__xludf.DUMMYFUNCTION("REGEXEXTRACT(E661, ""[А-Яа-я].*"")"),"Убийство")</f>
        <v>Убийство</v>
      </c>
      <c r="G661" s="16">
        <f t="shared" si="17"/>
        <v>2</v>
      </c>
      <c r="H661" s="13" t="s">
        <v>28</v>
      </c>
      <c r="I661" s="13" t="str">
        <f>IFERROR(__xludf.DUMMYFUNCTION("REGEXREPLACE(H661, "".*\s"", """")"),"человек")</f>
        <v>человек</v>
      </c>
      <c r="J661" s="13" t="s">
        <v>29</v>
      </c>
      <c r="K661" s="17" t="str">
        <f>IFERROR(__xludf.DUMMYFUNCTION("REGEXREPLACE(J661, ""^[\d\s]+"", """")"),"значение показателя за год")</f>
        <v>значение показателя за год</v>
      </c>
      <c r="L661" s="16">
        <f t="shared" si="18"/>
        <v>2</v>
      </c>
      <c r="M661" s="13" t="s">
        <v>31</v>
      </c>
      <c r="N661" s="13" t="str">
        <f>IFERROR(__xludf.DUMMYFUNCTION("REGEXEXTRACT(M661, "" (.+)$"")"),"городское население")</f>
        <v>городское население</v>
      </c>
      <c r="O661" s="18">
        <v>18.0</v>
      </c>
      <c r="P661" s="18">
        <v>22.0</v>
      </c>
      <c r="Q661" s="18">
        <v>20.0</v>
      </c>
      <c r="R661" s="18">
        <v>18.0</v>
      </c>
      <c r="S661" s="18">
        <v>17.0</v>
      </c>
      <c r="T661" s="18">
        <v>18.0</v>
      </c>
      <c r="U661" s="18">
        <v>17.0</v>
      </c>
      <c r="V661" s="18">
        <v>15.0</v>
      </c>
      <c r="W661" s="18">
        <v>13.0</v>
      </c>
      <c r="X661" s="18">
        <v>16.0</v>
      </c>
      <c r="Y661" s="18">
        <v>5.0</v>
      </c>
      <c r="Z661" s="19" t="str">
        <f t="shared" si="6"/>
        <v/>
      </c>
      <c r="AA661" s="19">
        <f t="shared" si="19"/>
        <v>179</v>
      </c>
      <c r="AB661" s="19" t="str">
        <f t="shared" si="8"/>
        <v/>
      </c>
      <c r="AC661" s="19">
        <f t="shared" si="20"/>
        <v>16.27272727</v>
      </c>
      <c r="AD661" s="19">
        <f t="shared" si="21"/>
        <v>20</v>
      </c>
      <c r="AE661" s="19" t="str">
        <f t="shared" si="22"/>
        <v>Нет моды</v>
      </c>
      <c r="AF661" s="19">
        <f t="shared" si="23"/>
        <v>5</v>
      </c>
      <c r="AG661" s="19">
        <f t="shared" si="24"/>
        <v>22</v>
      </c>
      <c r="AH661" s="20" t="str">
        <f t="shared" si="14"/>
        <v/>
      </c>
      <c r="AI661" s="21"/>
      <c r="AJ661" s="21"/>
      <c r="AK661" s="21"/>
      <c r="AL661" s="22">
        <f t="shared" si="25"/>
        <v>1</v>
      </c>
    </row>
    <row r="662" ht="12.75" customHeight="1">
      <c r="A662" s="13" t="s">
        <v>61</v>
      </c>
      <c r="B662" s="13" t="str">
        <f>IFERROR(__xludf.DUMMYFUNCTION("REGEXREPLACE(A662, ""\d"", """")"),"         Орловская область")</f>
        <v>         Орловская область</v>
      </c>
      <c r="C662" s="14" t="str">
        <f t="shared" si="15"/>
        <v>Орловская область</v>
      </c>
      <c r="D662" s="3">
        <f t="shared" si="16"/>
        <v>2</v>
      </c>
      <c r="E662" s="15" t="s">
        <v>48</v>
      </c>
      <c r="F662" s="13" t="str">
        <f>IFERROR(__xludf.DUMMYFUNCTION("REGEXEXTRACT(E662, ""[А-Яа-я].*"")"),"Убийство")</f>
        <v>Убийство</v>
      </c>
      <c r="G662" s="16">
        <f t="shared" si="17"/>
        <v>2</v>
      </c>
      <c r="H662" s="13" t="s">
        <v>28</v>
      </c>
      <c r="I662" s="13" t="str">
        <f>IFERROR(__xludf.DUMMYFUNCTION("REGEXREPLACE(H662, "".*\s"", """")"),"человек")</f>
        <v>человек</v>
      </c>
      <c r="J662" s="13" t="s">
        <v>29</v>
      </c>
      <c r="K662" s="17" t="str">
        <f>IFERROR(__xludf.DUMMYFUNCTION("REGEXREPLACE(J662, ""^[\d\s]+"", """")"),"значение показателя за год")</f>
        <v>значение показателя за год</v>
      </c>
      <c r="L662" s="16">
        <f t="shared" si="18"/>
        <v>2</v>
      </c>
      <c r="M662" s="13" t="s">
        <v>32</v>
      </c>
      <c r="N662" s="13" t="str">
        <f>IFERROR(__xludf.DUMMYFUNCTION("REGEXEXTRACT(M662, "" (.+)$"")"),"сельское население")</f>
        <v>сельское население</v>
      </c>
      <c r="O662" s="18">
        <v>19.0</v>
      </c>
      <c r="P662" s="18">
        <v>13.0</v>
      </c>
      <c r="Q662" s="18">
        <v>14.0</v>
      </c>
      <c r="R662" s="18">
        <v>6.0</v>
      </c>
      <c r="S662" s="18">
        <v>15.0</v>
      </c>
      <c r="T662" s="18">
        <v>15.0</v>
      </c>
      <c r="U662" s="18">
        <v>13.0</v>
      </c>
      <c r="V662" s="18">
        <v>5.0</v>
      </c>
      <c r="W662" s="18">
        <v>8.0</v>
      </c>
      <c r="X662" s="18">
        <v>5.0</v>
      </c>
      <c r="Y662" s="18">
        <v>8.0</v>
      </c>
      <c r="Z662" s="19" t="str">
        <f t="shared" si="6"/>
        <v/>
      </c>
      <c r="AA662" s="19" t="str">
        <f t="shared" si="19"/>
        <v/>
      </c>
      <c r="AB662" s="19">
        <f t="shared" si="8"/>
        <v>121</v>
      </c>
      <c r="AC662" s="19">
        <f t="shared" si="20"/>
        <v>11</v>
      </c>
      <c r="AD662" s="19">
        <f t="shared" si="21"/>
        <v>15</v>
      </c>
      <c r="AE662" s="19" t="str">
        <f t="shared" si="22"/>
        <v>Нет моды</v>
      </c>
      <c r="AF662" s="19">
        <f t="shared" si="23"/>
        <v>5</v>
      </c>
      <c r="AG662" s="19">
        <f t="shared" si="24"/>
        <v>19</v>
      </c>
      <c r="AH662" s="20" t="str">
        <f t="shared" si="14"/>
        <v>Город: 60%; Село: 40%</v>
      </c>
      <c r="AI662" s="21"/>
      <c r="AJ662" s="21"/>
      <c r="AK662" s="21"/>
      <c r="AL662" s="22">
        <f t="shared" si="25"/>
        <v>1</v>
      </c>
    </row>
    <row r="663" ht="12.75" customHeight="1">
      <c r="A663" s="13" t="s">
        <v>61</v>
      </c>
      <c r="B663" s="13" t="str">
        <f>IFERROR(__xludf.DUMMYFUNCTION("REGEXREPLACE(A663, ""\d"", """")"),"         Орловская область")</f>
        <v>         Орловская область</v>
      </c>
      <c r="C663" s="14" t="str">
        <f t="shared" si="15"/>
        <v>Орловская область</v>
      </c>
      <c r="D663" s="3">
        <f t="shared" si="16"/>
        <v>2</v>
      </c>
      <c r="E663" s="15" t="s">
        <v>49</v>
      </c>
      <c r="F663" s="13" t="str">
        <f>IFERROR(__xludf.DUMMYFUNCTION("REGEXEXTRACT(E663, ""[А-Яа-я].*"")"),"Цереброваскулярные болезни")</f>
        <v>Цереброваскулярные болезни</v>
      </c>
      <c r="G663" s="16">
        <f t="shared" si="17"/>
        <v>2</v>
      </c>
      <c r="H663" s="13" t="s">
        <v>28</v>
      </c>
      <c r="I663" s="13" t="str">
        <f>IFERROR(__xludf.DUMMYFUNCTION("REGEXREPLACE(H663, "".*\s"", """")"),"человек")</f>
        <v>человек</v>
      </c>
      <c r="J663" s="13" t="s">
        <v>29</v>
      </c>
      <c r="K663" s="17" t="str">
        <f>IFERROR(__xludf.DUMMYFUNCTION("REGEXREPLACE(J663, ""^[\d\s]+"", """")"),"значение показателя за год")</f>
        <v>значение показателя за год</v>
      </c>
      <c r="L663" s="16">
        <f t="shared" si="18"/>
        <v>2</v>
      </c>
      <c r="M663" s="13" t="s">
        <v>30</v>
      </c>
      <c r="N663" s="13" t="str">
        <f>IFERROR(__xludf.DUMMYFUNCTION("REGEXEXTRACT(M663, "" (.+)$"")"),"все население")</f>
        <v>все население</v>
      </c>
      <c r="O663" s="18">
        <v>1493.0</v>
      </c>
      <c r="P663" s="18">
        <v>1460.0</v>
      </c>
      <c r="Q663" s="18">
        <v>1345.0</v>
      </c>
      <c r="R663" s="18">
        <v>1371.0</v>
      </c>
      <c r="S663" s="18">
        <v>1361.0</v>
      </c>
      <c r="T663" s="18">
        <v>1325.0</v>
      </c>
      <c r="U663" s="18">
        <v>1210.0</v>
      </c>
      <c r="V663" s="18">
        <v>1161.0</v>
      </c>
      <c r="W663" s="18">
        <v>1126.0</v>
      </c>
      <c r="X663" s="18">
        <v>1094.0</v>
      </c>
      <c r="Y663" s="18">
        <v>1171.0</v>
      </c>
      <c r="Z663" s="19">
        <f t="shared" si="6"/>
        <v>14117</v>
      </c>
      <c r="AA663" s="19" t="str">
        <f t="shared" si="19"/>
        <v/>
      </c>
      <c r="AB663" s="19" t="str">
        <f t="shared" si="8"/>
        <v/>
      </c>
      <c r="AC663" s="19">
        <f t="shared" si="20"/>
        <v>1283.363636</v>
      </c>
      <c r="AD663" s="19">
        <f t="shared" si="21"/>
        <v>556.5</v>
      </c>
      <c r="AE663" s="19" t="str">
        <f t="shared" si="22"/>
        <v>Нет моды</v>
      </c>
      <c r="AF663" s="19">
        <f t="shared" si="23"/>
        <v>1094</v>
      </c>
      <c r="AG663" s="19">
        <f t="shared" si="24"/>
        <v>1493</v>
      </c>
      <c r="AH663" s="20" t="str">
        <f t="shared" si="14"/>
        <v/>
      </c>
      <c r="AI663" s="21"/>
      <c r="AJ663" s="21"/>
      <c r="AK663" s="21"/>
      <c r="AL663" s="22">
        <f t="shared" si="25"/>
        <v>1</v>
      </c>
    </row>
    <row r="664" ht="12.75" customHeight="1">
      <c r="A664" s="13" t="s">
        <v>61</v>
      </c>
      <c r="B664" s="13" t="str">
        <f>IFERROR(__xludf.DUMMYFUNCTION("REGEXREPLACE(A664, ""\d"", """")"),"         Орловская область")</f>
        <v>         Орловская область</v>
      </c>
      <c r="C664" s="14" t="str">
        <f t="shared" si="15"/>
        <v>Орловская область</v>
      </c>
      <c r="D664" s="3">
        <f t="shared" si="16"/>
        <v>2</v>
      </c>
      <c r="E664" s="15" t="s">
        <v>49</v>
      </c>
      <c r="F664" s="13" t="str">
        <f>IFERROR(__xludf.DUMMYFUNCTION("REGEXEXTRACT(E664, ""[А-Яа-я].*"")"),"Цереброваскулярные болезни")</f>
        <v>Цереброваскулярные болезни</v>
      </c>
      <c r="G664" s="16">
        <f t="shared" si="17"/>
        <v>2</v>
      </c>
      <c r="H664" s="13" t="s">
        <v>28</v>
      </c>
      <c r="I664" s="13" t="str">
        <f>IFERROR(__xludf.DUMMYFUNCTION("REGEXREPLACE(H664, "".*\s"", """")"),"человек")</f>
        <v>человек</v>
      </c>
      <c r="J664" s="13" t="s">
        <v>29</v>
      </c>
      <c r="K664" s="17" t="str">
        <f>IFERROR(__xludf.DUMMYFUNCTION("REGEXREPLACE(J664, ""^[\d\s]+"", """")"),"значение показателя за год")</f>
        <v>значение показателя за год</v>
      </c>
      <c r="L664" s="16">
        <f t="shared" si="18"/>
        <v>2</v>
      </c>
      <c r="M664" s="13" t="s">
        <v>31</v>
      </c>
      <c r="N664" s="13" t="str">
        <f>IFERROR(__xludf.DUMMYFUNCTION("REGEXEXTRACT(M664, "" (.+)$"")"),"городское население")</f>
        <v>городское население</v>
      </c>
      <c r="O664" s="18">
        <v>856.0</v>
      </c>
      <c r="P664" s="18">
        <v>864.0</v>
      </c>
      <c r="Q664" s="18">
        <v>781.0</v>
      </c>
      <c r="R664" s="18">
        <v>806.0</v>
      </c>
      <c r="S664" s="18">
        <v>850.0</v>
      </c>
      <c r="T664" s="18">
        <v>813.0</v>
      </c>
      <c r="U664" s="18">
        <v>755.0</v>
      </c>
      <c r="V664" s="18">
        <v>735.0</v>
      </c>
      <c r="W664" s="18">
        <v>739.0</v>
      </c>
      <c r="X664" s="18">
        <v>683.0</v>
      </c>
      <c r="Y664" s="18">
        <v>737.0</v>
      </c>
      <c r="Z664" s="19" t="str">
        <f t="shared" si="6"/>
        <v/>
      </c>
      <c r="AA664" s="19">
        <f t="shared" si="19"/>
        <v>8619</v>
      </c>
      <c r="AB664" s="19" t="str">
        <f t="shared" si="8"/>
        <v/>
      </c>
      <c r="AC664" s="19">
        <f t="shared" si="20"/>
        <v>783.5454545</v>
      </c>
      <c r="AD664" s="19">
        <f t="shared" si="21"/>
        <v>979</v>
      </c>
      <c r="AE664" s="19" t="str">
        <f t="shared" si="22"/>
        <v>Нет моды</v>
      </c>
      <c r="AF664" s="19">
        <f t="shared" si="23"/>
        <v>683</v>
      </c>
      <c r="AG664" s="19">
        <f t="shared" si="24"/>
        <v>864</v>
      </c>
      <c r="AH664" s="20" t="str">
        <f t="shared" si="14"/>
        <v/>
      </c>
      <c r="AI664" s="21"/>
      <c r="AJ664" s="21"/>
      <c r="AK664" s="21"/>
      <c r="AL664" s="22">
        <f t="shared" si="25"/>
        <v>1</v>
      </c>
    </row>
    <row r="665" ht="12.75" customHeight="1">
      <c r="A665" s="13" t="s">
        <v>61</v>
      </c>
      <c r="B665" s="13" t="str">
        <f>IFERROR(__xludf.DUMMYFUNCTION("REGEXREPLACE(A665, ""\d"", """")"),"         Орловская область")</f>
        <v>         Орловская область</v>
      </c>
      <c r="C665" s="14" t="str">
        <f t="shared" si="15"/>
        <v>Орловская область</v>
      </c>
      <c r="D665" s="3">
        <f t="shared" si="16"/>
        <v>2</v>
      </c>
      <c r="E665" s="15" t="s">
        <v>49</v>
      </c>
      <c r="F665" s="13" t="str">
        <f>IFERROR(__xludf.DUMMYFUNCTION("REGEXEXTRACT(E665, ""[А-Яа-я].*"")"),"Цереброваскулярные болезни")</f>
        <v>Цереброваскулярные болезни</v>
      </c>
      <c r="G665" s="16">
        <f t="shared" si="17"/>
        <v>2</v>
      </c>
      <c r="H665" s="13" t="s">
        <v>28</v>
      </c>
      <c r="I665" s="13" t="str">
        <f>IFERROR(__xludf.DUMMYFUNCTION("REGEXREPLACE(H665, "".*\s"", """")"),"человек")</f>
        <v>человек</v>
      </c>
      <c r="J665" s="13" t="s">
        <v>29</v>
      </c>
      <c r="K665" s="17" t="str">
        <f>IFERROR(__xludf.DUMMYFUNCTION("REGEXREPLACE(J665, ""^[\d\s]+"", """")"),"значение показателя за год")</f>
        <v>значение показателя за год</v>
      </c>
      <c r="L665" s="16">
        <f t="shared" si="18"/>
        <v>2</v>
      </c>
      <c r="M665" s="13" t="s">
        <v>32</v>
      </c>
      <c r="N665" s="13" t="str">
        <f>IFERROR(__xludf.DUMMYFUNCTION("REGEXEXTRACT(M665, "" (.+)$"")"),"сельское население")</f>
        <v>сельское население</v>
      </c>
      <c r="O665" s="18">
        <v>637.0</v>
      </c>
      <c r="P665" s="18">
        <v>596.0</v>
      </c>
      <c r="Q665" s="18">
        <v>564.0</v>
      </c>
      <c r="R665" s="18">
        <v>565.0</v>
      </c>
      <c r="S665" s="18">
        <v>511.0</v>
      </c>
      <c r="T665" s="18">
        <v>512.0</v>
      </c>
      <c r="U665" s="18">
        <v>455.0</v>
      </c>
      <c r="V665" s="18">
        <v>426.0</v>
      </c>
      <c r="W665" s="18">
        <v>387.0</v>
      </c>
      <c r="X665" s="18">
        <v>411.0</v>
      </c>
      <c r="Y665" s="18">
        <v>434.0</v>
      </c>
      <c r="Z665" s="19" t="str">
        <f t="shared" si="6"/>
        <v/>
      </c>
      <c r="AA665" s="19" t="str">
        <f t="shared" si="19"/>
        <v/>
      </c>
      <c r="AB665" s="19">
        <f t="shared" si="8"/>
        <v>5498</v>
      </c>
      <c r="AC665" s="19">
        <f t="shared" si="20"/>
        <v>499.8181818</v>
      </c>
      <c r="AD665" s="19">
        <f t="shared" si="21"/>
        <v>660</v>
      </c>
      <c r="AE665" s="19" t="str">
        <f t="shared" si="22"/>
        <v>Нет моды</v>
      </c>
      <c r="AF665" s="19">
        <f t="shared" si="23"/>
        <v>387</v>
      </c>
      <c r="AG665" s="19">
        <f t="shared" si="24"/>
        <v>637</v>
      </c>
      <c r="AH665" s="20" t="str">
        <f t="shared" si="14"/>
        <v>Город: 61%; Село: 39%</v>
      </c>
      <c r="AI665" s="21"/>
      <c r="AJ665" s="21"/>
      <c r="AK665" s="21"/>
      <c r="AL665" s="22">
        <f t="shared" si="25"/>
        <v>1</v>
      </c>
    </row>
    <row r="666" ht="12.75" customHeight="1">
      <c r="A666" s="13" t="s">
        <v>62</v>
      </c>
      <c r="B666" s="13" t="str">
        <f>IFERROR(__xludf.DUMMYFUNCTION("REGEXREPLACE(A666, ""\d"", """")"),"         Рязанская область")</f>
        <v>         Рязанская область</v>
      </c>
      <c r="C666" s="14" t="str">
        <f t="shared" si="15"/>
        <v>Рязанская область</v>
      </c>
      <c r="D666" s="3">
        <f t="shared" si="16"/>
        <v>2</v>
      </c>
      <c r="E666" s="15" t="s">
        <v>27</v>
      </c>
      <c r="F666" s="13" t="str">
        <f>IFERROR(__xludf.DUMMYFUNCTION("REGEXEXTRACT(E666, ""[А-Яа-я].*"")"),"Болезни органов дыхания")</f>
        <v>Болезни органов дыхания</v>
      </c>
      <c r="G666" s="16">
        <f t="shared" si="17"/>
        <v>2</v>
      </c>
      <c r="H666" s="13" t="s">
        <v>28</v>
      </c>
      <c r="I666" s="13" t="str">
        <f>IFERROR(__xludf.DUMMYFUNCTION("REGEXREPLACE(H666, "".*\s"", """")"),"человек")</f>
        <v>человек</v>
      </c>
      <c r="J666" s="13" t="s">
        <v>29</v>
      </c>
      <c r="K666" s="17" t="str">
        <f>IFERROR(__xludf.DUMMYFUNCTION("REGEXREPLACE(J666, ""^[\d\s]+"", """")"),"значение показателя за год")</f>
        <v>значение показателя за год</v>
      </c>
      <c r="L666" s="16">
        <f t="shared" si="18"/>
        <v>2</v>
      </c>
      <c r="M666" s="13" t="s">
        <v>30</v>
      </c>
      <c r="N666" s="13" t="str">
        <f>IFERROR(__xludf.DUMMYFUNCTION("REGEXEXTRACT(M666, "" (.+)$"")"),"все население")</f>
        <v>все население</v>
      </c>
      <c r="O666" s="18">
        <v>750.0</v>
      </c>
      <c r="P666" s="18">
        <v>913.0</v>
      </c>
      <c r="Q666" s="18">
        <v>850.0</v>
      </c>
      <c r="R666" s="18">
        <v>1238.0</v>
      </c>
      <c r="S666" s="18">
        <v>757.0</v>
      </c>
      <c r="T666" s="18">
        <v>723.0</v>
      </c>
      <c r="U666" s="18">
        <v>611.0</v>
      </c>
      <c r="V666" s="18">
        <v>1179.0</v>
      </c>
      <c r="W666" s="18">
        <v>1589.0</v>
      </c>
      <c r="X666" s="18">
        <v>1343.0</v>
      </c>
      <c r="Y666" s="18">
        <v>1072.0</v>
      </c>
      <c r="Z666" s="19">
        <f t="shared" si="6"/>
        <v>11025</v>
      </c>
      <c r="AA666" s="19" t="str">
        <f t="shared" si="19"/>
        <v/>
      </c>
      <c r="AB666" s="19" t="str">
        <f t="shared" si="8"/>
        <v/>
      </c>
      <c r="AC666" s="19">
        <f t="shared" si="20"/>
        <v>1002.272727</v>
      </c>
      <c r="AD666" s="19">
        <f t="shared" si="21"/>
        <v>624</v>
      </c>
      <c r="AE666" s="19" t="str">
        <f t="shared" si="22"/>
        <v>Нет моды</v>
      </c>
      <c r="AF666" s="19">
        <f t="shared" si="23"/>
        <v>611</v>
      </c>
      <c r="AG666" s="19">
        <f t="shared" si="24"/>
        <v>1589</v>
      </c>
      <c r="AH666" s="20" t="str">
        <f t="shared" si="14"/>
        <v/>
      </c>
      <c r="AI666" s="21"/>
      <c r="AJ666" s="21"/>
      <c r="AK666" s="21"/>
      <c r="AL666" s="22">
        <f t="shared" si="25"/>
        <v>1</v>
      </c>
    </row>
    <row r="667" ht="12.75" customHeight="1">
      <c r="A667" s="13" t="s">
        <v>62</v>
      </c>
      <c r="B667" s="13" t="str">
        <f>IFERROR(__xludf.DUMMYFUNCTION("REGEXREPLACE(A667, ""\d"", """")"),"         Рязанская область")</f>
        <v>         Рязанская область</v>
      </c>
      <c r="C667" s="14" t="str">
        <f t="shared" si="15"/>
        <v>Рязанская область</v>
      </c>
      <c r="D667" s="3">
        <f t="shared" si="16"/>
        <v>2</v>
      </c>
      <c r="E667" s="15" t="s">
        <v>27</v>
      </c>
      <c r="F667" s="13" t="str">
        <f>IFERROR(__xludf.DUMMYFUNCTION("REGEXEXTRACT(E667, ""[А-Яа-я].*"")"),"Болезни органов дыхания")</f>
        <v>Болезни органов дыхания</v>
      </c>
      <c r="G667" s="16">
        <f t="shared" si="17"/>
        <v>2</v>
      </c>
      <c r="H667" s="13" t="s">
        <v>28</v>
      </c>
      <c r="I667" s="13" t="str">
        <f>IFERROR(__xludf.DUMMYFUNCTION("REGEXREPLACE(H667, "".*\s"", """")"),"человек")</f>
        <v>человек</v>
      </c>
      <c r="J667" s="13" t="s">
        <v>29</v>
      </c>
      <c r="K667" s="17" t="str">
        <f>IFERROR(__xludf.DUMMYFUNCTION("REGEXREPLACE(J667, ""^[\d\s]+"", """")"),"значение показателя за год")</f>
        <v>значение показателя за год</v>
      </c>
      <c r="L667" s="16">
        <f t="shared" si="18"/>
        <v>2</v>
      </c>
      <c r="M667" s="13" t="s">
        <v>31</v>
      </c>
      <c r="N667" s="13" t="str">
        <f>IFERROR(__xludf.DUMMYFUNCTION("REGEXEXTRACT(M667, "" (.+)$"")"),"городское население")</f>
        <v>городское население</v>
      </c>
      <c r="O667" s="18">
        <v>462.0</v>
      </c>
      <c r="P667" s="18">
        <v>528.0</v>
      </c>
      <c r="Q667" s="18">
        <v>474.0</v>
      </c>
      <c r="R667" s="18">
        <v>762.0</v>
      </c>
      <c r="S667" s="18">
        <v>445.0</v>
      </c>
      <c r="T667" s="18">
        <v>444.0</v>
      </c>
      <c r="U667" s="18">
        <v>374.0</v>
      </c>
      <c r="V667" s="18">
        <v>829.0</v>
      </c>
      <c r="W667" s="18">
        <v>1094.0</v>
      </c>
      <c r="X667" s="18">
        <v>907.0</v>
      </c>
      <c r="Y667" s="18">
        <v>710.0</v>
      </c>
      <c r="Z667" s="19" t="str">
        <f t="shared" si="6"/>
        <v/>
      </c>
      <c r="AA667" s="19">
        <f t="shared" si="19"/>
        <v>7029</v>
      </c>
      <c r="AB667" s="19" t="str">
        <f t="shared" si="8"/>
        <v/>
      </c>
      <c r="AC667" s="19">
        <f t="shared" si="20"/>
        <v>639</v>
      </c>
      <c r="AD667" s="19">
        <f t="shared" si="21"/>
        <v>759.5</v>
      </c>
      <c r="AE667" s="19" t="str">
        <f t="shared" si="22"/>
        <v>Нет моды</v>
      </c>
      <c r="AF667" s="19">
        <f t="shared" si="23"/>
        <v>374</v>
      </c>
      <c r="AG667" s="19">
        <f t="shared" si="24"/>
        <v>1094</v>
      </c>
      <c r="AH667" s="20" t="str">
        <f t="shared" si="14"/>
        <v/>
      </c>
      <c r="AI667" s="21"/>
      <c r="AJ667" s="21"/>
      <c r="AK667" s="21"/>
      <c r="AL667" s="22">
        <f t="shared" si="25"/>
        <v>1</v>
      </c>
    </row>
    <row r="668" ht="12.75" customHeight="1">
      <c r="A668" s="13" t="s">
        <v>62</v>
      </c>
      <c r="B668" s="13" t="str">
        <f>IFERROR(__xludf.DUMMYFUNCTION("REGEXREPLACE(A668, ""\d"", """")"),"         Рязанская область")</f>
        <v>         Рязанская область</v>
      </c>
      <c r="C668" s="14" t="str">
        <f t="shared" si="15"/>
        <v>Рязанская область</v>
      </c>
      <c r="D668" s="3">
        <f t="shared" si="16"/>
        <v>2</v>
      </c>
      <c r="E668" s="15" t="s">
        <v>27</v>
      </c>
      <c r="F668" s="13" t="str">
        <f>IFERROR(__xludf.DUMMYFUNCTION("REGEXEXTRACT(E668, ""[А-Яа-я].*"")"),"Болезни органов дыхания")</f>
        <v>Болезни органов дыхания</v>
      </c>
      <c r="G668" s="16">
        <f t="shared" si="17"/>
        <v>2</v>
      </c>
      <c r="H668" s="13" t="s">
        <v>28</v>
      </c>
      <c r="I668" s="13" t="str">
        <f>IFERROR(__xludf.DUMMYFUNCTION("REGEXREPLACE(H668, "".*\s"", """")"),"человек")</f>
        <v>человек</v>
      </c>
      <c r="J668" s="13" t="s">
        <v>29</v>
      </c>
      <c r="K668" s="17" t="str">
        <f>IFERROR(__xludf.DUMMYFUNCTION("REGEXREPLACE(J668, ""^[\d\s]+"", """")"),"значение показателя за год")</f>
        <v>значение показателя за год</v>
      </c>
      <c r="L668" s="16">
        <f t="shared" si="18"/>
        <v>2</v>
      </c>
      <c r="M668" s="13" t="s">
        <v>32</v>
      </c>
      <c r="N668" s="13" t="str">
        <f>IFERROR(__xludf.DUMMYFUNCTION("REGEXEXTRACT(M668, "" (.+)$"")"),"сельское население")</f>
        <v>сельское население</v>
      </c>
      <c r="O668" s="18">
        <v>288.0</v>
      </c>
      <c r="P668" s="18">
        <v>385.0</v>
      </c>
      <c r="Q668" s="18">
        <v>376.0</v>
      </c>
      <c r="R668" s="18">
        <v>476.0</v>
      </c>
      <c r="S668" s="18">
        <v>312.0</v>
      </c>
      <c r="T668" s="18">
        <v>279.0</v>
      </c>
      <c r="U668" s="18">
        <v>237.0</v>
      </c>
      <c r="V668" s="18">
        <v>350.0</v>
      </c>
      <c r="W668" s="18">
        <v>495.0</v>
      </c>
      <c r="X668" s="18">
        <v>436.0</v>
      </c>
      <c r="Y668" s="18">
        <v>362.0</v>
      </c>
      <c r="Z668" s="19" t="str">
        <f t="shared" si="6"/>
        <v/>
      </c>
      <c r="AA668" s="19" t="str">
        <f t="shared" si="19"/>
        <v/>
      </c>
      <c r="AB668" s="19">
        <f t="shared" si="8"/>
        <v>3996</v>
      </c>
      <c r="AC668" s="19">
        <f t="shared" si="20"/>
        <v>363.2727273</v>
      </c>
      <c r="AD668" s="19">
        <f t="shared" si="21"/>
        <v>444.5</v>
      </c>
      <c r="AE668" s="19" t="str">
        <f t="shared" si="22"/>
        <v>Нет моды</v>
      </c>
      <c r="AF668" s="19">
        <f t="shared" si="23"/>
        <v>237</v>
      </c>
      <c r="AG668" s="19">
        <f t="shared" si="24"/>
        <v>495</v>
      </c>
      <c r="AH668" s="20" t="str">
        <f t="shared" si="14"/>
        <v>Город: 64%; Село: 36%</v>
      </c>
      <c r="AI668" s="21"/>
      <c r="AJ668" s="21"/>
      <c r="AK668" s="21"/>
      <c r="AL668" s="22">
        <f t="shared" si="25"/>
        <v>1</v>
      </c>
    </row>
    <row r="669" ht="12.75" customHeight="1">
      <c r="A669" s="13" t="s">
        <v>62</v>
      </c>
      <c r="B669" s="13" t="str">
        <f>IFERROR(__xludf.DUMMYFUNCTION("REGEXREPLACE(A669, ""\d"", """")"),"         Рязанская область")</f>
        <v>         Рязанская область</v>
      </c>
      <c r="C669" s="14" t="str">
        <f t="shared" si="15"/>
        <v>Рязанская область</v>
      </c>
      <c r="D669" s="3">
        <f t="shared" si="16"/>
        <v>2</v>
      </c>
      <c r="E669" s="15" t="s">
        <v>33</v>
      </c>
      <c r="F669" s="13" t="str">
        <f>IFERROR(__xludf.DUMMYFUNCTION("REGEXEXTRACT(E669, ""[А-Яа-я].*"")"),"Болезни органов пищеварения")</f>
        <v>Болезни органов пищеварения</v>
      </c>
      <c r="G669" s="16">
        <f t="shared" si="17"/>
        <v>2</v>
      </c>
      <c r="H669" s="13" t="s">
        <v>28</v>
      </c>
      <c r="I669" s="13" t="str">
        <f>IFERROR(__xludf.DUMMYFUNCTION("REGEXREPLACE(H669, "".*\s"", """")"),"человек")</f>
        <v>человек</v>
      </c>
      <c r="J669" s="13" t="s">
        <v>29</v>
      </c>
      <c r="K669" s="17" t="str">
        <f>IFERROR(__xludf.DUMMYFUNCTION("REGEXREPLACE(J669, ""^[\d\s]+"", """")"),"значение показателя за год")</f>
        <v>значение показателя за год</v>
      </c>
      <c r="L669" s="16">
        <f t="shared" si="18"/>
        <v>2</v>
      </c>
      <c r="M669" s="13" t="s">
        <v>30</v>
      </c>
      <c r="N669" s="13" t="str">
        <f>IFERROR(__xludf.DUMMYFUNCTION("REGEXEXTRACT(M669, "" (.+)$"")"),"все население")</f>
        <v>все население</v>
      </c>
      <c r="O669" s="18">
        <v>713.0</v>
      </c>
      <c r="P669" s="18">
        <v>835.0</v>
      </c>
      <c r="Q669" s="18">
        <v>877.0</v>
      </c>
      <c r="R669" s="18">
        <v>944.0</v>
      </c>
      <c r="S669" s="18">
        <v>872.0</v>
      </c>
      <c r="T669" s="18">
        <v>866.0</v>
      </c>
      <c r="U669" s="18">
        <v>930.0</v>
      </c>
      <c r="V669" s="18">
        <v>1059.0</v>
      </c>
      <c r="W669" s="18">
        <v>1023.0</v>
      </c>
      <c r="X669" s="18">
        <v>1018.0</v>
      </c>
      <c r="Y669" s="18">
        <v>966.0</v>
      </c>
      <c r="Z669" s="19">
        <f t="shared" si="6"/>
        <v>10103</v>
      </c>
      <c r="AA669" s="19" t="str">
        <f t="shared" si="19"/>
        <v/>
      </c>
      <c r="AB669" s="19" t="str">
        <f t="shared" si="8"/>
        <v/>
      </c>
      <c r="AC669" s="19">
        <f t="shared" si="20"/>
        <v>918.4545455</v>
      </c>
      <c r="AD669" s="19">
        <f t="shared" si="21"/>
        <v>604</v>
      </c>
      <c r="AE669" s="19" t="str">
        <f t="shared" si="22"/>
        <v>Нет моды</v>
      </c>
      <c r="AF669" s="19">
        <f t="shared" si="23"/>
        <v>713</v>
      </c>
      <c r="AG669" s="19">
        <f t="shared" si="24"/>
        <v>1059</v>
      </c>
      <c r="AH669" s="20" t="str">
        <f t="shared" si="14"/>
        <v/>
      </c>
      <c r="AI669" s="21"/>
      <c r="AJ669" s="21"/>
      <c r="AK669" s="21"/>
      <c r="AL669" s="22">
        <f t="shared" si="25"/>
        <v>1</v>
      </c>
    </row>
    <row r="670" ht="12.75" customHeight="1">
      <c r="A670" s="13" t="s">
        <v>62</v>
      </c>
      <c r="B670" s="13" t="str">
        <f>IFERROR(__xludf.DUMMYFUNCTION("REGEXREPLACE(A670, ""\d"", """")"),"         Рязанская область")</f>
        <v>         Рязанская область</v>
      </c>
      <c r="C670" s="14" t="str">
        <f t="shared" si="15"/>
        <v>Рязанская область</v>
      </c>
      <c r="D670" s="3">
        <f t="shared" si="16"/>
        <v>2</v>
      </c>
      <c r="E670" s="15" t="s">
        <v>33</v>
      </c>
      <c r="F670" s="13" t="str">
        <f>IFERROR(__xludf.DUMMYFUNCTION("REGEXEXTRACT(E670, ""[А-Яа-я].*"")"),"Болезни органов пищеварения")</f>
        <v>Болезни органов пищеварения</v>
      </c>
      <c r="G670" s="16">
        <f t="shared" si="17"/>
        <v>2</v>
      </c>
      <c r="H670" s="13" t="s">
        <v>28</v>
      </c>
      <c r="I670" s="13" t="str">
        <f>IFERROR(__xludf.DUMMYFUNCTION("REGEXREPLACE(H670, "".*\s"", """")"),"человек")</f>
        <v>человек</v>
      </c>
      <c r="J670" s="13" t="s">
        <v>29</v>
      </c>
      <c r="K670" s="17" t="str">
        <f>IFERROR(__xludf.DUMMYFUNCTION("REGEXREPLACE(J670, ""^[\d\s]+"", """")"),"значение показателя за год")</f>
        <v>значение показателя за год</v>
      </c>
      <c r="L670" s="16">
        <f t="shared" si="18"/>
        <v>2</v>
      </c>
      <c r="M670" s="13" t="s">
        <v>31</v>
      </c>
      <c r="N670" s="13" t="str">
        <f>IFERROR(__xludf.DUMMYFUNCTION("REGEXEXTRACT(M670, "" (.+)$"")"),"городское население")</f>
        <v>городское население</v>
      </c>
      <c r="O670" s="18">
        <v>508.0</v>
      </c>
      <c r="P670" s="18">
        <v>581.0</v>
      </c>
      <c r="Q670" s="18">
        <v>591.0</v>
      </c>
      <c r="R670" s="18">
        <v>629.0</v>
      </c>
      <c r="S670" s="18">
        <v>584.0</v>
      </c>
      <c r="T670" s="18">
        <v>616.0</v>
      </c>
      <c r="U670" s="18">
        <v>647.0</v>
      </c>
      <c r="V670" s="18">
        <v>743.0</v>
      </c>
      <c r="W670" s="18">
        <v>723.0</v>
      </c>
      <c r="X670" s="18">
        <v>721.0</v>
      </c>
      <c r="Y670" s="18">
        <v>674.0</v>
      </c>
      <c r="Z670" s="19" t="str">
        <f t="shared" si="6"/>
        <v/>
      </c>
      <c r="AA670" s="19">
        <f t="shared" si="19"/>
        <v>7017</v>
      </c>
      <c r="AB670" s="19" t="str">
        <f t="shared" si="8"/>
        <v/>
      </c>
      <c r="AC670" s="19">
        <f t="shared" si="20"/>
        <v>637.9090909</v>
      </c>
      <c r="AD670" s="19">
        <f t="shared" si="21"/>
        <v>733</v>
      </c>
      <c r="AE670" s="19" t="str">
        <f t="shared" si="22"/>
        <v>Нет моды</v>
      </c>
      <c r="AF670" s="19">
        <f t="shared" si="23"/>
        <v>508</v>
      </c>
      <c r="AG670" s="19">
        <f t="shared" si="24"/>
        <v>743</v>
      </c>
      <c r="AH670" s="20" t="str">
        <f t="shared" si="14"/>
        <v/>
      </c>
      <c r="AI670" s="21"/>
      <c r="AJ670" s="21"/>
      <c r="AK670" s="21"/>
      <c r="AL670" s="22">
        <f t="shared" si="25"/>
        <v>1</v>
      </c>
    </row>
    <row r="671" ht="12.75" customHeight="1">
      <c r="A671" s="13" t="s">
        <v>62</v>
      </c>
      <c r="B671" s="13" t="str">
        <f>IFERROR(__xludf.DUMMYFUNCTION("REGEXREPLACE(A671, ""\d"", """")"),"         Рязанская область")</f>
        <v>         Рязанская область</v>
      </c>
      <c r="C671" s="14" t="str">
        <f t="shared" si="15"/>
        <v>Рязанская область</v>
      </c>
      <c r="D671" s="3">
        <f t="shared" si="16"/>
        <v>2</v>
      </c>
      <c r="E671" s="15" t="s">
        <v>33</v>
      </c>
      <c r="F671" s="13" t="str">
        <f>IFERROR(__xludf.DUMMYFUNCTION("REGEXEXTRACT(E671, ""[А-Яа-я].*"")"),"Болезни органов пищеварения")</f>
        <v>Болезни органов пищеварения</v>
      </c>
      <c r="G671" s="16">
        <f t="shared" si="17"/>
        <v>2</v>
      </c>
      <c r="H671" s="13" t="s">
        <v>28</v>
      </c>
      <c r="I671" s="13" t="str">
        <f>IFERROR(__xludf.DUMMYFUNCTION("REGEXREPLACE(H671, "".*\s"", """")"),"человек")</f>
        <v>человек</v>
      </c>
      <c r="J671" s="13" t="s">
        <v>29</v>
      </c>
      <c r="K671" s="17" t="str">
        <f>IFERROR(__xludf.DUMMYFUNCTION("REGEXREPLACE(J671, ""^[\d\s]+"", """")"),"значение показателя за год")</f>
        <v>значение показателя за год</v>
      </c>
      <c r="L671" s="16">
        <f t="shared" si="18"/>
        <v>2</v>
      </c>
      <c r="M671" s="13" t="s">
        <v>32</v>
      </c>
      <c r="N671" s="13" t="str">
        <f>IFERROR(__xludf.DUMMYFUNCTION("REGEXEXTRACT(M671, "" (.+)$"")"),"сельское население")</f>
        <v>сельское население</v>
      </c>
      <c r="O671" s="18">
        <v>205.0</v>
      </c>
      <c r="P671" s="18">
        <v>254.0</v>
      </c>
      <c r="Q671" s="18">
        <v>286.0</v>
      </c>
      <c r="R671" s="18">
        <v>315.0</v>
      </c>
      <c r="S671" s="18">
        <v>288.0</v>
      </c>
      <c r="T671" s="18">
        <v>250.0</v>
      </c>
      <c r="U671" s="18">
        <v>283.0</v>
      </c>
      <c r="V671" s="18">
        <v>316.0</v>
      </c>
      <c r="W671" s="18">
        <v>300.0</v>
      </c>
      <c r="X671" s="18">
        <v>297.0</v>
      </c>
      <c r="Y671" s="18">
        <v>292.0</v>
      </c>
      <c r="Z671" s="19" t="str">
        <f t="shared" si="6"/>
        <v/>
      </c>
      <c r="AA671" s="19" t="str">
        <f t="shared" si="19"/>
        <v/>
      </c>
      <c r="AB671" s="19">
        <f t="shared" si="8"/>
        <v>3086</v>
      </c>
      <c r="AC671" s="19">
        <f t="shared" si="20"/>
        <v>280.5454545</v>
      </c>
      <c r="AD671" s="19">
        <f t="shared" si="21"/>
        <v>412</v>
      </c>
      <c r="AE671" s="19" t="str">
        <f t="shared" si="22"/>
        <v>Нет моды</v>
      </c>
      <c r="AF671" s="19">
        <f t="shared" si="23"/>
        <v>205</v>
      </c>
      <c r="AG671" s="19">
        <f t="shared" si="24"/>
        <v>316</v>
      </c>
      <c r="AH671" s="20" t="str">
        <f t="shared" si="14"/>
        <v>Город: 69%; Село: 31%</v>
      </c>
      <c r="AI671" s="21"/>
      <c r="AJ671" s="21"/>
      <c r="AK671" s="21"/>
      <c r="AL671" s="22">
        <f t="shared" si="25"/>
        <v>1</v>
      </c>
    </row>
    <row r="672" ht="12.75" customHeight="1">
      <c r="A672" s="13" t="s">
        <v>62</v>
      </c>
      <c r="B672" s="13" t="str">
        <f>IFERROR(__xludf.DUMMYFUNCTION("REGEXREPLACE(A672, ""\d"", """")"),"         Рязанская область")</f>
        <v>         Рязанская область</v>
      </c>
      <c r="C672" s="14" t="str">
        <f t="shared" si="15"/>
        <v>Рязанская область</v>
      </c>
      <c r="D672" s="3">
        <f t="shared" si="16"/>
        <v>2</v>
      </c>
      <c r="E672" s="15" t="s">
        <v>34</v>
      </c>
      <c r="F672" s="13" t="str">
        <f>IFERROR(__xludf.DUMMYFUNCTION("REGEXEXTRACT(E672, ""[А-Яа-я].*"")"),"Болезни системы кровообращения")</f>
        <v>Болезни системы кровообращения</v>
      </c>
      <c r="G672" s="16">
        <f t="shared" si="17"/>
        <v>2</v>
      </c>
      <c r="H672" s="13" t="s">
        <v>28</v>
      </c>
      <c r="I672" s="13" t="str">
        <f>IFERROR(__xludf.DUMMYFUNCTION("REGEXREPLACE(H672, "".*\s"", """")"),"человек")</f>
        <v>человек</v>
      </c>
      <c r="J672" s="13" t="s">
        <v>29</v>
      </c>
      <c r="K672" s="17" t="str">
        <f>IFERROR(__xludf.DUMMYFUNCTION("REGEXREPLACE(J672, ""^[\d\s]+"", """")"),"значение показателя за год")</f>
        <v>значение показателя за год</v>
      </c>
      <c r="L672" s="16">
        <f t="shared" si="18"/>
        <v>2</v>
      </c>
      <c r="M672" s="13" t="s">
        <v>30</v>
      </c>
      <c r="N672" s="13" t="str">
        <f>IFERROR(__xludf.DUMMYFUNCTION("REGEXEXTRACT(M672, "" (.+)$"")"),"все население")</f>
        <v>все население</v>
      </c>
      <c r="O672" s="18">
        <v>9944.0</v>
      </c>
      <c r="P672" s="18">
        <v>9336.0</v>
      </c>
      <c r="Q672" s="18">
        <v>9013.0</v>
      </c>
      <c r="R672" s="18">
        <v>7249.0</v>
      </c>
      <c r="S672" s="18">
        <v>7406.0</v>
      </c>
      <c r="T672" s="18">
        <v>6761.0</v>
      </c>
      <c r="U672" s="18">
        <v>6769.0</v>
      </c>
      <c r="V672" s="18">
        <v>8250.0</v>
      </c>
      <c r="W672" s="18">
        <v>8360.0</v>
      </c>
      <c r="X672" s="18">
        <v>7485.0</v>
      </c>
      <c r="Y672" s="18">
        <v>7235.0</v>
      </c>
      <c r="Z672" s="19">
        <f t="shared" si="6"/>
        <v>87808</v>
      </c>
      <c r="AA672" s="19" t="str">
        <f t="shared" si="19"/>
        <v/>
      </c>
      <c r="AB672" s="19" t="str">
        <f t="shared" si="8"/>
        <v/>
      </c>
      <c r="AC672" s="19">
        <f t="shared" si="20"/>
        <v>7982.545455</v>
      </c>
      <c r="AD672" s="19">
        <f t="shared" si="21"/>
        <v>3538.5</v>
      </c>
      <c r="AE672" s="19" t="str">
        <f t="shared" si="22"/>
        <v>Нет моды</v>
      </c>
      <c r="AF672" s="19">
        <f t="shared" si="23"/>
        <v>6761</v>
      </c>
      <c r="AG672" s="19">
        <f t="shared" si="24"/>
        <v>9944</v>
      </c>
      <c r="AH672" s="20" t="str">
        <f t="shared" si="14"/>
        <v/>
      </c>
      <c r="AI672" s="21"/>
      <c r="AJ672" s="21"/>
      <c r="AK672" s="21"/>
      <c r="AL672" s="22">
        <f t="shared" si="25"/>
        <v>1</v>
      </c>
    </row>
    <row r="673" ht="12.75" customHeight="1">
      <c r="A673" s="13" t="s">
        <v>62</v>
      </c>
      <c r="B673" s="13" t="str">
        <f>IFERROR(__xludf.DUMMYFUNCTION("REGEXREPLACE(A673, ""\d"", """")"),"         Рязанская область")</f>
        <v>         Рязанская область</v>
      </c>
      <c r="C673" s="14" t="str">
        <f t="shared" si="15"/>
        <v>Рязанская область</v>
      </c>
      <c r="D673" s="3">
        <f t="shared" si="16"/>
        <v>2</v>
      </c>
      <c r="E673" s="15" t="s">
        <v>34</v>
      </c>
      <c r="F673" s="13" t="str">
        <f>IFERROR(__xludf.DUMMYFUNCTION("REGEXEXTRACT(E673, ""[А-Яа-я].*"")"),"Болезни системы кровообращения")</f>
        <v>Болезни системы кровообращения</v>
      </c>
      <c r="G673" s="16">
        <f t="shared" si="17"/>
        <v>2</v>
      </c>
      <c r="H673" s="13" t="s">
        <v>28</v>
      </c>
      <c r="I673" s="13" t="str">
        <f>IFERROR(__xludf.DUMMYFUNCTION("REGEXREPLACE(H673, "".*\s"", """")"),"человек")</f>
        <v>человек</v>
      </c>
      <c r="J673" s="13" t="s">
        <v>29</v>
      </c>
      <c r="K673" s="17" t="str">
        <f>IFERROR(__xludf.DUMMYFUNCTION("REGEXREPLACE(J673, ""^[\d\s]+"", """")"),"значение показателя за год")</f>
        <v>значение показателя за год</v>
      </c>
      <c r="L673" s="16">
        <f t="shared" si="18"/>
        <v>2</v>
      </c>
      <c r="M673" s="13" t="s">
        <v>31</v>
      </c>
      <c r="N673" s="13" t="str">
        <f>IFERROR(__xludf.DUMMYFUNCTION("REGEXEXTRACT(M673, "" (.+)$"")"),"городское население")</f>
        <v>городское население</v>
      </c>
      <c r="O673" s="18">
        <v>6403.0</v>
      </c>
      <c r="P673" s="18">
        <v>6280.0</v>
      </c>
      <c r="Q673" s="18">
        <v>6104.0</v>
      </c>
      <c r="R673" s="18">
        <v>4866.0</v>
      </c>
      <c r="S673" s="18">
        <v>5096.0</v>
      </c>
      <c r="T673" s="18">
        <v>4607.0</v>
      </c>
      <c r="U673" s="18">
        <v>4707.0</v>
      </c>
      <c r="V673" s="18">
        <v>5894.0</v>
      </c>
      <c r="W673" s="18">
        <v>5878.0</v>
      </c>
      <c r="X673" s="18">
        <v>5208.0</v>
      </c>
      <c r="Y673" s="18">
        <v>5019.0</v>
      </c>
      <c r="Z673" s="19" t="str">
        <f t="shared" si="6"/>
        <v/>
      </c>
      <c r="AA673" s="19">
        <f t="shared" si="19"/>
        <v>60062</v>
      </c>
      <c r="AB673" s="19" t="str">
        <f t="shared" si="8"/>
        <v/>
      </c>
      <c r="AC673" s="19">
        <f t="shared" si="20"/>
        <v>5460.181818</v>
      </c>
      <c r="AD673" s="19">
        <f t="shared" si="21"/>
        <v>6582</v>
      </c>
      <c r="AE673" s="19" t="str">
        <f t="shared" si="22"/>
        <v>Нет моды</v>
      </c>
      <c r="AF673" s="19">
        <f t="shared" si="23"/>
        <v>4607</v>
      </c>
      <c r="AG673" s="19">
        <f t="shared" si="24"/>
        <v>6403</v>
      </c>
      <c r="AH673" s="20" t="str">
        <f t="shared" si="14"/>
        <v/>
      </c>
      <c r="AI673" s="21"/>
      <c r="AJ673" s="21"/>
      <c r="AK673" s="21"/>
      <c r="AL673" s="22">
        <f t="shared" si="25"/>
        <v>1</v>
      </c>
    </row>
    <row r="674" ht="12.75" customHeight="1">
      <c r="A674" s="13" t="s">
        <v>62</v>
      </c>
      <c r="B674" s="13" t="str">
        <f>IFERROR(__xludf.DUMMYFUNCTION("REGEXREPLACE(A674, ""\d"", """")"),"         Рязанская область")</f>
        <v>         Рязанская область</v>
      </c>
      <c r="C674" s="14" t="str">
        <f t="shared" si="15"/>
        <v>Рязанская область</v>
      </c>
      <c r="D674" s="3">
        <f t="shared" si="16"/>
        <v>2</v>
      </c>
      <c r="E674" s="15" t="s">
        <v>34</v>
      </c>
      <c r="F674" s="13" t="str">
        <f>IFERROR(__xludf.DUMMYFUNCTION("REGEXEXTRACT(E674, ""[А-Яа-я].*"")"),"Болезни системы кровообращения")</f>
        <v>Болезни системы кровообращения</v>
      </c>
      <c r="G674" s="16">
        <f t="shared" si="17"/>
        <v>2</v>
      </c>
      <c r="H674" s="13" t="s">
        <v>28</v>
      </c>
      <c r="I674" s="13" t="str">
        <f>IFERROR(__xludf.DUMMYFUNCTION("REGEXREPLACE(H674, "".*\s"", """")"),"человек")</f>
        <v>человек</v>
      </c>
      <c r="J674" s="13" t="s">
        <v>29</v>
      </c>
      <c r="K674" s="17" t="str">
        <f>IFERROR(__xludf.DUMMYFUNCTION("REGEXREPLACE(J674, ""^[\d\s]+"", """")"),"значение показателя за год")</f>
        <v>значение показателя за год</v>
      </c>
      <c r="L674" s="16">
        <f t="shared" si="18"/>
        <v>2</v>
      </c>
      <c r="M674" s="13" t="s">
        <v>32</v>
      </c>
      <c r="N674" s="13" t="str">
        <f>IFERROR(__xludf.DUMMYFUNCTION("REGEXEXTRACT(M674, "" (.+)$"")"),"сельское население")</f>
        <v>сельское население</v>
      </c>
      <c r="O674" s="18">
        <v>3541.0</v>
      </c>
      <c r="P674" s="18">
        <v>3056.0</v>
      </c>
      <c r="Q674" s="18">
        <v>2909.0</v>
      </c>
      <c r="R674" s="18">
        <v>2383.0</v>
      </c>
      <c r="S674" s="18">
        <v>2310.0</v>
      </c>
      <c r="T674" s="18">
        <v>2154.0</v>
      </c>
      <c r="U674" s="18">
        <v>2062.0</v>
      </c>
      <c r="V674" s="18">
        <v>2356.0</v>
      </c>
      <c r="W674" s="18">
        <v>2482.0</v>
      </c>
      <c r="X674" s="18">
        <v>2277.0</v>
      </c>
      <c r="Y674" s="18">
        <v>2216.0</v>
      </c>
      <c r="Z674" s="19" t="str">
        <f t="shared" si="6"/>
        <v/>
      </c>
      <c r="AA674" s="19" t="str">
        <f t="shared" si="19"/>
        <v/>
      </c>
      <c r="AB674" s="19">
        <f t="shared" si="8"/>
        <v>27746</v>
      </c>
      <c r="AC674" s="19">
        <f t="shared" si="20"/>
        <v>2522.363636</v>
      </c>
      <c r="AD674" s="19">
        <f t="shared" si="21"/>
        <v>4074</v>
      </c>
      <c r="AE674" s="19" t="str">
        <f t="shared" si="22"/>
        <v>Нет моды</v>
      </c>
      <c r="AF674" s="19">
        <f t="shared" si="23"/>
        <v>2062</v>
      </c>
      <c r="AG674" s="19">
        <f t="shared" si="24"/>
        <v>3541</v>
      </c>
      <c r="AH674" s="20" t="str">
        <f t="shared" si="14"/>
        <v>Город: 68%; Село: 32%</v>
      </c>
      <c r="AI674" s="21"/>
      <c r="AJ674" s="21"/>
      <c r="AK674" s="21"/>
      <c r="AL674" s="22">
        <f t="shared" si="25"/>
        <v>1</v>
      </c>
    </row>
    <row r="675" ht="12.75" customHeight="1">
      <c r="A675" s="13" t="s">
        <v>62</v>
      </c>
      <c r="B675" s="13" t="str">
        <f>IFERROR(__xludf.DUMMYFUNCTION("REGEXREPLACE(A675, ""\d"", """")"),"         Рязанская область")</f>
        <v>         Рязанская область</v>
      </c>
      <c r="C675" s="14" t="str">
        <f t="shared" si="15"/>
        <v>Рязанская область</v>
      </c>
      <c r="D675" s="3">
        <f t="shared" si="16"/>
        <v>2</v>
      </c>
      <c r="E675" s="15" t="s">
        <v>35</v>
      </c>
      <c r="F675" s="13" t="str">
        <f>IFERROR(__xludf.DUMMYFUNCTION("REGEXEXTRACT(E675, ""[А-Яа-я].*"")"),"внешние причины")</f>
        <v>внешние причины</v>
      </c>
      <c r="G675" s="16">
        <f t="shared" si="17"/>
        <v>2</v>
      </c>
      <c r="H675" s="13" t="s">
        <v>28</v>
      </c>
      <c r="I675" s="13" t="str">
        <f>IFERROR(__xludf.DUMMYFUNCTION("REGEXREPLACE(H675, "".*\s"", """")"),"человек")</f>
        <v>человек</v>
      </c>
      <c r="J675" s="13" t="s">
        <v>29</v>
      </c>
      <c r="K675" s="17" t="str">
        <f>IFERROR(__xludf.DUMMYFUNCTION("REGEXREPLACE(J675, ""^[\d\s]+"", """")"),"значение показателя за год")</f>
        <v>значение показателя за год</v>
      </c>
      <c r="L675" s="16">
        <f t="shared" si="18"/>
        <v>2</v>
      </c>
      <c r="M675" s="13" t="s">
        <v>30</v>
      </c>
      <c r="N675" s="13" t="str">
        <f>IFERROR(__xludf.DUMMYFUNCTION("REGEXEXTRACT(M675, "" (.+)$"")"),"все население")</f>
        <v>все население</v>
      </c>
      <c r="O675" s="18">
        <v>1417.0</v>
      </c>
      <c r="P675" s="18">
        <v>1562.0</v>
      </c>
      <c r="Q675" s="18">
        <v>1453.0</v>
      </c>
      <c r="R675" s="18">
        <v>1414.0</v>
      </c>
      <c r="S675" s="18">
        <v>1170.0</v>
      </c>
      <c r="T675" s="18">
        <v>1074.0</v>
      </c>
      <c r="U675" s="18">
        <v>1067.0</v>
      </c>
      <c r="V675" s="18">
        <v>1083.0</v>
      </c>
      <c r="W675" s="18">
        <v>998.0</v>
      </c>
      <c r="X675" s="18">
        <v>1138.0</v>
      </c>
      <c r="Y675" s="18">
        <v>1108.0</v>
      </c>
      <c r="Z675" s="19">
        <f t="shared" si="6"/>
        <v>13484</v>
      </c>
      <c r="AA675" s="19" t="str">
        <f t="shared" si="19"/>
        <v/>
      </c>
      <c r="AB675" s="19" t="str">
        <f t="shared" si="8"/>
        <v/>
      </c>
      <c r="AC675" s="19">
        <f t="shared" si="20"/>
        <v>1225.818182</v>
      </c>
      <c r="AD675" s="19">
        <f t="shared" si="21"/>
        <v>1812</v>
      </c>
      <c r="AE675" s="19" t="str">
        <f t="shared" si="22"/>
        <v>Нет моды</v>
      </c>
      <c r="AF675" s="19">
        <f t="shared" si="23"/>
        <v>998</v>
      </c>
      <c r="AG675" s="19">
        <f t="shared" si="24"/>
        <v>1562</v>
      </c>
      <c r="AH675" s="20" t="str">
        <f t="shared" si="14"/>
        <v/>
      </c>
      <c r="AI675" s="21"/>
      <c r="AJ675" s="21"/>
      <c r="AK675" s="21"/>
      <c r="AL675" s="22">
        <f t="shared" si="25"/>
        <v>1</v>
      </c>
    </row>
    <row r="676" ht="12.75" customHeight="1">
      <c r="A676" s="13" t="s">
        <v>62</v>
      </c>
      <c r="B676" s="13" t="str">
        <f>IFERROR(__xludf.DUMMYFUNCTION("REGEXREPLACE(A676, ""\d"", """")"),"         Рязанская область")</f>
        <v>         Рязанская область</v>
      </c>
      <c r="C676" s="14" t="str">
        <f t="shared" si="15"/>
        <v>Рязанская область</v>
      </c>
      <c r="D676" s="3">
        <f t="shared" si="16"/>
        <v>2</v>
      </c>
      <c r="E676" s="15" t="s">
        <v>35</v>
      </c>
      <c r="F676" s="13" t="str">
        <f>IFERROR(__xludf.DUMMYFUNCTION("REGEXEXTRACT(E676, ""[А-Яа-я].*"")"),"внешние причины")</f>
        <v>внешние причины</v>
      </c>
      <c r="G676" s="16">
        <f t="shared" si="17"/>
        <v>2</v>
      </c>
      <c r="H676" s="13" t="s">
        <v>28</v>
      </c>
      <c r="I676" s="13" t="str">
        <f>IFERROR(__xludf.DUMMYFUNCTION("REGEXREPLACE(H676, "".*\s"", """")"),"человек")</f>
        <v>человек</v>
      </c>
      <c r="J676" s="13" t="s">
        <v>29</v>
      </c>
      <c r="K676" s="17" t="str">
        <f>IFERROR(__xludf.DUMMYFUNCTION("REGEXREPLACE(J676, ""^[\d\s]+"", """")"),"значение показателя за год")</f>
        <v>значение показателя за год</v>
      </c>
      <c r="L676" s="16">
        <f t="shared" si="18"/>
        <v>2</v>
      </c>
      <c r="M676" s="13" t="s">
        <v>31</v>
      </c>
      <c r="N676" s="13" t="str">
        <f>IFERROR(__xludf.DUMMYFUNCTION("REGEXEXTRACT(M676, "" (.+)$"")"),"городское население")</f>
        <v>городское население</v>
      </c>
      <c r="O676" s="18">
        <v>906.0</v>
      </c>
      <c r="P676" s="18">
        <v>985.0</v>
      </c>
      <c r="Q676" s="18">
        <v>949.0</v>
      </c>
      <c r="R676" s="18">
        <v>916.0</v>
      </c>
      <c r="S676" s="18">
        <v>766.0</v>
      </c>
      <c r="T676" s="18">
        <v>715.0</v>
      </c>
      <c r="U676" s="18">
        <v>740.0</v>
      </c>
      <c r="V676" s="18">
        <v>750.0</v>
      </c>
      <c r="W676" s="18">
        <v>681.0</v>
      </c>
      <c r="X676" s="18">
        <v>832.0</v>
      </c>
      <c r="Y676" s="18">
        <v>786.0</v>
      </c>
      <c r="Z676" s="19" t="str">
        <f t="shared" si="6"/>
        <v/>
      </c>
      <c r="AA676" s="19">
        <f t="shared" si="19"/>
        <v>9026</v>
      </c>
      <c r="AB676" s="19" t="str">
        <f t="shared" si="8"/>
        <v/>
      </c>
      <c r="AC676" s="19">
        <f t="shared" si="20"/>
        <v>820.5454545</v>
      </c>
      <c r="AD676" s="19">
        <f t="shared" si="21"/>
        <v>991.5</v>
      </c>
      <c r="AE676" s="19" t="str">
        <f t="shared" si="22"/>
        <v>Нет моды</v>
      </c>
      <c r="AF676" s="19">
        <f t="shared" si="23"/>
        <v>681</v>
      </c>
      <c r="AG676" s="19">
        <f t="shared" si="24"/>
        <v>985</v>
      </c>
      <c r="AH676" s="20" t="str">
        <f t="shared" si="14"/>
        <v/>
      </c>
      <c r="AI676" s="21"/>
      <c r="AJ676" s="21"/>
      <c r="AK676" s="21"/>
      <c r="AL676" s="22">
        <f t="shared" si="25"/>
        <v>1</v>
      </c>
    </row>
    <row r="677" ht="12.75" customHeight="1">
      <c r="A677" s="13" t="s">
        <v>62</v>
      </c>
      <c r="B677" s="13" t="str">
        <f>IFERROR(__xludf.DUMMYFUNCTION("REGEXREPLACE(A677, ""\d"", """")"),"         Рязанская область")</f>
        <v>         Рязанская область</v>
      </c>
      <c r="C677" s="14" t="str">
        <f t="shared" si="15"/>
        <v>Рязанская область</v>
      </c>
      <c r="D677" s="3">
        <f t="shared" si="16"/>
        <v>2</v>
      </c>
      <c r="E677" s="15" t="s">
        <v>35</v>
      </c>
      <c r="F677" s="13" t="str">
        <f>IFERROR(__xludf.DUMMYFUNCTION("REGEXEXTRACT(E677, ""[А-Яа-я].*"")"),"внешние причины")</f>
        <v>внешние причины</v>
      </c>
      <c r="G677" s="16">
        <f t="shared" si="17"/>
        <v>2</v>
      </c>
      <c r="H677" s="13" t="s">
        <v>28</v>
      </c>
      <c r="I677" s="13" t="str">
        <f>IFERROR(__xludf.DUMMYFUNCTION("REGEXREPLACE(H677, "".*\s"", """")"),"человек")</f>
        <v>человек</v>
      </c>
      <c r="J677" s="13" t="s">
        <v>29</v>
      </c>
      <c r="K677" s="17" t="str">
        <f>IFERROR(__xludf.DUMMYFUNCTION("REGEXREPLACE(J677, ""^[\d\s]+"", """")"),"значение показателя за год")</f>
        <v>значение показателя за год</v>
      </c>
      <c r="L677" s="16">
        <f t="shared" si="18"/>
        <v>2</v>
      </c>
      <c r="M677" s="13" t="s">
        <v>32</v>
      </c>
      <c r="N677" s="13" t="str">
        <f>IFERROR(__xludf.DUMMYFUNCTION("REGEXEXTRACT(M677, "" (.+)$"")"),"сельское население")</f>
        <v>сельское население</v>
      </c>
      <c r="O677" s="18">
        <v>511.0</v>
      </c>
      <c r="P677" s="18">
        <v>577.0</v>
      </c>
      <c r="Q677" s="18">
        <v>504.0</v>
      </c>
      <c r="R677" s="18">
        <v>498.0</v>
      </c>
      <c r="S677" s="18">
        <v>404.0</v>
      </c>
      <c r="T677" s="18">
        <v>359.0</v>
      </c>
      <c r="U677" s="18">
        <v>327.0</v>
      </c>
      <c r="V677" s="18">
        <v>333.0</v>
      </c>
      <c r="W677" s="18">
        <v>317.0</v>
      </c>
      <c r="X677" s="18">
        <v>306.0</v>
      </c>
      <c r="Y677" s="18">
        <v>322.0</v>
      </c>
      <c r="Z677" s="19" t="str">
        <f t="shared" si="6"/>
        <v/>
      </c>
      <c r="AA677" s="19" t="str">
        <f t="shared" si="19"/>
        <v/>
      </c>
      <c r="AB677" s="19">
        <f t="shared" si="8"/>
        <v>4458</v>
      </c>
      <c r="AC677" s="19">
        <f t="shared" si="20"/>
        <v>405.2727273</v>
      </c>
      <c r="AD677" s="19">
        <f t="shared" si="21"/>
        <v>629</v>
      </c>
      <c r="AE677" s="19" t="str">
        <f t="shared" si="22"/>
        <v>Нет моды</v>
      </c>
      <c r="AF677" s="19">
        <f t="shared" si="23"/>
        <v>306</v>
      </c>
      <c r="AG677" s="19">
        <f t="shared" si="24"/>
        <v>577</v>
      </c>
      <c r="AH677" s="20" t="str">
        <f t="shared" si="14"/>
        <v>Город: 67%; Село: 33%</v>
      </c>
      <c r="AI677" s="21"/>
      <c r="AJ677" s="21"/>
      <c r="AK677" s="21"/>
      <c r="AL677" s="22">
        <f t="shared" si="25"/>
        <v>1</v>
      </c>
    </row>
    <row r="678" ht="12.75" customHeight="1">
      <c r="A678" s="13" t="s">
        <v>62</v>
      </c>
      <c r="B678" s="13" t="str">
        <f>IFERROR(__xludf.DUMMYFUNCTION("REGEXREPLACE(A678, ""\d"", """")"),"         Рязанская область")</f>
        <v>         Рязанская область</v>
      </c>
      <c r="C678" s="14" t="str">
        <f t="shared" si="15"/>
        <v>Рязанская область</v>
      </c>
      <c r="D678" s="3">
        <f t="shared" si="16"/>
        <v>2</v>
      </c>
      <c r="E678" s="15" t="s">
        <v>36</v>
      </c>
      <c r="F678" s="13" t="str">
        <f>IFERROR(__xludf.DUMMYFUNCTION("REGEXEXTRACT(E678,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78" s="16">
        <f t="shared" si="17"/>
        <v>2</v>
      </c>
      <c r="H678" s="13" t="s">
        <v>28</v>
      </c>
      <c r="I678" s="13" t="str">
        <f>IFERROR(__xludf.DUMMYFUNCTION("REGEXREPLACE(H678, "".*\s"", """")"),"человек")</f>
        <v>человек</v>
      </c>
      <c r="J678" s="13" t="s">
        <v>29</v>
      </c>
      <c r="K678" s="17" t="str">
        <f>IFERROR(__xludf.DUMMYFUNCTION("REGEXREPLACE(J678, ""^[\d\s]+"", """")"),"значение показателя за год")</f>
        <v>значение показателя за год</v>
      </c>
      <c r="L678" s="16">
        <f t="shared" si="18"/>
        <v>2</v>
      </c>
      <c r="M678" s="13" t="s">
        <v>30</v>
      </c>
      <c r="N678" s="13" t="str">
        <f>IFERROR(__xludf.DUMMYFUNCTION("REGEXEXTRACT(M678, "" (.+)$"")"),"все население")</f>
        <v>все население</v>
      </c>
      <c r="O678" s="18">
        <v>52.0</v>
      </c>
      <c r="P678" s="18">
        <v>40.0</v>
      </c>
      <c r="Q678" s="18">
        <v>51.0</v>
      </c>
      <c r="R678" s="18">
        <v>41.0</v>
      </c>
      <c r="S678" s="23" t="s">
        <v>37</v>
      </c>
      <c r="T678" s="23" t="s">
        <v>37</v>
      </c>
      <c r="U678" s="23" t="s">
        <v>37</v>
      </c>
      <c r="V678" s="23" t="s">
        <v>37</v>
      </c>
      <c r="W678" s="23" t="s">
        <v>37</v>
      </c>
      <c r="X678" s="23" t="s">
        <v>37</v>
      </c>
      <c r="Y678" s="23" t="s">
        <v>37</v>
      </c>
      <c r="Z678" s="19">
        <f t="shared" si="6"/>
        <v>184</v>
      </c>
      <c r="AA678" s="19" t="str">
        <f t="shared" si="19"/>
        <v/>
      </c>
      <c r="AB678" s="19" t="str">
        <f t="shared" si="8"/>
        <v/>
      </c>
      <c r="AC678" s="19">
        <f t="shared" si="20"/>
        <v>46</v>
      </c>
      <c r="AD678" s="19">
        <f t="shared" si="21"/>
        <v>327</v>
      </c>
      <c r="AE678" s="19" t="str">
        <f t="shared" si="22"/>
        <v>Нет моды</v>
      </c>
      <c r="AF678" s="19">
        <f t="shared" si="23"/>
        <v>40</v>
      </c>
      <c r="AG678" s="19">
        <f t="shared" si="24"/>
        <v>52</v>
      </c>
      <c r="AH678" s="20" t="str">
        <f t="shared" si="14"/>
        <v/>
      </c>
      <c r="AI678" s="24"/>
      <c r="AJ678" s="24"/>
      <c r="AK678" s="24"/>
      <c r="AL678" s="22">
        <f t="shared" si="25"/>
        <v>1</v>
      </c>
    </row>
    <row r="679" ht="12.75" customHeight="1">
      <c r="A679" s="13" t="s">
        <v>62</v>
      </c>
      <c r="B679" s="13" t="str">
        <f>IFERROR(__xludf.DUMMYFUNCTION("REGEXREPLACE(A679, ""\d"", """")"),"         Рязанская область")</f>
        <v>         Рязанская область</v>
      </c>
      <c r="C679" s="14" t="str">
        <f t="shared" si="15"/>
        <v>Рязанская область</v>
      </c>
      <c r="D679" s="3">
        <f t="shared" si="16"/>
        <v>2</v>
      </c>
      <c r="E679" s="15" t="s">
        <v>36</v>
      </c>
      <c r="F679" s="13" t="str">
        <f>IFERROR(__xludf.DUMMYFUNCTION("REGEXEXTRACT(E679,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79" s="16">
        <f t="shared" si="17"/>
        <v>2</v>
      </c>
      <c r="H679" s="13" t="s">
        <v>28</v>
      </c>
      <c r="I679" s="13" t="str">
        <f>IFERROR(__xludf.DUMMYFUNCTION("REGEXREPLACE(H679, "".*\s"", """")"),"человек")</f>
        <v>человек</v>
      </c>
      <c r="J679" s="13" t="s">
        <v>29</v>
      </c>
      <c r="K679" s="17" t="str">
        <f>IFERROR(__xludf.DUMMYFUNCTION("REGEXREPLACE(J679, ""^[\d\s]+"", """")"),"значение показателя за год")</f>
        <v>значение показателя за год</v>
      </c>
      <c r="L679" s="16">
        <f t="shared" si="18"/>
        <v>2</v>
      </c>
      <c r="M679" s="13" t="s">
        <v>31</v>
      </c>
      <c r="N679" s="13" t="str">
        <f>IFERROR(__xludf.DUMMYFUNCTION("REGEXEXTRACT(M679, "" (.+)$"")"),"городское население")</f>
        <v>городское население</v>
      </c>
      <c r="O679" s="18">
        <v>40.0</v>
      </c>
      <c r="P679" s="18">
        <v>27.0</v>
      </c>
      <c r="Q679" s="18">
        <v>32.0</v>
      </c>
      <c r="R679" s="18">
        <v>29.0</v>
      </c>
      <c r="S679" s="23" t="s">
        <v>37</v>
      </c>
      <c r="T679" s="23" t="s">
        <v>37</v>
      </c>
      <c r="U679" s="23" t="s">
        <v>37</v>
      </c>
      <c r="V679" s="23" t="s">
        <v>37</v>
      </c>
      <c r="W679" s="23" t="s">
        <v>37</v>
      </c>
      <c r="X679" s="23" t="s">
        <v>37</v>
      </c>
      <c r="Y679" s="23" t="s">
        <v>37</v>
      </c>
      <c r="Z679" s="19" t="str">
        <f t="shared" si="6"/>
        <v/>
      </c>
      <c r="AA679" s="19">
        <f t="shared" si="19"/>
        <v>128</v>
      </c>
      <c r="AB679" s="19" t="str">
        <f t="shared" si="8"/>
        <v/>
      </c>
      <c r="AC679" s="19">
        <f t="shared" si="20"/>
        <v>32</v>
      </c>
      <c r="AD679" s="19">
        <f t="shared" si="21"/>
        <v>40</v>
      </c>
      <c r="AE679" s="19" t="str">
        <f t="shared" si="22"/>
        <v>Нет моды</v>
      </c>
      <c r="AF679" s="19">
        <f t="shared" si="23"/>
        <v>27</v>
      </c>
      <c r="AG679" s="19">
        <f t="shared" si="24"/>
        <v>40</v>
      </c>
      <c r="AH679" s="20" t="str">
        <f t="shared" si="14"/>
        <v/>
      </c>
      <c r="AI679" s="24"/>
      <c r="AJ679" s="24"/>
      <c r="AK679" s="24"/>
      <c r="AL679" s="22">
        <f t="shared" si="25"/>
        <v>1</v>
      </c>
    </row>
    <row r="680" ht="12.75" customHeight="1">
      <c r="A680" s="13" t="s">
        <v>62</v>
      </c>
      <c r="B680" s="13" t="str">
        <f>IFERROR(__xludf.DUMMYFUNCTION("REGEXREPLACE(A680, ""\d"", """")"),"         Рязанская область")</f>
        <v>         Рязанская область</v>
      </c>
      <c r="C680" s="14" t="str">
        <f t="shared" si="15"/>
        <v>Рязанская область</v>
      </c>
      <c r="D680" s="3">
        <f t="shared" si="16"/>
        <v>2</v>
      </c>
      <c r="E680" s="15" t="s">
        <v>36</v>
      </c>
      <c r="F680" s="13" t="str">
        <f>IFERROR(__xludf.DUMMYFUNCTION("REGEXEXTRACT(E680,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680" s="16">
        <f t="shared" si="17"/>
        <v>2</v>
      </c>
      <c r="H680" s="13" t="s">
        <v>28</v>
      </c>
      <c r="I680" s="13" t="str">
        <f>IFERROR(__xludf.DUMMYFUNCTION("REGEXREPLACE(H680, "".*\s"", """")"),"человек")</f>
        <v>человек</v>
      </c>
      <c r="J680" s="13" t="s">
        <v>29</v>
      </c>
      <c r="K680" s="17" t="str">
        <f>IFERROR(__xludf.DUMMYFUNCTION("REGEXREPLACE(J680, ""^[\d\s]+"", """")"),"значение показателя за год")</f>
        <v>значение показателя за год</v>
      </c>
      <c r="L680" s="16">
        <f t="shared" si="18"/>
        <v>2</v>
      </c>
      <c r="M680" s="13" t="s">
        <v>32</v>
      </c>
      <c r="N680" s="13" t="str">
        <f>IFERROR(__xludf.DUMMYFUNCTION("REGEXEXTRACT(M680, "" (.+)$"")"),"сельское население")</f>
        <v>сельское население</v>
      </c>
      <c r="O680" s="18">
        <v>12.0</v>
      </c>
      <c r="P680" s="18">
        <v>13.0</v>
      </c>
      <c r="Q680" s="18">
        <v>19.0</v>
      </c>
      <c r="R680" s="18">
        <v>12.0</v>
      </c>
      <c r="S680" s="23" t="s">
        <v>37</v>
      </c>
      <c r="T680" s="23" t="s">
        <v>37</v>
      </c>
      <c r="U680" s="23" t="s">
        <v>37</v>
      </c>
      <c r="V680" s="23" t="s">
        <v>37</v>
      </c>
      <c r="W680" s="23" t="s">
        <v>37</v>
      </c>
      <c r="X680" s="23" t="s">
        <v>37</v>
      </c>
      <c r="Y680" s="23" t="s">
        <v>37</v>
      </c>
      <c r="Z680" s="19" t="str">
        <f t="shared" si="6"/>
        <v/>
      </c>
      <c r="AA680" s="19" t="str">
        <f t="shared" si="19"/>
        <v/>
      </c>
      <c r="AB680" s="19">
        <f t="shared" si="8"/>
        <v>56</v>
      </c>
      <c r="AC680" s="19">
        <f t="shared" si="20"/>
        <v>14</v>
      </c>
      <c r="AD680" s="19">
        <f t="shared" si="21"/>
        <v>23</v>
      </c>
      <c r="AE680" s="19" t="str">
        <f t="shared" si="22"/>
        <v>Нет моды</v>
      </c>
      <c r="AF680" s="19">
        <f t="shared" si="23"/>
        <v>12</v>
      </c>
      <c r="AG680" s="19">
        <f t="shared" si="24"/>
        <v>19</v>
      </c>
      <c r="AH680" s="20" t="str">
        <f t="shared" si="14"/>
        <v>Город: 70%; Село: 30%</v>
      </c>
      <c r="AI680" s="24"/>
      <c r="AJ680" s="24"/>
      <c r="AK680" s="24"/>
      <c r="AL680" s="22">
        <f t="shared" si="25"/>
        <v>1</v>
      </c>
    </row>
    <row r="681" ht="12.75" customHeight="1">
      <c r="A681" s="13" t="s">
        <v>62</v>
      </c>
      <c r="B681" s="13" t="str">
        <f>IFERROR(__xludf.DUMMYFUNCTION("REGEXREPLACE(A681, ""\d"", """")"),"         Рязанская область")</f>
        <v>         Рязанская область</v>
      </c>
      <c r="C681" s="14" t="str">
        <f t="shared" si="15"/>
        <v>Рязанская область</v>
      </c>
      <c r="D681" s="3">
        <f t="shared" si="16"/>
        <v>2</v>
      </c>
      <c r="E681" s="15" t="s">
        <v>38</v>
      </c>
      <c r="F681" s="13" t="str">
        <f>IFERROR(__xludf.DUMMYFUNCTION("REGEXEXTRACT(E681, ""[А-Яа-я].*"")"),"все виды транспортных несчастных случаев")</f>
        <v>все виды транспортных несчастных случаев</v>
      </c>
      <c r="G681" s="16">
        <f t="shared" si="17"/>
        <v>2</v>
      </c>
      <c r="H681" s="13" t="s">
        <v>28</v>
      </c>
      <c r="I681" s="13" t="str">
        <f>IFERROR(__xludf.DUMMYFUNCTION("REGEXREPLACE(H681, "".*\s"", """")"),"человек")</f>
        <v>человек</v>
      </c>
      <c r="J681" s="13" t="s">
        <v>29</v>
      </c>
      <c r="K681" s="17" t="str">
        <f>IFERROR(__xludf.DUMMYFUNCTION("REGEXREPLACE(J681, ""^[\d\s]+"", """")"),"значение показателя за год")</f>
        <v>значение показателя за год</v>
      </c>
      <c r="L681" s="16">
        <f t="shared" si="18"/>
        <v>2</v>
      </c>
      <c r="M681" s="13" t="s">
        <v>30</v>
      </c>
      <c r="N681" s="13" t="str">
        <f>IFERROR(__xludf.DUMMYFUNCTION("REGEXEXTRACT(M681, "" (.+)$"")"),"все население")</f>
        <v>все население</v>
      </c>
      <c r="O681" s="18">
        <v>211.0</v>
      </c>
      <c r="P681" s="18">
        <v>271.0</v>
      </c>
      <c r="Q681" s="18">
        <v>254.0</v>
      </c>
      <c r="R681" s="18">
        <v>208.0</v>
      </c>
      <c r="S681" s="18">
        <v>180.0</v>
      </c>
      <c r="T681" s="18">
        <v>171.0</v>
      </c>
      <c r="U681" s="18">
        <v>189.0</v>
      </c>
      <c r="V681" s="18">
        <v>182.0</v>
      </c>
      <c r="W681" s="18">
        <v>168.0</v>
      </c>
      <c r="X681" s="18">
        <v>180.0</v>
      </c>
      <c r="Y681" s="18">
        <v>153.0</v>
      </c>
      <c r="Z681" s="19">
        <f t="shared" si="6"/>
        <v>2167</v>
      </c>
      <c r="AA681" s="19" t="str">
        <f t="shared" si="19"/>
        <v/>
      </c>
      <c r="AB681" s="19" t="str">
        <f t="shared" si="8"/>
        <v/>
      </c>
      <c r="AC681" s="19">
        <f t="shared" si="20"/>
        <v>197</v>
      </c>
      <c r="AD681" s="19">
        <f t="shared" si="21"/>
        <v>180</v>
      </c>
      <c r="AE681" s="19" t="str">
        <f t="shared" si="22"/>
        <v>Нет моды</v>
      </c>
      <c r="AF681" s="19">
        <f t="shared" si="23"/>
        <v>153</v>
      </c>
      <c r="AG681" s="19">
        <f t="shared" si="24"/>
        <v>271</v>
      </c>
      <c r="AH681" s="20" t="str">
        <f t="shared" si="14"/>
        <v/>
      </c>
      <c r="AI681" s="21"/>
      <c r="AJ681" s="21"/>
      <c r="AK681" s="21"/>
      <c r="AL681" s="22">
        <f t="shared" si="25"/>
        <v>1</v>
      </c>
    </row>
    <row r="682" ht="12.75" customHeight="1">
      <c r="A682" s="13" t="s">
        <v>62</v>
      </c>
      <c r="B682" s="13" t="str">
        <f>IFERROR(__xludf.DUMMYFUNCTION("REGEXREPLACE(A682, ""\d"", """")"),"         Рязанская область")</f>
        <v>         Рязанская область</v>
      </c>
      <c r="C682" s="14" t="str">
        <f t="shared" si="15"/>
        <v>Рязанская область</v>
      </c>
      <c r="D682" s="3">
        <f t="shared" si="16"/>
        <v>2</v>
      </c>
      <c r="E682" s="15" t="s">
        <v>38</v>
      </c>
      <c r="F682" s="13" t="str">
        <f>IFERROR(__xludf.DUMMYFUNCTION("REGEXEXTRACT(E682, ""[А-Яа-я].*"")"),"все виды транспортных несчастных случаев")</f>
        <v>все виды транспортных несчастных случаев</v>
      </c>
      <c r="G682" s="16">
        <f t="shared" si="17"/>
        <v>2</v>
      </c>
      <c r="H682" s="13" t="s">
        <v>28</v>
      </c>
      <c r="I682" s="13" t="str">
        <f>IFERROR(__xludf.DUMMYFUNCTION("REGEXREPLACE(H682, "".*\s"", """")"),"человек")</f>
        <v>человек</v>
      </c>
      <c r="J682" s="13" t="s">
        <v>29</v>
      </c>
      <c r="K682" s="17" t="str">
        <f>IFERROR(__xludf.DUMMYFUNCTION("REGEXREPLACE(J682, ""^[\d\s]+"", """")"),"значение показателя за год")</f>
        <v>значение показателя за год</v>
      </c>
      <c r="L682" s="16">
        <f t="shared" si="18"/>
        <v>2</v>
      </c>
      <c r="M682" s="13" t="s">
        <v>31</v>
      </c>
      <c r="N682" s="13" t="str">
        <f>IFERROR(__xludf.DUMMYFUNCTION("REGEXEXTRACT(M682, "" (.+)$"")"),"городское население")</f>
        <v>городское население</v>
      </c>
      <c r="O682" s="18">
        <v>138.0</v>
      </c>
      <c r="P682" s="18">
        <v>188.0</v>
      </c>
      <c r="Q682" s="18">
        <v>166.0</v>
      </c>
      <c r="R682" s="18">
        <v>137.0</v>
      </c>
      <c r="S682" s="18">
        <v>119.0</v>
      </c>
      <c r="T682" s="18">
        <v>118.0</v>
      </c>
      <c r="U682" s="18">
        <v>125.0</v>
      </c>
      <c r="V682" s="18">
        <v>119.0</v>
      </c>
      <c r="W682" s="18">
        <v>106.0</v>
      </c>
      <c r="X682" s="18">
        <v>123.0</v>
      </c>
      <c r="Y682" s="18">
        <v>113.0</v>
      </c>
      <c r="Z682" s="19" t="str">
        <f t="shared" si="6"/>
        <v/>
      </c>
      <c r="AA682" s="19">
        <f t="shared" si="19"/>
        <v>1452</v>
      </c>
      <c r="AB682" s="19" t="str">
        <f t="shared" si="8"/>
        <v/>
      </c>
      <c r="AC682" s="19">
        <f t="shared" si="20"/>
        <v>132</v>
      </c>
      <c r="AD682" s="19">
        <f t="shared" si="21"/>
        <v>167</v>
      </c>
      <c r="AE682" s="19" t="str">
        <f t="shared" si="22"/>
        <v>Нет моды</v>
      </c>
      <c r="AF682" s="19">
        <f t="shared" si="23"/>
        <v>106</v>
      </c>
      <c r="AG682" s="19">
        <f t="shared" si="24"/>
        <v>188</v>
      </c>
      <c r="AH682" s="20" t="str">
        <f t="shared" si="14"/>
        <v/>
      </c>
      <c r="AI682" s="21"/>
      <c r="AJ682" s="21"/>
      <c r="AK682" s="21"/>
      <c r="AL682" s="22">
        <f t="shared" si="25"/>
        <v>1</v>
      </c>
    </row>
    <row r="683" ht="12.75" customHeight="1">
      <c r="A683" s="13" t="s">
        <v>62</v>
      </c>
      <c r="B683" s="13" t="str">
        <f>IFERROR(__xludf.DUMMYFUNCTION("REGEXREPLACE(A683, ""\d"", """")"),"         Рязанская область")</f>
        <v>         Рязанская область</v>
      </c>
      <c r="C683" s="14" t="str">
        <f t="shared" si="15"/>
        <v>Рязанская область</v>
      </c>
      <c r="D683" s="3">
        <f t="shared" si="16"/>
        <v>2</v>
      </c>
      <c r="E683" s="15" t="s">
        <v>38</v>
      </c>
      <c r="F683" s="13" t="str">
        <f>IFERROR(__xludf.DUMMYFUNCTION("REGEXEXTRACT(E683, ""[А-Яа-я].*"")"),"все виды транспортных несчастных случаев")</f>
        <v>все виды транспортных несчастных случаев</v>
      </c>
      <c r="G683" s="16">
        <f t="shared" si="17"/>
        <v>2</v>
      </c>
      <c r="H683" s="13" t="s">
        <v>28</v>
      </c>
      <c r="I683" s="13" t="str">
        <f>IFERROR(__xludf.DUMMYFUNCTION("REGEXREPLACE(H683, "".*\s"", """")"),"человек")</f>
        <v>человек</v>
      </c>
      <c r="J683" s="13" t="s">
        <v>29</v>
      </c>
      <c r="K683" s="17" t="str">
        <f>IFERROR(__xludf.DUMMYFUNCTION("REGEXREPLACE(J683, ""^[\d\s]+"", """")"),"значение показателя за год")</f>
        <v>значение показателя за год</v>
      </c>
      <c r="L683" s="16">
        <f t="shared" si="18"/>
        <v>2</v>
      </c>
      <c r="M683" s="13" t="s">
        <v>32</v>
      </c>
      <c r="N683" s="13" t="str">
        <f>IFERROR(__xludf.DUMMYFUNCTION("REGEXEXTRACT(M683, "" (.+)$"")"),"сельское население")</f>
        <v>сельское население</v>
      </c>
      <c r="O683" s="18">
        <v>73.0</v>
      </c>
      <c r="P683" s="18">
        <v>83.0</v>
      </c>
      <c r="Q683" s="18">
        <v>88.0</v>
      </c>
      <c r="R683" s="18">
        <v>71.0</v>
      </c>
      <c r="S683" s="18">
        <v>61.0</v>
      </c>
      <c r="T683" s="18">
        <v>53.0</v>
      </c>
      <c r="U683" s="18">
        <v>64.0</v>
      </c>
      <c r="V683" s="18">
        <v>63.0</v>
      </c>
      <c r="W683" s="18">
        <v>62.0</v>
      </c>
      <c r="X683" s="18">
        <v>57.0</v>
      </c>
      <c r="Y683" s="18">
        <v>40.0</v>
      </c>
      <c r="Z683" s="19" t="str">
        <f t="shared" si="6"/>
        <v/>
      </c>
      <c r="AA683" s="19" t="str">
        <f t="shared" si="19"/>
        <v/>
      </c>
      <c r="AB683" s="19">
        <f t="shared" si="8"/>
        <v>715</v>
      </c>
      <c r="AC683" s="19">
        <f t="shared" si="20"/>
        <v>65</v>
      </c>
      <c r="AD683" s="19">
        <f t="shared" si="21"/>
        <v>97</v>
      </c>
      <c r="AE683" s="19" t="str">
        <f t="shared" si="22"/>
        <v>Нет моды</v>
      </c>
      <c r="AF683" s="19">
        <f t="shared" si="23"/>
        <v>40</v>
      </c>
      <c r="AG683" s="19">
        <f t="shared" si="24"/>
        <v>88</v>
      </c>
      <c r="AH683" s="20" t="str">
        <f t="shared" si="14"/>
        <v>Город: 67%; Село: 33%</v>
      </c>
      <c r="AI683" s="21"/>
      <c r="AJ683" s="21"/>
      <c r="AK683" s="21"/>
      <c r="AL683" s="22">
        <f t="shared" si="25"/>
        <v>1</v>
      </c>
    </row>
    <row r="684" ht="12.75" customHeight="1">
      <c r="A684" s="13" t="s">
        <v>62</v>
      </c>
      <c r="B684" s="13" t="str">
        <f>IFERROR(__xludf.DUMMYFUNCTION("REGEXREPLACE(A684, ""\d"", """")"),"         Рязанская область")</f>
        <v>         Рязанская область</v>
      </c>
      <c r="C684" s="14" t="str">
        <f t="shared" si="15"/>
        <v>Рязанская область</v>
      </c>
      <c r="D684" s="3">
        <f t="shared" si="16"/>
        <v>2</v>
      </c>
      <c r="E684" s="15" t="s">
        <v>39</v>
      </c>
      <c r="F684" s="13" t="str">
        <f>IFERROR(__xludf.DUMMYFUNCTION("REGEXEXTRACT(E684, ""[А-Яа-я].*"")"),"Всего умерших")</f>
        <v>Всего умерших</v>
      </c>
      <c r="G684" s="16">
        <f t="shared" si="17"/>
        <v>2</v>
      </c>
      <c r="H684" s="13" t="s">
        <v>28</v>
      </c>
      <c r="I684" s="13" t="str">
        <f>IFERROR(__xludf.DUMMYFUNCTION("REGEXREPLACE(H684, "".*\s"", """")"),"человек")</f>
        <v>человек</v>
      </c>
      <c r="J684" s="13" t="s">
        <v>29</v>
      </c>
      <c r="K684" s="17" t="str">
        <f>IFERROR(__xludf.DUMMYFUNCTION("REGEXREPLACE(J684, ""^[\d\s]+"", """")"),"значение показателя за год")</f>
        <v>значение показателя за год</v>
      </c>
      <c r="L684" s="16">
        <f t="shared" si="18"/>
        <v>2</v>
      </c>
      <c r="M684" s="13" t="s">
        <v>30</v>
      </c>
      <c r="N684" s="13" t="str">
        <f>IFERROR(__xludf.DUMMYFUNCTION("REGEXEXTRACT(M684, "" (.+)$"")"),"все население")</f>
        <v>все население</v>
      </c>
      <c r="O684" s="18">
        <v>18012.0</v>
      </c>
      <c r="P684" s="18">
        <v>18336.0</v>
      </c>
      <c r="Q684" s="18">
        <v>17896.0</v>
      </c>
      <c r="R684" s="18">
        <v>18020.0</v>
      </c>
      <c r="S684" s="18">
        <v>17176.0</v>
      </c>
      <c r="T684" s="18">
        <v>17185.0</v>
      </c>
      <c r="U684" s="18">
        <v>16853.0</v>
      </c>
      <c r="V684" s="18">
        <v>19979.0</v>
      </c>
      <c r="W684" s="18">
        <v>23856.0</v>
      </c>
      <c r="X684" s="18">
        <v>17611.0</v>
      </c>
      <c r="Y684" s="18">
        <v>16098.0</v>
      </c>
      <c r="Z684" s="19">
        <f t="shared" si="6"/>
        <v>201022</v>
      </c>
      <c r="AA684" s="19" t="str">
        <f t="shared" si="19"/>
        <v/>
      </c>
      <c r="AB684" s="19" t="str">
        <f t="shared" si="8"/>
        <v/>
      </c>
      <c r="AC684" s="19">
        <f t="shared" si="20"/>
        <v>18274.72727</v>
      </c>
      <c r="AD684" s="19">
        <f t="shared" si="21"/>
        <v>8093</v>
      </c>
      <c r="AE684" s="19" t="str">
        <f t="shared" si="22"/>
        <v>Нет моды</v>
      </c>
      <c r="AF684" s="19">
        <f t="shared" si="23"/>
        <v>16098</v>
      </c>
      <c r="AG684" s="19">
        <f t="shared" si="24"/>
        <v>23856</v>
      </c>
      <c r="AH684" s="20" t="str">
        <f t="shared" si="14"/>
        <v/>
      </c>
      <c r="AI684" s="21"/>
      <c r="AJ684" s="21"/>
      <c r="AK684" s="21"/>
      <c r="AL684" s="22">
        <f t="shared" si="25"/>
        <v>1</v>
      </c>
    </row>
    <row r="685" ht="12.75" customHeight="1">
      <c r="A685" s="13" t="s">
        <v>62</v>
      </c>
      <c r="B685" s="13" t="str">
        <f>IFERROR(__xludf.DUMMYFUNCTION("REGEXREPLACE(A685, ""\d"", """")"),"         Рязанская область")</f>
        <v>         Рязанская область</v>
      </c>
      <c r="C685" s="14" t="str">
        <f t="shared" si="15"/>
        <v>Рязанская область</v>
      </c>
      <c r="D685" s="3">
        <f t="shared" si="16"/>
        <v>2</v>
      </c>
      <c r="E685" s="15" t="s">
        <v>39</v>
      </c>
      <c r="F685" s="13" t="str">
        <f>IFERROR(__xludf.DUMMYFUNCTION("REGEXEXTRACT(E685, ""[А-Яа-я].*"")"),"Всего умерших")</f>
        <v>Всего умерших</v>
      </c>
      <c r="G685" s="16">
        <f t="shared" si="17"/>
        <v>2</v>
      </c>
      <c r="H685" s="13" t="s">
        <v>28</v>
      </c>
      <c r="I685" s="13" t="str">
        <f>IFERROR(__xludf.DUMMYFUNCTION("REGEXREPLACE(H685, "".*\s"", """")"),"человек")</f>
        <v>человек</v>
      </c>
      <c r="J685" s="13" t="s">
        <v>29</v>
      </c>
      <c r="K685" s="17" t="str">
        <f>IFERROR(__xludf.DUMMYFUNCTION("REGEXREPLACE(J685, ""^[\d\s]+"", """")"),"значение показателя за год")</f>
        <v>значение показателя за год</v>
      </c>
      <c r="L685" s="16">
        <f t="shared" si="18"/>
        <v>2</v>
      </c>
      <c r="M685" s="13" t="s">
        <v>31</v>
      </c>
      <c r="N685" s="13" t="str">
        <f>IFERROR(__xludf.DUMMYFUNCTION("REGEXEXTRACT(M685, "" (.+)$"")"),"городское население")</f>
        <v>городское население</v>
      </c>
      <c r="O685" s="18">
        <v>11567.0</v>
      </c>
      <c r="P685" s="18">
        <v>11932.0</v>
      </c>
      <c r="Q685" s="18">
        <v>11865.0</v>
      </c>
      <c r="R685" s="18">
        <v>11856.0</v>
      </c>
      <c r="S685" s="18">
        <v>11417.0</v>
      </c>
      <c r="T685" s="18">
        <v>11498.0</v>
      </c>
      <c r="U685" s="18">
        <v>11342.0</v>
      </c>
      <c r="V685" s="18">
        <v>13893.0</v>
      </c>
      <c r="W685" s="18">
        <v>16883.0</v>
      </c>
      <c r="X685" s="18">
        <v>12254.0</v>
      </c>
      <c r="Y685" s="18">
        <v>11214.0</v>
      </c>
      <c r="Z685" s="19" t="str">
        <f t="shared" si="6"/>
        <v/>
      </c>
      <c r="AA685" s="19">
        <f t="shared" si="19"/>
        <v>135721</v>
      </c>
      <c r="AB685" s="19" t="str">
        <f t="shared" si="8"/>
        <v/>
      </c>
      <c r="AC685" s="19">
        <f t="shared" si="20"/>
        <v>12338.27273</v>
      </c>
      <c r="AD685" s="19">
        <f t="shared" si="21"/>
        <v>16475.5</v>
      </c>
      <c r="AE685" s="19" t="str">
        <f t="shared" si="22"/>
        <v>Нет моды</v>
      </c>
      <c r="AF685" s="19">
        <f t="shared" si="23"/>
        <v>11214</v>
      </c>
      <c r="AG685" s="19">
        <f t="shared" si="24"/>
        <v>16883</v>
      </c>
      <c r="AH685" s="20" t="str">
        <f t="shared" si="14"/>
        <v/>
      </c>
      <c r="AI685" s="21"/>
      <c r="AJ685" s="21"/>
      <c r="AK685" s="21"/>
      <c r="AL685" s="22">
        <f t="shared" si="25"/>
        <v>1</v>
      </c>
    </row>
    <row r="686" ht="12.75" customHeight="1">
      <c r="A686" s="13" t="s">
        <v>62</v>
      </c>
      <c r="B686" s="13" t="str">
        <f>IFERROR(__xludf.DUMMYFUNCTION("REGEXREPLACE(A686, ""\d"", """")"),"         Рязанская область")</f>
        <v>         Рязанская область</v>
      </c>
      <c r="C686" s="14" t="str">
        <f t="shared" si="15"/>
        <v>Рязанская область</v>
      </c>
      <c r="D686" s="3">
        <f t="shared" si="16"/>
        <v>2</v>
      </c>
      <c r="E686" s="15" t="s">
        <v>39</v>
      </c>
      <c r="F686" s="13" t="str">
        <f>IFERROR(__xludf.DUMMYFUNCTION("REGEXEXTRACT(E686, ""[А-Яа-я].*"")"),"Всего умерших")</f>
        <v>Всего умерших</v>
      </c>
      <c r="G686" s="16">
        <f t="shared" si="17"/>
        <v>2</v>
      </c>
      <c r="H686" s="13" t="s">
        <v>28</v>
      </c>
      <c r="I686" s="13" t="str">
        <f>IFERROR(__xludf.DUMMYFUNCTION("REGEXREPLACE(H686, "".*\s"", """")"),"человек")</f>
        <v>человек</v>
      </c>
      <c r="J686" s="13" t="s">
        <v>29</v>
      </c>
      <c r="K686" s="17" t="str">
        <f>IFERROR(__xludf.DUMMYFUNCTION("REGEXREPLACE(J686, ""^[\d\s]+"", """")"),"значение показателя за год")</f>
        <v>значение показателя за год</v>
      </c>
      <c r="L686" s="16">
        <f t="shared" si="18"/>
        <v>2</v>
      </c>
      <c r="M686" s="13" t="s">
        <v>32</v>
      </c>
      <c r="N686" s="13" t="str">
        <f>IFERROR(__xludf.DUMMYFUNCTION("REGEXEXTRACT(M686, "" (.+)$"")"),"сельское население")</f>
        <v>сельское население</v>
      </c>
      <c r="O686" s="18">
        <v>6445.0</v>
      </c>
      <c r="P686" s="18">
        <v>6404.0</v>
      </c>
      <c r="Q686" s="18">
        <v>6031.0</v>
      </c>
      <c r="R686" s="18">
        <v>6164.0</v>
      </c>
      <c r="S686" s="18">
        <v>5759.0</v>
      </c>
      <c r="T686" s="18">
        <v>5687.0</v>
      </c>
      <c r="U686" s="18">
        <v>5511.0</v>
      </c>
      <c r="V686" s="18">
        <v>6086.0</v>
      </c>
      <c r="W686" s="18">
        <v>6973.0</v>
      </c>
      <c r="X686" s="18">
        <v>5357.0</v>
      </c>
      <c r="Y686" s="18">
        <v>4884.0</v>
      </c>
      <c r="Z686" s="19" t="str">
        <f t="shared" si="6"/>
        <v/>
      </c>
      <c r="AA686" s="19" t="str">
        <f t="shared" si="19"/>
        <v/>
      </c>
      <c r="AB686" s="19">
        <f t="shared" si="8"/>
        <v>65301</v>
      </c>
      <c r="AC686" s="19">
        <f t="shared" si="20"/>
        <v>5936.454545</v>
      </c>
      <c r="AD686" s="19">
        <f t="shared" si="21"/>
        <v>9093.5</v>
      </c>
      <c r="AE686" s="19" t="str">
        <f t="shared" si="22"/>
        <v>Нет моды</v>
      </c>
      <c r="AF686" s="19">
        <f t="shared" si="23"/>
        <v>4884</v>
      </c>
      <c r="AG686" s="19">
        <f t="shared" si="24"/>
        <v>6973</v>
      </c>
      <c r="AH686" s="20" t="str">
        <f t="shared" si="14"/>
        <v>Город: 68%; Село: 32%</v>
      </c>
      <c r="AI686" s="21"/>
      <c r="AJ686" s="21"/>
      <c r="AK686" s="21"/>
      <c r="AL686" s="22">
        <f t="shared" si="25"/>
        <v>1</v>
      </c>
    </row>
    <row r="687" ht="12.75" customHeight="1">
      <c r="A687" s="13" t="s">
        <v>62</v>
      </c>
      <c r="B687" s="13" t="str">
        <f>IFERROR(__xludf.DUMMYFUNCTION("REGEXREPLACE(A687, ""\d"", """")"),"         Рязанская область")</f>
        <v>         Рязанская область</v>
      </c>
      <c r="C687" s="14" t="str">
        <f t="shared" si="15"/>
        <v>Рязанская область</v>
      </c>
      <c r="D687" s="3">
        <f t="shared" si="16"/>
        <v>2</v>
      </c>
      <c r="E687" s="15" t="s">
        <v>40</v>
      </c>
      <c r="F687" s="13" t="str">
        <f>IFERROR(__xludf.DUMMYFUNCTION("REGEXEXTRACT(E687, ""[А-Яа-я].*"")"),"Злокачественные новообразования")</f>
        <v>Злокачественные новообразования</v>
      </c>
      <c r="G687" s="16">
        <f t="shared" si="17"/>
        <v>2</v>
      </c>
      <c r="H687" s="13" t="s">
        <v>28</v>
      </c>
      <c r="I687" s="13" t="str">
        <f>IFERROR(__xludf.DUMMYFUNCTION("REGEXREPLACE(H687, "".*\s"", """")"),"человек")</f>
        <v>человек</v>
      </c>
      <c r="J687" s="13" t="s">
        <v>29</v>
      </c>
      <c r="K687" s="17" t="str">
        <f>IFERROR(__xludf.DUMMYFUNCTION("REGEXREPLACE(J687, ""^[\d\s]+"", """")"),"значение показателя за год")</f>
        <v>значение показателя за год</v>
      </c>
      <c r="L687" s="16">
        <f t="shared" si="18"/>
        <v>2</v>
      </c>
      <c r="M687" s="13" t="s">
        <v>30</v>
      </c>
      <c r="N687" s="13" t="str">
        <f>IFERROR(__xludf.DUMMYFUNCTION("REGEXEXTRACT(M687, "" (.+)$"")"),"все население")</f>
        <v>все население</v>
      </c>
      <c r="O687" s="18">
        <v>2841.0</v>
      </c>
      <c r="P687" s="18">
        <v>2574.0</v>
      </c>
      <c r="Q687" s="18">
        <v>2609.0</v>
      </c>
      <c r="R687" s="18">
        <v>2510.0</v>
      </c>
      <c r="S687" s="18">
        <v>2308.0</v>
      </c>
      <c r="T687" s="18">
        <v>2441.0</v>
      </c>
      <c r="U687" s="18">
        <v>2261.0</v>
      </c>
      <c r="V687" s="18">
        <v>2170.0</v>
      </c>
      <c r="W687" s="18">
        <v>2046.0</v>
      </c>
      <c r="X687" s="18">
        <v>2251.0</v>
      </c>
      <c r="Y687" s="18">
        <v>2361.0</v>
      </c>
      <c r="Z687" s="19">
        <f t="shared" si="6"/>
        <v>26372</v>
      </c>
      <c r="AA687" s="19" t="str">
        <f t="shared" si="19"/>
        <v/>
      </c>
      <c r="AB687" s="19" t="str">
        <f t="shared" si="8"/>
        <v/>
      </c>
      <c r="AC687" s="19">
        <f t="shared" si="20"/>
        <v>2397.454545</v>
      </c>
      <c r="AD687" s="19">
        <f t="shared" si="21"/>
        <v>3862.5</v>
      </c>
      <c r="AE687" s="19" t="str">
        <f t="shared" si="22"/>
        <v>Нет моды</v>
      </c>
      <c r="AF687" s="19">
        <f t="shared" si="23"/>
        <v>2046</v>
      </c>
      <c r="AG687" s="19">
        <f t="shared" si="24"/>
        <v>2841</v>
      </c>
      <c r="AH687" s="20" t="str">
        <f t="shared" si="14"/>
        <v/>
      </c>
      <c r="AI687" s="21"/>
      <c r="AJ687" s="21"/>
      <c r="AK687" s="21"/>
      <c r="AL687" s="22">
        <f t="shared" si="25"/>
        <v>1</v>
      </c>
    </row>
    <row r="688" ht="12.75" customHeight="1">
      <c r="A688" s="13" t="s">
        <v>62</v>
      </c>
      <c r="B688" s="13" t="str">
        <f>IFERROR(__xludf.DUMMYFUNCTION("REGEXREPLACE(A688, ""\d"", """")"),"         Рязанская область")</f>
        <v>         Рязанская область</v>
      </c>
      <c r="C688" s="14" t="str">
        <f t="shared" si="15"/>
        <v>Рязанская область</v>
      </c>
      <c r="D688" s="3">
        <f t="shared" si="16"/>
        <v>2</v>
      </c>
      <c r="E688" s="15" t="s">
        <v>40</v>
      </c>
      <c r="F688" s="13" t="str">
        <f>IFERROR(__xludf.DUMMYFUNCTION("REGEXEXTRACT(E688, ""[А-Яа-я].*"")"),"Злокачественные новообразования")</f>
        <v>Злокачественные новообразования</v>
      </c>
      <c r="G688" s="16">
        <f t="shared" si="17"/>
        <v>2</v>
      </c>
      <c r="H688" s="13" t="s">
        <v>28</v>
      </c>
      <c r="I688" s="13" t="str">
        <f>IFERROR(__xludf.DUMMYFUNCTION("REGEXREPLACE(H688, "".*\s"", """")"),"человек")</f>
        <v>человек</v>
      </c>
      <c r="J688" s="13" t="s">
        <v>29</v>
      </c>
      <c r="K688" s="17" t="str">
        <f>IFERROR(__xludf.DUMMYFUNCTION("REGEXREPLACE(J688, ""^[\d\s]+"", """")"),"значение показателя за год")</f>
        <v>значение показателя за год</v>
      </c>
      <c r="L688" s="16">
        <f t="shared" si="18"/>
        <v>2</v>
      </c>
      <c r="M688" s="13" t="s">
        <v>31</v>
      </c>
      <c r="N688" s="13" t="str">
        <f>IFERROR(__xludf.DUMMYFUNCTION("REGEXEXTRACT(M688, "" (.+)$"")"),"городское население")</f>
        <v>городское население</v>
      </c>
      <c r="O688" s="18">
        <v>2063.0</v>
      </c>
      <c r="P688" s="18">
        <v>1862.0</v>
      </c>
      <c r="Q688" s="18">
        <v>1936.0</v>
      </c>
      <c r="R688" s="18">
        <v>1804.0</v>
      </c>
      <c r="S688" s="18">
        <v>1669.0</v>
      </c>
      <c r="T688" s="18">
        <v>1797.0</v>
      </c>
      <c r="U688" s="18">
        <v>1687.0</v>
      </c>
      <c r="V688" s="18">
        <v>1623.0</v>
      </c>
      <c r="W688" s="18">
        <v>1544.0</v>
      </c>
      <c r="X688" s="18">
        <v>1650.0</v>
      </c>
      <c r="Y688" s="18">
        <v>1737.0</v>
      </c>
      <c r="Z688" s="19" t="str">
        <f t="shared" si="6"/>
        <v/>
      </c>
      <c r="AA688" s="19">
        <f t="shared" si="19"/>
        <v>19372</v>
      </c>
      <c r="AB688" s="19" t="str">
        <f t="shared" si="8"/>
        <v/>
      </c>
      <c r="AC688" s="19">
        <f t="shared" si="20"/>
        <v>1761.090909</v>
      </c>
      <c r="AD688" s="19">
        <f t="shared" si="21"/>
        <v>2054.5</v>
      </c>
      <c r="AE688" s="19" t="str">
        <f t="shared" si="22"/>
        <v>Нет моды</v>
      </c>
      <c r="AF688" s="19">
        <f t="shared" si="23"/>
        <v>1544</v>
      </c>
      <c r="AG688" s="19">
        <f t="shared" si="24"/>
        <v>2063</v>
      </c>
      <c r="AH688" s="20" t="str">
        <f t="shared" si="14"/>
        <v/>
      </c>
      <c r="AI688" s="21"/>
      <c r="AJ688" s="21"/>
      <c r="AK688" s="21"/>
      <c r="AL688" s="22">
        <f t="shared" si="25"/>
        <v>1</v>
      </c>
    </row>
    <row r="689" ht="12.75" customHeight="1">
      <c r="A689" s="13" t="s">
        <v>62</v>
      </c>
      <c r="B689" s="13" t="str">
        <f>IFERROR(__xludf.DUMMYFUNCTION("REGEXREPLACE(A689, ""\d"", """")"),"         Рязанская область")</f>
        <v>         Рязанская область</v>
      </c>
      <c r="C689" s="14" t="str">
        <f t="shared" si="15"/>
        <v>Рязанская область</v>
      </c>
      <c r="D689" s="3">
        <f t="shared" si="16"/>
        <v>2</v>
      </c>
      <c r="E689" s="15" t="s">
        <v>40</v>
      </c>
      <c r="F689" s="13" t="str">
        <f>IFERROR(__xludf.DUMMYFUNCTION("REGEXEXTRACT(E689, ""[А-Яа-я].*"")"),"Злокачественные новообразования")</f>
        <v>Злокачественные новообразования</v>
      </c>
      <c r="G689" s="16">
        <f t="shared" si="17"/>
        <v>2</v>
      </c>
      <c r="H689" s="13" t="s">
        <v>28</v>
      </c>
      <c r="I689" s="13" t="str">
        <f>IFERROR(__xludf.DUMMYFUNCTION("REGEXREPLACE(H689, "".*\s"", """")"),"человек")</f>
        <v>человек</v>
      </c>
      <c r="J689" s="13" t="s">
        <v>29</v>
      </c>
      <c r="K689" s="17" t="str">
        <f>IFERROR(__xludf.DUMMYFUNCTION("REGEXREPLACE(J689, ""^[\d\s]+"", """")"),"значение показателя за год")</f>
        <v>значение показателя за год</v>
      </c>
      <c r="L689" s="16">
        <f t="shared" si="18"/>
        <v>2</v>
      </c>
      <c r="M689" s="13" t="s">
        <v>32</v>
      </c>
      <c r="N689" s="13" t="str">
        <f>IFERROR(__xludf.DUMMYFUNCTION("REGEXEXTRACT(M689, "" (.+)$"")"),"сельское население")</f>
        <v>сельское население</v>
      </c>
      <c r="O689" s="18">
        <v>778.0</v>
      </c>
      <c r="P689" s="18">
        <v>712.0</v>
      </c>
      <c r="Q689" s="18">
        <v>673.0</v>
      </c>
      <c r="R689" s="18">
        <v>706.0</v>
      </c>
      <c r="S689" s="18">
        <v>639.0</v>
      </c>
      <c r="T689" s="18">
        <v>644.0</v>
      </c>
      <c r="U689" s="18">
        <v>574.0</v>
      </c>
      <c r="V689" s="18">
        <v>547.0</v>
      </c>
      <c r="W689" s="18">
        <v>502.0</v>
      </c>
      <c r="X689" s="18">
        <v>601.0</v>
      </c>
      <c r="Y689" s="18">
        <v>624.0</v>
      </c>
      <c r="Z689" s="19" t="str">
        <f t="shared" si="6"/>
        <v/>
      </c>
      <c r="AA689" s="19" t="str">
        <f t="shared" si="19"/>
        <v/>
      </c>
      <c r="AB689" s="19">
        <f t="shared" si="8"/>
        <v>7000</v>
      </c>
      <c r="AC689" s="19">
        <f t="shared" si="20"/>
        <v>636.3636364</v>
      </c>
      <c r="AD689" s="19">
        <f t="shared" si="21"/>
        <v>1161</v>
      </c>
      <c r="AE689" s="19" t="str">
        <f t="shared" si="22"/>
        <v>Нет моды</v>
      </c>
      <c r="AF689" s="19">
        <f t="shared" si="23"/>
        <v>502</v>
      </c>
      <c r="AG689" s="19">
        <f t="shared" si="24"/>
        <v>778</v>
      </c>
      <c r="AH689" s="20" t="str">
        <f t="shared" si="14"/>
        <v>Город: 73%; Село: 27%</v>
      </c>
      <c r="AI689" s="21"/>
      <c r="AJ689" s="21"/>
      <c r="AK689" s="21"/>
      <c r="AL689" s="22">
        <f t="shared" si="25"/>
        <v>1</v>
      </c>
    </row>
    <row r="690" ht="12.75" customHeight="1">
      <c r="A690" s="13" t="s">
        <v>62</v>
      </c>
      <c r="B690" s="13" t="str">
        <f>IFERROR(__xludf.DUMMYFUNCTION("REGEXREPLACE(A690, ""\d"", """")"),"         Рязанская область")</f>
        <v>         Рязанская область</v>
      </c>
      <c r="C690" s="14" t="str">
        <f t="shared" si="15"/>
        <v>Рязанская область</v>
      </c>
      <c r="D690" s="3">
        <f t="shared" si="16"/>
        <v>2</v>
      </c>
      <c r="E690" s="15" t="s">
        <v>41</v>
      </c>
      <c r="F690" s="13" t="str">
        <f>IFERROR(__xludf.DUMMYFUNCTION("REGEXEXTRACT(E690, ""[А-Яа-я].*"")"),"Инфекционные и паразитарные болезни")</f>
        <v>Инфекционные и паразитарные болезни</v>
      </c>
      <c r="G690" s="16">
        <f t="shared" si="17"/>
        <v>2</v>
      </c>
      <c r="H690" s="13" t="s">
        <v>28</v>
      </c>
      <c r="I690" s="13" t="str">
        <f>IFERROR(__xludf.DUMMYFUNCTION("REGEXREPLACE(H690, "".*\s"", """")"),"человек")</f>
        <v>человек</v>
      </c>
      <c r="J690" s="13" t="s">
        <v>29</v>
      </c>
      <c r="K690" s="17" t="str">
        <f>IFERROR(__xludf.DUMMYFUNCTION("REGEXREPLACE(J690, ""^[\d\s]+"", """")"),"значение показателя за год")</f>
        <v>значение показателя за год</v>
      </c>
      <c r="L690" s="16">
        <f t="shared" si="18"/>
        <v>2</v>
      </c>
      <c r="M690" s="13" t="s">
        <v>30</v>
      </c>
      <c r="N690" s="13" t="str">
        <f>IFERROR(__xludf.DUMMYFUNCTION("REGEXEXTRACT(M690, "" (.+)$"")"),"все население")</f>
        <v>все население</v>
      </c>
      <c r="O690" s="18">
        <v>133.0</v>
      </c>
      <c r="P690" s="18">
        <v>120.0</v>
      </c>
      <c r="Q690" s="18">
        <v>116.0</v>
      </c>
      <c r="R690" s="18">
        <v>105.0</v>
      </c>
      <c r="S690" s="18">
        <v>107.0</v>
      </c>
      <c r="T690" s="18">
        <v>79.0</v>
      </c>
      <c r="U690" s="18">
        <v>84.0</v>
      </c>
      <c r="V690" s="18">
        <v>75.0</v>
      </c>
      <c r="W690" s="18">
        <v>90.0</v>
      </c>
      <c r="X690" s="18">
        <v>70.0</v>
      </c>
      <c r="Y690" s="18">
        <v>97.0</v>
      </c>
      <c r="Z690" s="19">
        <f t="shared" si="6"/>
        <v>1076</v>
      </c>
      <c r="AA690" s="19" t="str">
        <f t="shared" si="19"/>
        <v/>
      </c>
      <c r="AB690" s="19" t="str">
        <f t="shared" si="8"/>
        <v/>
      </c>
      <c r="AC690" s="19">
        <f t="shared" si="20"/>
        <v>97.81818182</v>
      </c>
      <c r="AD690" s="19">
        <f t="shared" si="21"/>
        <v>317.5</v>
      </c>
      <c r="AE690" s="19" t="str">
        <f t="shared" si="22"/>
        <v>Нет моды</v>
      </c>
      <c r="AF690" s="19">
        <f t="shared" si="23"/>
        <v>70</v>
      </c>
      <c r="AG690" s="19">
        <f t="shared" si="24"/>
        <v>133</v>
      </c>
      <c r="AH690" s="20" t="str">
        <f t="shared" si="14"/>
        <v/>
      </c>
      <c r="AI690" s="21"/>
      <c r="AJ690" s="21"/>
      <c r="AK690" s="21"/>
      <c r="AL690" s="22">
        <f t="shared" si="25"/>
        <v>1</v>
      </c>
    </row>
    <row r="691" ht="12.75" customHeight="1">
      <c r="A691" s="13" t="s">
        <v>62</v>
      </c>
      <c r="B691" s="13" t="str">
        <f>IFERROR(__xludf.DUMMYFUNCTION("REGEXREPLACE(A691, ""\d"", """")"),"         Рязанская область")</f>
        <v>         Рязанская область</v>
      </c>
      <c r="C691" s="14" t="str">
        <f t="shared" si="15"/>
        <v>Рязанская область</v>
      </c>
      <c r="D691" s="3">
        <f t="shared" si="16"/>
        <v>2</v>
      </c>
      <c r="E691" s="15" t="s">
        <v>41</v>
      </c>
      <c r="F691" s="13" t="str">
        <f>IFERROR(__xludf.DUMMYFUNCTION("REGEXEXTRACT(E691, ""[А-Яа-я].*"")"),"Инфекционные и паразитарные болезни")</f>
        <v>Инфекционные и паразитарные болезни</v>
      </c>
      <c r="G691" s="16">
        <f t="shared" si="17"/>
        <v>2</v>
      </c>
      <c r="H691" s="13" t="s">
        <v>28</v>
      </c>
      <c r="I691" s="13" t="str">
        <f>IFERROR(__xludf.DUMMYFUNCTION("REGEXREPLACE(H691, "".*\s"", """")"),"человек")</f>
        <v>человек</v>
      </c>
      <c r="J691" s="13" t="s">
        <v>29</v>
      </c>
      <c r="K691" s="17" t="str">
        <f>IFERROR(__xludf.DUMMYFUNCTION("REGEXREPLACE(J691, ""^[\d\s]+"", """")"),"значение показателя за год")</f>
        <v>значение показателя за год</v>
      </c>
      <c r="L691" s="16">
        <f t="shared" si="18"/>
        <v>2</v>
      </c>
      <c r="M691" s="13" t="s">
        <v>31</v>
      </c>
      <c r="N691" s="13" t="str">
        <f>IFERROR(__xludf.DUMMYFUNCTION("REGEXEXTRACT(M691, "" (.+)$"")"),"городское население")</f>
        <v>городское население</v>
      </c>
      <c r="O691" s="18">
        <v>93.0</v>
      </c>
      <c r="P691" s="18">
        <v>90.0</v>
      </c>
      <c r="Q691" s="18">
        <v>81.0</v>
      </c>
      <c r="R691" s="18">
        <v>80.0</v>
      </c>
      <c r="S691" s="18">
        <v>85.0</v>
      </c>
      <c r="T691" s="18">
        <v>62.0</v>
      </c>
      <c r="U691" s="18">
        <v>60.0</v>
      </c>
      <c r="V691" s="18">
        <v>60.0</v>
      </c>
      <c r="W691" s="18">
        <v>58.0</v>
      </c>
      <c r="X691" s="18">
        <v>59.0</v>
      </c>
      <c r="Y691" s="18">
        <v>74.0</v>
      </c>
      <c r="Z691" s="19" t="str">
        <f t="shared" si="6"/>
        <v/>
      </c>
      <c r="AA691" s="19">
        <f t="shared" si="19"/>
        <v>802</v>
      </c>
      <c r="AB691" s="19" t="str">
        <f t="shared" si="8"/>
        <v/>
      </c>
      <c r="AC691" s="19">
        <f t="shared" si="20"/>
        <v>72.90909091</v>
      </c>
      <c r="AD691" s="19">
        <f t="shared" si="21"/>
        <v>82.5</v>
      </c>
      <c r="AE691" s="19" t="str">
        <f t="shared" si="22"/>
        <v>Нет моды</v>
      </c>
      <c r="AF691" s="19">
        <f t="shared" si="23"/>
        <v>58</v>
      </c>
      <c r="AG691" s="19">
        <f t="shared" si="24"/>
        <v>93</v>
      </c>
      <c r="AH691" s="20" t="str">
        <f t="shared" si="14"/>
        <v/>
      </c>
      <c r="AI691" s="21"/>
      <c r="AJ691" s="21"/>
      <c r="AK691" s="21"/>
      <c r="AL691" s="22">
        <f t="shared" si="25"/>
        <v>1</v>
      </c>
    </row>
    <row r="692" ht="12.75" customHeight="1">
      <c r="A692" s="13" t="s">
        <v>62</v>
      </c>
      <c r="B692" s="13" t="str">
        <f>IFERROR(__xludf.DUMMYFUNCTION("REGEXREPLACE(A692, ""\d"", """")"),"         Рязанская область")</f>
        <v>         Рязанская область</v>
      </c>
      <c r="C692" s="14" t="str">
        <f t="shared" si="15"/>
        <v>Рязанская область</v>
      </c>
      <c r="D692" s="3">
        <f t="shared" si="16"/>
        <v>2</v>
      </c>
      <c r="E692" s="15" t="s">
        <v>41</v>
      </c>
      <c r="F692" s="13" t="str">
        <f>IFERROR(__xludf.DUMMYFUNCTION("REGEXEXTRACT(E692, ""[А-Яа-я].*"")"),"Инфекционные и паразитарные болезни")</f>
        <v>Инфекционные и паразитарные болезни</v>
      </c>
      <c r="G692" s="16">
        <f t="shared" si="17"/>
        <v>2</v>
      </c>
      <c r="H692" s="13" t="s">
        <v>28</v>
      </c>
      <c r="I692" s="13" t="str">
        <f>IFERROR(__xludf.DUMMYFUNCTION("REGEXREPLACE(H692, "".*\s"", """")"),"человек")</f>
        <v>человек</v>
      </c>
      <c r="J692" s="13" t="s">
        <v>29</v>
      </c>
      <c r="K692" s="17" t="str">
        <f>IFERROR(__xludf.DUMMYFUNCTION("REGEXREPLACE(J692, ""^[\d\s]+"", """")"),"значение показателя за год")</f>
        <v>значение показателя за год</v>
      </c>
      <c r="L692" s="16">
        <f t="shared" si="18"/>
        <v>2</v>
      </c>
      <c r="M692" s="13" t="s">
        <v>32</v>
      </c>
      <c r="N692" s="13" t="str">
        <f>IFERROR(__xludf.DUMMYFUNCTION("REGEXEXTRACT(M692, "" (.+)$"")"),"сельское население")</f>
        <v>сельское население</v>
      </c>
      <c r="O692" s="18">
        <v>40.0</v>
      </c>
      <c r="P692" s="18">
        <v>30.0</v>
      </c>
      <c r="Q692" s="18">
        <v>35.0</v>
      </c>
      <c r="R692" s="18">
        <v>25.0</v>
      </c>
      <c r="S692" s="18">
        <v>22.0</v>
      </c>
      <c r="T692" s="18">
        <v>17.0</v>
      </c>
      <c r="U692" s="18">
        <v>24.0</v>
      </c>
      <c r="V692" s="18">
        <v>15.0</v>
      </c>
      <c r="W692" s="18">
        <v>32.0</v>
      </c>
      <c r="X692" s="18">
        <v>11.0</v>
      </c>
      <c r="Y692" s="18">
        <v>23.0</v>
      </c>
      <c r="Z692" s="19" t="str">
        <f t="shared" si="6"/>
        <v/>
      </c>
      <c r="AA692" s="19" t="str">
        <f t="shared" si="19"/>
        <v/>
      </c>
      <c r="AB692" s="19">
        <f t="shared" si="8"/>
        <v>274</v>
      </c>
      <c r="AC692" s="19">
        <f t="shared" si="20"/>
        <v>24.90909091</v>
      </c>
      <c r="AD692" s="19">
        <f t="shared" si="21"/>
        <v>49</v>
      </c>
      <c r="AE692" s="19" t="str">
        <f t="shared" si="22"/>
        <v>Нет моды</v>
      </c>
      <c r="AF692" s="19">
        <f t="shared" si="23"/>
        <v>11</v>
      </c>
      <c r="AG692" s="19">
        <f t="shared" si="24"/>
        <v>40</v>
      </c>
      <c r="AH692" s="20" t="str">
        <f t="shared" si="14"/>
        <v>Город: 75%; Село: 25%</v>
      </c>
      <c r="AI692" s="21"/>
      <c r="AJ692" s="21"/>
      <c r="AK692" s="21"/>
      <c r="AL692" s="22">
        <f t="shared" si="25"/>
        <v>1</v>
      </c>
    </row>
    <row r="693" ht="12.75" customHeight="1">
      <c r="A693" s="13" t="s">
        <v>62</v>
      </c>
      <c r="B693" s="13" t="str">
        <f>IFERROR(__xludf.DUMMYFUNCTION("REGEXREPLACE(A693, ""\d"", """")"),"         Рязанская область")</f>
        <v>         Рязанская область</v>
      </c>
      <c r="C693" s="14" t="str">
        <f t="shared" si="15"/>
        <v>Рязанская область</v>
      </c>
      <c r="D693" s="3">
        <f t="shared" si="16"/>
        <v>2</v>
      </c>
      <c r="E693" s="15" t="s">
        <v>42</v>
      </c>
      <c r="F693" s="13" t="str">
        <f>IFERROR(__xludf.DUMMYFUNCTION("REGEXEXTRACT(E693, ""[А-Яа-я].*"")"),"Ишемическая болезнь сердца")</f>
        <v>Ишемическая болезнь сердца</v>
      </c>
      <c r="G693" s="16">
        <f t="shared" si="17"/>
        <v>2</v>
      </c>
      <c r="H693" s="13" t="s">
        <v>28</v>
      </c>
      <c r="I693" s="13" t="str">
        <f>IFERROR(__xludf.DUMMYFUNCTION("REGEXREPLACE(H693, "".*\s"", """")"),"человек")</f>
        <v>человек</v>
      </c>
      <c r="J693" s="13" t="s">
        <v>29</v>
      </c>
      <c r="K693" s="17" t="str">
        <f>IFERROR(__xludf.DUMMYFUNCTION("REGEXREPLACE(J693, ""^[\d\s]+"", """")"),"значение показателя за год")</f>
        <v>значение показателя за год</v>
      </c>
      <c r="L693" s="16">
        <f t="shared" si="18"/>
        <v>2</v>
      </c>
      <c r="M693" s="13" t="s">
        <v>30</v>
      </c>
      <c r="N693" s="13" t="str">
        <f>IFERROR(__xludf.DUMMYFUNCTION("REGEXEXTRACT(M693, "" (.+)$"")"),"все население")</f>
        <v>все население</v>
      </c>
      <c r="O693" s="18">
        <v>4767.0</v>
      </c>
      <c r="P693" s="18">
        <v>4193.0</v>
      </c>
      <c r="Q693" s="18">
        <v>3463.0</v>
      </c>
      <c r="R693" s="18">
        <v>2602.0</v>
      </c>
      <c r="S693" s="18">
        <v>2932.0</v>
      </c>
      <c r="T693" s="18">
        <v>2590.0</v>
      </c>
      <c r="U693" s="18">
        <v>2841.0</v>
      </c>
      <c r="V693" s="18">
        <v>3876.0</v>
      </c>
      <c r="W693" s="18">
        <v>3445.0</v>
      </c>
      <c r="X693" s="18">
        <v>3190.0</v>
      </c>
      <c r="Y693" s="18">
        <v>3146.0</v>
      </c>
      <c r="Z693" s="19">
        <f t="shared" si="6"/>
        <v>37045</v>
      </c>
      <c r="AA693" s="19" t="str">
        <f t="shared" si="19"/>
        <v/>
      </c>
      <c r="AB693" s="19" t="str">
        <f t="shared" si="8"/>
        <v/>
      </c>
      <c r="AC693" s="19">
        <f t="shared" si="20"/>
        <v>3367.727273</v>
      </c>
      <c r="AD693" s="19">
        <f t="shared" si="21"/>
        <v>1315</v>
      </c>
      <c r="AE693" s="19" t="str">
        <f t="shared" si="22"/>
        <v>Нет моды</v>
      </c>
      <c r="AF693" s="19">
        <f t="shared" si="23"/>
        <v>2590</v>
      </c>
      <c r="AG693" s="19">
        <f t="shared" si="24"/>
        <v>4767</v>
      </c>
      <c r="AH693" s="20" t="str">
        <f t="shared" si="14"/>
        <v/>
      </c>
      <c r="AI693" s="21"/>
      <c r="AJ693" s="21"/>
      <c r="AK693" s="21"/>
      <c r="AL693" s="22">
        <f t="shared" si="25"/>
        <v>1</v>
      </c>
    </row>
    <row r="694" ht="12.75" customHeight="1">
      <c r="A694" s="13" t="s">
        <v>62</v>
      </c>
      <c r="B694" s="13" t="str">
        <f>IFERROR(__xludf.DUMMYFUNCTION("REGEXREPLACE(A694, ""\d"", """")"),"         Рязанская область")</f>
        <v>         Рязанская область</v>
      </c>
      <c r="C694" s="14" t="str">
        <f t="shared" si="15"/>
        <v>Рязанская область</v>
      </c>
      <c r="D694" s="3">
        <f t="shared" si="16"/>
        <v>2</v>
      </c>
      <c r="E694" s="15" t="s">
        <v>42</v>
      </c>
      <c r="F694" s="13" t="str">
        <f>IFERROR(__xludf.DUMMYFUNCTION("REGEXEXTRACT(E694, ""[А-Яа-я].*"")"),"Ишемическая болезнь сердца")</f>
        <v>Ишемическая болезнь сердца</v>
      </c>
      <c r="G694" s="16">
        <f t="shared" si="17"/>
        <v>2</v>
      </c>
      <c r="H694" s="13" t="s">
        <v>28</v>
      </c>
      <c r="I694" s="13" t="str">
        <f>IFERROR(__xludf.DUMMYFUNCTION("REGEXREPLACE(H694, "".*\s"", """")"),"человек")</f>
        <v>человек</v>
      </c>
      <c r="J694" s="13" t="s">
        <v>29</v>
      </c>
      <c r="K694" s="17" t="str">
        <f>IFERROR(__xludf.DUMMYFUNCTION("REGEXREPLACE(J694, ""^[\d\s]+"", """")"),"значение показателя за год")</f>
        <v>значение показателя за год</v>
      </c>
      <c r="L694" s="16">
        <f t="shared" si="18"/>
        <v>2</v>
      </c>
      <c r="M694" s="13" t="s">
        <v>31</v>
      </c>
      <c r="N694" s="13" t="str">
        <f>IFERROR(__xludf.DUMMYFUNCTION("REGEXEXTRACT(M694, "" (.+)$"")"),"городское население")</f>
        <v>городское население</v>
      </c>
      <c r="O694" s="18">
        <v>3047.0</v>
      </c>
      <c r="P694" s="18">
        <v>2915.0</v>
      </c>
      <c r="Q694" s="18">
        <v>2383.0</v>
      </c>
      <c r="R694" s="18">
        <v>1826.0</v>
      </c>
      <c r="S694" s="18">
        <v>2093.0</v>
      </c>
      <c r="T694" s="18">
        <v>1788.0</v>
      </c>
      <c r="U694" s="18">
        <v>2012.0</v>
      </c>
      <c r="V694" s="18">
        <v>2840.0</v>
      </c>
      <c r="W694" s="18">
        <v>2483.0</v>
      </c>
      <c r="X694" s="18">
        <v>2237.0</v>
      </c>
      <c r="Y694" s="18">
        <v>2224.0</v>
      </c>
      <c r="Z694" s="19" t="str">
        <f t="shared" si="6"/>
        <v/>
      </c>
      <c r="AA694" s="19">
        <f t="shared" si="19"/>
        <v>25848</v>
      </c>
      <c r="AB694" s="19" t="str">
        <f t="shared" si="8"/>
        <v/>
      </c>
      <c r="AC694" s="19">
        <f t="shared" si="20"/>
        <v>2349.818182</v>
      </c>
      <c r="AD694" s="19">
        <f t="shared" si="21"/>
        <v>2840.5</v>
      </c>
      <c r="AE694" s="19" t="str">
        <f t="shared" si="22"/>
        <v>Нет моды</v>
      </c>
      <c r="AF694" s="19">
        <f t="shared" si="23"/>
        <v>1788</v>
      </c>
      <c r="AG694" s="19">
        <f t="shared" si="24"/>
        <v>3047</v>
      </c>
      <c r="AH694" s="20" t="str">
        <f t="shared" si="14"/>
        <v/>
      </c>
      <c r="AI694" s="21"/>
      <c r="AJ694" s="21"/>
      <c r="AK694" s="21"/>
      <c r="AL694" s="22">
        <f t="shared" si="25"/>
        <v>1</v>
      </c>
    </row>
    <row r="695" ht="12.75" customHeight="1">
      <c r="A695" s="13" t="s">
        <v>62</v>
      </c>
      <c r="B695" s="13" t="str">
        <f>IFERROR(__xludf.DUMMYFUNCTION("REGEXREPLACE(A695, ""\d"", """")"),"         Рязанская область")</f>
        <v>         Рязанская область</v>
      </c>
      <c r="C695" s="14" t="str">
        <f t="shared" si="15"/>
        <v>Рязанская область</v>
      </c>
      <c r="D695" s="3">
        <f t="shared" si="16"/>
        <v>2</v>
      </c>
      <c r="E695" s="15" t="s">
        <v>42</v>
      </c>
      <c r="F695" s="13" t="str">
        <f>IFERROR(__xludf.DUMMYFUNCTION("REGEXEXTRACT(E695, ""[А-Яа-я].*"")"),"Ишемическая болезнь сердца")</f>
        <v>Ишемическая болезнь сердца</v>
      </c>
      <c r="G695" s="16">
        <f t="shared" si="17"/>
        <v>2</v>
      </c>
      <c r="H695" s="13" t="s">
        <v>28</v>
      </c>
      <c r="I695" s="13" t="str">
        <f>IFERROR(__xludf.DUMMYFUNCTION("REGEXREPLACE(H695, "".*\s"", """")"),"человек")</f>
        <v>человек</v>
      </c>
      <c r="J695" s="13" t="s">
        <v>29</v>
      </c>
      <c r="K695" s="17" t="str">
        <f>IFERROR(__xludf.DUMMYFUNCTION("REGEXREPLACE(J695, ""^[\d\s]+"", """")"),"значение показателя за год")</f>
        <v>значение показателя за год</v>
      </c>
      <c r="L695" s="16">
        <f t="shared" si="18"/>
        <v>2</v>
      </c>
      <c r="M695" s="13" t="s">
        <v>32</v>
      </c>
      <c r="N695" s="13" t="str">
        <f>IFERROR(__xludf.DUMMYFUNCTION("REGEXEXTRACT(M695, "" (.+)$"")"),"сельское население")</f>
        <v>сельское население</v>
      </c>
      <c r="O695" s="18">
        <v>1720.0</v>
      </c>
      <c r="P695" s="18">
        <v>1278.0</v>
      </c>
      <c r="Q695" s="18">
        <v>1080.0</v>
      </c>
      <c r="R695" s="18">
        <v>776.0</v>
      </c>
      <c r="S695" s="18">
        <v>839.0</v>
      </c>
      <c r="T695" s="18">
        <v>802.0</v>
      </c>
      <c r="U695" s="18">
        <v>829.0</v>
      </c>
      <c r="V695" s="18">
        <v>1036.0</v>
      </c>
      <c r="W695" s="18">
        <v>962.0</v>
      </c>
      <c r="X695" s="18">
        <v>953.0</v>
      </c>
      <c r="Y695" s="18">
        <v>922.0</v>
      </c>
      <c r="Z695" s="19" t="str">
        <f t="shared" si="6"/>
        <v/>
      </c>
      <c r="AA695" s="19" t="str">
        <f t="shared" si="19"/>
        <v/>
      </c>
      <c r="AB695" s="19">
        <f t="shared" si="8"/>
        <v>11197</v>
      </c>
      <c r="AC695" s="19">
        <f t="shared" si="20"/>
        <v>1017.909091</v>
      </c>
      <c r="AD695" s="19">
        <f t="shared" si="21"/>
        <v>1754</v>
      </c>
      <c r="AE695" s="19" t="str">
        <f t="shared" si="22"/>
        <v>Нет моды</v>
      </c>
      <c r="AF695" s="19">
        <f t="shared" si="23"/>
        <v>776</v>
      </c>
      <c r="AG695" s="19">
        <f t="shared" si="24"/>
        <v>1720</v>
      </c>
      <c r="AH695" s="20" t="str">
        <f t="shared" si="14"/>
        <v>Город: 70%; Село: 30%</v>
      </c>
      <c r="AI695" s="21"/>
      <c r="AJ695" s="21"/>
      <c r="AK695" s="21"/>
      <c r="AL695" s="22">
        <f t="shared" si="25"/>
        <v>1</v>
      </c>
    </row>
    <row r="696" ht="12.75" customHeight="1">
      <c r="A696" s="13" t="s">
        <v>62</v>
      </c>
      <c r="B696" s="13" t="str">
        <f>IFERROR(__xludf.DUMMYFUNCTION("REGEXREPLACE(A696, ""\d"", """")"),"         Рязанская область")</f>
        <v>         Рязанская область</v>
      </c>
      <c r="C696" s="14" t="str">
        <f t="shared" si="15"/>
        <v>Рязанская область</v>
      </c>
      <c r="D696" s="3">
        <f t="shared" si="16"/>
        <v>2</v>
      </c>
      <c r="E696" s="15" t="s">
        <v>43</v>
      </c>
      <c r="F696" s="13" t="str">
        <f>IFERROR(__xludf.DUMMYFUNCTION("REGEXEXTRACT(E696, ""[А-Яа-я].*"")"),"Новообразования")</f>
        <v>Новообразования</v>
      </c>
      <c r="G696" s="16">
        <f t="shared" si="17"/>
        <v>2</v>
      </c>
      <c r="H696" s="13" t="s">
        <v>28</v>
      </c>
      <c r="I696" s="13" t="str">
        <f>IFERROR(__xludf.DUMMYFUNCTION("REGEXREPLACE(H696, "".*\s"", """")"),"человек")</f>
        <v>человек</v>
      </c>
      <c r="J696" s="13" t="s">
        <v>29</v>
      </c>
      <c r="K696" s="17" t="str">
        <f>IFERROR(__xludf.DUMMYFUNCTION("REGEXREPLACE(J696, ""^[\d\s]+"", """")"),"значение показателя за год")</f>
        <v>значение показателя за год</v>
      </c>
      <c r="L696" s="16">
        <f t="shared" si="18"/>
        <v>2</v>
      </c>
      <c r="M696" s="13" t="s">
        <v>30</v>
      </c>
      <c r="N696" s="13" t="str">
        <f>IFERROR(__xludf.DUMMYFUNCTION("REGEXEXTRACT(M696, "" (.+)$"")"),"все население")</f>
        <v>все население</v>
      </c>
      <c r="O696" s="18">
        <v>2876.0</v>
      </c>
      <c r="P696" s="18">
        <v>2599.0</v>
      </c>
      <c r="Q696" s="18">
        <v>2638.0</v>
      </c>
      <c r="R696" s="18">
        <v>2536.0</v>
      </c>
      <c r="S696" s="18">
        <v>2349.0</v>
      </c>
      <c r="T696" s="18">
        <v>2476.0</v>
      </c>
      <c r="U696" s="18">
        <v>2304.0</v>
      </c>
      <c r="V696" s="18">
        <v>2213.0</v>
      </c>
      <c r="W696" s="18">
        <v>2073.0</v>
      </c>
      <c r="X696" s="18">
        <v>2280.0</v>
      </c>
      <c r="Y696" s="18">
        <v>2387.0</v>
      </c>
      <c r="Z696" s="19">
        <f t="shared" si="6"/>
        <v>26731</v>
      </c>
      <c r="AA696" s="19" t="str">
        <f t="shared" si="19"/>
        <v/>
      </c>
      <c r="AB696" s="19" t="str">
        <f t="shared" si="8"/>
        <v/>
      </c>
      <c r="AC696" s="19">
        <f t="shared" si="20"/>
        <v>2430.090909</v>
      </c>
      <c r="AD696" s="19">
        <f t="shared" si="21"/>
        <v>1896.5</v>
      </c>
      <c r="AE696" s="19" t="str">
        <f t="shared" si="22"/>
        <v>Нет моды</v>
      </c>
      <c r="AF696" s="19">
        <f t="shared" si="23"/>
        <v>2073</v>
      </c>
      <c r="AG696" s="19">
        <f t="shared" si="24"/>
        <v>2876</v>
      </c>
      <c r="AH696" s="20" t="str">
        <f t="shared" si="14"/>
        <v/>
      </c>
      <c r="AI696" s="21"/>
      <c r="AJ696" s="21"/>
      <c r="AK696" s="21"/>
      <c r="AL696" s="22">
        <f t="shared" si="25"/>
        <v>1</v>
      </c>
    </row>
    <row r="697" ht="12.75" customHeight="1">
      <c r="A697" s="13" t="s">
        <v>62</v>
      </c>
      <c r="B697" s="13" t="str">
        <f>IFERROR(__xludf.DUMMYFUNCTION("REGEXREPLACE(A697, ""\d"", """")"),"         Рязанская область")</f>
        <v>         Рязанская область</v>
      </c>
      <c r="C697" s="14" t="str">
        <f t="shared" si="15"/>
        <v>Рязанская область</v>
      </c>
      <c r="D697" s="3">
        <f t="shared" si="16"/>
        <v>2</v>
      </c>
      <c r="E697" s="15" t="s">
        <v>43</v>
      </c>
      <c r="F697" s="13" t="str">
        <f>IFERROR(__xludf.DUMMYFUNCTION("REGEXEXTRACT(E697, ""[А-Яа-я].*"")"),"Новообразования")</f>
        <v>Новообразования</v>
      </c>
      <c r="G697" s="16">
        <f t="shared" si="17"/>
        <v>2</v>
      </c>
      <c r="H697" s="13" t="s">
        <v>28</v>
      </c>
      <c r="I697" s="13" t="str">
        <f>IFERROR(__xludf.DUMMYFUNCTION("REGEXREPLACE(H697, "".*\s"", """")"),"человек")</f>
        <v>человек</v>
      </c>
      <c r="J697" s="13" t="s">
        <v>29</v>
      </c>
      <c r="K697" s="17" t="str">
        <f>IFERROR(__xludf.DUMMYFUNCTION("REGEXREPLACE(J697, ""^[\d\s]+"", """")"),"значение показателя за год")</f>
        <v>значение показателя за год</v>
      </c>
      <c r="L697" s="16">
        <f t="shared" si="18"/>
        <v>2</v>
      </c>
      <c r="M697" s="13" t="s">
        <v>31</v>
      </c>
      <c r="N697" s="13" t="str">
        <f>IFERROR(__xludf.DUMMYFUNCTION("REGEXEXTRACT(M697, "" (.+)$"")"),"городское население")</f>
        <v>городское население</v>
      </c>
      <c r="O697" s="18">
        <v>2090.0</v>
      </c>
      <c r="P697" s="18">
        <v>1877.0</v>
      </c>
      <c r="Q697" s="18">
        <v>1962.0</v>
      </c>
      <c r="R697" s="18">
        <v>1828.0</v>
      </c>
      <c r="S697" s="18">
        <v>1698.0</v>
      </c>
      <c r="T697" s="18">
        <v>1825.0</v>
      </c>
      <c r="U697" s="18">
        <v>1723.0</v>
      </c>
      <c r="V697" s="18">
        <v>1656.0</v>
      </c>
      <c r="W697" s="18">
        <v>1567.0</v>
      </c>
      <c r="X697" s="18">
        <v>1668.0</v>
      </c>
      <c r="Y697" s="18">
        <v>1756.0</v>
      </c>
      <c r="Z697" s="19" t="str">
        <f t="shared" si="6"/>
        <v/>
      </c>
      <c r="AA697" s="19">
        <f t="shared" si="19"/>
        <v>19650</v>
      </c>
      <c r="AB697" s="19" t="str">
        <f t="shared" si="8"/>
        <v/>
      </c>
      <c r="AC697" s="19">
        <f t="shared" si="20"/>
        <v>1786.363636</v>
      </c>
      <c r="AD697" s="19">
        <f t="shared" si="21"/>
        <v>2081.5</v>
      </c>
      <c r="AE697" s="19" t="str">
        <f t="shared" si="22"/>
        <v>Нет моды</v>
      </c>
      <c r="AF697" s="19">
        <f t="shared" si="23"/>
        <v>1567</v>
      </c>
      <c r="AG697" s="19">
        <f t="shared" si="24"/>
        <v>2090</v>
      </c>
      <c r="AH697" s="20" t="str">
        <f t="shared" si="14"/>
        <v/>
      </c>
      <c r="AI697" s="21"/>
      <c r="AJ697" s="21"/>
      <c r="AK697" s="21"/>
      <c r="AL697" s="22">
        <f t="shared" si="25"/>
        <v>1</v>
      </c>
    </row>
    <row r="698" ht="12.75" customHeight="1">
      <c r="A698" s="13" t="s">
        <v>62</v>
      </c>
      <c r="B698" s="13" t="str">
        <f>IFERROR(__xludf.DUMMYFUNCTION("REGEXREPLACE(A698, ""\d"", """")"),"         Рязанская область")</f>
        <v>         Рязанская область</v>
      </c>
      <c r="C698" s="14" t="str">
        <f t="shared" si="15"/>
        <v>Рязанская область</v>
      </c>
      <c r="D698" s="3">
        <f t="shared" si="16"/>
        <v>2</v>
      </c>
      <c r="E698" s="15" t="s">
        <v>43</v>
      </c>
      <c r="F698" s="13" t="str">
        <f>IFERROR(__xludf.DUMMYFUNCTION("REGEXEXTRACT(E698, ""[А-Яа-я].*"")"),"Новообразования")</f>
        <v>Новообразования</v>
      </c>
      <c r="G698" s="16">
        <f t="shared" si="17"/>
        <v>2</v>
      </c>
      <c r="H698" s="13" t="s">
        <v>28</v>
      </c>
      <c r="I698" s="13" t="str">
        <f>IFERROR(__xludf.DUMMYFUNCTION("REGEXREPLACE(H698, "".*\s"", """")"),"человек")</f>
        <v>человек</v>
      </c>
      <c r="J698" s="13" t="s">
        <v>29</v>
      </c>
      <c r="K698" s="17" t="str">
        <f>IFERROR(__xludf.DUMMYFUNCTION("REGEXREPLACE(J698, ""^[\d\s]+"", """")"),"значение показателя за год")</f>
        <v>значение показателя за год</v>
      </c>
      <c r="L698" s="16">
        <f t="shared" si="18"/>
        <v>2</v>
      </c>
      <c r="M698" s="13" t="s">
        <v>32</v>
      </c>
      <c r="N698" s="13" t="str">
        <f>IFERROR(__xludf.DUMMYFUNCTION("REGEXEXTRACT(M698, "" (.+)$"")"),"сельское население")</f>
        <v>сельское население</v>
      </c>
      <c r="O698" s="18">
        <v>786.0</v>
      </c>
      <c r="P698" s="18">
        <v>722.0</v>
      </c>
      <c r="Q698" s="18">
        <v>676.0</v>
      </c>
      <c r="R698" s="18">
        <v>708.0</v>
      </c>
      <c r="S698" s="18">
        <v>651.0</v>
      </c>
      <c r="T698" s="18">
        <v>651.0</v>
      </c>
      <c r="U698" s="18">
        <v>581.0</v>
      </c>
      <c r="V698" s="18">
        <v>557.0</v>
      </c>
      <c r="W698" s="18">
        <v>506.0</v>
      </c>
      <c r="X698" s="18">
        <v>612.0</v>
      </c>
      <c r="Y698" s="18">
        <v>631.0</v>
      </c>
      <c r="Z698" s="19" t="str">
        <f t="shared" si="6"/>
        <v/>
      </c>
      <c r="AA698" s="19" t="str">
        <f t="shared" si="19"/>
        <v/>
      </c>
      <c r="AB698" s="19">
        <f t="shared" si="8"/>
        <v>7081</v>
      </c>
      <c r="AC698" s="19">
        <f t="shared" si="20"/>
        <v>643.7272727</v>
      </c>
      <c r="AD698" s="19">
        <f t="shared" si="21"/>
        <v>1176.5</v>
      </c>
      <c r="AE698" s="19" t="str">
        <f t="shared" si="22"/>
        <v>Нет моды</v>
      </c>
      <c r="AF698" s="19">
        <f t="shared" si="23"/>
        <v>506</v>
      </c>
      <c r="AG698" s="19">
        <f t="shared" si="24"/>
        <v>786</v>
      </c>
      <c r="AH698" s="20" t="str">
        <f t="shared" si="14"/>
        <v>Город: 74%; Село: 26%</v>
      </c>
      <c r="AI698" s="21"/>
      <c r="AJ698" s="21"/>
      <c r="AK698" s="21"/>
      <c r="AL698" s="22">
        <f t="shared" si="25"/>
        <v>1</v>
      </c>
    </row>
    <row r="699" ht="12.75" customHeight="1">
      <c r="A699" s="13" t="s">
        <v>62</v>
      </c>
      <c r="B699" s="13" t="str">
        <f>IFERROR(__xludf.DUMMYFUNCTION("REGEXREPLACE(A699, ""\d"", """")"),"         Рязанская область")</f>
        <v>         Рязанская область</v>
      </c>
      <c r="C699" s="14" t="str">
        <f t="shared" si="15"/>
        <v>Рязанская область</v>
      </c>
      <c r="D699" s="3">
        <f t="shared" si="16"/>
        <v>2</v>
      </c>
      <c r="E699" s="15" t="s">
        <v>44</v>
      </c>
      <c r="F699" s="13" t="str">
        <f>IFERROR(__xludf.DUMMYFUNCTION("REGEXEXTRACT(E699,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699" s="16">
        <f t="shared" si="17"/>
        <v>2</v>
      </c>
      <c r="H699" s="13" t="s">
        <v>28</v>
      </c>
      <c r="I699" s="13" t="str">
        <f>IFERROR(__xludf.DUMMYFUNCTION("REGEXREPLACE(H699, "".*\s"", """")"),"человек")</f>
        <v>человек</v>
      </c>
      <c r="J699" s="13" t="s">
        <v>29</v>
      </c>
      <c r="K699" s="17" t="str">
        <f>IFERROR(__xludf.DUMMYFUNCTION("REGEXREPLACE(J699, ""^[\d\s]+"", """")"),"значение показателя за год")</f>
        <v>значение показателя за год</v>
      </c>
      <c r="L699" s="16">
        <f t="shared" si="18"/>
        <v>2</v>
      </c>
      <c r="M699" s="13" t="s">
        <v>30</v>
      </c>
      <c r="N699" s="13" t="str">
        <f>IFERROR(__xludf.DUMMYFUNCTION("REGEXEXTRACT(M699, "" (.+)$"")"),"все население")</f>
        <v>все население</v>
      </c>
      <c r="O699" s="18">
        <v>58.0</v>
      </c>
      <c r="P699" s="23" t="s">
        <v>37</v>
      </c>
      <c r="Q699" s="18">
        <v>36.0</v>
      </c>
      <c r="R699" s="18">
        <v>28.0</v>
      </c>
      <c r="S699" s="23" t="s">
        <v>37</v>
      </c>
      <c r="T699" s="23" t="s">
        <v>37</v>
      </c>
      <c r="U699" s="23" t="s">
        <v>37</v>
      </c>
      <c r="V699" s="23" t="s">
        <v>37</v>
      </c>
      <c r="W699" s="23" t="s">
        <v>37</v>
      </c>
      <c r="X699" s="23" t="s">
        <v>37</v>
      </c>
      <c r="Y699" s="23" t="s">
        <v>37</v>
      </c>
      <c r="Z699" s="19">
        <f t="shared" si="6"/>
        <v>122</v>
      </c>
      <c r="AA699" s="19" t="str">
        <f t="shared" si="19"/>
        <v/>
      </c>
      <c r="AB699" s="19" t="str">
        <f t="shared" si="8"/>
        <v/>
      </c>
      <c r="AC699" s="19">
        <f t="shared" si="20"/>
        <v>40.66666667</v>
      </c>
      <c r="AD699" s="19">
        <f t="shared" si="21"/>
        <v>621.5</v>
      </c>
      <c r="AE699" s="19" t="str">
        <f t="shared" si="22"/>
        <v>Нет моды</v>
      </c>
      <c r="AF699" s="19">
        <f t="shared" si="23"/>
        <v>28</v>
      </c>
      <c r="AG699" s="19">
        <f t="shared" si="24"/>
        <v>58</v>
      </c>
      <c r="AH699" s="20" t="str">
        <f t="shared" si="14"/>
        <v/>
      </c>
      <c r="AI699" s="24"/>
      <c r="AJ699" s="24"/>
      <c r="AK699" s="24"/>
      <c r="AL699" s="22">
        <f t="shared" si="25"/>
        <v>1</v>
      </c>
    </row>
    <row r="700" ht="12.75" customHeight="1">
      <c r="A700" s="13" t="s">
        <v>62</v>
      </c>
      <c r="B700" s="13" t="str">
        <f>IFERROR(__xludf.DUMMYFUNCTION("REGEXREPLACE(A700, ""\d"", """")"),"         Рязанская область")</f>
        <v>         Рязанская область</v>
      </c>
      <c r="C700" s="14" t="str">
        <f t="shared" si="15"/>
        <v>Рязанская область</v>
      </c>
      <c r="D700" s="3">
        <f t="shared" si="16"/>
        <v>2</v>
      </c>
      <c r="E700" s="15" t="s">
        <v>44</v>
      </c>
      <c r="F700" s="13" t="str">
        <f>IFERROR(__xludf.DUMMYFUNCTION("REGEXEXTRACT(E700,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700" s="16">
        <f t="shared" si="17"/>
        <v>2</v>
      </c>
      <c r="H700" s="13" t="s">
        <v>28</v>
      </c>
      <c r="I700" s="13" t="str">
        <f>IFERROR(__xludf.DUMMYFUNCTION("REGEXREPLACE(H700, "".*\s"", """")"),"человек")</f>
        <v>человек</v>
      </c>
      <c r="J700" s="13" t="s">
        <v>29</v>
      </c>
      <c r="K700" s="17" t="str">
        <f>IFERROR(__xludf.DUMMYFUNCTION("REGEXREPLACE(J700, ""^[\d\s]+"", """")"),"значение показателя за год")</f>
        <v>значение показателя за год</v>
      </c>
      <c r="L700" s="16">
        <f t="shared" si="18"/>
        <v>2</v>
      </c>
      <c r="M700" s="13" t="s">
        <v>31</v>
      </c>
      <c r="N700" s="13" t="str">
        <f>IFERROR(__xludf.DUMMYFUNCTION("REGEXEXTRACT(M700, "" (.+)$"")"),"городское население")</f>
        <v>городское население</v>
      </c>
      <c r="O700" s="18">
        <v>44.0</v>
      </c>
      <c r="P700" s="23" t="s">
        <v>37</v>
      </c>
      <c r="Q700" s="18">
        <v>30.0</v>
      </c>
      <c r="R700" s="18">
        <v>23.0</v>
      </c>
      <c r="S700" s="23" t="s">
        <v>37</v>
      </c>
      <c r="T700" s="23" t="s">
        <v>37</v>
      </c>
      <c r="U700" s="23" t="s">
        <v>37</v>
      </c>
      <c r="V700" s="23" t="s">
        <v>37</v>
      </c>
      <c r="W700" s="23" t="s">
        <v>37</v>
      </c>
      <c r="X700" s="23" t="s">
        <v>37</v>
      </c>
      <c r="Y700" s="23" t="s">
        <v>37</v>
      </c>
      <c r="Z700" s="19" t="str">
        <f t="shared" si="6"/>
        <v/>
      </c>
      <c r="AA700" s="19">
        <f t="shared" si="19"/>
        <v>97</v>
      </c>
      <c r="AB700" s="19" t="str">
        <f t="shared" si="8"/>
        <v/>
      </c>
      <c r="AC700" s="19">
        <f t="shared" si="20"/>
        <v>32.33333333</v>
      </c>
      <c r="AD700" s="19">
        <f t="shared" si="21"/>
        <v>33</v>
      </c>
      <c r="AE700" s="19" t="str">
        <f t="shared" si="22"/>
        <v>Нет моды</v>
      </c>
      <c r="AF700" s="19">
        <f t="shared" si="23"/>
        <v>23</v>
      </c>
      <c r="AG700" s="19">
        <f t="shared" si="24"/>
        <v>44</v>
      </c>
      <c r="AH700" s="20" t="str">
        <f t="shared" si="14"/>
        <v/>
      </c>
      <c r="AI700" s="24"/>
      <c r="AJ700" s="24"/>
      <c r="AK700" s="24"/>
      <c r="AL700" s="22">
        <f t="shared" si="25"/>
        <v>1</v>
      </c>
    </row>
    <row r="701" ht="12.75" customHeight="1">
      <c r="A701" s="13" t="s">
        <v>62</v>
      </c>
      <c r="B701" s="13" t="str">
        <f>IFERROR(__xludf.DUMMYFUNCTION("REGEXREPLACE(A701, ""\d"", """")"),"         Рязанская область")</f>
        <v>         Рязанская область</v>
      </c>
      <c r="C701" s="14" t="str">
        <f t="shared" si="15"/>
        <v>Рязанская область</v>
      </c>
      <c r="D701" s="3">
        <f t="shared" si="16"/>
        <v>2</v>
      </c>
      <c r="E701" s="15" t="s">
        <v>44</v>
      </c>
      <c r="F701" s="13" t="str">
        <f>IFERROR(__xludf.DUMMYFUNCTION("REGEXEXTRACT(E701,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701" s="16">
        <f t="shared" si="17"/>
        <v>2</v>
      </c>
      <c r="H701" s="13" t="s">
        <v>28</v>
      </c>
      <c r="I701" s="13" t="str">
        <f>IFERROR(__xludf.DUMMYFUNCTION("REGEXREPLACE(H701, "".*\s"", """")"),"человек")</f>
        <v>человек</v>
      </c>
      <c r="J701" s="13" t="s">
        <v>29</v>
      </c>
      <c r="K701" s="17" t="str">
        <f>IFERROR(__xludf.DUMMYFUNCTION("REGEXREPLACE(J701, ""^[\d\s]+"", """")"),"значение показателя за год")</f>
        <v>значение показателя за год</v>
      </c>
      <c r="L701" s="16">
        <f t="shared" si="18"/>
        <v>2</v>
      </c>
      <c r="M701" s="13" t="s">
        <v>32</v>
      </c>
      <c r="N701" s="13" t="str">
        <f>IFERROR(__xludf.DUMMYFUNCTION("REGEXEXTRACT(M701, "" (.+)$"")"),"сельское население")</f>
        <v>сельское население</v>
      </c>
      <c r="O701" s="18">
        <v>14.0</v>
      </c>
      <c r="P701" s="23" t="s">
        <v>37</v>
      </c>
      <c r="Q701" s="18">
        <v>6.0</v>
      </c>
      <c r="R701" s="18">
        <v>5.0</v>
      </c>
      <c r="S701" s="23" t="s">
        <v>37</v>
      </c>
      <c r="T701" s="23" t="s">
        <v>37</v>
      </c>
      <c r="U701" s="23" t="s">
        <v>37</v>
      </c>
      <c r="V701" s="23" t="s">
        <v>37</v>
      </c>
      <c r="W701" s="23" t="s">
        <v>37</v>
      </c>
      <c r="X701" s="23" t="s">
        <v>37</v>
      </c>
      <c r="Y701" s="23" t="s">
        <v>37</v>
      </c>
      <c r="Z701" s="19" t="str">
        <f t="shared" si="6"/>
        <v/>
      </c>
      <c r="AA701" s="19" t="str">
        <f t="shared" si="19"/>
        <v/>
      </c>
      <c r="AB701" s="19">
        <f t="shared" si="8"/>
        <v>25</v>
      </c>
      <c r="AC701" s="19">
        <f t="shared" si="20"/>
        <v>8.333333333</v>
      </c>
      <c r="AD701" s="19">
        <f t="shared" si="21"/>
        <v>18.5</v>
      </c>
      <c r="AE701" s="19" t="str">
        <f t="shared" si="22"/>
        <v>Нет моды</v>
      </c>
      <c r="AF701" s="19">
        <f t="shared" si="23"/>
        <v>5</v>
      </c>
      <c r="AG701" s="19">
        <f t="shared" si="24"/>
        <v>14</v>
      </c>
      <c r="AH701" s="20" t="str">
        <f t="shared" si="14"/>
        <v>Город: 80%; Село: 20%</v>
      </c>
      <c r="AI701" s="24"/>
      <c r="AJ701" s="24"/>
      <c r="AK701" s="24"/>
      <c r="AL701" s="22">
        <f t="shared" si="25"/>
        <v>1</v>
      </c>
    </row>
    <row r="702" ht="12.75" customHeight="1">
      <c r="A702" s="13" t="s">
        <v>62</v>
      </c>
      <c r="B702" s="13" t="str">
        <f>IFERROR(__xludf.DUMMYFUNCTION("REGEXREPLACE(A702, ""\d"", """")"),"         Рязанская область")</f>
        <v>         Рязанская область</v>
      </c>
      <c r="C702" s="14" t="str">
        <f t="shared" si="15"/>
        <v>Рязанская область</v>
      </c>
      <c r="D702" s="3">
        <f t="shared" si="16"/>
        <v>2</v>
      </c>
      <c r="E702" s="15" t="s">
        <v>45</v>
      </c>
      <c r="F702" s="13" t="str">
        <f>IFERROR(__xludf.DUMMYFUNCTION("REGEXEXTRACT(E702, ""[А-Яа-я].*"")"),"Самоубийство")</f>
        <v>Самоубийство</v>
      </c>
      <c r="G702" s="16">
        <f t="shared" si="17"/>
        <v>2</v>
      </c>
      <c r="H702" s="13" t="s">
        <v>28</v>
      </c>
      <c r="I702" s="13" t="str">
        <f>IFERROR(__xludf.DUMMYFUNCTION("REGEXREPLACE(H702, "".*\s"", """")"),"человек")</f>
        <v>человек</v>
      </c>
      <c r="J702" s="13" t="s">
        <v>29</v>
      </c>
      <c r="K702" s="17" t="str">
        <f>IFERROR(__xludf.DUMMYFUNCTION("REGEXREPLACE(J702, ""^[\d\s]+"", """")"),"значение показателя за год")</f>
        <v>значение показателя за год</v>
      </c>
      <c r="L702" s="16">
        <f t="shared" si="18"/>
        <v>2</v>
      </c>
      <c r="M702" s="13" t="s">
        <v>30</v>
      </c>
      <c r="N702" s="13" t="str">
        <f>IFERROR(__xludf.DUMMYFUNCTION("REGEXEXTRACT(M702, "" (.+)$"")"),"все население")</f>
        <v>все население</v>
      </c>
      <c r="O702" s="18">
        <v>76.0</v>
      </c>
      <c r="P702" s="18">
        <v>79.0</v>
      </c>
      <c r="Q702" s="18">
        <v>70.0</v>
      </c>
      <c r="R702" s="18">
        <v>67.0</v>
      </c>
      <c r="S702" s="18">
        <v>56.0</v>
      </c>
      <c r="T702" s="18">
        <v>52.0</v>
      </c>
      <c r="U702" s="18">
        <v>41.0</v>
      </c>
      <c r="V702" s="18">
        <v>29.0</v>
      </c>
      <c r="W702" s="18">
        <v>26.0</v>
      </c>
      <c r="X702" s="18">
        <v>16.0</v>
      </c>
      <c r="Y702" s="18">
        <v>11.0</v>
      </c>
      <c r="Z702" s="19">
        <f t="shared" si="6"/>
        <v>523</v>
      </c>
      <c r="AA702" s="19" t="str">
        <f t="shared" si="19"/>
        <v/>
      </c>
      <c r="AB702" s="19" t="str">
        <f t="shared" si="8"/>
        <v/>
      </c>
      <c r="AC702" s="19">
        <f t="shared" si="20"/>
        <v>47.54545455</v>
      </c>
      <c r="AD702" s="19">
        <f t="shared" si="21"/>
        <v>35</v>
      </c>
      <c r="AE702" s="19" t="str">
        <f t="shared" si="22"/>
        <v>Нет моды</v>
      </c>
      <c r="AF702" s="19">
        <f t="shared" si="23"/>
        <v>11</v>
      </c>
      <c r="AG702" s="19">
        <f t="shared" si="24"/>
        <v>79</v>
      </c>
      <c r="AH702" s="20" t="str">
        <f t="shared" si="14"/>
        <v/>
      </c>
      <c r="AI702" s="21"/>
      <c r="AJ702" s="21"/>
      <c r="AK702" s="21"/>
      <c r="AL702" s="22">
        <f t="shared" si="25"/>
        <v>1</v>
      </c>
    </row>
    <row r="703" ht="12.75" customHeight="1">
      <c r="A703" s="13" t="s">
        <v>62</v>
      </c>
      <c r="B703" s="13" t="str">
        <f>IFERROR(__xludf.DUMMYFUNCTION("REGEXREPLACE(A703, ""\d"", """")"),"         Рязанская область")</f>
        <v>         Рязанская область</v>
      </c>
      <c r="C703" s="14" t="str">
        <f t="shared" si="15"/>
        <v>Рязанская область</v>
      </c>
      <c r="D703" s="3">
        <f t="shared" si="16"/>
        <v>2</v>
      </c>
      <c r="E703" s="15" t="s">
        <v>45</v>
      </c>
      <c r="F703" s="13" t="str">
        <f>IFERROR(__xludf.DUMMYFUNCTION("REGEXEXTRACT(E703, ""[А-Яа-я].*"")"),"Самоубийство")</f>
        <v>Самоубийство</v>
      </c>
      <c r="G703" s="16">
        <f t="shared" si="17"/>
        <v>2</v>
      </c>
      <c r="H703" s="13" t="s">
        <v>28</v>
      </c>
      <c r="I703" s="13" t="str">
        <f>IFERROR(__xludf.DUMMYFUNCTION("REGEXREPLACE(H703, "".*\s"", """")"),"человек")</f>
        <v>человек</v>
      </c>
      <c r="J703" s="13" t="s">
        <v>29</v>
      </c>
      <c r="K703" s="17" t="str">
        <f>IFERROR(__xludf.DUMMYFUNCTION("REGEXREPLACE(J703, ""^[\d\s]+"", """")"),"значение показателя за год")</f>
        <v>значение показателя за год</v>
      </c>
      <c r="L703" s="16">
        <f t="shared" si="18"/>
        <v>2</v>
      </c>
      <c r="M703" s="13" t="s">
        <v>31</v>
      </c>
      <c r="N703" s="13" t="str">
        <f>IFERROR(__xludf.DUMMYFUNCTION("REGEXEXTRACT(M703, "" (.+)$"")"),"городское население")</f>
        <v>городское население</v>
      </c>
      <c r="O703" s="18">
        <v>35.0</v>
      </c>
      <c r="P703" s="18">
        <v>40.0</v>
      </c>
      <c r="Q703" s="18">
        <v>36.0</v>
      </c>
      <c r="R703" s="18">
        <v>33.0</v>
      </c>
      <c r="S703" s="18">
        <v>31.0</v>
      </c>
      <c r="T703" s="18">
        <v>26.0</v>
      </c>
      <c r="U703" s="18">
        <v>18.0</v>
      </c>
      <c r="V703" s="18">
        <v>18.0</v>
      </c>
      <c r="W703" s="18">
        <v>20.0</v>
      </c>
      <c r="X703" s="18">
        <v>8.0</v>
      </c>
      <c r="Y703" s="18">
        <v>4.0</v>
      </c>
      <c r="Z703" s="19" t="str">
        <f t="shared" si="6"/>
        <v/>
      </c>
      <c r="AA703" s="19">
        <f t="shared" si="19"/>
        <v>269</v>
      </c>
      <c r="AB703" s="19" t="str">
        <f t="shared" si="8"/>
        <v/>
      </c>
      <c r="AC703" s="19">
        <f t="shared" si="20"/>
        <v>24.45454545</v>
      </c>
      <c r="AD703" s="19">
        <f t="shared" si="21"/>
        <v>32</v>
      </c>
      <c r="AE703" s="19" t="str">
        <f t="shared" si="22"/>
        <v>Нет моды</v>
      </c>
      <c r="AF703" s="19">
        <f t="shared" si="23"/>
        <v>4</v>
      </c>
      <c r="AG703" s="19">
        <f t="shared" si="24"/>
        <v>40</v>
      </c>
      <c r="AH703" s="20" t="str">
        <f t="shared" si="14"/>
        <v/>
      </c>
      <c r="AI703" s="21"/>
      <c r="AJ703" s="21"/>
      <c r="AK703" s="21"/>
      <c r="AL703" s="22">
        <f t="shared" si="25"/>
        <v>1</v>
      </c>
    </row>
    <row r="704" ht="12.75" customHeight="1">
      <c r="A704" s="13" t="s">
        <v>62</v>
      </c>
      <c r="B704" s="13" t="str">
        <f>IFERROR(__xludf.DUMMYFUNCTION("REGEXREPLACE(A704, ""\d"", """")"),"         Рязанская область")</f>
        <v>         Рязанская область</v>
      </c>
      <c r="C704" s="14" t="str">
        <f t="shared" si="15"/>
        <v>Рязанская область</v>
      </c>
      <c r="D704" s="3">
        <f t="shared" si="16"/>
        <v>2</v>
      </c>
      <c r="E704" s="15" t="s">
        <v>45</v>
      </c>
      <c r="F704" s="13" t="str">
        <f>IFERROR(__xludf.DUMMYFUNCTION("REGEXEXTRACT(E704, ""[А-Яа-я].*"")"),"Самоубийство")</f>
        <v>Самоубийство</v>
      </c>
      <c r="G704" s="16">
        <f t="shared" si="17"/>
        <v>2</v>
      </c>
      <c r="H704" s="13" t="s">
        <v>28</v>
      </c>
      <c r="I704" s="13" t="str">
        <f>IFERROR(__xludf.DUMMYFUNCTION("REGEXREPLACE(H704, "".*\s"", """")"),"человек")</f>
        <v>человек</v>
      </c>
      <c r="J704" s="13" t="s">
        <v>29</v>
      </c>
      <c r="K704" s="17" t="str">
        <f>IFERROR(__xludf.DUMMYFUNCTION("REGEXREPLACE(J704, ""^[\d\s]+"", """")"),"значение показателя за год")</f>
        <v>значение показателя за год</v>
      </c>
      <c r="L704" s="16">
        <f t="shared" si="18"/>
        <v>2</v>
      </c>
      <c r="M704" s="13" t="s">
        <v>32</v>
      </c>
      <c r="N704" s="13" t="str">
        <f>IFERROR(__xludf.DUMMYFUNCTION("REGEXEXTRACT(M704, "" (.+)$"")"),"сельское население")</f>
        <v>сельское население</v>
      </c>
      <c r="O704" s="18">
        <v>41.0</v>
      </c>
      <c r="P704" s="18">
        <v>39.0</v>
      </c>
      <c r="Q704" s="18">
        <v>34.0</v>
      </c>
      <c r="R704" s="18">
        <v>34.0</v>
      </c>
      <c r="S704" s="18">
        <v>25.0</v>
      </c>
      <c r="T704" s="18">
        <v>26.0</v>
      </c>
      <c r="U704" s="18">
        <v>23.0</v>
      </c>
      <c r="V704" s="18">
        <v>11.0</v>
      </c>
      <c r="W704" s="18">
        <v>6.0</v>
      </c>
      <c r="X704" s="18">
        <v>8.0</v>
      </c>
      <c r="Y704" s="18">
        <v>7.0</v>
      </c>
      <c r="Z704" s="19" t="str">
        <f t="shared" si="6"/>
        <v/>
      </c>
      <c r="AA704" s="19" t="str">
        <f t="shared" si="19"/>
        <v/>
      </c>
      <c r="AB704" s="19">
        <f t="shared" si="8"/>
        <v>254</v>
      </c>
      <c r="AC704" s="19">
        <f t="shared" si="20"/>
        <v>23.09090909</v>
      </c>
      <c r="AD704" s="19">
        <f t="shared" si="21"/>
        <v>25.5</v>
      </c>
      <c r="AE704" s="19" t="str">
        <f t="shared" si="22"/>
        <v>Нет моды</v>
      </c>
      <c r="AF704" s="19">
        <f t="shared" si="23"/>
        <v>6</v>
      </c>
      <c r="AG704" s="19">
        <f t="shared" si="24"/>
        <v>41</v>
      </c>
      <c r="AH704" s="20" t="str">
        <f t="shared" si="14"/>
        <v>Город: 51%; Село: 49%</v>
      </c>
      <c r="AI704" s="21"/>
      <c r="AJ704" s="21"/>
      <c r="AK704" s="21"/>
      <c r="AL704" s="22">
        <f t="shared" si="25"/>
        <v>1</v>
      </c>
    </row>
    <row r="705" ht="12.75" customHeight="1">
      <c r="A705" s="13" t="s">
        <v>62</v>
      </c>
      <c r="B705" s="13" t="str">
        <f>IFERROR(__xludf.DUMMYFUNCTION("REGEXREPLACE(A705, ""\d"", """")"),"         Рязанская область")</f>
        <v>         Рязанская область</v>
      </c>
      <c r="C705" s="14" t="str">
        <f t="shared" si="15"/>
        <v>Рязанская область</v>
      </c>
      <c r="D705" s="3">
        <f t="shared" si="16"/>
        <v>2</v>
      </c>
      <c r="E705" s="15" t="s">
        <v>46</v>
      </c>
      <c r="F705" s="13" t="str">
        <f>IFERROR(__xludf.DUMMYFUNCTION("REGEXEXTRACT(E705, ""[А-Яа-я].*"")"),"Случ.отравл.алкоголем")</f>
        <v>Случ.отравл.алкоголем</v>
      </c>
      <c r="G705" s="16">
        <f t="shared" si="17"/>
        <v>2</v>
      </c>
      <c r="H705" s="13" t="s">
        <v>28</v>
      </c>
      <c r="I705" s="13" t="str">
        <f>IFERROR(__xludf.DUMMYFUNCTION("REGEXREPLACE(H705, "".*\s"", """")"),"человек")</f>
        <v>человек</v>
      </c>
      <c r="J705" s="13" t="s">
        <v>29</v>
      </c>
      <c r="K705" s="17" t="str">
        <f>IFERROR(__xludf.DUMMYFUNCTION("REGEXREPLACE(J705, ""^[\d\s]+"", """")"),"значение показателя за год")</f>
        <v>значение показателя за год</v>
      </c>
      <c r="L705" s="16">
        <f t="shared" si="18"/>
        <v>2</v>
      </c>
      <c r="M705" s="13" t="s">
        <v>30</v>
      </c>
      <c r="N705" s="13" t="str">
        <f>IFERROR(__xludf.DUMMYFUNCTION("REGEXEXTRACT(M705, "" (.+)$"")"),"все население")</f>
        <v>все население</v>
      </c>
      <c r="O705" s="18">
        <v>55.0</v>
      </c>
      <c r="P705" s="18">
        <v>71.0</v>
      </c>
      <c r="Q705" s="18">
        <v>77.0</v>
      </c>
      <c r="R705" s="18">
        <v>123.0</v>
      </c>
      <c r="S705" s="18">
        <v>90.0</v>
      </c>
      <c r="T705" s="18">
        <v>112.0</v>
      </c>
      <c r="U705" s="18">
        <v>57.0</v>
      </c>
      <c r="V705" s="18">
        <v>3.0</v>
      </c>
      <c r="W705" s="18">
        <v>2.0</v>
      </c>
      <c r="X705" s="18">
        <v>3.0</v>
      </c>
      <c r="Y705" s="18">
        <v>2.0</v>
      </c>
      <c r="Z705" s="19">
        <f t="shared" si="6"/>
        <v>595</v>
      </c>
      <c r="AA705" s="19" t="str">
        <f t="shared" si="19"/>
        <v/>
      </c>
      <c r="AB705" s="19" t="str">
        <f t="shared" si="8"/>
        <v/>
      </c>
      <c r="AC705" s="19">
        <f t="shared" si="20"/>
        <v>54.09090909</v>
      </c>
      <c r="AD705" s="19">
        <f t="shared" si="21"/>
        <v>30</v>
      </c>
      <c r="AE705" s="19" t="str">
        <f t="shared" si="22"/>
        <v>Нет моды</v>
      </c>
      <c r="AF705" s="19">
        <f t="shared" si="23"/>
        <v>2</v>
      </c>
      <c r="AG705" s="19">
        <f t="shared" si="24"/>
        <v>123</v>
      </c>
      <c r="AH705" s="20" t="str">
        <f t="shared" si="14"/>
        <v/>
      </c>
      <c r="AI705" s="21"/>
      <c r="AJ705" s="21"/>
      <c r="AK705" s="21"/>
      <c r="AL705" s="22">
        <f t="shared" si="25"/>
        <v>1</v>
      </c>
    </row>
    <row r="706" ht="12.75" customHeight="1">
      <c r="A706" s="13" t="s">
        <v>62</v>
      </c>
      <c r="B706" s="13" t="str">
        <f>IFERROR(__xludf.DUMMYFUNCTION("REGEXREPLACE(A706, ""\d"", """")"),"         Рязанская область")</f>
        <v>         Рязанская область</v>
      </c>
      <c r="C706" s="14" t="str">
        <f t="shared" si="15"/>
        <v>Рязанская область</v>
      </c>
      <c r="D706" s="3">
        <f t="shared" si="16"/>
        <v>2</v>
      </c>
      <c r="E706" s="15" t="s">
        <v>46</v>
      </c>
      <c r="F706" s="13" t="str">
        <f>IFERROR(__xludf.DUMMYFUNCTION("REGEXEXTRACT(E706, ""[А-Яа-я].*"")"),"Случ.отравл.алкоголем")</f>
        <v>Случ.отравл.алкоголем</v>
      </c>
      <c r="G706" s="16">
        <f t="shared" si="17"/>
        <v>2</v>
      </c>
      <c r="H706" s="13" t="s">
        <v>28</v>
      </c>
      <c r="I706" s="13" t="str">
        <f>IFERROR(__xludf.DUMMYFUNCTION("REGEXREPLACE(H706, "".*\s"", """")"),"человек")</f>
        <v>человек</v>
      </c>
      <c r="J706" s="13" t="s">
        <v>29</v>
      </c>
      <c r="K706" s="17" t="str">
        <f>IFERROR(__xludf.DUMMYFUNCTION("REGEXREPLACE(J706, ""^[\d\s]+"", """")"),"значение показателя за год")</f>
        <v>значение показателя за год</v>
      </c>
      <c r="L706" s="16">
        <f t="shared" si="18"/>
        <v>2</v>
      </c>
      <c r="M706" s="13" t="s">
        <v>31</v>
      </c>
      <c r="N706" s="13" t="str">
        <f>IFERROR(__xludf.DUMMYFUNCTION("REGEXEXTRACT(M706, "" (.+)$"")"),"городское население")</f>
        <v>городское население</v>
      </c>
      <c r="O706" s="18">
        <v>26.0</v>
      </c>
      <c r="P706" s="18">
        <v>27.0</v>
      </c>
      <c r="Q706" s="18">
        <v>44.0</v>
      </c>
      <c r="R706" s="18">
        <v>65.0</v>
      </c>
      <c r="S706" s="18">
        <v>58.0</v>
      </c>
      <c r="T706" s="18">
        <v>80.0</v>
      </c>
      <c r="U706" s="18">
        <v>40.0</v>
      </c>
      <c r="V706" s="18">
        <v>1.0</v>
      </c>
      <c r="W706" s="18">
        <v>1.0</v>
      </c>
      <c r="X706" s="18">
        <v>2.0</v>
      </c>
      <c r="Y706" s="18">
        <v>1.0</v>
      </c>
      <c r="Z706" s="19" t="str">
        <f t="shared" si="6"/>
        <v/>
      </c>
      <c r="AA706" s="19">
        <f t="shared" si="19"/>
        <v>345</v>
      </c>
      <c r="AB706" s="19" t="str">
        <f t="shared" si="8"/>
        <v/>
      </c>
      <c r="AC706" s="19">
        <f t="shared" si="20"/>
        <v>31.36363636</v>
      </c>
      <c r="AD706" s="19">
        <f t="shared" si="21"/>
        <v>42</v>
      </c>
      <c r="AE706" s="19" t="str">
        <f t="shared" si="22"/>
        <v>Нет моды</v>
      </c>
      <c r="AF706" s="19">
        <f t="shared" si="23"/>
        <v>1</v>
      </c>
      <c r="AG706" s="19">
        <f t="shared" si="24"/>
        <v>80</v>
      </c>
      <c r="AH706" s="20" t="str">
        <f t="shared" si="14"/>
        <v/>
      </c>
      <c r="AI706" s="21"/>
      <c r="AJ706" s="21"/>
      <c r="AK706" s="21"/>
      <c r="AL706" s="22">
        <f t="shared" si="25"/>
        <v>1</v>
      </c>
    </row>
    <row r="707" ht="12.75" customHeight="1">
      <c r="A707" s="13" t="s">
        <v>62</v>
      </c>
      <c r="B707" s="13" t="str">
        <f>IFERROR(__xludf.DUMMYFUNCTION("REGEXREPLACE(A707, ""\d"", """")"),"         Рязанская область")</f>
        <v>         Рязанская область</v>
      </c>
      <c r="C707" s="14" t="str">
        <f t="shared" si="15"/>
        <v>Рязанская область</v>
      </c>
      <c r="D707" s="3">
        <f t="shared" si="16"/>
        <v>2</v>
      </c>
      <c r="E707" s="15" t="s">
        <v>46</v>
      </c>
      <c r="F707" s="13" t="str">
        <f>IFERROR(__xludf.DUMMYFUNCTION("REGEXEXTRACT(E707, ""[А-Яа-я].*"")"),"Случ.отравл.алкоголем")</f>
        <v>Случ.отравл.алкоголем</v>
      </c>
      <c r="G707" s="16">
        <f t="shared" si="17"/>
        <v>2</v>
      </c>
      <c r="H707" s="13" t="s">
        <v>28</v>
      </c>
      <c r="I707" s="13" t="str">
        <f>IFERROR(__xludf.DUMMYFUNCTION("REGEXREPLACE(H707, "".*\s"", """")"),"человек")</f>
        <v>человек</v>
      </c>
      <c r="J707" s="13" t="s">
        <v>29</v>
      </c>
      <c r="K707" s="17" t="str">
        <f>IFERROR(__xludf.DUMMYFUNCTION("REGEXREPLACE(J707, ""^[\d\s]+"", """")"),"значение показателя за год")</f>
        <v>значение показателя за год</v>
      </c>
      <c r="L707" s="16">
        <f t="shared" si="18"/>
        <v>2</v>
      </c>
      <c r="M707" s="13" t="s">
        <v>32</v>
      </c>
      <c r="N707" s="13" t="str">
        <f>IFERROR(__xludf.DUMMYFUNCTION("REGEXEXTRACT(M707, "" (.+)$"")"),"сельское население")</f>
        <v>сельское население</v>
      </c>
      <c r="O707" s="18">
        <v>29.0</v>
      </c>
      <c r="P707" s="18">
        <v>44.0</v>
      </c>
      <c r="Q707" s="18">
        <v>33.0</v>
      </c>
      <c r="R707" s="18">
        <v>58.0</v>
      </c>
      <c r="S707" s="18">
        <v>32.0</v>
      </c>
      <c r="T707" s="18">
        <v>32.0</v>
      </c>
      <c r="U707" s="18">
        <v>17.0</v>
      </c>
      <c r="V707" s="18">
        <v>2.0</v>
      </c>
      <c r="W707" s="18">
        <v>1.0</v>
      </c>
      <c r="X707" s="18">
        <v>1.0</v>
      </c>
      <c r="Y707" s="18">
        <v>1.0</v>
      </c>
      <c r="Z707" s="19" t="str">
        <f t="shared" si="6"/>
        <v/>
      </c>
      <c r="AA707" s="19" t="str">
        <f t="shared" si="19"/>
        <v/>
      </c>
      <c r="AB707" s="19">
        <f t="shared" si="8"/>
        <v>250</v>
      </c>
      <c r="AC707" s="19">
        <f t="shared" si="20"/>
        <v>22.72727273</v>
      </c>
      <c r="AD707" s="19">
        <f t="shared" si="21"/>
        <v>28</v>
      </c>
      <c r="AE707" s="19" t="str">
        <f t="shared" si="22"/>
        <v>Нет моды</v>
      </c>
      <c r="AF707" s="19">
        <f t="shared" si="23"/>
        <v>1</v>
      </c>
      <c r="AG707" s="19">
        <f t="shared" si="24"/>
        <v>58</v>
      </c>
      <c r="AH707" s="20" t="str">
        <f t="shared" si="14"/>
        <v>Город: 58%; Село: 42%</v>
      </c>
      <c r="AI707" s="21"/>
      <c r="AJ707" s="21"/>
      <c r="AK707" s="21"/>
      <c r="AL707" s="22">
        <f t="shared" si="25"/>
        <v>1</v>
      </c>
    </row>
    <row r="708" ht="12.75" customHeight="1">
      <c r="A708" s="13" t="s">
        <v>62</v>
      </c>
      <c r="B708" s="13" t="str">
        <f>IFERROR(__xludf.DUMMYFUNCTION("REGEXREPLACE(A708, ""\d"", """")"),"         Рязанская область")</f>
        <v>         Рязанская область</v>
      </c>
      <c r="C708" s="14" t="str">
        <f t="shared" si="15"/>
        <v>Рязанская область</v>
      </c>
      <c r="D708" s="3">
        <f t="shared" si="16"/>
        <v>2</v>
      </c>
      <c r="E708" s="15" t="s">
        <v>47</v>
      </c>
      <c r="F708" s="13" t="str">
        <f>IFERROR(__xludf.DUMMYFUNCTION("REGEXEXTRACT(E708, ""[А-Яа-я].*"")"),"транспортные травмы всех видов")</f>
        <v>транспортные травмы всех видов</v>
      </c>
      <c r="G708" s="16">
        <f t="shared" si="17"/>
        <v>2</v>
      </c>
      <c r="H708" s="13" t="s">
        <v>28</v>
      </c>
      <c r="I708" s="13" t="str">
        <f>IFERROR(__xludf.DUMMYFUNCTION("REGEXREPLACE(H708, "".*\s"", """")"),"человек")</f>
        <v>человек</v>
      </c>
      <c r="J708" s="13" t="s">
        <v>29</v>
      </c>
      <c r="K708" s="17" t="str">
        <f>IFERROR(__xludf.DUMMYFUNCTION("REGEXREPLACE(J708, ""^[\d\s]+"", """")"),"значение показателя за год")</f>
        <v>значение показателя за год</v>
      </c>
      <c r="L708" s="16">
        <f t="shared" si="18"/>
        <v>2</v>
      </c>
      <c r="M708" s="13" t="s">
        <v>30</v>
      </c>
      <c r="N708" s="13" t="str">
        <f>IFERROR(__xludf.DUMMYFUNCTION("REGEXEXTRACT(M708, "" (.+)$"")"),"все население")</f>
        <v>все население</v>
      </c>
      <c r="O708" s="18">
        <v>211.0</v>
      </c>
      <c r="P708" s="18">
        <v>271.0</v>
      </c>
      <c r="Q708" s="18">
        <v>254.0</v>
      </c>
      <c r="R708" s="18">
        <v>208.0</v>
      </c>
      <c r="S708" s="23" t="s">
        <v>37</v>
      </c>
      <c r="T708" s="23" t="s">
        <v>37</v>
      </c>
      <c r="U708" s="23" t="s">
        <v>37</v>
      </c>
      <c r="V708" s="23" t="s">
        <v>37</v>
      </c>
      <c r="W708" s="23" t="s">
        <v>37</v>
      </c>
      <c r="X708" s="23" t="s">
        <v>37</v>
      </c>
      <c r="Y708" s="23" t="s">
        <v>37</v>
      </c>
      <c r="Z708" s="19">
        <f t="shared" si="6"/>
        <v>944</v>
      </c>
      <c r="AA708" s="19" t="str">
        <f t="shared" si="19"/>
        <v/>
      </c>
      <c r="AB708" s="19" t="str">
        <f t="shared" si="8"/>
        <v/>
      </c>
      <c r="AC708" s="19">
        <f t="shared" si="20"/>
        <v>236</v>
      </c>
      <c r="AD708" s="19">
        <f t="shared" si="21"/>
        <v>32</v>
      </c>
      <c r="AE708" s="19" t="str">
        <f t="shared" si="22"/>
        <v>Нет моды</v>
      </c>
      <c r="AF708" s="19">
        <f t="shared" si="23"/>
        <v>208</v>
      </c>
      <c r="AG708" s="19">
        <f t="shared" si="24"/>
        <v>271</v>
      </c>
      <c r="AH708" s="20" t="str">
        <f t="shared" si="14"/>
        <v/>
      </c>
      <c r="AI708" s="24"/>
      <c r="AJ708" s="24"/>
      <c r="AK708" s="24"/>
      <c r="AL708" s="22">
        <f t="shared" si="25"/>
        <v>1</v>
      </c>
    </row>
    <row r="709" ht="12.75" customHeight="1">
      <c r="A709" s="13" t="s">
        <v>62</v>
      </c>
      <c r="B709" s="13" t="str">
        <f>IFERROR(__xludf.DUMMYFUNCTION("REGEXREPLACE(A709, ""\d"", """")"),"         Рязанская область")</f>
        <v>         Рязанская область</v>
      </c>
      <c r="C709" s="14" t="str">
        <f t="shared" si="15"/>
        <v>Рязанская область</v>
      </c>
      <c r="D709" s="3">
        <f t="shared" si="16"/>
        <v>2</v>
      </c>
      <c r="E709" s="15" t="s">
        <v>47</v>
      </c>
      <c r="F709" s="13" t="str">
        <f>IFERROR(__xludf.DUMMYFUNCTION("REGEXEXTRACT(E709, ""[А-Яа-я].*"")"),"транспортные травмы всех видов")</f>
        <v>транспортные травмы всех видов</v>
      </c>
      <c r="G709" s="16">
        <f t="shared" si="17"/>
        <v>2</v>
      </c>
      <c r="H709" s="13" t="s">
        <v>28</v>
      </c>
      <c r="I709" s="13" t="str">
        <f>IFERROR(__xludf.DUMMYFUNCTION("REGEXREPLACE(H709, "".*\s"", """")"),"человек")</f>
        <v>человек</v>
      </c>
      <c r="J709" s="13" t="s">
        <v>29</v>
      </c>
      <c r="K709" s="17" t="str">
        <f>IFERROR(__xludf.DUMMYFUNCTION("REGEXREPLACE(J709, ""^[\d\s]+"", """")"),"значение показателя за год")</f>
        <v>значение показателя за год</v>
      </c>
      <c r="L709" s="16">
        <f t="shared" si="18"/>
        <v>2</v>
      </c>
      <c r="M709" s="13" t="s">
        <v>31</v>
      </c>
      <c r="N709" s="13" t="str">
        <f>IFERROR(__xludf.DUMMYFUNCTION("REGEXEXTRACT(M709, "" (.+)$"")"),"городское население")</f>
        <v>городское население</v>
      </c>
      <c r="O709" s="18">
        <v>138.0</v>
      </c>
      <c r="P709" s="18">
        <v>188.0</v>
      </c>
      <c r="Q709" s="18">
        <v>166.0</v>
      </c>
      <c r="R709" s="18">
        <v>137.0</v>
      </c>
      <c r="S709" s="23" t="s">
        <v>37</v>
      </c>
      <c r="T709" s="23" t="s">
        <v>37</v>
      </c>
      <c r="U709" s="23" t="s">
        <v>37</v>
      </c>
      <c r="V709" s="23" t="s">
        <v>37</v>
      </c>
      <c r="W709" s="23" t="s">
        <v>37</v>
      </c>
      <c r="X709" s="23" t="s">
        <v>37</v>
      </c>
      <c r="Y709" s="23" t="s">
        <v>37</v>
      </c>
      <c r="Z709" s="19" t="str">
        <f t="shared" si="6"/>
        <v/>
      </c>
      <c r="AA709" s="19">
        <f t="shared" si="19"/>
        <v>629</v>
      </c>
      <c r="AB709" s="19" t="str">
        <f t="shared" si="8"/>
        <v/>
      </c>
      <c r="AC709" s="19">
        <f t="shared" si="20"/>
        <v>157.25</v>
      </c>
      <c r="AD709" s="19">
        <f t="shared" si="21"/>
        <v>198</v>
      </c>
      <c r="AE709" s="19" t="str">
        <f t="shared" si="22"/>
        <v>Нет моды</v>
      </c>
      <c r="AF709" s="19">
        <f t="shared" si="23"/>
        <v>137</v>
      </c>
      <c r="AG709" s="19">
        <f t="shared" si="24"/>
        <v>188</v>
      </c>
      <c r="AH709" s="20" t="str">
        <f t="shared" si="14"/>
        <v/>
      </c>
      <c r="AI709" s="24"/>
      <c r="AJ709" s="24"/>
      <c r="AK709" s="24"/>
      <c r="AL709" s="22">
        <f t="shared" si="25"/>
        <v>1</v>
      </c>
    </row>
    <row r="710" ht="12.75" customHeight="1">
      <c r="A710" s="13" t="s">
        <v>62</v>
      </c>
      <c r="B710" s="13" t="str">
        <f>IFERROR(__xludf.DUMMYFUNCTION("REGEXREPLACE(A710, ""\d"", """")"),"         Рязанская область")</f>
        <v>         Рязанская область</v>
      </c>
      <c r="C710" s="14" t="str">
        <f t="shared" si="15"/>
        <v>Рязанская область</v>
      </c>
      <c r="D710" s="3">
        <f t="shared" si="16"/>
        <v>2</v>
      </c>
      <c r="E710" s="15" t="s">
        <v>47</v>
      </c>
      <c r="F710" s="13" t="str">
        <f>IFERROR(__xludf.DUMMYFUNCTION("REGEXEXTRACT(E710, ""[А-Яа-я].*"")"),"транспортные травмы всех видов")</f>
        <v>транспортные травмы всех видов</v>
      </c>
      <c r="G710" s="16">
        <f t="shared" si="17"/>
        <v>2</v>
      </c>
      <c r="H710" s="13" t="s">
        <v>28</v>
      </c>
      <c r="I710" s="13" t="str">
        <f>IFERROR(__xludf.DUMMYFUNCTION("REGEXREPLACE(H710, "".*\s"", """")"),"человек")</f>
        <v>человек</v>
      </c>
      <c r="J710" s="13" t="s">
        <v>29</v>
      </c>
      <c r="K710" s="17" t="str">
        <f>IFERROR(__xludf.DUMMYFUNCTION("REGEXREPLACE(J710, ""^[\d\s]+"", """")"),"значение показателя за год")</f>
        <v>значение показателя за год</v>
      </c>
      <c r="L710" s="16">
        <f t="shared" si="18"/>
        <v>2</v>
      </c>
      <c r="M710" s="13" t="s">
        <v>32</v>
      </c>
      <c r="N710" s="13" t="str">
        <f>IFERROR(__xludf.DUMMYFUNCTION("REGEXEXTRACT(M710, "" (.+)$"")"),"сельское население")</f>
        <v>сельское население</v>
      </c>
      <c r="O710" s="18">
        <v>73.0</v>
      </c>
      <c r="P710" s="18">
        <v>83.0</v>
      </c>
      <c r="Q710" s="18">
        <v>88.0</v>
      </c>
      <c r="R710" s="18">
        <v>71.0</v>
      </c>
      <c r="S710" s="23" t="s">
        <v>37</v>
      </c>
      <c r="T710" s="23" t="s">
        <v>37</v>
      </c>
      <c r="U710" s="23" t="s">
        <v>37</v>
      </c>
      <c r="V710" s="23" t="s">
        <v>37</v>
      </c>
      <c r="W710" s="23" t="s">
        <v>37</v>
      </c>
      <c r="X710" s="23" t="s">
        <v>37</v>
      </c>
      <c r="Y710" s="23" t="s">
        <v>37</v>
      </c>
      <c r="Z710" s="19" t="str">
        <f t="shared" si="6"/>
        <v/>
      </c>
      <c r="AA710" s="19" t="str">
        <f t="shared" si="19"/>
        <v/>
      </c>
      <c r="AB710" s="19">
        <f t="shared" si="8"/>
        <v>315</v>
      </c>
      <c r="AC710" s="19">
        <f t="shared" si="20"/>
        <v>78.75</v>
      </c>
      <c r="AD710" s="19">
        <f t="shared" si="21"/>
        <v>112.5</v>
      </c>
      <c r="AE710" s="19" t="str">
        <f t="shared" si="22"/>
        <v>Нет моды</v>
      </c>
      <c r="AF710" s="19">
        <f t="shared" si="23"/>
        <v>71</v>
      </c>
      <c r="AG710" s="19">
        <f t="shared" si="24"/>
        <v>88</v>
      </c>
      <c r="AH710" s="20" t="str">
        <f t="shared" si="14"/>
        <v>Город: 67%; Село: 33%</v>
      </c>
      <c r="AI710" s="24"/>
      <c r="AJ710" s="24"/>
      <c r="AK710" s="24"/>
      <c r="AL710" s="22">
        <f t="shared" si="25"/>
        <v>1</v>
      </c>
    </row>
    <row r="711" ht="12.75" customHeight="1">
      <c r="A711" s="13" t="s">
        <v>62</v>
      </c>
      <c r="B711" s="13" t="str">
        <f>IFERROR(__xludf.DUMMYFUNCTION("REGEXREPLACE(A711, ""\d"", """")"),"         Рязанская область")</f>
        <v>         Рязанская область</v>
      </c>
      <c r="C711" s="14" t="str">
        <f t="shared" si="15"/>
        <v>Рязанская область</v>
      </c>
      <c r="D711" s="3">
        <f t="shared" si="16"/>
        <v>2</v>
      </c>
      <c r="E711" s="15" t="s">
        <v>48</v>
      </c>
      <c r="F711" s="13" t="str">
        <f>IFERROR(__xludf.DUMMYFUNCTION("REGEXEXTRACT(E711, ""[А-Яа-я].*"")"),"Убийство")</f>
        <v>Убийство</v>
      </c>
      <c r="G711" s="16">
        <f t="shared" si="17"/>
        <v>2</v>
      </c>
      <c r="H711" s="13" t="s">
        <v>28</v>
      </c>
      <c r="I711" s="13" t="str">
        <f>IFERROR(__xludf.DUMMYFUNCTION("REGEXREPLACE(H711, "".*\s"", """")"),"человек")</f>
        <v>человек</v>
      </c>
      <c r="J711" s="13" t="s">
        <v>29</v>
      </c>
      <c r="K711" s="17" t="str">
        <f>IFERROR(__xludf.DUMMYFUNCTION("REGEXREPLACE(J711, ""^[\d\s]+"", """")"),"значение показателя за год")</f>
        <v>значение показателя за год</v>
      </c>
      <c r="L711" s="16">
        <f t="shared" si="18"/>
        <v>2</v>
      </c>
      <c r="M711" s="13" t="s">
        <v>30</v>
      </c>
      <c r="N711" s="13" t="str">
        <f>IFERROR(__xludf.DUMMYFUNCTION("REGEXEXTRACT(M711, "" (.+)$"")"),"все население")</f>
        <v>все население</v>
      </c>
      <c r="O711" s="18">
        <v>38.0</v>
      </c>
      <c r="P711" s="18">
        <v>40.0</v>
      </c>
      <c r="Q711" s="18">
        <v>42.0</v>
      </c>
      <c r="R711" s="18">
        <v>33.0</v>
      </c>
      <c r="S711" s="18">
        <v>44.0</v>
      </c>
      <c r="T711" s="18">
        <v>24.0</v>
      </c>
      <c r="U711" s="18">
        <v>19.0</v>
      </c>
      <c r="V711" s="18">
        <v>16.0</v>
      </c>
      <c r="W711" s="18">
        <v>11.0</v>
      </c>
      <c r="X711" s="18">
        <v>6.0</v>
      </c>
      <c r="Y711" s="18">
        <v>8.0</v>
      </c>
      <c r="Z711" s="19">
        <f t="shared" si="6"/>
        <v>281</v>
      </c>
      <c r="AA711" s="19" t="str">
        <f t="shared" si="19"/>
        <v/>
      </c>
      <c r="AB711" s="19" t="str">
        <f t="shared" si="8"/>
        <v/>
      </c>
      <c r="AC711" s="19">
        <f t="shared" si="20"/>
        <v>25.54545455</v>
      </c>
      <c r="AD711" s="19">
        <f t="shared" si="21"/>
        <v>38</v>
      </c>
      <c r="AE711" s="19" t="str">
        <f t="shared" si="22"/>
        <v>Нет моды</v>
      </c>
      <c r="AF711" s="19">
        <f t="shared" si="23"/>
        <v>6</v>
      </c>
      <c r="AG711" s="19">
        <f t="shared" si="24"/>
        <v>44</v>
      </c>
      <c r="AH711" s="20" t="str">
        <f t="shared" si="14"/>
        <v/>
      </c>
      <c r="AI711" s="21"/>
      <c r="AJ711" s="21"/>
      <c r="AK711" s="21"/>
      <c r="AL711" s="22">
        <f t="shared" si="25"/>
        <v>1</v>
      </c>
    </row>
    <row r="712" ht="12.75" customHeight="1">
      <c r="A712" s="13" t="s">
        <v>62</v>
      </c>
      <c r="B712" s="13" t="str">
        <f>IFERROR(__xludf.DUMMYFUNCTION("REGEXREPLACE(A712, ""\d"", """")"),"         Рязанская область")</f>
        <v>         Рязанская область</v>
      </c>
      <c r="C712" s="14" t="str">
        <f t="shared" si="15"/>
        <v>Рязанская область</v>
      </c>
      <c r="D712" s="3">
        <f t="shared" si="16"/>
        <v>2</v>
      </c>
      <c r="E712" s="15" t="s">
        <v>48</v>
      </c>
      <c r="F712" s="13" t="str">
        <f>IFERROR(__xludf.DUMMYFUNCTION("REGEXEXTRACT(E712, ""[А-Яа-я].*"")"),"Убийство")</f>
        <v>Убийство</v>
      </c>
      <c r="G712" s="16">
        <f t="shared" si="17"/>
        <v>2</v>
      </c>
      <c r="H712" s="13" t="s">
        <v>28</v>
      </c>
      <c r="I712" s="13" t="str">
        <f>IFERROR(__xludf.DUMMYFUNCTION("REGEXREPLACE(H712, "".*\s"", """")"),"человек")</f>
        <v>человек</v>
      </c>
      <c r="J712" s="13" t="s">
        <v>29</v>
      </c>
      <c r="K712" s="17" t="str">
        <f>IFERROR(__xludf.DUMMYFUNCTION("REGEXREPLACE(J712, ""^[\d\s]+"", """")"),"значение показателя за год")</f>
        <v>значение показателя за год</v>
      </c>
      <c r="L712" s="16">
        <f t="shared" si="18"/>
        <v>2</v>
      </c>
      <c r="M712" s="13" t="s">
        <v>31</v>
      </c>
      <c r="N712" s="13" t="str">
        <f>IFERROR(__xludf.DUMMYFUNCTION("REGEXEXTRACT(M712, "" (.+)$"")"),"городское население")</f>
        <v>городское население</v>
      </c>
      <c r="O712" s="18">
        <v>23.0</v>
      </c>
      <c r="P712" s="18">
        <v>21.0</v>
      </c>
      <c r="Q712" s="18">
        <v>23.0</v>
      </c>
      <c r="R712" s="18">
        <v>20.0</v>
      </c>
      <c r="S712" s="18">
        <v>25.0</v>
      </c>
      <c r="T712" s="18">
        <v>17.0</v>
      </c>
      <c r="U712" s="18">
        <v>14.0</v>
      </c>
      <c r="V712" s="18">
        <v>13.0</v>
      </c>
      <c r="W712" s="18">
        <v>5.0</v>
      </c>
      <c r="X712" s="18">
        <v>3.0</v>
      </c>
      <c r="Y712" s="18">
        <v>5.0</v>
      </c>
      <c r="Z712" s="19" t="str">
        <f t="shared" si="6"/>
        <v/>
      </c>
      <c r="AA712" s="19">
        <f t="shared" si="19"/>
        <v>169</v>
      </c>
      <c r="AB712" s="19" t="str">
        <f t="shared" si="8"/>
        <v/>
      </c>
      <c r="AC712" s="19">
        <f t="shared" si="20"/>
        <v>15.36363636</v>
      </c>
      <c r="AD712" s="19">
        <f t="shared" si="21"/>
        <v>19.5</v>
      </c>
      <c r="AE712" s="19" t="str">
        <f t="shared" si="22"/>
        <v>Нет моды</v>
      </c>
      <c r="AF712" s="19">
        <f t="shared" si="23"/>
        <v>3</v>
      </c>
      <c r="AG712" s="19">
        <f t="shared" si="24"/>
        <v>25</v>
      </c>
      <c r="AH712" s="20" t="str">
        <f t="shared" si="14"/>
        <v/>
      </c>
      <c r="AI712" s="21"/>
      <c r="AJ712" s="21"/>
      <c r="AK712" s="21"/>
      <c r="AL712" s="22">
        <f t="shared" si="25"/>
        <v>1</v>
      </c>
    </row>
    <row r="713" ht="12.75" customHeight="1">
      <c r="A713" s="13" t="s">
        <v>62</v>
      </c>
      <c r="B713" s="13" t="str">
        <f>IFERROR(__xludf.DUMMYFUNCTION("REGEXREPLACE(A713, ""\d"", """")"),"         Рязанская область")</f>
        <v>         Рязанская область</v>
      </c>
      <c r="C713" s="14" t="str">
        <f t="shared" si="15"/>
        <v>Рязанская область</v>
      </c>
      <c r="D713" s="3">
        <f t="shared" si="16"/>
        <v>2</v>
      </c>
      <c r="E713" s="15" t="s">
        <v>48</v>
      </c>
      <c r="F713" s="13" t="str">
        <f>IFERROR(__xludf.DUMMYFUNCTION("REGEXEXTRACT(E713, ""[А-Яа-я].*"")"),"Убийство")</f>
        <v>Убийство</v>
      </c>
      <c r="G713" s="16">
        <f t="shared" si="17"/>
        <v>2</v>
      </c>
      <c r="H713" s="13" t="s">
        <v>28</v>
      </c>
      <c r="I713" s="13" t="str">
        <f>IFERROR(__xludf.DUMMYFUNCTION("REGEXREPLACE(H713, "".*\s"", """")"),"человек")</f>
        <v>человек</v>
      </c>
      <c r="J713" s="13" t="s">
        <v>29</v>
      </c>
      <c r="K713" s="17" t="str">
        <f>IFERROR(__xludf.DUMMYFUNCTION("REGEXREPLACE(J713, ""^[\d\s]+"", """")"),"значение показателя за год")</f>
        <v>значение показателя за год</v>
      </c>
      <c r="L713" s="16">
        <f t="shared" si="18"/>
        <v>2</v>
      </c>
      <c r="M713" s="13" t="s">
        <v>32</v>
      </c>
      <c r="N713" s="13" t="str">
        <f>IFERROR(__xludf.DUMMYFUNCTION("REGEXEXTRACT(M713, "" (.+)$"")"),"сельское население")</f>
        <v>сельское население</v>
      </c>
      <c r="O713" s="18">
        <v>15.0</v>
      </c>
      <c r="P713" s="18">
        <v>19.0</v>
      </c>
      <c r="Q713" s="18">
        <v>19.0</v>
      </c>
      <c r="R713" s="18">
        <v>13.0</v>
      </c>
      <c r="S713" s="18">
        <v>19.0</v>
      </c>
      <c r="T713" s="18">
        <v>7.0</v>
      </c>
      <c r="U713" s="18">
        <v>5.0</v>
      </c>
      <c r="V713" s="18">
        <v>3.0</v>
      </c>
      <c r="W713" s="18">
        <v>6.0</v>
      </c>
      <c r="X713" s="18">
        <v>3.0</v>
      </c>
      <c r="Y713" s="18">
        <v>3.0</v>
      </c>
      <c r="Z713" s="19" t="str">
        <f t="shared" si="6"/>
        <v/>
      </c>
      <c r="AA713" s="19" t="str">
        <f t="shared" si="19"/>
        <v/>
      </c>
      <c r="AB713" s="19">
        <f t="shared" si="8"/>
        <v>112</v>
      </c>
      <c r="AC713" s="19">
        <f t="shared" si="20"/>
        <v>10.18181818</v>
      </c>
      <c r="AD713" s="19">
        <f t="shared" si="21"/>
        <v>13.5</v>
      </c>
      <c r="AE713" s="19" t="str">
        <f t="shared" si="22"/>
        <v>Нет моды</v>
      </c>
      <c r="AF713" s="19">
        <f t="shared" si="23"/>
        <v>3</v>
      </c>
      <c r="AG713" s="19">
        <f t="shared" si="24"/>
        <v>19</v>
      </c>
      <c r="AH713" s="20" t="str">
        <f t="shared" si="14"/>
        <v>Город: 60%; Село: 40%</v>
      </c>
      <c r="AI713" s="21"/>
      <c r="AJ713" s="21"/>
      <c r="AK713" s="21"/>
      <c r="AL713" s="22">
        <f t="shared" si="25"/>
        <v>1</v>
      </c>
    </row>
    <row r="714" ht="12.75" customHeight="1">
      <c r="A714" s="13" t="s">
        <v>62</v>
      </c>
      <c r="B714" s="13" t="str">
        <f>IFERROR(__xludf.DUMMYFUNCTION("REGEXREPLACE(A714, ""\d"", """")"),"         Рязанская область")</f>
        <v>         Рязанская область</v>
      </c>
      <c r="C714" s="14" t="str">
        <f t="shared" si="15"/>
        <v>Рязанская область</v>
      </c>
      <c r="D714" s="3">
        <f t="shared" si="16"/>
        <v>2</v>
      </c>
      <c r="E714" s="15" t="s">
        <v>49</v>
      </c>
      <c r="F714" s="13" t="str">
        <f>IFERROR(__xludf.DUMMYFUNCTION("REGEXEXTRACT(E714, ""[А-Яа-я].*"")"),"Цереброваскулярные болезни")</f>
        <v>Цереброваскулярные болезни</v>
      </c>
      <c r="G714" s="16">
        <f t="shared" si="17"/>
        <v>2</v>
      </c>
      <c r="H714" s="13" t="s">
        <v>28</v>
      </c>
      <c r="I714" s="13" t="str">
        <f>IFERROR(__xludf.DUMMYFUNCTION("REGEXREPLACE(H714, "".*\s"", """")"),"человек")</f>
        <v>человек</v>
      </c>
      <c r="J714" s="13" t="s">
        <v>29</v>
      </c>
      <c r="K714" s="17" t="str">
        <f>IFERROR(__xludf.DUMMYFUNCTION("REGEXREPLACE(J714, ""^[\d\s]+"", """")"),"значение показателя за год")</f>
        <v>значение показателя за год</v>
      </c>
      <c r="L714" s="16">
        <f t="shared" si="18"/>
        <v>2</v>
      </c>
      <c r="M714" s="13" t="s">
        <v>30</v>
      </c>
      <c r="N714" s="13" t="str">
        <f>IFERROR(__xludf.DUMMYFUNCTION("REGEXEXTRACT(M714, "" (.+)$"")"),"все население")</f>
        <v>все население</v>
      </c>
      <c r="O714" s="18">
        <v>4249.0</v>
      </c>
      <c r="P714" s="18">
        <v>4045.0</v>
      </c>
      <c r="Q714" s="18">
        <v>4552.0</v>
      </c>
      <c r="R714" s="18">
        <v>3562.0</v>
      </c>
      <c r="S714" s="18">
        <v>3470.0</v>
      </c>
      <c r="T714" s="18">
        <v>3058.0</v>
      </c>
      <c r="U714" s="18">
        <v>3036.0</v>
      </c>
      <c r="V714" s="18">
        <v>3148.0</v>
      </c>
      <c r="W714" s="18">
        <v>3775.0</v>
      </c>
      <c r="X714" s="18">
        <v>3395.0</v>
      </c>
      <c r="Y714" s="18">
        <v>3194.0</v>
      </c>
      <c r="Z714" s="19">
        <f t="shared" si="6"/>
        <v>39484</v>
      </c>
      <c r="AA714" s="19" t="str">
        <f t="shared" si="19"/>
        <v/>
      </c>
      <c r="AB714" s="19" t="str">
        <f t="shared" si="8"/>
        <v/>
      </c>
      <c r="AC714" s="19">
        <f t="shared" si="20"/>
        <v>3589.454545</v>
      </c>
      <c r="AD714" s="19">
        <f t="shared" si="21"/>
        <v>1527.5</v>
      </c>
      <c r="AE714" s="19" t="str">
        <f t="shared" si="22"/>
        <v>Нет моды</v>
      </c>
      <c r="AF714" s="19">
        <f t="shared" si="23"/>
        <v>3036</v>
      </c>
      <c r="AG714" s="19">
        <f t="shared" si="24"/>
        <v>4552</v>
      </c>
      <c r="AH714" s="20" t="str">
        <f t="shared" si="14"/>
        <v/>
      </c>
      <c r="AI714" s="21"/>
      <c r="AJ714" s="21"/>
      <c r="AK714" s="21"/>
      <c r="AL714" s="22">
        <f t="shared" si="25"/>
        <v>1</v>
      </c>
    </row>
    <row r="715" ht="12.75" customHeight="1">
      <c r="A715" s="13" t="s">
        <v>62</v>
      </c>
      <c r="B715" s="13" t="str">
        <f>IFERROR(__xludf.DUMMYFUNCTION("REGEXREPLACE(A715, ""\d"", """")"),"         Рязанская область")</f>
        <v>         Рязанская область</v>
      </c>
      <c r="C715" s="14" t="str">
        <f t="shared" si="15"/>
        <v>Рязанская область</v>
      </c>
      <c r="D715" s="3">
        <f t="shared" si="16"/>
        <v>2</v>
      </c>
      <c r="E715" s="15" t="s">
        <v>49</v>
      </c>
      <c r="F715" s="13" t="str">
        <f>IFERROR(__xludf.DUMMYFUNCTION("REGEXEXTRACT(E715, ""[А-Яа-я].*"")"),"Цереброваскулярные болезни")</f>
        <v>Цереброваскулярные болезни</v>
      </c>
      <c r="G715" s="16">
        <f t="shared" si="17"/>
        <v>2</v>
      </c>
      <c r="H715" s="13" t="s">
        <v>28</v>
      </c>
      <c r="I715" s="13" t="str">
        <f>IFERROR(__xludf.DUMMYFUNCTION("REGEXREPLACE(H715, "".*\s"", """")"),"человек")</f>
        <v>человек</v>
      </c>
      <c r="J715" s="13" t="s">
        <v>29</v>
      </c>
      <c r="K715" s="17" t="str">
        <f>IFERROR(__xludf.DUMMYFUNCTION("REGEXREPLACE(J715, ""^[\d\s]+"", """")"),"значение показателя за год")</f>
        <v>значение показателя за год</v>
      </c>
      <c r="L715" s="16">
        <f t="shared" si="18"/>
        <v>2</v>
      </c>
      <c r="M715" s="13" t="s">
        <v>31</v>
      </c>
      <c r="N715" s="13" t="str">
        <f>IFERROR(__xludf.DUMMYFUNCTION("REGEXEXTRACT(M715, "" (.+)$"")"),"городское население")</f>
        <v>городское население</v>
      </c>
      <c r="O715" s="18">
        <v>2786.0</v>
      </c>
      <c r="P715" s="18">
        <v>2666.0</v>
      </c>
      <c r="Q715" s="18">
        <v>3050.0</v>
      </c>
      <c r="R715" s="18">
        <v>2298.0</v>
      </c>
      <c r="S715" s="18">
        <v>2309.0</v>
      </c>
      <c r="T715" s="18">
        <v>2057.0</v>
      </c>
      <c r="U715" s="18">
        <v>2099.0</v>
      </c>
      <c r="V715" s="18">
        <v>2208.0</v>
      </c>
      <c r="W715" s="18">
        <v>2611.0</v>
      </c>
      <c r="X715" s="18">
        <v>2338.0</v>
      </c>
      <c r="Y715" s="18">
        <v>2157.0</v>
      </c>
      <c r="Z715" s="19" t="str">
        <f t="shared" si="6"/>
        <v/>
      </c>
      <c r="AA715" s="19">
        <f t="shared" si="19"/>
        <v>26579</v>
      </c>
      <c r="AB715" s="19" t="str">
        <f t="shared" si="8"/>
        <v/>
      </c>
      <c r="AC715" s="19">
        <f t="shared" si="20"/>
        <v>2416.272727</v>
      </c>
      <c r="AD715" s="19">
        <f t="shared" si="21"/>
        <v>3043</v>
      </c>
      <c r="AE715" s="19" t="str">
        <f t="shared" si="22"/>
        <v>Нет моды</v>
      </c>
      <c r="AF715" s="19">
        <f t="shared" si="23"/>
        <v>2057</v>
      </c>
      <c r="AG715" s="19">
        <f t="shared" si="24"/>
        <v>3050</v>
      </c>
      <c r="AH715" s="20" t="str">
        <f t="shared" si="14"/>
        <v/>
      </c>
      <c r="AI715" s="21"/>
      <c r="AJ715" s="21"/>
      <c r="AK715" s="21"/>
      <c r="AL715" s="22">
        <f t="shared" si="25"/>
        <v>1</v>
      </c>
    </row>
    <row r="716" ht="12.75" customHeight="1">
      <c r="A716" s="13" t="s">
        <v>62</v>
      </c>
      <c r="B716" s="13" t="str">
        <f>IFERROR(__xludf.DUMMYFUNCTION("REGEXREPLACE(A716, ""\d"", """")"),"         Рязанская область")</f>
        <v>         Рязанская область</v>
      </c>
      <c r="C716" s="14" t="str">
        <f t="shared" si="15"/>
        <v>Рязанская область</v>
      </c>
      <c r="D716" s="3">
        <f t="shared" si="16"/>
        <v>2</v>
      </c>
      <c r="E716" s="15" t="s">
        <v>49</v>
      </c>
      <c r="F716" s="13" t="str">
        <f>IFERROR(__xludf.DUMMYFUNCTION("REGEXEXTRACT(E716, ""[А-Яа-я].*"")"),"Цереброваскулярные болезни")</f>
        <v>Цереброваскулярные болезни</v>
      </c>
      <c r="G716" s="16">
        <f t="shared" si="17"/>
        <v>2</v>
      </c>
      <c r="H716" s="13" t="s">
        <v>28</v>
      </c>
      <c r="I716" s="13" t="str">
        <f>IFERROR(__xludf.DUMMYFUNCTION("REGEXREPLACE(H716, "".*\s"", """")"),"человек")</f>
        <v>человек</v>
      </c>
      <c r="J716" s="13" t="s">
        <v>29</v>
      </c>
      <c r="K716" s="17" t="str">
        <f>IFERROR(__xludf.DUMMYFUNCTION("REGEXREPLACE(J716, ""^[\d\s]+"", """")"),"значение показателя за год")</f>
        <v>значение показателя за год</v>
      </c>
      <c r="L716" s="16">
        <f t="shared" si="18"/>
        <v>2</v>
      </c>
      <c r="M716" s="13" t="s">
        <v>32</v>
      </c>
      <c r="N716" s="13" t="str">
        <f>IFERROR(__xludf.DUMMYFUNCTION("REGEXEXTRACT(M716, "" (.+)$"")"),"сельское население")</f>
        <v>сельское население</v>
      </c>
      <c r="O716" s="18">
        <v>1463.0</v>
      </c>
      <c r="P716" s="18">
        <v>1379.0</v>
      </c>
      <c r="Q716" s="18">
        <v>1502.0</v>
      </c>
      <c r="R716" s="18">
        <v>1264.0</v>
      </c>
      <c r="S716" s="18">
        <v>1161.0</v>
      </c>
      <c r="T716" s="18">
        <v>1001.0</v>
      </c>
      <c r="U716" s="18">
        <v>937.0</v>
      </c>
      <c r="V716" s="18">
        <v>940.0</v>
      </c>
      <c r="W716" s="18">
        <v>1164.0</v>
      </c>
      <c r="X716" s="18">
        <v>1057.0</v>
      </c>
      <c r="Y716" s="18">
        <v>1037.0</v>
      </c>
      <c r="Z716" s="19" t="str">
        <f t="shared" si="6"/>
        <v/>
      </c>
      <c r="AA716" s="19" t="str">
        <f t="shared" si="19"/>
        <v/>
      </c>
      <c r="AB716" s="19">
        <f t="shared" si="8"/>
        <v>12905</v>
      </c>
      <c r="AC716" s="19">
        <f t="shared" si="20"/>
        <v>1173.181818</v>
      </c>
      <c r="AD716" s="19">
        <f t="shared" si="21"/>
        <v>1779.5</v>
      </c>
      <c r="AE716" s="19" t="str">
        <f t="shared" si="22"/>
        <v>Нет моды</v>
      </c>
      <c r="AF716" s="19">
        <f t="shared" si="23"/>
        <v>937</v>
      </c>
      <c r="AG716" s="19">
        <f t="shared" si="24"/>
        <v>1502</v>
      </c>
      <c r="AH716" s="20" t="str">
        <f t="shared" si="14"/>
        <v>Город: 67%; Село: 33%</v>
      </c>
      <c r="AI716" s="21"/>
      <c r="AJ716" s="21"/>
      <c r="AK716" s="21"/>
      <c r="AL716" s="22">
        <f t="shared" si="25"/>
        <v>1</v>
      </c>
    </row>
    <row r="717" ht="12.75" customHeight="1">
      <c r="A717" s="13" t="s">
        <v>63</v>
      </c>
      <c r="B717" s="13" t="str">
        <f>IFERROR(__xludf.DUMMYFUNCTION("REGEXREPLACE(A717, ""\d"", """")"),"         Смоленская область")</f>
        <v>         Смоленская область</v>
      </c>
      <c r="C717" s="14" t="str">
        <f t="shared" si="15"/>
        <v>Смоленская область</v>
      </c>
      <c r="D717" s="3">
        <f t="shared" si="16"/>
        <v>2</v>
      </c>
      <c r="E717" s="15" t="s">
        <v>27</v>
      </c>
      <c r="F717" s="13" t="str">
        <f>IFERROR(__xludf.DUMMYFUNCTION("REGEXEXTRACT(E717, ""[А-Яа-я].*"")"),"Болезни органов дыхания")</f>
        <v>Болезни органов дыхания</v>
      </c>
      <c r="G717" s="16">
        <f t="shared" si="17"/>
        <v>2</v>
      </c>
      <c r="H717" s="13" t="s">
        <v>28</v>
      </c>
      <c r="I717" s="13" t="str">
        <f>IFERROR(__xludf.DUMMYFUNCTION("REGEXREPLACE(H717, "".*\s"", """")"),"человек")</f>
        <v>человек</v>
      </c>
      <c r="J717" s="13" t="s">
        <v>29</v>
      </c>
      <c r="K717" s="17" t="str">
        <f>IFERROR(__xludf.DUMMYFUNCTION("REGEXREPLACE(J717, ""^[\d\s]+"", """")"),"значение показателя за год")</f>
        <v>значение показателя за год</v>
      </c>
      <c r="L717" s="16">
        <f t="shared" si="18"/>
        <v>2</v>
      </c>
      <c r="M717" s="13" t="s">
        <v>30</v>
      </c>
      <c r="N717" s="13" t="str">
        <f>IFERROR(__xludf.DUMMYFUNCTION("REGEXEXTRACT(M717, "" (.+)$"")"),"все население")</f>
        <v>все население</v>
      </c>
      <c r="O717" s="18">
        <v>729.0</v>
      </c>
      <c r="P717" s="18">
        <v>664.0</v>
      </c>
      <c r="Q717" s="18">
        <v>543.0</v>
      </c>
      <c r="R717" s="18">
        <v>489.0</v>
      </c>
      <c r="S717" s="18">
        <v>405.0</v>
      </c>
      <c r="T717" s="18">
        <v>396.0</v>
      </c>
      <c r="U717" s="18">
        <v>423.0</v>
      </c>
      <c r="V717" s="18">
        <v>944.0</v>
      </c>
      <c r="W717" s="18">
        <v>1359.0</v>
      </c>
      <c r="X717" s="18">
        <v>769.0</v>
      </c>
      <c r="Y717" s="18">
        <v>769.0</v>
      </c>
      <c r="Z717" s="19">
        <f t="shared" si="6"/>
        <v>7490</v>
      </c>
      <c r="AA717" s="19" t="str">
        <f t="shared" si="19"/>
        <v/>
      </c>
      <c r="AB717" s="19" t="str">
        <f t="shared" si="8"/>
        <v/>
      </c>
      <c r="AC717" s="19">
        <f t="shared" si="20"/>
        <v>680.9090909</v>
      </c>
      <c r="AD717" s="19">
        <f t="shared" si="21"/>
        <v>942</v>
      </c>
      <c r="AE717" s="19" t="str">
        <f t="shared" si="22"/>
        <v>Нет моды</v>
      </c>
      <c r="AF717" s="19">
        <f t="shared" si="23"/>
        <v>396</v>
      </c>
      <c r="AG717" s="19">
        <f t="shared" si="24"/>
        <v>1359</v>
      </c>
      <c r="AH717" s="20" t="str">
        <f t="shared" si="14"/>
        <v/>
      </c>
      <c r="AI717" s="21"/>
      <c r="AJ717" s="21"/>
      <c r="AK717" s="21"/>
      <c r="AL717" s="22">
        <f t="shared" si="25"/>
        <v>1</v>
      </c>
    </row>
    <row r="718" ht="12.75" customHeight="1">
      <c r="A718" s="13" t="s">
        <v>63</v>
      </c>
      <c r="B718" s="13" t="str">
        <f>IFERROR(__xludf.DUMMYFUNCTION("REGEXREPLACE(A718, ""\d"", """")"),"         Смоленская область")</f>
        <v>         Смоленская область</v>
      </c>
      <c r="C718" s="14" t="str">
        <f t="shared" si="15"/>
        <v>Смоленская область</v>
      </c>
      <c r="D718" s="3">
        <f t="shared" si="16"/>
        <v>2</v>
      </c>
      <c r="E718" s="15" t="s">
        <v>27</v>
      </c>
      <c r="F718" s="13" t="str">
        <f>IFERROR(__xludf.DUMMYFUNCTION("REGEXEXTRACT(E718, ""[А-Яа-я].*"")"),"Болезни органов дыхания")</f>
        <v>Болезни органов дыхания</v>
      </c>
      <c r="G718" s="16">
        <f t="shared" si="17"/>
        <v>2</v>
      </c>
      <c r="H718" s="13" t="s">
        <v>28</v>
      </c>
      <c r="I718" s="13" t="str">
        <f>IFERROR(__xludf.DUMMYFUNCTION("REGEXREPLACE(H718, "".*\s"", """")"),"человек")</f>
        <v>человек</v>
      </c>
      <c r="J718" s="13" t="s">
        <v>29</v>
      </c>
      <c r="K718" s="17" t="str">
        <f>IFERROR(__xludf.DUMMYFUNCTION("REGEXREPLACE(J718, ""^[\d\s]+"", """")"),"значение показателя за год")</f>
        <v>значение показателя за год</v>
      </c>
      <c r="L718" s="16">
        <f t="shared" si="18"/>
        <v>2</v>
      </c>
      <c r="M718" s="13" t="s">
        <v>31</v>
      </c>
      <c r="N718" s="13" t="str">
        <f>IFERROR(__xludf.DUMMYFUNCTION("REGEXEXTRACT(M718, "" (.+)$"")"),"городское население")</f>
        <v>городское население</v>
      </c>
      <c r="O718" s="18">
        <v>445.0</v>
      </c>
      <c r="P718" s="18">
        <v>381.0</v>
      </c>
      <c r="Q718" s="18">
        <v>358.0</v>
      </c>
      <c r="R718" s="18">
        <v>324.0</v>
      </c>
      <c r="S718" s="18">
        <v>276.0</v>
      </c>
      <c r="T718" s="18">
        <v>260.0</v>
      </c>
      <c r="U718" s="18">
        <v>298.0</v>
      </c>
      <c r="V718" s="18">
        <v>698.0</v>
      </c>
      <c r="W718" s="18">
        <v>984.0</v>
      </c>
      <c r="X718" s="18">
        <v>556.0</v>
      </c>
      <c r="Y718" s="18">
        <v>534.0</v>
      </c>
      <c r="Z718" s="19" t="str">
        <f t="shared" si="6"/>
        <v/>
      </c>
      <c r="AA718" s="19">
        <f t="shared" si="19"/>
        <v>5114</v>
      </c>
      <c r="AB718" s="19" t="str">
        <f t="shared" si="8"/>
        <v/>
      </c>
      <c r="AC718" s="19">
        <f t="shared" si="20"/>
        <v>464.9090909</v>
      </c>
      <c r="AD718" s="19">
        <f t="shared" si="21"/>
        <v>511.5</v>
      </c>
      <c r="AE718" s="19" t="str">
        <f t="shared" si="22"/>
        <v>Нет моды</v>
      </c>
      <c r="AF718" s="19">
        <f t="shared" si="23"/>
        <v>260</v>
      </c>
      <c r="AG718" s="19">
        <f t="shared" si="24"/>
        <v>984</v>
      </c>
      <c r="AH718" s="20" t="str">
        <f t="shared" si="14"/>
        <v/>
      </c>
      <c r="AI718" s="21"/>
      <c r="AJ718" s="21"/>
      <c r="AK718" s="21"/>
      <c r="AL718" s="22">
        <f t="shared" si="25"/>
        <v>1</v>
      </c>
    </row>
    <row r="719" ht="12.75" customHeight="1">
      <c r="A719" s="13" t="s">
        <v>63</v>
      </c>
      <c r="B719" s="13" t="str">
        <f>IFERROR(__xludf.DUMMYFUNCTION("REGEXREPLACE(A719, ""\d"", """")"),"         Смоленская область")</f>
        <v>         Смоленская область</v>
      </c>
      <c r="C719" s="14" t="str">
        <f t="shared" si="15"/>
        <v>Смоленская область</v>
      </c>
      <c r="D719" s="3">
        <f t="shared" si="16"/>
        <v>2</v>
      </c>
      <c r="E719" s="15" t="s">
        <v>27</v>
      </c>
      <c r="F719" s="13" t="str">
        <f>IFERROR(__xludf.DUMMYFUNCTION("REGEXEXTRACT(E719, ""[А-Яа-я].*"")"),"Болезни органов дыхания")</f>
        <v>Болезни органов дыхания</v>
      </c>
      <c r="G719" s="16">
        <f t="shared" si="17"/>
        <v>2</v>
      </c>
      <c r="H719" s="13" t="s">
        <v>28</v>
      </c>
      <c r="I719" s="13" t="str">
        <f>IFERROR(__xludf.DUMMYFUNCTION("REGEXREPLACE(H719, "".*\s"", """")"),"человек")</f>
        <v>человек</v>
      </c>
      <c r="J719" s="13" t="s">
        <v>29</v>
      </c>
      <c r="K719" s="17" t="str">
        <f>IFERROR(__xludf.DUMMYFUNCTION("REGEXREPLACE(J719, ""^[\d\s]+"", """")"),"значение показателя за год")</f>
        <v>значение показателя за год</v>
      </c>
      <c r="L719" s="16">
        <f t="shared" si="18"/>
        <v>2</v>
      </c>
      <c r="M719" s="13" t="s">
        <v>32</v>
      </c>
      <c r="N719" s="13" t="str">
        <f>IFERROR(__xludf.DUMMYFUNCTION("REGEXEXTRACT(M719, "" (.+)$"")"),"сельское население")</f>
        <v>сельское население</v>
      </c>
      <c r="O719" s="18">
        <v>284.0</v>
      </c>
      <c r="P719" s="18">
        <v>283.0</v>
      </c>
      <c r="Q719" s="18">
        <v>185.0</v>
      </c>
      <c r="R719" s="18">
        <v>165.0</v>
      </c>
      <c r="S719" s="18">
        <v>129.0</v>
      </c>
      <c r="T719" s="18">
        <v>136.0</v>
      </c>
      <c r="U719" s="18">
        <v>125.0</v>
      </c>
      <c r="V719" s="18">
        <v>246.0</v>
      </c>
      <c r="W719" s="18">
        <v>375.0</v>
      </c>
      <c r="X719" s="18">
        <v>213.0</v>
      </c>
      <c r="Y719" s="18">
        <v>235.0</v>
      </c>
      <c r="Z719" s="19" t="str">
        <f t="shared" si="6"/>
        <v/>
      </c>
      <c r="AA719" s="19" t="str">
        <f t="shared" si="19"/>
        <v/>
      </c>
      <c r="AB719" s="19">
        <f t="shared" si="8"/>
        <v>2376</v>
      </c>
      <c r="AC719" s="19">
        <f t="shared" si="20"/>
        <v>216</v>
      </c>
      <c r="AD719" s="19">
        <f t="shared" si="21"/>
        <v>283.5</v>
      </c>
      <c r="AE719" s="19" t="str">
        <f t="shared" si="22"/>
        <v>Нет моды</v>
      </c>
      <c r="AF719" s="19">
        <f t="shared" si="23"/>
        <v>125</v>
      </c>
      <c r="AG719" s="19">
        <f t="shared" si="24"/>
        <v>375</v>
      </c>
      <c r="AH719" s="20" t="str">
        <f t="shared" si="14"/>
        <v>Город: 68%; Село: 32%</v>
      </c>
      <c r="AI719" s="21"/>
      <c r="AJ719" s="21"/>
      <c r="AK719" s="21"/>
      <c r="AL719" s="22">
        <f t="shared" si="25"/>
        <v>1</v>
      </c>
    </row>
    <row r="720" ht="12.75" customHeight="1">
      <c r="A720" s="13" t="s">
        <v>63</v>
      </c>
      <c r="B720" s="13" t="str">
        <f>IFERROR(__xludf.DUMMYFUNCTION("REGEXREPLACE(A720, ""\d"", """")"),"         Смоленская область")</f>
        <v>         Смоленская область</v>
      </c>
      <c r="C720" s="14" t="str">
        <f t="shared" si="15"/>
        <v>Смоленская область</v>
      </c>
      <c r="D720" s="3">
        <f t="shared" si="16"/>
        <v>2</v>
      </c>
      <c r="E720" s="15" t="s">
        <v>33</v>
      </c>
      <c r="F720" s="13" t="str">
        <f>IFERROR(__xludf.DUMMYFUNCTION("REGEXEXTRACT(E720, ""[А-Яа-я].*"")"),"Болезни органов пищеварения")</f>
        <v>Болезни органов пищеварения</v>
      </c>
      <c r="G720" s="16">
        <f t="shared" si="17"/>
        <v>2</v>
      </c>
      <c r="H720" s="13" t="s">
        <v>28</v>
      </c>
      <c r="I720" s="13" t="str">
        <f>IFERROR(__xludf.DUMMYFUNCTION("REGEXREPLACE(H720, "".*\s"", """")"),"человек")</f>
        <v>человек</v>
      </c>
      <c r="J720" s="13" t="s">
        <v>29</v>
      </c>
      <c r="K720" s="17" t="str">
        <f>IFERROR(__xludf.DUMMYFUNCTION("REGEXREPLACE(J720, ""^[\d\s]+"", """")"),"значение показателя за год")</f>
        <v>значение показателя за год</v>
      </c>
      <c r="L720" s="16">
        <f t="shared" si="18"/>
        <v>2</v>
      </c>
      <c r="M720" s="13" t="s">
        <v>30</v>
      </c>
      <c r="N720" s="13" t="str">
        <f>IFERROR(__xludf.DUMMYFUNCTION("REGEXEXTRACT(M720, "" (.+)$"")"),"все население")</f>
        <v>все население</v>
      </c>
      <c r="O720" s="18">
        <v>768.0</v>
      </c>
      <c r="P720" s="18">
        <v>770.0</v>
      </c>
      <c r="Q720" s="18">
        <v>844.0</v>
      </c>
      <c r="R720" s="18">
        <v>806.0</v>
      </c>
      <c r="S720" s="18">
        <v>695.0</v>
      </c>
      <c r="T720" s="18">
        <v>729.0</v>
      </c>
      <c r="U720" s="18">
        <v>767.0</v>
      </c>
      <c r="V720" s="18">
        <v>755.0</v>
      </c>
      <c r="W720" s="18">
        <v>753.0</v>
      </c>
      <c r="X720" s="18">
        <v>719.0</v>
      </c>
      <c r="Y720" s="18">
        <v>719.0</v>
      </c>
      <c r="Z720" s="19">
        <f t="shared" si="6"/>
        <v>8325</v>
      </c>
      <c r="AA720" s="19" t="str">
        <f t="shared" si="19"/>
        <v/>
      </c>
      <c r="AB720" s="19" t="str">
        <f t="shared" si="8"/>
        <v/>
      </c>
      <c r="AC720" s="19">
        <f t="shared" si="20"/>
        <v>756.8181818</v>
      </c>
      <c r="AD720" s="19">
        <f t="shared" si="21"/>
        <v>535</v>
      </c>
      <c r="AE720" s="19" t="str">
        <f t="shared" si="22"/>
        <v>Нет моды</v>
      </c>
      <c r="AF720" s="19">
        <f t="shared" si="23"/>
        <v>695</v>
      </c>
      <c r="AG720" s="19">
        <f t="shared" si="24"/>
        <v>844</v>
      </c>
      <c r="AH720" s="20" t="str">
        <f t="shared" si="14"/>
        <v/>
      </c>
      <c r="AI720" s="21"/>
      <c r="AJ720" s="21"/>
      <c r="AK720" s="21"/>
      <c r="AL720" s="22">
        <f t="shared" si="25"/>
        <v>1</v>
      </c>
    </row>
    <row r="721" ht="12.75" customHeight="1">
      <c r="A721" s="13" t="s">
        <v>63</v>
      </c>
      <c r="B721" s="13" t="str">
        <f>IFERROR(__xludf.DUMMYFUNCTION("REGEXREPLACE(A721, ""\d"", """")"),"         Смоленская область")</f>
        <v>         Смоленская область</v>
      </c>
      <c r="C721" s="14" t="str">
        <f t="shared" si="15"/>
        <v>Смоленская область</v>
      </c>
      <c r="D721" s="3">
        <f t="shared" si="16"/>
        <v>2</v>
      </c>
      <c r="E721" s="15" t="s">
        <v>33</v>
      </c>
      <c r="F721" s="13" t="str">
        <f>IFERROR(__xludf.DUMMYFUNCTION("REGEXEXTRACT(E721, ""[А-Яа-я].*"")"),"Болезни органов пищеварения")</f>
        <v>Болезни органов пищеварения</v>
      </c>
      <c r="G721" s="16">
        <f t="shared" si="17"/>
        <v>2</v>
      </c>
      <c r="H721" s="13" t="s">
        <v>28</v>
      </c>
      <c r="I721" s="13" t="str">
        <f>IFERROR(__xludf.DUMMYFUNCTION("REGEXREPLACE(H721, "".*\s"", """")"),"человек")</f>
        <v>человек</v>
      </c>
      <c r="J721" s="13" t="s">
        <v>29</v>
      </c>
      <c r="K721" s="17" t="str">
        <f>IFERROR(__xludf.DUMMYFUNCTION("REGEXREPLACE(J721, ""^[\d\s]+"", """")"),"значение показателя за год")</f>
        <v>значение показателя за год</v>
      </c>
      <c r="L721" s="16">
        <f t="shared" si="18"/>
        <v>2</v>
      </c>
      <c r="M721" s="13" t="s">
        <v>31</v>
      </c>
      <c r="N721" s="13" t="str">
        <f>IFERROR(__xludf.DUMMYFUNCTION("REGEXEXTRACT(M721, "" (.+)$"")"),"городское население")</f>
        <v>городское население</v>
      </c>
      <c r="O721" s="18">
        <v>533.0</v>
      </c>
      <c r="P721" s="18">
        <v>528.0</v>
      </c>
      <c r="Q721" s="18">
        <v>599.0</v>
      </c>
      <c r="R721" s="18">
        <v>577.0</v>
      </c>
      <c r="S721" s="18">
        <v>484.0</v>
      </c>
      <c r="T721" s="18">
        <v>494.0</v>
      </c>
      <c r="U721" s="18">
        <v>557.0</v>
      </c>
      <c r="V721" s="18">
        <v>531.0</v>
      </c>
      <c r="W721" s="18">
        <v>537.0</v>
      </c>
      <c r="X721" s="18">
        <v>512.0</v>
      </c>
      <c r="Y721" s="18">
        <v>509.0</v>
      </c>
      <c r="Z721" s="19" t="str">
        <f t="shared" si="6"/>
        <v/>
      </c>
      <c r="AA721" s="19">
        <f t="shared" si="19"/>
        <v>5861</v>
      </c>
      <c r="AB721" s="19" t="str">
        <f t="shared" si="8"/>
        <v/>
      </c>
      <c r="AC721" s="19">
        <f t="shared" si="20"/>
        <v>532.8181818</v>
      </c>
      <c r="AD721" s="19">
        <f t="shared" si="21"/>
        <v>647</v>
      </c>
      <c r="AE721" s="19" t="str">
        <f t="shared" si="22"/>
        <v>Нет моды</v>
      </c>
      <c r="AF721" s="19">
        <f t="shared" si="23"/>
        <v>484</v>
      </c>
      <c r="AG721" s="19">
        <f t="shared" si="24"/>
        <v>599</v>
      </c>
      <c r="AH721" s="20" t="str">
        <f t="shared" si="14"/>
        <v/>
      </c>
      <c r="AI721" s="21"/>
      <c r="AJ721" s="21"/>
      <c r="AK721" s="21"/>
      <c r="AL721" s="22">
        <f t="shared" si="25"/>
        <v>1</v>
      </c>
    </row>
    <row r="722" ht="12.75" customHeight="1">
      <c r="A722" s="13" t="s">
        <v>63</v>
      </c>
      <c r="B722" s="13" t="str">
        <f>IFERROR(__xludf.DUMMYFUNCTION("REGEXREPLACE(A722, ""\d"", """")"),"         Смоленская область")</f>
        <v>         Смоленская область</v>
      </c>
      <c r="C722" s="14" t="str">
        <f t="shared" si="15"/>
        <v>Смоленская область</v>
      </c>
      <c r="D722" s="3">
        <f t="shared" si="16"/>
        <v>2</v>
      </c>
      <c r="E722" s="15" t="s">
        <v>33</v>
      </c>
      <c r="F722" s="13" t="str">
        <f>IFERROR(__xludf.DUMMYFUNCTION("REGEXEXTRACT(E722, ""[А-Яа-я].*"")"),"Болезни органов пищеварения")</f>
        <v>Болезни органов пищеварения</v>
      </c>
      <c r="G722" s="16">
        <f t="shared" si="17"/>
        <v>2</v>
      </c>
      <c r="H722" s="13" t="s">
        <v>28</v>
      </c>
      <c r="I722" s="13" t="str">
        <f>IFERROR(__xludf.DUMMYFUNCTION("REGEXREPLACE(H722, "".*\s"", """")"),"человек")</f>
        <v>человек</v>
      </c>
      <c r="J722" s="13" t="s">
        <v>29</v>
      </c>
      <c r="K722" s="17" t="str">
        <f>IFERROR(__xludf.DUMMYFUNCTION("REGEXREPLACE(J722, ""^[\d\s]+"", """")"),"значение показателя за год")</f>
        <v>значение показателя за год</v>
      </c>
      <c r="L722" s="16">
        <f t="shared" si="18"/>
        <v>2</v>
      </c>
      <c r="M722" s="13" t="s">
        <v>32</v>
      </c>
      <c r="N722" s="13" t="str">
        <f>IFERROR(__xludf.DUMMYFUNCTION("REGEXEXTRACT(M722, "" (.+)$"")"),"сельское население")</f>
        <v>сельское население</v>
      </c>
      <c r="O722" s="18">
        <v>235.0</v>
      </c>
      <c r="P722" s="18">
        <v>242.0</v>
      </c>
      <c r="Q722" s="18">
        <v>245.0</v>
      </c>
      <c r="R722" s="18">
        <v>229.0</v>
      </c>
      <c r="S722" s="18">
        <v>211.0</v>
      </c>
      <c r="T722" s="18">
        <v>235.0</v>
      </c>
      <c r="U722" s="18">
        <v>210.0</v>
      </c>
      <c r="V722" s="18">
        <v>224.0</v>
      </c>
      <c r="W722" s="18">
        <v>216.0</v>
      </c>
      <c r="X722" s="18">
        <v>207.0</v>
      </c>
      <c r="Y722" s="18">
        <v>210.0</v>
      </c>
      <c r="Z722" s="19" t="str">
        <f t="shared" si="6"/>
        <v/>
      </c>
      <c r="AA722" s="19" t="str">
        <f t="shared" si="19"/>
        <v/>
      </c>
      <c r="AB722" s="19">
        <f t="shared" si="8"/>
        <v>2464</v>
      </c>
      <c r="AC722" s="19">
        <f t="shared" si="20"/>
        <v>224</v>
      </c>
      <c r="AD722" s="19">
        <f t="shared" si="21"/>
        <v>364.5</v>
      </c>
      <c r="AE722" s="19" t="str">
        <f t="shared" si="22"/>
        <v>Нет моды</v>
      </c>
      <c r="AF722" s="19">
        <f t="shared" si="23"/>
        <v>207</v>
      </c>
      <c r="AG722" s="19">
        <f t="shared" si="24"/>
        <v>245</v>
      </c>
      <c r="AH722" s="20" t="str">
        <f t="shared" si="14"/>
        <v>Город: 70%; Село: 30%</v>
      </c>
      <c r="AI722" s="21"/>
      <c r="AJ722" s="21"/>
      <c r="AK722" s="21"/>
      <c r="AL722" s="22">
        <f t="shared" si="25"/>
        <v>1</v>
      </c>
    </row>
    <row r="723" ht="12.75" customHeight="1">
      <c r="A723" s="13" t="s">
        <v>63</v>
      </c>
      <c r="B723" s="13" t="str">
        <f>IFERROR(__xludf.DUMMYFUNCTION("REGEXREPLACE(A723, ""\d"", """")"),"         Смоленская область")</f>
        <v>         Смоленская область</v>
      </c>
      <c r="C723" s="14" t="str">
        <f t="shared" si="15"/>
        <v>Смоленская область</v>
      </c>
      <c r="D723" s="3">
        <f t="shared" si="16"/>
        <v>2</v>
      </c>
      <c r="E723" s="15" t="s">
        <v>34</v>
      </c>
      <c r="F723" s="13" t="str">
        <f>IFERROR(__xludf.DUMMYFUNCTION("REGEXEXTRACT(E723, ""[А-Яа-я].*"")"),"Болезни системы кровообращения")</f>
        <v>Болезни системы кровообращения</v>
      </c>
      <c r="G723" s="16">
        <f t="shared" si="17"/>
        <v>2</v>
      </c>
      <c r="H723" s="13" t="s">
        <v>28</v>
      </c>
      <c r="I723" s="13" t="str">
        <f>IFERROR(__xludf.DUMMYFUNCTION("REGEXREPLACE(H723, "".*\s"", """")"),"человек")</f>
        <v>человек</v>
      </c>
      <c r="J723" s="13" t="s">
        <v>29</v>
      </c>
      <c r="K723" s="17" t="str">
        <f>IFERROR(__xludf.DUMMYFUNCTION("REGEXREPLACE(J723, ""^[\d\s]+"", """")"),"значение показателя за год")</f>
        <v>значение показателя за год</v>
      </c>
      <c r="L723" s="16">
        <f t="shared" si="18"/>
        <v>2</v>
      </c>
      <c r="M723" s="13" t="s">
        <v>30</v>
      </c>
      <c r="N723" s="13" t="str">
        <f>IFERROR(__xludf.DUMMYFUNCTION("REGEXEXTRACT(M723, "" (.+)$"")"),"все население")</f>
        <v>все население</v>
      </c>
      <c r="O723" s="18">
        <v>7111.0</v>
      </c>
      <c r="P723" s="18">
        <v>6498.0</v>
      </c>
      <c r="Q723" s="18">
        <v>6607.0</v>
      </c>
      <c r="R723" s="18">
        <v>6441.0</v>
      </c>
      <c r="S723" s="18">
        <v>6205.0</v>
      </c>
      <c r="T723" s="18">
        <v>6293.0</v>
      </c>
      <c r="U723" s="18">
        <v>6725.0</v>
      </c>
      <c r="V723" s="18">
        <v>7003.0</v>
      </c>
      <c r="W723" s="18">
        <v>7200.0</v>
      </c>
      <c r="X723" s="18">
        <v>6814.0</v>
      </c>
      <c r="Y723" s="18">
        <v>6478.0</v>
      </c>
      <c r="Z723" s="19">
        <f t="shared" si="6"/>
        <v>73375</v>
      </c>
      <c r="AA723" s="19" t="str">
        <f t="shared" si="19"/>
        <v/>
      </c>
      <c r="AB723" s="19" t="str">
        <f t="shared" si="8"/>
        <v/>
      </c>
      <c r="AC723" s="19">
        <f t="shared" si="20"/>
        <v>6670.454545</v>
      </c>
      <c r="AD723" s="19">
        <f t="shared" si="21"/>
        <v>3225</v>
      </c>
      <c r="AE723" s="19" t="str">
        <f t="shared" si="22"/>
        <v>Нет моды</v>
      </c>
      <c r="AF723" s="19">
        <f t="shared" si="23"/>
        <v>6205</v>
      </c>
      <c r="AG723" s="19">
        <f t="shared" si="24"/>
        <v>7200</v>
      </c>
      <c r="AH723" s="20" t="str">
        <f t="shared" si="14"/>
        <v/>
      </c>
      <c r="AI723" s="21"/>
      <c r="AJ723" s="21"/>
      <c r="AK723" s="21"/>
      <c r="AL723" s="22">
        <f t="shared" si="25"/>
        <v>1</v>
      </c>
    </row>
    <row r="724" ht="12.75" customHeight="1">
      <c r="A724" s="13" t="s">
        <v>63</v>
      </c>
      <c r="B724" s="13" t="str">
        <f>IFERROR(__xludf.DUMMYFUNCTION("REGEXREPLACE(A724, ""\d"", """")"),"         Смоленская область")</f>
        <v>         Смоленская область</v>
      </c>
      <c r="C724" s="14" t="str">
        <f t="shared" si="15"/>
        <v>Смоленская область</v>
      </c>
      <c r="D724" s="3">
        <f t="shared" si="16"/>
        <v>2</v>
      </c>
      <c r="E724" s="15" t="s">
        <v>34</v>
      </c>
      <c r="F724" s="13" t="str">
        <f>IFERROR(__xludf.DUMMYFUNCTION("REGEXEXTRACT(E724, ""[А-Яа-я].*"")"),"Болезни системы кровообращения")</f>
        <v>Болезни системы кровообращения</v>
      </c>
      <c r="G724" s="16">
        <f t="shared" si="17"/>
        <v>2</v>
      </c>
      <c r="H724" s="13" t="s">
        <v>28</v>
      </c>
      <c r="I724" s="13" t="str">
        <f>IFERROR(__xludf.DUMMYFUNCTION("REGEXREPLACE(H724, "".*\s"", """")"),"человек")</f>
        <v>человек</v>
      </c>
      <c r="J724" s="13" t="s">
        <v>29</v>
      </c>
      <c r="K724" s="17" t="str">
        <f>IFERROR(__xludf.DUMMYFUNCTION("REGEXREPLACE(J724, ""^[\d\s]+"", """")"),"значение показателя за год")</f>
        <v>значение показателя за год</v>
      </c>
      <c r="L724" s="16">
        <f t="shared" si="18"/>
        <v>2</v>
      </c>
      <c r="M724" s="13" t="s">
        <v>31</v>
      </c>
      <c r="N724" s="13" t="str">
        <f>IFERROR(__xludf.DUMMYFUNCTION("REGEXEXTRACT(M724, "" (.+)$"")"),"городское население")</f>
        <v>городское население</v>
      </c>
      <c r="O724" s="18">
        <v>4781.0</v>
      </c>
      <c r="P724" s="18">
        <v>4395.0</v>
      </c>
      <c r="Q724" s="18">
        <v>4411.0</v>
      </c>
      <c r="R724" s="18">
        <v>4336.0</v>
      </c>
      <c r="S724" s="18">
        <v>4130.0</v>
      </c>
      <c r="T724" s="18">
        <v>4299.0</v>
      </c>
      <c r="U724" s="18">
        <v>4670.0</v>
      </c>
      <c r="V724" s="18">
        <v>4951.0</v>
      </c>
      <c r="W724" s="18">
        <v>4932.0</v>
      </c>
      <c r="X724" s="18">
        <v>4733.0</v>
      </c>
      <c r="Y724" s="18">
        <v>4570.0</v>
      </c>
      <c r="Z724" s="19" t="str">
        <f t="shared" si="6"/>
        <v/>
      </c>
      <c r="AA724" s="19">
        <f t="shared" si="19"/>
        <v>50208</v>
      </c>
      <c r="AB724" s="19" t="str">
        <f t="shared" si="8"/>
        <v/>
      </c>
      <c r="AC724" s="19">
        <f t="shared" si="20"/>
        <v>4564.363636</v>
      </c>
      <c r="AD724" s="19">
        <f t="shared" si="21"/>
        <v>5578</v>
      </c>
      <c r="AE724" s="19" t="str">
        <f t="shared" si="22"/>
        <v>Нет моды</v>
      </c>
      <c r="AF724" s="19">
        <f t="shared" si="23"/>
        <v>4130</v>
      </c>
      <c r="AG724" s="19">
        <f t="shared" si="24"/>
        <v>4951</v>
      </c>
      <c r="AH724" s="20" t="str">
        <f t="shared" si="14"/>
        <v/>
      </c>
      <c r="AI724" s="21"/>
      <c r="AJ724" s="21"/>
      <c r="AK724" s="21"/>
      <c r="AL724" s="22">
        <f t="shared" si="25"/>
        <v>1</v>
      </c>
    </row>
    <row r="725" ht="12.75" customHeight="1">
      <c r="A725" s="13" t="s">
        <v>63</v>
      </c>
      <c r="B725" s="13" t="str">
        <f>IFERROR(__xludf.DUMMYFUNCTION("REGEXREPLACE(A725, ""\d"", """")"),"         Смоленская область")</f>
        <v>         Смоленская область</v>
      </c>
      <c r="C725" s="14" t="str">
        <f t="shared" si="15"/>
        <v>Смоленская область</v>
      </c>
      <c r="D725" s="3">
        <f t="shared" si="16"/>
        <v>2</v>
      </c>
      <c r="E725" s="15" t="s">
        <v>34</v>
      </c>
      <c r="F725" s="13" t="str">
        <f>IFERROR(__xludf.DUMMYFUNCTION("REGEXEXTRACT(E725, ""[А-Яа-я].*"")"),"Болезни системы кровообращения")</f>
        <v>Болезни системы кровообращения</v>
      </c>
      <c r="G725" s="16">
        <f t="shared" si="17"/>
        <v>2</v>
      </c>
      <c r="H725" s="13" t="s">
        <v>28</v>
      </c>
      <c r="I725" s="13" t="str">
        <f>IFERROR(__xludf.DUMMYFUNCTION("REGEXREPLACE(H725, "".*\s"", """")"),"человек")</f>
        <v>человек</v>
      </c>
      <c r="J725" s="13" t="s">
        <v>29</v>
      </c>
      <c r="K725" s="17" t="str">
        <f>IFERROR(__xludf.DUMMYFUNCTION("REGEXREPLACE(J725, ""^[\d\s]+"", """")"),"значение показателя за год")</f>
        <v>значение показателя за год</v>
      </c>
      <c r="L725" s="16">
        <f t="shared" si="18"/>
        <v>2</v>
      </c>
      <c r="M725" s="13" t="s">
        <v>32</v>
      </c>
      <c r="N725" s="13" t="str">
        <f>IFERROR(__xludf.DUMMYFUNCTION("REGEXEXTRACT(M725, "" (.+)$"")"),"сельское население")</f>
        <v>сельское население</v>
      </c>
      <c r="O725" s="18">
        <v>2330.0</v>
      </c>
      <c r="P725" s="18">
        <v>2103.0</v>
      </c>
      <c r="Q725" s="18">
        <v>2196.0</v>
      </c>
      <c r="R725" s="18">
        <v>2105.0</v>
      </c>
      <c r="S725" s="18">
        <v>2075.0</v>
      </c>
      <c r="T725" s="18">
        <v>1994.0</v>
      </c>
      <c r="U725" s="18">
        <v>2055.0</v>
      </c>
      <c r="V725" s="18">
        <v>2052.0</v>
      </c>
      <c r="W725" s="18">
        <v>2268.0</v>
      </c>
      <c r="X725" s="18">
        <v>2081.0</v>
      </c>
      <c r="Y725" s="18">
        <v>1908.0</v>
      </c>
      <c r="Z725" s="19" t="str">
        <f t="shared" si="6"/>
        <v/>
      </c>
      <c r="AA725" s="19" t="str">
        <f t="shared" si="19"/>
        <v/>
      </c>
      <c r="AB725" s="19">
        <f t="shared" si="8"/>
        <v>23167</v>
      </c>
      <c r="AC725" s="19">
        <f t="shared" si="20"/>
        <v>2106.090909</v>
      </c>
      <c r="AD725" s="19">
        <f t="shared" si="21"/>
        <v>3230</v>
      </c>
      <c r="AE725" s="19" t="str">
        <f t="shared" si="22"/>
        <v>Нет моды</v>
      </c>
      <c r="AF725" s="19">
        <f t="shared" si="23"/>
        <v>1908</v>
      </c>
      <c r="AG725" s="19">
        <f t="shared" si="24"/>
        <v>2330</v>
      </c>
      <c r="AH725" s="20" t="str">
        <f t="shared" si="14"/>
        <v>Город: 68%; Село: 32%</v>
      </c>
      <c r="AI725" s="21"/>
      <c r="AJ725" s="21"/>
      <c r="AK725" s="21"/>
      <c r="AL725" s="22">
        <f t="shared" si="25"/>
        <v>1</v>
      </c>
    </row>
    <row r="726" ht="12.75" customHeight="1">
      <c r="A726" s="13" t="s">
        <v>63</v>
      </c>
      <c r="B726" s="13" t="str">
        <f>IFERROR(__xludf.DUMMYFUNCTION("REGEXREPLACE(A726, ""\d"", """")"),"         Смоленская область")</f>
        <v>         Смоленская область</v>
      </c>
      <c r="C726" s="14" t="str">
        <f t="shared" si="15"/>
        <v>Смоленская область</v>
      </c>
      <c r="D726" s="3">
        <f t="shared" si="16"/>
        <v>2</v>
      </c>
      <c r="E726" s="15" t="s">
        <v>35</v>
      </c>
      <c r="F726" s="13" t="str">
        <f>IFERROR(__xludf.DUMMYFUNCTION("REGEXEXTRACT(E726, ""[А-Яа-я].*"")"),"внешние причины")</f>
        <v>внешние причины</v>
      </c>
      <c r="G726" s="16">
        <f t="shared" si="17"/>
        <v>2</v>
      </c>
      <c r="H726" s="13" t="s">
        <v>28</v>
      </c>
      <c r="I726" s="13" t="str">
        <f>IFERROR(__xludf.DUMMYFUNCTION("REGEXREPLACE(H726, "".*\s"", """")"),"человек")</f>
        <v>человек</v>
      </c>
      <c r="J726" s="13" t="s">
        <v>29</v>
      </c>
      <c r="K726" s="17" t="str">
        <f>IFERROR(__xludf.DUMMYFUNCTION("REGEXREPLACE(J726, ""^[\d\s]+"", """")"),"значение показателя за год")</f>
        <v>значение показателя за год</v>
      </c>
      <c r="L726" s="16">
        <f t="shared" si="18"/>
        <v>2</v>
      </c>
      <c r="M726" s="13" t="s">
        <v>30</v>
      </c>
      <c r="N726" s="13" t="str">
        <f>IFERROR(__xludf.DUMMYFUNCTION("REGEXEXTRACT(M726, "" (.+)$"")"),"все население")</f>
        <v>все население</v>
      </c>
      <c r="O726" s="18">
        <v>1522.0</v>
      </c>
      <c r="P726" s="18">
        <v>1546.0</v>
      </c>
      <c r="Q726" s="18">
        <v>1362.0</v>
      </c>
      <c r="R726" s="18">
        <v>1324.0</v>
      </c>
      <c r="S726" s="18">
        <v>1132.0</v>
      </c>
      <c r="T726" s="18">
        <v>1199.0</v>
      </c>
      <c r="U726" s="18">
        <v>1051.0</v>
      </c>
      <c r="V726" s="18">
        <v>1050.0</v>
      </c>
      <c r="W726" s="18">
        <v>1061.0</v>
      </c>
      <c r="X726" s="18">
        <v>1093.0</v>
      </c>
      <c r="Y726" s="18">
        <v>1006.0</v>
      </c>
      <c r="Z726" s="19">
        <f t="shared" si="6"/>
        <v>13346</v>
      </c>
      <c r="AA726" s="19" t="str">
        <f t="shared" si="19"/>
        <v/>
      </c>
      <c r="AB726" s="19" t="str">
        <f t="shared" si="8"/>
        <v/>
      </c>
      <c r="AC726" s="19">
        <f t="shared" si="20"/>
        <v>1213.272727</v>
      </c>
      <c r="AD726" s="19">
        <f t="shared" si="21"/>
        <v>1727</v>
      </c>
      <c r="AE726" s="19" t="str">
        <f t="shared" si="22"/>
        <v>Нет моды</v>
      </c>
      <c r="AF726" s="19">
        <f t="shared" si="23"/>
        <v>1006</v>
      </c>
      <c r="AG726" s="19">
        <f t="shared" si="24"/>
        <v>1546</v>
      </c>
      <c r="AH726" s="20" t="str">
        <f t="shared" si="14"/>
        <v/>
      </c>
      <c r="AI726" s="21"/>
      <c r="AJ726" s="21"/>
      <c r="AK726" s="21"/>
      <c r="AL726" s="22">
        <f t="shared" si="25"/>
        <v>1</v>
      </c>
    </row>
    <row r="727" ht="12.75" customHeight="1">
      <c r="A727" s="13" t="s">
        <v>63</v>
      </c>
      <c r="B727" s="13" t="str">
        <f>IFERROR(__xludf.DUMMYFUNCTION("REGEXREPLACE(A727, ""\d"", """")"),"         Смоленская область")</f>
        <v>         Смоленская область</v>
      </c>
      <c r="C727" s="14" t="str">
        <f t="shared" si="15"/>
        <v>Смоленская область</v>
      </c>
      <c r="D727" s="3">
        <f t="shared" si="16"/>
        <v>2</v>
      </c>
      <c r="E727" s="15" t="s">
        <v>35</v>
      </c>
      <c r="F727" s="13" t="str">
        <f>IFERROR(__xludf.DUMMYFUNCTION("REGEXEXTRACT(E727, ""[А-Яа-я].*"")"),"внешние причины")</f>
        <v>внешние причины</v>
      </c>
      <c r="G727" s="16">
        <f t="shared" si="17"/>
        <v>2</v>
      </c>
      <c r="H727" s="13" t="s">
        <v>28</v>
      </c>
      <c r="I727" s="13" t="str">
        <f>IFERROR(__xludf.DUMMYFUNCTION("REGEXREPLACE(H727, "".*\s"", """")"),"человек")</f>
        <v>человек</v>
      </c>
      <c r="J727" s="13" t="s">
        <v>29</v>
      </c>
      <c r="K727" s="17" t="str">
        <f>IFERROR(__xludf.DUMMYFUNCTION("REGEXREPLACE(J727, ""^[\d\s]+"", """")"),"значение показателя за год")</f>
        <v>значение показателя за год</v>
      </c>
      <c r="L727" s="16">
        <f t="shared" si="18"/>
        <v>2</v>
      </c>
      <c r="M727" s="13" t="s">
        <v>31</v>
      </c>
      <c r="N727" s="13" t="str">
        <f>IFERROR(__xludf.DUMMYFUNCTION("REGEXEXTRACT(M727, "" (.+)$"")"),"городское население")</f>
        <v>городское население</v>
      </c>
      <c r="O727" s="18">
        <v>982.0</v>
      </c>
      <c r="P727" s="18">
        <v>1003.0</v>
      </c>
      <c r="Q727" s="18">
        <v>879.0</v>
      </c>
      <c r="R727" s="18">
        <v>872.0</v>
      </c>
      <c r="S727" s="18">
        <v>729.0</v>
      </c>
      <c r="T727" s="18">
        <v>774.0</v>
      </c>
      <c r="U727" s="18">
        <v>690.0</v>
      </c>
      <c r="V727" s="18">
        <v>675.0</v>
      </c>
      <c r="W727" s="18">
        <v>721.0</v>
      </c>
      <c r="X727" s="18">
        <v>720.0</v>
      </c>
      <c r="Y727" s="18">
        <v>647.0</v>
      </c>
      <c r="Z727" s="19" t="str">
        <f t="shared" si="6"/>
        <v/>
      </c>
      <c r="AA727" s="19">
        <f t="shared" si="19"/>
        <v>8692</v>
      </c>
      <c r="AB727" s="19" t="str">
        <f t="shared" si="8"/>
        <v/>
      </c>
      <c r="AC727" s="19">
        <f t="shared" si="20"/>
        <v>790.1818182</v>
      </c>
      <c r="AD727" s="19">
        <f t="shared" si="21"/>
        <v>1004.5</v>
      </c>
      <c r="AE727" s="19" t="str">
        <f t="shared" si="22"/>
        <v>Нет моды</v>
      </c>
      <c r="AF727" s="19">
        <f t="shared" si="23"/>
        <v>647</v>
      </c>
      <c r="AG727" s="19">
        <f t="shared" si="24"/>
        <v>1003</v>
      </c>
      <c r="AH727" s="20" t="str">
        <f t="shared" si="14"/>
        <v/>
      </c>
      <c r="AI727" s="21"/>
      <c r="AJ727" s="21"/>
      <c r="AK727" s="21"/>
      <c r="AL727" s="22">
        <f t="shared" si="25"/>
        <v>1</v>
      </c>
    </row>
    <row r="728" ht="12.75" customHeight="1">
      <c r="A728" s="13" t="s">
        <v>63</v>
      </c>
      <c r="B728" s="13" t="str">
        <f>IFERROR(__xludf.DUMMYFUNCTION("REGEXREPLACE(A728, ""\d"", """")"),"         Смоленская область")</f>
        <v>         Смоленская область</v>
      </c>
      <c r="C728" s="14" t="str">
        <f t="shared" si="15"/>
        <v>Смоленская область</v>
      </c>
      <c r="D728" s="3">
        <f t="shared" si="16"/>
        <v>2</v>
      </c>
      <c r="E728" s="15" t="s">
        <v>35</v>
      </c>
      <c r="F728" s="13" t="str">
        <f>IFERROR(__xludf.DUMMYFUNCTION("REGEXEXTRACT(E728, ""[А-Яа-я].*"")"),"внешние причины")</f>
        <v>внешние причины</v>
      </c>
      <c r="G728" s="16">
        <f t="shared" si="17"/>
        <v>2</v>
      </c>
      <c r="H728" s="13" t="s">
        <v>28</v>
      </c>
      <c r="I728" s="13" t="str">
        <f>IFERROR(__xludf.DUMMYFUNCTION("REGEXREPLACE(H728, "".*\s"", """")"),"человек")</f>
        <v>человек</v>
      </c>
      <c r="J728" s="13" t="s">
        <v>29</v>
      </c>
      <c r="K728" s="17" t="str">
        <f>IFERROR(__xludf.DUMMYFUNCTION("REGEXREPLACE(J728, ""^[\d\s]+"", """")"),"значение показателя за год")</f>
        <v>значение показателя за год</v>
      </c>
      <c r="L728" s="16">
        <f t="shared" si="18"/>
        <v>2</v>
      </c>
      <c r="M728" s="13" t="s">
        <v>32</v>
      </c>
      <c r="N728" s="13" t="str">
        <f>IFERROR(__xludf.DUMMYFUNCTION("REGEXEXTRACT(M728, "" (.+)$"")"),"сельское население")</f>
        <v>сельское население</v>
      </c>
      <c r="O728" s="18">
        <v>540.0</v>
      </c>
      <c r="P728" s="18">
        <v>543.0</v>
      </c>
      <c r="Q728" s="18">
        <v>483.0</v>
      </c>
      <c r="R728" s="18">
        <v>452.0</v>
      </c>
      <c r="S728" s="18">
        <v>403.0</v>
      </c>
      <c r="T728" s="18">
        <v>425.0</v>
      </c>
      <c r="U728" s="18">
        <v>361.0</v>
      </c>
      <c r="V728" s="18">
        <v>375.0</v>
      </c>
      <c r="W728" s="18">
        <v>340.0</v>
      </c>
      <c r="X728" s="18">
        <v>373.0</v>
      </c>
      <c r="Y728" s="18">
        <v>359.0</v>
      </c>
      <c r="Z728" s="19" t="str">
        <f t="shared" si="6"/>
        <v/>
      </c>
      <c r="AA728" s="19" t="str">
        <f t="shared" si="19"/>
        <v/>
      </c>
      <c r="AB728" s="19">
        <f t="shared" si="8"/>
        <v>4654</v>
      </c>
      <c r="AC728" s="19">
        <f t="shared" si="20"/>
        <v>423.0909091</v>
      </c>
      <c r="AD728" s="19">
        <f t="shared" si="21"/>
        <v>595</v>
      </c>
      <c r="AE728" s="19" t="str">
        <f t="shared" si="22"/>
        <v>Нет моды</v>
      </c>
      <c r="AF728" s="19">
        <f t="shared" si="23"/>
        <v>340</v>
      </c>
      <c r="AG728" s="19">
        <f t="shared" si="24"/>
        <v>543</v>
      </c>
      <c r="AH728" s="20" t="str">
        <f t="shared" si="14"/>
        <v>Город: 65%; Село: 35%</v>
      </c>
      <c r="AI728" s="21"/>
      <c r="AJ728" s="21"/>
      <c r="AK728" s="21"/>
      <c r="AL728" s="22">
        <f t="shared" si="25"/>
        <v>1</v>
      </c>
    </row>
    <row r="729" ht="12.75" customHeight="1">
      <c r="A729" s="13" t="s">
        <v>63</v>
      </c>
      <c r="B729" s="13" t="str">
        <f>IFERROR(__xludf.DUMMYFUNCTION("REGEXREPLACE(A729, ""\d"", """")"),"         Смоленская область")</f>
        <v>         Смоленская область</v>
      </c>
      <c r="C729" s="14" t="str">
        <f t="shared" si="15"/>
        <v>Смоленская область</v>
      </c>
      <c r="D729" s="3">
        <f t="shared" si="16"/>
        <v>2</v>
      </c>
      <c r="E729" s="15" t="s">
        <v>36</v>
      </c>
      <c r="F729" s="13" t="str">
        <f>IFERROR(__xludf.DUMMYFUNCTION("REGEXEXTRACT(E729,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29" s="16">
        <f t="shared" si="17"/>
        <v>2</v>
      </c>
      <c r="H729" s="13" t="s">
        <v>28</v>
      </c>
      <c r="I729" s="13" t="str">
        <f>IFERROR(__xludf.DUMMYFUNCTION("REGEXREPLACE(H729, "".*\s"", """")"),"человек")</f>
        <v>человек</v>
      </c>
      <c r="J729" s="13" t="s">
        <v>29</v>
      </c>
      <c r="K729" s="17" t="str">
        <f>IFERROR(__xludf.DUMMYFUNCTION("REGEXREPLACE(J729, ""^[\d\s]+"", """")"),"значение показателя за год")</f>
        <v>значение показателя за год</v>
      </c>
      <c r="L729" s="16">
        <f t="shared" si="18"/>
        <v>2</v>
      </c>
      <c r="M729" s="13" t="s">
        <v>30</v>
      </c>
      <c r="N729" s="13" t="str">
        <f>IFERROR(__xludf.DUMMYFUNCTION("REGEXEXTRACT(M729, "" (.+)$"")"),"все население")</f>
        <v>все население</v>
      </c>
      <c r="O729" s="18">
        <v>27.0</v>
      </c>
      <c r="P729" s="18">
        <v>31.0</v>
      </c>
      <c r="Q729" s="18">
        <v>28.0</v>
      </c>
      <c r="R729" s="18">
        <v>34.0</v>
      </c>
      <c r="S729" s="23" t="s">
        <v>37</v>
      </c>
      <c r="T729" s="23" t="s">
        <v>37</v>
      </c>
      <c r="U729" s="23" t="s">
        <v>37</v>
      </c>
      <c r="V729" s="23" t="s">
        <v>37</v>
      </c>
      <c r="W729" s="23" t="s">
        <v>37</v>
      </c>
      <c r="X729" s="23" t="s">
        <v>37</v>
      </c>
      <c r="Y729" s="23" t="s">
        <v>37</v>
      </c>
      <c r="Z729" s="19">
        <f t="shared" si="6"/>
        <v>120</v>
      </c>
      <c r="AA729" s="19" t="str">
        <f t="shared" si="19"/>
        <v/>
      </c>
      <c r="AB729" s="19" t="str">
        <f t="shared" si="8"/>
        <v/>
      </c>
      <c r="AC729" s="19">
        <f t="shared" si="20"/>
        <v>30</v>
      </c>
      <c r="AD729" s="19">
        <f t="shared" si="21"/>
        <v>373</v>
      </c>
      <c r="AE729" s="19" t="str">
        <f t="shared" si="22"/>
        <v>Нет моды</v>
      </c>
      <c r="AF729" s="19">
        <f t="shared" si="23"/>
        <v>27</v>
      </c>
      <c r="AG729" s="19">
        <f t="shared" si="24"/>
        <v>34</v>
      </c>
      <c r="AH729" s="20" t="str">
        <f t="shared" si="14"/>
        <v/>
      </c>
      <c r="AI729" s="24"/>
      <c r="AJ729" s="24"/>
      <c r="AK729" s="24"/>
      <c r="AL729" s="22">
        <f t="shared" si="25"/>
        <v>1</v>
      </c>
    </row>
    <row r="730" ht="12.75" customHeight="1">
      <c r="A730" s="13" t="s">
        <v>63</v>
      </c>
      <c r="B730" s="13" t="str">
        <f>IFERROR(__xludf.DUMMYFUNCTION("REGEXREPLACE(A730, ""\d"", """")"),"         Смоленская область")</f>
        <v>         Смоленская область</v>
      </c>
      <c r="C730" s="14" t="str">
        <f t="shared" si="15"/>
        <v>Смоленская область</v>
      </c>
      <c r="D730" s="3">
        <f t="shared" si="16"/>
        <v>2</v>
      </c>
      <c r="E730" s="15" t="s">
        <v>36</v>
      </c>
      <c r="F730" s="13" t="str">
        <f>IFERROR(__xludf.DUMMYFUNCTION("REGEXEXTRACT(E730,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30" s="16">
        <f t="shared" si="17"/>
        <v>2</v>
      </c>
      <c r="H730" s="13" t="s">
        <v>28</v>
      </c>
      <c r="I730" s="13" t="str">
        <f>IFERROR(__xludf.DUMMYFUNCTION("REGEXREPLACE(H730, "".*\s"", """")"),"человек")</f>
        <v>человек</v>
      </c>
      <c r="J730" s="13" t="s">
        <v>29</v>
      </c>
      <c r="K730" s="17" t="str">
        <f>IFERROR(__xludf.DUMMYFUNCTION("REGEXREPLACE(J730, ""^[\d\s]+"", """")"),"значение показателя за год")</f>
        <v>значение показателя за год</v>
      </c>
      <c r="L730" s="16">
        <f t="shared" si="18"/>
        <v>2</v>
      </c>
      <c r="M730" s="13" t="s">
        <v>31</v>
      </c>
      <c r="N730" s="13" t="str">
        <f>IFERROR(__xludf.DUMMYFUNCTION("REGEXEXTRACT(M730, "" (.+)$"")"),"городское население")</f>
        <v>городское население</v>
      </c>
      <c r="O730" s="18">
        <v>20.0</v>
      </c>
      <c r="P730" s="18">
        <v>19.0</v>
      </c>
      <c r="Q730" s="18">
        <v>23.0</v>
      </c>
      <c r="R730" s="18">
        <v>24.0</v>
      </c>
      <c r="S730" s="23" t="s">
        <v>37</v>
      </c>
      <c r="T730" s="23" t="s">
        <v>37</v>
      </c>
      <c r="U730" s="23" t="s">
        <v>37</v>
      </c>
      <c r="V730" s="23" t="s">
        <v>37</v>
      </c>
      <c r="W730" s="23" t="s">
        <v>37</v>
      </c>
      <c r="X730" s="23" t="s">
        <v>37</v>
      </c>
      <c r="Y730" s="23" t="s">
        <v>37</v>
      </c>
      <c r="Z730" s="19" t="str">
        <f t="shared" si="6"/>
        <v/>
      </c>
      <c r="AA730" s="19">
        <f t="shared" si="19"/>
        <v>86</v>
      </c>
      <c r="AB730" s="19" t="str">
        <f t="shared" si="8"/>
        <v/>
      </c>
      <c r="AC730" s="19">
        <f t="shared" si="20"/>
        <v>21.5</v>
      </c>
      <c r="AD730" s="19">
        <f t="shared" si="21"/>
        <v>25.5</v>
      </c>
      <c r="AE730" s="19" t="str">
        <f t="shared" si="22"/>
        <v>Нет моды</v>
      </c>
      <c r="AF730" s="19">
        <f t="shared" si="23"/>
        <v>19</v>
      </c>
      <c r="AG730" s="19">
        <f t="shared" si="24"/>
        <v>24</v>
      </c>
      <c r="AH730" s="20" t="str">
        <f t="shared" si="14"/>
        <v/>
      </c>
      <c r="AI730" s="24"/>
      <c r="AJ730" s="24"/>
      <c r="AK730" s="24"/>
      <c r="AL730" s="22">
        <f t="shared" si="25"/>
        <v>1</v>
      </c>
    </row>
    <row r="731" ht="12.75" customHeight="1">
      <c r="A731" s="13" t="s">
        <v>63</v>
      </c>
      <c r="B731" s="13" t="str">
        <f>IFERROR(__xludf.DUMMYFUNCTION("REGEXREPLACE(A731, ""\d"", """")"),"         Смоленская область")</f>
        <v>         Смоленская область</v>
      </c>
      <c r="C731" s="14" t="str">
        <f t="shared" si="15"/>
        <v>Смоленская область</v>
      </c>
      <c r="D731" s="3">
        <f t="shared" si="16"/>
        <v>2</v>
      </c>
      <c r="E731" s="15" t="s">
        <v>36</v>
      </c>
      <c r="F731" s="13" t="str">
        <f>IFERROR(__xludf.DUMMYFUNCTION("REGEXEXTRACT(E731,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31" s="16">
        <f t="shared" si="17"/>
        <v>2</v>
      </c>
      <c r="H731" s="13" t="s">
        <v>28</v>
      </c>
      <c r="I731" s="13" t="str">
        <f>IFERROR(__xludf.DUMMYFUNCTION("REGEXREPLACE(H731, "".*\s"", """")"),"человек")</f>
        <v>человек</v>
      </c>
      <c r="J731" s="13" t="s">
        <v>29</v>
      </c>
      <c r="K731" s="17" t="str">
        <f>IFERROR(__xludf.DUMMYFUNCTION("REGEXREPLACE(J731, ""^[\d\s]+"", """")"),"значение показателя за год")</f>
        <v>значение показателя за год</v>
      </c>
      <c r="L731" s="16">
        <f t="shared" si="18"/>
        <v>2</v>
      </c>
      <c r="M731" s="13" t="s">
        <v>32</v>
      </c>
      <c r="N731" s="13" t="str">
        <f>IFERROR(__xludf.DUMMYFUNCTION("REGEXEXTRACT(M731, "" (.+)$"")"),"сельское население")</f>
        <v>сельское население</v>
      </c>
      <c r="O731" s="18">
        <v>7.0</v>
      </c>
      <c r="P731" s="18">
        <v>12.0</v>
      </c>
      <c r="Q731" s="18">
        <v>5.0</v>
      </c>
      <c r="R731" s="18">
        <v>10.0</v>
      </c>
      <c r="S731" s="23" t="s">
        <v>37</v>
      </c>
      <c r="T731" s="23" t="s">
        <v>37</v>
      </c>
      <c r="U731" s="23" t="s">
        <v>37</v>
      </c>
      <c r="V731" s="23" t="s">
        <v>37</v>
      </c>
      <c r="W731" s="23" t="s">
        <v>37</v>
      </c>
      <c r="X731" s="23" t="s">
        <v>37</v>
      </c>
      <c r="Y731" s="23" t="s">
        <v>37</v>
      </c>
      <c r="Z731" s="19" t="str">
        <f t="shared" si="6"/>
        <v/>
      </c>
      <c r="AA731" s="19" t="str">
        <f t="shared" si="19"/>
        <v/>
      </c>
      <c r="AB731" s="19">
        <f t="shared" si="8"/>
        <v>34</v>
      </c>
      <c r="AC731" s="19">
        <f t="shared" si="20"/>
        <v>8.5</v>
      </c>
      <c r="AD731" s="19">
        <f t="shared" si="21"/>
        <v>15.5</v>
      </c>
      <c r="AE731" s="19" t="str">
        <f t="shared" si="22"/>
        <v>Нет моды</v>
      </c>
      <c r="AF731" s="19">
        <f t="shared" si="23"/>
        <v>5</v>
      </c>
      <c r="AG731" s="19">
        <f t="shared" si="24"/>
        <v>12</v>
      </c>
      <c r="AH731" s="20" t="str">
        <f t="shared" si="14"/>
        <v>Город: 72%; Село: 28%</v>
      </c>
      <c r="AI731" s="24"/>
      <c r="AJ731" s="24"/>
      <c r="AK731" s="24"/>
      <c r="AL731" s="22">
        <f t="shared" si="25"/>
        <v>1</v>
      </c>
    </row>
    <row r="732" ht="12.75" customHeight="1">
      <c r="A732" s="13" t="s">
        <v>63</v>
      </c>
      <c r="B732" s="13" t="str">
        <f>IFERROR(__xludf.DUMMYFUNCTION("REGEXREPLACE(A732, ""\d"", """")"),"         Смоленская область")</f>
        <v>         Смоленская область</v>
      </c>
      <c r="C732" s="14" t="str">
        <f t="shared" si="15"/>
        <v>Смоленская область</v>
      </c>
      <c r="D732" s="3">
        <f t="shared" si="16"/>
        <v>2</v>
      </c>
      <c r="E732" s="15" t="s">
        <v>38</v>
      </c>
      <c r="F732" s="13" t="str">
        <f>IFERROR(__xludf.DUMMYFUNCTION("REGEXEXTRACT(E732, ""[А-Яа-я].*"")"),"все виды транспортных несчастных случаев")</f>
        <v>все виды транспортных несчастных случаев</v>
      </c>
      <c r="G732" s="16">
        <f t="shared" si="17"/>
        <v>2</v>
      </c>
      <c r="H732" s="13" t="s">
        <v>28</v>
      </c>
      <c r="I732" s="13" t="str">
        <f>IFERROR(__xludf.DUMMYFUNCTION("REGEXREPLACE(H732, "".*\s"", """")"),"человек")</f>
        <v>человек</v>
      </c>
      <c r="J732" s="13" t="s">
        <v>29</v>
      </c>
      <c r="K732" s="17" t="str">
        <f>IFERROR(__xludf.DUMMYFUNCTION("REGEXREPLACE(J732, ""^[\d\s]+"", """")"),"значение показателя за год")</f>
        <v>значение показателя за год</v>
      </c>
      <c r="L732" s="16">
        <f t="shared" si="18"/>
        <v>2</v>
      </c>
      <c r="M732" s="13" t="s">
        <v>30</v>
      </c>
      <c r="N732" s="13" t="str">
        <f>IFERROR(__xludf.DUMMYFUNCTION("REGEXEXTRACT(M732, "" (.+)$"")"),"все население")</f>
        <v>все население</v>
      </c>
      <c r="O732" s="18">
        <v>261.0</v>
      </c>
      <c r="P732" s="18">
        <v>250.0</v>
      </c>
      <c r="Q732" s="18">
        <v>190.0</v>
      </c>
      <c r="R732" s="18">
        <v>161.0</v>
      </c>
      <c r="S732" s="18">
        <v>115.0</v>
      </c>
      <c r="T732" s="18">
        <v>168.0</v>
      </c>
      <c r="U732" s="18">
        <v>136.0</v>
      </c>
      <c r="V732" s="18">
        <v>130.0</v>
      </c>
      <c r="W732" s="18">
        <v>102.0</v>
      </c>
      <c r="X732" s="18">
        <v>90.0</v>
      </c>
      <c r="Y732" s="18">
        <v>114.0</v>
      </c>
      <c r="Z732" s="19">
        <f t="shared" si="6"/>
        <v>1717</v>
      </c>
      <c r="AA732" s="19" t="str">
        <f t="shared" si="19"/>
        <v/>
      </c>
      <c r="AB732" s="19" t="str">
        <f t="shared" si="8"/>
        <v/>
      </c>
      <c r="AC732" s="19">
        <f t="shared" si="20"/>
        <v>156.0909091</v>
      </c>
      <c r="AD732" s="19">
        <f t="shared" si="21"/>
        <v>115</v>
      </c>
      <c r="AE732" s="19" t="str">
        <f t="shared" si="22"/>
        <v>Нет моды</v>
      </c>
      <c r="AF732" s="19">
        <f t="shared" si="23"/>
        <v>90</v>
      </c>
      <c r="AG732" s="19">
        <f t="shared" si="24"/>
        <v>261</v>
      </c>
      <c r="AH732" s="20" t="str">
        <f t="shared" si="14"/>
        <v/>
      </c>
      <c r="AI732" s="21"/>
      <c r="AJ732" s="21"/>
      <c r="AK732" s="21"/>
      <c r="AL732" s="22">
        <f t="shared" si="25"/>
        <v>1</v>
      </c>
    </row>
    <row r="733" ht="12.75" customHeight="1">
      <c r="A733" s="13" t="s">
        <v>63</v>
      </c>
      <c r="B733" s="13" t="str">
        <f>IFERROR(__xludf.DUMMYFUNCTION("REGEXREPLACE(A733, ""\d"", """")"),"         Смоленская область")</f>
        <v>         Смоленская область</v>
      </c>
      <c r="C733" s="14" t="str">
        <f t="shared" si="15"/>
        <v>Смоленская область</v>
      </c>
      <c r="D733" s="3">
        <f t="shared" si="16"/>
        <v>2</v>
      </c>
      <c r="E733" s="15" t="s">
        <v>38</v>
      </c>
      <c r="F733" s="13" t="str">
        <f>IFERROR(__xludf.DUMMYFUNCTION("REGEXEXTRACT(E733, ""[А-Яа-я].*"")"),"все виды транспортных несчастных случаев")</f>
        <v>все виды транспортных несчастных случаев</v>
      </c>
      <c r="G733" s="16">
        <f t="shared" si="17"/>
        <v>2</v>
      </c>
      <c r="H733" s="13" t="s">
        <v>28</v>
      </c>
      <c r="I733" s="13" t="str">
        <f>IFERROR(__xludf.DUMMYFUNCTION("REGEXREPLACE(H733, "".*\s"", """")"),"человек")</f>
        <v>человек</v>
      </c>
      <c r="J733" s="13" t="s">
        <v>29</v>
      </c>
      <c r="K733" s="17" t="str">
        <f>IFERROR(__xludf.DUMMYFUNCTION("REGEXREPLACE(J733, ""^[\d\s]+"", """")"),"значение показателя за год")</f>
        <v>значение показателя за год</v>
      </c>
      <c r="L733" s="16">
        <f t="shared" si="18"/>
        <v>2</v>
      </c>
      <c r="M733" s="13" t="s">
        <v>31</v>
      </c>
      <c r="N733" s="13" t="str">
        <f>IFERROR(__xludf.DUMMYFUNCTION("REGEXEXTRACT(M733, "" (.+)$"")"),"городское население")</f>
        <v>городское население</v>
      </c>
      <c r="O733" s="18">
        <v>166.0</v>
      </c>
      <c r="P733" s="18">
        <v>168.0</v>
      </c>
      <c r="Q733" s="18">
        <v>115.0</v>
      </c>
      <c r="R733" s="18">
        <v>96.0</v>
      </c>
      <c r="S733" s="18">
        <v>68.0</v>
      </c>
      <c r="T733" s="18">
        <v>98.0</v>
      </c>
      <c r="U733" s="18">
        <v>82.0</v>
      </c>
      <c r="V733" s="18">
        <v>81.0</v>
      </c>
      <c r="W733" s="18">
        <v>61.0</v>
      </c>
      <c r="X733" s="18">
        <v>56.0</v>
      </c>
      <c r="Y733" s="18">
        <v>70.0</v>
      </c>
      <c r="Z733" s="19" t="str">
        <f t="shared" si="6"/>
        <v/>
      </c>
      <c r="AA733" s="19">
        <f t="shared" si="19"/>
        <v>1061</v>
      </c>
      <c r="AB733" s="19" t="str">
        <f t="shared" si="8"/>
        <v/>
      </c>
      <c r="AC733" s="19">
        <f t="shared" si="20"/>
        <v>96.45454545</v>
      </c>
      <c r="AD733" s="19">
        <f t="shared" si="21"/>
        <v>114.5</v>
      </c>
      <c r="AE733" s="19" t="str">
        <f t="shared" si="22"/>
        <v>Нет моды</v>
      </c>
      <c r="AF733" s="19">
        <f t="shared" si="23"/>
        <v>56</v>
      </c>
      <c r="AG733" s="19">
        <f t="shared" si="24"/>
        <v>168</v>
      </c>
      <c r="AH733" s="20" t="str">
        <f t="shared" si="14"/>
        <v/>
      </c>
      <c r="AI733" s="21"/>
      <c r="AJ733" s="21"/>
      <c r="AK733" s="21"/>
      <c r="AL733" s="22">
        <f t="shared" si="25"/>
        <v>1</v>
      </c>
    </row>
    <row r="734" ht="12.75" customHeight="1">
      <c r="A734" s="13" t="s">
        <v>63</v>
      </c>
      <c r="B734" s="13" t="str">
        <f>IFERROR(__xludf.DUMMYFUNCTION("REGEXREPLACE(A734, ""\d"", """")"),"         Смоленская область")</f>
        <v>         Смоленская область</v>
      </c>
      <c r="C734" s="14" t="str">
        <f t="shared" si="15"/>
        <v>Смоленская область</v>
      </c>
      <c r="D734" s="3">
        <f t="shared" si="16"/>
        <v>2</v>
      </c>
      <c r="E734" s="15" t="s">
        <v>38</v>
      </c>
      <c r="F734" s="13" t="str">
        <f>IFERROR(__xludf.DUMMYFUNCTION("REGEXEXTRACT(E734, ""[А-Яа-я].*"")"),"все виды транспортных несчастных случаев")</f>
        <v>все виды транспортных несчастных случаев</v>
      </c>
      <c r="G734" s="16">
        <f t="shared" si="17"/>
        <v>2</v>
      </c>
      <c r="H734" s="13" t="s">
        <v>28</v>
      </c>
      <c r="I734" s="13" t="str">
        <f>IFERROR(__xludf.DUMMYFUNCTION("REGEXREPLACE(H734, "".*\s"", """")"),"человек")</f>
        <v>человек</v>
      </c>
      <c r="J734" s="13" t="s">
        <v>29</v>
      </c>
      <c r="K734" s="17" t="str">
        <f>IFERROR(__xludf.DUMMYFUNCTION("REGEXREPLACE(J734, ""^[\d\s]+"", """")"),"значение показателя за год")</f>
        <v>значение показателя за год</v>
      </c>
      <c r="L734" s="16">
        <f t="shared" si="18"/>
        <v>2</v>
      </c>
      <c r="M734" s="13" t="s">
        <v>32</v>
      </c>
      <c r="N734" s="13" t="str">
        <f>IFERROR(__xludf.DUMMYFUNCTION("REGEXEXTRACT(M734, "" (.+)$"")"),"сельское население")</f>
        <v>сельское население</v>
      </c>
      <c r="O734" s="18">
        <v>95.0</v>
      </c>
      <c r="P734" s="18">
        <v>82.0</v>
      </c>
      <c r="Q734" s="18">
        <v>75.0</v>
      </c>
      <c r="R734" s="18">
        <v>65.0</v>
      </c>
      <c r="S734" s="18">
        <v>47.0</v>
      </c>
      <c r="T734" s="18">
        <v>70.0</v>
      </c>
      <c r="U734" s="18">
        <v>54.0</v>
      </c>
      <c r="V734" s="18">
        <v>49.0</v>
      </c>
      <c r="W734" s="18">
        <v>41.0</v>
      </c>
      <c r="X734" s="18">
        <v>34.0</v>
      </c>
      <c r="Y734" s="18">
        <v>44.0</v>
      </c>
      <c r="Z734" s="19" t="str">
        <f t="shared" si="6"/>
        <v/>
      </c>
      <c r="AA734" s="19" t="str">
        <f t="shared" si="19"/>
        <v/>
      </c>
      <c r="AB734" s="19">
        <f t="shared" si="8"/>
        <v>656</v>
      </c>
      <c r="AC734" s="19">
        <f t="shared" si="20"/>
        <v>59.63636364</v>
      </c>
      <c r="AD734" s="19">
        <f t="shared" si="21"/>
        <v>70</v>
      </c>
      <c r="AE734" s="19" t="str">
        <f t="shared" si="22"/>
        <v>Нет моды</v>
      </c>
      <c r="AF734" s="19">
        <f t="shared" si="23"/>
        <v>34</v>
      </c>
      <c r="AG734" s="19">
        <f t="shared" si="24"/>
        <v>95</v>
      </c>
      <c r="AH734" s="20" t="str">
        <f t="shared" si="14"/>
        <v>Город: 62%; Село: 38%</v>
      </c>
      <c r="AI734" s="21"/>
      <c r="AJ734" s="21"/>
      <c r="AK734" s="21"/>
      <c r="AL734" s="22">
        <f t="shared" si="25"/>
        <v>1</v>
      </c>
    </row>
    <row r="735" ht="12.75" customHeight="1">
      <c r="A735" s="13" t="s">
        <v>63</v>
      </c>
      <c r="B735" s="13" t="str">
        <f>IFERROR(__xludf.DUMMYFUNCTION("REGEXREPLACE(A735, ""\d"", """")"),"         Смоленская область")</f>
        <v>         Смоленская область</v>
      </c>
      <c r="C735" s="14" t="str">
        <f t="shared" si="15"/>
        <v>Смоленская область</v>
      </c>
      <c r="D735" s="3">
        <f t="shared" si="16"/>
        <v>2</v>
      </c>
      <c r="E735" s="15" t="s">
        <v>39</v>
      </c>
      <c r="F735" s="13" t="str">
        <f>IFERROR(__xludf.DUMMYFUNCTION("REGEXEXTRACT(E735, ""[А-Яа-я].*"")"),"Всего умерших")</f>
        <v>Всего умерших</v>
      </c>
      <c r="G735" s="16">
        <f t="shared" si="17"/>
        <v>2</v>
      </c>
      <c r="H735" s="13" t="s">
        <v>28</v>
      </c>
      <c r="I735" s="13" t="str">
        <f>IFERROR(__xludf.DUMMYFUNCTION("REGEXREPLACE(H735, "".*\s"", """")"),"человек")</f>
        <v>человек</v>
      </c>
      <c r="J735" s="13" t="s">
        <v>29</v>
      </c>
      <c r="K735" s="17" t="str">
        <f>IFERROR(__xludf.DUMMYFUNCTION("REGEXREPLACE(J735, ""^[\d\s]+"", """")"),"значение показателя за год")</f>
        <v>значение показателя за год</v>
      </c>
      <c r="L735" s="16">
        <f t="shared" si="18"/>
        <v>2</v>
      </c>
      <c r="M735" s="13" t="s">
        <v>30</v>
      </c>
      <c r="N735" s="13" t="str">
        <f>IFERROR(__xludf.DUMMYFUNCTION("REGEXEXTRACT(M735, "" (.+)$"")"),"все население")</f>
        <v>все население</v>
      </c>
      <c r="O735" s="18">
        <v>15920.0</v>
      </c>
      <c r="P735" s="18">
        <v>15578.0</v>
      </c>
      <c r="Q735" s="18">
        <v>15708.0</v>
      </c>
      <c r="R735" s="18">
        <v>15469.0</v>
      </c>
      <c r="S735" s="18">
        <v>14786.0</v>
      </c>
      <c r="T735" s="18">
        <v>14652.0</v>
      </c>
      <c r="U735" s="18">
        <v>14192.0</v>
      </c>
      <c r="V735" s="18">
        <v>15916.0</v>
      </c>
      <c r="W735" s="18">
        <v>18824.0</v>
      </c>
      <c r="X735" s="18">
        <v>14766.0</v>
      </c>
      <c r="Y735" s="18">
        <v>13167.0</v>
      </c>
      <c r="Z735" s="19">
        <f t="shared" si="6"/>
        <v>168978</v>
      </c>
      <c r="AA735" s="19" t="str">
        <f t="shared" si="19"/>
        <v/>
      </c>
      <c r="AB735" s="19" t="str">
        <f t="shared" si="8"/>
        <v/>
      </c>
      <c r="AC735" s="19">
        <f t="shared" si="20"/>
        <v>15361.63636</v>
      </c>
      <c r="AD735" s="19">
        <f t="shared" si="21"/>
        <v>6631</v>
      </c>
      <c r="AE735" s="19" t="str">
        <f t="shared" si="22"/>
        <v>Нет моды</v>
      </c>
      <c r="AF735" s="19">
        <f t="shared" si="23"/>
        <v>13167</v>
      </c>
      <c r="AG735" s="19">
        <f t="shared" si="24"/>
        <v>18824</v>
      </c>
      <c r="AH735" s="20" t="str">
        <f t="shared" si="14"/>
        <v/>
      </c>
      <c r="AI735" s="21"/>
      <c r="AJ735" s="21"/>
      <c r="AK735" s="21"/>
      <c r="AL735" s="22">
        <f t="shared" si="25"/>
        <v>1</v>
      </c>
    </row>
    <row r="736" ht="12.75" customHeight="1">
      <c r="A736" s="13" t="s">
        <v>63</v>
      </c>
      <c r="B736" s="13" t="str">
        <f>IFERROR(__xludf.DUMMYFUNCTION("REGEXREPLACE(A736, ""\d"", """")"),"         Смоленская область")</f>
        <v>         Смоленская область</v>
      </c>
      <c r="C736" s="14" t="str">
        <f t="shared" si="15"/>
        <v>Смоленская область</v>
      </c>
      <c r="D736" s="3">
        <f t="shared" si="16"/>
        <v>2</v>
      </c>
      <c r="E736" s="15" t="s">
        <v>39</v>
      </c>
      <c r="F736" s="13" t="str">
        <f>IFERROR(__xludf.DUMMYFUNCTION("REGEXEXTRACT(E736, ""[А-Яа-я].*"")"),"Всего умерших")</f>
        <v>Всего умерших</v>
      </c>
      <c r="G736" s="16">
        <f t="shared" si="17"/>
        <v>2</v>
      </c>
      <c r="H736" s="13" t="s">
        <v>28</v>
      </c>
      <c r="I736" s="13" t="str">
        <f>IFERROR(__xludf.DUMMYFUNCTION("REGEXREPLACE(H736, "".*\s"", """")"),"человек")</f>
        <v>человек</v>
      </c>
      <c r="J736" s="13" t="s">
        <v>29</v>
      </c>
      <c r="K736" s="17" t="str">
        <f>IFERROR(__xludf.DUMMYFUNCTION("REGEXREPLACE(J736, ""^[\d\s]+"", """")"),"значение показателя за год")</f>
        <v>значение показателя за год</v>
      </c>
      <c r="L736" s="16">
        <f t="shared" si="18"/>
        <v>2</v>
      </c>
      <c r="M736" s="13" t="s">
        <v>31</v>
      </c>
      <c r="N736" s="13" t="str">
        <f>IFERROR(__xludf.DUMMYFUNCTION("REGEXEXTRACT(M736, "" (.+)$"")"),"городское население")</f>
        <v>городское население</v>
      </c>
      <c r="O736" s="18">
        <v>10456.0</v>
      </c>
      <c r="P736" s="18">
        <v>10284.0</v>
      </c>
      <c r="Q736" s="18">
        <v>10402.0</v>
      </c>
      <c r="R736" s="18">
        <v>10309.0</v>
      </c>
      <c r="S736" s="18">
        <v>9809.0</v>
      </c>
      <c r="T736" s="18">
        <v>9861.0</v>
      </c>
      <c r="U736" s="18">
        <v>9626.0</v>
      </c>
      <c r="V736" s="18">
        <v>11002.0</v>
      </c>
      <c r="W736" s="18">
        <v>13103.0</v>
      </c>
      <c r="X736" s="18">
        <v>10247.0</v>
      </c>
      <c r="Y736" s="18">
        <v>9198.0</v>
      </c>
      <c r="Z736" s="19" t="str">
        <f t="shared" si="6"/>
        <v/>
      </c>
      <c r="AA736" s="19">
        <f t="shared" si="19"/>
        <v>114297</v>
      </c>
      <c r="AB736" s="19" t="str">
        <f t="shared" si="8"/>
        <v/>
      </c>
      <c r="AC736" s="19">
        <f t="shared" si="20"/>
        <v>10390.63636</v>
      </c>
      <c r="AD736" s="19">
        <f t="shared" si="21"/>
        <v>13135</v>
      </c>
      <c r="AE736" s="19" t="str">
        <f t="shared" si="22"/>
        <v>Нет моды</v>
      </c>
      <c r="AF736" s="19">
        <f t="shared" si="23"/>
        <v>9198</v>
      </c>
      <c r="AG736" s="19">
        <f t="shared" si="24"/>
        <v>13103</v>
      </c>
      <c r="AH736" s="20" t="str">
        <f t="shared" si="14"/>
        <v/>
      </c>
      <c r="AI736" s="21"/>
      <c r="AJ736" s="21"/>
      <c r="AK736" s="21"/>
      <c r="AL736" s="22">
        <f t="shared" si="25"/>
        <v>1</v>
      </c>
    </row>
    <row r="737" ht="12.75" customHeight="1">
      <c r="A737" s="13" t="s">
        <v>63</v>
      </c>
      <c r="B737" s="13" t="str">
        <f>IFERROR(__xludf.DUMMYFUNCTION("REGEXREPLACE(A737, ""\d"", """")"),"         Смоленская область")</f>
        <v>         Смоленская область</v>
      </c>
      <c r="C737" s="14" t="str">
        <f t="shared" si="15"/>
        <v>Смоленская область</v>
      </c>
      <c r="D737" s="3">
        <f t="shared" si="16"/>
        <v>2</v>
      </c>
      <c r="E737" s="15" t="s">
        <v>39</v>
      </c>
      <c r="F737" s="13" t="str">
        <f>IFERROR(__xludf.DUMMYFUNCTION("REGEXEXTRACT(E737, ""[А-Яа-я].*"")"),"Всего умерших")</f>
        <v>Всего умерших</v>
      </c>
      <c r="G737" s="16">
        <f t="shared" si="17"/>
        <v>2</v>
      </c>
      <c r="H737" s="13" t="s">
        <v>28</v>
      </c>
      <c r="I737" s="13" t="str">
        <f>IFERROR(__xludf.DUMMYFUNCTION("REGEXREPLACE(H737, "".*\s"", """")"),"человек")</f>
        <v>человек</v>
      </c>
      <c r="J737" s="13" t="s">
        <v>29</v>
      </c>
      <c r="K737" s="17" t="str">
        <f>IFERROR(__xludf.DUMMYFUNCTION("REGEXREPLACE(J737, ""^[\d\s]+"", """")"),"значение показателя за год")</f>
        <v>значение показателя за год</v>
      </c>
      <c r="L737" s="16">
        <f t="shared" si="18"/>
        <v>2</v>
      </c>
      <c r="M737" s="13" t="s">
        <v>32</v>
      </c>
      <c r="N737" s="13" t="str">
        <f>IFERROR(__xludf.DUMMYFUNCTION("REGEXEXTRACT(M737, "" (.+)$"")"),"сельское население")</f>
        <v>сельское население</v>
      </c>
      <c r="O737" s="18">
        <v>5464.0</v>
      </c>
      <c r="P737" s="18">
        <v>5294.0</v>
      </c>
      <c r="Q737" s="18">
        <v>5306.0</v>
      </c>
      <c r="R737" s="18">
        <v>5160.0</v>
      </c>
      <c r="S737" s="18">
        <v>4977.0</v>
      </c>
      <c r="T737" s="18">
        <v>4791.0</v>
      </c>
      <c r="U737" s="18">
        <v>4566.0</v>
      </c>
      <c r="V737" s="18">
        <v>4914.0</v>
      </c>
      <c r="W737" s="18">
        <v>5721.0</v>
      </c>
      <c r="X737" s="18">
        <v>4519.0</v>
      </c>
      <c r="Y737" s="18">
        <v>3969.0</v>
      </c>
      <c r="Z737" s="19" t="str">
        <f t="shared" si="6"/>
        <v/>
      </c>
      <c r="AA737" s="19" t="str">
        <f t="shared" si="19"/>
        <v/>
      </c>
      <c r="AB737" s="19">
        <f t="shared" si="8"/>
        <v>54681</v>
      </c>
      <c r="AC737" s="19">
        <f t="shared" si="20"/>
        <v>4971</v>
      </c>
      <c r="AD737" s="19">
        <f t="shared" si="21"/>
        <v>7459.5</v>
      </c>
      <c r="AE737" s="19" t="str">
        <f t="shared" si="22"/>
        <v>Нет моды</v>
      </c>
      <c r="AF737" s="19">
        <f t="shared" si="23"/>
        <v>3969</v>
      </c>
      <c r="AG737" s="19">
        <f t="shared" si="24"/>
        <v>5721</v>
      </c>
      <c r="AH737" s="20" t="str">
        <f t="shared" si="14"/>
        <v>Город: 68%; Село: 32%</v>
      </c>
      <c r="AI737" s="21"/>
      <c r="AJ737" s="21"/>
      <c r="AK737" s="21"/>
      <c r="AL737" s="22">
        <f t="shared" si="25"/>
        <v>1</v>
      </c>
    </row>
    <row r="738" ht="12.75" customHeight="1">
      <c r="A738" s="13" t="s">
        <v>63</v>
      </c>
      <c r="B738" s="13" t="str">
        <f>IFERROR(__xludf.DUMMYFUNCTION("REGEXREPLACE(A738, ""\d"", """")"),"         Смоленская область")</f>
        <v>         Смоленская область</v>
      </c>
      <c r="C738" s="14" t="str">
        <f t="shared" si="15"/>
        <v>Смоленская область</v>
      </c>
      <c r="D738" s="3">
        <f t="shared" si="16"/>
        <v>2</v>
      </c>
      <c r="E738" s="15" t="s">
        <v>40</v>
      </c>
      <c r="F738" s="13" t="str">
        <f>IFERROR(__xludf.DUMMYFUNCTION("REGEXEXTRACT(E738, ""[А-Яа-я].*"")"),"Злокачественные новообразования")</f>
        <v>Злокачественные новообразования</v>
      </c>
      <c r="G738" s="16">
        <f t="shared" si="17"/>
        <v>2</v>
      </c>
      <c r="H738" s="13" t="s">
        <v>28</v>
      </c>
      <c r="I738" s="13" t="str">
        <f>IFERROR(__xludf.DUMMYFUNCTION("REGEXREPLACE(H738, "".*\s"", """")"),"человек")</f>
        <v>человек</v>
      </c>
      <c r="J738" s="13" t="s">
        <v>29</v>
      </c>
      <c r="K738" s="17" t="str">
        <f>IFERROR(__xludf.DUMMYFUNCTION("REGEXREPLACE(J738, ""^[\d\s]+"", """")"),"значение показателя за год")</f>
        <v>значение показателя за год</v>
      </c>
      <c r="L738" s="16">
        <f t="shared" si="18"/>
        <v>2</v>
      </c>
      <c r="M738" s="13" t="s">
        <v>30</v>
      </c>
      <c r="N738" s="13" t="str">
        <f>IFERROR(__xludf.DUMMYFUNCTION("REGEXEXTRACT(M738, "" (.+)$"")"),"все население")</f>
        <v>все население</v>
      </c>
      <c r="O738" s="18">
        <v>2094.0</v>
      </c>
      <c r="P738" s="18">
        <v>2047.0</v>
      </c>
      <c r="Q738" s="18">
        <v>1989.0</v>
      </c>
      <c r="R738" s="18">
        <v>1974.0</v>
      </c>
      <c r="S738" s="18">
        <v>1939.0</v>
      </c>
      <c r="T738" s="18">
        <v>2047.0</v>
      </c>
      <c r="U738" s="18">
        <v>2030.0</v>
      </c>
      <c r="V738" s="18">
        <v>2014.0</v>
      </c>
      <c r="W738" s="18">
        <v>1975.0</v>
      </c>
      <c r="X738" s="18">
        <v>1972.0</v>
      </c>
      <c r="Y738" s="18">
        <v>1977.0</v>
      </c>
      <c r="Z738" s="19">
        <f t="shared" si="6"/>
        <v>22058</v>
      </c>
      <c r="AA738" s="19" t="str">
        <f t="shared" si="19"/>
        <v/>
      </c>
      <c r="AB738" s="19" t="str">
        <f t="shared" si="8"/>
        <v/>
      </c>
      <c r="AC738" s="19">
        <f t="shared" si="20"/>
        <v>2005.272727</v>
      </c>
      <c r="AD738" s="19">
        <f t="shared" si="21"/>
        <v>3031.5</v>
      </c>
      <c r="AE738" s="19" t="str">
        <f t="shared" si="22"/>
        <v>Нет моды</v>
      </c>
      <c r="AF738" s="19">
        <f t="shared" si="23"/>
        <v>1939</v>
      </c>
      <c r="AG738" s="19">
        <f t="shared" si="24"/>
        <v>2094</v>
      </c>
      <c r="AH738" s="20" t="str">
        <f t="shared" si="14"/>
        <v/>
      </c>
      <c r="AI738" s="21"/>
      <c r="AJ738" s="21"/>
      <c r="AK738" s="21"/>
      <c r="AL738" s="22">
        <f t="shared" si="25"/>
        <v>1</v>
      </c>
    </row>
    <row r="739" ht="12.75" customHeight="1">
      <c r="A739" s="13" t="s">
        <v>63</v>
      </c>
      <c r="B739" s="13" t="str">
        <f>IFERROR(__xludf.DUMMYFUNCTION("REGEXREPLACE(A739, ""\d"", """")"),"         Смоленская область")</f>
        <v>         Смоленская область</v>
      </c>
      <c r="C739" s="14" t="str">
        <f t="shared" si="15"/>
        <v>Смоленская область</v>
      </c>
      <c r="D739" s="3">
        <f t="shared" si="16"/>
        <v>2</v>
      </c>
      <c r="E739" s="15" t="s">
        <v>40</v>
      </c>
      <c r="F739" s="13" t="str">
        <f>IFERROR(__xludf.DUMMYFUNCTION("REGEXEXTRACT(E739, ""[А-Яа-я].*"")"),"Злокачественные новообразования")</f>
        <v>Злокачественные новообразования</v>
      </c>
      <c r="G739" s="16">
        <f t="shared" si="17"/>
        <v>2</v>
      </c>
      <c r="H739" s="13" t="s">
        <v>28</v>
      </c>
      <c r="I739" s="13" t="str">
        <f>IFERROR(__xludf.DUMMYFUNCTION("REGEXREPLACE(H739, "".*\s"", """")"),"человек")</f>
        <v>человек</v>
      </c>
      <c r="J739" s="13" t="s">
        <v>29</v>
      </c>
      <c r="K739" s="17" t="str">
        <f>IFERROR(__xludf.DUMMYFUNCTION("REGEXREPLACE(J739, ""^[\d\s]+"", """")"),"значение показателя за год")</f>
        <v>значение показателя за год</v>
      </c>
      <c r="L739" s="16">
        <f t="shared" si="18"/>
        <v>2</v>
      </c>
      <c r="M739" s="13" t="s">
        <v>31</v>
      </c>
      <c r="N739" s="13" t="str">
        <f>IFERROR(__xludf.DUMMYFUNCTION("REGEXEXTRACT(M739, "" (.+)$"")"),"городское население")</f>
        <v>городское население</v>
      </c>
      <c r="O739" s="18">
        <v>1522.0</v>
      </c>
      <c r="P739" s="18">
        <v>1476.0</v>
      </c>
      <c r="Q739" s="18">
        <v>1447.0</v>
      </c>
      <c r="R739" s="18">
        <v>1440.0</v>
      </c>
      <c r="S739" s="18">
        <v>1430.0</v>
      </c>
      <c r="T739" s="18">
        <v>1545.0</v>
      </c>
      <c r="U739" s="18">
        <v>1469.0</v>
      </c>
      <c r="V739" s="18">
        <v>1464.0</v>
      </c>
      <c r="W739" s="18">
        <v>1452.0</v>
      </c>
      <c r="X739" s="18">
        <v>1457.0</v>
      </c>
      <c r="Y739" s="18">
        <v>1463.0</v>
      </c>
      <c r="Z739" s="19" t="str">
        <f t="shared" si="6"/>
        <v/>
      </c>
      <c r="AA739" s="19">
        <f t="shared" si="19"/>
        <v>16165</v>
      </c>
      <c r="AB739" s="19" t="str">
        <f t="shared" si="8"/>
        <v/>
      </c>
      <c r="AC739" s="19">
        <f t="shared" si="20"/>
        <v>1469.545455</v>
      </c>
      <c r="AD739" s="19">
        <f t="shared" si="21"/>
        <v>1742</v>
      </c>
      <c r="AE739" s="19" t="str">
        <f t="shared" si="22"/>
        <v>Нет моды</v>
      </c>
      <c r="AF739" s="19">
        <f t="shared" si="23"/>
        <v>1430</v>
      </c>
      <c r="AG739" s="19">
        <f t="shared" si="24"/>
        <v>1545</v>
      </c>
      <c r="AH739" s="20" t="str">
        <f t="shared" si="14"/>
        <v/>
      </c>
      <c r="AI739" s="21"/>
      <c r="AJ739" s="21"/>
      <c r="AK739" s="21"/>
      <c r="AL739" s="22">
        <f t="shared" si="25"/>
        <v>1</v>
      </c>
    </row>
    <row r="740" ht="12.75" customHeight="1">
      <c r="A740" s="13" t="s">
        <v>63</v>
      </c>
      <c r="B740" s="13" t="str">
        <f>IFERROR(__xludf.DUMMYFUNCTION("REGEXREPLACE(A740, ""\d"", """")"),"         Смоленская область")</f>
        <v>         Смоленская область</v>
      </c>
      <c r="C740" s="14" t="str">
        <f t="shared" si="15"/>
        <v>Смоленская область</v>
      </c>
      <c r="D740" s="3">
        <f t="shared" si="16"/>
        <v>2</v>
      </c>
      <c r="E740" s="15" t="s">
        <v>40</v>
      </c>
      <c r="F740" s="13" t="str">
        <f>IFERROR(__xludf.DUMMYFUNCTION("REGEXEXTRACT(E740, ""[А-Яа-я].*"")"),"Злокачественные новообразования")</f>
        <v>Злокачественные новообразования</v>
      </c>
      <c r="G740" s="16">
        <f t="shared" si="17"/>
        <v>2</v>
      </c>
      <c r="H740" s="13" t="s">
        <v>28</v>
      </c>
      <c r="I740" s="13" t="str">
        <f>IFERROR(__xludf.DUMMYFUNCTION("REGEXREPLACE(H740, "".*\s"", """")"),"человек")</f>
        <v>человек</v>
      </c>
      <c r="J740" s="13" t="s">
        <v>29</v>
      </c>
      <c r="K740" s="17" t="str">
        <f>IFERROR(__xludf.DUMMYFUNCTION("REGEXREPLACE(J740, ""^[\d\s]+"", """")"),"значение показателя за год")</f>
        <v>значение показателя за год</v>
      </c>
      <c r="L740" s="16">
        <f t="shared" si="18"/>
        <v>2</v>
      </c>
      <c r="M740" s="13" t="s">
        <v>32</v>
      </c>
      <c r="N740" s="13" t="str">
        <f>IFERROR(__xludf.DUMMYFUNCTION("REGEXEXTRACT(M740, "" (.+)$"")"),"сельское население")</f>
        <v>сельское население</v>
      </c>
      <c r="O740" s="18">
        <v>572.0</v>
      </c>
      <c r="P740" s="18">
        <v>571.0</v>
      </c>
      <c r="Q740" s="18">
        <v>542.0</v>
      </c>
      <c r="R740" s="18">
        <v>534.0</v>
      </c>
      <c r="S740" s="18">
        <v>509.0</v>
      </c>
      <c r="T740" s="18">
        <v>502.0</v>
      </c>
      <c r="U740" s="18">
        <v>561.0</v>
      </c>
      <c r="V740" s="18">
        <v>550.0</v>
      </c>
      <c r="W740" s="18">
        <v>523.0</v>
      </c>
      <c r="X740" s="18">
        <v>515.0</v>
      </c>
      <c r="Y740" s="18">
        <v>514.0</v>
      </c>
      <c r="Z740" s="19" t="str">
        <f t="shared" si="6"/>
        <v/>
      </c>
      <c r="AA740" s="19" t="str">
        <f t="shared" si="19"/>
        <v/>
      </c>
      <c r="AB740" s="19">
        <f t="shared" si="8"/>
        <v>5893</v>
      </c>
      <c r="AC740" s="19">
        <f t="shared" si="20"/>
        <v>535.7272727</v>
      </c>
      <c r="AD740" s="19">
        <f t="shared" si="21"/>
        <v>1001</v>
      </c>
      <c r="AE740" s="19" t="str">
        <f t="shared" si="22"/>
        <v>Нет моды</v>
      </c>
      <c r="AF740" s="19">
        <f t="shared" si="23"/>
        <v>502</v>
      </c>
      <c r="AG740" s="19">
        <f t="shared" si="24"/>
        <v>572</v>
      </c>
      <c r="AH740" s="20" t="str">
        <f t="shared" si="14"/>
        <v>Город: 73%; Село: 27%</v>
      </c>
      <c r="AI740" s="21"/>
      <c r="AJ740" s="21"/>
      <c r="AK740" s="21"/>
      <c r="AL740" s="22">
        <f t="shared" si="25"/>
        <v>1</v>
      </c>
    </row>
    <row r="741" ht="12.75" customHeight="1">
      <c r="A741" s="13" t="s">
        <v>63</v>
      </c>
      <c r="B741" s="13" t="str">
        <f>IFERROR(__xludf.DUMMYFUNCTION("REGEXREPLACE(A741, ""\d"", """")"),"         Смоленская область")</f>
        <v>         Смоленская область</v>
      </c>
      <c r="C741" s="14" t="str">
        <f t="shared" si="15"/>
        <v>Смоленская область</v>
      </c>
      <c r="D741" s="3">
        <f t="shared" si="16"/>
        <v>2</v>
      </c>
      <c r="E741" s="15" t="s">
        <v>41</v>
      </c>
      <c r="F741" s="13" t="str">
        <f>IFERROR(__xludf.DUMMYFUNCTION("REGEXEXTRACT(E741, ""[А-Яа-я].*"")"),"Инфекционные и паразитарные болезни")</f>
        <v>Инфекционные и паразитарные болезни</v>
      </c>
      <c r="G741" s="16">
        <f t="shared" si="17"/>
        <v>2</v>
      </c>
      <c r="H741" s="13" t="s">
        <v>28</v>
      </c>
      <c r="I741" s="13" t="str">
        <f>IFERROR(__xludf.DUMMYFUNCTION("REGEXREPLACE(H741, "".*\s"", """")"),"человек")</f>
        <v>человек</v>
      </c>
      <c r="J741" s="13" t="s">
        <v>29</v>
      </c>
      <c r="K741" s="17" t="str">
        <f>IFERROR(__xludf.DUMMYFUNCTION("REGEXREPLACE(J741, ""^[\d\s]+"", """")"),"значение показателя за год")</f>
        <v>значение показателя за год</v>
      </c>
      <c r="L741" s="16">
        <f t="shared" si="18"/>
        <v>2</v>
      </c>
      <c r="M741" s="13" t="s">
        <v>30</v>
      </c>
      <c r="N741" s="13" t="str">
        <f>IFERROR(__xludf.DUMMYFUNCTION("REGEXEXTRACT(M741, "" (.+)$"")"),"все население")</f>
        <v>все население</v>
      </c>
      <c r="O741" s="18">
        <v>207.0</v>
      </c>
      <c r="P741" s="18">
        <v>207.0</v>
      </c>
      <c r="Q741" s="18">
        <v>200.0</v>
      </c>
      <c r="R741" s="18">
        <v>182.0</v>
      </c>
      <c r="S741" s="18">
        <v>159.0</v>
      </c>
      <c r="T741" s="18">
        <v>130.0</v>
      </c>
      <c r="U741" s="18">
        <v>166.0</v>
      </c>
      <c r="V741" s="18">
        <v>134.0</v>
      </c>
      <c r="W741" s="18">
        <v>131.0</v>
      </c>
      <c r="X741" s="18">
        <v>137.0</v>
      </c>
      <c r="Y741" s="18">
        <v>119.0</v>
      </c>
      <c r="Z741" s="19">
        <f t="shared" si="6"/>
        <v>1772</v>
      </c>
      <c r="AA741" s="19" t="str">
        <f t="shared" si="19"/>
        <v/>
      </c>
      <c r="AB741" s="19" t="str">
        <f t="shared" si="8"/>
        <v/>
      </c>
      <c r="AC741" s="19">
        <f t="shared" si="20"/>
        <v>161.0909091</v>
      </c>
      <c r="AD741" s="19">
        <f t="shared" si="21"/>
        <v>354.5</v>
      </c>
      <c r="AE741" s="19" t="str">
        <f t="shared" si="22"/>
        <v>Нет моды</v>
      </c>
      <c r="AF741" s="19">
        <f t="shared" si="23"/>
        <v>119</v>
      </c>
      <c r="AG741" s="19">
        <f t="shared" si="24"/>
        <v>207</v>
      </c>
      <c r="AH741" s="20" t="str">
        <f t="shared" si="14"/>
        <v/>
      </c>
      <c r="AI741" s="21"/>
      <c r="AJ741" s="21"/>
      <c r="AK741" s="21"/>
      <c r="AL741" s="22">
        <f t="shared" si="25"/>
        <v>1</v>
      </c>
    </row>
    <row r="742" ht="12.75" customHeight="1">
      <c r="A742" s="13" t="s">
        <v>63</v>
      </c>
      <c r="B742" s="13" t="str">
        <f>IFERROR(__xludf.DUMMYFUNCTION("REGEXREPLACE(A742, ""\d"", """")"),"         Смоленская область")</f>
        <v>         Смоленская область</v>
      </c>
      <c r="C742" s="14" t="str">
        <f t="shared" si="15"/>
        <v>Смоленская область</v>
      </c>
      <c r="D742" s="3">
        <f t="shared" si="16"/>
        <v>2</v>
      </c>
      <c r="E742" s="15" t="s">
        <v>41</v>
      </c>
      <c r="F742" s="13" t="str">
        <f>IFERROR(__xludf.DUMMYFUNCTION("REGEXEXTRACT(E742, ""[А-Яа-я].*"")"),"Инфекционные и паразитарные болезни")</f>
        <v>Инфекционные и паразитарные болезни</v>
      </c>
      <c r="G742" s="16">
        <f t="shared" si="17"/>
        <v>2</v>
      </c>
      <c r="H742" s="13" t="s">
        <v>28</v>
      </c>
      <c r="I742" s="13" t="str">
        <f>IFERROR(__xludf.DUMMYFUNCTION("REGEXREPLACE(H742, "".*\s"", """")"),"человек")</f>
        <v>человек</v>
      </c>
      <c r="J742" s="13" t="s">
        <v>29</v>
      </c>
      <c r="K742" s="17" t="str">
        <f>IFERROR(__xludf.DUMMYFUNCTION("REGEXREPLACE(J742, ""^[\d\s]+"", """")"),"значение показателя за год")</f>
        <v>значение показателя за год</v>
      </c>
      <c r="L742" s="16">
        <f t="shared" si="18"/>
        <v>2</v>
      </c>
      <c r="M742" s="13" t="s">
        <v>31</v>
      </c>
      <c r="N742" s="13" t="str">
        <f>IFERROR(__xludf.DUMMYFUNCTION("REGEXEXTRACT(M742, "" (.+)$"")"),"городское население")</f>
        <v>городское население</v>
      </c>
      <c r="O742" s="18">
        <v>134.0</v>
      </c>
      <c r="P742" s="18">
        <v>116.0</v>
      </c>
      <c r="Q742" s="18">
        <v>138.0</v>
      </c>
      <c r="R742" s="18">
        <v>123.0</v>
      </c>
      <c r="S742" s="18">
        <v>112.0</v>
      </c>
      <c r="T742" s="18">
        <v>82.0</v>
      </c>
      <c r="U742" s="18">
        <v>121.0</v>
      </c>
      <c r="V742" s="18">
        <v>96.0</v>
      </c>
      <c r="W742" s="18">
        <v>97.0</v>
      </c>
      <c r="X742" s="18">
        <v>98.0</v>
      </c>
      <c r="Y742" s="18">
        <v>84.0</v>
      </c>
      <c r="Z742" s="19" t="str">
        <f t="shared" si="6"/>
        <v/>
      </c>
      <c r="AA742" s="19">
        <f t="shared" si="19"/>
        <v>1201</v>
      </c>
      <c r="AB742" s="19" t="str">
        <f t="shared" si="8"/>
        <v/>
      </c>
      <c r="AC742" s="19">
        <f t="shared" si="20"/>
        <v>109.1818182</v>
      </c>
      <c r="AD742" s="19">
        <f t="shared" si="21"/>
        <v>130.5</v>
      </c>
      <c r="AE742" s="19" t="str">
        <f t="shared" si="22"/>
        <v>Нет моды</v>
      </c>
      <c r="AF742" s="19">
        <f t="shared" si="23"/>
        <v>82</v>
      </c>
      <c r="AG742" s="19">
        <f t="shared" si="24"/>
        <v>138</v>
      </c>
      <c r="AH742" s="20" t="str">
        <f t="shared" si="14"/>
        <v/>
      </c>
      <c r="AI742" s="21"/>
      <c r="AJ742" s="21"/>
      <c r="AK742" s="21"/>
      <c r="AL742" s="22">
        <f t="shared" si="25"/>
        <v>1</v>
      </c>
    </row>
    <row r="743" ht="12.75" customHeight="1">
      <c r="A743" s="13" t="s">
        <v>63</v>
      </c>
      <c r="B743" s="13" t="str">
        <f>IFERROR(__xludf.DUMMYFUNCTION("REGEXREPLACE(A743, ""\d"", """")"),"         Смоленская область")</f>
        <v>         Смоленская область</v>
      </c>
      <c r="C743" s="14" t="str">
        <f t="shared" si="15"/>
        <v>Смоленская область</v>
      </c>
      <c r="D743" s="3">
        <f t="shared" si="16"/>
        <v>2</v>
      </c>
      <c r="E743" s="15" t="s">
        <v>41</v>
      </c>
      <c r="F743" s="13" t="str">
        <f>IFERROR(__xludf.DUMMYFUNCTION("REGEXEXTRACT(E743, ""[А-Яа-я].*"")"),"Инфекционные и паразитарные болезни")</f>
        <v>Инфекционные и паразитарные болезни</v>
      </c>
      <c r="G743" s="16">
        <f t="shared" si="17"/>
        <v>2</v>
      </c>
      <c r="H743" s="13" t="s">
        <v>28</v>
      </c>
      <c r="I743" s="13" t="str">
        <f>IFERROR(__xludf.DUMMYFUNCTION("REGEXREPLACE(H743, "".*\s"", """")"),"человек")</f>
        <v>человек</v>
      </c>
      <c r="J743" s="13" t="s">
        <v>29</v>
      </c>
      <c r="K743" s="17" t="str">
        <f>IFERROR(__xludf.DUMMYFUNCTION("REGEXREPLACE(J743, ""^[\d\s]+"", """")"),"значение показателя за год")</f>
        <v>значение показателя за год</v>
      </c>
      <c r="L743" s="16">
        <f t="shared" si="18"/>
        <v>2</v>
      </c>
      <c r="M743" s="13" t="s">
        <v>32</v>
      </c>
      <c r="N743" s="13" t="str">
        <f>IFERROR(__xludf.DUMMYFUNCTION("REGEXEXTRACT(M743, "" (.+)$"")"),"сельское население")</f>
        <v>сельское население</v>
      </c>
      <c r="O743" s="18">
        <v>73.0</v>
      </c>
      <c r="P743" s="18">
        <v>91.0</v>
      </c>
      <c r="Q743" s="18">
        <v>62.0</v>
      </c>
      <c r="R743" s="18">
        <v>59.0</v>
      </c>
      <c r="S743" s="18">
        <v>47.0</v>
      </c>
      <c r="T743" s="18">
        <v>48.0</v>
      </c>
      <c r="U743" s="18">
        <v>45.0</v>
      </c>
      <c r="V743" s="18">
        <v>38.0</v>
      </c>
      <c r="W743" s="18">
        <v>34.0</v>
      </c>
      <c r="X743" s="18">
        <v>39.0</v>
      </c>
      <c r="Y743" s="18">
        <v>35.0</v>
      </c>
      <c r="Z743" s="19" t="str">
        <f t="shared" si="6"/>
        <v/>
      </c>
      <c r="AA743" s="19" t="str">
        <f t="shared" si="19"/>
        <v/>
      </c>
      <c r="AB743" s="19">
        <f t="shared" si="8"/>
        <v>571</v>
      </c>
      <c r="AC743" s="19">
        <f t="shared" si="20"/>
        <v>51.90909091</v>
      </c>
      <c r="AD743" s="19">
        <f t="shared" si="21"/>
        <v>83</v>
      </c>
      <c r="AE743" s="19" t="str">
        <f t="shared" si="22"/>
        <v>Нет моды</v>
      </c>
      <c r="AF743" s="19">
        <f t="shared" si="23"/>
        <v>34</v>
      </c>
      <c r="AG743" s="19">
        <f t="shared" si="24"/>
        <v>91</v>
      </c>
      <c r="AH743" s="20" t="str">
        <f t="shared" si="14"/>
        <v>Город: 68%; Село: 32%</v>
      </c>
      <c r="AI743" s="21"/>
      <c r="AJ743" s="21"/>
      <c r="AK743" s="21"/>
      <c r="AL743" s="22">
        <f t="shared" si="25"/>
        <v>1</v>
      </c>
    </row>
    <row r="744" ht="12.75" customHeight="1">
      <c r="A744" s="13" t="s">
        <v>63</v>
      </c>
      <c r="B744" s="13" t="str">
        <f>IFERROR(__xludf.DUMMYFUNCTION("REGEXREPLACE(A744, ""\d"", """")"),"         Смоленская область")</f>
        <v>         Смоленская область</v>
      </c>
      <c r="C744" s="14" t="str">
        <f t="shared" si="15"/>
        <v>Смоленская область</v>
      </c>
      <c r="D744" s="3">
        <f t="shared" si="16"/>
        <v>2</v>
      </c>
      <c r="E744" s="15" t="s">
        <v>42</v>
      </c>
      <c r="F744" s="13" t="str">
        <f>IFERROR(__xludf.DUMMYFUNCTION("REGEXEXTRACT(E744, ""[А-Яа-я].*"")"),"Ишемическая болезнь сердца")</f>
        <v>Ишемическая болезнь сердца</v>
      </c>
      <c r="G744" s="16">
        <f t="shared" si="17"/>
        <v>2</v>
      </c>
      <c r="H744" s="13" t="s">
        <v>28</v>
      </c>
      <c r="I744" s="13" t="str">
        <f>IFERROR(__xludf.DUMMYFUNCTION("REGEXREPLACE(H744, "".*\s"", """")"),"человек")</f>
        <v>человек</v>
      </c>
      <c r="J744" s="13" t="s">
        <v>29</v>
      </c>
      <c r="K744" s="17" t="str">
        <f>IFERROR(__xludf.DUMMYFUNCTION("REGEXREPLACE(J744, ""^[\d\s]+"", """")"),"значение показателя за год")</f>
        <v>значение показателя за год</v>
      </c>
      <c r="L744" s="16">
        <f t="shared" si="18"/>
        <v>2</v>
      </c>
      <c r="M744" s="13" t="s">
        <v>30</v>
      </c>
      <c r="N744" s="13" t="str">
        <f>IFERROR(__xludf.DUMMYFUNCTION("REGEXEXTRACT(M744, "" (.+)$"")"),"все население")</f>
        <v>все население</v>
      </c>
      <c r="O744" s="18">
        <v>4693.0</v>
      </c>
      <c r="P744" s="18">
        <v>4268.0</v>
      </c>
      <c r="Q744" s="18">
        <v>4155.0</v>
      </c>
      <c r="R744" s="18">
        <v>3907.0</v>
      </c>
      <c r="S744" s="18">
        <v>3842.0</v>
      </c>
      <c r="T744" s="18">
        <v>3937.0</v>
      </c>
      <c r="U744" s="18">
        <v>4300.0</v>
      </c>
      <c r="V744" s="18">
        <v>4513.0</v>
      </c>
      <c r="W744" s="18">
        <v>4743.0</v>
      </c>
      <c r="X744" s="18">
        <v>4407.0</v>
      </c>
      <c r="Y744" s="18">
        <v>3940.0</v>
      </c>
      <c r="Z744" s="19">
        <f t="shared" si="6"/>
        <v>46705</v>
      </c>
      <c r="AA744" s="19" t="str">
        <f t="shared" si="19"/>
        <v/>
      </c>
      <c r="AB744" s="19" t="str">
        <f t="shared" si="8"/>
        <v/>
      </c>
      <c r="AC744" s="19">
        <f t="shared" si="20"/>
        <v>4245.909091</v>
      </c>
      <c r="AD744" s="19">
        <f t="shared" si="21"/>
        <v>1966.5</v>
      </c>
      <c r="AE744" s="19" t="str">
        <f t="shared" si="22"/>
        <v>Нет моды</v>
      </c>
      <c r="AF744" s="19">
        <f t="shared" si="23"/>
        <v>3842</v>
      </c>
      <c r="AG744" s="19">
        <f t="shared" si="24"/>
        <v>4743</v>
      </c>
      <c r="AH744" s="20" t="str">
        <f t="shared" si="14"/>
        <v/>
      </c>
      <c r="AI744" s="21"/>
      <c r="AJ744" s="21"/>
      <c r="AK744" s="21"/>
      <c r="AL744" s="22">
        <f t="shared" si="25"/>
        <v>1</v>
      </c>
    </row>
    <row r="745" ht="12.75" customHeight="1">
      <c r="A745" s="13" t="s">
        <v>63</v>
      </c>
      <c r="B745" s="13" t="str">
        <f>IFERROR(__xludf.DUMMYFUNCTION("REGEXREPLACE(A745, ""\d"", """")"),"         Смоленская область")</f>
        <v>         Смоленская область</v>
      </c>
      <c r="C745" s="14" t="str">
        <f t="shared" si="15"/>
        <v>Смоленская область</v>
      </c>
      <c r="D745" s="3">
        <f t="shared" si="16"/>
        <v>2</v>
      </c>
      <c r="E745" s="15" t="s">
        <v>42</v>
      </c>
      <c r="F745" s="13" t="str">
        <f>IFERROR(__xludf.DUMMYFUNCTION("REGEXEXTRACT(E745, ""[А-Яа-я].*"")"),"Ишемическая болезнь сердца")</f>
        <v>Ишемическая болезнь сердца</v>
      </c>
      <c r="G745" s="16">
        <f t="shared" si="17"/>
        <v>2</v>
      </c>
      <c r="H745" s="13" t="s">
        <v>28</v>
      </c>
      <c r="I745" s="13" t="str">
        <f>IFERROR(__xludf.DUMMYFUNCTION("REGEXREPLACE(H745, "".*\s"", """")"),"человек")</f>
        <v>человек</v>
      </c>
      <c r="J745" s="13" t="s">
        <v>29</v>
      </c>
      <c r="K745" s="17" t="str">
        <f>IFERROR(__xludf.DUMMYFUNCTION("REGEXREPLACE(J745, ""^[\d\s]+"", """")"),"значение показателя за год")</f>
        <v>значение показателя за год</v>
      </c>
      <c r="L745" s="16">
        <f t="shared" si="18"/>
        <v>2</v>
      </c>
      <c r="M745" s="13" t="s">
        <v>31</v>
      </c>
      <c r="N745" s="13" t="str">
        <f>IFERROR(__xludf.DUMMYFUNCTION("REGEXEXTRACT(M745, "" (.+)$"")"),"городское население")</f>
        <v>городское население</v>
      </c>
      <c r="O745" s="18">
        <v>3121.0</v>
      </c>
      <c r="P745" s="18">
        <v>2837.0</v>
      </c>
      <c r="Q745" s="18">
        <v>2767.0</v>
      </c>
      <c r="R745" s="18">
        <v>2571.0</v>
      </c>
      <c r="S745" s="18">
        <v>2523.0</v>
      </c>
      <c r="T745" s="18">
        <v>2690.0</v>
      </c>
      <c r="U745" s="18">
        <v>2984.0</v>
      </c>
      <c r="V745" s="18">
        <v>3167.0</v>
      </c>
      <c r="W745" s="18">
        <v>3163.0</v>
      </c>
      <c r="X745" s="18">
        <v>3058.0</v>
      </c>
      <c r="Y745" s="18">
        <v>2758.0</v>
      </c>
      <c r="Z745" s="19" t="str">
        <f t="shared" si="6"/>
        <v/>
      </c>
      <c r="AA745" s="19">
        <f t="shared" si="19"/>
        <v>31639</v>
      </c>
      <c r="AB745" s="19" t="str">
        <f t="shared" si="8"/>
        <v/>
      </c>
      <c r="AC745" s="19">
        <f t="shared" si="20"/>
        <v>2876.272727</v>
      </c>
      <c r="AD745" s="19">
        <f t="shared" si="21"/>
        <v>3504.5</v>
      </c>
      <c r="AE745" s="19" t="str">
        <f t="shared" si="22"/>
        <v>Нет моды</v>
      </c>
      <c r="AF745" s="19">
        <f t="shared" si="23"/>
        <v>2523</v>
      </c>
      <c r="AG745" s="19">
        <f t="shared" si="24"/>
        <v>3167</v>
      </c>
      <c r="AH745" s="20" t="str">
        <f t="shared" si="14"/>
        <v/>
      </c>
      <c r="AI745" s="21"/>
      <c r="AJ745" s="21"/>
      <c r="AK745" s="21"/>
      <c r="AL745" s="22">
        <f t="shared" si="25"/>
        <v>1</v>
      </c>
    </row>
    <row r="746" ht="12.75" customHeight="1">
      <c r="A746" s="13" t="s">
        <v>63</v>
      </c>
      <c r="B746" s="13" t="str">
        <f>IFERROR(__xludf.DUMMYFUNCTION("REGEXREPLACE(A746, ""\d"", """")"),"         Смоленская область")</f>
        <v>         Смоленская область</v>
      </c>
      <c r="C746" s="14" t="str">
        <f t="shared" si="15"/>
        <v>Смоленская область</v>
      </c>
      <c r="D746" s="3">
        <f t="shared" si="16"/>
        <v>2</v>
      </c>
      <c r="E746" s="15" t="s">
        <v>42</v>
      </c>
      <c r="F746" s="13" t="str">
        <f>IFERROR(__xludf.DUMMYFUNCTION("REGEXEXTRACT(E746, ""[А-Яа-я].*"")"),"Ишемическая болезнь сердца")</f>
        <v>Ишемическая болезнь сердца</v>
      </c>
      <c r="G746" s="16">
        <f t="shared" si="17"/>
        <v>2</v>
      </c>
      <c r="H746" s="13" t="s">
        <v>28</v>
      </c>
      <c r="I746" s="13" t="str">
        <f>IFERROR(__xludf.DUMMYFUNCTION("REGEXREPLACE(H746, "".*\s"", """")"),"человек")</f>
        <v>человек</v>
      </c>
      <c r="J746" s="13" t="s">
        <v>29</v>
      </c>
      <c r="K746" s="17" t="str">
        <f>IFERROR(__xludf.DUMMYFUNCTION("REGEXREPLACE(J746, ""^[\d\s]+"", """")"),"значение показателя за год")</f>
        <v>значение показателя за год</v>
      </c>
      <c r="L746" s="16">
        <f t="shared" si="18"/>
        <v>2</v>
      </c>
      <c r="M746" s="13" t="s">
        <v>32</v>
      </c>
      <c r="N746" s="13" t="str">
        <f>IFERROR(__xludf.DUMMYFUNCTION("REGEXEXTRACT(M746, "" (.+)$"")"),"сельское население")</f>
        <v>сельское население</v>
      </c>
      <c r="O746" s="18">
        <v>1572.0</v>
      </c>
      <c r="P746" s="18">
        <v>1431.0</v>
      </c>
      <c r="Q746" s="18">
        <v>1388.0</v>
      </c>
      <c r="R746" s="18">
        <v>1336.0</v>
      </c>
      <c r="S746" s="18">
        <v>1319.0</v>
      </c>
      <c r="T746" s="18">
        <v>1247.0</v>
      </c>
      <c r="U746" s="18">
        <v>1316.0</v>
      </c>
      <c r="V746" s="18">
        <v>1346.0</v>
      </c>
      <c r="W746" s="18">
        <v>1580.0</v>
      </c>
      <c r="X746" s="18">
        <v>1349.0</v>
      </c>
      <c r="Y746" s="18">
        <v>1182.0</v>
      </c>
      <c r="Z746" s="19" t="str">
        <f t="shared" si="6"/>
        <v/>
      </c>
      <c r="AA746" s="19" t="str">
        <f t="shared" si="19"/>
        <v/>
      </c>
      <c r="AB746" s="19">
        <f t="shared" si="8"/>
        <v>15066</v>
      </c>
      <c r="AC746" s="19">
        <f t="shared" si="20"/>
        <v>1369.636364</v>
      </c>
      <c r="AD746" s="19">
        <f t="shared" si="21"/>
        <v>2051.5</v>
      </c>
      <c r="AE746" s="19" t="str">
        <f t="shared" si="22"/>
        <v>Нет моды</v>
      </c>
      <c r="AF746" s="19">
        <f t="shared" si="23"/>
        <v>1182</v>
      </c>
      <c r="AG746" s="19">
        <f t="shared" si="24"/>
        <v>1580</v>
      </c>
      <c r="AH746" s="20" t="str">
        <f t="shared" si="14"/>
        <v>Город: 68%; Село: 32%</v>
      </c>
      <c r="AI746" s="21"/>
      <c r="AJ746" s="21"/>
      <c r="AK746" s="21"/>
      <c r="AL746" s="22">
        <f t="shared" si="25"/>
        <v>1</v>
      </c>
    </row>
    <row r="747" ht="12.75" customHeight="1">
      <c r="A747" s="13" t="s">
        <v>63</v>
      </c>
      <c r="B747" s="13" t="str">
        <f>IFERROR(__xludf.DUMMYFUNCTION("REGEXREPLACE(A747, ""\d"", """")"),"         Смоленская область")</f>
        <v>         Смоленская область</v>
      </c>
      <c r="C747" s="14" t="str">
        <f t="shared" si="15"/>
        <v>Смоленская область</v>
      </c>
      <c r="D747" s="3">
        <f t="shared" si="16"/>
        <v>2</v>
      </c>
      <c r="E747" s="15" t="s">
        <v>43</v>
      </c>
      <c r="F747" s="13" t="str">
        <f>IFERROR(__xludf.DUMMYFUNCTION("REGEXEXTRACT(E747, ""[А-Яа-я].*"")"),"Новообразования")</f>
        <v>Новообразования</v>
      </c>
      <c r="G747" s="16">
        <f t="shared" si="17"/>
        <v>2</v>
      </c>
      <c r="H747" s="13" t="s">
        <v>28</v>
      </c>
      <c r="I747" s="13" t="str">
        <f>IFERROR(__xludf.DUMMYFUNCTION("REGEXREPLACE(H747, "".*\s"", """")"),"человек")</f>
        <v>человек</v>
      </c>
      <c r="J747" s="13" t="s">
        <v>29</v>
      </c>
      <c r="K747" s="17" t="str">
        <f>IFERROR(__xludf.DUMMYFUNCTION("REGEXREPLACE(J747, ""^[\d\s]+"", """")"),"значение показателя за год")</f>
        <v>значение показателя за год</v>
      </c>
      <c r="L747" s="16">
        <f t="shared" si="18"/>
        <v>2</v>
      </c>
      <c r="M747" s="13" t="s">
        <v>30</v>
      </c>
      <c r="N747" s="13" t="str">
        <f>IFERROR(__xludf.DUMMYFUNCTION("REGEXEXTRACT(M747, "" (.+)$"")"),"все население")</f>
        <v>все население</v>
      </c>
      <c r="O747" s="18">
        <v>2117.0</v>
      </c>
      <c r="P747" s="18">
        <v>2068.0</v>
      </c>
      <c r="Q747" s="18">
        <v>2011.0</v>
      </c>
      <c r="R747" s="18">
        <v>1991.0</v>
      </c>
      <c r="S747" s="18">
        <v>1957.0</v>
      </c>
      <c r="T747" s="18">
        <v>2069.0</v>
      </c>
      <c r="U747" s="18">
        <v>2049.0</v>
      </c>
      <c r="V747" s="18">
        <v>2041.0</v>
      </c>
      <c r="W747" s="18">
        <v>2008.0</v>
      </c>
      <c r="X747" s="18">
        <v>2002.0</v>
      </c>
      <c r="Y747" s="18">
        <v>2003.0</v>
      </c>
      <c r="Z747" s="19">
        <f t="shared" si="6"/>
        <v>22316</v>
      </c>
      <c r="AA747" s="19" t="str">
        <f t="shared" si="19"/>
        <v/>
      </c>
      <c r="AB747" s="19" t="str">
        <f t="shared" si="8"/>
        <v/>
      </c>
      <c r="AC747" s="19">
        <f t="shared" si="20"/>
        <v>2028.727273</v>
      </c>
      <c r="AD747" s="19">
        <f t="shared" si="21"/>
        <v>1768.5</v>
      </c>
      <c r="AE747" s="19" t="str">
        <f t="shared" si="22"/>
        <v>Нет моды</v>
      </c>
      <c r="AF747" s="19">
        <f t="shared" si="23"/>
        <v>1957</v>
      </c>
      <c r="AG747" s="19">
        <f t="shared" si="24"/>
        <v>2117</v>
      </c>
      <c r="AH747" s="20" t="str">
        <f t="shared" si="14"/>
        <v/>
      </c>
      <c r="AI747" s="21"/>
      <c r="AJ747" s="21"/>
      <c r="AK747" s="21"/>
      <c r="AL747" s="22">
        <f t="shared" si="25"/>
        <v>1</v>
      </c>
    </row>
    <row r="748" ht="12.75" customHeight="1">
      <c r="A748" s="13" t="s">
        <v>63</v>
      </c>
      <c r="B748" s="13" t="str">
        <f>IFERROR(__xludf.DUMMYFUNCTION("REGEXREPLACE(A748, ""\d"", """")"),"         Смоленская область")</f>
        <v>         Смоленская область</v>
      </c>
      <c r="C748" s="14" t="str">
        <f t="shared" si="15"/>
        <v>Смоленская область</v>
      </c>
      <c r="D748" s="3">
        <f t="shared" si="16"/>
        <v>2</v>
      </c>
      <c r="E748" s="15" t="s">
        <v>43</v>
      </c>
      <c r="F748" s="13" t="str">
        <f>IFERROR(__xludf.DUMMYFUNCTION("REGEXEXTRACT(E748, ""[А-Яа-я].*"")"),"Новообразования")</f>
        <v>Новообразования</v>
      </c>
      <c r="G748" s="16">
        <f t="shared" si="17"/>
        <v>2</v>
      </c>
      <c r="H748" s="13" t="s">
        <v>28</v>
      </c>
      <c r="I748" s="13" t="str">
        <f>IFERROR(__xludf.DUMMYFUNCTION("REGEXREPLACE(H748, "".*\s"", """")"),"человек")</f>
        <v>человек</v>
      </c>
      <c r="J748" s="13" t="s">
        <v>29</v>
      </c>
      <c r="K748" s="17" t="str">
        <f>IFERROR(__xludf.DUMMYFUNCTION("REGEXREPLACE(J748, ""^[\d\s]+"", """")"),"значение показателя за год")</f>
        <v>значение показателя за год</v>
      </c>
      <c r="L748" s="16">
        <f t="shared" si="18"/>
        <v>2</v>
      </c>
      <c r="M748" s="13" t="s">
        <v>31</v>
      </c>
      <c r="N748" s="13" t="str">
        <f>IFERROR(__xludf.DUMMYFUNCTION("REGEXEXTRACT(M748, "" (.+)$"")"),"городское население")</f>
        <v>городское население</v>
      </c>
      <c r="O748" s="18">
        <v>1542.0</v>
      </c>
      <c r="P748" s="18">
        <v>1489.0</v>
      </c>
      <c r="Q748" s="18">
        <v>1461.0</v>
      </c>
      <c r="R748" s="18">
        <v>1456.0</v>
      </c>
      <c r="S748" s="18">
        <v>1442.0</v>
      </c>
      <c r="T748" s="18">
        <v>1565.0</v>
      </c>
      <c r="U748" s="18">
        <v>1482.0</v>
      </c>
      <c r="V748" s="18">
        <v>1486.0</v>
      </c>
      <c r="W748" s="18">
        <v>1477.0</v>
      </c>
      <c r="X748" s="18">
        <v>1480.0</v>
      </c>
      <c r="Y748" s="18">
        <v>1483.0</v>
      </c>
      <c r="Z748" s="19" t="str">
        <f t="shared" si="6"/>
        <v/>
      </c>
      <c r="AA748" s="19">
        <f t="shared" si="19"/>
        <v>16363</v>
      </c>
      <c r="AB748" s="19" t="str">
        <f t="shared" si="8"/>
        <v/>
      </c>
      <c r="AC748" s="19">
        <f t="shared" si="20"/>
        <v>1487.545455</v>
      </c>
      <c r="AD748" s="19">
        <f t="shared" si="21"/>
        <v>1761</v>
      </c>
      <c r="AE748" s="19" t="str">
        <f t="shared" si="22"/>
        <v>Нет моды</v>
      </c>
      <c r="AF748" s="19">
        <f t="shared" si="23"/>
        <v>1442</v>
      </c>
      <c r="AG748" s="19">
        <f t="shared" si="24"/>
        <v>1565</v>
      </c>
      <c r="AH748" s="20" t="str">
        <f t="shared" si="14"/>
        <v/>
      </c>
      <c r="AI748" s="21"/>
      <c r="AJ748" s="21"/>
      <c r="AK748" s="21"/>
      <c r="AL748" s="22">
        <f t="shared" si="25"/>
        <v>1</v>
      </c>
    </row>
    <row r="749" ht="12.75" customHeight="1">
      <c r="A749" s="13" t="s">
        <v>63</v>
      </c>
      <c r="B749" s="13" t="str">
        <f>IFERROR(__xludf.DUMMYFUNCTION("REGEXREPLACE(A749, ""\d"", """")"),"         Смоленская область")</f>
        <v>         Смоленская область</v>
      </c>
      <c r="C749" s="14" t="str">
        <f t="shared" si="15"/>
        <v>Смоленская область</v>
      </c>
      <c r="D749" s="3">
        <f t="shared" si="16"/>
        <v>2</v>
      </c>
      <c r="E749" s="15" t="s">
        <v>43</v>
      </c>
      <c r="F749" s="13" t="str">
        <f>IFERROR(__xludf.DUMMYFUNCTION("REGEXEXTRACT(E749, ""[А-Яа-я].*"")"),"Новообразования")</f>
        <v>Новообразования</v>
      </c>
      <c r="G749" s="16">
        <f t="shared" si="17"/>
        <v>2</v>
      </c>
      <c r="H749" s="13" t="s">
        <v>28</v>
      </c>
      <c r="I749" s="13" t="str">
        <f>IFERROR(__xludf.DUMMYFUNCTION("REGEXREPLACE(H749, "".*\s"", """")"),"человек")</f>
        <v>человек</v>
      </c>
      <c r="J749" s="13" t="s">
        <v>29</v>
      </c>
      <c r="K749" s="17" t="str">
        <f>IFERROR(__xludf.DUMMYFUNCTION("REGEXREPLACE(J749, ""^[\d\s]+"", """")"),"значение показателя за год")</f>
        <v>значение показателя за год</v>
      </c>
      <c r="L749" s="16">
        <f t="shared" si="18"/>
        <v>2</v>
      </c>
      <c r="M749" s="13" t="s">
        <v>32</v>
      </c>
      <c r="N749" s="13" t="str">
        <f>IFERROR(__xludf.DUMMYFUNCTION("REGEXEXTRACT(M749, "" (.+)$"")"),"сельское население")</f>
        <v>сельское население</v>
      </c>
      <c r="O749" s="18">
        <v>575.0</v>
      </c>
      <c r="P749" s="18">
        <v>579.0</v>
      </c>
      <c r="Q749" s="18">
        <v>550.0</v>
      </c>
      <c r="R749" s="18">
        <v>535.0</v>
      </c>
      <c r="S749" s="18">
        <v>515.0</v>
      </c>
      <c r="T749" s="18">
        <v>504.0</v>
      </c>
      <c r="U749" s="18">
        <v>567.0</v>
      </c>
      <c r="V749" s="18">
        <v>555.0</v>
      </c>
      <c r="W749" s="18">
        <v>531.0</v>
      </c>
      <c r="X749" s="18">
        <v>522.0</v>
      </c>
      <c r="Y749" s="18">
        <v>520.0</v>
      </c>
      <c r="Z749" s="19" t="str">
        <f t="shared" si="6"/>
        <v/>
      </c>
      <c r="AA749" s="19" t="str">
        <f t="shared" si="19"/>
        <v/>
      </c>
      <c r="AB749" s="19">
        <f t="shared" si="8"/>
        <v>5953</v>
      </c>
      <c r="AC749" s="19">
        <f t="shared" si="20"/>
        <v>541.1818182</v>
      </c>
      <c r="AD749" s="19">
        <f t="shared" si="21"/>
        <v>1010.5</v>
      </c>
      <c r="AE749" s="19" t="str">
        <f t="shared" si="22"/>
        <v>Нет моды</v>
      </c>
      <c r="AF749" s="19">
        <f t="shared" si="23"/>
        <v>504</v>
      </c>
      <c r="AG749" s="19">
        <f t="shared" si="24"/>
        <v>579</v>
      </c>
      <c r="AH749" s="20" t="str">
        <f t="shared" si="14"/>
        <v>Город: 73%; Село: 27%</v>
      </c>
      <c r="AI749" s="21"/>
      <c r="AJ749" s="21"/>
      <c r="AK749" s="21"/>
      <c r="AL749" s="22">
        <f t="shared" si="25"/>
        <v>1</v>
      </c>
    </row>
    <row r="750" ht="12.75" customHeight="1">
      <c r="A750" s="13" t="s">
        <v>63</v>
      </c>
      <c r="B750" s="13" t="str">
        <f>IFERROR(__xludf.DUMMYFUNCTION("REGEXREPLACE(A750, ""\d"", """")"),"         Смоленская область")</f>
        <v>         Смоленская область</v>
      </c>
      <c r="C750" s="14" t="str">
        <f t="shared" si="15"/>
        <v>Смоленская область</v>
      </c>
      <c r="D750" s="3">
        <f t="shared" si="16"/>
        <v>2</v>
      </c>
      <c r="E750" s="15" t="s">
        <v>44</v>
      </c>
      <c r="F750" s="13" t="str">
        <f>IFERROR(__xludf.DUMMYFUNCTION("REGEXEXTRACT(E750,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750" s="16">
        <f t="shared" si="17"/>
        <v>2</v>
      </c>
      <c r="H750" s="13" t="s">
        <v>28</v>
      </c>
      <c r="I750" s="13" t="str">
        <f>IFERROR(__xludf.DUMMYFUNCTION("REGEXREPLACE(H750, "".*\s"", """")"),"человек")</f>
        <v>человек</v>
      </c>
      <c r="J750" s="13" t="s">
        <v>29</v>
      </c>
      <c r="K750" s="17" t="str">
        <f>IFERROR(__xludf.DUMMYFUNCTION("REGEXREPLACE(J750, ""^[\d\s]+"", """")"),"значение показателя за год")</f>
        <v>значение показателя за год</v>
      </c>
      <c r="L750" s="16">
        <f t="shared" si="18"/>
        <v>2</v>
      </c>
      <c r="M750" s="13" t="s">
        <v>30</v>
      </c>
      <c r="N750" s="13" t="str">
        <f>IFERROR(__xludf.DUMMYFUNCTION("REGEXEXTRACT(M750, "" (.+)$"")"),"все население")</f>
        <v>все население</v>
      </c>
      <c r="O750" s="18">
        <v>52.0</v>
      </c>
      <c r="P750" s="23" t="s">
        <v>37</v>
      </c>
      <c r="Q750" s="18">
        <v>38.0</v>
      </c>
      <c r="R750" s="18">
        <v>29.0</v>
      </c>
      <c r="S750" s="23" t="s">
        <v>37</v>
      </c>
      <c r="T750" s="23" t="s">
        <v>37</v>
      </c>
      <c r="U750" s="23" t="s">
        <v>37</v>
      </c>
      <c r="V750" s="23" t="s">
        <v>37</v>
      </c>
      <c r="W750" s="23" t="s">
        <v>37</v>
      </c>
      <c r="X750" s="23" t="s">
        <v>37</v>
      </c>
      <c r="Y750" s="23" t="s">
        <v>37</v>
      </c>
      <c r="Z750" s="19">
        <f t="shared" si="6"/>
        <v>119</v>
      </c>
      <c r="AA750" s="19" t="str">
        <f t="shared" si="19"/>
        <v/>
      </c>
      <c r="AB750" s="19" t="str">
        <f t="shared" si="8"/>
        <v/>
      </c>
      <c r="AC750" s="19">
        <f t="shared" si="20"/>
        <v>39.66666667</v>
      </c>
      <c r="AD750" s="19">
        <f t="shared" si="21"/>
        <v>526.5</v>
      </c>
      <c r="AE750" s="19" t="str">
        <f t="shared" si="22"/>
        <v>Нет моды</v>
      </c>
      <c r="AF750" s="19">
        <f t="shared" si="23"/>
        <v>29</v>
      </c>
      <c r="AG750" s="19">
        <f t="shared" si="24"/>
        <v>52</v>
      </c>
      <c r="AH750" s="20" t="str">
        <f t="shared" si="14"/>
        <v/>
      </c>
      <c r="AI750" s="24"/>
      <c r="AJ750" s="24"/>
      <c r="AK750" s="24"/>
      <c r="AL750" s="22">
        <f t="shared" si="25"/>
        <v>1</v>
      </c>
    </row>
    <row r="751" ht="12.75" customHeight="1">
      <c r="A751" s="13" t="s">
        <v>63</v>
      </c>
      <c r="B751" s="13" t="str">
        <f>IFERROR(__xludf.DUMMYFUNCTION("REGEXREPLACE(A751, ""\d"", """")"),"         Смоленская область")</f>
        <v>         Смоленская область</v>
      </c>
      <c r="C751" s="14" t="str">
        <f t="shared" si="15"/>
        <v>Смоленская область</v>
      </c>
      <c r="D751" s="3">
        <f t="shared" si="16"/>
        <v>2</v>
      </c>
      <c r="E751" s="15" t="s">
        <v>44</v>
      </c>
      <c r="F751" s="13" t="str">
        <f>IFERROR(__xludf.DUMMYFUNCTION("REGEXEXTRACT(E751,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751" s="16">
        <f t="shared" si="17"/>
        <v>2</v>
      </c>
      <c r="H751" s="13" t="s">
        <v>28</v>
      </c>
      <c r="I751" s="13" t="str">
        <f>IFERROR(__xludf.DUMMYFUNCTION("REGEXREPLACE(H751, "".*\s"", """")"),"человек")</f>
        <v>человек</v>
      </c>
      <c r="J751" s="13" t="s">
        <v>29</v>
      </c>
      <c r="K751" s="17" t="str">
        <f>IFERROR(__xludf.DUMMYFUNCTION("REGEXREPLACE(J751, ""^[\d\s]+"", """")"),"значение показателя за год")</f>
        <v>значение показателя за год</v>
      </c>
      <c r="L751" s="16">
        <f t="shared" si="18"/>
        <v>2</v>
      </c>
      <c r="M751" s="13" t="s">
        <v>31</v>
      </c>
      <c r="N751" s="13" t="str">
        <f>IFERROR(__xludf.DUMMYFUNCTION("REGEXEXTRACT(M751, "" (.+)$"")"),"городское население")</f>
        <v>городское население</v>
      </c>
      <c r="O751" s="18">
        <v>35.0</v>
      </c>
      <c r="P751" s="23" t="s">
        <v>37</v>
      </c>
      <c r="Q751" s="18">
        <v>26.0</v>
      </c>
      <c r="R751" s="18">
        <v>22.0</v>
      </c>
      <c r="S751" s="23" t="s">
        <v>37</v>
      </c>
      <c r="T751" s="23" t="s">
        <v>37</v>
      </c>
      <c r="U751" s="23" t="s">
        <v>37</v>
      </c>
      <c r="V751" s="23" t="s">
        <v>37</v>
      </c>
      <c r="W751" s="23" t="s">
        <v>37</v>
      </c>
      <c r="X751" s="23" t="s">
        <v>37</v>
      </c>
      <c r="Y751" s="23" t="s">
        <v>37</v>
      </c>
      <c r="Z751" s="19" t="str">
        <f t="shared" si="6"/>
        <v/>
      </c>
      <c r="AA751" s="19">
        <f t="shared" si="19"/>
        <v>83</v>
      </c>
      <c r="AB751" s="19" t="str">
        <f t="shared" si="8"/>
        <v/>
      </c>
      <c r="AC751" s="19">
        <f t="shared" si="20"/>
        <v>27.66666667</v>
      </c>
      <c r="AD751" s="19">
        <f t="shared" si="21"/>
        <v>32</v>
      </c>
      <c r="AE751" s="19" t="str">
        <f t="shared" si="22"/>
        <v>Нет моды</v>
      </c>
      <c r="AF751" s="19">
        <f t="shared" si="23"/>
        <v>22</v>
      </c>
      <c r="AG751" s="19">
        <f t="shared" si="24"/>
        <v>35</v>
      </c>
      <c r="AH751" s="20" t="str">
        <f t="shared" si="14"/>
        <v/>
      </c>
      <c r="AI751" s="24"/>
      <c r="AJ751" s="24"/>
      <c r="AK751" s="24"/>
      <c r="AL751" s="22">
        <f t="shared" si="25"/>
        <v>1</v>
      </c>
    </row>
    <row r="752" ht="12.75" customHeight="1">
      <c r="A752" s="13" t="s">
        <v>63</v>
      </c>
      <c r="B752" s="13" t="str">
        <f>IFERROR(__xludf.DUMMYFUNCTION("REGEXREPLACE(A752, ""\d"", """")"),"         Смоленская область")</f>
        <v>         Смоленская область</v>
      </c>
      <c r="C752" s="14" t="str">
        <f t="shared" si="15"/>
        <v>Смоленская область</v>
      </c>
      <c r="D752" s="3">
        <f t="shared" si="16"/>
        <v>2</v>
      </c>
      <c r="E752" s="15" t="s">
        <v>44</v>
      </c>
      <c r="F752" s="13" t="str">
        <f>IFERROR(__xludf.DUMMYFUNCTION("REGEXEXTRACT(E752,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752" s="16">
        <f t="shared" si="17"/>
        <v>2</v>
      </c>
      <c r="H752" s="13" t="s">
        <v>28</v>
      </c>
      <c r="I752" s="13" t="str">
        <f>IFERROR(__xludf.DUMMYFUNCTION("REGEXREPLACE(H752, "".*\s"", """")"),"человек")</f>
        <v>человек</v>
      </c>
      <c r="J752" s="13" t="s">
        <v>29</v>
      </c>
      <c r="K752" s="17" t="str">
        <f>IFERROR(__xludf.DUMMYFUNCTION("REGEXREPLACE(J752, ""^[\d\s]+"", """")"),"значение показателя за год")</f>
        <v>значение показателя за год</v>
      </c>
      <c r="L752" s="16">
        <f t="shared" si="18"/>
        <v>2</v>
      </c>
      <c r="M752" s="13" t="s">
        <v>32</v>
      </c>
      <c r="N752" s="13" t="str">
        <f>IFERROR(__xludf.DUMMYFUNCTION("REGEXEXTRACT(M752, "" (.+)$"")"),"сельское население")</f>
        <v>сельское население</v>
      </c>
      <c r="O752" s="18">
        <v>17.0</v>
      </c>
      <c r="P752" s="23" t="s">
        <v>37</v>
      </c>
      <c r="Q752" s="18">
        <v>12.0</v>
      </c>
      <c r="R752" s="18">
        <v>7.0</v>
      </c>
      <c r="S752" s="23" t="s">
        <v>37</v>
      </c>
      <c r="T752" s="23" t="s">
        <v>37</v>
      </c>
      <c r="U752" s="23" t="s">
        <v>37</v>
      </c>
      <c r="V752" s="23" t="s">
        <v>37</v>
      </c>
      <c r="W752" s="23" t="s">
        <v>37</v>
      </c>
      <c r="X752" s="23" t="s">
        <v>37</v>
      </c>
      <c r="Y752" s="23" t="s">
        <v>37</v>
      </c>
      <c r="Z752" s="19" t="str">
        <f t="shared" si="6"/>
        <v/>
      </c>
      <c r="AA752" s="19" t="str">
        <f t="shared" si="19"/>
        <v/>
      </c>
      <c r="AB752" s="19">
        <f t="shared" si="8"/>
        <v>36</v>
      </c>
      <c r="AC752" s="19">
        <f t="shared" si="20"/>
        <v>12</v>
      </c>
      <c r="AD752" s="19">
        <f t="shared" si="21"/>
        <v>19.5</v>
      </c>
      <c r="AE752" s="19" t="str">
        <f t="shared" si="22"/>
        <v>Нет моды</v>
      </c>
      <c r="AF752" s="19">
        <f t="shared" si="23"/>
        <v>7</v>
      </c>
      <c r="AG752" s="19">
        <f t="shared" si="24"/>
        <v>17</v>
      </c>
      <c r="AH752" s="20" t="str">
        <f t="shared" si="14"/>
        <v>Город: 70%; Село: 30%</v>
      </c>
      <c r="AI752" s="24"/>
      <c r="AJ752" s="24"/>
      <c r="AK752" s="24"/>
      <c r="AL752" s="22">
        <f t="shared" si="25"/>
        <v>1</v>
      </c>
    </row>
    <row r="753" ht="12.75" customHeight="1">
      <c r="A753" s="13" t="s">
        <v>63</v>
      </c>
      <c r="B753" s="13" t="str">
        <f>IFERROR(__xludf.DUMMYFUNCTION("REGEXREPLACE(A753, ""\d"", """")"),"         Смоленская область")</f>
        <v>         Смоленская область</v>
      </c>
      <c r="C753" s="14" t="str">
        <f t="shared" si="15"/>
        <v>Смоленская область</v>
      </c>
      <c r="D753" s="3">
        <f t="shared" si="16"/>
        <v>2</v>
      </c>
      <c r="E753" s="15" t="s">
        <v>45</v>
      </c>
      <c r="F753" s="13" t="str">
        <f>IFERROR(__xludf.DUMMYFUNCTION("REGEXEXTRACT(E753, ""[А-Яа-я].*"")"),"Самоубийство")</f>
        <v>Самоубийство</v>
      </c>
      <c r="G753" s="16">
        <f t="shared" si="17"/>
        <v>2</v>
      </c>
      <c r="H753" s="13" t="s">
        <v>28</v>
      </c>
      <c r="I753" s="13" t="str">
        <f>IFERROR(__xludf.DUMMYFUNCTION("REGEXREPLACE(H753, "".*\s"", """")"),"человек")</f>
        <v>человек</v>
      </c>
      <c r="J753" s="13" t="s">
        <v>29</v>
      </c>
      <c r="K753" s="17" t="str">
        <f>IFERROR(__xludf.DUMMYFUNCTION("REGEXREPLACE(J753, ""^[\d\s]+"", """")"),"значение показателя за год")</f>
        <v>значение показателя за год</v>
      </c>
      <c r="L753" s="16">
        <f t="shared" si="18"/>
        <v>2</v>
      </c>
      <c r="M753" s="13" t="s">
        <v>30</v>
      </c>
      <c r="N753" s="13" t="str">
        <f>IFERROR(__xludf.DUMMYFUNCTION("REGEXEXTRACT(M753, "" (.+)$"")"),"все население")</f>
        <v>все население</v>
      </c>
      <c r="O753" s="18">
        <v>185.0</v>
      </c>
      <c r="P753" s="18">
        <v>177.0</v>
      </c>
      <c r="Q753" s="18">
        <v>182.0</v>
      </c>
      <c r="R753" s="18">
        <v>176.0</v>
      </c>
      <c r="S753" s="18">
        <v>139.0</v>
      </c>
      <c r="T753" s="18">
        <v>105.0</v>
      </c>
      <c r="U753" s="18">
        <v>84.0</v>
      </c>
      <c r="V753" s="18">
        <v>81.0</v>
      </c>
      <c r="W753" s="18">
        <v>87.0</v>
      </c>
      <c r="X753" s="18">
        <v>44.0</v>
      </c>
      <c r="Y753" s="18">
        <v>41.0</v>
      </c>
      <c r="Z753" s="19">
        <f t="shared" si="6"/>
        <v>1301</v>
      </c>
      <c r="AA753" s="19" t="str">
        <f t="shared" si="19"/>
        <v/>
      </c>
      <c r="AB753" s="19" t="str">
        <f t="shared" si="8"/>
        <v/>
      </c>
      <c r="AC753" s="19">
        <f t="shared" si="20"/>
        <v>118.2727273</v>
      </c>
      <c r="AD753" s="19">
        <f t="shared" si="21"/>
        <v>85.5</v>
      </c>
      <c r="AE753" s="19" t="str">
        <f t="shared" si="22"/>
        <v>Нет моды</v>
      </c>
      <c r="AF753" s="19">
        <f t="shared" si="23"/>
        <v>41</v>
      </c>
      <c r="AG753" s="19">
        <f t="shared" si="24"/>
        <v>185</v>
      </c>
      <c r="AH753" s="20" t="str">
        <f t="shared" si="14"/>
        <v/>
      </c>
      <c r="AI753" s="21"/>
      <c r="AJ753" s="21"/>
      <c r="AK753" s="21"/>
      <c r="AL753" s="22">
        <f t="shared" si="25"/>
        <v>1</v>
      </c>
    </row>
    <row r="754" ht="12.75" customHeight="1">
      <c r="A754" s="13" t="s">
        <v>63</v>
      </c>
      <c r="B754" s="13" t="str">
        <f>IFERROR(__xludf.DUMMYFUNCTION("REGEXREPLACE(A754, ""\d"", """")"),"         Смоленская область")</f>
        <v>         Смоленская область</v>
      </c>
      <c r="C754" s="14" t="str">
        <f t="shared" si="15"/>
        <v>Смоленская область</v>
      </c>
      <c r="D754" s="3">
        <f t="shared" si="16"/>
        <v>2</v>
      </c>
      <c r="E754" s="15" t="s">
        <v>45</v>
      </c>
      <c r="F754" s="13" t="str">
        <f>IFERROR(__xludf.DUMMYFUNCTION("REGEXEXTRACT(E754, ""[А-Яа-я].*"")"),"Самоубийство")</f>
        <v>Самоубийство</v>
      </c>
      <c r="G754" s="16">
        <f t="shared" si="17"/>
        <v>2</v>
      </c>
      <c r="H754" s="13" t="s">
        <v>28</v>
      </c>
      <c r="I754" s="13" t="str">
        <f>IFERROR(__xludf.DUMMYFUNCTION("REGEXREPLACE(H754, "".*\s"", """")"),"человек")</f>
        <v>человек</v>
      </c>
      <c r="J754" s="13" t="s">
        <v>29</v>
      </c>
      <c r="K754" s="17" t="str">
        <f>IFERROR(__xludf.DUMMYFUNCTION("REGEXREPLACE(J754, ""^[\d\s]+"", """")"),"значение показателя за год")</f>
        <v>значение показателя за год</v>
      </c>
      <c r="L754" s="16">
        <f t="shared" si="18"/>
        <v>2</v>
      </c>
      <c r="M754" s="13" t="s">
        <v>31</v>
      </c>
      <c r="N754" s="13" t="str">
        <f>IFERROR(__xludf.DUMMYFUNCTION("REGEXEXTRACT(M754, "" (.+)$"")"),"городское население")</f>
        <v>городское население</v>
      </c>
      <c r="O754" s="18">
        <v>112.0</v>
      </c>
      <c r="P754" s="18">
        <v>117.0</v>
      </c>
      <c r="Q754" s="18">
        <v>110.0</v>
      </c>
      <c r="R754" s="18">
        <v>111.0</v>
      </c>
      <c r="S754" s="18">
        <v>78.0</v>
      </c>
      <c r="T754" s="18">
        <v>61.0</v>
      </c>
      <c r="U754" s="18">
        <v>45.0</v>
      </c>
      <c r="V754" s="18">
        <v>43.0</v>
      </c>
      <c r="W754" s="18">
        <v>47.0</v>
      </c>
      <c r="X754" s="18">
        <v>29.0</v>
      </c>
      <c r="Y754" s="18">
        <v>18.0</v>
      </c>
      <c r="Z754" s="19" t="str">
        <f t="shared" si="6"/>
        <v/>
      </c>
      <c r="AA754" s="19">
        <f t="shared" si="19"/>
        <v>771</v>
      </c>
      <c r="AB754" s="19" t="str">
        <f t="shared" si="8"/>
        <v/>
      </c>
      <c r="AC754" s="19">
        <f t="shared" si="20"/>
        <v>70.09090909</v>
      </c>
      <c r="AD754" s="19">
        <f t="shared" si="21"/>
        <v>85.5</v>
      </c>
      <c r="AE754" s="19" t="str">
        <f t="shared" si="22"/>
        <v>Нет моды</v>
      </c>
      <c r="AF754" s="19">
        <f t="shared" si="23"/>
        <v>18</v>
      </c>
      <c r="AG754" s="19">
        <f t="shared" si="24"/>
        <v>117</v>
      </c>
      <c r="AH754" s="20" t="str">
        <f t="shared" si="14"/>
        <v/>
      </c>
      <c r="AI754" s="21"/>
      <c r="AJ754" s="21"/>
      <c r="AK754" s="21"/>
      <c r="AL754" s="22">
        <f t="shared" si="25"/>
        <v>1</v>
      </c>
    </row>
    <row r="755" ht="12.75" customHeight="1">
      <c r="A755" s="13" t="s">
        <v>63</v>
      </c>
      <c r="B755" s="13" t="str">
        <f>IFERROR(__xludf.DUMMYFUNCTION("REGEXREPLACE(A755, ""\d"", """")"),"         Смоленская область")</f>
        <v>         Смоленская область</v>
      </c>
      <c r="C755" s="14" t="str">
        <f t="shared" si="15"/>
        <v>Смоленская область</v>
      </c>
      <c r="D755" s="3">
        <f t="shared" si="16"/>
        <v>2</v>
      </c>
      <c r="E755" s="15" t="s">
        <v>45</v>
      </c>
      <c r="F755" s="13" t="str">
        <f>IFERROR(__xludf.DUMMYFUNCTION("REGEXEXTRACT(E755, ""[А-Яа-я].*"")"),"Самоубийство")</f>
        <v>Самоубийство</v>
      </c>
      <c r="G755" s="16">
        <f t="shared" si="17"/>
        <v>2</v>
      </c>
      <c r="H755" s="13" t="s">
        <v>28</v>
      </c>
      <c r="I755" s="13" t="str">
        <f>IFERROR(__xludf.DUMMYFUNCTION("REGEXREPLACE(H755, "".*\s"", """")"),"человек")</f>
        <v>человек</v>
      </c>
      <c r="J755" s="13" t="s">
        <v>29</v>
      </c>
      <c r="K755" s="17" t="str">
        <f>IFERROR(__xludf.DUMMYFUNCTION("REGEXREPLACE(J755, ""^[\d\s]+"", """")"),"значение показателя за год")</f>
        <v>значение показателя за год</v>
      </c>
      <c r="L755" s="16">
        <f t="shared" si="18"/>
        <v>2</v>
      </c>
      <c r="M755" s="13" t="s">
        <v>32</v>
      </c>
      <c r="N755" s="13" t="str">
        <f>IFERROR(__xludf.DUMMYFUNCTION("REGEXEXTRACT(M755, "" (.+)$"")"),"сельское население")</f>
        <v>сельское население</v>
      </c>
      <c r="O755" s="18">
        <v>73.0</v>
      </c>
      <c r="P755" s="18">
        <v>60.0</v>
      </c>
      <c r="Q755" s="18">
        <v>72.0</v>
      </c>
      <c r="R755" s="18">
        <v>65.0</v>
      </c>
      <c r="S755" s="18">
        <v>61.0</v>
      </c>
      <c r="T755" s="18">
        <v>44.0</v>
      </c>
      <c r="U755" s="18">
        <v>39.0</v>
      </c>
      <c r="V755" s="18">
        <v>38.0</v>
      </c>
      <c r="W755" s="18">
        <v>40.0</v>
      </c>
      <c r="X755" s="18">
        <v>15.0</v>
      </c>
      <c r="Y755" s="18">
        <v>23.0</v>
      </c>
      <c r="Z755" s="19" t="str">
        <f t="shared" si="6"/>
        <v/>
      </c>
      <c r="AA755" s="19" t="str">
        <f t="shared" si="19"/>
        <v/>
      </c>
      <c r="AB755" s="19">
        <f t="shared" si="8"/>
        <v>530</v>
      </c>
      <c r="AC755" s="19">
        <f t="shared" si="20"/>
        <v>48.18181818</v>
      </c>
      <c r="AD755" s="19">
        <f t="shared" si="21"/>
        <v>53.5</v>
      </c>
      <c r="AE755" s="19" t="str">
        <f t="shared" si="22"/>
        <v>Нет моды</v>
      </c>
      <c r="AF755" s="19">
        <f t="shared" si="23"/>
        <v>15</v>
      </c>
      <c r="AG755" s="19">
        <f t="shared" si="24"/>
        <v>73</v>
      </c>
      <c r="AH755" s="20" t="str">
        <f t="shared" si="14"/>
        <v>Город: 59%; Село: 41%</v>
      </c>
      <c r="AI755" s="21"/>
      <c r="AJ755" s="21"/>
      <c r="AK755" s="21"/>
      <c r="AL755" s="22">
        <f t="shared" si="25"/>
        <v>1</v>
      </c>
    </row>
    <row r="756" ht="12.75" customHeight="1">
      <c r="A756" s="13" t="s">
        <v>63</v>
      </c>
      <c r="B756" s="13" t="str">
        <f>IFERROR(__xludf.DUMMYFUNCTION("REGEXREPLACE(A756, ""\d"", """")"),"         Смоленская область")</f>
        <v>         Смоленская область</v>
      </c>
      <c r="C756" s="14" t="str">
        <f t="shared" si="15"/>
        <v>Смоленская область</v>
      </c>
      <c r="D756" s="3">
        <f t="shared" si="16"/>
        <v>2</v>
      </c>
      <c r="E756" s="15" t="s">
        <v>46</v>
      </c>
      <c r="F756" s="13" t="str">
        <f>IFERROR(__xludf.DUMMYFUNCTION("REGEXEXTRACT(E756, ""[А-Яа-я].*"")"),"Случ.отравл.алкоголем")</f>
        <v>Случ.отравл.алкоголем</v>
      </c>
      <c r="G756" s="16">
        <f t="shared" si="17"/>
        <v>2</v>
      </c>
      <c r="H756" s="13" t="s">
        <v>28</v>
      </c>
      <c r="I756" s="13" t="str">
        <f>IFERROR(__xludf.DUMMYFUNCTION("REGEXREPLACE(H756, "".*\s"", """")"),"человек")</f>
        <v>человек</v>
      </c>
      <c r="J756" s="13" t="s">
        <v>29</v>
      </c>
      <c r="K756" s="17" t="str">
        <f>IFERROR(__xludf.DUMMYFUNCTION("REGEXREPLACE(J756, ""^[\d\s]+"", """")"),"значение показателя за год")</f>
        <v>значение показателя за год</v>
      </c>
      <c r="L756" s="16">
        <f t="shared" si="18"/>
        <v>2</v>
      </c>
      <c r="M756" s="13" t="s">
        <v>30</v>
      </c>
      <c r="N756" s="13" t="str">
        <f>IFERROR(__xludf.DUMMYFUNCTION("REGEXEXTRACT(M756, "" (.+)$"")"),"все население")</f>
        <v>все население</v>
      </c>
      <c r="O756" s="18">
        <v>229.0</v>
      </c>
      <c r="P756" s="18">
        <v>231.0</v>
      </c>
      <c r="Q756" s="18">
        <v>202.0</v>
      </c>
      <c r="R756" s="18">
        <v>197.0</v>
      </c>
      <c r="S756" s="18">
        <v>145.0</v>
      </c>
      <c r="T756" s="18">
        <v>175.0</v>
      </c>
      <c r="U756" s="18">
        <v>129.0</v>
      </c>
      <c r="V756" s="18">
        <v>126.0</v>
      </c>
      <c r="W756" s="18">
        <v>117.0</v>
      </c>
      <c r="X756" s="18">
        <v>64.0</v>
      </c>
      <c r="Y756" s="18">
        <v>35.0</v>
      </c>
      <c r="Z756" s="19">
        <f t="shared" si="6"/>
        <v>1650</v>
      </c>
      <c r="AA756" s="19" t="str">
        <f t="shared" si="19"/>
        <v/>
      </c>
      <c r="AB756" s="19" t="str">
        <f t="shared" si="8"/>
        <v/>
      </c>
      <c r="AC756" s="19">
        <f t="shared" si="20"/>
        <v>150</v>
      </c>
      <c r="AD756" s="19">
        <f t="shared" si="21"/>
        <v>68.5</v>
      </c>
      <c r="AE756" s="19" t="str">
        <f t="shared" si="22"/>
        <v>Нет моды</v>
      </c>
      <c r="AF756" s="19">
        <f t="shared" si="23"/>
        <v>35</v>
      </c>
      <c r="AG756" s="19">
        <f t="shared" si="24"/>
        <v>231</v>
      </c>
      <c r="AH756" s="20" t="str">
        <f t="shared" si="14"/>
        <v/>
      </c>
      <c r="AI756" s="21"/>
      <c r="AJ756" s="21"/>
      <c r="AK756" s="21"/>
      <c r="AL756" s="22">
        <f t="shared" si="25"/>
        <v>1</v>
      </c>
    </row>
    <row r="757" ht="12.75" customHeight="1">
      <c r="A757" s="13" t="s">
        <v>63</v>
      </c>
      <c r="B757" s="13" t="str">
        <f>IFERROR(__xludf.DUMMYFUNCTION("REGEXREPLACE(A757, ""\d"", """")"),"         Смоленская область")</f>
        <v>         Смоленская область</v>
      </c>
      <c r="C757" s="14" t="str">
        <f t="shared" si="15"/>
        <v>Смоленская область</v>
      </c>
      <c r="D757" s="3">
        <f t="shared" si="16"/>
        <v>2</v>
      </c>
      <c r="E757" s="15" t="s">
        <v>46</v>
      </c>
      <c r="F757" s="13" t="str">
        <f>IFERROR(__xludf.DUMMYFUNCTION("REGEXEXTRACT(E757, ""[А-Яа-я].*"")"),"Случ.отравл.алкоголем")</f>
        <v>Случ.отравл.алкоголем</v>
      </c>
      <c r="G757" s="16">
        <f t="shared" si="17"/>
        <v>2</v>
      </c>
      <c r="H757" s="13" t="s">
        <v>28</v>
      </c>
      <c r="I757" s="13" t="str">
        <f>IFERROR(__xludf.DUMMYFUNCTION("REGEXREPLACE(H757, "".*\s"", """")"),"человек")</f>
        <v>человек</v>
      </c>
      <c r="J757" s="13" t="s">
        <v>29</v>
      </c>
      <c r="K757" s="17" t="str">
        <f>IFERROR(__xludf.DUMMYFUNCTION("REGEXREPLACE(J757, ""^[\d\s]+"", """")"),"значение показателя за год")</f>
        <v>значение показателя за год</v>
      </c>
      <c r="L757" s="16">
        <f t="shared" si="18"/>
        <v>2</v>
      </c>
      <c r="M757" s="13" t="s">
        <v>31</v>
      </c>
      <c r="N757" s="13" t="str">
        <f>IFERROR(__xludf.DUMMYFUNCTION("REGEXEXTRACT(M757, "" (.+)$"")"),"городское население")</f>
        <v>городское население</v>
      </c>
      <c r="O757" s="18">
        <v>152.0</v>
      </c>
      <c r="P757" s="18">
        <v>129.0</v>
      </c>
      <c r="Q757" s="18">
        <v>128.0</v>
      </c>
      <c r="R757" s="18">
        <v>130.0</v>
      </c>
      <c r="S757" s="18">
        <v>94.0</v>
      </c>
      <c r="T757" s="18">
        <v>109.0</v>
      </c>
      <c r="U757" s="18">
        <v>78.0</v>
      </c>
      <c r="V757" s="18">
        <v>85.0</v>
      </c>
      <c r="W757" s="18">
        <v>70.0</v>
      </c>
      <c r="X757" s="18">
        <v>40.0</v>
      </c>
      <c r="Y757" s="18">
        <v>23.0</v>
      </c>
      <c r="Z757" s="19" t="str">
        <f t="shared" si="6"/>
        <v/>
      </c>
      <c r="AA757" s="19">
        <f t="shared" si="19"/>
        <v>1038</v>
      </c>
      <c r="AB757" s="19" t="str">
        <f t="shared" si="8"/>
        <v/>
      </c>
      <c r="AC757" s="19">
        <f t="shared" si="20"/>
        <v>94.36363636</v>
      </c>
      <c r="AD757" s="19">
        <f t="shared" si="21"/>
        <v>127</v>
      </c>
      <c r="AE757" s="19" t="str">
        <f t="shared" si="22"/>
        <v>Нет моды</v>
      </c>
      <c r="AF757" s="19">
        <f t="shared" si="23"/>
        <v>23</v>
      </c>
      <c r="AG757" s="19">
        <f t="shared" si="24"/>
        <v>152</v>
      </c>
      <c r="AH757" s="20" t="str">
        <f t="shared" si="14"/>
        <v/>
      </c>
      <c r="AI757" s="21"/>
      <c r="AJ757" s="21"/>
      <c r="AK757" s="21"/>
      <c r="AL757" s="22">
        <f t="shared" si="25"/>
        <v>1</v>
      </c>
    </row>
    <row r="758" ht="12.75" customHeight="1">
      <c r="A758" s="13" t="s">
        <v>63</v>
      </c>
      <c r="B758" s="13" t="str">
        <f>IFERROR(__xludf.DUMMYFUNCTION("REGEXREPLACE(A758, ""\d"", """")"),"         Смоленская область")</f>
        <v>         Смоленская область</v>
      </c>
      <c r="C758" s="14" t="str">
        <f t="shared" si="15"/>
        <v>Смоленская область</v>
      </c>
      <c r="D758" s="3">
        <f t="shared" si="16"/>
        <v>2</v>
      </c>
      <c r="E758" s="15" t="s">
        <v>46</v>
      </c>
      <c r="F758" s="13" t="str">
        <f>IFERROR(__xludf.DUMMYFUNCTION("REGEXEXTRACT(E758, ""[А-Яа-я].*"")"),"Случ.отравл.алкоголем")</f>
        <v>Случ.отравл.алкоголем</v>
      </c>
      <c r="G758" s="16">
        <f t="shared" si="17"/>
        <v>2</v>
      </c>
      <c r="H758" s="13" t="s">
        <v>28</v>
      </c>
      <c r="I758" s="13" t="str">
        <f>IFERROR(__xludf.DUMMYFUNCTION("REGEXREPLACE(H758, "".*\s"", """")"),"человек")</f>
        <v>человек</v>
      </c>
      <c r="J758" s="13" t="s">
        <v>29</v>
      </c>
      <c r="K758" s="17" t="str">
        <f>IFERROR(__xludf.DUMMYFUNCTION("REGEXREPLACE(J758, ""^[\d\s]+"", """")"),"значение показателя за год")</f>
        <v>значение показателя за год</v>
      </c>
      <c r="L758" s="16">
        <f t="shared" si="18"/>
        <v>2</v>
      </c>
      <c r="M758" s="13" t="s">
        <v>32</v>
      </c>
      <c r="N758" s="13" t="str">
        <f>IFERROR(__xludf.DUMMYFUNCTION("REGEXEXTRACT(M758, "" (.+)$"")"),"сельское население")</f>
        <v>сельское население</v>
      </c>
      <c r="O758" s="18">
        <v>77.0</v>
      </c>
      <c r="P758" s="18">
        <v>102.0</v>
      </c>
      <c r="Q758" s="18">
        <v>74.0</v>
      </c>
      <c r="R758" s="18">
        <v>67.0</v>
      </c>
      <c r="S758" s="18">
        <v>51.0</v>
      </c>
      <c r="T758" s="18">
        <v>66.0</v>
      </c>
      <c r="U758" s="18">
        <v>51.0</v>
      </c>
      <c r="V758" s="18">
        <v>41.0</v>
      </c>
      <c r="W758" s="18">
        <v>47.0</v>
      </c>
      <c r="X758" s="18">
        <v>24.0</v>
      </c>
      <c r="Y758" s="18">
        <v>12.0</v>
      </c>
      <c r="Z758" s="19" t="str">
        <f t="shared" si="6"/>
        <v/>
      </c>
      <c r="AA758" s="19" t="str">
        <f t="shared" si="19"/>
        <v/>
      </c>
      <c r="AB758" s="19">
        <f t="shared" si="8"/>
        <v>612</v>
      </c>
      <c r="AC758" s="19">
        <f t="shared" si="20"/>
        <v>55.63636364</v>
      </c>
      <c r="AD758" s="19">
        <f t="shared" si="21"/>
        <v>72</v>
      </c>
      <c r="AE758" s="19" t="str">
        <f t="shared" si="22"/>
        <v>Нет моды</v>
      </c>
      <c r="AF758" s="19">
        <f t="shared" si="23"/>
        <v>12</v>
      </c>
      <c r="AG758" s="19">
        <f t="shared" si="24"/>
        <v>102</v>
      </c>
      <c r="AH758" s="20" t="str">
        <f t="shared" si="14"/>
        <v>Город: 63%; Село: 37%</v>
      </c>
      <c r="AI758" s="21"/>
      <c r="AJ758" s="21"/>
      <c r="AK758" s="21"/>
      <c r="AL758" s="22">
        <f t="shared" si="25"/>
        <v>1</v>
      </c>
    </row>
    <row r="759" ht="12.75" customHeight="1">
      <c r="A759" s="13" t="s">
        <v>63</v>
      </c>
      <c r="B759" s="13" t="str">
        <f>IFERROR(__xludf.DUMMYFUNCTION("REGEXREPLACE(A759, ""\d"", """")"),"         Смоленская область")</f>
        <v>         Смоленская область</v>
      </c>
      <c r="C759" s="14" t="str">
        <f t="shared" si="15"/>
        <v>Смоленская область</v>
      </c>
      <c r="D759" s="3">
        <f t="shared" si="16"/>
        <v>2</v>
      </c>
      <c r="E759" s="15" t="s">
        <v>47</v>
      </c>
      <c r="F759" s="13" t="str">
        <f>IFERROR(__xludf.DUMMYFUNCTION("REGEXEXTRACT(E759, ""[А-Яа-я].*"")"),"транспортные травмы всех видов")</f>
        <v>транспортные травмы всех видов</v>
      </c>
      <c r="G759" s="16">
        <f t="shared" si="17"/>
        <v>2</v>
      </c>
      <c r="H759" s="13" t="s">
        <v>28</v>
      </c>
      <c r="I759" s="13" t="str">
        <f>IFERROR(__xludf.DUMMYFUNCTION("REGEXREPLACE(H759, "".*\s"", """")"),"человек")</f>
        <v>человек</v>
      </c>
      <c r="J759" s="13" t="s">
        <v>29</v>
      </c>
      <c r="K759" s="17" t="str">
        <f>IFERROR(__xludf.DUMMYFUNCTION("REGEXREPLACE(J759, ""^[\d\s]+"", """")"),"значение показателя за год")</f>
        <v>значение показателя за год</v>
      </c>
      <c r="L759" s="16">
        <f t="shared" si="18"/>
        <v>2</v>
      </c>
      <c r="M759" s="13" t="s">
        <v>30</v>
      </c>
      <c r="N759" s="13" t="str">
        <f>IFERROR(__xludf.DUMMYFUNCTION("REGEXEXTRACT(M759, "" (.+)$"")"),"все население")</f>
        <v>все население</v>
      </c>
      <c r="O759" s="18">
        <v>261.0</v>
      </c>
      <c r="P759" s="18">
        <v>250.0</v>
      </c>
      <c r="Q759" s="18">
        <v>190.0</v>
      </c>
      <c r="R759" s="18">
        <v>161.0</v>
      </c>
      <c r="S759" s="23" t="s">
        <v>37</v>
      </c>
      <c r="T759" s="23" t="s">
        <v>37</v>
      </c>
      <c r="U759" s="23" t="s">
        <v>37</v>
      </c>
      <c r="V759" s="23" t="s">
        <v>37</v>
      </c>
      <c r="W759" s="23" t="s">
        <v>37</v>
      </c>
      <c r="X759" s="23" t="s">
        <v>37</v>
      </c>
      <c r="Y759" s="23" t="s">
        <v>37</v>
      </c>
      <c r="Z759" s="19">
        <f t="shared" si="6"/>
        <v>862</v>
      </c>
      <c r="AA759" s="19" t="str">
        <f t="shared" si="19"/>
        <v/>
      </c>
      <c r="AB759" s="19" t="str">
        <f t="shared" si="8"/>
        <v/>
      </c>
      <c r="AC759" s="19">
        <f t="shared" si="20"/>
        <v>215.5</v>
      </c>
      <c r="AD759" s="19">
        <f t="shared" si="21"/>
        <v>67</v>
      </c>
      <c r="AE759" s="19" t="str">
        <f t="shared" si="22"/>
        <v>Нет моды</v>
      </c>
      <c r="AF759" s="19">
        <f t="shared" si="23"/>
        <v>161</v>
      </c>
      <c r="AG759" s="19">
        <f t="shared" si="24"/>
        <v>261</v>
      </c>
      <c r="AH759" s="20" t="str">
        <f t="shared" si="14"/>
        <v/>
      </c>
      <c r="AI759" s="24"/>
      <c r="AJ759" s="24"/>
      <c r="AK759" s="24"/>
      <c r="AL759" s="22">
        <f t="shared" si="25"/>
        <v>1</v>
      </c>
    </row>
    <row r="760" ht="12.75" customHeight="1">
      <c r="A760" s="13" t="s">
        <v>63</v>
      </c>
      <c r="B760" s="13" t="str">
        <f>IFERROR(__xludf.DUMMYFUNCTION("REGEXREPLACE(A760, ""\d"", """")"),"         Смоленская область")</f>
        <v>         Смоленская область</v>
      </c>
      <c r="C760" s="14" t="str">
        <f t="shared" si="15"/>
        <v>Смоленская область</v>
      </c>
      <c r="D760" s="3">
        <f t="shared" si="16"/>
        <v>2</v>
      </c>
      <c r="E760" s="15" t="s">
        <v>47</v>
      </c>
      <c r="F760" s="13" t="str">
        <f>IFERROR(__xludf.DUMMYFUNCTION("REGEXEXTRACT(E760, ""[А-Яа-я].*"")"),"транспортные травмы всех видов")</f>
        <v>транспортные травмы всех видов</v>
      </c>
      <c r="G760" s="16">
        <f t="shared" si="17"/>
        <v>2</v>
      </c>
      <c r="H760" s="13" t="s">
        <v>28</v>
      </c>
      <c r="I760" s="13" t="str">
        <f>IFERROR(__xludf.DUMMYFUNCTION("REGEXREPLACE(H760, "".*\s"", """")"),"человек")</f>
        <v>человек</v>
      </c>
      <c r="J760" s="13" t="s">
        <v>29</v>
      </c>
      <c r="K760" s="17" t="str">
        <f>IFERROR(__xludf.DUMMYFUNCTION("REGEXREPLACE(J760, ""^[\d\s]+"", """")"),"значение показателя за год")</f>
        <v>значение показателя за год</v>
      </c>
      <c r="L760" s="16">
        <f t="shared" si="18"/>
        <v>2</v>
      </c>
      <c r="M760" s="13" t="s">
        <v>31</v>
      </c>
      <c r="N760" s="13" t="str">
        <f>IFERROR(__xludf.DUMMYFUNCTION("REGEXEXTRACT(M760, "" (.+)$"")"),"городское население")</f>
        <v>городское население</v>
      </c>
      <c r="O760" s="18">
        <v>166.0</v>
      </c>
      <c r="P760" s="18">
        <v>168.0</v>
      </c>
      <c r="Q760" s="18">
        <v>115.0</v>
      </c>
      <c r="R760" s="18">
        <v>96.0</v>
      </c>
      <c r="S760" s="23" t="s">
        <v>37</v>
      </c>
      <c r="T760" s="23" t="s">
        <v>37</v>
      </c>
      <c r="U760" s="23" t="s">
        <v>37</v>
      </c>
      <c r="V760" s="23" t="s">
        <v>37</v>
      </c>
      <c r="W760" s="23" t="s">
        <v>37</v>
      </c>
      <c r="X760" s="23" t="s">
        <v>37</v>
      </c>
      <c r="Y760" s="23" t="s">
        <v>37</v>
      </c>
      <c r="Z760" s="19" t="str">
        <f t="shared" si="6"/>
        <v/>
      </c>
      <c r="AA760" s="19">
        <f t="shared" si="19"/>
        <v>545</v>
      </c>
      <c r="AB760" s="19" t="str">
        <f t="shared" si="8"/>
        <v/>
      </c>
      <c r="AC760" s="19">
        <f t="shared" si="20"/>
        <v>136.25</v>
      </c>
      <c r="AD760" s="19">
        <f t="shared" si="21"/>
        <v>167</v>
      </c>
      <c r="AE760" s="19" t="str">
        <f t="shared" si="22"/>
        <v>Нет моды</v>
      </c>
      <c r="AF760" s="19">
        <f t="shared" si="23"/>
        <v>96</v>
      </c>
      <c r="AG760" s="19">
        <f t="shared" si="24"/>
        <v>168</v>
      </c>
      <c r="AH760" s="20" t="str">
        <f t="shared" si="14"/>
        <v/>
      </c>
      <c r="AI760" s="24"/>
      <c r="AJ760" s="24"/>
      <c r="AK760" s="24"/>
      <c r="AL760" s="22">
        <f t="shared" si="25"/>
        <v>1</v>
      </c>
    </row>
    <row r="761" ht="12.75" customHeight="1">
      <c r="A761" s="13" t="s">
        <v>63</v>
      </c>
      <c r="B761" s="13" t="str">
        <f>IFERROR(__xludf.DUMMYFUNCTION("REGEXREPLACE(A761, ""\d"", """")"),"         Смоленская область")</f>
        <v>         Смоленская область</v>
      </c>
      <c r="C761" s="14" t="str">
        <f t="shared" si="15"/>
        <v>Смоленская область</v>
      </c>
      <c r="D761" s="3">
        <f t="shared" si="16"/>
        <v>2</v>
      </c>
      <c r="E761" s="15" t="s">
        <v>47</v>
      </c>
      <c r="F761" s="13" t="str">
        <f>IFERROR(__xludf.DUMMYFUNCTION("REGEXEXTRACT(E761, ""[А-Яа-я].*"")"),"транспортные травмы всех видов")</f>
        <v>транспортные травмы всех видов</v>
      </c>
      <c r="G761" s="16">
        <f t="shared" si="17"/>
        <v>2</v>
      </c>
      <c r="H761" s="13" t="s">
        <v>28</v>
      </c>
      <c r="I761" s="13" t="str">
        <f>IFERROR(__xludf.DUMMYFUNCTION("REGEXREPLACE(H761, "".*\s"", """")"),"человек")</f>
        <v>человек</v>
      </c>
      <c r="J761" s="13" t="s">
        <v>29</v>
      </c>
      <c r="K761" s="17" t="str">
        <f>IFERROR(__xludf.DUMMYFUNCTION("REGEXREPLACE(J761, ""^[\d\s]+"", """")"),"значение показателя за год")</f>
        <v>значение показателя за год</v>
      </c>
      <c r="L761" s="16">
        <f t="shared" si="18"/>
        <v>2</v>
      </c>
      <c r="M761" s="13" t="s">
        <v>32</v>
      </c>
      <c r="N761" s="13" t="str">
        <f>IFERROR(__xludf.DUMMYFUNCTION("REGEXEXTRACT(M761, "" (.+)$"")"),"сельское население")</f>
        <v>сельское население</v>
      </c>
      <c r="O761" s="18">
        <v>95.0</v>
      </c>
      <c r="P761" s="18">
        <v>82.0</v>
      </c>
      <c r="Q761" s="18">
        <v>75.0</v>
      </c>
      <c r="R761" s="18">
        <v>65.0</v>
      </c>
      <c r="S761" s="23" t="s">
        <v>37</v>
      </c>
      <c r="T761" s="23" t="s">
        <v>37</v>
      </c>
      <c r="U761" s="23" t="s">
        <v>37</v>
      </c>
      <c r="V761" s="23" t="s">
        <v>37</v>
      </c>
      <c r="W761" s="23" t="s">
        <v>37</v>
      </c>
      <c r="X761" s="23" t="s">
        <v>37</v>
      </c>
      <c r="Y761" s="23" t="s">
        <v>37</v>
      </c>
      <c r="Z761" s="19" t="str">
        <f t="shared" si="6"/>
        <v/>
      </c>
      <c r="AA761" s="19" t="str">
        <f t="shared" si="19"/>
        <v/>
      </c>
      <c r="AB761" s="19">
        <f t="shared" si="8"/>
        <v>317</v>
      </c>
      <c r="AC761" s="19">
        <f t="shared" si="20"/>
        <v>79.25</v>
      </c>
      <c r="AD761" s="19">
        <f t="shared" si="21"/>
        <v>95.5</v>
      </c>
      <c r="AE761" s="19" t="str">
        <f t="shared" si="22"/>
        <v>Нет моды</v>
      </c>
      <c r="AF761" s="19">
        <f t="shared" si="23"/>
        <v>65</v>
      </c>
      <c r="AG761" s="19">
        <f t="shared" si="24"/>
        <v>95</v>
      </c>
      <c r="AH761" s="20" t="str">
        <f t="shared" si="14"/>
        <v>Город: 63%; Село: 37%</v>
      </c>
      <c r="AI761" s="24"/>
      <c r="AJ761" s="24"/>
      <c r="AK761" s="24"/>
      <c r="AL761" s="22">
        <f t="shared" si="25"/>
        <v>1</v>
      </c>
    </row>
    <row r="762" ht="12.75" customHeight="1">
      <c r="A762" s="13" t="s">
        <v>63</v>
      </c>
      <c r="B762" s="13" t="str">
        <f>IFERROR(__xludf.DUMMYFUNCTION("REGEXREPLACE(A762, ""\d"", """")"),"         Смоленская область")</f>
        <v>         Смоленская область</v>
      </c>
      <c r="C762" s="14" t="str">
        <f t="shared" si="15"/>
        <v>Смоленская область</v>
      </c>
      <c r="D762" s="3">
        <f t="shared" si="16"/>
        <v>2</v>
      </c>
      <c r="E762" s="15" t="s">
        <v>48</v>
      </c>
      <c r="F762" s="13" t="str">
        <f>IFERROR(__xludf.DUMMYFUNCTION("REGEXEXTRACT(E762, ""[А-Яа-я].*"")"),"Убийство")</f>
        <v>Убийство</v>
      </c>
      <c r="G762" s="16">
        <f t="shared" si="17"/>
        <v>2</v>
      </c>
      <c r="H762" s="13" t="s">
        <v>28</v>
      </c>
      <c r="I762" s="13" t="str">
        <f>IFERROR(__xludf.DUMMYFUNCTION("REGEXREPLACE(H762, "".*\s"", """")"),"человек")</f>
        <v>человек</v>
      </c>
      <c r="J762" s="13" t="s">
        <v>29</v>
      </c>
      <c r="K762" s="17" t="str">
        <f>IFERROR(__xludf.DUMMYFUNCTION("REGEXREPLACE(J762, ""^[\d\s]+"", """")"),"значение показателя за год")</f>
        <v>значение показателя за год</v>
      </c>
      <c r="L762" s="16">
        <f t="shared" si="18"/>
        <v>2</v>
      </c>
      <c r="M762" s="13" t="s">
        <v>30</v>
      </c>
      <c r="N762" s="13" t="str">
        <f>IFERROR(__xludf.DUMMYFUNCTION("REGEXEXTRACT(M762, "" (.+)$"")"),"все население")</f>
        <v>все население</v>
      </c>
      <c r="O762" s="18">
        <v>86.0</v>
      </c>
      <c r="P762" s="18">
        <v>88.0</v>
      </c>
      <c r="Q762" s="18">
        <v>81.0</v>
      </c>
      <c r="R762" s="18">
        <v>78.0</v>
      </c>
      <c r="S762" s="18">
        <v>57.0</v>
      </c>
      <c r="T762" s="18">
        <v>37.0</v>
      </c>
      <c r="U762" s="18">
        <v>43.0</v>
      </c>
      <c r="V762" s="18">
        <v>31.0</v>
      </c>
      <c r="W762" s="18">
        <v>28.0</v>
      </c>
      <c r="X762" s="18">
        <v>15.0</v>
      </c>
      <c r="Y762" s="18">
        <v>17.0</v>
      </c>
      <c r="Z762" s="19">
        <f t="shared" si="6"/>
        <v>561</v>
      </c>
      <c r="AA762" s="19" t="str">
        <f t="shared" si="19"/>
        <v/>
      </c>
      <c r="AB762" s="19" t="str">
        <f t="shared" si="8"/>
        <v/>
      </c>
      <c r="AC762" s="19">
        <f t="shared" si="20"/>
        <v>51</v>
      </c>
      <c r="AD762" s="19">
        <f t="shared" si="21"/>
        <v>65</v>
      </c>
      <c r="AE762" s="19" t="str">
        <f t="shared" si="22"/>
        <v>Нет моды</v>
      </c>
      <c r="AF762" s="19">
        <f t="shared" si="23"/>
        <v>15</v>
      </c>
      <c r="AG762" s="19">
        <f t="shared" si="24"/>
        <v>88</v>
      </c>
      <c r="AH762" s="20" t="str">
        <f t="shared" si="14"/>
        <v/>
      </c>
      <c r="AI762" s="21"/>
      <c r="AJ762" s="21"/>
      <c r="AK762" s="21"/>
      <c r="AL762" s="22">
        <f t="shared" si="25"/>
        <v>1</v>
      </c>
    </row>
    <row r="763" ht="12.75" customHeight="1">
      <c r="A763" s="13" t="s">
        <v>63</v>
      </c>
      <c r="B763" s="13" t="str">
        <f>IFERROR(__xludf.DUMMYFUNCTION("REGEXREPLACE(A763, ""\d"", """")"),"         Смоленская область")</f>
        <v>         Смоленская область</v>
      </c>
      <c r="C763" s="14" t="str">
        <f t="shared" si="15"/>
        <v>Смоленская область</v>
      </c>
      <c r="D763" s="3">
        <f t="shared" si="16"/>
        <v>2</v>
      </c>
      <c r="E763" s="15" t="s">
        <v>48</v>
      </c>
      <c r="F763" s="13" t="str">
        <f>IFERROR(__xludf.DUMMYFUNCTION("REGEXEXTRACT(E763, ""[А-Яа-я].*"")"),"Убийство")</f>
        <v>Убийство</v>
      </c>
      <c r="G763" s="16">
        <f t="shared" si="17"/>
        <v>2</v>
      </c>
      <c r="H763" s="13" t="s">
        <v>28</v>
      </c>
      <c r="I763" s="13" t="str">
        <f>IFERROR(__xludf.DUMMYFUNCTION("REGEXREPLACE(H763, "".*\s"", """")"),"человек")</f>
        <v>человек</v>
      </c>
      <c r="J763" s="13" t="s">
        <v>29</v>
      </c>
      <c r="K763" s="17" t="str">
        <f>IFERROR(__xludf.DUMMYFUNCTION("REGEXREPLACE(J763, ""^[\d\s]+"", """")"),"значение показателя за год")</f>
        <v>значение показателя за год</v>
      </c>
      <c r="L763" s="16">
        <f t="shared" si="18"/>
        <v>2</v>
      </c>
      <c r="M763" s="13" t="s">
        <v>31</v>
      </c>
      <c r="N763" s="13" t="str">
        <f>IFERROR(__xludf.DUMMYFUNCTION("REGEXEXTRACT(M763, "" (.+)$"")"),"городское население")</f>
        <v>городское население</v>
      </c>
      <c r="O763" s="18">
        <v>55.0</v>
      </c>
      <c r="P763" s="18">
        <v>57.0</v>
      </c>
      <c r="Q763" s="18">
        <v>53.0</v>
      </c>
      <c r="R763" s="18">
        <v>47.0</v>
      </c>
      <c r="S763" s="18">
        <v>39.0</v>
      </c>
      <c r="T763" s="18">
        <v>18.0</v>
      </c>
      <c r="U763" s="18">
        <v>27.0</v>
      </c>
      <c r="V763" s="18">
        <v>17.0</v>
      </c>
      <c r="W763" s="18">
        <v>23.0</v>
      </c>
      <c r="X763" s="18">
        <v>12.0</v>
      </c>
      <c r="Y763" s="18">
        <v>11.0</v>
      </c>
      <c r="Z763" s="19" t="str">
        <f t="shared" si="6"/>
        <v/>
      </c>
      <c r="AA763" s="19">
        <f t="shared" si="19"/>
        <v>359</v>
      </c>
      <c r="AB763" s="19" t="str">
        <f t="shared" si="8"/>
        <v/>
      </c>
      <c r="AC763" s="19">
        <f t="shared" si="20"/>
        <v>32.63636364</v>
      </c>
      <c r="AD763" s="19">
        <f t="shared" si="21"/>
        <v>38</v>
      </c>
      <c r="AE763" s="19" t="str">
        <f t="shared" si="22"/>
        <v>Нет моды</v>
      </c>
      <c r="AF763" s="19">
        <f t="shared" si="23"/>
        <v>11</v>
      </c>
      <c r="AG763" s="19">
        <f t="shared" si="24"/>
        <v>57</v>
      </c>
      <c r="AH763" s="20" t="str">
        <f t="shared" si="14"/>
        <v/>
      </c>
      <c r="AI763" s="21"/>
      <c r="AJ763" s="21"/>
      <c r="AK763" s="21"/>
      <c r="AL763" s="22">
        <f t="shared" si="25"/>
        <v>1</v>
      </c>
    </row>
    <row r="764" ht="12.75" customHeight="1">
      <c r="A764" s="13" t="s">
        <v>63</v>
      </c>
      <c r="B764" s="13" t="str">
        <f>IFERROR(__xludf.DUMMYFUNCTION("REGEXREPLACE(A764, ""\d"", """")"),"         Смоленская область")</f>
        <v>         Смоленская область</v>
      </c>
      <c r="C764" s="14" t="str">
        <f t="shared" si="15"/>
        <v>Смоленская область</v>
      </c>
      <c r="D764" s="3">
        <f t="shared" si="16"/>
        <v>2</v>
      </c>
      <c r="E764" s="15" t="s">
        <v>48</v>
      </c>
      <c r="F764" s="13" t="str">
        <f>IFERROR(__xludf.DUMMYFUNCTION("REGEXEXTRACT(E764, ""[А-Яа-я].*"")"),"Убийство")</f>
        <v>Убийство</v>
      </c>
      <c r="G764" s="16">
        <f t="shared" si="17"/>
        <v>2</v>
      </c>
      <c r="H764" s="13" t="s">
        <v>28</v>
      </c>
      <c r="I764" s="13" t="str">
        <f>IFERROR(__xludf.DUMMYFUNCTION("REGEXREPLACE(H764, "".*\s"", """")"),"человек")</f>
        <v>человек</v>
      </c>
      <c r="J764" s="13" t="s">
        <v>29</v>
      </c>
      <c r="K764" s="17" t="str">
        <f>IFERROR(__xludf.DUMMYFUNCTION("REGEXREPLACE(J764, ""^[\d\s]+"", """")"),"значение показателя за год")</f>
        <v>значение показателя за год</v>
      </c>
      <c r="L764" s="16">
        <f t="shared" si="18"/>
        <v>2</v>
      </c>
      <c r="M764" s="13" t="s">
        <v>32</v>
      </c>
      <c r="N764" s="13" t="str">
        <f>IFERROR(__xludf.DUMMYFUNCTION("REGEXEXTRACT(M764, "" (.+)$"")"),"сельское население")</f>
        <v>сельское население</v>
      </c>
      <c r="O764" s="18">
        <v>31.0</v>
      </c>
      <c r="P764" s="18">
        <v>31.0</v>
      </c>
      <c r="Q764" s="18">
        <v>28.0</v>
      </c>
      <c r="R764" s="18">
        <v>31.0</v>
      </c>
      <c r="S764" s="18">
        <v>18.0</v>
      </c>
      <c r="T764" s="18">
        <v>19.0</v>
      </c>
      <c r="U764" s="18">
        <v>16.0</v>
      </c>
      <c r="V764" s="18">
        <v>14.0</v>
      </c>
      <c r="W764" s="18">
        <v>5.0</v>
      </c>
      <c r="X764" s="18">
        <v>3.0</v>
      </c>
      <c r="Y764" s="18">
        <v>6.0</v>
      </c>
      <c r="Z764" s="19" t="str">
        <f t="shared" si="6"/>
        <v/>
      </c>
      <c r="AA764" s="19" t="str">
        <f t="shared" si="19"/>
        <v/>
      </c>
      <c r="AB764" s="19">
        <f t="shared" si="8"/>
        <v>202</v>
      </c>
      <c r="AC764" s="19">
        <f t="shared" si="20"/>
        <v>18.36363636</v>
      </c>
      <c r="AD764" s="19">
        <f t="shared" si="21"/>
        <v>21</v>
      </c>
      <c r="AE764" s="19" t="str">
        <f t="shared" si="22"/>
        <v>Нет моды</v>
      </c>
      <c r="AF764" s="19">
        <f t="shared" si="23"/>
        <v>3</v>
      </c>
      <c r="AG764" s="19">
        <f t="shared" si="24"/>
        <v>31</v>
      </c>
      <c r="AH764" s="20" t="str">
        <f t="shared" si="14"/>
        <v>Город: 64%; Село: 36%</v>
      </c>
      <c r="AI764" s="21"/>
      <c r="AJ764" s="21"/>
      <c r="AK764" s="21"/>
      <c r="AL764" s="22">
        <f t="shared" si="25"/>
        <v>1</v>
      </c>
    </row>
    <row r="765" ht="12.75" customHeight="1">
      <c r="A765" s="13" t="s">
        <v>63</v>
      </c>
      <c r="B765" s="13" t="str">
        <f>IFERROR(__xludf.DUMMYFUNCTION("REGEXREPLACE(A765, ""\d"", """")"),"         Смоленская область")</f>
        <v>         Смоленская область</v>
      </c>
      <c r="C765" s="14" t="str">
        <f t="shared" si="15"/>
        <v>Смоленская область</v>
      </c>
      <c r="D765" s="3">
        <f t="shared" si="16"/>
        <v>2</v>
      </c>
      <c r="E765" s="15" t="s">
        <v>49</v>
      </c>
      <c r="F765" s="13" t="str">
        <f>IFERROR(__xludf.DUMMYFUNCTION("REGEXEXTRACT(E765, ""[А-Яа-я].*"")"),"Цереброваскулярные болезни")</f>
        <v>Цереброваскулярные болезни</v>
      </c>
      <c r="G765" s="16">
        <f t="shared" si="17"/>
        <v>2</v>
      </c>
      <c r="H765" s="13" t="s">
        <v>28</v>
      </c>
      <c r="I765" s="13" t="str">
        <f>IFERROR(__xludf.DUMMYFUNCTION("REGEXREPLACE(H765, "".*\s"", """")"),"человек")</f>
        <v>человек</v>
      </c>
      <c r="J765" s="13" t="s">
        <v>29</v>
      </c>
      <c r="K765" s="17" t="str">
        <f>IFERROR(__xludf.DUMMYFUNCTION("REGEXREPLACE(J765, ""^[\d\s]+"", """")"),"значение показателя за год")</f>
        <v>значение показателя за год</v>
      </c>
      <c r="L765" s="16">
        <f t="shared" si="18"/>
        <v>2</v>
      </c>
      <c r="M765" s="13" t="s">
        <v>30</v>
      </c>
      <c r="N765" s="13" t="str">
        <f>IFERROR(__xludf.DUMMYFUNCTION("REGEXEXTRACT(M765, "" (.+)$"")"),"все население")</f>
        <v>все население</v>
      </c>
      <c r="O765" s="18">
        <v>1616.0</v>
      </c>
      <c r="P765" s="18">
        <v>1416.0</v>
      </c>
      <c r="Q765" s="18">
        <v>1496.0</v>
      </c>
      <c r="R765" s="18">
        <v>1469.0</v>
      </c>
      <c r="S765" s="18">
        <v>1347.0</v>
      </c>
      <c r="T765" s="18">
        <v>1417.0</v>
      </c>
      <c r="U765" s="18">
        <v>1484.0</v>
      </c>
      <c r="V765" s="18">
        <v>1495.0</v>
      </c>
      <c r="W765" s="18">
        <v>1402.0</v>
      </c>
      <c r="X765" s="18">
        <v>1344.0</v>
      </c>
      <c r="Y765" s="18">
        <v>1404.0</v>
      </c>
      <c r="Z765" s="19">
        <f t="shared" si="6"/>
        <v>15890</v>
      </c>
      <c r="AA765" s="19" t="str">
        <f t="shared" si="19"/>
        <v/>
      </c>
      <c r="AB765" s="19" t="str">
        <f t="shared" si="8"/>
        <v/>
      </c>
      <c r="AC765" s="19">
        <f t="shared" si="20"/>
        <v>1444.545455</v>
      </c>
      <c r="AD765" s="19">
        <f t="shared" si="21"/>
        <v>687.5</v>
      </c>
      <c r="AE765" s="19" t="str">
        <f t="shared" si="22"/>
        <v>Нет моды</v>
      </c>
      <c r="AF765" s="19">
        <f t="shared" si="23"/>
        <v>1344</v>
      </c>
      <c r="AG765" s="19">
        <f t="shared" si="24"/>
        <v>1616</v>
      </c>
      <c r="AH765" s="20" t="str">
        <f t="shared" si="14"/>
        <v/>
      </c>
      <c r="AI765" s="21"/>
      <c r="AJ765" s="21"/>
      <c r="AK765" s="21"/>
      <c r="AL765" s="22">
        <f t="shared" si="25"/>
        <v>1</v>
      </c>
    </row>
    <row r="766" ht="12.75" customHeight="1">
      <c r="A766" s="13" t="s">
        <v>63</v>
      </c>
      <c r="B766" s="13" t="str">
        <f>IFERROR(__xludf.DUMMYFUNCTION("REGEXREPLACE(A766, ""\d"", """")"),"         Смоленская область")</f>
        <v>         Смоленская область</v>
      </c>
      <c r="C766" s="14" t="str">
        <f t="shared" si="15"/>
        <v>Смоленская область</v>
      </c>
      <c r="D766" s="3">
        <f t="shared" si="16"/>
        <v>2</v>
      </c>
      <c r="E766" s="15" t="s">
        <v>49</v>
      </c>
      <c r="F766" s="13" t="str">
        <f>IFERROR(__xludf.DUMMYFUNCTION("REGEXEXTRACT(E766, ""[А-Яа-я].*"")"),"Цереброваскулярные болезни")</f>
        <v>Цереброваскулярные болезни</v>
      </c>
      <c r="G766" s="16">
        <f t="shared" si="17"/>
        <v>2</v>
      </c>
      <c r="H766" s="13" t="s">
        <v>28</v>
      </c>
      <c r="I766" s="13" t="str">
        <f>IFERROR(__xludf.DUMMYFUNCTION("REGEXREPLACE(H766, "".*\s"", """")"),"человек")</f>
        <v>человек</v>
      </c>
      <c r="J766" s="13" t="s">
        <v>29</v>
      </c>
      <c r="K766" s="17" t="str">
        <f>IFERROR(__xludf.DUMMYFUNCTION("REGEXREPLACE(J766, ""^[\d\s]+"", """")"),"значение показателя за год")</f>
        <v>значение показателя за год</v>
      </c>
      <c r="L766" s="16">
        <f t="shared" si="18"/>
        <v>2</v>
      </c>
      <c r="M766" s="13" t="s">
        <v>31</v>
      </c>
      <c r="N766" s="13" t="str">
        <f>IFERROR(__xludf.DUMMYFUNCTION("REGEXEXTRACT(M766, "" (.+)$"")"),"городское население")</f>
        <v>городское население</v>
      </c>
      <c r="O766" s="18">
        <v>1123.0</v>
      </c>
      <c r="P766" s="18">
        <v>987.0</v>
      </c>
      <c r="Q766" s="18">
        <v>1032.0</v>
      </c>
      <c r="R766" s="18">
        <v>1048.0</v>
      </c>
      <c r="S766" s="18">
        <v>916.0</v>
      </c>
      <c r="T766" s="18">
        <v>985.0</v>
      </c>
      <c r="U766" s="18">
        <v>1044.0</v>
      </c>
      <c r="V766" s="18">
        <v>1088.0</v>
      </c>
      <c r="W766" s="18">
        <v>1024.0</v>
      </c>
      <c r="X766" s="18">
        <v>933.0</v>
      </c>
      <c r="Y766" s="18">
        <v>1004.0</v>
      </c>
      <c r="Z766" s="19" t="str">
        <f t="shared" si="6"/>
        <v/>
      </c>
      <c r="AA766" s="19">
        <f t="shared" si="19"/>
        <v>11184</v>
      </c>
      <c r="AB766" s="19" t="str">
        <f t="shared" si="8"/>
        <v/>
      </c>
      <c r="AC766" s="19">
        <f t="shared" si="20"/>
        <v>1016.727273</v>
      </c>
      <c r="AD766" s="19">
        <f t="shared" si="21"/>
        <v>1233.5</v>
      </c>
      <c r="AE766" s="19" t="str">
        <f t="shared" si="22"/>
        <v>Нет моды</v>
      </c>
      <c r="AF766" s="19">
        <f t="shared" si="23"/>
        <v>916</v>
      </c>
      <c r="AG766" s="19">
        <f t="shared" si="24"/>
        <v>1123</v>
      </c>
      <c r="AH766" s="20" t="str">
        <f t="shared" si="14"/>
        <v/>
      </c>
      <c r="AI766" s="21"/>
      <c r="AJ766" s="21"/>
      <c r="AK766" s="21"/>
      <c r="AL766" s="22">
        <f t="shared" si="25"/>
        <v>1</v>
      </c>
    </row>
    <row r="767" ht="12.75" customHeight="1">
      <c r="A767" s="13" t="s">
        <v>63</v>
      </c>
      <c r="B767" s="13" t="str">
        <f>IFERROR(__xludf.DUMMYFUNCTION("REGEXREPLACE(A767, ""\d"", """")"),"         Смоленская область")</f>
        <v>         Смоленская область</v>
      </c>
      <c r="C767" s="14" t="str">
        <f t="shared" si="15"/>
        <v>Смоленская область</v>
      </c>
      <c r="D767" s="3">
        <f t="shared" si="16"/>
        <v>2</v>
      </c>
      <c r="E767" s="15" t="s">
        <v>49</v>
      </c>
      <c r="F767" s="13" t="str">
        <f>IFERROR(__xludf.DUMMYFUNCTION("REGEXEXTRACT(E767, ""[А-Яа-я].*"")"),"Цереброваскулярные болезни")</f>
        <v>Цереброваскулярные болезни</v>
      </c>
      <c r="G767" s="16">
        <f t="shared" si="17"/>
        <v>2</v>
      </c>
      <c r="H767" s="13" t="s">
        <v>28</v>
      </c>
      <c r="I767" s="13" t="str">
        <f>IFERROR(__xludf.DUMMYFUNCTION("REGEXREPLACE(H767, "".*\s"", """")"),"человек")</f>
        <v>человек</v>
      </c>
      <c r="J767" s="13" t="s">
        <v>29</v>
      </c>
      <c r="K767" s="17" t="str">
        <f>IFERROR(__xludf.DUMMYFUNCTION("REGEXREPLACE(J767, ""^[\d\s]+"", """")"),"значение показателя за год")</f>
        <v>значение показателя за год</v>
      </c>
      <c r="L767" s="16">
        <f t="shared" si="18"/>
        <v>2</v>
      </c>
      <c r="M767" s="13" t="s">
        <v>32</v>
      </c>
      <c r="N767" s="13" t="str">
        <f>IFERROR(__xludf.DUMMYFUNCTION("REGEXEXTRACT(M767, "" (.+)$"")"),"сельское население")</f>
        <v>сельское население</v>
      </c>
      <c r="O767" s="18">
        <v>493.0</v>
      </c>
      <c r="P767" s="18">
        <v>429.0</v>
      </c>
      <c r="Q767" s="18">
        <v>464.0</v>
      </c>
      <c r="R767" s="18">
        <v>421.0</v>
      </c>
      <c r="S767" s="18">
        <v>431.0</v>
      </c>
      <c r="T767" s="18">
        <v>432.0</v>
      </c>
      <c r="U767" s="18">
        <v>440.0</v>
      </c>
      <c r="V767" s="18">
        <v>407.0</v>
      </c>
      <c r="W767" s="18">
        <v>378.0</v>
      </c>
      <c r="X767" s="18">
        <v>411.0</v>
      </c>
      <c r="Y767" s="18">
        <v>400.0</v>
      </c>
      <c r="Z767" s="19" t="str">
        <f t="shared" si="6"/>
        <v/>
      </c>
      <c r="AA767" s="19" t="str">
        <f t="shared" si="19"/>
        <v/>
      </c>
      <c r="AB767" s="19">
        <f t="shared" si="8"/>
        <v>4706</v>
      </c>
      <c r="AC767" s="19">
        <f t="shared" si="20"/>
        <v>427.8181818</v>
      </c>
      <c r="AD767" s="19">
        <f t="shared" si="21"/>
        <v>704.5</v>
      </c>
      <c r="AE767" s="19" t="str">
        <f t="shared" si="22"/>
        <v>Нет моды</v>
      </c>
      <c r="AF767" s="19">
        <f t="shared" si="23"/>
        <v>378</v>
      </c>
      <c r="AG767" s="19">
        <f t="shared" si="24"/>
        <v>493</v>
      </c>
      <c r="AH767" s="20" t="str">
        <f t="shared" si="14"/>
        <v>Город: 70%; Село: 30%</v>
      </c>
      <c r="AI767" s="21"/>
      <c r="AJ767" s="21"/>
      <c r="AK767" s="21"/>
      <c r="AL767" s="22">
        <f t="shared" si="25"/>
        <v>1</v>
      </c>
    </row>
    <row r="768" ht="12.75" customHeight="1">
      <c r="A768" s="13" t="s">
        <v>64</v>
      </c>
      <c r="B768" s="13" t="str">
        <f>IFERROR(__xludf.DUMMYFUNCTION("REGEXREPLACE(A768, ""\d"", """")"),"         Тамбовская область")</f>
        <v>         Тамбовская область</v>
      </c>
      <c r="C768" s="14" t="str">
        <f t="shared" si="15"/>
        <v>Тамбовская область</v>
      </c>
      <c r="D768" s="3">
        <f t="shared" si="16"/>
        <v>2</v>
      </c>
      <c r="E768" s="15" t="s">
        <v>27</v>
      </c>
      <c r="F768" s="13" t="str">
        <f>IFERROR(__xludf.DUMMYFUNCTION("REGEXEXTRACT(E768, ""[А-Яа-я].*"")"),"Болезни органов дыхания")</f>
        <v>Болезни органов дыхания</v>
      </c>
      <c r="G768" s="16">
        <f t="shared" si="17"/>
        <v>2</v>
      </c>
      <c r="H768" s="13" t="s">
        <v>28</v>
      </c>
      <c r="I768" s="13" t="str">
        <f>IFERROR(__xludf.DUMMYFUNCTION("REGEXREPLACE(H768, "".*\s"", """")"),"человек")</f>
        <v>человек</v>
      </c>
      <c r="J768" s="13" t="s">
        <v>29</v>
      </c>
      <c r="K768" s="17" t="str">
        <f>IFERROR(__xludf.DUMMYFUNCTION("REGEXREPLACE(J768, ""^[\d\s]+"", """")"),"значение показателя за год")</f>
        <v>значение показателя за год</v>
      </c>
      <c r="L768" s="16">
        <f t="shared" si="18"/>
        <v>2</v>
      </c>
      <c r="M768" s="13" t="s">
        <v>30</v>
      </c>
      <c r="N768" s="13" t="str">
        <f>IFERROR(__xludf.DUMMYFUNCTION("REGEXEXTRACT(M768, "" (.+)$"")"),"все население")</f>
        <v>все население</v>
      </c>
      <c r="O768" s="18">
        <v>861.0</v>
      </c>
      <c r="P768" s="18">
        <v>897.0</v>
      </c>
      <c r="Q768" s="18">
        <v>758.0</v>
      </c>
      <c r="R768" s="18">
        <v>665.0</v>
      </c>
      <c r="S768" s="18">
        <v>592.0</v>
      </c>
      <c r="T768" s="18">
        <v>565.0</v>
      </c>
      <c r="U768" s="18">
        <v>454.0</v>
      </c>
      <c r="V768" s="18">
        <v>544.0</v>
      </c>
      <c r="W768" s="18">
        <v>601.0</v>
      </c>
      <c r="X768" s="18">
        <v>619.0</v>
      </c>
      <c r="Y768" s="18">
        <v>504.0</v>
      </c>
      <c r="Z768" s="19">
        <f t="shared" si="6"/>
        <v>7060</v>
      </c>
      <c r="AA768" s="19" t="str">
        <f t="shared" si="19"/>
        <v/>
      </c>
      <c r="AB768" s="19" t="str">
        <f t="shared" si="8"/>
        <v/>
      </c>
      <c r="AC768" s="19">
        <f t="shared" si="20"/>
        <v>641.8181818</v>
      </c>
      <c r="AD768" s="19">
        <f t="shared" si="21"/>
        <v>478.5</v>
      </c>
      <c r="AE768" s="19" t="str">
        <f t="shared" si="22"/>
        <v>Нет моды</v>
      </c>
      <c r="AF768" s="19">
        <f t="shared" si="23"/>
        <v>454</v>
      </c>
      <c r="AG768" s="19">
        <f t="shared" si="24"/>
        <v>897</v>
      </c>
      <c r="AH768" s="20" t="str">
        <f t="shared" si="14"/>
        <v/>
      </c>
      <c r="AI768" s="21"/>
      <c r="AJ768" s="21"/>
      <c r="AK768" s="21"/>
      <c r="AL768" s="22">
        <f t="shared" si="25"/>
        <v>1</v>
      </c>
    </row>
    <row r="769" ht="12.75" customHeight="1">
      <c r="A769" s="13" t="s">
        <v>64</v>
      </c>
      <c r="B769" s="13" t="str">
        <f>IFERROR(__xludf.DUMMYFUNCTION("REGEXREPLACE(A769, ""\d"", """")"),"         Тамбовская область")</f>
        <v>         Тамбовская область</v>
      </c>
      <c r="C769" s="14" t="str">
        <f t="shared" si="15"/>
        <v>Тамбовская область</v>
      </c>
      <c r="D769" s="3">
        <f t="shared" si="16"/>
        <v>2</v>
      </c>
      <c r="E769" s="15" t="s">
        <v>27</v>
      </c>
      <c r="F769" s="13" t="str">
        <f>IFERROR(__xludf.DUMMYFUNCTION("REGEXEXTRACT(E769, ""[А-Яа-я].*"")"),"Болезни органов дыхания")</f>
        <v>Болезни органов дыхания</v>
      </c>
      <c r="G769" s="16">
        <f t="shared" si="17"/>
        <v>2</v>
      </c>
      <c r="H769" s="13" t="s">
        <v>28</v>
      </c>
      <c r="I769" s="13" t="str">
        <f>IFERROR(__xludf.DUMMYFUNCTION("REGEXREPLACE(H769, "".*\s"", """")"),"человек")</f>
        <v>человек</v>
      </c>
      <c r="J769" s="13" t="s">
        <v>29</v>
      </c>
      <c r="K769" s="17" t="str">
        <f>IFERROR(__xludf.DUMMYFUNCTION("REGEXREPLACE(J769, ""^[\d\s]+"", """")"),"значение показателя за год")</f>
        <v>значение показателя за год</v>
      </c>
      <c r="L769" s="16">
        <f t="shared" si="18"/>
        <v>2</v>
      </c>
      <c r="M769" s="13" t="s">
        <v>31</v>
      </c>
      <c r="N769" s="13" t="str">
        <f>IFERROR(__xludf.DUMMYFUNCTION("REGEXEXTRACT(M769, "" (.+)$"")"),"городское население")</f>
        <v>городское население</v>
      </c>
      <c r="O769" s="18">
        <v>408.0</v>
      </c>
      <c r="P769" s="18">
        <v>410.0</v>
      </c>
      <c r="Q769" s="18">
        <v>360.0</v>
      </c>
      <c r="R769" s="18">
        <v>313.0</v>
      </c>
      <c r="S769" s="18">
        <v>276.0</v>
      </c>
      <c r="T769" s="18">
        <v>254.0</v>
      </c>
      <c r="U769" s="18">
        <v>234.0</v>
      </c>
      <c r="V769" s="18">
        <v>290.0</v>
      </c>
      <c r="W769" s="18">
        <v>309.0</v>
      </c>
      <c r="X769" s="18">
        <v>353.0</v>
      </c>
      <c r="Y769" s="18">
        <v>258.0</v>
      </c>
      <c r="Z769" s="19" t="str">
        <f t="shared" si="6"/>
        <v/>
      </c>
      <c r="AA769" s="19">
        <f t="shared" si="19"/>
        <v>3465</v>
      </c>
      <c r="AB769" s="19" t="str">
        <f t="shared" si="8"/>
        <v/>
      </c>
      <c r="AC769" s="19">
        <f t="shared" si="20"/>
        <v>315</v>
      </c>
      <c r="AD769" s="19">
        <f t="shared" si="21"/>
        <v>432</v>
      </c>
      <c r="AE769" s="19" t="str">
        <f t="shared" si="22"/>
        <v>Нет моды</v>
      </c>
      <c r="AF769" s="19">
        <f t="shared" si="23"/>
        <v>234</v>
      </c>
      <c r="AG769" s="19">
        <f t="shared" si="24"/>
        <v>410</v>
      </c>
      <c r="AH769" s="20" t="str">
        <f t="shared" si="14"/>
        <v/>
      </c>
      <c r="AI769" s="21"/>
      <c r="AJ769" s="21"/>
      <c r="AK769" s="21"/>
      <c r="AL769" s="22">
        <f t="shared" si="25"/>
        <v>1</v>
      </c>
    </row>
    <row r="770" ht="12.75" customHeight="1">
      <c r="A770" s="13" t="s">
        <v>64</v>
      </c>
      <c r="B770" s="13" t="str">
        <f>IFERROR(__xludf.DUMMYFUNCTION("REGEXREPLACE(A770, ""\d"", """")"),"         Тамбовская область")</f>
        <v>         Тамбовская область</v>
      </c>
      <c r="C770" s="14" t="str">
        <f t="shared" si="15"/>
        <v>Тамбовская область</v>
      </c>
      <c r="D770" s="3">
        <f t="shared" si="16"/>
        <v>2</v>
      </c>
      <c r="E770" s="15" t="s">
        <v>27</v>
      </c>
      <c r="F770" s="13" t="str">
        <f>IFERROR(__xludf.DUMMYFUNCTION("REGEXEXTRACT(E770, ""[А-Яа-я].*"")"),"Болезни органов дыхания")</f>
        <v>Болезни органов дыхания</v>
      </c>
      <c r="G770" s="16">
        <f t="shared" si="17"/>
        <v>2</v>
      </c>
      <c r="H770" s="13" t="s">
        <v>28</v>
      </c>
      <c r="I770" s="13" t="str">
        <f>IFERROR(__xludf.DUMMYFUNCTION("REGEXREPLACE(H770, "".*\s"", """")"),"человек")</f>
        <v>человек</v>
      </c>
      <c r="J770" s="13" t="s">
        <v>29</v>
      </c>
      <c r="K770" s="17" t="str">
        <f>IFERROR(__xludf.DUMMYFUNCTION("REGEXREPLACE(J770, ""^[\d\s]+"", """")"),"значение показателя за год")</f>
        <v>значение показателя за год</v>
      </c>
      <c r="L770" s="16">
        <f t="shared" si="18"/>
        <v>2</v>
      </c>
      <c r="M770" s="13" t="s">
        <v>32</v>
      </c>
      <c r="N770" s="13" t="str">
        <f>IFERROR(__xludf.DUMMYFUNCTION("REGEXEXTRACT(M770, "" (.+)$"")"),"сельское население")</f>
        <v>сельское население</v>
      </c>
      <c r="O770" s="18">
        <v>453.0</v>
      </c>
      <c r="P770" s="18">
        <v>487.0</v>
      </c>
      <c r="Q770" s="18">
        <v>398.0</v>
      </c>
      <c r="R770" s="18">
        <v>352.0</v>
      </c>
      <c r="S770" s="18">
        <v>316.0</v>
      </c>
      <c r="T770" s="18">
        <v>311.0</v>
      </c>
      <c r="U770" s="18">
        <v>220.0</v>
      </c>
      <c r="V770" s="18">
        <v>254.0</v>
      </c>
      <c r="W770" s="18">
        <v>292.0</v>
      </c>
      <c r="X770" s="18">
        <v>266.0</v>
      </c>
      <c r="Y770" s="18">
        <v>246.0</v>
      </c>
      <c r="Z770" s="19" t="str">
        <f t="shared" si="6"/>
        <v/>
      </c>
      <c r="AA770" s="19" t="str">
        <f t="shared" si="19"/>
        <v/>
      </c>
      <c r="AB770" s="19">
        <f t="shared" si="8"/>
        <v>3595</v>
      </c>
      <c r="AC770" s="19">
        <f t="shared" si="20"/>
        <v>326.8181818</v>
      </c>
      <c r="AD770" s="19">
        <f t="shared" si="21"/>
        <v>310</v>
      </c>
      <c r="AE770" s="19" t="str">
        <f t="shared" si="22"/>
        <v>Нет моды</v>
      </c>
      <c r="AF770" s="19">
        <f t="shared" si="23"/>
        <v>220</v>
      </c>
      <c r="AG770" s="19">
        <f t="shared" si="24"/>
        <v>487</v>
      </c>
      <c r="AH770" s="20" t="str">
        <f t="shared" si="14"/>
        <v>Город: 49%; Село: 51%</v>
      </c>
      <c r="AI770" s="21"/>
      <c r="AJ770" s="21"/>
      <c r="AK770" s="21"/>
      <c r="AL770" s="22">
        <f t="shared" si="25"/>
        <v>1</v>
      </c>
    </row>
    <row r="771" ht="12.75" customHeight="1">
      <c r="A771" s="13" t="s">
        <v>64</v>
      </c>
      <c r="B771" s="13" t="str">
        <f>IFERROR(__xludf.DUMMYFUNCTION("REGEXREPLACE(A771, ""\d"", """")"),"         Тамбовская область")</f>
        <v>         Тамбовская область</v>
      </c>
      <c r="C771" s="14" t="str">
        <f t="shared" si="15"/>
        <v>Тамбовская область</v>
      </c>
      <c r="D771" s="3">
        <f t="shared" si="16"/>
        <v>2</v>
      </c>
      <c r="E771" s="15" t="s">
        <v>33</v>
      </c>
      <c r="F771" s="13" t="str">
        <f>IFERROR(__xludf.DUMMYFUNCTION("REGEXEXTRACT(E771, ""[А-Яа-я].*"")"),"Болезни органов пищеварения")</f>
        <v>Болезни органов пищеварения</v>
      </c>
      <c r="G771" s="16">
        <f t="shared" si="17"/>
        <v>2</v>
      </c>
      <c r="H771" s="13" t="s">
        <v>28</v>
      </c>
      <c r="I771" s="13" t="str">
        <f>IFERROR(__xludf.DUMMYFUNCTION("REGEXREPLACE(H771, "".*\s"", """")"),"человек")</f>
        <v>человек</v>
      </c>
      <c r="J771" s="13" t="s">
        <v>29</v>
      </c>
      <c r="K771" s="17" t="str">
        <f>IFERROR(__xludf.DUMMYFUNCTION("REGEXREPLACE(J771, ""^[\d\s]+"", """")"),"значение показателя за год")</f>
        <v>значение показателя за год</v>
      </c>
      <c r="L771" s="16">
        <f t="shared" si="18"/>
        <v>2</v>
      </c>
      <c r="M771" s="13" t="s">
        <v>30</v>
      </c>
      <c r="N771" s="13" t="str">
        <f>IFERROR(__xludf.DUMMYFUNCTION("REGEXEXTRACT(M771, "" (.+)$"")"),"все население")</f>
        <v>все население</v>
      </c>
      <c r="O771" s="18">
        <v>731.0</v>
      </c>
      <c r="P771" s="18">
        <v>826.0</v>
      </c>
      <c r="Q771" s="18">
        <v>800.0</v>
      </c>
      <c r="R771" s="18">
        <v>728.0</v>
      </c>
      <c r="S771" s="18">
        <v>702.0</v>
      </c>
      <c r="T771" s="18">
        <v>667.0</v>
      </c>
      <c r="U771" s="18">
        <v>653.0</v>
      </c>
      <c r="V771" s="18">
        <v>658.0</v>
      </c>
      <c r="W771" s="18">
        <v>702.0</v>
      </c>
      <c r="X771" s="18">
        <v>675.0</v>
      </c>
      <c r="Y771" s="18">
        <v>678.0</v>
      </c>
      <c r="Z771" s="19">
        <f t="shared" si="6"/>
        <v>7820</v>
      </c>
      <c r="AA771" s="19" t="str">
        <f t="shared" si="19"/>
        <v/>
      </c>
      <c r="AB771" s="19" t="str">
        <f t="shared" si="8"/>
        <v/>
      </c>
      <c r="AC771" s="19">
        <f t="shared" si="20"/>
        <v>710.9090909</v>
      </c>
      <c r="AD771" s="19">
        <f t="shared" si="21"/>
        <v>570</v>
      </c>
      <c r="AE771" s="19" t="str">
        <f t="shared" si="22"/>
        <v>Нет моды</v>
      </c>
      <c r="AF771" s="19">
        <f t="shared" si="23"/>
        <v>653</v>
      </c>
      <c r="AG771" s="19">
        <f t="shared" si="24"/>
        <v>826</v>
      </c>
      <c r="AH771" s="20" t="str">
        <f t="shared" si="14"/>
        <v/>
      </c>
      <c r="AI771" s="21"/>
      <c r="AJ771" s="21"/>
      <c r="AK771" s="21"/>
      <c r="AL771" s="22">
        <f t="shared" si="25"/>
        <v>1</v>
      </c>
    </row>
    <row r="772" ht="12.75" customHeight="1">
      <c r="A772" s="13" t="s">
        <v>64</v>
      </c>
      <c r="B772" s="13" t="str">
        <f>IFERROR(__xludf.DUMMYFUNCTION("REGEXREPLACE(A772, ""\d"", """")"),"         Тамбовская область")</f>
        <v>         Тамбовская область</v>
      </c>
      <c r="C772" s="14" t="str">
        <f t="shared" si="15"/>
        <v>Тамбовская область</v>
      </c>
      <c r="D772" s="3">
        <f t="shared" si="16"/>
        <v>2</v>
      </c>
      <c r="E772" s="15" t="s">
        <v>33</v>
      </c>
      <c r="F772" s="13" t="str">
        <f>IFERROR(__xludf.DUMMYFUNCTION("REGEXEXTRACT(E772, ""[А-Яа-я].*"")"),"Болезни органов пищеварения")</f>
        <v>Болезни органов пищеварения</v>
      </c>
      <c r="G772" s="16">
        <f t="shared" si="17"/>
        <v>2</v>
      </c>
      <c r="H772" s="13" t="s">
        <v>28</v>
      </c>
      <c r="I772" s="13" t="str">
        <f>IFERROR(__xludf.DUMMYFUNCTION("REGEXREPLACE(H772, "".*\s"", """")"),"человек")</f>
        <v>человек</v>
      </c>
      <c r="J772" s="13" t="s">
        <v>29</v>
      </c>
      <c r="K772" s="17" t="str">
        <f>IFERROR(__xludf.DUMMYFUNCTION("REGEXREPLACE(J772, ""^[\d\s]+"", """")"),"значение показателя за год")</f>
        <v>значение показателя за год</v>
      </c>
      <c r="L772" s="16">
        <f t="shared" si="18"/>
        <v>2</v>
      </c>
      <c r="M772" s="13" t="s">
        <v>31</v>
      </c>
      <c r="N772" s="13" t="str">
        <f>IFERROR(__xludf.DUMMYFUNCTION("REGEXEXTRACT(M772, "" (.+)$"")"),"городское население")</f>
        <v>городское население</v>
      </c>
      <c r="O772" s="18">
        <v>418.0</v>
      </c>
      <c r="P772" s="18">
        <v>467.0</v>
      </c>
      <c r="Q772" s="18">
        <v>453.0</v>
      </c>
      <c r="R772" s="18">
        <v>446.0</v>
      </c>
      <c r="S772" s="18">
        <v>428.0</v>
      </c>
      <c r="T772" s="18">
        <v>393.0</v>
      </c>
      <c r="U772" s="18">
        <v>426.0</v>
      </c>
      <c r="V772" s="18">
        <v>418.0</v>
      </c>
      <c r="W772" s="18">
        <v>450.0</v>
      </c>
      <c r="X772" s="18">
        <v>392.0</v>
      </c>
      <c r="Y772" s="18">
        <v>425.0</v>
      </c>
      <c r="Z772" s="19" t="str">
        <f t="shared" si="6"/>
        <v/>
      </c>
      <c r="AA772" s="19">
        <f t="shared" si="19"/>
        <v>4716</v>
      </c>
      <c r="AB772" s="19" t="str">
        <f t="shared" si="8"/>
        <v/>
      </c>
      <c r="AC772" s="19">
        <f t="shared" si="20"/>
        <v>428.7272727</v>
      </c>
      <c r="AD772" s="19">
        <f t="shared" si="21"/>
        <v>560</v>
      </c>
      <c r="AE772" s="19" t="str">
        <f t="shared" si="22"/>
        <v>Нет моды</v>
      </c>
      <c r="AF772" s="19">
        <f t="shared" si="23"/>
        <v>392</v>
      </c>
      <c r="AG772" s="19">
        <f t="shared" si="24"/>
        <v>467</v>
      </c>
      <c r="AH772" s="20" t="str">
        <f t="shared" si="14"/>
        <v/>
      </c>
      <c r="AI772" s="21"/>
      <c r="AJ772" s="21"/>
      <c r="AK772" s="21"/>
      <c r="AL772" s="22">
        <f t="shared" si="25"/>
        <v>1</v>
      </c>
    </row>
    <row r="773" ht="12.75" customHeight="1">
      <c r="A773" s="13" t="s">
        <v>64</v>
      </c>
      <c r="B773" s="13" t="str">
        <f>IFERROR(__xludf.DUMMYFUNCTION("REGEXREPLACE(A773, ""\d"", """")"),"         Тамбовская область")</f>
        <v>         Тамбовская область</v>
      </c>
      <c r="C773" s="14" t="str">
        <f t="shared" si="15"/>
        <v>Тамбовская область</v>
      </c>
      <c r="D773" s="3">
        <f t="shared" si="16"/>
        <v>2</v>
      </c>
      <c r="E773" s="15" t="s">
        <v>33</v>
      </c>
      <c r="F773" s="13" t="str">
        <f>IFERROR(__xludf.DUMMYFUNCTION("REGEXEXTRACT(E773, ""[А-Яа-я].*"")"),"Болезни органов пищеварения")</f>
        <v>Болезни органов пищеварения</v>
      </c>
      <c r="G773" s="16">
        <f t="shared" si="17"/>
        <v>2</v>
      </c>
      <c r="H773" s="13" t="s">
        <v>28</v>
      </c>
      <c r="I773" s="13" t="str">
        <f>IFERROR(__xludf.DUMMYFUNCTION("REGEXREPLACE(H773, "".*\s"", """")"),"человек")</f>
        <v>человек</v>
      </c>
      <c r="J773" s="13" t="s">
        <v>29</v>
      </c>
      <c r="K773" s="17" t="str">
        <f>IFERROR(__xludf.DUMMYFUNCTION("REGEXREPLACE(J773, ""^[\d\s]+"", """")"),"значение показателя за год")</f>
        <v>значение показателя за год</v>
      </c>
      <c r="L773" s="16">
        <f t="shared" si="18"/>
        <v>2</v>
      </c>
      <c r="M773" s="13" t="s">
        <v>32</v>
      </c>
      <c r="N773" s="13" t="str">
        <f>IFERROR(__xludf.DUMMYFUNCTION("REGEXEXTRACT(M773, "" (.+)$"")"),"сельское население")</f>
        <v>сельское население</v>
      </c>
      <c r="O773" s="18">
        <v>313.0</v>
      </c>
      <c r="P773" s="18">
        <v>359.0</v>
      </c>
      <c r="Q773" s="18">
        <v>347.0</v>
      </c>
      <c r="R773" s="18">
        <v>282.0</v>
      </c>
      <c r="S773" s="18">
        <v>274.0</v>
      </c>
      <c r="T773" s="18">
        <v>274.0</v>
      </c>
      <c r="U773" s="18">
        <v>227.0</v>
      </c>
      <c r="V773" s="18">
        <v>240.0</v>
      </c>
      <c r="W773" s="18">
        <v>252.0</v>
      </c>
      <c r="X773" s="18">
        <v>283.0</v>
      </c>
      <c r="Y773" s="18">
        <v>253.0</v>
      </c>
      <c r="Z773" s="19" t="str">
        <f t="shared" si="6"/>
        <v/>
      </c>
      <c r="AA773" s="19" t="str">
        <f t="shared" si="19"/>
        <v/>
      </c>
      <c r="AB773" s="19">
        <f t="shared" si="8"/>
        <v>3104</v>
      </c>
      <c r="AC773" s="19">
        <f t="shared" si="20"/>
        <v>282.1818182</v>
      </c>
      <c r="AD773" s="19">
        <f t="shared" si="21"/>
        <v>375.5</v>
      </c>
      <c r="AE773" s="19" t="str">
        <f t="shared" si="22"/>
        <v>Нет моды</v>
      </c>
      <c r="AF773" s="19">
        <f t="shared" si="23"/>
        <v>227</v>
      </c>
      <c r="AG773" s="19">
        <f t="shared" si="24"/>
        <v>359</v>
      </c>
      <c r="AH773" s="20" t="str">
        <f t="shared" si="14"/>
        <v>Город: 60%; Село: 40%</v>
      </c>
      <c r="AI773" s="21"/>
      <c r="AJ773" s="21"/>
      <c r="AK773" s="21"/>
      <c r="AL773" s="22">
        <f t="shared" si="25"/>
        <v>1</v>
      </c>
    </row>
    <row r="774" ht="12.75" customHeight="1">
      <c r="A774" s="13" t="s">
        <v>64</v>
      </c>
      <c r="B774" s="13" t="str">
        <f>IFERROR(__xludf.DUMMYFUNCTION("REGEXREPLACE(A774, ""\d"", """")"),"         Тамбовская область")</f>
        <v>         Тамбовская область</v>
      </c>
      <c r="C774" s="14" t="str">
        <f t="shared" si="15"/>
        <v>Тамбовская область</v>
      </c>
      <c r="D774" s="3">
        <f t="shared" si="16"/>
        <v>2</v>
      </c>
      <c r="E774" s="15" t="s">
        <v>34</v>
      </c>
      <c r="F774" s="13" t="str">
        <f>IFERROR(__xludf.DUMMYFUNCTION("REGEXEXTRACT(E774, ""[А-Яа-я].*"")"),"Болезни системы кровообращения")</f>
        <v>Болезни системы кровообращения</v>
      </c>
      <c r="G774" s="16">
        <f t="shared" si="17"/>
        <v>2</v>
      </c>
      <c r="H774" s="13" t="s">
        <v>28</v>
      </c>
      <c r="I774" s="13" t="str">
        <f>IFERROR(__xludf.DUMMYFUNCTION("REGEXREPLACE(H774, "".*\s"", """")"),"человек")</f>
        <v>человек</v>
      </c>
      <c r="J774" s="13" t="s">
        <v>29</v>
      </c>
      <c r="K774" s="17" t="str">
        <f>IFERROR(__xludf.DUMMYFUNCTION("REGEXREPLACE(J774, ""^[\d\s]+"", """")"),"значение показателя за год")</f>
        <v>значение показателя за год</v>
      </c>
      <c r="L774" s="16">
        <f t="shared" si="18"/>
        <v>2</v>
      </c>
      <c r="M774" s="13" t="s">
        <v>30</v>
      </c>
      <c r="N774" s="13" t="str">
        <f>IFERROR(__xludf.DUMMYFUNCTION("REGEXEXTRACT(M774, "" (.+)$"")"),"все население")</f>
        <v>все население</v>
      </c>
      <c r="O774" s="18">
        <v>7278.0</v>
      </c>
      <c r="P774" s="18">
        <v>7503.0</v>
      </c>
      <c r="Q774" s="18">
        <v>7070.0</v>
      </c>
      <c r="R774" s="18">
        <v>6825.0</v>
      </c>
      <c r="S774" s="18">
        <v>6283.0</v>
      </c>
      <c r="T774" s="18">
        <v>6287.0</v>
      </c>
      <c r="U774" s="18">
        <v>6022.0</v>
      </c>
      <c r="V774" s="18">
        <v>6862.0</v>
      </c>
      <c r="W774" s="18">
        <v>7010.0</v>
      </c>
      <c r="X774" s="18">
        <v>6436.0</v>
      </c>
      <c r="Y774" s="18">
        <v>6658.0</v>
      </c>
      <c r="Z774" s="19">
        <f t="shared" si="6"/>
        <v>74234</v>
      </c>
      <c r="AA774" s="19" t="str">
        <f t="shared" si="19"/>
        <v/>
      </c>
      <c r="AB774" s="19" t="str">
        <f t="shared" si="8"/>
        <v/>
      </c>
      <c r="AC774" s="19">
        <f t="shared" si="20"/>
        <v>6748.545455</v>
      </c>
      <c r="AD774" s="19">
        <f t="shared" si="21"/>
        <v>3190.5</v>
      </c>
      <c r="AE774" s="19" t="str">
        <f t="shared" si="22"/>
        <v>Нет моды</v>
      </c>
      <c r="AF774" s="19">
        <f t="shared" si="23"/>
        <v>6022</v>
      </c>
      <c r="AG774" s="19">
        <f t="shared" si="24"/>
        <v>7503</v>
      </c>
      <c r="AH774" s="20" t="str">
        <f t="shared" si="14"/>
        <v/>
      </c>
      <c r="AI774" s="21"/>
      <c r="AJ774" s="21"/>
      <c r="AK774" s="21"/>
      <c r="AL774" s="22">
        <f t="shared" si="25"/>
        <v>1</v>
      </c>
    </row>
    <row r="775" ht="12.75" customHeight="1">
      <c r="A775" s="13" t="s">
        <v>64</v>
      </c>
      <c r="B775" s="13" t="str">
        <f>IFERROR(__xludf.DUMMYFUNCTION("REGEXREPLACE(A775, ""\d"", """")"),"         Тамбовская область")</f>
        <v>         Тамбовская область</v>
      </c>
      <c r="C775" s="14" t="str">
        <f t="shared" si="15"/>
        <v>Тамбовская область</v>
      </c>
      <c r="D775" s="3">
        <f t="shared" si="16"/>
        <v>2</v>
      </c>
      <c r="E775" s="15" t="s">
        <v>34</v>
      </c>
      <c r="F775" s="13" t="str">
        <f>IFERROR(__xludf.DUMMYFUNCTION("REGEXEXTRACT(E775, ""[А-Яа-я].*"")"),"Болезни системы кровообращения")</f>
        <v>Болезни системы кровообращения</v>
      </c>
      <c r="G775" s="16">
        <f t="shared" si="17"/>
        <v>2</v>
      </c>
      <c r="H775" s="13" t="s">
        <v>28</v>
      </c>
      <c r="I775" s="13" t="str">
        <f>IFERROR(__xludf.DUMMYFUNCTION("REGEXREPLACE(H775, "".*\s"", """")"),"человек")</f>
        <v>человек</v>
      </c>
      <c r="J775" s="13" t="s">
        <v>29</v>
      </c>
      <c r="K775" s="17" t="str">
        <f>IFERROR(__xludf.DUMMYFUNCTION("REGEXREPLACE(J775, ""^[\d\s]+"", """")"),"значение показателя за год")</f>
        <v>значение показателя за год</v>
      </c>
      <c r="L775" s="16">
        <f t="shared" si="18"/>
        <v>2</v>
      </c>
      <c r="M775" s="13" t="s">
        <v>31</v>
      </c>
      <c r="N775" s="13" t="str">
        <f>IFERROR(__xludf.DUMMYFUNCTION("REGEXEXTRACT(M775, "" (.+)$"")"),"городское население")</f>
        <v>городское население</v>
      </c>
      <c r="O775" s="18">
        <v>4081.0</v>
      </c>
      <c r="P775" s="18">
        <v>4219.0</v>
      </c>
      <c r="Q775" s="18">
        <v>4136.0</v>
      </c>
      <c r="R775" s="18">
        <v>3939.0</v>
      </c>
      <c r="S775" s="18">
        <v>3637.0</v>
      </c>
      <c r="T775" s="18">
        <v>3710.0</v>
      </c>
      <c r="U775" s="18">
        <v>3705.0</v>
      </c>
      <c r="V775" s="18">
        <v>4191.0</v>
      </c>
      <c r="W775" s="18">
        <v>4261.0</v>
      </c>
      <c r="X775" s="18">
        <v>3879.0</v>
      </c>
      <c r="Y775" s="18">
        <v>3948.0</v>
      </c>
      <c r="Z775" s="19" t="str">
        <f t="shared" si="6"/>
        <v/>
      </c>
      <c r="AA775" s="19">
        <f t="shared" si="19"/>
        <v>43706</v>
      </c>
      <c r="AB775" s="19" t="str">
        <f t="shared" si="8"/>
        <v/>
      </c>
      <c r="AC775" s="19">
        <f t="shared" si="20"/>
        <v>3973.272727</v>
      </c>
      <c r="AD775" s="19">
        <f t="shared" si="21"/>
        <v>5141.5</v>
      </c>
      <c r="AE775" s="19" t="str">
        <f t="shared" si="22"/>
        <v>Нет моды</v>
      </c>
      <c r="AF775" s="19">
        <f t="shared" si="23"/>
        <v>3637</v>
      </c>
      <c r="AG775" s="19">
        <f t="shared" si="24"/>
        <v>4261</v>
      </c>
      <c r="AH775" s="20" t="str">
        <f t="shared" si="14"/>
        <v/>
      </c>
      <c r="AI775" s="21"/>
      <c r="AJ775" s="21"/>
      <c r="AK775" s="21"/>
      <c r="AL775" s="22">
        <f t="shared" si="25"/>
        <v>1</v>
      </c>
    </row>
    <row r="776" ht="12.75" customHeight="1">
      <c r="A776" s="13" t="s">
        <v>64</v>
      </c>
      <c r="B776" s="13" t="str">
        <f>IFERROR(__xludf.DUMMYFUNCTION("REGEXREPLACE(A776, ""\d"", """")"),"         Тамбовская область")</f>
        <v>         Тамбовская область</v>
      </c>
      <c r="C776" s="14" t="str">
        <f t="shared" si="15"/>
        <v>Тамбовская область</v>
      </c>
      <c r="D776" s="3">
        <f t="shared" si="16"/>
        <v>2</v>
      </c>
      <c r="E776" s="15" t="s">
        <v>34</v>
      </c>
      <c r="F776" s="13" t="str">
        <f>IFERROR(__xludf.DUMMYFUNCTION("REGEXEXTRACT(E776, ""[А-Яа-я].*"")"),"Болезни системы кровообращения")</f>
        <v>Болезни системы кровообращения</v>
      </c>
      <c r="G776" s="16">
        <f t="shared" si="17"/>
        <v>2</v>
      </c>
      <c r="H776" s="13" t="s">
        <v>28</v>
      </c>
      <c r="I776" s="13" t="str">
        <f>IFERROR(__xludf.DUMMYFUNCTION("REGEXREPLACE(H776, "".*\s"", """")"),"человек")</f>
        <v>человек</v>
      </c>
      <c r="J776" s="13" t="s">
        <v>29</v>
      </c>
      <c r="K776" s="17" t="str">
        <f>IFERROR(__xludf.DUMMYFUNCTION("REGEXREPLACE(J776, ""^[\d\s]+"", """")"),"значение показателя за год")</f>
        <v>значение показателя за год</v>
      </c>
      <c r="L776" s="16">
        <f t="shared" si="18"/>
        <v>2</v>
      </c>
      <c r="M776" s="13" t="s">
        <v>32</v>
      </c>
      <c r="N776" s="13" t="str">
        <f>IFERROR(__xludf.DUMMYFUNCTION("REGEXEXTRACT(M776, "" (.+)$"")"),"сельское население")</f>
        <v>сельское население</v>
      </c>
      <c r="O776" s="18">
        <v>3197.0</v>
      </c>
      <c r="P776" s="18">
        <v>3284.0</v>
      </c>
      <c r="Q776" s="18">
        <v>2934.0</v>
      </c>
      <c r="R776" s="18">
        <v>2886.0</v>
      </c>
      <c r="S776" s="18">
        <v>2646.0</v>
      </c>
      <c r="T776" s="18">
        <v>2577.0</v>
      </c>
      <c r="U776" s="18">
        <v>2317.0</v>
      </c>
      <c r="V776" s="18">
        <v>2671.0</v>
      </c>
      <c r="W776" s="18">
        <v>2749.0</v>
      </c>
      <c r="X776" s="18">
        <v>2557.0</v>
      </c>
      <c r="Y776" s="18">
        <v>2710.0</v>
      </c>
      <c r="Z776" s="19" t="str">
        <f t="shared" si="6"/>
        <v/>
      </c>
      <c r="AA776" s="19" t="str">
        <f t="shared" si="19"/>
        <v/>
      </c>
      <c r="AB776" s="19">
        <f t="shared" si="8"/>
        <v>30528</v>
      </c>
      <c r="AC776" s="19">
        <f t="shared" si="20"/>
        <v>2775.272727</v>
      </c>
      <c r="AD776" s="19">
        <f t="shared" si="21"/>
        <v>3460.5</v>
      </c>
      <c r="AE776" s="19" t="str">
        <f t="shared" si="22"/>
        <v>Нет моды</v>
      </c>
      <c r="AF776" s="19">
        <f t="shared" si="23"/>
        <v>2317</v>
      </c>
      <c r="AG776" s="19">
        <f t="shared" si="24"/>
        <v>3284</v>
      </c>
      <c r="AH776" s="20" t="str">
        <f t="shared" si="14"/>
        <v>Город: 59%; Село: 41%</v>
      </c>
      <c r="AI776" s="21"/>
      <c r="AJ776" s="21"/>
      <c r="AK776" s="21"/>
      <c r="AL776" s="22">
        <f t="shared" si="25"/>
        <v>1</v>
      </c>
    </row>
    <row r="777" ht="12.75" customHeight="1">
      <c r="A777" s="13" t="s">
        <v>64</v>
      </c>
      <c r="B777" s="13" t="str">
        <f>IFERROR(__xludf.DUMMYFUNCTION("REGEXREPLACE(A777, ""\d"", """")"),"         Тамбовская область")</f>
        <v>         Тамбовская область</v>
      </c>
      <c r="C777" s="14" t="str">
        <f t="shared" si="15"/>
        <v>Тамбовская область</v>
      </c>
      <c r="D777" s="3">
        <f t="shared" si="16"/>
        <v>2</v>
      </c>
      <c r="E777" s="15" t="s">
        <v>35</v>
      </c>
      <c r="F777" s="13" t="str">
        <f>IFERROR(__xludf.DUMMYFUNCTION("REGEXEXTRACT(E777, ""[А-Яа-я].*"")"),"внешние причины")</f>
        <v>внешние причины</v>
      </c>
      <c r="G777" s="16">
        <f t="shared" si="17"/>
        <v>2</v>
      </c>
      <c r="H777" s="13" t="s">
        <v>28</v>
      </c>
      <c r="I777" s="13" t="str">
        <f>IFERROR(__xludf.DUMMYFUNCTION("REGEXREPLACE(H777, "".*\s"", """")"),"человек")</f>
        <v>человек</v>
      </c>
      <c r="J777" s="13" t="s">
        <v>29</v>
      </c>
      <c r="K777" s="17" t="str">
        <f>IFERROR(__xludf.DUMMYFUNCTION("REGEXREPLACE(J777, ""^[\d\s]+"", """")"),"значение показателя за год")</f>
        <v>значение показателя за год</v>
      </c>
      <c r="L777" s="16">
        <f t="shared" si="18"/>
        <v>2</v>
      </c>
      <c r="M777" s="13" t="s">
        <v>30</v>
      </c>
      <c r="N777" s="13" t="str">
        <f>IFERROR(__xludf.DUMMYFUNCTION("REGEXEXTRACT(M777, "" (.+)$"")"),"все население")</f>
        <v>все население</v>
      </c>
      <c r="O777" s="18">
        <v>1412.0</v>
      </c>
      <c r="P777" s="18">
        <v>1380.0</v>
      </c>
      <c r="Q777" s="18">
        <v>1258.0</v>
      </c>
      <c r="R777" s="18">
        <v>1245.0</v>
      </c>
      <c r="S777" s="18">
        <v>1011.0</v>
      </c>
      <c r="T777" s="18">
        <v>1027.0</v>
      </c>
      <c r="U777" s="18">
        <v>925.0</v>
      </c>
      <c r="V777" s="18">
        <v>913.0</v>
      </c>
      <c r="W777" s="18">
        <v>898.0</v>
      </c>
      <c r="X777" s="18">
        <v>1006.0</v>
      </c>
      <c r="Y777" s="18">
        <v>1099.0</v>
      </c>
      <c r="Z777" s="19">
        <f t="shared" si="6"/>
        <v>12174</v>
      </c>
      <c r="AA777" s="19" t="str">
        <f t="shared" si="19"/>
        <v/>
      </c>
      <c r="AB777" s="19" t="str">
        <f t="shared" si="8"/>
        <v/>
      </c>
      <c r="AC777" s="19">
        <f t="shared" si="20"/>
        <v>1106.727273</v>
      </c>
      <c r="AD777" s="19">
        <f t="shared" si="21"/>
        <v>1864.5</v>
      </c>
      <c r="AE777" s="19" t="str">
        <f t="shared" si="22"/>
        <v>Нет моды</v>
      </c>
      <c r="AF777" s="19">
        <f t="shared" si="23"/>
        <v>898</v>
      </c>
      <c r="AG777" s="19">
        <f t="shared" si="24"/>
        <v>1412</v>
      </c>
      <c r="AH777" s="20" t="str">
        <f t="shared" si="14"/>
        <v/>
      </c>
      <c r="AI777" s="21"/>
      <c r="AJ777" s="21"/>
      <c r="AK777" s="21"/>
      <c r="AL777" s="22">
        <f t="shared" si="25"/>
        <v>1</v>
      </c>
    </row>
    <row r="778" ht="12.75" customHeight="1">
      <c r="A778" s="13" t="s">
        <v>64</v>
      </c>
      <c r="B778" s="13" t="str">
        <f>IFERROR(__xludf.DUMMYFUNCTION("REGEXREPLACE(A778, ""\d"", """")"),"         Тамбовская область")</f>
        <v>         Тамбовская область</v>
      </c>
      <c r="C778" s="14" t="str">
        <f t="shared" si="15"/>
        <v>Тамбовская область</v>
      </c>
      <c r="D778" s="3">
        <f t="shared" si="16"/>
        <v>2</v>
      </c>
      <c r="E778" s="15" t="s">
        <v>35</v>
      </c>
      <c r="F778" s="13" t="str">
        <f>IFERROR(__xludf.DUMMYFUNCTION("REGEXEXTRACT(E778, ""[А-Яа-я].*"")"),"внешние причины")</f>
        <v>внешние причины</v>
      </c>
      <c r="G778" s="16">
        <f t="shared" si="17"/>
        <v>2</v>
      </c>
      <c r="H778" s="13" t="s">
        <v>28</v>
      </c>
      <c r="I778" s="13" t="str">
        <f>IFERROR(__xludf.DUMMYFUNCTION("REGEXREPLACE(H778, "".*\s"", """")"),"человек")</f>
        <v>человек</v>
      </c>
      <c r="J778" s="13" t="s">
        <v>29</v>
      </c>
      <c r="K778" s="17" t="str">
        <f>IFERROR(__xludf.DUMMYFUNCTION("REGEXREPLACE(J778, ""^[\d\s]+"", """")"),"значение показателя за год")</f>
        <v>значение показателя за год</v>
      </c>
      <c r="L778" s="16">
        <f t="shared" si="18"/>
        <v>2</v>
      </c>
      <c r="M778" s="13" t="s">
        <v>31</v>
      </c>
      <c r="N778" s="13" t="str">
        <f>IFERROR(__xludf.DUMMYFUNCTION("REGEXEXTRACT(M778, "" (.+)$"")"),"городское население")</f>
        <v>городское население</v>
      </c>
      <c r="O778" s="18">
        <v>745.0</v>
      </c>
      <c r="P778" s="18">
        <v>736.0</v>
      </c>
      <c r="Q778" s="18">
        <v>678.0</v>
      </c>
      <c r="R778" s="18">
        <v>653.0</v>
      </c>
      <c r="S778" s="18">
        <v>545.0</v>
      </c>
      <c r="T778" s="18">
        <v>563.0</v>
      </c>
      <c r="U778" s="18">
        <v>522.0</v>
      </c>
      <c r="V778" s="18">
        <v>513.0</v>
      </c>
      <c r="W778" s="18">
        <v>496.0</v>
      </c>
      <c r="X778" s="18">
        <v>619.0</v>
      </c>
      <c r="Y778" s="18">
        <v>613.0</v>
      </c>
      <c r="Z778" s="19" t="str">
        <f t="shared" si="6"/>
        <v/>
      </c>
      <c r="AA778" s="19">
        <f t="shared" si="19"/>
        <v>6683</v>
      </c>
      <c r="AB778" s="19" t="str">
        <f t="shared" si="8"/>
        <v/>
      </c>
      <c r="AC778" s="19">
        <f t="shared" si="20"/>
        <v>607.5454545</v>
      </c>
      <c r="AD778" s="19">
        <f t="shared" si="21"/>
        <v>821.5</v>
      </c>
      <c r="AE778" s="19" t="str">
        <f t="shared" si="22"/>
        <v>Нет моды</v>
      </c>
      <c r="AF778" s="19">
        <f t="shared" si="23"/>
        <v>496</v>
      </c>
      <c r="AG778" s="19">
        <f t="shared" si="24"/>
        <v>745</v>
      </c>
      <c r="AH778" s="20" t="str">
        <f t="shared" si="14"/>
        <v/>
      </c>
      <c r="AI778" s="21"/>
      <c r="AJ778" s="21"/>
      <c r="AK778" s="21"/>
      <c r="AL778" s="22">
        <f t="shared" si="25"/>
        <v>1</v>
      </c>
    </row>
    <row r="779" ht="12.75" customHeight="1">
      <c r="A779" s="13" t="s">
        <v>64</v>
      </c>
      <c r="B779" s="13" t="str">
        <f>IFERROR(__xludf.DUMMYFUNCTION("REGEXREPLACE(A779, ""\d"", """")"),"         Тамбовская область")</f>
        <v>         Тамбовская область</v>
      </c>
      <c r="C779" s="14" t="str">
        <f t="shared" si="15"/>
        <v>Тамбовская область</v>
      </c>
      <c r="D779" s="3">
        <f t="shared" si="16"/>
        <v>2</v>
      </c>
      <c r="E779" s="15" t="s">
        <v>35</v>
      </c>
      <c r="F779" s="13" t="str">
        <f>IFERROR(__xludf.DUMMYFUNCTION("REGEXEXTRACT(E779, ""[А-Яа-я].*"")"),"внешние причины")</f>
        <v>внешние причины</v>
      </c>
      <c r="G779" s="16">
        <f t="shared" si="17"/>
        <v>2</v>
      </c>
      <c r="H779" s="13" t="s">
        <v>28</v>
      </c>
      <c r="I779" s="13" t="str">
        <f>IFERROR(__xludf.DUMMYFUNCTION("REGEXREPLACE(H779, "".*\s"", """")"),"человек")</f>
        <v>человек</v>
      </c>
      <c r="J779" s="13" t="s">
        <v>29</v>
      </c>
      <c r="K779" s="17" t="str">
        <f>IFERROR(__xludf.DUMMYFUNCTION("REGEXREPLACE(J779, ""^[\d\s]+"", """")"),"значение показателя за год")</f>
        <v>значение показателя за год</v>
      </c>
      <c r="L779" s="16">
        <f t="shared" si="18"/>
        <v>2</v>
      </c>
      <c r="M779" s="13" t="s">
        <v>32</v>
      </c>
      <c r="N779" s="13" t="str">
        <f>IFERROR(__xludf.DUMMYFUNCTION("REGEXEXTRACT(M779, "" (.+)$"")"),"сельское население")</f>
        <v>сельское население</v>
      </c>
      <c r="O779" s="18">
        <v>667.0</v>
      </c>
      <c r="P779" s="18">
        <v>644.0</v>
      </c>
      <c r="Q779" s="18">
        <v>580.0</v>
      </c>
      <c r="R779" s="18">
        <v>592.0</v>
      </c>
      <c r="S779" s="18">
        <v>466.0</v>
      </c>
      <c r="T779" s="18">
        <v>464.0</v>
      </c>
      <c r="U779" s="18">
        <v>403.0</v>
      </c>
      <c r="V779" s="18">
        <v>400.0</v>
      </c>
      <c r="W779" s="18">
        <v>402.0</v>
      </c>
      <c r="X779" s="18">
        <v>387.0</v>
      </c>
      <c r="Y779" s="18">
        <v>486.0</v>
      </c>
      <c r="Z779" s="19" t="str">
        <f t="shared" si="6"/>
        <v/>
      </c>
      <c r="AA779" s="19" t="str">
        <f t="shared" si="19"/>
        <v/>
      </c>
      <c r="AB779" s="19">
        <f t="shared" si="8"/>
        <v>5491</v>
      </c>
      <c r="AC779" s="19">
        <f t="shared" si="20"/>
        <v>499.1818182</v>
      </c>
      <c r="AD779" s="19">
        <f t="shared" si="21"/>
        <v>554</v>
      </c>
      <c r="AE779" s="19" t="str">
        <f t="shared" si="22"/>
        <v>Нет моды</v>
      </c>
      <c r="AF779" s="19">
        <f t="shared" si="23"/>
        <v>387</v>
      </c>
      <c r="AG779" s="19">
        <f t="shared" si="24"/>
        <v>667</v>
      </c>
      <c r="AH779" s="20" t="str">
        <f t="shared" si="14"/>
        <v>Город: 55%; Село: 45%</v>
      </c>
      <c r="AI779" s="21"/>
      <c r="AJ779" s="21"/>
      <c r="AK779" s="21"/>
      <c r="AL779" s="22">
        <f t="shared" si="25"/>
        <v>1</v>
      </c>
    </row>
    <row r="780" ht="12.75" customHeight="1">
      <c r="A780" s="13" t="s">
        <v>64</v>
      </c>
      <c r="B780" s="13" t="str">
        <f>IFERROR(__xludf.DUMMYFUNCTION("REGEXREPLACE(A780, ""\d"", """")"),"         Тамбовская область")</f>
        <v>         Тамбовская область</v>
      </c>
      <c r="C780" s="14" t="str">
        <f t="shared" si="15"/>
        <v>Тамбовская область</v>
      </c>
      <c r="D780" s="3">
        <f t="shared" si="16"/>
        <v>2</v>
      </c>
      <c r="E780" s="15" t="s">
        <v>36</v>
      </c>
      <c r="F780" s="13" t="str">
        <f>IFERROR(__xludf.DUMMYFUNCTION("REGEXEXTRACT(E780,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80" s="16">
        <f t="shared" si="17"/>
        <v>2</v>
      </c>
      <c r="H780" s="13" t="s">
        <v>28</v>
      </c>
      <c r="I780" s="13" t="str">
        <f>IFERROR(__xludf.DUMMYFUNCTION("REGEXREPLACE(H780, "".*\s"", """")"),"человек")</f>
        <v>человек</v>
      </c>
      <c r="J780" s="13" t="s">
        <v>29</v>
      </c>
      <c r="K780" s="17" t="str">
        <f>IFERROR(__xludf.DUMMYFUNCTION("REGEXREPLACE(J780, ""^[\d\s]+"", """")"),"значение показателя за год")</f>
        <v>значение показателя за год</v>
      </c>
      <c r="L780" s="16">
        <f t="shared" si="18"/>
        <v>2</v>
      </c>
      <c r="M780" s="13" t="s">
        <v>30</v>
      </c>
      <c r="N780" s="13" t="str">
        <f>IFERROR(__xludf.DUMMYFUNCTION("REGEXEXTRACT(M780, "" (.+)$"")"),"все население")</f>
        <v>все население</v>
      </c>
      <c r="O780" s="18">
        <v>45.0</v>
      </c>
      <c r="P780" s="18">
        <v>43.0</v>
      </c>
      <c r="Q780" s="18">
        <v>40.0</v>
      </c>
      <c r="R780" s="18">
        <v>37.0</v>
      </c>
      <c r="S780" s="23" t="s">
        <v>37</v>
      </c>
      <c r="T780" s="23" t="s">
        <v>37</v>
      </c>
      <c r="U780" s="23" t="s">
        <v>37</v>
      </c>
      <c r="V780" s="23" t="s">
        <v>37</v>
      </c>
      <c r="W780" s="23" t="s">
        <v>37</v>
      </c>
      <c r="X780" s="23" t="s">
        <v>37</v>
      </c>
      <c r="Y780" s="23" t="s">
        <v>37</v>
      </c>
      <c r="Z780" s="19">
        <f t="shared" si="6"/>
        <v>165</v>
      </c>
      <c r="AA780" s="19" t="str">
        <f t="shared" si="19"/>
        <v/>
      </c>
      <c r="AB780" s="19" t="str">
        <f t="shared" si="8"/>
        <v/>
      </c>
      <c r="AC780" s="19">
        <f t="shared" si="20"/>
        <v>41.25</v>
      </c>
      <c r="AD780" s="19">
        <f t="shared" si="21"/>
        <v>403</v>
      </c>
      <c r="AE780" s="19" t="str">
        <f t="shared" si="22"/>
        <v>Нет моды</v>
      </c>
      <c r="AF780" s="19">
        <f t="shared" si="23"/>
        <v>37</v>
      </c>
      <c r="AG780" s="19">
        <f t="shared" si="24"/>
        <v>45</v>
      </c>
      <c r="AH780" s="20" t="str">
        <f t="shared" si="14"/>
        <v/>
      </c>
      <c r="AI780" s="24"/>
      <c r="AJ780" s="24"/>
      <c r="AK780" s="24"/>
      <c r="AL780" s="22">
        <f t="shared" si="25"/>
        <v>1</v>
      </c>
    </row>
    <row r="781" ht="12.75" customHeight="1">
      <c r="A781" s="13" t="s">
        <v>64</v>
      </c>
      <c r="B781" s="13" t="str">
        <f>IFERROR(__xludf.DUMMYFUNCTION("REGEXREPLACE(A781, ""\d"", """")"),"         Тамбовская область")</f>
        <v>         Тамбовская область</v>
      </c>
      <c r="C781" s="14" t="str">
        <f t="shared" si="15"/>
        <v>Тамбовская область</v>
      </c>
      <c r="D781" s="3">
        <f t="shared" si="16"/>
        <v>2</v>
      </c>
      <c r="E781" s="15" t="s">
        <v>36</v>
      </c>
      <c r="F781" s="13" t="str">
        <f>IFERROR(__xludf.DUMMYFUNCTION("REGEXEXTRACT(E781,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81" s="16">
        <f t="shared" si="17"/>
        <v>2</v>
      </c>
      <c r="H781" s="13" t="s">
        <v>28</v>
      </c>
      <c r="I781" s="13" t="str">
        <f>IFERROR(__xludf.DUMMYFUNCTION("REGEXREPLACE(H781, "".*\s"", """")"),"человек")</f>
        <v>человек</v>
      </c>
      <c r="J781" s="13" t="s">
        <v>29</v>
      </c>
      <c r="K781" s="17" t="str">
        <f>IFERROR(__xludf.DUMMYFUNCTION("REGEXREPLACE(J781, ""^[\d\s]+"", """")"),"значение показателя за год")</f>
        <v>значение показателя за год</v>
      </c>
      <c r="L781" s="16">
        <f t="shared" si="18"/>
        <v>2</v>
      </c>
      <c r="M781" s="13" t="s">
        <v>31</v>
      </c>
      <c r="N781" s="13" t="str">
        <f>IFERROR(__xludf.DUMMYFUNCTION("REGEXEXTRACT(M781, "" (.+)$"")"),"городское население")</f>
        <v>городское население</v>
      </c>
      <c r="O781" s="18">
        <v>26.0</v>
      </c>
      <c r="P781" s="18">
        <v>16.0</v>
      </c>
      <c r="Q781" s="18">
        <v>20.0</v>
      </c>
      <c r="R781" s="18">
        <v>26.0</v>
      </c>
      <c r="S781" s="23" t="s">
        <v>37</v>
      </c>
      <c r="T781" s="23" t="s">
        <v>37</v>
      </c>
      <c r="U781" s="23" t="s">
        <v>37</v>
      </c>
      <c r="V781" s="23" t="s">
        <v>37</v>
      </c>
      <c r="W781" s="23" t="s">
        <v>37</v>
      </c>
      <c r="X781" s="23" t="s">
        <v>37</v>
      </c>
      <c r="Y781" s="23" t="s">
        <v>37</v>
      </c>
      <c r="Z781" s="19" t="str">
        <f t="shared" si="6"/>
        <v/>
      </c>
      <c r="AA781" s="19">
        <f t="shared" si="19"/>
        <v>88</v>
      </c>
      <c r="AB781" s="19" t="str">
        <f t="shared" si="8"/>
        <v/>
      </c>
      <c r="AC781" s="19">
        <f t="shared" si="20"/>
        <v>22</v>
      </c>
      <c r="AD781" s="19">
        <f t="shared" si="21"/>
        <v>31.5</v>
      </c>
      <c r="AE781" s="19" t="str">
        <f t="shared" si="22"/>
        <v>Нет моды</v>
      </c>
      <c r="AF781" s="19">
        <f t="shared" si="23"/>
        <v>16</v>
      </c>
      <c r="AG781" s="19">
        <f t="shared" si="24"/>
        <v>26</v>
      </c>
      <c r="AH781" s="20" t="str">
        <f t="shared" si="14"/>
        <v/>
      </c>
      <c r="AI781" s="24"/>
      <c r="AJ781" s="24"/>
      <c r="AK781" s="24"/>
      <c r="AL781" s="22">
        <f t="shared" si="25"/>
        <v>1</v>
      </c>
    </row>
    <row r="782" ht="12.75" customHeight="1">
      <c r="A782" s="13" t="s">
        <v>64</v>
      </c>
      <c r="B782" s="13" t="str">
        <f>IFERROR(__xludf.DUMMYFUNCTION("REGEXREPLACE(A782, ""\d"", """")"),"         Тамбовская область")</f>
        <v>         Тамбовская область</v>
      </c>
      <c r="C782" s="14" t="str">
        <f t="shared" si="15"/>
        <v>Тамбовская область</v>
      </c>
      <c r="D782" s="3">
        <f t="shared" si="16"/>
        <v>2</v>
      </c>
      <c r="E782" s="15" t="s">
        <v>36</v>
      </c>
      <c r="F782" s="13" t="str">
        <f>IFERROR(__xludf.DUMMYFUNCTION("REGEXEXTRACT(E782,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782" s="16">
        <f t="shared" si="17"/>
        <v>2</v>
      </c>
      <c r="H782" s="13" t="s">
        <v>28</v>
      </c>
      <c r="I782" s="13" t="str">
        <f>IFERROR(__xludf.DUMMYFUNCTION("REGEXREPLACE(H782, "".*\s"", """")"),"человек")</f>
        <v>человек</v>
      </c>
      <c r="J782" s="13" t="s">
        <v>29</v>
      </c>
      <c r="K782" s="17" t="str">
        <f>IFERROR(__xludf.DUMMYFUNCTION("REGEXREPLACE(J782, ""^[\d\s]+"", """")"),"значение показателя за год")</f>
        <v>значение показателя за год</v>
      </c>
      <c r="L782" s="16">
        <f t="shared" si="18"/>
        <v>2</v>
      </c>
      <c r="M782" s="13" t="s">
        <v>32</v>
      </c>
      <c r="N782" s="13" t="str">
        <f>IFERROR(__xludf.DUMMYFUNCTION("REGEXEXTRACT(M782, "" (.+)$"")"),"сельское население")</f>
        <v>сельское население</v>
      </c>
      <c r="O782" s="18">
        <v>19.0</v>
      </c>
      <c r="P782" s="18">
        <v>27.0</v>
      </c>
      <c r="Q782" s="18">
        <v>20.0</v>
      </c>
      <c r="R782" s="18">
        <v>11.0</v>
      </c>
      <c r="S782" s="23" t="s">
        <v>37</v>
      </c>
      <c r="T782" s="23" t="s">
        <v>37</v>
      </c>
      <c r="U782" s="23" t="s">
        <v>37</v>
      </c>
      <c r="V782" s="23" t="s">
        <v>37</v>
      </c>
      <c r="W782" s="23" t="s">
        <v>37</v>
      </c>
      <c r="X782" s="23" t="s">
        <v>37</v>
      </c>
      <c r="Y782" s="23" t="s">
        <v>37</v>
      </c>
      <c r="Z782" s="19" t="str">
        <f t="shared" si="6"/>
        <v/>
      </c>
      <c r="AA782" s="19" t="str">
        <f t="shared" si="19"/>
        <v/>
      </c>
      <c r="AB782" s="19">
        <f t="shared" si="8"/>
        <v>77</v>
      </c>
      <c r="AC782" s="19">
        <f t="shared" si="20"/>
        <v>19.25</v>
      </c>
      <c r="AD782" s="19">
        <f t="shared" si="21"/>
        <v>20</v>
      </c>
      <c r="AE782" s="19" t="str">
        <f t="shared" si="22"/>
        <v>Нет моды</v>
      </c>
      <c r="AF782" s="19">
        <f t="shared" si="23"/>
        <v>11</v>
      </c>
      <c r="AG782" s="19">
        <f t="shared" si="24"/>
        <v>27</v>
      </c>
      <c r="AH782" s="20" t="str">
        <f t="shared" si="14"/>
        <v>Город: 53%; Село: 47%</v>
      </c>
      <c r="AI782" s="24"/>
      <c r="AJ782" s="24"/>
      <c r="AK782" s="24"/>
      <c r="AL782" s="22">
        <f t="shared" si="25"/>
        <v>1</v>
      </c>
    </row>
    <row r="783" ht="12.75" customHeight="1">
      <c r="A783" s="13" t="s">
        <v>64</v>
      </c>
      <c r="B783" s="13" t="str">
        <f>IFERROR(__xludf.DUMMYFUNCTION("REGEXREPLACE(A783, ""\d"", """")"),"         Тамбовская область")</f>
        <v>         Тамбовская область</v>
      </c>
      <c r="C783" s="14" t="str">
        <f t="shared" si="15"/>
        <v>Тамбовская область</v>
      </c>
      <c r="D783" s="3">
        <f t="shared" si="16"/>
        <v>2</v>
      </c>
      <c r="E783" s="15" t="s">
        <v>38</v>
      </c>
      <c r="F783" s="13" t="str">
        <f>IFERROR(__xludf.DUMMYFUNCTION("REGEXEXTRACT(E783, ""[А-Яа-я].*"")"),"все виды транспортных несчастных случаев")</f>
        <v>все виды транспортных несчастных случаев</v>
      </c>
      <c r="G783" s="16">
        <f t="shared" si="17"/>
        <v>2</v>
      </c>
      <c r="H783" s="13" t="s">
        <v>28</v>
      </c>
      <c r="I783" s="13" t="str">
        <f>IFERROR(__xludf.DUMMYFUNCTION("REGEXREPLACE(H783, "".*\s"", """")"),"человек")</f>
        <v>человек</v>
      </c>
      <c r="J783" s="13" t="s">
        <v>29</v>
      </c>
      <c r="K783" s="17" t="str">
        <f>IFERROR(__xludf.DUMMYFUNCTION("REGEXREPLACE(J783, ""^[\d\s]+"", """")"),"значение показателя за год")</f>
        <v>значение показателя за год</v>
      </c>
      <c r="L783" s="16">
        <f t="shared" si="18"/>
        <v>2</v>
      </c>
      <c r="M783" s="13" t="s">
        <v>30</v>
      </c>
      <c r="N783" s="13" t="str">
        <f>IFERROR(__xludf.DUMMYFUNCTION("REGEXEXTRACT(M783, "" (.+)$"")"),"все население")</f>
        <v>все население</v>
      </c>
      <c r="O783" s="18">
        <v>263.0</v>
      </c>
      <c r="P783" s="18">
        <v>253.0</v>
      </c>
      <c r="Q783" s="18">
        <v>205.0</v>
      </c>
      <c r="R783" s="18">
        <v>203.0</v>
      </c>
      <c r="S783" s="18">
        <v>170.0</v>
      </c>
      <c r="T783" s="18">
        <v>170.0</v>
      </c>
      <c r="U783" s="18">
        <v>157.0</v>
      </c>
      <c r="V783" s="18">
        <v>133.0</v>
      </c>
      <c r="W783" s="18">
        <v>115.0</v>
      </c>
      <c r="X783" s="18">
        <v>141.0</v>
      </c>
      <c r="Y783" s="18">
        <v>117.0</v>
      </c>
      <c r="Z783" s="19">
        <f t="shared" si="6"/>
        <v>1927</v>
      </c>
      <c r="AA783" s="19" t="str">
        <f t="shared" si="19"/>
        <v/>
      </c>
      <c r="AB783" s="19" t="str">
        <f t="shared" si="8"/>
        <v/>
      </c>
      <c r="AC783" s="19">
        <f t="shared" si="20"/>
        <v>175.1818182</v>
      </c>
      <c r="AD783" s="19">
        <f t="shared" si="21"/>
        <v>141</v>
      </c>
      <c r="AE783" s="19" t="str">
        <f t="shared" si="22"/>
        <v>Нет моды</v>
      </c>
      <c r="AF783" s="19">
        <f t="shared" si="23"/>
        <v>115</v>
      </c>
      <c r="AG783" s="19">
        <f t="shared" si="24"/>
        <v>263</v>
      </c>
      <c r="AH783" s="20" t="str">
        <f t="shared" si="14"/>
        <v/>
      </c>
      <c r="AI783" s="21"/>
      <c r="AJ783" s="21"/>
      <c r="AK783" s="21"/>
      <c r="AL783" s="22">
        <f t="shared" si="25"/>
        <v>1</v>
      </c>
    </row>
    <row r="784" ht="12.75" customHeight="1">
      <c r="A784" s="13" t="s">
        <v>64</v>
      </c>
      <c r="B784" s="13" t="str">
        <f>IFERROR(__xludf.DUMMYFUNCTION("REGEXREPLACE(A784, ""\d"", """")"),"         Тамбовская область")</f>
        <v>         Тамбовская область</v>
      </c>
      <c r="C784" s="14" t="str">
        <f t="shared" si="15"/>
        <v>Тамбовская область</v>
      </c>
      <c r="D784" s="3">
        <f t="shared" si="16"/>
        <v>2</v>
      </c>
      <c r="E784" s="15" t="s">
        <v>38</v>
      </c>
      <c r="F784" s="13" t="str">
        <f>IFERROR(__xludf.DUMMYFUNCTION("REGEXEXTRACT(E784, ""[А-Яа-я].*"")"),"все виды транспортных несчастных случаев")</f>
        <v>все виды транспортных несчастных случаев</v>
      </c>
      <c r="G784" s="16">
        <f t="shared" si="17"/>
        <v>2</v>
      </c>
      <c r="H784" s="13" t="s">
        <v>28</v>
      </c>
      <c r="I784" s="13" t="str">
        <f>IFERROR(__xludf.DUMMYFUNCTION("REGEXREPLACE(H784, "".*\s"", """")"),"человек")</f>
        <v>человек</v>
      </c>
      <c r="J784" s="13" t="s">
        <v>29</v>
      </c>
      <c r="K784" s="17" t="str">
        <f>IFERROR(__xludf.DUMMYFUNCTION("REGEXREPLACE(J784, ""^[\d\s]+"", """")"),"значение показателя за год")</f>
        <v>значение показателя за год</v>
      </c>
      <c r="L784" s="16">
        <f t="shared" si="18"/>
        <v>2</v>
      </c>
      <c r="M784" s="13" t="s">
        <v>31</v>
      </c>
      <c r="N784" s="13" t="str">
        <f>IFERROR(__xludf.DUMMYFUNCTION("REGEXEXTRACT(M784, "" (.+)$"")"),"городское население")</f>
        <v>городское население</v>
      </c>
      <c r="O784" s="18">
        <v>134.0</v>
      </c>
      <c r="P784" s="18">
        <v>123.0</v>
      </c>
      <c r="Q784" s="18">
        <v>110.0</v>
      </c>
      <c r="R784" s="18">
        <v>100.0</v>
      </c>
      <c r="S784" s="18">
        <v>86.0</v>
      </c>
      <c r="T784" s="18">
        <v>90.0</v>
      </c>
      <c r="U784" s="18">
        <v>79.0</v>
      </c>
      <c r="V784" s="18">
        <v>80.0</v>
      </c>
      <c r="W784" s="18">
        <v>59.0</v>
      </c>
      <c r="X784" s="18">
        <v>87.0</v>
      </c>
      <c r="Y784" s="18">
        <v>60.0</v>
      </c>
      <c r="Z784" s="19" t="str">
        <f t="shared" si="6"/>
        <v/>
      </c>
      <c r="AA784" s="19">
        <f t="shared" si="19"/>
        <v>1008</v>
      </c>
      <c r="AB784" s="19" t="str">
        <f t="shared" si="8"/>
        <v/>
      </c>
      <c r="AC784" s="19">
        <f t="shared" si="20"/>
        <v>91.63636364</v>
      </c>
      <c r="AD784" s="19">
        <f t="shared" si="21"/>
        <v>120</v>
      </c>
      <c r="AE784" s="19" t="str">
        <f t="shared" si="22"/>
        <v>Нет моды</v>
      </c>
      <c r="AF784" s="19">
        <f t="shared" si="23"/>
        <v>59</v>
      </c>
      <c r="AG784" s="19">
        <f t="shared" si="24"/>
        <v>134</v>
      </c>
      <c r="AH784" s="20" t="str">
        <f t="shared" si="14"/>
        <v/>
      </c>
      <c r="AI784" s="21"/>
      <c r="AJ784" s="21"/>
      <c r="AK784" s="21"/>
      <c r="AL784" s="22">
        <f t="shared" si="25"/>
        <v>1</v>
      </c>
    </row>
    <row r="785" ht="12.75" customHeight="1">
      <c r="A785" s="13" t="s">
        <v>64</v>
      </c>
      <c r="B785" s="13" t="str">
        <f>IFERROR(__xludf.DUMMYFUNCTION("REGEXREPLACE(A785, ""\d"", """")"),"         Тамбовская область")</f>
        <v>         Тамбовская область</v>
      </c>
      <c r="C785" s="14" t="str">
        <f t="shared" si="15"/>
        <v>Тамбовская область</v>
      </c>
      <c r="D785" s="3">
        <f t="shared" si="16"/>
        <v>2</v>
      </c>
      <c r="E785" s="15" t="s">
        <v>38</v>
      </c>
      <c r="F785" s="13" t="str">
        <f>IFERROR(__xludf.DUMMYFUNCTION("REGEXEXTRACT(E785, ""[А-Яа-я].*"")"),"все виды транспортных несчастных случаев")</f>
        <v>все виды транспортных несчастных случаев</v>
      </c>
      <c r="G785" s="16">
        <f t="shared" si="17"/>
        <v>2</v>
      </c>
      <c r="H785" s="13" t="s">
        <v>28</v>
      </c>
      <c r="I785" s="13" t="str">
        <f>IFERROR(__xludf.DUMMYFUNCTION("REGEXREPLACE(H785, "".*\s"", """")"),"человек")</f>
        <v>человек</v>
      </c>
      <c r="J785" s="13" t="s">
        <v>29</v>
      </c>
      <c r="K785" s="17" t="str">
        <f>IFERROR(__xludf.DUMMYFUNCTION("REGEXREPLACE(J785, ""^[\d\s]+"", """")"),"значение показателя за год")</f>
        <v>значение показателя за год</v>
      </c>
      <c r="L785" s="16">
        <f t="shared" si="18"/>
        <v>2</v>
      </c>
      <c r="M785" s="13" t="s">
        <v>32</v>
      </c>
      <c r="N785" s="13" t="str">
        <f>IFERROR(__xludf.DUMMYFUNCTION("REGEXEXTRACT(M785, "" (.+)$"")"),"сельское население")</f>
        <v>сельское население</v>
      </c>
      <c r="O785" s="18">
        <v>129.0</v>
      </c>
      <c r="P785" s="18">
        <v>130.0</v>
      </c>
      <c r="Q785" s="18">
        <v>95.0</v>
      </c>
      <c r="R785" s="18">
        <v>103.0</v>
      </c>
      <c r="S785" s="18">
        <v>84.0</v>
      </c>
      <c r="T785" s="18">
        <v>80.0</v>
      </c>
      <c r="U785" s="18">
        <v>78.0</v>
      </c>
      <c r="V785" s="18">
        <v>53.0</v>
      </c>
      <c r="W785" s="18">
        <v>56.0</v>
      </c>
      <c r="X785" s="18">
        <v>54.0</v>
      </c>
      <c r="Y785" s="18">
        <v>57.0</v>
      </c>
      <c r="Z785" s="19" t="str">
        <f t="shared" si="6"/>
        <v/>
      </c>
      <c r="AA785" s="19" t="str">
        <f t="shared" si="19"/>
        <v/>
      </c>
      <c r="AB785" s="19">
        <f t="shared" si="8"/>
        <v>919</v>
      </c>
      <c r="AC785" s="19">
        <f t="shared" si="20"/>
        <v>83.54545455</v>
      </c>
      <c r="AD785" s="19">
        <f t="shared" si="21"/>
        <v>85</v>
      </c>
      <c r="AE785" s="19" t="str">
        <f t="shared" si="22"/>
        <v>Нет моды</v>
      </c>
      <c r="AF785" s="19">
        <f t="shared" si="23"/>
        <v>53</v>
      </c>
      <c r="AG785" s="19">
        <f t="shared" si="24"/>
        <v>130</v>
      </c>
      <c r="AH785" s="20" t="str">
        <f t="shared" si="14"/>
        <v>Город: 52%; Село: 48%</v>
      </c>
      <c r="AI785" s="21"/>
      <c r="AJ785" s="21"/>
      <c r="AK785" s="21"/>
      <c r="AL785" s="22">
        <f t="shared" si="25"/>
        <v>1</v>
      </c>
    </row>
    <row r="786" ht="12.75" customHeight="1">
      <c r="A786" s="13" t="s">
        <v>64</v>
      </c>
      <c r="B786" s="13" t="str">
        <f>IFERROR(__xludf.DUMMYFUNCTION("REGEXREPLACE(A786, ""\d"", """")"),"         Тамбовская область")</f>
        <v>         Тамбовская область</v>
      </c>
      <c r="C786" s="14" t="str">
        <f t="shared" si="15"/>
        <v>Тамбовская область</v>
      </c>
      <c r="D786" s="3">
        <f t="shared" si="16"/>
        <v>2</v>
      </c>
      <c r="E786" s="15" t="s">
        <v>39</v>
      </c>
      <c r="F786" s="13" t="str">
        <f>IFERROR(__xludf.DUMMYFUNCTION("REGEXEXTRACT(E786, ""[А-Яа-я].*"")"),"Всего умерших")</f>
        <v>Всего умерших</v>
      </c>
      <c r="G786" s="16">
        <f t="shared" si="17"/>
        <v>2</v>
      </c>
      <c r="H786" s="13" t="s">
        <v>28</v>
      </c>
      <c r="I786" s="13" t="str">
        <f>IFERROR(__xludf.DUMMYFUNCTION("REGEXREPLACE(H786, "".*\s"", """")"),"человек")</f>
        <v>человек</v>
      </c>
      <c r="J786" s="13" t="s">
        <v>29</v>
      </c>
      <c r="K786" s="17" t="str">
        <f>IFERROR(__xludf.DUMMYFUNCTION("REGEXREPLACE(J786, ""^[\d\s]+"", """")"),"значение показателя за год")</f>
        <v>значение показателя за год</v>
      </c>
      <c r="L786" s="16">
        <f t="shared" si="18"/>
        <v>2</v>
      </c>
      <c r="M786" s="13" t="s">
        <v>30</v>
      </c>
      <c r="N786" s="13" t="str">
        <f>IFERROR(__xludf.DUMMYFUNCTION("REGEXEXTRACT(M786, "" (.+)$"")"),"все население")</f>
        <v>все население</v>
      </c>
      <c r="O786" s="18">
        <v>17237.0</v>
      </c>
      <c r="P786" s="18">
        <v>17322.0</v>
      </c>
      <c r="Q786" s="18">
        <v>16991.0</v>
      </c>
      <c r="R786" s="18">
        <v>16594.0</v>
      </c>
      <c r="S786" s="18">
        <v>15667.0</v>
      </c>
      <c r="T786" s="18">
        <v>15958.0</v>
      </c>
      <c r="U786" s="18">
        <v>15187.0</v>
      </c>
      <c r="V786" s="18">
        <v>17854.0</v>
      </c>
      <c r="W786" s="18">
        <v>20648.0</v>
      </c>
      <c r="X786" s="18">
        <v>16300.0</v>
      </c>
      <c r="Y786" s="18">
        <v>14880.0</v>
      </c>
      <c r="Z786" s="19">
        <f t="shared" si="6"/>
        <v>184638</v>
      </c>
      <c r="AA786" s="19" t="str">
        <f t="shared" si="19"/>
        <v/>
      </c>
      <c r="AB786" s="19" t="str">
        <f t="shared" si="8"/>
        <v/>
      </c>
      <c r="AC786" s="19">
        <f t="shared" si="20"/>
        <v>16785.27273</v>
      </c>
      <c r="AD786" s="19">
        <f t="shared" si="21"/>
        <v>7505</v>
      </c>
      <c r="AE786" s="19" t="str">
        <f t="shared" si="22"/>
        <v>Нет моды</v>
      </c>
      <c r="AF786" s="19">
        <f t="shared" si="23"/>
        <v>14880</v>
      </c>
      <c r="AG786" s="19">
        <f t="shared" si="24"/>
        <v>20648</v>
      </c>
      <c r="AH786" s="20" t="str">
        <f t="shared" si="14"/>
        <v/>
      </c>
      <c r="AI786" s="21"/>
      <c r="AJ786" s="21"/>
      <c r="AK786" s="21"/>
      <c r="AL786" s="22">
        <f t="shared" si="25"/>
        <v>1</v>
      </c>
    </row>
    <row r="787" ht="12.75" customHeight="1">
      <c r="A787" s="13" t="s">
        <v>64</v>
      </c>
      <c r="B787" s="13" t="str">
        <f>IFERROR(__xludf.DUMMYFUNCTION("REGEXREPLACE(A787, ""\d"", """")"),"         Тамбовская область")</f>
        <v>         Тамбовская область</v>
      </c>
      <c r="C787" s="14" t="str">
        <f t="shared" si="15"/>
        <v>Тамбовская область</v>
      </c>
      <c r="D787" s="3">
        <f t="shared" si="16"/>
        <v>2</v>
      </c>
      <c r="E787" s="15" t="s">
        <v>39</v>
      </c>
      <c r="F787" s="13" t="str">
        <f>IFERROR(__xludf.DUMMYFUNCTION("REGEXEXTRACT(E787, ""[А-Яа-я].*"")"),"Всего умерших")</f>
        <v>Всего умерших</v>
      </c>
      <c r="G787" s="16">
        <f t="shared" si="17"/>
        <v>2</v>
      </c>
      <c r="H787" s="13" t="s">
        <v>28</v>
      </c>
      <c r="I787" s="13" t="str">
        <f>IFERROR(__xludf.DUMMYFUNCTION("REGEXREPLACE(H787, "".*\s"", """")"),"человек")</f>
        <v>человек</v>
      </c>
      <c r="J787" s="13" t="s">
        <v>29</v>
      </c>
      <c r="K787" s="17" t="str">
        <f>IFERROR(__xludf.DUMMYFUNCTION("REGEXREPLACE(J787, ""^[\d\s]+"", """")"),"значение показателя за год")</f>
        <v>значение показателя за год</v>
      </c>
      <c r="L787" s="16">
        <f t="shared" si="18"/>
        <v>2</v>
      </c>
      <c r="M787" s="13" t="s">
        <v>31</v>
      </c>
      <c r="N787" s="13" t="str">
        <f>IFERROR(__xludf.DUMMYFUNCTION("REGEXEXTRACT(M787, "" (.+)$"")"),"городское население")</f>
        <v>городское население</v>
      </c>
      <c r="O787" s="18">
        <v>9407.0</v>
      </c>
      <c r="P787" s="18">
        <v>9585.0</v>
      </c>
      <c r="Q787" s="18">
        <v>9473.0</v>
      </c>
      <c r="R787" s="18">
        <v>9271.0</v>
      </c>
      <c r="S787" s="18">
        <v>8899.0</v>
      </c>
      <c r="T787" s="18">
        <v>9041.0</v>
      </c>
      <c r="U787" s="18">
        <v>8852.0</v>
      </c>
      <c r="V787" s="18">
        <v>10479.0</v>
      </c>
      <c r="W787" s="18">
        <v>12154.0</v>
      </c>
      <c r="X787" s="18">
        <v>9700.0</v>
      </c>
      <c r="Y787" s="18">
        <v>8669.0</v>
      </c>
      <c r="Z787" s="19" t="str">
        <f t="shared" si="6"/>
        <v/>
      </c>
      <c r="AA787" s="19">
        <f t="shared" si="19"/>
        <v>105530</v>
      </c>
      <c r="AB787" s="19" t="str">
        <f t="shared" si="8"/>
        <v/>
      </c>
      <c r="AC787" s="19">
        <f t="shared" si="20"/>
        <v>9593.636364</v>
      </c>
      <c r="AD787" s="19">
        <f t="shared" si="21"/>
        <v>13517</v>
      </c>
      <c r="AE787" s="19" t="str">
        <f t="shared" si="22"/>
        <v>Нет моды</v>
      </c>
      <c r="AF787" s="19">
        <f t="shared" si="23"/>
        <v>8669</v>
      </c>
      <c r="AG787" s="19">
        <f t="shared" si="24"/>
        <v>12154</v>
      </c>
      <c r="AH787" s="20" t="str">
        <f t="shared" si="14"/>
        <v/>
      </c>
      <c r="AI787" s="21"/>
      <c r="AJ787" s="21"/>
      <c r="AK787" s="21"/>
      <c r="AL787" s="22">
        <f t="shared" si="25"/>
        <v>1</v>
      </c>
    </row>
    <row r="788" ht="12.75" customHeight="1">
      <c r="A788" s="13" t="s">
        <v>64</v>
      </c>
      <c r="B788" s="13" t="str">
        <f>IFERROR(__xludf.DUMMYFUNCTION("REGEXREPLACE(A788, ""\d"", """")"),"         Тамбовская область")</f>
        <v>         Тамбовская область</v>
      </c>
      <c r="C788" s="14" t="str">
        <f t="shared" si="15"/>
        <v>Тамбовская область</v>
      </c>
      <c r="D788" s="3">
        <f t="shared" si="16"/>
        <v>2</v>
      </c>
      <c r="E788" s="15" t="s">
        <v>39</v>
      </c>
      <c r="F788" s="13" t="str">
        <f>IFERROR(__xludf.DUMMYFUNCTION("REGEXEXTRACT(E788, ""[А-Яа-я].*"")"),"Всего умерших")</f>
        <v>Всего умерших</v>
      </c>
      <c r="G788" s="16">
        <f t="shared" si="17"/>
        <v>2</v>
      </c>
      <c r="H788" s="13" t="s">
        <v>28</v>
      </c>
      <c r="I788" s="13" t="str">
        <f>IFERROR(__xludf.DUMMYFUNCTION("REGEXREPLACE(H788, "".*\s"", """")"),"человек")</f>
        <v>человек</v>
      </c>
      <c r="J788" s="13" t="s">
        <v>29</v>
      </c>
      <c r="K788" s="17" t="str">
        <f>IFERROR(__xludf.DUMMYFUNCTION("REGEXREPLACE(J788, ""^[\d\s]+"", """")"),"значение показателя за год")</f>
        <v>значение показателя за год</v>
      </c>
      <c r="L788" s="16">
        <f t="shared" si="18"/>
        <v>2</v>
      </c>
      <c r="M788" s="13" t="s">
        <v>32</v>
      </c>
      <c r="N788" s="13" t="str">
        <f>IFERROR(__xludf.DUMMYFUNCTION("REGEXEXTRACT(M788, "" (.+)$"")"),"сельское население")</f>
        <v>сельское население</v>
      </c>
      <c r="O788" s="18">
        <v>7830.0</v>
      </c>
      <c r="P788" s="18">
        <v>7737.0</v>
      </c>
      <c r="Q788" s="18">
        <v>7518.0</v>
      </c>
      <c r="R788" s="18">
        <v>7323.0</v>
      </c>
      <c r="S788" s="18">
        <v>6768.0</v>
      </c>
      <c r="T788" s="18">
        <v>6917.0</v>
      </c>
      <c r="U788" s="18">
        <v>6335.0</v>
      </c>
      <c r="V788" s="18">
        <v>7375.0</v>
      </c>
      <c r="W788" s="18">
        <v>8494.0</v>
      </c>
      <c r="X788" s="18">
        <v>6600.0</v>
      </c>
      <c r="Y788" s="18">
        <v>6211.0</v>
      </c>
      <c r="Z788" s="19" t="str">
        <f t="shared" si="6"/>
        <v/>
      </c>
      <c r="AA788" s="19" t="str">
        <f t="shared" si="19"/>
        <v/>
      </c>
      <c r="AB788" s="19">
        <f t="shared" si="8"/>
        <v>79108</v>
      </c>
      <c r="AC788" s="19">
        <f t="shared" si="20"/>
        <v>7191.636364</v>
      </c>
      <c r="AD788" s="19">
        <f t="shared" si="21"/>
        <v>8581.5</v>
      </c>
      <c r="AE788" s="19" t="str">
        <f t="shared" si="22"/>
        <v>Нет моды</v>
      </c>
      <c r="AF788" s="19">
        <f t="shared" si="23"/>
        <v>6211</v>
      </c>
      <c r="AG788" s="19">
        <f t="shared" si="24"/>
        <v>8494</v>
      </c>
      <c r="AH788" s="20" t="str">
        <f t="shared" si="14"/>
        <v>Город: 57%; Село: 43%</v>
      </c>
      <c r="AI788" s="21"/>
      <c r="AJ788" s="21"/>
      <c r="AK788" s="21"/>
      <c r="AL788" s="22">
        <f t="shared" si="25"/>
        <v>1</v>
      </c>
    </row>
    <row r="789" ht="12.75" customHeight="1">
      <c r="A789" s="13" t="s">
        <v>64</v>
      </c>
      <c r="B789" s="13" t="str">
        <f>IFERROR(__xludf.DUMMYFUNCTION("REGEXREPLACE(A789, ""\d"", """")"),"         Тамбовская область")</f>
        <v>         Тамбовская область</v>
      </c>
      <c r="C789" s="14" t="str">
        <f t="shared" si="15"/>
        <v>Тамбовская область</v>
      </c>
      <c r="D789" s="3">
        <f t="shared" si="16"/>
        <v>2</v>
      </c>
      <c r="E789" s="15" t="s">
        <v>40</v>
      </c>
      <c r="F789" s="13" t="str">
        <f>IFERROR(__xludf.DUMMYFUNCTION("REGEXEXTRACT(E789, ""[А-Яа-я].*"")"),"Злокачественные новообразования")</f>
        <v>Злокачественные новообразования</v>
      </c>
      <c r="G789" s="16">
        <f t="shared" si="17"/>
        <v>2</v>
      </c>
      <c r="H789" s="13" t="s">
        <v>28</v>
      </c>
      <c r="I789" s="13" t="str">
        <f>IFERROR(__xludf.DUMMYFUNCTION("REGEXREPLACE(H789, "".*\s"", """")"),"человек")</f>
        <v>человек</v>
      </c>
      <c r="J789" s="13" t="s">
        <v>29</v>
      </c>
      <c r="K789" s="17" t="str">
        <f>IFERROR(__xludf.DUMMYFUNCTION("REGEXREPLACE(J789, ""^[\d\s]+"", """")"),"значение показателя за год")</f>
        <v>значение показателя за год</v>
      </c>
      <c r="L789" s="16">
        <f t="shared" si="18"/>
        <v>2</v>
      </c>
      <c r="M789" s="13" t="s">
        <v>30</v>
      </c>
      <c r="N789" s="13" t="str">
        <f>IFERROR(__xludf.DUMMYFUNCTION("REGEXEXTRACT(M789, "" (.+)$"")"),"все население")</f>
        <v>все население</v>
      </c>
      <c r="O789" s="18">
        <v>2170.0</v>
      </c>
      <c r="P789" s="18">
        <v>1978.0</v>
      </c>
      <c r="Q789" s="18">
        <v>2004.0</v>
      </c>
      <c r="R789" s="18">
        <v>1926.0</v>
      </c>
      <c r="S789" s="18">
        <v>1843.0</v>
      </c>
      <c r="T789" s="18">
        <v>1853.0</v>
      </c>
      <c r="U789" s="18">
        <v>1843.0</v>
      </c>
      <c r="V789" s="18">
        <v>1802.0</v>
      </c>
      <c r="W789" s="18">
        <v>1772.0</v>
      </c>
      <c r="X789" s="18">
        <v>1795.0</v>
      </c>
      <c r="Y789" s="18">
        <v>1787.0</v>
      </c>
      <c r="Z789" s="19">
        <f t="shared" si="6"/>
        <v>20773</v>
      </c>
      <c r="AA789" s="19" t="str">
        <f t="shared" si="19"/>
        <v/>
      </c>
      <c r="AB789" s="19" t="str">
        <f t="shared" si="8"/>
        <v/>
      </c>
      <c r="AC789" s="19">
        <f t="shared" si="20"/>
        <v>1888.454545</v>
      </c>
      <c r="AD789" s="19">
        <f t="shared" si="21"/>
        <v>4190.5</v>
      </c>
      <c r="AE789" s="19" t="str">
        <f t="shared" si="22"/>
        <v>Нет моды</v>
      </c>
      <c r="AF789" s="19">
        <f t="shared" si="23"/>
        <v>1772</v>
      </c>
      <c r="AG789" s="19">
        <f t="shared" si="24"/>
        <v>2170</v>
      </c>
      <c r="AH789" s="20" t="str">
        <f t="shared" si="14"/>
        <v/>
      </c>
      <c r="AI789" s="21"/>
      <c r="AJ789" s="21"/>
      <c r="AK789" s="21"/>
      <c r="AL789" s="22">
        <f t="shared" si="25"/>
        <v>1</v>
      </c>
    </row>
    <row r="790" ht="12.75" customHeight="1">
      <c r="A790" s="13" t="s">
        <v>64</v>
      </c>
      <c r="B790" s="13" t="str">
        <f>IFERROR(__xludf.DUMMYFUNCTION("REGEXREPLACE(A790, ""\d"", """")"),"         Тамбовская область")</f>
        <v>         Тамбовская область</v>
      </c>
      <c r="C790" s="14" t="str">
        <f t="shared" si="15"/>
        <v>Тамбовская область</v>
      </c>
      <c r="D790" s="3">
        <f t="shared" si="16"/>
        <v>2</v>
      </c>
      <c r="E790" s="15" t="s">
        <v>40</v>
      </c>
      <c r="F790" s="13" t="str">
        <f>IFERROR(__xludf.DUMMYFUNCTION("REGEXEXTRACT(E790, ""[А-Яа-я].*"")"),"Злокачественные новообразования")</f>
        <v>Злокачественные новообразования</v>
      </c>
      <c r="G790" s="16">
        <f t="shared" si="17"/>
        <v>2</v>
      </c>
      <c r="H790" s="13" t="s">
        <v>28</v>
      </c>
      <c r="I790" s="13" t="str">
        <f>IFERROR(__xludf.DUMMYFUNCTION("REGEXREPLACE(H790, "".*\s"", """")"),"человек")</f>
        <v>человек</v>
      </c>
      <c r="J790" s="13" t="s">
        <v>29</v>
      </c>
      <c r="K790" s="17" t="str">
        <f>IFERROR(__xludf.DUMMYFUNCTION("REGEXREPLACE(J790, ""^[\d\s]+"", """")"),"значение показателя за год")</f>
        <v>значение показателя за год</v>
      </c>
      <c r="L790" s="16">
        <f t="shared" si="18"/>
        <v>2</v>
      </c>
      <c r="M790" s="13" t="s">
        <v>31</v>
      </c>
      <c r="N790" s="13" t="str">
        <f>IFERROR(__xludf.DUMMYFUNCTION("REGEXEXTRACT(M790, "" (.+)$"")"),"городское население")</f>
        <v>городское население</v>
      </c>
      <c r="O790" s="18">
        <v>1322.0</v>
      </c>
      <c r="P790" s="18">
        <v>1257.0</v>
      </c>
      <c r="Q790" s="18">
        <v>1270.0</v>
      </c>
      <c r="R790" s="18">
        <v>1201.0</v>
      </c>
      <c r="S790" s="18">
        <v>1190.0</v>
      </c>
      <c r="T790" s="18">
        <v>1199.0</v>
      </c>
      <c r="U790" s="18">
        <v>1209.0</v>
      </c>
      <c r="V790" s="18">
        <v>1144.0</v>
      </c>
      <c r="W790" s="18">
        <v>1108.0</v>
      </c>
      <c r="X790" s="18">
        <v>1125.0</v>
      </c>
      <c r="Y790" s="18">
        <v>1083.0</v>
      </c>
      <c r="Z790" s="19" t="str">
        <f t="shared" si="6"/>
        <v/>
      </c>
      <c r="AA790" s="19">
        <f t="shared" si="19"/>
        <v>13108</v>
      </c>
      <c r="AB790" s="19" t="str">
        <f t="shared" si="8"/>
        <v/>
      </c>
      <c r="AC790" s="19">
        <f t="shared" si="20"/>
        <v>1191.636364</v>
      </c>
      <c r="AD790" s="19">
        <f t="shared" si="21"/>
        <v>1547</v>
      </c>
      <c r="AE790" s="19" t="str">
        <f t="shared" si="22"/>
        <v>Нет моды</v>
      </c>
      <c r="AF790" s="19">
        <f t="shared" si="23"/>
        <v>1083</v>
      </c>
      <c r="AG790" s="19">
        <f t="shared" si="24"/>
        <v>1322</v>
      </c>
      <c r="AH790" s="20" t="str">
        <f t="shared" si="14"/>
        <v/>
      </c>
      <c r="AI790" s="21"/>
      <c r="AJ790" s="21"/>
      <c r="AK790" s="21"/>
      <c r="AL790" s="22">
        <f t="shared" si="25"/>
        <v>1</v>
      </c>
    </row>
    <row r="791" ht="12.75" customHeight="1">
      <c r="A791" s="13" t="s">
        <v>64</v>
      </c>
      <c r="B791" s="13" t="str">
        <f>IFERROR(__xludf.DUMMYFUNCTION("REGEXREPLACE(A791, ""\d"", """")"),"         Тамбовская область")</f>
        <v>         Тамбовская область</v>
      </c>
      <c r="C791" s="14" t="str">
        <f t="shared" si="15"/>
        <v>Тамбовская область</v>
      </c>
      <c r="D791" s="3">
        <f t="shared" si="16"/>
        <v>2</v>
      </c>
      <c r="E791" s="15" t="s">
        <v>40</v>
      </c>
      <c r="F791" s="13" t="str">
        <f>IFERROR(__xludf.DUMMYFUNCTION("REGEXEXTRACT(E791, ""[А-Яа-я].*"")"),"Злокачественные новообразования")</f>
        <v>Злокачественные новообразования</v>
      </c>
      <c r="G791" s="16">
        <f t="shared" si="17"/>
        <v>2</v>
      </c>
      <c r="H791" s="13" t="s">
        <v>28</v>
      </c>
      <c r="I791" s="13" t="str">
        <f>IFERROR(__xludf.DUMMYFUNCTION("REGEXREPLACE(H791, "".*\s"", """")"),"человек")</f>
        <v>человек</v>
      </c>
      <c r="J791" s="13" t="s">
        <v>29</v>
      </c>
      <c r="K791" s="17" t="str">
        <f>IFERROR(__xludf.DUMMYFUNCTION("REGEXREPLACE(J791, ""^[\d\s]+"", """")"),"значение показателя за год")</f>
        <v>значение показателя за год</v>
      </c>
      <c r="L791" s="16">
        <f t="shared" si="18"/>
        <v>2</v>
      </c>
      <c r="M791" s="13" t="s">
        <v>32</v>
      </c>
      <c r="N791" s="13" t="str">
        <f>IFERROR(__xludf.DUMMYFUNCTION("REGEXEXTRACT(M791, "" (.+)$"")"),"сельское население")</f>
        <v>сельское население</v>
      </c>
      <c r="O791" s="18">
        <v>848.0</v>
      </c>
      <c r="P791" s="18">
        <v>721.0</v>
      </c>
      <c r="Q791" s="18">
        <v>734.0</v>
      </c>
      <c r="R791" s="18">
        <v>725.0</v>
      </c>
      <c r="S791" s="18">
        <v>653.0</v>
      </c>
      <c r="T791" s="18">
        <v>654.0</v>
      </c>
      <c r="U791" s="18">
        <v>634.0</v>
      </c>
      <c r="V791" s="18">
        <v>658.0</v>
      </c>
      <c r="W791" s="18">
        <v>664.0</v>
      </c>
      <c r="X791" s="18">
        <v>670.0</v>
      </c>
      <c r="Y791" s="18">
        <v>704.0</v>
      </c>
      <c r="Z791" s="19" t="str">
        <f t="shared" si="6"/>
        <v/>
      </c>
      <c r="AA791" s="19" t="str">
        <f t="shared" si="19"/>
        <v/>
      </c>
      <c r="AB791" s="19">
        <f t="shared" si="8"/>
        <v>7665</v>
      </c>
      <c r="AC791" s="19">
        <f t="shared" si="20"/>
        <v>696.8181818</v>
      </c>
      <c r="AD791" s="19">
        <f t="shared" si="21"/>
        <v>965.5</v>
      </c>
      <c r="AE791" s="19" t="str">
        <f t="shared" si="22"/>
        <v>Нет моды</v>
      </c>
      <c r="AF791" s="19">
        <f t="shared" si="23"/>
        <v>634</v>
      </c>
      <c r="AG791" s="19">
        <f t="shared" si="24"/>
        <v>848</v>
      </c>
      <c r="AH791" s="20" t="str">
        <f t="shared" si="14"/>
        <v>Город: 63%; Село: 37%</v>
      </c>
      <c r="AI791" s="21"/>
      <c r="AJ791" s="21"/>
      <c r="AK791" s="21"/>
      <c r="AL791" s="22">
        <f t="shared" si="25"/>
        <v>1</v>
      </c>
    </row>
    <row r="792" ht="12.75" customHeight="1">
      <c r="A792" s="13" t="s">
        <v>64</v>
      </c>
      <c r="B792" s="13" t="str">
        <f>IFERROR(__xludf.DUMMYFUNCTION("REGEXREPLACE(A792, ""\d"", """")"),"         Тамбовская область")</f>
        <v>         Тамбовская область</v>
      </c>
      <c r="C792" s="14" t="str">
        <f t="shared" si="15"/>
        <v>Тамбовская область</v>
      </c>
      <c r="D792" s="3">
        <f t="shared" si="16"/>
        <v>2</v>
      </c>
      <c r="E792" s="15" t="s">
        <v>41</v>
      </c>
      <c r="F792" s="13" t="str">
        <f>IFERROR(__xludf.DUMMYFUNCTION("REGEXEXTRACT(E792, ""[А-Яа-я].*"")"),"Инфекционные и паразитарные болезни")</f>
        <v>Инфекционные и паразитарные болезни</v>
      </c>
      <c r="G792" s="16">
        <f t="shared" si="17"/>
        <v>2</v>
      </c>
      <c r="H792" s="13" t="s">
        <v>28</v>
      </c>
      <c r="I792" s="13" t="str">
        <f>IFERROR(__xludf.DUMMYFUNCTION("REGEXREPLACE(H792, "".*\s"", """")"),"человек")</f>
        <v>человек</v>
      </c>
      <c r="J792" s="13" t="s">
        <v>29</v>
      </c>
      <c r="K792" s="17" t="str">
        <f>IFERROR(__xludf.DUMMYFUNCTION("REGEXREPLACE(J792, ""^[\d\s]+"", """")"),"значение показателя за год")</f>
        <v>значение показателя за год</v>
      </c>
      <c r="L792" s="16">
        <f t="shared" si="18"/>
        <v>2</v>
      </c>
      <c r="M792" s="13" t="s">
        <v>30</v>
      </c>
      <c r="N792" s="13" t="str">
        <f>IFERROR(__xludf.DUMMYFUNCTION("REGEXEXTRACT(M792, "" (.+)$"")"),"все население")</f>
        <v>все население</v>
      </c>
      <c r="O792" s="18">
        <v>113.0</v>
      </c>
      <c r="P792" s="18">
        <v>94.0</v>
      </c>
      <c r="Q792" s="18">
        <v>102.0</v>
      </c>
      <c r="R792" s="18">
        <v>98.0</v>
      </c>
      <c r="S792" s="18">
        <v>68.0</v>
      </c>
      <c r="T792" s="18">
        <v>69.0</v>
      </c>
      <c r="U792" s="18">
        <v>64.0</v>
      </c>
      <c r="V792" s="18">
        <v>61.0</v>
      </c>
      <c r="W792" s="18">
        <v>66.0</v>
      </c>
      <c r="X792" s="18">
        <v>36.0</v>
      </c>
      <c r="Y792" s="18">
        <v>51.0</v>
      </c>
      <c r="Z792" s="19">
        <f t="shared" si="6"/>
        <v>822</v>
      </c>
      <c r="AA792" s="19" t="str">
        <f t="shared" si="19"/>
        <v/>
      </c>
      <c r="AB792" s="19" t="str">
        <f t="shared" si="8"/>
        <v/>
      </c>
      <c r="AC792" s="19">
        <f t="shared" si="20"/>
        <v>74.72727273</v>
      </c>
      <c r="AD792" s="19">
        <f t="shared" si="21"/>
        <v>373.5</v>
      </c>
      <c r="AE792" s="19" t="str">
        <f t="shared" si="22"/>
        <v>Нет моды</v>
      </c>
      <c r="AF792" s="19">
        <f t="shared" si="23"/>
        <v>36</v>
      </c>
      <c r="AG792" s="19">
        <f t="shared" si="24"/>
        <v>113</v>
      </c>
      <c r="AH792" s="20" t="str">
        <f t="shared" si="14"/>
        <v/>
      </c>
      <c r="AI792" s="21"/>
      <c r="AJ792" s="21"/>
      <c r="AK792" s="21"/>
      <c r="AL792" s="22">
        <f t="shared" si="25"/>
        <v>1</v>
      </c>
    </row>
    <row r="793" ht="12.75" customHeight="1">
      <c r="A793" s="13" t="s">
        <v>64</v>
      </c>
      <c r="B793" s="13" t="str">
        <f>IFERROR(__xludf.DUMMYFUNCTION("REGEXREPLACE(A793, ""\d"", """")"),"         Тамбовская область")</f>
        <v>         Тамбовская область</v>
      </c>
      <c r="C793" s="14" t="str">
        <f t="shared" si="15"/>
        <v>Тамбовская область</v>
      </c>
      <c r="D793" s="3">
        <f t="shared" si="16"/>
        <v>2</v>
      </c>
      <c r="E793" s="15" t="s">
        <v>41</v>
      </c>
      <c r="F793" s="13" t="str">
        <f>IFERROR(__xludf.DUMMYFUNCTION("REGEXEXTRACT(E793, ""[А-Яа-я].*"")"),"Инфекционные и паразитарные болезни")</f>
        <v>Инфекционные и паразитарные болезни</v>
      </c>
      <c r="G793" s="16">
        <f t="shared" si="17"/>
        <v>2</v>
      </c>
      <c r="H793" s="13" t="s">
        <v>28</v>
      </c>
      <c r="I793" s="13" t="str">
        <f>IFERROR(__xludf.DUMMYFUNCTION("REGEXREPLACE(H793, "".*\s"", """")"),"человек")</f>
        <v>человек</v>
      </c>
      <c r="J793" s="13" t="s">
        <v>29</v>
      </c>
      <c r="K793" s="17" t="str">
        <f>IFERROR(__xludf.DUMMYFUNCTION("REGEXREPLACE(J793, ""^[\d\s]+"", """")"),"значение показателя за год")</f>
        <v>значение показателя за год</v>
      </c>
      <c r="L793" s="16">
        <f t="shared" si="18"/>
        <v>2</v>
      </c>
      <c r="M793" s="13" t="s">
        <v>31</v>
      </c>
      <c r="N793" s="13" t="str">
        <f>IFERROR(__xludf.DUMMYFUNCTION("REGEXEXTRACT(M793, "" (.+)$"")"),"городское население")</f>
        <v>городское население</v>
      </c>
      <c r="O793" s="18">
        <v>70.0</v>
      </c>
      <c r="P793" s="18">
        <v>63.0</v>
      </c>
      <c r="Q793" s="18">
        <v>65.0</v>
      </c>
      <c r="R793" s="18">
        <v>67.0</v>
      </c>
      <c r="S793" s="18">
        <v>51.0</v>
      </c>
      <c r="T793" s="18">
        <v>45.0</v>
      </c>
      <c r="U793" s="18">
        <v>41.0</v>
      </c>
      <c r="V793" s="18">
        <v>41.0</v>
      </c>
      <c r="W793" s="18">
        <v>50.0</v>
      </c>
      <c r="X793" s="18">
        <v>24.0</v>
      </c>
      <c r="Y793" s="18">
        <v>29.0</v>
      </c>
      <c r="Z793" s="19" t="str">
        <f t="shared" si="6"/>
        <v/>
      </c>
      <c r="AA793" s="19">
        <f t="shared" si="19"/>
        <v>546</v>
      </c>
      <c r="AB793" s="19" t="str">
        <f t="shared" si="8"/>
        <v/>
      </c>
      <c r="AC793" s="19">
        <f t="shared" si="20"/>
        <v>49.63636364</v>
      </c>
      <c r="AD793" s="19">
        <f t="shared" si="21"/>
        <v>63.5</v>
      </c>
      <c r="AE793" s="19" t="str">
        <f t="shared" si="22"/>
        <v>Нет моды</v>
      </c>
      <c r="AF793" s="19">
        <f t="shared" si="23"/>
        <v>24</v>
      </c>
      <c r="AG793" s="19">
        <f t="shared" si="24"/>
        <v>70</v>
      </c>
      <c r="AH793" s="20" t="str">
        <f t="shared" si="14"/>
        <v/>
      </c>
      <c r="AI793" s="21"/>
      <c r="AJ793" s="21"/>
      <c r="AK793" s="21"/>
      <c r="AL793" s="22">
        <f t="shared" si="25"/>
        <v>1</v>
      </c>
    </row>
    <row r="794" ht="12.75" customHeight="1">
      <c r="A794" s="13" t="s">
        <v>64</v>
      </c>
      <c r="B794" s="13" t="str">
        <f>IFERROR(__xludf.DUMMYFUNCTION("REGEXREPLACE(A794, ""\d"", """")"),"         Тамбовская область")</f>
        <v>         Тамбовская область</v>
      </c>
      <c r="C794" s="14" t="str">
        <f t="shared" si="15"/>
        <v>Тамбовская область</v>
      </c>
      <c r="D794" s="3">
        <f t="shared" si="16"/>
        <v>2</v>
      </c>
      <c r="E794" s="15" t="s">
        <v>41</v>
      </c>
      <c r="F794" s="13" t="str">
        <f>IFERROR(__xludf.DUMMYFUNCTION("REGEXEXTRACT(E794, ""[А-Яа-я].*"")"),"Инфекционные и паразитарные болезни")</f>
        <v>Инфекционные и паразитарные болезни</v>
      </c>
      <c r="G794" s="16">
        <f t="shared" si="17"/>
        <v>2</v>
      </c>
      <c r="H794" s="13" t="s">
        <v>28</v>
      </c>
      <c r="I794" s="13" t="str">
        <f>IFERROR(__xludf.DUMMYFUNCTION("REGEXREPLACE(H794, "".*\s"", """")"),"человек")</f>
        <v>человек</v>
      </c>
      <c r="J794" s="13" t="s">
        <v>29</v>
      </c>
      <c r="K794" s="17" t="str">
        <f>IFERROR(__xludf.DUMMYFUNCTION("REGEXREPLACE(J794, ""^[\d\s]+"", """")"),"значение показателя за год")</f>
        <v>значение показателя за год</v>
      </c>
      <c r="L794" s="16">
        <f t="shared" si="18"/>
        <v>2</v>
      </c>
      <c r="M794" s="13" t="s">
        <v>32</v>
      </c>
      <c r="N794" s="13" t="str">
        <f>IFERROR(__xludf.DUMMYFUNCTION("REGEXEXTRACT(M794, "" (.+)$"")"),"сельское население")</f>
        <v>сельское население</v>
      </c>
      <c r="O794" s="18">
        <v>43.0</v>
      </c>
      <c r="P794" s="18">
        <v>31.0</v>
      </c>
      <c r="Q794" s="18">
        <v>37.0</v>
      </c>
      <c r="R794" s="18">
        <v>31.0</v>
      </c>
      <c r="S794" s="18">
        <v>17.0</v>
      </c>
      <c r="T794" s="18">
        <v>24.0</v>
      </c>
      <c r="U794" s="18">
        <v>23.0</v>
      </c>
      <c r="V794" s="18">
        <v>20.0</v>
      </c>
      <c r="W794" s="18">
        <v>16.0</v>
      </c>
      <c r="X794" s="18">
        <v>12.0</v>
      </c>
      <c r="Y794" s="18">
        <v>22.0</v>
      </c>
      <c r="Z794" s="19" t="str">
        <f t="shared" si="6"/>
        <v/>
      </c>
      <c r="AA794" s="19" t="str">
        <f t="shared" si="19"/>
        <v/>
      </c>
      <c r="AB794" s="19">
        <f t="shared" si="8"/>
        <v>276</v>
      </c>
      <c r="AC794" s="19">
        <f t="shared" si="20"/>
        <v>25.09090909</v>
      </c>
      <c r="AD794" s="19">
        <f t="shared" si="21"/>
        <v>34</v>
      </c>
      <c r="AE794" s="19" t="str">
        <f t="shared" si="22"/>
        <v>Нет моды</v>
      </c>
      <c r="AF794" s="19">
        <f t="shared" si="23"/>
        <v>12</v>
      </c>
      <c r="AG794" s="19">
        <f t="shared" si="24"/>
        <v>43</v>
      </c>
      <c r="AH794" s="20" t="str">
        <f t="shared" si="14"/>
        <v>Город: 66%; Село: 34%</v>
      </c>
      <c r="AI794" s="21"/>
      <c r="AJ794" s="21"/>
      <c r="AK794" s="21"/>
      <c r="AL794" s="22">
        <f t="shared" si="25"/>
        <v>1</v>
      </c>
    </row>
    <row r="795" ht="12.75" customHeight="1">
      <c r="A795" s="13" t="s">
        <v>64</v>
      </c>
      <c r="B795" s="13" t="str">
        <f>IFERROR(__xludf.DUMMYFUNCTION("REGEXREPLACE(A795, ""\d"", """")"),"         Тамбовская область")</f>
        <v>         Тамбовская область</v>
      </c>
      <c r="C795" s="14" t="str">
        <f t="shared" si="15"/>
        <v>Тамбовская область</v>
      </c>
      <c r="D795" s="3">
        <f t="shared" si="16"/>
        <v>2</v>
      </c>
      <c r="E795" s="15" t="s">
        <v>42</v>
      </c>
      <c r="F795" s="13" t="str">
        <f>IFERROR(__xludf.DUMMYFUNCTION("REGEXEXTRACT(E795, ""[А-Яа-я].*"")"),"Ишемическая болезнь сердца")</f>
        <v>Ишемическая болезнь сердца</v>
      </c>
      <c r="G795" s="16">
        <f t="shared" si="17"/>
        <v>2</v>
      </c>
      <c r="H795" s="13" t="s">
        <v>28</v>
      </c>
      <c r="I795" s="13" t="str">
        <f>IFERROR(__xludf.DUMMYFUNCTION("REGEXREPLACE(H795, "".*\s"", """")"),"человек")</f>
        <v>человек</v>
      </c>
      <c r="J795" s="13" t="s">
        <v>29</v>
      </c>
      <c r="K795" s="17" t="str">
        <f>IFERROR(__xludf.DUMMYFUNCTION("REGEXREPLACE(J795, ""^[\d\s]+"", """")"),"значение показателя за год")</f>
        <v>значение показателя за год</v>
      </c>
      <c r="L795" s="16">
        <f t="shared" si="18"/>
        <v>2</v>
      </c>
      <c r="M795" s="13" t="s">
        <v>30</v>
      </c>
      <c r="N795" s="13" t="str">
        <f>IFERROR(__xludf.DUMMYFUNCTION("REGEXEXTRACT(M795, "" (.+)$"")"),"все население")</f>
        <v>все население</v>
      </c>
      <c r="O795" s="18">
        <v>3995.0</v>
      </c>
      <c r="P795" s="18">
        <v>4188.0</v>
      </c>
      <c r="Q795" s="18">
        <v>3770.0</v>
      </c>
      <c r="R795" s="18">
        <v>3672.0</v>
      </c>
      <c r="S795" s="18">
        <v>3380.0</v>
      </c>
      <c r="T795" s="18">
        <v>3447.0</v>
      </c>
      <c r="U795" s="18">
        <v>3274.0</v>
      </c>
      <c r="V795" s="18">
        <v>3904.0</v>
      </c>
      <c r="W795" s="18">
        <v>3917.0</v>
      </c>
      <c r="X795" s="18">
        <v>3517.0</v>
      </c>
      <c r="Y795" s="18">
        <v>3569.0</v>
      </c>
      <c r="Z795" s="19">
        <f t="shared" si="6"/>
        <v>40633</v>
      </c>
      <c r="AA795" s="19" t="str">
        <f t="shared" si="19"/>
        <v/>
      </c>
      <c r="AB795" s="19" t="str">
        <f t="shared" si="8"/>
        <v/>
      </c>
      <c r="AC795" s="19">
        <f t="shared" si="20"/>
        <v>3693.909091</v>
      </c>
      <c r="AD795" s="19">
        <f t="shared" si="21"/>
        <v>1658.5</v>
      </c>
      <c r="AE795" s="19" t="str">
        <f t="shared" si="22"/>
        <v>Нет моды</v>
      </c>
      <c r="AF795" s="19">
        <f t="shared" si="23"/>
        <v>3274</v>
      </c>
      <c r="AG795" s="19">
        <f t="shared" si="24"/>
        <v>4188</v>
      </c>
      <c r="AH795" s="20" t="str">
        <f t="shared" si="14"/>
        <v/>
      </c>
      <c r="AI795" s="21"/>
      <c r="AJ795" s="21"/>
      <c r="AK795" s="21"/>
      <c r="AL795" s="22">
        <f t="shared" si="25"/>
        <v>1</v>
      </c>
    </row>
    <row r="796" ht="12.75" customHeight="1">
      <c r="A796" s="13" t="s">
        <v>64</v>
      </c>
      <c r="B796" s="13" t="str">
        <f>IFERROR(__xludf.DUMMYFUNCTION("REGEXREPLACE(A796, ""\d"", """")"),"         Тамбовская область")</f>
        <v>         Тамбовская область</v>
      </c>
      <c r="C796" s="14" t="str">
        <f t="shared" si="15"/>
        <v>Тамбовская область</v>
      </c>
      <c r="D796" s="3">
        <f t="shared" si="16"/>
        <v>2</v>
      </c>
      <c r="E796" s="15" t="s">
        <v>42</v>
      </c>
      <c r="F796" s="13" t="str">
        <f>IFERROR(__xludf.DUMMYFUNCTION("REGEXEXTRACT(E796, ""[А-Яа-я].*"")"),"Ишемическая болезнь сердца")</f>
        <v>Ишемическая болезнь сердца</v>
      </c>
      <c r="G796" s="16">
        <f t="shared" si="17"/>
        <v>2</v>
      </c>
      <c r="H796" s="13" t="s">
        <v>28</v>
      </c>
      <c r="I796" s="13" t="str">
        <f>IFERROR(__xludf.DUMMYFUNCTION("REGEXREPLACE(H796, "".*\s"", """")"),"человек")</f>
        <v>человек</v>
      </c>
      <c r="J796" s="13" t="s">
        <v>29</v>
      </c>
      <c r="K796" s="17" t="str">
        <f>IFERROR(__xludf.DUMMYFUNCTION("REGEXREPLACE(J796, ""^[\d\s]+"", """")"),"значение показателя за год")</f>
        <v>значение показателя за год</v>
      </c>
      <c r="L796" s="16">
        <f t="shared" si="18"/>
        <v>2</v>
      </c>
      <c r="M796" s="13" t="s">
        <v>31</v>
      </c>
      <c r="N796" s="13" t="str">
        <f>IFERROR(__xludf.DUMMYFUNCTION("REGEXEXTRACT(M796, "" (.+)$"")"),"городское население")</f>
        <v>городское население</v>
      </c>
      <c r="O796" s="18">
        <v>2224.0</v>
      </c>
      <c r="P796" s="18">
        <v>2280.0</v>
      </c>
      <c r="Q796" s="18">
        <v>2195.0</v>
      </c>
      <c r="R796" s="18">
        <v>2074.0</v>
      </c>
      <c r="S796" s="18">
        <v>1921.0</v>
      </c>
      <c r="T796" s="18">
        <v>1994.0</v>
      </c>
      <c r="U796" s="18">
        <v>2020.0</v>
      </c>
      <c r="V796" s="18">
        <v>2454.0</v>
      </c>
      <c r="W796" s="18">
        <v>2412.0</v>
      </c>
      <c r="X796" s="18">
        <v>2124.0</v>
      </c>
      <c r="Y796" s="18">
        <v>2081.0</v>
      </c>
      <c r="Z796" s="19" t="str">
        <f t="shared" si="6"/>
        <v/>
      </c>
      <c r="AA796" s="19">
        <f t="shared" si="19"/>
        <v>23779</v>
      </c>
      <c r="AB796" s="19" t="str">
        <f t="shared" si="8"/>
        <v/>
      </c>
      <c r="AC796" s="19">
        <f t="shared" si="20"/>
        <v>2161.727273</v>
      </c>
      <c r="AD796" s="19">
        <f t="shared" si="21"/>
        <v>2864</v>
      </c>
      <c r="AE796" s="19" t="str">
        <f t="shared" si="22"/>
        <v>Нет моды</v>
      </c>
      <c r="AF796" s="19">
        <f t="shared" si="23"/>
        <v>1921</v>
      </c>
      <c r="AG796" s="19">
        <f t="shared" si="24"/>
        <v>2454</v>
      </c>
      <c r="AH796" s="20" t="str">
        <f t="shared" si="14"/>
        <v/>
      </c>
      <c r="AI796" s="21"/>
      <c r="AJ796" s="21"/>
      <c r="AK796" s="21"/>
      <c r="AL796" s="22">
        <f t="shared" si="25"/>
        <v>1</v>
      </c>
    </row>
    <row r="797" ht="12.75" customHeight="1">
      <c r="A797" s="13" t="s">
        <v>64</v>
      </c>
      <c r="B797" s="13" t="str">
        <f>IFERROR(__xludf.DUMMYFUNCTION("REGEXREPLACE(A797, ""\d"", """")"),"         Тамбовская область")</f>
        <v>         Тамбовская область</v>
      </c>
      <c r="C797" s="14" t="str">
        <f t="shared" si="15"/>
        <v>Тамбовская область</v>
      </c>
      <c r="D797" s="3">
        <f t="shared" si="16"/>
        <v>2</v>
      </c>
      <c r="E797" s="15" t="s">
        <v>42</v>
      </c>
      <c r="F797" s="13" t="str">
        <f>IFERROR(__xludf.DUMMYFUNCTION("REGEXEXTRACT(E797, ""[А-Яа-я].*"")"),"Ишемическая болезнь сердца")</f>
        <v>Ишемическая болезнь сердца</v>
      </c>
      <c r="G797" s="16">
        <f t="shared" si="17"/>
        <v>2</v>
      </c>
      <c r="H797" s="13" t="s">
        <v>28</v>
      </c>
      <c r="I797" s="13" t="str">
        <f>IFERROR(__xludf.DUMMYFUNCTION("REGEXREPLACE(H797, "".*\s"", """")"),"человек")</f>
        <v>человек</v>
      </c>
      <c r="J797" s="13" t="s">
        <v>29</v>
      </c>
      <c r="K797" s="17" t="str">
        <f>IFERROR(__xludf.DUMMYFUNCTION("REGEXREPLACE(J797, ""^[\d\s]+"", """")"),"значение показателя за год")</f>
        <v>значение показателя за год</v>
      </c>
      <c r="L797" s="16">
        <f t="shared" si="18"/>
        <v>2</v>
      </c>
      <c r="M797" s="13" t="s">
        <v>32</v>
      </c>
      <c r="N797" s="13" t="str">
        <f>IFERROR(__xludf.DUMMYFUNCTION("REGEXEXTRACT(M797, "" (.+)$"")"),"сельское население")</f>
        <v>сельское население</v>
      </c>
      <c r="O797" s="18">
        <v>1771.0</v>
      </c>
      <c r="P797" s="18">
        <v>1908.0</v>
      </c>
      <c r="Q797" s="18">
        <v>1575.0</v>
      </c>
      <c r="R797" s="18">
        <v>1598.0</v>
      </c>
      <c r="S797" s="18">
        <v>1459.0</v>
      </c>
      <c r="T797" s="18">
        <v>1453.0</v>
      </c>
      <c r="U797" s="18">
        <v>1254.0</v>
      </c>
      <c r="V797" s="18">
        <v>1450.0</v>
      </c>
      <c r="W797" s="18">
        <v>1505.0</v>
      </c>
      <c r="X797" s="18">
        <v>1393.0</v>
      </c>
      <c r="Y797" s="18">
        <v>1488.0</v>
      </c>
      <c r="Z797" s="19" t="str">
        <f t="shared" si="6"/>
        <v/>
      </c>
      <c r="AA797" s="19" t="str">
        <f t="shared" si="19"/>
        <v/>
      </c>
      <c r="AB797" s="19">
        <f t="shared" si="8"/>
        <v>16854</v>
      </c>
      <c r="AC797" s="19">
        <f t="shared" si="20"/>
        <v>1532.181818</v>
      </c>
      <c r="AD797" s="19">
        <f t="shared" si="21"/>
        <v>1914.5</v>
      </c>
      <c r="AE797" s="19" t="str">
        <f t="shared" si="22"/>
        <v>Нет моды</v>
      </c>
      <c r="AF797" s="19">
        <f t="shared" si="23"/>
        <v>1254</v>
      </c>
      <c r="AG797" s="19">
        <f t="shared" si="24"/>
        <v>1908</v>
      </c>
      <c r="AH797" s="20" t="str">
        <f t="shared" si="14"/>
        <v>Город: 59%; Село: 41%</v>
      </c>
      <c r="AI797" s="21"/>
      <c r="AJ797" s="21"/>
      <c r="AK797" s="21"/>
      <c r="AL797" s="22">
        <f t="shared" si="25"/>
        <v>1</v>
      </c>
    </row>
    <row r="798" ht="12.75" customHeight="1">
      <c r="A798" s="13" t="s">
        <v>64</v>
      </c>
      <c r="B798" s="13" t="str">
        <f>IFERROR(__xludf.DUMMYFUNCTION("REGEXREPLACE(A798, ""\d"", """")"),"         Тамбовская область")</f>
        <v>         Тамбовская область</v>
      </c>
      <c r="C798" s="14" t="str">
        <f t="shared" si="15"/>
        <v>Тамбовская область</v>
      </c>
      <c r="D798" s="3">
        <f t="shared" si="16"/>
        <v>2</v>
      </c>
      <c r="E798" s="15" t="s">
        <v>43</v>
      </c>
      <c r="F798" s="13" t="str">
        <f>IFERROR(__xludf.DUMMYFUNCTION("REGEXEXTRACT(E798, ""[А-Яа-я].*"")"),"Новообразования")</f>
        <v>Новообразования</v>
      </c>
      <c r="G798" s="16">
        <f t="shared" si="17"/>
        <v>2</v>
      </c>
      <c r="H798" s="13" t="s">
        <v>28</v>
      </c>
      <c r="I798" s="13" t="str">
        <f>IFERROR(__xludf.DUMMYFUNCTION("REGEXREPLACE(H798, "".*\s"", """")"),"человек")</f>
        <v>человек</v>
      </c>
      <c r="J798" s="13" t="s">
        <v>29</v>
      </c>
      <c r="K798" s="17" t="str">
        <f>IFERROR(__xludf.DUMMYFUNCTION("REGEXREPLACE(J798, ""^[\d\s]+"", """")"),"значение показателя за год")</f>
        <v>значение показателя за год</v>
      </c>
      <c r="L798" s="16">
        <f t="shared" si="18"/>
        <v>2</v>
      </c>
      <c r="M798" s="13" t="s">
        <v>30</v>
      </c>
      <c r="N798" s="13" t="str">
        <f>IFERROR(__xludf.DUMMYFUNCTION("REGEXEXTRACT(M798, "" (.+)$"")"),"все население")</f>
        <v>все население</v>
      </c>
      <c r="O798" s="18">
        <v>2189.0</v>
      </c>
      <c r="P798" s="18">
        <v>1997.0</v>
      </c>
      <c r="Q798" s="18">
        <v>2028.0</v>
      </c>
      <c r="R798" s="18">
        <v>1941.0</v>
      </c>
      <c r="S798" s="18">
        <v>1856.0</v>
      </c>
      <c r="T798" s="18">
        <v>1869.0</v>
      </c>
      <c r="U798" s="18">
        <v>1861.0</v>
      </c>
      <c r="V798" s="18">
        <v>1816.0</v>
      </c>
      <c r="W798" s="18">
        <v>1800.0</v>
      </c>
      <c r="X798" s="18">
        <v>1811.0</v>
      </c>
      <c r="Y798" s="18">
        <v>1796.0</v>
      </c>
      <c r="Z798" s="19">
        <f t="shared" si="6"/>
        <v>20964</v>
      </c>
      <c r="AA798" s="19" t="str">
        <f t="shared" si="19"/>
        <v/>
      </c>
      <c r="AB798" s="19" t="str">
        <f t="shared" si="8"/>
        <v/>
      </c>
      <c r="AC798" s="19">
        <f t="shared" si="20"/>
        <v>1905.818182</v>
      </c>
      <c r="AD798" s="19">
        <f t="shared" si="21"/>
        <v>1798</v>
      </c>
      <c r="AE798" s="19" t="str">
        <f t="shared" si="22"/>
        <v>Нет моды</v>
      </c>
      <c r="AF798" s="19">
        <f t="shared" si="23"/>
        <v>1796</v>
      </c>
      <c r="AG798" s="19">
        <f t="shared" si="24"/>
        <v>2189</v>
      </c>
      <c r="AH798" s="20" t="str">
        <f t="shared" si="14"/>
        <v/>
      </c>
      <c r="AI798" s="21"/>
      <c r="AJ798" s="21"/>
      <c r="AK798" s="21"/>
      <c r="AL798" s="22">
        <f t="shared" si="25"/>
        <v>1</v>
      </c>
    </row>
    <row r="799" ht="12.75" customHeight="1">
      <c r="A799" s="13" t="s">
        <v>64</v>
      </c>
      <c r="B799" s="13" t="str">
        <f>IFERROR(__xludf.DUMMYFUNCTION("REGEXREPLACE(A799, ""\d"", """")"),"         Тамбовская область")</f>
        <v>         Тамбовская область</v>
      </c>
      <c r="C799" s="14" t="str">
        <f t="shared" si="15"/>
        <v>Тамбовская область</v>
      </c>
      <c r="D799" s="3">
        <f t="shared" si="16"/>
        <v>2</v>
      </c>
      <c r="E799" s="15" t="s">
        <v>43</v>
      </c>
      <c r="F799" s="13" t="str">
        <f>IFERROR(__xludf.DUMMYFUNCTION("REGEXEXTRACT(E799, ""[А-Яа-я].*"")"),"Новообразования")</f>
        <v>Новообразования</v>
      </c>
      <c r="G799" s="16">
        <f t="shared" si="17"/>
        <v>2</v>
      </c>
      <c r="H799" s="13" t="s">
        <v>28</v>
      </c>
      <c r="I799" s="13" t="str">
        <f>IFERROR(__xludf.DUMMYFUNCTION("REGEXREPLACE(H799, "".*\s"", """")"),"человек")</f>
        <v>человек</v>
      </c>
      <c r="J799" s="13" t="s">
        <v>29</v>
      </c>
      <c r="K799" s="17" t="str">
        <f>IFERROR(__xludf.DUMMYFUNCTION("REGEXREPLACE(J799, ""^[\d\s]+"", """")"),"значение показателя за год")</f>
        <v>значение показателя за год</v>
      </c>
      <c r="L799" s="16">
        <f t="shared" si="18"/>
        <v>2</v>
      </c>
      <c r="M799" s="13" t="s">
        <v>31</v>
      </c>
      <c r="N799" s="13" t="str">
        <f>IFERROR(__xludf.DUMMYFUNCTION("REGEXEXTRACT(M799, "" (.+)$"")"),"городское население")</f>
        <v>городское население</v>
      </c>
      <c r="O799" s="18">
        <v>1335.0</v>
      </c>
      <c r="P799" s="18">
        <v>1269.0</v>
      </c>
      <c r="Q799" s="18">
        <v>1289.0</v>
      </c>
      <c r="R799" s="18">
        <v>1211.0</v>
      </c>
      <c r="S799" s="18">
        <v>1197.0</v>
      </c>
      <c r="T799" s="18">
        <v>1210.0</v>
      </c>
      <c r="U799" s="18">
        <v>1222.0</v>
      </c>
      <c r="V799" s="18">
        <v>1156.0</v>
      </c>
      <c r="W799" s="18">
        <v>1123.0</v>
      </c>
      <c r="X799" s="18">
        <v>1136.0</v>
      </c>
      <c r="Y799" s="18">
        <v>1088.0</v>
      </c>
      <c r="Z799" s="19" t="str">
        <f t="shared" si="6"/>
        <v/>
      </c>
      <c r="AA799" s="19">
        <f t="shared" si="19"/>
        <v>13236</v>
      </c>
      <c r="AB799" s="19" t="str">
        <f t="shared" si="8"/>
        <v/>
      </c>
      <c r="AC799" s="19">
        <f t="shared" si="20"/>
        <v>1203.272727</v>
      </c>
      <c r="AD799" s="19">
        <f t="shared" si="21"/>
        <v>1565.5</v>
      </c>
      <c r="AE799" s="19" t="str">
        <f t="shared" si="22"/>
        <v>Нет моды</v>
      </c>
      <c r="AF799" s="19">
        <f t="shared" si="23"/>
        <v>1088</v>
      </c>
      <c r="AG799" s="19">
        <f t="shared" si="24"/>
        <v>1335</v>
      </c>
      <c r="AH799" s="20" t="str">
        <f t="shared" si="14"/>
        <v/>
      </c>
      <c r="AI799" s="21"/>
      <c r="AJ799" s="21"/>
      <c r="AK799" s="21"/>
      <c r="AL799" s="22">
        <f t="shared" si="25"/>
        <v>1</v>
      </c>
    </row>
    <row r="800" ht="12.75" customHeight="1">
      <c r="A800" s="13" t="s">
        <v>64</v>
      </c>
      <c r="B800" s="13" t="str">
        <f>IFERROR(__xludf.DUMMYFUNCTION("REGEXREPLACE(A800, ""\d"", """")"),"         Тамбовская область")</f>
        <v>         Тамбовская область</v>
      </c>
      <c r="C800" s="14" t="str">
        <f t="shared" si="15"/>
        <v>Тамбовская область</v>
      </c>
      <c r="D800" s="3">
        <f t="shared" si="16"/>
        <v>2</v>
      </c>
      <c r="E800" s="15" t="s">
        <v>43</v>
      </c>
      <c r="F800" s="13" t="str">
        <f>IFERROR(__xludf.DUMMYFUNCTION("REGEXEXTRACT(E800, ""[А-Яа-я].*"")"),"Новообразования")</f>
        <v>Новообразования</v>
      </c>
      <c r="G800" s="16">
        <f t="shared" si="17"/>
        <v>2</v>
      </c>
      <c r="H800" s="13" t="s">
        <v>28</v>
      </c>
      <c r="I800" s="13" t="str">
        <f>IFERROR(__xludf.DUMMYFUNCTION("REGEXREPLACE(H800, "".*\s"", """")"),"человек")</f>
        <v>человек</v>
      </c>
      <c r="J800" s="13" t="s">
        <v>29</v>
      </c>
      <c r="K800" s="17" t="str">
        <f>IFERROR(__xludf.DUMMYFUNCTION("REGEXREPLACE(J800, ""^[\d\s]+"", """")"),"значение показателя за год")</f>
        <v>значение показателя за год</v>
      </c>
      <c r="L800" s="16">
        <f t="shared" si="18"/>
        <v>2</v>
      </c>
      <c r="M800" s="13" t="s">
        <v>32</v>
      </c>
      <c r="N800" s="13" t="str">
        <f>IFERROR(__xludf.DUMMYFUNCTION("REGEXEXTRACT(M800, "" (.+)$"")"),"сельское население")</f>
        <v>сельское население</v>
      </c>
      <c r="O800" s="18">
        <v>854.0</v>
      </c>
      <c r="P800" s="18">
        <v>728.0</v>
      </c>
      <c r="Q800" s="18">
        <v>739.0</v>
      </c>
      <c r="R800" s="18">
        <v>730.0</v>
      </c>
      <c r="S800" s="18">
        <v>659.0</v>
      </c>
      <c r="T800" s="18">
        <v>659.0</v>
      </c>
      <c r="U800" s="18">
        <v>639.0</v>
      </c>
      <c r="V800" s="18">
        <v>660.0</v>
      </c>
      <c r="W800" s="18">
        <v>677.0</v>
      </c>
      <c r="X800" s="18">
        <v>675.0</v>
      </c>
      <c r="Y800" s="18">
        <v>708.0</v>
      </c>
      <c r="Z800" s="19" t="str">
        <f t="shared" si="6"/>
        <v/>
      </c>
      <c r="AA800" s="19" t="str">
        <f t="shared" si="19"/>
        <v/>
      </c>
      <c r="AB800" s="19">
        <f t="shared" si="8"/>
        <v>7728</v>
      </c>
      <c r="AC800" s="19">
        <f t="shared" si="20"/>
        <v>702.5454545</v>
      </c>
      <c r="AD800" s="19">
        <f t="shared" si="21"/>
        <v>971</v>
      </c>
      <c r="AE800" s="19" t="str">
        <f t="shared" si="22"/>
        <v>Нет моды</v>
      </c>
      <c r="AF800" s="19">
        <f t="shared" si="23"/>
        <v>639</v>
      </c>
      <c r="AG800" s="19">
        <f t="shared" si="24"/>
        <v>854</v>
      </c>
      <c r="AH800" s="20" t="str">
        <f t="shared" si="14"/>
        <v>Город: 63%; Село: 37%</v>
      </c>
      <c r="AI800" s="21"/>
      <c r="AJ800" s="21"/>
      <c r="AK800" s="21"/>
      <c r="AL800" s="22">
        <f t="shared" si="25"/>
        <v>1</v>
      </c>
    </row>
    <row r="801" ht="12.75" customHeight="1">
      <c r="A801" s="13" t="s">
        <v>64</v>
      </c>
      <c r="B801" s="13" t="str">
        <f>IFERROR(__xludf.DUMMYFUNCTION("REGEXREPLACE(A801, ""\d"", """")"),"         Тамбовская область")</f>
        <v>         Тамбовская область</v>
      </c>
      <c r="C801" s="14" t="str">
        <f t="shared" si="15"/>
        <v>Тамбовская область</v>
      </c>
      <c r="D801" s="3">
        <f t="shared" si="16"/>
        <v>2</v>
      </c>
      <c r="E801" s="15" t="s">
        <v>44</v>
      </c>
      <c r="F801" s="13" t="str">
        <f>IFERROR(__xludf.DUMMYFUNCTION("REGEXEXTRACT(E801,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01" s="16">
        <f t="shared" si="17"/>
        <v>2</v>
      </c>
      <c r="H801" s="13" t="s">
        <v>28</v>
      </c>
      <c r="I801" s="13" t="str">
        <f>IFERROR(__xludf.DUMMYFUNCTION("REGEXREPLACE(H801, "".*\s"", """")"),"человек")</f>
        <v>человек</v>
      </c>
      <c r="J801" s="13" t="s">
        <v>29</v>
      </c>
      <c r="K801" s="17" t="str">
        <f>IFERROR(__xludf.DUMMYFUNCTION("REGEXREPLACE(J801, ""^[\d\s]+"", """")"),"значение показателя за год")</f>
        <v>значение показателя за год</v>
      </c>
      <c r="L801" s="16">
        <f t="shared" si="18"/>
        <v>2</v>
      </c>
      <c r="M801" s="13" t="s">
        <v>30</v>
      </c>
      <c r="N801" s="13" t="str">
        <f>IFERROR(__xludf.DUMMYFUNCTION("REGEXEXTRACT(M801, "" (.+)$"")"),"все население")</f>
        <v>все население</v>
      </c>
      <c r="O801" s="18">
        <v>18.0</v>
      </c>
      <c r="P801" s="23" t="s">
        <v>37</v>
      </c>
      <c r="Q801" s="18">
        <v>10.0</v>
      </c>
      <c r="R801" s="18">
        <v>10.0</v>
      </c>
      <c r="S801" s="23" t="s">
        <v>37</v>
      </c>
      <c r="T801" s="23" t="s">
        <v>37</v>
      </c>
      <c r="U801" s="23" t="s">
        <v>37</v>
      </c>
      <c r="V801" s="23" t="s">
        <v>37</v>
      </c>
      <c r="W801" s="23" t="s">
        <v>37</v>
      </c>
      <c r="X801" s="23" t="s">
        <v>37</v>
      </c>
      <c r="Y801" s="23" t="s">
        <v>37</v>
      </c>
      <c r="Z801" s="19">
        <f t="shared" si="6"/>
        <v>38</v>
      </c>
      <c r="AA801" s="19" t="str">
        <f t="shared" si="19"/>
        <v/>
      </c>
      <c r="AB801" s="19" t="str">
        <f t="shared" si="8"/>
        <v/>
      </c>
      <c r="AC801" s="19">
        <f t="shared" si="20"/>
        <v>12.66666667</v>
      </c>
      <c r="AD801" s="19">
        <f t="shared" si="21"/>
        <v>667.5</v>
      </c>
      <c r="AE801" s="19" t="str">
        <f t="shared" si="22"/>
        <v>Нет моды</v>
      </c>
      <c r="AF801" s="19">
        <f t="shared" si="23"/>
        <v>10</v>
      </c>
      <c r="AG801" s="19">
        <f t="shared" si="24"/>
        <v>18</v>
      </c>
      <c r="AH801" s="20" t="str">
        <f t="shared" si="14"/>
        <v/>
      </c>
      <c r="AI801" s="24"/>
      <c r="AJ801" s="24"/>
      <c r="AK801" s="24"/>
      <c r="AL801" s="22">
        <f t="shared" si="25"/>
        <v>1</v>
      </c>
    </row>
    <row r="802" ht="12.75" customHeight="1">
      <c r="A802" s="13" t="s">
        <v>64</v>
      </c>
      <c r="B802" s="13" t="str">
        <f>IFERROR(__xludf.DUMMYFUNCTION("REGEXREPLACE(A802, ""\d"", """")"),"         Тамбовская область")</f>
        <v>         Тамбовская область</v>
      </c>
      <c r="C802" s="14" t="str">
        <f t="shared" si="15"/>
        <v>Тамбовская область</v>
      </c>
      <c r="D802" s="3">
        <f t="shared" si="16"/>
        <v>2</v>
      </c>
      <c r="E802" s="15" t="s">
        <v>44</v>
      </c>
      <c r="F802" s="13" t="str">
        <f>IFERROR(__xludf.DUMMYFUNCTION("REGEXEXTRACT(E802,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02" s="16">
        <f t="shared" si="17"/>
        <v>2</v>
      </c>
      <c r="H802" s="13" t="s">
        <v>28</v>
      </c>
      <c r="I802" s="13" t="str">
        <f>IFERROR(__xludf.DUMMYFUNCTION("REGEXREPLACE(H802, "".*\s"", """")"),"человек")</f>
        <v>человек</v>
      </c>
      <c r="J802" s="13" t="s">
        <v>29</v>
      </c>
      <c r="K802" s="17" t="str">
        <f>IFERROR(__xludf.DUMMYFUNCTION("REGEXREPLACE(J802, ""^[\d\s]+"", """")"),"значение показателя за год")</f>
        <v>значение показателя за год</v>
      </c>
      <c r="L802" s="16">
        <f t="shared" si="18"/>
        <v>2</v>
      </c>
      <c r="M802" s="13" t="s">
        <v>31</v>
      </c>
      <c r="N802" s="13" t="str">
        <f>IFERROR(__xludf.DUMMYFUNCTION("REGEXEXTRACT(M802, "" (.+)$"")"),"городское население")</f>
        <v>городское население</v>
      </c>
      <c r="O802" s="18">
        <v>9.0</v>
      </c>
      <c r="P802" s="23" t="s">
        <v>37</v>
      </c>
      <c r="Q802" s="18">
        <v>6.0</v>
      </c>
      <c r="R802" s="18">
        <v>8.0</v>
      </c>
      <c r="S802" s="23" t="s">
        <v>37</v>
      </c>
      <c r="T802" s="23" t="s">
        <v>37</v>
      </c>
      <c r="U802" s="23" t="s">
        <v>37</v>
      </c>
      <c r="V802" s="23" t="s">
        <v>37</v>
      </c>
      <c r="W802" s="23" t="s">
        <v>37</v>
      </c>
      <c r="X802" s="23" t="s">
        <v>37</v>
      </c>
      <c r="Y802" s="23" t="s">
        <v>37</v>
      </c>
      <c r="Z802" s="19" t="str">
        <f t="shared" si="6"/>
        <v/>
      </c>
      <c r="AA802" s="19">
        <f t="shared" si="19"/>
        <v>23</v>
      </c>
      <c r="AB802" s="19" t="str">
        <f t="shared" si="8"/>
        <v/>
      </c>
      <c r="AC802" s="19">
        <f t="shared" si="20"/>
        <v>7.666666667</v>
      </c>
      <c r="AD802" s="19">
        <f t="shared" si="21"/>
        <v>9.5</v>
      </c>
      <c r="AE802" s="19" t="str">
        <f t="shared" si="22"/>
        <v>Нет моды</v>
      </c>
      <c r="AF802" s="19">
        <f t="shared" si="23"/>
        <v>6</v>
      </c>
      <c r="AG802" s="19">
        <f t="shared" si="24"/>
        <v>9</v>
      </c>
      <c r="AH802" s="20" t="str">
        <f t="shared" si="14"/>
        <v/>
      </c>
      <c r="AI802" s="24"/>
      <c r="AJ802" s="24"/>
      <c r="AK802" s="24"/>
      <c r="AL802" s="22">
        <f t="shared" si="25"/>
        <v>1</v>
      </c>
    </row>
    <row r="803" ht="12.75" customHeight="1">
      <c r="A803" s="13" t="s">
        <v>64</v>
      </c>
      <c r="B803" s="13" t="str">
        <f>IFERROR(__xludf.DUMMYFUNCTION("REGEXREPLACE(A803, ""\d"", """")"),"         Тамбовская область")</f>
        <v>         Тамбовская область</v>
      </c>
      <c r="C803" s="14" t="str">
        <f t="shared" si="15"/>
        <v>Тамбовская область</v>
      </c>
      <c r="D803" s="3">
        <f t="shared" si="16"/>
        <v>2</v>
      </c>
      <c r="E803" s="15" t="s">
        <v>44</v>
      </c>
      <c r="F803" s="13" t="str">
        <f>IFERROR(__xludf.DUMMYFUNCTION("REGEXEXTRACT(E803,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03" s="16">
        <f t="shared" si="17"/>
        <v>2</v>
      </c>
      <c r="H803" s="13" t="s">
        <v>28</v>
      </c>
      <c r="I803" s="13" t="str">
        <f>IFERROR(__xludf.DUMMYFUNCTION("REGEXREPLACE(H803, "".*\s"", """")"),"человек")</f>
        <v>человек</v>
      </c>
      <c r="J803" s="13" t="s">
        <v>29</v>
      </c>
      <c r="K803" s="17" t="str">
        <f>IFERROR(__xludf.DUMMYFUNCTION("REGEXREPLACE(J803, ""^[\d\s]+"", """")"),"значение показателя за год")</f>
        <v>значение показателя за год</v>
      </c>
      <c r="L803" s="16">
        <f t="shared" si="18"/>
        <v>2</v>
      </c>
      <c r="M803" s="13" t="s">
        <v>32</v>
      </c>
      <c r="N803" s="13" t="str">
        <f>IFERROR(__xludf.DUMMYFUNCTION("REGEXEXTRACT(M803, "" (.+)$"")"),"сельское население")</f>
        <v>сельское население</v>
      </c>
      <c r="O803" s="18">
        <v>9.0</v>
      </c>
      <c r="P803" s="23" t="s">
        <v>37</v>
      </c>
      <c r="Q803" s="18">
        <v>4.0</v>
      </c>
      <c r="R803" s="18">
        <v>2.0</v>
      </c>
      <c r="S803" s="23" t="s">
        <v>37</v>
      </c>
      <c r="T803" s="23" t="s">
        <v>37</v>
      </c>
      <c r="U803" s="23" t="s">
        <v>37</v>
      </c>
      <c r="V803" s="23" t="s">
        <v>37</v>
      </c>
      <c r="W803" s="23" t="s">
        <v>37</v>
      </c>
      <c r="X803" s="23" t="s">
        <v>37</v>
      </c>
      <c r="Y803" s="23" t="s">
        <v>37</v>
      </c>
      <c r="Z803" s="19" t="str">
        <f t="shared" si="6"/>
        <v/>
      </c>
      <c r="AA803" s="19" t="str">
        <f t="shared" si="19"/>
        <v/>
      </c>
      <c r="AB803" s="19">
        <f t="shared" si="8"/>
        <v>15</v>
      </c>
      <c r="AC803" s="19">
        <f t="shared" si="20"/>
        <v>5</v>
      </c>
      <c r="AD803" s="19">
        <f t="shared" si="21"/>
        <v>7</v>
      </c>
      <c r="AE803" s="19" t="str">
        <f t="shared" si="22"/>
        <v>Нет моды</v>
      </c>
      <c r="AF803" s="19">
        <f t="shared" si="23"/>
        <v>2</v>
      </c>
      <c r="AG803" s="19">
        <f t="shared" si="24"/>
        <v>9</v>
      </c>
      <c r="AH803" s="20" t="str">
        <f t="shared" si="14"/>
        <v>Город: 61%; Село: 39%</v>
      </c>
      <c r="AI803" s="24"/>
      <c r="AJ803" s="24"/>
      <c r="AK803" s="24"/>
      <c r="AL803" s="22">
        <f t="shared" si="25"/>
        <v>1</v>
      </c>
    </row>
    <row r="804" ht="12.75" customHeight="1">
      <c r="A804" s="13" t="s">
        <v>64</v>
      </c>
      <c r="B804" s="13" t="str">
        <f>IFERROR(__xludf.DUMMYFUNCTION("REGEXREPLACE(A804, ""\d"", """")"),"         Тамбовская область")</f>
        <v>         Тамбовская область</v>
      </c>
      <c r="C804" s="14" t="str">
        <f t="shared" si="15"/>
        <v>Тамбовская область</v>
      </c>
      <c r="D804" s="3">
        <f t="shared" si="16"/>
        <v>2</v>
      </c>
      <c r="E804" s="15" t="s">
        <v>45</v>
      </c>
      <c r="F804" s="13" t="str">
        <f>IFERROR(__xludf.DUMMYFUNCTION("REGEXEXTRACT(E804, ""[А-Яа-я].*"")"),"Самоубийство")</f>
        <v>Самоубийство</v>
      </c>
      <c r="G804" s="16">
        <f t="shared" si="17"/>
        <v>2</v>
      </c>
      <c r="H804" s="13" t="s">
        <v>28</v>
      </c>
      <c r="I804" s="13" t="str">
        <f>IFERROR(__xludf.DUMMYFUNCTION("REGEXREPLACE(H804, "".*\s"", """")"),"человек")</f>
        <v>человек</v>
      </c>
      <c r="J804" s="13" t="s">
        <v>29</v>
      </c>
      <c r="K804" s="17" t="str">
        <f>IFERROR(__xludf.DUMMYFUNCTION("REGEXREPLACE(J804, ""^[\d\s]+"", """")"),"значение показателя за год")</f>
        <v>значение показателя за год</v>
      </c>
      <c r="L804" s="16">
        <f t="shared" si="18"/>
        <v>2</v>
      </c>
      <c r="M804" s="13" t="s">
        <v>30</v>
      </c>
      <c r="N804" s="13" t="str">
        <f>IFERROR(__xludf.DUMMYFUNCTION("REGEXEXTRACT(M804, "" (.+)$"")"),"все население")</f>
        <v>все население</v>
      </c>
      <c r="O804" s="18">
        <v>137.0</v>
      </c>
      <c r="P804" s="18">
        <v>153.0</v>
      </c>
      <c r="Q804" s="18">
        <v>149.0</v>
      </c>
      <c r="R804" s="18">
        <v>154.0</v>
      </c>
      <c r="S804" s="18">
        <v>106.0</v>
      </c>
      <c r="T804" s="18">
        <v>94.0</v>
      </c>
      <c r="U804" s="18">
        <v>99.0</v>
      </c>
      <c r="V804" s="18">
        <v>111.0</v>
      </c>
      <c r="W804" s="18">
        <v>89.0</v>
      </c>
      <c r="X804" s="18">
        <v>70.0</v>
      </c>
      <c r="Y804" s="18">
        <v>48.0</v>
      </c>
      <c r="Z804" s="19">
        <f t="shared" si="6"/>
        <v>1210</v>
      </c>
      <c r="AA804" s="19" t="str">
        <f t="shared" si="19"/>
        <v/>
      </c>
      <c r="AB804" s="19" t="str">
        <f t="shared" si="8"/>
        <v/>
      </c>
      <c r="AC804" s="19">
        <f t="shared" si="20"/>
        <v>110</v>
      </c>
      <c r="AD804" s="19">
        <f t="shared" si="21"/>
        <v>96.5</v>
      </c>
      <c r="AE804" s="19" t="str">
        <f t="shared" si="22"/>
        <v>Нет моды</v>
      </c>
      <c r="AF804" s="19">
        <f t="shared" si="23"/>
        <v>48</v>
      </c>
      <c r="AG804" s="19">
        <f t="shared" si="24"/>
        <v>154</v>
      </c>
      <c r="AH804" s="20" t="str">
        <f t="shared" si="14"/>
        <v/>
      </c>
      <c r="AI804" s="21"/>
      <c r="AJ804" s="21"/>
      <c r="AK804" s="21"/>
      <c r="AL804" s="22">
        <f t="shared" si="25"/>
        <v>1</v>
      </c>
    </row>
    <row r="805" ht="12.75" customHeight="1">
      <c r="A805" s="13" t="s">
        <v>64</v>
      </c>
      <c r="B805" s="13" t="str">
        <f>IFERROR(__xludf.DUMMYFUNCTION("REGEXREPLACE(A805, ""\d"", """")"),"         Тамбовская область")</f>
        <v>         Тамбовская область</v>
      </c>
      <c r="C805" s="14" t="str">
        <f t="shared" si="15"/>
        <v>Тамбовская область</v>
      </c>
      <c r="D805" s="3">
        <f t="shared" si="16"/>
        <v>2</v>
      </c>
      <c r="E805" s="15" t="s">
        <v>45</v>
      </c>
      <c r="F805" s="13" t="str">
        <f>IFERROR(__xludf.DUMMYFUNCTION("REGEXEXTRACT(E805, ""[А-Яа-я].*"")"),"Самоубийство")</f>
        <v>Самоубийство</v>
      </c>
      <c r="G805" s="16">
        <f t="shared" si="17"/>
        <v>2</v>
      </c>
      <c r="H805" s="13" t="s">
        <v>28</v>
      </c>
      <c r="I805" s="13" t="str">
        <f>IFERROR(__xludf.DUMMYFUNCTION("REGEXREPLACE(H805, "".*\s"", """")"),"человек")</f>
        <v>человек</v>
      </c>
      <c r="J805" s="13" t="s">
        <v>29</v>
      </c>
      <c r="K805" s="17" t="str">
        <f>IFERROR(__xludf.DUMMYFUNCTION("REGEXREPLACE(J805, ""^[\d\s]+"", """")"),"значение показателя за год")</f>
        <v>значение показателя за год</v>
      </c>
      <c r="L805" s="16">
        <f t="shared" si="18"/>
        <v>2</v>
      </c>
      <c r="M805" s="13" t="s">
        <v>31</v>
      </c>
      <c r="N805" s="13" t="str">
        <f>IFERROR(__xludf.DUMMYFUNCTION("REGEXEXTRACT(M805, "" (.+)$"")"),"городское население")</f>
        <v>городское население</v>
      </c>
      <c r="O805" s="18">
        <v>58.0</v>
      </c>
      <c r="P805" s="18">
        <v>63.0</v>
      </c>
      <c r="Q805" s="18">
        <v>69.0</v>
      </c>
      <c r="R805" s="18">
        <v>70.0</v>
      </c>
      <c r="S805" s="18">
        <v>60.0</v>
      </c>
      <c r="T805" s="18">
        <v>45.0</v>
      </c>
      <c r="U805" s="18">
        <v>55.0</v>
      </c>
      <c r="V805" s="18">
        <v>52.0</v>
      </c>
      <c r="W805" s="18">
        <v>38.0</v>
      </c>
      <c r="X805" s="18">
        <v>42.0</v>
      </c>
      <c r="Y805" s="18">
        <v>23.0</v>
      </c>
      <c r="Z805" s="19" t="str">
        <f t="shared" si="6"/>
        <v/>
      </c>
      <c r="AA805" s="19">
        <f t="shared" si="19"/>
        <v>575</v>
      </c>
      <c r="AB805" s="19" t="str">
        <f t="shared" si="8"/>
        <v/>
      </c>
      <c r="AC805" s="19">
        <f t="shared" si="20"/>
        <v>52.27272727</v>
      </c>
      <c r="AD805" s="19">
        <f t="shared" si="21"/>
        <v>69.5</v>
      </c>
      <c r="AE805" s="19" t="str">
        <f t="shared" si="22"/>
        <v>Нет моды</v>
      </c>
      <c r="AF805" s="19">
        <f t="shared" si="23"/>
        <v>23</v>
      </c>
      <c r="AG805" s="19">
        <f t="shared" si="24"/>
        <v>70</v>
      </c>
      <c r="AH805" s="20" t="str">
        <f t="shared" si="14"/>
        <v/>
      </c>
      <c r="AI805" s="21"/>
      <c r="AJ805" s="21"/>
      <c r="AK805" s="21"/>
      <c r="AL805" s="22">
        <f t="shared" si="25"/>
        <v>1</v>
      </c>
    </row>
    <row r="806" ht="12.75" customHeight="1">
      <c r="A806" s="13" t="s">
        <v>64</v>
      </c>
      <c r="B806" s="13" t="str">
        <f>IFERROR(__xludf.DUMMYFUNCTION("REGEXREPLACE(A806, ""\d"", """")"),"         Тамбовская область")</f>
        <v>         Тамбовская область</v>
      </c>
      <c r="C806" s="14" t="str">
        <f t="shared" si="15"/>
        <v>Тамбовская область</v>
      </c>
      <c r="D806" s="3">
        <f t="shared" si="16"/>
        <v>2</v>
      </c>
      <c r="E806" s="15" t="s">
        <v>45</v>
      </c>
      <c r="F806" s="13" t="str">
        <f>IFERROR(__xludf.DUMMYFUNCTION("REGEXEXTRACT(E806, ""[А-Яа-я].*"")"),"Самоубийство")</f>
        <v>Самоубийство</v>
      </c>
      <c r="G806" s="16">
        <f t="shared" si="17"/>
        <v>2</v>
      </c>
      <c r="H806" s="13" t="s">
        <v>28</v>
      </c>
      <c r="I806" s="13" t="str">
        <f>IFERROR(__xludf.DUMMYFUNCTION("REGEXREPLACE(H806, "".*\s"", """")"),"человек")</f>
        <v>человек</v>
      </c>
      <c r="J806" s="13" t="s">
        <v>29</v>
      </c>
      <c r="K806" s="17" t="str">
        <f>IFERROR(__xludf.DUMMYFUNCTION("REGEXREPLACE(J806, ""^[\d\s]+"", """")"),"значение показателя за год")</f>
        <v>значение показателя за год</v>
      </c>
      <c r="L806" s="16">
        <f t="shared" si="18"/>
        <v>2</v>
      </c>
      <c r="M806" s="13" t="s">
        <v>32</v>
      </c>
      <c r="N806" s="13" t="str">
        <f>IFERROR(__xludf.DUMMYFUNCTION("REGEXEXTRACT(M806, "" (.+)$"")"),"сельское население")</f>
        <v>сельское население</v>
      </c>
      <c r="O806" s="18">
        <v>79.0</v>
      </c>
      <c r="P806" s="18">
        <v>90.0</v>
      </c>
      <c r="Q806" s="18">
        <v>80.0</v>
      </c>
      <c r="R806" s="18">
        <v>84.0</v>
      </c>
      <c r="S806" s="18">
        <v>46.0</v>
      </c>
      <c r="T806" s="18">
        <v>49.0</v>
      </c>
      <c r="U806" s="18">
        <v>44.0</v>
      </c>
      <c r="V806" s="18">
        <v>59.0</v>
      </c>
      <c r="W806" s="18">
        <v>51.0</v>
      </c>
      <c r="X806" s="18">
        <v>28.0</v>
      </c>
      <c r="Y806" s="18">
        <v>25.0</v>
      </c>
      <c r="Z806" s="19" t="str">
        <f t="shared" si="6"/>
        <v/>
      </c>
      <c r="AA806" s="19" t="str">
        <f t="shared" si="19"/>
        <v/>
      </c>
      <c r="AB806" s="19">
        <f t="shared" si="8"/>
        <v>635</v>
      </c>
      <c r="AC806" s="19">
        <f t="shared" si="20"/>
        <v>57.72727273</v>
      </c>
      <c r="AD806" s="19">
        <f t="shared" si="21"/>
        <v>53.5</v>
      </c>
      <c r="AE806" s="19" t="str">
        <f t="shared" si="22"/>
        <v>Нет моды</v>
      </c>
      <c r="AF806" s="19">
        <f t="shared" si="23"/>
        <v>25</v>
      </c>
      <c r="AG806" s="19">
        <f t="shared" si="24"/>
        <v>90</v>
      </c>
      <c r="AH806" s="20" t="str">
        <f t="shared" si="14"/>
        <v>Город: 48%; Село: 52%</v>
      </c>
      <c r="AI806" s="21"/>
      <c r="AJ806" s="21"/>
      <c r="AK806" s="21"/>
      <c r="AL806" s="22">
        <f t="shared" si="25"/>
        <v>1</v>
      </c>
    </row>
    <row r="807" ht="12.75" customHeight="1">
      <c r="A807" s="13" t="s">
        <v>64</v>
      </c>
      <c r="B807" s="13" t="str">
        <f>IFERROR(__xludf.DUMMYFUNCTION("REGEXREPLACE(A807, ""\d"", """")"),"         Тамбовская область")</f>
        <v>         Тамбовская область</v>
      </c>
      <c r="C807" s="14" t="str">
        <f t="shared" si="15"/>
        <v>Тамбовская область</v>
      </c>
      <c r="D807" s="3">
        <f t="shared" si="16"/>
        <v>2</v>
      </c>
      <c r="E807" s="15" t="s">
        <v>46</v>
      </c>
      <c r="F807" s="13" t="str">
        <f>IFERROR(__xludf.DUMMYFUNCTION("REGEXEXTRACT(E807, ""[А-Яа-я].*"")"),"Случ.отравл.алкоголем")</f>
        <v>Случ.отравл.алкоголем</v>
      </c>
      <c r="G807" s="16">
        <f t="shared" si="17"/>
        <v>2</v>
      </c>
      <c r="H807" s="13" t="s">
        <v>28</v>
      </c>
      <c r="I807" s="13" t="str">
        <f>IFERROR(__xludf.DUMMYFUNCTION("REGEXREPLACE(H807, "".*\s"", """")"),"человек")</f>
        <v>человек</v>
      </c>
      <c r="J807" s="13" t="s">
        <v>29</v>
      </c>
      <c r="K807" s="17" t="str">
        <f>IFERROR(__xludf.DUMMYFUNCTION("REGEXREPLACE(J807, ""^[\d\s]+"", """")"),"значение показателя за год")</f>
        <v>значение показателя за год</v>
      </c>
      <c r="L807" s="16">
        <f t="shared" si="18"/>
        <v>2</v>
      </c>
      <c r="M807" s="13" t="s">
        <v>30</v>
      </c>
      <c r="N807" s="13" t="str">
        <f>IFERROR(__xludf.DUMMYFUNCTION("REGEXEXTRACT(M807, "" (.+)$"")"),"все население")</f>
        <v>все население</v>
      </c>
      <c r="O807" s="18">
        <v>95.0</v>
      </c>
      <c r="P807" s="18">
        <v>120.0</v>
      </c>
      <c r="Q807" s="18">
        <v>106.0</v>
      </c>
      <c r="R807" s="18">
        <v>107.0</v>
      </c>
      <c r="S807" s="18">
        <v>54.0</v>
      </c>
      <c r="T807" s="18">
        <v>40.0</v>
      </c>
      <c r="U807" s="18">
        <v>47.0</v>
      </c>
      <c r="V807" s="18">
        <v>36.0</v>
      </c>
      <c r="W807" s="18">
        <v>49.0</v>
      </c>
      <c r="X807" s="18">
        <v>39.0</v>
      </c>
      <c r="Y807" s="18">
        <v>27.0</v>
      </c>
      <c r="Z807" s="19">
        <f t="shared" si="6"/>
        <v>720</v>
      </c>
      <c r="AA807" s="19" t="str">
        <f t="shared" si="19"/>
        <v/>
      </c>
      <c r="AB807" s="19" t="str">
        <f t="shared" si="8"/>
        <v/>
      </c>
      <c r="AC807" s="19">
        <f t="shared" si="20"/>
        <v>65.45454545</v>
      </c>
      <c r="AD807" s="19">
        <f t="shared" si="21"/>
        <v>50</v>
      </c>
      <c r="AE807" s="19" t="str">
        <f t="shared" si="22"/>
        <v>Нет моды</v>
      </c>
      <c r="AF807" s="19">
        <f t="shared" si="23"/>
        <v>27</v>
      </c>
      <c r="AG807" s="19">
        <f t="shared" si="24"/>
        <v>120</v>
      </c>
      <c r="AH807" s="20" t="str">
        <f t="shared" si="14"/>
        <v/>
      </c>
      <c r="AI807" s="21"/>
      <c r="AJ807" s="21"/>
      <c r="AK807" s="21"/>
      <c r="AL807" s="22">
        <f t="shared" si="25"/>
        <v>1</v>
      </c>
    </row>
    <row r="808" ht="12.75" customHeight="1">
      <c r="A808" s="13" t="s">
        <v>64</v>
      </c>
      <c r="B808" s="13" t="str">
        <f>IFERROR(__xludf.DUMMYFUNCTION("REGEXREPLACE(A808, ""\d"", """")"),"         Тамбовская область")</f>
        <v>         Тамбовская область</v>
      </c>
      <c r="C808" s="14" t="str">
        <f t="shared" si="15"/>
        <v>Тамбовская область</v>
      </c>
      <c r="D808" s="3">
        <f t="shared" si="16"/>
        <v>2</v>
      </c>
      <c r="E808" s="15" t="s">
        <v>46</v>
      </c>
      <c r="F808" s="13" t="str">
        <f>IFERROR(__xludf.DUMMYFUNCTION("REGEXEXTRACT(E808, ""[А-Яа-я].*"")"),"Случ.отравл.алкоголем")</f>
        <v>Случ.отравл.алкоголем</v>
      </c>
      <c r="G808" s="16">
        <f t="shared" si="17"/>
        <v>2</v>
      </c>
      <c r="H808" s="13" t="s">
        <v>28</v>
      </c>
      <c r="I808" s="13" t="str">
        <f>IFERROR(__xludf.DUMMYFUNCTION("REGEXREPLACE(H808, "".*\s"", """")"),"человек")</f>
        <v>человек</v>
      </c>
      <c r="J808" s="13" t="s">
        <v>29</v>
      </c>
      <c r="K808" s="17" t="str">
        <f>IFERROR(__xludf.DUMMYFUNCTION("REGEXREPLACE(J808, ""^[\d\s]+"", """")"),"значение показателя за год")</f>
        <v>значение показателя за год</v>
      </c>
      <c r="L808" s="16">
        <f t="shared" si="18"/>
        <v>2</v>
      </c>
      <c r="M808" s="13" t="s">
        <v>31</v>
      </c>
      <c r="N808" s="13" t="str">
        <f>IFERROR(__xludf.DUMMYFUNCTION("REGEXEXTRACT(M808, "" (.+)$"")"),"городское население")</f>
        <v>городское население</v>
      </c>
      <c r="O808" s="18">
        <v>55.0</v>
      </c>
      <c r="P808" s="18">
        <v>67.0</v>
      </c>
      <c r="Q808" s="18">
        <v>54.0</v>
      </c>
      <c r="R808" s="18">
        <v>62.0</v>
      </c>
      <c r="S808" s="18">
        <v>28.0</v>
      </c>
      <c r="T808" s="18">
        <v>30.0</v>
      </c>
      <c r="U808" s="18">
        <v>24.0</v>
      </c>
      <c r="V808" s="18">
        <v>21.0</v>
      </c>
      <c r="W808" s="18">
        <v>33.0</v>
      </c>
      <c r="X808" s="18">
        <v>30.0</v>
      </c>
      <c r="Y808" s="18">
        <v>14.0</v>
      </c>
      <c r="Z808" s="19" t="str">
        <f t="shared" si="6"/>
        <v/>
      </c>
      <c r="AA808" s="19">
        <f t="shared" si="19"/>
        <v>418</v>
      </c>
      <c r="AB808" s="19" t="str">
        <f t="shared" si="8"/>
        <v/>
      </c>
      <c r="AC808" s="19">
        <f t="shared" si="20"/>
        <v>38</v>
      </c>
      <c r="AD808" s="19">
        <f t="shared" si="21"/>
        <v>43.5</v>
      </c>
      <c r="AE808" s="19" t="str">
        <f t="shared" si="22"/>
        <v>Нет моды</v>
      </c>
      <c r="AF808" s="19">
        <f t="shared" si="23"/>
        <v>14</v>
      </c>
      <c r="AG808" s="19">
        <f t="shared" si="24"/>
        <v>67</v>
      </c>
      <c r="AH808" s="20" t="str">
        <f t="shared" si="14"/>
        <v/>
      </c>
      <c r="AI808" s="21"/>
      <c r="AJ808" s="21"/>
      <c r="AK808" s="21"/>
      <c r="AL808" s="22">
        <f t="shared" si="25"/>
        <v>1</v>
      </c>
    </row>
    <row r="809" ht="12.75" customHeight="1">
      <c r="A809" s="13" t="s">
        <v>64</v>
      </c>
      <c r="B809" s="13" t="str">
        <f>IFERROR(__xludf.DUMMYFUNCTION("REGEXREPLACE(A809, ""\d"", """")"),"         Тамбовская область")</f>
        <v>         Тамбовская область</v>
      </c>
      <c r="C809" s="14" t="str">
        <f t="shared" si="15"/>
        <v>Тамбовская область</v>
      </c>
      <c r="D809" s="3">
        <f t="shared" si="16"/>
        <v>2</v>
      </c>
      <c r="E809" s="15" t="s">
        <v>46</v>
      </c>
      <c r="F809" s="13" t="str">
        <f>IFERROR(__xludf.DUMMYFUNCTION("REGEXEXTRACT(E809, ""[А-Яа-я].*"")"),"Случ.отравл.алкоголем")</f>
        <v>Случ.отравл.алкоголем</v>
      </c>
      <c r="G809" s="16">
        <f t="shared" si="17"/>
        <v>2</v>
      </c>
      <c r="H809" s="13" t="s">
        <v>28</v>
      </c>
      <c r="I809" s="13" t="str">
        <f>IFERROR(__xludf.DUMMYFUNCTION("REGEXREPLACE(H809, "".*\s"", """")"),"человек")</f>
        <v>человек</v>
      </c>
      <c r="J809" s="13" t="s">
        <v>29</v>
      </c>
      <c r="K809" s="17" t="str">
        <f>IFERROR(__xludf.DUMMYFUNCTION("REGEXREPLACE(J809, ""^[\d\s]+"", """")"),"значение показателя за год")</f>
        <v>значение показателя за год</v>
      </c>
      <c r="L809" s="16">
        <f t="shared" si="18"/>
        <v>2</v>
      </c>
      <c r="M809" s="13" t="s">
        <v>32</v>
      </c>
      <c r="N809" s="13" t="str">
        <f>IFERROR(__xludf.DUMMYFUNCTION("REGEXEXTRACT(M809, "" (.+)$"")"),"сельское население")</f>
        <v>сельское население</v>
      </c>
      <c r="O809" s="18">
        <v>40.0</v>
      </c>
      <c r="P809" s="18">
        <v>53.0</v>
      </c>
      <c r="Q809" s="18">
        <v>52.0</v>
      </c>
      <c r="R809" s="18">
        <v>45.0</v>
      </c>
      <c r="S809" s="18">
        <v>26.0</v>
      </c>
      <c r="T809" s="18">
        <v>10.0</v>
      </c>
      <c r="U809" s="18">
        <v>23.0</v>
      </c>
      <c r="V809" s="18">
        <v>15.0</v>
      </c>
      <c r="W809" s="18">
        <v>16.0</v>
      </c>
      <c r="X809" s="18">
        <v>9.0</v>
      </c>
      <c r="Y809" s="18">
        <v>13.0</v>
      </c>
      <c r="Z809" s="19" t="str">
        <f t="shared" si="6"/>
        <v/>
      </c>
      <c r="AA809" s="19" t="str">
        <f t="shared" si="19"/>
        <v/>
      </c>
      <c r="AB809" s="19">
        <f t="shared" si="8"/>
        <v>302</v>
      </c>
      <c r="AC809" s="19">
        <f t="shared" si="20"/>
        <v>27.45454545</v>
      </c>
      <c r="AD809" s="19">
        <f t="shared" si="21"/>
        <v>29</v>
      </c>
      <c r="AE809" s="19" t="str">
        <f t="shared" si="22"/>
        <v>Нет моды</v>
      </c>
      <c r="AF809" s="19">
        <f t="shared" si="23"/>
        <v>9</v>
      </c>
      <c r="AG809" s="19">
        <f t="shared" si="24"/>
        <v>53</v>
      </c>
      <c r="AH809" s="20" t="str">
        <f t="shared" si="14"/>
        <v>Город: 58%; Село: 42%</v>
      </c>
      <c r="AI809" s="21"/>
      <c r="AJ809" s="21"/>
      <c r="AK809" s="21"/>
      <c r="AL809" s="22">
        <f t="shared" si="25"/>
        <v>1</v>
      </c>
    </row>
    <row r="810" ht="12.75" customHeight="1">
      <c r="A810" s="13" t="s">
        <v>64</v>
      </c>
      <c r="B810" s="13" t="str">
        <f>IFERROR(__xludf.DUMMYFUNCTION("REGEXREPLACE(A810, ""\d"", """")"),"         Тамбовская область")</f>
        <v>         Тамбовская область</v>
      </c>
      <c r="C810" s="14" t="str">
        <f t="shared" si="15"/>
        <v>Тамбовская область</v>
      </c>
      <c r="D810" s="3">
        <f t="shared" si="16"/>
        <v>2</v>
      </c>
      <c r="E810" s="15" t="s">
        <v>47</v>
      </c>
      <c r="F810" s="13" t="str">
        <f>IFERROR(__xludf.DUMMYFUNCTION("REGEXEXTRACT(E810, ""[А-Яа-я].*"")"),"транспортные травмы всех видов")</f>
        <v>транспортные травмы всех видов</v>
      </c>
      <c r="G810" s="16">
        <f t="shared" si="17"/>
        <v>2</v>
      </c>
      <c r="H810" s="13" t="s">
        <v>28</v>
      </c>
      <c r="I810" s="13" t="str">
        <f>IFERROR(__xludf.DUMMYFUNCTION("REGEXREPLACE(H810, "".*\s"", """")"),"человек")</f>
        <v>человек</v>
      </c>
      <c r="J810" s="13" t="s">
        <v>29</v>
      </c>
      <c r="K810" s="17" t="str">
        <f>IFERROR(__xludf.DUMMYFUNCTION("REGEXREPLACE(J810, ""^[\d\s]+"", """")"),"значение показателя за год")</f>
        <v>значение показателя за год</v>
      </c>
      <c r="L810" s="16">
        <f t="shared" si="18"/>
        <v>2</v>
      </c>
      <c r="M810" s="13" t="s">
        <v>30</v>
      </c>
      <c r="N810" s="13" t="str">
        <f>IFERROR(__xludf.DUMMYFUNCTION("REGEXEXTRACT(M810, "" (.+)$"")"),"все население")</f>
        <v>все население</v>
      </c>
      <c r="O810" s="18">
        <v>263.0</v>
      </c>
      <c r="P810" s="18">
        <v>253.0</v>
      </c>
      <c r="Q810" s="18">
        <v>205.0</v>
      </c>
      <c r="R810" s="18">
        <v>203.0</v>
      </c>
      <c r="S810" s="23" t="s">
        <v>37</v>
      </c>
      <c r="T810" s="23" t="s">
        <v>37</v>
      </c>
      <c r="U810" s="23" t="s">
        <v>37</v>
      </c>
      <c r="V810" s="23" t="s">
        <v>37</v>
      </c>
      <c r="W810" s="23" t="s">
        <v>37</v>
      </c>
      <c r="X810" s="23" t="s">
        <v>37</v>
      </c>
      <c r="Y810" s="23" t="s">
        <v>37</v>
      </c>
      <c r="Z810" s="19">
        <f t="shared" si="6"/>
        <v>924</v>
      </c>
      <c r="AA810" s="19" t="str">
        <f t="shared" si="19"/>
        <v/>
      </c>
      <c r="AB810" s="19" t="str">
        <f t="shared" si="8"/>
        <v/>
      </c>
      <c r="AC810" s="19">
        <f t="shared" si="20"/>
        <v>231</v>
      </c>
      <c r="AD810" s="19">
        <f t="shared" si="21"/>
        <v>40</v>
      </c>
      <c r="AE810" s="19" t="str">
        <f t="shared" si="22"/>
        <v>Нет моды</v>
      </c>
      <c r="AF810" s="19">
        <f t="shared" si="23"/>
        <v>203</v>
      </c>
      <c r="AG810" s="19">
        <f t="shared" si="24"/>
        <v>263</v>
      </c>
      <c r="AH810" s="20" t="str">
        <f t="shared" si="14"/>
        <v/>
      </c>
      <c r="AI810" s="24"/>
      <c r="AJ810" s="24"/>
      <c r="AK810" s="24"/>
      <c r="AL810" s="22">
        <f t="shared" si="25"/>
        <v>1</v>
      </c>
    </row>
    <row r="811" ht="12.75" customHeight="1">
      <c r="A811" s="13" t="s">
        <v>64</v>
      </c>
      <c r="B811" s="13" t="str">
        <f>IFERROR(__xludf.DUMMYFUNCTION("REGEXREPLACE(A811, ""\d"", """")"),"         Тамбовская область")</f>
        <v>         Тамбовская область</v>
      </c>
      <c r="C811" s="14" t="str">
        <f t="shared" si="15"/>
        <v>Тамбовская область</v>
      </c>
      <c r="D811" s="3">
        <f t="shared" si="16"/>
        <v>2</v>
      </c>
      <c r="E811" s="15" t="s">
        <v>47</v>
      </c>
      <c r="F811" s="13" t="str">
        <f>IFERROR(__xludf.DUMMYFUNCTION("REGEXEXTRACT(E811, ""[А-Яа-я].*"")"),"транспортные травмы всех видов")</f>
        <v>транспортные травмы всех видов</v>
      </c>
      <c r="G811" s="16">
        <f t="shared" si="17"/>
        <v>2</v>
      </c>
      <c r="H811" s="13" t="s">
        <v>28</v>
      </c>
      <c r="I811" s="13" t="str">
        <f>IFERROR(__xludf.DUMMYFUNCTION("REGEXREPLACE(H811, "".*\s"", """")"),"человек")</f>
        <v>человек</v>
      </c>
      <c r="J811" s="13" t="s">
        <v>29</v>
      </c>
      <c r="K811" s="17" t="str">
        <f>IFERROR(__xludf.DUMMYFUNCTION("REGEXREPLACE(J811, ""^[\d\s]+"", """")"),"значение показателя за год")</f>
        <v>значение показателя за год</v>
      </c>
      <c r="L811" s="16">
        <f t="shared" si="18"/>
        <v>2</v>
      </c>
      <c r="M811" s="13" t="s">
        <v>31</v>
      </c>
      <c r="N811" s="13" t="str">
        <f>IFERROR(__xludf.DUMMYFUNCTION("REGEXEXTRACT(M811, "" (.+)$"")"),"городское население")</f>
        <v>городское население</v>
      </c>
      <c r="O811" s="18">
        <v>134.0</v>
      </c>
      <c r="P811" s="18">
        <v>123.0</v>
      </c>
      <c r="Q811" s="18">
        <v>110.0</v>
      </c>
      <c r="R811" s="18">
        <v>100.0</v>
      </c>
      <c r="S811" s="23" t="s">
        <v>37</v>
      </c>
      <c r="T811" s="23" t="s">
        <v>37</v>
      </c>
      <c r="U811" s="23" t="s">
        <v>37</v>
      </c>
      <c r="V811" s="23" t="s">
        <v>37</v>
      </c>
      <c r="W811" s="23" t="s">
        <v>37</v>
      </c>
      <c r="X811" s="23" t="s">
        <v>37</v>
      </c>
      <c r="Y811" s="23" t="s">
        <v>37</v>
      </c>
      <c r="Z811" s="19" t="str">
        <f t="shared" si="6"/>
        <v/>
      </c>
      <c r="AA811" s="19">
        <f t="shared" si="19"/>
        <v>467</v>
      </c>
      <c r="AB811" s="19" t="str">
        <f t="shared" si="8"/>
        <v/>
      </c>
      <c r="AC811" s="19">
        <f t="shared" si="20"/>
        <v>116.75</v>
      </c>
      <c r="AD811" s="19">
        <f t="shared" si="21"/>
        <v>168.5</v>
      </c>
      <c r="AE811" s="19" t="str">
        <f t="shared" si="22"/>
        <v>Нет моды</v>
      </c>
      <c r="AF811" s="19">
        <f t="shared" si="23"/>
        <v>100</v>
      </c>
      <c r="AG811" s="19">
        <f t="shared" si="24"/>
        <v>134</v>
      </c>
      <c r="AH811" s="20" t="str">
        <f t="shared" si="14"/>
        <v/>
      </c>
      <c r="AI811" s="24"/>
      <c r="AJ811" s="24"/>
      <c r="AK811" s="24"/>
      <c r="AL811" s="22">
        <f t="shared" si="25"/>
        <v>1</v>
      </c>
    </row>
    <row r="812" ht="12.75" customHeight="1">
      <c r="A812" s="13" t="s">
        <v>64</v>
      </c>
      <c r="B812" s="13" t="str">
        <f>IFERROR(__xludf.DUMMYFUNCTION("REGEXREPLACE(A812, ""\d"", """")"),"         Тамбовская область")</f>
        <v>         Тамбовская область</v>
      </c>
      <c r="C812" s="14" t="str">
        <f t="shared" si="15"/>
        <v>Тамбовская область</v>
      </c>
      <c r="D812" s="3">
        <f t="shared" si="16"/>
        <v>2</v>
      </c>
      <c r="E812" s="15" t="s">
        <v>47</v>
      </c>
      <c r="F812" s="13" t="str">
        <f>IFERROR(__xludf.DUMMYFUNCTION("REGEXEXTRACT(E812, ""[А-Яа-я].*"")"),"транспортные травмы всех видов")</f>
        <v>транспортные травмы всех видов</v>
      </c>
      <c r="G812" s="16">
        <f t="shared" si="17"/>
        <v>2</v>
      </c>
      <c r="H812" s="13" t="s">
        <v>28</v>
      </c>
      <c r="I812" s="13" t="str">
        <f>IFERROR(__xludf.DUMMYFUNCTION("REGEXREPLACE(H812, "".*\s"", """")"),"человек")</f>
        <v>человек</v>
      </c>
      <c r="J812" s="13" t="s">
        <v>29</v>
      </c>
      <c r="K812" s="17" t="str">
        <f>IFERROR(__xludf.DUMMYFUNCTION("REGEXREPLACE(J812, ""^[\d\s]+"", """")"),"значение показателя за год")</f>
        <v>значение показателя за год</v>
      </c>
      <c r="L812" s="16">
        <f t="shared" si="18"/>
        <v>2</v>
      </c>
      <c r="M812" s="13" t="s">
        <v>32</v>
      </c>
      <c r="N812" s="13" t="str">
        <f>IFERROR(__xludf.DUMMYFUNCTION("REGEXEXTRACT(M812, "" (.+)$"")"),"сельское население")</f>
        <v>сельское население</v>
      </c>
      <c r="O812" s="18">
        <v>129.0</v>
      </c>
      <c r="P812" s="18">
        <v>130.0</v>
      </c>
      <c r="Q812" s="18">
        <v>95.0</v>
      </c>
      <c r="R812" s="18">
        <v>103.0</v>
      </c>
      <c r="S812" s="23" t="s">
        <v>37</v>
      </c>
      <c r="T812" s="23" t="s">
        <v>37</v>
      </c>
      <c r="U812" s="23" t="s">
        <v>37</v>
      </c>
      <c r="V812" s="23" t="s">
        <v>37</v>
      </c>
      <c r="W812" s="23" t="s">
        <v>37</v>
      </c>
      <c r="X812" s="23" t="s">
        <v>37</v>
      </c>
      <c r="Y812" s="23" t="s">
        <v>37</v>
      </c>
      <c r="Z812" s="19" t="str">
        <f t="shared" si="6"/>
        <v/>
      </c>
      <c r="AA812" s="19" t="str">
        <f t="shared" si="19"/>
        <v/>
      </c>
      <c r="AB812" s="19">
        <f t="shared" si="8"/>
        <v>457</v>
      </c>
      <c r="AC812" s="19">
        <f t="shared" si="20"/>
        <v>114.25</v>
      </c>
      <c r="AD812" s="19">
        <f t="shared" si="21"/>
        <v>116.5</v>
      </c>
      <c r="AE812" s="19" t="str">
        <f t="shared" si="22"/>
        <v>Нет моды</v>
      </c>
      <c r="AF812" s="19">
        <f t="shared" si="23"/>
        <v>95</v>
      </c>
      <c r="AG812" s="19">
        <f t="shared" si="24"/>
        <v>130</v>
      </c>
      <c r="AH812" s="20" t="str">
        <f t="shared" si="14"/>
        <v>Город: 51%; Село: 49%</v>
      </c>
      <c r="AI812" s="24"/>
      <c r="AJ812" s="24"/>
      <c r="AK812" s="24"/>
      <c r="AL812" s="22">
        <f t="shared" si="25"/>
        <v>1</v>
      </c>
    </row>
    <row r="813" ht="12.75" customHeight="1">
      <c r="A813" s="13" t="s">
        <v>64</v>
      </c>
      <c r="B813" s="13" t="str">
        <f>IFERROR(__xludf.DUMMYFUNCTION("REGEXREPLACE(A813, ""\d"", """")"),"         Тамбовская область")</f>
        <v>         Тамбовская область</v>
      </c>
      <c r="C813" s="14" t="str">
        <f t="shared" si="15"/>
        <v>Тамбовская область</v>
      </c>
      <c r="D813" s="3">
        <f t="shared" si="16"/>
        <v>2</v>
      </c>
      <c r="E813" s="15" t="s">
        <v>48</v>
      </c>
      <c r="F813" s="13" t="str">
        <f>IFERROR(__xludf.DUMMYFUNCTION("REGEXEXTRACT(E813, ""[А-Яа-я].*"")"),"Убийство")</f>
        <v>Убийство</v>
      </c>
      <c r="G813" s="16">
        <f t="shared" si="17"/>
        <v>2</v>
      </c>
      <c r="H813" s="13" t="s">
        <v>28</v>
      </c>
      <c r="I813" s="13" t="str">
        <f>IFERROR(__xludf.DUMMYFUNCTION("REGEXREPLACE(H813, "".*\s"", """")"),"человек")</f>
        <v>человек</v>
      </c>
      <c r="J813" s="13" t="s">
        <v>29</v>
      </c>
      <c r="K813" s="17" t="str">
        <f>IFERROR(__xludf.DUMMYFUNCTION("REGEXREPLACE(J813, ""^[\d\s]+"", """")"),"значение показателя за год")</f>
        <v>значение показателя за год</v>
      </c>
      <c r="L813" s="16">
        <f t="shared" si="18"/>
        <v>2</v>
      </c>
      <c r="M813" s="13" t="s">
        <v>30</v>
      </c>
      <c r="N813" s="13" t="str">
        <f>IFERROR(__xludf.DUMMYFUNCTION("REGEXEXTRACT(M813, "" (.+)$"")"),"все население")</f>
        <v>все население</v>
      </c>
      <c r="O813" s="18">
        <v>66.0</v>
      </c>
      <c r="P813" s="18">
        <v>68.0</v>
      </c>
      <c r="Q813" s="18">
        <v>70.0</v>
      </c>
      <c r="R813" s="18">
        <v>55.0</v>
      </c>
      <c r="S813" s="18">
        <v>58.0</v>
      </c>
      <c r="T813" s="18">
        <v>50.0</v>
      </c>
      <c r="U813" s="18">
        <v>43.0</v>
      </c>
      <c r="V813" s="18">
        <v>46.0</v>
      </c>
      <c r="W813" s="18">
        <v>25.0</v>
      </c>
      <c r="X813" s="18">
        <v>29.0</v>
      </c>
      <c r="Y813" s="18">
        <v>21.0</v>
      </c>
      <c r="Z813" s="19">
        <f t="shared" si="6"/>
        <v>531</v>
      </c>
      <c r="AA813" s="19" t="str">
        <f t="shared" si="19"/>
        <v/>
      </c>
      <c r="AB813" s="19" t="str">
        <f t="shared" si="8"/>
        <v/>
      </c>
      <c r="AC813" s="19">
        <f t="shared" si="20"/>
        <v>48.27272727</v>
      </c>
      <c r="AD813" s="19">
        <f t="shared" si="21"/>
        <v>58</v>
      </c>
      <c r="AE813" s="19" t="str">
        <f t="shared" si="22"/>
        <v>Нет моды</v>
      </c>
      <c r="AF813" s="19">
        <f t="shared" si="23"/>
        <v>21</v>
      </c>
      <c r="AG813" s="19">
        <f t="shared" si="24"/>
        <v>70</v>
      </c>
      <c r="AH813" s="20" t="str">
        <f t="shared" si="14"/>
        <v/>
      </c>
      <c r="AI813" s="21"/>
      <c r="AJ813" s="21"/>
      <c r="AK813" s="21"/>
      <c r="AL813" s="22">
        <f t="shared" si="25"/>
        <v>1</v>
      </c>
    </row>
    <row r="814" ht="12.75" customHeight="1">
      <c r="A814" s="13" t="s">
        <v>64</v>
      </c>
      <c r="B814" s="13" t="str">
        <f>IFERROR(__xludf.DUMMYFUNCTION("REGEXREPLACE(A814, ""\d"", """")"),"         Тамбовская область")</f>
        <v>         Тамбовская область</v>
      </c>
      <c r="C814" s="14" t="str">
        <f t="shared" si="15"/>
        <v>Тамбовская область</v>
      </c>
      <c r="D814" s="3">
        <f t="shared" si="16"/>
        <v>2</v>
      </c>
      <c r="E814" s="15" t="s">
        <v>48</v>
      </c>
      <c r="F814" s="13" t="str">
        <f>IFERROR(__xludf.DUMMYFUNCTION("REGEXEXTRACT(E814, ""[А-Яа-я].*"")"),"Убийство")</f>
        <v>Убийство</v>
      </c>
      <c r="G814" s="16">
        <f t="shared" si="17"/>
        <v>2</v>
      </c>
      <c r="H814" s="13" t="s">
        <v>28</v>
      </c>
      <c r="I814" s="13" t="str">
        <f>IFERROR(__xludf.DUMMYFUNCTION("REGEXREPLACE(H814, "".*\s"", """")"),"человек")</f>
        <v>человек</v>
      </c>
      <c r="J814" s="13" t="s">
        <v>29</v>
      </c>
      <c r="K814" s="17" t="str">
        <f>IFERROR(__xludf.DUMMYFUNCTION("REGEXREPLACE(J814, ""^[\d\s]+"", """")"),"значение показателя за год")</f>
        <v>значение показателя за год</v>
      </c>
      <c r="L814" s="16">
        <f t="shared" si="18"/>
        <v>2</v>
      </c>
      <c r="M814" s="13" t="s">
        <v>31</v>
      </c>
      <c r="N814" s="13" t="str">
        <f>IFERROR(__xludf.DUMMYFUNCTION("REGEXEXTRACT(M814, "" (.+)$"")"),"городское население")</f>
        <v>городское население</v>
      </c>
      <c r="O814" s="18">
        <v>33.0</v>
      </c>
      <c r="P814" s="18">
        <v>41.0</v>
      </c>
      <c r="Q814" s="18">
        <v>33.0</v>
      </c>
      <c r="R814" s="18">
        <v>31.0</v>
      </c>
      <c r="S814" s="18">
        <v>36.0</v>
      </c>
      <c r="T814" s="18">
        <v>30.0</v>
      </c>
      <c r="U814" s="18">
        <v>24.0</v>
      </c>
      <c r="V814" s="18">
        <v>21.0</v>
      </c>
      <c r="W814" s="18">
        <v>12.0</v>
      </c>
      <c r="X814" s="18">
        <v>17.0</v>
      </c>
      <c r="Y814" s="18">
        <v>13.0</v>
      </c>
      <c r="Z814" s="19" t="str">
        <f t="shared" si="6"/>
        <v/>
      </c>
      <c r="AA814" s="19">
        <f t="shared" si="19"/>
        <v>291</v>
      </c>
      <c r="AB814" s="19" t="str">
        <f t="shared" si="8"/>
        <v/>
      </c>
      <c r="AC814" s="19">
        <f t="shared" si="20"/>
        <v>26.45454545</v>
      </c>
      <c r="AD814" s="19">
        <f t="shared" si="21"/>
        <v>33</v>
      </c>
      <c r="AE814" s="19" t="str">
        <f t="shared" si="22"/>
        <v>Нет моды</v>
      </c>
      <c r="AF814" s="19">
        <f t="shared" si="23"/>
        <v>12</v>
      </c>
      <c r="AG814" s="19">
        <f t="shared" si="24"/>
        <v>41</v>
      </c>
      <c r="AH814" s="20" t="str">
        <f t="shared" si="14"/>
        <v/>
      </c>
      <c r="AI814" s="21"/>
      <c r="AJ814" s="21"/>
      <c r="AK814" s="21"/>
      <c r="AL814" s="22">
        <f t="shared" si="25"/>
        <v>1</v>
      </c>
    </row>
    <row r="815" ht="12.75" customHeight="1">
      <c r="A815" s="13" t="s">
        <v>64</v>
      </c>
      <c r="B815" s="13" t="str">
        <f>IFERROR(__xludf.DUMMYFUNCTION("REGEXREPLACE(A815, ""\d"", """")"),"         Тамбовская область")</f>
        <v>         Тамбовская область</v>
      </c>
      <c r="C815" s="14" t="str">
        <f t="shared" si="15"/>
        <v>Тамбовская область</v>
      </c>
      <c r="D815" s="3">
        <f t="shared" si="16"/>
        <v>2</v>
      </c>
      <c r="E815" s="15" t="s">
        <v>48</v>
      </c>
      <c r="F815" s="13" t="str">
        <f>IFERROR(__xludf.DUMMYFUNCTION("REGEXEXTRACT(E815, ""[А-Яа-я].*"")"),"Убийство")</f>
        <v>Убийство</v>
      </c>
      <c r="G815" s="16">
        <f t="shared" si="17"/>
        <v>2</v>
      </c>
      <c r="H815" s="13" t="s">
        <v>28</v>
      </c>
      <c r="I815" s="13" t="str">
        <f>IFERROR(__xludf.DUMMYFUNCTION("REGEXREPLACE(H815, "".*\s"", """")"),"человек")</f>
        <v>человек</v>
      </c>
      <c r="J815" s="13" t="s">
        <v>29</v>
      </c>
      <c r="K815" s="17" t="str">
        <f>IFERROR(__xludf.DUMMYFUNCTION("REGEXREPLACE(J815, ""^[\d\s]+"", """")"),"значение показателя за год")</f>
        <v>значение показателя за год</v>
      </c>
      <c r="L815" s="16">
        <f t="shared" si="18"/>
        <v>2</v>
      </c>
      <c r="M815" s="13" t="s">
        <v>32</v>
      </c>
      <c r="N815" s="13" t="str">
        <f>IFERROR(__xludf.DUMMYFUNCTION("REGEXEXTRACT(M815, "" (.+)$"")"),"сельское население")</f>
        <v>сельское население</v>
      </c>
      <c r="O815" s="18">
        <v>33.0</v>
      </c>
      <c r="P815" s="18">
        <v>27.0</v>
      </c>
      <c r="Q815" s="18">
        <v>37.0</v>
      </c>
      <c r="R815" s="18">
        <v>24.0</v>
      </c>
      <c r="S815" s="18">
        <v>22.0</v>
      </c>
      <c r="T815" s="18">
        <v>20.0</v>
      </c>
      <c r="U815" s="18">
        <v>19.0</v>
      </c>
      <c r="V815" s="18">
        <v>25.0</v>
      </c>
      <c r="W815" s="18">
        <v>13.0</v>
      </c>
      <c r="X815" s="18">
        <v>12.0</v>
      </c>
      <c r="Y815" s="18">
        <v>8.0</v>
      </c>
      <c r="Z815" s="19" t="str">
        <f t="shared" si="6"/>
        <v/>
      </c>
      <c r="AA815" s="19" t="str">
        <f t="shared" si="19"/>
        <v/>
      </c>
      <c r="AB815" s="19">
        <f t="shared" si="8"/>
        <v>240</v>
      </c>
      <c r="AC815" s="19">
        <f t="shared" si="20"/>
        <v>21.81818182</v>
      </c>
      <c r="AD815" s="19">
        <f t="shared" si="21"/>
        <v>24</v>
      </c>
      <c r="AE815" s="19" t="str">
        <f t="shared" si="22"/>
        <v>Нет моды</v>
      </c>
      <c r="AF815" s="19">
        <f t="shared" si="23"/>
        <v>8</v>
      </c>
      <c r="AG815" s="19">
        <f t="shared" si="24"/>
        <v>37</v>
      </c>
      <c r="AH815" s="20" t="str">
        <f t="shared" si="14"/>
        <v>Город: 55%; Село: 45%</v>
      </c>
      <c r="AI815" s="21"/>
      <c r="AJ815" s="21"/>
      <c r="AK815" s="21"/>
      <c r="AL815" s="22">
        <f t="shared" si="25"/>
        <v>1</v>
      </c>
    </row>
    <row r="816" ht="12.75" customHeight="1">
      <c r="A816" s="13" t="s">
        <v>64</v>
      </c>
      <c r="B816" s="13" t="str">
        <f>IFERROR(__xludf.DUMMYFUNCTION("REGEXREPLACE(A816, ""\d"", """")"),"         Тамбовская область")</f>
        <v>         Тамбовская область</v>
      </c>
      <c r="C816" s="14" t="str">
        <f t="shared" si="15"/>
        <v>Тамбовская область</v>
      </c>
      <c r="D816" s="3">
        <f t="shared" si="16"/>
        <v>2</v>
      </c>
      <c r="E816" s="15" t="s">
        <v>49</v>
      </c>
      <c r="F816" s="13" t="str">
        <f>IFERROR(__xludf.DUMMYFUNCTION("REGEXEXTRACT(E816, ""[А-Яа-я].*"")"),"Цереброваскулярные болезни")</f>
        <v>Цереброваскулярные болезни</v>
      </c>
      <c r="G816" s="16">
        <f t="shared" si="17"/>
        <v>2</v>
      </c>
      <c r="H816" s="13" t="s">
        <v>28</v>
      </c>
      <c r="I816" s="13" t="str">
        <f>IFERROR(__xludf.DUMMYFUNCTION("REGEXREPLACE(H816, "".*\s"", """")"),"человек")</f>
        <v>человек</v>
      </c>
      <c r="J816" s="13" t="s">
        <v>29</v>
      </c>
      <c r="K816" s="17" t="str">
        <f>IFERROR(__xludf.DUMMYFUNCTION("REGEXREPLACE(J816, ""^[\d\s]+"", """")"),"значение показателя за год")</f>
        <v>значение показателя за год</v>
      </c>
      <c r="L816" s="16">
        <f t="shared" si="18"/>
        <v>2</v>
      </c>
      <c r="M816" s="13" t="s">
        <v>30</v>
      </c>
      <c r="N816" s="13" t="str">
        <f>IFERROR(__xludf.DUMMYFUNCTION("REGEXEXTRACT(M816, "" (.+)$"")"),"все население")</f>
        <v>все население</v>
      </c>
      <c r="O816" s="18">
        <v>2041.0</v>
      </c>
      <c r="P816" s="18">
        <v>2172.0</v>
      </c>
      <c r="Q816" s="18">
        <v>2118.0</v>
      </c>
      <c r="R816" s="18">
        <v>2019.0</v>
      </c>
      <c r="S816" s="18">
        <v>1809.0</v>
      </c>
      <c r="T816" s="18">
        <v>1847.0</v>
      </c>
      <c r="U816" s="18">
        <v>1723.0</v>
      </c>
      <c r="V816" s="18">
        <v>1846.0</v>
      </c>
      <c r="W816" s="18">
        <v>1925.0</v>
      </c>
      <c r="X816" s="18">
        <v>1879.0</v>
      </c>
      <c r="Y816" s="18">
        <v>2000.0</v>
      </c>
      <c r="Z816" s="19">
        <f t="shared" si="6"/>
        <v>21379</v>
      </c>
      <c r="AA816" s="19" t="str">
        <f t="shared" si="19"/>
        <v/>
      </c>
      <c r="AB816" s="19" t="str">
        <f t="shared" si="8"/>
        <v/>
      </c>
      <c r="AC816" s="19">
        <f t="shared" si="20"/>
        <v>1943.545455</v>
      </c>
      <c r="AD816" s="19">
        <f t="shared" si="21"/>
        <v>880</v>
      </c>
      <c r="AE816" s="19" t="str">
        <f t="shared" si="22"/>
        <v>Нет моды</v>
      </c>
      <c r="AF816" s="19">
        <f t="shared" si="23"/>
        <v>1723</v>
      </c>
      <c r="AG816" s="19">
        <f t="shared" si="24"/>
        <v>2172</v>
      </c>
      <c r="AH816" s="20" t="str">
        <f t="shared" si="14"/>
        <v/>
      </c>
      <c r="AI816" s="21"/>
      <c r="AJ816" s="21"/>
      <c r="AK816" s="21"/>
      <c r="AL816" s="22">
        <f t="shared" si="25"/>
        <v>1</v>
      </c>
    </row>
    <row r="817" ht="12.75" customHeight="1">
      <c r="A817" s="13" t="s">
        <v>64</v>
      </c>
      <c r="B817" s="13" t="str">
        <f>IFERROR(__xludf.DUMMYFUNCTION("REGEXREPLACE(A817, ""\d"", """")"),"         Тамбовская область")</f>
        <v>         Тамбовская область</v>
      </c>
      <c r="C817" s="14" t="str">
        <f t="shared" si="15"/>
        <v>Тамбовская область</v>
      </c>
      <c r="D817" s="3">
        <f t="shared" si="16"/>
        <v>2</v>
      </c>
      <c r="E817" s="15" t="s">
        <v>49</v>
      </c>
      <c r="F817" s="13" t="str">
        <f>IFERROR(__xludf.DUMMYFUNCTION("REGEXEXTRACT(E817, ""[А-Яа-я].*"")"),"Цереброваскулярные болезни")</f>
        <v>Цереброваскулярные болезни</v>
      </c>
      <c r="G817" s="16">
        <f t="shared" si="17"/>
        <v>2</v>
      </c>
      <c r="H817" s="13" t="s">
        <v>28</v>
      </c>
      <c r="I817" s="13" t="str">
        <f>IFERROR(__xludf.DUMMYFUNCTION("REGEXREPLACE(H817, "".*\s"", """")"),"человек")</f>
        <v>человек</v>
      </c>
      <c r="J817" s="13" t="s">
        <v>29</v>
      </c>
      <c r="K817" s="17" t="str">
        <f>IFERROR(__xludf.DUMMYFUNCTION("REGEXREPLACE(J817, ""^[\d\s]+"", """")"),"значение показателя за год")</f>
        <v>значение показателя за год</v>
      </c>
      <c r="L817" s="16">
        <f t="shared" si="18"/>
        <v>2</v>
      </c>
      <c r="M817" s="13" t="s">
        <v>31</v>
      </c>
      <c r="N817" s="13" t="str">
        <f>IFERROR(__xludf.DUMMYFUNCTION("REGEXEXTRACT(M817, "" (.+)$"")"),"городское население")</f>
        <v>городское население</v>
      </c>
      <c r="O817" s="18">
        <v>1331.0</v>
      </c>
      <c r="P817" s="18">
        <v>1358.0</v>
      </c>
      <c r="Q817" s="18">
        <v>1361.0</v>
      </c>
      <c r="R817" s="18">
        <v>1287.0</v>
      </c>
      <c r="S817" s="18">
        <v>1142.0</v>
      </c>
      <c r="T817" s="18">
        <v>1195.0</v>
      </c>
      <c r="U817" s="18">
        <v>1110.0</v>
      </c>
      <c r="V817" s="18">
        <v>1101.0</v>
      </c>
      <c r="W817" s="18">
        <v>1168.0</v>
      </c>
      <c r="X817" s="18">
        <v>1189.0</v>
      </c>
      <c r="Y817" s="18">
        <v>1226.0</v>
      </c>
      <c r="Z817" s="19" t="str">
        <f t="shared" si="6"/>
        <v/>
      </c>
      <c r="AA817" s="19">
        <f t="shared" si="19"/>
        <v>13468</v>
      </c>
      <c r="AB817" s="19" t="str">
        <f t="shared" si="8"/>
        <v/>
      </c>
      <c r="AC817" s="19">
        <f t="shared" si="20"/>
        <v>1224.363636</v>
      </c>
      <c r="AD817" s="19">
        <f t="shared" si="21"/>
        <v>1542</v>
      </c>
      <c r="AE817" s="19" t="str">
        <f t="shared" si="22"/>
        <v>Нет моды</v>
      </c>
      <c r="AF817" s="19">
        <f t="shared" si="23"/>
        <v>1101</v>
      </c>
      <c r="AG817" s="19">
        <f t="shared" si="24"/>
        <v>1361</v>
      </c>
      <c r="AH817" s="20" t="str">
        <f t="shared" si="14"/>
        <v/>
      </c>
      <c r="AI817" s="21"/>
      <c r="AJ817" s="21"/>
      <c r="AK817" s="21"/>
      <c r="AL817" s="22">
        <f t="shared" si="25"/>
        <v>1</v>
      </c>
    </row>
    <row r="818" ht="12.75" customHeight="1">
      <c r="A818" s="13" t="s">
        <v>64</v>
      </c>
      <c r="B818" s="13" t="str">
        <f>IFERROR(__xludf.DUMMYFUNCTION("REGEXREPLACE(A818, ""\d"", """")"),"         Тамбовская область")</f>
        <v>         Тамбовская область</v>
      </c>
      <c r="C818" s="14" t="str">
        <f t="shared" si="15"/>
        <v>Тамбовская область</v>
      </c>
      <c r="D818" s="3">
        <f t="shared" si="16"/>
        <v>2</v>
      </c>
      <c r="E818" s="15" t="s">
        <v>49</v>
      </c>
      <c r="F818" s="13" t="str">
        <f>IFERROR(__xludf.DUMMYFUNCTION("REGEXEXTRACT(E818, ""[А-Яа-я].*"")"),"Цереброваскулярные болезни")</f>
        <v>Цереброваскулярные болезни</v>
      </c>
      <c r="G818" s="16">
        <f t="shared" si="17"/>
        <v>2</v>
      </c>
      <c r="H818" s="13" t="s">
        <v>28</v>
      </c>
      <c r="I818" s="13" t="str">
        <f>IFERROR(__xludf.DUMMYFUNCTION("REGEXREPLACE(H818, "".*\s"", """")"),"человек")</f>
        <v>человек</v>
      </c>
      <c r="J818" s="13" t="s">
        <v>29</v>
      </c>
      <c r="K818" s="17" t="str">
        <f>IFERROR(__xludf.DUMMYFUNCTION("REGEXREPLACE(J818, ""^[\d\s]+"", """")"),"значение показателя за год")</f>
        <v>значение показателя за год</v>
      </c>
      <c r="L818" s="16">
        <f t="shared" si="18"/>
        <v>2</v>
      </c>
      <c r="M818" s="13" t="s">
        <v>32</v>
      </c>
      <c r="N818" s="13" t="str">
        <f>IFERROR(__xludf.DUMMYFUNCTION("REGEXEXTRACT(M818, "" (.+)$"")"),"сельское население")</f>
        <v>сельское население</v>
      </c>
      <c r="O818" s="18">
        <v>710.0</v>
      </c>
      <c r="P818" s="18">
        <v>814.0</v>
      </c>
      <c r="Q818" s="18">
        <v>757.0</v>
      </c>
      <c r="R818" s="18">
        <v>732.0</v>
      </c>
      <c r="S818" s="18">
        <v>667.0</v>
      </c>
      <c r="T818" s="18">
        <v>652.0</v>
      </c>
      <c r="U818" s="18">
        <v>613.0</v>
      </c>
      <c r="V818" s="18">
        <v>745.0</v>
      </c>
      <c r="W818" s="18">
        <v>757.0</v>
      </c>
      <c r="X818" s="18">
        <v>690.0</v>
      </c>
      <c r="Y818" s="18">
        <v>774.0</v>
      </c>
      <c r="Z818" s="19" t="str">
        <f t="shared" si="6"/>
        <v/>
      </c>
      <c r="AA818" s="19" t="str">
        <f t="shared" si="19"/>
        <v/>
      </c>
      <c r="AB818" s="19">
        <f t="shared" si="8"/>
        <v>7911</v>
      </c>
      <c r="AC818" s="19">
        <f t="shared" si="20"/>
        <v>719.1818182</v>
      </c>
      <c r="AD818" s="19">
        <f t="shared" si="21"/>
        <v>957.5</v>
      </c>
      <c r="AE818" s="19" t="str">
        <f t="shared" si="22"/>
        <v>Нет моды</v>
      </c>
      <c r="AF818" s="19">
        <f t="shared" si="23"/>
        <v>613</v>
      </c>
      <c r="AG818" s="19">
        <f t="shared" si="24"/>
        <v>814</v>
      </c>
      <c r="AH818" s="20" t="str">
        <f t="shared" si="14"/>
        <v>Город: 63%; Село: 37%</v>
      </c>
      <c r="AI818" s="21"/>
      <c r="AJ818" s="21"/>
      <c r="AK818" s="21"/>
      <c r="AL818" s="22">
        <f t="shared" si="25"/>
        <v>1</v>
      </c>
    </row>
    <row r="819" ht="12.75" customHeight="1">
      <c r="A819" s="13" t="s">
        <v>65</v>
      </c>
      <c r="B819" s="13" t="str">
        <f>IFERROR(__xludf.DUMMYFUNCTION("REGEXREPLACE(A819, ""\d"", """")"),"         Тверская область")</f>
        <v>         Тверская область</v>
      </c>
      <c r="C819" s="14" t="str">
        <f t="shared" si="15"/>
        <v>Тверская область</v>
      </c>
      <c r="D819" s="3">
        <f t="shared" si="16"/>
        <v>2</v>
      </c>
      <c r="E819" s="15" t="s">
        <v>27</v>
      </c>
      <c r="F819" s="13" t="str">
        <f>IFERROR(__xludf.DUMMYFUNCTION("REGEXEXTRACT(E819, ""[А-Яа-я].*"")"),"Болезни органов дыхания")</f>
        <v>Болезни органов дыхания</v>
      </c>
      <c r="G819" s="16">
        <f t="shared" si="17"/>
        <v>2</v>
      </c>
      <c r="H819" s="13" t="s">
        <v>28</v>
      </c>
      <c r="I819" s="13" t="str">
        <f>IFERROR(__xludf.DUMMYFUNCTION("REGEXREPLACE(H819, "".*\s"", """")"),"человек")</f>
        <v>человек</v>
      </c>
      <c r="J819" s="13" t="s">
        <v>29</v>
      </c>
      <c r="K819" s="17" t="str">
        <f>IFERROR(__xludf.DUMMYFUNCTION("REGEXREPLACE(J819, ""^[\d\s]+"", """")"),"значение показателя за год")</f>
        <v>значение показателя за год</v>
      </c>
      <c r="L819" s="16">
        <f t="shared" si="18"/>
        <v>2</v>
      </c>
      <c r="M819" s="13" t="s">
        <v>30</v>
      </c>
      <c r="N819" s="13" t="str">
        <f>IFERROR(__xludf.DUMMYFUNCTION("REGEXEXTRACT(M819, "" (.+)$"")"),"все население")</f>
        <v>все население</v>
      </c>
      <c r="O819" s="18">
        <v>776.0</v>
      </c>
      <c r="P819" s="18">
        <v>947.0</v>
      </c>
      <c r="Q819" s="18">
        <v>1059.0</v>
      </c>
      <c r="R819" s="18">
        <v>1059.0</v>
      </c>
      <c r="S819" s="18">
        <v>714.0</v>
      </c>
      <c r="T819" s="18">
        <v>804.0</v>
      </c>
      <c r="U819" s="18">
        <v>654.0</v>
      </c>
      <c r="V819" s="18">
        <v>943.0</v>
      </c>
      <c r="W819" s="18">
        <v>1157.0</v>
      </c>
      <c r="X819" s="18">
        <v>978.0</v>
      </c>
      <c r="Y819" s="18">
        <v>737.0</v>
      </c>
      <c r="Z819" s="19">
        <f t="shared" si="6"/>
        <v>9828</v>
      </c>
      <c r="AA819" s="19" t="str">
        <f t="shared" si="19"/>
        <v/>
      </c>
      <c r="AB819" s="19" t="str">
        <f t="shared" si="8"/>
        <v/>
      </c>
      <c r="AC819" s="19">
        <f t="shared" si="20"/>
        <v>893.4545455</v>
      </c>
      <c r="AD819" s="19">
        <f t="shared" si="21"/>
        <v>757</v>
      </c>
      <c r="AE819" s="19" t="str">
        <f t="shared" si="22"/>
        <v>Нет моды</v>
      </c>
      <c r="AF819" s="19">
        <f t="shared" si="23"/>
        <v>654</v>
      </c>
      <c r="AG819" s="19">
        <f t="shared" si="24"/>
        <v>1157</v>
      </c>
      <c r="AH819" s="20" t="str">
        <f t="shared" si="14"/>
        <v/>
      </c>
      <c r="AI819" s="21"/>
      <c r="AJ819" s="21"/>
      <c r="AK819" s="21"/>
      <c r="AL819" s="22">
        <f t="shared" si="25"/>
        <v>1</v>
      </c>
    </row>
    <row r="820" ht="12.75" customHeight="1">
      <c r="A820" s="13" t="s">
        <v>65</v>
      </c>
      <c r="B820" s="13" t="str">
        <f>IFERROR(__xludf.DUMMYFUNCTION("REGEXREPLACE(A820, ""\d"", """")"),"         Тверская область")</f>
        <v>         Тверская область</v>
      </c>
      <c r="C820" s="14" t="str">
        <f t="shared" si="15"/>
        <v>Тверская область</v>
      </c>
      <c r="D820" s="3">
        <f t="shared" si="16"/>
        <v>2</v>
      </c>
      <c r="E820" s="15" t="s">
        <v>27</v>
      </c>
      <c r="F820" s="13" t="str">
        <f>IFERROR(__xludf.DUMMYFUNCTION("REGEXEXTRACT(E820, ""[А-Яа-я].*"")"),"Болезни органов дыхания")</f>
        <v>Болезни органов дыхания</v>
      </c>
      <c r="G820" s="16">
        <f t="shared" si="17"/>
        <v>2</v>
      </c>
      <c r="H820" s="13" t="s">
        <v>28</v>
      </c>
      <c r="I820" s="13" t="str">
        <f>IFERROR(__xludf.DUMMYFUNCTION("REGEXREPLACE(H820, "".*\s"", """")"),"человек")</f>
        <v>человек</v>
      </c>
      <c r="J820" s="13" t="s">
        <v>29</v>
      </c>
      <c r="K820" s="17" t="str">
        <f>IFERROR(__xludf.DUMMYFUNCTION("REGEXREPLACE(J820, ""^[\d\s]+"", """")"),"значение показателя за год")</f>
        <v>значение показателя за год</v>
      </c>
      <c r="L820" s="16">
        <f t="shared" si="18"/>
        <v>2</v>
      </c>
      <c r="M820" s="13" t="s">
        <v>31</v>
      </c>
      <c r="N820" s="13" t="str">
        <f>IFERROR(__xludf.DUMMYFUNCTION("REGEXEXTRACT(M820, "" (.+)$"")"),"городское население")</f>
        <v>городское население</v>
      </c>
      <c r="O820" s="18">
        <v>558.0</v>
      </c>
      <c r="P820" s="18">
        <v>672.0</v>
      </c>
      <c r="Q820" s="18">
        <v>802.0</v>
      </c>
      <c r="R820" s="18">
        <v>762.0</v>
      </c>
      <c r="S820" s="18">
        <v>502.0</v>
      </c>
      <c r="T820" s="18">
        <v>561.0</v>
      </c>
      <c r="U820" s="18">
        <v>450.0</v>
      </c>
      <c r="V820" s="18">
        <v>727.0</v>
      </c>
      <c r="W820" s="18">
        <v>857.0</v>
      </c>
      <c r="X820" s="18">
        <v>729.0</v>
      </c>
      <c r="Y820" s="18">
        <v>532.0</v>
      </c>
      <c r="Z820" s="19" t="str">
        <f t="shared" si="6"/>
        <v/>
      </c>
      <c r="AA820" s="19">
        <f t="shared" si="19"/>
        <v>7152</v>
      </c>
      <c r="AB820" s="19" t="str">
        <f t="shared" si="8"/>
        <v/>
      </c>
      <c r="AC820" s="19">
        <f t="shared" si="20"/>
        <v>650.1818182</v>
      </c>
      <c r="AD820" s="19">
        <f t="shared" si="21"/>
        <v>749.5</v>
      </c>
      <c r="AE820" s="19" t="str">
        <f t="shared" si="22"/>
        <v>Нет моды</v>
      </c>
      <c r="AF820" s="19">
        <f t="shared" si="23"/>
        <v>450</v>
      </c>
      <c r="AG820" s="19">
        <f t="shared" si="24"/>
        <v>857</v>
      </c>
      <c r="AH820" s="20" t="str">
        <f t="shared" si="14"/>
        <v/>
      </c>
      <c r="AI820" s="21"/>
      <c r="AJ820" s="21"/>
      <c r="AK820" s="21"/>
      <c r="AL820" s="22">
        <f t="shared" si="25"/>
        <v>1</v>
      </c>
    </row>
    <row r="821" ht="12.75" customHeight="1">
      <c r="A821" s="13" t="s">
        <v>65</v>
      </c>
      <c r="B821" s="13" t="str">
        <f>IFERROR(__xludf.DUMMYFUNCTION("REGEXREPLACE(A821, ""\d"", """")"),"         Тверская область")</f>
        <v>         Тверская область</v>
      </c>
      <c r="C821" s="14" t="str">
        <f t="shared" si="15"/>
        <v>Тверская область</v>
      </c>
      <c r="D821" s="3">
        <f t="shared" si="16"/>
        <v>2</v>
      </c>
      <c r="E821" s="15" t="s">
        <v>27</v>
      </c>
      <c r="F821" s="13" t="str">
        <f>IFERROR(__xludf.DUMMYFUNCTION("REGEXEXTRACT(E821, ""[А-Яа-я].*"")"),"Болезни органов дыхания")</f>
        <v>Болезни органов дыхания</v>
      </c>
      <c r="G821" s="16">
        <f t="shared" si="17"/>
        <v>2</v>
      </c>
      <c r="H821" s="13" t="s">
        <v>28</v>
      </c>
      <c r="I821" s="13" t="str">
        <f>IFERROR(__xludf.DUMMYFUNCTION("REGEXREPLACE(H821, "".*\s"", """")"),"человек")</f>
        <v>человек</v>
      </c>
      <c r="J821" s="13" t="s">
        <v>29</v>
      </c>
      <c r="K821" s="17" t="str">
        <f>IFERROR(__xludf.DUMMYFUNCTION("REGEXREPLACE(J821, ""^[\d\s]+"", """")"),"значение показателя за год")</f>
        <v>значение показателя за год</v>
      </c>
      <c r="L821" s="16">
        <f t="shared" si="18"/>
        <v>2</v>
      </c>
      <c r="M821" s="13" t="s">
        <v>32</v>
      </c>
      <c r="N821" s="13" t="str">
        <f>IFERROR(__xludf.DUMMYFUNCTION("REGEXEXTRACT(M821, "" (.+)$"")"),"сельское население")</f>
        <v>сельское население</v>
      </c>
      <c r="O821" s="18">
        <v>218.0</v>
      </c>
      <c r="P821" s="18">
        <v>275.0</v>
      </c>
      <c r="Q821" s="18">
        <v>257.0</v>
      </c>
      <c r="R821" s="18">
        <v>297.0</v>
      </c>
      <c r="S821" s="18">
        <v>212.0</v>
      </c>
      <c r="T821" s="18">
        <v>243.0</v>
      </c>
      <c r="U821" s="18">
        <v>204.0</v>
      </c>
      <c r="V821" s="18">
        <v>216.0</v>
      </c>
      <c r="W821" s="18">
        <v>300.0</v>
      </c>
      <c r="X821" s="18">
        <v>249.0</v>
      </c>
      <c r="Y821" s="18">
        <v>205.0</v>
      </c>
      <c r="Z821" s="19" t="str">
        <f t="shared" si="6"/>
        <v/>
      </c>
      <c r="AA821" s="19" t="str">
        <f t="shared" si="19"/>
        <v/>
      </c>
      <c r="AB821" s="19">
        <f t="shared" si="8"/>
        <v>2676</v>
      </c>
      <c r="AC821" s="19">
        <f t="shared" si="20"/>
        <v>243.2727273</v>
      </c>
      <c r="AD821" s="19">
        <f t="shared" si="21"/>
        <v>375</v>
      </c>
      <c r="AE821" s="19" t="str">
        <f t="shared" si="22"/>
        <v>Нет моды</v>
      </c>
      <c r="AF821" s="19">
        <f t="shared" si="23"/>
        <v>204</v>
      </c>
      <c r="AG821" s="19">
        <f t="shared" si="24"/>
        <v>300</v>
      </c>
      <c r="AH821" s="20" t="str">
        <f t="shared" si="14"/>
        <v>Город: 73%; Село: 27%</v>
      </c>
      <c r="AI821" s="21"/>
      <c r="AJ821" s="21"/>
      <c r="AK821" s="21"/>
      <c r="AL821" s="22">
        <f t="shared" si="25"/>
        <v>1</v>
      </c>
    </row>
    <row r="822" ht="12.75" customHeight="1">
      <c r="A822" s="13" t="s">
        <v>65</v>
      </c>
      <c r="B822" s="13" t="str">
        <f>IFERROR(__xludf.DUMMYFUNCTION("REGEXREPLACE(A822, ""\d"", """")"),"         Тверская область")</f>
        <v>         Тверская область</v>
      </c>
      <c r="C822" s="14" t="str">
        <f t="shared" si="15"/>
        <v>Тверская область</v>
      </c>
      <c r="D822" s="3">
        <f t="shared" si="16"/>
        <v>2</v>
      </c>
      <c r="E822" s="15" t="s">
        <v>33</v>
      </c>
      <c r="F822" s="13" t="str">
        <f>IFERROR(__xludf.DUMMYFUNCTION("REGEXEXTRACT(E822, ""[А-Яа-я].*"")"),"Болезни органов пищеварения")</f>
        <v>Болезни органов пищеварения</v>
      </c>
      <c r="G822" s="16">
        <f t="shared" si="17"/>
        <v>2</v>
      </c>
      <c r="H822" s="13" t="s">
        <v>28</v>
      </c>
      <c r="I822" s="13" t="str">
        <f>IFERROR(__xludf.DUMMYFUNCTION("REGEXREPLACE(H822, "".*\s"", """")"),"человек")</f>
        <v>человек</v>
      </c>
      <c r="J822" s="13" t="s">
        <v>29</v>
      </c>
      <c r="K822" s="17" t="str">
        <f>IFERROR(__xludf.DUMMYFUNCTION("REGEXREPLACE(J822, ""^[\d\s]+"", """")"),"значение показателя за год")</f>
        <v>значение показателя за год</v>
      </c>
      <c r="L822" s="16">
        <f t="shared" si="18"/>
        <v>2</v>
      </c>
      <c r="M822" s="13" t="s">
        <v>30</v>
      </c>
      <c r="N822" s="13" t="str">
        <f>IFERROR(__xludf.DUMMYFUNCTION("REGEXEXTRACT(M822, "" (.+)$"")"),"все население")</f>
        <v>все население</v>
      </c>
      <c r="O822" s="18">
        <v>1062.0</v>
      </c>
      <c r="P822" s="18">
        <v>1224.0</v>
      </c>
      <c r="Q822" s="18">
        <v>1313.0</v>
      </c>
      <c r="R822" s="18">
        <v>1242.0</v>
      </c>
      <c r="S822" s="18">
        <v>1217.0</v>
      </c>
      <c r="T822" s="18">
        <v>1227.0</v>
      </c>
      <c r="U822" s="18">
        <v>1192.0</v>
      </c>
      <c r="V822" s="18">
        <v>1214.0</v>
      </c>
      <c r="W822" s="18">
        <v>1225.0</v>
      </c>
      <c r="X822" s="18">
        <v>1168.0</v>
      </c>
      <c r="Y822" s="18">
        <v>1190.0</v>
      </c>
      <c r="Z822" s="19">
        <f t="shared" si="6"/>
        <v>13274</v>
      </c>
      <c r="AA822" s="19" t="str">
        <f t="shared" si="19"/>
        <v/>
      </c>
      <c r="AB822" s="19" t="str">
        <f t="shared" si="8"/>
        <v/>
      </c>
      <c r="AC822" s="19">
        <f t="shared" si="20"/>
        <v>1206.727273</v>
      </c>
      <c r="AD822" s="19">
        <f t="shared" si="21"/>
        <v>681</v>
      </c>
      <c r="AE822" s="19" t="str">
        <f t="shared" si="22"/>
        <v>Нет моды</v>
      </c>
      <c r="AF822" s="19">
        <f t="shared" si="23"/>
        <v>1062</v>
      </c>
      <c r="AG822" s="19">
        <f t="shared" si="24"/>
        <v>1313</v>
      </c>
      <c r="AH822" s="20" t="str">
        <f t="shared" si="14"/>
        <v/>
      </c>
      <c r="AI822" s="21"/>
      <c r="AJ822" s="21"/>
      <c r="AK822" s="21"/>
      <c r="AL822" s="22">
        <f t="shared" si="25"/>
        <v>1</v>
      </c>
    </row>
    <row r="823" ht="12.75" customHeight="1">
      <c r="A823" s="13" t="s">
        <v>65</v>
      </c>
      <c r="B823" s="13" t="str">
        <f>IFERROR(__xludf.DUMMYFUNCTION("REGEXREPLACE(A823, ""\d"", """")"),"         Тверская область")</f>
        <v>         Тверская область</v>
      </c>
      <c r="C823" s="14" t="str">
        <f t="shared" si="15"/>
        <v>Тверская область</v>
      </c>
      <c r="D823" s="3">
        <f t="shared" si="16"/>
        <v>2</v>
      </c>
      <c r="E823" s="15" t="s">
        <v>33</v>
      </c>
      <c r="F823" s="13" t="str">
        <f>IFERROR(__xludf.DUMMYFUNCTION("REGEXEXTRACT(E823, ""[А-Яа-я].*"")"),"Болезни органов пищеварения")</f>
        <v>Болезни органов пищеварения</v>
      </c>
      <c r="G823" s="16">
        <f t="shared" si="17"/>
        <v>2</v>
      </c>
      <c r="H823" s="13" t="s">
        <v>28</v>
      </c>
      <c r="I823" s="13" t="str">
        <f>IFERROR(__xludf.DUMMYFUNCTION("REGEXREPLACE(H823, "".*\s"", """")"),"человек")</f>
        <v>человек</v>
      </c>
      <c r="J823" s="13" t="s">
        <v>29</v>
      </c>
      <c r="K823" s="17" t="str">
        <f>IFERROR(__xludf.DUMMYFUNCTION("REGEXREPLACE(J823, ""^[\d\s]+"", """")"),"значение показателя за год")</f>
        <v>значение показателя за год</v>
      </c>
      <c r="L823" s="16">
        <f t="shared" si="18"/>
        <v>2</v>
      </c>
      <c r="M823" s="13" t="s">
        <v>31</v>
      </c>
      <c r="N823" s="13" t="str">
        <f>IFERROR(__xludf.DUMMYFUNCTION("REGEXEXTRACT(M823, "" (.+)$"")"),"городское население")</f>
        <v>городское население</v>
      </c>
      <c r="O823" s="18">
        <v>790.0</v>
      </c>
      <c r="P823" s="18">
        <v>910.0</v>
      </c>
      <c r="Q823" s="18">
        <v>982.0</v>
      </c>
      <c r="R823" s="18">
        <v>941.0</v>
      </c>
      <c r="S823" s="18">
        <v>905.0</v>
      </c>
      <c r="T823" s="18">
        <v>915.0</v>
      </c>
      <c r="U823" s="18">
        <v>906.0</v>
      </c>
      <c r="V823" s="18">
        <v>914.0</v>
      </c>
      <c r="W823" s="18">
        <v>915.0</v>
      </c>
      <c r="X823" s="18">
        <v>909.0</v>
      </c>
      <c r="Y823" s="18">
        <v>896.0</v>
      </c>
      <c r="Z823" s="19" t="str">
        <f t="shared" si="6"/>
        <v/>
      </c>
      <c r="AA823" s="19">
        <f t="shared" si="19"/>
        <v>9983</v>
      </c>
      <c r="AB823" s="19" t="str">
        <f t="shared" si="8"/>
        <v/>
      </c>
      <c r="AC823" s="19">
        <f t="shared" si="20"/>
        <v>907.5454545</v>
      </c>
      <c r="AD823" s="19">
        <f t="shared" si="21"/>
        <v>1022</v>
      </c>
      <c r="AE823" s="19" t="str">
        <f t="shared" si="22"/>
        <v>Нет моды</v>
      </c>
      <c r="AF823" s="19">
        <f t="shared" si="23"/>
        <v>790</v>
      </c>
      <c r="AG823" s="19">
        <f t="shared" si="24"/>
        <v>982</v>
      </c>
      <c r="AH823" s="20" t="str">
        <f t="shared" si="14"/>
        <v/>
      </c>
      <c r="AI823" s="21"/>
      <c r="AJ823" s="21"/>
      <c r="AK823" s="21"/>
      <c r="AL823" s="22">
        <f t="shared" si="25"/>
        <v>1</v>
      </c>
    </row>
    <row r="824" ht="12.75" customHeight="1">
      <c r="A824" s="13" t="s">
        <v>65</v>
      </c>
      <c r="B824" s="13" t="str">
        <f>IFERROR(__xludf.DUMMYFUNCTION("REGEXREPLACE(A824, ""\d"", """")"),"         Тверская область")</f>
        <v>         Тверская область</v>
      </c>
      <c r="C824" s="14" t="str">
        <f t="shared" si="15"/>
        <v>Тверская область</v>
      </c>
      <c r="D824" s="3">
        <f t="shared" si="16"/>
        <v>2</v>
      </c>
      <c r="E824" s="15" t="s">
        <v>33</v>
      </c>
      <c r="F824" s="13" t="str">
        <f>IFERROR(__xludf.DUMMYFUNCTION("REGEXEXTRACT(E824, ""[А-Яа-я].*"")"),"Болезни органов пищеварения")</f>
        <v>Болезни органов пищеварения</v>
      </c>
      <c r="G824" s="16">
        <f t="shared" si="17"/>
        <v>2</v>
      </c>
      <c r="H824" s="13" t="s">
        <v>28</v>
      </c>
      <c r="I824" s="13" t="str">
        <f>IFERROR(__xludf.DUMMYFUNCTION("REGEXREPLACE(H824, "".*\s"", """")"),"человек")</f>
        <v>человек</v>
      </c>
      <c r="J824" s="13" t="s">
        <v>29</v>
      </c>
      <c r="K824" s="17" t="str">
        <f>IFERROR(__xludf.DUMMYFUNCTION("REGEXREPLACE(J824, ""^[\d\s]+"", """")"),"значение показателя за год")</f>
        <v>значение показателя за год</v>
      </c>
      <c r="L824" s="16">
        <f t="shared" si="18"/>
        <v>2</v>
      </c>
      <c r="M824" s="13" t="s">
        <v>32</v>
      </c>
      <c r="N824" s="13" t="str">
        <f>IFERROR(__xludf.DUMMYFUNCTION("REGEXEXTRACT(M824, "" (.+)$"")"),"сельское население")</f>
        <v>сельское население</v>
      </c>
      <c r="O824" s="18">
        <v>272.0</v>
      </c>
      <c r="P824" s="18">
        <v>314.0</v>
      </c>
      <c r="Q824" s="18">
        <v>331.0</v>
      </c>
      <c r="R824" s="18">
        <v>301.0</v>
      </c>
      <c r="S824" s="18">
        <v>312.0</v>
      </c>
      <c r="T824" s="18">
        <v>312.0</v>
      </c>
      <c r="U824" s="18">
        <v>286.0</v>
      </c>
      <c r="V824" s="18">
        <v>300.0</v>
      </c>
      <c r="W824" s="18">
        <v>310.0</v>
      </c>
      <c r="X824" s="18">
        <v>259.0</v>
      </c>
      <c r="Y824" s="18">
        <v>294.0</v>
      </c>
      <c r="Z824" s="19" t="str">
        <f t="shared" si="6"/>
        <v/>
      </c>
      <c r="AA824" s="19" t="str">
        <f t="shared" si="19"/>
        <v/>
      </c>
      <c r="AB824" s="19">
        <f t="shared" si="8"/>
        <v>3291</v>
      </c>
      <c r="AC824" s="19">
        <f t="shared" si="20"/>
        <v>299.1818182</v>
      </c>
      <c r="AD824" s="19">
        <f t="shared" si="21"/>
        <v>560.5</v>
      </c>
      <c r="AE824" s="19" t="str">
        <f t="shared" si="22"/>
        <v>Нет моды</v>
      </c>
      <c r="AF824" s="19">
        <f t="shared" si="23"/>
        <v>259</v>
      </c>
      <c r="AG824" s="19">
        <f t="shared" si="24"/>
        <v>331</v>
      </c>
      <c r="AH824" s="20" t="str">
        <f t="shared" si="14"/>
        <v>Город: 75%; Село: 25%</v>
      </c>
      <c r="AI824" s="21"/>
      <c r="AJ824" s="21"/>
      <c r="AK824" s="21"/>
      <c r="AL824" s="22">
        <f t="shared" si="25"/>
        <v>1</v>
      </c>
    </row>
    <row r="825" ht="12.75" customHeight="1">
      <c r="A825" s="13" t="s">
        <v>65</v>
      </c>
      <c r="B825" s="13" t="str">
        <f>IFERROR(__xludf.DUMMYFUNCTION("REGEXREPLACE(A825, ""\d"", """")"),"         Тверская область")</f>
        <v>         Тверская область</v>
      </c>
      <c r="C825" s="14" t="str">
        <f t="shared" si="15"/>
        <v>Тверская область</v>
      </c>
      <c r="D825" s="3">
        <f t="shared" si="16"/>
        <v>2</v>
      </c>
      <c r="E825" s="15" t="s">
        <v>34</v>
      </c>
      <c r="F825" s="13" t="str">
        <f>IFERROR(__xludf.DUMMYFUNCTION("REGEXEXTRACT(E825, ""[А-Яа-я].*"")"),"Болезни системы кровообращения")</f>
        <v>Болезни системы кровообращения</v>
      </c>
      <c r="G825" s="16">
        <f t="shared" si="17"/>
        <v>2</v>
      </c>
      <c r="H825" s="13" t="s">
        <v>28</v>
      </c>
      <c r="I825" s="13" t="str">
        <f>IFERROR(__xludf.DUMMYFUNCTION("REGEXREPLACE(H825, "".*\s"", """")"),"человек")</f>
        <v>человек</v>
      </c>
      <c r="J825" s="13" t="s">
        <v>29</v>
      </c>
      <c r="K825" s="17" t="str">
        <f>IFERROR(__xludf.DUMMYFUNCTION("REGEXREPLACE(J825, ""^[\d\s]+"", """")"),"значение показателя за год")</f>
        <v>значение показателя за год</v>
      </c>
      <c r="L825" s="16">
        <f t="shared" si="18"/>
        <v>2</v>
      </c>
      <c r="M825" s="13" t="s">
        <v>30</v>
      </c>
      <c r="N825" s="13" t="str">
        <f>IFERROR(__xludf.DUMMYFUNCTION("REGEXEXTRACT(M825, "" (.+)$"")"),"все население")</f>
        <v>все население</v>
      </c>
      <c r="O825" s="18">
        <v>15291.0</v>
      </c>
      <c r="P825" s="18">
        <v>13618.0</v>
      </c>
      <c r="Q825" s="18">
        <v>12307.0</v>
      </c>
      <c r="R825" s="18">
        <v>12253.0</v>
      </c>
      <c r="S825" s="18">
        <v>11289.0</v>
      </c>
      <c r="T825" s="18">
        <v>9519.0</v>
      </c>
      <c r="U825" s="18">
        <v>9654.0</v>
      </c>
      <c r="V825" s="18">
        <v>10332.0</v>
      </c>
      <c r="W825" s="18">
        <v>11142.0</v>
      </c>
      <c r="X825" s="18">
        <v>10621.0</v>
      </c>
      <c r="Y825" s="18">
        <v>10191.0</v>
      </c>
      <c r="Z825" s="19">
        <f t="shared" si="6"/>
        <v>126217</v>
      </c>
      <c r="AA825" s="19" t="str">
        <f t="shared" si="19"/>
        <v/>
      </c>
      <c r="AB825" s="19" t="str">
        <f t="shared" si="8"/>
        <v/>
      </c>
      <c r="AC825" s="19">
        <f t="shared" si="20"/>
        <v>11474.27273</v>
      </c>
      <c r="AD825" s="19">
        <f t="shared" si="21"/>
        <v>4925</v>
      </c>
      <c r="AE825" s="19" t="str">
        <f t="shared" si="22"/>
        <v>Нет моды</v>
      </c>
      <c r="AF825" s="19">
        <f t="shared" si="23"/>
        <v>9519</v>
      </c>
      <c r="AG825" s="19">
        <f t="shared" si="24"/>
        <v>15291</v>
      </c>
      <c r="AH825" s="20" t="str">
        <f t="shared" si="14"/>
        <v/>
      </c>
      <c r="AI825" s="21"/>
      <c r="AJ825" s="21"/>
      <c r="AK825" s="21"/>
      <c r="AL825" s="22">
        <f t="shared" si="25"/>
        <v>1</v>
      </c>
    </row>
    <row r="826" ht="12.75" customHeight="1">
      <c r="A826" s="13" t="s">
        <v>65</v>
      </c>
      <c r="B826" s="13" t="str">
        <f>IFERROR(__xludf.DUMMYFUNCTION("REGEXREPLACE(A826, ""\d"", """")"),"         Тверская область")</f>
        <v>         Тверская область</v>
      </c>
      <c r="C826" s="14" t="str">
        <f t="shared" si="15"/>
        <v>Тверская область</v>
      </c>
      <c r="D826" s="3">
        <f t="shared" si="16"/>
        <v>2</v>
      </c>
      <c r="E826" s="15" t="s">
        <v>34</v>
      </c>
      <c r="F826" s="13" t="str">
        <f>IFERROR(__xludf.DUMMYFUNCTION("REGEXEXTRACT(E826, ""[А-Яа-я].*"")"),"Болезни системы кровообращения")</f>
        <v>Болезни системы кровообращения</v>
      </c>
      <c r="G826" s="16">
        <f t="shared" si="17"/>
        <v>2</v>
      </c>
      <c r="H826" s="13" t="s">
        <v>28</v>
      </c>
      <c r="I826" s="13" t="str">
        <f>IFERROR(__xludf.DUMMYFUNCTION("REGEXREPLACE(H826, "".*\s"", """")"),"человек")</f>
        <v>человек</v>
      </c>
      <c r="J826" s="13" t="s">
        <v>29</v>
      </c>
      <c r="K826" s="17" t="str">
        <f>IFERROR(__xludf.DUMMYFUNCTION("REGEXREPLACE(J826, ""^[\d\s]+"", """")"),"значение показателя за год")</f>
        <v>значение показателя за год</v>
      </c>
      <c r="L826" s="16">
        <f t="shared" si="18"/>
        <v>2</v>
      </c>
      <c r="M826" s="13" t="s">
        <v>31</v>
      </c>
      <c r="N826" s="13" t="str">
        <f>IFERROR(__xludf.DUMMYFUNCTION("REGEXEXTRACT(M826, "" (.+)$"")"),"городское население")</f>
        <v>городское население</v>
      </c>
      <c r="O826" s="18">
        <v>10847.0</v>
      </c>
      <c r="P826" s="18">
        <v>9825.0</v>
      </c>
      <c r="Q826" s="18">
        <v>8946.0</v>
      </c>
      <c r="R826" s="18">
        <v>8963.0</v>
      </c>
      <c r="S826" s="18">
        <v>8249.0</v>
      </c>
      <c r="T826" s="18">
        <v>6964.0</v>
      </c>
      <c r="U826" s="18">
        <v>7058.0</v>
      </c>
      <c r="V826" s="18">
        <v>7772.0</v>
      </c>
      <c r="W826" s="18">
        <v>8420.0</v>
      </c>
      <c r="X826" s="18">
        <v>8067.0</v>
      </c>
      <c r="Y826" s="18">
        <v>7644.0</v>
      </c>
      <c r="Z826" s="19" t="str">
        <f t="shared" si="6"/>
        <v/>
      </c>
      <c r="AA826" s="19">
        <f t="shared" si="19"/>
        <v>92755</v>
      </c>
      <c r="AB826" s="19" t="str">
        <f t="shared" si="8"/>
        <v/>
      </c>
      <c r="AC826" s="19">
        <f t="shared" si="20"/>
        <v>8432.272727</v>
      </c>
      <c r="AD826" s="19">
        <f t="shared" si="21"/>
        <v>9739.5</v>
      </c>
      <c r="AE826" s="19" t="str">
        <f t="shared" si="22"/>
        <v>Нет моды</v>
      </c>
      <c r="AF826" s="19">
        <f t="shared" si="23"/>
        <v>6964</v>
      </c>
      <c r="AG826" s="19">
        <f t="shared" si="24"/>
        <v>10847</v>
      </c>
      <c r="AH826" s="20" t="str">
        <f t="shared" si="14"/>
        <v/>
      </c>
      <c r="AI826" s="21"/>
      <c r="AJ826" s="21"/>
      <c r="AK826" s="21"/>
      <c r="AL826" s="22">
        <f t="shared" si="25"/>
        <v>1</v>
      </c>
    </row>
    <row r="827" ht="12.75" customHeight="1">
      <c r="A827" s="13" t="s">
        <v>65</v>
      </c>
      <c r="B827" s="13" t="str">
        <f>IFERROR(__xludf.DUMMYFUNCTION("REGEXREPLACE(A827, ""\d"", """")"),"         Тверская область")</f>
        <v>         Тверская область</v>
      </c>
      <c r="C827" s="14" t="str">
        <f t="shared" si="15"/>
        <v>Тверская область</v>
      </c>
      <c r="D827" s="3">
        <f t="shared" si="16"/>
        <v>2</v>
      </c>
      <c r="E827" s="15" t="s">
        <v>34</v>
      </c>
      <c r="F827" s="13" t="str">
        <f>IFERROR(__xludf.DUMMYFUNCTION("REGEXEXTRACT(E827, ""[А-Яа-я].*"")"),"Болезни системы кровообращения")</f>
        <v>Болезни системы кровообращения</v>
      </c>
      <c r="G827" s="16">
        <f t="shared" si="17"/>
        <v>2</v>
      </c>
      <c r="H827" s="13" t="s">
        <v>28</v>
      </c>
      <c r="I827" s="13" t="str">
        <f>IFERROR(__xludf.DUMMYFUNCTION("REGEXREPLACE(H827, "".*\s"", """")"),"человек")</f>
        <v>человек</v>
      </c>
      <c r="J827" s="13" t="s">
        <v>29</v>
      </c>
      <c r="K827" s="17" t="str">
        <f>IFERROR(__xludf.DUMMYFUNCTION("REGEXREPLACE(J827, ""^[\d\s]+"", """")"),"значение показателя за год")</f>
        <v>значение показателя за год</v>
      </c>
      <c r="L827" s="16">
        <f t="shared" si="18"/>
        <v>2</v>
      </c>
      <c r="M827" s="13" t="s">
        <v>32</v>
      </c>
      <c r="N827" s="13" t="str">
        <f>IFERROR(__xludf.DUMMYFUNCTION("REGEXEXTRACT(M827, "" (.+)$"")"),"сельское население")</f>
        <v>сельское население</v>
      </c>
      <c r="O827" s="18">
        <v>4444.0</v>
      </c>
      <c r="P827" s="18">
        <v>3793.0</v>
      </c>
      <c r="Q827" s="18">
        <v>3361.0</v>
      </c>
      <c r="R827" s="18">
        <v>3290.0</v>
      </c>
      <c r="S827" s="18">
        <v>3040.0</v>
      </c>
      <c r="T827" s="18">
        <v>2555.0</v>
      </c>
      <c r="U827" s="18">
        <v>2596.0</v>
      </c>
      <c r="V827" s="18">
        <v>2560.0</v>
      </c>
      <c r="W827" s="18">
        <v>2722.0</v>
      </c>
      <c r="X827" s="18">
        <v>2554.0</v>
      </c>
      <c r="Y827" s="18">
        <v>2547.0</v>
      </c>
      <c r="Z827" s="19" t="str">
        <f t="shared" si="6"/>
        <v/>
      </c>
      <c r="AA827" s="19" t="str">
        <f t="shared" si="19"/>
        <v/>
      </c>
      <c r="AB827" s="19">
        <f t="shared" si="8"/>
        <v>33462</v>
      </c>
      <c r="AC827" s="19">
        <f t="shared" si="20"/>
        <v>3042</v>
      </c>
      <c r="AD827" s="19">
        <f t="shared" si="21"/>
        <v>5704</v>
      </c>
      <c r="AE827" s="19" t="str">
        <f t="shared" si="22"/>
        <v>Нет моды</v>
      </c>
      <c r="AF827" s="19">
        <f t="shared" si="23"/>
        <v>2547</v>
      </c>
      <c r="AG827" s="19">
        <f t="shared" si="24"/>
        <v>4444</v>
      </c>
      <c r="AH827" s="20" t="str">
        <f t="shared" si="14"/>
        <v>Город: 73%; Село: 27%</v>
      </c>
      <c r="AI827" s="21"/>
      <c r="AJ827" s="21"/>
      <c r="AK827" s="21"/>
      <c r="AL827" s="22">
        <f t="shared" si="25"/>
        <v>1</v>
      </c>
    </row>
    <row r="828" ht="12.75" customHeight="1">
      <c r="A828" s="13" t="s">
        <v>65</v>
      </c>
      <c r="B828" s="13" t="str">
        <f>IFERROR(__xludf.DUMMYFUNCTION("REGEXREPLACE(A828, ""\d"", """")"),"         Тверская область")</f>
        <v>         Тверская область</v>
      </c>
      <c r="C828" s="14" t="str">
        <f t="shared" si="15"/>
        <v>Тверская область</v>
      </c>
      <c r="D828" s="3">
        <f t="shared" si="16"/>
        <v>2</v>
      </c>
      <c r="E828" s="15" t="s">
        <v>35</v>
      </c>
      <c r="F828" s="13" t="str">
        <f>IFERROR(__xludf.DUMMYFUNCTION("REGEXEXTRACT(E828, ""[А-Яа-я].*"")"),"внешние причины")</f>
        <v>внешние причины</v>
      </c>
      <c r="G828" s="16">
        <f t="shared" si="17"/>
        <v>2</v>
      </c>
      <c r="H828" s="13" t="s">
        <v>28</v>
      </c>
      <c r="I828" s="13" t="str">
        <f>IFERROR(__xludf.DUMMYFUNCTION("REGEXREPLACE(H828, "".*\s"", """")"),"человек")</f>
        <v>человек</v>
      </c>
      <c r="J828" s="13" t="s">
        <v>29</v>
      </c>
      <c r="K828" s="17" t="str">
        <f>IFERROR(__xludf.DUMMYFUNCTION("REGEXREPLACE(J828, ""^[\d\s]+"", """")"),"значение показателя за год")</f>
        <v>значение показателя за год</v>
      </c>
      <c r="L828" s="16">
        <f t="shared" si="18"/>
        <v>2</v>
      </c>
      <c r="M828" s="13" t="s">
        <v>30</v>
      </c>
      <c r="N828" s="13" t="str">
        <f>IFERROR(__xludf.DUMMYFUNCTION("REGEXEXTRACT(M828, "" (.+)$"")"),"все население")</f>
        <v>все население</v>
      </c>
      <c r="O828" s="18">
        <v>2172.0</v>
      </c>
      <c r="P828" s="18">
        <v>2257.0</v>
      </c>
      <c r="Q828" s="18">
        <v>1988.0</v>
      </c>
      <c r="R828" s="18">
        <v>1876.0</v>
      </c>
      <c r="S828" s="18">
        <v>1644.0</v>
      </c>
      <c r="T828" s="18">
        <v>1612.0</v>
      </c>
      <c r="U828" s="18">
        <v>1405.0</v>
      </c>
      <c r="V828" s="18">
        <v>1362.0</v>
      </c>
      <c r="W828" s="18">
        <v>1532.0</v>
      </c>
      <c r="X828" s="18">
        <v>1405.0</v>
      </c>
      <c r="Y828" s="18">
        <v>1589.0</v>
      </c>
      <c r="Z828" s="19">
        <f t="shared" si="6"/>
        <v>18842</v>
      </c>
      <c r="AA828" s="19" t="str">
        <f t="shared" si="19"/>
        <v/>
      </c>
      <c r="AB828" s="19" t="str">
        <f t="shared" si="8"/>
        <v/>
      </c>
      <c r="AC828" s="19">
        <f t="shared" si="20"/>
        <v>1712.909091</v>
      </c>
      <c r="AD828" s="19">
        <f t="shared" si="21"/>
        <v>2402</v>
      </c>
      <c r="AE828" s="19" t="str">
        <f t="shared" si="22"/>
        <v>Нет моды</v>
      </c>
      <c r="AF828" s="19">
        <f t="shared" si="23"/>
        <v>1362</v>
      </c>
      <c r="AG828" s="19">
        <f t="shared" si="24"/>
        <v>2257</v>
      </c>
      <c r="AH828" s="20" t="str">
        <f t="shared" si="14"/>
        <v/>
      </c>
      <c r="AI828" s="21"/>
      <c r="AJ828" s="21"/>
      <c r="AK828" s="21"/>
      <c r="AL828" s="22">
        <f t="shared" si="25"/>
        <v>1</v>
      </c>
    </row>
    <row r="829" ht="12.75" customHeight="1">
      <c r="A829" s="13" t="s">
        <v>65</v>
      </c>
      <c r="B829" s="13" t="str">
        <f>IFERROR(__xludf.DUMMYFUNCTION("REGEXREPLACE(A829, ""\d"", """")"),"         Тверская область")</f>
        <v>         Тверская область</v>
      </c>
      <c r="C829" s="14" t="str">
        <f t="shared" si="15"/>
        <v>Тверская область</v>
      </c>
      <c r="D829" s="3">
        <f t="shared" si="16"/>
        <v>2</v>
      </c>
      <c r="E829" s="15" t="s">
        <v>35</v>
      </c>
      <c r="F829" s="13" t="str">
        <f>IFERROR(__xludf.DUMMYFUNCTION("REGEXEXTRACT(E829, ""[А-Яа-я].*"")"),"внешние причины")</f>
        <v>внешние причины</v>
      </c>
      <c r="G829" s="16">
        <f t="shared" si="17"/>
        <v>2</v>
      </c>
      <c r="H829" s="13" t="s">
        <v>28</v>
      </c>
      <c r="I829" s="13" t="str">
        <f>IFERROR(__xludf.DUMMYFUNCTION("REGEXREPLACE(H829, "".*\s"", """")"),"человек")</f>
        <v>человек</v>
      </c>
      <c r="J829" s="13" t="s">
        <v>29</v>
      </c>
      <c r="K829" s="17" t="str">
        <f>IFERROR(__xludf.DUMMYFUNCTION("REGEXREPLACE(J829, ""^[\d\s]+"", """")"),"значение показателя за год")</f>
        <v>значение показателя за год</v>
      </c>
      <c r="L829" s="16">
        <f t="shared" si="18"/>
        <v>2</v>
      </c>
      <c r="M829" s="13" t="s">
        <v>31</v>
      </c>
      <c r="N829" s="13" t="str">
        <f>IFERROR(__xludf.DUMMYFUNCTION("REGEXEXTRACT(M829, "" (.+)$"")"),"городское население")</f>
        <v>городское население</v>
      </c>
      <c r="O829" s="18">
        <v>1532.0</v>
      </c>
      <c r="P829" s="18">
        <v>1590.0</v>
      </c>
      <c r="Q829" s="18">
        <v>1363.0</v>
      </c>
      <c r="R829" s="18">
        <v>1273.0</v>
      </c>
      <c r="S829" s="18">
        <v>1164.0</v>
      </c>
      <c r="T829" s="18">
        <v>1083.0</v>
      </c>
      <c r="U829" s="18">
        <v>962.0</v>
      </c>
      <c r="V829" s="18">
        <v>925.0</v>
      </c>
      <c r="W829" s="18">
        <v>1070.0</v>
      </c>
      <c r="X829" s="18">
        <v>1028.0</v>
      </c>
      <c r="Y829" s="18">
        <v>1139.0</v>
      </c>
      <c r="Z829" s="19" t="str">
        <f t="shared" si="6"/>
        <v/>
      </c>
      <c r="AA829" s="19">
        <f t="shared" si="19"/>
        <v>13129</v>
      </c>
      <c r="AB829" s="19" t="str">
        <f t="shared" si="8"/>
        <v/>
      </c>
      <c r="AC829" s="19">
        <f t="shared" si="20"/>
        <v>1193.545455</v>
      </c>
      <c r="AD829" s="19">
        <f t="shared" si="21"/>
        <v>1405</v>
      </c>
      <c r="AE829" s="19" t="str">
        <f t="shared" si="22"/>
        <v>Нет моды</v>
      </c>
      <c r="AF829" s="19">
        <f t="shared" si="23"/>
        <v>925</v>
      </c>
      <c r="AG829" s="19">
        <f t="shared" si="24"/>
        <v>1590</v>
      </c>
      <c r="AH829" s="20" t="str">
        <f t="shared" si="14"/>
        <v/>
      </c>
      <c r="AI829" s="21"/>
      <c r="AJ829" s="21"/>
      <c r="AK829" s="21"/>
      <c r="AL829" s="22">
        <f t="shared" si="25"/>
        <v>1</v>
      </c>
    </row>
    <row r="830" ht="12.75" customHeight="1">
      <c r="A830" s="13" t="s">
        <v>65</v>
      </c>
      <c r="B830" s="13" t="str">
        <f>IFERROR(__xludf.DUMMYFUNCTION("REGEXREPLACE(A830, ""\d"", """")"),"         Тверская область")</f>
        <v>         Тверская область</v>
      </c>
      <c r="C830" s="14" t="str">
        <f t="shared" si="15"/>
        <v>Тверская область</v>
      </c>
      <c r="D830" s="3">
        <f t="shared" si="16"/>
        <v>2</v>
      </c>
      <c r="E830" s="15" t="s">
        <v>35</v>
      </c>
      <c r="F830" s="13" t="str">
        <f>IFERROR(__xludf.DUMMYFUNCTION("REGEXEXTRACT(E830, ""[А-Яа-я].*"")"),"внешние причины")</f>
        <v>внешние причины</v>
      </c>
      <c r="G830" s="16">
        <f t="shared" si="17"/>
        <v>2</v>
      </c>
      <c r="H830" s="13" t="s">
        <v>28</v>
      </c>
      <c r="I830" s="13" t="str">
        <f>IFERROR(__xludf.DUMMYFUNCTION("REGEXREPLACE(H830, "".*\s"", """")"),"человек")</f>
        <v>человек</v>
      </c>
      <c r="J830" s="13" t="s">
        <v>29</v>
      </c>
      <c r="K830" s="17" t="str">
        <f>IFERROR(__xludf.DUMMYFUNCTION("REGEXREPLACE(J830, ""^[\d\s]+"", """")"),"значение показателя за год")</f>
        <v>значение показателя за год</v>
      </c>
      <c r="L830" s="16">
        <f t="shared" si="18"/>
        <v>2</v>
      </c>
      <c r="M830" s="13" t="s">
        <v>32</v>
      </c>
      <c r="N830" s="13" t="str">
        <f>IFERROR(__xludf.DUMMYFUNCTION("REGEXEXTRACT(M830, "" (.+)$"")"),"сельское население")</f>
        <v>сельское население</v>
      </c>
      <c r="O830" s="18">
        <v>640.0</v>
      </c>
      <c r="P830" s="18">
        <v>667.0</v>
      </c>
      <c r="Q830" s="18">
        <v>625.0</v>
      </c>
      <c r="R830" s="18">
        <v>603.0</v>
      </c>
      <c r="S830" s="18">
        <v>480.0</v>
      </c>
      <c r="T830" s="18">
        <v>529.0</v>
      </c>
      <c r="U830" s="18">
        <v>443.0</v>
      </c>
      <c r="V830" s="18">
        <v>437.0</v>
      </c>
      <c r="W830" s="18">
        <v>462.0</v>
      </c>
      <c r="X830" s="18">
        <v>377.0</v>
      </c>
      <c r="Y830" s="18">
        <v>450.0</v>
      </c>
      <c r="Z830" s="19" t="str">
        <f t="shared" si="6"/>
        <v/>
      </c>
      <c r="AA830" s="19" t="str">
        <f t="shared" si="19"/>
        <v/>
      </c>
      <c r="AB830" s="19">
        <f t="shared" si="8"/>
        <v>5713</v>
      </c>
      <c r="AC830" s="19">
        <f t="shared" si="20"/>
        <v>519.3636364</v>
      </c>
      <c r="AD830" s="19">
        <f t="shared" si="21"/>
        <v>796</v>
      </c>
      <c r="AE830" s="19" t="str">
        <f t="shared" si="22"/>
        <v>Нет моды</v>
      </c>
      <c r="AF830" s="19">
        <f t="shared" si="23"/>
        <v>377</v>
      </c>
      <c r="AG830" s="19">
        <f t="shared" si="24"/>
        <v>667</v>
      </c>
      <c r="AH830" s="20" t="str">
        <f t="shared" si="14"/>
        <v>Город: 70%; Село: 30%</v>
      </c>
      <c r="AI830" s="21"/>
      <c r="AJ830" s="21"/>
      <c r="AK830" s="21"/>
      <c r="AL830" s="22">
        <f t="shared" si="25"/>
        <v>1</v>
      </c>
    </row>
    <row r="831" ht="12.75" customHeight="1">
      <c r="A831" s="13" t="s">
        <v>65</v>
      </c>
      <c r="B831" s="13" t="str">
        <f>IFERROR(__xludf.DUMMYFUNCTION("REGEXREPLACE(A831, ""\d"", """")"),"         Тверская область")</f>
        <v>         Тверская область</v>
      </c>
      <c r="C831" s="14" t="str">
        <f t="shared" si="15"/>
        <v>Тверская область</v>
      </c>
      <c r="D831" s="3">
        <f t="shared" si="16"/>
        <v>2</v>
      </c>
      <c r="E831" s="15" t="s">
        <v>36</v>
      </c>
      <c r="F831" s="13" t="str">
        <f>IFERROR(__xludf.DUMMYFUNCTION("REGEXEXTRACT(E831,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31" s="16">
        <f t="shared" si="17"/>
        <v>2</v>
      </c>
      <c r="H831" s="13" t="s">
        <v>28</v>
      </c>
      <c r="I831" s="13" t="str">
        <f>IFERROR(__xludf.DUMMYFUNCTION("REGEXREPLACE(H831, "".*\s"", """")"),"человек")</f>
        <v>человек</v>
      </c>
      <c r="J831" s="13" t="s">
        <v>29</v>
      </c>
      <c r="K831" s="17" t="str">
        <f>IFERROR(__xludf.DUMMYFUNCTION("REGEXREPLACE(J831, ""^[\d\s]+"", """")"),"значение показателя за год")</f>
        <v>значение показателя за год</v>
      </c>
      <c r="L831" s="16">
        <f t="shared" si="18"/>
        <v>2</v>
      </c>
      <c r="M831" s="13" t="s">
        <v>30</v>
      </c>
      <c r="N831" s="13" t="str">
        <f>IFERROR(__xludf.DUMMYFUNCTION("REGEXEXTRACT(M831, "" (.+)$"")"),"все население")</f>
        <v>все население</v>
      </c>
      <c r="O831" s="18">
        <v>49.0</v>
      </c>
      <c r="P831" s="18">
        <v>48.0</v>
      </c>
      <c r="Q831" s="18">
        <v>63.0</v>
      </c>
      <c r="R831" s="18">
        <v>40.0</v>
      </c>
      <c r="S831" s="23" t="s">
        <v>37</v>
      </c>
      <c r="T831" s="23" t="s">
        <v>37</v>
      </c>
      <c r="U831" s="23" t="s">
        <v>37</v>
      </c>
      <c r="V831" s="23" t="s">
        <v>37</v>
      </c>
      <c r="W831" s="23" t="s">
        <v>37</v>
      </c>
      <c r="X831" s="23" t="s">
        <v>37</v>
      </c>
      <c r="Y831" s="23" t="s">
        <v>37</v>
      </c>
      <c r="Z831" s="19">
        <f t="shared" si="6"/>
        <v>200</v>
      </c>
      <c r="AA831" s="19" t="str">
        <f t="shared" si="19"/>
        <v/>
      </c>
      <c r="AB831" s="19" t="str">
        <f t="shared" si="8"/>
        <v/>
      </c>
      <c r="AC831" s="19">
        <f t="shared" si="20"/>
        <v>50</v>
      </c>
      <c r="AD831" s="19">
        <f t="shared" si="21"/>
        <v>450</v>
      </c>
      <c r="AE831" s="19" t="str">
        <f t="shared" si="22"/>
        <v>Нет моды</v>
      </c>
      <c r="AF831" s="19">
        <f t="shared" si="23"/>
        <v>40</v>
      </c>
      <c r="AG831" s="19">
        <f t="shared" si="24"/>
        <v>63</v>
      </c>
      <c r="AH831" s="20" t="str">
        <f t="shared" si="14"/>
        <v/>
      </c>
      <c r="AI831" s="24"/>
      <c r="AJ831" s="24"/>
      <c r="AK831" s="24"/>
      <c r="AL831" s="22">
        <f t="shared" si="25"/>
        <v>1</v>
      </c>
    </row>
    <row r="832" ht="12.75" customHeight="1">
      <c r="A832" s="13" t="s">
        <v>65</v>
      </c>
      <c r="B832" s="13" t="str">
        <f>IFERROR(__xludf.DUMMYFUNCTION("REGEXREPLACE(A832, ""\d"", """")"),"         Тверская область")</f>
        <v>         Тверская область</v>
      </c>
      <c r="C832" s="14" t="str">
        <f t="shared" si="15"/>
        <v>Тверская область</v>
      </c>
      <c r="D832" s="3">
        <f t="shared" si="16"/>
        <v>2</v>
      </c>
      <c r="E832" s="15" t="s">
        <v>36</v>
      </c>
      <c r="F832" s="13" t="str">
        <f>IFERROR(__xludf.DUMMYFUNCTION("REGEXEXTRACT(E832,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32" s="16">
        <f t="shared" si="17"/>
        <v>2</v>
      </c>
      <c r="H832" s="13" t="s">
        <v>28</v>
      </c>
      <c r="I832" s="13" t="str">
        <f>IFERROR(__xludf.DUMMYFUNCTION("REGEXREPLACE(H832, "".*\s"", """")"),"человек")</f>
        <v>человек</v>
      </c>
      <c r="J832" s="13" t="s">
        <v>29</v>
      </c>
      <c r="K832" s="17" t="str">
        <f>IFERROR(__xludf.DUMMYFUNCTION("REGEXREPLACE(J832, ""^[\d\s]+"", """")"),"значение показателя за год")</f>
        <v>значение показателя за год</v>
      </c>
      <c r="L832" s="16">
        <f t="shared" si="18"/>
        <v>2</v>
      </c>
      <c r="M832" s="13" t="s">
        <v>31</v>
      </c>
      <c r="N832" s="13" t="str">
        <f>IFERROR(__xludf.DUMMYFUNCTION("REGEXEXTRACT(M832, "" (.+)$"")"),"городское население")</f>
        <v>городское население</v>
      </c>
      <c r="O832" s="18">
        <v>29.0</v>
      </c>
      <c r="P832" s="18">
        <v>38.0</v>
      </c>
      <c r="Q832" s="18">
        <v>47.0</v>
      </c>
      <c r="R832" s="18">
        <v>30.0</v>
      </c>
      <c r="S832" s="23" t="s">
        <v>37</v>
      </c>
      <c r="T832" s="23" t="s">
        <v>37</v>
      </c>
      <c r="U832" s="23" t="s">
        <v>37</v>
      </c>
      <c r="V832" s="23" t="s">
        <v>37</v>
      </c>
      <c r="W832" s="23" t="s">
        <v>37</v>
      </c>
      <c r="X832" s="23" t="s">
        <v>37</v>
      </c>
      <c r="Y832" s="23" t="s">
        <v>37</v>
      </c>
      <c r="Z832" s="19" t="str">
        <f t="shared" si="6"/>
        <v/>
      </c>
      <c r="AA832" s="19">
        <f t="shared" si="19"/>
        <v>144</v>
      </c>
      <c r="AB832" s="19" t="str">
        <f t="shared" si="8"/>
        <v/>
      </c>
      <c r="AC832" s="19">
        <f t="shared" si="20"/>
        <v>36</v>
      </c>
      <c r="AD832" s="19">
        <f t="shared" si="21"/>
        <v>43.5</v>
      </c>
      <c r="AE832" s="19" t="str">
        <f t="shared" si="22"/>
        <v>Нет моды</v>
      </c>
      <c r="AF832" s="19">
        <f t="shared" si="23"/>
        <v>29</v>
      </c>
      <c r="AG832" s="19">
        <f t="shared" si="24"/>
        <v>47</v>
      </c>
      <c r="AH832" s="20" t="str">
        <f t="shared" si="14"/>
        <v/>
      </c>
      <c r="AI832" s="24"/>
      <c r="AJ832" s="24"/>
      <c r="AK832" s="24"/>
      <c r="AL832" s="22">
        <f t="shared" si="25"/>
        <v>1</v>
      </c>
    </row>
    <row r="833" ht="12.75" customHeight="1">
      <c r="A833" s="13" t="s">
        <v>65</v>
      </c>
      <c r="B833" s="13" t="str">
        <f>IFERROR(__xludf.DUMMYFUNCTION("REGEXREPLACE(A833, ""\d"", """")"),"         Тверская область")</f>
        <v>         Тверская область</v>
      </c>
      <c r="C833" s="14" t="str">
        <f t="shared" si="15"/>
        <v>Тверская область</v>
      </c>
      <c r="D833" s="3">
        <f t="shared" si="16"/>
        <v>2</v>
      </c>
      <c r="E833" s="15" t="s">
        <v>36</v>
      </c>
      <c r="F833" s="13" t="str">
        <f>IFERROR(__xludf.DUMMYFUNCTION("REGEXEXTRACT(E833,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33" s="16">
        <f t="shared" si="17"/>
        <v>2</v>
      </c>
      <c r="H833" s="13" t="s">
        <v>28</v>
      </c>
      <c r="I833" s="13" t="str">
        <f>IFERROR(__xludf.DUMMYFUNCTION("REGEXREPLACE(H833, "".*\s"", """")"),"человек")</f>
        <v>человек</v>
      </c>
      <c r="J833" s="13" t="s">
        <v>29</v>
      </c>
      <c r="K833" s="17" t="str">
        <f>IFERROR(__xludf.DUMMYFUNCTION("REGEXREPLACE(J833, ""^[\d\s]+"", """")"),"значение показателя за год")</f>
        <v>значение показателя за год</v>
      </c>
      <c r="L833" s="16">
        <f t="shared" si="18"/>
        <v>2</v>
      </c>
      <c r="M833" s="13" t="s">
        <v>32</v>
      </c>
      <c r="N833" s="13" t="str">
        <f>IFERROR(__xludf.DUMMYFUNCTION("REGEXEXTRACT(M833, "" (.+)$"")"),"сельское население")</f>
        <v>сельское население</v>
      </c>
      <c r="O833" s="18">
        <v>20.0</v>
      </c>
      <c r="P833" s="18">
        <v>10.0</v>
      </c>
      <c r="Q833" s="18">
        <v>16.0</v>
      </c>
      <c r="R833" s="18">
        <v>10.0</v>
      </c>
      <c r="S833" s="23" t="s">
        <v>37</v>
      </c>
      <c r="T833" s="23" t="s">
        <v>37</v>
      </c>
      <c r="U833" s="23" t="s">
        <v>37</v>
      </c>
      <c r="V833" s="23" t="s">
        <v>37</v>
      </c>
      <c r="W833" s="23" t="s">
        <v>37</v>
      </c>
      <c r="X833" s="23" t="s">
        <v>37</v>
      </c>
      <c r="Y833" s="23" t="s">
        <v>37</v>
      </c>
      <c r="Z833" s="19" t="str">
        <f t="shared" si="6"/>
        <v/>
      </c>
      <c r="AA833" s="19" t="str">
        <f t="shared" si="19"/>
        <v/>
      </c>
      <c r="AB833" s="19">
        <f t="shared" si="8"/>
        <v>56</v>
      </c>
      <c r="AC833" s="19">
        <f t="shared" si="20"/>
        <v>14</v>
      </c>
      <c r="AD833" s="19">
        <f t="shared" si="21"/>
        <v>24.5</v>
      </c>
      <c r="AE833" s="19" t="str">
        <f t="shared" si="22"/>
        <v>Нет моды</v>
      </c>
      <c r="AF833" s="19">
        <f t="shared" si="23"/>
        <v>10</v>
      </c>
      <c r="AG833" s="19">
        <f t="shared" si="24"/>
        <v>20</v>
      </c>
      <c r="AH833" s="20" t="str">
        <f t="shared" si="14"/>
        <v>Город: 72%; Село: 28%</v>
      </c>
      <c r="AI833" s="24"/>
      <c r="AJ833" s="24"/>
      <c r="AK833" s="24"/>
      <c r="AL833" s="22">
        <f t="shared" si="25"/>
        <v>1</v>
      </c>
    </row>
    <row r="834" ht="12.75" customHeight="1">
      <c r="A834" s="13" t="s">
        <v>65</v>
      </c>
      <c r="B834" s="13" t="str">
        <f>IFERROR(__xludf.DUMMYFUNCTION("REGEXREPLACE(A834, ""\d"", """")"),"         Тверская область")</f>
        <v>         Тверская область</v>
      </c>
      <c r="C834" s="14" t="str">
        <f t="shared" si="15"/>
        <v>Тверская область</v>
      </c>
      <c r="D834" s="3">
        <f t="shared" si="16"/>
        <v>2</v>
      </c>
      <c r="E834" s="15" t="s">
        <v>38</v>
      </c>
      <c r="F834" s="13" t="str">
        <f>IFERROR(__xludf.DUMMYFUNCTION("REGEXEXTRACT(E834, ""[А-Яа-я].*"")"),"все виды транспортных несчастных случаев")</f>
        <v>все виды транспортных несчастных случаев</v>
      </c>
      <c r="G834" s="16">
        <f t="shared" si="17"/>
        <v>2</v>
      </c>
      <c r="H834" s="13" t="s">
        <v>28</v>
      </c>
      <c r="I834" s="13" t="str">
        <f>IFERROR(__xludf.DUMMYFUNCTION("REGEXREPLACE(H834, "".*\s"", """")"),"человек")</f>
        <v>человек</v>
      </c>
      <c r="J834" s="13" t="s">
        <v>29</v>
      </c>
      <c r="K834" s="17" t="str">
        <f>IFERROR(__xludf.DUMMYFUNCTION("REGEXREPLACE(J834, ""^[\d\s]+"", """")"),"значение показателя за год")</f>
        <v>значение показателя за год</v>
      </c>
      <c r="L834" s="16">
        <f t="shared" si="18"/>
        <v>2</v>
      </c>
      <c r="M834" s="13" t="s">
        <v>30</v>
      </c>
      <c r="N834" s="13" t="str">
        <f>IFERROR(__xludf.DUMMYFUNCTION("REGEXEXTRACT(M834, "" (.+)$"")"),"все население")</f>
        <v>все население</v>
      </c>
      <c r="O834" s="18">
        <v>347.0</v>
      </c>
      <c r="P834" s="18">
        <v>349.0</v>
      </c>
      <c r="Q834" s="18">
        <v>292.0</v>
      </c>
      <c r="R834" s="18">
        <v>281.0</v>
      </c>
      <c r="S834" s="18">
        <v>223.0</v>
      </c>
      <c r="T834" s="18">
        <v>206.0</v>
      </c>
      <c r="U834" s="18">
        <v>176.0</v>
      </c>
      <c r="V834" s="18">
        <v>196.0</v>
      </c>
      <c r="W834" s="18">
        <v>196.0</v>
      </c>
      <c r="X834" s="18">
        <v>176.0</v>
      </c>
      <c r="Y834" s="18">
        <v>145.0</v>
      </c>
      <c r="Z834" s="19">
        <f t="shared" si="6"/>
        <v>2587</v>
      </c>
      <c r="AA834" s="19" t="str">
        <f t="shared" si="19"/>
        <v/>
      </c>
      <c r="AB834" s="19" t="str">
        <f t="shared" si="8"/>
        <v/>
      </c>
      <c r="AC834" s="19">
        <f t="shared" si="20"/>
        <v>235.1818182</v>
      </c>
      <c r="AD834" s="19">
        <f t="shared" si="21"/>
        <v>196</v>
      </c>
      <c r="AE834" s="19" t="str">
        <f t="shared" si="22"/>
        <v>Нет моды</v>
      </c>
      <c r="AF834" s="19">
        <f t="shared" si="23"/>
        <v>145</v>
      </c>
      <c r="AG834" s="19">
        <f t="shared" si="24"/>
        <v>349</v>
      </c>
      <c r="AH834" s="20" t="str">
        <f t="shared" si="14"/>
        <v/>
      </c>
      <c r="AI834" s="21"/>
      <c r="AJ834" s="21"/>
      <c r="AK834" s="21"/>
      <c r="AL834" s="22">
        <f t="shared" si="25"/>
        <v>1</v>
      </c>
    </row>
    <row r="835" ht="12.75" customHeight="1">
      <c r="A835" s="13" t="s">
        <v>65</v>
      </c>
      <c r="B835" s="13" t="str">
        <f>IFERROR(__xludf.DUMMYFUNCTION("REGEXREPLACE(A835, ""\d"", """")"),"         Тверская область")</f>
        <v>         Тверская область</v>
      </c>
      <c r="C835" s="14" t="str">
        <f t="shared" si="15"/>
        <v>Тверская область</v>
      </c>
      <c r="D835" s="3">
        <f t="shared" si="16"/>
        <v>2</v>
      </c>
      <c r="E835" s="15" t="s">
        <v>38</v>
      </c>
      <c r="F835" s="13" t="str">
        <f>IFERROR(__xludf.DUMMYFUNCTION("REGEXEXTRACT(E835, ""[А-Яа-я].*"")"),"все виды транспортных несчастных случаев")</f>
        <v>все виды транспортных несчастных случаев</v>
      </c>
      <c r="G835" s="16">
        <f t="shared" si="17"/>
        <v>2</v>
      </c>
      <c r="H835" s="13" t="s">
        <v>28</v>
      </c>
      <c r="I835" s="13" t="str">
        <f>IFERROR(__xludf.DUMMYFUNCTION("REGEXREPLACE(H835, "".*\s"", """")"),"человек")</f>
        <v>человек</v>
      </c>
      <c r="J835" s="13" t="s">
        <v>29</v>
      </c>
      <c r="K835" s="17" t="str">
        <f>IFERROR(__xludf.DUMMYFUNCTION("REGEXREPLACE(J835, ""^[\d\s]+"", """")"),"значение показателя за год")</f>
        <v>значение показателя за год</v>
      </c>
      <c r="L835" s="16">
        <f t="shared" si="18"/>
        <v>2</v>
      </c>
      <c r="M835" s="13" t="s">
        <v>31</v>
      </c>
      <c r="N835" s="13" t="str">
        <f>IFERROR(__xludf.DUMMYFUNCTION("REGEXEXTRACT(M835, "" (.+)$"")"),"городское население")</f>
        <v>городское население</v>
      </c>
      <c r="O835" s="18">
        <v>255.0</v>
      </c>
      <c r="P835" s="18">
        <v>251.0</v>
      </c>
      <c r="Q835" s="18">
        <v>211.0</v>
      </c>
      <c r="R835" s="18">
        <v>186.0</v>
      </c>
      <c r="S835" s="18">
        <v>159.0</v>
      </c>
      <c r="T835" s="18">
        <v>132.0</v>
      </c>
      <c r="U835" s="18">
        <v>116.0</v>
      </c>
      <c r="V835" s="18">
        <v>128.0</v>
      </c>
      <c r="W835" s="18">
        <v>150.0</v>
      </c>
      <c r="X835" s="18">
        <v>138.0</v>
      </c>
      <c r="Y835" s="18">
        <v>106.0</v>
      </c>
      <c r="Z835" s="19" t="str">
        <f t="shared" si="6"/>
        <v/>
      </c>
      <c r="AA835" s="19">
        <f t="shared" si="19"/>
        <v>1832</v>
      </c>
      <c r="AB835" s="19" t="str">
        <f t="shared" si="8"/>
        <v/>
      </c>
      <c r="AC835" s="19">
        <f t="shared" si="20"/>
        <v>166.5454545</v>
      </c>
      <c r="AD835" s="19">
        <f t="shared" si="21"/>
        <v>191</v>
      </c>
      <c r="AE835" s="19" t="str">
        <f t="shared" si="22"/>
        <v>Нет моды</v>
      </c>
      <c r="AF835" s="19">
        <f t="shared" si="23"/>
        <v>106</v>
      </c>
      <c r="AG835" s="19">
        <f t="shared" si="24"/>
        <v>255</v>
      </c>
      <c r="AH835" s="20" t="str">
        <f t="shared" si="14"/>
        <v/>
      </c>
      <c r="AI835" s="21"/>
      <c r="AJ835" s="21"/>
      <c r="AK835" s="21"/>
      <c r="AL835" s="22">
        <f t="shared" si="25"/>
        <v>1</v>
      </c>
    </row>
    <row r="836" ht="12.75" customHeight="1">
      <c r="A836" s="13" t="s">
        <v>65</v>
      </c>
      <c r="B836" s="13" t="str">
        <f>IFERROR(__xludf.DUMMYFUNCTION("REGEXREPLACE(A836, ""\d"", """")"),"         Тверская область")</f>
        <v>         Тверская область</v>
      </c>
      <c r="C836" s="14" t="str">
        <f t="shared" si="15"/>
        <v>Тверская область</v>
      </c>
      <c r="D836" s="3">
        <f t="shared" si="16"/>
        <v>2</v>
      </c>
      <c r="E836" s="15" t="s">
        <v>38</v>
      </c>
      <c r="F836" s="13" t="str">
        <f>IFERROR(__xludf.DUMMYFUNCTION("REGEXEXTRACT(E836, ""[А-Яа-я].*"")"),"все виды транспортных несчастных случаев")</f>
        <v>все виды транспортных несчастных случаев</v>
      </c>
      <c r="G836" s="16">
        <f t="shared" si="17"/>
        <v>2</v>
      </c>
      <c r="H836" s="13" t="s">
        <v>28</v>
      </c>
      <c r="I836" s="13" t="str">
        <f>IFERROR(__xludf.DUMMYFUNCTION("REGEXREPLACE(H836, "".*\s"", """")"),"человек")</f>
        <v>человек</v>
      </c>
      <c r="J836" s="13" t="s">
        <v>29</v>
      </c>
      <c r="K836" s="17" t="str">
        <f>IFERROR(__xludf.DUMMYFUNCTION("REGEXREPLACE(J836, ""^[\d\s]+"", """")"),"значение показателя за год")</f>
        <v>значение показателя за год</v>
      </c>
      <c r="L836" s="16">
        <f t="shared" si="18"/>
        <v>2</v>
      </c>
      <c r="M836" s="13" t="s">
        <v>32</v>
      </c>
      <c r="N836" s="13" t="str">
        <f>IFERROR(__xludf.DUMMYFUNCTION("REGEXEXTRACT(M836, "" (.+)$"")"),"сельское население")</f>
        <v>сельское население</v>
      </c>
      <c r="O836" s="18">
        <v>92.0</v>
      </c>
      <c r="P836" s="18">
        <v>98.0</v>
      </c>
      <c r="Q836" s="18">
        <v>81.0</v>
      </c>
      <c r="R836" s="18">
        <v>95.0</v>
      </c>
      <c r="S836" s="18">
        <v>64.0</v>
      </c>
      <c r="T836" s="18">
        <v>74.0</v>
      </c>
      <c r="U836" s="18">
        <v>60.0</v>
      </c>
      <c r="V836" s="18">
        <v>68.0</v>
      </c>
      <c r="W836" s="18">
        <v>46.0</v>
      </c>
      <c r="X836" s="18">
        <v>38.0</v>
      </c>
      <c r="Y836" s="18">
        <v>39.0</v>
      </c>
      <c r="Z836" s="19" t="str">
        <f t="shared" si="6"/>
        <v/>
      </c>
      <c r="AA836" s="19" t="str">
        <f t="shared" si="19"/>
        <v/>
      </c>
      <c r="AB836" s="19">
        <f t="shared" si="8"/>
        <v>755</v>
      </c>
      <c r="AC836" s="19">
        <f t="shared" si="20"/>
        <v>68.63636364</v>
      </c>
      <c r="AD836" s="19">
        <f t="shared" si="21"/>
        <v>102</v>
      </c>
      <c r="AE836" s="19" t="str">
        <f t="shared" si="22"/>
        <v>Нет моды</v>
      </c>
      <c r="AF836" s="19">
        <f t="shared" si="23"/>
        <v>38</v>
      </c>
      <c r="AG836" s="19">
        <f t="shared" si="24"/>
        <v>98</v>
      </c>
      <c r="AH836" s="20" t="str">
        <f t="shared" si="14"/>
        <v>Город: 71%; Село: 29%</v>
      </c>
      <c r="AI836" s="21"/>
      <c r="AJ836" s="21"/>
      <c r="AK836" s="21"/>
      <c r="AL836" s="22">
        <f t="shared" si="25"/>
        <v>1</v>
      </c>
    </row>
    <row r="837" ht="12.75" customHeight="1">
      <c r="A837" s="13" t="s">
        <v>65</v>
      </c>
      <c r="B837" s="13" t="str">
        <f>IFERROR(__xludf.DUMMYFUNCTION("REGEXREPLACE(A837, ""\d"", """")"),"         Тверская область")</f>
        <v>         Тверская область</v>
      </c>
      <c r="C837" s="14" t="str">
        <f t="shared" si="15"/>
        <v>Тверская область</v>
      </c>
      <c r="D837" s="3">
        <f t="shared" si="16"/>
        <v>2</v>
      </c>
      <c r="E837" s="15" t="s">
        <v>39</v>
      </c>
      <c r="F837" s="13" t="str">
        <f>IFERROR(__xludf.DUMMYFUNCTION("REGEXEXTRACT(E837, ""[А-Яа-я].*"")"),"Всего умерших")</f>
        <v>Всего умерших</v>
      </c>
      <c r="G837" s="16">
        <f t="shared" si="17"/>
        <v>2</v>
      </c>
      <c r="H837" s="13" t="s">
        <v>28</v>
      </c>
      <c r="I837" s="13" t="str">
        <f>IFERROR(__xludf.DUMMYFUNCTION("REGEXREPLACE(H837, "".*\s"", """")"),"человек")</f>
        <v>человек</v>
      </c>
      <c r="J837" s="13" t="s">
        <v>29</v>
      </c>
      <c r="K837" s="17" t="str">
        <f>IFERROR(__xludf.DUMMYFUNCTION("REGEXREPLACE(J837, ""^[\d\s]+"", """")"),"значение показателя за год")</f>
        <v>значение показателя за год</v>
      </c>
      <c r="L837" s="16">
        <f t="shared" si="18"/>
        <v>2</v>
      </c>
      <c r="M837" s="13" t="s">
        <v>30</v>
      </c>
      <c r="N837" s="13" t="str">
        <f>IFERROR(__xludf.DUMMYFUNCTION("REGEXEXTRACT(M837, "" (.+)$"")"),"все население")</f>
        <v>все население</v>
      </c>
      <c r="O837" s="18">
        <v>23943.0</v>
      </c>
      <c r="P837" s="18">
        <v>23459.0</v>
      </c>
      <c r="Q837" s="18">
        <v>23153.0</v>
      </c>
      <c r="R837" s="18">
        <v>22980.0</v>
      </c>
      <c r="S837" s="18">
        <v>21809.0</v>
      </c>
      <c r="T837" s="18">
        <v>21494.0</v>
      </c>
      <c r="U837" s="18">
        <v>20591.0</v>
      </c>
      <c r="V837" s="18">
        <v>23222.0</v>
      </c>
      <c r="W837" s="18">
        <v>26561.0</v>
      </c>
      <c r="X837" s="18">
        <v>21789.0</v>
      </c>
      <c r="Y837" s="18">
        <v>19593.0</v>
      </c>
      <c r="Z837" s="19">
        <f t="shared" si="6"/>
        <v>248594</v>
      </c>
      <c r="AA837" s="19" t="str">
        <f t="shared" si="19"/>
        <v/>
      </c>
      <c r="AB837" s="19" t="str">
        <f t="shared" si="8"/>
        <v/>
      </c>
      <c r="AC837" s="19">
        <f t="shared" si="20"/>
        <v>22599.45455</v>
      </c>
      <c r="AD837" s="19">
        <f t="shared" si="21"/>
        <v>9845.5</v>
      </c>
      <c r="AE837" s="19" t="str">
        <f t="shared" si="22"/>
        <v>Нет моды</v>
      </c>
      <c r="AF837" s="19">
        <f t="shared" si="23"/>
        <v>19593</v>
      </c>
      <c r="AG837" s="19">
        <f t="shared" si="24"/>
        <v>26561</v>
      </c>
      <c r="AH837" s="20" t="str">
        <f t="shared" si="14"/>
        <v/>
      </c>
      <c r="AI837" s="21"/>
      <c r="AJ837" s="21"/>
      <c r="AK837" s="21"/>
      <c r="AL837" s="22">
        <f t="shared" si="25"/>
        <v>1</v>
      </c>
    </row>
    <row r="838" ht="12.75" customHeight="1">
      <c r="A838" s="13" t="s">
        <v>65</v>
      </c>
      <c r="B838" s="13" t="str">
        <f>IFERROR(__xludf.DUMMYFUNCTION("REGEXREPLACE(A838, ""\d"", """")"),"         Тверская область")</f>
        <v>         Тверская область</v>
      </c>
      <c r="C838" s="14" t="str">
        <f t="shared" si="15"/>
        <v>Тверская область</v>
      </c>
      <c r="D838" s="3">
        <f t="shared" si="16"/>
        <v>2</v>
      </c>
      <c r="E838" s="15" t="s">
        <v>39</v>
      </c>
      <c r="F838" s="13" t="str">
        <f>IFERROR(__xludf.DUMMYFUNCTION("REGEXEXTRACT(E838, ""[А-Яа-я].*"")"),"Всего умерших")</f>
        <v>Всего умерших</v>
      </c>
      <c r="G838" s="16">
        <f t="shared" si="17"/>
        <v>2</v>
      </c>
      <c r="H838" s="13" t="s">
        <v>28</v>
      </c>
      <c r="I838" s="13" t="str">
        <f>IFERROR(__xludf.DUMMYFUNCTION("REGEXREPLACE(H838, "".*\s"", """")"),"человек")</f>
        <v>человек</v>
      </c>
      <c r="J838" s="13" t="s">
        <v>29</v>
      </c>
      <c r="K838" s="17" t="str">
        <f>IFERROR(__xludf.DUMMYFUNCTION("REGEXREPLACE(J838, ""^[\d\s]+"", """")"),"значение показателя за год")</f>
        <v>значение показателя за год</v>
      </c>
      <c r="L838" s="16">
        <f t="shared" si="18"/>
        <v>2</v>
      </c>
      <c r="M838" s="13" t="s">
        <v>31</v>
      </c>
      <c r="N838" s="13" t="str">
        <f>IFERROR(__xludf.DUMMYFUNCTION("REGEXEXTRACT(M838, "" (.+)$"")"),"городское население")</f>
        <v>городское население</v>
      </c>
      <c r="O838" s="18">
        <v>17251.0</v>
      </c>
      <c r="P838" s="18">
        <v>17038.0</v>
      </c>
      <c r="Q838" s="18">
        <v>16859.0</v>
      </c>
      <c r="R838" s="18">
        <v>16837.0</v>
      </c>
      <c r="S838" s="18">
        <v>15941.0</v>
      </c>
      <c r="T838" s="18">
        <v>15623.0</v>
      </c>
      <c r="U838" s="18">
        <v>15051.0</v>
      </c>
      <c r="V838" s="18">
        <v>17431.0</v>
      </c>
      <c r="W838" s="18">
        <v>19952.0</v>
      </c>
      <c r="X838" s="18">
        <v>16583.0</v>
      </c>
      <c r="Y838" s="18">
        <v>14834.0</v>
      </c>
      <c r="Z838" s="19" t="str">
        <f t="shared" si="6"/>
        <v/>
      </c>
      <c r="AA838" s="19">
        <f t="shared" si="19"/>
        <v>183400</v>
      </c>
      <c r="AB838" s="19" t="str">
        <f t="shared" si="8"/>
        <v/>
      </c>
      <c r="AC838" s="19">
        <f t="shared" si="20"/>
        <v>16672.72727</v>
      </c>
      <c r="AD838" s="19">
        <f t="shared" si="21"/>
        <v>19772.5</v>
      </c>
      <c r="AE838" s="19" t="str">
        <f t="shared" si="22"/>
        <v>Нет моды</v>
      </c>
      <c r="AF838" s="19">
        <f t="shared" si="23"/>
        <v>14834</v>
      </c>
      <c r="AG838" s="19">
        <f t="shared" si="24"/>
        <v>19952</v>
      </c>
      <c r="AH838" s="20" t="str">
        <f t="shared" si="14"/>
        <v/>
      </c>
      <c r="AI838" s="21"/>
      <c r="AJ838" s="21"/>
      <c r="AK838" s="21"/>
      <c r="AL838" s="22">
        <f t="shared" si="25"/>
        <v>1</v>
      </c>
    </row>
    <row r="839" ht="12.75" customHeight="1">
      <c r="A839" s="13" t="s">
        <v>65</v>
      </c>
      <c r="B839" s="13" t="str">
        <f>IFERROR(__xludf.DUMMYFUNCTION("REGEXREPLACE(A839, ""\d"", """")"),"         Тверская область")</f>
        <v>         Тверская область</v>
      </c>
      <c r="C839" s="14" t="str">
        <f t="shared" si="15"/>
        <v>Тверская область</v>
      </c>
      <c r="D839" s="3">
        <f t="shared" si="16"/>
        <v>2</v>
      </c>
      <c r="E839" s="15" t="s">
        <v>39</v>
      </c>
      <c r="F839" s="13" t="str">
        <f>IFERROR(__xludf.DUMMYFUNCTION("REGEXEXTRACT(E839, ""[А-Яа-я].*"")"),"Всего умерших")</f>
        <v>Всего умерших</v>
      </c>
      <c r="G839" s="16">
        <f t="shared" si="17"/>
        <v>2</v>
      </c>
      <c r="H839" s="13" t="s">
        <v>28</v>
      </c>
      <c r="I839" s="13" t="str">
        <f>IFERROR(__xludf.DUMMYFUNCTION("REGEXREPLACE(H839, "".*\s"", """")"),"человек")</f>
        <v>человек</v>
      </c>
      <c r="J839" s="13" t="s">
        <v>29</v>
      </c>
      <c r="K839" s="17" t="str">
        <f>IFERROR(__xludf.DUMMYFUNCTION("REGEXREPLACE(J839, ""^[\d\s]+"", """")"),"значение показателя за год")</f>
        <v>значение показателя за год</v>
      </c>
      <c r="L839" s="16">
        <f t="shared" si="18"/>
        <v>2</v>
      </c>
      <c r="M839" s="13" t="s">
        <v>32</v>
      </c>
      <c r="N839" s="13" t="str">
        <f>IFERROR(__xludf.DUMMYFUNCTION("REGEXEXTRACT(M839, "" (.+)$"")"),"сельское население")</f>
        <v>сельское население</v>
      </c>
      <c r="O839" s="18">
        <v>6692.0</v>
      </c>
      <c r="P839" s="18">
        <v>6421.0</v>
      </c>
      <c r="Q839" s="18">
        <v>6294.0</v>
      </c>
      <c r="R839" s="18">
        <v>6143.0</v>
      </c>
      <c r="S839" s="18">
        <v>5868.0</v>
      </c>
      <c r="T839" s="18">
        <v>5871.0</v>
      </c>
      <c r="U839" s="18">
        <v>5540.0</v>
      </c>
      <c r="V839" s="18">
        <v>5791.0</v>
      </c>
      <c r="W839" s="18">
        <v>6609.0</v>
      </c>
      <c r="X839" s="18">
        <v>5206.0</v>
      </c>
      <c r="Y839" s="18">
        <v>4759.0</v>
      </c>
      <c r="Z839" s="19" t="str">
        <f t="shared" si="6"/>
        <v/>
      </c>
      <c r="AA839" s="19" t="str">
        <f t="shared" si="19"/>
        <v/>
      </c>
      <c r="AB839" s="19">
        <f t="shared" si="8"/>
        <v>65194</v>
      </c>
      <c r="AC839" s="19">
        <f t="shared" si="20"/>
        <v>5926.727273</v>
      </c>
      <c r="AD839" s="19">
        <f t="shared" si="21"/>
        <v>10763</v>
      </c>
      <c r="AE839" s="19" t="str">
        <f t="shared" si="22"/>
        <v>Нет моды</v>
      </c>
      <c r="AF839" s="19">
        <f t="shared" si="23"/>
        <v>4759</v>
      </c>
      <c r="AG839" s="19">
        <f t="shared" si="24"/>
        <v>6692</v>
      </c>
      <c r="AH839" s="20" t="str">
        <f t="shared" si="14"/>
        <v>Город: 74%; Село: 26%</v>
      </c>
      <c r="AI839" s="21"/>
      <c r="AJ839" s="21"/>
      <c r="AK839" s="21"/>
      <c r="AL839" s="22">
        <f t="shared" si="25"/>
        <v>1</v>
      </c>
    </row>
    <row r="840" ht="12.75" customHeight="1">
      <c r="A840" s="13" t="s">
        <v>65</v>
      </c>
      <c r="B840" s="13" t="str">
        <f>IFERROR(__xludf.DUMMYFUNCTION("REGEXREPLACE(A840, ""\d"", """")"),"         Тверская область")</f>
        <v>         Тверская область</v>
      </c>
      <c r="C840" s="14" t="str">
        <f t="shared" si="15"/>
        <v>Тверская область</v>
      </c>
      <c r="D840" s="3">
        <f t="shared" si="16"/>
        <v>2</v>
      </c>
      <c r="E840" s="15" t="s">
        <v>40</v>
      </c>
      <c r="F840" s="13" t="str">
        <f>IFERROR(__xludf.DUMMYFUNCTION("REGEXEXTRACT(E840, ""[А-Яа-я].*"")"),"Злокачественные новообразования")</f>
        <v>Злокачественные новообразования</v>
      </c>
      <c r="G840" s="16">
        <f t="shared" si="17"/>
        <v>2</v>
      </c>
      <c r="H840" s="13" t="s">
        <v>28</v>
      </c>
      <c r="I840" s="13" t="str">
        <f>IFERROR(__xludf.DUMMYFUNCTION("REGEXREPLACE(H840, "".*\s"", """")"),"человек")</f>
        <v>человек</v>
      </c>
      <c r="J840" s="13" t="s">
        <v>29</v>
      </c>
      <c r="K840" s="17" t="str">
        <f>IFERROR(__xludf.DUMMYFUNCTION("REGEXREPLACE(J840, ""^[\d\s]+"", """")"),"значение показателя за год")</f>
        <v>значение показателя за год</v>
      </c>
      <c r="L840" s="16">
        <f t="shared" si="18"/>
        <v>2</v>
      </c>
      <c r="M840" s="13" t="s">
        <v>30</v>
      </c>
      <c r="N840" s="13" t="str">
        <f>IFERROR(__xludf.DUMMYFUNCTION("REGEXEXTRACT(M840, "" (.+)$"")"),"все население")</f>
        <v>все население</v>
      </c>
      <c r="O840" s="18">
        <v>3242.0</v>
      </c>
      <c r="P840" s="18">
        <v>3272.0</v>
      </c>
      <c r="Q840" s="18">
        <v>3237.0</v>
      </c>
      <c r="R840" s="18">
        <v>3358.0</v>
      </c>
      <c r="S840" s="18">
        <v>3237.0</v>
      </c>
      <c r="T840" s="18">
        <v>3196.0</v>
      </c>
      <c r="U840" s="18">
        <v>3132.0</v>
      </c>
      <c r="V840" s="18">
        <v>3075.0</v>
      </c>
      <c r="W840" s="18">
        <v>2811.0</v>
      </c>
      <c r="X840" s="18">
        <v>2841.0</v>
      </c>
      <c r="Y840" s="18">
        <v>2768.0</v>
      </c>
      <c r="Z840" s="19">
        <f t="shared" si="6"/>
        <v>34169</v>
      </c>
      <c r="AA840" s="19" t="str">
        <f t="shared" si="19"/>
        <v/>
      </c>
      <c r="AB840" s="19" t="str">
        <f t="shared" si="8"/>
        <v/>
      </c>
      <c r="AC840" s="19">
        <f t="shared" si="20"/>
        <v>3106.272727</v>
      </c>
      <c r="AD840" s="19">
        <f t="shared" si="21"/>
        <v>4058.5</v>
      </c>
      <c r="AE840" s="19" t="str">
        <f t="shared" si="22"/>
        <v>Нет моды</v>
      </c>
      <c r="AF840" s="19">
        <f t="shared" si="23"/>
        <v>2768</v>
      </c>
      <c r="AG840" s="19">
        <f t="shared" si="24"/>
        <v>3358</v>
      </c>
      <c r="AH840" s="20" t="str">
        <f t="shared" si="14"/>
        <v/>
      </c>
      <c r="AI840" s="21"/>
      <c r="AJ840" s="21"/>
      <c r="AK840" s="21"/>
      <c r="AL840" s="22">
        <f t="shared" si="25"/>
        <v>1</v>
      </c>
    </row>
    <row r="841" ht="12.75" customHeight="1">
      <c r="A841" s="13" t="s">
        <v>65</v>
      </c>
      <c r="B841" s="13" t="str">
        <f>IFERROR(__xludf.DUMMYFUNCTION("REGEXREPLACE(A841, ""\d"", """")"),"         Тверская область")</f>
        <v>         Тверская область</v>
      </c>
      <c r="C841" s="14" t="str">
        <f t="shared" si="15"/>
        <v>Тверская область</v>
      </c>
      <c r="D841" s="3">
        <f t="shared" si="16"/>
        <v>2</v>
      </c>
      <c r="E841" s="15" t="s">
        <v>40</v>
      </c>
      <c r="F841" s="13" t="str">
        <f>IFERROR(__xludf.DUMMYFUNCTION("REGEXEXTRACT(E841, ""[А-Яа-я].*"")"),"Злокачественные новообразования")</f>
        <v>Злокачественные новообразования</v>
      </c>
      <c r="G841" s="16">
        <f t="shared" si="17"/>
        <v>2</v>
      </c>
      <c r="H841" s="13" t="s">
        <v>28</v>
      </c>
      <c r="I841" s="13" t="str">
        <f>IFERROR(__xludf.DUMMYFUNCTION("REGEXREPLACE(H841, "".*\s"", """")"),"человек")</f>
        <v>человек</v>
      </c>
      <c r="J841" s="13" t="s">
        <v>29</v>
      </c>
      <c r="K841" s="17" t="str">
        <f>IFERROR(__xludf.DUMMYFUNCTION("REGEXREPLACE(J841, ""^[\d\s]+"", """")"),"значение показателя за год")</f>
        <v>значение показателя за год</v>
      </c>
      <c r="L841" s="16">
        <f t="shared" si="18"/>
        <v>2</v>
      </c>
      <c r="M841" s="13" t="s">
        <v>31</v>
      </c>
      <c r="N841" s="13" t="str">
        <f>IFERROR(__xludf.DUMMYFUNCTION("REGEXEXTRACT(M841, "" (.+)$"")"),"городское население")</f>
        <v>городское население</v>
      </c>
      <c r="O841" s="18">
        <v>2511.0</v>
      </c>
      <c r="P841" s="18">
        <v>2532.0</v>
      </c>
      <c r="Q841" s="18">
        <v>2484.0</v>
      </c>
      <c r="R841" s="18">
        <v>2576.0</v>
      </c>
      <c r="S841" s="18">
        <v>2486.0</v>
      </c>
      <c r="T841" s="18">
        <v>2452.0</v>
      </c>
      <c r="U841" s="18">
        <v>2365.0</v>
      </c>
      <c r="V841" s="18">
        <v>2338.0</v>
      </c>
      <c r="W841" s="18">
        <v>2156.0</v>
      </c>
      <c r="X841" s="18">
        <v>2228.0</v>
      </c>
      <c r="Y841" s="18">
        <v>2182.0</v>
      </c>
      <c r="Z841" s="19" t="str">
        <f t="shared" si="6"/>
        <v/>
      </c>
      <c r="AA841" s="19">
        <f t="shared" si="19"/>
        <v>26310</v>
      </c>
      <c r="AB841" s="19" t="str">
        <f t="shared" si="8"/>
        <v/>
      </c>
      <c r="AC841" s="19">
        <f t="shared" si="20"/>
        <v>2391.818182</v>
      </c>
      <c r="AD841" s="19">
        <f t="shared" si="21"/>
        <v>2672</v>
      </c>
      <c r="AE841" s="19" t="str">
        <f t="shared" si="22"/>
        <v>Нет моды</v>
      </c>
      <c r="AF841" s="19">
        <f t="shared" si="23"/>
        <v>2156</v>
      </c>
      <c r="AG841" s="19">
        <f t="shared" si="24"/>
        <v>2576</v>
      </c>
      <c r="AH841" s="20" t="str">
        <f t="shared" si="14"/>
        <v/>
      </c>
      <c r="AI841" s="21"/>
      <c r="AJ841" s="21"/>
      <c r="AK841" s="21"/>
      <c r="AL841" s="22">
        <f t="shared" si="25"/>
        <v>1</v>
      </c>
    </row>
    <row r="842" ht="12.75" customHeight="1">
      <c r="A842" s="13" t="s">
        <v>65</v>
      </c>
      <c r="B842" s="13" t="str">
        <f>IFERROR(__xludf.DUMMYFUNCTION("REGEXREPLACE(A842, ""\d"", """")"),"         Тверская область")</f>
        <v>         Тверская область</v>
      </c>
      <c r="C842" s="14" t="str">
        <f t="shared" si="15"/>
        <v>Тверская область</v>
      </c>
      <c r="D842" s="3">
        <f t="shared" si="16"/>
        <v>2</v>
      </c>
      <c r="E842" s="15" t="s">
        <v>40</v>
      </c>
      <c r="F842" s="13" t="str">
        <f>IFERROR(__xludf.DUMMYFUNCTION("REGEXEXTRACT(E842, ""[А-Яа-я].*"")"),"Злокачественные новообразования")</f>
        <v>Злокачественные новообразования</v>
      </c>
      <c r="G842" s="16">
        <f t="shared" si="17"/>
        <v>2</v>
      </c>
      <c r="H842" s="13" t="s">
        <v>28</v>
      </c>
      <c r="I842" s="13" t="str">
        <f>IFERROR(__xludf.DUMMYFUNCTION("REGEXREPLACE(H842, "".*\s"", """")"),"человек")</f>
        <v>человек</v>
      </c>
      <c r="J842" s="13" t="s">
        <v>29</v>
      </c>
      <c r="K842" s="17" t="str">
        <f>IFERROR(__xludf.DUMMYFUNCTION("REGEXREPLACE(J842, ""^[\d\s]+"", """")"),"значение показателя за год")</f>
        <v>значение показателя за год</v>
      </c>
      <c r="L842" s="16">
        <f t="shared" si="18"/>
        <v>2</v>
      </c>
      <c r="M842" s="13" t="s">
        <v>32</v>
      </c>
      <c r="N842" s="13" t="str">
        <f>IFERROR(__xludf.DUMMYFUNCTION("REGEXEXTRACT(M842, "" (.+)$"")"),"сельское население")</f>
        <v>сельское население</v>
      </c>
      <c r="O842" s="18">
        <v>731.0</v>
      </c>
      <c r="P842" s="18">
        <v>740.0</v>
      </c>
      <c r="Q842" s="18">
        <v>753.0</v>
      </c>
      <c r="R842" s="18">
        <v>782.0</v>
      </c>
      <c r="S842" s="18">
        <v>751.0</v>
      </c>
      <c r="T842" s="18">
        <v>744.0</v>
      </c>
      <c r="U842" s="18">
        <v>767.0</v>
      </c>
      <c r="V842" s="18">
        <v>737.0</v>
      </c>
      <c r="W842" s="18">
        <v>655.0</v>
      </c>
      <c r="X842" s="18">
        <v>613.0</v>
      </c>
      <c r="Y842" s="18">
        <v>586.0</v>
      </c>
      <c r="Z842" s="19" t="str">
        <f t="shared" si="6"/>
        <v/>
      </c>
      <c r="AA842" s="19" t="str">
        <f t="shared" si="19"/>
        <v/>
      </c>
      <c r="AB842" s="19">
        <f t="shared" si="8"/>
        <v>7859</v>
      </c>
      <c r="AC842" s="19">
        <f t="shared" si="20"/>
        <v>714.4545455</v>
      </c>
      <c r="AD842" s="19">
        <f t="shared" si="21"/>
        <v>1469</v>
      </c>
      <c r="AE842" s="19" t="str">
        <f t="shared" si="22"/>
        <v>Нет моды</v>
      </c>
      <c r="AF842" s="19">
        <f t="shared" si="23"/>
        <v>586</v>
      </c>
      <c r="AG842" s="19">
        <f t="shared" si="24"/>
        <v>782</v>
      </c>
      <c r="AH842" s="20" t="str">
        <f t="shared" si="14"/>
        <v>Город: 77%; Село: 23%</v>
      </c>
      <c r="AI842" s="21"/>
      <c r="AJ842" s="21"/>
      <c r="AK842" s="21"/>
      <c r="AL842" s="22">
        <f t="shared" si="25"/>
        <v>1</v>
      </c>
    </row>
    <row r="843" ht="12.75" customHeight="1">
      <c r="A843" s="13" t="s">
        <v>65</v>
      </c>
      <c r="B843" s="13" t="str">
        <f>IFERROR(__xludf.DUMMYFUNCTION("REGEXREPLACE(A843, ""\d"", """")"),"         Тверская область")</f>
        <v>         Тверская область</v>
      </c>
      <c r="C843" s="14" t="str">
        <f t="shared" si="15"/>
        <v>Тверская область</v>
      </c>
      <c r="D843" s="3">
        <f t="shared" si="16"/>
        <v>2</v>
      </c>
      <c r="E843" s="15" t="s">
        <v>41</v>
      </c>
      <c r="F843" s="13" t="str">
        <f>IFERROR(__xludf.DUMMYFUNCTION("REGEXEXTRACT(E843, ""[А-Яа-я].*"")"),"Инфекционные и паразитарные болезни")</f>
        <v>Инфекционные и паразитарные болезни</v>
      </c>
      <c r="G843" s="16">
        <f t="shared" si="17"/>
        <v>2</v>
      </c>
      <c r="H843" s="13" t="s">
        <v>28</v>
      </c>
      <c r="I843" s="13" t="str">
        <f>IFERROR(__xludf.DUMMYFUNCTION("REGEXREPLACE(H843, "".*\s"", """")"),"человек")</f>
        <v>человек</v>
      </c>
      <c r="J843" s="13" t="s">
        <v>29</v>
      </c>
      <c r="K843" s="17" t="str">
        <f>IFERROR(__xludf.DUMMYFUNCTION("REGEXREPLACE(J843, ""^[\d\s]+"", """")"),"значение показателя за год")</f>
        <v>значение показателя за год</v>
      </c>
      <c r="L843" s="16">
        <f t="shared" si="18"/>
        <v>2</v>
      </c>
      <c r="M843" s="13" t="s">
        <v>30</v>
      </c>
      <c r="N843" s="13" t="str">
        <f>IFERROR(__xludf.DUMMYFUNCTION("REGEXEXTRACT(M843, "" (.+)$"")"),"все население")</f>
        <v>все население</v>
      </c>
      <c r="O843" s="18">
        <v>334.0</v>
      </c>
      <c r="P843" s="18">
        <v>347.0</v>
      </c>
      <c r="Q843" s="18">
        <v>351.0</v>
      </c>
      <c r="R843" s="18">
        <v>324.0</v>
      </c>
      <c r="S843" s="18">
        <v>325.0</v>
      </c>
      <c r="T843" s="18">
        <v>277.0</v>
      </c>
      <c r="U843" s="18">
        <v>293.0</v>
      </c>
      <c r="V843" s="18">
        <v>246.0</v>
      </c>
      <c r="W843" s="18">
        <v>234.0</v>
      </c>
      <c r="X843" s="18">
        <v>208.0</v>
      </c>
      <c r="Y843" s="18">
        <v>226.0</v>
      </c>
      <c r="Z843" s="19">
        <f t="shared" si="6"/>
        <v>3165</v>
      </c>
      <c r="AA843" s="19" t="str">
        <f t="shared" si="19"/>
        <v/>
      </c>
      <c r="AB843" s="19" t="str">
        <f t="shared" si="8"/>
        <v/>
      </c>
      <c r="AC843" s="19">
        <f t="shared" si="20"/>
        <v>287.7272727</v>
      </c>
      <c r="AD843" s="19">
        <f t="shared" si="21"/>
        <v>468.5</v>
      </c>
      <c r="AE843" s="19" t="str">
        <f t="shared" si="22"/>
        <v>Нет моды</v>
      </c>
      <c r="AF843" s="19">
        <f t="shared" si="23"/>
        <v>208</v>
      </c>
      <c r="AG843" s="19">
        <f t="shared" si="24"/>
        <v>351</v>
      </c>
      <c r="AH843" s="20" t="str">
        <f t="shared" si="14"/>
        <v/>
      </c>
      <c r="AI843" s="21"/>
      <c r="AJ843" s="21"/>
      <c r="AK843" s="21"/>
      <c r="AL843" s="22">
        <f t="shared" si="25"/>
        <v>1</v>
      </c>
    </row>
    <row r="844" ht="12.75" customHeight="1">
      <c r="A844" s="13" t="s">
        <v>65</v>
      </c>
      <c r="B844" s="13" t="str">
        <f>IFERROR(__xludf.DUMMYFUNCTION("REGEXREPLACE(A844, ""\d"", """")"),"         Тверская область")</f>
        <v>         Тверская область</v>
      </c>
      <c r="C844" s="14" t="str">
        <f t="shared" si="15"/>
        <v>Тверская область</v>
      </c>
      <c r="D844" s="3">
        <f t="shared" si="16"/>
        <v>2</v>
      </c>
      <c r="E844" s="15" t="s">
        <v>41</v>
      </c>
      <c r="F844" s="13" t="str">
        <f>IFERROR(__xludf.DUMMYFUNCTION("REGEXEXTRACT(E844, ""[А-Яа-я].*"")"),"Инфекционные и паразитарные болезни")</f>
        <v>Инфекционные и паразитарные болезни</v>
      </c>
      <c r="G844" s="16">
        <f t="shared" si="17"/>
        <v>2</v>
      </c>
      <c r="H844" s="13" t="s">
        <v>28</v>
      </c>
      <c r="I844" s="13" t="str">
        <f>IFERROR(__xludf.DUMMYFUNCTION("REGEXREPLACE(H844, "".*\s"", """")"),"человек")</f>
        <v>человек</v>
      </c>
      <c r="J844" s="13" t="s">
        <v>29</v>
      </c>
      <c r="K844" s="17" t="str">
        <f>IFERROR(__xludf.DUMMYFUNCTION("REGEXREPLACE(J844, ""^[\d\s]+"", """")"),"значение показателя за год")</f>
        <v>значение показателя за год</v>
      </c>
      <c r="L844" s="16">
        <f t="shared" si="18"/>
        <v>2</v>
      </c>
      <c r="M844" s="13" t="s">
        <v>31</v>
      </c>
      <c r="N844" s="13" t="str">
        <f>IFERROR(__xludf.DUMMYFUNCTION("REGEXEXTRACT(M844, "" (.+)$"")"),"городское население")</f>
        <v>городское население</v>
      </c>
      <c r="O844" s="18">
        <v>247.0</v>
      </c>
      <c r="P844" s="18">
        <v>260.0</v>
      </c>
      <c r="Q844" s="18">
        <v>266.0</v>
      </c>
      <c r="R844" s="18">
        <v>249.0</v>
      </c>
      <c r="S844" s="18">
        <v>255.0</v>
      </c>
      <c r="T844" s="18">
        <v>218.0</v>
      </c>
      <c r="U844" s="18">
        <v>229.0</v>
      </c>
      <c r="V844" s="18">
        <v>186.0</v>
      </c>
      <c r="W844" s="18">
        <v>178.0</v>
      </c>
      <c r="X844" s="18">
        <v>165.0</v>
      </c>
      <c r="Y844" s="18">
        <v>187.0</v>
      </c>
      <c r="Z844" s="19" t="str">
        <f t="shared" si="6"/>
        <v/>
      </c>
      <c r="AA844" s="19">
        <f t="shared" si="19"/>
        <v>2440</v>
      </c>
      <c r="AB844" s="19" t="str">
        <f t="shared" si="8"/>
        <v/>
      </c>
      <c r="AC844" s="19">
        <f t="shared" si="20"/>
        <v>221.8181818</v>
      </c>
      <c r="AD844" s="19">
        <f t="shared" si="21"/>
        <v>248</v>
      </c>
      <c r="AE844" s="19" t="str">
        <f t="shared" si="22"/>
        <v>Нет моды</v>
      </c>
      <c r="AF844" s="19">
        <f t="shared" si="23"/>
        <v>165</v>
      </c>
      <c r="AG844" s="19">
        <f t="shared" si="24"/>
        <v>266</v>
      </c>
      <c r="AH844" s="20" t="str">
        <f t="shared" si="14"/>
        <v/>
      </c>
      <c r="AI844" s="21"/>
      <c r="AJ844" s="21"/>
      <c r="AK844" s="21"/>
      <c r="AL844" s="22">
        <f t="shared" si="25"/>
        <v>1</v>
      </c>
    </row>
    <row r="845" ht="12.75" customHeight="1">
      <c r="A845" s="13" t="s">
        <v>65</v>
      </c>
      <c r="B845" s="13" t="str">
        <f>IFERROR(__xludf.DUMMYFUNCTION("REGEXREPLACE(A845, ""\d"", """")"),"         Тверская область")</f>
        <v>         Тверская область</v>
      </c>
      <c r="C845" s="14" t="str">
        <f t="shared" si="15"/>
        <v>Тверская область</v>
      </c>
      <c r="D845" s="3">
        <f t="shared" si="16"/>
        <v>2</v>
      </c>
      <c r="E845" s="15" t="s">
        <v>41</v>
      </c>
      <c r="F845" s="13" t="str">
        <f>IFERROR(__xludf.DUMMYFUNCTION("REGEXEXTRACT(E845, ""[А-Яа-я].*"")"),"Инфекционные и паразитарные болезни")</f>
        <v>Инфекционные и паразитарные болезни</v>
      </c>
      <c r="G845" s="16">
        <f t="shared" si="17"/>
        <v>2</v>
      </c>
      <c r="H845" s="13" t="s">
        <v>28</v>
      </c>
      <c r="I845" s="13" t="str">
        <f>IFERROR(__xludf.DUMMYFUNCTION("REGEXREPLACE(H845, "".*\s"", """")"),"человек")</f>
        <v>человек</v>
      </c>
      <c r="J845" s="13" t="s">
        <v>29</v>
      </c>
      <c r="K845" s="17" t="str">
        <f>IFERROR(__xludf.DUMMYFUNCTION("REGEXREPLACE(J845, ""^[\d\s]+"", """")"),"значение показателя за год")</f>
        <v>значение показателя за год</v>
      </c>
      <c r="L845" s="16">
        <f t="shared" si="18"/>
        <v>2</v>
      </c>
      <c r="M845" s="13" t="s">
        <v>32</v>
      </c>
      <c r="N845" s="13" t="str">
        <f>IFERROR(__xludf.DUMMYFUNCTION("REGEXEXTRACT(M845, "" (.+)$"")"),"сельское население")</f>
        <v>сельское население</v>
      </c>
      <c r="O845" s="18">
        <v>87.0</v>
      </c>
      <c r="P845" s="18">
        <v>87.0</v>
      </c>
      <c r="Q845" s="18">
        <v>85.0</v>
      </c>
      <c r="R845" s="18">
        <v>75.0</v>
      </c>
      <c r="S845" s="18">
        <v>70.0</v>
      </c>
      <c r="T845" s="18">
        <v>59.0</v>
      </c>
      <c r="U845" s="18">
        <v>64.0</v>
      </c>
      <c r="V845" s="18">
        <v>60.0</v>
      </c>
      <c r="W845" s="18">
        <v>56.0</v>
      </c>
      <c r="X845" s="18">
        <v>43.0</v>
      </c>
      <c r="Y845" s="18">
        <v>39.0</v>
      </c>
      <c r="Z845" s="19" t="str">
        <f t="shared" si="6"/>
        <v/>
      </c>
      <c r="AA845" s="19" t="str">
        <f t="shared" si="19"/>
        <v/>
      </c>
      <c r="AB845" s="19">
        <f t="shared" si="8"/>
        <v>725</v>
      </c>
      <c r="AC845" s="19">
        <f t="shared" si="20"/>
        <v>65.90909091</v>
      </c>
      <c r="AD845" s="19">
        <f t="shared" si="21"/>
        <v>126</v>
      </c>
      <c r="AE845" s="19" t="str">
        <f t="shared" si="22"/>
        <v>Нет моды</v>
      </c>
      <c r="AF845" s="19">
        <f t="shared" si="23"/>
        <v>39</v>
      </c>
      <c r="AG845" s="19">
        <f t="shared" si="24"/>
        <v>87</v>
      </c>
      <c r="AH845" s="20" t="str">
        <f t="shared" si="14"/>
        <v>Город: 77%; Село: 23%</v>
      </c>
      <c r="AI845" s="21"/>
      <c r="AJ845" s="21"/>
      <c r="AK845" s="21"/>
      <c r="AL845" s="22">
        <f t="shared" si="25"/>
        <v>1</v>
      </c>
    </row>
    <row r="846" ht="12.75" customHeight="1">
      <c r="A846" s="13" t="s">
        <v>65</v>
      </c>
      <c r="B846" s="13" t="str">
        <f>IFERROR(__xludf.DUMMYFUNCTION("REGEXREPLACE(A846, ""\d"", """")"),"         Тверская область")</f>
        <v>         Тверская область</v>
      </c>
      <c r="C846" s="14" t="str">
        <f t="shared" si="15"/>
        <v>Тверская область</v>
      </c>
      <c r="D846" s="3">
        <f t="shared" si="16"/>
        <v>2</v>
      </c>
      <c r="E846" s="15" t="s">
        <v>42</v>
      </c>
      <c r="F846" s="13" t="str">
        <f>IFERROR(__xludf.DUMMYFUNCTION("REGEXEXTRACT(E846, ""[А-Яа-я].*"")"),"Ишемическая болезнь сердца")</f>
        <v>Ишемическая болезнь сердца</v>
      </c>
      <c r="G846" s="16">
        <f t="shared" si="17"/>
        <v>2</v>
      </c>
      <c r="H846" s="13" t="s">
        <v>28</v>
      </c>
      <c r="I846" s="13" t="str">
        <f>IFERROR(__xludf.DUMMYFUNCTION("REGEXREPLACE(H846, "".*\s"", """")"),"человек")</f>
        <v>человек</v>
      </c>
      <c r="J846" s="13" t="s">
        <v>29</v>
      </c>
      <c r="K846" s="17" t="str">
        <f>IFERROR(__xludf.DUMMYFUNCTION("REGEXREPLACE(J846, ""^[\d\s]+"", """")"),"значение показателя за год")</f>
        <v>значение показателя за год</v>
      </c>
      <c r="L846" s="16">
        <f t="shared" si="18"/>
        <v>2</v>
      </c>
      <c r="M846" s="13" t="s">
        <v>30</v>
      </c>
      <c r="N846" s="13" t="str">
        <f>IFERROR(__xludf.DUMMYFUNCTION("REGEXEXTRACT(M846, "" (.+)$"")"),"все население")</f>
        <v>все население</v>
      </c>
      <c r="O846" s="18">
        <v>7204.0</v>
      </c>
      <c r="P846" s="18">
        <v>6232.0</v>
      </c>
      <c r="Q846" s="18">
        <v>5225.0</v>
      </c>
      <c r="R846" s="18">
        <v>4876.0</v>
      </c>
      <c r="S846" s="18">
        <v>4320.0</v>
      </c>
      <c r="T846" s="18">
        <v>3917.0</v>
      </c>
      <c r="U846" s="18">
        <v>4077.0</v>
      </c>
      <c r="V846" s="18">
        <v>4536.0</v>
      </c>
      <c r="W846" s="18">
        <v>4928.0</v>
      </c>
      <c r="X846" s="18">
        <v>5038.0</v>
      </c>
      <c r="Y846" s="18">
        <v>4926.0</v>
      </c>
      <c r="Z846" s="19">
        <f t="shared" si="6"/>
        <v>55279</v>
      </c>
      <c r="AA846" s="19" t="str">
        <f t="shared" si="19"/>
        <v/>
      </c>
      <c r="AB846" s="19" t="str">
        <f t="shared" si="8"/>
        <v/>
      </c>
      <c r="AC846" s="19">
        <f t="shared" si="20"/>
        <v>5025.363636</v>
      </c>
      <c r="AD846" s="19">
        <f t="shared" si="21"/>
        <v>2002</v>
      </c>
      <c r="AE846" s="19" t="str">
        <f t="shared" si="22"/>
        <v>Нет моды</v>
      </c>
      <c r="AF846" s="19">
        <f t="shared" si="23"/>
        <v>3917</v>
      </c>
      <c r="AG846" s="19">
        <f t="shared" si="24"/>
        <v>7204</v>
      </c>
      <c r="AH846" s="20" t="str">
        <f t="shared" si="14"/>
        <v/>
      </c>
      <c r="AI846" s="21"/>
      <c r="AJ846" s="21"/>
      <c r="AK846" s="21"/>
      <c r="AL846" s="22">
        <f t="shared" si="25"/>
        <v>1</v>
      </c>
    </row>
    <row r="847" ht="12.75" customHeight="1">
      <c r="A847" s="13" t="s">
        <v>65</v>
      </c>
      <c r="B847" s="13" t="str">
        <f>IFERROR(__xludf.DUMMYFUNCTION("REGEXREPLACE(A847, ""\d"", """")"),"         Тверская область")</f>
        <v>         Тверская область</v>
      </c>
      <c r="C847" s="14" t="str">
        <f t="shared" si="15"/>
        <v>Тверская область</v>
      </c>
      <c r="D847" s="3">
        <f t="shared" si="16"/>
        <v>2</v>
      </c>
      <c r="E847" s="15" t="s">
        <v>42</v>
      </c>
      <c r="F847" s="13" t="str">
        <f>IFERROR(__xludf.DUMMYFUNCTION("REGEXEXTRACT(E847, ""[А-Яа-я].*"")"),"Ишемическая болезнь сердца")</f>
        <v>Ишемическая болезнь сердца</v>
      </c>
      <c r="G847" s="16">
        <f t="shared" si="17"/>
        <v>2</v>
      </c>
      <c r="H847" s="13" t="s">
        <v>28</v>
      </c>
      <c r="I847" s="13" t="str">
        <f>IFERROR(__xludf.DUMMYFUNCTION("REGEXREPLACE(H847, "".*\s"", """")"),"человек")</f>
        <v>человек</v>
      </c>
      <c r="J847" s="13" t="s">
        <v>29</v>
      </c>
      <c r="K847" s="17" t="str">
        <f>IFERROR(__xludf.DUMMYFUNCTION("REGEXREPLACE(J847, ""^[\d\s]+"", """")"),"значение показателя за год")</f>
        <v>значение показателя за год</v>
      </c>
      <c r="L847" s="16">
        <f t="shared" si="18"/>
        <v>2</v>
      </c>
      <c r="M847" s="13" t="s">
        <v>31</v>
      </c>
      <c r="N847" s="13" t="str">
        <f>IFERROR(__xludf.DUMMYFUNCTION("REGEXEXTRACT(M847, "" (.+)$"")"),"городское население")</f>
        <v>городское население</v>
      </c>
      <c r="O847" s="18">
        <v>5122.0</v>
      </c>
      <c r="P847" s="18">
        <v>4551.0</v>
      </c>
      <c r="Q847" s="18">
        <v>3909.0</v>
      </c>
      <c r="R847" s="18">
        <v>3694.0</v>
      </c>
      <c r="S847" s="18">
        <v>3256.0</v>
      </c>
      <c r="T847" s="18">
        <v>2946.0</v>
      </c>
      <c r="U847" s="18">
        <v>3065.0</v>
      </c>
      <c r="V847" s="18">
        <v>3555.0</v>
      </c>
      <c r="W847" s="18">
        <v>3784.0</v>
      </c>
      <c r="X847" s="18">
        <v>3860.0</v>
      </c>
      <c r="Y847" s="18">
        <v>3691.0</v>
      </c>
      <c r="Z847" s="19" t="str">
        <f t="shared" si="6"/>
        <v/>
      </c>
      <c r="AA847" s="19">
        <f t="shared" si="19"/>
        <v>41433</v>
      </c>
      <c r="AB847" s="19" t="str">
        <f t="shared" si="8"/>
        <v/>
      </c>
      <c r="AC847" s="19">
        <f t="shared" si="20"/>
        <v>3766.636364</v>
      </c>
      <c r="AD847" s="19">
        <f t="shared" si="21"/>
        <v>4198.5</v>
      </c>
      <c r="AE847" s="19" t="str">
        <f t="shared" si="22"/>
        <v>Нет моды</v>
      </c>
      <c r="AF847" s="19">
        <f t="shared" si="23"/>
        <v>2946</v>
      </c>
      <c r="AG847" s="19">
        <f t="shared" si="24"/>
        <v>5122</v>
      </c>
      <c r="AH847" s="20" t="str">
        <f t="shared" si="14"/>
        <v/>
      </c>
      <c r="AI847" s="21"/>
      <c r="AJ847" s="21"/>
      <c r="AK847" s="21"/>
      <c r="AL847" s="22">
        <f t="shared" si="25"/>
        <v>1</v>
      </c>
    </row>
    <row r="848" ht="12.75" customHeight="1">
      <c r="A848" s="13" t="s">
        <v>65</v>
      </c>
      <c r="B848" s="13" t="str">
        <f>IFERROR(__xludf.DUMMYFUNCTION("REGEXREPLACE(A848, ""\d"", """")"),"         Тверская область")</f>
        <v>         Тверская область</v>
      </c>
      <c r="C848" s="14" t="str">
        <f t="shared" si="15"/>
        <v>Тверская область</v>
      </c>
      <c r="D848" s="3">
        <f t="shared" si="16"/>
        <v>2</v>
      </c>
      <c r="E848" s="15" t="s">
        <v>42</v>
      </c>
      <c r="F848" s="13" t="str">
        <f>IFERROR(__xludf.DUMMYFUNCTION("REGEXEXTRACT(E848, ""[А-Яа-я].*"")"),"Ишемическая болезнь сердца")</f>
        <v>Ишемическая болезнь сердца</v>
      </c>
      <c r="G848" s="16">
        <f t="shared" si="17"/>
        <v>2</v>
      </c>
      <c r="H848" s="13" t="s">
        <v>28</v>
      </c>
      <c r="I848" s="13" t="str">
        <f>IFERROR(__xludf.DUMMYFUNCTION("REGEXREPLACE(H848, "".*\s"", """")"),"человек")</f>
        <v>человек</v>
      </c>
      <c r="J848" s="13" t="s">
        <v>29</v>
      </c>
      <c r="K848" s="17" t="str">
        <f>IFERROR(__xludf.DUMMYFUNCTION("REGEXREPLACE(J848, ""^[\d\s]+"", """")"),"значение показателя за год")</f>
        <v>значение показателя за год</v>
      </c>
      <c r="L848" s="16">
        <f t="shared" si="18"/>
        <v>2</v>
      </c>
      <c r="M848" s="13" t="s">
        <v>32</v>
      </c>
      <c r="N848" s="13" t="str">
        <f>IFERROR(__xludf.DUMMYFUNCTION("REGEXEXTRACT(M848, "" (.+)$"")"),"сельское население")</f>
        <v>сельское население</v>
      </c>
      <c r="O848" s="18">
        <v>2082.0</v>
      </c>
      <c r="P848" s="18">
        <v>1681.0</v>
      </c>
      <c r="Q848" s="18">
        <v>1316.0</v>
      </c>
      <c r="R848" s="18">
        <v>1182.0</v>
      </c>
      <c r="S848" s="18">
        <v>1064.0</v>
      </c>
      <c r="T848" s="18">
        <v>971.0</v>
      </c>
      <c r="U848" s="18">
        <v>1012.0</v>
      </c>
      <c r="V848" s="18">
        <v>981.0</v>
      </c>
      <c r="W848" s="18">
        <v>1144.0</v>
      </c>
      <c r="X848" s="18">
        <v>1178.0</v>
      </c>
      <c r="Y848" s="18">
        <v>1235.0</v>
      </c>
      <c r="Z848" s="19" t="str">
        <f t="shared" si="6"/>
        <v/>
      </c>
      <c r="AA848" s="19" t="str">
        <f t="shared" si="19"/>
        <v/>
      </c>
      <c r="AB848" s="19">
        <f t="shared" si="8"/>
        <v>13846</v>
      </c>
      <c r="AC848" s="19">
        <f t="shared" si="20"/>
        <v>1258.727273</v>
      </c>
      <c r="AD848" s="19">
        <f t="shared" si="21"/>
        <v>2514</v>
      </c>
      <c r="AE848" s="19" t="str">
        <f t="shared" si="22"/>
        <v>Нет моды</v>
      </c>
      <c r="AF848" s="19">
        <f t="shared" si="23"/>
        <v>971</v>
      </c>
      <c r="AG848" s="19">
        <f t="shared" si="24"/>
        <v>2082</v>
      </c>
      <c r="AH848" s="20" t="str">
        <f t="shared" si="14"/>
        <v>Город: 75%; Село: 25%</v>
      </c>
      <c r="AI848" s="21"/>
      <c r="AJ848" s="21"/>
      <c r="AK848" s="21"/>
      <c r="AL848" s="22">
        <f t="shared" si="25"/>
        <v>1</v>
      </c>
    </row>
    <row r="849" ht="12.75" customHeight="1">
      <c r="A849" s="13" t="s">
        <v>65</v>
      </c>
      <c r="B849" s="13" t="str">
        <f>IFERROR(__xludf.DUMMYFUNCTION("REGEXREPLACE(A849, ""\d"", """")"),"         Тверская область")</f>
        <v>         Тверская область</v>
      </c>
      <c r="C849" s="14" t="str">
        <f t="shared" si="15"/>
        <v>Тверская область</v>
      </c>
      <c r="D849" s="3">
        <f t="shared" si="16"/>
        <v>2</v>
      </c>
      <c r="E849" s="15" t="s">
        <v>43</v>
      </c>
      <c r="F849" s="13" t="str">
        <f>IFERROR(__xludf.DUMMYFUNCTION("REGEXEXTRACT(E849, ""[А-Яа-я].*"")"),"Новообразования")</f>
        <v>Новообразования</v>
      </c>
      <c r="G849" s="16">
        <f t="shared" si="17"/>
        <v>2</v>
      </c>
      <c r="H849" s="13" t="s">
        <v>28</v>
      </c>
      <c r="I849" s="13" t="str">
        <f>IFERROR(__xludf.DUMMYFUNCTION("REGEXREPLACE(H849, "".*\s"", """")"),"человек")</f>
        <v>человек</v>
      </c>
      <c r="J849" s="13" t="s">
        <v>29</v>
      </c>
      <c r="K849" s="17" t="str">
        <f>IFERROR(__xludf.DUMMYFUNCTION("REGEXREPLACE(J849, ""^[\d\s]+"", """")"),"значение показателя за год")</f>
        <v>значение показателя за год</v>
      </c>
      <c r="L849" s="16">
        <f t="shared" si="18"/>
        <v>2</v>
      </c>
      <c r="M849" s="13" t="s">
        <v>30</v>
      </c>
      <c r="N849" s="13" t="str">
        <f>IFERROR(__xludf.DUMMYFUNCTION("REGEXEXTRACT(M849, "" (.+)$"")"),"все население")</f>
        <v>все население</v>
      </c>
      <c r="O849" s="18">
        <v>3272.0</v>
      </c>
      <c r="P849" s="18">
        <v>3318.0</v>
      </c>
      <c r="Q849" s="18">
        <v>3285.0</v>
      </c>
      <c r="R849" s="18">
        <v>3401.0</v>
      </c>
      <c r="S849" s="18">
        <v>3304.0</v>
      </c>
      <c r="T849" s="18">
        <v>3246.0</v>
      </c>
      <c r="U849" s="18">
        <v>3200.0</v>
      </c>
      <c r="V849" s="18">
        <v>3145.0</v>
      </c>
      <c r="W849" s="18">
        <v>2885.0</v>
      </c>
      <c r="X849" s="18">
        <v>2909.0</v>
      </c>
      <c r="Y849" s="18">
        <v>2884.0</v>
      </c>
      <c r="Z849" s="19">
        <f t="shared" si="6"/>
        <v>34849</v>
      </c>
      <c r="AA849" s="19" t="str">
        <f t="shared" si="19"/>
        <v/>
      </c>
      <c r="AB849" s="19" t="str">
        <f t="shared" si="8"/>
        <v/>
      </c>
      <c r="AC849" s="19">
        <f t="shared" si="20"/>
        <v>3168.090909</v>
      </c>
      <c r="AD849" s="19">
        <f t="shared" si="21"/>
        <v>2483</v>
      </c>
      <c r="AE849" s="19" t="str">
        <f t="shared" si="22"/>
        <v>Нет моды</v>
      </c>
      <c r="AF849" s="19">
        <f t="shared" si="23"/>
        <v>2884</v>
      </c>
      <c r="AG849" s="19">
        <f t="shared" si="24"/>
        <v>3401</v>
      </c>
      <c r="AH849" s="20" t="str">
        <f t="shared" si="14"/>
        <v/>
      </c>
      <c r="AI849" s="21"/>
      <c r="AJ849" s="21"/>
      <c r="AK849" s="21"/>
      <c r="AL849" s="22">
        <f t="shared" si="25"/>
        <v>1</v>
      </c>
    </row>
    <row r="850" ht="12.75" customHeight="1">
      <c r="A850" s="13" t="s">
        <v>65</v>
      </c>
      <c r="B850" s="13" t="str">
        <f>IFERROR(__xludf.DUMMYFUNCTION("REGEXREPLACE(A850, ""\d"", """")"),"         Тверская область")</f>
        <v>         Тверская область</v>
      </c>
      <c r="C850" s="14" t="str">
        <f t="shared" si="15"/>
        <v>Тверская область</v>
      </c>
      <c r="D850" s="3">
        <f t="shared" si="16"/>
        <v>2</v>
      </c>
      <c r="E850" s="15" t="s">
        <v>43</v>
      </c>
      <c r="F850" s="13" t="str">
        <f>IFERROR(__xludf.DUMMYFUNCTION("REGEXEXTRACT(E850, ""[А-Яа-я].*"")"),"Новообразования")</f>
        <v>Новообразования</v>
      </c>
      <c r="G850" s="16">
        <f t="shared" si="17"/>
        <v>2</v>
      </c>
      <c r="H850" s="13" t="s">
        <v>28</v>
      </c>
      <c r="I850" s="13" t="str">
        <f>IFERROR(__xludf.DUMMYFUNCTION("REGEXREPLACE(H850, "".*\s"", """")"),"человек")</f>
        <v>человек</v>
      </c>
      <c r="J850" s="13" t="s">
        <v>29</v>
      </c>
      <c r="K850" s="17" t="str">
        <f>IFERROR(__xludf.DUMMYFUNCTION("REGEXREPLACE(J850, ""^[\d\s]+"", """")"),"значение показателя за год")</f>
        <v>значение показателя за год</v>
      </c>
      <c r="L850" s="16">
        <f t="shared" si="18"/>
        <v>2</v>
      </c>
      <c r="M850" s="13" t="s">
        <v>31</v>
      </c>
      <c r="N850" s="13" t="str">
        <f>IFERROR(__xludf.DUMMYFUNCTION("REGEXEXTRACT(M850, "" (.+)$"")"),"городское население")</f>
        <v>городское население</v>
      </c>
      <c r="O850" s="18">
        <v>2539.0</v>
      </c>
      <c r="P850" s="18">
        <v>2566.0</v>
      </c>
      <c r="Q850" s="18">
        <v>2514.0</v>
      </c>
      <c r="R850" s="18">
        <v>2613.0</v>
      </c>
      <c r="S850" s="18">
        <v>2541.0</v>
      </c>
      <c r="T850" s="18">
        <v>2491.0</v>
      </c>
      <c r="U850" s="18">
        <v>2420.0</v>
      </c>
      <c r="V850" s="18">
        <v>2394.0</v>
      </c>
      <c r="W850" s="18">
        <v>2209.0</v>
      </c>
      <c r="X850" s="18">
        <v>2282.0</v>
      </c>
      <c r="Y850" s="18">
        <v>2274.0</v>
      </c>
      <c r="Z850" s="19" t="str">
        <f t="shared" si="6"/>
        <v/>
      </c>
      <c r="AA850" s="19">
        <f t="shared" si="19"/>
        <v>26843</v>
      </c>
      <c r="AB850" s="19" t="str">
        <f t="shared" si="8"/>
        <v/>
      </c>
      <c r="AC850" s="19">
        <f t="shared" si="20"/>
        <v>2440.272727</v>
      </c>
      <c r="AD850" s="19">
        <f t="shared" si="21"/>
        <v>2748.5</v>
      </c>
      <c r="AE850" s="19" t="str">
        <f t="shared" si="22"/>
        <v>Нет моды</v>
      </c>
      <c r="AF850" s="19">
        <f t="shared" si="23"/>
        <v>2209</v>
      </c>
      <c r="AG850" s="19">
        <f t="shared" si="24"/>
        <v>2613</v>
      </c>
      <c r="AH850" s="20" t="str">
        <f t="shared" si="14"/>
        <v/>
      </c>
      <c r="AI850" s="21"/>
      <c r="AJ850" s="21"/>
      <c r="AK850" s="21"/>
      <c r="AL850" s="22">
        <f t="shared" si="25"/>
        <v>1</v>
      </c>
    </row>
    <row r="851" ht="12.75" customHeight="1">
      <c r="A851" s="13" t="s">
        <v>65</v>
      </c>
      <c r="B851" s="13" t="str">
        <f>IFERROR(__xludf.DUMMYFUNCTION("REGEXREPLACE(A851, ""\d"", """")"),"         Тверская область")</f>
        <v>         Тверская область</v>
      </c>
      <c r="C851" s="14" t="str">
        <f t="shared" si="15"/>
        <v>Тверская область</v>
      </c>
      <c r="D851" s="3">
        <f t="shared" si="16"/>
        <v>2</v>
      </c>
      <c r="E851" s="15" t="s">
        <v>43</v>
      </c>
      <c r="F851" s="13" t="str">
        <f>IFERROR(__xludf.DUMMYFUNCTION("REGEXEXTRACT(E851, ""[А-Яа-я].*"")"),"Новообразования")</f>
        <v>Новообразования</v>
      </c>
      <c r="G851" s="16">
        <f t="shared" si="17"/>
        <v>2</v>
      </c>
      <c r="H851" s="13" t="s">
        <v>28</v>
      </c>
      <c r="I851" s="13" t="str">
        <f>IFERROR(__xludf.DUMMYFUNCTION("REGEXREPLACE(H851, "".*\s"", """")"),"человек")</f>
        <v>человек</v>
      </c>
      <c r="J851" s="13" t="s">
        <v>29</v>
      </c>
      <c r="K851" s="17" t="str">
        <f>IFERROR(__xludf.DUMMYFUNCTION("REGEXREPLACE(J851, ""^[\d\s]+"", """")"),"значение показателя за год")</f>
        <v>значение показателя за год</v>
      </c>
      <c r="L851" s="16">
        <f t="shared" si="18"/>
        <v>2</v>
      </c>
      <c r="M851" s="13" t="s">
        <v>32</v>
      </c>
      <c r="N851" s="13" t="str">
        <f>IFERROR(__xludf.DUMMYFUNCTION("REGEXEXTRACT(M851, "" (.+)$"")"),"сельское население")</f>
        <v>сельское население</v>
      </c>
      <c r="O851" s="18">
        <v>733.0</v>
      </c>
      <c r="P851" s="18">
        <v>752.0</v>
      </c>
      <c r="Q851" s="18">
        <v>771.0</v>
      </c>
      <c r="R851" s="18">
        <v>788.0</v>
      </c>
      <c r="S851" s="18">
        <v>763.0</v>
      </c>
      <c r="T851" s="18">
        <v>755.0</v>
      </c>
      <c r="U851" s="18">
        <v>780.0</v>
      </c>
      <c r="V851" s="18">
        <v>751.0</v>
      </c>
      <c r="W851" s="18">
        <v>676.0</v>
      </c>
      <c r="X851" s="18">
        <v>627.0</v>
      </c>
      <c r="Y851" s="18">
        <v>610.0</v>
      </c>
      <c r="Z851" s="19" t="str">
        <f t="shared" si="6"/>
        <v/>
      </c>
      <c r="AA851" s="19" t="str">
        <f t="shared" si="19"/>
        <v/>
      </c>
      <c r="AB851" s="19">
        <f t="shared" si="8"/>
        <v>8006</v>
      </c>
      <c r="AC851" s="19">
        <f t="shared" si="20"/>
        <v>727.8181818</v>
      </c>
      <c r="AD851" s="19">
        <f t="shared" si="21"/>
        <v>1498.5</v>
      </c>
      <c r="AE851" s="19" t="str">
        <f t="shared" si="22"/>
        <v>Нет моды</v>
      </c>
      <c r="AF851" s="19">
        <f t="shared" si="23"/>
        <v>610</v>
      </c>
      <c r="AG851" s="19">
        <f t="shared" si="24"/>
        <v>788</v>
      </c>
      <c r="AH851" s="20" t="str">
        <f t="shared" si="14"/>
        <v>Город: 77%; Село: 23%</v>
      </c>
      <c r="AI851" s="21"/>
      <c r="AJ851" s="21"/>
      <c r="AK851" s="21"/>
      <c r="AL851" s="22">
        <f t="shared" si="25"/>
        <v>1</v>
      </c>
    </row>
    <row r="852" ht="12.75" customHeight="1">
      <c r="A852" s="13" t="s">
        <v>65</v>
      </c>
      <c r="B852" s="13" t="str">
        <f>IFERROR(__xludf.DUMMYFUNCTION("REGEXREPLACE(A852, ""\d"", """")"),"         Тверская область")</f>
        <v>         Тверская область</v>
      </c>
      <c r="C852" s="14" t="str">
        <f t="shared" si="15"/>
        <v>Тверская область</v>
      </c>
      <c r="D852" s="3">
        <f t="shared" si="16"/>
        <v>2</v>
      </c>
      <c r="E852" s="15" t="s">
        <v>44</v>
      </c>
      <c r="F852" s="13" t="str">
        <f>IFERROR(__xludf.DUMMYFUNCTION("REGEXEXTRACT(E852,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52" s="16">
        <f t="shared" si="17"/>
        <v>2</v>
      </c>
      <c r="H852" s="13" t="s">
        <v>28</v>
      </c>
      <c r="I852" s="13" t="str">
        <f>IFERROR(__xludf.DUMMYFUNCTION("REGEXREPLACE(H852, "".*\s"", """")"),"человек")</f>
        <v>человек</v>
      </c>
      <c r="J852" s="13" t="s">
        <v>29</v>
      </c>
      <c r="K852" s="17" t="str">
        <f>IFERROR(__xludf.DUMMYFUNCTION("REGEXREPLACE(J852, ""^[\d\s]+"", """")"),"значение показателя за год")</f>
        <v>значение показателя за год</v>
      </c>
      <c r="L852" s="16">
        <f t="shared" si="18"/>
        <v>2</v>
      </c>
      <c r="M852" s="13" t="s">
        <v>30</v>
      </c>
      <c r="N852" s="13" t="str">
        <f>IFERROR(__xludf.DUMMYFUNCTION("REGEXEXTRACT(M852, "" (.+)$"")"),"все население")</f>
        <v>все население</v>
      </c>
      <c r="O852" s="18">
        <v>94.0</v>
      </c>
      <c r="P852" s="23" t="s">
        <v>37</v>
      </c>
      <c r="Q852" s="18">
        <v>42.0</v>
      </c>
      <c r="R852" s="18">
        <v>49.0</v>
      </c>
      <c r="S852" s="23" t="s">
        <v>37</v>
      </c>
      <c r="T852" s="23" t="s">
        <v>37</v>
      </c>
      <c r="U852" s="23" t="s">
        <v>37</v>
      </c>
      <c r="V852" s="23" t="s">
        <v>37</v>
      </c>
      <c r="W852" s="23" t="s">
        <v>37</v>
      </c>
      <c r="X852" s="23" t="s">
        <v>37</v>
      </c>
      <c r="Y852" s="23" t="s">
        <v>37</v>
      </c>
      <c r="Z852" s="19">
        <f t="shared" si="6"/>
        <v>185</v>
      </c>
      <c r="AA852" s="19" t="str">
        <f t="shared" si="19"/>
        <v/>
      </c>
      <c r="AB852" s="19" t="str">
        <f t="shared" si="8"/>
        <v/>
      </c>
      <c r="AC852" s="19">
        <f t="shared" si="20"/>
        <v>61.66666667</v>
      </c>
      <c r="AD852" s="19">
        <f t="shared" si="21"/>
        <v>742</v>
      </c>
      <c r="AE852" s="19" t="str">
        <f t="shared" si="22"/>
        <v>Нет моды</v>
      </c>
      <c r="AF852" s="19">
        <f t="shared" si="23"/>
        <v>42</v>
      </c>
      <c r="AG852" s="19">
        <f t="shared" si="24"/>
        <v>94</v>
      </c>
      <c r="AH852" s="20" t="str">
        <f t="shared" si="14"/>
        <v/>
      </c>
      <c r="AI852" s="24"/>
      <c r="AJ852" s="24"/>
      <c r="AK852" s="24"/>
      <c r="AL852" s="22">
        <f t="shared" si="25"/>
        <v>1</v>
      </c>
    </row>
    <row r="853" ht="12.75" customHeight="1">
      <c r="A853" s="13" t="s">
        <v>65</v>
      </c>
      <c r="B853" s="13" t="str">
        <f>IFERROR(__xludf.DUMMYFUNCTION("REGEXREPLACE(A853, ""\d"", """")"),"         Тверская область")</f>
        <v>         Тверская область</v>
      </c>
      <c r="C853" s="14" t="str">
        <f t="shared" si="15"/>
        <v>Тверская область</v>
      </c>
      <c r="D853" s="3">
        <f t="shared" si="16"/>
        <v>2</v>
      </c>
      <c r="E853" s="15" t="s">
        <v>44</v>
      </c>
      <c r="F853" s="13" t="str">
        <f>IFERROR(__xludf.DUMMYFUNCTION("REGEXEXTRACT(E853,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53" s="16">
        <f t="shared" si="17"/>
        <v>2</v>
      </c>
      <c r="H853" s="13" t="s">
        <v>28</v>
      </c>
      <c r="I853" s="13" t="str">
        <f>IFERROR(__xludf.DUMMYFUNCTION("REGEXREPLACE(H853, "".*\s"", """")"),"человек")</f>
        <v>человек</v>
      </c>
      <c r="J853" s="13" t="s">
        <v>29</v>
      </c>
      <c r="K853" s="17" t="str">
        <f>IFERROR(__xludf.DUMMYFUNCTION("REGEXREPLACE(J853, ""^[\d\s]+"", """")"),"значение показателя за год")</f>
        <v>значение показателя за год</v>
      </c>
      <c r="L853" s="16">
        <f t="shared" si="18"/>
        <v>2</v>
      </c>
      <c r="M853" s="13" t="s">
        <v>31</v>
      </c>
      <c r="N853" s="13" t="str">
        <f>IFERROR(__xludf.DUMMYFUNCTION("REGEXEXTRACT(M853, "" (.+)$"")"),"городское население")</f>
        <v>городское население</v>
      </c>
      <c r="O853" s="18">
        <v>62.0</v>
      </c>
      <c r="P853" s="23" t="s">
        <v>37</v>
      </c>
      <c r="Q853" s="18">
        <v>31.0</v>
      </c>
      <c r="R853" s="18">
        <v>40.0</v>
      </c>
      <c r="S853" s="23" t="s">
        <v>37</v>
      </c>
      <c r="T853" s="23" t="s">
        <v>37</v>
      </c>
      <c r="U853" s="23" t="s">
        <v>37</v>
      </c>
      <c r="V853" s="23" t="s">
        <v>37</v>
      </c>
      <c r="W853" s="23" t="s">
        <v>37</v>
      </c>
      <c r="X853" s="23" t="s">
        <v>37</v>
      </c>
      <c r="Y853" s="23" t="s">
        <v>37</v>
      </c>
      <c r="Z853" s="19" t="str">
        <f t="shared" si="6"/>
        <v/>
      </c>
      <c r="AA853" s="19">
        <f t="shared" si="19"/>
        <v>133</v>
      </c>
      <c r="AB853" s="19" t="str">
        <f t="shared" si="8"/>
        <v/>
      </c>
      <c r="AC853" s="19">
        <f t="shared" si="20"/>
        <v>44.33333333</v>
      </c>
      <c r="AD853" s="19">
        <f t="shared" si="21"/>
        <v>45.5</v>
      </c>
      <c r="AE853" s="19" t="str">
        <f t="shared" si="22"/>
        <v>Нет моды</v>
      </c>
      <c r="AF853" s="19">
        <f t="shared" si="23"/>
        <v>31</v>
      </c>
      <c r="AG853" s="19">
        <f t="shared" si="24"/>
        <v>62</v>
      </c>
      <c r="AH853" s="20" t="str">
        <f t="shared" si="14"/>
        <v/>
      </c>
      <c r="AI853" s="24"/>
      <c r="AJ853" s="24"/>
      <c r="AK853" s="24"/>
      <c r="AL853" s="22">
        <f t="shared" si="25"/>
        <v>1</v>
      </c>
    </row>
    <row r="854" ht="12.75" customHeight="1">
      <c r="A854" s="13" t="s">
        <v>65</v>
      </c>
      <c r="B854" s="13" t="str">
        <f>IFERROR(__xludf.DUMMYFUNCTION("REGEXREPLACE(A854, ""\d"", """")"),"         Тверская область")</f>
        <v>         Тверская область</v>
      </c>
      <c r="C854" s="14" t="str">
        <f t="shared" si="15"/>
        <v>Тверская область</v>
      </c>
      <c r="D854" s="3">
        <f t="shared" si="16"/>
        <v>2</v>
      </c>
      <c r="E854" s="15" t="s">
        <v>44</v>
      </c>
      <c r="F854" s="13" t="str">
        <f>IFERROR(__xludf.DUMMYFUNCTION("REGEXEXTRACT(E854,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854" s="16">
        <f t="shared" si="17"/>
        <v>2</v>
      </c>
      <c r="H854" s="13" t="s">
        <v>28</v>
      </c>
      <c r="I854" s="13" t="str">
        <f>IFERROR(__xludf.DUMMYFUNCTION("REGEXREPLACE(H854, "".*\s"", """")"),"человек")</f>
        <v>человек</v>
      </c>
      <c r="J854" s="13" t="s">
        <v>29</v>
      </c>
      <c r="K854" s="17" t="str">
        <f>IFERROR(__xludf.DUMMYFUNCTION("REGEXREPLACE(J854, ""^[\d\s]+"", """")"),"значение показателя за год")</f>
        <v>значение показателя за год</v>
      </c>
      <c r="L854" s="16">
        <f t="shared" si="18"/>
        <v>2</v>
      </c>
      <c r="M854" s="13" t="s">
        <v>32</v>
      </c>
      <c r="N854" s="13" t="str">
        <f>IFERROR(__xludf.DUMMYFUNCTION("REGEXEXTRACT(M854, "" (.+)$"")"),"сельское население")</f>
        <v>сельское население</v>
      </c>
      <c r="O854" s="18">
        <v>32.0</v>
      </c>
      <c r="P854" s="23" t="s">
        <v>37</v>
      </c>
      <c r="Q854" s="18">
        <v>11.0</v>
      </c>
      <c r="R854" s="18">
        <v>9.0</v>
      </c>
      <c r="S854" s="23" t="s">
        <v>37</v>
      </c>
      <c r="T854" s="23" t="s">
        <v>37</v>
      </c>
      <c r="U854" s="23" t="s">
        <v>37</v>
      </c>
      <c r="V854" s="23" t="s">
        <v>37</v>
      </c>
      <c r="W854" s="23" t="s">
        <v>37</v>
      </c>
      <c r="X854" s="23" t="s">
        <v>37</v>
      </c>
      <c r="Y854" s="23" t="s">
        <v>37</v>
      </c>
      <c r="Z854" s="19" t="str">
        <f t="shared" si="6"/>
        <v/>
      </c>
      <c r="AA854" s="19" t="str">
        <f t="shared" si="19"/>
        <v/>
      </c>
      <c r="AB854" s="19">
        <f t="shared" si="8"/>
        <v>52</v>
      </c>
      <c r="AC854" s="19">
        <f t="shared" si="20"/>
        <v>17.33333333</v>
      </c>
      <c r="AD854" s="19">
        <f t="shared" si="21"/>
        <v>31.5</v>
      </c>
      <c r="AE854" s="19" t="str">
        <f t="shared" si="22"/>
        <v>Нет моды</v>
      </c>
      <c r="AF854" s="19">
        <f t="shared" si="23"/>
        <v>9</v>
      </c>
      <c r="AG854" s="19">
        <f t="shared" si="24"/>
        <v>32</v>
      </c>
      <c r="AH854" s="20" t="str">
        <f t="shared" si="14"/>
        <v>Город: 72%; Село: 28%</v>
      </c>
      <c r="AI854" s="24"/>
      <c r="AJ854" s="24"/>
      <c r="AK854" s="24"/>
      <c r="AL854" s="22">
        <f t="shared" si="25"/>
        <v>1</v>
      </c>
    </row>
    <row r="855" ht="12.75" customHeight="1">
      <c r="A855" s="13" t="s">
        <v>65</v>
      </c>
      <c r="B855" s="13" t="str">
        <f>IFERROR(__xludf.DUMMYFUNCTION("REGEXREPLACE(A855, ""\d"", """")"),"         Тверская область")</f>
        <v>         Тверская область</v>
      </c>
      <c r="C855" s="14" t="str">
        <f t="shared" si="15"/>
        <v>Тверская область</v>
      </c>
      <c r="D855" s="3">
        <f t="shared" si="16"/>
        <v>2</v>
      </c>
      <c r="E855" s="15" t="s">
        <v>45</v>
      </c>
      <c r="F855" s="13" t="str">
        <f>IFERROR(__xludf.DUMMYFUNCTION("REGEXEXTRACT(E855, ""[А-Яа-я].*"")"),"Самоубийство")</f>
        <v>Самоубийство</v>
      </c>
      <c r="G855" s="16">
        <f t="shared" si="17"/>
        <v>2</v>
      </c>
      <c r="H855" s="13" t="s">
        <v>28</v>
      </c>
      <c r="I855" s="13" t="str">
        <f>IFERROR(__xludf.DUMMYFUNCTION("REGEXREPLACE(H855, "".*\s"", """")"),"человек")</f>
        <v>человек</v>
      </c>
      <c r="J855" s="13" t="s">
        <v>29</v>
      </c>
      <c r="K855" s="17" t="str">
        <f>IFERROR(__xludf.DUMMYFUNCTION("REGEXREPLACE(J855, ""^[\d\s]+"", """")"),"значение показателя за год")</f>
        <v>значение показателя за год</v>
      </c>
      <c r="L855" s="16">
        <f t="shared" si="18"/>
        <v>2</v>
      </c>
      <c r="M855" s="13" t="s">
        <v>30</v>
      </c>
      <c r="N855" s="13" t="str">
        <f>IFERROR(__xludf.DUMMYFUNCTION("REGEXEXTRACT(M855, "" (.+)$"")"),"все население")</f>
        <v>все население</v>
      </c>
      <c r="O855" s="18">
        <v>318.0</v>
      </c>
      <c r="P855" s="18">
        <v>322.0</v>
      </c>
      <c r="Q855" s="18">
        <v>287.0</v>
      </c>
      <c r="R855" s="18">
        <v>292.0</v>
      </c>
      <c r="S855" s="18">
        <v>271.0</v>
      </c>
      <c r="T855" s="18">
        <v>249.0</v>
      </c>
      <c r="U855" s="18">
        <v>212.0</v>
      </c>
      <c r="V855" s="18">
        <v>220.0</v>
      </c>
      <c r="W855" s="18">
        <v>213.0</v>
      </c>
      <c r="X855" s="18">
        <v>203.0</v>
      </c>
      <c r="Y855" s="18">
        <v>153.0</v>
      </c>
      <c r="Z855" s="19">
        <f t="shared" si="6"/>
        <v>2740</v>
      </c>
      <c r="AA855" s="19" t="str">
        <f t="shared" si="19"/>
        <v/>
      </c>
      <c r="AB855" s="19" t="str">
        <f t="shared" si="8"/>
        <v/>
      </c>
      <c r="AC855" s="19">
        <f t="shared" si="20"/>
        <v>249.0909091</v>
      </c>
      <c r="AD855" s="19">
        <f t="shared" si="21"/>
        <v>216.5</v>
      </c>
      <c r="AE855" s="19" t="str">
        <f t="shared" si="22"/>
        <v>Нет моды</v>
      </c>
      <c r="AF855" s="19">
        <f t="shared" si="23"/>
        <v>153</v>
      </c>
      <c r="AG855" s="19">
        <f t="shared" si="24"/>
        <v>322</v>
      </c>
      <c r="AH855" s="20" t="str">
        <f t="shared" si="14"/>
        <v/>
      </c>
      <c r="AI855" s="21"/>
      <c r="AJ855" s="21"/>
      <c r="AK855" s="21"/>
      <c r="AL855" s="22">
        <f t="shared" si="25"/>
        <v>1</v>
      </c>
    </row>
    <row r="856" ht="12.75" customHeight="1">
      <c r="A856" s="13" t="s">
        <v>65</v>
      </c>
      <c r="B856" s="13" t="str">
        <f>IFERROR(__xludf.DUMMYFUNCTION("REGEXREPLACE(A856, ""\d"", """")"),"         Тверская область")</f>
        <v>         Тверская область</v>
      </c>
      <c r="C856" s="14" t="str">
        <f t="shared" si="15"/>
        <v>Тверская область</v>
      </c>
      <c r="D856" s="3">
        <f t="shared" si="16"/>
        <v>2</v>
      </c>
      <c r="E856" s="15" t="s">
        <v>45</v>
      </c>
      <c r="F856" s="13" t="str">
        <f>IFERROR(__xludf.DUMMYFUNCTION("REGEXEXTRACT(E856, ""[А-Яа-я].*"")"),"Самоубийство")</f>
        <v>Самоубийство</v>
      </c>
      <c r="G856" s="16">
        <f t="shared" si="17"/>
        <v>2</v>
      </c>
      <c r="H856" s="13" t="s">
        <v>28</v>
      </c>
      <c r="I856" s="13" t="str">
        <f>IFERROR(__xludf.DUMMYFUNCTION("REGEXREPLACE(H856, "".*\s"", """")"),"человек")</f>
        <v>человек</v>
      </c>
      <c r="J856" s="13" t="s">
        <v>29</v>
      </c>
      <c r="K856" s="17" t="str">
        <f>IFERROR(__xludf.DUMMYFUNCTION("REGEXREPLACE(J856, ""^[\d\s]+"", """")"),"значение показателя за год")</f>
        <v>значение показателя за год</v>
      </c>
      <c r="L856" s="16">
        <f t="shared" si="18"/>
        <v>2</v>
      </c>
      <c r="M856" s="13" t="s">
        <v>31</v>
      </c>
      <c r="N856" s="13" t="str">
        <f>IFERROR(__xludf.DUMMYFUNCTION("REGEXEXTRACT(M856, "" (.+)$"")"),"городское население")</f>
        <v>городское население</v>
      </c>
      <c r="O856" s="18">
        <v>199.0</v>
      </c>
      <c r="P856" s="18">
        <v>226.0</v>
      </c>
      <c r="Q856" s="18">
        <v>196.0</v>
      </c>
      <c r="R856" s="18">
        <v>184.0</v>
      </c>
      <c r="S856" s="18">
        <v>183.0</v>
      </c>
      <c r="T856" s="18">
        <v>161.0</v>
      </c>
      <c r="U856" s="18">
        <v>141.0</v>
      </c>
      <c r="V856" s="18">
        <v>153.0</v>
      </c>
      <c r="W856" s="18">
        <v>137.0</v>
      </c>
      <c r="X856" s="18">
        <v>138.0</v>
      </c>
      <c r="Y856" s="18">
        <v>111.0</v>
      </c>
      <c r="Z856" s="19" t="str">
        <f t="shared" si="6"/>
        <v/>
      </c>
      <c r="AA856" s="19">
        <f t="shared" si="19"/>
        <v>1829</v>
      </c>
      <c r="AB856" s="19" t="str">
        <f t="shared" si="8"/>
        <v/>
      </c>
      <c r="AC856" s="19">
        <f t="shared" si="20"/>
        <v>166.2727273</v>
      </c>
      <c r="AD856" s="19">
        <f t="shared" si="21"/>
        <v>201</v>
      </c>
      <c r="AE856" s="19" t="str">
        <f t="shared" si="22"/>
        <v>Нет моды</v>
      </c>
      <c r="AF856" s="19">
        <f t="shared" si="23"/>
        <v>111</v>
      </c>
      <c r="AG856" s="19">
        <f t="shared" si="24"/>
        <v>226</v>
      </c>
      <c r="AH856" s="20" t="str">
        <f t="shared" si="14"/>
        <v/>
      </c>
      <c r="AI856" s="21"/>
      <c r="AJ856" s="21"/>
      <c r="AK856" s="21"/>
      <c r="AL856" s="22">
        <f t="shared" si="25"/>
        <v>1</v>
      </c>
    </row>
    <row r="857" ht="12.75" customHeight="1">
      <c r="A857" s="13" t="s">
        <v>65</v>
      </c>
      <c r="B857" s="13" t="str">
        <f>IFERROR(__xludf.DUMMYFUNCTION("REGEXREPLACE(A857, ""\d"", """")"),"         Тверская область")</f>
        <v>         Тверская область</v>
      </c>
      <c r="C857" s="14" t="str">
        <f t="shared" si="15"/>
        <v>Тверская область</v>
      </c>
      <c r="D857" s="3">
        <f t="shared" si="16"/>
        <v>2</v>
      </c>
      <c r="E857" s="15" t="s">
        <v>45</v>
      </c>
      <c r="F857" s="13" t="str">
        <f>IFERROR(__xludf.DUMMYFUNCTION("REGEXEXTRACT(E857, ""[А-Яа-я].*"")"),"Самоубийство")</f>
        <v>Самоубийство</v>
      </c>
      <c r="G857" s="16">
        <f t="shared" si="17"/>
        <v>2</v>
      </c>
      <c r="H857" s="13" t="s">
        <v>28</v>
      </c>
      <c r="I857" s="13" t="str">
        <f>IFERROR(__xludf.DUMMYFUNCTION("REGEXREPLACE(H857, "".*\s"", """")"),"человек")</f>
        <v>человек</v>
      </c>
      <c r="J857" s="13" t="s">
        <v>29</v>
      </c>
      <c r="K857" s="17" t="str">
        <f>IFERROR(__xludf.DUMMYFUNCTION("REGEXREPLACE(J857, ""^[\d\s]+"", """")"),"значение показателя за год")</f>
        <v>значение показателя за год</v>
      </c>
      <c r="L857" s="16">
        <f t="shared" si="18"/>
        <v>2</v>
      </c>
      <c r="M857" s="13" t="s">
        <v>32</v>
      </c>
      <c r="N857" s="13" t="str">
        <f>IFERROR(__xludf.DUMMYFUNCTION("REGEXEXTRACT(M857, "" (.+)$"")"),"сельское население")</f>
        <v>сельское население</v>
      </c>
      <c r="O857" s="18">
        <v>119.0</v>
      </c>
      <c r="P857" s="18">
        <v>96.0</v>
      </c>
      <c r="Q857" s="18">
        <v>91.0</v>
      </c>
      <c r="R857" s="18">
        <v>108.0</v>
      </c>
      <c r="S857" s="18">
        <v>88.0</v>
      </c>
      <c r="T857" s="18">
        <v>88.0</v>
      </c>
      <c r="U857" s="18">
        <v>71.0</v>
      </c>
      <c r="V857" s="18">
        <v>67.0</v>
      </c>
      <c r="W857" s="18">
        <v>76.0</v>
      </c>
      <c r="X857" s="18">
        <v>65.0</v>
      </c>
      <c r="Y857" s="18">
        <v>42.0</v>
      </c>
      <c r="Z857" s="19" t="str">
        <f t="shared" si="6"/>
        <v/>
      </c>
      <c r="AA857" s="19" t="str">
        <f t="shared" si="19"/>
        <v/>
      </c>
      <c r="AB857" s="19">
        <f t="shared" si="8"/>
        <v>911</v>
      </c>
      <c r="AC857" s="19">
        <f t="shared" si="20"/>
        <v>82.81818182</v>
      </c>
      <c r="AD857" s="19">
        <f t="shared" si="21"/>
        <v>115</v>
      </c>
      <c r="AE857" s="19" t="str">
        <f t="shared" si="22"/>
        <v>Нет моды</v>
      </c>
      <c r="AF857" s="19">
        <f t="shared" si="23"/>
        <v>42</v>
      </c>
      <c r="AG857" s="19">
        <f t="shared" si="24"/>
        <v>119</v>
      </c>
      <c r="AH857" s="20" t="str">
        <f t="shared" si="14"/>
        <v>Город: 67%; Село: 33%</v>
      </c>
      <c r="AI857" s="21"/>
      <c r="AJ857" s="21"/>
      <c r="AK857" s="21"/>
      <c r="AL857" s="22">
        <f t="shared" si="25"/>
        <v>1</v>
      </c>
    </row>
    <row r="858" ht="12.75" customHeight="1">
      <c r="A858" s="13" t="s">
        <v>65</v>
      </c>
      <c r="B858" s="13" t="str">
        <f>IFERROR(__xludf.DUMMYFUNCTION("REGEXREPLACE(A858, ""\d"", """")"),"         Тверская область")</f>
        <v>         Тверская область</v>
      </c>
      <c r="C858" s="14" t="str">
        <f t="shared" si="15"/>
        <v>Тверская область</v>
      </c>
      <c r="D858" s="3">
        <f t="shared" si="16"/>
        <v>2</v>
      </c>
      <c r="E858" s="15" t="s">
        <v>46</v>
      </c>
      <c r="F858" s="13" t="str">
        <f>IFERROR(__xludf.DUMMYFUNCTION("REGEXEXTRACT(E858, ""[А-Яа-я].*"")"),"Случ.отравл.алкоголем")</f>
        <v>Случ.отравл.алкоголем</v>
      </c>
      <c r="G858" s="16">
        <f t="shared" si="17"/>
        <v>2</v>
      </c>
      <c r="H858" s="13" t="s">
        <v>28</v>
      </c>
      <c r="I858" s="13" t="str">
        <f>IFERROR(__xludf.DUMMYFUNCTION("REGEXREPLACE(H858, "".*\s"", """")"),"человек")</f>
        <v>человек</v>
      </c>
      <c r="J858" s="13" t="s">
        <v>29</v>
      </c>
      <c r="K858" s="17" t="str">
        <f>IFERROR(__xludf.DUMMYFUNCTION("REGEXREPLACE(J858, ""^[\d\s]+"", """")"),"значение показателя за год")</f>
        <v>значение показателя за год</v>
      </c>
      <c r="L858" s="16">
        <f t="shared" si="18"/>
        <v>2</v>
      </c>
      <c r="M858" s="13" t="s">
        <v>30</v>
      </c>
      <c r="N858" s="13" t="str">
        <f>IFERROR(__xludf.DUMMYFUNCTION("REGEXEXTRACT(M858, "" (.+)$"")"),"все население")</f>
        <v>все население</v>
      </c>
      <c r="O858" s="18">
        <v>223.0</v>
      </c>
      <c r="P858" s="18">
        <v>256.0</v>
      </c>
      <c r="Q858" s="18">
        <v>241.0</v>
      </c>
      <c r="R858" s="18">
        <v>165.0</v>
      </c>
      <c r="S858" s="18">
        <v>149.0</v>
      </c>
      <c r="T858" s="18">
        <v>165.0</v>
      </c>
      <c r="U858" s="18">
        <v>146.0</v>
      </c>
      <c r="V858" s="18">
        <v>113.0</v>
      </c>
      <c r="W858" s="18">
        <v>127.0</v>
      </c>
      <c r="X858" s="18">
        <v>98.0</v>
      </c>
      <c r="Y858" s="18">
        <v>166.0</v>
      </c>
      <c r="Z858" s="19">
        <f t="shared" si="6"/>
        <v>1849</v>
      </c>
      <c r="AA858" s="19" t="str">
        <f t="shared" si="19"/>
        <v/>
      </c>
      <c r="AB858" s="19" t="str">
        <f t="shared" si="8"/>
        <v/>
      </c>
      <c r="AC858" s="19">
        <f t="shared" si="20"/>
        <v>168.0909091</v>
      </c>
      <c r="AD858" s="19">
        <f t="shared" si="21"/>
        <v>110.5</v>
      </c>
      <c r="AE858" s="19" t="str">
        <f t="shared" si="22"/>
        <v>Нет моды</v>
      </c>
      <c r="AF858" s="19">
        <f t="shared" si="23"/>
        <v>98</v>
      </c>
      <c r="AG858" s="19">
        <f t="shared" si="24"/>
        <v>256</v>
      </c>
      <c r="AH858" s="20" t="str">
        <f t="shared" si="14"/>
        <v/>
      </c>
      <c r="AI858" s="21"/>
      <c r="AJ858" s="21"/>
      <c r="AK858" s="21"/>
      <c r="AL858" s="22">
        <f t="shared" si="25"/>
        <v>1</v>
      </c>
    </row>
    <row r="859" ht="12.75" customHeight="1">
      <c r="A859" s="13" t="s">
        <v>65</v>
      </c>
      <c r="B859" s="13" t="str">
        <f>IFERROR(__xludf.DUMMYFUNCTION("REGEXREPLACE(A859, ""\d"", """")"),"         Тверская область")</f>
        <v>         Тверская область</v>
      </c>
      <c r="C859" s="14" t="str">
        <f t="shared" si="15"/>
        <v>Тверская область</v>
      </c>
      <c r="D859" s="3">
        <f t="shared" si="16"/>
        <v>2</v>
      </c>
      <c r="E859" s="15" t="s">
        <v>46</v>
      </c>
      <c r="F859" s="13" t="str">
        <f>IFERROR(__xludf.DUMMYFUNCTION("REGEXEXTRACT(E859, ""[А-Яа-я].*"")"),"Случ.отравл.алкоголем")</f>
        <v>Случ.отравл.алкоголем</v>
      </c>
      <c r="G859" s="16">
        <f t="shared" si="17"/>
        <v>2</v>
      </c>
      <c r="H859" s="13" t="s">
        <v>28</v>
      </c>
      <c r="I859" s="13" t="str">
        <f>IFERROR(__xludf.DUMMYFUNCTION("REGEXREPLACE(H859, "".*\s"", """")"),"человек")</f>
        <v>человек</v>
      </c>
      <c r="J859" s="13" t="s">
        <v>29</v>
      </c>
      <c r="K859" s="17" t="str">
        <f>IFERROR(__xludf.DUMMYFUNCTION("REGEXREPLACE(J859, ""^[\d\s]+"", """")"),"значение показателя за год")</f>
        <v>значение показателя за год</v>
      </c>
      <c r="L859" s="16">
        <f t="shared" si="18"/>
        <v>2</v>
      </c>
      <c r="M859" s="13" t="s">
        <v>31</v>
      </c>
      <c r="N859" s="13" t="str">
        <f>IFERROR(__xludf.DUMMYFUNCTION("REGEXEXTRACT(M859, "" (.+)$"")"),"городское население")</f>
        <v>городское население</v>
      </c>
      <c r="O859" s="18">
        <v>148.0</v>
      </c>
      <c r="P859" s="18">
        <v>181.0</v>
      </c>
      <c r="Q859" s="18">
        <v>152.0</v>
      </c>
      <c r="R859" s="18">
        <v>105.0</v>
      </c>
      <c r="S859" s="18">
        <v>101.0</v>
      </c>
      <c r="T859" s="18">
        <v>110.0</v>
      </c>
      <c r="U859" s="18">
        <v>94.0</v>
      </c>
      <c r="V859" s="18">
        <v>69.0</v>
      </c>
      <c r="W859" s="18">
        <v>82.0</v>
      </c>
      <c r="X859" s="18">
        <v>70.0</v>
      </c>
      <c r="Y859" s="18">
        <v>127.0</v>
      </c>
      <c r="Z859" s="19" t="str">
        <f t="shared" si="6"/>
        <v/>
      </c>
      <c r="AA859" s="19">
        <f t="shared" si="19"/>
        <v>1239</v>
      </c>
      <c r="AB859" s="19" t="str">
        <f t="shared" si="8"/>
        <v/>
      </c>
      <c r="AC859" s="19">
        <f t="shared" si="20"/>
        <v>112.6363636</v>
      </c>
      <c r="AD859" s="19">
        <f t="shared" si="21"/>
        <v>136.5</v>
      </c>
      <c r="AE859" s="19" t="str">
        <f t="shared" si="22"/>
        <v>Нет моды</v>
      </c>
      <c r="AF859" s="19">
        <f t="shared" si="23"/>
        <v>69</v>
      </c>
      <c r="AG859" s="19">
        <f t="shared" si="24"/>
        <v>181</v>
      </c>
      <c r="AH859" s="20" t="str">
        <f t="shared" si="14"/>
        <v/>
      </c>
      <c r="AI859" s="21"/>
      <c r="AJ859" s="21"/>
      <c r="AK859" s="21"/>
      <c r="AL859" s="22">
        <f t="shared" si="25"/>
        <v>1</v>
      </c>
    </row>
    <row r="860" ht="12.75" customHeight="1">
      <c r="A860" s="13" t="s">
        <v>65</v>
      </c>
      <c r="B860" s="13" t="str">
        <f>IFERROR(__xludf.DUMMYFUNCTION("REGEXREPLACE(A860, ""\d"", """")"),"         Тверская область")</f>
        <v>         Тверская область</v>
      </c>
      <c r="C860" s="14" t="str">
        <f t="shared" si="15"/>
        <v>Тверская область</v>
      </c>
      <c r="D860" s="3">
        <f t="shared" si="16"/>
        <v>2</v>
      </c>
      <c r="E860" s="15" t="s">
        <v>46</v>
      </c>
      <c r="F860" s="13" t="str">
        <f>IFERROR(__xludf.DUMMYFUNCTION("REGEXEXTRACT(E860, ""[А-Яа-я].*"")"),"Случ.отравл.алкоголем")</f>
        <v>Случ.отравл.алкоголем</v>
      </c>
      <c r="G860" s="16">
        <f t="shared" si="17"/>
        <v>2</v>
      </c>
      <c r="H860" s="13" t="s">
        <v>28</v>
      </c>
      <c r="I860" s="13" t="str">
        <f>IFERROR(__xludf.DUMMYFUNCTION("REGEXREPLACE(H860, "".*\s"", """")"),"человек")</f>
        <v>человек</v>
      </c>
      <c r="J860" s="13" t="s">
        <v>29</v>
      </c>
      <c r="K860" s="17" t="str">
        <f>IFERROR(__xludf.DUMMYFUNCTION("REGEXREPLACE(J860, ""^[\d\s]+"", """")"),"значение показателя за год")</f>
        <v>значение показателя за год</v>
      </c>
      <c r="L860" s="16">
        <f t="shared" si="18"/>
        <v>2</v>
      </c>
      <c r="M860" s="13" t="s">
        <v>32</v>
      </c>
      <c r="N860" s="13" t="str">
        <f>IFERROR(__xludf.DUMMYFUNCTION("REGEXEXTRACT(M860, "" (.+)$"")"),"сельское население")</f>
        <v>сельское население</v>
      </c>
      <c r="O860" s="18">
        <v>75.0</v>
      </c>
      <c r="P860" s="18">
        <v>75.0</v>
      </c>
      <c r="Q860" s="18">
        <v>89.0</v>
      </c>
      <c r="R860" s="18">
        <v>60.0</v>
      </c>
      <c r="S860" s="18">
        <v>48.0</v>
      </c>
      <c r="T860" s="18">
        <v>55.0</v>
      </c>
      <c r="U860" s="18">
        <v>52.0</v>
      </c>
      <c r="V860" s="18">
        <v>44.0</v>
      </c>
      <c r="W860" s="18">
        <v>45.0</v>
      </c>
      <c r="X860" s="18">
        <v>28.0</v>
      </c>
      <c r="Y860" s="18">
        <v>39.0</v>
      </c>
      <c r="Z860" s="19" t="str">
        <f t="shared" si="6"/>
        <v/>
      </c>
      <c r="AA860" s="19" t="str">
        <f t="shared" si="19"/>
        <v/>
      </c>
      <c r="AB860" s="19">
        <f t="shared" si="8"/>
        <v>610</v>
      </c>
      <c r="AC860" s="19">
        <f t="shared" si="20"/>
        <v>55.45454545</v>
      </c>
      <c r="AD860" s="19">
        <f t="shared" si="21"/>
        <v>75</v>
      </c>
      <c r="AE860" s="19" t="str">
        <f t="shared" si="22"/>
        <v>Нет моды</v>
      </c>
      <c r="AF860" s="19">
        <f t="shared" si="23"/>
        <v>28</v>
      </c>
      <c r="AG860" s="19">
        <f t="shared" si="24"/>
        <v>89</v>
      </c>
      <c r="AH860" s="20" t="str">
        <f t="shared" si="14"/>
        <v>Город: 67%; Село: 33%</v>
      </c>
      <c r="AI860" s="21"/>
      <c r="AJ860" s="21"/>
      <c r="AK860" s="21"/>
      <c r="AL860" s="22">
        <f t="shared" si="25"/>
        <v>1</v>
      </c>
    </row>
    <row r="861" ht="12.75" customHeight="1">
      <c r="A861" s="13" t="s">
        <v>65</v>
      </c>
      <c r="B861" s="13" t="str">
        <f>IFERROR(__xludf.DUMMYFUNCTION("REGEXREPLACE(A861, ""\d"", """")"),"         Тверская область")</f>
        <v>         Тверская область</v>
      </c>
      <c r="C861" s="14" t="str">
        <f t="shared" si="15"/>
        <v>Тверская область</v>
      </c>
      <c r="D861" s="3">
        <f t="shared" si="16"/>
        <v>2</v>
      </c>
      <c r="E861" s="15" t="s">
        <v>47</v>
      </c>
      <c r="F861" s="13" t="str">
        <f>IFERROR(__xludf.DUMMYFUNCTION("REGEXEXTRACT(E861, ""[А-Яа-я].*"")"),"транспортные травмы всех видов")</f>
        <v>транспортные травмы всех видов</v>
      </c>
      <c r="G861" s="16">
        <f t="shared" si="17"/>
        <v>2</v>
      </c>
      <c r="H861" s="13" t="s">
        <v>28</v>
      </c>
      <c r="I861" s="13" t="str">
        <f>IFERROR(__xludf.DUMMYFUNCTION("REGEXREPLACE(H861, "".*\s"", """")"),"человек")</f>
        <v>человек</v>
      </c>
      <c r="J861" s="13" t="s">
        <v>29</v>
      </c>
      <c r="K861" s="17" t="str">
        <f>IFERROR(__xludf.DUMMYFUNCTION("REGEXREPLACE(J861, ""^[\d\s]+"", """")"),"значение показателя за год")</f>
        <v>значение показателя за год</v>
      </c>
      <c r="L861" s="16">
        <f t="shared" si="18"/>
        <v>2</v>
      </c>
      <c r="M861" s="13" t="s">
        <v>30</v>
      </c>
      <c r="N861" s="13" t="str">
        <f>IFERROR(__xludf.DUMMYFUNCTION("REGEXEXTRACT(M861, "" (.+)$"")"),"все население")</f>
        <v>все население</v>
      </c>
      <c r="O861" s="18">
        <v>347.0</v>
      </c>
      <c r="P861" s="18">
        <v>349.0</v>
      </c>
      <c r="Q861" s="18">
        <v>292.0</v>
      </c>
      <c r="R861" s="18">
        <v>281.0</v>
      </c>
      <c r="S861" s="23" t="s">
        <v>37</v>
      </c>
      <c r="T861" s="23" t="s">
        <v>37</v>
      </c>
      <c r="U861" s="23" t="s">
        <v>37</v>
      </c>
      <c r="V861" s="23" t="s">
        <v>37</v>
      </c>
      <c r="W861" s="23" t="s">
        <v>37</v>
      </c>
      <c r="X861" s="23" t="s">
        <v>37</v>
      </c>
      <c r="Y861" s="23" t="s">
        <v>37</v>
      </c>
      <c r="Z861" s="19">
        <f t="shared" si="6"/>
        <v>1269</v>
      </c>
      <c r="AA861" s="19" t="str">
        <f t="shared" si="19"/>
        <v/>
      </c>
      <c r="AB861" s="19" t="str">
        <f t="shared" si="8"/>
        <v/>
      </c>
      <c r="AC861" s="19">
        <f t="shared" si="20"/>
        <v>317.25</v>
      </c>
      <c r="AD861" s="19">
        <f t="shared" si="21"/>
        <v>60</v>
      </c>
      <c r="AE861" s="19" t="str">
        <f t="shared" si="22"/>
        <v>Нет моды</v>
      </c>
      <c r="AF861" s="19">
        <f t="shared" si="23"/>
        <v>281</v>
      </c>
      <c r="AG861" s="19">
        <f t="shared" si="24"/>
        <v>349</v>
      </c>
      <c r="AH861" s="20" t="str">
        <f t="shared" si="14"/>
        <v/>
      </c>
      <c r="AI861" s="24"/>
      <c r="AJ861" s="24"/>
      <c r="AK861" s="24"/>
      <c r="AL861" s="22">
        <f t="shared" si="25"/>
        <v>1</v>
      </c>
    </row>
    <row r="862" ht="12.75" customHeight="1">
      <c r="A862" s="13" t="s">
        <v>65</v>
      </c>
      <c r="B862" s="13" t="str">
        <f>IFERROR(__xludf.DUMMYFUNCTION("REGEXREPLACE(A862, ""\d"", """")"),"         Тверская область")</f>
        <v>         Тверская область</v>
      </c>
      <c r="C862" s="14" t="str">
        <f t="shared" si="15"/>
        <v>Тверская область</v>
      </c>
      <c r="D862" s="3">
        <f t="shared" si="16"/>
        <v>2</v>
      </c>
      <c r="E862" s="15" t="s">
        <v>47</v>
      </c>
      <c r="F862" s="13" t="str">
        <f>IFERROR(__xludf.DUMMYFUNCTION("REGEXEXTRACT(E862, ""[А-Яа-я].*"")"),"транспортные травмы всех видов")</f>
        <v>транспортные травмы всех видов</v>
      </c>
      <c r="G862" s="16">
        <f t="shared" si="17"/>
        <v>2</v>
      </c>
      <c r="H862" s="13" t="s">
        <v>28</v>
      </c>
      <c r="I862" s="13" t="str">
        <f>IFERROR(__xludf.DUMMYFUNCTION("REGEXREPLACE(H862, "".*\s"", """")"),"человек")</f>
        <v>человек</v>
      </c>
      <c r="J862" s="13" t="s">
        <v>29</v>
      </c>
      <c r="K862" s="17" t="str">
        <f>IFERROR(__xludf.DUMMYFUNCTION("REGEXREPLACE(J862, ""^[\d\s]+"", """")"),"значение показателя за год")</f>
        <v>значение показателя за год</v>
      </c>
      <c r="L862" s="16">
        <f t="shared" si="18"/>
        <v>2</v>
      </c>
      <c r="M862" s="13" t="s">
        <v>31</v>
      </c>
      <c r="N862" s="13" t="str">
        <f>IFERROR(__xludf.DUMMYFUNCTION("REGEXEXTRACT(M862, "" (.+)$"")"),"городское население")</f>
        <v>городское население</v>
      </c>
      <c r="O862" s="18">
        <v>255.0</v>
      </c>
      <c r="P862" s="18">
        <v>251.0</v>
      </c>
      <c r="Q862" s="18">
        <v>211.0</v>
      </c>
      <c r="R862" s="18">
        <v>186.0</v>
      </c>
      <c r="S862" s="23" t="s">
        <v>37</v>
      </c>
      <c r="T862" s="23" t="s">
        <v>37</v>
      </c>
      <c r="U862" s="23" t="s">
        <v>37</v>
      </c>
      <c r="V862" s="23" t="s">
        <v>37</v>
      </c>
      <c r="W862" s="23" t="s">
        <v>37</v>
      </c>
      <c r="X862" s="23" t="s">
        <v>37</v>
      </c>
      <c r="Y862" s="23" t="s">
        <v>37</v>
      </c>
      <c r="Z862" s="19" t="str">
        <f t="shared" si="6"/>
        <v/>
      </c>
      <c r="AA862" s="19">
        <f t="shared" si="19"/>
        <v>903</v>
      </c>
      <c r="AB862" s="19" t="str">
        <f t="shared" si="8"/>
        <v/>
      </c>
      <c r="AC862" s="19">
        <f t="shared" si="20"/>
        <v>225.75</v>
      </c>
      <c r="AD862" s="19">
        <f t="shared" si="21"/>
        <v>268</v>
      </c>
      <c r="AE862" s="19" t="str">
        <f t="shared" si="22"/>
        <v>Нет моды</v>
      </c>
      <c r="AF862" s="19">
        <f t="shared" si="23"/>
        <v>186</v>
      </c>
      <c r="AG862" s="19">
        <f t="shared" si="24"/>
        <v>255</v>
      </c>
      <c r="AH862" s="20" t="str">
        <f t="shared" si="14"/>
        <v/>
      </c>
      <c r="AI862" s="24"/>
      <c r="AJ862" s="24"/>
      <c r="AK862" s="24"/>
      <c r="AL862" s="22">
        <f t="shared" si="25"/>
        <v>1</v>
      </c>
    </row>
    <row r="863" ht="12.75" customHeight="1">
      <c r="A863" s="13" t="s">
        <v>65</v>
      </c>
      <c r="B863" s="13" t="str">
        <f>IFERROR(__xludf.DUMMYFUNCTION("REGEXREPLACE(A863, ""\d"", """")"),"         Тверская область")</f>
        <v>         Тверская область</v>
      </c>
      <c r="C863" s="14" t="str">
        <f t="shared" si="15"/>
        <v>Тверская область</v>
      </c>
      <c r="D863" s="3">
        <f t="shared" si="16"/>
        <v>2</v>
      </c>
      <c r="E863" s="15" t="s">
        <v>47</v>
      </c>
      <c r="F863" s="13" t="str">
        <f>IFERROR(__xludf.DUMMYFUNCTION("REGEXEXTRACT(E863, ""[А-Яа-я].*"")"),"транспортные травмы всех видов")</f>
        <v>транспортные травмы всех видов</v>
      </c>
      <c r="G863" s="16">
        <f t="shared" si="17"/>
        <v>2</v>
      </c>
      <c r="H863" s="13" t="s">
        <v>28</v>
      </c>
      <c r="I863" s="13" t="str">
        <f>IFERROR(__xludf.DUMMYFUNCTION("REGEXREPLACE(H863, "".*\s"", """")"),"человек")</f>
        <v>человек</v>
      </c>
      <c r="J863" s="13" t="s">
        <v>29</v>
      </c>
      <c r="K863" s="17" t="str">
        <f>IFERROR(__xludf.DUMMYFUNCTION("REGEXREPLACE(J863, ""^[\d\s]+"", """")"),"значение показателя за год")</f>
        <v>значение показателя за год</v>
      </c>
      <c r="L863" s="16">
        <f t="shared" si="18"/>
        <v>2</v>
      </c>
      <c r="M863" s="13" t="s">
        <v>32</v>
      </c>
      <c r="N863" s="13" t="str">
        <f>IFERROR(__xludf.DUMMYFUNCTION("REGEXEXTRACT(M863, "" (.+)$"")"),"сельское население")</f>
        <v>сельское население</v>
      </c>
      <c r="O863" s="18">
        <v>92.0</v>
      </c>
      <c r="P863" s="18">
        <v>98.0</v>
      </c>
      <c r="Q863" s="18">
        <v>81.0</v>
      </c>
      <c r="R863" s="18">
        <v>95.0</v>
      </c>
      <c r="S863" s="23" t="s">
        <v>37</v>
      </c>
      <c r="T863" s="23" t="s">
        <v>37</v>
      </c>
      <c r="U863" s="23" t="s">
        <v>37</v>
      </c>
      <c r="V863" s="23" t="s">
        <v>37</v>
      </c>
      <c r="W863" s="23" t="s">
        <v>37</v>
      </c>
      <c r="X863" s="23" t="s">
        <v>37</v>
      </c>
      <c r="Y863" s="23" t="s">
        <v>37</v>
      </c>
      <c r="Z863" s="19" t="str">
        <f t="shared" si="6"/>
        <v/>
      </c>
      <c r="AA863" s="19" t="str">
        <f t="shared" si="19"/>
        <v/>
      </c>
      <c r="AB863" s="19">
        <f t="shared" si="8"/>
        <v>366</v>
      </c>
      <c r="AC863" s="19">
        <f t="shared" si="20"/>
        <v>91.5</v>
      </c>
      <c r="AD863" s="19">
        <f t="shared" si="21"/>
        <v>142</v>
      </c>
      <c r="AE863" s="19" t="str">
        <f t="shared" si="22"/>
        <v>Нет моды</v>
      </c>
      <c r="AF863" s="19">
        <f t="shared" si="23"/>
        <v>81</v>
      </c>
      <c r="AG863" s="19">
        <f t="shared" si="24"/>
        <v>98</v>
      </c>
      <c r="AH863" s="20" t="str">
        <f t="shared" si="14"/>
        <v>Город: 71%; Село: 29%</v>
      </c>
      <c r="AI863" s="24"/>
      <c r="AJ863" s="24"/>
      <c r="AK863" s="24"/>
      <c r="AL863" s="22">
        <f t="shared" si="25"/>
        <v>1</v>
      </c>
    </row>
    <row r="864" ht="12.75" customHeight="1">
      <c r="A864" s="13" t="s">
        <v>65</v>
      </c>
      <c r="B864" s="13" t="str">
        <f>IFERROR(__xludf.DUMMYFUNCTION("REGEXREPLACE(A864, ""\d"", """")"),"         Тверская область")</f>
        <v>         Тверская область</v>
      </c>
      <c r="C864" s="14" t="str">
        <f t="shared" si="15"/>
        <v>Тверская область</v>
      </c>
      <c r="D864" s="3">
        <f t="shared" si="16"/>
        <v>2</v>
      </c>
      <c r="E864" s="15" t="s">
        <v>48</v>
      </c>
      <c r="F864" s="13" t="str">
        <f>IFERROR(__xludf.DUMMYFUNCTION("REGEXEXTRACT(E864, ""[А-Яа-я].*"")"),"Убийство")</f>
        <v>Убийство</v>
      </c>
      <c r="G864" s="16">
        <f t="shared" si="17"/>
        <v>2</v>
      </c>
      <c r="H864" s="13" t="s">
        <v>28</v>
      </c>
      <c r="I864" s="13" t="str">
        <f>IFERROR(__xludf.DUMMYFUNCTION("REGEXREPLACE(H864, "".*\s"", """")"),"человек")</f>
        <v>человек</v>
      </c>
      <c r="J864" s="13" t="s">
        <v>29</v>
      </c>
      <c r="K864" s="17" t="str">
        <f>IFERROR(__xludf.DUMMYFUNCTION("REGEXREPLACE(J864, ""^[\d\s]+"", """")"),"значение показателя за год")</f>
        <v>значение показателя за год</v>
      </c>
      <c r="L864" s="16">
        <f t="shared" si="18"/>
        <v>2</v>
      </c>
      <c r="M864" s="13" t="s">
        <v>30</v>
      </c>
      <c r="N864" s="13" t="str">
        <f>IFERROR(__xludf.DUMMYFUNCTION("REGEXEXTRACT(M864, "" (.+)$"")"),"все население")</f>
        <v>все население</v>
      </c>
      <c r="O864" s="18">
        <v>150.0</v>
      </c>
      <c r="P864" s="18">
        <v>158.0</v>
      </c>
      <c r="Q864" s="18">
        <v>127.0</v>
      </c>
      <c r="R864" s="18">
        <v>101.0</v>
      </c>
      <c r="S864" s="18">
        <v>108.0</v>
      </c>
      <c r="T864" s="18">
        <v>96.0</v>
      </c>
      <c r="U864" s="18">
        <v>75.0</v>
      </c>
      <c r="V864" s="18">
        <v>85.0</v>
      </c>
      <c r="W864" s="18">
        <v>79.0</v>
      </c>
      <c r="X864" s="18">
        <v>74.0</v>
      </c>
      <c r="Y864" s="18">
        <v>63.0</v>
      </c>
      <c r="Z864" s="19">
        <f t="shared" si="6"/>
        <v>1116</v>
      </c>
      <c r="AA864" s="19" t="str">
        <f t="shared" si="19"/>
        <v/>
      </c>
      <c r="AB864" s="19" t="str">
        <f t="shared" si="8"/>
        <v/>
      </c>
      <c r="AC864" s="19">
        <f t="shared" si="20"/>
        <v>101.4545455</v>
      </c>
      <c r="AD864" s="19">
        <f t="shared" si="21"/>
        <v>95</v>
      </c>
      <c r="AE864" s="19" t="str">
        <f t="shared" si="22"/>
        <v>Нет моды</v>
      </c>
      <c r="AF864" s="19">
        <f t="shared" si="23"/>
        <v>63</v>
      </c>
      <c r="AG864" s="19">
        <f t="shared" si="24"/>
        <v>158</v>
      </c>
      <c r="AH864" s="20" t="str">
        <f t="shared" si="14"/>
        <v/>
      </c>
      <c r="AI864" s="21"/>
      <c r="AJ864" s="21"/>
      <c r="AK864" s="21"/>
      <c r="AL864" s="22">
        <f t="shared" si="25"/>
        <v>1</v>
      </c>
    </row>
    <row r="865" ht="12.75" customHeight="1">
      <c r="A865" s="13" t="s">
        <v>65</v>
      </c>
      <c r="B865" s="13" t="str">
        <f>IFERROR(__xludf.DUMMYFUNCTION("REGEXREPLACE(A865, ""\d"", """")"),"         Тверская область")</f>
        <v>         Тверская область</v>
      </c>
      <c r="C865" s="14" t="str">
        <f t="shared" si="15"/>
        <v>Тверская область</v>
      </c>
      <c r="D865" s="3">
        <f t="shared" si="16"/>
        <v>2</v>
      </c>
      <c r="E865" s="15" t="s">
        <v>48</v>
      </c>
      <c r="F865" s="13" t="str">
        <f>IFERROR(__xludf.DUMMYFUNCTION("REGEXEXTRACT(E865, ""[А-Яа-я].*"")"),"Убийство")</f>
        <v>Убийство</v>
      </c>
      <c r="G865" s="16">
        <f t="shared" si="17"/>
        <v>2</v>
      </c>
      <c r="H865" s="13" t="s">
        <v>28</v>
      </c>
      <c r="I865" s="13" t="str">
        <f>IFERROR(__xludf.DUMMYFUNCTION("REGEXREPLACE(H865, "".*\s"", """")"),"человек")</f>
        <v>человек</v>
      </c>
      <c r="J865" s="13" t="s">
        <v>29</v>
      </c>
      <c r="K865" s="17" t="str">
        <f>IFERROR(__xludf.DUMMYFUNCTION("REGEXREPLACE(J865, ""^[\d\s]+"", """")"),"значение показателя за год")</f>
        <v>значение показателя за год</v>
      </c>
      <c r="L865" s="16">
        <f t="shared" si="18"/>
        <v>2</v>
      </c>
      <c r="M865" s="13" t="s">
        <v>31</v>
      </c>
      <c r="N865" s="13" t="str">
        <f>IFERROR(__xludf.DUMMYFUNCTION("REGEXEXTRACT(M865, "" (.+)$"")"),"городское население")</f>
        <v>городское население</v>
      </c>
      <c r="O865" s="18">
        <v>109.0</v>
      </c>
      <c r="P865" s="18">
        <v>103.0</v>
      </c>
      <c r="Q865" s="18">
        <v>88.0</v>
      </c>
      <c r="R865" s="18">
        <v>80.0</v>
      </c>
      <c r="S865" s="18">
        <v>76.0</v>
      </c>
      <c r="T865" s="18">
        <v>58.0</v>
      </c>
      <c r="U865" s="18">
        <v>56.0</v>
      </c>
      <c r="V865" s="18">
        <v>60.0</v>
      </c>
      <c r="W865" s="18">
        <v>51.0</v>
      </c>
      <c r="X865" s="18">
        <v>53.0</v>
      </c>
      <c r="Y865" s="18">
        <v>43.0</v>
      </c>
      <c r="Z865" s="19" t="str">
        <f t="shared" si="6"/>
        <v/>
      </c>
      <c r="AA865" s="19">
        <f t="shared" si="19"/>
        <v>777</v>
      </c>
      <c r="AB865" s="19" t="str">
        <f t="shared" si="8"/>
        <v/>
      </c>
      <c r="AC865" s="19">
        <f t="shared" si="20"/>
        <v>70.63636364</v>
      </c>
      <c r="AD865" s="19">
        <f t="shared" si="21"/>
        <v>79.5</v>
      </c>
      <c r="AE865" s="19" t="str">
        <f t="shared" si="22"/>
        <v>Нет моды</v>
      </c>
      <c r="AF865" s="19">
        <f t="shared" si="23"/>
        <v>43</v>
      </c>
      <c r="AG865" s="19">
        <f t="shared" si="24"/>
        <v>109</v>
      </c>
      <c r="AH865" s="20" t="str">
        <f t="shared" si="14"/>
        <v/>
      </c>
      <c r="AI865" s="21"/>
      <c r="AJ865" s="21"/>
      <c r="AK865" s="21"/>
      <c r="AL865" s="22">
        <f t="shared" si="25"/>
        <v>1</v>
      </c>
    </row>
    <row r="866" ht="12.75" customHeight="1">
      <c r="A866" s="13" t="s">
        <v>65</v>
      </c>
      <c r="B866" s="13" t="str">
        <f>IFERROR(__xludf.DUMMYFUNCTION("REGEXREPLACE(A866, ""\d"", """")"),"         Тверская область")</f>
        <v>         Тверская область</v>
      </c>
      <c r="C866" s="14" t="str">
        <f t="shared" si="15"/>
        <v>Тверская область</v>
      </c>
      <c r="D866" s="3">
        <f t="shared" si="16"/>
        <v>2</v>
      </c>
      <c r="E866" s="15" t="s">
        <v>48</v>
      </c>
      <c r="F866" s="13" t="str">
        <f>IFERROR(__xludf.DUMMYFUNCTION("REGEXEXTRACT(E866, ""[А-Яа-я].*"")"),"Убийство")</f>
        <v>Убийство</v>
      </c>
      <c r="G866" s="16">
        <f t="shared" si="17"/>
        <v>2</v>
      </c>
      <c r="H866" s="13" t="s">
        <v>28</v>
      </c>
      <c r="I866" s="13" t="str">
        <f>IFERROR(__xludf.DUMMYFUNCTION("REGEXREPLACE(H866, "".*\s"", """")"),"человек")</f>
        <v>человек</v>
      </c>
      <c r="J866" s="13" t="s">
        <v>29</v>
      </c>
      <c r="K866" s="17" t="str">
        <f>IFERROR(__xludf.DUMMYFUNCTION("REGEXREPLACE(J866, ""^[\d\s]+"", """")"),"значение показателя за год")</f>
        <v>значение показателя за год</v>
      </c>
      <c r="L866" s="16">
        <f t="shared" si="18"/>
        <v>2</v>
      </c>
      <c r="M866" s="13" t="s">
        <v>32</v>
      </c>
      <c r="N866" s="13" t="str">
        <f>IFERROR(__xludf.DUMMYFUNCTION("REGEXEXTRACT(M866, "" (.+)$"")"),"сельское население")</f>
        <v>сельское население</v>
      </c>
      <c r="O866" s="18">
        <v>41.0</v>
      </c>
      <c r="P866" s="18">
        <v>55.0</v>
      </c>
      <c r="Q866" s="18">
        <v>39.0</v>
      </c>
      <c r="R866" s="18">
        <v>21.0</v>
      </c>
      <c r="S866" s="18">
        <v>32.0</v>
      </c>
      <c r="T866" s="18">
        <v>38.0</v>
      </c>
      <c r="U866" s="18">
        <v>19.0</v>
      </c>
      <c r="V866" s="18">
        <v>25.0</v>
      </c>
      <c r="W866" s="18">
        <v>28.0</v>
      </c>
      <c r="X866" s="18">
        <v>21.0</v>
      </c>
      <c r="Y866" s="18">
        <v>20.0</v>
      </c>
      <c r="Z866" s="19" t="str">
        <f t="shared" si="6"/>
        <v/>
      </c>
      <c r="AA866" s="19" t="str">
        <f t="shared" si="19"/>
        <v/>
      </c>
      <c r="AB866" s="19">
        <f t="shared" si="8"/>
        <v>339</v>
      </c>
      <c r="AC866" s="19">
        <f t="shared" si="20"/>
        <v>30.81818182</v>
      </c>
      <c r="AD866" s="19">
        <f t="shared" si="21"/>
        <v>47</v>
      </c>
      <c r="AE866" s="19" t="str">
        <f t="shared" si="22"/>
        <v>Нет моды</v>
      </c>
      <c r="AF866" s="19">
        <f t="shared" si="23"/>
        <v>19</v>
      </c>
      <c r="AG866" s="19">
        <f t="shared" si="24"/>
        <v>55</v>
      </c>
      <c r="AH866" s="20" t="str">
        <f t="shared" si="14"/>
        <v>Город: 70%; Село: 30%</v>
      </c>
      <c r="AI866" s="21"/>
      <c r="AJ866" s="21"/>
      <c r="AK866" s="21"/>
      <c r="AL866" s="22">
        <f t="shared" si="25"/>
        <v>1</v>
      </c>
    </row>
    <row r="867" ht="12.75" customHeight="1">
      <c r="A867" s="13" t="s">
        <v>65</v>
      </c>
      <c r="B867" s="13" t="str">
        <f>IFERROR(__xludf.DUMMYFUNCTION("REGEXREPLACE(A867, ""\d"", """")"),"         Тверская область")</f>
        <v>         Тверская область</v>
      </c>
      <c r="C867" s="14" t="str">
        <f t="shared" si="15"/>
        <v>Тверская область</v>
      </c>
      <c r="D867" s="3">
        <f t="shared" si="16"/>
        <v>2</v>
      </c>
      <c r="E867" s="15" t="s">
        <v>49</v>
      </c>
      <c r="F867" s="13" t="str">
        <f>IFERROR(__xludf.DUMMYFUNCTION("REGEXEXTRACT(E867, ""[А-Яа-я].*"")"),"Цереброваскулярные болезни")</f>
        <v>Цереброваскулярные болезни</v>
      </c>
      <c r="G867" s="16">
        <f t="shared" si="17"/>
        <v>2</v>
      </c>
      <c r="H867" s="13" t="s">
        <v>28</v>
      </c>
      <c r="I867" s="13" t="str">
        <f>IFERROR(__xludf.DUMMYFUNCTION("REGEXREPLACE(H867, "".*\s"", """")"),"человек")</f>
        <v>человек</v>
      </c>
      <c r="J867" s="13" t="s">
        <v>29</v>
      </c>
      <c r="K867" s="17" t="str">
        <f>IFERROR(__xludf.DUMMYFUNCTION("REGEXREPLACE(J867, ""^[\d\s]+"", """")"),"значение показателя за год")</f>
        <v>значение показателя за год</v>
      </c>
      <c r="L867" s="16">
        <f t="shared" si="18"/>
        <v>2</v>
      </c>
      <c r="M867" s="13" t="s">
        <v>30</v>
      </c>
      <c r="N867" s="13" t="str">
        <f>IFERROR(__xludf.DUMMYFUNCTION("REGEXEXTRACT(M867, "" (.+)$"")"),"все население")</f>
        <v>все население</v>
      </c>
      <c r="O867" s="18">
        <v>5461.0</v>
      </c>
      <c r="P867" s="18">
        <v>5232.0</v>
      </c>
      <c r="Q867" s="18">
        <v>4990.0</v>
      </c>
      <c r="R867" s="18">
        <v>5395.0</v>
      </c>
      <c r="S867" s="18">
        <v>4861.0</v>
      </c>
      <c r="T867" s="18">
        <v>3597.0</v>
      </c>
      <c r="U867" s="18">
        <v>3548.0</v>
      </c>
      <c r="V867" s="18">
        <v>3629.0</v>
      </c>
      <c r="W867" s="18">
        <v>3726.0</v>
      </c>
      <c r="X867" s="18">
        <v>3434.0</v>
      </c>
      <c r="Y867" s="18">
        <v>3405.0</v>
      </c>
      <c r="Z867" s="19">
        <f t="shared" si="6"/>
        <v>47278</v>
      </c>
      <c r="AA867" s="19" t="str">
        <f t="shared" si="19"/>
        <v/>
      </c>
      <c r="AB867" s="19" t="str">
        <f t="shared" si="8"/>
        <v/>
      </c>
      <c r="AC867" s="19">
        <f t="shared" si="20"/>
        <v>4298</v>
      </c>
      <c r="AD867" s="19">
        <f t="shared" si="21"/>
        <v>1730</v>
      </c>
      <c r="AE867" s="19" t="str">
        <f t="shared" si="22"/>
        <v>Нет моды</v>
      </c>
      <c r="AF867" s="19">
        <f t="shared" si="23"/>
        <v>3405</v>
      </c>
      <c r="AG867" s="19">
        <f t="shared" si="24"/>
        <v>5461</v>
      </c>
      <c r="AH867" s="20" t="str">
        <f t="shared" si="14"/>
        <v/>
      </c>
      <c r="AI867" s="21"/>
      <c r="AJ867" s="21"/>
      <c r="AK867" s="21"/>
      <c r="AL867" s="22">
        <f t="shared" si="25"/>
        <v>1</v>
      </c>
    </row>
    <row r="868" ht="12.75" customHeight="1">
      <c r="A868" s="13" t="s">
        <v>65</v>
      </c>
      <c r="B868" s="13" t="str">
        <f>IFERROR(__xludf.DUMMYFUNCTION("REGEXREPLACE(A868, ""\d"", """")"),"         Тверская область")</f>
        <v>         Тверская область</v>
      </c>
      <c r="C868" s="14" t="str">
        <f t="shared" si="15"/>
        <v>Тверская область</v>
      </c>
      <c r="D868" s="3">
        <f t="shared" si="16"/>
        <v>2</v>
      </c>
      <c r="E868" s="15" t="s">
        <v>49</v>
      </c>
      <c r="F868" s="13" t="str">
        <f>IFERROR(__xludf.DUMMYFUNCTION("REGEXEXTRACT(E868, ""[А-Яа-я].*"")"),"Цереброваскулярные болезни")</f>
        <v>Цереброваскулярные болезни</v>
      </c>
      <c r="G868" s="16">
        <f t="shared" si="17"/>
        <v>2</v>
      </c>
      <c r="H868" s="13" t="s">
        <v>28</v>
      </c>
      <c r="I868" s="13" t="str">
        <f>IFERROR(__xludf.DUMMYFUNCTION("REGEXREPLACE(H868, "".*\s"", """")"),"человек")</f>
        <v>человек</v>
      </c>
      <c r="J868" s="13" t="s">
        <v>29</v>
      </c>
      <c r="K868" s="17" t="str">
        <f>IFERROR(__xludf.DUMMYFUNCTION("REGEXREPLACE(J868, ""^[\d\s]+"", """")"),"значение показателя за год")</f>
        <v>значение показателя за год</v>
      </c>
      <c r="L868" s="16">
        <f t="shared" si="18"/>
        <v>2</v>
      </c>
      <c r="M868" s="13" t="s">
        <v>31</v>
      </c>
      <c r="N868" s="13" t="str">
        <f>IFERROR(__xludf.DUMMYFUNCTION("REGEXEXTRACT(M868, "" (.+)$"")"),"городское население")</f>
        <v>городское население</v>
      </c>
      <c r="O868" s="18">
        <v>4001.0</v>
      </c>
      <c r="P868" s="18">
        <v>3733.0</v>
      </c>
      <c r="Q868" s="18">
        <v>3553.0</v>
      </c>
      <c r="R868" s="18">
        <v>3860.0</v>
      </c>
      <c r="S868" s="18">
        <v>3415.0</v>
      </c>
      <c r="T868" s="18">
        <v>2580.0</v>
      </c>
      <c r="U868" s="18">
        <v>2548.0</v>
      </c>
      <c r="V868" s="18">
        <v>2629.0</v>
      </c>
      <c r="W868" s="18">
        <v>2804.0</v>
      </c>
      <c r="X868" s="18">
        <v>2606.0</v>
      </c>
      <c r="Y868" s="18">
        <v>2554.0</v>
      </c>
      <c r="Z868" s="19" t="str">
        <f t="shared" si="6"/>
        <v/>
      </c>
      <c r="AA868" s="19">
        <f t="shared" si="19"/>
        <v>34283</v>
      </c>
      <c r="AB868" s="19" t="str">
        <f t="shared" si="8"/>
        <v/>
      </c>
      <c r="AC868" s="19">
        <f t="shared" si="20"/>
        <v>3116.636364</v>
      </c>
      <c r="AD868" s="19">
        <f t="shared" si="21"/>
        <v>3575</v>
      </c>
      <c r="AE868" s="19" t="str">
        <f t="shared" si="22"/>
        <v>Нет моды</v>
      </c>
      <c r="AF868" s="19">
        <f t="shared" si="23"/>
        <v>2548</v>
      </c>
      <c r="AG868" s="19">
        <f t="shared" si="24"/>
        <v>4001</v>
      </c>
      <c r="AH868" s="20" t="str">
        <f t="shared" si="14"/>
        <v/>
      </c>
      <c r="AI868" s="21"/>
      <c r="AJ868" s="21"/>
      <c r="AK868" s="21"/>
      <c r="AL868" s="22">
        <f t="shared" si="25"/>
        <v>1</v>
      </c>
    </row>
    <row r="869" ht="12.75" customHeight="1">
      <c r="A869" s="13" t="s">
        <v>65</v>
      </c>
      <c r="B869" s="13" t="str">
        <f>IFERROR(__xludf.DUMMYFUNCTION("REGEXREPLACE(A869, ""\d"", """")"),"         Тверская область")</f>
        <v>         Тверская область</v>
      </c>
      <c r="C869" s="14" t="str">
        <f t="shared" si="15"/>
        <v>Тверская область</v>
      </c>
      <c r="D869" s="3">
        <f t="shared" si="16"/>
        <v>2</v>
      </c>
      <c r="E869" s="15" t="s">
        <v>49</v>
      </c>
      <c r="F869" s="13" t="str">
        <f>IFERROR(__xludf.DUMMYFUNCTION("REGEXEXTRACT(E869, ""[А-Яа-я].*"")"),"Цереброваскулярные болезни")</f>
        <v>Цереброваскулярные болезни</v>
      </c>
      <c r="G869" s="16">
        <f t="shared" si="17"/>
        <v>2</v>
      </c>
      <c r="H869" s="13" t="s">
        <v>28</v>
      </c>
      <c r="I869" s="13" t="str">
        <f>IFERROR(__xludf.DUMMYFUNCTION("REGEXREPLACE(H869, "".*\s"", """")"),"человек")</f>
        <v>человек</v>
      </c>
      <c r="J869" s="13" t="s">
        <v>29</v>
      </c>
      <c r="K869" s="17" t="str">
        <f>IFERROR(__xludf.DUMMYFUNCTION("REGEXREPLACE(J869, ""^[\d\s]+"", """")"),"значение показателя за год")</f>
        <v>значение показателя за год</v>
      </c>
      <c r="L869" s="16">
        <f t="shared" si="18"/>
        <v>2</v>
      </c>
      <c r="M869" s="13" t="s">
        <v>32</v>
      </c>
      <c r="N869" s="13" t="str">
        <f>IFERROR(__xludf.DUMMYFUNCTION("REGEXEXTRACT(M869, "" (.+)$"")"),"сельское население")</f>
        <v>сельское население</v>
      </c>
      <c r="O869" s="18">
        <v>1460.0</v>
      </c>
      <c r="P869" s="18">
        <v>1499.0</v>
      </c>
      <c r="Q869" s="18">
        <v>1437.0</v>
      </c>
      <c r="R869" s="18">
        <v>1535.0</v>
      </c>
      <c r="S869" s="18">
        <v>1446.0</v>
      </c>
      <c r="T869" s="18">
        <v>1017.0</v>
      </c>
      <c r="U869" s="18">
        <v>1000.0</v>
      </c>
      <c r="V869" s="18">
        <v>1000.0</v>
      </c>
      <c r="W869" s="18">
        <v>922.0</v>
      </c>
      <c r="X869" s="18">
        <v>828.0</v>
      </c>
      <c r="Y869" s="18">
        <v>851.0</v>
      </c>
      <c r="Z869" s="19" t="str">
        <f t="shared" si="6"/>
        <v/>
      </c>
      <c r="AA869" s="19" t="str">
        <f t="shared" si="19"/>
        <v/>
      </c>
      <c r="AB869" s="19">
        <f t="shared" si="8"/>
        <v>12995</v>
      </c>
      <c r="AC869" s="19">
        <f t="shared" si="20"/>
        <v>1181.363636</v>
      </c>
      <c r="AD869" s="19">
        <f t="shared" si="21"/>
        <v>2041.5</v>
      </c>
      <c r="AE869" s="19" t="str">
        <f t="shared" si="22"/>
        <v>Нет моды</v>
      </c>
      <c r="AF869" s="19">
        <f t="shared" si="23"/>
        <v>828</v>
      </c>
      <c r="AG869" s="19">
        <f t="shared" si="24"/>
        <v>1535</v>
      </c>
      <c r="AH869" s="20" t="str">
        <f t="shared" si="14"/>
        <v>Город: 73%; Село: 27%</v>
      </c>
      <c r="AI869" s="21"/>
      <c r="AJ869" s="21"/>
      <c r="AK869" s="21"/>
      <c r="AL869" s="22">
        <f t="shared" si="25"/>
        <v>1</v>
      </c>
    </row>
    <row r="870" ht="12.75" customHeight="1">
      <c r="A870" s="13" t="s">
        <v>66</v>
      </c>
      <c r="B870" s="13" t="str">
        <f>IFERROR(__xludf.DUMMYFUNCTION("REGEXREPLACE(A870, ""\d"", """")"),"         Тульская область")</f>
        <v>         Тульская область</v>
      </c>
      <c r="C870" s="14" t="str">
        <f t="shared" si="15"/>
        <v>Тульская область</v>
      </c>
      <c r="D870" s="3">
        <f t="shared" si="16"/>
        <v>2</v>
      </c>
      <c r="E870" s="15" t="s">
        <v>27</v>
      </c>
      <c r="F870" s="13" t="str">
        <f>IFERROR(__xludf.DUMMYFUNCTION("REGEXEXTRACT(E870, ""[А-Яа-я].*"")"),"Болезни органов дыхания")</f>
        <v>Болезни органов дыхания</v>
      </c>
      <c r="G870" s="16">
        <f t="shared" si="17"/>
        <v>2</v>
      </c>
      <c r="H870" s="13" t="s">
        <v>28</v>
      </c>
      <c r="I870" s="13" t="str">
        <f>IFERROR(__xludf.DUMMYFUNCTION("REGEXREPLACE(H870, "".*\s"", """")"),"человек")</f>
        <v>человек</v>
      </c>
      <c r="J870" s="13" t="s">
        <v>29</v>
      </c>
      <c r="K870" s="17" t="str">
        <f>IFERROR(__xludf.DUMMYFUNCTION("REGEXREPLACE(J870, ""^[\d\s]+"", """")"),"значение показателя за год")</f>
        <v>значение показателя за год</v>
      </c>
      <c r="L870" s="16">
        <f t="shared" si="18"/>
        <v>2</v>
      </c>
      <c r="M870" s="13" t="s">
        <v>30</v>
      </c>
      <c r="N870" s="13" t="str">
        <f>IFERROR(__xludf.DUMMYFUNCTION("REGEXEXTRACT(M870, "" (.+)$"")"),"все население")</f>
        <v>все население</v>
      </c>
      <c r="O870" s="18">
        <v>1206.0</v>
      </c>
      <c r="P870" s="18">
        <v>1097.0</v>
      </c>
      <c r="Q870" s="18">
        <v>1158.0</v>
      </c>
      <c r="R870" s="18">
        <v>1159.0</v>
      </c>
      <c r="S870" s="18">
        <v>1076.0</v>
      </c>
      <c r="T870" s="18">
        <v>1127.0</v>
      </c>
      <c r="U870" s="18">
        <v>789.0</v>
      </c>
      <c r="V870" s="18">
        <v>1536.0</v>
      </c>
      <c r="W870" s="18">
        <v>1326.0</v>
      </c>
      <c r="X870" s="18">
        <v>961.0</v>
      </c>
      <c r="Y870" s="18">
        <v>904.0</v>
      </c>
      <c r="Z870" s="19">
        <f t="shared" si="6"/>
        <v>12339</v>
      </c>
      <c r="AA870" s="19" t="str">
        <f t="shared" si="19"/>
        <v/>
      </c>
      <c r="AB870" s="19" t="str">
        <f t="shared" si="8"/>
        <v/>
      </c>
      <c r="AC870" s="19">
        <f t="shared" si="20"/>
        <v>1121.727273</v>
      </c>
      <c r="AD870" s="19">
        <f t="shared" si="21"/>
        <v>1112</v>
      </c>
      <c r="AE870" s="19" t="str">
        <f t="shared" si="22"/>
        <v>Нет моды</v>
      </c>
      <c r="AF870" s="19">
        <f t="shared" si="23"/>
        <v>789</v>
      </c>
      <c r="AG870" s="19">
        <f t="shared" si="24"/>
        <v>1536</v>
      </c>
      <c r="AH870" s="20" t="str">
        <f t="shared" si="14"/>
        <v/>
      </c>
      <c r="AI870" s="21"/>
      <c r="AJ870" s="21"/>
      <c r="AK870" s="21"/>
      <c r="AL870" s="22">
        <f t="shared" si="25"/>
        <v>1</v>
      </c>
    </row>
    <row r="871" ht="12.75" customHeight="1">
      <c r="A871" s="13" t="s">
        <v>66</v>
      </c>
      <c r="B871" s="13" t="str">
        <f>IFERROR(__xludf.DUMMYFUNCTION("REGEXREPLACE(A871, ""\d"", """")"),"         Тульская область")</f>
        <v>         Тульская область</v>
      </c>
      <c r="C871" s="14" t="str">
        <f t="shared" si="15"/>
        <v>Тульская область</v>
      </c>
      <c r="D871" s="3">
        <f t="shared" si="16"/>
        <v>2</v>
      </c>
      <c r="E871" s="15" t="s">
        <v>27</v>
      </c>
      <c r="F871" s="13" t="str">
        <f>IFERROR(__xludf.DUMMYFUNCTION("REGEXEXTRACT(E871, ""[А-Яа-я].*"")"),"Болезни органов дыхания")</f>
        <v>Болезни органов дыхания</v>
      </c>
      <c r="G871" s="16">
        <f t="shared" si="17"/>
        <v>2</v>
      </c>
      <c r="H871" s="13" t="s">
        <v>28</v>
      </c>
      <c r="I871" s="13" t="str">
        <f>IFERROR(__xludf.DUMMYFUNCTION("REGEXREPLACE(H871, "".*\s"", """")"),"человек")</f>
        <v>человек</v>
      </c>
      <c r="J871" s="13" t="s">
        <v>29</v>
      </c>
      <c r="K871" s="17" t="str">
        <f>IFERROR(__xludf.DUMMYFUNCTION("REGEXREPLACE(J871, ""^[\d\s]+"", """")"),"значение показателя за год")</f>
        <v>значение показателя за год</v>
      </c>
      <c r="L871" s="16">
        <f t="shared" si="18"/>
        <v>2</v>
      </c>
      <c r="M871" s="13" t="s">
        <v>31</v>
      </c>
      <c r="N871" s="13" t="str">
        <f>IFERROR(__xludf.DUMMYFUNCTION("REGEXEXTRACT(M871, "" (.+)$"")"),"городское население")</f>
        <v>городское население</v>
      </c>
      <c r="O871" s="18">
        <v>869.0</v>
      </c>
      <c r="P871" s="18">
        <v>758.0</v>
      </c>
      <c r="Q871" s="18">
        <v>778.0</v>
      </c>
      <c r="R871" s="18">
        <v>732.0</v>
      </c>
      <c r="S871" s="18">
        <v>690.0</v>
      </c>
      <c r="T871" s="18">
        <v>829.0</v>
      </c>
      <c r="U871" s="18">
        <v>566.0</v>
      </c>
      <c r="V871" s="18">
        <v>1182.0</v>
      </c>
      <c r="W871" s="18">
        <v>992.0</v>
      </c>
      <c r="X871" s="18">
        <v>704.0</v>
      </c>
      <c r="Y871" s="18">
        <v>670.0</v>
      </c>
      <c r="Z871" s="19" t="str">
        <f t="shared" si="6"/>
        <v/>
      </c>
      <c r="AA871" s="19">
        <f t="shared" si="19"/>
        <v>8770</v>
      </c>
      <c r="AB871" s="19" t="str">
        <f t="shared" si="8"/>
        <v/>
      </c>
      <c r="AC871" s="19">
        <f t="shared" si="20"/>
        <v>797.2727273</v>
      </c>
      <c r="AD871" s="19">
        <f t="shared" si="21"/>
        <v>932.5</v>
      </c>
      <c r="AE871" s="19" t="str">
        <f t="shared" si="22"/>
        <v>Нет моды</v>
      </c>
      <c r="AF871" s="19">
        <f t="shared" si="23"/>
        <v>566</v>
      </c>
      <c r="AG871" s="19">
        <f t="shared" si="24"/>
        <v>1182</v>
      </c>
      <c r="AH871" s="20" t="str">
        <f t="shared" si="14"/>
        <v/>
      </c>
      <c r="AI871" s="21"/>
      <c r="AJ871" s="21"/>
      <c r="AK871" s="21"/>
      <c r="AL871" s="22">
        <f t="shared" si="25"/>
        <v>1</v>
      </c>
    </row>
    <row r="872" ht="12.75" customHeight="1">
      <c r="A872" s="13" t="s">
        <v>66</v>
      </c>
      <c r="B872" s="13" t="str">
        <f>IFERROR(__xludf.DUMMYFUNCTION("REGEXREPLACE(A872, ""\d"", """")"),"         Тульская область")</f>
        <v>         Тульская область</v>
      </c>
      <c r="C872" s="14" t="str">
        <f t="shared" si="15"/>
        <v>Тульская область</v>
      </c>
      <c r="D872" s="3">
        <f t="shared" si="16"/>
        <v>2</v>
      </c>
      <c r="E872" s="15" t="s">
        <v>27</v>
      </c>
      <c r="F872" s="13" t="str">
        <f>IFERROR(__xludf.DUMMYFUNCTION("REGEXEXTRACT(E872, ""[А-Яа-я].*"")"),"Болезни органов дыхания")</f>
        <v>Болезни органов дыхания</v>
      </c>
      <c r="G872" s="16">
        <f t="shared" si="17"/>
        <v>2</v>
      </c>
      <c r="H872" s="13" t="s">
        <v>28</v>
      </c>
      <c r="I872" s="13" t="str">
        <f>IFERROR(__xludf.DUMMYFUNCTION("REGEXREPLACE(H872, "".*\s"", """")"),"человек")</f>
        <v>человек</v>
      </c>
      <c r="J872" s="13" t="s">
        <v>29</v>
      </c>
      <c r="K872" s="17" t="str">
        <f>IFERROR(__xludf.DUMMYFUNCTION("REGEXREPLACE(J872, ""^[\d\s]+"", """")"),"значение показателя за год")</f>
        <v>значение показателя за год</v>
      </c>
      <c r="L872" s="16">
        <f t="shared" si="18"/>
        <v>2</v>
      </c>
      <c r="M872" s="13" t="s">
        <v>32</v>
      </c>
      <c r="N872" s="13" t="str">
        <f>IFERROR(__xludf.DUMMYFUNCTION("REGEXEXTRACT(M872, "" (.+)$"")"),"сельское население")</f>
        <v>сельское население</v>
      </c>
      <c r="O872" s="18">
        <v>337.0</v>
      </c>
      <c r="P872" s="18">
        <v>339.0</v>
      </c>
      <c r="Q872" s="18">
        <v>380.0</v>
      </c>
      <c r="R872" s="18">
        <v>427.0</v>
      </c>
      <c r="S872" s="18">
        <v>386.0</v>
      </c>
      <c r="T872" s="18">
        <v>298.0</v>
      </c>
      <c r="U872" s="18">
        <v>223.0</v>
      </c>
      <c r="V872" s="18">
        <v>354.0</v>
      </c>
      <c r="W872" s="18">
        <v>334.0</v>
      </c>
      <c r="X872" s="18">
        <v>257.0</v>
      </c>
      <c r="Y872" s="18">
        <v>234.0</v>
      </c>
      <c r="Z872" s="19" t="str">
        <f t="shared" si="6"/>
        <v/>
      </c>
      <c r="AA872" s="19" t="str">
        <f t="shared" si="19"/>
        <v/>
      </c>
      <c r="AB872" s="19">
        <f t="shared" si="8"/>
        <v>3569</v>
      </c>
      <c r="AC872" s="19">
        <f t="shared" si="20"/>
        <v>324.4545455</v>
      </c>
      <c r="AD872" s="19">
        <f t="shared" si="21"/>
        <v>496.5</v>
      </c>
      <c r="AE872" s="19" t="str">
        <f t="shared" si="22"/>
        <v>Нет моды</v>
      </c>
      <c r="AF872" s="19">
        <f t="shared" si="23"/>
        <v>223</v>
      </c>
      <c r="AG872" s="19">
        <f t="shared" si="24"/>
        <v>427</v>
      </c>
      <c r="AH872" s="20" t="str">
        <f t="shared" si="14"/>
        <v>Город: 71%; Село: 29%</v>
      </c>
      <c r="AI872" s="21"/>
      <c r="AJ872" s="21"/>
      <c r="AK872" s="21"/>
      <c r="AL872" s="22">
        <f t="shared" si="25"/>
        <v>1</v>
      </c>
    </row>
    <row r="873" ht="12.75" customHeight="1">
      <c r="A873" s="13" t="s">
        <v>66</v>
      </c>
      <c r="B873" s="13" t="str">
        <f>IFERROR(__xludf.DUMMYFUNCTION("REGEXREPLACE(A873, ""\d"", """")"),"         Тульская область")</f>
        <v>         Тульская область</v>
      </c>
      <c r="C873" s="14" t="str">
        <f t="shared" si="15"/>
        <v>Тульская область</v>
      </c>
      <c r="D873" s="3">
        <f t="shared" si="16"/>
        <v>2</v>
      </c>
      <c r="E873" s="15" t="s">
        <v>33</v>
      </c>
      <c r="F873" s="13" t="str">
        <f>IFERROR(__xludf.DUMMYFUNCTION("REGEXEXTRACT(E873, ""[А-Яа-я].*"")"),"Болезни органов пищеварения")</f>
        <v>Болезни органов пищеварения</v>
      </c>
      <c r="G873" s="16">
        <f t="shared" si="17"/>
        <v>2</v>
      </c>
      <c r="H873" s="13" t="s">
        <v>28</v>
      </c>
      <c r="I873" s="13" t="str">
        <f>IFERROR(__xludf.DUMMYFUNCTION("REGEXREPLACE(H873, "".*\s"", """")"),"человек")</f>
        <v>человек</v>
      </c>
      <c r="J873" s="13" t="s">
        <v>29</v>
      </c>
      <c r="K873" s="17" t="str">
        <f>IFERROR(__xludf.DUMMYFUNCTION("REGEXREPLACE(J873, ""^[\d\s]+"", """")"),"значение показателя за год")</f>
        <v>значение показателя за год</v>
      </c>
      <c r="L873" s="16">
        <f t="shared" si="18"/>
        <v>2</v>
      </c>
      <c r="M873" s="13" t="s">
        <v>30</v>
      </c>
      <c r="N873" s="13" t="str">
        <f>IFERROR(__xludf.DUMMYFUNCTION("REGEXEXTRACT(M873, "" (.+)$"")"),"все население")</f>
        <v>все население</v>
      </c>
      <c r="O873" s="18">
        <v>1490.0</v>
      </c>
      <c r="P873" s="18">
        <v>1504.0</v>
      </c>
      <c r="Q873" s="18">
        <v>1472.0</v>
      </c>
      <c r="R873" s="18">
        <v>1356.0</v>
      </c>
      <c r="S873" s="18">
        <v>1326.0</v>
      </c>
      <c r="T873" s="18">
        <v>1732.0</v>
      </c>
      <c r="U873" s="18">
        <v>1566.0</v>
      </c>
      <c r="V873" s="18">
        <v>1662.0</v>
      </c>
      <c r="W873" s="18">
        <v>1706.0</v>
      </c>
      <c r="X873" s="18">
        <v>1516.0</v>
      </c>
      <c r="Y873" s="18">
        <v>1478.0</v>
      </c>
      <c r="Z873" s="19">
        <f t="shared" si="6"/>
        <v>16808</v>
      </c>
      <c r="AA873" s="19" t="str">
        <f t="shared" si="19"/>
        <v/>
      </c>
      <c r="AB873" s="19" t="str">
        <f t="shared" si="8"/>
        <v/>
      </c>
      <c r="AC873" s="19">
        <f t="shared" si="20"/>
        <v>1528</v>
      </c>
      <c r="AD873" s="19">
        <f t="shared" si="21"/>
        <v>876.5</v>
      </c>
      <c r="AE873" s="19" t="str">
        <f t="shared" si="22"/>
        <v>Нет моды</v>
      </c>
      <c r="AF873" s="19">
        <f t="shared" si="23"/>
        <v>1326</v>
      </c>
      <c r="AG873" s="19">
        <f t="shared" si="24"/>
        <v>1732</v>
      </c>
      <c r="AH873" s="20" t="str">
        <f t="shared" si="14"/>
        <v/>
      </c>
      <c r="AI873" s="21"/>
      <c r="AJ873" s="21"/>
      <c r="AK873" s="21"/>
      <c r="AL873" s="22">
        <f t="shared" si="25"/>
        <v>1</v>
      </c>
    </row>
    <row r="874" ht="12.75" customHeight="1">
      <c r="A874" s="13" t="s">
        <v>66</v>
      </c>
      <c r="B874" s="13" t="str">
        <f>IFERROR(__xludf.DUMMYFUNCTION("REGEXREPLACE(A874, ""\d"", """")"),"         Тульская область")</f>
        <v>         Тульская область</v>
      </c>
      <c r="C874" s="14" t="str">
        <f t="shared" si="15"/>
        <v>Тульская область</v>
      </c>
      <c r="D874" s="3">
        <f t="shared" si="16"/>
        <v>2</v>
      </c>
      <c r="E874" s="15" t="s">
        <v>33</v>
      </c>
      <c r="F874" s="13" t="str">
        <f>IFERROR(__xludf.DUMMYFUNCTION("REGEXEXTRACT(E874, ""[А-Яа-я].*"")"),"Болезни органов пищеварения")</f>
        <v>Болезни органов пищеварения</v>
      </c>
      <c r="G874" s="16">
        <f t="shared" si="17"/>
        <v>2</v>
      </c>
      <c r="H874" s="13" t="s">
        <v>28</v>
      </c>
      <c r="I874" s="13" t="str">
        <f>IFERROR(__xludf.DUMMYFUNCTION("REGEXREPLACE(H874, "".*\s"", """")"),"человек")</f>
        <v>человек</v>
      </c>
      <c r="J874" s="13" t="s">
        <v>29</v>
      </c>
      <c r="K874" s="17" t="str">
        <f>IFERROR(__xludf.DUMMYFUNCTION("REGEXREPLACE(J874, ""^[\d\s]+"", """")"),"значение показателя за год")</f>
        <v>значение показателя за год</v>
      </c>
      <c r="L874" s="16">
        <f t="shared" si="18"/>
        <v>2</v>
      </c>
      <c r="M874" s="13" t="s">
        <v>31</v>
      </c>
      <c r="N874" s="13" t="str">
        <f>IFERROR(__xludf.DUMMYFUNCTION("REGEXEXTRACT(M874, "" (.+)$"")"),"городское население")</f>
        <v>городское население</v>
      </c>
      <c r="O874" s="18">
        <v>1189.0</v>
      </c>
      <c r="P874" s="18">
        <v>1158.0</v>
      </c>
      <c r="Q874" s="18">
        <v>1107.0</v>
      </c>
      <c r="R874" s="18">
        <v>1043.0</v>
      </c>
      <c r="S874" s="18">
        <v>1007.0</v>
      </c>
      <c r="T874" s="18">
        <v>1281.0</v>
      </c>
      <c r="U874" s="18">
        <v>1206.0</v>
      </c>
      <c r="V874" s="18">
        <v>1255.0</v>
      </c>
      <c r="W874" s="18">
        <v>1314.0</v>
      </c>
      <c r="X874" s="18">
        <v>1193.0</v>
      </c>
      <c r="Y874" s="18">
        <v>1119.0</v>
      </c>
      <c r="Z874" s="19" t="str">
        <f t="shared" si="6"/>
        <v/>
      </c>
      <c r="AA874" s="19">
        <f t="shared" si="19"/>
        <v>12872</v>
      </c>
      <c r="AB874" s="19" t="str">
        <f t="shared" si="8"/>
        <v/>
      </c>
      <c r="AC874" s="19">
        <f t="shared" si="20"/>
        <v>1170.181818</v>
      </c>
      <c r="AD874" s="19">
        <f t="shared" si="21"/>
        <v>1320</v>
      </c>
      <c r="AE874" s="19" t="str">
        <f t="shared" si="22"/>
        <v>Нет моды</v>
      </c>
      <c r="AF874" s="19">
        <f t="shared" si="23"/>
        <v>1007</v>
      </c>
      <c r="AG874" s="19">
        <f t="shared" si="24"/>
        <v>1314</v>
      </c>
      <c r="AH874" s="20" t="str">
        <f t="shared" si="14"/>
        <v/>
      </c>
      <c r="AI874" s="21"/>
      <c r="AJ874" s="21"/>
      <c r="AK874" s="21"/>
      <c r="AL874" s="22">
        <f t="shared" si="25"/>
        <v>1</v>
      </c>
    </row>
    <row r="875" ht="12.75" customHeight="1">
      <c r="A875" s="13" t="s">
        <v>66</v>
      </c>
      <c r="B875" s="13" t="str">
        <f>IFERROR(__xludf.DUMMYFUNCTION("REGEXREPLACE(A875, ""\d"", """")"),"         Тульская область")</f>
        <v>         Тульская область</v>
      </c>
      <c r="C875" s="14" t="str">
        <f t="shared" si="15"/>
        <v>Тульская область</v>
      </c>
      <c r="D875" s="3">
        <f t="shared" si="16"/>
        <v>2</v>
      </c>
      <c r="E875" s="15" t="s">
        <v>33</v>
      </c>
      <c r="F875" s="13" t="str">
        <f>IFERROR(__xludf.DUMMYFUNCTION("REGEXEXTRACT(E875, ""[А-Яа-я].*"")"),"Болезни органов пищеварения")</f>
        <v>Болезни органов пищеварения</v>
      </c>
      <c r="G875" s="16">
        <f t="shared" si="17"/>
        <v>2</v>
      </c>
      <c r="H875" s="13" t="s">
        <v>28</v>
      </c>
      <c r="I875" s="13" t="str">
        <f>IFERROR(__xludf.DUMMYFUNCTION("REGEXREPLACE(H875, "".*\s"", """")"),"человек")</f>
        <v>человек</v>
      </c>
      <c r="J875" s="13" t="s">
        <v>29</v>
      </c>
      <c r="K875" s="17" t="str">
        <f>IFERROR(__xludf.DUMMYFUNCTION("REGEXREPLACE(J875, ""^[\d\s]+"", """")"),"значение показателя за год")</f>
        <v>значение показателя за год</v>
      </c>
      <c r="L875" s="16">
        <f t="shared" si="18"/>
        <v>2</v>
      </c>
      <c r="M875" s="13" t="s">
        <v>32</v>
      </c>
      <c r="N875" s="13" t="str">
        <f>IFERROR(__xludf.DUMMYFUNCTION("REGEXEXTRACT(M875, "" (.+)$"")"),"сельское население")</f>
        <v>сельское население</v>
      </c>
      <c r="O875" s="18">
        <v>301.0</v>
      </c>
      <c r="P875" s="18">
        <v>346.0</v>
      </c>
      <c r="Q875" s="18">
        <v>365.0</v>
      </c>
      <c r="R875" s="18">
        <v>313.0</v>
      </c>
      <c r="S875" s="18">
        <v>319.0</v>
      </c>
      <c r="T875" s="18">
        <v>451.0</v>
      </c>
      <c r="U875" s="18">
        <v>360.0</v>
      </c>
      <c r="V875" s="18">
        <v>407.0</v>
      </c>
      <c r="W875" s="18">
        <v>392.0</v>
      </c>
      <c r="X875" s="18">
        <v>323.0</v>
      </c>
      <c r="Y875" s="18">
        <v>359.0</v>
      </c>
      <c r="Z875" s="19" t="str">
        <f t="shared" si="6"/>
        <v/>
      </c>
      <c r="AA875" s="19" t="str">
        <f t="shared" si="19"/>
        <v/>
      </c>
      <c r="AB875" s="19">
        <f t="shared" si="8"/>
        <v>3936</v>
      </c>
      <c r="AC875" s="19">
        <f t="shared" si="20"/>
        <v>357.8181818</v>
      </c>
      <c r="AD875" s="19">
        <f t="shared" si="21"/>
        <v>729</v>
      </c>
      <c r="AE875" s="19" t="str">
        <f t="shared" si="22"/>
        <v>Нет моды</v>
      </c>
      <c r="AF875" s="19">
        <f t="shared" si="23"/>
        <v>301</v>
      </c>
      <c r="AG875" s="19">
        <f t="shared" si="24"/>
        <v>451</v>
      </c>
      <c r="AH875" s="20" t="str">
        <f t="shared" si="14"/>
        <v>Город: 77%; Село: 23%</v>
      </c>
      <c r="AI875" s="21"/>
      <c r="AJ875" s="21"/>
      <c r="AK875" s="21"/>
      <c r="AL875" s="22">
        <f t="shared" si="25"/>
        <v>1</v>
      </c>
    </row>
    <row r="876" ht="12.75" customHeight="1">
      <c r="A876" s="13" t="s">
        <v>66</v>
      </c>
      <c r="B876" s="13" t="str">
        <f>IFERROR(__xludf.DUMMYFUNCTION("REGEXREPLACE(A876, ""\d"", """")"),"         Тульская область")</f>
        <v>         Тульская область</v>
      </c>
      <c r="C876" s="14" t="str">
        <f t="shared" si="15"/>
        <v>Тульская область</v>
      </c>
      <c r="D876" s="3">
        <f t="shared" si="16"/>
        <v>2</v>
      </c>
      <c r="E876" s="15" t="s">
        <v>34</v>
      </c>
      <c r="F876" s="13" t="str">
        <f>IFERROR(__xludf.DUMMYFUNCTION("REGEXEXTRACT(E876, ""[А-Яа-я].*"")"),"Болезни системы кровообращения")</f>
        <v>Болезни системы кровообращения</v>
      </c>
      <c r="G876" s="16">
        <f t="shared" si="17"/>
        <v>2</v>
      </c>
      <c r="H876" s="13" t="s">
        <v>28</v>
      </c>
      <c r="I876" s="13" t="str">
        <f>IFERROR(__xludf.DUMMYFUNCTION("REGEXREPLACE(H876, "".*\s"", """")"),"человек")</f>
        <v>человек</v>
      </c>
      <c r="J876" s="13" t="s">
        <v>29</v>
      </c>
      <c r="K876" s="17" t="str">
        <f>IFERROR(__xludf.DUMMYFUNCTION("REGEXREPLACE(J876, ""^[\d\s]+"", """")"),"значение показателя за год")</f>
        <v>значение показателя за год</v>
      </c>
      <c r="L876" s="16">
        <f t="shared" si="18"/>
        <v>2</v>
      </c>
      <c r="M876" s="13" t="s">
        <v>30</v>
      </c>
      <c r="N876" s="13" t="str">
        <f>IFERROR(__xludf.DUMMYFUNCTION("REGEXEXTRACT(M876, "" (.+)$"")"),"все население")</f>
        <v>все население</v>
      </c>
      <c r="O876" s="18">
        <v>13404.0</v>
      </c>
      <c r="P876" s="18">
        <v>11211.0</v>
      </c>
      <c r="Q876" s="18">
        <v>10884.0</v>
      </c>
      <c r="R876" s="18">
        <v>10823.0</v>
      </c>
      <c r="S876" s="18">
        <v>11209.0</v>
      </c>
      <c r="T876" s="18">
        <v>9896.0</v>
      </c>
      <c r="U876" s="18">
        <v>10070.0</v>
      </c>
      <c r="V876" s="18">
        <v>10140.0</v>
      </c>
      <c r="W876" s="18">
        <v>10179.0</v>
      </c>
      <c r="X876" s="18">
        <v>9110.0</v>
      </c>
      <c r="Y876" s="18">
        <v>9661.0</v>
      </c>
      <c r="Z876" s="19">
        <f t="shared" si="6"/>
        <v>116587</v>
      </c>
      <c r="AA876" s="19" t="str">
        <f t="shared" si="19"/>
        <v/>
      </c>
      <c r="AB876" s="19" t="str">
        <f t="shared" si="8"/>
        <v/>
      </c>
      <c r="AC876" s="19">
        <f t="shared" si="20"/>
        <v>10598.81818</v>
      </c>
      <c r="AD876" s="19">
        <f t="shared" si="21"/>
        <v>4780.5</v>
      </c>
      <c r="AE876" s="19" t="str">
        <f t="shared" si="22"/>
        <v>Нет моды</v>
      </c>
      <c r="AF876" s="19">
        <f t="shared" si="23"/>
        <v>9110</v>
      </c>
      <c r="AG876" s="19">
        <f t="shared" si="24"/>
        <v>13404</v>
      </c>
      <c r="AH876" s="20" t="str">
        <f t="shared" si="14"/>
        <v/>
      </c>
      <c r="AI876" s="21"/>
      <c r="AJ876" s="21"/>
      <c r="AK876" s="21"/>
      <c r="AL876" s="22">
        <f t="shared" si="25"/>
        <v>1</v>
      </c>
    </row>
    <row r="877" ht="12.75" customHeight="1">
      <c r="A877" s="13" t="s">
        <v>66</v>
      </c>
      <c r="B877" s="13" t="str">
        <f>IFERROR(__xludf.DUMMYFUNCTION("REGEXREPLACE(A877, ""\d"", """")"),"         Тульская область")</f>
        <v>         Тульская область</v>
      </c>
      <c r="C877" s="14" t="str">
        <f t="shared" si="15"/>
        <v>Тульская область</v>
      </c>
      <c r="D877" s="3">
        <f t="shared" si="16"/>
        <v>2</v>
      </c>
      <c r="E877" s="15" t="s">
        <v>34</v>
      </c>
      <c r="F877" s="13" t="str">
        <f>IFERROR(__xludf.DUMMYFUNCTION("REGEXEXTRACT(E877, ""[А-Яа-я].*"")"),"Болезни системы кровообращения")</f>
        <v>Болезни системы кровообращения</v>
      </c>
      <c r="G877" s="16">
        <f t="shared" si="17"/>
        <v>2</v>
      </c>
      <c r="H877" s="13" t="s">
        <v>28</v>
      </c>
      <c r="I877" s="13" t="str">
        <f>IFERROR(__xludf.DUMMYFUNCTION("REGEXREPLACE(H877, "".*\s"", """")"),"человек")</f>
        <v>человек</v>
      </c>
      <c r="J877" s="13" t="s">
        <v>29</v>
      </c>
      <c r="K877" s="17" t="str">
        <f>IFERROR(__xludf.DUMMYFUNCTION("REGEXREPLACE(J877, ""^[\d\s]+"", """")"),"значение показателя за год")</f>
        <v>значение показателя за год</v>
      </c>
      <c r="L877" s="16">
        <f t="shared" si="18"/>
        <v>2</v>
      </c>
      <c r="M877" s="13" t="s">
        <v>31</v>
      </c>
      <c r="N877" s="13" t="str">
        <f>IFERROR(__xludf.DUMMYFUNCTION("REGEXEXTRACT(M877, "" (.+)$"")"),"городское население")</f>
        <v>городское население</v>
      </c>
      <c r="O877" s="18">
        <v>10560.0</v>
      </c>
      <c r="P877" s="18">
        <v>8618.0</v>
      </c>
      <c r="Q877" s="18">
        <v>8218.0</v>
      </c>
      <c r="R877" s="18">
        <v>8176.0</v>
      </c>
      <c r="S877" s="18">
        <v>8487.0</v>
      </c>
      <c r="T877" s="18">
        <v>7496.0</v>
      </c>
      <c r="U877" s="18">
        <v>7550.0</v>
      </c>
      <c r="V877" s="18">
        <v>7691.0</v>
      </c>
      <c r="W877" s="18">
        <v>7690.0</v>
      </c>
      <c r="X877" s="18">
        <v>6898.0</v>
      </c>
      <c r="Y877" s="18">
        <v>7387.0</v>
      </c>
      <c r="Z877" s="19" t="str">
        <f t="shared" si="6"/>
        <v/>
      </c>
      <c r="AA877" s="19">
        <f t="shared" si="19"/>
        <v>88771</v>
      </c>
      <c r="AB877" s="19" t="str">
        <f t="shared" si="8"/>
        <v/>
      </c>
      <c r="AC877" s="19">
        <f t="shared" si="20"/>
        <v>8070.090909</v>
      </c>
      <c r="AD877" s="19">
        <f t="shared" si="21"/>
        <v>9385.5</v>
      </c>
      <c r="AE877" s="19" t="str">
        <f t="shared" si="22"/>
        <v>Нет моды</v>
      </c>
      <c r="AF877" s="19">
        <f t="shared" si="23"/>
        <v>6898</v>
      </c>
      <c r="AG877" s="19">
        <f t="shared" si="24"/>
        <v>10560</v>
      </c>
      <c r="AH877" s="20" t="str">
        <f t="shared" si="14"/>
        <v/>
      </c>
      <c r="AI877" s="21"/>
      <c r="AJ877" s="21"/>
      <c r="AK877" s="21"/>
      <c r="AL877" s="22">
        <f t="shared" si="25"/>
        <v>1</v>
      </c>
    </row>
    <row r="878" ht="12.75" customHeight="1">
      <c r="A878" s="13" t="s">
        <v>66</v>
      </c>
      <c r="B878" s="13" t="str">
        <f>IFERROR(__xludf.DUMMYFUNCTION("REGEXREPLACE(A878, ""\d"", """")"),"         Тульская область")</f>
        <v>         Тульская область</v>
      </c>
      <c r="C878" s="14" t="str">
        <f t="shared" si="15"/>
        <v>Тульская область</v>
      </c>
      <c r="D878" s="3">
        <f t="shared" si="16"/>
        <v>2</v>
      </c>
      <c r="E878" s="15" t="s">
        <v>34</v>
      </c>
      <c r="F878" s="13" t="str">
        <f>IFERROR(__xludf.DUMMYFUNCTION("REGEXEXTRACT(E878, ""[А-Яа-я].*"")"),"Болезни системы кровообращения")</f>
        <v>Болезни системы кровообращения</v>
      </c>
      <c r="G878" s="16">
        <f t="shared" si="17"/>
        <v>2</v>
      </c>
      <c r="H878" s="13" t="s">
        <v>28</v>
      </c>
      <c r="I878" s="13" t="str">
        <f>IFERROR(__xludf.DUMMYFUNCTION("REGEXREPLACE(H878, "".*\s"", """")"),"человек")</f>
        <v>человек</v>
      </c>
      <c r="J878" s="13" t="s">
        <v>29</v>
      </c>
      <c r="K878" s="17" t="str">
        <f>IFERROR(__xludf.DUMMYFUNCTION("REGEXREPLACE(J878, ""^[\d\s]+"", """")"),"значение показателя за год")</f>
        <v>значение показателя за год</v>
      </c>
      <c r="L878" s="16">
        <f t="shared" si="18"/>
        <v>2</v>
      </c>
      <c r="M878" s="13" t="s">
        <v>32</v>
      </c>
      <c r="N878" s="13" t="str">
        <f>IFERROR(__xludf.DUMMYFUNCTION("REGEXEXTRACT(M878, "" (.+)$"")"),"сельское население")</f>
        <v>сельское население</v>
      </c>
      <c r="O878" s="18">
        <v>2844.0</v>
      </c>
      <c r="P878" s="18">
        <v>2593.0</v>
      </c>
      <c r="Q878" s="18">
        <v>2666.0</v>
      </c>
      <c r="R878" s="18">
        <v>2647.0</v>
      </c>
      <c r="S878" s="18">
        <v>2722.0</v>
      </c>
      <c r="T878" s="18">
        <v>2400.0</v>
      </c>
      <c r="U878" s="18">
        <v>2520.0</v>
      </c>
      <c r="V878" s="18">
        <v>2449.0</v>
      </c>
      <c r="W878" s="18">
        <v>2489.0</v>
      </c>
      <c r="X878" s="18">
        <v>2212.0</v>
      </c>
      <c r="Y878" s="18">
        <v>2274.0</v>
      </c>
      <c r="Z878" s="19" t="str">
        <f t="shared" si="6"/>
        <v/>
      </c>
      <c r="AA878" s="19" t="str">
        <f t="shared" si="19"/>
        <v/>
      </c>
      <c r="AB878" s="19">
        <f t="shared" si="8"/>
        <v>27816</v>
      </c>
      <c r="AC878" s="19">
        <f t="shared" si="20"/>
        <v>2528.727273</v>
      </c>
      <c r="AD878" s="19">
        <f t="shared" si="21"/>
        <v>4871</v>
      </c>
      <c r="AE878" s="19" t="str">
        <f t="shared" si="22"/>
        <v>Нет моды</v>
      </c>
      <c r="AF878" s="19">
        <f t="shared" si="23"/>
        <v>2212</v>
      </c>
      <c r="AG878" s="19">
        <f t="shared" si="24"/>
        <v>2844</v>
      </c>
      <c r="AH878" s="20" t="str">
        <f t="shared" si="14"/>
        <v>Город: 76%; Село: 24%</v>
      </c>
      <c r="AI878" s="21"/>
      <c r="AJ878" s="21"/>
      <c r="AK878" s="21"/>
      <c r="AL878" s="22">
        <f t="shared" si="25"/>
        <v>1</v>
      </c>
    </row>
    <row r="879" ht="12.75" customHeight="1">
      <c r="A879" s="13" t="s">
        <v>66</v>
      </c>
      <c r="B879" s="13" t="str">
        <f>IFERROR(__xludf.DUMMYFUNCTION("REGEXREPLACE(A879, ""\d"", """")"),"         Тульская область")</f>
        <v>         Тульская область</v>
      </c>
      <c r="C879" s="14" t="str">
        <f t="shared" si="15"/>
        <v>Тульская область</v>
      </c>
      <c r="D879" s="3">
        <f t="shared" si="16"/>
        <v>2</v>
      </c>
      <c r="E879" s="15" t="s">
        <v>35</v>
      </c>
      <c r="F879" s="13" t="str">
        <f>IFERROR(__xludf.DUMMYFUNCTION("REGEXEXTRACT(E879, ""[А-Яа-я].*"")"),"внешние причины")</f>
        <v>внешние причины</v>
      </c>
      <c r="G879" s="16">
        <f t="shared" si="17"/>
        <v>2</v>
      </c>
      <c r="H879" s="13" t="s">
        <v>28</v>
      </c>
      <c r="I879" s="13" t="str">
        <f>IFERROR(__xludf.DUMMYFUNCTION("REGEXREPLACE(H879, "".*\s"", """")"),"человек")</f>
        <v>человек</v>
      </c>
      <c r="J879" s="13" t="s">
        <v>29</v>
      </c>
      <c r="K879" s="17" t="str">
        <f>IFERROR(__xludf.DUMMYFUNCTION("REGEXREPLACE(J879, ""^[\d\s]+"", """")"),"значение показателя за год")</f>
        <v>значение показателя за год</v>
      </c>
      <c r="L879" s="16">
        <f t="shared" si="18"/>
        <v>2</v>
      </c>
      <c r="M879" s="13" t="s">
        <v>30</v>
      </c>
      <c r="N879" s="13" t="str">
        <f>IFERROR(__xludf.DUMMYFUNCTION("REGEXEXTRACT(M879, "" (.+)$"")"),"все население")</f>
        <v>все население</v>
      </c>
      <c r="O879" s="18">
        <v>2213.0</v>
      </c>
      <c r="P879" s="18">
        <v>2263.0</v>
      </c>
      <c r="Q879" s="18">
        <v>2153.0</v>
      </c>
      <c r="R879" s="18">
        <v>1865.0</v>
      </c>
      <c r="S879" s="18">
        <v>1734.0</v>
      </c>
      <c r="T879" s="18">
        <v>1629.0</v>
      </c>
      <c r="U879" s="18">
        <v>1442.0</v>
      </c>
      <c r="V879" s="18">
        <v>1417.0</v>
      </c>
      <c r="W879" s="18">
        <v>1383.0</v>
      </c>
      <c r="X879" s="18">
        <v>1399.0</v>
      </c>
      <c r="Y879" s="18">
        <v>1626.0</v>
      </c>
      <c r="Z879" s="19">
        <f t="shared" si="6"/>
        <v>19124</v>
      </c>
      <c r="AA879" s="19" t="str">
        <f t="shared" si="19"/>
        <v/>
      </c>
      <c r="AB879" s="19" t="str">
        <f t="shared" si="8"/>
        <v/>
      </c>
      <c r="AC879" s="19">
        <f t="shared" si="20"/>
        <v>1738.545455</v>
      </c>
      <c r="AD879" s="19">
        <f t="shared" si="21"/>
        <v>2238</v>
      </c>
      <c r="AE879" s="19" t="str">
        <f t="shared" si="22"/>
        <v>Нет моды</v>
      </c>
      <c r="AF879" s="19">
        <f t="shared" si="23"/>
        <v>1383</v>
      </c>
      <c r="AG879" s="19">
        <f t="shared" si="24"/>
        <v>2263</v>
      </c>
      <c r="AH879" s="20" t="str">
        <f t="shared" si="14"/>
        <v/>
      </c>
      <c r="AI879" s="21"/>
      <c r="AJ879" s="21"/>
      <c r="AK879" s="21"/>
      <c r="AL879" s="22">
        <f t="shared" si="25"/>
        <v>1</v>
      </c>
    </row>
    <row r="880" ht="12.75" customHeight="1">
      <c r="A880" s="13" t="s">
        <v>66</v>
      </c>
      <c r="B880" s="13" t="str">
        <f>IFERROR(__xludf.DUMMYFUNCTION("REGEXREPLACE(A880, ""\d"", """")"),"         Тульская область")</f>
        <v>         Тульская область</v>
      </c>
      <c r="C880" s="14" t="str">
        <f t="shared" si="15"/>
        <v>Тульская область</v>
      </c>
      <c r="D880" s="3">
        <f t="shared" si="16"/>
        <v>2</v>
      </c>
      <c r="E880" s="15" t="s">
        <v>35</v>
      </c>
      <c r="F880" s="13" t="str">
        <f>IFERROR(__xludf.DUMMYFUNCTION("REGEXEXTRACT(E880, ""[А-Яа-я].*"")"),"внешние причины")</f>
        <v>внешние причины</v>
      </c>
      <c r="G880" s="16">
        <f t="shared" si="17"/>
        <v>2</v>
      </c>
      <c r="H880" s="13" t="s">
        <v>28</v>
      </c>
      <c r="I880" s="13" t="str">
        <f>IFERROR(__xludf.DUMMYFUNCTION("REGEXREPLACE(H880, "".*\s"", """")"),"человек")</f>
        <v>человек</v>
      </c>
      <c r="J880" s="13" t="s">
        <v>29</v>
      </c>
      <c r="K880" s="17" t="str">
        <f>IFERROR(__xludf.DUMMYFUNCTION("REGEXREPLACE(J880, ""^[\d\s]+"", """")"),"значение показателя за год")</f>
        <v>значение показателя за год</v>
      </c>
      <c r="L880" s="16">
        <f t="shared" si="18"/>
        <v>2</v>
      </c>
      <c r="M880" s="13" t="s">
        <v>31</v>
      </c>
      <c r="N880" s="13" t="str">
        <f>IFERROR(__xludf.DUMMYFUNCTION("REGEXEXTRACT(M880, "" (.+)$"")"),"городское население")</f>
        <v>городское население</v>
      </c>
      <c r="O880" s="18">
        <v>1717.0</v>
      </c>
      <c r="P880" s="18">
        <v>1725.0</v>
      </c>
      <c r="Q880" s="18">
        <v>1579.0</v>
      </c>
      <c r="R880" s="18">
        <v>1351.0</v>
      </c>
      <c r="S880" s="18">
        <v>1266.0</v>
      </c>
      <c r="T880" s="18">
        <v>1186.0</v>
      </c>
      <c r="U880" s="18">
        <v>1050.0</v>
      </c>
      <c r="V880" s="18">
        <v>1035.0</v>
      </c>
      <c r="W880" s="18">
        <v>1029.0</v>
      </c>
      <c r="X880" s="18">
        <v>1034.0</v>
      </c>
      <c r="Y880" s="18">
        <v>1212.0</v>
      </c>
      <c r="Z880" s="19" t="str">
        <f t="shared" si="6"/>
        <v/>
      </c>
      <c r="AA880" s="19">
        <f t="shared" si="19"/>
        <v>14184</v>
      </c>
      <c r="AB880" s="19" t="str">
        <f t="shared" si="8"/>
        <v/>
      </c>
      <c r="AC880" s="19">
        <f t="shared" si="20"/>
        <v>1289.454545</v>
      </c>
      <c r="AD880" s="19">
        <f t="shared" si="21"/>
        <v>1429.5</v>
      </c>
      <c r="AE880" s="19" t="str">
        <f t="shared" si="22"/>
        <v>Нет моды</v>
      </c>
      <c r="AF880" s="19">
        <f t="shared" si="23"/>
        <v>1029</v>
      </c>
      <c r="AG880" s="19">
        <f t="shared" si="24"/>
        <v>1725</v>
      </c>
      <c r="AH880" s="20" t="str">
        <f t="shared" si="14"/>
        <v/>
      </c>
      <c r="AI880" s="21"/>
      <c r="AJ880" s="21"/>
      <c r="AK880" s="21"/>
      <c r="AL880" s="22">
        <f t="shared" si="25"/>
        <v>1</v>
      </c>
    </row>
    <row r="881" ht="12.75" customHeight="1">
      <c r="A881" s="13" t="s">
        <v>66</v>
      </c>
      <c r="B881" s="13" t="str">
        <f>IFERROR(__xludf.DUMMYFUNCTION("REGEXREPLACE(A881, ""\d"", """")"),"         Тульская область")</f>
        <v>         Тульская область</v>
      </c>
      <c r="C881" s="14" t="str">
        <f t="shared" si="15"/>
        <v>Тульская область</v>
      </c>
      <c r="D881" s="3">
        <f t="shared" si="16"/>
        <v>2</v>
      </c>
      <c r="E881" s="15" t="s">
        <v>35</v>
      </c>
      <c r="F881" s="13" t="str">
        <f>IFERROR(__xludf.DUMMYFUNCTION("REGEXEXTRACT(E881, ""[А-Яа-я].*"")"),"внешние причины")</f>
        <v>внешние причины</v>
      </c>
      <c r="G881" s="16">
        <f t="shared" si="17"/>
        <v>2</v>
      </c>
      <c r="H881" s="13" t="s">
        <v>28</v>
      </c>
      <c r="I881" s="13" t="str">
        <f>IFERROR(__xludf.DUMMYFUNCTION("REGEXREPLACE(H881, "".*\s"", """")"),"человек")</f>
        <v>человек</v>
      </c>
      <c r="J881" s="13" t="s">
        <v>29</v>
      </c>
      <c r="K881" s="17" t="str">
        <f>IFERROR(__xludf.DUMMYFUNCTION("REGEXREPLACE(J881, ""^[\d\s]+"", """")"),"значение показателя за год")</f>
        <v>значение показателя за год</v>
      </c>
      <c r="L881" s="16">
        <f t="shared" si="18"/>
        <v>2</v>
      </c>
      <c r="M881" s="13" t="s">
        <v>32</v>
      </c>
      <c r="N881" s="13" t="str">
        <f>IFERROR(__xludf.DUMMYFUNCTION("REGEXEXTRACT(M881, "" (.+)$"")"),"сельское население")</f>
        <v>сельское население</v>
      </c>
      <c r="O881" s="18">
        <v>496.0</v>
      </c>
      <c r="P881" s="18">
        <v>538.0</v>
      </c>
      <c r="Q881" s="18">
        <v>574.0</v>
      </c>
      <c r="R881" s="18">
        <v>514.0</v>
      </c>
      <c r="S881" s="18">
        <v>468.0</v>
      </c>
      <c r="T881" s="18">
        <v>443.0</v>
      </c>
      <c r="U881" s="18">
        <v>392.0</v>
      </c>
      <c r="V881" s="18">
        <v>382.0</v>
      </c>
      <c r="W881" s="18">
        <v>354.0</v>
      </c>
      <c r="X881" s="18">
        <v>365.0</v>
      </c>
      <c r="Y881" s="18">
        <v>414.0</v>
      </c>
      <c r="Z881" s="19" t="str">
        <f t="shared" si="6"/>
        <v/>
      </c>
      <c r="AA881" s="19" t="str">
        <f t="shared" si="19"/>
        <v/>
      </c>
      <c r="AB881" s="19">
        <f t="shared" si="8"/>
        <v>4940</v>
      </c>
      <c r="AC881" s="19">
        <f t="shared" si="20"/>
        <v>449.0909091</v>
      </c>
      <c r="AD881" s="19">
        <f t="shared" si="21"/>
        <v>801.5</v>
      </c>
      <c r="AE881" s="19" t="str">
        <f t="shared" si="22"/>
        <v>Нет моды</v>
      </c>
      <c r="AF881" s="19">
        <f t="shared" si="23"/>
        <v>354</v>
      </c>
      <c r="AG881" s="19">
        <f t="shared" si="24"/>
        <v>574</v>
      </c>
      <c r="AH881" s="20" t="str">
        <f t="shared" si="14"/>
        <v>Город: 74%; Село: 26%</v>
      </c>
      <c r="AI881" s="21"/>
      <c r="AJ881" s="21"/>
      <c r="AK881" s="21"/>
      <c r="AL881" s="22">
        <f t="shared" si="25"/>
        <v>1</v>
      </c>
    </row>
    <row r="882" ht="12.75" customHeight="1">
      <c r="A882" s="13" t="s">
        <v>66</v>
      </c>
      <c r="B882" s="13" t="str">
        <f>IFERROR(__xludf.DUMMYFUNCTION("REGEXREPLACE(A882, ""\d"", """")"),"         Тульская область")</f>
        <v>         Тульская область</v>
      </c>
      <c r="C882" s="14" t="str">
        <f t="shared" si="15"/>
        <v>Тульская область</v>
      </c>
      <c r="D882" s="3">
        <f t="shared" si="16"/>
        <v>2</v>
      </c>
      <c r="E882" s="15" t="s">
        <v>36</v>
      </c>
      <c r="F882" s="13" t="str">
        <f>IFERROR(__xludf.DUMMYFUNCTION("REGEXEXTRACT(E882,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82" s="16">
        <f t="shared" si="17"/>
        <v>2</v>
      </c>
      <c r="H882" s="13" t="s">
        <v>28</v>
      </c>
      <c r="I882" s="13" t="str">
        <f>IFERROR(__xludf.DUMMYFUNCTION("REGEXREPLACE(H882, "".*\s"", """")"),"человек")</f>
        <v>человек</v>
      </c>
      <c r="J882" s="13" t="s">
        <v>29</v>
      </c>
      <c r="K882" s="17" t="str">
        <f>IFERROR(__xludf.DUMMYFUNCTION("REGEXREPLACE(J882, ""^[\d\s]+"", """")"),"значение показателя за год")</f>
        <v>значение показателя за год</v>
      </c>
      <c r="L882" s="16">
        <f t="shared" si="18"/>
        <v>2</v>
      </c>
      <c r="M882" s="13" t="s">
        <v>30</v>
      </c>
      <c r="N882" s="13" t="str">
        <f>IFERROR(__xludf.DUMMYFUNCTION("REGEXEXTRACT(M882, "" (.+)$"")"),"все население")</f>
        <v>все население</v>
      </c>
      <c r="O882" s="18">
        <v>65.0</v>
      </c>
      <c r="P882" s="18">
        <v>65.0</v>
      </c>
      <c r="Q882" s="18">
        <v>55.0</v>
      </c>
      <c r="R882" s="18">
        <v>46.0</v>
      </c>
      <c r="S882" s="23" t="s">
        <v>37</v>
      </c>
      <c r="T882" s="23" t="s">
        <v>37</v>
      </c>
      <c r="U882" s="23" t="s">
        <v>37</v>
      </c>
      <c r="V882" s="23" t="s">
        <v>37</v>
      </c>
      <c r="W882" s="23" t="s">
        <v>37</v>
      </c>
      <c r="X882" s="23" t="s">
        <v>37</v>
      </c>
      <c r="Y882" s="23" t="s">
        <v>37</v>
      </c>
      <c r="Z882" s="19">
        <f t="shared" si="6"/>
        <v>231</v>
      </c>
      <c r="AA882" s="19" t="str">
        <f t="shared" si="19"/>
        <v/>
      </c>
      <c r="AB882" s="19" t="str">
        <f t="shared" si="8"/>
        <v/>
      </c>
      <c r="AC882" s="19">
        <f t="shared" si="20"/>
        <v>57.75</v>
      </c>
      <c r="AD882" s="19">
        <f t="shared" si="21"/>
        <v>392</v>
      </c>
      <c r="AE882" s="19" t="str">
        <f t="shared" si="22"/>
        <v>Нет моды</v>
      </c>
      <c r="AF882" s="19">
        <f t="shared" si="23"/>
        <v>46</v>
      </c>
      <c r="AG882" s="19">
        <f t="shared" si="24"/>
        <v>65</v>
      </c>
      <c r="AH882" s="20" t="str">
        <f t="shared" si="14"/>
        <v/>
      </c>
      <c r="AI882" s="24"/>
      <c r="AJ882" s="24"/>
      <c r="AK882" s="24"/>
      <c r="AL882" s="22">
        <f t="shared" si="25"/>
        <v>1</v>
      </c>
    </row>
    <row r="883" ht="12.75" customHeight="1">
      <c r="A883" s="13" t="s">
        <v>66</v>
      </c>
      <c r="B883" s="13" t="str">
        <f>IFERROR(__xludf.DUMMYFUNCTION("REGEXREPLACE(A883, ""\d"", """")"),"         Тульская область")</f>
        <v>         Тульская область</v>
      </c>
      <c r="C883" s="14" t="str">
        <f t="shared" si="15"/>
        <v>Тульская область</v>
      </c>
      <c r="D883" s="3">
        <f t="shared" si="16"/>
        <v>2</v>
      </c>
      <c r="E883" s="15" t="s">
        <v>36</v>
      </c>
      <c r="F883" s="13" t="str">
        <f>IFERROR(__xludf.DUMMYFUNCTION("REGEXEXTRACT(E883,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83" s="16">
        <f t="shared" si="17"/>
        <v>2</v>
      </c>
      <c r="H883" s="13" t="s">
        <v>28</v>
      </c>
      <c r="I883" s="13" t="str">
        <f>IFERROR(__xludf.DUMMYFUNCTION("REGEXREPLACE(H883, "".*\s"", """")"),"человек")</f>
        <v>человек</v>
      </c>
      <c r="J883" s="13" t="s">
        <v>29</v>
      </c>
      <c r="K883" s="17" t="str">
        <f>IFERROR(__xludf.DUMMYFUNCTION("REGEXREPLACE(J883, ""^[\d\s]+"", """")"),"значение показателя за год")</f>
        <v>значение показателя за год</v>
      </c>
      <c r="L883" s="16">
        <f t="shared" si="18"/>
        <v>2</v>
      </c>
      <c r="M883" s="13" t="s">
        <v>31</v>
      </c>
      <c r="N883" s="13" t="str">
        <f>IFERROR(__xludf.DUMMYFUNCTION("REGEXEXTRACT(M883, "" (.+)$"")"),"городское население")</f>
        <v>городское население</v>
      </c>
      <c r="O883" s="18">
        <v>51.0</v>
      </c>
      <c r="P883" s="18">
        <v>38.0</v>
      </c>
      <c r="Q883" s="18">
        <v>42.0</v>
      </c>
      <c r="R883" s="18">
        <v>32.0</v>
      </c>
      <c r="S883" s="23" t="s">
        <v>37</v>
      </c>
      <c r="T883" s="23" t="s">
        <v>37</v>
      </c>
      <c r="U883" s="23" t="s">
        <v>37</v>
      </c>
      <c r="V883" s="23" t="s">
        <v>37</v>
      </c>
      <c r="W883" s="23" t="s">
        <v>37</v>
      </c>
      <c r="X883" s="23" t="s">
        <v>37</v>
      </c>
      <c r="Y883" s="23" t="s">
        <v>37</v>
      </c>
      <c r="Z883" s="19" t="str">
        <f t="shared" si="6"/>
        <v/>
      </c>
      <c r="AA883" s="19">
        <f t="shared" si="19"/>
        <v>163</v>
      </c>
      <c r="AB883" s="19" t="str">
        <f t="shared" si="8"/>
        <v/>
      </c>
      <c r="AC883" s="19">
        <f t="shared" si="20"/>
        <v>40.75</v>
      </c>
      <c r="AD883" s="19">
        <f t="shared" si="21"/>
        <v>48.5</v>
      </c>
      <c r="AE883" s="19" t="str">
        <f t="shared" si="22"/>
        <v>Нет моды</v>
      </c>
      <c r="AF883" s="19">
        <f t="shared" si="23"/>
        <v>32</v>
      </c>
      <c r="AG883" s="19">
        <f t="shared" si="24"/>
        <v>51</v>
      </c>
      <c r="AH883" s="20" t="str">
        <f t="shared" si="14"/>
        <v/>
      </c>
      <c r="AI883" s="24"/>
      <c r="AJ883" s="24"/>
      <c r="AK883" s="24"/>
      <c r="AL883" s="22">
        <f t="shared" si="25"/>
        <v>1</v>
      </c>
    </row>
    <row r="884" ht="12.75" customHeight="1">
      <c r="A884" s="13" t="s">
        <v>66</v>
      </c>
      <c r="B884" s="13" t="str">
        <f>IFERROR(__xludf.DUMMYFUNCTION("REGEXREPLACE(A884, ""\d"", """")"),"         Тульская область")</f>
        <v>         Тульская область</v>
      </c>
      <c r="C884" s="14" t="str">
        <f t="shared" si="15"/>
        <v>Тульская область</v>
      </c>
      <c r="D884" s="3">
        <f t="shared" si="16"/>
        <v>2</v>
      </c>
      <c r="E884" s="15" t="s">
        <v>36</v>
      </c>
      <c r="F884" s="13" t="str">
        <f>IFERROR(__xludf.DUMMYFUNCTION("REGEXEXTRACT(E884,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884" s="16">
        <f t="shared" si="17"/>
        <v>2</v>
      </c>
      <c r="H884" s="13" t="s">
        <v>28</v>
      </c>
      <c r="I884" s="13" t="str">
        <f>IFERROR(__xludf.DUMMYFUNCTION("REGEXREPLACE(H884, "".*\s"", """")"),"человек")</f>
        <v>человек</v>
      </c>
      <c r="J884" s="13" t="s">
        <v>29</v>
      </c>
      <c r="K884" s="17" t="str">
        <f>IFERROR(__xludf.DUMMYFUNCTION("REGEXREPLACE(J884, ""^[\d\s]+"", """")"),"значение показателя за год")</f>
        <v>значение показателя за год</v>
      </c>
      <c r="L884" s="16">
        <f t="shared" si="18"/>
        <v>2</v>
      </c>
      <c r="M884" s="13" t="s">
        <v>32</v>
      </c>
      <c r="N884" s="13" t="str">
        <f>IFERROR(__xludf.DUMMYFUNCTION("REGEXEXTRACT(M884, "" (.+)$"")"),"сельское население")</f>
        <v>сельское население</v>
      </c>
      <c r="O884" s="18">
        <v>14.0</v>
      </c>
      <c r="P884" s="18">
        <v>27.0</v>
      </c>
      <c r="Q884" s="18">
        <v>13.0</v>
      </c>
      <c r="R884" s="18">
        <v>14.0</v>
      </c>
      <c r="S884" s="23" t="s">
        <v>37</v>
      </c>
      <c r="T884" s="23" t="s">
        <v>37</v>
      </c>
      <c r="U884" s="23" t="s">
        <v>37</v>
      </c>
      <c r="V884" s="23" t="s">
        <v>37</v>
      </c>
      <c r="W884" s="23" t="s">
        <v>37</v>
      </c>
      <c r="X884" s="23" t="s">
        <v>37</v>
      </c>
      <c r="Y884" s="23" t="s">
        <v>37</v>
      </c>
      <c r="Z884" s="19" t="str">
        <f t="shared" si="6"/>
        <v/>
      </c>
      <c r="AA884" s="19" t="str">
        <f t="shared" si="19"/>
        <v/>
      </c>
      <c r="AB884" s="19">
        <f t="shared" si="8"/>
        <v>68</v>
      </c>
      <c r="AC884" s="19">
        <f t="shared" si="20"/>
        <v>17</v>
      </c>
      <c r="AD884" s="19">
        <f t="shared" si="21"/>
        <v>29.5</v>
      </c>
      <c r="AE884" s="19" t="str">
        <f t="shared" si="22"/>
        <v>Нет моды</v>
      </c>
      <c r="AF884" s="19">
        <f t="shared" si="23"/>
        <v>13</v>
      </c>
      <c r="AG884" s="19">
        <f t="shared" si="24"/>
        <v>27</v>
      </c>
      <c r="AH884" s="20" t="str">
        <f t="shared" si="14"/>
        <v>Город: 71%; Село: 29%</v>
      </c>
      <c r="AI884" s="24"/>
      <c r="AJ884" s="24"/>
      <c r="AK884" s="24"/>
      <c r="AL884" s="22">
        <f t="shared" si="25"/>
        <v>1</v>
      </c>
    </row>
    <row r="885" ht="12.75" customHeight="1">
      <c r="A885" s="13" t="s">
        <v>66</v>
      </c>
      <c r="B885" s="13" t="str">
        <f>IFERROR(__xludf.DUMMYFUNCTION("REGEXREPLACE(A885, ""\d"", """")"),"         Тульская область")</f>
        <v>         Тульская область</v>
      </c>
      <c r="C885" s="14" t="str">
        <f t="shared" si="15"/>
        <v>Тульская область</v>
      </c>
      <c r="D885" s="3">
        <f t="shared" si="16"/>
        <v>2</v>
      </c>
      <c r="E885" s="15" t="s">
        <v>38</v>
      </c>
      <c r="F885" s="13" t="str">
        <f>IFERROR(__xludf.DUMMYFUNCTION("REGEXEXTRACT(E885, ""[А-Яа-я].*"")"),"все виды транспортных несчастных случаев")</f>
        <v>все виды транспортных несчастных случаев</v>
      </c>
      <c r="G885" s="16">
        <f t="shared" si="17"/>
        <v>2</v>
      </c>
      <c r="H885" s="13" t="s">
        <v>28</v>
      </c>
      <c r="I885" s="13" t="str">
        <f>IFERROR(__xludf.DUMMYFUNCTION("REGEXREPLACE(H885, "".*\s"", """")"),"человек")</f>
        <v>человек</v>
      </c>
      <c r="J885" s="13" t="s">
        <v>29</v>
      </c>
      <c r="K885" s="17" t="str">
        <f>IFERROR(__xludf.DUMMYFUNCTION("REGEXREPLACE(J885, ""^[\d\s]+"", """")"),"значение показателя за год")</f>
        <v>значение показателя за год</v>
      </c>
      <c r="L885" s="16">
        <f t="shared" si="18"/>
        <v>2</v>
      </c>
      <c r="M885" s="13" t="s">
        <v>30</v>
      </c>
      <c r="N885" s="13" t="str">
        <f>IFERROR(__xludf.DUMMYFUNCTION("REGEXEXTRACT(M885, "" (.+)$"")"),"все население")</f>
        <v>все население</v>
      </c>
      <c r="O885" s="18">
        <v>371.0</v>
      </c>
      <c r="P885" s="18">
        <v>371.0</v>
      </c>
      <c r="Q885" s="18">
        <v>336.0</v>
      </c>
      <c r="R885" s="18">
        <v>269.0</v>
      </c>
      <c r="S885" s="18">
        <v>282.0</v>
      </c>
      <c r="T885" s="18">
        <v>249.0</v>
      </c>
      <c r="U885" s="18">
        <v>246.0</v>
      </c>
      <c r="V885" s="18">
        <v>231.0</v>
      </c>
      <c r="W885" s="18">
        <v>194.0</v>
      </c>
      <c r="X885" s="18">
        <v>187.0</v>
      </c>
      <c r="Y885" s="18">
        <v>209.0</v>
      </c>
      <c r="Z885" s="19">
        <f t="shared" si="6"/>
        <v>2945</v>
      </c>
      <c r="AA885" s="19" t="str">
        <f t="shared" si="19"/>
        <v/>
      </c>
      <c r="AB885" s="19" t="str">
        <f t="shared" si="8"/>
        <v/>
      </c>
      <c r="AC885" s="19">
        <f t="shared" si="20"/>
        <v>267.7272727</v>
      </c>
      <c r="AD885" s="19">
        <f t="shared" si="21"/>
        <v>231</v>
      </c>
      <c r="AE885" s="19" t="str">
        <f t="shared" si="22"/>
        <v>Нет моды</v>
      </c>
      <c r="AF885" s="19">
        <f t="shared" si="23"/>
        <v>187</v>
      </c>
      <c r="AG885" s="19">
        <f t="shared" si="24"/>
        <v>371</v>
      </c>
      <c r="AH885" s="20" t="str">
        <f t="shared" si="14"/>
        <v/>
      </c>
      <c r="AI885" s="21"/>
      <c r="AJ885" s="21"/>
      <c r="AK885" s="21"/>
      <c r="AL885" s="22">
        <f t="shared" si="25"/>
        <v>1</v>
      </c>
    </row>
    <row r="886" ht="12.75" customHeight="1">
      <c r="A886" s="13" t="s">
        <v>66</v>
      </c>
      <c r="B886" s="13" t="str">
        <f>IFERROR(__xludf.DUMMYFUNCTION("REGEXREPLACE(A886, ""\d"", """")"),"         Тульская область")</f>
        <v>         Тульская область</v>
      </c>
      <c r="C886" s="14" t="str">
        <f t="shared" si="15"/>
        <v>Тульская область</v>
      </c>
      <c r="D886" s="3">
        <f t="shared" si="16"/>
        <v>2</v>
      </c>
      <c r="E886" s="15" t="s">
        <v>38</v>
      </c>
      <c r="F886" s="13" t="str">
        <f>IFERROR(__xludf.DUMMYFUNCTION("REGEXEXTRACT(E886, ""[А-Яа-я].*"")"),"все виды транспортных несчастных случаев")</f>
        <v>все виды транспортных несчастных случаев</v>
      </c>
      <c r="G886" s="16">
        <f t="shared" si="17"/>
        <v>2</v>
      </c>
      <c r="H886" s="13" t="s">
        <v>28</v>
      </c>
      <c r="I886" s="13" t="str">
        <f>IFERROR(__xludf.DUMMYFUNCTION("REGEXREPLACE(H886, "".*\s"", """")"),"человек")</f>
        <v>человек</v>
      </c>
      <c r="J886" s="13" t="s">
        <v>29</v>
      </c>
      <c r="K886" s="17" t="str">
        <f>IFERROR(__xludf.DUMMYFUNCTION("REGEXREPLACE(J886, ""^[\d\s]+"", """")"),"значение показателя за год")</f>
        <v>значение показателя за год</v>
      </c>
      <c r="L886" s="16">
        <f t="shared" si="18"/>
        <v>2</v>
      </c>
      <c r="M886" s="13" t="s">
        <v>31</v>
      </c>
      <c r="N886" s="13" t="str">
        <f>IFERROR(__xludf.DUMMYFUNCTION("REGEXEXTRACT(M886, "" (.+)$"")"),"городское население")</f>
        <v>городское население</v>
      </c>
      <c r="O886" s="18">
        <v>264.0</v>
      </c>
      <c r="P886" s="18">
        <v>267.0</v>
      </c>
      <c r="Q886" s="18">
        <v>214.0</v>
      </c>
      <c r="R886" s="18">
        <v>174.0</v>
      </c>
      <c r="S886" s="18">
        <v>198.0</v>
      </c>
      <c r="T886" s="18">
        <v>175.0</v>
      </c>
      <c r="U886" s="18">
        <v>164.0</v>
      </c>
      <c r="V886" s="18">
        <v>149.0</v>
      </c>
      <c r="W886" s="18">
        <v>134.0</v>
      </c>
      <c r="X886" s="18">
        <v>133.0</v>
      </c>
      <c r="Y886" s="18">
        <v>144.0</v>
      </c>
      <c r="Z886" s="19" t="str">
        <f t="shared" si="6"/>
        <v/>
      </c>
      <c r="AA886" s="19">
        <f t="shared" si="19"/>
        <v>2016</v>
      </c>
      <c r="AB886" s="19" t="str">
        <f t="shared" si="8"/>
        <v/>
      </c>
      <c r="AC886" s="19">
        <f t="shared" si="20"/>
        <v>183.2727273</v>
      </c>
      <c r="AD886" s="19">
        <f t="shared" si="21"/>
        <v>211.5</v>
      </c>
      <c r="AE886" s="19" t="str">
        <f t="shared" si="22"/>
        <v>Нет моды</v>
      </c>
      <c r="AF886" s="19">
        <f t="shared" si="23"/>
        <v>133</v>
      </c>
      <c r="AG886" s="19">
        <f t="shared" si="24"/>
        <v>267</v>
      </c>
      <c r="AH886" s="20" t="str">
        <f t="shared" si="14"/>
        <v/>
      </c>
      <c r="AI886" s="21"/>
      <c r="AJ886" s="21"/>
      <c r="AK886" s="21"/>
      <c r="AL886" s="22">
        <f t="shared" si="25"/>
        <v>1</v>
      </c>
    </row>
    <row r="887" ht="12.75" customHeight="1">
      <c r="A887" s="13" t="s">
        <v>66</v>
      </c>
      <c r="B887" s="13" t="str">
        <f>IFERROR(__xludf.DUMMYFUNCTION("REGEXREPLACE(A887, ""\d"", """")"),"         Тульская область")</f>
        <v>         Тульская область</v>
      </c>
      <c r="C887" s="14" t="str">
        <f t="shared" si="15"/>
        <v>Тульская область</v>
      </c>
      <c r="D887" s="3">
        <f t="shared" si="16"/>
        <v>2</v>
      </c>
      <c r="E887" s="15" t="s">
        <v>38</v>
      </c>
      <c r="F887" s="13" t="str">
        <f>IFERROR(__xludf.DUMMYFUNCTION("REGEXEXTRACT(E887, ""[А-Яа-я].*"")"),"все виды транспортных несчастных случаев")</f>
        <v>все виды транспортных несчастных случаев</v>
      </c>
      <c r="G887" s="16">
        <f t="shared" si="17"/>
        <v>2</v>
      </c>
      <c r="H887" s="13" t="s">
        <v>28</v>
      </c>
      <c r="I887" s="13" t="str">
        <f>IFERROR(__xludf.DUMMYFUNCTION("REGEXREPLACE(H887, "".*\s"", """")"),"человек")</f>
        <v>человек</v>
      </c>
      <c r="J887" s="13" t="s">
        <v>29</v>
      </c>
      <c r="K887" s="17" t="str">
        <f>IFERROR(__xludf.DUMMYFUNCTION("REGEXREPLACE(J887, ""^[\d\s]+"", """")"),"значение показателя за год")</f>
        <v>значение показателя за год</v>
      </c>
      <c r="L887" s="16">
        <f t="shared" si="18"/>
        <v>2</v>
      </c>
      <c r="M887" s="13" t="s">
        <v>32</v>
      </c>
      <c r="N887" s="13" t="str">
        <f>IFERROR(__xludf.DUMMYFUNCTION("REGEXEXTRACT(M887, "" (.+)$"")"),"сельское население")</f>
        <v>сельское население</v>
      </c>
      <c r="O887" s="18">
        <v>107.0</v>
      </c>
      <c r="P887" s="18">
        <v>104.0</v>
      </c>
      <c r="Q887" s="18">
        <v>122.0</v>
      </c>
      <c r="R887" s="18">
        <v>95.0</v>
      </c>
      <c r="S887" s="18">
        <v>84.0</v>
      </c>
      <c r="T887" s="18">
        <v>74.0</v>
      </c>
      <c r="U887" s="18">
        <v>82.0</v>
      </c>
      <c r="V887" s="18">
        <v>82.0</v>
      </c>
      <c r="W887" s="18">
        <v>60.0</v>
      </c>
      <c r="X887" s="18">
        <v>54.0</v>
      </c>
      <c r="Y887" s="18">
        <v>65.0</v>
      </c>
      <c r="Z887" s="19" t="str">
        <f t="shared" si="6"/>
        <v/>
      </c>
      <c r="AA887" s="19" t="str">
        <f t="shared" si="19"/>
        <v/>
      </c>
      <c r="AB887" s="19">
        <f t="shared" si="8"/>
        <v>929</v>
      </c>
      <c r="AC887" s="19">
        <f t="shared" si="20"/>
        <v>84.45454545</v>
      </c>
      <c r="AD887" s="19">
        <f t="shared" si="21"/>
        <v>127.5</v>
      </c>
      <c r="AE887" s="19" t="str">
        <f t="shared" si="22"/>
        <v>Нет моды</v>
      </c>
      <c r="AF887" s="19">
        <f t="shared" si="23"/>
        <v>54</v>
      </c>
      <c r="AG887" s="19">
        <f t="shared" si="24"/>
        <v>122</v>
      </c>
      <c r="AH887" s="20" t="str">
        <f t="shared" si="14"/>
        <v>Город: 68%; Село: 32%</v>
      </c>
      <c r="AI887" s="21"/>
      <c r="AJ887" s="21"/>
      <c r="AK887" s="21"/>
      <c r="AL887" s="22">
        <f t="shared" si="25"/>
        <v>1</v>
      </c>
    </row>
    <row r="888" ht="12.75" customHeight="1">
      <c r="A888" s="13" t="s">
        <v>66</v>
      </c>
      <c r="B888" s="13" t="str">
        <f>IFERROR(__xludf.DUMMYFUNCTION("REGEXREPLACE(A888, ""\d"", """")"),"         Тульская область")</f>
        <v>         Тульская область</v>
      </c>
      <c r="C888" s="14" t="str">
        <f t="shared" si="15"/>
        <v>Тульская область</v>
      </c>
      <c r="D888" s="3">
        <f t="shared" si="16"/>
        <v>2</v>
      </c>
      <c r="E888" s="15" t="s">
        <v>39</v>
      </c>
      <c r="F888" s="13" t="str">
        <f>IFERROR(__xludf.DUMMYFUNCTION("REGEXEXTRACT(E888, ""[А-Яа-я].*"")"),"Всего умерших")</f>
        <v>Всего умерших</v>
      </c>
      <c r="G888" s="16">
        <f t="shared" si="17"/>
        <v>2</v>
      </c>
      <c r="H888" s="13" t="s">
        <v>28</v>
      </c>
      <c r="I888" s="13" t="str">
        <f>IFERROR(__xludf.DUMMYFUNCTION("REGEXREPLACE(H888, "".*\s"", """")"),"человек")</f>
        <v>человек</v>
      </c>
      <c r="J888" s="13" t="s">
        <v>29</v>
      </c>
      <c r="K888" s="17" t="str">
        <f>IFERROR(__xludf.DUMMYFUNCTION("REGEXREPLACE(J888, ""^[\d\s]+"", """")"),"значение показателя за год")</f>
        <v>значение показателя за год</v>
      </c>
      <c r="L888" s="16">
        <f t="shared" si="18"/>
        <v>2</v>
      </c>
      <c r="M888" s="13" t="s">
        <v>30</v>
      </c>
      <c r="N888" s="13" t="str">
        <f>IFERROR(__xludf.DUMMYFUNCTION("REGEXEXTRACT(M888, "" (.+)$"")"),"все население")</f>
        <v>все население</v>
      </c>
      <c r="O888" s="18">
        <v>26569.0</v>
      </c>
      <c r="P888" s="18">
        <v>25997.0</v>
      </c>
      <c r="Q888" s="18">
        <v>25817.0</v>
      </c>
      <c r="R888" s="18">
        <v>25515.0</v>
      </c>
      <c r="S888" s="18">
        <v>24707.0</v>
      </c>
      <c r="T888" s="18">
        <v>24052.0</v>
      </c>
      <c r="U888" s="18">
        <v>23354.0</v>
      </c>
      <c r="V888" s="18">
        <v>27285.0</v>
      </c>
      <c r="W888" s="18">
        <v>30660.0</v>
      </c>
      <c r="X888" s="18">
        <v>24697.0</v>
      </c>
      <c r="Y888" s="18">
        <v>22397.0</v>
      </c>
      <c r="Z888" s="19">
        <f t="shared" si="6"/>
        <v>281050</v>
      </c>
      <c r="AA888" s="19" t="str">
        <f t="shared" si="19"/>
        <v/>
      </c>
      <c r="AB888" s="19" t="str">
        <f t="shared" si="8"/>
        <v/>
      </c>
      <c r="AC888" s="19">
        <f t="shared" si="20"/>
        <v>25550</v>
      </c>
      <c r="AD888" s="19">
        <f t="shared" si="21"/>
        <v>11259.5</v>
      </c>
      <c r="AE888" s="19" t="str">
        <f t="shared" si="22"/>
        <v>Нет моды</v>
      </c>
      <c r="AF888" s="19">
        <f t="shared" si="23"/>
        <v>22397</v>
      </c>
      <c r="AG888" s="19">
        <f t="shared" si="24"/>
        <v>30660</v>
      </c>
      <c r="AH888" s="20" t="str">
        <f t="shared" si="14"/>
        <v/>
      </c>
      <c r="AI888" s="21"/>
      <c r="AJ888" s="21"/>
      <c r="AK888" s="21"/>
      <c r="AL888" s="22">
        <f t="shared" si="25"/>
        <v>1</v>
      </c>
    </row>
    <row r="889" ht="12.75" customHeight="1">
      <c r="A889" s="13" t="s">
        <v>66</v>
      </c>
      <c r="B889" s="13" t="str">
        <f>IFERROR(__xludf.DUMMYFUNCTION("REGEXREPLACE(A889, ""\d"", """")"),"         Тульская область")</f>
        <v>         Тульская область</v>
      </c>
      <c r="C889" s="14" t="str">
        <f t="shared" si="15"/>
        <v>Тульская область</v>
      </c>
      <c r="D889" s="3">
        <f t="shared" si="16"/>
        <v>2</v>
      </c>
      <c r="E889" s="15" t="s">
        <v>39</v>
      </c>
      <c r="F889" s="13" t="str">
        <f>IFERROR(__xludf.DUMMYFUNCTION("REGEXEXTRACT(E889, ""[А-Яа-я].*"")"),"Всего умерших")</f>
        <v>Всего умерших</v>
      </c>
      <c r="G889" s="16">
        <f t="shared" si="17"/>
        <v>2</v>
      </c>
      <c r="H889" s="13" t="s">
        <v>28</v>
      </c>
      <c r="I889" s="13" t="str">
        <f>IFERROR(__xludf.DUMMYFUNCTION("REGEXREPLACE(H889, "".*\s"", """")"),"человек")</f>
        <v>человек</v>
      </c>
      <c r="J889" s="13" t="s">
        <v>29</v>
      </c>
      <c r="K889" s="17" t="str">
        <f>IFERROR(__xludf.DUMMYFUNCTION("REGEXREPLACE(J889, ""^[\d\s]+"", """")"),"значение показателя за год")</f>
        <v>значение показателя за год</v>
      </c>
      <c r="L889" s="16">
        <f t="shared" si="18"/>
        <v>2</v>
      </c>
      <c r="M889" s="13" t="s">
        <v>31</v>
      </c>
      <c r="N889" s="13" t="str">
        <f>IFERROR(__xludf.DUMMYFUNCTION("REGEXEXTRACT(M889, "" (.+)$"")"),"городское население")</f>
        <v>городское население</v>
      </c>
      <c r="O889" s="18">
        <v>20917.0</v>
      </c>
      <c r="P889" s="18">
        <v>19858.0</v>
      </c>
      <c r="Q889" s="18">
        <v>19327.0</v>
      </c>
      <c r="R889" s="18">
        <v>19207.0</v>
      </c>
      <c r="S889" s="18">
        <v>18576.0</v>
      </c>
      <c r="T889" s="18">
        <v>18197.0</v>
      </c>
      <c r="U889" s="18">
        <v>17707.0</v>
      </c>
      <c r="V889" s="18">
        <v>21006.0</v>
      </c>
      <c r="W889" s="18">
        <v>23707.0</v>
      </c>
      <c r="X889" s="18">
        <v>19025.0</v>
      </c>
      <c r="Y889" s="18">
        <v>17278.0</v>
      </c>
      <c r="Z889" s="19" t="str">
        <f t="shared" si="6"/>
        <v/>
      </c>
      <c r="AA889" s="19">
        <f t="shared" si="19"/>
        <v>214805</v>
      </c>
      <c r="AB889" s="19" t="str">
        <f t="shared" si="8"/>
        <v/>
      </c>
      <c r="AC889" s="19">
        <f t="shared" si="20"/>
        <v>19527.72727</v>
      </c>
      <c r="AD889" s="19">
        <f t="shared" si="21"/>
        <v>22875.5</v>
      </c>
      <c r="AE889" s="19" t="str">
        <f t="shared" si="22"/>
        <v>Нет моды</v>
      </c>
      <c r="AF889" s="19">
        <f t="shared" si="23"/>
        <v>17278</v>
      </c>
      <c r="AG889" s="19">
        <f t="shared" si="24"/>
        <v>23707</v>
      </c>
      <c r="AH889" s="20" t="str">
        <f t="shared" si="14"/>
        <v/>
      </c>
      <c r="AI889" s="21"/>
      <c r="AJ889" s="21"/>
      <c r="AK889" s="21"/>
      <c r="AL889" s="22">
        <f t="shared" si="25"/>
        <v>1</v>
      </c>
    </row>
    <row r="890" ht="12.75" customHeight="1">
      <c r="A890" s="13" t="s">
        <v>66</v>
      </c>
      <c r="B890" s="13" t="str">
        <f>IFERROR(__xludf.DUMMYFUNCTION("REGEXREPLACE(A890, ""\d"", """")"),"         Тульская область")</f>
        <v>         Тульская область</v>
      </c>
      <c r="C890" s="14" t="str">
        <f t="shared" si="15"/>
        <v>Тульская область</v>
      </c>
      <c r="D890" s="3">
        <f t="shared" si="16"/>
        <v>2</v>
      </c>
      <c r="E890" s="15" t="s">
        <v>39</v>
      </c>
      <c r="F890" s="13" t="str">
        <f>IFERROR(__xludf.DUMMYFUNCTION("REGEXEXTRACT(E890, ""[А-Яа-я].*"")"),"Всего умерших")</f>
        <v>Всего умерших</v>
      </c>
      <c r="G890" s="16">
        <f t="shared" si="17"/>
        <v>2</v>
      </c>
      <c r="H890" s="13" t="s">
        <v>28</v>
      </c>
      <c r="I890" s="13" t="str">
        <f>IFERROR(__xludf.DUMMYFUNCTION("REGEXREPLACE(H890, "".*\s"", """")"),"человек")</f>
        <v>человек</v>
      </c>
      <c r="J890" s="13" t="s">
        <v>29</v>
      </c>
      <c r="K890" s="17" t="str">
        <f>IFERROR(__xludf.DUMMYFUNCTION("REGEXREPLACE(J890, ""^[\d\s]+"", """")"),"значение показателя за год")</f>
        <v>значение показателя за год</v>
      </c>
      <c r="L890" s="16">
        <f t="shared" si="18"/>
        <v>2</v>
      </c>
      <c r="M890" s="13" t="s">
        <v>32</v>
      </c>
      <c r="N890" s="13" t="str">
        <f>IFERROR(__xludf.DUMMYFUNCTION("REGEXEXTRACT(M890, "" (.+)$"")"),"сельское население")</f>
        <v>сельское население</v>
      </c>
      <c r="O890" s="18">
        <v>5652.0</v>
      </c>
      <c r="P890" s="18">
        <v>6139.0</v>
      </c>
      <c r="Q890" s="18">
        <v>6490.0</v>
      </c>
      <c r="R890" s="18">
        <v>6308.0</v>
      </c>
      <c r="S890" s="18">
        <v>6131.0</v>
      </c>
      <c r="T890" s="18">
        <v>5855.0</v>
      </c>
      <c r="U890" s="18">
        <v>5647.0</v>
      </c>
      <c r="V890" s="18">
        <v>6279.0</v>
      </c>
      <c r="W890" s="18">
        <v>6953.0</v>
      </c>
      <c r="X890" s="18">
        <v>5672.0</v>
      </c>
      <c r="Y890" s="18">
        <v>5119.0</v>
      </c>
      <c r="Z890" s="19" t="str">
        <f t="shared" si="6"/>
        <v/>
      </c>
      <c r="AA890" s="19" t="str">
        <f t="shared" si="19"/>
        <v/>
      </c>
      <c r="AB890" s="19">
        <f t="shared" si="8"/>
        <v>66245</v>
      </c>
      <c r="AC890" s="19">
        <f t="shared" si="20"/>
        <v>6022.272727</v>
      </c>
      <c r="AD890" s="19">
        <f t="shared" si="21"/>
        <v>12115.5</v>
      </c>
      <c r="AE890" s="19" t="str">
        <f t="shared" si="22"/>
        <v>Нет моды</v>
      </c>
      <c r="AF890" s="19">
        <f t="shared" si="23"/>
        <v>5119</v>
      </c>
      <c r="AG890" s="19">
        <f t="shared" si="24"/>
        <v>6953</v>
      </c>
      <c r="AH890" s="20" t="str">
        <f t="shared" si="14"/>
        <v>Город: 76%; Село: 24%</v>
      </c>
      <c r="AI890" s="21"/>
      <c r="AJ890" s="21"/>
      <c r="AK890" s="21"/>
      <c r="AL890" s="22">
        <f t="shared" si="25"/>
        <v>1</v>
      </c>
    </row>
    <row r="891" ht="12.75" customHeight="1">
      <c r="A891" s="13" t="s">
        <v>66</v>
      </c>
      <c r="B891" s="13" t="str">
        <f>IFERROR(__xludf.DUMMYFUNCTION("REGEXREPLACE(A891, ""\d"", """")"),"         Тульская область")</f>
        <v>         Тульская область</v>
      </c>
      <c r="C891" s="14" t="str">
        <f t="shared" si="15"/>
        <v>Тульская область</v>
      </c>
      <c r="D891" s="3">
        <f t="shared" si="16"/>
        <v>2</v>
      </c>
      <c r="E891" s="15" t="s">
        <v>40</v>
      </c>
      <c r="F891" s="13" t="str">
        <f>IFERROR(__xludf.DUMMYFUNCTION("REGEXEXTRACT(E891, ""[А-Яа-я].*"")"),"Злокачественные новообразования")</f>
        <v>Злокачественные новообразования</v>
      </c>
      <c r="G891" s="16">
        <f t="shared" si="17"/>
        <v>2</v>
      </c>
      <c r="H891" s="13" t="s">
        <v>28</v>
      </c>
      <c r="I891" s="13" t="str">
        <f>IFERROR(__xludf.DUMMYFUNCTION("REGEXREPLACE(H891, "".*\s"", """")"),"человек")</f>
        <v>человек</v>
      </c>
      <c r="J891" s="13" t="s">
        <v>29</v>
      </c>
      <c r="K891" s="17" t="str">
        <f>IFERROR(__xludf.DUMMYFUNCTION("REGEXREPLACE(J891, ""^[\d\s]+"", """")"),"значение показателя за год")</f>
        <v>значение показателя за год</v>
      </c>
      <c r="L891" s="16">
        <f t="shared" si="18"/>
        <v>2</v>
      </c>
      <c r="M891" s="13" t="s">
        <v>30</v>
      </c>
      <c r="N891" s="13" t="str">
        <f>IFERROR(__xludf.DUMMYFUNCTION("REGEXEXTRACT(M891, "" (.+)$"")"),"все население")</f>
        <v>все население</v>
      </c>
      <c r="O891" s="18">
        <v>4040.0</v>
      </c>
      <c r="P891" s="18">
        <v>3983.0</v>
      </c>
      <c r="Q891" s="18">
        <v>3896.0</v>
      </c>
      <c r="R891" s="18">
        <v>3852.0</v>
      </c>
      <c r="S891" s="18">
        <v>3862.0</v>
      </c>
      <c r="T891" s="18">
        <v>3919.0</v>
      </c>
      <c r="U891" s="18">
        <v>3690.0</v>
      </c>
      <c r="V891" s="18">
        <v>4149.0</v>
      </c>
      <c r="W891" s="18">
        <v>3842.0</v>
      </c>
      <c r="X891" s="18">
        <v>3734.0</v>
      </c>
      <c r="Y891" s="18">
        <v>3741.0</v>
      </c>
      <c r="Z891" s="19">
        <f t="shared" si="6"/>
        <v>42708</v>
      </c>
      <c r="AA891" s="19" t="str">
        <f t="shared" si="19"/>
        <v/>
      </c>
      <c r="AB891" s="19" t="str">
        <f t="shared" si="8"/>
        <v/>
      </c>
      <c r="AC891" s="19">
        <f t="shared" si="20"/>
        <v>3882.545455</v>
      </c>
      <c r="AD891" s="19">
        <f t="shared" si="21"/>
        <v>4634</v>
      </c>
      <c r="AE891" s="19" t="str">
        <f t="shared" si="22"/>
        <v>Нет моды</v>
      </c>
      <c r="AF891" s="19">
        <f t="shared" si="23"/>
        <v>3690</v>
      </c>
      <c r="AG891" s="19">
        <f t="shared" si="24"/>
        <v>4149</v>
      </c>
      <c r="AH891" s="20" t="str">
        <f t="shared" si="14"/>
        <v/>
      </c>
      <c r="AI891" s="21"/>
      <c r="AJ891" s="21"/>
      <c r="AK891" s="21"/>
      <c r="AL891" s="22">
        <f t="shared" si="25"/>
        <v>1</v>
      </c>
    </row>
    <row r="892" ht="12.75" customHeight="1">
      <c r="A892" s="13" t="s">
        <v>66</v>
      </c>
      <c r="B892" s="13" t="str">
        <f>IFERROR(__xludf.DUMMYFUNCTION("REGEXREPLACE(A892, ""\d"", """")"),"         Тульская область")</f>
        <v>         Тульская область</v>
      </c>
      <c r="C892" s="14" t="str">
        <f t="shared" si="15"/>
        <v>Тульская область</v>
      </c>
      <c r="D892" s="3">
        <f t="shared" si="16"/>
        <v>2</v>
      </c>
      <c r="E892" s="15" t="s">
        <v>40</v>
      </c>
      <c r="F892" s="13" t="str">
        <f>IFERROR(__xludf.DUMMYFUNCTION("REGEXEXTRACT(E892, ""[А-Яа-я].*"")"),"Злокачественные новообразования")</f>
        <v>Злокачественные новообразования</v>
      </c>
      <c r="G892" s="16">
        <f t="shared" si="17"/>
        <v>2</v>
      </c>
      <c r="H892" s="13" t="s">
        <v>28</v>
      </c>
      <c r="I892" s="13" t="str">
        <f>IFERROR(__xludf.DUMMYFUNCTION("REGEXREPLACE(H892, "".*\s"", """")"),"человек")</f>
        <v>человек</v>
      </c>
      <c r="J892" s="13" t="s">
        <v>29</v>
      </c>
      <c r="K892" s="17" t="str">
        <f>IFERROR(__xludf.DUMMYFUNCTION("REGEXREPLACE(J892, ""^[\d\s]+"", """")"),"значение показателя за год")</f>
        <v>значение показателя за год</v>
      </c>
      <c r="L892" s="16">
        <f t="shared" si="18"/>
        <v>2</v>
      </c>
      <c r="M892" s="13" t="s">
        <v>31</v>
      </c>
      <c r="N892" s="13" t="str">
        <f>IFERROR(__xludf.DUMMYFUNCTION("REGEXEXTRACT(M892, "" (.+)$"")"),"городское население")</f>
        <v>городское население</v>
      </c>
      <c r="O892" s="18">
        <v>3274.0</v>
      </c>
      <c r="P892" s="18">
        <v>3149.0</v>
      </c>
      <c r="Q892" s="18">
        <v>3014.0</v>
      </c>
      <c r="R892" s="18">
        <v>3013.0</v>
      </c>
      <c r="S892" s="18">
        <v>2997.0</v>
      </c>
      <c r="T892" s="18">
        <v>3040.0</v>
      </c>
      <c r="U892" s="18">
        <v>2891.0</v>
      </c>
      <c r="V892" s="18">
        <v>3263.0</v>
      </c>
      <c r="W892" s="18">
        <v>2994.0</v>
      </c>
      <c r="X892" s="18">
        <v>2891.0</v>
      </c>
      <c r="Y892" s="18">
        <v>2955.0</v>
      </c>
      <c r="Z892" s="19" t="str">
        <f t="shared" si="6"/>
        <v/>
      </c>
      <c r="AA892" s="19">
        <f t="shared" si="19"/>
        <v>33481</v>
      </c>
      <c r="AB892" s="19" t="str">
        <f t="shared" si="8"/>
        <v/>
      </c>
      <c r="AC892" s="19">
        <f t="shared" si="20"/>
        <v>3043.727273</v>
      </c>
      <c r="AD892" s="19">
        <f t="shared" si="21"/>
        <v>3482</v>
      </c>
      <c r="AE892" s="19" t="str">
        <f t="shared" si="22"/>
        <v>Нет моды</v>
      </c>
      <c r="AF892" s="19">
        <f t="shared" si="23"/>
        <v>2891</v>
      </c>
      <c r="AG892" s="19">
        <f t="shared" si="24"/>
        <v>3274</v>
      </c>
      <c r="AH892" s="20" t="str">
        <f t="shared" si="14"/>
        <v/>
      </c>
      <c r="AI892" s="21"/>
      <c r="AJ892" s="21"/>
      <c r="AK892" s="21"/>
      <c r="AL892" s="22">
        <f t="shared" si="25"/>
        <v>1</v>
      </c>
    </row>
    <row r="893" ht="12.75" customHeight="1">
      <c r="A893" s="13" t="s">
        <v>66</v>
      </c>
      <c r="B893" s="13" t="str">
        <f>IFERROR(__xludf.DUMMYFUNCTION("REGEXREPLACE(A893, ""\d"", """")"),"         Тульская область")</f>
        <v>         Тульская область</v>
      </c>
      <c r="C893" s="14" t="str">
        <f t="shared" si="15"/>
        <v>Тульская область</v>
      </c>
      <c r="D893" s="3">
        <f t="shared" si="16"/>
        <v>2</v>
      </c>
      <c r="E893" s="15" t="s">
        <v>40</v>
      </c>
      <c r="F893" s="13" t="str">
        <f>IFERROR(__xludf.DUMMYFUNCTION("REGEXEXTRACT(E893, ""[А-Яа-я].*"")"),"Злокачественные новообразования")</f>
        <v>Злокачественные новообразования</v>
      </c>
      <c r="G893" s="16">
        <f t="shared" si="17"/>
        <v>2</v>
      </c>
      <c r="H893" s="13" t="s">
        <v>28</v>
      </c>
      <c r="I893" s="13" t="str">
        <f>IFERROR(__xludf.DUMMYFUNCTION("REGEXREPLACE(H893, "".*\s"", """")"),"человек")</f>
        <v>человек</v>
      </c>
      <c r="J893" s="13" t="s">
        <v>29</v>
      </c>
      <c r="K893" s="17" t="str">
        <f>IFERROR(__xludf.DUMMYFUNCTION("REGEXREPLACE(J893, ""^[\d\s]+"", """")"),"значение показателя за год")</f>
        <v>значение показателя за год</v>
      </c>
      <c r="L893" s="16">
        <f t="shared" si="18"/>
        <v>2</v>
      </c>
      <c r="M893" s="13" t="s">
        <v>32</v>
      </c>
      <c r="N893" s="13" t="str">
        <f>IFERROR(__xludf.DUMMYFUNCTION("REGEXEXTRACT(M893, "" (.+)$"")"),"сельское население")</f>
        <v>сельское население</v>
      </c>
      <c r="O893" s="18">
        <v>766.0</v>
      </c>
      <c r="P893" s="18">
        <v>834.0</v>
      </c>
      <c r="Q893" s="18">
        <v>882.0</v>
      </c>
      <c r="R893" s="18">
        <v>839.0</v>
      </c>
      <c r="S893" s="18">
        <v>865.0</v>
      </c>
      <c r="T893" s="18">
        <v>879.0</v>
      </c>
      <c r="U893" s="18">
        <v>799.0</v>
      </c>
      <c r="V893" s="18">
        <v>886.0</v>
      </c>
      <c r="W893" s="18">
        <v>848.0</v>
      </c>
      <c r="X893" s="18">
        <v>843.0</v>
      </c>
      <c r="Y893" s="18">
        <v>786.0</v>
      </c>
      <c r="Z893" s="19" t="str">
        <f t="shared" si="6"/>
        <v/>
      </c>
      <c r="AA893" s="19" t="str">
        <f t="shared" si="19"/>
        <v/>
      </c>
      <c r="AB893" s="19">
        <f t="shared" si="8"/>
        <v>9227</v>
      </c>
      <c r="AC893" s="19">
        <f t="shared" si="20"/>
        <v>838.8181818</v>
      </c>
      <c r="AD893" s="19">
        <f t="shared" si="21"/>
        <v>1888.5</v>
      </c>
      <c r="AE893" s="19" t="str">
        <f t="shared" si="22"/>
        <v>Нет моды</v>
      </c>
      <c r="AF893" s="19">
        <f t="shared" si="23"/>
        <v>766</v>
      </c>
      <c r="AG893" s="19">
        <f t="shared" si="24"/>
        <v>886</v>
      </c>
      <c r="AH893" s="20" t="str">
        <f t="shared" si="14"/>
        <v>Город: 78%; Село: 22%</v>
      </c>
      <c r="AI893" s="21"/>
      <c r="AJ893" s="21"/>
      <c r="AK893" s="21"/>
      <c r="AL893" s="22">
        <f t="shared" si="25"/>
        <v>1</v>
      </c>
    </row>
    <row r="894" ht="12.75" customHeight="1">
      <c r="A894" s="13" t="s">
        <v>66</v>
      </c>
      <c r="B894" s="13" t="str">
        <f>IFERROR(__xludf.DUMMYFUNCTION("REGEXREPLACE(A894, ""\d"", """")"),"         Тульская область")</f>
        <v>         Тульская область</v>
      </c>
      <c r="C894" s="14" t="str">
        <f t="shared" si="15"/>
        <v>Тульская область</v>
      </c>
      <c r="D894" s="3">
        <f t="shared" si="16"/>
        <v>2</v>
      </c>
      <c r="E894" s="15" t="s">
        <v>41</v>
      </c>
      <c r="F894" s="13" t="str">
        <f>IFERROR(__xludf.DUMMYFUNCTION("REGEXEXTRACT(E894, ""[А-Яа-я].*"")"),"Инфекционные и паразитарные болезни")</f>
        <v>Инфекционные и паразитарные болезни</v>
      </c>
      <c r="G894" s="16">
        <f t="shared" si="17"/>
        <v>2</v>
      </c>
      <c r="H894" s="13" t="s">
        <v>28</v>
      </c>
      <c r="I894" s="13" t="str">
        <f>IFERROR(__xludf.DUMMYFUNCTION("REGEXREPLACE(H894, "".*\s"", """")"),"человек")</f>
        <v>человек</v>
      </c>
      <c r="J894" s="13" t="s">
        <v>29</v>
      </c>
      <c r="K894" s="17" t="str">
        <f>IFERROR(__xludf.DUMMYFUNCTION("REGEXREPLACE(J894, ""^[\d\s]+"", """")"),"значение показателя за год")</f>
        <v>значение показателя за год</v>
      </c>
      <c r="L894" s="16">
        <f t="shared" si="18"/>
        <v>2</v>
      </c>
      <c r="M894" s="13" t="s">
        <v>30</v>
      </c>
      <c r="N894" s="13" t="str">
        <f>IFERROR(__xludf.DUMMYFUNCTION("REGEXEXTRACT(M894, "" (.+)$"")"),"все население")</f>
        <v>все население</v>
      </c>
      <c r="O894" s="18">
        <v>312.0</v>
      </c>
      <c r="P894" s="18">
        <v>309.0</v>
      </c>
      <c r="Q894" s="18">
        <v>293.0</v>
      </c>
      <c r="R894" s="18">
        <v>297.0</v>
      </c>
      <c r="S894" s="18">
        <v>239.0</v>
      </c>
      <c r="T894" s="18">
        <v>255.0</v>
      </c>
      <c r="U894" s="18">
        <v>228.0</v>
      </c>
      <c r="V894" s="18">
        <v>225.0</v>
      </c>
      <c r="W894" s="18">
        <v>209.0</v>
      </c>
      <c r="X894" s="18">
        <v>213.0</v>
      </c>
      <c r="Y894" s="18">
        <v>247.0</v>
      </c>
      <c r="Z894" s="19">
        <f t="shared" si="6"/>
        <v>2827</v>
      </c>
      <c r="AA894" s="19" t="str">
        <f t="shared" si="19"/>
        <v/>
      </c>
      <c r="AB894" s="19" t="str">
        <f t="shared" si="8"/>
        <v/>
      </c>
      <c r="AC894" s="19">
        <f t="shared" si="20"/>
        <v>257</v>
      </c>
      <c r="AD894" s="19">
        <f t="shared" si="21"/>
        <v>539</v>
      </c>
      <c r="AE894" s="19" t="str">
        <f t="shared" si="22"/>
        <v>Нет моды</v>
      </c>
      <c r="AF894" s="19">
        <f t="shared" si="23"/>
        <v>209</v>
      </c>
      <c r="AG894" s="19">
        <f t="shared" si="24"/>
        <v>312</v>
      </c>
      <c r="AH894" s="20" t="str">
        <f t="shared" si="14"/>
        <v/>
      </c>
      <c r="AI894" s="21"/>
      <c r="AJ894" s="21"/>
      <c r="AK894" s="21"/>
      <c r="AL894" s="22">
        <f t="shared" si="25"/>
        <v>1</v>
      </c>
    </row>
    <row r="895" ht="12.75" customHeight="1">
      <c r="A895" s="13" t="s">
        <v>66</v>
      </c>
      <c r="B895" s="13" t="str">
        <f>IFERROR(__xludf.DUMMYFUNCTION("REGEXREPLACE(A895, ""\d"", """")"),"         Тульская область")</f>
        <v>         Тульская область</v>
      </c>
      <c r="C895" s="14" t="str">
        <f t="shared" si="15"/>
        <v>Тульская область</v>
      </c>
      <c r="D895" s="3">
        <f t="shared" si="16"/>
        <v>2</v>
      </c>
      <c r="E895" s="15" t="s">
        <v>41</v>
      </c>
      <c r="F895" s="13" t="str">
        <f>IFERROR(__xludf.DUMMYFUNCTION("REGEXEXTRACT(E895, ""[А-Яа-я].*"")"),"Инфекционные и паразитарные болезни")</f>
        <v>Инфекционные и паразитарные болезни</v>
      </c>
      <c r="G895" s="16">
        <f t="shared" si="17"/>
        <v>2</v>
      </c>
      <c r="H895" s="13" t="s">
        <v>28</v>
      </c>
      <c r="I895" s="13" t="str">
        <f>IFERROR(__xludf.DUMMYFUNCTION("REGEXREPLACE(H895, "".*\s"", """")"),"человек")</f>
        <v>человек</v>
      </c>
      <c r="J895" s="13" t="s">
        <v>29</v>
      </c>
      <c r="K895" s="17" t="str">
        <f>IFERROR(__xludf.DUMMYFUNCTION("REGEXREPLACE(J895, ""^[\d\s]+"", """")"),"значение показателя за год")</f>
        <v>значение показателя за год</v>
      </c>
      <c r="L895" s="16">
        <f t="shared" si="18"/>
        <v>2</v>
      </c>
      <c r="M895" s="13" t="s">
        <v>31</v>
      </c>
      <c r="N895" s="13" t="str">
        <f>IFERROR(__xludf.DUMMYFUNCTION("REGEXEXTRACT(M895, "" (.+)$"")"),"городское население")</f>
        <v>городское население</v>
      </c>
      <c r="O895" s="18">
        <v>250.0</v>
      </c>
      <c r="P895" s="18">
        <v>231.0</v>
      </c>
      <c r="Q895" s="18">
        <v>221.0</v>
      </c>
      <c r="R895" s="18">
        <v>231.0</v>
      </c>
      <c r="S895" s="18">
        <v>178.0</v>
      </c>
      <c r="T895" s="18">
        <v>198.0</v>
      </c>
      <c r="U895" s="18">
        <v>168.0</v>
      </c>
      <c r="V895" s="18">
        <v>165.0</v>
      </c>
      <c r="W895" s="18">
        <v>163.0</v>
      </c>
      <c r="X895" s="18">
        <v>161.0</v>
      </c>
      <c r="Y895" s="18">
        <v>197.0</v>
      </c>
      <c r="Z895" s="19" t="str">
        <f t="shared" si="6"/>
        <v/>
      </c>
      <c r="AA895" s="19">
        <f t="shared" si="19"/>
        <v>2163</v>
      </c>
      <c r="AB895" s="19" t="str">
        <f t="shared" si="8"/>
        <v/>
      </c>
      <c r="AC895" s="19">
        <f t="shared" si="20"/>
        <v>196.6363636</v>
      </c>
      <c r="AD895" s="19">
        <f t="shared" si="21"/>
        <v>226.5</v>
      </c>
      <c r="AE895" s="19" t="str">
        <f t="shared" si="22"/>
        <v>Нет моды</v>
      </c>
      <c r="AF895" s="19">
        <f t="shared" si="23"/>
        <v>161</v>
      </c>
      <c r="AG895" s="19">
        <f t="shared" si="24"/>
        <v>250</v>
      </c>
      <c r="AH895" s="20" t="str">
        <f t="shared" si="14"/>
        <v/>
      </c>
      <c r="AI895" s="21"/>
      <c r="AJ895" s="21"/>
      <c r="AK895" s="21"/>
      <c r="AL895" s="22">
        <f t="shared" si="25"/>
        <v>1</v>
      </c>
    </row>
    <row r="896" ht="12.75" customHeight="1">
      <c r="A896" s="13" t="s">
        <v>66</v>
      </c>
      <c r="B896" s="13" t="str">
        <f>IFERROR(__xludf.DUMMYFUNCTION("REGEXREPLACE(A896, ""\d"", """")"),"         Тульская область")</f>
        <v>         Тульская область</v>
      </c>
      <c r="C896" s="14" t="str">
        <f t="shared" si="15"/>
        <v>Тульская область</v>
      </c>
      <c r="D896" s="3">
        <f t="shared" si="16"/>
        <v>2</v>
      </c>
      <c r="E896" s="15" t="s">
        <v>41</v>
      </c>
      <c r="F896" s="13" t="str">
        <f>IFERROR(__xludf.DUMMYFUNCTION("REGEXEXTRACT(E896, ""[А-Яа-я].*"")"),"Инфекционные и паразитарные болезни")</f>
        <v>Инфекционные и паразитарные болезни</v>
      </c>
      <c r="G896" s="16">
        <f t="shared" si="17"/>
        <v>2</v>
      </c>
      <c r="H896" s="13" t="s">
        <v>28</v>
      </c>
      <c r="I896" s="13" t="str">
        <f>IFERROR(__xludf.DUMMYFUNCTION("REGEXREPLACE(H896, "".*\s"", """")"),"человек")</f>
        <v>человек</v>
      </c>
      <c r="J896" s="13" t="s">
        <v>29</v>
      </c>
      <c r="K896" s="17" t="str">
        <f>IFERROR(__xludf.DUMMYFUNCTION("REGEXREPLACE(J896, ""^[\d\s]+"", """")"),"значение показателя за год")</f>
        <v>значение показателя за год</v>
      </c>
      <c r="L896" s="16">
        <f t="shared" si="18"/>
        <v>2</v>
      </c>
      <c r="M896" s="13" t="s">
        <v>32</v>
      </c>
      <c r="N896" s="13" t="str">
        <f>IFERROR(__xludf.DUMMYFUNCTION("REGEXEXTRACT(M896, "" (.+)$"")"),"сельское население")</f>
        <v>сельское население</v>
      </c>
      <c r="O896" s="18">
        <v>62.0</v>
      </c>
      <c r="P896" s="18">
        <v>78.0</v>
      </c>
      <c r="Q896" s="18">
        <v>72.0</v>
      </c>
      <c r="R896" s="18">
        <v>66.0</v>
      </c>
      <c r="S896" s="18">
        <v>61.0</v>
      </c>
      <c r="T896" s="18">
        <v>57.0</v>
      </c>
      <c r="U896" s="18">
        <v>60.0</v>
      </c>
      <c r="V896" s="18">
        <v>60.0</v>
      </c>
      <c r="W896" s="18">
        <v>46.0</v>
      </c>
      <c r="X896" s="18">
        <v>52.0</v>
      </c>
      <c r="Y896" s="18">
        <v>50.0</v>
      </c>
      <c r="Z896" s="19" t="str">
        <f t="shared" si="6"/>
        <v/>
      </c>
      <c r="AA896" s="19" t="str">
        <f t="shared" si="19"/>
        <v/>
      </c>
      <c r="AB896" s="19">
        <f t="shared" si="8"/>
        <v>664</v>
      </c>
      <c r="AC896" s="19">
        <f t="shared" si="20"/>
        <v>60.36363636</v>
      </c>
      <c r="AD896" s="19">
        <f t="shared" si="21"/>
        <v>119.5</v>
      </c>
      <c r="AE896" s="19" t="str">
        <f t="shared" si="22"/>
        <v>Нет моды</v>
      </c>
      <c r="AF896" s="19">
        <f t="shared" si="23"/>
        <v>46</v>
      </c>
      <c r="AG896" s="19">
        <f t="shared" si="24"/>
        <v>78</v>
      </c>
      <c r="AH896" s="20" t="str">
        <f t="shared" si="14"/>
        <v>Город: 77%; Село: 23%</v>
      </c>
      <c r="AI896" s="21"/>
      <c r="AJ896" s="21"/>
      <c r="AK896" s="21"/>
      <c r="AL896" s="22">
        <f t="shared" si="25"/>
        <v>1</v>
      </c>
    </row>
    <row r="897" ht="12.75" customHeight="1">
      <c r="A897" s="13" t="s">
        <v>66</v>
      </c>
      <c r="B897" s="13" t="str">
        <f>IFERROR(__xludf.DUMMYFUNCTION("REGEXREPLACE(A897, ""\d"", """")"),"         Тульская область")</f>
        <v>         Тульская область</v>
      </c>
      <c r="C897" s="14" t="str">
        <f t="shared" si="15"/>
        <v>Тульская область</v>
      </c>
      <c r="D897" s="3">
        <f t="shared" si="16"/>
        <v>2</v>
      </c>
      <c r="E897" s="15" t="s">
        <v>42</v>
      </c>
      <c r="F897" s="13" t="str">
        <f>IFERROR(__xludf.DUMMYFUNCTION("REGEXEXTRACT(E897, ""[А-Яа-я].*"")"),"Ишемическая болезнь сердца")</f>
        <v>Ишемическая болезнь сердца</v>
      </c>
      <c r="G897" s="16">
        <f t="shared" si="17"/>
        <v>2</v>
      </c>
      <c r="H897" s="13" t="s">
        <v>28</v>
      </c>
      <c r="I897" s="13" t="str">
        <f>IFERROR(__xludf.DUMMYFUNCTION("REGEXREPLACE(H897, "".*\s"", """")"),"человек")</f>
        <v>человек</v>
      </c>
      <c r="J897" s="13" t="s">
        <v>29</v>
      </c>
      <c r="K897" s="17" t="str">
        <f>IFERROR(__xludf.DUMMYFUNCTION("REGEXREPLACE(J897, ""^[\d\s]+"", """")"),"значение показателя за год")</f>
        <v>значение показателя за год</v>
      </c>
      <c r="L897" s="16">
        <f t="shared" si="18"/>
        <v>2</v>
      </c>
      <c r="M897" s="13" t="s">
        <v>30</v>
      </c>
      <c r="N897" s="13" t="str">
        <f>IFERROR(__xludf.DUMMYFUNCTION("REGEXEXTRACT(M897, "" (.+)$"")"),"все население")</f>
        <v>все население</v>
      </c>
      <c r="O897" s="18">
        <v>7453.0</v>
      </c>
      <c r="P897" s="18">
        <v>6217.0</v>
      </c>
      <c r="Q897" s="18">
        <v>6181.0</v>
      </c>
      <c r="R897" s="18">
        <v>6089.0</v>
      </c>
      <c r="S897" s="18">
        <v>6248.0</v>
      </c>
      <c r="T897" s="18">
        <v>4608.0</v>
      </c>
      <c r="U897" s="18">
        <v>5046.0</v>
      </c>
      <c r="V897" s="18">
        <v>5146.0</v>
      </c>
      <c r="W897" s="18">
        <v>5264.0</v>
      </c>
      <c r="X897" s="18">
        <v>4579.0</v>
      </c>
      <c r="Y897" s="18">
        <v>4576.0</v>
      </c>
      <c r="Z897" s="19">
        <f t="shared" si="6"/>
        <v>61407</v>
      </c>
      <c r="AA897" s="19" t="str">
        <f t="shared" si="19"/>
        <v/>
      </c>
      <c r="AB897" s="19" t="str">
        <f t="shared" si="8"/>
        <v/>
      </c>
      <c r="AC897" s="19">
        <f t="shared" si="20"/>
        <v>5582.454545</v>
      </c>
      <c r="AD897" s="19">
        <f t="shared" si="21"/>
        <v>2327</v>
      </c>
      <c r="AE897" s="19" t="str">
        <f t="shared" si="22"/>
        <v>Нет моды</v>
      </c>
      <c r="AF897" s="19">
        <f t="shared" si="23"/>
        <v>4576</v>
      </c>
      <c r="AG897" s="19">
        <f t="shared" si="24"/>
        <v>7453</v>
      </c>
      <c r="AH897" s="20" t="str">
        <f t="shared" si="14"/>
        <v/>
      </c>
      <c r="AI897" s="21"/>
      <c r="AJ897" s="21"/>
      <c r="AK897" s="21"/>
      <c r="AL897" s="22">
        <f t="shared" si="25"/>
        <v>1</v>
      </c>
    </row>
    <row r="898" ht="12.75" customHeight="1">
      <c r="A898" s="13" t="s">
        <v>66</v>
      </c>
      <c r="B898" s="13" t="str">
        <f>IFERROR(__xludf.DUMMYFUNCTION("REGEXREPLACE(A898, ""\d"", """")"),"         Тульская область")</f>
        <v>         Тульская область</v>
      </c>
      <c r="C898" s="14" t="str">
        <f t="shared" si="15"/>
        <v>Тульская область</v>
      </c>
      <c r="D898" s="3">
        <f t="shared" si="16"/>
        <v>2</v>
      </c>
      <c r="E898" s="15" t="s">
        <v>42</v>
      </c>
      <c r="F898" s="13" t="str">
        <f>IFERROR(__xludf.DUMMYFUNCTION("REGEXEXTRACT(E898, ""[А-Яа-я].*"")"),"Ишемическая болезнь сердца")</f>
        <v>Ишемическая болезнь сердца</v>
      </c>
      <c r="G898" s="16">
        <f t="shared" si="17"/>
        <v>2</v>
      </c>
      <c r="H898" s="13" t="s">
        <v>28</v>
      </c>
      <c r="I898" s="13" t="str">
        <f>IFERROR(__xludf.DUMMYFUNCTION("REGEXREPLACE(H898, "".*\s"", """")"),"человек")</f>
        <v>человек</v>
      </c>
      <c r="J898" s="13" t="s">
        <v>29</v>
      </c>
      <c r="K898" s="17" t="str">
        <f>IFERROR(__xludf.DUMMYFUNCTION("REGEXREPLACE(J898, ""^[\d\s]+"", """")"),"значение показателя за год")</f>
        <v>значение показателя за год</v>
      </c>
      <c r="L898" s="16">
        <f t="shared" si="18"/>
        <v>2</v>
      </c>
      <c r="M898" s="13" t="s">
        <v>31</v>
      </c>
      <c r="N898" s="13" t="str">
        <f>IFERROR(__xludf.DUMMYFUNCTION("REGEXEXTRACT(M898, "" (.+)$"")"),"городское население")</f>
        <v>городское население</v>
      </c>
      <c r="O898" s="18">
        <v>5755.0</v>
      </c>
      <c r="P898" s="18">
        <v>4692.0</v>
      </c>
      <c r="Q898" s="18">
        <v>4597.0</v>
      </c>
      <c r="R898" s="18">
        <v>4482.0</v>
      </c>
      <c r="S898" s="18">
        <v>4669.0</v>
      </c>
      <c r="T898" s="18">
        <v>3477.0</v>
      </c>
      <c r="U898" s="18">
        <v>3769.0</v>
      </c>
      <c r="V898" s="18">
        <v>3953.0</v>
      </c>
      <c r="W898" s="18">
        <v>3959.0</v>
      </c>
      <c r="X898" s="18">
        <v>3462.0</v>
      </c>
      <c r="Y898" s="18">
        <v>3440.0</v>
      </c>
      <c r="Z898" s="19" t="str">
        <f t="shared" si="6"/>
        <v/>
      </c>
      <c r="AA898" s="19">
        <f t="shared" si="19"/>
        <v>46255</v>
      </c>
      <c r="AB898" s="19" t="str">
        <f t="shared" si="8"/>
        <v/>
      </c>
      <c r="AC898" s="19">
        <f t="shared" si="20"/>
        <v>4205</v>
      </c>
      <c r="AD898" s="19">
        <f t="shared" si="21"/>
        <v>4638.5</v>
      </c>
      <c r="AE898" s="19" t="str">
        <f t="shared" si="22"/>
        <v>Нет моды</v>
      </c>
      <c r="AF898" s="19">
        <f t="shared" si="23"/>
        <v>3440</v>
      </c>
      <c r="AG898" s="19">
        <f t="shared" si="24"/>
        <v>5755</v>
      </c>
      <c r="AH898" s="20" t="str">
        <f t="shared" si="14"/>
        <v/>
      </c>
      <c r="AI898" s="21"/>
      <c r="AJ898" s="21"/>
      <c r="AK898" s="21"/>
      <c r="AL898" s="22">
        <f t="shared" si="25"/>
        <v>1</v>
      </c>
    </row>
    <row r="899" ht="12.75" customHeight="1">
      <c r="A899" s="13" t="s">
        <v>66</v>
      </c>
      <c r="B899" s="13" t="str">
        <f>IFERROR(__xludf.DUMMYFUNCTION("REGEXREPLACE(A899, ""\d"", """")"),"         Тульская область")</f>
        <v>         Тульская область</v>
      </c>
      <c r="C899" s="14" t="str">
        <f t="shared" si="15"/>
        <v>Тульская область</v>
      </c>
      <c r="D899" s="3">
        <f t="shared" si="16"/>
        <v>2</v>
      </c>
      <c r="E899" s="15" t="s">
        <v>42</v>
      </c>
      <c r="F899" s="13" t="str">
        <f>IFERROR(__xludf.DUMMYFUNCTION("REGEXEXTRACT(E899, ""[А-Яа-я].*"")"),"Ишемическая болезнь сердца")</f>
        <v>Ишемическая болезнь сердца</v>
      </c>
      <c r="G899" s="16">
        <f t="shared" si="17"/>
        <v>2</v>
      </c>
      <c r="H899" s="13" t="s">
        <v>28</v>
      </c>
      <c r="I899" s="13" t="str">
        <f>IFERROR(__xludf.DUMMYFUNCTION("REGEXREPLACE(H899, "".*\s"", """")"),"человек")</f>
        <v>человек</v>
      </c>
      <c r="J899" s="13" t="s">
        <v>29</v>
      </c>
      <c r="K899" s="17" t="str">
        <f>IFERROR(__xludf.DUMMYFUNCTION("REGEXREPLACE(J899, ""^[\d\s]+"", """")"),"значение показателя за год")</f>
        <v>значение показателя за год</v>
      </c>
      <c r="L899" s="16">
        <f t="shared" si="18"/>
        <v>2</v>
      </c>
      <c r="M899" s="13" t="s">
        <v>32</v>
      </c>
      <c r="N899" s="13" t="str">
        <f>IFERROR(__xludf.DUMMYFUNCTION("REGEXEXTRACT(M899, "" (.+)$"")"),"сельское население")</f>
        <v>сельское население</v>
      </c>
      <c r="O899" s="18">
        <v>1698.0</v>
      </c>
      <c r="P899" s="18">
        <v>1525.0</v>
      </c>
      <c r="Q899" s="18">
        <v>1584.0</v>
      </c>
      <c r="R899" s="18">
        <v>1607.0</v>
      </c>
      <c r="S899" s="18">
        <v>1579.0</v>
      </c>
      <c r="T899" s="18">
        <v>1131.0</v>
      </c>
      <c r="U899" s="18">
        <v>1277.0</v>
      </c>
      <c r="V899" s="18">
        <v>1193.0</v>
      </c>
      <c r="W899" s="18">
        <v>1305.0</v>
      </c>
      <c r="X899" s="18">
        <v>1117.0</v>
      </c>
      <c r="Y899" s="18">
        <v>1136.0</v>
      </c>
      <c r="Z899" s="19" t="str">
        <f t="shared" si="6"/>
        <v/>
      </c>
      <c r="AA899" s="19" t="str">
        <f t="shared" si="19"/>
        <v/>
      </c>
      <c r="AB899" s="19">
        <f t="shared" si="8"/>
        <v>15152</v>
      </c>
      <c r="AC899" s="19">
        <f t="shared" si="20"/>
        <v>1377.454545</v>
      </c>
      <c r="AD899" s="19">
        <f t="shared" si="21"/>
        <v>2569</v>
      </c>
      <c r="AE899" s="19" t="str">
        <f t="shared" si="22"/>
        <v>Нет моды</v>
      </c>
      <c r="AF899" s="19">
        <f t="shared" si="23"/>
        <v>1117</v>
      </c>
      <c r="AG899" s="19">
        <f t="shared" si="24"/>
        <v>1698</v>
      </c>
      <c r="AH899" s="20" t="str">
        <f t="shared" si="14"/>
        <v>Город: 75%; Село: 25%</v>
      </c>
      <c r="AI899" s="21"/>
      <c r="AJ899" s="21"/>
      <c r="AK899" s="21"/>
      <c r="AL899" s="22">
        <f t="shared" si="25"/>
        <v>1</v>
      </c>
    </row>
    <row r="900" ht="12.75" customHeight="1">
      <c r="A900" s="13" t="s">
        <v>66</v>
      </c>
      <c r="B900" s="13" t="str">
        <f>IFERROR(__xludf.DUMMYFUNCTION("REGEXREPLACE(A900, ""\d"", """")"),"         Тульская область")</f>
        <v>         Тульская область</v>
      </c>
      <c r="C900" s="14" t="str">
        <f t="shared" si="15"/>
        <v>Тульская область</v>
      </c>
      <c r="D900" s="3">
        <f t="shared" si="16"/>
        <v>2</v>
      </c>
      <c r="E900" s="15" t="s">
        <v>43</v>
      </c>
      <c r="F900" s="13" t="str">
        <f>IFERROR(__xludf.DUMMYFUNCTION("REGEXEXTRACT(E900, ""[А-Яа-я].*"")"),"Новообразования")</f>
        <v>Новообразования</v>
      </c>
      <c r="G900" s="16">
        <f t="shared" si="17"/>
        <v>2</v>
      </c>
      <c r="H900" s="13" t="s">
        <v>28</v>
      </c>
      <c r="I900" s="13" t="str">
        <f>IFERROR(__xludf.DUMMYFUNCTION("REGEXREPLACE(H900, "".*\s"", """")"),"человек")</f>
        <v>человек</v>
      </c>
      <c r="J900" s="13" t="s">
        <v>29</v>
      </c>
      <c r="K900" s="17" t="str">
        <f>IFERROR(__xludf.DUMMYFUNCTION("REGEXREPLACE(J900, ""^[\d\s]+"", """")"),"значение показателя за год")</f>
        <v>значение показателя за год</v>
      </c>
      <c r="L900" s="16">
        <f t="shared" si="18"/>
        <v>2</v>
      </c>
      <c r="M900" s="13" t="s">
        <v>30</v>
      </c>
      <c r="N900" s="13" t="str">
        <f>IFERROR(__xludf.DUMMYFUNCTION("REGEXEXTRACT(M900, "" (.+)$"")"),"все население")</f>
        <v>все население</v>
      </c>
      <c r="O900" s="18">
        <v>4115.0</v>
      </c>
      <c r="P900" s="18">
        <v>4067.0</v>
      </c>
      <c r="Q900" s="18">
        <v>3947.0</v>
      </c>
      <c r="R900" s="18">
        <v>3914.0</v>
      </c>
      <c r="S900" s="18">
        <v>3931.0</v>
      </c>
      <c r="T900" s="18">
        <v>3997.0</v>
      </c>
      <c r="U900" s="18">
        <v>3751.0</v>
      </c>
      <c r="V900" s="18">
        <v>4206.0</v>
      </c>
      <c r="W900" s="18">
        <v>3893.0</v>
      </c>
      <c r="X900" s="18">
        <v>3780.0</v>
      </c>
      <c r="Y900" s="18">
        <v>3786.0</v>
      </c>
      <c r="Z900" s="19">
        <f t="shared" si="6"/>
        <v>43387</v>
      </c>
      <c r="AA900" s="19" t="str">
        <f t="shared" si="19"/>
        <v/>
      </c>
      <c r="AB900" s="19" t="str">
        <f t="shared" si="8"/>
        <v/>
      </c>
      <c r="AC900" s="19">
        <f t="shared" si="20"/>
        <v>3944.272727</v>
      </c>
      <c r="AD900" s="19">
        <f t="shared" si="21"/>
        <v>2724.5</v>
      </c>
      <c r="AE900" s="19" t="str">
        <f t="shared" si="22"/>
        <v>Нет моды</v>
      </c>
      <c r="AF900" s="19">
        <f t="shared" si="23"/>
        <v>3751</v>
      </c>
      <c r="AG900" s="19">
        <f t="shared" si="24"/>
        <v>4206</v>
      </c>
      <c r="AH900" s="20" t="str">
        <f t="shared" si="14"/>
        <v/>
      </c>
      <c r="AI900" s="21"/>
      <c r="AJ900" s="21"/>
      <c r="AK900" s="21"/>
      <c r="AL900" s="22">
        <f t="shared" si="25"/>
        <v>1</v>
      </c>
    </row>
    <row r="901" ht="12.75" customHeight="1">
      <c r="A901" s="13" t="s">
        <v>66</v>
      </c>
      <c r="B901" s="13" t="str">
        <f>IFERROR(__xludf.DUMMYFUNCTION("REGEXREPLACE(A901, ""\d"", """")"),"         Тульская область")</f>
        <v>         Тульская область</v>
      </c>
      <c r="C901" s="14" t="str">
        <f t="shared" si="15"/>
        <v>Тульская область</v>
      </c>
      <c r="D901" s="3">
        <f t="shared" si="16"/>
        <v>2</v>
      </c>
      <c r="E901" s="15" t="s">
        <v>43</v>
      </c>
      <c r="F901" s="13" t="str">
        <f>IFERROR(__xludf.DUMMYFUNCTION("REGEXEXTRACT(E901, ""[А-Яа-я].*"")"),"Новообразования")</f>
        <v>Новообразования</v>
      </c>
      <c r="G901" s="16">
        <f t="shared" si="17"/>
        <v>2</v>
      </c>
      <c r="H901" s="13" t="s">
        <v>28</v>
      </c>
      <c r="I901" s="13" t="str">
        <f>IFERROR(__xludf.DUMMYFUNCTION("REGEXREPLACE(H901, "".*\s"", """")"),"человек")</f>
        <v>человек</v>
      </c>
      <c r="J901" s="13" t="s">
        <v>29</v>
      </c>
      <c r="K901" s="17" t="str">
        <f>IFERROR(__xludf.DUMMYFUNCTION("REGEXREPLACE(J901, ""^[\d\s]+"", """")"),"значение показателя за год")</f>
        <v>значение показателя за год</v>
      </c>
      <c r="L901" s="16">
        <f t="shared" si="18"/>
        <v>2</v>
      </c>
      <c r="M901" s="13" t="s">
        <v>31</v>
      </c>
      <c r="N901" s="13" t="str">
        <f>IFERROR(__xludf.DUMMYFUNCTION("REGEXEXTRACT(M901, "" (.+)$"")"),"городское население")</f>
        <v>городское население</v>
      </c>
      <c r="O901" s="18">
        <v>3339.0</v>
      </c>
      <c r="P901" s="18">
        <v>3221.0</v>
      </c>
      <c r="Q901" s="18">
        <v>3055.0</v>
      </c>
      <c r="R901" s="18">
        <v>3062.0</v>
      </c>
      <c r="S901" s="18">
        <v>3053.0</v>
      </c>
      <c r="T901" s="18">
        <v>3098.0</v>
      </c>
      <c r="U901" s="18">
        <v>2938.0</v>
      </c>
      <c r="V901" s="18">
        <v>3312.0</v>
      </c>
      <c r="W901" s="18">
        <v>3038.0</v>
      </c>
      <c r="X901" s="18">
        <v>2925.0</v>
      </c>
      <c r="Y901" s="18">
        <v>2992.0</v>
      </c>
      <c r="Z901" s="19" t="str">
        <f t="shared" si="6"/>
        <v/>
      </c>
      <c r="AA901" s="19">
        <f t="shared" si="19"/>
        <v>34033</v>
      </c>
      <c r="AB901" s="19" t="str">
        <f t="shared" si="8"/>
        <v/>
      </c>
      <c r="AC901" s="19">
        <f t="shared" si="20"/>
        <v>3093.909091</v>
      </c>
      <c r="AD901" s="19">
        <f t="shared" si="21"/>
        <v>3545</v>
      </c>
      <c r="AE901" s="19" t="str">
        <f t="shared" si="22"/>
        <v>Нет моды</v>
      </c>
      <c r="AF901" s="19">
        <f t="shared" si="23"/>
        <v>2925</v>
      </c>
      <c r="AG901" s="19">
        <f t="shared" si="24"/>
        <v>3339</v>
      </c>
      <c r="AH901" s="20" t="str">
        <f t="shared" si="14"/>
        <v/>
      </c>
      <c r="AI901" s="21"/>
      <c r="AJ901" s="21"/>
      <c r="AK901" s="21"/>
      <c r="AL901" s="22">
        <f t="shared" si="25"/>
        <v>1</v>
      </c>
    </row>
    <row r="902" ht="12.75" customHeight="1">
      <c r="A902" s="13" t="s">
        <v>66</v>
      </c>
      <c r="B902" s="13" t="str">
        <f>IFERROR(__xludf.DUMMYFUNCTION("REGEXREPLACE(A902, ""\d"", """")"),"         Тульская область")</f>
        <v>         Тульская область</v>
      </c>
      <c r="C902" s="14" t="str">
        <f t="shared" si="15"/>
        <v>Тульская область</v>
      </c>
      <c r="D902" s="3">
        <f t="shared" si="16"/>
        <v>2</v>
      </c>
      <c r="E902" s="15" t="s">
        <v>43</v>
      </c>
      <c r="F902" s="13" t="str">
        <f>IFERROR(__xludf.DUMMYFUNCTION("REGEXEXTRACT(E902, ""[А-Яа-я].*"")"),"Новообразования")</f>
        <v>Новообразования</v>
      </c>
      <c r="G902" s="16">
        <f t="shared" si="17"/>
        <v>2</v>
      </c>
      <c r="H902" s="13" t="s">
        <v>28</v>
      </c>
      <c r="I902" s="13" t="str">
        <f>IFERROR(__xludf.DUMMYFUNCTION("REGEXREPLACE(H902, "".*\s"", """")"),"человек")</f>
        <v>человек</v>
      </c>
      <c r="J902" s="13" t="s">
        <v>29</v>
      </c>
      <c r="K902" s="17" t="str">
        <f>IFERROR(__xludf.DUMMYFUNCTION("REGEXREPLACE(J902, ""^[\d\s]+"", """")"),"значение показателя за год")</f>
        <v>значение показателя за год</v>
      </c>
      <c r="L902" s="16">
        <f t="shared" si="18"/>
        <v>2</v>
      </c>
      <c r="M902" s="13" t="s">
        <v>32</v>
      </c>
      <c r="N902" s="13" t="str">
        <f>IFERROR(__xludf.DUMMYFUNCTION("REGEXEXTRACT(M902, "" (.+)$"")"),"сельское население")</f>
        <v>сельское население</v>
      </c>
      <c r="O902" s="18">
        <v>776.0</v>
      </c>
      <c r="P902" s="18">
        <v>846.0</v>
      </c>
      <c r="Q902" s="18">
        <v>892.0</v>
      </c>
      <c r="R902" s="18">
        <v>852.0</v>
      </c>
      <c r="S902" s="18">
        <v>878.0</v>
      </c>
      <c r="T902" s="18">
        <v>899.0</v>
      </c>
      <c r="U902" s="18">
        <v>813.0</v>
      </c>
      <c r="V902" s="18">
        <v>894.0</v>
      </c>
      <c r="W902" s="18">
        <v>855.0</v>
      </c>
      <c r="X902" s="18">
        <v>855.0</v>
      </c>
      <c r="Y902" s="18">
        <v>794.0</v>
      </c>
      <c r="Z902" s="19" t="str">
        <f t="shared" si="6"/>
        <v/>
      </c>
      <c r="AA902" s="19" t="str">
        <f t="shared" si="19"/>
        <v/>
      </c>
      <c r="AB902" s="19">
        <f t="shared" si="8"/>
        <v>9354</v>
      </c>
      <c r="AC902" s="19">
        <f t="shared" si="20"/>
        <v>850.3636364</v>
      </c>
      <c r="AD902" s="19">
        <f t="shared" si="21"/>
        <v>1912</v>
      </c>
      <c r="AE902" s="19" t="str">
        <f t="shared" si="22"/>
        <v>Нет моды</v>
      </c>
      <c r="AF902" s="19">
        <f t="shared" si="23"/>
        <v>776</v>
      </c>
      <c r="AG902" s="19">
        <f t="shared" si="24"/>
        <v>899</v>
      </c>
      <c r="AH902" s="20" t="str">
        <f t="shared" si="14"/>
        <v>Город: 78%; Село: 22%</v>
      </c>
      <c r="AI902" s="21"/>
      <c r="AJ902" s="21"/>
      <c r="AK902" s="21"/>
      <c r="AL902" s="22">
        <f t="shared" si="25"/>
        <v>1</v>
      </c>
    </row>
    <row r="903" ht="12.75" customHeight="1">
      <c r="A903" s="13" t="s">
        <v>66</v>
      </c>
      <c r="B903" s="13" t="str">
        <f>IFERROR(__xludf.DUMMYFUNCTION("REGEXREPLACE(A903, ""\d"", """")"),"         Тульская область")</f>
        <v>         Тульская область</v>
      </c>
      <c r="C903" s="14" t="str">
        <f t="shared" si="15"/>
        <v>Тульская область</v>
      </c>
      <c r="D903" s="3">
        <f t="shared" si="16"/>
        <v>2</v>
      </c>
      <c r="E903" s="15" t="s">
        <v>44</v>
      </c>
      <c r="F903" s="13" t="str">
        <f>IFERROR(__xludf.DUMMYFUNCTION("REGEXEXTRACT(E903,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03" s="16">
        <f t="shared" si="17"/>
        <v>2</v>
      </c>
      <c r="H903" s="13" t="s">
        <v>28</v>
      </c>
      <c r="I903" s="13" t="str">
        <f>IFERROR(__xludf.DUMMYFUNCTION("REGEXREPLACE(H903, "".*\s"", """")"),"человек")</f>
        <v>человек</v>
      </c>
      <c r="J903" s="13" t="s">
        <v>29</v>
      </c>
      <c r="K903" s="17" t="str">
        <f>IFERROR(__xludf.DUMMYFUNCTION("REGEXREPLACE(J903, ""^[\d\s]+"", """")"),"значение показателя за год")</f>
        <v>значение показателя за год</v>
      </c>
      <c r="L903" s="16">
        <f t="shared" si="18"/>
        <v>2</v>
      </c>
      <c r="M903" s="13" t="s">
        <v>30</v>
      </c>
      <c r="N903" s="13" t="str">
        <f>IFERROR(__xludf.DUMMYFUNCTION("REGEXEXTRACT(M903, "" (.+)$"")"),"все население")</f>
        <v>все население</v>
      </c>
      <c r="O903" s="18">
        <v>56.0</v>
      </c>
      <c r="P903" s="23" t="s">
        <v>37</v>
      </c>
      <c r="Q903" s="18">
        <v>55.0</v>
      </c>
      <c r="R903" s="18">
        <v>63.0</v>
      </c>
      <c r="S903" s="23" t="s">
        <v>37</v>
      </c>
      <c r="T903" s="23" t="s">
        <v>37</v>
      </c>
      <c r="U903" s="23" t="s">
        <v>37</v>
      </c>
      <c r="V903" s="23" t="s">
        <v>37</v>
      </c>
      <c r="W903" s="23" t="s">
        <v>37</v>
      </c>
      <c r="X903" s="23" t="s">
        <v>37</v>
      </c>
      <c r="Y903" s="23" t="s">
        <v>37</v>
      </c>
      <c r="Z903" s="19">
        <f t="shared" si="6"/>
        <v>174</v>
      </c>
      <c r="AA903" s="19" t="str">
        <f t="shared" si="19"/>
        <v/>
      </c>
      <c r="AB903" s="19" t="str">
        <f t="shared" si="8"/>
        <v/>
      </c>
      <c r="AC903" s="19">
        <f t="shared" si="20"/>
        <v>58</v>
      </c>
      <c r="AD903" s="19">
        <f t="shared" si="21"/>
        <v>849</v>
      </c>
      <c r="AE903" s="19" t="str">
        <f t="shared" si="22"/>
        <v>Нет моды</v>
      </c>
      <c r="AF903" s="19">
        <f t="shared" si="23"/>
        <v>55</v>
      </c>
      <c r="AG903" s="19">
        <f t="shared" si="24"/>
        <v>63</v>
      </c>
      <c r="AH903" s="20" t="str">
        <f t="shared" si="14"/>
        <v/>
      </c>
      <c r="AI903" s="24"/>
      <c r="AJ903" s="24"/>
      <c r="AK903" s="24"/>
      <c r="AL903" s="22">
        <f t="shared" si="25"/>
        <v>1</v>
      </c>
    </row>
    <row r="904" ht="12.75" customHeight="1">
      <c r="A904" s="13" t="s">
        <v>66</v>
      </c>
      <c r="B904" s="13" t="str">
        <f>IFERROR(__xludf.DUMMYFUNCTION("REGEXREPLACE(A904, ""\d"", """")"),"         Тульская область")</f>
        <v>         Тульская область</v>
      </c>
      <c r="C904" s="14" t="str">
        <f t="shared" si="15"/>
        <v>Тульская область</v>
      </c>
      <c r="D904" s="3">
        <f t="shared" si="16"/>
        <v>2</v>
      </c>
      <c r="E904" s="15" t="s">
        <v>44</v>
      </c>
      <c r="F904" s="13" t="str">
        <f>IFERROR(__xludf.DUMMYFUNCTION("REGEXEXTRACT(E904,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04" s="16">
        <f t="shared" si="17"/>
        <v>2</v>
      </c>
      <c r="H904" s="13" t="s">
        <v>28</v>
      </c>
      <c r="I904" s="13" t="str">
        <f>IFERROR(__xludf.DUMMYFUNCTION("REGEXREPLACE(H904, "".*\s"", """")"),"человек")</f>
        <v>человек</v>
      </c>
      <c r="J904" s="13" t="s">
        <v>29</v>
      </c>
      <c r="K904" s="17" t="str">
        <f>IFERROR(__xludf.DUMMYFUNCTION("REGEXREPLACE(J904, ""^[\d\s]+"", """")"),"значение показателя за год")</f>
        <v>значение показателя за год</v>
      </c>
      <c r="L904" s="16">
        <f t="shared" si="18"/>
        <v>2</v>
      </c>
      <c r="M904" s="13" t="s">
        <v>31</v>
      </c>
      <c r="N904" s="13" t="str">
        <f>IFERROR(__xludf.DUMMYFUNCTION("REGEXEXTRACT(M904, "" (.+)$"")"),"городское население")</f>
        <v>городское население</v>
      </c>
      <c r="O904" s="18">
        <v>43.0</v>
      </c>
      <c r="P904" s="23" t="s">
        <v>37</v>
      </c>
      <c r="Q904" s="18">
        <v>39.0</v>
      </c>
      <c r="R904" s="18">
        <v>48.0</v>
      </c>
      <c r="S904" s="23" t="s">
        <v>37</v>
      </c>
      <c r="T904" s="23" t="s">
        <v>37</v>
      </c>
      <c r="U904" s="23" t="s">
        <v>37</v>
      </c>
      <c r="V904" s="23" t="s">
        <v>37</v>
      </c>
      <c r="W904" s="23" t="s">
        <v>37</v>
      </c>
      <c r="X904" s="23" t="s">
        <v>37</v>
      </c>
      <c r="Y904" s="23" t="s">
        <v>37</v>
      </c>
      <c r="Z904" s="19" t="str">
        <f t="shared" si="6"/>
        <v/>
      </c>
      <c r="AA904" s="19">
        <f t="shared" si="19"/>
        <v>130</v>
      </c>
      <c r="AB904" s="19" t="str">
        <f t="shared" si="8"/>
        <v/>
      </c>
      <c r="AC904" s="19">
        <f t="shared" si="20"/>
        <v>43.33333333</v>
      </c>
      <c r="AD904" s="19">
        <f t="shared" si="21"/>
        <v>51.5</v>
      </c>
      <c r="AE904" s="19" t="str">
        <f t="shared" si="22"/>
        <v>Нет моды</v>
      </c>
      <c r="AF904" s="19">
        <f t="shared" si="23"/>
        <v>39</v>
      </c>
      <c r="AG904" s="19">
        <f t="shared" si="24"/>
        <v>48</v>
      </c>
      <c r="AH904" s="20" t="str">
        <f t="shared" si="14"/>
        <v/>
      </c>
      <c r="AI904" s="24"/>
      <c r="AJ904" s="24"/>
      <c r="AK904" s="24"/>
      <c r="AL904" s="22">
        <f t="shared" si="25"/>
        <v>1</v>
      </c>
    </row>
    <row r="905" ht="12.75" customHeight="1">
      <c r="A905" s="13" t="s">
        <v>66</v>
      </c>
      <c r="B905" s="13" t="str">
        <f>IFERROR(__xludf.DUMMYFUNCTION("REGEXREPLACE(A905, ""\d"", """")"),"         Тульская область")</f>
        <v>         Тульская область</v>
      </c>
      <c r="C905" s="14" t="str">
        <f t="shared" si="15"/>
        <v>Тульская область</v>
      </c>
      <c r="D905" s="3">
        <f t="shared" si="16"/>
        <v>2</v>
      </c>
      <c r="E905" s="15" t="s">
        <v>44</v>
      </c>
      <c r="F905" s="13" t="str">
        <f>IFERROR(__xludf.DUMMYFUNCTION("REGEXEXTRACT(E905,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05" s="16">
        <f t="shared" si="17"/>
        <v>2</v>
      </c>
      <c r="H905" s="13" t="s">
        <v>28</v>
      </c>
      <c r="I905" s="13" t="str">
        <f>IFERROR(__xludf.DUMMYFUNCTION("REGEXREPLACE(H905, "".*\s"", """")"),"человек")</f>
        <v>человек</v>
      </c>
      <c r="J905" s="13" t="s">
        <v>29</v>
      </c>
      <c r="K905" s="17" t="str">
        <f>IFERROR(__xludf.DUMMYFUNCTION("REGEXREPLACE(J905, ""^[\d\s]+"", """")"),"значение показателя за год")</f>
        <v>значение показателя за год</v>
      </c>
      <c r="L905" s="16">
        <f t="shared" si="18"/>
        <v>2</v>
      </c>
      <c r="M905" s="13" t="s">
        <v>32</v>
      </c>
      <c r="N905" s="13" t="str">
        <f>IFERROR(__xludf.DUMMYFUNCTION("REGEXEXTRACT(M905, "" (.+)$"")"),"сельское население")</f>
        <v>сельское население</v>
      </c>
      <c r="O905" s="18">
        <v>13.0</v>
      </c>
      <c r="P905" s="23" t="s">
        <v>37</v>
      </c>
      <c r="Q905" s="18">
        <v>16.0</v>
      </c>
      <c r="R905" s="18">
        <v>15.0</v>
      </c>
      <c r="S905" s="23" t="s">
        <v>37</v>
      </c>
      <c r="T905" s="23" t="s">
        <v>37</v>
      </c>
      <c r="U905" s="23" t="s">
        <v>37</v>
      </c>
      <c r="V905" s="23" t="s">
        <v>37</v>
      </c>
      <c r="W905" s="23" t="s">
        <v>37</v>
      </c>
      <c r="X905" s="23" t="s">
        <v>37</v>
      </c>
      <c r="Y905" s="23" t="s">
        <v>37</v>
      </c>
      <c r="Z905" s="19" t="str">
        <f t="shared" si="6"/>
        <v/>
      </c>
      <c r="AA905" s="19" t="str">
        <f t="shared" si="19"/>
        <v/>
      </c>
      <c r="AB905" s="19">
        <f t="shared" si="8"/>
        <v>44</v>
      </c>
      <c r="AC905" s="19">
        <f t="shared" si="20"/>
        <v>14.66666667</v>
      </c>
      <c r="AD905" s="19">
        <f t="shared" si="21"/>
        <v>27.5</v>
      </c>
      <c r="AE905" s="19" t="str">
        <f t="shared" si="22"/>
        <v>Нет моды</v>
      </c>
      <c r="AF905" s="19">
        <f t="shared" si="23"/>
        <v>13</v>
      </c>
      <c r="AG905" s="19">
        <f t="shared" si="24"/>
        <v>16</v>
      </c>
      <c r="AH905" s="20" t="str">
        <f t="shared" si="14"/>
        <v>Город: 75%; Село: 25%</v>
      </c>
      <c r="AI905" s="24"/>
      <c r="AJ905" s="24"/>
      <c r="AK905" s="24"/>
      <c r="AL905" s="22">
        <f t="shared" si="25"/>
        <v>1</v>
      </c>
    </row>
    <row r="906" ht="12.75" customHeight="1">
      <c r="A906" s="13" t="s">
        <v>66</v>
      </c>
      <c r="B906" s="13" t="str">
        <f>IFERROR(__xludf.DUMMYFUNCTION("REGEXREPLACE(A906, ""\d"", """")"),"         Тульская область")</f>
        <v>         Тульская область</v>
      </c>
      <c r="C906" s="14" t="str">
        <f t="shared" si="15"/>
        <v>Тульская область</v>
      </c>
      <c r="D906" s="3">
        <f t="shared" si="16"/>
        <v>2</v>
      </c>
      <c r="E906" s="15" t="s">
        <v>45</v>
      </c>
      <c r="F906" s="13" t="str">
        <f>IFERROR(__xludf.DUMMYFUNCTION("REGEXEXTRACT(E906, ""[А-Яа-я].*"")"),"Самоубийство")</f>
        <v>Самоубийство</v>
      </c>
      <c r="G906" s="16">
        <f t="shared" si="17"/>
        <v>2</v>
      </c>
      <c r="H906" s="13" t="s">
        <v>28</v>
      </c>
      <c r="I906" s="13" t="str">
        <f>IFERROR(__xludf.DUMMYFUNCTION("REGEXREPLACE(H906, "".*\s"", """")"),"человек")</f>
        <v>человек</v>
      </c>
      <c r="J906" s="13" t="s">
        <v>29</v>
      </c>
      <c r="K906" s="17" t="str">
        <f>IFERROR(__xludf.DUMMYFUNCTION("REGEXREPLACE(J906, ""^[\d\s]+"", """")"),"значение показателя за год")</f>
        <v>значение показателя за год</v>
      </c>
      <c r="L906" s="16">
        <f t="shared" si="18"/>
        <v>2</v>
      </c>
      <c r="M906" s="13" t="s">
        <v>30</v>
      </c>
      <c r="N906" s="13" t="str">
        <f>IFERROR(__xludf.DUMMYFUNCTION("REGEXEXTRACT(M906, "" (.+)$"")"),"все население")</f>
        <v>все население</v>
      </c>
      <c r="O906" s="18">
        <v>239.0</v>
      </c>
      <c r="P906" s="18">
        <v>252.0</v>
      </c>
      <c r="Q906" s="18">
        <v>226.0</v>
      </c>
      <c r="R906" s="18">
        <v>219.0</v>
      </c>
      <c r="S906" s="18">
        <v>209.0</v>
      </c>
      <c r="T906" s="18">
        <v>180.0</v>
      </c>
      <c r="U906" s="18">
        <v>157.0</v>
      </c>
      <c r="V906" s="18">
        <v>173.0</v>
      </c>
      <c r="W906" s="18">
        <v>157.0</v>
      </c>
      <c r="X906" s="18">
        <v>132.0</v>
      </c>
      <c r="Y906" s="18">
        <v>105.0</v>
      </c>
      <c r="Z906" s="19">
        <f t="shared" si="6"/>
        <v>2049</v>
      </c>
      <c r="AA906" s="19" t="str">
        <f t="shared" si="19"/>
        <v/>
      </c>
      <c r="AB906" s="19" t="str">
        <f t="shared" si="8"/>
        <v/>
      </c>
      <c r="AC906" s="19">
        <f t="shared" si="20"/>
        <v>186.2727273</v>
      </c>
      <c r="AD906" s="19">
        <f t="shared" si="21"/>
        <v>165</v>
      </c>
      <c r="AE906" s="19" t="str">
        <f t="shared" si="22"/>
        <v>Нет моды</v>
      </c>
      <c r="AF906" s="19">
        <f t="shared" si="23"/>
        <v>105</v>
      </c>
      <c r="AG906" s="19">
        <f t="shared" si="24"/>
        <v>252</v>
      </c>
      <c r="AH906" s="20" t="str">
        <f t="shared" si="14"/>
        <v/>
      </c>
      <c r="AI906" s="21"/>
      <c r="AJ906" s="21"/>
      <c r="AK906" s="21"/>
      <c r="AL906" s="22">
        <f t="shared" si="25"/>
        <v>1</v>
      </c>
    </row>
    <row r="907" ht="12.75" customHeight="1">
      <c r="A907" s="13" t="s">
        <v>66</v>
      </c>
      <c r="B907" s="13" t="str">
        <f>IFERROR(__xludf.DUMMYFUNCTION("REGEXREPLACE(A907, ""\d"", """")"),"         Тульская область")</f>
        <v>         Тульская область</v>
      </c>
      <c r="C907" s="14" t="str">
        <f t="shared" si="15"/>
        <v>Тульская область</v>
      </c>
      <c r="D907" s="3">
        <f t="shared" si="16"/>
        <v>2</v>
      </c>
      <c r="E907" s="15" t="s">
        <v>45</v>
      </c>
      <c r="F907" s="13" t="str">
        <f>IFERROR(__xludf.DUMMYFUNCTION("REGEXEXTRACT(E907, ""[А-Яа-я].*"")"),"Самоубийство")</f>
        <v>Самоубийство</v>
      </c>
      <c r="G907" s="16">
        <f t="shared" si="17"/>
        <v>2</v>
      </c>
      <c r="H907" s="13" t="s">
        <v>28</v>
      </c>
      <c r="I907" s="13" t="str">
        <f>IFERROR(__xludf.DUMMYFUNCTION("REGEXREPLACE(H907, "".*\s"", """")"),"человек")</f>
        <v>человек</v>
      </c>
      <c r="J907" s="13" t="s">
        <v>29</v>
      </c>
      <c r="K907" s="17" t="str">
        <f>IFERROR(__xludf.DUMMYFUNCTION("REGEXREPLACE(J907, ""^[\d\s]+"", """")"),"значение показателя за год")</f>
        <v>значение показателя за год</v>
      </c>
      <c r="L907" s="16">
        <f t="shared" si="18"/>
        <v>2</v>
      </c>
      <c r="M907" s="13" t="s">
        <v>31</v>
      </c>
      <c r="N907" s="13" t="str">
        <f>IFERROR(__xludf.DUMMYFUNCTION("REGEXEXTRACT(M907, "" (.+)$"")"),"городское население")</f>
        <v>городское население</v>
      </c>
      <c r="O907" s="18">
        <v>183.0</v>
      </c>
      <c r="P907" s="18">
        <v>185.0</v>
      </c>
      <c r="Q907" s="18">
        <v>154.0</v>
      </c>
      <c r="R907" s="18">
        <v>148.0</v>
      </c>
      <c r="S907" s="18">
        <v>146.0</v>
      </c>
      <c r="T907" s="18">
        <v>121.0</v>
      </c>
      <c r="U907" s="18">
        <v>103.0</v>
      </c>
      <c r="V907" s="18">
        <v>123.0</v>
      </c>
      <c r="W907" s="18">
        <v>108.0</v>
      </c>
      <c r="X907" s="18">
        <v>89.0</v>
      </c>
      <c r="Y907" s="18">
        <v>71.0</v>
      </c>
      <c r="Z907" s="19" t="str">
        <f t="shared" si="6"/>
        <v/>
      </c>
      <c r="AA907" s="19">
        <f t="shared" si="19"/>
        <v>1431</v>
      </c>
      <c r="AB907" s="19" t="str">
        <f t="shared" si="8"/>
        <v/>
      </c>
      <c r="AC907" s="19">
        <f t="shared" si="20"/>
        <v>130.0909091</v>
      </c>
      <c r="AD907" s="19">
        <f t="shared" si="21"/>
        <v>155.5</v>
      </c>
      <c r="AE907" s="19" t="str">
        <f t="shared" si="22"/>
        <v>Нет моды</v>
      </c>
      <c r="AF907" s="19">
        <f t="shared" si="23"/>
        <v>71</v>
      </c>
      <c r="AG907" s="19">
        <f t="shared" si="24"/>
        <v>185</v>
      </c>
      <c r="AH907" s="20" t="str">
        <f t="shared" si="14"/>
        <v/>
      </c>
      <c r="AI907" s="21"/>
      <c r="AJ907" s="21"/>
      <c r="AK907" s="21"/>
      <c r="AL907" s="22">
        <f t="shared" si="25"/>
        <v>1</v>
      </c>
    </row>
    <row r="908" ht="12.75" customHeight="1">
      <c r="A908" s="13" t="s">
        <v>66</v>
      </c>
      <c r="B908" s="13" t="str">
        <f>IFERROR(__xludf.DUMMYFUNCTION("REGEXREPLACE(A908, ""\d"", """")"),"         Тульская область")</f>
        <v>         Тульская область</v>
      </c>
      <c r="C908" s="14" t="str">
        <f t="shared" si="15"/>
        <v>Тульская область</v>
      </c>
      <c r="D908" s="3">
        <f t="shared" si="16"/>
        <v>2</v>
      </c>
      <c r="E908" s="15" t="s">
        <v>45</v>
      </c>
      <c r="F908" s="13" t="str">
        <f>IFERROR(__xludf.DUMMYFUNCTION("REGEXEXTRACT(E908, ""[А-Яа-я].*"")"),"Самоубийство")</f>
        <v>Самоубийство</v>
      </c>
      <c r="G908" s="16">
        <f t="shared" si="17"/>
        <v>2</v>
      </c>
      <c r="H908" s="13" t="s">
        <v>28</v>
      </c>
      <c r="I908" s="13" t="str">
        <f>IFERROR(__xludf.DUMMYFUNCTION("REGEXREPLACE(H908, "".*\s"", """")"),"человек")</f>
        <v>человек</v>
      </c>
      <c r="J908" s="13" t="s">
        <v>29</v>
      </c>
      <c r="K908" s="17" t="str">
        <f>IFERROR(__xludf.DUMMYFUNCTION("REGEXREPLACE(J908, ""^[\d\s]+"", """")"),"значение показателя за год")</f>
        <v>значение показателя за год</v>
      </c>
      <c r="L908" s="16">
        <f t="shared" si="18"/>
        <v>2</v>
      </c>
      <c r="M908" s="13" t="s">
        <v>32</v>
      </c>
      <c r="N908" s="13" t="str">
        <f>IFERROR(__xludf.DUMMYFUNCTION("REGEXEXTRACT(M908, "" (.+)$"")"),"сельское население")</f>
        <v>сельское население</v>
      </c>
      <c r="O908" s="18">
        <v>56.0</v>
      </c>
      <c r="P908" s="18">
        <v>67.0</v>
      </c>
      <c r="Q908" s="18">
        <v>72.0</v>
      </c>
      <c r="R908" s="18">
        <v>71.0</v>
      </c>
      <c r="S908" s="18">
        <v>63.0</v>
      </c>
      <c r="T908" s="18">
        <v>59.0</v>
      </c>
      <c r="U908" s="18">
        <v>54.0</v>
      </c>
      <c r="V908" s="18">
        <v>50.0</v>
      </c>
      <c r="W908" s="18">
        <v>49.0</v>
      </c>
      <c r="X908" s="18">
        <v>43.0</v>
      </c>
      <c r="Y908" s="18">
        <v>34.0</v>
      </c>
      <c r="Z908" s="19" t="str">
        <f t="shared" si="6"/>
        <v/>
      </c>
      <c r="AA908" s="19" t="str">
        <f t="shared" si="19"/>
        <v/>
      </c>
      <c r="AB908" s="19">
        <f t="shared" si="8"/>
        <v>618</v>
      </c>
      <c r="AC908" s="19">
        <f t="shared" si="20"/>
        <v>56.18181818</v>
      </c>
      <c r="AD908" s="19">
        <f t="shared" si="21"/>
        <v>71.5</v>
      </c>
      <c r="AE908" s="19" t="str">
        <f t="shared" si="22"/>
        <v>Нет моды</v>
      </c>
      <c r="AF908" s="19">
        <f t="shared" si="23"/>
        <v>34</v>
      </c>
      <c r="AG908" s="19">
        <f t="shared" si="24"/>
        <v>72</v>
      </c>
      <c r="AH908" s="20" t="str">
        <f t="shared" si="14"/>
        <v>Город: 70%; Село: 30%</v>
      </c>
      <c r="AI908" s="21"/>
      <c r="AJ908" s="21"/>
      <c r="AK908" s="21"/>
      <c r="AL908" s="22">
        <f t="shared" si="25"/>
        <v>1</v>
      </c>
    </row>
    <row r="909" ht="12.75" customHeight="1">
      <c r="A909" s="13" t="s">
        <v>66</v>
      </c>
      <c r="B909" s="13" t="str">
        <f>IFERROR(__xludf.DUMMYFUNCTION("REGEXREPLACE(A909, ""\d"", """")"),"         Тульская область")</f>
        <v>         Тульская область</v>
      </c>
      <c r="C909" s="14" t="str">
        <f t="shared" si="15"/>
        <v>Тульская область</v>
      </c>
      <c r="D909" s="3">
        <f t="shared" si="16"/>
        <v>2</v>
      </c>
      <c r="E909" s="15" t="s">
        <v>46</v>
      </c>
      <c r="F909" s="13" t="str">
        <f>IFERROR(__xludf.DUMMYFUNCTION("REGEXEXTRACT(E909, ""[А-Яа-я].*"")"),"Случ.отравл.алкоголем")</f>
        <v>Случ.отравл.алкоголем</v>
      </c>
      <c r="G909" s="16">
        <f t="shared" si="17"/>
        <v>2</v>
      </c>
      <c r="H909" s="13" t="s">
        <v>28</v>
      </c>
      <c r="I909" s="13" t="str">
        <f>IFERROR(__xludf.DUMMYFUNCTION("REGEXREPLACE(H909, "".*\s"", """")"),"человек")</f>
        <v>человек</v>
      </c>
      <c r="J909" s="13" t="s">
        <v>29</v>
      </c>
      <c r="K909" s="17" t="str">
        <f>IFERROR(__xludf.DUMMYFUNCTION("REGEXREPLACE(J909, ""^[\d\s]+"", """")"),"значение показателя за год")</f>
        <v>значение показателя за год</v>
      </c>
      <c r="L909" s="16">
        <f t="shared" si="18"/>
        <v>2</v>
      </c>
      <c r="M909" s="13" t="s">
        <v>30</v>
      </c>
      <c r="N909" s="13" t="str">
        <f>IFERROR(__xludf.DUMMYFUNCTION("REGEXEXTRACT(M909, "" (.+)$"")"),"все население")</f>
        <v>все население</v>
      </c>
      <c r="O909" s="18">
        <v>380.0</v>
      </c>
      <c r="P909" s="18">
        <v>379.0</v>
      </c>
      <c r="Q909" s="18">
        <v>425.0</v>
      </c>
      <c r="R909" s="18">
        <v>370.0</v>
      </c>
      <c r="S909" s="18">
        <v>355.0</v>
      </c>
      <c r="T909" s="18">
        <v>250.0</v>
      </c>
      <c r="U909" s="18">
        <v>214.0</v>
      </c>
      <c r="V909" s="18">
        <v>244.0</v>
      </c>
      <c r="W909" s="18">
        <v>207.0</v>
      </c>
      <c r="X909" s="18">
        <v>204.0</v>
      </c>
      <c r="Y909" s="18">
        <v>235.0</v>
      </c>
      <c r="Z909" s="19">
        <f t="shared" si="6"/>
        <v>3263</v>
      </c>
      <c r="AA909" s="19" t="str">
        <f t="shared" si="19"/>
        <v/>
      </c>
      <c r="AB909" s="19" t="str">
        <f t="shared" si="8"/>
        <v/>
      </c>
      <c r="AC909" s="19">
        <f t="shared" si="20"/>
        <v>296.6363636</v>
      </c>
      <c r="AD909" s="19">
        <f t="shared" si="21"/>
        <v>138</v>
      </c>
      <c r="AE909" s="19" t="str">
        <f t="shared" si="22"/>
        <v>Нет моды</v>
      </c>
      <c r="AF909" s="19">
        <f t="shared" si="23"/>
        <v>204</v>
      </c>
      <c r="AG909" s="19">
        <f t="shared" si="24"/>
        <v>425</v>
      </c>
      <c r="AH909" s="20" t="str">
        <f t="shared" si="14"/>
        <v/>
      </c>
      <c r="AI909" s="21"/>
      <c r="AJ909" s="21"/>
      <c r="AK909" s="21"/>
      <c r="AL909" s="22">
        <f t="shared" si="25"/>
        <v>1</v>
      </c>
    </row>
    <row r="910" ht="12.75" customHeight="1">
      <c r="A910" s="13" t="s">
        <v>66</v>
      </c>
      <c r="B910" s="13" t="str">
        <f>IFERROR(__xludf.DUMMYFUNCTION("REGEXREPLACE(A910, ""\d"", """")"),"         Тульская область")</f>
        <v>         Тульская область</v>
      </c>
      <c r="C910" s="14" t="str">
        <f t="shared" si="15"/>
        <v>Тульская область</v>
      </c>
      <c r="D910" s="3">
        <f t="shared" si="16"/>
        <v>2</v>
      </c>
      <c r="E910" s="15" t="s">
        <v>46</v>
      </c>
      <c r="F910" s="13" t="str">
        <f>IFERROR(__xludf.DUMMYFUNCTION("REGEXEXTRACT(E910, ""[А-Яа-я].*"")"),"Случ.отравл.алкоголем")</f>
        <v>Случ.отравл.алкоголем</v>
      </c>
      <c r="G910" s="16">
        <f t="shared" si="17"/>
        <v>2</v>
      </c>
      <c r="H910" s="13" t="s">
        <v>28</v>
      </c>
      <c r="I910" s="13" t="str">
        <f>IFERROR(__xludf.DUMMYFUNCTION("REGEXREPLACE(H910, "".*\s"", """")"),"человек")</f>
        <v>человек</v>
      </c>
      <c r="J910" s="13" t="s">
        <v>29</v>
      </c>
      <c r="K910" s="17" t="str">
        <f>IFERROR(__xludf.DUMMYFUNCTION("REGEXREPLACE(J910, ""^[\d\s]+"", """")"),"значение показателя за год")</f>
        <v>значение показателя за год</v>
      </c>
      <c r="L910" s="16">
        <f t="shared" si="18"/>
        <v>2</v>
      </c>
      <c r="M910" s="13" t="s">
        <v>31</v>
      </c>
      <c r="N910" s="13" t="str">
        <f>IFERROR(__xludf.DUMMYFUNCTION("REGEXEXTRACT(M910, "" (.+)$"")"),"городское население")</f>
        <v>городское население</v>
      </c>
      <c r="O910" s="18">
        <v>305.0</v>
      </c>
      <c r="P910" s="18">
        <v>305.0</v>
      </c>
      <c r="Q910" s="18">
        <v>324.0</v>
      </c>
      <c r="R910" s="18">
        <v>276.0</v>
      </c>
      <c r="S910" s="18">
        <v>258.0</v>
      </c>
      <c r="T910" s="18">
        <v>178.0</v>
      </c>
      <c r="U910" s="18">
        <v>158.0</v>
      </c>
      <c r="V910" s="18">
        <v>193.0</v>
      </c>
      <c r="W910" s="18">
        <v>158.0</v>
      </c>
      <c r="X910" s="18">
        <v>155.0</v>
      </c>
      <c r="Y910" s="18">
        <v>191.0</v>
      </c>
      <c r="Z910" s="19" t="str">
        <f t="shared" si="6"/>
        <v/>
      </c>
      <c r="AA910" s="19">
        <f t="shared" si="19"/>
        <v>2501</v>
      </c>
      <c r="AB910" s="19" t="str">
        <f t="shared" si="8"/>
        <v/>
      </c>
      <c r="AC910" s="19">
        <f t="shared" si="20"/>
        <v>227.3636364</v>
      </c>
      <c r="AD910" s="19">
        <f t="shared" si="21"/>
        <v>247</v>
      </c>
      <c r="AE910" s="19" t="str">
        <f t="shared" si="22"/>
        <v>Нет моды</v>
      </c>
      <c r="AF910" s="19">
        <f t="shared" si="23"/>
        <v>155</v>
      </c>
      <c r="AG910" s="19">
        <f t="shared" si="24"/>
        <v>324</v>
      </c>
      <c r="AH910" s="20" t="str">
        <f t="shared" si="14"/>
        <v/>
      </c>
      <c r="AI910" s="21"/>
      <c r="AJ910" s="21"/>
      <c r="AK910" s="21"/>
      <c r="AL910" s="22">
        <f t="shared" si="25"/>
        <v>1</v>
      </c>
    </row>
    <row r="911" ht="12.75" customHeight="1">
      <c r="A911" s="13" t="s">
        <v>66</v>
      </c>
      <c r="B911" s="13" t="str">
        <f>IFERROR(__xludf.DUMMYFUNCTION("REGEXREPLACE(A911, ""\d"", """")"),"         Тульская область")</f>
        <v>         Тульская область</v>
      </c>
      <c r="C911" s="14" t="str">
        <f t="shared" si="15"/>
        <v>Тульская область</v>
      </c>
      <c r="D911" s="3">
        <f t="shared" si="16"/>
        <v>2</v>
      </c>
      <c r="E911" s="15" t="s">
        <v>46</v>
      </c>
      <c r="F911" s="13" t="str">
        <f>IFERROR(__xludf.DUMMYFUNCTION("REGEXEXTRACT(E911, ""[А-Яа-я].*"")"),"Случ.отравл.алкоголем")</f>
        <v>Случ.отравл.алкоголем</v>
      </c>
      <c r="G911" s="16">
        <f t="shared" si="17"/>
        <v>2</v>
      </c>
      <c r="H911" s="13" t="s">
        <v>28</v>
      </c>
      <c r="I911" s="13" t="str">
        <f>IFERROR(__xludf.DUMMYFUNCTION("REGEXREPLACE(H911, "".*\s"", """")"),"человек")</f>
        <v>человек</v>
      </c>
      <c r="J911" s="13" t="s">
        <v>29</v>
      </c>
      <c r="K911" s="17" t="str">
        <f>IFERROR(__xludf.DUMMYFUNCTION("REGEXREPLACE(J911, ""^[\d\s]+"", """")"),"значение показателя за год")</f>
        <v>значение показателя за год</v>
      </c>
      <c r="L911" s="16">
        <f t="shared" si="18"/>
        <v>2</v>
      </c>
      <c r="M911" s="13" t="s">
        <v>32</v>
      </c>
      <c r="N911" s="13" t="str">
        <f>IFERROR(__xludf.DUMMYFUNCTION("REGEXEXTRACT(M911, "" (.+)$"")"),"сельское население")</f>
        <v>сельское население</v>
      </c>
      <c r="O911" s="18">
        <v>75.0</v>
      </c>
      <c r="P911" s="18">
        <v>74.0</v>
      </c>
      <c r="Q911" s="18">
        <v>101.0</v>
      </c>
      <c r="R911" s="18">
        <v>94.0</v>
      </c>
      <c r="S911" s="18">
        <v>97.0</v>
      </c>
      <c r="T911" s="18">
        <v>72.0</v>
      </c>
      <c r="U911" s="18">
        <v>56.0</v>
      </c>
      <c r="V911" s="18">
        <v>51.0</v>
      </c>
      <c r="W911" s="18">
        <v>49.0</v>
      </c>
      <c r="X911" s="18">
        <v>49.0</v>
      </c>
      <c r="Y911" s="18">
        <v>44.0</v>
      </c>
      <c r="Z911" s="19" t="str">
        <f t="shared" si="6"/>
        <v/>
      </c>
      <c r="AA911" s="19" t="str">
        <f t="shared" si="19"/>
        <v/>
      </c>
      <c r="AB911" s="19">
        <f t="shared" si="8"/>
        <v>762</v>
      </c>
      <c r="AC911" s="19">
        <f t="shared" si="20"/>
        <v>69.27272727</v>
      </c>
      <c r="AD911" s="19">
        <f t="shared" si="21"/>
        <v>128</v>
      </c>
      <c r="AE911" s="19" t="str">
        <f t="shared" si="22"/>
        <v>Нет моды</v>
      </c>
      <c r="AF911" s="19">
        <f t="shared" si="23"/>
        <v>44</v>
      </c>
      <c r="AG911" s="19">
        <f t="shared" si="24"/>
        <v>101</v>
      </c>
      <c r="AH911" s="20" t="str">
        <f t="shared" si="14"/>
        <v>Город: 77%; Село: 23%</v>
      </c>
      <c r="AI911" s="21"/>
      <c r="AJ911" s="21"/>
      <c r="AK911" s="21"/>
      <c r="AL911" s="22">
        <f t="shared" si="25"/>
        <v>1</v>
      </c>
    </row>
    <row r="912" ht="12.75" customHeight="1">
      <c r="A912" s="13" t="s">
        <v>66</v>
      </c>
      <c r="B912" s="13" t="str">
        <f>IFERROR(__xludf.DUMMYFUNCTION("REGEXREPLACE(A912, ""\d"", """")"),"         Тульская область")</f>
        <v>         Тульская область</v>
      </c>
      <c r="C912" s="14" t="str">
        <f t="shared" si="15"/>
        <v>Тульская область</v>
      </c>
      <c r="D912" s="3">
        <f t="shared" si="16"/>
        <v>2</v>
      </c>
      <c r="E912" s="15" t="s">
        <v>47</v>
      </c>
      <c r="F912" s="13" t="str">
        <f>IFERROR(__xludf.DUMMYFUNCTION("REGEXEXTRACT(E912, ""[А-Яа-я].*"")"),"транспортные травмы всех видов")</f>
        <v>транспортные травмы всех видов</v>
      </c>
      <c r="G912" s="16">
        <f t="shared" si="17"/>
        <v>2</v>
      </c>
      <c r="H912" s="13" t="s">
        <v>28</v>
      </c>
      <c r="I912" s="13" t="str">
        <f>IFERROR(__xludf.DUMMYFUNCTION("REGEXREPLACE(H912, "".*\s"", """")"),"человек")</f>
        <v>человек</v>
      </c>
      <c r="J912" s="13" t="s">
        <v>29</v>
      </c>
      <c r="K912" s="17" t="str">
        <f>IFERROR(__xludf.DUMMYFUNCTION("REGEXREPLACE(J912, ""^[\d\s]+"", """")"),"значение показателя за год")</f>
        <v>значение показателя за год</v>
      </c>
      <c r="L912" s="16">
        <f t="shared" si="18"/>
        <v>2</v>
      </c>
      <c r="M912" s="13" t="s">
        <v>30</v>
      </c>
      <c r="N912" s="13" t="str">
        <f>IFERROR(__xludf.DUMMYFUNCTION("REGEXEXTRACT(M912, "" (.+)$"")"),"все население")</f>
        <v>все население</v>
      </c>
      <c r="O912" s="18">
        <v>371.0</v>
      </c>
      <c r="P912" s="18">
        <v>371.0</v>
      </c>
      <c r="Q912" s="18">
        <v>336.0</v>
      </c>
      <c r="R912" s="18">
        <v>269.0</v>
      </c>
      <c r="S912" s="23" t="s">
        <v>37</v>
      </c>
      <c r="T912" s="23" t="s">
        <v>37</v>
      </c>
      <c r="U912" s="23" t="s">
        <v>37</v>
      </c>
      <c r="V912" s="23" t="s">
        <v>37</v>
      </c>
      <c r="W912" s="23" t="s">
        <v>37</v>
      </c>
      <c r="X912" s="23" t="s">
        <v>37</v>
      </c>
      <c r="Y912" s="23" t="s">
        <v>37</v>
      </c>
      <c r="Z912" s="19">
        <f t="shared" si="6"/>
        <v>1347</v>
      </c>
      <c r="AA912" s="19" t="str">
        <f t="shared" si="19"/>
        <v/>
      </c>
      <c r="AB912" s="19" t="str">
        <f t="shared" si="8"/>
        <v/>
      </c>
      <c r="AC912" s="19">
        <f t="shared" si="20"/>
        <v>336.75</v>
      </c>
      <c r="AD912" s="19">
        <f t="shared" si="21"/>
        <v>75</v>
      </c>
      <c r="AE912" s="19" t="str">
        <f t="shared" si="22"/>
        <v>Нет моды</v>
      </c>
      <c r="AF912" s="19">
        <f t="shared" si="23"/>
        <v>269</v>
      </c>
      <c r="AG912" s="19">
        <f t="shared" si="24"/>
        <v>371</v>
      </c>
      <c r="AH912" s="20" t="str">
        <f t="shared" si="14"/>
        <v/>
      </c>
      <c r="AI912" s="24"/>
      <c r="AJ912" s="24"/>
      <c r="AK912" s="24"/>
      <c r="AL912" s="22">
        <f t="shared" si="25"/>
        <v>1</v>
      </c>
    </row>
    <row r="913" ht="12.75" customHeight="1">
      <c r="A913" s="13" t="s">
        <v>66</v>
      </c>
      <c r="B913" s="13" t="str">
        <f>IFERROR(__xludf.DUMMYFUNCTION("REGEXREPLACE(A913, ""\d"", """")"),"         Тульская область")</f>
        <v>         Тульская область</v>
      </c>
      <c r="C913" s="14" t="str">
        <f t="shared" si="15"/>
        <v>Тульская область</v>
      </c>
      <c r="D913" s="3">
        <f t="shared" si="16"/>
        <v>2</v>
      </c>
      <c r="E913" s="15" t="s">
        <v>47</v>
      </c>
      <c r="F913" s="13" t="str">
        <f>IFERROR(__xludf.DUMMYFUNCTION("REGEXEXTRACT(E913, ""[А-Яа-я].*"")"),"транспортные травмы всех видов")</f>
        <v>транспортные травмы всех видов</v>
      </c>
      <c r="G913" s="16">
        <f t="shared" si="17"/>
        <v>2</v>
      </c>
      <c r="H913" s="13" t="s">
        <v>28</v>
      </c>
      <c r="I913" s="13" t="str">
        <f>IFERROR(__xludf.DUMMYFUNCTION("REGEXREPLACE(H913, "".*\s"", """")"),"человек")</f>
        <v>человек</v>
      </c>
      <c r="J913" s="13" t="s">
        <v>29</v>
      </c>
      <c r="K913" s="17" t="str">
        <f>IFERROR(__xludf.DUMMYFUNCTION("REGEXREPLACE(J913, ""^[\d\s]+"", """")"),"значение показателя за год")</f>
        <v>значение показателя за год</v>
      </c>
      <c r="L913" s="16">
        <f t="shared" si="18"/>
        <v>2</v>
      </c>
      <c r="M913" s="13" t="s">
        <v>31</v>
      </c>
      <c r="N913" s="13" t="str">
        <f>IFERROR(__xludf.DUMMYFUNCTION("REGEXEXTRACT(M913, "" (.+)$"")"),"городское население")</f>
        <v>городское население</v>
      </c>
      <c r="O913" s="18">
        <v>264.0</v>
      </c>
      <c r="P913" s="18">
        <v>267.0</v>
      </c>
      <c r="Q913" s="18">
        <v>214.0</v>
      </c>
      <c r="R913" s="18">
        <v>174.0</v>
      </c>
      <c r="S913" s="23" t="s">
        <v>37</v>
      </c>
      <c r="T913" s="23" t="s">
        <v>37</v>
      </c>
      <c r="U913" s="23" t="s">
        <v>37</v>
      </c>
      <c r="V913" s="23" t="s">
        <v>37</v>
      </c>
      <c r="W913" s="23" t="s">
        <v>37</v>
      </c>
      <c r="X913" s="23" t="s">
        <v>37</v>
      </c>
      <c r="Y913" s="23" t="s">
        <v>37</v>
      </c>
      <c r="Z913" s="19" t="str">
        <f t="shared" si="6"/>
        <v/>
      </c>
      <c r="AA913" s="19">
        <f t="shared" si="19"/>
        <v>919</v>
      </c>
      <c r="AB913" s="19" t="str">
        <f t="shared" si="8"/>
        <v/>
      </c>
      <c r="AC913" s="19">
        <f t="shared" si="20"/>
        <v>229.75</v>
      </c>
      <c r="AD913" s="19">
        <f t="shared" si="21"/>
        <v>268</v>
      </c>
      <c r="AE913" s="19" t="str">
        <f t="shared" si="22"/>
        <v>Нет моды</v>
      </c>
      <c r="AF913" s="19">
        <f t="shared" si="23"/>
        <v>174</v>
      </c>
      <c r="AG913" s="19">
        <f t="shared" si="24"/>
        <v>267</v>
      </c>
      <c r="AH913" s="20" t="str">
        <f t="shared" si="14"/>
        <v/>
      </c>
      <c r="AI913" s="24"/>
      <c r="AJ913" s="24"/>
      <c r="AK913" s="24"/>
      <c r="AL913" s="22">
        <f t="shared" si="25"/>
        <v>1</v>
      </c>
    </row>
    <row r="914" ht="12.75" customHeight="1">
      <c r="A914" s="13" t="s">
        <v>66</v>
      </c>
      <c r="B914" s="13" t="str">
        <f>IFERROR(__xludf.DUMMYFUNCTION("REGEXREPLACE(A914, ""\d"", """")"),"         Тульская область")</f>
        <v>         Тульская область</v>
      </c>
      <c r="C914" s="14" t="str">
        <f t="shared" si="15"/>
        <v>Тульская область</v>
      </c>
      <c r="D914" s="3">
        <f t="shared" si="16"/>
        <v>2</v>
      </c>
      <c r="E914" s="15" t="s">
        <v>47</v>
      </c>
      <c r="F914" s="13" t="str">
        <f>IFERROR(__xludf.DUMMYFUNCTION("REGEXEXTRACT(E914, ""[А-Яа-я].*"")"),"транспортные травмы всех видов")</f>
        <v>транспортные травмы всех видов</v>
      </c>
      <c r="G914" s="16">
        <f t="shared" si="17"/>
        <v>2</v>
      </c>
      <c r="H914" s="13" t="s">
        <v>28</v>
      </c>
      <c r="I914" s="13" t="str">
        <f>IFERROR(__xludf.DUMMYFUNCTION("REGEXREPLACE(H914, "".*\s"", """")"),"человек")</f>
        <v>человек</v>
      </c>
      <c r="J914" s="13" t="s">
        <v>29</v>
      </c>
      <c r="K914" s="17" t="str">
        <f>IFERROR(__xludf.DUMMYFUNCTION("REGEXREPLACE(J914, ""^[\d\s]+"", """")"),"значение показателя за год")</f>
        <v>значение показателя за год</v>
      </c>
      <c r="L914" s="16">
        <f t="shared" si="18"/>
        <v>2</v>
      </c>
      <c r="M914" s="13" t="s">
        <v>32</v>
      </c>
      <c r="N914" s="13" t="str">
        <f>IFERROR(__xludf.DUMMYFUNCTION("REGEXEXTRACT(M914, "" (.+)$"")"),"сельское население")</f>
        <v>сельское население</v>
      </c>
      <c r="O914" s="18">
        <v>107.0</v>
      </c>
      <c r="P914" s="18">
        <v>104.0</v>
      </c>
      <c r="Q914" s="18">
        <v>122.0</v>
      </c>
      <c r="R914" s="18">
        <v>95.0</v>
      </c>
      <c r="S914" s="23" t="s">
        <v>37</v>
      </c>
      <c r="T914" s="23" t="s">
        <v>37</v>
      </c>
      <c r="U914" s="23" t="s">
        <v>37</v>
      </c>
      <c r="V914" s="23" t="s">
        <v>37</v>
      </c>
      <c r="W914" s="23" t="s">
        <v>37</v>
      </c>
      <c r="X914" s="23" t="s">
        <v>37</v>
      </c>
      <c r="Y914" s="23" t="s">
        <v>37</v>
      </c>
      <c r="Z914" s="19" t="str">
        <f t="shared" si="6"/>
        <v/>
      </c>
      <c r="AA914" s="19" t="str">
        <f t="shared" si="19"/>
        <v/>
      </c>
      <c r="AB914" s="19">
        <f t="shared" si="8"/>
        <v>428</v>
      </c>
      <c r="AC914" s="19">
        <f t="shared" si="20"/>
        <v>107</v>
      </c>
      <c r="AD914" s="19">
        <f t="shared" si="21"/>
        <v>148</v>
      </c>
      <c r="AE914" s="19" t="str">
        <f t="shared" si="22"/>
        <v>Нет моды</v>
      </c>
      <c r="AF914" s="19">
        <f t="shared" si="23"/>
        <v>95</v>
      </c>
      <c r="AG914" s="19">
        <f t="shared" si="24"/>
        <v>122</v>
      </c>
      <c r="AH914" s="20" t="str">
        <f t="shared" si="14"/>
        <v>Город: 68%; Село: 32%</v>
      </c>
      <c r="AI914" s="24"/>
      <c r="AJ914" s="24"/>
      <c r="AK914" s="24"/>
      <c r="AL914" s="22">
        <f t="shared" si="25"/>
        <v>1</v>
      </c>
    </row>
    <row r="915" ht="12.75" customHeight="1">
      <c r="A915" s="13" t="s">
        <v>66</v>
      </c>
      <c r="B915" s="13" t="str">
        <f>IFERROR(__xludf.DUMMYFUNCTION("REGEXREPLACE(A915, ""\d"", """")"),"         Тульская область")</f>
        <v>         Тульская область</v>
      </c>
      <c r="C915" s="14" t="str">
        <f t="shared" si="15"/>
        <v>Тульская область</v>
      </c>
      <c r="D915" s="3">
        <f t="shared" si="16"/>
        <v>2</v>
      </c>
      <c r="E915" s="15" t="s">
        <v>48</v>
      </c>
      <c r="F915" s="13" t="str">
        <f>IFERROR(__xludf.DUMMYFUNCTION("REGEXEXTRACT(E915, ""[А-Яа-я].*"")"),"Убийство")</f>
        <v>Убийство</v>
      </c>
      <c r="G915" s="16">
        <f t="shared" si="17"/>
        <v>2</v>
      </c>
      <c r="H915" s="13" t="s">
        <v>28</v>
      </c>
      <c r="I915" s="13" t="str">
        <f>IFERROR(__xludf.DUMMYFUNCTION("REGEXREPLACE(H915, "".*\s"", """")"),"человек")</f>
        <v>человек</v>
      </c>
      <c r="J915" s="13" t="s">
        <v>29</v>
      </c>
      <c r="K915" s="17" t="str">
        <f>IFERROR(__xludf.DUMMYFUNCTION("REGEXREPLACE(J915, ""^[\d\s]+"", """")"),"значение показателя за год")</f>
        <v>значение показателя за год</v>
      </c>
      <c r="L915" s="16">
        <f t="shared" si="18"/>
        <v>2</v>
      </c>
      <c r="M915" s="13" t="s">
        <v>30</v>
      </c>
      <c r="N915" s="13" t="str">
        <f>IFERROR(__xludf.DUMMYFUNCTION("REGEXEXTRACT(M915, "" (.+)$"")"),"все население")</f>
        <v>все население</v>
      </c>
      <c r="O915" s="18">
        <v>153.0</v>
      </c>
      <c r="P915" s="18">
        <v>129.0</v>
      </c>
      <c r="Q915" s="18">
        <v>126.0</v>
      </c>
      <c r="R915" s="18">
        <v>120.0</v>
      </c>
      <c r="S915" s="18">
        <v>99.0</v>
      </c>
      <c r="T915" s="18">
        <v>87.0</v>
      </c>
      <c r="U915" s="18">
        <v>64.0</v>
      </c>
      <c r="V915" s="18">
        <v>70.0</v>
      </c>
      <c r="W915" s="18">
        <v>60.0</v>
      </c>
      <c r="X915" s="18">
        <v>58.0</v>
      </c>
      <c r="Y915" s="18">
        <v>59.0</v>
      </c>
      <c r="Z915" s="19">
        <f t="shared" si="6"/>
        <v>1025</v>
      </c>
      <c r="AA915" s="19" t="str">
        <f t="shared" si="19"/>
        <v/>
      </c>
      <c r="AB915" s="19" t="str">
        <f t="shared" si="8"/>
        <v/>
      </c>
      <c r="AC915" s="19">
        <f t="shared" si="20"/>
        <v>93.18181818</v>
      </c>
      <c r="AD915" s="19">
        <f t="shared" si="21"/>
        <v>99</v>
      </c>
      <c r="AE915" s="19" t="str">
        <f t="shared" si="22"/>
        <v>Нет моды</v>
      </c>
      <c r="AF915" s="19">
        <f t="shared" si="23"/>
        <v>58</v>
      </c>
      <c r="AG915" s="19">
        <f t="shared" si="24"/>
        <v>153</v>
      </c>
      <c r="AH915" s="20" t="str">
        <f t="shared" si="14"/>
        <v/>
      </c>
      <c r="AI915" s="21"/>
      <c r="AJ915" s="21"/>
      <c r="AK915" s="21"/>
      <c r="AL915" s="22">
        <f t="shared" si="25"/>
        <v>1</v>
      </c>
    </row>
    <row r="916" ht="12.75" customHeight="1">
      <c r="A916" s="13" t="s">
        <v>66</v>
      </c>
      <c r="B916" s="13" t="str">
        <f>IFERROR(__xludf.DUMMYFUNCTION("REGEXREPLACE(A916, ""\d"", """")"),"         Тульская область")</f>
        <v>         Тульская область</v>
      </c>
      <c r="C916" s="14" t="str">
        <f t="shared" si="15"/>
        <v>Тульская область</v>
      </c>
      <c r="D916" s="3">
        <f t="shared" si="16"/>
        <v>2</v>
      </c>
      <c r="E916" s="15" t="s">
        <v>48</v>
      </c>
      <c r="F916" s="13" t="str">
        <f>IFERROR(__xludf.DUMMYFUNCTION("REGEXEXTRACT(E916, ""[А-Яа-я].*"")"),"Убийство")</f>
        <v>Убийство</v>
      </c>
      <c r="G916" s="16">
        <f t="shared" si="17"/>
        <v>2</v>
      </c>
      <c r="H916" s="13" t="s">
        <v>28</v>
      </c>
      <c r="I916" s="13" t="str">
        <f>IFERROR(__xludf.DUMMYFUNCTION("REGEXREPLACE(H916, "".*\s"", """")"),"человек")</f>
        <v>человек</v>
      </c>
      <c r="J916" s="13" t="s">
        <v>29</v>
      </c>
      <c r="K916" s="17" t="str">
        <f>IFERROR(__xludf.DUMMYFUNCTION("REGEXREPLACE(J916, ""^[\d\s]+"", """")"),"значение показателя за год")</f>
        <v>значение показателя за год</v>
      </c>
      <c r="L916" s="16">
        <f t="shared" si="18"/>
        <v>2</v>
      </c>
      <c r="M916" s="13" t="s">
        <v>31</v>
      </c>
      <c r="N916" s="13" t="str">
        <f>IFERROR(__xludf.DUMMYFUNCTION("REGEXEXTRACT(M916, "" (.+)$"")"),"городское население")</f>
        <v>городское население</v>
      </c>
      <c r="O916" s="18">
        <v>123.0</v>
      </c>
      <c r="P916" s="18">
        <v>104.0</v>
      </c>
      <c r="Q916" s="18">
        <v>103.0</v>
      </c>
      <c r="R916" s="18">
        <v>93.0</v>
      </c>
      <c r="S916" s="18">
        <v>82.0</v>
      </c>
      <c r="T916" s="18">
        <v>63.0</v>
      </c>
      <c r="U916" s="18">
        <v>47.0</v>
      </c>
      <c r="V916" s="18">
        <v>54.0</v>
      </c>
      <c r="W916" s="18">
        <v>44.0</v>
      </c>
      <c r="X916" s="18">
        <v>42.0</v>
      </c>
      <c r="Y916" s="18">
        <v>45.0</v>
      </c>
      <c r="Z916" s="19" t="str">
        <f t="shared" si="6"/>
        <v/>
      </c>
      <c r="AA916" s="19">
        <f t="shared" si="19"/>
        <v>800</v>
      </c>
      <c r="AB916" s="19" t="str">
        <f t="shared" si="8"/>
        <v/>
      </c>
      <c r="AC916" s="19">
        <f t="shared" si="20"/>
        <v>72.72727273</v>
      </c>
      <c r="AD916" s="19">
        <f t="shared" si="21"/>
        <v>76</v>
      </c>
      <c r="AE916" s="19" t="str">
        <f t="shared" si="22"/>
        <v>Нет моды</v>
      </c>
      <c r="AF916" s="19">
        <f t="shared" si="23"/>
        <v>42</v>
      </c>
      <c r="AG916" s="19">
        <f t="shared" si="24"/>
        <v>123</v>
      </c>
      <c r="AH916" s="20" t="str">
        <f t="shared" si="14"/>
        <v/>
      </c>
      <c r="AI916" s="21"/>
      <c r="AJ916" s="21"/>
      <c r="AK916" s="21"/>
      <c r="AL916" s="22">
        <f t="shared" si="25"/>
        <v>1</v>
      </c>
    </row>
    <row r="917" ht="12.75" customHeight="1">
      <c r="A917" s="13" t="s">
        <v>66</v>
      </c>
      <c r="B917" s="13" t="str">
        <f>IFERROR(__xludf.DUMMYFUNCTION("REGEXREPLACE(A917, ""\d"", """")"),"         Тульская область")</f>
        <v>         Тульская область</v>
      </c>
      <c r="C917" s="14" t="str">
        <f t="shared" si="15"/>
        <v>Тульская область</v>
      </c>
      <c r="D917" s="3">
        <f t="shared" si="16"/>
        <v>2</v>
      </c>
      <c r="E917" s="15" t="s">
        <v>48</v>
      </c>
      <c r="F917" s="13" t="str">
        <f>IFERROR(__xludf.DUMMYFUNCTION("REGEXEXTRACT(E917, ""[А-Яа-я].*"")"),"Убийство")</f>
        <v>Убийство</v>
      </c>
      <c r="G917" s="16">
        <f t="shared" si="17"/>
        <v>2</v>
      </c>
      <c r="H917" s="13" t="s">
        <v>28</v>
      </c>
      <c r="I917" s="13" t="str">
        <f>IFERROR(__xludf.DUMMYFUNCTION("REGEXREPLACE(H917, "".*\s"", """")"),"человек")</f>
        <v>человек</v>
      </c>
      <c r="J917" s="13" t="s">
        <v>29</v>
      </c>
      <c r="K917" s="17" t="str">
        <f>IFERROR(__xludf.DUMMYFUNCTION("REGEXREPLACE(J917, ""^[\d\s]+"", """")"),"значение показателя за год")</f>
        <v>значение показателя за год</v>
      </c>
      <c r="L917" s="16">
        <f t="shared" si="18"/>
        <v>2</v>
      </c>
      <c r="M917" s="13" t="s">
        <v>32</v>
      </c>
      <c r="N917" s="13" t="str">
        <f>IFERROR(__xludf.DUMMYFUNCTION("REGEXEXTRACT(M917, "" (.+)$"")"),"сельское население")</f>
        <v>сельское население</v>
      </c>
      <c r="O917" s="18">
        <v>30.0</v>
      </c>
      <c r="P917" s="18">
        <v>25.0</v>
      </c>
      <c r="Q917" s="18">
        <v>23.0</v>
      </c>
      <c r="R917" s="18">
        <v>27.0</v>
      </c>
      <c r="S917" s="18">
        <v>17.0</v>
      </c>
      <c r="T917" s="18">
        <v>24.0</v>
      </c>
      <c r="U917" s="18">
        <v>17.0</v>
      </c>
      <c r="V917" s="18">
        <v>16.0</v>
      </c>
      <c r="W917" s="18">
        <v>16.0</v>
      </c>
      <c r="X917" s="18">
        <v>16.0</v>
      </c>
      <c r="Y917" s="18">
        <v>14.0</v>
      </c>
      <c r="Z917" s="19" t="str">
        <f t="shared" si="6"/>
        <v/>
      </c>
      <c r="AA917" s="19" t="str">
        <f t="shared" si="19"/>
        <v/>
      </c>
      <c r="AB917" s="19">
        <f t="shared" si="8"/>
        <v>225</v>
      </c>
      <c r="AC917" s="19">
        <f t="shared" si="20"/>
        <v>20.45454545</v>
      </c>
      <c r="AD917" s="19">
        <f t="shared" si="21"/>
        <v>36</v>
      </c>
      <c r="AE917" s="19" t="str">
        <f t="shared" si="22"/>
        <v>Нет моды</v>
      </c>
      <c r="AF917" s="19">
        <f t="shared" si="23"/>
        <v>14</v>
      </c>
      <c r="AG917" s="19">
        <f t="shared" si="24"/>
        <v>30</v>
      </c>
      <c r="AH917" s="20" t="str">
        <f t="shared" si="14"/>
        <v>Город: 78%; Село: 22%</v>
      </c>
      <c r="AI917" s="21"/>
      <c r="AJ917" s="21"/>
      <c r="AK917" s="21"/>
      <c r="AL917" s="22">
        <f t="shared" si="25"/>
        <v>1</v>
      </c>
    </row>
    <row r="918" ht="12.75" customHeight="1">
      <c r="A918" s="13" t="s">
        <v>66</v>
      </c>
      <c r="B918" s="13" t="str">
        <f>IFERROR(__xludf.DUMMYFUNCTION("REGEXREPLACE(A918, ""\d"", """")"),"         Тульская область")</f>
        <v>         Тульская область</v>
      </c>
      <c r="C918" s="14" t="str">
        <f t="shared" si="15"/>
        <v>Тульская область</v>
      </c>
      <c r="D918" s="3">
        <f t="shared" si="16"/>
        <v>2</v>
      </c>
      <c r="E918" s="15" t="s">
        <v>49</v>
      </c>
      <c r="F918" s="13" t="str">
        <f>IFERROR(__xludf.DUMMYFUNCTION("REGEXEXTRACT(E918, ""[А-Яа-я].*"")"),"Цереброваскулярные болезни")</f>
        <v>Цереброваскулярные болезни</v>
      </c>
      <c r="G918" s="16">
        <f t="shared" si="17"/>
        <v>2</v>
      </c>
      <c r="H918" s="13" t="s">
        <v>28</v>
      </c>
      <c r="I918" s="13" t="str">
        <f>IFERROR(__xludf.DUMMYFUNCTION("REGEXREPLACE(H918, "".*\s"", """")"),"человек")</f>
        <v>человек</v>
      </c>
      <c r="J918" s="13" t="s">
        <v>29</v>
      </c>
      <c r="K918" s="17" t="str">
        <f>IFERROR(__xludf.DUMMYFUNCTION("REGEXREPLACE(J918, ""^[\d\s]+"", """")"),"значение показателя за год")</f>
        <v>значение показателя за год</v>
      </c>
      <c r="L918" s="16">
        <f t="shared" si="18"/>
        <v>2</v>
      </c>
      <c r="M918" s="13" t="s">
        <v>30</v>
      </c>
      <c r="N918" s="13" t="str">
        <f>IFERROR(__xludf.DUMMYFUNCTION("REGEXEXTRACT(M918, "" (.+)$"")"),"все население")</f>
        <v>все население</v>
      </c>
      <c r="O918" s="18">
        <v>4654.0</v>
      </c>
      <c r="P918" s="18">
        <v>3619.0</v>
      </c>
      <c r="Q918" s="18">
        <v>3230.0</v>
      </c>
      <c r="R918" s="18">
        <v>3317.0</v>
      </c>
      <c r="S918" s="18">
        <v>3420.0</v>
      </c>
      <c r="T918" s="18">
        <v>3648.0</v>
      </c>
      <c r="U918" s="18">
        <v>3370.0</v>
      </c>
      <c r="V918" s="18">
        <v>3071.0</v>
      </c>
      <c r="W918" s="18">
        <v>2692.0</v>
      </c>
      <c r="X918" s="18">
        <v>2557.0</v>
      </c>
      <c r="Y918" s="18">
        <v>3201.0</v>
      </c>
      <c r="Z918" s="19">
        <f t="shared" si="6"/>
        <v>36779</v>
      </c>
      <c r="AA918" s="19" t="str">
        <f t="shared" si="19"/>
        <v/>
      </c>
      <c r="AB918" s="19" t="str">
        <f t="shared" si="8"/>
        <v/>
      </c>
      <c r="AC918" s="19">
        <f t="shared" si="20"/>
        <v>3343.545455</v>
      </c>
      <c r="AD918" s="19">
        <f t="shared" si="21"/>
        <v>1293.5</v>
      </c>
      <c r="AE918" s="19" t="str">
        <f t="shared" si="22"/>
        <v>Нет моды</v>
      </c>
      <c r="AF918" s="19">
        <f t="shared" si="23"/>
        <v>2557</v>
      </c>
      <c r="AG918" s="19">
        <f t="shared" si="24"/>
        <v>4654</v>
      </c>
      <c r="AH918" s="20" t="str">
        <f t="shared" si="14"/>
        <v/>
      </c>
      <c r="AI918" s="21"/>
      <c r="AJ918" s="21"/>
      <c r="AK918" s="21"/>
      <c r="AL918" s="22">
        <f t="shared" si="25"/>
        <v>1</v>
      </c>
    </row>
    <row r="919" ht="12.75" customHeight="1">
      <c r="A919" s="13" t="s">
        <v>66</v>
      </c>
      <c r="B919" s="13" t="str">
        <f>IFERROR(__xludf.DUMMYFUNCTION("REGEXREPLACE(A919, ""\d"", """")"),"         Тульская область")</f>
        <v>         Тульская область</v>
      </c>
      <c r="C919" s="14" t="str">
        <f t="shared" si="15"/>
        <v>Тульская область</v>
      </c>
      <c r="D919" s="3">
        <f t="shared" si="16"/>
        <v>2</v>
      </c>
      <c r="E919" s="15" t="s">
        <v>49</v>
      </c>
      <c r="F919" s="13" t="str">
        <f>IFERROR(__xludf.DUMMYFUNCTION("REGEXEXTRACT(E919, ""[А-Яа-я].*"")"),"Цереброваскулярные болезни")</f>
        <v>Цереброваскулярные болезни</v>
      </c>
      <c r="G919" s="16">
        <f t="shared" si="17"/>
        <v>2</v>
      </c>
      <c r="H919" s="13" t="s">
        <v>28</v>
      </c>
      <c r="I919" s="13" t="str">
        <f>IFERROR(__xludf.DUMMYFUNCTION("REGEXREPLACE(H919, "".*\s"", """")"),"человек")</f>
        <v>человек</v>
      </c>
      <c r="J919" s="13" t="s">
        <v>29</v>
      </c>
      <c r="K919" s="17" t="str">
        <f>IFERROR(__xludf.DUMMYFUNCTION("REGEXREPLACE(J919, ""^[\d\s]+"", """")"),"значение показателя за год")</f>
        <v>значение показателя за год</v>
      </c>
      <c r="L919" s="16">
        <f t="shared" si="18"/>
        <v>2</v>
      </c>
      <c r="M919" s="13" t="s">
        <v>31</v>
      </c>
      <c r="N919" s="13" t="str">
        <f>IFERROR(__xludf.DUMMYFUNCTION("REGEXEXTRACT(M919, "" (.+)$"")"),"городское население")</f>
        <v>городское население</v>
      </c>
      <c r="O919" s="18">
        <v>3844.0</v>
      </c>
      <c r="P919" s="18">
        <v>2929.0</v>
      </c>
      <c r="Q919" s="18">
        <v>2570.0</v>
      </c>
      <c r="R919" s="18">
        <v>2636.0</v>
      </c>
      <c r="S919" s="18">
        <v>2668.0</v>
      </c>
      <c r="T919" s="18">
        <v>2787.0</v>
      </c>
      <c r="U919" s="18">
        <v>2529.0</v>
      </c>
      <c r="V919" s="18">
        <v>2312.0</v>
      </c>
      <c r="W919" s="18">
        <v>2051.0</v>
      </c>
      <c r="X919" s="18">
        <v>1941.0</v>
      </c>
      <c r="Y919" s="18">
        <v>2510.0</v>
      </c>
      <c r="Z919" s="19" t="str">
        <f t="shared" si="6"/>
        <v/>
      </c>
      <c r="AA919" s="19">
        <f t="shared" si="19"/>
        <v>28777</v>
      </c>
      <c r="AB919" s="19" t="str">
        <f t="shared" si="8"/>
        <v/>
      </c>
      <c r="AC919" s="19">
        <f t="shared" si="20"/>
        <v>2616.090909</v>
      </c>
      <c r="AD919" s="19">
        <f t="shared" si="21"/>
        <v>2858</v>
      </c>
      <c r="AE919" s="19" t="str">
        <f t="shared" si="22"/>
        <v>Нет моды</v>
      </c>
      <c r="AF919" s="19">
        <f t="shared" si="23"/>
        <v>1941</v>
      </c>
      <c r="AG919" s="19">
        <f t="shared" si="24"/>
        <v>3844</v>
      </c>
      <c r="AH919" s="20" t="str">
        <f t="shared" si="14"/>
        <v/>
      </c>
      <c r="AI919" s="21"/>
      <c r="AJ919" s="21"/>
      <c r="AK919" s="21"/>
      <c r="AL919" s="22">
        <f t="shared" si="25"/>
        <v>1</v>
      </c>
    </row>
    <row r="920" ht="12.75" customHeight="1">
      <c r="A920" s="13" t="s">
        <v>66</v>
      </c>
      <c r="B920" s="13" t="str">
        <f>IFERROR(__xludf.DUMMYFUNCTION("REGEXREPLACE(A920, ""\d"", """")"),"         Тульская область")</f>
        <v>         Тульская область</v>
      </c>
      <c r="C920" s="14" t="str">
        <f t="shared" si="15"/>
        <v>Тульская область</v>
      </c>
      <c r="D920" s="3">
        <f t="shared" si="16"/>
        <v>2</v>
      </c>
      <c r="E920" s="15" t="s">
        <v>49</v>
      </c>
      <c r="F920" s="13" t="str">
        <f>IFERROR(__xludf.DUMMYFUNCTION("REGEXEXTRACT(E920, ""[А-Яа-я].*"")"),"Цереброваскулярные болезни")</f>
        <v>Цереброваскулярные болезни</v>
      </c>
      <c r="G920" s="16">
        <f t="shared" si="17"/>
        <v>2</v>
      </c>
      <c r="H920" s="13" t="s">
        <v>28</v>
      </c>
      <c r="I920" s="13" t="str">
        <f>IFERROR(__xludf.DUMMYFUNCTION("REGEXREPLACE(H920, "".*\s"", """")"),"человек")</f>
        <v>человек</v>
      </c>
      <c r="J920" s="13" t="s">
        <v>29</v>
      </c>
      <c r="K920" s="17" t="str">
        <f>IFERROR(__xludf.DUMMYFUNCTION("REGEXREPLACE(J920, ""^[\d\s]+"", """")"),"значение показателя за год")</f>
        <v>значение показателя за год</v>
      </c>
      <c r="L920" s="16">
        <f t="shared" si="18"/>
        <v>2</v>
      </c>
      <c r="M920" s="13" t="s">
        <v>32</v>
      </c>
      <c r="N920" s="13" t="str">
        <f>IFERROR(__xludf.DUMMYFUNCTION("REGEXEXTRACT(M920, "" (.+)$"")"),"сельское население")</f>
        <v>сельское население</v>
      </c>
      <c r="O920" s="18">
        <v>810.0</v>
      </c>
      <c r="P920" s="18">
        <v>690.0</v>
      </c>
      <c r="Q920" s="18">
        <v>660.0</v>
      </c>
      <c r="R920" s="18">
        <v>681.0</v>
      </c>
      <c r="S920" s="18">
        <v>752.0</v>
      </c>
      <c r="T920" s="18">
        <v>861.0</v>
      </c>
      <c r="U920" s="18">
        <v>841.0</v>
      </c>
      <c r="V920" s="18">
        <v>759.0</v>
      </c>
      <c r="W920" s="18">
        <v>641.0</v>
      </c>
      <c r="X920" s="18">
        <v>616.0</v>
      </c>
      <c r="Y920" s="18">
        <v>691.0</v>
      </c>
      <c r="Z920" s="19" t="str">
        <f t="shared" si="6"/>
        <v/>
      </c>
      <c r="AA920" s="19" t="str">
        <f t="shared" si="19"/>
        <v/>
      </c>
      <c r="AB920" s="19">
        <f t="shared" si="8"/>
        <v>8002</v>
      </c>
      <c r="AC920" s="19">
        <f t="shared" si="20"/>
        <v>727.4545455</v>
      </c>
      <c r="AD920" s="19">
        <f t="shared" si="21"/>
        <v>1401</v>
      </c>
      <c r="AE920" s="19" t="str">
        <f t="shared" si="22"/>
        <v>Нет моды</v>
      </c>
      <c r="AF920" s="19">
        <f t="shared" si="23"/>
        <v>616</v>
      </c>
      <c r="AG920" s="19">
        <f t="shared" si="24"/>
        <v>861</v>
      </c>
      <c r="AH920" s="20" t="str">
        <f t="shared" si="14"/>
        <v>Город: 78%; Село: 22%</v>
      </c>
      <c r="AI920" s="21"/>
      <c r="AJ920" s="21"/>
      <c r="AK920" s="21"/>
      <c r="AL920" s="22">
        <f t="shared" si="25"/>
        <v>1</v>
      </c>
    </row>
    <row r="921" ht="12.75" customHeight="1">
      <c r="A921" s="13" t="s">
        <v>67</v>
      </c>
      <c r="B921" s="13" t="str">
        <f>IFERROR(__xludf.DUMMYFUNCTION("REGEXREPLACE(A921, ""\d"", """")"),"         Ярославская область")</f>
        <v>         Ярославская область</v>
      </c>
      <c r="C921" s="14" t="str">
        <f t="shared" si="15"/>
        <v>Ярославская область</v>
      </c>
      <c r="D921" s="3">
        <f t="shared" si="16"/>
        <v>2</v>
      </c>
      <c r="E921" s="15" t="s">
        <v>27</v>
      </c>
      <c r="F921" s="13" t="str">
        <f>IFERROR(__xludf.DUMMYFUNCTION("REGEXEXTRACT(E921, ""[А-Яа-я].*"")"),"Болезни органов дыхания")</f>
        <v>Болезни органов дыхания</v>
      </c>
      <c r="G921" s="16">
        <f t="shared" si="17"/>
        <v>2</v>
      </c>
      <c r="H921" s="13" t="s">
        <v>28</v>
      </c>
      <c r="I921" s="13" t="str">
        <f>IFERROR(__xludf.DUMMYFUNCTION("REGEXREPLACE(H921, "".*\s"", """")"),"человек")</f>
        <v>человек</v>
      </c>
      <c r="J921" s="13" t="s">
        <v>29</v>
      </c>
      <c r="K921" s="17" t="str">
        <f>IFERROR(__xludf.DUMMYFUNCTION("REGEXREPLACE(J921, ""^[\d\s]+"", """")"),"значение показателя за год")</f>
        <v>значение показателя за год</v>
      </c>
      <c r="L921" s="16">
        <f t="shared" si="18"/>
        <v>2</v>
      </c>
      <c r="M921" s="13" t="s">
        <v>30</v>
      </c>
      <c r="N921" s="13" t="str">
        <f>IFERROR(__xludf.DUMMYFUNCTION("REGEXEXTRACT(M921, "" (.+)$"")"),"все население")</f>
        <v>все население</v>
      </c>
      <c r="O921" s="18">
        <v>576.0</v>
      </c>
      <c r="P921" s="18">
        <v>654.0</v>
      </c>
      <c r="Q921" s="18">
        <v>615.0</v>
      </c>
      <c r="R921" s="18">
        <v>549.0</v>
      </c>
      <c r="S921" s="18">
        <v>485.0</v>
      </c>
      <c r="T921" s="18">
        <v>445.0</v>
      </c>
      <c r="U921" s="18">
        <v>476.0</v>
      </c>
      <c r="V921" s="18">
        <v>827.0</v>
      </c>
      <c r="W921" s="18">
        <v>1125.0</v>
      </c>
      <c r="X921" s="18">
        <v>737.0</v>
      </c>
      <c r="Y921" s="18">
        <v>601.0</v>
      </c>
      <c r="Z921" s="19">
        <f t="shared" si="6"/>
        <v>7090</v>
      </c>
      <c r="AA921" s="19" t="str">
        <f t="shared" si="19"/>
        <v/>
      </c>
      <c r="AB921" s="19" t="str">
        <f t="shared" si="8"/>
        <v/>
      </c>
      <c r="AC921" s="19">
        <f t="shared" si="20"/>
        <v>644.5454545</v>
      </c>
      <c r="AD921" s="19">
        <f t="shared" si="21"/>
        <v>670.5</v>
      </c>
      <c r="AE921" s="19" t="str">
        <f t="shared" si="22"/>
        <v>Нет моды</v>
      </c>
      <c r="AF921" s="19">
        <f t="shared" si="23"/>
        <v>445</v>
      </c>
      <c r="AG921" s="19">
        <f t="shared" si="24"/>
        <v>1125</v>
      </c>
      <c r="AH921" s="20" t="str">
        <f t="shared" si="14"/>
        <v/>
      </c>
      <c r="AI921" s="21"/>
      <c r="AJ921" s="21"/>
      <c r="AK921" s="21"/>
      <c r="AL921" s="22">
        <f t="shared" si="25"/>
        <v>1</v>
      </c>
    </row>
    <row r="922" ht="12.75" customHeight="1">
      <c r="A922" s="13" t="s">
        <v>67</v>
      </c>
      <c r="B922" s="13" t="str">
        <f>IFERROR(__xludf.DUMMYFUNCTION("REGEXREPLACE(A922, ""\d"", """")"),"         Ярославская область")</f>
        <v>         Ярославская область</v>
      </c>
      <c r="C922" s="14" t="str">
        <f t="shared" si="15"/>
        <v>Ярославская область</v>
      </c>
      <c r="D922" s="3">
        <f t="shared" si="16"/>
        <v>2</v>
      </c>
      <c r="E922" s="15" t="s">
        <v>27</v>
      </c>
      <c r="F922" s="13" t="str">
        <f>IFERROR(__xludf.DUMMYFUNCTION("REGEXEXTRACT(E922, ""[А-Яа-я].*"")"),"Болезни органов дыхания")</f>
        <v>Болезни органов дыхания</v>
      </c>
      <c r="G922" s="16">
        <f t="shared" si="17"/>
        <v>2</v>
      </c>
      <c r="H922" s="13" t="s">
        <v>28</v>
      </c>
      <c r="I922" s="13" t="str">
        <f>IFERROR(__xludf.DUMMYFUNCTION("REGEXREPLACE(H922, "".*\s"", """")"),"человек")</f>
        <v>человек</v>
      </c>
      <c r="J922" s="13" t="s">
        <v>29</v>
      </c>
      <c r="K922" s="17" t="str">
        <f>IFERROR(__xludf.DUMMYFUNCTION("REGEXREPLACE(J922, ""^[\d\s]+"", """")"),"значение показателя за год")</f>
        <v>значение показателя за год</v>
      </c>
      <c r="L922" s="16">
        <f t="shared" si="18"/>
        <v>2</v>
      </c>
      <c r="M922" s="13" t="s">
        <v>31</v>
      </c>
      <c r="N922" s="13" t="str">
        <f>IFERROR(__xludf.DUMMYFUNCTION("REGEXEXTRACT(M922, "" (.+)$"")"),"городское население")</f>
        <v>городское население</v>
      </c>
      <c r="O922" s="18">
        <v>452.0</v>
      </c>
      <c r="P922" s="18">
        <v>492.0</v>
      </c>
      <c r="Q922" s="18">
        <v>463.0</v>
      </c>
      <c r="R922" s="18">
        <v>408.0</v>
      </c>
      <c r="S922" s="18">
        <v>364.0</v>
      </c>
      <c r="T922" s="18">
        <v>343.0</v>
      </c>
      <c r="U922" s="18">
        <v>349.0</v>
      </c>
      <c r="V922" s="18">
        <v>690.0</v>
      </c>
      <c r="W922" s="18">
        <v>899.0</v>
      </c>
      <c r="X922" s="18">
        <v>585.0</v>
      </c>
      <c r="Y922" s="18">
        <v>494.0</v>
      </c>
      <c r="Z922" s="19" t="str">
        <f t="shared" si="6"/>
        <v/>
      </c>
      <c r="AA922" s="19">
        <f t="shared" si="19"/>
        <v>5539</v>
      </c>
      <c r="AB922" s="19" t="str">
        <f t="shared" si="8"/>
        <v/>
      </c>
      <c r="AC922" s="19">
        <f t="shared" si="20"/>
        <v>503.5454545</v>
      </c>
      <c r="AD922" s="19">
        <f t="shared" si="21"/>
        <v>521.5</v>
      </c>
      <c r="AE922" s="19" t="str">
        <f t="shared" si="22"/>
        <v>Нет моды</v>
      </c>
      <c r="AF922" s="19">
        <f t="shared" si="23"/>
        <v>343</v>
      </c>
      <c r="AG922" s="19">
        <f t="shared" si="24"/>
        <v>899</v>
      </c>
      <c r="AH922" s="20" t="str">
        <f t="shared" si="14"/>
        <v/>
      </c>
      <c r="AI922" s="21"/>
      <c r="AJ922" s="21"/>
      <c r="AK922" s="21"/>
      <c r="AL922" s="22">
        <f t="shared" si="25"/>
        <v>1</v>
      </c>
    </row>
    <row r="923" ht="12.75" customHeight="1">
      <c r="A923" s="13" t="s">
        <v>67</v>
      </c>
      <c r="B923" s="13" t="str">
        <f>IFERROR(__xludf.DUMMYFUNCTION("REGEXREPLACE(A923, ""\d"", """")"),"         Ярославская область")</f>
        <v>         Ярославская область</v>
      </c>
      <c r="C923" s="14" t="str">
        <f t="shared" si="15"/>
        <v>Ярославская область</v>
      </c>
      <c r="D923" s="3">
        <f t="shared" si="16"/>
        <v>2</v>
      </c>
      <c r="E923" s="15" t="s">
        <v>27</v>
      </c>
      <c r="F923" s="13" t="str">
        <f>IFERROR(__xludf.DUMMYFUNCTION("REGEXEXTRACT(E923, ""[А-Яа-я].*"")"),"Болезни органов дыхания")</f>
        <v>Болезни органов дыхания</v>
      </c>
      <c r="G923" s="16">
        <f t="shared" si="17"/>
        <v>2</v>
      </c>
      <c r="H923" s="13" t="s">
        <v>28</v>
      </c>
      <c r="I923" s="13" t="str">
        <f>IFERROR(__xludf.DUMMYFUNCTION("REGEXREPLACE(H923, "".*\s"", """")"),"человек")</f>
        <v>человек</v>
      </c>
      <c r="J923" s="13" t="s">
        <v>29</v>
      </c>
      <c r="K923" s="17" t="str">
        <f>IFERROR(__xludf.DUMMYFUNCTION("REGEXREPLACE(J923, ""^[\d\s]+"", """")"),"значение показателя за год")</f>
        <v>значение показателя за год</v>
      </c>
      <c r="L923" s="16">
        <f t="shared" si="18"/>
        <v>2</v>
      </c>
      <c r="M923" s="13" t="s">
        <v>32</v>
      </c>
      <c r="N923" s="13" t="str">
        <f>IFERROR(__xludf.DUMMYFUNCTION("REGEXEXTRACT(M923, "" (.+)$"")"),"сельское население")</f>
        <v>сельское население</v>
      </c>
      <c r="O923" s="18">
        <v>124.0</v>
      </c>
      <c r="P923" s="18">
        <v>162.0</v>
      </c>
      <c r="Q923" s="18">
        <v>152.0</v>
      </c>
      <c r="R923" s="18">
        <v>141.0</v>
      </c>
      <c r="S923" s="18">
        <v>121.0</v>
      </c>
      <c r="T923" s="18">
        <v>102.0</v>
      </c>
      <c r="U923" s="18">
        <v>127.0</v>
      </c>
      <c r="V923" s="18">
        <v>137.0</v>
      </c>
      <c r="W923" s="18">
        <v>226.0</v>
      </c>
      <c r="X923" s="18">
        <v>152.0</v>
      </c>
      <c r="Y923" s="18">
        <v>107.0</v>
      </c>
      <c r="Z923" s="19" t="str">
        <f t="shared" si="6"/>
        <v/>
      </c>
      <c r="AA923" s="19" t="str">
        <f t="shared" si="19"/>
        <v/>
      </c>
      <c r="AB923" s="19">
        <f t="shared" si="8"/>
        <v>1551</v>
      </c>
      <c r="AC923" s="19">
        <f t="shared" si="20"/>
        <v>141</v>
      </c>
      <c r="AD923" s="19">
        <f t="shared" si="21"/>
        <v>284.5</v>
      </c>
      <c r="AE923" s="19" t="str">
        <f t="shared" si="22"/>
        <v>Нет моды</v>
      </c>
      <c r="AF923" s="19">
        <f t="shared" si="23"/>
        <v>102</v>
      </c>
      <c r="AG923" s="19">
        <f t="shared" si="24"/>
        <v>226</v>
      </c>
      <c r="AH923" s="20" t="str">
        <f t="shared" si="14"/>
        <v>Город: 78%; Село: 22%</v>
      </c>
      <c r="AI923" s="21"/>
      <c r="AJ923" s="21"/>
      <c r="AK923" s="21"/>
      <c r="AL923" s="22">
        <f t="shared" si="25"/>
        <v>1</v>
      </c>
    </row>
    <row r="924" ht="12.75" customHeight="1">
      <c r="A924" s="13" t="s">
        <v>67</v>
      </c>
      <c r="B924" s="13" t="str">
        <f>IFERROR(__xludf.DUMMYFUNCTION("REGEXREPLACE(A924, ""\d"", """")"),"         Ярославская область")</f>
        <v>         Ярославская область</v>
      </c>
      <c r="C924" s="14" t="str">
        <f t="shared" si="15"/>
        <v>Ярославская область</v>
      </c>
      <c r="D924" s="3">
        <f t="shared" si="16"/>
        <v>2</v>
      </c>
      <c r="E924" s="15" t="s">
        <v>33</v>
      </c>
      <c r="F924" s="13" t="str">
        <f>IFERROR(__xludf.DUMMYFUNCTION("REGEXEXTRACT(E924, ""[А-Яа-я].*"")"),"Болезни органов пищеварения")</f>
        <v>Болезни органов пищеварения</v>
      </c>
      <c r="G924" s="16">
        <f t="shared" si="17"/>
        <v>2</v>
      </c>
      <c r="H924" s="13" t="s">
        <v>28</v>
      </c>
      <c r="I924" s="13" t="str">
        <f>IFERROR(__xludf.DUMMYFUNCTION("REGEXREPLACE(H924, "".*\s"", """")"),"человек")</f>
        <v>человек</v>
      </c>
      <c r="J924" s="13" t="s">
        <v>29</v>
      </c>
      <c r="K924" s="17" t="str">
        <f>IFERROR(__xludf.DUMMYFUNCTION("REGEXREPLACE(J924, ""^[\d\s]+"", """")"),"значение показателя за год")</f>
        <v>значение показателя за год</v>
      </c>
      <c r="L924" s="16">
        <f t="shared" si="18"/>
        <v>2</v>
      </c>
      <c r="M924" s="13" t="s">
        <v>30</v>
      </c>
      <c r="N924" s="13" t="str">
        <f>IFERROR(__xludf.DUMMYFUNCTION("REGEXEXTRACT(M924, "" (.+)$"")"),"все население")</f>
        <v>все население</v>
      </c>
      <c r="O924" s="18">
        <v>1101.0</v>
      </c>
      <c r="P924" s="18">
        <v>1306.0</v>
      </c>
      <c r="Q924" s="18">
        <v>1255.0</v>
      </c>
      <c r="R924" s="18">
        <v>1268.0</v>
      </c>
      <c r="S924" s="18">
        <v>1250.0</v>
      </c>
      <c r="T924" s="18">
        <v>1216.0</v>
      </c>
      <c r="U924" s="18">
        <v>1260.0</v>
      </c>
      <c r="V924" s="18">
        <v>1365.0</v>
      </c>
      <c r="W924" s="18">
        <v>1394.0</v>
      </c>
      <c r="X924" s="18">
        <v>1294.0</v>
      </c>
      <c r="Y924" s="18">
        <v>1276.0</v>
      </c>
      <c r="Z924" s="19">
        <f t="shared" si="6"/>
        <v>13985</v>
      </c>
      <c r="AA924" s="19" t="str">
        <f t="shared" si="19"/>
        <v/>
      </c>
      <c r="AB924" s="19" t="str">
        <f t="shared" si="8"/>
        <v/>
      </c>
      <c r="AC924" s="19">
        <f t="shared" si="20"/>
        <v>1271.363636</v>
      </c>
      <c r="AD924" s="19">
        <f t="shared" si="21"/>
        <v>663.5</v>
      </c>
      <c r="AE924" s="19" t="str">
        <f t="shared" si="22"/>
        <v>Нет моды</v>
      </c>
      <c r="AF924" s="19">
        <f t="shared" si="23"/>
        <v>1101</v>
      </c>
      <c r="AG924" s="19">
        <f t="shared" si="24"/>
        <v>1394</v>
      </c>
      <c r="AH924" s="20" t="str">
        <f t="shared" si="14"/>
        <v/>
      </c>
      <c r="AI924" s="21"/>
      <c r="AJ924" s="21"/>
      <c r="AK924" s="21"/>
      <c r="AL924" s="22">
        <f t="shared" si="25"/>
        <v>1</v>
      </c>
    </row>
    <row r="925" ht="12.75" customHeight="1">
      <c r="A925" s="13" t="s">
        <v>67</v>
      </c>
      <c r="B925" s="13" t="str">
        <f>IFERROR(__xludf.DUMMYFUNCTION("REGEXREPLACE(A925, ""\d"", """")"),"         Ярославская область")</f>
        <v>         Ярославская область</v>
      </c>
      <c r="C925" s="14" t="str">
        <f t="shared" si="15"/>
        <v>Ярославская область</v>
      </c>
      <c r="D925" s="3">
        <f t="shared" si="16"/>
        <v>2</v>
      </c>
      <c r="E925" s="15" t="s">
        <v>33</v>
      </c>
      <c r="F925" s="13" t="str">
        <f>IFERROR(__xludf.DUMMYFUNCTION("REGEXEXTRACT(E925, ""[А-Яа-я].*"")"),"Болезни органов пищеварения")</f>
        <v>Болезни органов пищеварения</v>
      </c>
      <c r="G925" s="16">
        <f t="shared" si="17"/>
        <v>2</v>
      </c>
      <c r="H925" s="13" t="s">
        <v>28</v>
      </c>
      <c r="I925" s="13" t="str">
        <f>IFERROR(__xludf.DUMMYFUNCTION("REGEXREPLACE(H925, "".*\s"", """")"),"человек")</f>
        <v>человек</v>
      </c>
      <c r="J925" s="13" t="s">
        <v>29</v>
      </c>
      <c r="K925" s="17" t="str">
        <f>IFERROR(__xludf.DUMMYFUNCTION("REGEXREPLACE(J925, ""^[\d\s]+"", """")"),"значение показателя за год")</f>
        <v>значение показателя за год</v>
      </c>
      <c r="L925" s="16">
        <f t="shared" si="18"/>
        <v>2</v>
      </c>
      <c r="M925" s="13" t="s">
        <v>31</v>
      </c>
      <c r="N925" s="13" t="str">
        <f>IFERROR(__xludf.DUMMYFUNCTION("REGEXEXTRACT(M925, "" (.+)$"")"),"городское население")</f>
        <v>городское население</v>
      </c>
      <c r="O925" s="18">
        <v>891.0</v>
      </c>
      <c r="P925" s="18">
        <v>1073.0</v>
      </c>
      <c r="Q925" s="18">
        <v>1003.0</v>
      </c>
      <c r="R925" s="18">
        <v>1029.0</v>
      </c>
      <c r="S925" s="18">
        <v>1016.0</v>
      </c>
      <c r="T925" s="18">
        <v>964.0</v>
      </c>
      <c r="U925" s="18">
        <v>1029.0</v>
      </c>
      <c r="V925" s="18">
        <v>1128.0</v>
      </c>
      <c r="W925" s="18">
        <v>1132.0</v>
      </c>
      <c r="X925" s="18">
        <v>1046.0</v>
      </c>
      <c r="Y925" s="18">
        <v>1030.0</v>
      </c>
      <c r="Z925" s="19" t="str">
        <f t="shared" si="6"/>
        <v/>
      </c>
      <c r="AA925" s="19">
        <f t="shared" si="19"/>
        <v>11341</v>
      </c>
      <c r="AB925" s="19" t="str">
        <f t="shared" si="8"/>
        <v/>
      </c>
      <c r="AC925" s="19">
        <f t="shared" si="20"/>
        <v>1031</v>
      </c>
      <c r="AD925" s="19">
        <f t="shared" si="21"/>
        <v>1130</v>
      </c>
      <c r="AE925" s="19" t="str">
        <f t="shared" si="22"/>
        <v>Нет моды</v>
      </c>
      <c r="AF925" s="19">
        <f t="shared" si="23"/>
        <v>891</v>
      </c>
      <c r="AG925" s="19">
        <f t="shared" si="24"/>
        <v>1132</v>
      </c>
      <c r="AH925" s="20" t="str">
        <f t="shared" si="14"/>
        <v/>
      </c>
      <c r="AI925" s="21"/>
      <c r="AJ925" s="21"/>
      <c r="AK925" s="21"/>
      <c r="AL925" s="22">
        <f t="shared" si="25"/>
        <v>1</v>
      </c>
    </row>
    <row r="926" ht="12.75" customHeight="1">
      <c r="A926" s="13" t="s">
        <v>67</v>
      </c>
      <c r="B926" s="13" t="str">
        <f>IFERROR(__xludf.DUMMYFUNCTION("REGEXREPLACE(A926, ""\d"", """")"),"         Ярославская область")</f>
        <v>         Ярославская область</v>
      </c>
      <c r="C926" s="14" t="str">
        <f t="shared" si="15"/>
        <v>Ярославская область</v>
      </c>
      <c r="D926" s="3">
        <f t="shared" si="16"/>
        <v>2</v>
      </c>
      <c r="E926" s="15" t="s">
        <v>33</v>
      </c>
      <c r="F926" s="13" t="str">
        <f>IFERROR(__xludf.DUMMYFUNCTION("REGEXEXTRACT(E926, ""[А-Яа-я].*"")"),"Болезни органов пищеварения")</f>
        <v>Болезни органов пищеварения</v>
      </c>
      <c r="G926" s="16">
        <f t="shared" si="17"/>
        <v>2</v>
      </c>
      <c r="H926" s="13" t="s">
        <v>28</v>
      </c>
      <c r="I926" s="13" t="str">
        <f>IFERROR(__xludf.DUMMYFUNCTION("REGEXREPLACE(H926, "".*\s"", """")"),"человек")</f>
        <v>человек</v>
      </c>
      <c r="J926" s="13" t="s">
        <v>29</v>
      </c>
      <c r="K926" s="17" t="str">
        <f>IFERROR(__xludf.DUMMYFUNCTION("REGEXREPLACE(J926, ""^[\d\s]+"", """")"),"значение показателя за год")</f>
        <v>значение показателя за год</v>
      </c>
      <c r="L926" s="16">
        <f t="shared" si="18"/>
        <v>2</v>
      </c>
      <c r="M926" s="13" t="s">
        <v>32</v>
      </c>
      <c r="N926" s="13" t="str">
        <f>IFERROR(__xludf.DUMMYFUNCTION("REGEXEXTRACT(M926, "" (.+)$"")"),"сельское население")</f>
        <v>сельское население</v>
      </c>
      <c r="O926" s="18">
        <v>210.0</v>
      </c>
      <c r="P926" s="18">
        <v>233.0</v>
      </c>
      <c r="Q926" s="18">
        <v>252.0</v>
      </c>
      <c r="R926" s="18">
        <v>239.0</v>
      </c>
      <c r="S926" s="18">
        <v>234.0</v>
      </c>
      <c r="T926" s="18">
        <v>252.0</v>
      </c>
      <c r="U926" s="18">
        <v>231.0</v>
      </c>
      <c r="V926" s="18">
        <v>237.0</v>
      </c>
      <c r="W926" s="18">
        <v>262.0</v>
      </c>
      <c r="X926" s="18">
        <v>248.0</v>
      </c>
      <c r="Y926" s="18">
        <v>246.0</v>
      </c>
      <c r="Z926" s="19" t="str">
        <f t="shared" si="6"/>
        <v/>
      </c>
      <c r="AA926" s="19" t="str">
        <f t="shared" si="19"/>
        <v/>
      </c>
      <c r="AB926" s="19">
        <f t="shared" si="8"/>
        <v>2644</v>
      </c>
      <c r="AC926" s="19">
        <f t="shared" si="20"/>
        <v>240.3636364</v>
      </c>
      <c r="AD926" s="19">
        <f t="shared" si="21"/>
        <v>576.5</v>
      </c>
      <c r="AE926" s="19" t="str">
        <f t="shared" si="22"/>
        <v>Нет моды</v>
      </c>
      <c r="AF926" s="19">
        <f t="shared" si="23"/>
        <v>210</v>
      </c>
      <c r="AG926" s="19">
        <f t="shared" si="24"/>
        <v>262</v>
      </c>
      <c r="AH926" s="20" t="str">
        <f t="shared" si="14"/>
        <v>Город: 81%; Село: 19%</v>
      </c>
      <c r="AI926" s="21"/>
      <c r="AJ926" s="21"/>
      <c r="AK926" s="21"/>
      <c r="AL926" s="22">
        <f t="shared" si="25"/>
        <v>1</v>
      </c>
    </row>
    <row r="927" ht="12.75" customHeight="1">
      <c r="A927" s="13" t="s">
        <v>67</v>
      </c>
      <c r="B927" s="13" t="str">
        <f>IFERROR(__xludf.DUMMYFUNCTION("REGEXREPLACE(A927, ""\d"", """")"),"         Ярославская область")</f>
        <v>         Ярославская область</v>
      </c>
      <c r="C927" s="14" t="str">
        <f t="shared" si="15"/>
        <v>Ярославская область</v>
      </c>
      <c r="D927" s="3">
        <f t="shared" si="16"/>
        <v>2</v>
      </c>
      <c r="E927" s="15" t="s">
        <v>34</v>
      </c>
      <c r="F927" s="13" t="str">
        <f>IFERROR(__xludf.DUMMYFUNCTION("REGEXEXTRACT(E927, ""[А-Яа-я].*"")"),"Болезни системы кровообращения")</f>
        <v>Болезни системы кровообращения</v>
      </c>
      <c r="G927" s="16">
        <f t="shared" si="17"/>
        <v>2</v>
      </c>
      <c r="H927" s="13" t="s">
        <v>28</v>
      </c>
      <c r="I927" s="13" t="str">
        <f>IFERROR(__xludf.DUMMYFUNCTION("REGEXREPLACE(H927, "".*\s"", """")"),"человек")</f>
        <v>человек</v>
      </c>
      <c r="J927" s="13" t="s">
        <v>29</v>
      </c>
      <c r="K927" s="17" t="str">
        <f>IFERROR(__xludf.DUMMYFUNCTION("REGEXREPLACE(J927, ""^[\d\s]+"", """")"),"значение показателя за год")</f>
        <v>значение показателя за год</v>
      </c>
      <c r="L927" s="16">
        <f t="shared" si="18"/>
        <v>2</v>
      </c>
      <c r="M927" s="13" t="s">
        <v>30</v>
      </c>
      <c r="N927" s="13" t="str">
        <f>IFERROR(__xludf.DUMMYFUNCTION("REGEXEXTRACT(M927, "" (.+)$"")"),"все население")</f>
        <v>все население</v>
      </c>
      <c r="O927" s="18">
        <v>11120.0</v>
      </c>
      <c r="P927" s="18">
        <v>9013.0</v>
      </c>
      <c r="Q927" s="18">
        <v>8931.0</v>
      </c>
      <c r="R927" s="18">
        <v>8506.0</v>
      </c>
      <c r="S927" s="18">
        <v>7536.0</v>
      </c>
      <c r="T927" s="18">
        <v>7266.0</v>
      </c>
      <c r="U927" s="18">
        <v>7530.0</v>
      </c>
      <c r="V927" s="18">
        <v>8523.0</v>
      </c>
      <c r="W927" s="18">
        <v>8563.0</v>
      </c>
      <c r="X927" s="18">
        <v>7320.0</v>
      </c>
      <c r="Y927" s="18">
        <v>7357.0</v>
      </c>
      <c r="Z927" s="19">
        <f t="shared" si="6"/>
        <v>91665</v>
      </c>
      <c r="AA927" s="19" t="str">
        <f t="shared" si="19"/>
        <v/>
      </c>
      <c r="AB927" s="19" t="str">
        <f t="shared" si="8"/>
        <v/>
      </c>
      <c r="AC927" s="19">
        <f t="shared" si="20"/>
        <v>8333.181818</v>
      </c>
      <c r="AD927" s="19">
        <f t="shared" si="21"/>
        <v>3764</v>
      </c>
      <c r="AE927" s="19" t="str">
        <f t="shared" si="22"/>
        <v>Нет моды</v>
      </c>
      <c r="AF927" s="19">
        <f t="shared" si="23"/>
        <v>7266</v>
      </c>
      <c r="AG927" s="19">
        <f t="shared" si="24"/>
        <v>11120</v>
      </c>
      <c r="AH927" s="20" t="str">
        <f t="shared" si="14"/>
        <v/>
      </c>
      <c r="AI927" s="21"/>
      <c r="AJ927" s="21"/>
      <c r="AK927" s="21"/>
      <c r="AL927" s="22">
        <f t="shared" si="25"/>
        <v>1</v>
      </c>
    </row>
    <row r="928" ht="12.75" customHeight="1">
      <c r="A928" s="13" t="s">
        <v>67</v>
      </c>
      <c r="B928" s="13" t="str">
        <f>IFERROR(__xludf.DUMMYFUNCTION("REGEXREPLACE(A928, ""\d"", """")"),"         Ярославская область")</f>
        <v>         Ярославская область</v>
      </c>
      <c r="C928" s="14" t="str">
        <f t="shared" si="15"/>
        <v>Ярославская область</v>
      </c>
      <c r="D928" s="3">
        <f t="shared" si="16"/>
        <v>2</v>
      </c>
      <c r="E928" s="15" t="s">
        <v>34</v>
      </c>
      <c r="F928" s="13" t="str">
        <f>IFERROR(__xludf.DUMMYFUNCTION("REGEXEXTRACT(E928, ""[А-Яа-я].*"")"),"Болезни системы кровообращения")</f>
        <v>Болезни системы кровообращения</v>
      </c>
      <c r="G928" s="16">
        <f t="shared" si="17"/>
        <v>2</v>
      </c>
      <c r="H928" s="13" t="s">
        <v>28</v>
      </c>
      <c r="I928" s="13" t="str">
        <f>IFERROR(__xludf.DUMMYFUNCTION("REGEXREPLACE(H928, "".*\s"", """")"),"человек")</f>
        <v>человек</v>
      </c>
      <c r="J928" s="13" t="s">
        <v>29</v>
      </c>
      <c r="K928" s="17" t="str">
        <f>IFERROR(__xludf.DUMMYFUNCTION("REGEXREPLACE(J928, ""^[\d\s]+"", """")"),"значение показателя за год")</f>
        <v>значение показателя за год</v>
      </c>
      <c r="L928" s="16">
        <f t="shared" si="18"/>
        <v>2</v>
      </c>
      <c r="M928" s="13" t="s">
        <v>31</v>
      </c>
      <c r="N928" s="13" t="str">
        <f>IFERROR(__xludf.DUMMYFUNCTION("REGEXEXTRACT(M928, "" (.+)$"")"),"городское население")</f>
        <v>городское население</v>
      </c>
      <c r="O928" s="18">
        <v>8827.0</v>
      </c>
      <c r="P928" s="18">
        <v>7185.0</v>
      </c>
      <c r="Q928" s="18">
        <v>7227.0</v>
      </c>
      <c r="R928" s="18">
        <v>6949.0</v>
      </c>
      <c r="S928" s="18">
        <v>6179.0</v>
      </c>
      <c r="T928" s="18">
        <v>5923.0</v>
      </c>
      <c r="U928" s="18">
        <v>6137.0</v>
      </c>
      <c r="V928" s="18">
        <v>6881.0</v>
      </c>
      <c r="W928" s="18">
        <v>6990.0</v>
      </c>
      <c r="X928" s="18">
        <v>5929.0</v>
      </c>
      <c r="Y928" s="18">
        <v>5932.0</v>
      </c>
      <c r="Z928" s="19" t="str">
        <f t="shared" si="6"/>
        <v/>
      </c>
      <c r="AA928" s="19">
        <f t="shared" si="19"/>
        <v>74159</v>
      </c>
      <c r="AB928" s="19" t="str">
        <f t="shared" si="8"/>
        <v/>
      </c>
      <c r="AC928" s="19">
        <f t="shared" si="20"/>
        <v>6741.727273</v>
      </c>
      <c r="AD928" s="19">
        <f t="shared" si="21"/>
        <v>7293</v>
      </c>
      <c r="AE928" s="19" t="str">
        <f t="shared" si="22"/>
        <v>Нет моды</v>
      </c>
      <c r="AF928" s="19">
        <f t="shared" si="23"/>
        <v>5923</v>
      </c>
      <c r="AG928" s="19">
        <f t="shared" si="24"/>
        <v>8827</v>
      </c>
      <c r="AH928" s="20" t="str">
        <f t="shared" si="14"/>
        <v/>
      </c>
      <c r="AI928" s="21"/>
      <c r="AJ928" s="21"/>
      <c r="AK928" s="21"/>
      <c r="AL928" s="22">
        <f t="shared" si="25"/>
        <v>1</v>
      </c>
    </row>
    <row r="929" ht="12.75" customHeight="1">
      <c r="A929" s="13" t="s">
        <v>67</v>
      </c>
      <c r="B929" s="13" t="str">
        <f>IFERROR(__xludf.DUMMYFUNCTION("REGEXREPLACE(A929, ""\d"", """")"),"         Ярославская область")</f>
        <v>         Ярославская область</v>
      </c>
      <c r="C929" s="14" t="str">
        <f t="shared" si="15"/>
        <v>Ярославская область</v>
      </c>
      <c r="D929" s="3">
        <f t="shared" si="16"/>
        <v>2</v>
      </c>
      <c r="E929" s="15" t="s">
        <v>34</v>
      </c>
      <c r="F929" s="13" t="str">
        <f>IFERROR(__xludf.DUMMYFUNCTION("REGEXEXTRACT(E929, ""[А-Яа-я].*"")"),"Болезни системы кровообращения")</f>
        <v>Болезни системы кровообращения</v>
      </c>
      <c r="G929" s="16">
        <f t="shared" si="17"/>
        <v>2</v>
      </c>
      <c r="H929" s="13" t="s">
        <v>28</v>
      </c>
      <c r="I929" s="13" t="str">
        <f>IFERROR(__xludf.DUMMYFUNCTION("REGEXREPLACE(H929, "".*\s"", """")"),"человек")</f>
        <v>человек</v>
      </c>
      <c r="J929" s="13" t="s">
        <v>29</v>
      </c>
      <c r="K929" s="17" t="str">
        <f>IFERROR(__xludf.DUMMYFUNCTION("REGEXREPLACE(J929, ""^[\d\s]+"", """")"),"значение показателя за год")</f>
        <v>значение показателя за год</v>
      </c>
      <c r="L929" s="16">
        <f t="shared" si="18"/>
        <v>2</v>
      </c>
      <c r="M929" s="13" t="s">
        <v>32</v>
      </c>
      <c r="N929" s="13" t="str">
        <f>IFERROR(__xludf.DUMMYFUNCTION("REGEXEXTRACT(M929, "" (.+)$"")"),"сельское население")</f>
        <v>сельское население</v>
      </c>
      <c r="O929" s="18">
        <v>2293.0</v>
      </c>
      <c r="P929" s="18">
        <v>1828.0</v>
      </c>
      <c r="Q929" s="18">
        <v>1704.0</v>
      </c>
      <c r="R929" s="18">
        <v>1557.0</v>
      </c>
      <c r="S929" s="18">
        <v>1357.0</v>
      </c>
      <c r="T929" s="18">
        <v>1343.0</v>
      </c>
      <c r="U929" s="18">
        <v>1393.0</v>
      </c>
      <c r="V929" s="18">
        <v>1642.0</v>
      </c>
      <c r="W929" s="18">
        <v>1573.0</v>
      </c>
      <c r="X929" s="18">
        <v>1391.0</v>
      </c>
      <c r="Y929" s="18">
        <v>1425.0</v>
      </c>
      <c r="Z929" s="19" t="str">
        <f t="shared" si="6"/>
        <v/>
      </c>
      <c r="AA929" s="19" t="str">
        <f t="shared" si="19"/>
        <v/>
      </c>
      <c r="AB929" s="19">
        <f t="shared" si="8"/>
        <v>17506</v>
      </c>
      <c r="AC929" s="19">
        <f t="shared" si="20"/>
        <v>1591.454545</v>
      </c>
      <c r="AD929" s="19">
        <f t="shared" si="21"/>
        <v>4108</v>
      </c>
      <c r="AE929" s="19" t="str">
        <f t="shared" si="22"/>
        <v>Нет моды</v>
      </c>
      <c r="AF929" s="19">
        <f t="shared" si="23"/>
        <v>1343</v>
      </c>
      <c r="AG929" s="19">
        <f t="shared" si="24"/>
        <v>2293</v>
      </c>
      <c r="AH929" s="20" t="str">
        <f t="shared" si="14"/>
        <v>Город: 81%; Село: 19%</v>
      </c>
      <c r="AI929" s="21"/>
      <c r="AJ929" s="21"/>
      <c r="AK929" s="21"/>
      <c r="AL929" s="22">
        <f t="shared" si="25"/>
        <v>1</v>
      </c>
    </row>
    <row r="930" ht="12.75" customHeight="1">
      <c r="A930" s="13" t="s">
        <v>67</v>
      </c>
      <c r="B930" s="13" t="str">
        <f>IFERROR(__xludf.DUMMYFUNCTION("REGEXREPLACE(A930, ""\d"", """")"),"         Ярославская область")</f>
        <v>         Ярославская область</v>
      </c>
      <c r="C930" s="14" t="str">
        <f t="shared" si="15"/>
        <v>Ярославская область</v>
      </c>
      <c r="D930" s="3">
        <f t="shared" si="16"/>
        <v>2</v>
      </c>
      <c r="E930" s="15" t="s">
        <v>35</v>
      </c>
      <c r="F930" s="13" t="str">
        <f>IFERROR(__xludf.DUMMYFUNCTION("REGEXEXTRACT(E930, ""[А-Яа-я].*"")"),"внешние причины")</f>
        <v>внешние причины</v>
      </c>
      <c r="G930" s="16">
        <f t="shared" si="17"/>
        <v>2</v>
      </c>
      <c r="H930" s="13" t="s">
        <v>28</v>
      </c>
      <c r="I930" s="13" t="str">
        <f>IFERROR(__xludf.DUMMYFUNCTION("REGEXREPLACE(H930, "".*\s"", """")"),"человек")</f>
        <v>человек</v>
      </c>
      <c r="J930" s="13" t="s">
        <v>29</v>
      </c>
      <c r="K930" s="17" t="str">
        <f>IFERROR(__xludf.DUMMYFUNCTION("REGEXREPLACE(J930, ""^[\d\s]+"", """")"),"значение показателя за год")</f>
        <v>значение показателя за год</v>
      </c>
      <c r="L930" s="16">
        <f t="shared" si="18"/>
        <v>2</v>
      </c>
      <c r="M930" s="13" t="s">
        <v>30</v>
      </c>
      <c r="N930" s="13" t="str">
        <f>IFERROR(__xludf.DUMMYFUNCTION("REGEXEXTRACT(M930, "" (.+)$"")"),"все население")</f>
        <v>все население</v>
      </c>
      <c r="O930" s="18">
        <v>1794.0</v>
      </c>
      <c r="P930" s="18">
        <v>1898.0</v>
      </c>
      <c r="Q930" s="18">
        <v>1788.0</v>
      </c>
      <c r="R930" s="18">
        <v>1601.0</v>
      </c>
      <c r="S930" s="18">
        <v>1438.0</v>
      </c>
      <c r="T930" s="18">
        <v>1381.0</v>
      </c>
      <c r="U930" s="18">
        <v>1300.0</v>
      </c>
      <c r="V930" s="18">
        <v>1260.0</v>
      </c>
      <c r="W930" s="18">
        <v>1360.0</v>
      </c>
      <c r="X930" s="18">
        <v>1275.0</v>
      </c>
      <c r="Y930" s="18">
        <v>1396.0</v>
      </c>
      <c r="Z930" s="19">
        <f t="shared" si="6"/>
        <v>16491</v>
      </c>
      <c r="AA930" s="19" t="str">
        <f t="shared" si="19"/>
        <v/>
      </c>
      <c r="AB930" s="19" t="str">
        <f t="shared" si="8"/>
        <v/>
      </c>
      <c r="AC930" s="19">
        <f t="shared" si="20"/>
        <v>1499.181818</v>
      </c>
      <c r="AD930" s="19">
        <f t="shared" si="21"/>
        <v>1431.5</v>
      </c>
      <c r="AE930" s="19" t="str">
        <f t="shared" si="22"/>
        <v>Нет моды</v>
      </c>
      <c r="AF930" s="19">
        <f t="shared" si="23"/>
        <v>1260</v>
      </c>
      <c r="AG930" s="19">
        <f t="shared" si="24"/>
        <v>1898</v>
      </c>
      <c r="AH930" s="20" t="str">
        <f t="shared" si="14"/>
        <v/>
      </c>
      <c r="AI930" s="21"/>
      <c r="AJ930" s="21"/>
      <c r="AK930" s="21"/>
      <c r="AL930" s="22">
        <f t="shared" si="25"/>
        <v>1</v>
      </c>
    </row>
    <row r="931" ht="12.75" customHeight="1">
      <c r="A931" s="13" t="s">
        <v>67</v>
      </c>
      <c r="B931" s="13" t="str">
        <f>IFERROR(__xludf.DUMMYFUNCTION("REGEXREPLACE(A931, ""\d"", """")"),"         Ярославская область")</f>
        <v>         Ярославская область</v>
      </c>
      <c r="C931" s="14" t="str">
        <f t="shared" si="15"/>
        <v>Ярославская область</v>
      </c>
      <c r="D931" s="3">
        <f t="shared" si="16"/>
        <v>2</v>
      </c>
      <c r="E931" s="15" t="s">
        <v>35</v>
      </c>
      <c r="F931" s="13" t="str">
        <f>IFERROR(__xludf.DUMMYFUNCTION("REGEXEXTRACT(E931, ""[А-Яа-я].*"")"),"внешние причины")</f>
        <v>внешние причины</v>
      </c>
      <c r="G931" s="16">
        <f t="shared" si="17"/>
        <v>2</v>
      </c>
      <c r="H931" s="13" t="s">
        <v>28</v>
      </c>
      <c r="I931" s="13" t="str">
        <f>IFERROR(__xludf.DUMMYFUNCTION("REGEXREPLACE(H931, "".*\s"", """")"),"человек")</f>
        <v>человек</v>
      </c>
      <c r="J931" s="13" t="s">
        <v>29</v>
      </c>
      <c r="K931" s="17" t="str">
        <f>IFERROR(__xludf.DUMMYFUNCTION("REGEXREPLACE(J931, ""^[\d\s]+"", """")"),"значение показателя за год")</f>
        <v>значение показателя за год</v>
      </c>
      <c r="L931" s="16">
        <f t="shared" si="18"/>
        <v>2</v>
      </c>
      <c r="M931" s="13" t="s">
        <v>31</v>
      </c>
      <c r="N931" s="13" t="str">
        <f>IFERROR(__xludf.DUMMYFUNCTION("REGEXEXTRACT(M931, "" (.+)$"")"),"городское население")</f>
        <v>городское население</v>
      </c>
      <c r="O931" s="18">
        <v>1403.0</v>
      </c>
      <c r="P931" s="18">
        <v>1476.0</v>
      </c>
      <c r="Q931" s="18">
        <v>1392.0</v>
      </c>
      <c r="R931" s="18">
        <v>1256.0</v>
      </c>
      <c r="S931" s="18">
        <v>1129.0</v>
      </c>
      <c r="T931" s="18">
        <v>1063.0</v>
      </c>
      <c r="U931" s="18">
        <v>1010.0</v>
      </c>
      <c r="V931" s="18">
        <v>981.0</v>
      </c>
      <c r="W931" s="18">
        <v>1060.0</v>
      </c>
      <c r="X931" s="18">
        <v>1010.0</v>
      </c>
      <c r="Y931" s="18">
        <v>1070.0</v>
      </c>
      <c r="Z931" s="19" t="str">
        <f t="shared" si="6"/>
        <v/>
      </c>
      <c r="AA931" s="19">
        <f t="shared" si="19"/>
        <v>12850</v>
      </c>
      <c r="AB931" s="19" t="str">
        <f t="shared" si="8"/>
        <v/>
      </c>
      <c r="AC931" s="19">
        <f t="shared" si="20"/>
        <v>1168.181818</v>
      </c>
      <c r="AD931" s="19">
        <f t="shared" si="21"/>
        <v>1330</v>
      </c>
      <c r="AE931" s="19" t="str">
        <f t="shared" si="22"/>
        <v>Нет моды</v>
      </c>
      <c r="AF931" s="19">
        <f t="shared" si="23"/>
        <v>981</v>
      </c>
      <c r="AG931" s="19">
        <f t="shared" si="24"/>
        <v>1476</v>
      </c>
      <c r="AH931" s="20" t="str">
        <f t="shared" si="14"/>
        <v/>
      </c>
      <c r="AI931" s="21"/>
      <c r="AJ931" s="21"/>
      <c r="AK931" s="21"/>
      <c r="AL931" s="22">
        <f t="shared" si="25"/>
        <v>1</v>
      </c>
    </row>
    <row r="932" ht="12.75" customHeight="1">
      <c r="A932" s="13" t="s">
        <v>67</v>
      </c>
      <c r="B932" s="13" t="str">
        <f>IFERROR(__xludf.DUMMYFUNCTION("REGEXREPLACE(A932, ""\d"", """")"),"         Ярославская область")</f>
        <v>         Ярославская область</v>
      </c>
      <c r="C932" s="14" t="str">
        <f t="shared" si="15"/>
        <v>Ярославская область</v>
      </c>
      <c r="D932" s="3">
        <f t="shared" si="16"/>
        <v>2</v>
      </c>
      <c r="E932" s="15" t="s">
        <v>35</v>
      </c>
      <c r="F932" s="13" t="str">
        <f>IFERROR(__xludf.DUMMYFUNCTION("REGEXEXTRACT(E932, ""[А-Яа-я].*"")"),"внешние причины")</f>
        <v>внешние причины</v>
      </c>
      <c r="G932" s="16">
        <f t="shared" si="17"/>
        <v>2</v>
      </c>
      <c r="H932" s="13" t="s">
        <v>28</v>
      </c>
      <c r="I932" s="13" t="str">
        <f>IFERROR(__xludf.DUMMYFUNCTION("REGEXREPLACE(H932, "".*\s"", """")"),"человек")</f>
        <v>человек</v>
      </c>
      <c r="J932" s="13" t="s">
        <v>29</v>
      </c>
      <c r="K932" s="17" t="str">
        <f>IFERROR(__xludf.DUMMYFUNCTION("REGEXREPLACE(J932, ""^[\d\s]+"", """")"),"значение показателя за год")</f>
        <v>значение показателя за год</v>
      </c>
      <c r="L932" s="16">
        <f t="shared" si="18"/>
        <v>2</v>
      </c>
      <c r="M932" s="13" t="s">
        <v>32</v>
      </c>
      <c r="N932" s="13" t="str">
        <f>IFERROR(__xludf.DUMMYFUNCTION("REGEXEXTRACT(M932, "" (.+)$"")"),"сельское население")</f>
        <v>сельское население</v>
      </c>
      <c r="O932" s="18">
        <v>391.0</v>
      </c>
      <c r="P932" s="18">
        <v>422.0</v>
      </c>
      <c r="Q932" s="18">
        <v>396.0</v>
      </c>
      <c r="R932" s="18">
        <v>345.0</v>
      </c>
      <c r="S932" s="18">
        <v>309.0</v>
      </c>
      <c r="T932" s="18">
        <v>318.0</v>
      </c>
      <c r="U932" s="18">
        <v>290.0</v>
      </c>
      <c r="V932" s="18">
        <v>279.0</v>
      </c>
      <c r="W932" s="18">
        <v>300.0</v>
      </c>
      <c r="X932" s="18">
        <v>265.0</v>
      </c>
      <c r="Y932" s="18">
        <v>326.0</v>
      </c>
      <c r="Z932" s="19" t="str">
        <f t="shared" si="6"/>
        <v/>
      </c>
      <c r="AA932" s="19" t="str">
        <f t="shared" si="19"/>
        <v/>
      </c>
      <c r="AB932" s="19">
        <f t="shared" si="8"/>
        <v>3641</v>
      </c>
      <c r="AC932" s="19">
        <f t="shared" si="20"/>
        <v>331</v>
      </c>
      <c r="AD932" s="19">
        <f t="shared" si="21"/>
        <v>701.5</v>
      </c>
      <c r="AE932" s="19" t="str">
        <f t="shared" si="22"/>
        <v>Нет моды</v>
      </c>
      <c r="AF932" s="19">
        <f t="shared" si="23"/>
        <v>265</v>
      </c>
      <c r="AG932" s="19">
        <f t="shared" si="24"/>
        <v>422</v>
      </c>
      <c r="AH932" s="20" t="str">
        <f t="shared" si="14"/>
        <v>Город: 78%; Село: 22%</v>
      </c>
      <c r="AI932" s="21"/>
      <c r="AJ932" s="21"/>
      <c r="AK932" s="21"/>
      <c r="AL932" s="22">
        <f t="shared" si="25"/>
        <v>1</v>
      </c>
    </row>
    <row r="933" ht="12.75" customHeight="1">
      <c r="A933" s="13" t="s">
        <v>67</v>
      </c>
      <c r="B933" s="13" t="str">
        <f>IFERROR(__xludf.DUMMYFUNCTION("REGEXREPLACE(A933, ""\d"", """")"),"         Ярославская область")</f>
        <v>         Ярославская область</v>
      </c>
      <c r="C933" s="14" t="str">
        <f t="shared" si="15"/>
        <v>Ярославская область</v>
      </c>
      <c r="D933" s="3">
        <f t="shared" si="16"/>
        <v>2</v>
      </c>
      <c r="E933" s="15" t="s">
        <v>36</v>
      </c>
      <c r="F933" s="13" t="str">
        <f>IFERROR(__xludf.DUMMYFUNCTION("REGEXEXTRACT(E933,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33" s="16">
        <f t="shared" si="17"/>
        <v>2</v>
      </c>
      <c r="H933" s="13" t="s">
        <v>28</v>
      </c>
      <c r="I933" s="13" t="str">
        <f>IFERROR(__xludf.DUMMYFUNCTION("REGEXREPLACE(H933, "".*\s"", """")"),"человек")</f>
        <v>человек</v>
      </c>
      <c r="J933" s="13" t="s">
        <v>29</v>
      </c>
      <c r="K933" s="17" t="str">
        <f>IFERROR(__xludf.DUMMYFUNCTION("REGEXREPLACE(J933, ""^[\d\s]+"", """")"),"значение показателя за год")</f>
        <v>значение показателя за год</v>
      </c>
      <c r="L933" s="16">
        <f t="shared" si="18"/>
        <v>2</v>
      </c>
      <c r="M933" s="13" t="s">
        <v>30</v>
      </c>
      <c r="N933" s="13" t="str">
        <f>IFERROR(__xludf.DUMMYFUNCTION("REGEXEXTRACT(M933, "" (.+)$"")"),"все население")</f>
        <v>все население</v>
      </c>
      <c r="O933" s="18">
        <v>41.0</v>
      </c>
      <c r="P933" s="18">
        <v>44.0</v>
      </c>
      <c r="Q933" s="18">
        <v>54.0</v>
      </c>
      <c r="R933" s="18">
        <v>52.0</v>
      </c>
      <c r="S933" s="23" t="s">
        <v>37</v>
      </c>
      <c r="T933" s="23" t="s">
        <v>37</v>
      </c>
      <c r="U933" s="23" t="s">
        <v>37</v>
      </c>
      <c r="V933" s="23" t="s">
        <v>37</v>
      </c>
      <c r="W933" s="23" t="s">
        <v>37</v>
      </c>
      <c r="X933" s="23" t="s">
        <v>37</v>
      </c>
      <c r="Y933" s="23" t="s">
        <v>37</v>
      </c>
      <c r="Z933" s="19">
        <f t="shared" si="6"/>
        <v>191</v>
      </c>
      <c r="AA933" s="19" t="str">
        <f t="shared" si="19"/>
        <v/>
      </c>
      <c r="AB933" s="19" t="str">
        <f t="shared" si="8"/>
        <v/>
      </c>
      <c r="AC933" s="19">
        <f t="shared" si="20"/>
        <v>47.75</v>
      </c>
      <c r="AD933" s="19">
        <f t="shared" si="21"/>
        <v>300</v>
      </c>
      <c r="AE933" s="19" t="str">
        <f t="shared" si="22"/>
        <v>Нет моды</v>
      </c>
      <c r="AF933" s="19">
        <f t="shared" si="23"/>
        <v>41</v>
      </c>
      <c r="AG933" s="19">
        <f t="shared" si="24"/>
        <v>54</v>
      </c>
      <c r="AH933" s="20" t="str">
        <f t="shared" si="14"/>
        <v/>
      </c>
      <c r="AI933" s="24"/>
      <c r="AJ933" s="24"/>
      <c r="AK933" s="24"/>
      <c r="AL933" s="22">
        <f t="shared" si="25"/>
        <v>1</v>
      </c>
    </row>
    <row r="934" ht="12.75" customHeight="1">
      <c r="A934" s="13" t="s">
        <v>67</v>
      </c>
      <c r="B934" s="13" t="str">
        <f>IFERROR(__xludf.DUMMYFUNCTION("REGEXREPLACE(A934, ""\d"", """")"),"         Ярославская область")</f>
        <v>         Ярославская область</v>
      </c>
      <c r="C934" s="14" t="str">
        <f t="shared" si="15"/>
        <v>Ярославская область</v>
      </c>
      <c r="D934" s="3">
        <f t="shared" si="16"/>
        <v>2</v>
      </c>
      <c r="E934" s="15" t="s">
        <v>36</v>
      </c>
      <c r="F934" s="13" t="str">
        <f>IFERROR(__xludf.DUMMYFUNCTION("REGEXEXTRACT(E934,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34" s="16">
        <f t="shared" si="17"/>
        <v>2</v>
      </c>
      <c r="H934" s="13" t="s">
        <v>28</v>
      </c>
      <c r="I934" s="13" t="str">
        <f>IFERROR(__xludf.DUMMYFUNCTION("REGEXREPLACE(H934, "".*\s"", """")"),"человек")</f>
        <v>человек</v>
      </c>
      <c r="J934" s="13" t="s">
        <v>29</v>
      </c>
      <c r="K934" s="17" t="str">
        <f>IFERROR(__xludf.DUMMYFUNCTION("REGEXREPLACE(J934, ""^[\d\s]+"", """")"),"значение показателя за год")</f>
        <v>значение показателя за год</v>
      </c>
      <c r="L934" s="16">
        <f t="shared" si="18"/>
        <v>2</v>
      </c>
      <c r="M934" s="13" t="s">
        <v>31</v>
      </c>
      <c r="N934" s="13" t="str">
        <f>IFERROR(__xludf.DUMMYFUNCTION("REGEXEXTRACT(M934, "" (.+)$"")"),"городское население")</f>
        <v>городское население</v>
      </c>
      <c r="O934" s="18">
        <v>33.0</v>
      </c>
      <c r="P934" s="18">
        <v>38.0</v>
      </c>
      <c r="Q934" s="18">
        <v>48.0</v>
      </c>
      <c r="R934" s="18">
        <v>41.0</v>
      </c>
      <c r="S934" s="23" t="s">
        <v>37</v>
      </c>
      <c r="T934" s="23" t="s">
        <v>37</v>
      </c>
      <c r="U934" s="23" t="s">
        <v>37</v>
      </c>
      <c r="V934" s="23" t="s">
        <v>37</v>
      </c>
      <c r="W934" s="23" t="s">
        <v>37</v>
      </c>
      <c r="X934" s="23" t="s">
        <v>37</v>
      </c>
      <c r="Y934" s="23" t="s">
        <v>37</v>
      </c>
      <c r="Z934" s="19" t="str">
        <f t="shared" si="6"/>
        <v/>
      </c>
      <c r="AA934" s="19">
        <f t="shared" si="19"/>
        <v>160</v>
      </c>
      <c r="AB934" s="19" t="str">
        <f t="shared" si="8"/>
        <v/>
      </c>
      <c r="AC934" s="19">
        <f t="shared" si="20"/>
        <v>40</v>
      </c>
      <c r="AD934" s="19">
        <f t="shared" si="21"/>
        <v>42.5</v>
      </c>
      <c r="AE934" s="19" t="str">
        <f t="shared" si="22"/>
        <v>Нет моды</v>
      </c>
      <c r="AF934" s="19">
        <f t="shared" si="23"/>
        <v>33</v>
      </c>
      <c r="AG934" s="19">
        <f t="shared" si="24"/>
        <v>48</v>
      </c>
      <c r="AH934" s="20" t="str">
        <f t="shared" si="14"/>
        <v/>
      </c>
      <c r="AI934" s="24"/>
      <c r="AJ934" s="24"/>
      <c r="AK934" s="24"/>
      <c r="AL934" s="22">
        <f t="shared" si="25"/>
        <v>1</v>
      </c>
    </row>
    <row r="935" ht="12.75" customHeight="1">
      <c r="A935" s="13" t="s">
        <v>67</v>
      </c>
      <c r="B935" s="13" t="str">
        <f>IFERROR(__xludf.DUMMYFUNCTION("REGEXREPLACE(A935, ""\d"", """")"),"         Ярославская область")</f>
        <v>         Ярославская область</v>
      </c>
      <c r="C935" s="14" t="str">
        <f t="shared" si="15"/>
        <v>Ярославская область</v>
      </c>
      <c r="D935" s="3">
        <f t="shared" si="16"/>
        <v>2</v>
      </c>
      <c r="E935" s="15" t="s">
        <v>36</v>
      </c>
      <c r="F935" s="13" t="str">
        <f>IFERROR(__xludf.DUMMYFUNCTION("REGEXEXTRACT(E935,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35" s="16">
        <f t="shared" si="17"/>
        <v>2</v>
      </c>
      <c r="H935" s="13" t="s">
        <v>28</v>
      </c>
      <c r="I935" s="13" t="str">
        <f>IFERROR(__xludf.DUMMYFUNCTION("REGEXREPLACE(H935, "".*\s"", """")"),"человек")</f>
        <v>человек</v>
      </c>
      <c r="J935" s="13" t="s">
        <v>29</v>
      </c>
      <c r="K935" s="17" t="str">
        <f>IFERROR(__xludf.DUMMYFUNCTION("REGEXREPLACE(J935, ""^[\d\s]+"", """")"),"значение показателя за год")</f>
        <v>значение показателя за год</v>
      </c>
      <c r="L935" s="16">
        <f t="shared" si="18"/>
        <v>2</v>
      </c>
      <c r="M935" s="13" t="s">
        <v>32</v>
      </c>
      <c r="N935" s="13" t="str">
        <f>IFERROR(__xludf.DUMMYFUNCTION("REGEXEXTRACT(M935, "" (.+)$"")"),"сельское население")</f>
        <v>сельское население</v>
      </c>
      <c r="O935" s="18">
        <v>8.0</v>
      </c>
      <c r="P935" s="18">
        <v>6.0</v>
      </c>
      <c r="Q935" s="18">
        <v>6.0</v>
      </c>
      <c r="R935" s="18">
        <v>11.0</v>
      </c>
      <c r="S935" s="23" t="s">
        <v>37</v>
      </c>
      <c r="T935" s="23" t="s">
        <v>37</v>
      </c>
      <c r="U935" s="23" t="s">
        <v>37</v>
      </c>
      <c r="V935" s="23" t="s">
        <v>37</v>
      </c>
      <c r="W935" s="23" t="s">
        <v>37</v>
      </c>
      <c r="X935" s="23" t="s">
        <v>37</v>
      </c>
      <c r="Y935" s="23" t="s">
        <v>37</v>
      </c>
      <c r="Z935" s="19" t="str">
        <f t="shared" si="6"/>
        <v/>
      </c>
      <c r="AA935" s="19" t="str">
        <f t="shared" si="19"/>
        <v/>
      </c>
      <c r="AB935" s="19">
        <f t="shared" si="8"/>
        <v>31</v>
      </c>
      <c r="AC935" s="19">
        <f t="shared" si="20"/>
        <v>7.75</v>
      </c>
      <c r="AD935" s="19">
        <f t="shared" si="21"/>
        <v>22</v>
      </c>
      <c r="AE935" s="19" t="str">
        <f t="shared" si="22"/>
        <v>Нет моды</v>
      </c>
      <c r="AF935" s="19">
        <f t="shared" si="23"/>
        <v>6</v>
      </c>
      <c r="AG935" s="19">
        <f t="shared" si="24"/>
        <v>11</v>
      </c>
      <c r="AH935" s="20" t="str">
        <f t="shared" si="14"/>
        <v>Город: 84%; Село: 16%</v>
      </c>
      <c r="AI935" s="24"/>
      <c r="AJ935" s="24"/>
      <c r="AK935" s="24"/>
      <c r="AL935" s="22">
        <f t="shared" si="25"/>
        <v>1</v>
      </c>
    </row>
    <row r="936" ht="12.75" customHeight="1">
      <c r="A936" s="13" t="s">
        <v>67</v>
      </c>
      <c r="B936" s="13" t="str">
        <f>IFERROR(__xludf.DUMMYFUNCTION("REGEXREPLACE(A936, ""\d"", """")"),"         Ярославская область")</f>
        <v>         Ярославская область</v>
      </c>
      <c r="C936" s="14" t="str">
        <f t="shared" si="15"/>
        <v>Ярославская область</v>
      </c>
      <c r="D936" s="3">
        <f t="shared" si="16"/>
        <v>2</v>
      </c>
      <c r="E936" s="15" t="s">
        <v>38</v>
      </c>
      <c r="F936" s="13" t="str">
        <f>IFERROR(__xludf.DUMMYFUNCTION("REGEXEXTRACT(E936, ""[А-Яа-я].*"")"),"все виды транспортных несчастных случаев")</f>
        <v>все виды транспортных несчастных случаев</v>
      </c>
      <c r="G936" s="16">
        <f t="shared" si="17"/>
        <v>2</v>
      </c>
      <c r="H936" s="13" t="s">
        <v>28</v>
      </c>
      <c r="I936" s="13" t="str">
        <f>IFERROR(__xludf.DUMMYFUNCTION("REGEXREPLACE(H936, "".*\s"", """")"),"человек")</f>
        <v>человек</v>
      </c>
      <c r="J936" s="13" t="s">
        <v>29</v>
      </c>
      <c r="K936" s="17" t="str">
        <f>IFERROR(__xludf.DUMMYFUNCTION("REGEXREPLACE(J936, ""^[\d\s]+"", """")"),"значение показателя за год")</f>
        <v>значение показателя за год</v>
      </c>
      <c r="L936" s="16">
        <f t="shared" si="18"/>
        <v>2</v>
      </c>
      <c r="M936" s="13" t="s">
        <v>30</v>
      </c>
      <c r="N936" s="13" t="str">
        <f>IFERROR(__xludf.DUMMYFUNCTION("REGEXEXTRACT(M936, "" (.+)$"")"),"все население")</f>
        <v>все население</v>
      </c>
      <c r="O936" s="18">
        <v>291.0</v>
      </c>
      <c r="P936" s="18">
        <v>280.0</v>
      </c>
      <c r="Q936" s="18">
        <v>247.0</v>
      </c>
      <c r="R936" s="18">
        <v>224.0</v>
      </c>
      <c r="S936" s="18">
        <v>185.0</v>
      </c>
      <c r="T936" s="18">
        <v>167.0</v>
      </c>
      <c r="U936" s="18">
        <v>163.0</v>
      </c>
      <c r="V936" s="18">
        <v>160.0</v>
      </c>
      <c r="W936" s="18">
        <v>152.0</v>
      </c>
      <c r="X936" s="18">
        <v>139.0</v>
      </c>
      <c r="Y936" s="18">
        <v>155.0</v>
      </c>
      <c r="Z936" s="19">
        <f t="shared" si="6"/>
        <v>2163</v>
      </c>
      <c r="AA936" s="19" t="str">
        <f t="shared" si="19"/>
        <v/>
      </c>
      <c r="AB936" s="19" t="str">
        <f t="shared" si="8"/>
        <v/>
      </c>
      <c r="AC936" s="19">
        <f t="shared" si="20"/>
        <v>196.6363636</v>
      </c>
      <c r="AD936" s="19">
        <f t="shared" si="21"/>
        <v>160</v>
      </c>
      <c r="AE936" s="19" t="str">
        <f t="shared" si="22"/>
        <v>Нет моды</v>
      </c>
      <c r="AF936" s="19">
        <f t="shared" si="23"/>
        <v>139</v>
      </c>
      <c r="AG936" s="19">
        <f t="shared" si="24"/>
        <v>291</v>
      </c>
      <c r="AH936" s="20" t="str">
        <f t="shared" si="14"/>
        <v/>
      </c>
      <c r="AI936" s="21"/>
      <c r="AJ936" s="21"/>
      <c r="AK936" s="21"/>
      <c r="AL936" s="22">
        <f t="shared" si="25"/>
        <v>1</v>
      </c>
    </row>
    <row r="937" ht="12.75" customHeight="1">
      <c r="A937" s="13" t="s">
        <v>67</v>
      </c>
      <c r="B937" s="13" t="str">
        <f>IFERROR(__xludf.DUMMYFUNCTION("REGEXREPLACE(A937, ""\d"", """")"),"         Ярославская область")</f>
        <v>         Ярославская область</v>
      </c>
      <c r="C937" s="14" t="str">
        <f t="shared" si="15"/>
        <v>Ярославская область</v>
      </c>
      <c r="D937" s="3">
        <f t="shared" si="16"/>
        <v>2</v>
      </c>
      <c r="E937" s="15" t="s">
        <v>38</v>
      </c>
      <c r="F937" s="13" t="str">
        <f>IFERROR(__xludf.DUMMYFUNCTION("REGEXEXTRACT(E937, ""[А-Яа-я].*"")"),"все виды транспортных несчастных случаев")</f>
        <v>все виды транспортных несчастных случаев</v>
      </c>
      <c r="G937" s="16">
        <f t="shared" si="17"/>
        <v>2</v>
      </c>
      <c r="H937" s="13" t="s">
        <v>28</v>
      </c>
      <c r="I937" s="13" t="str">
        <f>IFERROR(__xludf.DUMMYFUNCTION("REGEXREPLACE(H937, "".*\s"", """")"),"человек")</f>
        <v>человек</v>
      </c>
      <c r="J937" s="13" t="s">
        <v>29</v>
      </c>
      <c r="K937" s="17" t="str">
        <f>IFERROR(__xludf.DUMMYFUNCTION("REGEXREPLACE(J937, ""^[\d\s]+"", """")"),"значение показателя за год")</f>
        <v>значение показателя за год</v>
      </c>
      <c r="L937" s="16">
        <f t="shared" si="18"/>
        <v>2</v>
      </c>
      <c r="M937" s="13" t="s">
        <v>31</v>
      </c>
      <c r="N937" s="13" t="str">
        <f>IFERROR(__xludf.DUMMYFUNCTION("REGEXEXTRACT(M937, "" (.+)$"")"),"городское население")</f>
        <v>городское население</v>
      </c>
      <c r="O937" s="18">
        <v>218.0</v>
      </c>
      <c r="P937" s="18">
        <v>210.0</v>
      </c>
      <c r="Q937" s="18">
        <v>177.0</v>
      </c>
      <c r="R937" s="18">
        <v>173.0</v>
      </c>
      <c r="S937" s="18">
        <v>137.0</v>
      </c>
      <c r="T937" s="18">
        <v>117.0</v>
      </c>
      <c r="U937" s="18">
        <v>126.0</v>
      </c>
      <c r="V937" s="18">
        <v>120.0</v>
      </c>
      <c r="W937" s="18">
        <v>111.0</v>
      </c>
      <c r="X937" s="18">
        <v>102.0</v>
      </c>
      <c r="Y937" s="18">
        <v>106.0</v>
      </c>
      <c r="Z937" s="19" t="str">
        <f t="shared" si="6"/>
        <v/>
      </c>
      <c r="AA937" s="19">
        <f t="shared" si="19"/>
        <v>1597</v>
      </c>
      <c r="AB937" s="19" t="str">
        <f t="shared" si="8"/>
        <v/>
      </c>
      <c r="AC937" s="19">
        <f t="shared" si="20"/>
        <v>145.1818182</v>
      </c>
      <c r="AD937" s="19">
        <f t="shared" si="21"/>
        <v>161.5</v>
      </c>
      <c r="AE937" s="19" t="str">
        <f t="shared" si="22"/>
        <v>Нет моды</v>
      </c>
      <c r="AF937" s="19">
        <f t="shared" si="23"/>
        <v>102</v>
      </c>
      <c r="AG937" s="19">
        <f t="shared" si="24"/>
        <v>218</v>
      </c>
      <c r="AH937" s="20" t="str">
        <f t="shared" si="14"/>
        <v/>
      </c>
      <c r="AI937" s="21"/>
      <c r="AJ937" s="21"/>
      <c r="AK937" s="21"/>
      <c r="AL937" s="22">
        <f t="shared" si="25"/>
        <v>1</v>
      </c>
    </row>
    <row r="938" ht="12.75" customHeight="1">
      <c r="A938" s="13" t="s">
        <v>67</v>
      </c>
      <c r="B938" s="13" t="str">
        <f>IFERROR(__xludf.DUMMYFUNCTION("REGEXREPLACE(A938, ""\d"", """")"),"         Ярославская область")</f>
        <v>         Ярославская область</v>
      </c>
      <c r="C938" s="14" t="str">
        <f t="shared" si="15"/>
        <v>Ярославская область</v>
      </c>
      <c r="D938" s="3">
        <f t="shared" si="16"/>
        <v>2</v>
      </c>
      <c r="E938" s="15" t="s">
        <v>38</v>
      </c>
      <c r="F938" s="13" t="str">
        <f>IFERROR(__xludf.DUMMYFUNCTION("REGEXEXTRACT(E938, ""[А-Яа-я].*"")"),"все виды транспортных несчастных случаев")</f>
        <v>все виды транспортных несчастных случаев</v>
      </c>
      <c r="G938" s="16">
        <f t="shared" si="17"/>
        <v>2</v>
      </c>
      <c r="H938" s="13" t="s">
        <v>28</v>
      </c>
      <c r="I938" s="13" t="str">
        <f>IFERROR(__xludf.DUMMYFUNCTION("REGEXREPLACE(H938, "".*\s"", """")"),"человек")</f>
        <v>человек</v>
      </c>
      <c r="J938" s="13" t="s">
        <v>29</v>
      </c>
      <c r="K938" s="17" t="str">
        <f>IFERROR(__xludf.DUMMYFUNCTION("REGEXREPLACE(J938, ""^[\d\s]+"", """")"),"значение показателя за год")</f>
        <v>значение показателя за год</v>
      </c>
      <c r="L938" s="16">
        <f t="shared" si="18"/>
        <v>2</v>
      </c>
      <c r="M938" s="13" t="s">
        <v>32</v>
      </c>
      <c r="N938" s="13" t="str">
        <f>IFERROR(__xludf.DUMMYFUNCTION("REGEXEXTRACT(M938, "" (.+)$"")"),"сельское население")</f>
        <v>сельское население</v>
      </c>
      <c r="O938" s="18">
        <v>73.0</v>
      </c>
      <c r="P938" s="18">
        <v>70.0</v>
      </c>
      <c r="Q938" s="18">
        <v>70.0</v>
      </c>
      <c r="R938" s="18">
        <v>51.0</v>
      </c>
      <c r="S938" s="18">
        <v>48.0</v>
      </c>
      <c r="T938" s="18">
        <v>50.0</v>
      </c>
      <c r="U938" s="18">
        <v>37.0</v>
      </c>
      <c r="V938" s="18">
        <v>40.0</v>
      </c>
      <c r="W938" s="18">
        <v>41.0</v>
      </c>
      <c r="X938" s="18">
        <v>37.0</v>
      </c>
      <c r="Y938" s="18">
        <v>49.0</v>
      </c>
      <c r="Z938" s="19" t="str">
        <f t="shared" si="6"/>
        <v/>
      </c>
      <c r="AA938" s="19" t="str">
        <f t="shared" si="19"/>
        <v/>
      </c>
      <c r="AB938" s="19">
        <f t="shared" si="8"/>
        <v>566</v>
      </c>
      <c r="AC938" s="19">
        <f t="shared" si="20"/>
        <v>51.45454545</v>
      </c>
      <c r="AD938" s="19">
        <f t="shared" si="21"/>
        <v>87.5</v>
      </c>
      <c r="AE938" s="19" t="str">
        <f t="shared" si="22"/>
        <v>Нет моды</v>
      </c>
      <c r="AF938" s="19">
        <f t="shared" si="23"/>
        <v>37</v>
      </c>
      <c r="AG938" s="19">
        <f t="shared" si="24"/>
        <v>73</v>
      </c>
      <c r="AH938" s="20" t="str">
        <f t="shared" si="14"/>
        <v>Город: 74%; Село: 26%</v>
      </c>
      <c r="AI938" s="21"/>
      <c r="AJ938" s="21"/>
      <c r="AK938" s="21"/>
      <c r="AL938" s="22">
        <f t="shared" si="25"/>
        <v>1</v>
      </c>
    </row>
    <row r="939" ht="12.75" customHeight="1">
      <c r="A939" s="13" t="s">
        <v>67</v>
      </c>
      <c r="B939" s="13" t="str">
        <f>IFERROR(__xludf.DUMMYFUNCTION("REGEXREPLACE(A939, ""\d"", """")"),"         Ярославская область")</f>
        <v>         Ярославская область</v>
      </c>
      <c r="C939" s="14" t="str">
        <f t="shared" si="15"/>
        <v>Ярославская область</v>
      </c>
      <c r="D939" s="3">
        <f t="shared" si="16"/>
        <v>2</v>
      </c>
      <c r="E939" s="15" t="s">
        <v>39</v>
      </c>
      <c r="F939" s="13" t="str">
        <f>IFERROR(__xludf.DUMMYFUNCTION("REGEXEXTRACT(E939, ""[А-Яа-я].*"")"),"Всего умерших")</f>
        <v>Всего умерших</v>
      </c>
      <c r="G939" s="16">
        <f t="shared" si="17"/>
        <v>2</v>
      </c>
      <c r="H939" s="13" t="s">
        <v>28</v>
      </c>
      <c r="I939" s="13" t="str">
        <f>IFERROR(__xludf.DUMMYFUNCTION("REGEXREPLACE(H939, "".*\s"", """")"),"человек")</f>
        <v>человек</v>
      </c>
      <c r="J939" s="13" t="s">
        <v>29</v>
      </c>
      <c r="K939" s="17" t="str">
        <f>IFERROR(__xludf.DUMMYFUNCTION("REGEXREPLACE(J939, ""^[\d\s]+"", """")"),"значение показателя за год")</f>
        <v>значение показателя за год</v>
      </c>
      <c r="L939" s="16">
        <f t="shared" si="18"/>
        <v>2</v>
      </c>
      <c r="M939" s="13" t="s">
        <v>30</v>
      </c>
      <c r="N939" s="13" t="str">
        <f>IFERROR(__xludf.DUMMYFUNCTION("REGEXEXTRACT(M939, "" (.+)$"")"),"все население")</f>
        <v>все население</v>
      </c>
      <c r="O939" s="18">
        <v>20072.0</v>
      </c>
      <c r="P939" s="18">
        <v>19752.0</v>
      </c>
      <c r="Q939" s="18">
        <v>19840.0</v>
      </c>
      <c r="R939" s="18">
        <v>19996.0</v>
      </c>
      <c r="S939" s="18">
        <v>19267.0</v>
      </c>
      <c r="T939" s="18">
        <v>18854.0</v>
      </c>
      <c r="U939" s="18">
        <v>18418.0</v>
      </c>
      <c r="V939" s="18">
        <v>21522.0</v>
      </c>
      <c r="W939" s="18">
        <v>25092.0</v>
      </c>
      <c r="X939" s="18">
        <v>19466.0</v>
      </c>
      <c r="Y939" s="18">
        <v>17776.0</v>
      </c>
      <c r="Z939" s="19">
        <f t="shared" si="6"/>
        <v>220055</v>
      </c>
      <c r="AA939" s="19" t="str">
        <f t="shared" si="19"/>
        <v/>
      </c>
      <c r="AB939" s="19" t="str">
        <f t="shared" si="8"/>
        <v/>
      </c>
      <c r="AC939" s="19">
        <f t="shared" si="20"/>
        <v>20005</v>
      </c>
      <c r="AD939" s="19">
        <f t="shared" si="21"/>
        <v>8924.5</v>
      </c>
      <c r="AE939" s="19" t="str">
        <f t="shared" si="22"/>
        <v>Нет моды</v>
      </c>
      <c r="AF939" s="19">
        <f t="shared" si="23"/>
        <v>17776</v>
      </c>
      <c r="AG939" s="19">
        <f t="shared" si="24"/>
        <v>25092</v>
      </c>
      <c r="AH939" s="20" t="str">
        <f t="shared" si="14"/>
        <v/>
      </c>
      <c r="AI939" s="21"/>
      <c r="AJ939" s="21"/>
      <c r="AK939" s="21"/>
      <c r="AL939" s="22">
        <f t="shared" si="25"/>
        <v>1</v>
      </c>
    </row>
    <row r="940" ht="12.75" customHeight="1">
      <c r="A940" s="13" t="s">
        <v>67</v>
      </c>
      <c r="B940" s="13" t="str">
        <f>IFERROR(__xludf.DUMMYFUNCTION("REGEXREPLACE(A940, ""\d"", """")"),"         Ярославская область")</f>
        <v>         Ярославская область</v>
      </c>
      <c r="C940" s="14" t="str">
        <f t="shared" si="15"/>
        <v>Ярославская область</v>
      </c>
      <c r="D940" s="3">
        <f t="shared" si="16"/>
        <v>2</v>
      </c>
      <c r="E940" s="15" t="s">
        <v>39</v>
      </c>
      <c r="F940" s="13" t="str">
        <f>IFERROR(__xludf.DUMMYFUNCTION("REGEXEXTRACT(E940, ""[А-Яа-я].*"")"),"Всего умерших")</f>
        <v>Всего умерших</v>
      </c>
      <c r="G940" s="16">
        <f t="shared" si="17"/>
        <v>2</v>
      </c>
      <c r="H940" s="13" t="s">
        <v>28</v>
      </c>
      <c r="I940" s="13" t="str">
        <f>IFERROR(__xludf.DUMMYFUNCTION("REGEXREPLACE(H940, "".*\s"", """")"),"человек")</f>
        <v>человек</v>
      </c>
      <c r="J940" s="13" t="s">
        <v>29</v>
      </c>
      <c r="K940" s="17" t="str">
        <f>IFERROR(__xludf.DUMMYFUNCTION("REGEXREPLACE(J940, ""^[\d\s]+"", """")"),"значение показателя за год")</f>
        <v>значение показателя за год</v>
      </c>
      <c r="L940" s="16">
        <f t="shared" si="18"/>
        <v>2</v>
      </c>
      <c r="M940" s="13" t="s">
        <v>31</v>
      </c>
      <c r="N940" s="13" t="str">
        <f>IFERROR(__xludf.DUMMYFUNCTION("REGEXEXTRACT(M940, "" (.+)$"")"),"городское население")</f>
        <v>городское население</v>
      </c>
      <c r="O940" s="18">
        <v>15924.0</v>
      </c>
      <c r="P940" s="18">
        <v>15671.0</v>
      </c>
      <c r="Q940" s="18">
        <v>15734.0</v>
      </c>
      <c r="R940" s="18">
        <v>15996.0</v>
      </c>
      <c r="S940" s="18">
        <v>15458.0</v>
      </c>
      <c r="T940" s="18">
        <v>15127.0</v>
      </c>
      <c r="U940" s="18">
        <v>14747.0</v>
      </c>
      <c r="V940" s="18">
        <v>17395.0</v>
      </c>
      <c r="W940" s="18">
        <v>20283.0</v>
      </c>
      <c r="X940" s="18">
        <v>15684.0</v>
      </c>
      <c r="Y940" s="18">
        <v>14241.0</v>
      </c>
      <c r="Z940" s="19" t="str">
        <f t="shared" si="6"/>
        <v/>
      </c>
      <c r="AA940" s="19">
        <f t="shared" si="19"/>
        <v>176260</v>
      </c>
      <c r="AB940" s="19" t="str">
        <f t="shared" si="8"/>
        <v/>
      </c>
      <c r="AC940" s="19">
        <f t="shared" si="20"/>
        <v>16023.63636</v>
      </c>
      <c r="AD940" s="19">
        <f t="shared" si="21"/>
        <v>18097</v>
      </c>
      <c r="AE940" s="19" t="str">
        <f t="shared" si="22"/>
        <v>Нет моды</v>
      </c>
      <c r="AF940" s="19">
        <f t="shared" si="23"/>
        <v>14241</v>
      </c>
      <c r="AG940" s="19">
        <f t="shared" si="24"/>
        <v>20283</v>
      </c>
      <c r="AH940" s="20" t="str">
        <f t="shared" si="14"/>
        <v/>
      </c>
      <c r="AI940" s="21"/>
      <c r="AJ940" s="21"/>
      <c r="AK940" s="21"/>
      <c r="AL940" s="22">
        <f t="shared" si="25"/>
        <v>1</v>
      </c>
    </row>
    <row r="941" ht="12.75" customHeight="1">
      <c r="A941" s="13" t="s">
        <v>67</v>
      </c>
      <c r="B941" s="13" t="str">
        <f>IFERROR(__xludf.DUMMYFUNCTION("REGEXREPLACE(A941, ""\d"", """")"),"         Ярославская область")</f>
        <v>         Ярославская область</v>
      </c>
      <c r="C941" s="14" t="str">
        <f t="shared" si="15"/>
        <v>Ярославская область</v>
      </c>
      <c r="D941" s="3">
        <f t="shared" si="16"/>
        <v>2</v>
      </c>
      <c r="E941" s="15" t="s">
        <v>39</v>
      </c>
      <c r="F941" s="13" t="str">
        <f>IFERROR(__xludf.DUMMYFUNCTION("REGEXEXTRACT(E941, ""[А-Яа-я].*"")"),"Всего умерших")</f>
        <v>Всего умерших</v>
      </c>
      <c r="G941" s="16">
        <f t="shared" si="17"/>
        <v>2</v>
      </c>
      <c r="H941" s="13" t="s">
        <v>28</v>
      </c>
      <c r="I941" s="13" t="str">
        <f>IFERROR(__xludf.DUMMYFUNCTION("REGEXREPLACE(H941, "".*\s"", """")"),"человек")</f>
        <v>человек</v>
      </c>
      <c r="J941" s="13" t="s">
        <v>29</v>
      </c>
      <c r="K941" s="17" t="str">
        <f>IFERROR(__xludf.DUMMYFUNCTION("REGEXREPLACE(J941, ""^[\d\s]+"", """")"),"значение показателя за год")</f>
        <v>значение показателя за год</v>
      </c>
      <c r="L941" s="16">
        <f t="shared" si="18"/>
        <v>2</v>
      </c>
      <c r="M941" s="13" t="s">
        <v>32</v>
      </c>
      <c r="N941" s="13" t="str">
        <f>IFERROR(__xludf.DUMMYFUNCTION("REGEXEXTRACT(M941, "" (.+)$"")"),"сельское население")</f>
        <v>сельское население</v>
      </c>
      <c r="O941" s="18">
        <v>4148.0</v>
      </c>
      <c r="P941" s="18">
        <v>4081.0</v>
      </c>
      <c r="Q941" s="18">
        <v>4106.0</v>
      </c>
      <c r="R941" s="18">
        <v>4000.0</v>
      </c>
      <c r="S941" s="18">
        <v>3809.0</v>
      </c>
      <c r="T941" s="18">
        <v>3727.0</v>
      </c>
      <c r="U941" s="18">
        <v>3671.0</v>
      </c>
      <c r="V941" s="18">
        <v>4127.0</v>
      </c>
      <c r="W941" s="18">
        <v>4809.0</v>
      </c>
      <c r="X941" s="18">
        <v>3782.0</v>
      </c>
      <c r="Y941" s="18">
        <v>3535.0</v>
      </c>
      <c r="Z941" s="19" t="str">
        <f t="shared" si="6"/>
        <v/>
      </c>
      <c r="AA941" s="19" t="str">
        <f t="shared" si="19"/>
        <v/>
      </c>
      <c r="AB941" s="19">
        <f t="shared" si="8"/>
        <v>43795</v>
      </c>
      <c r="AC941" s="19">
        <f t="shared" si="20"/>
        <v>3981.363636</v>
      </c>
      <c r="AD941" s="19">
        <f t="shared" si="21"/>
        <v>9525</v>
      </c>
      <c r="AE941" s="19" t="str">
        <f t="shared" si="22"/>
        <v>Нет моды</v>
      </c>
      <c r="AF941" s="19">
        <f t="shared" si="23"/>
        <v>3535</v>
      </c>
      <c r="AG941" s="19">
        <f t="shared" si="24"/>
        <v>4809</v>
      </c>
      <c r="AH941" s="20" t="str">
        <f t="shared" si="14"/>
        <v>Город: 80%; Село: 20%</v>
      </c>
      <c r="AI941" s="21"/>
      <c r="AJ941" s="21"/>
      <c r="AK941" s="21"/>
      <c r="AL941" s="22">
        <f t="shared" si="25"/>
        <v>1</v>
      </c>
    </row>
    <row r="942" ht="12.75" customHeight="1">
      <c r="A942" s="13" t="s">
        <v>67</v>
      </c>
      <c r="B942" s="13" t="str">
        <f>IFERROR(__xludf.DUMMYFUNCTION("REGEXREPLACE(A942, ""\d"", """")"),"         Ярославская область")</f>
        <v>         Ярославская область</v>
      </c>
      <c r="C942" s="14" t="str">
        <f t="shared" si="15"/>
        <v>Ярославская область</v>
      </c>
      <c r="D942" s="3">
        <f t="shared" si="16"/>
        <v>2</v>
      </c>
      <c r="E942" s="15" t="s">
        <v>40</v>
      </c>
      <c r="F942" s="13" t="str">
        <f>IFERROR(__xludf.DUMMYFUNCTION("REGEXEXTRACT(E942, ""[А-Яа-я].*"")"),"Злокачественные новообразования")</f>
        <v>Злокачественные новообразования</v>
      </c>
      <c r="G942" s="16">
        <f t="shared" si="17"/>
        <v>2</v>
      </c>
      <c r="H942" s="13" t="s">
        <v>28</v>
      </c>
      <c r="I942" s="13" t="str">
        <f>IFERROR(__xludf.DUMMYFUNCTION("REGEXREPLACE(H942, "".*\s"", """")"),"человек")</f>
        <v>человек</v>
      </c>
      <c r="J942" s="13" t="s">
        <v>29</v>
      </c>
      <c r="K942" s="17" t="str">
        <f>IFERROR(__xludf.DUMMYFUNCTION("REGEXREPLACE(J942, ""^[\d\s]+"", """")"),"значение показателя за год")</f>
        <v>значение показателя за год</v>
      </c>
      <c r="L942" s="16">
        <f t="shared" si="18"/>
        <v>2</v>
      </c>
      <c r="M942" s="13" t="s">
        <v>30</v>
      </c>
      <c r="N942" s="13" t="str">
        <f>IFERROR(__xludf.DUMMYFUNCTION("REGEXEXTRACT(M942, "" (.+)$"")"),"все население")</f>
        <v>все население</v>
      </c>
      <c r="O942" s="18">
        <v>3228.0</v>
      </c>
      <c r="P942" s="18">
        <v>2894.0</v>
      </c>
      <c r="Q942" s="18">
        <v>2944.0</v>
      </c>
      <c r="R942" s="18">
        <v>2779.0</v>
      </c>
      <c r="S942" s="18">
        <v>2734.0</v>
      </c>
      <c r="T942" s="18">
        <v>2857.0</v>
      </c>
      <c r="U942" s="18">
        <v>2784.0</v>
      </c>
      <c r="V942" s="18">
        <v>2755.0</v>
      </c>
      <c r="W942" s="18">
        <v>2666.0</v>
      </c>
      <c r="X942" s="18">
        <v>2682.0</v>
      </c>
      <c r="Y942" s="18">
        <v>2834.0</v>
      </c>
      <c r="Z942" s="19">
        <f t="shared" si="6"/>
        <v>31157</v>
      </c>
      <c r="AA942" s="19" t="str">
        <f t="shared" si="19"/>
        <v/>
      </c>
      <c r="AB942" s="19" t="str">
        <f t="shared" si="8"/>
        <v/>
      </c>
      <c r="AC942" s="19">
        <f t="shared" si="20"/>
        <v>2832.454545</v>
      </c>
      <c r="AD942" s="19">
        <f t="shared" si="21"/>
        <v>3381.5</v>
      </c>
      <c r="AE942" s="19" t="str">
        <f t="shared" si="22"/>
        <v>Нет моды</v>
      </c>
      <c r="AF942" s="19">
        <f t="shared" si="23"/>
        <v>2666</v>
      </c>
      <c r="AG942" s="19">
        <f t="shared" si="24"/>
        <v>3228</v>
      </c>
      <c r="AH942" s="20" t="str">
        <f t="shared" si="14"/>
        <v/>
      </c>
      <c r="AI942" s="21"/>
      <c r="AJ942" s="21"/>
      <c r="AK942" s="21"/>
      <c r="AL942" s="22">
        <f t="shared" si="25"/>
        <v>1</v>
      </c>
    </row>
    <row r="943" ht="12.75" customHeight="1">
      <c r="A943" s="13" t="s">
        <v>67</v>
      </c>
      <c r="B943" s="13" t="str">
        <f>IFERROR(__xludf.DUMMYFUNCTION("REGEXREPLACE(A943, ""\d"", """")"),"         Ярославская область")</f>
        <v>         Ярославская область</v>
      </c>
      <c r="C943" s="14" t="str">
        <f t="shared" si="15"/>
        <v>Ярославская область</v>
      </c>
      <c r="D943" s="3">
        <f t="shared" si="16"/>
        <v>2</v>
      </c>
      <c r="E943" s="15" t="s">
        <v>40</v>
      </c>
      <c r="F943" s="13" t="str">
        <f>IFERROR(__xludf.DUMMYFUNCTION("REGEXEXTRACT(E943, ""[А-Яа-я].*"")"),"Злокачественные новообразования")</f>
        <v>Злокачественные новообразования</v>
      </c>
      <c r="G943" s="16">
        <f t="shared" si="17"/>
        <v>2</v>
      </c>
      <c r="H943" s="13" t="s">
        <v>28</v>
      </c>
      <c r="I943" s="13" t="str">
        <f>IFERROR(__xludf.DUMMYFUNCTION("REGEXREPLACE(H943, "".*\s"", """")"),"человек")</f>
        <v>человек</v>
      </c>
      <c r="J943" s="13" t="s">
        <v>29</v>
      </c>
      <c r="K943" s="17" t="str">
        <f>IFERROR(__xludf.DUMMYFUNCTION("REGEXREPLACE(J943, ""^[\d\s]+"", """")"),"значение показателя за год")</f>
        <v>значение показателя за год</v>
      </c>
      <c r="L943" s="16">
        <f t="shared" si="18"/>
        <v>2</v>
      </c>
      <c r="M943" s="13" t="s">
        <v>31</v>
      </c>
      <c r="N943" s="13" t="str">
        <f>IFERROR(__xludf.DUMMYFUNCTION("REGEXEXTRACT(M943, "" (.+)$"")"),"городское население")</f>
        <v>городское население</v>
      </c>
      <c r="O943" s="18">
        <v>2650.0</v>
      </c>
      <c r="P943" s="18">
        <v>2398.0</v>
      </c>
      <c r="Q943" s="18">
        <v>2435.0</v>
      </c>
      <c r="R943" s="18">
        <v>2262.0</v>
      </c>
      <c r="S943" s="18">
        <v>2227.0</v>
      </c>
      <c r="T943" s="18">
        <v>2380.0</v>
      </c>
      <c r="U943" s="18">
        <v>2287.0</v>
      </c>
      <c r="V943" s="18">
        <v>2231.0</v>
      </c>
      <c r="W943" s="18">
        <v>2170.0</v>
      </c>
      <c r="X943" s="18">
        <v>2161.0</v>
      </c>
      <c r="Y943" s="18">
        <v>2315.0</v>
      </c>
      <c r="Z943" s="19" t="str">
        <f t="shared" si="6"/>
        <v/>
      </c>
      <c r="AA943" s="19">
        <f t="shared" si="19"/>
        <v>25516</v>
      </c>
      <c r="AB943" s="19" t="str">
        <f t="shared" si="8"/>
        <v/>
      </c>
      <c r="AC943" s="19">
        <f t="shared" si="20"/>
        <v>2319.636364</v>
      </c>
      <c r="AD943" s="19">
        <f t="shared" si="21"/>
        <v>2658</v>
      </c>
      <c r="AE943" s="19" t="str">
        <f t="shared" si="22"/>
        <v>Нет моды</v>
      </c>
      <c r="AF943" s="19">
        <f t="shared" si="23"/>
        <v>2161</v>
      </c>
      <c r="AG943" s="19">
        <f t="shared" si="24"/>
        <v>2650</v>
      </c>
      <c r="AH943" s="20" t="str">
        <f t="shared" si="14"/>
        <v/>
      </c>
      <c r="AI943" s="21"/>
      <c r="AJ943" s="21"/>
      <c r="AK943" s="21"/>
      <c r="AL943" s="22">
        <f t="shared" si="25"/>
        <v>1</v>
      </c>
    </row>
    <row r="944" ht="12.75" customHeight="1">
      <c r="A944" s="13" t="s">
        <v>67</v>
      </c>
      <c r="B944" s="13" t="str">
        <f>IFERROR(__xludf.DUMMYFUNCTION("REGEXREPLACE(A944, ""\d"", """")"),"         Ярославская область")</f>
        <v>         Ярославская область</v>
      </c>
      <c r="C944" s="14" t="str">
        <f t="shared" si="15"/>
        <v>Ярославская область</v>
      </c>
      <c r="D944" s="3">
        <f t="shared" si="16"/>
        <v>2</v>
      </c>
      <c r="E944" s="15" t="s">
        <v>40</v>
      </c>
      <c r="F944" s="13" t="str">
        <f>IFERROR(__xludf.DUMMYFUNCTION("REGEXEXTRACT(E944, ""[А-Яа-я].*"")"),"Злокачественные новообразования")</f>
        <v>Злокачественные новообразования</v>
      </c>
      <c r="G944" s="16">
        <f t="shared" si="17"/>
        <v>2</v>
      </c>
      <c r="H944" s="13" t="s">
        <v>28</v>
      </c>
      <c r="I944" s="13" t="str">
        <f>IFERROR(__xludf.DUMMYFUNCTION("REGEXREPLACE(H944, "".*\s"", """")"),"человек")</f>
        <v>человек</v>
      </c>
      <c r="J944" s="13" t="s">
        <v>29</v>
      </c>
      <c r="K944" s="17" t="str">
        <f>IFERROR(__xludf.DUMMYFUNCTION("REGEXREPLACE(J944, ""^[\d\s]+"", """")"),"значение показателя за год")</f>
        <v>значение показателя за год</v>
      </c>
      <c r="L944" s="16">
        <f t="shared" si="18"/>
        <v>2</v>
      </c>
      <c r="M944" s="13" t="s">
        <v>32</v>
      </c>
      <c r="N944" s="13" t="str">
        <f>IFERROR(__xludf.DUMMYFUNCTION("REGEXEXTRACT(M944, "" (.+)$"")"),"сельское население")</f>
        <v>сельское население</v>
      </c>
      <c r="O944" s="18">
        <v>578.0</v>
      </c>
      <c r="P944" s="18">
        <v>496.0</v>
      </c>
      <c r="Q944" s="18">
        <v>509.0</v>
      </c>
      <c r="R944" s="18">
        <v>517.0</v>
      </c>
      <c r="S944" s="18">
        <v>507.0</v>
      </c>
      <c r="T944" s="18">
        <v>477.0</v>
      </c>
      <c r="U944" s="18">
        <v>497.0</v>
      </c>
      <c r="V944" s="18">
        <v>524.0</v>
      </c>
      <c r="W944" s="18">
        <v>496.0</v>
      </c>
      <c r="X944" s="18">
        <v>521.0</v>
      </c>
      <c r="Y944" s="18">
        <v>519.0</v>
      </c>
      <c r="Z944" s="19" t="str">
        <f t="shared" si="6"/>
        <v/>
      </c>
      <c r="AA944" s="19" t="str">
        <f t="shared" si="19"/>
        <v/>
      </c>
      <c r="AB944" s="19">
        <f t="shared" si="8"/>
        <v>5641</v>
      </c>
      <c r="AC944" s="19">
        <f t="shared" si="20"/>
        <v>512.8181818</v>
      </c>
      <c r="AD944" s="19">
        <f t="shared" si="21"/>
        <v>1369.5</v>
      </c>
      <c r="AE944" s="19" t="str">
        <f t="shared" si="22"/>
        <v>Нет моды</v>
      </c>
      <c r="AF944" s="19">
        <f t="shared" si="23"/>
        <v>477</v>
      </c>
      <c r="AG944" s="19">
        <f t="shared" si="24"/>
        <v>578</v>
      </c>
      <c r="AH944" s="20" t="str">
        <f t="shared" si="14"/>
        <v>Город: 82%; Село: 18%</v>
      </c>
      <c r="AI944" s="21"/>
      <c r="AJ944" s="21"/>
      <c r="AK944" s="21"/>
      <c r="AL944" s="22">
        <f t="shared" si="25"/>
        <v>1</v>
      </c>
    </row>
    <row r="945" ht="12.75" customHeight="1">
      <c r="A945" s="13" t="s">
        <v>67</v>
      </c>
      <c r="B945" s="13" t="str">
        <f>IFERROR(__xludf.DUMMYFUNCTION("REGEXREPLACE(A945, ""\d"", """")"),"         Ярославская область")</f>
        <v>         Ярославская область</v>
      </c>
      <c r="C945" s="14" t="str">
        <f t="shared" si="15"/>
        <v>Ярославская область</v>
      </c>
      <c r="D945" s="3">
        <f t="shared" si="16"/>
        <v>2</v>
      </c>
      <c r="E945" s="15" t="s">
        <v>41</v>
      </c>
      <c r="F945" s="13" t="str">
        <f>IFERROR(__xludf.DUMMYFUNCTION("REGEXEXTRACT(E945, ""[А-Яа-я].*"")"),"Инфекционные и паразитарные болезни")</f>
        <v>Инфекционные и паразитарные болезни</v>
      </c>
      <c r="G945" s="16">
        <f t="shared" si="17"/>
        <v>2</v>
      </c>
      <c r="H945" s="13" t="s">
        <v>28</v>
      </c>
      <c r="I945" s="13" t="str">
        <f>IFERROR(__xludf.DUMMYFUNCTION("REGEXREPLACE(H945, "".*\s"", """")"),"человек")</f>
        <v>человек</v>
      </c>
      <c r="J945" s="13" t="s">
        <v>29</v>
      </c>
      <c r="K945" s="17" t="str">
        <f>IFERROR(__xludf.DUMMYFUNCTION("REGEXREPLACE(J945, ""^[\d\s]+"", """")"),"значение показателя за год")</f>
        <v>значение показателя за год</v>
      </c>
      <c r="L945" s="16">
        <f t="shared" si="18"/>
        <v>2</v>
      </c>
      <c r="M945" s="13" t="s">
        <v>30</v>
      </c>
      <c r="N945" s="13" t="str">
        <f>IFERROR(__xludf.DUMMYFUNCTION("REGEXEXTRACT(M945, "" (.+)$"")"),"все население")</f>
        <v>все население</v>
      </c>
      <c r="O945" s="18">
        <v>143.0</v>
      </c>
      <c r="P945" s="18">
        <v>136.0</v>
      </c>
      <c r="Q945" s="18">
        <v>101.0</v>
      </c>
      <c r="R945" s="18">
        <v>105.0</v>
      </c>
      <c r="S945" s="18">
        <v>102.0</v>
      </c>
      <c r="T945" s="18">
        <v>120.0</v>
      </c>
      <c r="U945" s="18">
        <v>108.0</v>
      </c>
      <c r="V945" s="18">
        <v>112.0</v>
      </c>
      <c r="W945" s="18">
        <v>81.0</v>
      </c>
      <c r="X945" s="18">
        <v>69.0</v>
      </c>
      <c r="Y945" s="18">
        <v>95.0</v>
      </c>
      <c r="Z945" s="19">
        <f t="shared" si="6"/>
        <v>1172</v>
      </c>
      <c r="AA945" s="19" t="str">
        <f t="shared" si="19"/>
        <v/>
      </c>
      <c r="AB945" s="19" t="str">
        <f t="shared" si="8"/>
        <v/>
      </c>
      <c r="AC945" s="19">
        <f t="shared" si="20"/>
        <v>106.5454545</v>
      </c>
      <c r="AD945" s="19">
        <f t="shared" si="21"/>
        <v>310</v>
      </c>
      <c r="AE945" s="19" t="str">
        <f t="shared" si="22"/>
        <v>Нет моды</v>
      </c>
      <c r="AF945" s="19">
        <f t="shared" si="23"/>
        <v>69</v>
      </c>
      <c r="AG945" s="19">
        <f t="shared" si="24"/>
        <v>143</v>
      </c>
      <c r="AH945" s="20" t="str">
        <f t="shared" si="14"/>
        <v/>
      </c>
      <c r="AI945" s="21"/>
      <c r="AJ945" s="21"/>
      <c r="AK945" s="21"/>
      <c r="AL945" s="22">
        <f t="shared" si="25"/>
        <v>1</v>
      </c>
    </row>
    <row r="946" ht="12.75" customHeight="1">
      <c r="A946" s="13" t="s">
        <v>67</v>
      </c>
      <c r="B946" s="13" t="str">
        <f>IFERROR(__xludf.DUMMYFUNCTION("REGEXREPLACE(A946, ""\d"", """")"),"         Ярославская область")</f>
        <v>         Ярославская область</v>
      </c>
      <c r="C946" s="14" t="str">
        <f t="shared" si="15"/>
        <v>Ярославская область</v>
      </c>
      <c r="D946" s="3">
        <f t="shared" si="16"/>
        <v>2</v>
      </c>
      <c r="E946" s="15" t="s">
        <v>41</v>
      </c>
      <c r="F946" s="13" t="str">
        <f>IFERROR(__xludf.DUMMYFUNCTION("REGEXEXTRACT(E946, ""[А-Яа-я].*"")"),"Инфекционные и паразитарные болезни")</f>
        <v>Инфекционные и паразитарные болезни</v>
      </c>
      <c r="G946" s="16">
        <f t="shared" si="17"/>
        <v>2</v>
      </c>
      <c r="H946" s="13" t="s">
        <v>28</v>
      </c>
      <c r="I946" s="13" t="str">
        <f>IFERROR(__xludf.DUMMYFUNCTION("REGEXREPLACE(H946, "".*\s"", """")"),"человек")</f>
        <v>человек</v>
      </c>
      <c r="J946" s="13" t="s">
        <v>29</v>
      </c>
      <c r="K946" s="17" t="str">
        <f>IFERROR(__xludf.DUMMYFUNCTION("REGEXREPLACE(J946, ""^[\d\s]+"", """")"),"значение показателя за год")</f>
        <v>значение показателя за год</v>
      </c>
      <c r="L946" s="16">
        <f t="shared" si="18"/>
        <v>2</v>
      </c>
      <c r="M946" s="13" t="s">
        <v>31</v>
      </c>
      <c r="N946" s="13" t="str">
        <f>IFERROR(__xludf.DUMMYFUNCTION("REGEXEXTRACT(M946, "" (.+)$"")"),"городское население")</f>
        <v>городское население</v>
      </c>
      <c r="O946" s="18">
        <v>121.0</v>
      </c>
      <c r="P946" s="18">
        <v>107.0</v>
      </c>
      <c r="Q946" s="18">
        <v>83.0</v>
      </c>
      <c r="R946" s="18">
        <v>91.0</v>
      </c>
      <c r="S946" s="18">
        <v>81.0</v>
      </c>
      <c r="T946" s="18">
        <v>96.0</v>
      </c>
      <c r="U946" s="18">
        <v>87.0</v>
      </c>
      <c r="V946" s="18">
        <v>95.0</v>
      </c>
      <c r="W946" s="18">
        <v>65.0</v>
      </c>
      <c r="X946" s="18">
        <v>58.0</v>
      </c>
      <c r="Y946" s="18">
        <v>75.0</v>
      </c>
      <c r="Z946" s="19" t="str">
        <f t="shared" si="6"/>
        <v/>
      </c>
      <c r="AA946" s="19">
        <f t="shared" si="19"/>
        <v>959</v>
      </c>
      <c r="AB946" s="19" t="str">
        <f t="shared" si="8"/>
        <v/>
      </c>
      <c r="AC946" s="19">
        <f t="shared" si="20"/>
        <v>87.18181818</v>
      </c>
      <c r="AD946" s="19">
        <f t="shared" si="21"/>
        <v>95.5</v>
      </c>
      <c r="AE946" s="19" t="str">
        <f t="shared" si="22"/>
        <v>Нет моды</v>
      </c>
      <c r="AF946" s="19">
        <f t="shared" si="23"/>
        <v>58</v>
      </c>
      <c r="AG946" s="19">
        <f t="shared" si="24"/>
        <v>121</v>
      </c>
      <c r="AH946" s="20" t="str">
        <f t="shared" si="14"/>
        <v/>
      </c>
      <c r="AI946" s="21"/>
      <c r="AJ946" s="21"/>
      <c r="AK946" s="21"/>
      <c r="AL946" s="22">
        <f t="shared" si="25"/>
        <v>1</v>
      </c>
    </row>
    <row r="947" ht="12.75" customHeight="1">
      <c r="A947" s="13" t="s">
        <v>67</v>
      </c>
      <c r="B947" s="13" t="str">
        <f>IFERROR(__xludf.DUMMYFUNCTION("REGEXREPLACE(A947, ""\d"", """")"),"         Ярославская область")</f>
        <v>         Ярославская область</v>
      </c>
      <c r="C947" s="14" t="str">
        <f t="shared" si="15"/>
        <v>Ярославская область</v>
      </c>
      <c r="D947" s="3">
        <f t="shared" si="16"/>
        <v>2</v>
      </c>
      <c r="E947" s="15" t="s">
        <v>41</v>
      </c>
      <c r="F947" s="13" t="str">
        <f>IFERROR(__xludf.DUMMYFUNCTION("REGEXEXTRACT(E947, ""[А-Яа-я].*"")"),"Инфекционные и паразитарные болезни")</f>
        <v>Инфекционные и паразитарные болезни</v>
      </c>
      <c r="G947" s="16">
        <f t="shared" si="17"/>
        <v>2</v>
      </c>
      <c r="H947" s="13" t="s">
        <v>28</v>
      </c>
      <c r="I947" s="13" t="str">
        <f>IFERROR(__xludf.DUMMYFUNCTION("REGEXREPLACE(H947, "".*\s"", """")"),"человек")</f>
        <v>человек</v>
      </c>
      <c r="J947" s="13" t="s">
        <v>29</v>
      </c>
      <c r="K947" s="17" t="str">
        <f>IFERROR(__xludf.DUMMYFUNCTION("REGEXREPLACE(J947, ""^[\d\s]+"", """")"),"значение показателя за год")</f>
        <v>значение показателя за год</v>
      </c>
      <c r="L947" s="16">
        <f t="shared" si="18"/>
        <v>2</v>
      </c>
      <c r="M947" s="13" t="s">
        <v>32</v>
      </c>
      <c r="N947" s="13" t="str">
        <f>IFERROR(__xludf.DUMMYFUNCTION("REGEXEXTRACT(M947, "" (.+)$"")"),"сельское население")</f>
        <v>сельское население</v>
      </c>
      <c r="O947" s="18">
        <v>22.0</v>
      </c>
      <c r="P947" s="18">
        <v>29.0</v>
      </c>
      <c r="Q947" s="18">
        <v>18.0</v>
      </c>
      <c r="R947" s="18">
        <v>14.0</v>
      </c>
      <c r="S947" s="18">
        <v>21.0</v>
      </c>
      <c r="T947" s="18">
        <v>24.0</v>
      </c>
      <c r="U947" s="18">
        <v>21.0</v>
      </c>
      <c r="V947" s="18">
        <v>17.0</v>
      </c>
      <c r="W947" s="18">
        <v>16.0</v>
      </c>
      <c r="X947" s="18">
        <v>11.0</v>
      </c>
      <c r="Y947" s="18">
        <v>20.0</v>
      </c>
      <c r="Z947" s="19" t="str">
        <f t="shared" si="6"/>
        <v/>
      </c>
      <c r="AA947" s="19" t="str">
        <f t="shared" si="19"/>
        <v/>
      </c>
      <c r="AB947" s="19">
        <f t="shared" si="8"/>
        <v>213</v>
      </c>
      <c r="AC947" s="19">
        <f t="shared" si="20"/>
        <v>19.36363636</v>
      </c>
      <c r="AD947" s="19">
        <f t="shared" si="21"/>
        <v>43.5</v>
      </c>
      <c r="AE947" s="19" t="str">
        <f t="shared" si="22"/>
        <v>Нет моды</v>
      </c>
      <c r="AF947" s="19">
        <f t="shared" si="23"/>
        <v>11</v>
      </c>
      <c r="AG947" s="19">
        <f t="shared" si="24"/>
        <v>29</v>
      </c>
      <c r="AH947" s="20" t="str">
        <f t="shared" si="14"/>
        <v>Город: 82%; Село: 18%</v>
      </c>
      <c r="AI947" s="21"/>
      <c r="AJ947" s="21"/>
      <c r="AK947" s="21"/>
      <c r="AL947" s="22">
        <f t="shared" si="25"/>
        <v>1</v>
      </c>
    </row>
    <row r="948" ht="12.75" customHeight="1">
      <c r="A948" s="13" t="s">
        <v>67</v>
      </c>
      <c r="B948" s="13" t="str">
        <f>IFERROR(__xludf.DUMMYFUNCTION("REGEXREPLACE(A948, ""\d"", """")"),"         Ярославская область")</f>
        <v>         Ярославская область</v>
      </c>
      <c r="C948" s="14" t="str">
        <f t="shared" si="15"/>
        <v>Ярославская область</v>
      </c>
      <c r="D948" s="3">
        <f t="shared" si="16"/>
        <v>2</v>
      </c>
      <c r="E948" s="15" t="s">
        <v>42</v>
      </c>
      <c r="F948" s="13" t="str">
        <f>IFERROR(__xludf.DUMMYFUNCTION("REGEXEXTRACT(E948, ""[А-Яа-я].*"")"),"Ишемическая болезнь сердца")</f>
        <v>Ишемическая болезнь сердца</v>
      </c>
      <c r="G948" s="16">
        <f t="shared" si="17"/>
        <v>2</v>
      </c>
      <c r="H948" s="13" t="s">
        <v>28</v>
      </c>
      <c r="I948" s="13" t="str">
        <f>IFERROR(__xludf.DUMMYFUNCTION("REGEXREPLACE(H948, "".*\s"", """")"),"человек")</f>
        <v>человек</v>
      </c>
      <c r="J948" s="13" t="s">
        <v>29</v>
      </c>
      <c r="K948" s="17" t="str">
        <f>IFERROR(__xludf.DUMMYFUNCTION("REGEXREPLACE(J948, ""^[\d\s]+"", """")"),"значение показателя за год")</f>
        <v>значение показателя за год</v>
      </c>
      <c r="L948" s="16">
        <f t="shared" si="18"/>
        <v>2</v>
      </c>
      <c r="M948" s="13" t="s">
        <v>30</v>
      </c>
      <c r="N948" s="13" t="str">
        <f>IFERROR(__xludf.DUMMYFUNCTION("REGEXEXTRACT(M948, "" (.+)$"")"),"все население")</f>
        <v>все население</v>
      </c>
      <c r="O948" s="18">
        <v>5462.0</v>
      </c>
      <c r="P948" s="18">
        <v>3979.0</v>
      </c>
      <c r="Q948" s="18">
        <v>3971.0</v>
      </c>
      <c r="R948" s="18">
        <v>3784.0</v>
      </c>
      <c r="S948" s="18">
        <v>3268.0</v>
      </c>
      <c r="T948" s="18">
        <v>3116.0</v>
      </c>
      <c r="U948" s="18">
        <v>3149.0</v>
      </c>
      <c r="V948" s="18">
        <v>3648.0</v>
      </c>
      <c r="W948" s="18">
        <v>3896.0</v>
      </c>
      <c r="X948" s="18">
        <v>3308.0</v>
      </c>
      <c r="Y948" s="18">
        <v>3492.0</v>
      </c>
      <c r="Z948" s="19">
        <f t="shared" si="6"/>
        <v>41073</v>
      </c>
      <c r="AA948" s="19" t="str">
        <f t="shared" si="19"/>
        <v/>
      </c>
      <c r="AB948" s="19" t="str">
        <f t="shared" si="8"/>
        <v/>
      </c>
      <c r="AC948" s="19">
        <f t="shared" si="20"/>
        <v>3733.909091</v>
      </c>
      <c r="AD948" s="19">
        <f t="shared" si="21"/>
        <v>1572.5</v>
      </c>
      <c r="AE948" s="19" t="str">
        <f t="shared" si="22"/>
        <v>Нет моды</v>
      </c>
      <c r="AF948" s="19">
        <f t="shared" si="23"/>
        <v>3116</v>
      </c>
      <c r="AG948" s="19">
        <f t="shared" si="24"/>
        <v>5462</v>
      </c>
      <c r="AH948" s="20" t="str">
        <f t="shared" si="14"/>
        <v/>
      </c>
      <c r="AI948" s="21"/>
      <c r="AJ948" s="21"/>
      <c r="AK948" s="21"/>
      <c r="AL948" s="22">
        <f t="shared" si="25"/>
        <v>1</v>
      </c>
    </row>
    <row r="949" ht="12.75" customHeight="1">
      <c r="A949" s="13" t="s">
        <v>67</v>
      </c>
      <c r="B949" s="13" t="str">
        <f>IFERROR(__xludf.DUMMYFUNCTION("REGEXREPLACE(A949, ""\d"", """")"),"         Ярославская область")</f>
        <v>         Ярославская область</v>
      </c>
      <c r="C949" s="14" t="str">
        <f t="shared" si="15"/>
        <v>Ярославская область</v>
      </c>
      <c r="D949" s="3">
        <f t="shared" si="16"/>
        <v>2</v>
      </c>
      <c r="E949" s="15" t="s">
        <v>42</v>
      </c>
      <c r="F949" s="13" t="str">
        <f>IFERROR(__xludf.DUMMYFUNCTION("REGEXEXTRACT(E949, ""[А-Яа-я].*"")"),"Ишемическая болезнь сердца")</f>
        <v>Ишемическая болезнь сердца</v>
      </c>
      <c r="G949" s="16">
        <f t="shared" si="17"/>
        <v>2</v>
      </c>
      <c r="H949" s="13" t="s">
        <v>28</v>
      </c>
      <c r="I949" s="13" t="str">
        <f>IFERROR(__xludf.DUMMYFUNCTION("REGEXREPLACE(H949, "".*\s"", """")"),"человек")</f>
        <v>человек</v>
      </c>
      <c r="J949" s="13" t="s">
        <v>29</v>
      </c>
      <c r="K949" s="17" t="str">
        <f>IFERROR(__xludf.DUMMYFUNCTION("REGEXREPLACE(J949, ""^[\d\s]+"", """")"),"значение показателя за год")</f>
        <v>значение показателя за год</v>
      </c>
      <c r="L949" s="16">
        <f t="shared" si="18"/>
        <v>2</v>
      </c>
      <c r="M949" s="13" t="s">
        <v>31</v>
      </c>
      <c r="N949" s="13" t="str">
        <f>IFERROR(__xludf.DUMMYFUNCTION("REGEXEXTRACT(M949, "" (.+)$"")"),"городское население")</f>
        <v>городское население</v>
      </c>
      <c r="O949" s="18">
        <v>4255.0</v>
      </c>
      <c r="P949" s="18">
        <v>3156.0</v>
      </c>
      <c r="Q949" s="18">
        <v>3153.0</v>
      </c>
      <c r="R949" s="18">
        <v>3100.0</v>
      </c>
      <c r="S949" s="18">
        <v>2657.0</v>
      </c>
      <c r="T949" s="18">
        <v>2520.0</v>
      </c>
      <c r="U949" s="18">
        <v>2518.0</v>
      </c>
      <c r="V949" s="18">
        <v>2963.0</v>
      </c>
      <c r="W949" s="18">
        <v>3181.0</v>
      </c>
      <c r="X949" s="18">
        <v>2667.0</v>
      </c>
      <c r="Y949" s="18">
        <v>2829.0</v>
      </c>
      <c r="Z949" s="19" t="str">
        <f t="shared" si="6"/>
        <v/>
      </c>
      <c r="AA949" s="19">
        <f t="shared" si="19"/>
        <v>32999</v>
      </c>
      <c r="AB949" s="19" t="str">
        <f t="shared" si="8"/>
        <v/>
      </c>
      <c r="AC949" s="19">
        <f t="shared" si="20"/>
        <v>2999.909091</v>
      </c>
      <c r="AD949" s="19">
        <f t="shared" si="21"/>
        <v>3168.5</v>
      </c>
      <c r="AE949" s="19" t="str">
        <f t="shared" si="22"/>
        <v>Нет моды</v>
      </c>
      <c r="AF949" s="19">
        <f t="shared" si="23"/>
        <v>2518</v>
      </c>
      <c r="AG949" s="19">
        <f t="shared" si="24"/>
        <v>4255</v>
      </c>
      <c r="AH949" s="20" t="str">
        <f t="shared" si="14"/>
        <v/>
      </c>
      <c r="AI949" s="21"/>
      <c r="AJ949" s="21"/>
      <c r="AK949" s="21"/>
      <c r="AL949" s="22">
        <f t="shared" si="25"/>
        <v>1</v>
      </c>
    </row>
    <row r="950" ht="12.75" customHeight="1">
      <c r="A950" s="13" t="s">
        <v>67</v>
      </c>
      <c r="B950" s="13" t="str">
        <f>IFERROR(__xludf.DUMMYFUNCTION("REGEXREPLACE(A950, ""\d"", """")"),"         Ярославская область")</f>
        <v>         Ярославская область</v>
      </c>
      <c r="C950" s="14" t="str">
        <f t="shared" si="15"/>
        <v>Ярославская область</v>
      </c>
      <c r="D950" s="3">
        <f t="shared" si="16"/>
        <v>2</v>
      </c>
      <c r="E950" s="15" t="s">
        <v>42</v>
      </c>
      <c r="F950" s="13" t="str">
        <f>IFERROR(__xludf.DUMMYFUNCTION("REGEXEXTRACT(E950, ""[А-Яа-я].*"")"),"Ишемическая болезнь сердца")</f>
        <v>Ишемическая болезнь сердца</v>
      </c>
      <c r="G950" s="16">
        <f t="shared" si="17"/>
        <v>2</v>
      </c>
      <c r="H950" s="13" t="s">
        <v>28</v>
      </c>
      <c r="I950" s="13" t="str">
        <f>IFERROR(__xludf.DUMMYFUNCTION("REGEXREPLACE(H950, "".*\s"", """")"),"человек")</f>
        <v>человек</v>
      </c>
      <c r="J950" s="13" t="s">
        <v>29</v>
      </c>
      <c r="K950" s="17" t="str">
        <f>IFERROR(__xludf.DUMMYFUNCTION("REGEXREPLACE(J950, ""^[\d\s]+"", """")"),"значение показателя за год")</f>
        <v>значение показателя за год</v>
      </c>
      <c r="L950" s="16">
        <f t="shared" si="18"/>
        <v>2</v>
      </c>
      <c r="M950" s="13" t="s">
        <v>32</v>
      </c>
      <c r="N950" s="13" t="str">
        <f>IFERROR(__xludf.DUMMYFUNCTION("REGEXEXTRACT(M950, "" (.+)$"")"),"сельское население")</f>
        <v>сельское население</v>
      </c>
      <c r="O950" s="18">
        <v>1207.0</v>
      </c>
      <c r="P950" s="18">
        <v>823.0</v>
      </c>
      <c r="Q950" s="18">
        <v>818.0</v>
      </c>
      <c r="R950" s="18">
        <v>684.0</v>
      </c>
      <c r="S950" s="18">
        <v>611.0</v>
      </c>
      <c r="T950" s="18">
        <v>596.0</v>
      </c>
      <c r="U950" s="18">
        <v>631.0</v>
      </c>
      <c r="V950" s="18">
        <v>685.0</v>
      </c>
      <c r="W950" s="18">
        <v>715.0</v>
      </c>
      <c r="X950" s="18">
        <v>641.0</v>
      </c>
      <c r="Y950" s="18">
        <v>663.0</v>
      </c>
      <c r="Z950" s="19" t="str">
        <f t="shared" si="6"/>
        <v/>
      </c>
      <c r="AA950" s="19" t="str">
        <f t="shared" si="19"/>
        <v/>
      </c>
      <c r="AB950" s="19">
        <f t="shared" si="8"/>
        <v>8074</v>
      </c>
      <c r="AC950" s="19">
        <f t="shared" si="20"/>
        <v>734</v>
      </c>
      <c r="AD950" s="19">
        <f t="shared" si="21"/>
        <v>1862.5</v>
      </c>
      <c r="AE950" s="19" t="str">
        <f t="shared" si="22"/>
        <v>Нет моды</v>
      </c>
      <c r="AF950" s="19">
        <f t="shared" si="23"/>
        <v>596</v>
      </c>
      <c r="AG950" s="19">
        <f t="shared" si="24"/>
        <v>1207</v>
      </c>
      <c r="AH950" s="20" t="str">
        <f t="shared" si="14"/>
        <v>Город: 80%; Село: 20%</v>
      </c>
      <c r="AI950" s="21"/>
      <c r="AJ950" s="21"/>
      <c r="AK950" s="21"/>
      <c r="AL950" s="22">
        <f t="shared" si="25"/>
        <v>1</v>
      </c>
    </row>
    <row r="951" ht="12.75" customHeight="1">
      <c r="A951" s="13" t="s">
        <v>67</v>
      </c>
      <c r="B951" s="13" t="str">
        <f>IFERROR(__xludf.DUMMYFUNCTION("REGEXREPLACE(A951, ""\d"", """")"),"         Ярославская область")</f>
        <v>         Ярославская область</v>
      </c>
      <c r="C951" s="14" t="str">
        <f t="shared" si="15"/>
        <v>Ярославская область</v>
      </c>
      <c r="D951" s="3">
        <f t="shared" si="16"/>
        <v>2</v>
      </c>
      <c r="E951" s="15" t="s">
        <v>43</v>
      </c>
      <c r="F951" s="13" t="str">
        <f>IFERROR(__xludf.DUMMYFUNCTION("REGEXEXTRACT(E951, ""[А-Яа-я].*"")"),"Новообразования")</f>
        <v>Новообразования</v>
      </c>
      <c r="G951" s="16">
        <f t="shared" si="17"/>
        <v>2</v>
      </c>
      <c r="H951" s="13" t="s">
        <v>28</v>
      </c>
      <c r="I951" s="13" t="str">
        <f>IFERROR(__xludf.DUMMYFUNCTION("REGEXREPLACE(H951, "".*\s"", """")"),"человек")</f>
        <v>человек</v>
      </c>
      <c r="J951" s="13" t="s">
        <v>29</v>
      </c>
      <c r="K951" s="17" t="str">
        <f>IFERROR(__xludf.DUMMYFUNCTION("REGEXREPLACE(J951, ""^[\d\s]+"", """")"),"значение показателя за год")</f>
        <v>значение показателя за год</v>
      </c>
      <c r="L951" s="16">
        <f t="shared" si="18"/>
        <v>2</v>
      </c>
      <c r="M951" s="13" t="s">
        <v>30</v>
      </c>
      <c r="N951" s="13" t="str">
        <f>IFERROR(__xludf.DUMMYFUNCTION("REGEXEXTRACT(M951, "" (.+)$"")"),"все население")</f>
        <v>все население</v>
      </c>
      <c r="O951" s="18">
        <v>3255.0</v>
      </c>
      <c r="P951" s="18">
        <v>2940.0</v>
      </c>
      <c r="Q951" s="18">
        <v>2995.0</v>
      </c>
      <c r="R951" s="18">
        <v>2832.0</v>
      </c>
      <c r="S951" s="18">
        <v>2791.0</v>
      </c>
      <c r="T951" s="18">
        <v>2906.0</v>
      </c>
      <c r="U951" s="18">
        <v>2843.0</v>
      </c>
      <c r="V951" s="18">
        <v>2803.0</v>
      </c>
      <c r="W951" s="18">
        <v>2717.0</v>
      </c>
      <c r="X951" s="18">
        <v>2728.0</v>
      </c>
      <c r="Y951" s="18">
        <v>2896.0</v>
      </c>
      <c r="Z951" s="19">
        <f t="shared" si="6"/>
        <v>31706</v>
      </c>
      <c r="AA951" s="19" t="str">
        <f t="shared" si="19"/>
        <v/>
      </c>
      <c r="AB951" s="19" t="str">
        <f t="shared" si="8"/>
        <v/>
      </c>
      <c r="AC951" s="19">
        <f t="shared" si="20"/>
        <v>2882.363636</v>
      </c>
      <c r="AD951" s="19">
        <f t="shared" si="21"/>
        <v>1962</v>
      </c>
      <c r="AE951" s="19" t="str">
        <f t="shared" si="22"/>
        <v>Нет моды</v>
      </c>
      <c r="AF951" s="19">
        <f t="shared" si="23"/>
        <v>2717</v>
      </c>
      <c r="AG951" s="19">
        <f t="shared" si="24"/>
        <v>3255</v>
      </c>
      <c r="AH951" s="20" t="str">
        <f t="shared" si="14"/>
        <v/>
      </c>
      <c r="AI951" s="21"/>
      <c r="AJ951" s="21"/>
      <c r="AK951" s="21"/>
      <c r="AL951" s="22">
        <f t="shared" si="25"/>
        <v>1</v>
      </c>
    </row>
    <row r="952" ht="12.75" customHeight="1">
      <c r="A952" s="13" t="s">
        <v>67</v>
      </c>
      <c r="B952" s="13" t="str">
        <f>IFERROR(__xludf.DUMMYFUNCTION("REGEXREPLACE(A952, ""\d"", """")"),"         Ярославская область")</f>
        <v>         Ярославская область</v>
      </c>
      <c r="C952" s="14" t="str">
        <f t="shared" si="15"/>
        <v>Ярославская область</v>
      </c>
      <c r="D952" s="3">
        <f t="shared" si="16"/>
        <v>2</v>
      </c>
      <c r="E952" s="15" t="s">
        <v>43</v>
      </c>
      <c r="F952" s="13" t="str">
        <f>IFERROR(__xludf.DUMMYFUNCTION("REGEXEXTRACT(E952, ""[А-Яа-я].*"")"),"Новообразования")</f>
        <v>Новообразования</v>
      </c>
      <c r="G952" s="16">
        <f t="shared" si="17"/>
        <v>2</v>
      </c>
      <c r="H952" s="13" t="s">
        <v>28</v>
      </c>
      <c r="I952" s="13" t="str">
        <f>IFERROR(__xludf.DUMMYFUNCTION("REGEXREPLACE(H952, "".*\s"", """")"),"человек")</f>
        <v>человек</v>
      </c>
      <c r="J952" s="13" t="s">
        <v>29</v>
      </c>
      <c r="K952" s="17" t="str">
        <f>IFERROR(__xludf.DUMMYFUNCTION("REGEXREPLACE(J952, ""^[\d\s]+"", """")"),"значение показателя за год")</f>
        <v>значение показателя за год</v>
      </c>
      <c r="L952" s="16">
        <f t="shared" si="18"/>
        <v>2</v>
      </c>
      <c r="M952" s="13" t="s">
        <v>31</v>
      </c>
      <c r="N952" s="13" t="str">
        <f>IFERROR(__xludf.DUMMYFUNCTION("REGEXEXTRACT(M952, "" (.+)$"")"),"городское население")</f>
        <v>городское население</v>
      </c>
      <c r="O952" s="18">
        <v>2671.0</v>
      </c>
      <c r="P952" s="18">
        <v>2439.0</v>
      </c>
      <c r="Q952" s="18">
        <v>2479.0</v>
      </c>
      <c r="R952" s="18">
        <v>2308.0</v>
      </c>
      <c r="S952" s="18">
        <v>2278.0</v>
      </c>
      <c r="T952" s="18">
        <v>2416.0</v>
      </c>
      <c r="U952" s="18">
        <v>2335.0</v>
      </c>
      <c r="V952" s="18">
        <v>2270.0</v>
      </c>
      <c r="W952" s="18">
        <v>2214.0</v>
      </c>
      <c r="X952" s="18">
        <v>2197.0</v>
      </c>
      <c r="Y952" s="18">
        <v>2363.0</v>
      </c>
      <c r="Z952" s="19" t="str">
        <f t="shared" si="6"/>
        <v/>
      </c>
      <c r="AA952" s="19">
        <f t="shared" si="19"/>
        <v>25970</v>
      </c>
      <c r="AB952" s="19" t="str">
        <f t="shared" si="8"/>
        <v/>
      </c>
      <c r="AC952" s="19">
        <f t="shared" si="20"/>
        <v>2360.909091</v>
      </c>
      <c r="AD952" s="19">
        <f t="shared" si="21"/>
        <v>2694</v>
      </c>
      <c r="AE952" s="19" t="str">
        <f t="shared" si="22"/>
        <v>Нет моды</v>
      </c>
      <c r="AF952" s="19">
        <f t="shared" si="23"/>
        <v>2197</v>
      </c>
      <c r="AG952" s="19">
        <f t="shared" si="24"/>
        <v>2671</v>
      </c>
      <c r="AH952" s="20" t="str">
        <f t="shared" si="14"/>
        <v/>
      </c>
      <c r="AI952" s="21"/>
      <c r="AJ952" s="21"/>
      <c r="AK952" s="21"/>
      <c r="AL952" s="22">
        <f t="shared" si="25"/>
        <v>1</v>
      </c>
    </row>
    <row r="953" ht="12.75" customHeight="1">
      <c r="A953" s="13" t="s">
        <v>67</v>
      </c>
      <c r="B953" s="13" t="str">
        <f>IFERROR(__xludf.DUMMYFUNCTION("REGEXREPLACE(A953, ""\d"", """")"),"         Ярославская область")</f>
        <v>         Ярославская область</v>
      </c>
      <c r="C953" s="14" t="str">
        <f t="shared" si="15"/>
        <v>Ярославская область</v>
      </c>
      <c r="D953" s="3">
        <f t="shared" si="16"/>
        <v>2</v>
      </c>
      <c r="E953" s="15" t="s">
        <v>43</v>
      </c>
      <c r="F953" s="13" t="str">
        <f>IFERROR(__xludf.DUMMYFUNCTION("REGEXEXTRACT(E953, ""[А-Яа-я].*"")"),"Новообразования")</f>
        <v>Новообразования</v>
      </c>
      <c r="G953" s="16">
        <f t="shared" si="17"/>
        <v>2</v>
      </c>
      <c r="H953" s="13" t="s">
        <v>28</v>
      </c>
      <c r="I953" s="13" t="str">
        <f>IFERROR(__xludf.DUMMYFUNCTION("REGEXREPLACE(H953, "".*\s"", """")"),"человек")</f>
        <v>человек</v>
      </c>
      <c r="J953" s="13" t="s">
        <v>29</v>
      </c>
      <c r="K953" s="17" t="str">
        <f>IFERROR(__xludf.DUMMYFUNCTION("REGEXREPLACE(J953, ""^[\d\s]+"", """")"),"значение показателя за год")</f>
        <v>значение показателя за год</v>
      </c>
      <c r="L953" s="16">
        <f t="shared" si="18"/>
        <v>2</v>
      </c>
      <c r="M953" s="13" t="s">
        <v>32</v>
      </c>
      <c r="N953" s="13" t="str">
        <f>IFERROR(__xludf.DUMMYFUNCTION("REGEXEXTRACT(M953, "" (.+)$"")"),"сельское население")</f>
        <v>сельское население</v>
      </c>
      <c r="O953" s="18">
        <v>584.0</v>
      </c>
      <c r="P953" s="18">
        <v>501.0</v>
      </c>
      <c r="Q953" s="18">
        <v>516.0</v>
      </c>
      <c r="R953" s="18">
        <v>524.0</v>
      </c>
      <c r="S953" s="18">
        <v>513.0</v>
      </c>
      <c r="T953" s="18">
        <v>490.0</v>
      </c>
      <c r="U953" s="18">
        <v>508.0</v>
      </c>
      <c r="V953" s="18">
        <v>533.0</v>
      </c>
      <c r="W953" s="18">
        <v>503.0</v>
      </c>
      <c r="X953" s="18">
        <v>531.0</v>
      </c>
      <c r="Y953" s="18">
        <v>533.0</v>
      </c>
      <c r="Z953" s="19" t="str">
        <f t="shared" si="6"/>
        <v/>
      </c>
      <c r="AA953" s="19" t="str">
        <f t="shared" si="19"/>
        <v/>
      </c>
      <c r="AB953" s="19">
        <f t="shared" si="8"/>
        <v>5736</v>
      </c>
      <c r="AC953" s="19">
        <f t="shared" si="20"/>
        <v>521.4545455</v>
      </c>
      <c r="AD953" s="19">
        <f t="shared" si="21"/>
        <v>1390.5</v>
      </c>
      <c r="AE953" s="19" t="str">
        <f t="shared" si="22"/>
        <v>Нет моды</v>
      </c>
      <c r="AF953" s="19">
        <f t="shared" si="23"/>
        <v>490</v>
      </c>
      <c r="AG953" s="19">
        <f t="shared" si="24"/>
        <v>584</v>
      </c>
      <c r="AH953" s="20" t="str">
        <f t="shared" si="14"/>
        <v>Город: 82%; Село: 18%</v>
      </c>
      <c r="AI953" s="21"/>
      <c r="AJ953" s="21"/>
      <c r="AK953" s="21"/>
      <c r="AL953" s="22">
        <f t="shared" si="25"/>
        <v>1</v>
      </c>
    </row>
    <row r="954" ht="12.75" customHeight="1">
      <c r="A954" s="13" t="s">
        <v>67</v>
      </c>
      <c r="B954" s="13" t="str">
        <f>IFERROR(__xludf.DUMMYFUNCTION("REGEXREPLACE(A954, ""\d"", """")"),"         Ярославская область")</f>
        <v>         Ярославская область</v>
      </c>
      <c r="C954" s="14" t="str">
        <f t="shared" si="15"/>
        <v>Ярославская область</v>
      </c>
      <c r="D954" s="3">
        <f t="shared" si="16"/>
        <v>2</v>
      </c>
      <c r="E954" s="15" t="s">
        <v>44</v>
      </c>
      <c r="F954" s="13" t="str">
        <f>IFERROR(__xludf.DUMMYFUNCTION("REGEXEXTRACT(E954,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54" s="16">
        <f t="shared" si="17"/>
        <v>2</v>
      </c>
      <c r="H954" s="13" t="s">
        <v>28</v>
      </c>
      <c r="I954" s="13" t="str">
        <f>IFERROR(__xludf.DUMMYFUNCTION("REGEXREPLACE(H954, "".*\s"", """")"),"человек")</f>
        <v>человек</v>
      </c>
      <c r="J954" s="13" t="s">
        <v>29</v>
      </c>
      <c r="K954" s="17" t="str">
        <f>IFERROR(__xludf.DUMMYFUNCTION("REGEXREPLACE(J954, ""^[\d\s]+"", """")"),"значение показателя за год")</f>
        <v>значение показателя за год</v>
      </c>
      <c r="L954" s="16">
        <f t="shared" si="18"/>
        <v>2</v>
      </c>
      <c r="M954" s="13" t="s">
        <v>30</v>
      </c>
      <c r="N954" s="13" t="str">
        <f>IFERROR(__xludf.DUMMYFUNCTION("REGEXEXTRACT(M954, "" (.+)$"")"),"все население")</f>
        <v>все население</v>
      </c>
      <c r="O954" s="18">
        <v>67.0</v>
      </c>
      <c r="P954" s="23" t="s">
        <v>37</v>
      </c>
      <c r="Q954" s="18">
        <v>42.0</v>
      </c>
      <c r="R954" s="18">
        <v>38.0</v>
      </c>
      <c r="S954" s="23" t="s">
        <v>37</v>
      </c>
      <c r="T954" s="23" t="s">
        <v>37</v>
      </c>
      <c r="U954" s="23" t="s">
        <v>37</v>
      </c>
      <c r="V954" s="23" t="s">
        <v>37</v>
      </c>
      <c r="W954" s="23" t="s">
        <v>37</v>
      </c>
      <c r="X954" s="23" t="s">
        <v>37</v>
      </c>
      <c r="Y954" s="23" t="s">
        <v>37</v>
      </c>
      <c r="Z954" s="19">
        <f t="shared" si="6"/>
        <v>147</v>
      </c>
      <c r="AA954" s="19" t="str">
        <f t="shared" si="19"/>
        <v/>
      </c>
      <c r="AB954" s="19" t="str">
        <f t="shared" si="8"/>
        <v/>
      </c>
      <c r="AC954" s="19">
        <f t="shared" si="20"/>
        <v>49</v>
      </c>
      <c r="AD954" s="19">
        <f t="shared" si="21"/>
        <v>510.5</v>
      </c>
      <c r="AE954" s="19" t="str">
        <f t="shared" si="22"/>
        <v>Нет моды</v>
      </c>
      <c r="AF954" s="19">
        <f t="shared" si="23"/>
        <v>38</v>
      </c>
      <c r="AG954" s="19">
        <f t="shared" si="24"/>
        <v>67</v>
      </c>
      <c r="AH954" s="20" t="str">
        <f t="shared" si="14"/>
        <v/>
      </c>
      <c r="AI954" s="24"/>
      <c r="AJ954" s="24"/>
      <c r="AK954" s="24"/>
      <c r="AL954" s="22">
        <f t="shared" si="25"/>
        <v>1</v>
      </c>
    </row>
    <row r="955" ht="12.75" customHeight="1">
      <c r="A955" s="13" t="s">
        <v>67</v>
      </c>
      <c r="B955" s="13" t="str">
        <f>IFERROR(__xludf.DUMMYFUNCTION("REGEXREPLACE(A955, ""\d"", """")"),"         Ярославская область")</f>
        <v>         Ярославская область</v>
      </c>
      <c r="C955" s="14" t="str">
        <f t="shared" si="15"/>
        <v>Ярославская область</v>
      </c>
      <c r="D955" s="3">
        <f t="shared" si="16"/>
        <v>2</v>
      </c>
      <c r="E955" s="15" t="s">
        <v>44</v>
      </c>
      <c r="F955" s="13" t="str">
        <f>IFERROR(__xludf.DUMMYFUNCTION("REGEXEXTRACT(E955,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55" s="16">
        <f t="shared" si="17"/>
        <v>2</v>
      </c>
      <c r="H955" s="13" t="s">
        <v>28</v>
      </c>
      <c r="I955" s="13" t="str">
        <f>IFERROR(__xludf.DUMMYFUNCTION("REGEXREPLACE(H955, "".*\s"", """")"),"человек")</f>
        <v>человек</v>
      </c>
      <c r="J955" s="13" t="s">
        <v>29</v>
      </c>
      <c r="K955" s="17" t="str">
        <f>IFERROR(__xludf.DUMMYFUNCTION("REGEXREPLACE(J955, ""^[\d\s]+"", """")"),"значение показателя за год")</f>
        <v>значение показателя за год</v>
      </c>
      <c r="L955" s="16">
        <f t="shared" si="18"/>
        <v>2</v>
      </c>
      <c r="M955" s="13" t="s">
        <v>31</v>
      </c>
      <c r="N955" s="13" t="str">
        <f>IFERROR(__xludf.DUMMYFUNCTION("REGEXEXTRACT(M955, "" (.+)$"")"),"городское население")</f>
        <v>городское население</v>
      </c>
      <c r="O955" s="18">
        <v>53.0</v>
      </c>
      <c r="P955" s="23" t="s">
        <v>37</v>
      </c>
      <c r="Q955" s="18">
        <v>31.0</v>
      </c>
      <c r="R955" s="18">
        <v>33.0</v>
      </c>
      <c r="S955" s="23" t="s">
        <v>37</v>
      </c>
      <c r="T955" s="23" t="s">
        <v>37</v>
      </c>
      <c r="U955" s="23" t="s">
        <v>37</v>
      </c>
      <c r="V955" s="23" t="s">
        <v>37</v>
      </c>
      <c r="W955" s="23" t="s">
        <v>37</v>
      </c>
      <c r="X955" s="23" t="s">
        <v>37</v>
      </c>
      <c r="Y955" s="23" t="s">
        <v>37</v>
      </c>
      <c r="Z955" s="19" t="str">
        <f t="shared" si="6"/>
        <v/>
      </c>
      <c r="AA955" s="19">
        <f t="shared" si="19"/>
        <v>117</v>
      </c>
      <c r="AB955" s="19" t="str">
        <f t="shared" si="8"/>
        <v/>
      </c>
      <c r="AC955" s="19">
        <f t="shared" si="20"/>
        <v>39</v>
      </c>
      <c r="AD955" s="19">
        <f t="shared" si="21"/>
        <v>40</v>
      </c>
      <c r="AE955" s="19" t="str">
        <f t="shared" si="22"/>
        <v>Нет моды</v>
      </c>
      <c r="AF955" s="19">
        <f t="shared" si="23"/>
        <v>31</v>
      </c>
      <c r="AG955" s="19">
        <f t="shared" si="24"/>
        <v>53</v>
      </c>
      <c r="AH955" s="20" t="str">
        <f t="shared" si="14"/>
        <v/>
      </c>
      <c r="AI955" s="24"/>
      <c r="AJ955" s="24"/>
      <c r="AK955" s="24"/>
      <c r="AL955" s="22">
        <f t="shared" si="25"/>
        <v>1</v>
      </c>
    </row>
    <row r="956" ht="12.75" customHeight="1">
      <c r="A956" s="13" t="s">
        <v>67</v>
      </c>
      <c r="B956" s="13" t="str">
        <f>IFERROR(__xludf.DUMMYFUNCTION("REGEXREPLACE(A956, ""\d"", """")"),"         Ярославская область")</f>
        <v>         Ярославская область</v>
      </c>
      <c r="C956" s="14" t="str">
        <f t="shared" si="15"/>
        <v>Ярославская область</v>
      </c>
      <c r="D956" s="3">
        <f t="shared" si="16"/>
        <v>2</v>
      </c>
      <c r="E956" s="15" t="s">
        <v>44</v>
      </c>
      <c r="F956" s="13" t="str">
        <f>IFERROR(__xludf.DUMMYFUNCTION("REGEXEXTRACT(E956,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956" s="16">
        <f t="shared" si="17"/>
        <v>2</v>
      </c>
      <c r="H956" s="13" t="s">
        <v>28</v>
      </c>
      <c r="I956" s="13" t="str">
        <f>IFERROR(__xludf.DUMMYFUNCTION("REGEXREPLACE(H956, "".*\s"", """")"),"человек")</f>
        <v>человек</v>
      </c>
      <c r="J956" s="13" t="s">
        <v>29</v>
      </c>
      <c r="K956" s="17" t="str">
        <f>IFERROR(__xludf.DUMMYFUNCTION("REGEXREPLACE(J956, ""^[\d\s]+"", """")"),"значение показателя за год")</f>
        <v>значение показателя за год</v>
      </c>
      <c r="L956" s="16">
        <f t="shared" si="18"/>
        <v>2</v>
      </c>
      <c r="M956" s="13" t="s">
        <v>32</v>
      </c>
      <c r="N956" s="13" t="str">
        <f>IFERROR(__xludf.DUMMYFUNCTION("REGEXEXTRACT(M956, "" (.+)$"")"),"сельское население")</f>
        <v>сельское население</v>
      </c>
      <c r="O956" s="18">
        <v>14.0</v>
      </c>
      <c r="P956" s="23" t="s">
        <v>37</v>
      </c>
      <c r="Q956" s="18">
        <v>11.0</v>
      </c>
      <c r="R956" s="18">
        <v>5.0</v>
      </c>
      <c r="S956" s="23" t="s">
        <v>37</v>
      </c>
      <c r="T956" s="23" t="s">
        <v>37</v>
      </c>
      <c r="U956" s="23" t="s">
        <v>37</v>
      </c>
      <c r="V956" s="23" t="s">
        <v>37</v>
      </c>
      <c r="W956" s="23" t="s">
        <v>37</v>
      </c>
      <c r="X956" s="23" t="s">
        <v>37</v>
      </c>
      <c r="Y956" s="23" t="s">
        <v>37</v>
      </c>
      <c r="Z956" s="19" t="str">
        <f t="shared" si="6"/>
        <v/>
      </c>
      <c r="AA956" s="19" t="str">
        <f t="shared" si="19"/>
        <v/>
      </c>
      <c r="AB956" s="19">
        <f t="shared" si="8"/>
        <v>30</v>
      </c>
      <c r="AC956" s="19">
        <f t="shared" si="20"/>
        <v>10</v>
      </c>
      <c r="AD956" s="19">
        <f t="shared" si="21"/>
        <v>22.5</v>
      </c>
      <c r="AE956" s="19" t="str">
        <f t="shared" si="22"/>
        <v>Нет моды</v>
      </c>
      <c r="AF956" s="19">
        <f t="shared" si="23"/>
        <v>5</v>
      </c>
      <c r="AG956" s="19">
        <f t="shared" si="24"/>
        <v>14</v>
      </c>
      <c r="AH956" s="20" t="str">
        <f t="shared" si="14"/>
        <v>Город: 80%; Село: 20%</v>
      </c>
      <c r="AI956" s="24"/>
      <c r="AJ956" s="24"/>
      <c r="AK956" s="24"/>
      <c r="AL956" s="22">
        <f t="shared" si="25"/>
        <v>1</v>
      </c>
    </row>
    <row r="957" ht="12.75" customHeight="1">
      <c r="A957" s="13" t="s">
        <v>67</v>
      </c>
      <c r="B957" s="13" t="str">
        <f>IFERROR(__xludf.DUMMYFUNCTION("REGEXREPLACE(A957, ""\d"", """")"),"         Ярославская область")</f>
        <v>         Ярославская область</v>
      </c>
      <c r="C957" s="14" t="str">
        <f t="shared" si="15"/>
        <v>Ярославская область</v>
      </c>
      <c r="D957" s="3">
        <f t="shared" si="16"/>
        <v>2</v>
      </c>
      <c r="E957" s="15" t="s">
        <v>45</v>
      </c>
      <c r="F957" s="13" t="str">
        <f>IFERROR(__xludf.DUMMYFUNCTION("REGEXEXTRACT(E957, ""[А-Яа-я].*"")"),"Самоубийство")</f>
        <v>Самоубийство</v>
      </c>
      <c r="G957" s="16">
        <f t="shared" si="17"/>
        <v>2</v>
      </c>
      <c r="H957" s="13" t="s">
        <v>28</v>
      </c>
      <c r="I957" s="13" t="str">
        <f>IFERROR(__xludf.DUMMYFUNCTION("REGEXREPLACE(H957, "".*\s"", """")"),"человек")</f>
        <v>человек</v>
      </c>
      <c r="J957" s="13" t="s">
        <v>29</v>
      </c>
      <c r="K957" s="17" t="str">
        <f>IFERROR(__xludf.DUMMYFUNCTION("REGEXREPLACE(J957, ""^[\d\s]+"", """")"),"значение показателя за год")</f>
        <v>значение показателя за год</v>
      </c>
      <c r="L957" s="16">
        <f t="shared" si="18"/>
        <v>2</v>
      </c>
      <c r="M957" s="13" t="s">
        <v>30</v>
      </c>
      <c r="N957" s="13" t="str">
        <f>IFERROR(__xludf.DUMMYFUNCTION("REGEXEXTRACT(M957, "" (.+)$"")"),"все население")</f>
        <v>все население</v>
      </c>
      <c r="O957" s="18">
        <v>169.0</v>
      </c>
      <c r="P957" s="18">
        <v>183.0</v>
      </c>
      <c r="Q957" s="18">
        <v>164.0</v>
      </c>
      <c r="R957" s="18">
        <v>147.0</v>
      </c>
      <c r="S957" s="18">
        <v>122.0</v>
      </c>
      <c r="T957" s="18">
        <v>108.0</v>
      </c>
      <c r="U957" s="18">
        <v>64.0</v>
      </c>
      <c r="V957" s="18">
        <v>76.0</v>
      </c>
      <c r="W957" s="18">
        <v>93.0</v>
      </c>
      <c r="X957" s="18">
        <v>57.0</v>
      </c>
      <c r="Y957" s="18">
        <v>43.0</v>
      </c>
      <c r="Z957" s="19">
        <f t="shared" si="6"/>
        <v>1226</v>
      </c>
      <c r="AA957" s="19" t="str">
        <f t="shared" si="19"/>
        <v/>
      </c>
      <c r="AB957" s="19" t="str">
        <f t="shared" si="8"/>
        <v/>
      </c>
      <c r="AC957" s="19">
        <f t="shared" si="20"/>
        <v>111.4545455</v>
      </c>
      <c r="AD957" s="19">
        <f t="shared" si="21"/>
        <v>84.5</v>
      </c>
      <c r="AE957" s="19" t="str">
        <f t="shared" si="22"/>
        <v>Нет моды</v>
      </c>
      <c r="AF957" s="19">
        <f t="shared" si="23"/>
        <v>43</v>
      </c>
      <c r="AG957" s="19">
        <f t="shared" si="24"/>
        <v>183</v>
      </c>
      <c r="AH957" s="20" t="str">
        <f t="shared" si="14"/>
        <v/>
      </c>
      <c r="AI957" s="21"/>
      <c r="AJ957" s="21"/>
      <c r="AK957" s="21"/>
      <c r="AL957" s="22">
        <f t="shared" si="25"/>
        <v>1</v>
      </c>
    </row>
    <row r="958" ht="12.75" customHeight="1">
      <c r="A958" s="13" t="s">
        <v>67</v>
      </c>
      <c r="B958" s="13" t="str">
        <f>IFERROR(__xludf.DUMMYFUNCTION("REGEXREPLACE(A958, ""\d"", """")"),"         Ярославская область")</f>
        <v>         Ярославская область</v>
      </c>
      <c r="C958" s="14" t="str">
        <f t="shared" si="15"/>
        <v>Ярославская область</v>
      </c>
      <c r="D958" s="3">
        <f t="shared" si="16"/>
        <v>2</v>
      </c>
      <c r="E958" s="15" t="s">
        <v>45</v>
      </c>
      <c r="F958" s="13" t="str">
        <f>IFERROR(__xludf.DUMMYFUNCTION("REGEXEXTRACT(E958, ""[А-Яа-я].*"")"),"Самоубийство")</f>
        <v>Самоубийство</v>
      </c>
      <c r="G958" s="16">
        <f t="shared" si="17"/>
        <v>2</v>
      </c>
      <c r="H958" s="13" t="s">
        <v>28</v>
      </c>
      <c r="I958" s="13" t="str">
        <f>IFERROR(__xludf.DUMMYFUNCTION("REGEXREPLACE(H958, "".*\s"", """")"),"человек")</f>
        <v>человек</v>
      </c>
      <c r="J958" s="13" t="s">
        <v>29</v>
      </c>
      <c r="K958" s="17" t="str">
        <f>IFERROR(__xludf.DUMMYFUNCTION("REGEXREPLACE(J958, ""^[\d\s]+"", """")"),"значение показателя за год")</f>
        <v>значение показателя за год</v>
      </c>
      <c r="L958" s="16">
        <f t="shared" si="18"/>
        <v>2</v>
      </c>
      <c r="M958" s="13" t="s">
        <v>31</v>
      </c>
      <c r="N958" s="13" t="str">
        <f>IFERROR(__xludf.DUMMYFUNCTION("REGEXEXTRACT(M958, "" (.+)$"")"),"городское население")</f>
        <v>городское население</v>
      </c>
      <c r="O958" s="18">
        <v>125.0</v>
      </c>
      <c r="P958" s="18">
        <v>134.0</v>
      </c>
      <c r="Q958" s="18">
        <v>116.0</v>
      </c>
      <c r="R958" s="18">
        <v>109.0</v>
      </c>
      <c r="S958" s="18">
        <v>87.0</v>
      </c>
      <c r="T958" s="18">
        <v>78.0</v>
      </c>
      <c r="U958" s="18">
        <v>46.0</v>
      </c>
      <c r="V958" s="18">
        <v>54.0</v>
      </c>
      <c r="W958" s="18">
        <v>70.0</v>
      </c>
      <c r="X958" s="18">
        <v>42.0</v>
      </c>
      <c r="Y958" s="18">
        <v>31.0</v>
      </c>
      <c r="Z958" s="19" t="str">
        <f t="shared" si="6"/>
        <v/>
      </c>
      <c r="AA958" s="19">
        <f t="shared" si="19"/>
        <v>892</v>
      </c>
      <c r="AB958" s="19" t="str">
        <f t="shared" si="8"/>
        <v/>
      </c>
      <c r="AC958" s="19">
        <f t="shared" si="20"/>
        <v>81.09090909</v>
      </c>
      <c r="AD958" s="19">
        <f t="shared" si="21"/>
        <v>90</v>
      </c>
      <c r="AE958" s="19" t="str">
        <f t="shared" si="22"/>
        <v>Нет моды</v>
      </c>
      <c r="AF958" s="19">
        <f t="shared" si="23"/>
        <v>31</v>
      </c>
      <c r="AG958" s="19">
        <f t="shared" si="24"/>
        <v>134</v>
      </c>
      <c r="AH958" s="20" t="str">
        <f t="shared" si="14"/>
        <v/>
      </c>
      <c r="AI958" s="21"/>
      <c r="AJ958" s="21"/>
      <c r="AK958" s="21"/>
      <c r="AL958" s="22">
        <f t="shared" si="25"/>
        <v>1</v>
      </c>
    </row>
    <row r="959" ht="12.75" customHeight="1">
      <c r="A959" s="13" t="s">
        <v>67</v>
      </c>
      <c r="B959" s="13" t="str">
        <f>IFERROR(__xludf.DUMMYFUNCTION("REGEXREPLACE(A959, ""\d"", """")"),"         Ярославская область")</f>
        <v>         Ярославская область</v>
      </c>
      <c r="C959" s="14" t="str">
        <f t="shared" si="15"/>
        <v>Ярославская область</v>
      </c>
      <c r="D959" s="3">
        <f t="shared" si="16"/>
        <v>2</v>
      </c>
      <c r="E959" s="15" t="s">
        <v>45</v>
      </c>
      <c r="F959" s="13" t="str">
        <f>IFERROR(__xludf.DUMMYFUNCTION("REGEXEXTRACT(E959, ""[А-Яа-я].*"")"),"Самоубийство")</f>
        <v>Самоубийство</v>
      </c>
      <c r="G959" s="16">
        <f t="shared" si="17"/>
        <v>2</v>
      </c>
      <c r="H959" s="13" t="s">
        <v>28</v>
      </c>
      <c r="I959" s="13" t="str">
        <f>IFERROR(__xludf.DUMMYFUNCTION("REGEXREPLACE(H959, "".*\s"", """")"),"человек")</f>
        <v>человек</v>
      </c>
      <c r="J959" s="13" t="s">
        <v>29</v>
      </c>
      <c r="K959" s="17" t="str">
        <f>IFERROR(__xludf.DUMMYFUNCTION("REGEXREPLACE(J959, ""^[\d\s]+"", """")"),"значение показателя за год")</f>
        <v>значение показателя за год</v>
      </c>
      <c r="L959" s="16">
        <f t="shared" si="18"/>
        <v>2</v>
      </c>
      <c r="M959" s="13" t="s">
        <v>32</v>
      </c>
      <c r="N959" s="13" t="str">
        <f>IFERROR(__xludf.DUMMYFUNCTION("REGEXEXTRACT(M959, "" (.+)$"")"),"сельское население")</f>
        <v>сельское население</v>
      </c>
      <c r="O959" s="18">
        <v>44.0</v>
      </c>
      <c r="P959" s="18">
        <v>49.0</v>
      </c>
      <c r="Q959" s="18">
        <v>48.0</v>
      </c>
      <c r="R959" s="18">
        <v>38.0</v>
      </c>
      <c r="S959" s="18">
        <v>35.0</v>
      </c>
      <c r="T959" s="18">
        <v>30.0</v>
      </c>
      <c r="U959" s="18">
        <v>18.0</v>
      </c>
      <c r="V959" s="18">
        <v>22.0</v>
      </c>
      <c r="W959" s="18">
        <v>23.0</v>
      </c>
      <c r="X959" s="18">
        <v>15.0</v>
      </c>
      <c r="Y959" s="18">
        <v>12.0</v>
      </c>
      <c r="Z959" s="19" t="str">
        <f t="shared" si="6"/>
        <v/>
      </c>
      <c r="AA959" s="19" t="str">
        <f t="shared" si="19"/>
        <v/>
      </c>
      <c r="AB959" s="19">
        <f t="shared" si="8"/>
        <v>334</v>
      </c>
      <c r="AC959" s="19">
        <f t="shared" si="20"/>
        <v>30.36363636</v>
      </c>
      <c r="AD959" s="19">
        <f t="shared" si="21"/>
        <v>45</v>
      </c>
      <c r="AE959" s="19" t="str">
        <f t="shared" si="22"/>
        <v>Нет моды</v>
      </c>
      <c r="AF959" s="19">
        <f t="shared" si="23"/>
        <v>12</v>
      </c>
      <c r="AG959" s="19">
        <f t="shared" si="24"/>
        <v>49</v>
      </c>
      <c r="AH959" s="20" t="str">
        <f t="shared" si="14"/>
        <v>Город: 73%; Село: 27%</v>
      </c>
      <c r="AI959" s="21"/>
      <c r="AJ959" s="21"/>
      <c r="AK959" s="21"/>
      <c r="AL959" s="22">
        <f t="shared" si="25"/>
        <v>1</v>
      </c>
    </row>
    <row r="960" ht="12.75" customHeight="1">
      <c r="A960" s="13" t="s">
        <v>67</v>
      </c>
      <c r="B960" s="13" t="str">
        <f>IFERROR(__xludf.DUMMYFUNCTION("REGEXREPLACE(A960, ""\d"", """")"),"         Ярославская область")</f>
        <v>         Ярославская область</v>
      </c>
      <c r="C960" s="14" t="str">
        <f t="shared" si="15"/>
        <v>Ярославская область</v>
      </c>
      <c r="D960" s="3">
        <f t="shared" si="16"/>
        <v>2</v>
      </c>
      <c r="E960" s="15" t="s">
        <v>46</v>
      </c>
      <c r="F960" s="13" t="str">
        <f>IFERROR(__xludf.DUMMYFUNCTION("REGEXEXTRACT(E960, ""[А-Яа-я].*"")"),"Случ.отравл.алкоголем")</f>
        <v>Случ.отравл.алкоголем</v>
      </c>
      <c r="G960" s="16">
        <f t="shared" si="17"/>
        <v>2</v>
      </c>
      <c r="H960" s="13" t="s">
        <v>28</v>
      </c>
      <c r="I960" s="13" t="str">
        <f>IFERROR(__xludf.DUMMYFUNCTION("REGEXREPLACE(H960, "".*\s"", """")"),"человек")</f>
        <v>человек</v>
      </c>
      <c r="J960" s="13" t="s">
        <v>29</v>
      </c>
      <c r="K960" s="17" t="str">
        <f>IFERROR(__xludf.DUMMYFUNCTION("REGEXREPLACE(J960, ""^[\d\s]+"", """")"),"значение показателя за год")</f>
        <v>значение показателя за год</v>
      </c>
      <c r="L960" s="16">
        <f t="shared" si="18"/>
        <v>2</v>
      </c>
      <c r="M960" s="13" t="s">
        <v>30</v>
      </c>
      <c r="N960" s="13" t="str">
        <f>IFERROR(__xludf.DUMMYFUNCTION("REGEXEXTRACT(M960, "" (.+)$"")"),"все население")</f>
        <v>все население</v>
      </c>
      <c r="O960" s="18">
        <v>300.0</v>
      </c>
      <c r="P960" s="18">
        <v>307.0</v>
      </c>
      <c r="Q960" s="18">
        <v>357.0</v>
      </c>
      <c r="R960" s="18">
        <v>275.0</v>
      </c>
      <c r="S960" s="18">
        <v>253.0</v>
      </c>
      <c r="T960" s="18">
        <v>66.0</v>
      </c>
      <c r="U960" s="18">
        <v>0.0</v>
      </c>
      <c r="V960" s="18">
        <v>3.0</v>
      </c>
      <c r="W960" s="18">
        <v>0.0</v>
      </c>
      <c r="X960" s="18">
        <v>0.0</v>
      </c>
      <c r="Y960" s="18">
        <v>0.0</v>
      </c>
      <c r="Z960" s="19">
        <f t="shared" si="6"/>
        <v>1561</v>
      </c>
      <c r="AA960" s="19" t="str">
        <f t="shared" si="19"/>
        <v/>
      </c>
      <c r="AB960" s="19" t="str">
        <f t="shared" si="8"/>
        <v/>
      </c>
      <c r="AC960" s="19">
        <f t="shared" si="20"/>
        <v>141.9090909</v>
      </c>
      <c r="AD960" s="19">
        <f t="shared" si="21"/>
        <v>32.5</v>
      </c>
      <c r="AE960" s="19" t="str">
        <f t="shared" si="22"/>
        <v>Нет моды</v>
      </c>
      <c r="AF960" s="19">
        <f t="shared" si="23"/>
        <v>0</v>
      </c>
      <c r="AG960" s="19">
        <f t="shared" si="24"/>
        <v>357</v>
      </c>
      <c r="AH960" s="20" t="str">
        <f t="shared" si="14"/>
        <v/>
      </c>
      <c r="AI960" s="21"/>
      <c r="AJ960" s="21"/>
      <c r="AK960" s="21"/>
      <c r="AL960" s="22">
        <f t="shared" si="25"/>
        <v>1</v>
      </c>
    </row>
    <row r="961" ht="12.75" customHeight="1">
      <c r="A961" s="13" t="s">
        <v>67</v>
      </c>
      <c r="B961" s="13" t="str">
        <f>IFERROR(__xludf.DUMMYFUNCTION("REGEXREPLACE(A961, ""\d"", """")"),"         Ярославская область")</f>
        <v>         Ярославская область</v>
      </c>
      <c r="C961" s="14" t="str">
        <f t="shared" si="15"/>
        <v>Ярославская область</v>
      </c>
      <c r="D961" s="3">
        <f t="shared" si="16"/>
        <v>2</v>
      </c>
      <c r="E961" s="15" t="s">
        <v>46</v>
      </c>
      <c r="F961" s="13" t="str">
        <f>IFERROR(__xludf.DUMMYFUNCTION("REGEXEXTRACT(E961, ""[А-Яа-я].*"")"),"Случ.отравл.алкоголем")</f>
        <v>Случ.отравл.алкоголем</v>
      </c>
      <c r="G961" s="16">
        <f t="shared" si="17"/>
        <v>2</v>
      </c>
      <c r="H961" s="13" t="s">
        <v>28</v>
      </c>
      <c r="I961" s="13" t="str">
        <f>IFERROR(__xludf.DUMMYFUNCTION("REGEXREPLACE(H961, "".*\s"", """")"),"человек")</f>
        <v>человек</v>
      </c>
      <c r="J961" s="13" t="s">
        <v>29</v>
      </c>
      <c r="K961" s="17" t="str">
        <f>IFERROR(__xludf.DUMMYFUNCTION("REGEXREPLACE(J961, ""^[\d\s]+"", """")"),"значение показателя за год")</f>
        <v>значение показателя за год</v>
      </c>
      <c r="L961" s="16">
        <f t="shared" si="18"/>
        <v>2</v>
      </c>
      <c r="M961" s="13" t="s">
        <v>31</v>
      </c>
      <c r="N961" s="13" t="str">
        <f>IFERROR(__xludf.DUMMYFUNCTION("REGEXEXTRACT(M961, "" (.+)$"")"),"городское население")</f>
        <v>городское население</v>
      </c>
      <c r="O961" s="18">
        <v>234.0</v>
      </c>
      <c r="P961" s="18">
        <v>225.0</v>
      </c>
      <c r="Q961" s="18">
        <v>277.0</v>
      </c>
      <c r="R961" s="18">
        <v>214.0</v>
      </c>
      <c r="S961" s="18">
        <v>207.0</v>
      </c>
      <c r="T961" s="18">
        <v>50.0</v>
      </c>
      <c r="U961" s="18">
        <v>0.0</v>
      </c>
      <c r="V961" s="18">
        <v>1.0</v>
      </c>
      <c r="W961" s="18">
        <v>0.0</v>
      </c>
      <c r="X961" s="18">
        <v>0.0</v>
      </c>
      <c r="Y961" s="18">
        <v>0.0</v>
      </c>
      <c r="Z961" s="19" t="str">
        <f t="shared" si="6"/>
        <v/>
      </c>
      <c r="AA961" s="19">
        <f t="shared" si="19"/>
        <v>1208</v>
      </c>
      <c r="AB961" s="19" t="str">
        <f t="shared" si="8"/>
        <v/>
      </c>
      <c r="AC961" s="19">
        <f t="shared" si="20"/>
        <v>109.8181818</v>
      </c>
      <c r="AD961" s="19">
        <f t="shared" si="21"/>
        <v>58</v>
      </c>
      <c r="AE961" s="19" t="str">
        <f t="shared" si="22"/>
        <v>Нет моды</v>
      </c>
      <c r="AF961" s="19">
        <f t="shared" si="23"/>
        <v>0</v>
      </c>
      <c r="AG961" s="19">
        <f t="shared" si="24"/>
        <v>277</v>
      </c>
      <c r="AH961" s="20" t="str">
        <f t="shared" si="14"/>
        <v/>
      </c>
      <c r="AI961" s="21"/>
      <c r="AJ961" s="21"/>
      <c r="AK961" s="21"/>
      <c r="AL961" s="22">
        <f t="shared" si="25"/>
        <v>1</v>
      </c>
    </row>
    <row r="962" ht="12.75" customHeight="1">
      <c r="A962" s="13" t="s">
        <v>67</v>
      </c>
      <c r="B962" s="13" t="str">
        <f>IFERROR(__xludf.DUMMYFUNCTION("REGEXREPLACE(A962, ""\d"", """")"),"         Ярославская область")</f>
        <v>         Ярославская область</v>
      </c>
      <c r="C962" s="14" t="str">
        <f t="shared" si="15"/>
        <v>Ярославская область</v>
      </c>
      <c r="D962" s="3">
        <f t="shared" si="16"/>
        <v>2</v>
      </c>
      <c r="E962" s="15" t="s">
        <v>46</v>
      </c>
      <c r="F962" s="13" t="str">
        <f>IFERROR(__xludf.DUMMYFUNCTION("REGEXEXTRACT(E962, ""[А-Яа-я].*"")"),"Случ.отравл.алкоголем")</f>
        <v>Случ.отравл.алкоголем</v>
      </c>
      <c r="G962" s="16">
        <f t="shared" si="17"/>
        <v>2</v>
      </c>
      <c r="H962" s="13" t="s">
        <v>28</v>
      </c>
      <c r="I962" s="13" t="str">
        <f>IFERROR(__xludf.DUMMYFUNCTION("REGEXREPLACE(H962, "".*\s"", """")"),"человек")</f>
        <v>человек</v>
      </c>
      <c r="J962" s="13" t="s">
        <v>29</v>
      </c>
      <c r="K962" s="17" t="str">
        <f>IFERROR(__xludf.DUMMYFUNCTION("REGEXREPLACE(J962, ""^[\d\s]+"", """")"),"значение показателя за год")</f>
        <v>значение показателя за год</v>
      </c>
      <c r="L962" s="16">
        <f t="shared" si="18"/>
        <v>2</v>
      </c>
      <c r="M962" s="13" t="s">
        <v>32</v>
      </c>
      <c r="N962" s="13" t="str">
        <f>IFERROR(__xludf.DUMMYFUNCTION("REGEXEXTRACT(M962, "" (.+)$"")"),"сельское население")</f>
        <v>сельское население</v>
      </c>
      <c r="O962" s="18">
        <v>66.0</v>
      </c>
      <c r="P962" s="18">
        <v>82.0</v>
      </c>
      <c r="Q962" s="18">
        <v>80.0</v>
      </c>
      <c r="R962" s="18">
        <v>61.0</v>
      </c>
      <c r="S962" s="18">
        <v>46.0</v>
      </c>
      <c r="T962" s="18">
        <v>16.0</v>
      </c>
      <c r="U962" s="18">
        <v>0.0</v>
      </c>
      <c r="V962" s="18">
        <v>2.0</v>
      </c>
      <c r="W962" s="18">
        <v>0.0</v>
      </c>
      <c r="X962" s="18">
        <v>0.0</v>
      </c>
      <c r="Y962" s="18">
        <v>0.0</v>
      </c>
      <c r="Z962" s="19" t="str">
        <f t="shared" si="6"/>
        <v/>
      </c>
      <c r="AA962" s="19" t="str">
        <f t="shared" si="19"/>
        <v/>
      </c>
      <c r="AB962" s="19">
        <f t="shared" si="8"/>
        <v>353</v>
      </c>
      <c r="AC962" s="19">
        <f t="shared" si="20"/>
        <v>32.09090909</v>
      </c>
      <c r="AD962" s="19">
        <f t="shared" si="21"/>
        <v>31</v>
      </c>
      <c r="AE962" s="19" t="str">
        <f t="shared" si="22"/>
        <v>Нет моды</v>
      </c>
      <c r="AF962" s="19">
        <f t="shared" si="23"/>
        <v>0</v>
      </c>
      <c r="AG962" s="19">
        <f t="shared" si="24"/>
        <v>82</v>
      </c>
      <c r="AH962" s="20" t="str">
        <f t="shared" si="14"/>
        <v>Город: 77%; Село: 23%</v>
      </c>
      <c r="AI962" s="21"/>
      <c r="AJ962" s="21"/>
      <c r="AK962" s="21"/>
      <c r="AL962" s="22">
        <f t="shared" si="25"/>
        <v>1</v>
      </c>
    </row>
    <row r="963" ht="12.75" customHeight="1">
      <c r="A963" s="13" t="s">
        <v>67</v>
      </c>
      <c r="B963" s="13" t="str">
        <f>IFERROR(__xludf.DUMMYFUNCTION("REGEXREPLACE(A963, ""\d"", """")"),"         Ярославская область")</f>
        <v>         Ярославская область</v>
      </c>
      <c r="C963" s="14" t="str">
        <f t="shared" si="15"/>
        <v>Ярославская область</v>
      </c>
      <c r="D963" s="3">
        <f t="shared" si="16"/>
        <v>2</v>
      </c>
      <c r="E963" s="15" t="s">
        <v>47</v>
      </c>
      <c r="F963" s="13" t="str">
        <f>IFERROR(__xludf.DUMMYFUNCTION("REGEXEXTRACT(E963, ""[А-Яа-я].*"")"),"транспортные травмы всех видов")</f>
        <v>транспортные травмы всех видов</v>
      </c>
      <c r="G963" s="16">
        <f t="shared" si="17"/>
        <v>2</v>
      </c>
      <c r="H963" s="13" t="s">
        <v>28</v>
      </c>
      <c r="I963" s="13" t="str">
        <f>IFERROR(__xludf.DUMMYFUNCTION("REGEXREPLACE(H963, "".*\s"", """")"),"человек")</f>
        <v>человек</v>
      </c>
      <c r="J963" s="13" t="s">
        <v>29</v>
      </c>
      <c r="K963" s="17" t="str">
        <f>IFERROR(__xludf.DUMMYFUNCTION("REGEXREPLACE(J963, ""^[\d\s]+"", """")"),"значение показателя за год")</f>
        <v>значение показателя за год</v>
      </c>
      <c r="L963" s="16">
        <f t="shared" si="18"/>
        <v>2</v>
      </c>
      <c r="M963" s="13" t="s">
        <v>30</v>
      </c>
      <c r="N963" s="13" t="str">
        <f>IFERROR(__xludf.DUMMYFUNCTION("REGEXEXTRACT(M963, "" (.+)$"")"),"все население")</f>
        <v>все население</v>
      </c>
      <c r="O963" s="18">
        <v>291.0</v>
      </c>
      <c r="P963" s="18">
        <v>280.0</v>
      </c>
      <c r="Q963" s="18">
        <v>247.0</v>
      </c>
      <c r="R963" s="18">
        <v>224.0</v>
      </c>
      <c r="S963" s="23" t="s">
        <v>37</v>
      </c>
      <c r="T963" s="23" t="s">
        <v>37</v>
      </c>
      <c r="U963" s="23" t="s">
        <v>37</v>
      </c>
      <c r="V963" s="23" t="s">
        <v>37</v>
      </c>
      <c r="W963" s="23" t="s">
        <v>37</v>
      </c>
      <c r="X963" s="23" t="s">
        <v>37</v>
      </c>
      <c r="Y963" s="23" t="s">
        <v>37</v>
      </c>
      <c r="Z963" s="19">
        <f t="shared" si="6"/>
        <v>1042</v>
      </c>
      <c r="AA963" s="19" t="str">
        <f t="shared" si="19"/>
        <v/>
      </c>
      <c r="AB963" s="19" t="str">
        <f t="shared" si="8"/>
        <v/>
      </c>
      <c r="AC963" s="19">
        <f t="shared" si="20"/>
        <v>260.5</v>
      </c>
      <c r="AD963" s="19">
        <f t="shared" si="21"/>
        <v>61</v>
      </c>
      <c r="AE963" s="19" t="str">
        <f t="shared" si="22"/>
        <v>Нет моды</v>
      </c>
      <c r="AF963" s="19">
        <f t="shared" si="23"/>
        <v>224</v>
      </c>
      <c r="AG963" s="19">
        <f t="shared" si="24"/>
        <v>291</v>
      </c>
      <c r="AH963" s="20" t="str">
        <f t="shared" si="14"/>
        <v/>
      </c>
      <c r="AI963" s="24"/>
      <c r="AJ963" s="24"/>
      <c r="AK963" s="24"/>
      <c r="AL963" s="22">
        <f t="shared" si="25"/>
        <v>1</v>
      </c>
    </row>
    <row r="964" ht="12.75" customHeight="1">
      <c r="A964" s="13" t="s">
        <v>67</v>
      </c>
      <c r="B964" s="13" t="str">
        <f>IFERROR(__xludf.DUMMYFUNCTION("REGEXREPLACE(A964, ""\d"", """")"),"         Ярославская область")</f>
        <v>         Ярославская область</v>
      </c>
      <c r="C964" s="14" t="str">
        <f t="shared" si="15"/>
        <v>Ярославская область</v>
      </c>
      <c r="D964" s="3">
        <f t="shared" si="16"/>
        <v>2</v>
      </c>
      <c r="E964" s="15" t="s">
        <v>47</v>
      </c>
      <c r="F964" s="13" t="str">
        <f>IFERROR(__xludf.DUMMYFUNCTION("REGEXEXTRACT(E964, ""[А-Яа-я].*"")"),"транспортные травмы всех видов")</f>
        <v>транспортные травмы всех видов</v>
      </c>
      <c r="G964" s="16">
        <f t="shared" si="17"/>
        <v>2</v>
      </c>
      <c r="H964" s="13" t="s">
        <v>28</v>
      </c>
      <c r="I964" s="13" t="str">
        <f>IFERROR(__xludf.DUMMYFUNCTION("REGEXREPLACE(H964, "".*\s"", """")"),"человек")</f>
        <v>человек</v>
      </c>
      <c r="J964" s="13" t="s">
        <v>29</v>
      </c>
      <c r="K964" s="17" t="str">
        <f>IFERROR(__xludf.DUMMYFUNCTION("REGEXREPLACE(J964, ""^[\d\s]+"", """")"),"значение показателя за год")</f>
        <v>значение показателя за год</v>
      </c>
      <c r="L964" s="16">
        <f t="shared" si="18"/>
        <v>2</v>
      </c>
      <c r="M964" s="13" t="s">
        <v>31</v>
      </c>
      <c r="N964" s="13" t="str">
        <f>IFERROR(__xludf.DUMMYFUNCTION("REGEXEXTRACT(M964, "" (.+)$"")"),"городское население")</f>
        <v>городское население</v>
      </c>
      <c r="O964" s="18">
        <v>218.0</v>
      </c>
      <c r="P964" s="18">
        <v>210.0</v>
      </c>
      <c r="Q964" s="18">
        <v>177.0</v>
      </c>
      <c r="R964" s="18">
        <v>173.0</v>
      </c>
      <c r="S964" s="23" t="s">
        <v>37</v>
      </c>
      <c r="T964" s="23" t="s">
        <v>37</v>
      </c>
      <c r="U964" s="23" t="s">
        <v>37</v>
      </c>
      <c r="V964" s="23" t="s">
        <v>37</v>
      </c>
      <c r="W964" s="23" t="s">
        <v>37</v>
      </c>
      <c r="X964" s="23" t="s">
        <v>37</v>
      </c>
      <c r="Y964" s="23" t="s">
        <v>37</v>
      </c>
      <c r="Z964" s="19" t="str">
        <f t="shared" si="6"/>
        <v/>
      </c>
      <c r="AA964" s="19">
        <f t="shared" si="19"/>
        <v>778</v>
      </c>
      <c r="AB964" s="19" t="str">
        <f t="shared" si="8"/>
        <v/>
      </c>
      <c r="AC964" s="19">
        <f t="shared" si="20"/>
        <v>194.5</v>
      </c>
      <c r="AD964" s="19">
        <f t="shared" si="21"/>
        <v>221</v>
      </c>
      <c r="AE964" s="19" t="str">
        <f t="shared" si="22"/>
        <v>Нет моды</v>
      </c>
      <c r="AF964" s="19">
        <f t="shared" si="23"/>
        <v>173</v>
      </c>
      <c r="AG964" s="19">
        <f t="shared" si="24"/>
        <v>218</v>
      </c>
      <c r="AH964" s="20" t="str">
        <f t="shared" si="14"/>
        <v/>
      </c>
      <c r="AI964" s="24"/>
      <c r="AJ964" s="24"/>
      <c r="AK964" s="24"/>
      <c r="AL964" s="22">
        <f t="shared" si="25"/>
        <v>1</v>
      </c>
    </row>
    <row r="965" ht="12.75" customHeight="1">
      <c r="A965" s="13" t="s">
        <v>67</v>
      </c>
      <c r="B965" s="13" t="str">
        <f>IFERROR(__xludf.DUMMYFUNCTION("REGEXREPLACE(A965, ""\d"", """")"),"         Ярославская область")</f>
        <v>         Ярославская область</v>
      </c>
      <c r="C965" s="14" t="str">
        <f t="shared" si="15"/>
        <v>Ярославская область</v>
      </c>
      <c r="D965" s="3">
        <f t="shared" si="16"/>
        <v>2</v>
      </c>
      <c r="E965" s="15" t="s">
        <v>47</v>
      </c>
      <c r="F965" s="13" t="str">
        <f>IFERROR(__xludf.DUMMYFUNCTION("REGEXEXTRACT(E965, ""[А-Яа-я].*"")"),"транспортные травмы всех видов")</f>
        <v>транспортные травмы всех видов</v>
      </c>
      <c r="G965" s="16">
        <f t="shared" si="17"/>
        <v>2</v>
      </c>
      <c r="H965" s="13" t="s">
        <v>28</v>
      </c>
      <c r="I965" s="13" t="str">
        <f>IFERROR(__xludf.DUMMYFUNCTION("REGEXREPLACE(H965, "".*\s"", """")"),"человек")</f>
        <v>человек</v>
      </c>
      <c r="J965" s="13" t="s">
        <v>29</v>
      </c>
      <c r="K965" s="17" t="str">
        <f>IFERROR(__xludf.DUMMYFUNCTION("REGEXREPLACE(J965, ""^[\d\s]+"", """")"),"значение показателя за год")</f>
        <v>значение показателя за год</v>
      </c>
      <c r="L965" s="16">
        <f t="shared" si="18"/>
        <v>2</v>
      </c>
      <c r="M965" s="13" t="s">
        <v>32</v>
      </c>
      <c r="N965" s="13" t="str">
        <f>IFERROR(__xludf.DUMMYFUNCTION("REGEXEXTRACT(M965, "" (.+)$"")"),"сельское население")</f>
        <v>сельское население</v>
      </c>
      <c r="O965" s="18">
        <v>73.0</v>
      </c>
      <c r="P965" s="18">
        <v>70.0</v>
      </c>
      <c r="Q965" s="18">
        <v>70.0</v>
      </c>
      <c r="R965" s="18">
        <v>51.0</v>
      </c>
      <c r="S965" s="23" t="s">
        <v>37</v>
      </c>
      <c r="T965" s="23" t="s">
        <v>37</v>
      </c>
      <c r="U965" s="23" t="s">
        <v>37</v>
      </c>
      <c r="V965" s="23" t="s">
        <v>37</v>
      </c>
      <c r="W965" s="23" t="s">
        <v>37</v>
      </c>
      <c r="X965" s="23" t="s">
        <v>37</v>
      </c>
      <c r="Y965" s="23" t="s">
        <v>37</v>
      </c>
      <c r="Z965" s="19" t="str">
        <f t="shared" si="6"/>
        <v/>
      </c>
      <c r="AA965" s="19" t="str">
        <f t="shared" si="19"/>
        <v/>
      </c>
      <c r="AB965" s="19">
        <f t="shared" si="8"/>
        <v>264</v>
      </c>
      <c r="AC965" s="19">
        <f t="shared" si="20"/>
        <v>66</v>
      </c>
      <c r="AD965" s="19">
        <f t="shared" si="21"/>
        <v>123</v>
      </c>
      <c r="AE965" s="19" t="str">
        <f t="shared" si="22"/>
        <v>Нет моды</v>
      </c>
      <c r="AF965" s="19">
        <f t="shared" si="23"/>
        <v>51</v>
      </c>
      <c r="AG965" s="19">
        <f t="shared" si="24"/>
        <v>73</v>
      </c>
      <c r="AH965" s="20" t="str">
        <f t="shared" si="14"/>
        <v>Город: 75%; Село: 25%</v>
      </c>
      <c r="AI965" s="24"/>
      <c r="AJ965" s="24"/>
      <c r="AK965" s="24"/>
      <c r="AL965" s="22">
        <f t="shared" si="25"/>
        <v>1</v>
      </c>
    </row>
    <row r="966" ht="12.75" customHeight="1">
      <c r="A966" s="13" t="s">
        <v>67</v>
      </c>
      <c r="B966" s="13" t="str">
        <f>IFERROR(__xludf.DUMMYFUNCTION("REGEXREPLACE(A966, ""\d"", """")"),"         Ярославская область")</f>
        <v>         Ярославская область</v>
      </c>
      <c r="C966" s="14" t="str">
        <f t="shared" si="15"/>
        <v>Ярославская область</v>
      </c>
      <c r="D966" s="3">
        <f t="shared" si="16"/>
        <v>2</v>
      </c>
      <c r="E966" s="15" t="s">
        <v>48</v>
      </c>
      <c r="F966" s="13" t="str">
        <f>IFERROR(__xludf.DUMMYFUNCTION("REGEXEXTRACT(E966, ""[А-Яа-я].*"")"),"Убийство")</f>
        <v>Убийство</v>
      </c>
      <c r="G966" s="16">
        <f t="shared" si="17"/>
        <v>2</v>
      </c>
      <c r="H966" s="13" t="s">
        <v>28</v>
      </c>
      <c r="I966" s="13" t="str">
        <f>IFERROR(__xludf.DUMMYFUNCTION("REGEXREPLACE(H966, "".*\s"", """")"),"человек")</f>
        <v>человек</v>
      </c>
      <c r="J966" s="13" t="s">
        <v>29</v>
      </c>
      <c r="K966" s="17" t="str">
        <f>IFERROR(__xludf.DUMMYFUNCTION("REGEXREPLACE(J966, ""^[\d\s]+"", """")"),"значение показателя за год")</f>
        <v>значение показателя за год</v>
      </c>
      <c r="L966" s="16">
        <f t="shared" si="18"/>
        <v>2</v>
      </c>
      <c r="M966" s="13" t="s">
        <v>30</v>
      </c>
      <c r="N966" s="13" t="str">
        <f>IFERROR(__xludf.DUMMYFUNCTION("REGEXEXTRACT(M966, "" (.+)$"")"),"все население")</f>
        <v>все население</v>
      </c>
      <c r="O966" s="18">
        <v>85.0</v>
      </c>
      <c r="P966" s="18">
        <v>87.0</v>
      </c>
      <c r="Q966" s="18">
        <v>76.0</v>
      </c>
      <c r="R966" s="18">
        <v>76.0</v>
      </c>
      <c r="S966" s="18">
        <v>68.0</v>
      </c>
      <c r="T966" s="18">
        <v>63.0</v>
      </c>
      <c r="U966" s="18">
        <v>54.0</v>
      </c>
      <c r="V966" s="18">
        <v>32.0</v>
      </c>
      <c r="W966" s="18">
        <v>51.0</v>
      </c>
      <c r="X966" s="18">
        <v>57.0</v>
      </c>
      <c r="Y966" s="18">
        <v>42.0</v>
      </c>
      <c r="Z966" s="19">
        <f t="shared" si="6"/>
        <v>691</v>
      </c>
      <c r="AA966" s="19" t="str">
        <f t="shared" si="19"/>
        <v/>
      </c>
      <c r="AB966" s="19" t="str">
        <f t="shared" si="8"/>
        <v/>
      </c>
      <c r="AC966" s="19">
        <f t="shared" si="20"/>
        <v>62.81818182</v>
      </c>
      <c r="AD966" s="19">
        <f t="shared" si="21"/>
        <v>68</v>
      </c>
      <c r="AE966" s="19" t="str">
        <f t="shared" si="22"/>
        <v>Нет моды</v>
      </c>
      <c r="AF966" s="19">
        <f t="shared" si="23"/>
        <v>32</v>
      </c>
      <c r="AG966" s="19">
        <f t="shared" si="24"/>
        <v>87</v>
      </c>
      <c r="AH966" s="20" t="str">
        <f t="shared" si="14"/>
        <v/>
      </c>
      <c r="AI966" s="21"/>
      <c r="AJ966" s="21"/>
      <c r="AK966" s="21"/>
      <c r="AL966" s="22">
        <f t="shared" si="25"/>
        <v>1</v>
      </c>
    </row>
    <row r="967" ht="12.75" customHeight="1">
      <c r="A967" s="13" t="s">
        <v>67</v>
      </c>
      <c r="B967" s="13" t="str">
        <f>IFERROR(__xludf.DUMMYFUNCTION("REGEXREPLACE(A967, ""\d"", """")"),"         Ярославская область")</f>
        <v>         Ярославская область</v>
      </c>
      <c r="C967" s="14" t="str">
        <f t="shared" si="15"/>
        <v>Ярославская область</v>
      </c>
      <c r="D967" s="3">
        <f t="shared" si="16"/>
        <v>2</v>
      </c>
      <c r="E967" s="15" t="s">
        <v>48</v>
      </c>
      <c r="F967" s="13" t="str">
        <f>IFERROR(__xludf.DUMMYFUNCTION("REGEXEXTRACT(E967, ""[А-Яа-я].*"")"),"Убийство")</f>
        <v>Убийство</v>
      </c>
      <c r="G967" s="16">
        <f t="shared" si="17"/>
        <v>2</v>
      </c>
      <c r="H967" s="13" t="s">
        <v>28</v>
      </c>
      <c r="I967" s="13" t="str">
        <f>IFERROR(__xludf.DUMMYFUNCTION("REGEXREPLACE(H967, "".*\s"", """")"),"человек")</f>
        <v>человек</v>
      </c>
      <c r="J967" s="13" t="s">
        <v>29</v>
      </c>
      <c r="K967" s="17" t="str">
        <f>IFERROR(__xludf.DUMMYFUNCTION("REGEXREPLACE(J967, ""^[\d\s]+"", """")"),"значение показателя за год")</f>
        <v>значение показателя за год</v>
      </c>
      <c r="L967" s="16">
        <f t="shared" si="18"/>
        <v>2</v>
      </c>
      <c r="M967" s="13" t="s">
        <v>31</v>
      </c>
      <c r="N967" s="13" t="str">
        <f>IFERROR(__xludf.DUMMYFUNCTION("REGEXEXTRACT(M967, "" (.+)$"")"),"городское население")</f>
        <v>городское население</v>
      </c>
      <c r="O967" s="18">
        <v>68.0</v>
      </c>
      <c r="P967" s="18">
        <v>64.0</v>
      </c>
      <c r="Q967" s="18">
        <v>64.0</v>
      </c>
      <c r="R967" s="18">
        <v>55.0</v>
      </c>
      <c r="S967" s="18">
        <v>55.0</v>
      </c>
      <c r="T967" s="18">
        <v>45.0</v>
      </c>
      <c r="U967" s="18">
        <v>41.0</v>
      </c>
      <c r="V967" s="18">
        <v>28.0</v>
      </c>
      <c r="W967" s="18">
        <v>38.0</v>
      </c>
      <c r="X967" s="18">
        <v>42.0</v>
      </c>
      <c r="Y967" s="18">
        <v>35.0</v>
      </c>
      <c r="Z967" s="19" t="str">
        <f t="shared" si="6"/>
        <v/>
      </c>
      <c r="AA967" s="19">
        <f t="shared" si="19"/>
        <v>535</v>
      </c>
      <c r="AB967" s="19" t="str">
        <f t="shared" si="8"/>
        <v/>
      </c>
      <c r="AC967" s="19">
        <f t="shared" si="20"/>
        <v>48.63636364</v>
      </c>
      <c r="AD967" s="19">
        <f t="shared" si="21"/>
        <v>55</v>
      </c>
      <c r="AE967" s="19" t="str">
        <f t="shared" si="22"/>
        <v>Нет моды</v>
      </c>
      <c r="AF967" s="19">
        <f t="shared" si="23"/>
        <v>28</v>
      </c>
      <c r="AG967" s="19">
        <f t="shared" si="24"/>
        <v>68</v>
      </c>
      <c r="AH967" s="20" t="str">
        <f t="shared" si="14"/>
        <v/>
      </c>
      <c r="AI967" s="21"/>
      <c r="AJ967" s="21"/>
      <c r="AK967" s="21"/>
      <c r="AL967" s="22">
        <f t="shared" si="25"/>
        <v>1</v>
      </c>
    </row>
    <row r="968" ht="12.75" customHeight="1">
      <c r="A968" s="13" t="s">
        <v>67</v>
      </c>
      <c r="B968" s="13" t="str">
        <f>IFERROR(__xludf.DUMMYFUNCTION("REGEXREPLACE(A968, ""\d"", """")"),"         Ярославская область")</f>
        <v>         Ярославская область</v>
      </c>
      <c r="C968" s="14" t="str">
        <f t="shared" si="15"/>
        <v>Ярославская область</v>
      </c>
      <c r="D968" s="3">
        <f t="shared" si="16"/>
        <v>2</v>
      </c>
      <c r="E968" s="15" t="s">
        <v>48</v>
      </c>
      <c r="F968" s="13" t="str">
        <f>IFERROR(__xludf.DUMMYFUNCTION("REGEXEXTRACT(E968, ""[А-Яа-я].*"")"),"Убийство")</f>
        <v>Убийство</v>
      </c>
      <c r="G968" s="16">
        <f t="shared" si="17"/>
        <v>2</v>
      </c>
      <c r="H968" s="13" t="s">
        <v>28</v>
      </c>
      <c r="I968" s="13" t="str">
        <f>IFERROR(__xludf.DUMMYFUNCTION("REGEXREPLACE(H968, "".*\s"", """")"),"человек")</f>
        <v>человек</v>
      </c>
      <c r="J968" s="13" t="s">
        <v>29</v>
      </c>
      <c r="K968" s="17" t="str">
        <f>IFERROR(__xludf.DUMMYFUNCTION("REGEXREPLACE(J968, ""^[\d\s]+"", """")"),"значение показателя за год")</f>
        <v>значение показателя за год</v>
      </c>
      <c r="L968" s="16">
        <f t="shared" si="18"/>
        <v>2</v>
      </c>
      <c r="M968" s="13" t="s">
        <v>32</v>
      </c>
      <c r="N968" s="13" t="str">
        <f>IFERROR(__xludf.DUMMYFUNCTION("REGEXEXTRACT(M968, "" (.+)$"")"),"сельское население")</f>
        <v>сельское население</v>
      </c>
      <c r="O968" s="18">
        <v>17.0</v>
      </c>
      <c r="P968" s="18">
        <v>23.0</v>
      </c>
      <c r="Q968" s="18">
        <v>12.0</v>
      </c>
      <c r="R968" s="18">
        <v>21.0</v>
      </c>
      <c r="S968" s="18">
        <v>13.0</v>
      </c>
      <c r="T968" s="18">
        <v>18.0</v>
      </c>
      <c r="U968" s="18">
        <v>13.0</v>
      </c>
      <c r="V968" s="18">
        <v>4.0</v>
      </c>
      <c r="W968" s="18">
        <v>13.0</v>
      </c>
      <c r="X968" s="18">
        <v>15.0</v>
      </c>
      <c r="Y968" s="18">
        <v>7.0</v>
      </c>
      <c r="Z968" s="19" t="str">
        <f t="shared" si="6"/>
        <v/>
      </c>
      <c r="AA968" s="19" t="str">
        <f t="shared" si="19"/>
        <v/>
      </c>
      <c r="AB968" s="19">
        <f t="shared" si="8"/>
        <v>156</v>
      </c>
      <c r="AC968" s="19">
        <f t="shared" si="20"/>
        <v>14.18181818</v>
      </c>
      <c r="AD968" s="19">
        <f t="shared" si="21"/>
        <v>25.5</v>
      </c>
      <c r="AE968" s="19" t="str">
        <f t="shared" si="22"/>
        <v>Нет моды</v>
      </c>
      <c r="AF968" s="19">
        <f t="shared" si="23"/>
        <v>4</v>
      </c>
      <c r="AG968" s="19">
        <f t="shared" si="24"/>
        <v>23</v>
      </c>
      <c r="AH968" s="20" t="str">
        <f t="shared" si="14"/>
        <v>Город: 77%; Село: 23%</v>
      </c>
      <c r="AI968" s="21"/>
      <c r="AJ968" s="21"/>
      <c r="AK968" s="21"/>
      <c r="AL968" s="22">
        <f t="shared" si="25"/>
        <v>1</v>
      </c>
    </row>
    <row r="969" ht="12.75" customHeight="1">
      <c r="A969" s="13" t="s">
        <v>67</v>
      </c>
      <c r="B969" s="13" t="str">
        <f>IFERROR(__xludf.DUMMYFUNCTION("REGEXREPLACE(A969, ""\d"", """")"),"         Ярославская область")</f>
        <v>         Ярославская область</v>
      </c>
      <c r="C969" s="14" t="str">
        <f t="shared" si="15"/>
        <v>Ярославская область</v>
      </c>
      <c r="D969" s="3">
        <f t="shared" si="16"/>
        <v>2</v>
      </c>
      <c r="E969" s="15" t="s">
        <v>49</v>
      </c>
      <c r="F969" s="13" t="str">
        <f>IFERROR(__xludf.DUMMYFUNCTION("REGEXEXTRACT(E969, ""[А-Яа-я].*"")"),"Цереброваскулярные болезни")</f>
        <v>Цереброваскулярные болезни</v>
      </c>
      <c r="G969" s="16">
        <f t="shared" si="17"/>
        <v>2</v>
      </c>
      <c r="H969" s="13" t="s">
        <v>28</v>
      </c>
      <c r="I969" s="13" t="str">
        <f>IFERROR(__xludf.DUMMYFUNCTION("REGEXREPLACE(H969, "".*\s"", """")"),"человек")</f>
        <v>человек</v>
      </c>
      <c r="J969" s="13" t="s">
        <v>29</v>
      </c>
      <c r="K969" s="17" t="str">
        <f>IFERROR(__xludf.DUMMYFUNCTION("REGEXREPLACE(J969, ""^[\d\s]+"", """")"),"значение показателя за год")</f>
        <v>значение показателя за год</v>
      </c>
      <c r="L969" s="16">
        <f t="shared" si="18"/>
        <v>2</v>
      </c>
      <c r="M969" s="13" t="s">
        <v>30</v>
      </c>
      <c r="N969" s="13" t="str">
        <f>IFERROR(__xludf.DUMMYFUNCTION("REGEXEXTRACT(M969, "" (.+)$"")"),"все население")</f>
        <v>все население</v>
      </c>
      <c r="O969" s="18">
        <v>4649.0</v>
      </c>
      <c r="P969" s="18">
        <v>3785.0</v>
      </c>
      <c r="Q969" s="18">
        <v>3698.0</v>
      </c>
      <c r="R969" s="18">
        <v>3301.0</v>
      </c>
      <c r="S969" s="18">
        <v>2991.0</v>
      </c>
      <c r="T969" s="18">
        <v>2942.0</v>
      </c>
      <c r="U969" s="18">
        <v>3157.0</v>
      </c>
      <c r="V969" s="18">
        <v>3395.0</v>
      </c>
      <c r="W969" s="18">
        <v>3175.0</v>
      </c>
      <c r="X969" s="18">
        <v>2767.0</v>
      </c>
      <c r="Y969" s="18">
        <v>2432.0</v>
      </c>
      <c r="Z969" s="19">
        <f t="shared" si="6"/>
        <v>36292</v>
      </c>
      <c r="AA969" s="19" t="str">
        <f t="shared" si="19"/>
        <v/>
      </c>
      <c r="AB969" s="19" t="str">
        <f t="shared" si="8"/>
        <v/>
      </c>
      <c r="AC969" s="19">
        <f t="shared" si="20"/>
        <v>3299.272727</v>
      </c>
      <c r="AD969" s="19">
        <f t="shared" si="21"/>
        <v>1227.5</v>
      </c>
      <c r="AE969" s="19" t="str">
        <f t="shared" si="22"/>
        <v>Нет моды</v>
      </c>
      <c r="AF969" s="19">
        <f t="shared" si="23"/>
        <v>2432</v>
      </c>
      <c r="AG969" s="19">
        <f t="shared" si="24"/>
        <v>4649</v>
      </c>
      <c r="AH969" s="20" t="str">
        <f t="shared" si="14"/>
        <v/>
      </c>
      <c r="AI969" s="21"/>
      <c r="AJ969" s="21"/>
      <c r="AK969" s="21"/>
      <c r="AL969" s="22">
        <f t="shared" si="25"/>
        <v>1</v>
      </c>
    </row>
    <row r="970" ht="12.75" customHeight="1">
      <c r="A970" s="13" t="s">
        <v>67</v>
      </c>
      <c r="B970" s="13" t="str">
        <f>IFERROR(__xludf.DUMMYFUNCTION("REGEXREPLACE(A970, ""\d"", """")"),"         Ярославская область")</f>
        <v>         Ярославская область</v>
      </c>
      <c r="C970" s="14" t="str">
        <f t="shared" si="15"/>
        <v>Ярославская область</v>
      </c>
      <c r="D970" s="3">
        <f t="shared" si="16"/>
        <v>2</v>
      </c>
      <c r="E970" s="15" t="s">
        <v>49</v>
      </c>
      <c r="F970" s="13" t="str">
        <f>IFERROR(__xludf.DUMMYFUNCTION("REGEXEXTRACT(E970, ""[А-Яа-я].*"")"),"Цереброваскулярные болезни")</f>
        <v>Цереброваскулярные болезни</v>
      </c>
      <c r="G970" s="16">
        <f t="shared" si="17"/>
        <v>2</v>
      </c>
      <c r="H970" s="13" t="s">
        <v>28</v>
      </c>
      <c r="I970" s="13" t="str">
        <f>IFERROR(__xludf.DUMMYFUNCTION("REGEXREPLACE(H970, "".*\s"", """")"),"человек")</f>
        <v>человек</v>
      </c>
      <c r="J970" s="13" t="s">
        <v>29</v>
      </c>
      <c r="K970" s="17" t="str">
        <f>IFERROR(__xludf.DUMMYFUNCTION("REGEXREPLACE(J970, ""^[\d\s]+"", """")"),"значение показателя за год")</f>
        <v>значение показателя за год</v>
      </c>
      <c r="L970" s="16">
        <f t="shared" si="18"/>
        <v>2</v>
      </c>
      <c r="M970" s="13" t="s">
        <v>31</v>
      </c>
      <c r="N970" s="13" t="str">
        <f>IFERROR(__xludf.DUMMYFUNCTION("REGEXEXTRACT(M970, "" (.+)$"")"),"городское население")</f>
        <v>городское население</v>
      </c>
      <c r="O970" s="18">
        <v>3761.0</v>
      </c>
      <c r="P970" s="18">
        <v>3045.0</v>
      </c>
      <c r="Q970" s="18">
        <v>3061.0</v>
      </c>
      <c r="R970" s="18">
        <v>2764.0</v>
      </c>
      <c r="S970" s="18">
        <v>2503.0</v>
      </c>
      <c r="T970" s="18">
        <v>2451.0</v>
      </c>
      <c r="U970" s="18">
        <v>2626.0</v>
      </c>
      <c r="V970" s="18">
        <v>2719.0</v>
      </c>
      <c r="W970" s="18">
        <v>2583.0</v>
      </c>
      <c r="X970" s="18">
        <v>2268.0</v>
      </c>
      <c r="Y970" s="18">
        <v>1939.0</v>
      </c>
      <c r="Z970" s="19" t="str">
        <f t="shared" si="6"/>
        <v/>
      </c>
      <c r="AA970" s="19">
        <f t="shared" si="19"/>
        <v>29720</v>
      </c>
      <c r="AB970" s="19" t="str">
        <f t="shared" si="8"/>
        <v/>
      </c>
      <c r="AC970" s="19">
        <f t="shared" si="20"/>
        <v>2701.818182</v>
      </c>
      <c r="AD970" s="19">
        <f t="shared" si="21"/>
        <v>2966.5</v>
      </c>
      <c r="AE970" s="19" t="str">
        <f t="shared" si="22"/>
        <v>Нет моды</v>
      </c>
      <c r="AF970" s="19">
        <f t="shared" si="23"/>
        <v>1939</v>
      </c>
      <c r="AG970" s="19">
        <f t="shared" si="24"/>
        <v>3761</v>
      </c>
      <c r="AH970" s="20" t="str">
        <f t="shared" si="14"/>
        <v/>
      </c>
      <c r="AI970" s="21"/>
      <c r="AJ970" s="21"/>
      <c r="AK970" s="21"/>
      <c r="AL970" s="22">
        <f t="shared" si="25"/>
        <v>1</v>
      </c>
    </row>
    <row r="971" ht="12.75" customHeight="1">
      <c r="A971" s="13" t="s">
        <v>67</v>
      </c>
      <c r="B971" s="13" t="str">
        <f>IFERROR(__xludf.DUMMYFUNCTION("REGEXREPLACE(A971, ""\d"", """")"),"         Ярославская область")</f>
        <v>         Ярославская область</v>
      </c>
      <c r="C971" s="14" t="str">
        <f t="shared" si="15"/>
        <v>Ярославская область</v>
      </c>
      <c r="D971" s="3">
        <f t="shared" si="16"/>
        <v>2</v>
      </c>
      <c r="E971" s="15" t="s">
        <v>49</v>
      </c>
      <c r="F971" s="13" t="str">
        <f>IFERROR(__xludf.DUMMYFUNCTION("REGEXEXTRACT(E971, ""[А-Яа-я].*"")"),"Цереброваскулярные болезни")</f>
        <v>Цереброваскулярные болезни</v>
      </c>
      <c r="G971" s="16">
        <f t="shared" si="17"/>
        <v>2</v>
      </c>
      <c r="H971" s="13" t="s">
        <v>28</v>
      </c>
      <c r="I971" s="13" t="str">
        <f>IFERROR(__xludf.DUMMYFUNCTION("REGEXREPLACE(H971, "".*\s"", """")"),"человек")</f>
        <v>человек</v>
      </c>
      <c r="J971" s="13" t="s">
        <v>29</v>
      </c>
      <c r="K971" s="17" t="str">
        <f>IFERROR(__xludf.DUMMYFUNCTION("REGEXREPLACE(J971, ""^[\d\s]+"", """")"),"значение показателя за год")</f>
        <v>значение показателя за год</v>
      </c>
      <c r="L971" s="16">
        <f t="shared" si="18"/>
        <v>2</v>
      </c>
      <c r="M971" s="13" t="s">
        <v>32</v>
      </c>
      <c r="N971" s="13" t="str">
        <f>IFERROR(__xludf.DUMMYFUNCTION("REGEXEXTRACT(M971, "" (.+)$"")"),"сельское население")</f>
        <v>сельское население</v>
      </c>
      <c r="O971" s="18">
        <v>888.0</v>
      </c>
      <c r="P971" s="18">
        <v>740.0</v>
      </c>
      <c r="Q971" s="18">
        <v>637.0</v>
      </c>
      <c r="R971" s="18">
        <v>537.0</v>
      </c>
      <c r="S971" s="18">
        <v>488.0</v>
      </c>
      <c r="T971" s="18">
        <v>491.0</v>
      </c>
      <c r="U971" s="18">
        <v>531.0</v>
      </c>
      <c r="V971" s="18">
        <v>676.0</v>
      </c>
      <c r="W971" s="18">
        <v>592.0</v>
      </c>
      <c r="X971" s="18">
        <v>499.0</v>
      </c>
      <c r="Y971" s="18">
        <v>493.0</v>
      </c>
      <c r="Z971" s="19" t="str">
        <f t="shared" si="6"/>
        <v/>
      </c>
      <c r="AA971" s="19" t="str">
        <f t="shared" si="19"/>
        <v/>
      </c>
      <c r="AB971" s="19">
        <f t="shared" si="8"/>
        <v>6572</v>
      </c>
      <c r="AC971" s="19">
        <f t="shared" si="20"/>
        <v>597.4545455</v>
      </c>
      <c r="AD971" s="19">
        <f t="shared" si="21"/>
        <v>1413.5</v>
      </c>
      <c r="AE971" s="19" t="str">
        <f t="shared" si="22"/>
        <v>Нет моды</v>
      </c>
      <c r="AF971" s="19">
        <f t="shared" si="23"/>
        <v>488</v>
      </c>
      <c r="AG971" s="19">
        <f t="shared" si="24"/>
        <v>888</v>
      </c>
      <c r="AH971" s="20" t="str">
        <f t="shared" si="14"/>
        <v>Город: 82%; Село: 18%</v>
      </c>
      <c r="AI971" s="21"/>
      <c r="AJ971" s="21"/>
      <c r="AK971" s="21"/>
      <c r="AL971" s="22">
        <f t="shared" si="25"/>
        <v>1</v>
      </c>
    </row>
    <row r="972" ht="12.75" customHeight="1">
      <c r="A972" s="13" t="s">
        <v>68</v>
      </c>
      <c r="B972" s="13" t="str">
        <f>IFERROR(__xludf.DUMMYFUNCTION("REGEXREPLACE(A972,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2" s="14" t="str">
        <f t="shared" si="15"/>
        <v>Город Москва столица Российской Федерации город федерального значения</v>
      </c>
      <c r="D972" s="3">
        <f t="shared" si="16"/>
        <v>2</v>
      </c>
      <c r="E972" s="15" t="s">
        <v>27</v>
      </c>
      <c r="F972" s="13" t="str">
        <f>IFERROR(__xludf.DUMMYFUNCTION("REGEXEXTRACT(E972, ""[А-Яа-я].*"")"),"Болезни органов дыхания")</f>
        <v>Болезни органов дыхания</v>
      </c>
      <c r="G972" s="16">
        <f t="shared" si="17"/>
        <v>2</v>
      </c>
      <c r="H972" s="13" t="s">
        <v>28</v>
      </c>
      <c r="I972" s="13" t="str">
        <f>IFERROR(__xludf.DUMMYFUNCTION("REGEXREPLACE(H972, "".*\s"", """")"),"человек")</f>
        <v>человек</v>
      </c>
      <c r="J972" s="13" t="s">
        <v>29</v>
      </c>
      <c r="K972" s="17" t="str">
        <f>IFERROR(__xludf.DUMMYFUNCTION("REGEXREPLACE(J972, ""^[\d\s]+"", """")"),"значение показателя за год")</f>
        <v>значение показателя за год</v>
      </c>
      <c r="L972" s="16">
        <f t="shared" si="18"/>
        <v>2</v>
      </c>
      <c r="M972" s="13" t="s">
        <v>30</v>
      </c>
      <c r="N972" s="13" t="str">
        <f>IFERROR(__xludf.DUMMYFUNCTION("REGEXEXTRACT(M972, "" (.+)$"")"),"все население")</f>
        <v>все население</v>
      </c>
      <c r="O972" s="18">
        <v>2897.0</v>
      </c>
      <c r="P972" s="18">
        <v>2834.0</v>
      </c>
      <c r="Q972" s="18">
        <v>3285.0</v>
      </c>
      <c r="R972" s="18">
        <v>3599.0</v>
      </c>
      <c r="S972" s="18">
        <v>3108.0</v>
      </c>
      <c r="T972" s="18">
        <v>3421.0</v>
      </c>
      <c r="U972" s="18">
        <v>2854.0</v>
      </c>
      <c r="V972" s="18">
        <v>2999.0</v>
      </c>
      <c r="W972" s="18">
        <v>2740.0</v>
      </c>
      <c r="X972" s="18">
        <v>1843.0</v>
      </c>
      <c r="Y972" s="18">
        <v>2432.0</v>
      </c>
      <c r="Z972" s="19">
        <f t="shared" si="6"/>
        <v>32012</v>
      </c>
      <c r="AA972" s="19" t="str">
        <f t="shared" si="19"/>
        <v/>
      </c>
      <c r="AB972" s="19" t="str">
        <f t="shared" si="8"/>
        <v/>
      </c>
      <c r="AC972" s="19">
        <f t="shared" si="20"/>
        <v>2910.181818</v>
      </c>
      <c r="AD972" s="19">
        <f t="shared" si="21"/>
        <v>1365.5</v>
      </c>
      <c r="AE972" s="19" t="str">
        <f t="shared" si="22"/>
        <v>Нет моды</v>
      </c>
      <c r="AF972" s="19">
        <f t="shared" si="23"/>
        <v>1843</v>
      </c>
      <c r="AG972" s="19">
        <f t="shared" si="24"/>
        <v>3599</v>
      </c>
      <c r="AH972" s="20" t="str">
        <f t="shared" si="14"/>
        <v/>
      </c>
      <c r="AI972" s="21"/>
      <c r="AJ972" s="21"/>
      <c r="AK972" s="21"/>
      <c r="AL972" s="22">
        <f t="shared" si="25"/>
        <v>1</v>
      </c>
    </row>
    <row r="973" ht="12.75" customHeight="1">
      <c r="A973" s="13" t="s">
        <v>68</v>
      </c>
      <c r="B973" s="13" t="str">
        <f>IFERROR(__xludf.DUMMYFUNCTION("REGEXREPLACE(A973,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3" s="14" t="str">
        <f t="shared" si="15"/>
        <v>Город Москва столица Российской Федерации город федерального значения</v>
      </c>
      <c r="D973" s="3">
        <f t="shared" si="16"/>
        <v>2</v>
      </c>
      <c r="E973" s="15" t="s">
        <v>27</v>
      </c>
      <c r="F973" s="13" t="str">
        <f>IFERROR(__xludf.DUMMYFUNCTION("REGEXEXTRACT(E973, ""[А-Яа-я].*"")"),"Болезни органов дыхания")</f>
        <v>Болезни органов дыхания</v>
      </c>
      <c r="G973" s="16">
        <f t="shared" si="17"/>
        <v>2</v>
      </c>
      <c r="H973" s="13" t="s">
        <v>28</v>
      </c>
      <c r="I973" s="13" t="str">
        <f>IFERROR(__xludf.DUMMYFUNCTION("REGEXREPLACE(H973, "".*\s"", """")"),"человек")</f>
        <v>человек</v>
      </c>
      <c r="J973" s="13" t="s">
        <v>29</v>
      </c>
      <c r="K973" s="17" t="str">
        <f>IFERROR(__xludf.DUMMYFUNCTION("REGEXREPLACE(J973, ""^[\d\s]+"", """")"),"значение показателя за год")</f>
        <v>значение показателя за год</v>
      </c>
      <c r="L973" s="16">
        <f t="shared" si="18"/>
        <v>2</v>
      </c>
      <c r="M973" s="13" t="s">
        <v>31</v>
      </c>
      <c r="N973" s="13" t="str">
        <f>IFERROR(__xludf.DUMMYFUNCTION("REGEXEXTRACT(M973, "" (.+)$"")"),"городское население")</f>
        <v>городское население</v>
      </c>
      <c r="O973" s="18">
        <v>2859.0</v>
      </c>
      <c r="P973" s="18">
        <v>2786.0</v>
      </c>
      <c r="Q973" s="18">
        <v>3234.0</v>
      </c>
      <c r="R973" s="18">
        <v>3545.0</v>
      </c>
      <c r="S973" s="18">
        <v>3059.0</v>
      </c>
      <c r="T973" s="18">
        <v>3371.0</v>
      </c>
      <c r="U973" s="18">
        <v>2814.0</v>
      </c>
      <c r="V973" s="18">
        <v>2944.0</v>
      </c>
      <c r="W973" s="18">
        <v>2681.0</v>
      </c>
      <c r="X973" s="18">
        <v>1843.0</v>
      </c>
      <c r="Y973" s="18">
        <v>2432.0</v>
      </c>
      <c r="Z973" s="19" t="str">
        <f t="shared" si="6"/>
        <v/>
      </c>
      <c r="AA973" s="19">
        <f t="shared" si="19"/>
        <v>31568</v>
      </c>
      <c r="AB973" s="19" t="str">
        <f t="shared" si="8"/>
        <v/>
      </c>
      <c r="AC973" s="19">
        <f t="shared" si="20"/>
        <v>2869.818182</v>
      </c>
      <c r="AD973" s="19">
        <f t="shared" si="21"/>
        <v>2878</v>
      </c>
      <c r="AE973" s="19" t="str">
        <f t="shared" si="22"/>
        <v>Нет моды</v>
      </c>
      <c r="AF973" s="19">
        <f t="shared" si="23"/>
        <v>1843</v>
      </c>
      <c r="AG973" s="19">
        <f t="shared" si="24"/>
        <v>3545</v>
      </c>
      <c r="AH973" s="20" t="str">
        <f t="shared" si="14"/>
        <v/>
      </c>
      <c r="AI973" s="21"/>
      <c r="AJ973" s="21"/>
      <c r="AK973" s="21"/>
      <c r="AL973" s="22">
        <f t="shared" si="25"/>
        <v>1</v>
      </c>
    </row>
    <row r="974" ht="12.75" customHeight="1">
      <c r="A974" s="13" t="s">
        <v>68</v>
      </c>
      <c r="B974" s="13" t="str">
        <f>IFERROR(__xludf.DUMMYFUNCTION("REGEXREPLACE(A974,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4" s="14" t="str">
        <f t="shared" si="15"/>
        <v>Город Москва столица Российской Федерации город федерального значения</v>
      </c>
      <c r="D974" s="3">
        <f t="shared" si="16"/>
        <v>2</v>
      </c>
      <c r="E974" s="15" t="s">
        <v>27</v>
      </c>
      <c r="F974" s="13" t="str">
        <f>IFERROR(__xludf.DUMMYFUNCTION("REGEXEXTRACT(E974, ""[А-Яа-я].*"")"),"Болезни органов дыхания")</f>
        <v>Болезни органов дыхания</v>
      </c>
      <c r="G974" s="16">
        <f t="shared" si="17"/>
        <v>2</v>
      </c>
      <c r="H974" s="13" t="s">
        <v>28</v>
      </c>
      <c r="I974" s="13" t="str">
        <f>IFERROR(__xludf.DUMMYFUNCTION("REGEXREPLACE(H974, "".*\s"", """")"),"человек")</f>
        <v>человек</v>
      </c>
      <c r="J974" s="13" t="s">
        <v>29</v>
      </c>
      <c r="K974" s="17" t="str">
        <f>IFERROR(__xludf.DUMMYFUNCTION("REGEXREPLACE(J974, ""^[\d\s]+"", """")"),"значение показателя за год")</f>
        <v>значение показателя за год</v>
      </c>
      <c r="L974" s="16">
        <f t="shared" si="18"/>
        <v>2</v>
      </c>
      <c r="M974" s="13" t="s">
        <v>32</v>
      </c>
      <c r="N974" s="13" t="str">
        <f>IFERROR(__xludf.DUMMYFUNCTION("REGEXEXTRACT(M974, "" (.+)$"")"),"сельское население")</f>
        <v>сельское население</v>
      </c>
      <c r="O974" s="18">
        <v>38.0</v>
      </c>
      <c r="P974" s="18">
        <v>48.0</v>
      </c>
      <c r="Q974" s="18">
        <v>51.0</v>
      </c>
      <c r="R974" s="18">
        <v>54.0</v>
      </c>
      <c r="S974" s="18">
        <v>49.0</v>
      </c>
      <c r="T974" s="18">
        <v>50.0</v>
      </c>
      <c r="U974" s="18">
        <v>40.0</v>
      </c>
      <c r="V974" s="18">
        <v>55.0</v>
      </c>
      <c r="W974" s="18">
        <v>59.0</v>
      </c>
      <c r="X974" s="18">
        <v>0.0</v>
      </c>
      <c r="Y974" s="18">
        <v>0.0</v>
      </c>
      <c r="Z974" s="19" t="str">
        <f t="shared" si="6"/>
        <v/>
      </c>
      <c r="AA974" s="19" t="str">
        <f t="shared" si="19"/>
        <v/>
      </c>
      <c r="AB974" s="19">
        <f t="shared" si="8"/>
        <v>444</v>
      </c>
      <c r="AC974" s="19">
        <f t="shared" si="20"/>
        <v>40.36363636</v>
      </c>
      <c r="AD974" s="19">
        <f t="shared" si="21"/>
        <v>951</v>
      </c>
      <c r="AE974" s="19" t="str">
        <f t="shared" si="22"/>
        <v>Нет моды</v>
      </c>
      <c r="AF974" s="19">
        <f t="shared" si="23"/>
        <v>0</v>
      </c>
      <c r="AG974" s="19">
        <f t="shared" si="24"/>
        <v>59</v>
      </c>
      <c r="AH974" s="20" t="str">
        <f t="shared" si="14"/>
        <v>Город: 99%; Село: 1%</v>
      </c>
      <c r="AI974" s="21"/>
      <c r="AJ974" s="21"/>
      <c r="AK974" s="21"/>
      <c r="AL974" s="22">
        <f t="shared" si="25"/>
        <v>1</v>
      </c>
    </row>
    <row r="975" ht="12.75" customHeight="1">
      <c r="A975" s="13" t="s">
        <v>68</v>
      </c>
      <c r="B975" s="13" t="str">
        <f>IFERROR(__xludf.DUMMYFUNCTION("REGEXREPLACE(A975,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5" s="14" t="str">
        <f t="shared" si="15"/>
        <v>Город Москва столица Российской Федерации город федерального значения</v>
      </c>
      <c r="D975" s="3">
        <f t="shared" si="16"/>
        <v>2</v>
      </c>
      <c r="E975" s="15" t="s">
        <v>33</v>
      </c>
      <c r="F975" s="13" t="str">
        <f>IFERROR(__xludf.DUMMYFUNCTION("REGEXEXTRACT(E975, ""[А-Яа-я].*"")"),"Болезни органов пищеварения")</f>
        <v>Болезни органов пищеварения</v>
      </c>
      <c r="G975" s="16">
        <f t="shared" si="17"/>
        <v>2</v>
      </c>
      <c r="H975" s="13" t="s">
        <v>28</v>
      </c>
      <c r="I975" s="13" t="str">
        <f>IFERROR(__xludf.DUMMYFUNCTION("REGEXREPLACE(H975, "".*\s"", """")"),"человек")</f>
        <v>человек</v>
      </c>
      <c r="J975" s="13" t="s">
        <v>29</v>
      </c>
      <c r="K975" s="17" t="str">
        <f>IFERROR(__xludf.DUMMYFUNCTION("REGEXREPLACE(J975, ""^[\d\s]+"", """")"),"значение показателя за год")</f>
        <v>значение показателя за год</v>
      </c>
      <c r="L975" s="16">
        <f t="shared" si="18"/>
        <v>2</v>
      </c>
      <c r="M975" s="13" t="s">
        <v>30</v>
      </c>
      <c r="N975" s="13" t="str">
        <f>IFERROR(__xludf.DUMMYFUNCTION("REGEXEXTRACT(M975, "" (.+)$"")"),"все население")</f>
        <v>все население</v>
      </c>
      <c r="O975" s="18">
        <v>4732.0</v>
      </c>
      <c r="P975" s="18">
        <v>4732.0</v>
      </c>
      <c r="Q975" s="18">
        <v>4885.0</v>
      </c>
      <c r="R975" s="18">
        <v>5011.0</v>
      </c>
      <c r="S975" s="18">
        <v>4705.0</v>
      </c>
      <c r="T975" s="18">
        <v>4818.0</v>
      </c>
      <c r="U975" s="18">
        <v>4986.0</v>
      </c>
      <c r="V975" s="18">
        <v>5553.0</v>
      </c>
      <c r="W975" s="18">
        <v>5044.0</v>
      </c>
      <c r="X975" s="18">
        <v>4544.0</v>
      </c>
      <c r="Y975" s="18">
        <v>4776.0</v>
      </c>
      <c r="Z975" s="19">
        <f t="shared" si="6"/>
        <v>53786</v>
      </c>
      <c r="AA975" s="19" t="str">
        <f t="shared" si="19"/>
        <v/>
      </c>
      <c r="AB975" s="19" t="str">
        <f t="shared" si="8"/>
        <v/>
      </c>
      <c r="AC975" s="19">
        <f t="shared" si="20"/>
        <v>4889.636364</v>
      </c>
      <c r="AD975" s="19">
        <f t="shared" si="21"/>
        <v>2301.5</v>
      </c>
      <c r="AE975" s="19" t="str">
        <f t="shared" si="22"/>
        <v>Нет моды</v>
      </c>
      <c r="AF975" s="19">
        <f t="shared" si="23"/>
        <v>4544</v>
      </c>
      <c r="AG975" s="19">
        <f t="shared" si="24"/>
        <v>5553</v>
      </c>
      <c r="AH975" s="20" t="str">
        <f t="shared" si="14"/>
        <v/>
      </c>
      <c r="AI975" s="21"/>
      <c r="AJ975" s="21"/>
      <c r="AK975" s="21"/>
      <c r="AL975" s="22">
        <f t="shared" si="25"/>
        <v>1</v>
      </c>
    </row>
    <row r="976" ht="12.75" customHeight="1">
      <c r="A976" s="13" t="s">
        <v>68</v>
      </c>
      <c r="B976" s="13" t="str">
        <f>IFERROR(__xludf.DUMMYFUNCTION("REGEXREPLACE(A976,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6" s="14" t="str">
        <f t="shared" si="15"/>
        <v>Город Москва столица Российской Федерации город федерального значения</v>
      </c>
      <c r="D976" s="3">
        <f t="shared" si="16"/>
        <v>2</v>
      </c>
      <c r="E976" s="15" t="s">
        <v>33</v>
      </c>
      <c r="F976" s="13" t="str">
        <f>IFERROR(__xludf.DUMMYFUNCTION("REGEXEXTRACT(E976, ""[А-Яа-я].*"")"),"Болезни органов пищеварения")</f>
        <v>Болезни органов пищеварения</v>
      </c>
      <c r="G976" s="16">
        <f t="shared" si="17"/>
        <v>2</v>
      </c>
      <c r="H976" s="13" t="s">
        <v>28</v>
      </c>
      <c r="I976" s="13" t="str">
        <f>IFERROR(__xludf.DUMMYFUNCTION("REGEXREPLACE(H976, "".*\s"", """")"),"человек")</f>
        <v>человек</v>
      </c>
      <c r="J976" s="13" t="s">
        <v>29</v>
      </c>
      <c r="K976" s="17" t="str">
        <f>IFERROR(__xludf.DUMMYFUNCTION("REGEXREPLACE(J976, ""^[\d\s]+"", """")"),"значение показателя за год")</f>
        <v>значение показателя за год</v>
      </c>
      <c r="L976" s="16">
        <f t="shared" si="18"/>
        <v>2</v>
      </c>
      <c r="M976" s="13" t="s">
        <v>31</v>
      </c>
      <c r="N976" s="13" t="str">
        <f>IFERROR(__xludf.DUMMYFUNCTION("REGEXEXTRACT(M976, "" (.+)$"")"),"городское население")</f>
        <v>городское население</v>
      </c>
      <c r="O976" s="18">
        <v>4687.0</v>
      </c>
      <c r="P976" s="18">
        <v>4679.0</v>
      </c>
      <c r="Q976" s="18">
        <v>4822.0</v>
      </c>
      <c r="R976" s="18">
        <v>4942.0</v>
      </c>
      <c r="S976" s="18">
        <v>4651.0</v>
      </c>
      <c r="T976" s="18">
        <v>4742.0</v>
      </c>
      <c r="U976" s="18">
        <v>4904.0</v>
      </c>
      <c r="V976" s="18">
        <v>5454.0</v>
      </c>
      <c r="W976" s="18">
        <v>4921.0</v>
      </c>
      <c r="X976" s="18">
        <v>4544.0</v>
      </c>
      <c r="Y976" s="18">
        <v>4776.0</v>
      </c>
      <c r="Z976" s="19" t="str">
        <f t="shared" si="6"/>
        <v/>
      </c>
      <c r="AA976" s="19">
        <f t="shared" si="19"/>
        <v>53122</v>
      </c>
      <c r="AB976" s="19" t="str">
        <f t="shared" si="8"/>
        <v/>
      </c>
      <c r="AC976" s="19">
        <f t="shared" si="20"/>
        <v>4829.272727</v>
      </c>
      <c r="AD976" s="19">
        <f t="shared" si="21"/>
        <v>4797</v>
      </c>
      <c r="AE976" s="19" t="str">
        <f t="shared" si="22"/>
        <v>Нет моды</v>
      </c>
      <c r="AF976" s="19">
        <f t="shared" si="23"/>
        <v>4544</v>
      </c>
      <c r="AG976" s="19">
        <f t="shared" si="24"/>
        <v>5454</v>
      </c>
      <c r="AH976" s="20" t="str">
        <f t="shared" si="14"/>
        <v/>
      </c>
      <c r="AI976" s="21"/>
      <c r="AJ976" s="21"/>
      <c r="AK976" s="21"/>
      <c r="AL976" s="22">
        <f t="shared" si="25"/>
        <v>1</v>
      </c>
    </row>
    <row r="977" ht="12.75" customHeight="1">
      <c r="A977" s="13" t="s">
        <v>68</v>
      </c>
      <c r="B977" s="13" t="str">
        <f>IFERROR(__xludf.DUMMYFUNCTION("REGEXREPLACE(A977,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7" s="14" t="str">
        <f t="shared" si="15"/>
        <v>Город Москва столица Российской Федерации город федерального значения</v>
      </c>
      <c r="D977" s="3">
        <f t="shared" si="16"/>
        <v>2</v>
      </c>
      <c r="E977" s="15" t="s">
        <v>33</v>
      </c>
      <c r="F977" s="13" t="str">
        <f>IFERROR(__xludf.DUMMYFUNCTION("REGEXEXTRACT(E977, ""[А-Яа-я].*"")"),"Болезни органов пищеварения")</f>
        <v>Болезни органов пищеварения</v>
      </c>
      <c r="G977" s="16">
        <f t="shared" si="17"/>
        <v>2</v>
      </c>
      <c r="H977" s="13" t="s">
        <v>28</v>
      </c>
      <c r="I977" s="13" t="str">
        <f>IFERROR(__xludf.DUMMYFUNCTION("REGEXREPLACE(H977, "".*\s"", """")"),"человек")</f>
        <v>человек</v>
      </c>
      <c r="J977" s="13" t="s">
        <v>29</v>
      </c>
      <c r="K977" s="17" t="str">
        <f>IFERROR(__xludf.DUMMYFUNCTION("REGEXREPLACE(J977, ""^[\d\s]+"", """")"),"значение показателя за год")</f>
        <v>значение показателя за год</v>
      </c>
      <c r="L977" s="16">
        <f t="shared" si="18"/>
        <v>2</v>
      </c>
      <c r="M977" s="13" t="s">
        <v>32</v>
      </c>
      <c r="N977" s="13" t="str">
        <f>IFERROR(__xludf.DUMMYFUNCTION("REGEXEXTRACT(M977, "" (.+)$"")"),"сельское население")</f>
        <v>сельское население</v>
      </c>
      <c r="O977" s="18">
        <v>45.0</v>
      </c>
      <c r="P977" s="18">
        <v>53.0</v>
      </c>
      <c r="Q977" s="18">
        <v>63.0</v>
      </c>
      <c r="R977" s="18">
        <v>69.0</v>
      </c>
      <c r="S977" s="18">
        <v>54.0</v>
      </c>
      <c r="T977" s="18">
        <v>76.0</v>
      </c>
      <c r="U977" s="18">
        <v>82.0</v>
      </c>
      <c r="V977" s="18">
        <v>99.0</v>
      </c>
      <c r="W977" s="18">
        <v>123.0</v>
      </c>
      <c r="X977" s="18">
        <v>0.0</v>
      </c>
      <c r="Y977" s="18">
        <v>0.0</v>
      </c>
      <c r="Z977" s="19" t="str">
        <f t="shared" si="6"/>
        <v/>
      </c>
      <c r="AA977" s="19" t="str">
        <f t="shared" si="19"/>
        <v/>
      </c>
      <c r="AB977" s="19">
        <f t="shared" si="8"/>
        <v>664</v>
      </c>
      <c r="AC977" s="19">
        <f t="shared" si="20"/>
        <v>60.36363636</v>
      </c>
      <c r="AD977" s="19">
        <f t="shared" si="21"/>
        <v>2333.5</v>
      </c>
      <c r="AE977" s="19" t="str">
        <f t="shared" si="22"/>
        <v>Нет моды</v>
      </c>
      <c r="AF977" s="19">
        <f t="shared" si="23"/>
        <v>0</v>
      </c>
      <c r="AG977" s="19">
        <f t="shared" si="24"/>
        <v>123</v>
      </c>
      <c r="AH977" s="20" t="str">
        <f t="shared" si="14"/>
        <v>Город: 99%; Село: 1%</v>
      </c>
      <c r="AI977" s="21"/>
      <c r="AJ977" s="21"/>
      <c r="AK977" s="21"/>
      <c r="AL977" s="22">
        <f t="shared" si="25"/>
        <v>1</v>
      </c>
    </row>
    <row r="978" ht="12.75" customHeight="1">
      <c r="A978" s="13" t="s">
        <v>68</v>
      </c>
      <c r="B978" s="13" t="str">
        <f>IFERROR(__xludf.DUMMYFUNCTION("REGEXREPLACE(A978,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8" s="14" t="str">
        <f t="shared" si="15"/>
        <v>Город Москва столица Российской Федерации город федерального значения</v>
      </c>
      <c r="D978" s="3">
        <f t="shared" si="16"/>
        <v>2</v>
      </c>
      <c r="E978" s="15" t="s">
        <v>34</v>
      </c>
      <c r="F978" s="13" t="str">
        <f>IFERROR(__xludf.DUMMYFUNCTION("REGEXEXTRACT(E978, ""[А-Яа-я].*"")"),"Болезни системы кровообращения")</f>
        <v>Болезни системы кровообращения</v>
      </c>
      <c r="G978" s="16">
        <f t="shared" si="17"/>
        <v>2</v>
      </c>
      <c r="H978" s="13" t="s">
        <v>28</v>
      </c>
      <c r="I978" s="13" t="str">
        <f>IFERROR(__xludf.DUMMYFUNCTION("REGEXREPLACE(H978, "".*\s"", """")"),"человек")</f>
        <v>человек</v>
      </c>
      <c r="J978" s="13" t="s">
        <v>29</v>
      </c>
      <c r="K978" s="17" t="str">
        <f>IFERROR(__xludf.DUMMYFUNCTION("REGEXREPLACE(J978, ""^[\d\s]+"", """")"),"значение показателя за год")</f>
        <v>значение показателя за год</v>
      </c>
      <c r="L978" s="16">
        <f t="shared" si="18"/>
        <v>2</v>
      </c>
      <c r="M978" s="13" t="s">
        <v>30</v>
      </c>
      <c r="N978" s="13" t="str">
        <f>IFERROR(__xludf.DUMMYFUNCTION("REGEXEXTRACT(M978, "" (.+)$"")"),"все население")</f>
        <v>все население</v>
      </c>
      <c r="O978" s="18">
        <v>63783.0</v>
      </c>
      <c r="P978" s="18">
        <v>63644.0</v>
      </c>
      <c r="Q978" s="18">
        <v>64283.0</v>
      </c>
      <c r="R978" s="18">
        <v>68678.0</v>
      </c>
      <c r="S978" s="18">
        <v>66820.0</v>
      </c>
      <c r="T978" s="18">
        <v>65526.0</v>
      </c>
      <c r="U978" s="18">
        <v>62013.0</v>
      </c>
      <c r="V978" s="18">
        <v>65449.0</v>
      </c>
      <c r="W978" s="18">
        <v>64556.0</v>
      </c>
      <c r="X978" s="18">
        <v>58233.0</v>
      </c>
      <c r="Y978" s="18">
        <v>62185.0</v>
      </c>
      <c r="Z978" s="19">
        <f t="shared" si="6"/>
        <v>705170</v>
      </c>
      <c r="AA978" s="19" t="str">
        <f t="shared" si="19"/>
        <v/>
      </c>
      <c r="AB978" s="19" t="str">
        <f t="shared" si="8"/>
        <v/>
      </c>
      <c r="AC978" s="19">
        <f t="shared" si="20"/>
        <v>64106.36364</v>
      </c>
      <c r="AD978" s="19">
        <f t="shared" si="21"/>
        <v>29178</v>
      </c>
      <c r="AE978" s="19" t="str">
        <f t="shared" si="22"/>
        <v>Нет моды</v>
      </c>
      <c r="AF978" s="19">
        <f t="shared" si="23"/>
        <v>58233</v>
      </c>
      <c r="AG978" s="19">
        <f t="shared" si="24"/>
        <v>68678</v>
      </c>
      <c r="AH978" s="20" t="str">
        <f t="shared" si="14"/>
        <v/>
      </c>
      <c r="AI978" s="21"/>
      <c r="AJ978" s="21"/>
      <c r="AK978" s="21"/>
      <c r="AL978" s="22">
        <f t="shared" si="25"/>
        <v>1</v>
      </c>
    </row>
    <row r="979" ht="12.75" customHeight="1">
      <c r="A979" s="13" t="s">
        <v>68</v>
      </c>
      <c r="B979" s="13" t="str">
        <f>IFERROR(__xludf.DUMMYFUNCTION("REGEXREPLACE(A979,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79" s="14" t="str">
        <f t="shared" si="15"/>
        <v>Город Москва столица Российской Федерации город федерального значения</v>
      </c>
      <c r="D979" s="3">
        <f t="shared" si="16"/>
        <v>2</v>
      </c>
      <c r="E979" s="15" t="s">
        <v>34</v>
      </c>
      <c r="F979" s="13" t="str">
        <f>IFERROR(__xludf.DUMMYFUNCTION("REGEXEXTRACT(E979, ""[А-Яа-я].*"")"),"Болезни системы кровообращения")</f>
        <v>Болезни системы кровообращения</v>
      </c>
      <c r="G979" s="16">
        <f t="shared" si="17"/>
        <v>2</v>
      </c>
      <c r="H979" s="13" t="s">
        <v>28</v>
      </c>
      <c r="I979" s="13" t="str">
        <f>IFERROR(__xludf.DUMMYFUNCTION("REGEXREPLACE(H979, "".*\s"", """")"),"человек")</f>
        <v>человек</v>
      </c>
      <c r="J979" s="13" t="s">
        <v>29</v>
      </c>
      <c r="K979" s="17" t="str">
        <f>IFERROR(__xludf.DUMMYFUNCTION("REGEXREPLACE(J979, ""^[\d\s]+"", """")"),"значение показателя за год")</f>
        <v>значение показателя за год</v>
      </c>
      <c r="L979" s="16">
        <f t="shared" si="18"/>
        <v>2</v>
      </c>
      <c r="M979" s="13" t="s">
        <v>31</v>
      </c>
      <c r="N979" s="13" t="str">
        <f>IFERROR(__xludf.DUMMYFUNCTION("REGEXEXTRACT(M979, "" (.+)$"")"),"городское население")</f>
        <v>городское население</v>
      </c>
      <c r="O979" s="18">
        <v>63109.0</v>
      </c>
      <c r="P979" s="18">
        <v>62894.0</v>
      </c>
      <c r="Q979" s="18">
        <v>63488.0</v>
      </c>
      <c r="R979" s="18">
        <v>67899.0</v>
      </c>
      <c r="S979" s="18">
        <v>65875.0</v>
      </c>
      <c r="T979" s="18">
        <v>64620.0</v>
      </c>
      <c r="U979" s="18">
        <v>61032.0</v>
      </c>
      <c r="V979" s="18">
        <v>64313.0</v>
      </c>
      <c r="W979" s="18">
        <v>63332.0</v>
      </c>
      <c r="X979" s="18">
        <v>58233.0</v>
      </c>
      <c r="Y979" s="18">
        <v>62185.0</v>
      </c>
      <c r="Z979" s="19" t="str">
        <f t="shared" si="6"/>
        <v/>
      </c>
      <c r="AA979" s="19">
        <f t="shared" si="19"/>
        <v>696980</v>
      </c>
      <c r="AB979" s="19" t="str">
        <f t="shared" si="8"/>
        <v/>
      </c>
      <c r="AC979" s="19">
        <f t="shared" si="20"/>
        <v>63361.81818</v>
      </c>
      <c r="AD979" s="19">
        <f t="shared" si="21"/>
        <v>63713.5</v>
      </c>
      <c r="AE979" s="19" t="str">
        <f t="shared" si="22"/>
        <v>Нет моды</v>
      </c>
      <c r="AF979" s="19">
        <f t="shared" si="23"/>
        <v>58233</v>
      </c>
      <c r="AG979" s="19">
        <f t="shared" si="24"/>
        <v>67899</v>
      </c>
      <c r="AH979" s="20" t="str">
        <f t="shared" si="14"/>
        <v/>
      </c>
      <c r="AI979" s="21"/>
      <c r="AJ979" s="21"/>
      <c r="AK979" s="21"/>
      <c r="AL979" s="22">
        <f t="shared" si="25"/>
        <v>1</v>
      </c>
    </row>
    <row r="980" ht="12.75" customHeight="1">
      <c r="A980" s="13" t="s">
        <v>68</v>
      </c>
      <c r="B980" s="13" t="str">
        <f>IFERROR(__xludf.DUMMYFUNCTION("REGEXREPLACE(A980,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0" s="14" t="str">
        <f t="shared" si="15"/>
        <v>Город Москва столица Российской Федерации город федерального значения</v>
      </c>
      <c r="D980" s="3">
        <f t="shared" si="16"/>
        <v>2</v>
      </c>
      <c r="E980" s="15" t="s">
        <v>34</v>
      </c>
      <c r="F980" s="13" t="str">
        <f>IFERROR(__xludf.DUMMYFUNCTION("REGEXEXTRACT(E980, ""[А-Яа-я].*"")"),"Болезни системы кровообращения")</f>
        <v>Болезни системы кровообращения</v>
      </c>
      <c r="G980" s="16">
        <f t="shared" si="17"/>
        <v>2</v>
      </c>
      <c r="H980" s="13" t="s">
        <v>28</v>
      </c>
      <c r="I980" s="13" t="str">
        <f>IFERROR(__xludf.DUMMYFUNCTION("REGEXREPLACE(H980, "".*\s"", """")"),"человек")</f>
        <v>человек</v>
      </c>
      <c r="J980" s="13" t="s">
        <v>29</v>
      </c>
      <c r="K980" s="17" t="str">
        <f>IFERROR(__xludf.DUMMYFUNCTION("REGEXREPLACE(J980, ""^[\d\s]+"", """")"),"значение показателя за год")</f>
        <v>значение показателя за год</v>
      </c>
      <c r="L980" s="16">
        <f t="shared" si="18"/>
        <v>2</v>
      </c>
      <c r="M980" s="13" t="s">
        <v>32</v>
      </c>
      <c r="N980" s="13" t="str">
        <f>IFERROR(__xludf.DUMMYFUNCTION("REGEXEXTRACT(M980, "" (.+)$"")"),"сельское население")</f>
        <v>сельское население</v>
      </c>
      <c r="O980" s="18">
        <v>674.0</v>
      </c>
      <c r="P980" s="18">
        <v>750.0</v>
      </c>
      <c r="Q980" s="18">
        <v>795.0</v>
      </c>
      <c r="R980" s="18">
        <v>779.0</v>
      </c>
      <c r="S980" s="18">
        <v>945.0</v>
      </c>
      <c r="T980" s="18">
        <v>906.0</v>
      </c>
      <c r="U980" s="18">
        <v>981.0</v>
      </c>
      <c r="V980" s="18">
        <v>1136.0</v>
      </c>
      <c r="W980" s="18">
        <v>1224.0</v>
      </c>
      <c r="X980" s="18">
        <v>0.0</v>
      </c>
      <c r="Y980" s="18">
        <v>0.0</v>
      </c>
      <c r="Z980" s="19" t="str">
        <f t="shared" si="6"/>
        <v/>
      </c>
      <c r="AA980" s="19" t="str">
        <f t="shared" si="19"/>
        <v/>
      </c>
      <c r="AB980" s="19">
        <f t="shared" si="8"/>
        <v>8190</v>
      </c>
      <c r="AC980" s="19">
        <f t="shared" si="20"/>
        <v>744.5454545</v>
      </c>
      <c r="AD980" s="19">
        <f t="shared" si="21"/>
        <v>29728.5</v>
      </c>
      <c r="AE980" s="19" t="str">
        <f t="shared" si="22"/>
        <v>Нет моды</v>
      </c>
      <c r="AF980" s="19">
        <f t="shared" si="23"/>
        <v>0</v>
      </c>
      <c r="AG980" s="19">
        <f t="shared" si="24"/>
        <v>1224</v>
      </c>
      <c r="AH980" s="20" t="str">
        <f t="shared" si="14"/>
        <v>Город: 99%; Село: 1%</v>
      </c>
      <c r="AI980" s="21"/>
      <c r="AJ980" s="21"/>
      <c r="AK980" s="21"/>
      <c r="AL980" s="22">
        <f t="shared" si="25"/>
        <v>1</v>
      </c>
    </row>
    <row r="981" ht="12.75" customHeight="1">
      <c r="A981" s="13" t="s">
        <v>68</v>
      </c>
      <c r="B981" s="13" t="str">
        <f>IFERROR(__xludf.DUMMYFUNCTION("REGEXREPLACE(A981,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1" s="14" t="str">
        <f t="shared" si="15"/>
        <v>Город Москва столица Российской Федерации город федерального значения</v>
      </c>
      <c r="D981" s="3">
        <f t="shared" si="16"/>
        <v>2</v>
      </c>
      <c r="E981" s="15" t="s">
        <v>35</v>
      </c>
      <c r="F981" s="13" t="str">
        <f>IFERROR(__xludf.DUMMYFUNCTION("REGEXEXTRACT(E981, ""[А-Яа-я].*"")"),"внешние причины")</f>
        <v>внешние причины</v>
      </c>
      <c r="G981" s="16">
        <f t="shared" si="17"/>
        <v>2</v>
      </c>
      <c r="H981" s="13" t="s">
        <v>28</v>
      </c>
      <c r="I981" s="13" t="str">
        <f>IFERROR(__xludf.DUMMYFUNCTION("REGEXREPLACE(H981, "".*\s"", """")"),"человек")</f>
        <v>человек</v>
      </c>
      <c r="J981" s="13" t="s">
        <v>29</v>
      </c>
      <c r="K981" s="17" t="str">
        <f>IFERROR(__xludf.DUMMYFUNCTION("REGEXREPLACE(J981, ""^[\d\s]+"", """")"),"значение показателя за год")</f>
        <v>значение показателя за год</v>
      </c>
      <c r="L981" s="16">
        <f t="shared" si="18"/>
        <v>2</v>
      </c>
      <c r="M981" s="13" t="s">
        <v>30</v>
      </c>
      <c r="N981" s="13" t="str">
        <f>IFERROR(__xludf.DUMMYFUNCTION("REGEXEXTRACT(M981, "" (.+)$"")"),"все население")</f>
        <v>все население</v>
      </c>
      <c r="O981" s="18">
        <v>6195.0</v>
      </c>
      <c r="P981" s="18">
        <v>6228.0</v>
      </c>
      <c r="Q981" s="18">
        <v>6013.0</v>
      </c>
      <c r="R981" s="18">
        <v>6971.0</v>
      </c>
      <c r="S981" s="18">
        <v>6885.0</v>
      </c>
      <c r="T981" s="18">
        <v>6701.0</v>
      </c>
      <c r="U981" s="18">
        <v>6370.0</v>
      </c>
      <c r="V981" s="18">
        <v>7795.0</v>
      </c>
      <c r="W981" s="18">
        <v>7672.0</v>
      </c>
      <c r="X981" s="18">
        <v>7161.0</v>
      </c>
      <c r="Y981" s="18">
        <v>7709.0</v>
      </c>
      <c r="Z981" s="19">
        <f t="shared" si="6"/>
        <v>75700</v>
      </c>
      <c r="AA981" s="19" t="str">
        <f t="shared" si="19"/>
        <v/>
      </c>
      <c r="AB981" s="19" t="str">
        <f t="shared" si="8"/>
        <v/>
      </c>
      <c r="AC981" s="19">
        <f t="shared" si="20"/>
        <v>6881.818182</v>
      </c>
      <c r="AD981" s="19">
        <f t="shared" si="21"/>
        <v>3618.5</v>
      </c>
      <c r="AE981" s="19" t="str">
        <f t="shared" si="22"/>
        <v>Нет моды</v>
      </c>
      <c r="AF981" s="19">
        <f t="shared" si="23"/>
        <v>6013</v>
      </c>
      <c r="AG981" s="19">
        <f t="shared" si="24"/>
        <v>7795</v>
      </c>
      <c r="AH981" s="20" t="str">
        <f t="shared" si="14"/>
        <v/>
      </c>
      <c r="AI981" s="21"/>
      <c r="AJ981" s="21"/>
      <c r="AK981" s="21"/>
      <c r="AL981" s="22">
        <f t="shared" si="25"/>
        <v>1</v>
      </c>
    </row>
    <row r="982" ht="12.75" customHeight="1">
      <c r="A982" s="13" t="s">
        <v>68</v>
      </c>
      <c r="B982" s="13" t="str">
        <f>IFERROR(__xludf.DUMMYFUNCTION("REGEXREPLACE(A982,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2" s="14" t="str">
        <f t="shared" si="15"/>
        <v>Город Москва столица Российской Федерации город федерального значения</v>
      </c>
      <c r="D982" s="3">
        <f t="shared" si="16"/>
        <v>2</v>
      </c>
      <c r="E982" s="15" t="s">
        <v>35</v>
      </c>
      <c r="F982" s="13" t="str">
        <f>IFERROR(__xludf.DUMMYFUNCTION("REGEXEXTRACT(E982, ""[А-Яа-я].*"")"),"внешние причины")</f>
        <v>внешние причины</v>
      </c>
      <c r="G982" s="16">
        <f t="shared" si="17"/>
        <v>2</v>
      </c>
      <c r="H982" s="13" t="s">
        <v>28</v>
      </c>
      <c r="I982" s="13" t="str">
        <f>IFERROR(__xludf.DUMMYFUNCTION("REGEXREPLACE(H982, "".*\s"", """")"),"человек")</f>
        <v>человек</v>
      </c>
      <c r="J982" s="13" t="s">
        <v>29</v>
      </c>
      <c r="K982" s="17" t="str">
        <f>IFERROR(__xludf.DUMMYFUNCTION("REGEXREPLACE(J982, ""^[\d\s]+"", """")"),"значение показателя за год")</f>
        <v>значение показателя за год</v>
      </c>
      <c r="L982" s="16">
        <f t="shared" si="18"/>
        <v>2</v>
      </c>
      <c r="M982" s="13" t="s">
        <v>31</v>
      </c>
      <c r="N982" s="13" t="str">
        <f>IFERROR(__xludf.DUMMYFUNCTION("REGEXEXTRACT(M982, "" (.+)$"")"),"городское население")</f>
        <v>городское население</v>
      </c>
      <c r="O982" s="18">
        <v>6128.0</v>
      </c>
      <c r="P982" s="18">
        <v>6162.0</v>
      </c>
      <c r="Q982" s="18">
        <v>5926.0</v>
      </c>
      <c r="R982" s="18">
        <v>6876.0</v>
      </c>
      <c r="S982" s="18">
        <v>6781.0</v>
      </c>
      <c r="T982" s="18">
        <v>6590.0</v>
      </c>
      <c r="U982" s="18">
        <v>6274.0</v>
      </c>
      <c r="V982" s="18">
        <v>7661.0</v>
      </c>
      <c r="W982" s="18">
        <v>7495.0</v>
      </c>
      <c r="X982" s="18">
        <v>7161.0</v>
      </c>
      <c r="Y982" s="18">
        <v>7709.0</v>
      </c>
      <c r="Z982" s="19" t="str">
        <f t="shared" si="6"/>
        <v/>
      </c>
      <c r="AA982" s="19">
        <f t="shared" si="19"/>
        <v>74763</v>
      </c>
      <c r="AB982" s="19" t="str">
        <f t="shared" si="8"/>
        <v/>
      </c>
      <c r="AC982" s="19">
        <f t="shared" si="20"/>
        <v>6796.636364</v>
      </c>
      <c r="AD982" s="19">
        <f t="shared" si="21"/>
        <v>6828.5</v>
      </c>
      <c r="AE982" s="19" t="str">
        <f t="shared" si="22"/>
        <v>Нет моды</v>
      </c>
      <c r="AF982" s="19">
        <f t="shared" si="23"/>
        <v>5926</v>
      </c>
      <c r="AG982" s="19">
        <f t="shared" si="24"/>
        <v>7709</v>
      </c>
      <c r="AH982" s="20" t="str">
        <f t="shared" si="14"/>
        <v/>
      </c>
      <c r="AI982" s="21"/>
      <c r="AJ982" s="21"/>
      <c r="AK982" s="21"/>
      <c r="AL982" s="22">
        <f t="shared" si="25"/>
        <v>1</v>
      </c>
    </row>
    <row r="983" ht="12.75" customHeight="1">
      <c r="A983" s="13" t="s">
        <v>68</v>
      </c>
      <c r="B983" s="13" t="str">
        <f>IFERROR(__xludf.DUMMYFUNCTION("REGEXREPLACE(A983,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3" s="14" t="str">
        <f t="shared" si="15"/>
        <v>Город Москва столица Российской Федерации город федерального значения</v>
      </c>
      <c r="D983" s="3">
        <f t="shared" si="16"/>
        <v>2</v>
      </c>
      <c r="E983" s="15" t="s">
        <v>35</v>
      </c>
      <c r="F983" s="13" t="str">
        <f>IFERROR(__xludf.DUMMYFUNCTION("REGEXEXTRACT(E983, ""[А-Яа-я].*"")"),"внешние причины")</f>
        <v>внешние причины</v>
      </c>
      <c r="G983" s="16">
        <f t="shared" si="17"/>
        <v>2</v>
      </c>
      <c r="H983" s="13" t="s">
        <v>28</v>
      </c>
      <c r="I983" s="13" t="str">
        <f>IFERROR(__xludf.DUMMYFUNCTION("REGEXREPLACE(H983, "".*\s"", """")"),"человек")</f>
        <v>человек</v>
      </c>
      <c r="J983" s="13" t="s">
        <v>29</v>
      </c>
      <c r="K983" s="17" t="str">
        <f>IFERROR(__xludf.DUMMYFUNCTION("REGEXREPLACE(J983, ""^[\d\s]+"", """")"),"значение показателя за год")</f>
        <v>значение показателя за год</v>
      </c>
      <c r="L983" s="16">
        <f t="shared" si="18"/>
        <v>2</v>
      </c>
      <c r="M983" s="13" t="s">
        <v>32</v>
      </c>
      <c r="N983" s="13" t="str">
        <f>IFERROR(__xludf.DUMMYFUNCTION("REGEXEXTRACT(M983, "" (.+)$"")"),"сельское население")</f>
        <v>сельское население</v>
      </c>
      <c r="O983" s="18">
        <v>67.0</v>
      </c>
      <c r="P983" s="18">
        <v>66.0</v>
      </c>
      <c r="Q983" s="18">
        <v>87.0</v>
      </c>
      <c r="R983" s="18">
        <v>95.0</v>
      </c>
      <c r="S983" s="18">
        <v>104.0</v>
      </c>
      <c r="T983" s="18">
        <v>111.0</v>
      </c>
      <c r="U983" s="18">
        <v>96.0</v>
      </c>
      <c r="V983" s="18">
        <v>134.0</v>
      </c>
      <c r="W983" s="18">
        <v>177.0</v>
      </c>
      <c r="X983" s="18">
        <v>0.0</v>
      </c>
      <c r="Y983" s="18">
        <v>0.0</v>
      </c>
      <c r="Z983" s="19" t="str">
        <f t="shared" si="6"/>
        <v/>
      </c>
      <c r="AA983" s="19" t="str">
        <f t="shared" si="19"/>
        <v/>
      </c>
      <c r="AB983" s="19">
        <f t="shared" si="8"/>
        <v>937</v>
      </c>
      <c r="AC983" s="19">
        <f t="shared" si="20"/>
        <v>85.18181818</v>
      </c>
      <c r="AD983" s="19">
        <f t="shared" si="21"/>
        <v>3051.5</v>
      </c>
      <c r="AE983" s="19" t="str">
        <f t="shared" si="22"/>
        <v>Нет моды</v>
      </c>
      <c r="AF983" s="19">
        <f t="shared" si="23"/>
        <v>0</v>
      </c>
      <c r="AG983" s="19">
        <f t="shared" si="24"/>
        <v>177</v>
      </c>
      <c r="AH983" s="20" t="str">
        <f t="shared" si="14"/>
        <v>Город: 99%; Село: 1%</v>
      </c>
      <c r="AI983" s="21"/>
      <c r="AJ983" s="21"/>
      <c r="AK983" s="21"/>
      <c r="AL983" s="22">
        <f t="shared" si="25"/>
        <v>1</v>
      </c>
    </row>
    <row r="984" ht="12.75" customHeight="1">
      <c r="A984" s="13" t="s">
        <v>68</v>
      </c>
      <c r="B984" s="13" t="str">
        <f>IFERROR(__xludf.DUMMYFUNCTION("REGEXREPLACE(A984,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4" s="14" t="str">
        <f t="shared" si="15"/>
        <v>Город Москва столица Российской Федерации город федерального значения</v>
      </c>
      <c r="D984" s="3">
        <f t="shared" si="16"/>
        <v>2</v>
      </c>
      <c r="E984" s="15" t="s">
        <v>36</v>
      </c>
      <c r="F984" s="13" t="str">
        <f>IFERROR(__xludf.DUMMYFUNCTION("REGEXEXTRACT(E984,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84" s="16">
        <f t="shared" si="17"/>
        <v>2</v>
      </c>
      <c r="H984" s="13" t="s">
        <v>28</v>
      </c>
      <c r="I984" s="13" t="str">
        <f>IFERROR(__xludf.DUMMYFUNCTION("REGEXREPLACE(H984, "".*\s"", """")"),"человек")</f>
        <v>человек</v>
      </c>
      <c r="J984" s="13" t="s">
        <v>29</v>
      </c>
      <c r="K984" s="17" t="str">
        <f>IFERROR(__xludf.DUMMYFUNCTION("REGEXREPLACE(J984, ""^[\d\s]+"", """")"),"значение показателя за год")</f>
        <v>значение показателя за год</v>
      </c>
      <c r="L984" s="16">
        <f t="shared" si="18"/>
        <v>2</v>
      </c>
      <c r="M984" s="13" t="s">
        <v>30</v>
      </c>
      <c r="N984" s="13" t="str">
        <f>IFERROR(__xludf.DUMMYFUNCTION("REGEXEXTRACT(M984, "" (.+)$"")"),"все население")</f>
        <v>все население</v>
      </c>
      <c r="O984" s="18">
        <v>556.0</v>
      </c>
      <c r="P984" s="18">
        <v>483.0</v>
      </c>
      <c r="Q984" s="18">
        <v>491.0</v>
      </c>
      <c r="R984" s="18">
        <v>476.0</v>
      </c>
      <c r="S984" s="23" t="s">
        <v>37</v>
      </c>
      <c r="T984" s="23" t="s">
        <v>37</v>
      </c>
      <c r="U984" s="23" t="s">
        <v>37</v>
      </c>
      <c r="V984" s="23" t="s">
        <v>37</v>
      </c>
      <c r="W984" s="23" t="s">
        <v>37</v>
      </c>
      <c r="X984" s="23" t="s">
        <v>37</v>
      </c>
      <c r="Y984" s="23" t="s">
        <v>37</v>
      </c>
      <c r="Z984" s="19">
        <f t="shared" si="6"/>
        <v>2006</v>
      </c>
      <c r="AA984" s="19" t="str">
        <f t="shared" si="19"/>
        <v/>
      </c>
      <c r="AB984" s="19" t="str">
        <f t="shared" si="8"/>
        <v/>
      </c>
      <c r="AC984" s="19">
        <f t="shared" si="20"/>
        <v>501.5</v>
      </c>
      <c r="AD984" s="19">
        <f t="shared" si="21"/>
        <v>104</v>
      </c>
      <c r="AE984" s="19" t="str">
        <f t="shared" si="22"/>
        <v>Нет моды</v>
      </c>
      <c r="AF984" s="19">
        <f t="shared" si="23"/>
        <v>476</v>
      </c>
      <c r="AG984" s="19">
        <f t="shared" si="24"/>
        <v>556</v>
      </c>
      <c r="AH984" s="20" t="str">
        <f t="shared" si="14"/>
        <v/>
      </c>
      <c r="AI984" s="24"/>
      <c r="AJ984" s="24"/>
      <c r="AK984" s="24"/>
      <c r="AL984" s="22">
        <f t="shared" si="25"/>
        <v>1</v>
      </c>
    </row>
    <row r="985" ht="12.75" customHeight="1">
      <c r="A985" s="13" t="s">
        <v>68</v>
      </c>
      <c r="B985" s="13" t="str">
        <f>IFERROR(__xludf.DUMMYFUNCTION("REGEXREPLACE(A985,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5" s="14" t="str">
        <f t="shared" si="15"/>
        <v>Город Москва столица Российской Федерации город федерального значения</v>
      </c>
      <c r="D985" s="3">
        <f t="shared" si="16"/>
        <v>2</v>
      </c>
      <c r="E985" s="15" t="s">
        <v>36</v>
      </c>
      <c r="F985" s="13" t="str">
        <f>IFERROR(__xludf.DUMMYFUNCTION("REGEXEXTRACT(E985,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85" s="16">
        <f t="shared" si="17"/>
        <v>2</v>
      </c>
      <c r="H985" s="13" t="s">
        <v>28</v>
      </c>
      <c r="I985" s="13" t="str">
        <f>IFERROR(__xludf.DUMMYFUNCTION("REGEXREPLACE(H985, "".*\s"", """")"),"человек")</f>
        <v>человек</v>
      </c>
      <c r="J985" s="13" t="s">
        <v>29</v>
      </c>
      <c r="K985" s="17" t="str">
        <f>IFERROR(__xludf.DUMMYFUNCTION("REGEXREPLACE(J985, ""^[\d\s]+"", """")"),"значение показателя за год")</f>
        <v>значение показателя за год</v>
      </c>
      <c r="L985" s="16">
        <f t="shared" si="18"/>
        <v>2</v>
      </c>
      <c r="M985" s="13" t="s">
        <v>31</v>
      </c>
      <c r="N985" s="13" t="str">
        <f>IFERROR(__xludf.DUMMYFUNCTION("REGEXEXTRACT(M985, "" (.+)$"")"),"городское население")</f>
        <v>городское население</v>
      </c>
      <c r="O985" s="18">
        <v>550.0</v>
      </c>
      <c r="P985" s="18">
        <v>478.0</v>
      </c>
      <c r="Q985" s="18">
        <v>486.0</v>
      </c>
      <c r="R985" s="18">
        <v>469.0</v>
      </c>
      <c r="S985" s="23" t="s">
        <v>37</v>
      </c>
      <c r="T985" s="23" t="s">
        <v>37</v>
      </c>
      <c r="U985" s="23" t="s">
        <v>37</v>
      </c>
      <c r="V985" s="23" t="s">
        <v>37</v>
      </c>
      <c r="W985" s="23" t="s">
        <v>37</v>
      </c>
      <c r="X985" s="23" t="s">
        <v>37</v>
      </c>
      <c r="Y985" s="23" t="s">
        <v>37</v>
      </c>
      <c r="Z985" s="19" t="str">
        <f t="shared" si="6"/>
        <v/>
      </c>
      <c r="AA985" s="19">
        <f t="shared" si="19"/>
        <v>1983</v>
      </c>
      <c r="AB985" s="19" t="str">
        <f t="shared" si="8"/>
        <v/>
      </c>
      <c r="AC985" s="19">
        <f t="shared" si="20"/>
        <v>495.75</v>
      </c>
      <c r="AD985" s="19">
        <f t="shared" si="21"/>
        <v>484.5</v>
      </c>
      <c r="AE985" s="19" t="str">
        <f t="shared" si="22"/>
        <v>Нет моды</v>
      </c>
      <c r="AF985" s="19">
        <f t="shared" si="23"/>
        <v>469</v>
      </c>
      <c r="AG985" s="19">
        <f t="shared" si="24"/>
        <v>550</v>
      </c>
      <c r="AH985" s="20" t="str">
        <f t="shared" si="14"/>
        <v/>
      </c>
      <c r="AI985" s="24"/>
      <c r="AJ985" s="24"/>
      <c r="AK985" s="24"/>
      <c r="AL985" s="22">
        <f t="shared" si="25"/>
        <v>1</v>
      </c>
    </row>
    <row r="986" ht="12.75" customHeight="1">
      <c r="A986" s="13" t="s">
        <v>68</v>
      </c>
      <c r="B986" s="13" t="str">
        <f>IFERROR(__xludf.DUMMYFUNCTION("REGEXREPLACE(A986,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6" s="14" t="str">
        <f t="shared" si="15"/>
        <v>Город Москва столица Российской Федерации город федерального значения</v>
      </c>
      <c r="D986" s="3">
        <f t="shared" si="16"/>
        <v>2</v>
      </c>
      <c r="E986" s="15" t="s">
        <v>36</v>
      </c>
      <c r="F986" s="13" t="str">
        <f>IFERROR(__xludf.DUMMYFUNCTION("REGEXEXTRACT(E986,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986" s="16">
        <f t="shared" si="17"/>
        <v>2</v>
      </c>
      <c r="H986" s="13" t="s">
        <v>28</v>
      </c>
      <c r="I986" s="13" t="str">
        <f>IFERROR(__xludf.DUMMYFUNCTION("REGEXREPLACE(H986, "".*\s"", """")"),"человек")</f>
        <v>человек</v>
      </c>
      <c r="J986" s="13" t="s">
        <v>29</v>
      </c>
      <c r="K986" s="17" t="str">
        <f>IFERROR(__xludf.DUMMYFUNCTION("REGEXREPLACE(J986, ""^[\d\s]+"", """")"),"значение показателя за год")</f>
        <v>значение показателя за год</v>
      </c>
      <c r="L986" s="16">
        <f t="shared" si="18"/>
        <v>2</v>
      </c>
      <c r="M986" s="13" t="s">
        <v>32</v>
      </c>
      <c r="N986" s="13" t="str">
        <f>IFERROR(__xludf.DUMMYFUNCTION("REGEXEXTRACT(M986, "" (.+)$"")"),"сельское население")</f>
        <v>сельское население</v>
      </c>
      <c r="O986" s="18">
        <v>6.0</v>
      </c>
      <c r="P986" s="18">
        <v>5.0</v>
      </c>
      <c r="Q986" s="18">
        <v>5.0</v>
      </c>
      <c r="R986" s="18">
        <v>7.0</v>
      </c>
      <c r="S986" s="23" t="s">
        <v>37</v>
      </c>
      <c r="T986" s="23" t="s">
        <v>37</v>
      </c>
      <c r="U986" s="23" t="s">
        <v>37</v>
      </c>
      <c r="V986" s="23" t="s">
        <v>37</v>
      </c>
      <c r="W986" s="23" t="s">
        <v>37</v>
      </c>
      <c r="X986" s="23" t="s">
        <v>37</v>
      </c>
      <c r="Y986" s="23" t="s">
        <v>37</v>
      </c>
      <c r="Z986" s="19" t="str">
        <f t="shared" si="6"/>
        <v/>
      </c>
      <c r="AA986" s="19" t="str">
        <f t="shared" si="19"/>
        <v/>
      </c>
      <c r="AB986" s="19">
        <f t="shared" si="8"/>
        <v>23</v>
      </c>
      <c r="AC986" s="19">
        <f t="shared" si="20"/>
        <v>5.75</v>
      </c>
      <c r="AD986" s="19">
        <f t="shared" si="21"/>
        <v>238</v>
      </c>
      <c r="AE986" s="19" t="str">
        <f t="shared" si="22"/>
        <v>Нет моды</v>
      </c>
      <c r="AF986" s="19">
        <f t="shared" si="23"/>
        <v>5</v>
      </c>
      <c r="AG986" s="19">
        <f t="shared" si="24"/>
        <v>7</v>
      </c>
      <c r="AH986" s="20" t="str">
        <f t="shared" si="14"/>
        <v>Город: 99%; Село: 1%</v>
      </c>
      <c r="AI986" s="24"/>
      <c r="AJ986" s="24"/>
      <c r="AK986" s="24"/>
      <c r="AL986" s="22">
        <f t="shared" si="25"/>
        <v>1</v>
      </c>
    </row>
    <row r="987" ht="12.75" customHeight="1">
      <c r="A987" s="13" t="s">
        <v>68</v>
      </c>
      <c r="B987" s="13" t="str">
        <f>IFERROR(__xludf.DUMMYFUNCTION("REGEXREPLACE(A987,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7" s="14" t="str">
        <f t="shared" si="15"/>
        <v>Город Москва столица Российской Федерации город федерального значения</v>
      </c>
      <c r="D987" s="3">
        <f t="shared" si="16"/>
        <v>2</v>
      </c>
      <c r="E987" s="15" t="s">
        <v>38</v>
      </c>
      <c r="F987" s="13" t="str">
        <f>IFERROR(__xludf.DUMMYFUNCTION("REGEXEXTRACT(E987, ""[А-Яа-я].*"")"),"все виды транспортных несчастных случаев")</f>
        <v>все виды транспортных несчастных случаев</v>
      </c>
      <c r="G987" s="16">
        <f t="shared" si="17"/>
        <v>2</v>
      </c>
      <c r="H987" s="13" t="s">
        <v>28</v>
      </c>
      <c r="I987" s="13" t="str">
        <f>IFERROR(__xludf.DUMMYFUNCTION("REGEXREPLACE(H987, "".*\s"", """")"),"человек")</f>
        <v>человек</v>
      </c>
      <c r="J987" s="13" t="s">
        <v>29</v>
      </c>
      <c r="K987" s="17" t="str">
        <f>IFERROR(__xludf.DUMMYFUNCTION("REGEXREPLACE(J987, ""^[\d\s]+"", """")"),"значение показателя за год")</f>
        <v>значение показателя за год</v>
      </c>
      <c r="L987" s="16">
        <f t="shared" si="18"/>
        <v>2</v>
      </c>
      <c r="M987" s="13" t="s">
        <v>30</v>
      </c>
      <c r="N987" s="13" t="str">
        <f>IFERROR(__xludf.DUMMYFUNCTION("REGEXEXTRACT(M987, "" (.+)$"")"),"все население")</f>
        <v>все население</v>
      </c>
      <c r="O987" s="18">
        <v>1426.0</v>
      </c>
      <c r="P987" s="18">
        <v>1486.0</v>
      </c>
      <c r="Q987" s="18">
        <v>1304.0</v>
      </c>
      <c r="R987" s="18">
        <v>1073.0</v>
      </c>
      <c r="S987" s="18">
        <v>941.0</v>
      </c>
      <c r="T987" s="18">
        <v>978.0</v>
      </c>
      <c r="U987" s="18">
        <v>876.0</v>
      </c>
      <c r="V987" s="18">
        <v>730.0</v>
      </c>
      <c r="W987" s="18">
        <v>707.0</v>
      </c>
      <c r="X987" s="18">
        <v>643.0</v>
      </c>
      <c r="Y987" s="18">
        <v>619.0</v>
      </c>
      <c r="Z987" s="19">
        <f t="shared" si="6"/>
        <v>10783</v>
      </c>
      <c r="AA987" s="19" t="str">
        <f t="shared" si="19"/>
        <v/>
      </c>
      <c r="AB987" s="19" t="str">
        <f t="shared" si="8"/>
        <v/>
      </c>
      <c r="AC987" s="19">
        <f t="shared" si="20"/>
        <v>980.2727273</v>
      </c>
      <c r="AD987" s="19">
        <f t="shared" si="21"/>
        <v>730</v>
      </c>
      <c r="AE987" s="19" t="str">
        <f t="shared" si="22"/>
        <v>Нет моды</v>
      </c>
      <c r="AF987" s="19">
        <f t="shared" si="23"/>
        <v>619</v>
      </c>
      <c r="AG987" s="19">
        <f t="shared" si="24"/>
        <v>1486</v>
      </c>
      <c r="AH987" s="20" t="str">
        <f t="shared" si="14"/>
        <v/>
      </c>
      <c r="AI987" s="21"/>
      <c r="AJ987" s="21"/>
      <c r="AK987" s="21"/>
      <c r="AL987" s="22">
        <f t="shared" si="25"/>
        <v>1</v>
      </c>
    </row>
    <row r="988" ht="12.75" customHeight="1">
      <c r="A988" s="13" t="s">
        <v>68</v>
      </c>
      <c r="B988" s="13" t="str">
        <f>IFERROR(__xludf.DUMMYFUNCTION("REGEXREPLACE(A988,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8" s="14" t="str">
        <f t="shared" si="15"/>
        <v>Город Москва столица Российской Федерации город федерального значения</v>
      </c>
      <c r="D988" s="3">
        <f t="shared" si="16"/>
        <v>2</v>
      </c>
      <c r="E988" s="15" t="s">
        <v>38</v>
      </c>
      <c r="F988" s="13" t="str">
        <f>IFERROR(__xludf.DUMMYFUNCTION("REGEXEXTRACT(E988, ""[А-Яа-я].*"")"),"все виды транспортных несчастных случаев")</f>
        <v>все виды транспортных несчастных случаев</v>
      </c>
      <c r="G988" s="16">
        <f t="shared" si="17"/>
        <v>2</v>
      </c>
      <c r="H988" s="13" t="s">
        <v>28</v>
      </c>
      <c r="I988" s="13" t="str">
        <f>IFERROR(__xludf.DUMMYFUNCTION("REGEXREPLACE(H988, "".*\s"", """")"),"человек")</f>
        <v>человек</v>
      </c>
      <c r="J988" s="13" t="s">
        <v>29</v>
      </c>
      <c r="K988" s="17" t="str">
        <f>IFERROR(__xludf.DUMMYFUNCTION("REGEXREPLACE(J988, ""^[\d\s]+"", """")"),"значение показателя за год")</f>
        <v>значение показателя за год</v>
      </c>
      <c r="L988" s="16">
        <f t="shared" si="18"/>
        <v>2</v>
      </c>
      <c r="M988" s="13" t="s">
        <v>31</v>
      </c>
      <c r="N988" s="13" t="str">
        <f>IFERROR(__xludf.DUMMYFUNCTION("REGEXEXTRACT(M988, "" (.+)$"")"),"городское население")</f>
        <v>городское население</v>
      </c>
      <c r="O988" s="18">
        <v>1406.0</v>
      </c>
      <c r="P988" s="18">
        <v>1466.0</v>
      </c>
      <c r="Q988" s="18">
        <v>1278.0</v>
      </c>
      <c r="R988" s="18">
        <v>1053.0</v>
      </c>
      <c r="S988" s="18">
        <v>921.0</v>
      </c>
      <c r="T988" s="18">
        <v>957.0</v>
      </c>
      <c r="U988" s="18">
        <v>855.0</v>
      </c>
      <c r="V988" s="18">
        <v>708.0</v>
      </c>
      <c r="W988" s="18">
        <v>685.0</v>
      </c>
      <c r="X988" s="18">
        <v>643.0</v>
      </c>
      <c r="Y988" s="18">
        <v>619.0</v>
      </c>
      <c r="Z988" s="19" t="str">
        <f t="shared" si="6"/>
        <v/>
      </c>
      <c r="AA988" s="19">
        <f t="shared" si="19"/>
        <v>10591</v>
      </c>
      <c r="AB988" s="19" t="str">
        <f t="shared" si="8"/>
        <v/>
      </c>
      <c r="AC988" s="19">
        <f t="shared" si="20"/>
        <v>962.8181818</v>
      </c>
      <c r="AD988" s="19">
        <f t="shared" si="21"/>
        <v>931</v>
      </c>
      <c r="AE988" s="19" t="str">
        <f t="shared" si="22"/>
        <v>Нет моды</v>
      </c>
      <c r="AF988" s="19">
        <f t="shared" si="23"/>
        <v>619</v>
      </c>
      <c r="AG988" s="19">
        <f t="shared" si="24"/>
        <v>1466</v>
      </c>
      <c r="AH988" s="20" t="str">
        <f t="shared" si="14"/>
        <v/>
      </c>
      <c r="AI988" s="21"/>
      <c r="AJ988" s="21"/>
      <c r="AK988" s="21"/>
      <c r="AL988" s="22">
        <f t="shared" si="25"/>
        <v>1</v>
      </c>
    </row>
    <row r="989" ht="12.75" customHeight="1">
      <c r="A989" s="13" t="s">
        <v>68</v>
      </c>
      <c r="B989" s="13" t="str">
        <f>IFERROR(__xludf.DUMMYFUNCTION("REGEXREPLACE(A989,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89" s="14" t="str">
        <f t="shared" si="15"/>
        <v>Город Москва столица Российской Федерации город федерального значения</v>
      </c>
      <c r="D989" s="3">
        <f t="shared" si="16"/>
        <v>2</v>
      </c>
      <c r="E989" s="15" t="s">
        <v>38</v>
      </c>
      <c r="F989" s="13" t="str">
        <f>IFERROR(__xludf.DUMMYFUNCTION("REGEXEXTRACT(E989, ""[А-Яа-я].*"")"),"все виды транспортных несчастных случаев")</f>
        <v>все виды транспортных несчастных случаев</v>
      </c>
      <c r="G989" s="16">
        <f t="shared" si="17"/>
        <v>2</v>
      </c>
      <c r="H989" s="13" t="s">
        <v>28</v>
      </c>
      <c r="I989" s="13" t="str">
        <f>IFERROR(__xludf.DUMMYFUNCTION("REGEXREPLACE(H989, "".*\s"", """")"),"человек")</f>
        <v>человек</v>
      </c>
      <c r="J989" s="13" t="s">
        <v>29</v>
      </c>
      <c r="K989" s="17" t="str">
        <f>IFERROR(__xludf.DUMMYFUNCTION("REGEXREPLACE(J989, ""^[\d\s]+"", """")"),"значение показателя за год")</f>
        <v>значение показателя за год</v>
      </c>
      <c r="L989" s="16">
        <f t="shared" si="18"/>
        <v>2</v>
      </c>
      <c r="M989" s="13" t="s">
        <v>32</v>
      </c>
      <c r="N989" s="13" t="str">
        <f>IFERROR(__xludf.DUMMYFUNCTION("REGEXEXTRACT(M989, "" (.+)$"")"),"сельское население")</f>
        <v>сельское население</v>
      </c>
      <c r="O989" s="18">
        <v>20.0</v>
      </c>
      <c r="P989" s="18">
        <v>20.0</v>
      </c>
      <c r="Q989" s="18">
        <v>26.0</v>
      </c>
      <c r="R989" s="18">
        <v>20.0</v>
      </c>
      <c r="S989" s="18">
        <v>20.0</v>
      </c>
      <c r="T989" s="18">
        <v>21.0</v>
      </c>
      <c r="U989" s="18">
        <v>21.0</v>
      </c>
      <c r="V989" s="18">
        <v>22.0</v>
      </c>
      <c r="W989" s="18">
        <v>22.0</v>
      </c>
      <c r="X989" s="18">
        <v>0.0</v>
      </c>
      <c r="Y989" s="18">
        <v>0.0</v>
      </c>
      <c r="Z989" s="19" t="str">
        <f t="shared" si="6"/>
        <v/>
      </c>
      <c r="AA989" s="19" t="str">
        <f t="shared" si="19"/>
        <v/>
      </c>
      <c r="AB989" s="19">
        <f t="shared" si="8"/>
        <v>192</v>
      </c>
      <c r="AC989" s="19">
        <f t="shared" si="20"/>
        <v>17.45454545</v>
      </c>
      <c r="AD989" s="19">
        <f t="shared" si="21"/>
        <v>322.5</v>
      </c>
      <c r="AE989" s="19" t="str">
        <f t="shared" si="22"/>
        <v>Нет моды</v>
      </c>
      <c r="AF989" s="19">
        <f t="shared" si="23"/>
        <v>0</v>
      </c>
      <c r="AG989" s="19">
        <f t="shared" si="24"/>
        <v>26</v>
      </c>
      <c r="AH989" s="20" t="str">
        <f t="shared" si="14"/>
        <v>Город: 98%; Село: 2%</v>
      </c>
      <c r="AI989" s="21"/>
      <c r="AJ989" s="21"/>
      <c r="AK989" s="21"/>
      <c r="AL989" s="22">
        <f t="shared" si="25"/>
        <v>1</v>
      </c>
    </row>
    <row r="990" ht="12.75" customHeight="1">
      <c r="A990" s="13" t="s">
        <v>68</v>
      </c>
      <c r="B990" s="13" t="str">
        <f>IFERROR(__xludf.DUMMYFUNCTION("REGEXREPLACE(A990,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0" s="14" t="str">
        <f t="shared" si="15"/>
        <v>Город Москва столица Российской Федерации город федерального значения</v>
      </c>
      <c r="D990" s="3">
        <f t="shared" si="16"/>
        <v>2</v>
      </c>
      <c r="E990" s="15" t="s">
        <v>39</v>
      </c>
      <c r="F990" s="13" t="str">
        <f>IFERROR(__xludf.DUMMYFUNCTION("REGEXEXTRACT(E990, ""[А-Яа-я].*"")"),"Всего умерших")</f>
        <v>Всего умерших</v>
      </c>
      <c r="G990" s="16">
        <f t="shared" si="17"/>
        <v>2</v>
      </c>
      <c r="H990" s="13" t="s">
        <v>28</v>
      </c>
      <c r="I990" s="13" t="str">
        <f>IFERROR(__xludf.DUMMYFUNCTION("REGEXREPLACE(H990, "".*\s"", """")"),"человек")</f>
        <v>человек</v>
      </c>
      <c r="J990" s="13" t="s">
        <v>29</v>
      </c>
      <c r="K990" s="17" t="str">
        <f>IFERROR(__xludf.DUMMYFUNCTION("REGEXREPLACE(J990, ""^[\d\s]+"", """")"),"значение показателя за год")</f>
        <v>значение показателя за год</v>
      </c>
      <c r="L990" s="16">
        <f t="shared" si="18"/>
        <v>2</v>
      </c>
      <c r="M990" s="13" t="s">
        <v>30</v>
      </c>
      <c r="N990" s="13" t="str">
        <f>IFERROR(__xludf.DUMMYFUNCTION("REGEXEXTRACT(M990, "" (.+)$"")"),"все население")</f>
        <v>все население</v>
      </c>
      <c r="O990" s="18">
        <v>115966.0</v>
      </c>
      <c r="P990" s="18">
        <v>117473.0</v>
      </c>
      <c r="Q990" s="18">
        <v>121891.0</v>
      </c>
      <c r="R990" s="18">
        <v>123778.0</v>
      </c>
      <c r="S990" s="18">
        <v>118869.0</v>
      </c>
      <c r="T990" s="18">
        <v>122144.0</v>
      </c>
      <c r="U990" s="18">
        <v>120421.0</v>
      </c>
      <c r="V990" s="18">
        <v>150204.0</v>
      </c>
      <c r="W990" s="18">
        <v>172235.0</v>
      </c>
      <c r="X990" s="18">
        <v>126885.0</v>
      </c>
      <c r="Y990" s="18">
        <v>116000.0</v>
      </c>
      <c r="Z990" s="19">
        <f t="shared" si="6"/>
        <v>1405866</v>
      </c>
      <c r="AA990" s="19" t="str">
        <f t="shared" si="19"/>
        <v/>
      </c>
      <c r="AB990" s="19" t="str">
        <f t="shared" si="8"/>
        <v/>
      </c>
      <c r="AC990" s="19">
        <f t="shared" si="20"/>
        <v>127806</v>
      </c>
      <c r="AD990" s="19">
        <f t="shared" si="21"/>
        <v>57996</v>
      </c>
      <c r="AE990" s="19" t="str">
        <f t="shared" si="22"/>
        <v>Нет моды</v>
      </c>
      <c r="AF990" s="19">
        <f t="shared" si="23"/>
        <v>115966</v>
      </c>
      <c r="AG990" s="19">
        <f t="shared" si="24"/>
        <v>172235</v>
      </c>
      <c r="AH990" s="20" t="str">
        <f t="shared" si="14"/>
        <v/>
      </c>
      <c r="AI990" s="21"/>
      <c r="AJ990" s="21"/>
      <c r="AK990" s="21"/>
      <c r="AL990" s="22">
        <f t="shared" si="25"/>
        <v>1</v>
      </c>
    </row>
    <row r="991" ht="12.75" customHeight="1">
      <c r="A991" s="13" t="s">
        <v>68</v>
      </c>
      <c r="B991" s="13" t="str">
        <f>IFERROR(__xludf.DUMMYFUNCTION("REGEXREPLACE(A991,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1" s="14" t="str">
        <f t="shared" si="15"/>
        <v>Город Москва столица Российской Федерации город федерального значения</v>
      </c>
      <c r="D991" s="3">
        <f t="shared" si="16"/>
        <v>2</v>
      </c>
      <c r="E991" s="15" t="s">
        <v>39</v>
      </c>
      <c r="F991" s="13" t="str">
        <f>IFERROR(__xludf.DUMMYFUNCTION("REGEXEXTRACT(E991, ""[А-Яа-я].*"")"),"Всего умерших")</f>
        <v>Всего умерших</v>
      </c>
      <c r="G991" s="16">
        <f t="shared" si="17"/>
        <v>2</v>
      </c>
      <c r="H991" s="13" t="s">
        <v>28</v>
      </c>
      <c r="I991" s="13" t="str">
        <f>IFERROR(__xludf.DUMMYFUNCTION("REGEXREPLACE(H991, "".*\s"", """")"),"человек")</f>
        <v>человек</v>
      </c>
      <c r="J991" s="13" t="s">
        <v>29</v>
      </c>
      <c r="K991" s="17" t="str">
        <f>IFERROR(__xludf.DUMMYFUNCTION("REGEXREPLACE(J991, ""^[\d\s]+"", """")"),"значение показателя за год")</f>
        <v>значение показателя за год</v>
      </c>
      <c r="L991" s="16">
        <f t="shared" si="18"/>
        <v>2</v>
      </c>
      <c r="M991" s="13" t="s">
        <v>31</v>
      </c>
      <c r="N991" s="13" t="str">
        <f>IFERROR(__xludf.DUMMYFUNCTION("REGEXEXTRACT(M991, "" (.+)$"")"),"городское население")</f>
        <v>городское население</v>
      </c>
      <c r="O991" s="18">
        <v>114779.0</v>
      </c>
      <c r="P991" s="18">
        <v>116167.0</v>
      </c>
      <c r="Q991" s="18">
        <v>120338.0</v>
      </c>
      <c r="R991" s="18">
        <v>122293.0</v>
      </c>
      <c r="S991" s="18">
        <v>117226.0</v>
      </c>
      <c r="T991" s="18">
        <v>120431.0</v>
      </c>
      <c r="U991" s="18">
        <v>118549.0</v>
      </c>
      <c r="V991" s="18">
        <v>147459.0</v>
      </c>
      <c r="W991" s="18">
        <v>168774.0</v>
      </c>
      <c r="X991" s="18">
        <v>126885.0</v>
      </c>
      <c r="Y991" s="18">
        <v>116000.0</v>
      </c>
      <c r="Z991" s="19" t="str">
        <f t="shared" si="6"/>
        <v/>
      </c>
      <c r="AA991" s="19">
        <f t="shared" si="19"/>
        <v>1388901</v>
      </c>
      <c r="AB991" s="19" t="str">
        <f t="shared" si="8"/>
        <v/>
      </c>
      <c r="AC991" s="19">
        <f t="shared" si="20"/>
        <v>126263.7273</v>
      </c>
      <c r="AD991" s="19">
        <f t="shared" si="21"/>
        <v>120426</v>
      </c>
      <c r="AE991" s="19" t="str">
        <f t="shared" si="22"/>
        <v>Нет моды</v>
      </c>
      <c r="AF991" s="19">
        <f t="shared" si="23"/>
        <v>114779</v>
      </c>
      <c r="AG991" s="19">
        <f t="shared" si="24"/>
        <v>168774</v>
      </c>
      <c r="AH991" s="20" t="str">
        <f t="shared" si="14"/>
        <v/>
      </c>
      <c r="AI991" s="21"/>
      <c r="AJ991" s="21"/>
      <c r="AK991" s="21"/>
      <c r="AL991" s="22">
        <f t="shared" si="25"/>
        <v>1</v>
      </c>
    </row>
    <row r="992" ht="12.75" customHeight="1">
      <c r="A992" s="13" t="s">
        <v>68</v>
      </c>
      <c r="B992" s="13" t="str">
        <f>IFERROR(__xludf.DUMMYFUNCTION("REGEXREPLACE(A992,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2" s="14" t="str">
        <f t="shared" si="15"/>
        <v>Город Москва столица Российской Федерации город федерального значения</v>
      </c>
      <c r="D992" s="3">
        <f t="shared" si="16"/>
        <v>2</v>
      </c>
      <c r="E992" s="15" t="s">
        <v>39</v>
      </c>
      <c r="F992" s="13" t="str">
        <f>IFERROR(__xludf.DUMMYFUNCTION("REGEXEXTRACT(E992, ""[А-Яа-я].*"")"),"Всего умерших")</f>
        <v>Всего умерших</v>
      </c>
      <c r="G992" s="16">
        <f t="shared" si="17"/>
        <v>2</v>
      </c>
      <c r="H992" s="13" t="s">
        <v>28</v>
      </c>
      <c r="I992" s="13" t="str">
        <f>IFERROR(__xludf.DUMMYFUNCTION("REGEXREPLACE(H992, "".*\s"", """")"),"человек")</f>
        <v>человек</v>
      </c>
      <c r="J992" s="13" t="s">
        <v>29</v>
      </c>
      <c r="K992" s="17" t="str">
        <f>IFERROR(__xludf.DUMMYFUNCTION("REGEXREPLACE(J992, ""^[\d\s]+"", """")"),"значение показателя за год")</f>
        <v>значение показателя за год</v>
      </c>
      <c r="L992" s="16">
        <f t="shared" si="18"/>
        <v>2</v>
      </c>
      <c r="M992" s="13" t="s">
        <v>32</v>
      </c>
      <c r="N992" s="13" t="str">
        <f>IFERROR(__xludf.DUMMYFUNCTION("REGEXEXTRACT(M992, "" (.+)$"")"),"сельское население")</f>
        <v>сельское население</v>
      </c>
      <c r="O992" s="18">
        <v>1187.0</v>
      </c>
      <c r="P992" s="18">
        <v>1306.0</v>
      </c>
      <c r="Q992" s="18">
        <v>1553.0</v>
      </c>
      <c r="R992" s="18">
        <v>1485.0</v>
      </c>
      <c r="S992" s="18">
        <v>1643.0</v>
      </c>
      <c r="T992" s="18">
        <v>1713.0</v>
      </c>
      <c r="U992" s="18">
        <v>1872.0</v>
      </c>
      <c r="V992" s="18">
        <v>2745.0</v>
      </c>
      <c r="W992" s="18">
        <v>3461.0</v>
      </c>
      <c r="X992" s="18">
        <v>0.0</v>
      </c>
      <c r="Y992" s="18">
        <v>0.0</v>
      </c>
      <c r="Z992" s="19" t="str">
        <f t="shared" si="6"/>
        <v/>
      </c>
      <c r="AA992" s="19" t="str">
        <f t="shared" si="19"/>
        <v/>
      </c>
      <c r="AB992" s="19">
        <f t="shared" si="8"/>
        <v>16965</v>
      </c>
      <c r="AC992" s="19">
        <f t="shared" si="20"/>
        <v>1542.272727</v>
      </c>
      <c r="AD992" s="19">
        <f t="shared" si="21"/>
        <v>59120</v>
      </c>
      <c r="AE992" s="19" t="str">
        <f t="shared" si="22"/>
        <v>Нет моды</v>
      </c>
      <c r="AF992" s="19">
        <f t="shared" si="23"/>
        <v>0</v>
      </c>
      <c r="AG992" s="19">
        <f t="shared" si="24"/>
        <v>3461</v>
      </c>
      <c r="AH992" s="20" t="str">
        <f t="shared" si="14"/>
        <v>Город: 99%; Село: 1%</v>
      </c>
      <c r="AI992" s="21"/>
      <c r="AJ992" s="21"/>
      <c r="AK992" s="21"/>
      <c r="AL992" s="22">
        <f t="shared" si="25"/>
        <v>1</v>
      </c>
    </row>
    <row r="993" ht="12.75" customHeight="1">
      <c r="A993" s="13" t="s">
        <v>68</v>
      </c>
      <c r="B993" s="13" t="str">
        <f>IFERROR(__xludf.DUMMYFUNCTION("REGEXREPLACE(A993,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3" s="14" t="str">
        <f t="shared" si="15"/>
        <v>Город Москва столица Российской Федерации город федерального значения</v>
      </c>
      <c r="D993" s="3">
        <f t="shared" si="16"/>
        <v>2</v>
      </c>
      <c r="E993" s="15" t="s">
        <v>40</v>
      </c>
      <c r="F993" s="13" t="str">
        <f>IFERROR(__xludf.DUMMYFUNCTION("REGEXEXTRACT(E993, ""[А-Яа-я].*"")"),"Злокачественные новообразования")</f>
        <v>Злокачественные новообразования</v>
      </c>
      <c r="G993" s="16">
        <f t="shared" si="17"/>
        <v>2</v>
      </c>
      <c r="H993" s="13" t="s">
        <v>28</v>
      </c>
      <c r="I993" s="13" t="str">
        <f>IFERROR(__xludf.DUMMYFUNCTION("REGEXREPLACE(H993, "".*\s"", """")"),"человек")</f>
        <v>человек</v>
      </c>
      <c r="J993" s="13" t="s">
        <v>29</v>
      </c>
      <c r="K993" s="17" t="str">
        <f>IFERROR(__xludf.DUMMYFUNCTION("REGEXREPLACE(J993, ""^[\d\s]+"", """")"),"значение показателя за год")</f>
        <v>значение показателя за год</v>
      </c>
      <c r="L993" s="16">
        <f t="shared" si="18"/>
        <v>2</v>
      </c>
      <c r="M993" s="13" t="s">
        <v>30</v>
      </c>
      <c r="N993" s="13" t="str">
        <f>IFERROR(__xludf.DUMMYFUNCTION("REGEXEXTRACT(M993, "" (.+)$"")"),"все население")</f>
        <v>все население</v>
      </c>
      <c r="O993" s="18">
        <v>24279.0</v>
      </c>
      <c r="P993" s="18">
        <v>24870.0</v>
      </c>
      <c r="Q993" s="18">
        <v>25556.0</v>
      </c>
      <c r="R993" s="18">
        <v>27190.0</v>
      </c>
      <c r="S993" s="18">
        <v>26217.0</v>
      </c>
      <c r="T993" s="18">
        <v>26730.0</v>
      </c>
      <c r="U993" s="18">
        <v>26847.0</v>
      </c>
      <c r="V993" s="18">
        <v>26753.0</v>
      </c>
      <c r="W993" s="18">
        <v>24912.0</v>
      </c>
      <c r="X993" s="18">
        <v>24063.0</v>
      </c>
      <c r="Y993" s="18">
        <v>24945.0</v>
      </c>
      <c r="Z993" s="19">
        <f t="shared" si="6"/>
        <v>282362</v>
      </c>
      <c r="AA993" s="19" t="str">
        <f t="shared" si="19"/>
        <v/>
      </c>
      <c r="AB993" s="19" t="str">
        <f t="shared" si="8"/>
        <v/>
      </c>
      <c r="AC993" s="19">
        <f t="shared" si="20"/>
        <v>25669.27273</v>
      </c>
      <c r="AD993" s="19">
        <f t="shared" si="21"/>
        <v>13762</v>
      </c>
      <c r="AE993" s="19" t="str">
        <f t="shared" si="22"/>
        <v>Нет моды</v>
      </c>
      <c r="AF993" s="19">
        <f t="shared" si="23"/>
        <v>24063</v>
      </c>
      <c r="AG993" s="19">
        <f t="shared" si="24"/>
        <v>27190</v>
      </c>
      <c r="AH993" s="20" t="str">
        <f t="shared" si="14"/>
        <v/>
      </c>
      <c r="AI993" s="21"/>
      <c r="AJ993" s="21"/>
      <c r="AK993" s="21"/>
      <c r="AL993" s="22">
        <f t="shared" si="25"/>
        <v>1</v>
      </c>
    </row>
    <row r="994" ht="12.75" customHeight="1">
      <c r="A994" s="13" t="s">
        <v>68</v>
      </c>
      <c r="B994" s="13" t="str">
        <f>IFERROR(__xludf.DUMMYFUNCTION("REGEXREPLACE(A994,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4" s="14" t="str">
        <f t="shared" si="15"/>
        <v>Город Москва столица Российской Федерации город федерального значения</v>
      </c>
      <c r="D994" s="3">
        <f t="shared" si="16"/>
        <v>2</v>
      </c>
      <c r="E994" s="15" t="s">
        <v>40</v>
      </c>
      <c r="F994" s="13" t="str">
        <f>IFERROR(__xludf.DUMMYFUNCTION("REGEXEXTRACT(E994, ""[А-Яа-я].*"")"),"Злокачественные новообразования")</f>
        <v>Злокачественные новообразования</v>
      </c>
      <c r="G994" s="16">
        <f t="shared" si="17"/>
        <v>2</v>
      </c>
      <c r="H994" s="13" t="s">
        <v>28</v>
      </c>
      <c r="I994" s="13" t="str">
        <f>IFERROR(__xludf.DUMMYFUNCTION("REGEXREPLACE(H994, "".*\s"", """")"),"человек")</f>
        <v>человек</v>
      </c>
      <c r="J994" s="13" t="s">
        <v>29</v>
      </c>
      <c r="K994" s="17" t="str">
        <f>IFERROR(__xludf.DUMMYFUNCTION("REGEXREPLACE(J994, ""^[\d\s]+"", """")"),"значение показателя за год")</f>
        <v>значение показателя за год</v>
      </c>
      <c r="L994" s="16">
        <f t="shared" si="18"/>
        <v>2</v>
      </c>
      <c r="M994" s="13" t="s">
        <v>31</v>
      </c>
      <c r="N994" s="13" t="str">
        <f>IFERROR(__xludf.DUMMYFUNCTION("REGEXEXTRACT(M994, "" (.+)$"")"),"городское население")</f>
        <v>городское население</v>
      </c>
      <c r="O994" s="18">
        <v>24037.0</v>
      </c>
      <c r="P994" s="18">
        <v>24633.0</v>
      </c>
      <c r="Q994" s="18">
        <v>25278.0</v>
      </c>
      <c r="R994" s="18">
        <v>26841.0</v>
      </c>
      <c r="S994" s="18">
        <v>25851.0</v>
      </c>
      <c r="T994" s="18">
        <v>26332.0</v>
      </c>
      <c r="U994" s="18">
        <v>26377.0</v>
      </c>
      <c r="V994" s="18">
        <v>26207.0</v>
      </c>
      <c r="W994" s="18">
        <v>24397.0</v>
      </c>
      <c r="X994" s="18">
        <v>24063.0</v>
      </c>
      <c r="Y994" s="18">
        <v>24945.0</v>
      </c>
      <c r="Z994" s="19" t="str">
        <f t="shared" si="6"/>
        <v/>
      </c>
      <c r="AA994" s="19">
        <f t="shared" si="19"/>
        <v>278961</v>
      </c>
      <c r="AB994" s="19" t="str">
        <f t="shared" si="8"/>
        <v/>
      </c>
      <c r="AC994" s="19">
        <f t="shared" si="20"/>
        <v>25360.09091</v>
      </c>
      <c r="AD994" s="19">
        <f t="shared" si="21"/>
        <v>25417</v>
      </c>
      <c r="AE994" s="19" t="str">
        <f t="shared" si="22"/>
        <v>Нет моды</v>
      </c>
      <c r="AF994" s="19">
        <f t="shared" si="23"/>
        <v>24037</v>
      </c>
      <c r="AG994" s="19">
        <f t="shared" si="24"/>
        <v>26841</v>
      </c>
      <c r="AH994" s="20" t="str">
        <f t="shared" si="14"/>
        <v/>
      </c>
      <c r="AI994" s="21"/>
      <c r="AJ994" s="21"/>
      <c r="AK994" s="21"/>
      <c r="AL994" s="22">
        <f t="shared" si="25"/>
        <v>1</v>
      </c>
    </row>
    <row r="995" ht="12.75" customHeight="1">
      <c r="A995" s="13" t="s">
        <v>68</v>
      </c>
      <c r="B995" s="13" t="str">
        <f>IFERROR(__xludf.DUMMYFUNCTION("REGEXREPLACE(A995,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5" s="14" t="str">
        <f t="shared" si="15"/>
        <v>Город Москва столица Российской Федерации город федерального значения</v>
      </c>
      <c r="D995" s="3">
        <f t="shared" si="16"/>
        <v>2</v>
      </c>
      <c r="E995" s="15" t="s">
        <v>40</v>
      </c>
      <c r="F995" s="13" t="str">
        <f>IFERROR(__xludf.DUMMYFUNCTION("REGEXEXTRACT(E995, ""[А-Яа-я].*"")"),"Злокачественные новообразования")</f>
        <v>Злокачественные новообразования</v>
      </c>
      <c r="G995" s="16">
        <f t="shared" si="17"/>
        <v>2</v>
      </c>
      <c r="H995" s="13" t="s">
        <v>28</v>
      </c>
      <c r="I995" s="13" t="str">
        <f>IFERROR(__xludf.DUMMYFUNCTION("REGEXREPLACE(H995, "".*\s"", """")"),"человек")</f>
        <v>человек</v>
      </c>
      <c r="J995" s="13" t="s">
        <v>29</v>
      </c>
      <c r="K995" s="17" t="str">
        <f>IFERROR(__xludf.DUMMYFUNCTION("REGEXREPLACE(J995, ""^[\d\s]+"", """")"),"значение показателя за год")</f>
        <v>значение показателя за год</v>
      </c>
      <c r="L995" s="16">
        <f t="shared" si="18"/>
        <v>2</v>
      </c>
      <c r="M995" s="13" t="s">
        <v>32</v>
      </c>
      <c r="N995" s="13" t="str">
        <f>IFERROR(__xludf.DUMMYFUNCTION("REGEXEXTRACT(M995, "" (.+)$"")"),"сельское население")</f>
        <v>сельское население</v>
      </c>
      <c r="O995" s="18">
        <v>242.0</v>
      </c>
      <c r="P995" s="18">
        <v>237.0</v>
      </c>
      <c r="Q995" s="18">
        <v>278.0</v>
      </c>
      <c r="R995" s="18">
        <v>349.0</v>
      </c>
      <c r="S995" s="18">
        <v>366.0</v>
      </c>
      <c r="T995" s="18">
        <v>398.0</v>
      </c>
      <c r="U995" s="18">
        <v>470.0</v>
      </c>
      <c r="V995" s="18">
        <v>546.0</v>
      </c>
      <c r="W995" s="18">
        <v>515.0</v>
      </c>
      <c r="X995" s="18">
        <v>0.0</v>
      </c>
      <c r="Y995" s="18">
        <v>0.0</v>
      </c>
      <c r="Z995" s="19" t="str">
        <f t="shared" si="6"/>
        <v/>
      </c>
      <c r="AA995" s="19" t="str">
        <f t="shared" si="19"/>
        <v/>
      </c>
      <c r="AB995" s="19">
        <f t="shared" si="8"/>
        <v>3401</v>
      </c>
      <c r="AC995" s="19">
        <f t="shared" si="20"/>
        <v>309.1818182</v>
      </c>
      <c r="AD995" s="19">
        <f t="shared" si="21"/>
        <v>12291.5</v>
      </c>
      <c r="AE995" s="19" t="str">
        <f t="shared" si="22"/>
        <v>Нет моды</v>
      </c>
      <c r="AF995" s="19">
        <f t="shared" si="23"/>
        <v>0</v>
      </c>
      <c r="AG995" s="19">
        <f t="shared" si="24"/>
        <v>546</v>
      </c>
      <c r="AH995" s="20" t="str">
        <f t="shared" si="14"/>
        <v>Город: 99%; Село: 1%</v>
      </c>
      <c r="AI995" s="21"/>
      <c r="AJ995" s="21"/>
      <c r="AK995" s="21"/>
      <c r="AL995" s="22">
        <f t="shared" si="25"/>
        <v>1</v>
      </c>
    </row>
    <row r="996" ht="12.75" customHeight="1">
      <c r="A996" s="13" t="s">
        <v>68</v>
      </c>
      <c r="B996" s="13" t="str">
        <f>IFERROR(__xludf.DUMMYFUNCTION("REGEXREPLACE(A996,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6" s="14" t="str">
        <f t="shared" si="15"/>
        <v>Город Москва столица Российской Федерации город федерального значения</v>
      </c>
      <c r="D996" s="3">
        <f t="shared" si="16"/>
        <v>2</v>
      </c>
      <c r="E996" s="15" t="s">
        <v>41</v>
      </c>
      <c r="F996" s="13" t="str">
        <f>IFERROR(__xludf.DUMMYFUNCTION("REGEXEXTRACT(E996, ""[А-Яа-я].*"")"),"Инфекционные и паразитарные болезни")</f>
        <v>Инфекционные и паразитарные болезни</v>
      </c>
      <c r="G996" s="16">
        <f t="shared" si="17"/>
        <v>2</v>
      </c>
      <c r="H996" s="13" t="s">
        <v>28</v>
      </c>
      <c r="I996" s="13" t="str">
        <f>IFERROR(__xludf.DUMMYFUNCTION("REGEXREPLACE(H996, "".*\s"", """")"),"человек")</f>
        <v>человек</v>
      </c>
      <c r="J996" s="13" t="s">
        <v>29</v>
      </c>
      <c r="K996" s="17" t="str">
        <f>IFERROR(__xludf.DUMMYFUNCTION("REGEXREPLACE(J996, ""^[\d\s]+"", """")"),"значение показателя за год")</f>
        <v>значение показателя за год</v>
      </c>
      <c r="L996" s="16">
        <f t="shared" si="18"/>
        <v>2</v>
      </c>
      <c r="M996" s="13" t="s">
        <v>30</v>
      </c>
      <c r="N996" s="13" t="str">
        <f>IFERROR(__xludf.DUMMYFUNCTION("REGEXEXTRACT(M996, "" (.+)$"")"),"все население")</f>
        <v>все население</v>
      </c>
      <c r="O996" s="18">
        <v>1438.0</v>
      </c>
      <c r="P996" s="18">
        <v>1443.0</v>
      </c>
      <c r="Q996" s="18">
        <v>1349.0</v>
      </c>
      <c r="R996" s="18">
        <v>1542.0</v>
      </c>
      <c r="S996" s="18">
        <v>1754.0</v>
      </c>
      <c r="T996" s="18">
        <v>1607.0</v>
      </c>
      <c r="U996" s="18">
        <v>1538.0</v>
      </c>
      <c r="V996" s="18">
        <v>1450.0</v>
      </c>
      <c r="W996" s="18">
        <v>1322.0</v>
      </c>
      <c r="X996" s="18">
        <v>1326.0</v>
      </c>
      <c r="Y996" s="18">
        <v>1607.0</v>
      </c>
      <c r="Z996" s="19">
        <f t="shared" si="6"/>
        <v>16376</v>
      </c>
      <c r="AA996" s="19" t="str">
        <f t="shared" si="19"/>
        <v/>
      </c>
      <c r="AB996" s="19" t="str">
        <f t="shared" si="8"/>
        <v/>
      </c>
      <c r="AC996" s="19">
        <f t="shared" si="20"/>
        <v>1488.727273</v>
      </c>
      <c r="AD996" s="19">
        <f t="shared" si="21"/>
        <v>934</v>
      </c>
      <c r="AE996" s="19" t="str">
        <f t="shared" si="22"/>
        <v>Нет моды</v>
      </c>
      <c r="AF996" s="19">
        <f t="shared" si="23"/>
        <v>1322</v>
      </c>
      <c r="AG996" s="19">
        <f t="shared" si="24"/>
        <v>1754</v>
      </c>
      <c r="AH996" s="20" t="str">
        <f t="shared" si="14"/>
        <v/>
      </c>
      <c r="AI996" s="21"/>
      <c r="AJ996" s="21"/>
      <c r="AK996" s="21"/>
      <c r="AL996" s="22">
        <f t="shared" si="25"/>
        <v>1</v>
      </c>
    </row>
    <row r="997" ht="12.75" customHeight="1">
      <c r="A997" s="13" t="s">
        <v>68</v>
      </c>
      <c r="B997" s="13" t="str">
        <f>IFERROR(__xludf.DUMMYFUNCTION("REGEXREPLACE(A997,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7" s="14" t="str">
        <f t="shared" si="15"/>
        <v>Город Москва столица Российской Федерации город федерального значения</v>
      </c>
      <c r="D997" s="3">
        <f t="shared" si="16"/>
        <v>2</v>
      </c>
      <c r="E997" s="15" t="s">
        <v>41</v>
      </c>
      <c r="F997" s="13" t="str">
        <f>IFERROR(__xludf.DUMMYFUNCTION("REGEXEXTRACT(E997, ""[А-Яа-я].*"")"),"Инфекционные и паразитарные болезни")</f>
        <v>Инфекционные и паразитарные болезни</v>
      </c>
      <c r="G997" s="16">
        <f t="shared" si="17"/>
        <v>2</v>
      </c>
      <c r="H997" s="13" t="s">
        <v>28</v>
      </c>
      <c r="I997" s="13" t="str">
        <f>IFERROR(__xludf.DUMMYFUNCTION("REGEXREPLACE(H997, "".*\s"", """")"),"человек")</f>
        <v>человек</v>
      </c>
      <c r="J997" s="13" t="s">
        <v>29</v>
      </c>
      <c r="K997" s="17" t="str">
        <f>IFERROR(__xludf.DUMMYFUNCTION("REGEXREPLACE(J997, ""^[\d\s]+"", """")"),"значение показателя за год")</f>
        <v>значение показателя за год</v>
      </c>
      <c r="L997" s="16">
        <f t="shared" si="18"/>
        <v>2</v>
      </c>
      <c r="M997" s="13" t="s">
        <v>31</v>
      </c>
      <c r="N997" s="13" t="str">
        <f>IFERROR(__xludf.DUMMYFUNCTION("REGEXEXTRACT(M997, "" (.+)$"")"),"городское население")</f>
        <v>городское население</v>
      </c>
      <c r="O997" s="18">
        <v>1426.0</v>
      </c>
      <c r="P997" s="18">
        <v>1435.0</v>
      </c>
      <c r="Q997" s="18">
        <v>1326.0</v>
      </c>
      <c r="R997" s="18">
        <v>1523.0</v>
      </c>
      <c r="S997" s="18">
        <v>1731.0</v>
      </c>
      <c r="T997" s="18">
        <v>1584.0</v>
      </c>
      <c r="U997" s="18">
        <v>1513.0</v>
      </c>
      <c r="V997" s="18">
        <v>1424.0</v>
      </c>
      <c r="W997" s="18">
        <v>1301.0</v>
      </c>
      <c r="X997" s="18">
        <v>1326.0</v>
      </c>
      <c r="Y997" s="18">
        <v>1607.0</v>
      </c>
      <c r="Z997" s="19" t="str">
        <f t="shared" si="6"/>
        <v/>
      </c>
      <c r="AA997" s="19">
        <f t="shared" si="19"/>
        <v>16196</v>
      </c>
      <c r="AB997" s="19" t="str">
        <f t="shared" si="8"/>
        <v/>
      </c>
      <c r="AC997" s="19">
        <f t="shared" si="20"/>
        <v>1472.363636</v>
      </c>
      <c r="AD997" s="19">
        <f t="shared" si="21"/>
        <v>1446.5</v>
      </c>
      <c r="AE997" s="19" t="str">
        <f t="shared" si="22"/>
        <v>Нет моды</v>
      </c>
      <c r="AF997" s="19">
        <f t="shared" si="23"/>
        <v>1301</v>
      </c>
      <c r="AG997" s="19">
        <f t="shared" si="24"/>
        <v>1731</v>
      </c>
      <c r="AH997" s="20" t="str">
        <f t="shared" si="14"/>
        <v/>
      </c>
      <c r="AI997" s="21"/>
      <c r="AJ997" s="21"/>
      <c r="AK997" s="21"/>
      <c r="AL997" s="22">
        <f t="shared" si="25"/>
        <v>1</v>
      </c>
    </row>
    <row r="998" ht="12.75" customHeight="1">
      <c r="A998" s="13" t="s">
        <v>68</v>
      </c>
      <c r="B998" s="13" t="str">
        <f>IFERROR(__xludf.DUMMYFUNCTION("REGEXREPLACE(A998,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8" s="14" t="str">
        <f t="shared" si="15"/>
        <v>Город Москва столица Российской Федерации город федерального значения</v>
      </c>
      <c r="D998" s="3">
        <f t="shared" si="16"/>
        <v>2</v>
      </c>
      <c r="E998" s="15" t="s">
        <v>41</v>
      </c>
      <c r="F998" s="13" t="str">
        <f>IFERROR(__xludf.DUMMYFUNCTION("REGEXEXTRACT(E998, ""[А-Яа-я].*"")"),"Инфекционные и паразитарные болезни")</f>
        <v>Инфекционные и паразитарные болезни</v>
      </c>
      <c r="G998" s="16">
        <f t="shared" si="17"/>
        <v>2</v>
      </c>
      <c r="H998" s="13" t="s">
        <v>28</v>
      </c>
      <c r="I998" s="13" t="str">
        <f>IFERROR(__xludf.DUMMYFUNCTION("REGEXREPLACE(H998, "".*\s"", """")"),"человек")</f>
        <v>человек</v>
      </c>
      <c r="J998" s="13" t="s">
        <v>29</v>
      </c>
      <c r="K998" s="17" t="str">
        <f>IFERROR(__xludf.DUMMYFUNCTION("REGEXREPLACE(J998, ""^[\d\s]+"", """")"),"значение показателя за год")</f>
        <v>значение показателя за год</v>
      </c>
      <c r="L998" s="16">
        <f t="shared" si="18"/>
        <v>2</v>
      </c>
      <c r="M998" s="13" t="s">
        <v>32</v>
      </c>
      <c r="N998" s="13" t="str">
        <f>IFERROR(__xludf.DUMMYFUNCTION("REGEXEXTRACT(M998, "" (.+)$"")"),"сельское население")</f>
        <v>сельское население</v>
      </c>
      <c r="O998" s="18">
        <v>12.0</v>
      </c>
      <c r="P998" s="18">
        <v>8.0</v>
      </c>
      <c r="Q998" s="18">
        <v>23.0</v>
      </c>
      <c r="R998" s="18">
        <v>19.0</v>
      </c>
      <c r="S998" s="18">
        <v>23.0</v>
      </c>
      <c r="T998" s="18">
        <v>23.0</v>
      </c>
      <c r="U998" s="18">
        <v>25.0</v>
      </c>
      <c r="V998" s="18">
        <v>26.0</v>
      </c>
      <c r="W998" s="18">
        <v>21.0</v>
      </c>
      <c r="X998" s="18">
        <v>0.0</v>
      </c>
      <c r="Y998" s="18">
        <v>0.0</v>
      </c>
      <c r="Z998" s="19" t="str">
        <f t="shared" si="6"/>
        <v/>
      </c>
      <c r="AA998" s="19" t="str">
        <f t="shared" si="19"/>
        <v/>
      </c>
      <c r="AB998" s="19">
        <f t="shared" si="8"/>
        <v>180</v>
      </c>
      <c r="AC998" s="19">
        <f t="shared" si="20"/>
        <v>16.36363636</v>
      </c>
      <c r="AD998" s="19">
        <f t="shared" si="21"/>
        <v>663.5</v>
      </c>
      <c r="AE998" s="19" t="str">
        <f t="shared" si="22"/>
        <v>Нет моды</v>
      </c>
      <c r="AF998" s="19">
        <f t="shared" si="23"/>
        <v>0</v>
      </c>
      <c r="AG998" s="19">
        <f t="shared" si="24"/>
        <v>26</v>
      </c>
      <c r="AH998" s="20" t="str">
        <f t="shared" si="14"/>
        <v>Город: 99%; Село: 1%</v>
      </c>
      <c r="AI998" s="21"/>
      <c r="AJ998" s="21"/>
      <c r="AK998" s="21"/>
      <c r="AL998" s="22">
        <f t="shared" si="25"/>
        <v>1</v>
      </c>
    </row>
    <row r="999" ht="12.75" customHeight="1">
      <c r="A999" s="13" t="s">
        <v>68</v>
      </c>
      <c r="B999" s="13" t="str">
        <f>IFERROR(__xludf.DUMMYFUNCTION("REGEXREPLACE(A999,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999" s="14" t="str">
        <f t="shared" si="15"/>
        <v>Город Москва столица Российской Федерации город федерального значения</v>
      </c>
      <c r="D999" s="3">
        <f t="shared" si="16"/>
        <v>2</v>
      </c>
      <c r="E999" s="15" t="s">
        <v>42</v>
      </c>
      <c r="F999" s="13" t="str">
        <f>IFERROR(__xludf.DUMMYFUNCTION("REGEXEXTRACT(E999, ""[А-Яа-я].*"")"),"Ишемическая болезнь сердца")</f>
        <v>Ишемическая болезнь сердца</v>
      </c>
      <c r="G999" s="16">
        <f t="shared" si="17"/>
        <v>2</v>
      </c>
      <c r="H999" s="13" t="s">
        <v>28</v>
      </c>
      <c r="I999" s="13" t="str">
        <f>IFERROR(__xludf.DUMMYFUNCTION("REGEXREPLACE(H999, "".*\s"", """")"),"человек")</f>
        <v>человек</v>
      </c>
      <c r="J999" s="13" t="s">
        <v>29</v>
      </c>
      <c r="K999" s="17" t="str">
        <f>IFERROR(__xludf.DUMMYFUNCTION("REGEXREPLACE(J999, ""^[\d\s]+"", """")"),"значение показателя за год")</f>
        <v>значение показателя за год</v>
      </c>
      <c r="L999" s="16">
        <f t="shared" si="18"/>
        <v>2</v>
      </c>
      <c r="M999" s="13" t="s">
        <v>30</v>
      </c>
      <c r="N999" s="13" t="str">
        <f>IFERROR(__xludf.DUMMYFUNCTION("REGEXEXTRACT(M999, "" (.+)$"")"),"все население")</f>
        <v>все население</v>
      </c>
      <c r="O999" s="18">
        <v>35001.0</v>
      </c>
      <c r="P999" s="18">
        <v>35277.0</v>
      </c>
      <c r="Q999" s="18">
        <v>35317.0</v>
      </c>
      <c r="R999" s="18">
        <v>38002.0</v>
      </c>
      <c r="S999" s="18">
        <v>37034.0</v>
      </c>
      <c r="T999" s="18">
        <v>32968.0</v>
      </c>
      <c r="U999" s="18">
        <v>27374.0</v>
      </c>
      <c r="V999" s="18">
        <v>31098.0</v>
      </c>
      <c r="W999" s="18">
        <v>26268.0</v>
      </c>
      <c r="X999" s="18">
        <v>26559.0</v>
      </c>
      <c r="Y999" s="18">
        <v>26746.0</v>
      </c>
      <c r="Z999" s="19">
        <f t="shared" si="6"/>
        <v>351644</v>
      </c>
      <c r="AA999" s="19" t="str">
        <f t="shared" si="19"/>
        <v/>
      </c>
      <c r="AB999" s="19" t="str">
        <f t="shared" si="8"/>
        <v/>
      </c>
      <c r="AC999" s="19">
        <f t="shared" si="20"/>
        <v>31967.63636</v>
      </c>
      <c r="AD999" s="19">
        <f t="shared" si="21"/>
        <v>13147</v>
      </c>
      <c r="AE999" s="19" t="str">
        <f t="shared" si="22"/>
        <v>Нет моды</v>
      </c>
      <c r="AF999" s="19">
        <f t="shared" si="23"/>
        <v>26268</v>
      </c>
      <c r="AG999" s="19">
        <f t="shared" si="24"/>
        <v>38002</v>
      </c>
      <c r="AH999" s="20" t="str">
        <f t="shared" si="14"/>
        <v/>
      </c>
      <c r="AI999" s="21"/>
      <c r="AJ999" s="21"/>
      <c r="AK999" s="21"/>
      <c r="AL999" s="22">
        <f t="shared" si="25"/>
        <v>1</v>
      </c>
    </row>
    <row r="1000" ht="12.75" customHeight="1">
      <c r="A1000" s="13" t="s">
        <v>68</v>
      </c>
      <c r="B1000" s="13" t="str">
        <f>IFERROR(__xludf.DUMMYFUNCTION("REGEXREPLACE(A1000,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0" s="14" t="str">
        <f t="shared" si="15"/>
        <v>Город Москва столица Российской Федерации город федерального значения</v>
      </c>
      <c r="D1000" s="3">
        <f t="shared" si="16"/>
        <v>2</v>
      </c>
      <c r="E1000" s="15" t="s">
        <v>42</v>
      </c>
      <c r="F1000" s="13" t="str">
        <f>IFERROR(__xludf.DUMMYFUNCTION("REGEXEXTRACT(E1000, ""[А-Яа-я].*"")"),"Ишемическая болезнь сердца")</f>
        <v>Ишемическая болезнь сердца</v>
      </c>
      <c r="G1000" s="16">
        <f t="shared" si="17"/>
        <v>2</v>
      </c>
      <c r="H1000" s="13" t="s">
        <v>28</v>
      </c>
      <c r="I1000" s="13" t="str">
        <f>IFERROR(__xludf.DUMMYFUNCTION("REGEXREPLACE(H1000, "".*\s"", """")"),"человек")</f>
        <v>человек</v>
      </c>
      <c r="J1000" s="13" t="s">
        <v>29</v>
      </c>
      <c r="K1000" s="17" t="str">
        <f>IFERROR(__xludf.DUMMYFUNCTION("REGEXREPLACE(J1000, ""^[\d\s]+"", """")"),"значение показателя за год")</f>
        <v>значение показателя за год</v>
      </c>
      <c r="L1000" s="16">
        <f t="shared" si="18"/>
        <v>2</v>
      </c>
      <c r="M1000" s="13" t="s">
        <v>31</v>
      </c>
      <c r="N1000" s="13" t="str">
        <f>IFERROR(__xludf.DUMMYFUNCTION("REGEXEXTRACT(M1000, "" (.+)$"")"),"городское население")</f>
        <v>городское население</v>
      </c>
      <c r="O1000" s="18">
        <v>34579.0</v>
      </c>
      <c r="P1000" s="18">
        <v>34807.0</v>
      </c>
      <c r="Q1000" s="18">
        <v>34851.0</v>
      </c>
      <c r="R1000" s="18">
        <v>37526.0</v>
      </c>
      <c r="S1000" s="18">
        <v>36422.0</v>
      </c>
      <c r="T1000" s="18">
        <v>32396.0</v>
      </c>
      <c r="U1000" s="18">
        <v>26814.0</v>
      </c>
      <c r="V1000" s="18">
        <v>30436.0</v>
      </c>
      <c r="W1000" s="18">
        <v>25633.0</v>
      </c>
      <c r="X1000" s="18">
        <v>26559.0</v>
      </c>
      <c r="Y1000" s="18">
        <v>26746.0</v>
      </c>
      <c r="Z1000" s="19" t="str">
        <f t="shared" si="6"/>
        <v/>
      </c>
      <c r="AA1000" s="19">
        <f t="shared" si="19"/>
        <v>346769</v>
      </c>
      <c r="AB1000" s="19" t="str">
        <f t="shared" si="8"/>
        <v/>
      </c>
      <c r="AC1000" s="19">
        <f t="shared" si="20"/>
        <v>31524.45455</v>
      </c>
      <c r="AD1000" s="19">
        <f t="shared" si="21"/>
        <v>32682</v>
      </c>
      <c r="AE1000" s="19" t="str">
        <f t="shared" si="22"/>
        <v>Нет моды</v>
      </c>
      <c r="AF1000" s="19">
        <f t="shared" si="23"/>
        <v>25633</v>
      </c>
      <c r="AG1000" s="19">
        <f t="shared" si="24"/>
        <v>37526</v>
      </c>
      <c r="AH1000" s="20" t="str">
        <f t="shared" si="14"/>
        <v/>
      </c>
      <c r="AI1000" s="21"/>
      <c r="AJ1000" s="21"/>
      <c r="AK1000" s="21"/>
      <c r="AL1000" s="22">
        <f t="shared" si="25"/>
        <v>1</v>
      </c>
    </row>
    <row r="1001" ht="12.75" customHeight="1">
      <c r="A1001" s="13" t="s">
        <v>68</v>
      </c>
      <c r="B1001" s="13" t="str">
        <f>IFERROR(__xludf.DUMMYFUNCTION("REGEXREPLACE(A1001,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1" s="14" t="str">
        <f t="shared" si="15"/>
        <v>Город Москва столица Российской Федерации город федерального значения</v>
      </c>
      <c r="D1001" s="3">
        <f t="shared" si="16"/>
        <v>2</v>
      </c>
      <c r="E1001" s="15" t="s">
        <v>42</v>
      </c>
      <c r="F1001" s="13" t="str">
        <f>IFERROR(__xludf.DUMMYFUNCTION("REGEXEXTRACT(E1001, ""[А-Яа-я].*"")"),"Ишемическая болезнь сердца")</f>
        <v>Ишемическая болезнь сердца</v>
      </c>
      <c r="G1001" s="16">
        <f t="shared" si="17"/>
        <v>2</v>
      </c>
      <c r="H1001" s="13" t="s">
        <v>28</v>
      </c>
      <c r="I1001" s="13" t="str">
        <f>IFERROR(__xludf.DUMMYFUNCTION("REGEXREPLACE(H1001, "".*\s"", """")"),"человек")</f>
        <v>человек</v>
      </c>
      <c r="J1001" s="13" t="s">
        <v>29</v>
      </c>
      <c r="K1001" s="17" t="str">
        <f>IFERROR(__xludf.DUMMYFUNCTION("REGEXREPLACE(J1001, ""^[\d\s]+"", """")"),"значение показателя за год")</f>
        <v>значение показателя за год</v>
      </c>
      <c r="L1001" s="16">
        <f t="shared" si="18"/>
        <v>2</v>
      </c>
      <c r="M1001" s="13" t="s">
        <v>32</v>
      </c>
      <c r="N1001" s="13" t="str">
        <f>IFERROR(__xludf.DUMMYFUNCTION("REGEXEXTRACT(M1001, "" (.+)$"")"),"сельское население")</f>
        <v>сельское население</v>
      </c>
      <c r="O1001" s="18">
        <v>422.0</v>
      </c>
      <c r="P1001" s="18">
        <v>470.0</v>
      </c>
      <c r="Q1001" s="18">
        <v>466.0</v>
      </c>
      <c r="R1001" s="18">
        <v>476.0</v>
      </c>
      <c r="S1001" s="18">
        <v>612.0</v>
      </c>
      <c r="T1001" s="18">
        <v>572.0</v>
      </c>
      <c r="U1001" s="18">
        <v>560.0</v>
      </c>
      <c r="V1001" s="18">
        <v>662.0</v>
      </c>
      <c r="W1001" s="18">
        <v>635.0</v>
      </c>
      <c r="X1001" s="18">
        <v>0.0</v>
      </c>
      <c r="Y1001" s="18">
        <v>0.0</v>
      </c>
      <c r="Z1001" s="19" t="str">
        <f t="shared" si="6"/>
        <v/>
      </c>
      <c r="AA1001" s="19" t="str">
        <f t="shared" si="19"/>
        <v/>
      </c>
      <c r="AB1001" s="19">
        <f t="shared" si="8"/>
        <v>4875</v>
      </c>
      <c r="AC1001" s="19">
        <f t="shared" si="20"/>
        <v>443.1818182</v>
      </c>
      <c r="AD1001" s="19">
        <f t="shared" si="21"/>
        <v>13147.5</v>
      </c>
      <c r="AE1001" s="19" t="str">
        <f t="shared" si="22"/>
        <v>Нет моды</v>
      </c>
      <c r="AF1001" s="19">
        <f t="shared" si="23"/>
        <v>0</v>
      </c>
      <c r="AG1001" s="19">
        <f t="shared" si="24"/>
        <v>662</v>
      </c>
      <c r="AH1001" s="20" t="str">
        <f t="shared" si="14"/>
        <v>Город: 99%; Село: 1%</v>
      </c>
      <c r="AI1001" s="21"/>
      <c r="AJ1001" s="21"/>
      <c r="AK1001" s="21"/>
      <c r="AL1001" s="22">
        <f t="shared" si="25"/>
        <v>1</v>
      </c>
    </row>
    <row r="1002" ht="12.75" customHeight="1">
      <c r="A1002" s="13" t="s">
        <v>68</v>
      </c>
      <c r="B1002" s="13" t="str">
        <f>IFERROR(__xludf.DUMMYFUNCTION("REGEXREPLACE(A1002,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2" s="14" t="str">
        <f t="shared" si="15"/>
        <v>Город Москва столица Российской Федерации город федерального значения</v>
      </c>
      <c r="D1002" s="3">
        <f t="shared" si="16"/>
        <v>2</v>
      </c>
      <c r="E1002" s="15" t="s">
        <v>43</v>
      </c>
      <c r="F1002" s="13" t="str">
        <f>IFERROR(__xludf.DUMMYFUNCTION("REGEXEXTRACT(E1002, ""[А-Яа-я].*"")"),"Новообразования")</f>
        <v>Новообразования</v>
      </c>
      <c r="G1002" s="16">
        <f t="shared" si="17"/>
        <v>2</v>
      </c>
      <c r="H1002" s="13" t="s">
        <v>28</v>
      </c>
      <c r="I1002" s="13" t="str">
        <f>IFERROR(__xludf.DUMMYFUNCTION("REGEXREPLACE(H1002, "".*\s"", """")"),"человек")</f>
        <v>человек</v>
      </c>
      <c r="J1002" s="13" t="s">
        <v>29</v>
      </c>
      <c r="K1002" s="17" t="str">
        <f>IFERROR(__xludf.DUMMYFUNCTION("REGEXREPLACE(J1002, ""^[\d\s]+"", """")"),"значение показателя за год")</f>
        <v>значение показателя за год</v>
      </c>
      <c r="L1002" s="16">
        <f t="shared" si="18"/>
        <v>2</v>
      </c>
      <c r="M1002" s="13" t="s">
        <v>30</v>
      </c>
      <c r="N1002" s="13" t="str">
        <f>IFERROR(__xludf.DUMMYFUNCTION("REGEXEXTRACT(M1002, "" (.+)$"")"),"все население")</f>
        <v>все население</v>
      </c>
      <c r="O1002" s="18">
        <v>24597.0</v>
      </c>
      <c r="P1002" s="18">
        <v>25218.0</v>
      </c>
      <c r="Q1002" s="18">
        <v>25872.0</v>
      </c>
      <c r="R1002" s="18">
        <v>27528.0</v>
      </c>
      <c r="S1002" s="18">
        <v>26564.0</v>
      </c>
      <c r="T1002" s="18">
        <v>27091.0</v>
      </c>
      <c r="U1002" s="18">
        <v>27230.0</v>
      </c>
      <c r="V1002" s="18">
        <v>27118.0</v>
      </c>
      <c r="W1002" s="18">
        <v>25200.0</v>
      </c>
      <c r="X1002" s="18">
        <v>24318.0</v>
      </c>
      <c r="Y1002" s="18">
        <v>25237.0</v>
      </c>
      <c r="Z1002" s="19">
        <f t="shared" si="6"/>
        <v>285973</v>
      </c>
      <c r="AA1002" s="19" t="str">
        <f t="shared" si="19"/>
        <v/>
      </c>
      <c r="AB1002" s="19" t="str">
        <f t="shared" si="8"/>
        <v/>
      </c>
      <c r="AC1002" s="19">
        <f t="shared" si="20"/>
        <v>25997.54545</v>
      </c>
      <c r="AD1002" s="19">
        <f t="shared" si="21"/>
        <v>12490</v>
      </c>
      <c r="AE1002" s="19" t="str">
        <f t="shared" si="22"/>
        <v>Нет моды</v>
      </c>
      <c r="AF1002" s="19">
        <f t="shared" si="23"/>
        <v>24318</v>
      </c>
      <c r="AG1002" s="19">
        <f t="shared" si="24"/>
        <v>27528</v>
      </c>
      <c r="AH1002" s="20" t="str">
        <f t="shared" si="14"/>
        <v/>
      </c>
      <c r="AI1002" s="21"/>
      <c r="AJ1002" s="21"/>
      <c r="AK1002" s="21"/>
      <c r="AL1002" s="22">
        <f t="shared" si="25"/>
        <v>1</v>
      </c>
    </row>
    <row r="1003" ht="12.75" customHeight="1">
      <c r="A1003" s="13" t="s">
        <v>68</v>
      </c>
      <c r="B1003" s="13" t="str">
        <f>IFERROR(__xludf.DUMMYFUNCTION("REGEXREPLACE(A1003,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3" s="14" t="str">
        <f t="shared" si="15"/>
        <v>Город Москва столица Российской Федерации город федерального значения</v>
      </c>
      <c r="D1003" s="3">
        <f t="shared" si="16"/>
        <v>2</v>
      </c>
      <c r="E1003" s="15" t="s">
        <v>43</v>
      </c>
      <c r="F1003" s="13" t="str">
        <f>IFERROR(__xludf.DUMMYFUNCTION("REGEXEXTRACT(E1003, ""[А-Яа-я].*"")"),"Новообразования")</f>
        <v>Новообразования</v>
      </c>
      <c r="G1003" s="16">
        <f t="shared" si="17"/>
        <v>2</v>
      </c>
      <c r="H1003" s="13" t="s">
        <v>28</v>
      </c>
      <c r="I1003" s="13" t="str">
        <f>IFERROR(__xludf.DUMMYFUNCTION("REGEXREPLACE(H1003, "".*\s"", """")"),"человек")</f>
        <v>человек</v>
      </c>
      <c r="J1003" s="13" t="s">
        <v>29</v>
      </c>
      <c r="K1003" s="17" t="str">
        <f>IFERROR(__xludf.DUMMYFUNCTION("REGEXREPLACE(J1003, ""^[\d\s]+"", """")"),"значение показателя за год")</f>
        <v>значение показателя за год</v>
      </c>
      <c r="L1003" s="16">
        <f t="shared" si="18"/>
        <v>2</v>
      </c>
      <c r="M1003" s="13" t="s">
        <v>31</v>
      </c>
      <c r="N1003" s="13" t="str">
        <f>IFERROR(__xludf.DUMMYFUNCTION("REGEXEXTRACT(M1003, "" (.+)$"")"),"городское население")</f>
        <v>городское население</v>
      </c>
      <c r="O1003" s="18">
        <v>24354.0</v>
      </c>
      <c r="P1003" s="18">
        <v>24975.0</v>
      </c>
      <c r="Q1003" s="18">
        <v>25592.0</v>
      </c>
      <c r="R1003" s="18">
        <v>27178.0</v>
      </c>
      <c r="S1003" s="18">
        <v>26192.0</v>
      </c>
      <c r="T1003" s="18">
        <v>26687.0</v>
      </c>
      <c r="U1003" s="18">
        <v>26755.0</v>
      </c>
      <c r="V1003" s="18">
        <v>26565.0</v>
      </c>
      <c r="W1003" s="18">
        <v>24681.0</v>
      </c>
      <c r="X1003" s="18">
        <v>24318.0</v>
      </c>
      <c r="Y1003" s="18">
        <v>25237.0</v>
      </c>
      <c r="Z1003" s="19" t="str">
        <f t="shared" si="6"/>
        <v/>
      </c>
      <c r="AA1003" s="19">
        <f t="shared" si="19"/>
        <v>282534</v>
      </c>
      <c r="AB1003" s="19" t="str">
        <f t="shared" si="8"/>
        <v/>
      </c>
      <c r="AC1003" s="19">
        <f t="shared" si="20"/>
        <v>25684.90909</v>
      </c>
      <c r="AD1003" s="19">
        <f t="shared" si="21"/>
        <v>25732</v>
      </c>
      <c r="AE1003" s="19" t="str">
        <f t="shared" si="22"/>
        <v>Нет моды</v>
      </c>
      <c r="AF1003" s="19">
        <f t="shared" si="23"/>
        <v>24318</v>
      </c>
      <c r="AG1003" s="19">
        <f t="shared" si="24"/>
        <v>27178</v>
      </c>
      <c r="AH1003" s="20" t="str">
        <f t="shared" si="14"/>
        <v/>
      </c>
      <c r="AI1003" s="21"/>
      <c r="AJ1003" s="21"/>
      <c r="AK1003" s="21"/>
      <c r="AL1003" s="22">
        <f t="shared" si="25"/>
        <v>1</v>
      </c>
    </row>
    <row r="1004" ht="12.75" customHeight="1">
      <c r="A1004" s="13" t="s">
        <v>68</v>
      </c>
      <c r="B1004" s="13" t="str">
        <f>IFERROR(__xludf.DUMMYFUNCTION("REGEXREPLACE(A1004,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4" s="14" t="str">
        <f t="shared" si="15"/>
        <v>Город Москва столица Российской Федерации город федерального значения</v>
      </c>
      <c r="D1004" s="3">
        <f t="shared" si="16"/>
        <v>2</v>
      </c>
      <c r="E1004" s="15" t="s">
        <v>43</v>
      </c>
      <c r="F1004" s="13" t="str">
        <f>IFERROR(__xludf.DUMMYFUNCTION("REGEXEXTRACT(E1004, ""[А-Яа-я].*"")"),"Новообразования")</f>
        <v>Новообразования</v>
      </c>
      <c r="G1004" s="16">
        <f t="shared" si="17"/>
        <v>2</v>
      </c>
      <c r="H1004" s="13" t="s">
        <v>28</v>
      </c>
      <c r="I1004" s="13" t="str">
        <f>IFERROR(__xludf.DUMMYFUNCTION("REGEXREPLACE(H1004, "".*\s"", """")"),"человек")</f>
        <v>человек</v>
      </c>
      <c r="J1004" s="13" t="s">
        <v>29</v>
      </c>
      <c r="K1004" s="17" t="str">
        <f>IFERROR(__xludf.DUMMYFUNCTION("REGEXREPLACE(J1004, ""^[\d\s]+"", """")"),"значение показателя за год")</f>
        <v>значение показателя за год</v>
      </c>
      <c r="L1004" s="16">
        <f t="shared" si="18"/>
        <v>2</v>
      </c>
      <c r="M1004" s="13" t="s">
        <v>32</v>
      </c>
      <c r="N1004" s="13" t="str">
        <f>IFERROR(__xludf.DUMMYFUNCTION("REGEXEXTRACT(M1004, "" (.+)$"")"),"сельское население")</f>
        <v>сельское население</v>
      </c>
      <c r="O1004" s="18">
        <v>243.0</v>
      </c>
      <c r="P1004" s="18">
        <v>243.0</v>
      </c>
      <c r="Q1004" s="18">
        <v>280.0</v>
      </c>
      <c r="R1004" s="18">
        <v>350.0</v>
      </c>
      <c r="S1004" s="18">
        <v>372.0</v>
      </c>
      <c r="T1004" s="18">
        <v>404.0</v>
      </c>
      <c r="U1004" s="18">
        <v>475.0</v>
      </c>
      <c r="V1004" s="18">
        <v>553.0</v>
      </c>
      <c r="W1004" s="18">
        <v>519.0</v>
      </c>
      <c r="X1004" s="18">
        <v>0.0</v>
      </c>
      <c r="Y1004" s="18">
        <v>0.0</v>
      </c>
      <c r="Z1004" s="19" t="str">
        <f t="shared" si="6"/>
        <v/>
      </c>
      <c r="AA1004" s="19" t="str">
        <f t="shared" si="19"/>
        <v/>
      </c>
      <c r="AB1004" s="19">
        <f t="shared" si="8"/>
        <v>3439</v>
      </c>
      <c r="AC1004" s="19">
        <f t="shared" si="20"/>
        <v>312.6363636</v>
      </c>
      <c r="AD1004" s="19">
        <f t="shared" si="21"/>
        <v>12435.5</v>
      </c>
      <c r="AE1004" s="19" t="str">
        <f t="shared" si="22"/>
        <v>Нет моды</v>
      </c>
      <c r="AF1004" s="19">
        <f t="shared" si="23"/>
        <v>0</v>
      </c>
      <c r="AG1004" s="19">
        <f t="shared" si="24"/>
        <v>553</v>
      </c>
      <c r="AH1004" s="20" t="str">
        <f t="shared" si="14"/>
        <v>Город: 99%; Село: 1%</v>
      </c>
      <c r="AI1004" s="21"/>
      <c r="AJ1004" s="21"/>
      <c r="AK1004" s="21"/>
      <c r="AL1004" s="22">
        <f t="shared" si="25"/>
        <v>1</v>
      </c>
    </row>
    <row r="1005" ht="12.75" customHeight="1">
      <c r="A1005" s="13" t="s">
        <v>68</v>
      </c>
      <c r="B1005" s="13" t="str">
        <f>IFERROR(__xludf.DUMMYFUNCTION("REGEXREPLACE(A1005,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5" s="14" t="str">
        <f t="shared" si="15"/>
        <v>Город Москва столица Российской Федерации город федерального значения</v>
      </c>
      <c r="D1005" s="3">
        <f t="shared" si="16"/>
        <v>2</v>
      </c>
      <c r="E1005" s="15" t="s">
        <v>44</v>
      </c>
      <c r="F1005" s="13" t="str">
        <f>IFERROR(__xludf.DUMMYFUNCTION("REGEXEXTRACT(E1005,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05" s="16">
        <f t="shared" si="17"/>
        <v>2</v>
      </c>
      <c r="H1005" s="13" t="s">
        <v>28</v>
      </c>
      <c r="I1005" s="13" t="str">
        <f>IFERROR(__xludf.DUMMYFUNCTION("REGEXREPLACE(H1005, "".*\s"", """")"),"человек")</f>
        <v>человек</v>
      </c>
      <c r="J1005" s="13" t="s">
        <v>29</v>
      </c>
      <c r="K1005" s="17" t="str">
        <f>IFERROR(__xludf.DUMMYFUNCTION("REGEXREPLACE(J1005, ""^[\d\s]+"", """")"),"значение показателя за год")</f>
        <v>значение показателя за год</v>
      </c>
      <c r="L1005" s="16">
        <f t="shared" si="18"/>
        <v>2</v>
      </c>
      <c r="M1005" s="13" t="s">
        <v>30</v>
      </c>
      <c r="N1005" s="13" t="str">
        <f>IFERROR(__xludf.DUMMYFUNCTION("REGEXEXTRACT(M1005, "" (.+)$"")"),"все население")</f>
        <v>все население</v>
      </c>
      <c r="O1005" s="18">
        <v>540.0</v>
      </c>
      <c r="P1005" s="23" t="s">
        <v>37</v>
      </c>
      <c r="Q1005" s="18">
        <v>442.0</v>
      </c>
      <c r="R1005" s="18">
        <v>417.0</v>
      </c>
      <c r="S1005" s="23" t="s">
        <v>37</v>
      </c>
      <c r="T1005" s="23" t="s">
        <v>37</v>
      </c>
      <c r="U1005" s="23" t="s">
        <v>37</v>
      </c>
      <c r="V1005" s="23" t="s">
        <v>37</v>
      </c>
      <c r="W1005" s="23" t="s">
        <v>37</v>
      </c>
      <c r="X1005" s="23" t="s">
        <v>37</v>
      </c>
      <c r="Y1005" s="23" t="s">
        <v>37</v>
      </c>
      <c r="Z1005" s="19">
        <f t="shared" si="6"/>
        <v>1399</v>
      </c>
      <c r="AA1005" s="19" t="str">
        <f t="shared" si="19"/>
        <v/>
      </c>
      <c r="AB1005" s="19" t="str">
        <f t="shared" si="8"/>
        <v/>
      </c>
      <c r="AC1005" s="19">
        <f t="shared" si="20"/>
        <v>466.3333333</v>
      </c>
      <c r="AD1005" s="19">
        <f t="shared" si="21"/>
        <v>388</v>
      </c>
      <c r="AE1005" s="19" t="str">
        <f t="shared" si="22"/>
        <v>Нет моды</v>
      </c>
      <c r="AF1005" s="19">
        <f t="shared" si="23"/>
        <v>417</v>
      </c>
      <c r="AG1005" s="19">
        <f t="shared" si="24"/>
        <v>540</v>
      </c>
      <c r="AH1005" s="20" t="str">
        <f t="shared" si="14"/>
        <v/>
      </c>
      <c r="AI1005" s="24"/>
      <c r="AJ1005" s="24"/>
      <c r="AK1005" s="24"/>
      <c r="AL1005" s="22">
        <f t="shared" si="25"/>
        <v>1</v>
      </c>
    </row>
    <row r="1006" ht="12.75" customHeight="1">
      <c r="A1006" s="13" t="s">
        <v>68</v>
      </c>
      <c r="B1006" s="13" t="str">
        <f>IFERROR(__xludf.DUMMYFUNCTION("REGEXREPLACE(A1006,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6" s="14" t="str">
        <f t="shared" si="15"/>
        <v>Город Москва столица Российской Федерации город федерального значения</v>
      </c>
      <c r="D1006" s="3">
        <f t="shared" si="16"/>
        <v>2</v>
      </c>
      <c r="E1006" s="15" t="s">
        <v>44</v>
      </c>
      <c r="F1006" s="13" t="str">
        <f>IFERROR(__xludf.DUMMYFUNCTION("REGEXEXTRACT(E1006,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06" s="16">
        <f t="shared" si="17"/>
        <v>2</v>
      </c>
      <c r="H1006" s="13" t="s">
        <v>28</v>
      </c>
      <c r="I1006" s="13" t="str">
        <f>IFERROR(__xludf.DUMMYFUNCTION("REGEXREPLACE(H1006, "".*\s"", """")"),"человек")</f>
        <v>человек</v>
      </c>
      <c r="J1006" s="13" t="s">
        <v>29</v>
      </c>
      <c r="K1006" s="17" t="str">
        <f>IFERROR(__xludf.DUMMYFUNCTION("REGEXREPLACE(J1006, ""^[\d\s]+"", """")"),"значение показателя за год")</f>
        <v>значение показателя за год</v>
      </c>
      <c r="L1006" s="16">
        <f t="shared" si="18"/>
        <v>2</v>
      </c>
      <c r="M1006" s="13" t="s">
        <v>31</v>
      </c>
      <c r="N1006" s="13" t="str">
        <f>IFERROR(__xludf.DUMMYFUNCTION("REGEXEXTRACT(M1006, "" (.+)$"")"),"городское население")</f>
        <v>городское население</v>
      </c>
      <c r="O1006" s="18">
        <v>535.0</v>
      </c>
      <c r="P1006" s="23" t="s">
        <v>37</v>
      </c>
      <c r="Q1006" s="18">
        <v>438.0</v>
      </c>
      <c r="R1006" s="18">
        <v>413.0</v>
      </c>
      <c r="S1006" s="23" t="s">
        <v>37</v>
      </c>
      <c r="T1006" s="23" t="s">
        <v>37</v>
      </c>
      <c r="U1006" s="23" t="s">
        <v>37</v>
      </c>
      <c r="V1006" s="23" t="s">
        <v>37</v>
      </c>
      <c r="W1006" s="23" t="s">
        <v>37</v>
      </c>
      <c r="X1006" s="23" t="s">
        <v>37</v>
      </c>
      <c r="Y1006" s="23" t="s">
        <v>37</v>
      </c>
      <c r="Z1006" s="19" t="str">
        <f t="shared" si="6"/>
        <v/>
      </c>
      <c r="AA1006" s="19">
        <f t="shared" si="19"/>
        <v>1386</v>
      </c>
      <c r="AB1006" s="19" t="str">
        <f t="shared" si="8"/>
        <v/>
      </c>
      <c r="AC1006" s="19">
        <f t="shared" si="20"/>
        <v>462</v>
      </c>
      <c r="AD1006" s="19">
        <f t="shared" si="21"/>
        <v>440</v>
      </c>
      <c r="AE1006" s="19" t="str">
        <f t="shared" si="22"/>
        <v>Нет моды</v>
      </c>
      <c r="AF1006" s="19">
        <f t="shared" si="23"/>
        <v>413</v>
      </c>
      <c r="AG1006" s="19">
        <f t="shared" si="24"/>
        <v>535</v>
      </c>
      <c r="AH1006" s="20" t="str">
        <f t="shared" si="14"/>
        <v/>
      </c>
      <c r="AI1006" s="24"/>
      <c r="AJ1006" s="24"/>
      <c r="AK1006" s="24"/>
      <c r="AL1006" s="22">
        <f t="shared" si="25"/>
        <v>1</v>
      </c>
    </row>
    <row r="1007" ht="12.75" customHeight="1">
      <c r="A1007" s="13" t="s">
        <v>68</v>
      </c>
      <c r="B1007" s="13" t="str">
        <f>IFERROR(__xludf.DUMMYFUNCTION("REGEXREPLACE(A1007,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7" s="14" t="str">
        <f t="shared" si="15"/>
        <v>Город Москва столица Российской Федерации город федерального значения</v>
      </c>
      <c r="D1007" s="3">
        <f t="shared" si="16"/>
        <v>2</v>
      </c>
      <c r="E1007" s="15" t="s">
        <v>44</v>
      </c>
      <c r="F1007" s="13" t="str">
        <f>IFERROR(__xludf.DUMMYFUNCTION("REGEXEXTRACT(E1007,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07" s="16">
        <f t="shared" si="17"/>
        <v>2</v>
      </c>
      <c r="H1007" s="13" t="s">
        <v>28</v>
      </c>
      <c r="I1007" s="13" t="str">
        <f>IFERROR(__xludf.DUMMYFUNCTION("REGEXREPLACE(H1007, "".*\s"", """")"),"человек")</f>
        <v>человек</v>
      </c>
      <c r="J1007" s="13" t="s">
        <v>29</v>
      </c>
      <c r="K1007" s="17" t="str">
        <f>IFERROR(__xludf.DUMMYFUNCTION("REGEXREPLACE(J1007, ""^[\d\s]+"", """")"),"значение показателя за год")</f>
        <v>значение показателя за год</v>
      </c>
      <c r="L1007" s="16">
        <f t="shared" si="18"/>
        <v>2</v>
      </c>
      <c r="M1007" s="13" t="s">
        <v>32</v>
      </c>
      <c r="N1007" s="13" t="str">
        <f>IFERROR(__xludf.DUMMYFUNCTION("REGEXEXTRACT(M1007, "" (.+)$"")"),"сельское население")</f>
        <v>сельское население</v>
      </c>
      <c r="O1007" s="18">
        <v>5.0</v>
      </c>
      <c r="P1007" s="23" t="s">
        <v>37</v>
      </c>
      <c r="Q1007" s="18">
        <v>4.0</v>
      </c>
      <c r="R1007" s="18">
        <v>4.0</v>
      </c>
      <c r="S1007" s="23" t="s">
        <v>37</v>
      </c>
      <c r="T1007" s="23" t="s">
        <v>37</v>
      </c>
      <c r="U1007" s="23" t="s">
        <v>37</v>
      </c>
      <c r="V1007" s="23" t="s">
        <v>37</v>
      </c>
      <c r="W1007" s="23" t="s">
        <v>37</v>
      </c>
      <c r="X1007" s="23" t="s">
        <v>37</v>
      </c>
      <c r="Y1007" s="23" t="s">
        <v>37</v>
      </c>
      <c r="Z1007" s="19" t="str">
        <f t="shared" si="6"/>
        <v/>
      </c>
      <c r="AA1007" s="19" t="str">
        <f t="shared" si="19"/>
        <v/>
      </c>
      <c r="AB1007" s="19">
        <f t="shared" si="8"/>
        <v>13</v>
      </c>
      <c r="AC1007" s="19">
        <f t="shared" si="20"/>
        <v>4.333333333</v>
      </c>
      <c r="AD1007" s="19">
        <f t="shared" si="21"/>
        <v>209</v>
      </c>
      <c r="AE1007" s="19" t="str">
        <f t="shared" si="22"/>
        <v>Нет моды</v>
      </c>
      <c r="AF1007" s="19">
        <f t="shared" si="23"/>
        <v>4</v>
      </c>
      <c r="AG1007" s="19">
        <f t="shared" si="24"/>
        <v>5</v>
      </c>
      <c r="AH1007" s="20" t="str">
        <f t="shared" si="14"/>
        <v>Город: 99%; Село: 1%</v>
      </c>
      <c r="AI1007" s="24"/>
      <c r="AJ1007" s="24"/>
      <c r="AK1007" s="24"/>
      <c r="AL1007" s="22">
        <f t="shared" si="25"/>
        <v>1</v>
      </c>
    </row>
    <row r="1008" ht="12.75" customHeight="1">
      <c r="A1008" s="13" t="s">
        <v>68</v>
      </c>
      <c r="B1008" s="13" t="str">
        <f>IFERROR(__xludf.DUMMYFUNCTION("REGEXREPLACE(A1008,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8" s="14" t="str">
        <f t="shared" si="15"/>
        <v>Город Москва столица Российской Федерации город федерального значения</v>
      </c>
      <c r="D1008" s="3">
        <f t="shared" si="16"/>
        <v>2</v>
      </c>
      <c r="E1008" s="15" t="s">
        <v>45</v>
      </c>
      <c r="F1008" s="13" t="str">
        <f>IFERROR(__xludf.DUMMYFUNCTION("REGEXEXTRACT(E1008, ""[А-Яа-я].*"")"),"Самоубийство")</f>
        <v>Самоубийство</v>
      </c>
      <c r="G1008" s="16">
        <f t="shared" si="17"/>
        <v>2</v>
      </c>
      <c r="H1008" s="13" t="s">
        <v>28</v>
      </c>
      <c r="I1008" s="13" t="str">
        <f>IFERROR(__xludf.DUMMYFUNCTION("REGEXREPLACE(H1008, "".*\s"", """")"),"человек")</f>
        <v>человек</v>
      </c>
      <c r="J1008" s="13" t="s">
        <v>29</v>
      </c>
      <c r="K1008" s="17" t="str">
        <f>IFERROR(__xludf.DUMMYFUNCTION("REGEXREPLACE(J1008, ""^[\d\s]+"", """")"),"значение показателя за год")</f>
        <v>значение показателя за год</v>
      </c>
      <c r="L1008" s="16">
        <f t="shared" si="18"/>
        <v>2</v>
      </c>
      <c r="M1008" s="13" t="s">
        <v>30</v>
      </c>
      <c r="N1008" s="13" t="str">
        <f>IFERROR(__xludf.DUMMYFUNCTION("REGEXEXTRACT(M1008, "" (.+)$"")"),"все население")</f>
        <v>все население</v>
      </c>
      <c r="O1008" s="18">
        <v>570.0</v>
      </c>
      <c r="P1008" s="18">
        <v>504.0</v>
      </c>
      <c r="Q1008" s="18">
        <v>574.0</v>
      </c>
      <c r="R1008" s="18">
        <v>424.0</v>
      </c>
      <c r="S1008" s="18">
        <v>336.0</v>
      </c>
      <c r="T1008" s="18">
        <v>307.0</v>
      </c>
      <c r="U1008" s="18">
        <v>293.0</v>
      </c>
      <c r="V1008" s="18">
        <v>266.0</v>
      </c>
      <c r="W1008" s="18">
        <v>236.0</v>
      </c>
      <c r="X1008" s="18">
        <v>199.0</v>
      </c>
      <c r="Y1008" s="18">
        <v>177.0</v>
      </c>
      <c r="Z1008" s="19">
        <f t="shared" si="6"/>
        <v>3886</v>
      </c>
      <c r="AA1008" s="19" t="str">
        <f t="shared" si="19"/>
        <v/>
      </c>
      <c r="AB1008" s="19" t="str">
        <f t="shared" si="8"/>
        <v/>
      </c>
      <c r="AC1008" s="19">
        <f t="shared" si="20"/>
        <v>353.2727273</v>
      </c>
      <c r="AD1008" s="19">
        <f t="shared" si="21"/>
        <v>279.5</v>
      </c>
      <c r="AE1008" s="19" t="str">
        <f t="shared" si="22"/>
        <v>Нет моды</v>
      </c>
      <c r="AF1008" s="19">
        <f t="shared" si="23"/>
        <v>177</v>
      </c>
      <c r="AG1008" s="19">
        <f t="shared" si="24"/>
        <v>574</v>
      </c>
      <c r="AH1008" s="20" t="str">
        <f t="shared" si="14"/>
        <v/>
      </c>
      <c r="AI1008" s="21"/>
      <c r="AJ1008" s="21"/>
      <c r="AK1008" s="21"/>
      <c r="AL1008" s="22">
        <f t="shared" si="25"/>
        <v>1</v>
      </c>
    </row>
    <row r="1009" ht="12.75" customHeight="1">
      <c r="A1009" s="13" t="s">
        <v>68</v>
      </c>
      <c r="B1009" s="13" t="str">
        <f>IFERROR(__xludf.DUMMYFUNCTION("REGEXREPLACE(A1009,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09" s="14" t="str">
        <f t="shared" si="15"/>
        <v>Город Москва столица Российской Федерации город федерального значения</v>
      </c>
      <c r="D1009" s="3">
        <f t="shared" si="16"/>
        <v>2</v>
      </c>
      <c r="E1009" s="15" t="s">
        <v>45</v>
      </c>
      <c r="F1009" s="13" t="str">
        <f>IFERROR(__xludf.DUMMYFUNCTION("REGEXEXTRACT(E1009, ""[А-Яа-я].*"")"),"Самоубийство")</f>
        <v>Самоубийство</v>
      </c>
      <c r="G1009" s="16">
        <f t="shared" si="17"/>
        <v>2</v>
      </c>
      <c r="H1009" s="13" t="s">
        <v>28</v>
      </c>
      <c r="I1009" s="13" t="str">
        <f>IFERROR(__xludf.DUMMYFUNCTION("REGEXREPLACE(H1009, "".*\s"", """")"),"человек")</f>
        <v>человек</v>
      </c>
      <c r="J1009" s="13" t="s">
        <v>29</v>
      </c>
      <c r="K1009" s="17" t="str">
        <f>IFERROR(__xludf.DUMMYFUNCTION("REGEXREPLACE(J1009, ""^[\d\s]+"", """")"),"значение показателя за год")</f>
        <v>значение показателя за год</v>
      </c>
      <c r="L1009" s="16">
        <f t="shared" si="18"/>
        <v>2</v>
      </c>
      <c r="M1009" s="13" t="s">
        <v>31</v>
      </c>
      <c r="N1009" s="13" t="str">
        <f>IFERROR(__xludf.DUMMYFUNCTION("REGEXEXTRACT(M1009, "" (.+)$"")"),"городское население")</f>
        <v>городское население</v>
      </c>
      <c r="O1009" s="18">
        <v>566.0</v>
      </c>
      <c r="P1009" s="18">
        <v>501.0</v>
      </c>
      <c r="Q1009" s="18">
        <v>565.0</v>
      </c>
      <c r="R1009" s="18">
        <v>417.0</v>
      </c>
      <c r="S1009" s="18">
        <v>328.0</v>
      </c>
      <c r="T1009" s="18">
        <v>303.0</v>
      </c>
      <c r="U1009" s="18">
        <v>283.0</v>
      </c>
      <c r="V1009" s="18">
        <v>261.0</v>
      </c>
      <c r="W1009" s="18">
        <v>231.0</v>
      </c>
      <c r="X1009" s="18">
        <v>199.0</v>
      </c>
      <c r="Y1009" s="18">
        <v>177.0</v>
      </c>
      <c r="Z1009" s="19" t="str">
        <f t="shared" si="6"/>
        <v/>
      </c>
      <c r="AA1009" s="19">
        <f t="shared" si="19"/>
        <v>3831</v>
      </c>
      <c r="AB1009" s="19" t="str">
        <f t="shared" si="8"/>
        <v/>
      </c>
      <c r="AC1009" s="19">
        <f t="shared" si="20"/>
        <v>348.2727273</v>
      </c>
      <c r="AD1009" s="19">
        <f t="shared" si="21"/>
        <v>305</v>
      </c>
      <c r="AE1009" s="19" t="str">
        <f t="shared" si="22"/>
        <v>Нет моды</v>
      </c>
      <c r="AF1009" s="19">
        <f t="shared" si="23"/>
        <v>177</v>
      </c>
      <c r="AG1009" s="19">
        <f t="shared" si="24"/>
        <v>566</v>
      </c>
      <c r="AH1009" s="20" t="str">
        <f t="shared" si="14"/>
        <v/>
      </c>
      <c r="AI1009" s="21"/>
      <c r="AJ1009" s="21"/>
      <c r="AK1009" s="21"/>
      <c r="AL1009" s="22">
        <f t="shared" si="25"/>
        <v>1</v>
      </c>
    </row>
    <row r="1010" ht="12.75" customHeight="1">
      <c r="A1010" s="13" t="s">
        <v>68</v>
      </c>
      <c r="B1010" s="13" t="str">
        <f>IFERROR(__xludf.DUMMYFUNCTION("REGEXREPLACE(A1010,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0" s="14" t="str">
        <f t="shared" si="15"/>
        <v>Город Москва столица Российской Федерации город федерального значения</v>
      </c>
      <c r="D1010" s="3">
        <f t="shared" si="16"/>
        <v>2</v>
      </c>
      <c r="E1010" s="15" t="s">
        <v>45</v>
      </c>
      <c r="F1010" s="13" t="str">
        <f>IFERROR(__xludf.DUMMYFUNCTION("REGEXEXTRACT(E1010, ""[А-Яа-я].*"")"),"Самоубийство")</f>
        <v>Самоубийство</v>
      </c>
      <c r="G1010" s="16">
        <f t="shared" si="17"/>
        <v>2</v>
      </c>
      <c r="H1010" s="13" t="s">
        <v>28</v>
      </c>
      <c r="I1010" s="13" t="str">
        <f>IFERROR(__xludf.DUMMYFUNCTION("REGEXREPLACE(H1010, "".*\s"", """")"),"человек")</f>
        <v>человек</v>
      </c>
      <c r="J1010" s="13" t="s">
        <v>29</v>
      </c>
      <c r="K1010" s="17" t="str">
        <f>IFERROR(__xludf.DUMMYFUNCTION("REGEXREPLACE(J1010, ""^[\d\s]+"", """")"),"значение показателя за год")</f>
        <v>значение показателя за год</v>
      </c>
      <c r="L1010" s="16">
        <f t="shared" si="18"/>
        <v>2</v>
      </c>
      <c r="M1010" s="13" t="s">
        <v>32</v>
      </c>
      <c r="N1010" s="13" t="str">
        <f>IFERROR(__xludf.DUMMYFUNCTION("REGEXEXTRACT(M1010, "" (.+)$"")"),"сельское население")</f>
        <v>сельское население</v>
      </c>
      <c r="O1010" s="18">
        <v>4.0</v>
      </c>
      <c r="P1010" s="18">
        <v>3.0</v>
      </c>
      <c r="Q1010" s="18">
        <v>9.0</v>
      </c>
      <c r="R1010" s="18">
        <v>7.0</v>
      </c>
      <c r="S1010" s="18">
        <v>8.0</v>
      </c>
      <c r="T1010" s="18">
        <v>4.0</v>
      </c>
      <c r="U1010" s="18">
        <v>10.0</v>
      </c>
      <c r="V1010" s="18">
        <v>5.0</v>
      </c>
      <c r="W1010" s="18">
        <v>5.0</v>
      </c>
      <c r="X1010" s="18">
        <v>0.0</v>
      </c>
      <c r="Y1010" s="18">
        <v>0.0</v>
      </c>
      <c r="Z1010" s="19" t="str">
        <f t="shared" si="6"/>
        <v/>
      </c>
      <c r="AA1010" s="19" t="str">
        <f t="shared" si="19"/>
        <v/>
      </c>
      <c r="AB1010" s="19">
        <f t="shared" si="8"/>
        <v>55</v>
      </c>
      <c r="AC1010" s="19">
        <f t="shared" si="20"/>
        <v>5</v>
      </c>
      <c r="AD1010" s="19">
        <f t="shared" si="21"/>
        <v>93.5</v>
      </c>
      <c r="AE1010" s="19" t="str">
        <f t="shared" si="22"/>
        <v>Нет моды</v>
      </c>
      <c r="AF1010" s="19">
        <f t="shared" si="23"/>
        <v>0</v>
      </c>
      <c r="AG1010" s="19">
        <f t="shared" si="24"/>
        <v>10</v>
      </c>
      <c r="AH1010" s="20" t="str">
        <f t="shared" si="14"/>
        <v>Город: 99%; Село: 1%</v>
      </c>
      <c r="AI1010" s="21"/>
      <c r="AJ1010" s="21"/>
      <c r="AK1010" s="21"/>
      <c r="AL1010" s="22">
        <f t="shared" si="25"/>
        <v>1</v>
      </c>
    </row>
    <row r="1011" ht="12.75" customHeight="1">
      <c r="A1011" s="13" t="s">
        <v>68</v>
      </c>
      <c r="B1011" s="13" t="str">
        <f>IFERROR(__xludf.DUMMYFUNCTION("REGEXREPLACE(A1011,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1" s="14" t="str">
        <f t="shared" si="15"/>
        <v>Город Москва столица Российской Федерации город федерального значения</v>
      </c>
      <c r="D1011" s="3">
        <f t="shared" si="16"/>
        <v>2</v>
      </c>
      <c r="E1011" s="15" t="s">
        <v>46</v>
      </c>
      <c r="F1011" s="13" t="str">
        <f>IFERROR(__xludf.DUMMYFUNCTION("REGEXEXTRACT(E1011, ""[А-Яа-я].*"")"),"Случ.отравл.алкоголем")</f>
        <v>Случ.отравл.алкоголем</v>
      </c>
      <c r="G1011" s="16">
        <f t="shared" si="17"/>
        <v>2</v>
      </c>
      <c r="H1011" s="13" t="s">
        <v>28</v>
      </c>
      <c r="I1011" s="13" t="str">
        <f>IFERROR(__xludf.DUMMYFUNCTION("REGEXREPLACE(H1011, "".*\s"", """")"),"человек")</f>
        <v>человек</v>
      </c>
      <c r="J1011" s="13" t="s">
        <v>29</v>
      </c>
      <c r="K1011" s="17" t="str">
        <f>IFERROR(__xludf.DUMMYFUNCTION("REGEXREPLACE(J1011, ""^[\d\s]+"", """")"),"значение показателя за год")</f>
        <v>значение показателя за год</v>
      </c>
      <c r="L1011" s="16">
        <f t="shared" si="18"/>
        <v>2</v>
      </c>
      <c r="M1011" s="13" t="s">
        <v>30</v>
      </c>
      <c r="N1011" s="13" t="str">
        <f>IFERROR(__xludf.DUMMYFUNCTION("REGEXEXTRACT(M1011, "" (.+)$"")"),"все население")</f>
        <v>все население</v>
      </c>
      <c r="O1011" s="18">
        <v>46.0</v>
      </c>
      <c r="P1011" s="18">
        <v>51.0</v>
      </c>
      <c r="Q1011" s="18">
        <v>74.0</v>
      </c>
      <c r="R1011" s="18">
        <v>409.0</v>
      </c>
      <c r="S1011" s="18">
        <v>474.0</v>
      </c>
      <c r="T1011" s="18">
        <v>469.0</v>
      </c>
      <c r="U1011" s="18">
        <v>365.0</v>
      </c>
      <c r="V1011" s="18">
        <v>663.0</v>
      </c>
      <c r="W1011" s="18">
        <v>661.0</v>
      </c>
      <c r="X1011" s="18">
        <v>649.0</v>
      </c>
      <c r="Y1011" s="18">
        <v>662.0</v>
      </c>
      <c r="Z1011" s="19">
        <f t="shared" si="6"/>
        <v>4523</v>
      </c>
      <c r="AA1011" s="19" t="str">
        <f t="shared" si="19"/>
        <v/>
      </c>
      <c r="AB1011" s="19" t="str">
        <f t="shared" si="8"/>
        <v/>
      </c>
      <c r="AC1011" s="19">
        <f t="shared" si="20"/>
        <v>411.1818182</v>
      </c>
      <c r="AD1011" s="19">
        <f t="shared" si="21"/>
        <v>28</v>
      </c>
      <c r="AE1011" s="19" t="str">
        <f t="shared" si="22"/>
        <v>Нет моды</v>
      </c>
      <c r="AF1011" s="19">
        <f t="shared" si="23"/>
        <v>46</v>
      </c>
      <c r="AG1011" s="19">
        <f t="shared" si="24"/>
        <v>663</v>
      </c>
      <c r="AH1011" s="20" t="str">
        <f t="shared" si="14"/>
        <v/>
      </c>
      <c r="AI1011" s="21"/>
      <c r="AJ1011" s="21"/>
      <c r="AK1011" s="21"/>
      <c r="AL1011" s="22">
        <f t="shared" si="25"/>
        <v>1</v>
      </c>
    </row>
    <row r="1012" ht="12.75" customHeight="1">
      <c r="A1012" s="13" t="s">
        <v>68</v>
      </c>
      <c r="B1012" s="13" t="str">
        <f>IFERROR(__xludf.DUMMYFUNCTION("REGEXREPLACE(A1012,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2" s="14" t="str">
        <f t="shared" si="15"/>
        <v>Город Москва столица Российской Федерации город федерального значения</v>
      </c>
      <c r="D1012" s="3">
        <f t="shared" si="16"/>
        <v>2</v>
      </c>
      <c r="E1012" s="15" t="s">
        <v>46</v>
      </c>
      <c r="F1012" s="13" t="str">
        <f>IFERROR(__xludf.DUMMYFUNCTION("REGEXEXTRACT(E1012, ""[А-Яа-я].*"")"),"Случ.отравл.алкоголем")</f>
        <v>Случ.отравл.алкоголем</v>
      </c>
      <c r="G1012" s="16">
        <f t="shared" si="17"/>
        <v>2</v>
      </c>
      <c r="H1012" s="13" t="s">
        <v>28</v>
      </c>
      <c r="I1012" s="13" t="str">
        <f>IFERROR(__xludf.DUMMYFUNCTION("REGEXREPLACE(H1012, "".*\s"", """")"),"человек")</f>
        <v>человек</v>
      </c>
      <c r="J1012" s="13" t="s">
        <v>29</v>
      </c>
      <c r="K1012" s="17" t="str">
        <f>IFERROR(__xludf.DUMMYFUNCTION("REGEXREPLACE(J1012, ""^[\d\s]+"", """")"),"значение показателя за год")</f>
        <v>значение показателя за год</v>
      </c>
      <c r="L1012" s="16">
        <f t="shared" si="18"/>
        <v>2</v>
      </c>
      <c r="M1012" s="13" t="s">
        <v>31</v>
      </c>
      <c r="N1012" s="13" t="str">
        <f>IFERROR(__xludf.DUMMYFUNCTION("REGEXEXTRACT(M1012, "" (.+)$"")"),"городское население")</f>
        <v>городское население</v>
      </c>
      <c r="O1012" s="18">
        <v>45.0</v>
      </c>
      <c r="P1012" s="18">
        <v>50.0</v>
      </c>
      <c r="Q1012" s="18">
        <v>74.0</v>
      </c>
      <c r="R1012" s="18">
        <v>399.0</v>
      </c>
      <c r="S1012" s="18">
        <v>467.0</v>
      </c>
      <c r="T1012" s="18">
        <v>461.0</v>
      </c>
      <c r="U1012" s="18">
        <v>364.0</v>
      </c>
      <c r="V1012" s="18">
        <v>651.0</v>
      </c>
      <c r="W1012" s="18">
        <v>646.0</v>
      </c>
      <c r="X1012" s="18">
        <v>649.0</v>
      </c>
      <c r="Y1012" s="18">
        <v>662.0</v>
      </c>
      <c r="Z1012" s="19" t="str">
        <f t="shared" si="6"/>
        <v/>
      </c>
      <c r="AA1012" s="19">
        <f t="shared" si="19"/>
        <v>4468</v>
      </c>
      <c r="AB1012" s="19" t="str">
        <f t="shared" si="8"/>
        <v/>
      </c>
      <c r="AC1012" s="19">
        <f t="shared" si="20"/>
        <v>406.1818182</v>
      </c>
      <c r="AD1012" s="19">
        <f t="shared" si="21"/>
        <v>464</v>
      </c>
      <c r="AE1012" s="19" t="str">
        <f t="shared" si="22"/>
        <v>Нет моды</v>
      </c>
      <c r="AF1012" s="19">
        <f t="shared" si="23"/>
        <v>45</v>
      </c>
      <c r="AG1012" s="19">
        <f t="shared" si="24"/>
        <v>662</v>
      </c>
      <c r="AH1012" s="20" t="str">
        <f t="shared" si="14"/>
        <v/>
      </c>
      <c r="AI1012" s="21"/>
      <c r="AJ1012" s="21"/>
      <c r="AK1012" s="21"/>
      <c r="AL1012" s="22">
        <f t="shared" si="25"/>
        <v>1</v>
      </c>
    </row>
    <row r="1013" ht="12.75" customHeight="1">
      <c r="A1013" s="13" t="s">
        <v>68</v>
      </c>
      <c r="B1013" s="13" t="str">
        <f>IFERROR(__xludf.DUMMYFUNCTION("REGEXREPLACE(A1013,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3" s="14" t="str">
        <f t="shared" si="15"/>
        <v>Город Москва столица Российской Федерации город федерального значения</v>
      </c>
      <c r="D1013" s="3">
        <f t="shared" si="16"/>
        <v>2</v>
      </c>
      <c r="E1013" s="15" t="s">
        <v>46</v>
      </c>
      <c r="F1013" s="13" t="str">
        <f>IFERROR(__xludf.DUMMYFUNCTION("REGEXEXTRACT(E1013, ""[А-Яа-я].*"")"),"Случ.отравл.алкоголем")</f>
        <v>Случ.отравл.алкоголем</v>
      </c>
      <c r="G1013" s="16">
        <f t="shared" si="17"/>
        <v>2</v>
      </c>
      <c r="H1013" s="13" t="s">
        <v>28</v>
      </c>
      <c r="I1013" s="13" t="str">
        <f>IFERROR(__xludf.DUMMYFUNCTION("REGEXREPLACE(H1013, "".*\s"", """")"),"человек")</f>
        <v>человек</v>
      </c>
      <c r="J1013" s="13" t="s">
        <v>29</v>
      </c>
      <c r="K1013" s="17" t="str">
        <f>IFERROR(__xludf.DUMMYFUNCTION("REGEXREPLACE(J1013, ""^[\d\s]+"", """")"),"значение показателя за год")</f>
        <v>значение показателя за год</v>
      </c>
      <c r="L1013" s="16">
        <f t="shared" si="18"/>
        <v>2</v>
      </c>
      <c r="M1013" s="13" t="s">
        <v>32</v>
      </c>
      <c r="N1013" s="13" t="str">
        <f>IFERROR(__xludf.DUMMYFUNCTION("REGEXEXTRACT(M1013, "" (.+)$"")"),"сельское население")</f>
        <v>сельское население</v>
      </c>
      <c r="O1013" s="18">
        <v>1.0</v>
      </c>
      <c r="P1013" s="18">
        <v>1.0</v>
      </c>
      <c r="Q1013" s="18">
        <v>0.0</v>
      </c>
      <c r="R1013" s="18">
        <v>10.0</v>
      </c>
      <c r="S1013" s="18">
        <v>7.0</v>
      </c>
      <c r="T1013" s="18">
        <v>8.0</v>
      </c>
      <c r="U1013" s="18">
        <v>1.0</v>
      </c>
      <c r="V1013" s="18">
        <v>12.0</v>
      </c>
      <c r="W1013" s="18">
        <v>15.0</v>
      </c>
      <c r="X1013" s="18">
        <v>0.0</v>
      </c>
      <c r="Y1013" s="18">
        <v>0.0</v>
      </c>
      <c r="Z1013" s="19" t="str">
        <f t="shared" si="6"/>
        <v/>
      </c>
      <c r="AA1013" s="19" t="str">
        <f t="shared" si="19"/>
        <v/>
      </c>
      <c r="AB1013" s="19">
        <f t="shared" si="8"/>
        <v>55</v>
      </c>
      <c r="AC1013" s="19">
        <f t="shared" si="20"/>
        <v>5</v>
      </c>
      <c r="AD1013" s="19">
        <f t="shared" si="21"/>
        <v>30</v>
      </c>
      <c r="AE1013" s="19" t="str">
        <f t="shared" si="22"/>
        <v>Нет моды</v>
      </c>
      <c r="AF1013" s="19">
        <f t="shared" si="23"/>
        <v>0</v>
      </c>
      <c r="AG1013" s="19">
        <f t="shared" si="24"/>
        <v>15</v>
      </c>
      <c r="AH1013" s="20" t="str">
        <f t="shared" si="14"/>
        <v>Город: 99%; Село: 1%</v>
      </c>
      <c r="AI1013" s="21"/>
      <c r="AJ1013" s="21"/>
      <c r="AK1013" s="21"/>
      <c r="AL1013" s="22">
        <f t="shared" si="25"/>
        <v>1</v>
      </c>
    </row>
    <row r="1014" ht="12.75" customHeight="1">
      <c r="A1014" s="13" t="s">
        <v>68</v>
      </c>
      <c r="B1014" s="13" t="str">
        <f>IFERROR(__xludf.DUMMYFUNCTION("REGEXREPLACE(A1014,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4" s="14" t="str">
        <f t="shared" si="15"/>
        <v>Город Москва столица Российской Федерации город федерального значения</v>
      </c>
      <c r="D1014" s="3">
        <f t="shared" si="16"/>
        <v>2</v>
      </c>
      <c r="E1014" s="15" t="s">
        <v>47</v>
      </c>
      <c r="F1014" s="13" t="str">
        <f>IFERROR(__xludf.DUMMYFUNCTION("REGEXEXTRACT(E1014, ""[А-Яа-я].*"")"),"транспортные травмы всех видов")</f>
        <v>транспортные травмы всех видов</v>
      </c>
      <c r="G1014" s="16">
        <f t="shared" si="17"/>
        <v>2</v>
      </c>
      <c r="H1014" s="13" t="s">
        <v>28</v>
      </c>
      <c r="I1014" s="13" t="str">
        <f>IFERROR(__xludf.DUMMYFUNCTION("REGEXREPLACE(H1014, "".*\s"", """")"),"человек")</f>
        <v>человек</v>
      </c>
      <c r="J1014" s="13" t="s">
        <v>29</v>
      </c>
      <c r="K1014" s="17" t="str">
        <f>IFERROR(__xludf.DUMMYFUNCTION("REGEXREPLACE(J1014, ""^[\d\s]+"", """")"),"значение показателя за год")</f>
        <v>значение показателя за год</v>
      </c>
      <c r="L1014" s="16">
        <f t="shared" si="18"/>
        <v>2</v>
      </c>
      <c r="M1014" s="13" t="s">
        <v>30</v>
      </c>
      <c r="N1014" s="13" t="str">
        <f>IFERROR(__xludf.DUMMYFUNCTION("REGEXEXTRACT(M1014, "" (.+)$"")"),"все население")</f>
        <v>все население</v>
      </c>
      <c r="O1014" s="18">
        <v>1426.0</v>
      </c>
      <c r="P1014" s="18">
        <v>1486.0</v>
      </c>
      <c r="Q1014" s="18">
        <v>1304.0</v>
      </c>
      <c r="R1014" s="18">
        <v>1073.0</v>
      </c>
      <c r="S1014" s="23" t="s">
        <v>37</v>
      </c>
      <c r="T1014" s="23" t="s">
        <v>37</v>
      </c>
      <c r="U1014" s="23" t="s">
        <v>37</v>
      </c>
      <c r="V1014" s="23" t="s">
        <v>37</v>
      </c>
      <c r="W1014" s="23" t="s">
        <v>37</v>
      </c>
      <c r="X1014" s="23" t="s">
        <v>37</v>
      </c>
      <c r="Y1014" s="23" t="s">
        <v>37</v>
      </c>
      <c r="Z1014" s="19">
        <f t="shared" si="6"/>
        <v>5289</v>
      </c>
      <c r="AA1014" s="19" t="str">
        <f t="shared" si="19"/>
        <v/>
      </c>
      <c r="AB1014" s="19" t="str">
        <f t="shared" si="8"/>
        <v/>
      </c>
      <c r="AC1014" s="19">
        <f t="shared" si="20"/>
        <v>1322.25</v>
      </c>
      <c r="AD1014" s="19">
        <f t="shared" si="21"/>
        <v>8</v>
      </c>
      <c r="AE1014" s="19" t="str">
        <f t="shared" si="22"/>
        <v>Нет моды</v>
      </c>
      <c r="AF1014" s="19">
        <f t="shared" si="23"/>
        <v>1073</v>
      </c>
      <c r="AG1014" s="19">
        <f t="shared" si="24"/>
        <v>1486</v>
      </c>
      <c r="AH1014" s="20" t="str">
        <f t="shared" si="14"/>
        <v/>
      </c>
      <c r="AI1014" s="24"/>
      <c r="AJ1014" s="24"/>
      <c r="AK1014" s="24"/>
      <c r="AL1014" s="22">
        <f t="shared" si="25"/>
        <v>1</v>
      </c>
    </row>
    <row r="1015" ht="12.75" customHeight="1">
      <c r="A1015" s="13" t="s">
        <v>68</v>
      </c>
      <c r="B1015" s="13" t="str">
        <f>IFERROR(__xludf.DUMMYFUNCTION("REGEXREPLACE(A1015,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5" s="14" t="str">
        <f t="shared" si="15"/>
        <v>Город Москва столица Российской Федерации город федерального значения</v>
      </c>
      <c r="D1015" s="3">
        <f t="shared" si="16"/>
        <v>2</v>
      </c>
      <c r="E1015" s="15" t="s">
        <v>47</v>
      </c>
      <c r="F1015" s="13" t="str">
        <f>IFERROR(__xludf.DUMMYFUNCTION("REGEXEXTRACT(E1015, ""[А-Яа-я].*"")"),"транспортные травмы всех видов")</f>
        <v>транспортные травмы всех видов</v>
      </c>
      <c r="G1015" s="16">
        <f t="shared" si="17"/>
        <v>2</v>
      </c>
      <c r="H1015" s="13" t="s">
        <v>28</v>
      </c>
      <c r="I1015" s="13" t="str">
        <f>IFERROR(__xludf.DUMMYFUNCTION("REGEXREPLACE(H1015, "".*\s"", """")"),"человек")</f>
        <v>человек</v>
      </c>
      <c r="J1015" s="13" t="s">
        <v>29</v>
      </c>
      <c r="K1015" s="17" t="str">
        <f>IFERROR(__xludf.DUMMYFUNCTION("REGEXREPLACE(J1015, ""^[\d\s]+"", """")"),"значение показателя за год")</f>
        <v>значение показателя за год</v>
      </c>
      <c r="L1015" s="16">
        <f t="shared" si="18"/>
        <v>2</v>
      </c>
      <c r="M1015" s="13" t="s">
        <v>31</v>
      </c>
      <c r="N1015" s="13" t="str">
        <f>IFERROR(__xludf.DUMMYFUNCTION("REGEXEXTRACT(M1015, "" (.+)$"")"),"городское население")</f>
        <v>городское население</v>
      </c>
      <c r="O1015" s="18">
        <v>1406.0</v>
      </c>
      <c r="P1015" s="18">
        <v>1466.0</v>
      </c>
      <c r="Q1015" s="18">
        <v>1278.0</v>
      </c>
      <c r="R1015" s="18">
        <v>1053.0</v>
      </c>
      <c r="S1015" s="23" t="s">
        <v>37</v>
      </c>
      <c r="T1015" s="23" t="s">
        <v>37</v>
      </c>
      <c r="U1015" s="23" t="s">
        <v>37</v>
      </c>
      <c r="V1015" s="23" t="s">
        <v>37</v>
      </c>
      <c r="W1015" s="23" t="s">
        <v>37</v>
      </c>
      <c r="X1015" s="23" t="s">
        <v>37</v>
      </c>
      <c r="Y1015" s="23" t="s">
        <v>37</v>
      </c>
      <c r="Z1015" s="19" t="str">
        <f t="shared" si="6"/>
        <v/>
      </c>
      <c r="AA1015" s="19">
        <f t="shared" si="19"/>
        <v>5203</v>
      </c>
      <c r="AB1015" s="19" t="str">
        <f t="shared" si="8"/>
        <v/>
      </c>
      <c r="AC1015" s="19">
        <f t="shared" si="20"/>
        <v>1300.75</v>
      </c>
      <c r="AD1015" s="19">
        <f t="shared" si="21"/>
        <v>1355</v>
      </c>
      <c r="AE1015" s="19" t="str">
        <f t="shared" si="22"/>
        <v>Нет моды</v>
      </c>
      <c r="AF1015" s="19">
        <f t="shared" si="23"/>
        <v>1053</v>
      </c>
      <c r="AG1015" s="19">
        <f t="shared" si="24"/>
        <v>1466</v>
      </c>
      <c r="AH1015" s="20" t="str">
        <f t="shared" si="14"/>
        <v/>
      </c>
      <c r="AI1015" s="24"/>
      <c r="AJ1015" s="24"/>
      <c r="AK1015" s="24"/>
      <c r="AL1015" s="22">
        <f t="shared" si="25"/>
        <v>1</v>
      </c>
    </row>
    <row r="1016" ht="12.75" customHeight="1">
      <c r="A1016" s="13" t="s">
        <v>68</v>
      </c>
      <c r="B1016" s="13" t="str">
        <f>IFERROR(__xludf.DUMMYFUNCTION("REGEXREPLACE(A1016,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6" s="14" t="str">
        <f t="shared" si="15"/>
        <v>Город Москва столица Российской Федерации город федерального значения</v>
      </c>
      <c r="D1016" s="3">
        <f t="shared" si="16"/>
        <v>2</v>
      </c>
      <c r="E1016" s="15" t="s">
        <v>47</v>
      </c>
      <c r="F1016" s="13" t="str">
        <f>IFERROR(__xludf.DUMMYFUNCTION("REGEXEXTRACT(E1016, ""[А-Яа-я].*"")"),"транспортные травмы всех видов")</f>
        <v>транспортные травмы всех видов</v>
      </c>
      <c r="G1016" s="16">
        <f t="shared" si="17"/>
        <v>2</v>
      </c>
      <c r="H1016" s="13" t="s">
        <v>28</v>
      </c>
      <c r="I1016" s="13" t="str">
        <f>IFERROR(__xludf.DUMMYFUNCTION("REGEXREPLACE(H1016, "".*\s"", """")"),"человек")</f>
        <v>человек</v>
      </c>
      <c r="J1016" s="13" t="s">
        <v>29</v>
      </c>
      <c r="K1016" s="17" t="str">
        <f>IFERROR(__xludf.DUMMYFUNCTION("REGEXREPLACE(J1016, ""^[\d\s]+"", """")"),"значение показателя за год")</f>
        <v>значение показателя за год</v>
      </c>
      <c r="L1016" s="16">
        <f t="shared" si="18"/>
        <v>2</v>
      </c>
      <c r="M1016" s="13" t="s">
        <v>32</v>
      </c>
      <c r="N1016" s="13" t="str">
        <f>IFERROR(__xludf.DUMMYFUNCTION("REGEXEXTRACT(M1016, "" (.+)$"")"),"сельское население")</f>
        <v>сельское население</v>
      </c>
      <c r="O1016" s="18">
        <v>20.0</v>
      </c>
      <c r="P1016" s="18">
        <v>20.0</v>
      </c>
      <c r="Q1016" s="18">
        <v>26.0</v>
      </c>
      <c r="R1016" s="18">
        <v>20.0</v>
      </c>
      <c r="S1016" s="23" t="s">
        <v>37</v>
      </c>
      <c r="T1016" s="23" t="s">
        <v>37</v>
      </c>
      <c r="U1016" s="23" t="s">
        <v>37</v>
      </c>
      <c r="V1016" s="23" t="s">
        <v>37</v>
      </c>
      <c r="W1016" s="23" t="s">
        <v>37</v>
      </c>
      <c r="X1016" s="23" t="s">
        <v>37</v>
      </c>
      <c r="Y1016" s="23" t="s">
        <v>37</v>
      </c>
      <c r="Z1016" s="19" t="str">
        <f t="shared" si="6"/>
        <v/>
      </c>
      <c r="AA1016" s="19" t="str">
        <f t="shared" si="19"/>
        <v/>
      </c>
      <c r="AB1016" s="19">
        <f t="shared" si="8"/>
        <v>86</v>
      </c>
      <c r="AC1016" s="19">
        <f t="shared" si="20"/>
        <v>21.5</v>
      </c>
      <c r="AD1016" s="19">
        <f t="shared" si="21"/>
        <v>539.5</v>
      </c>
      <c r="AE1016" s="19" t="str">
        <f t="shared" si="22"/>
        <v>Нет моды</v>
      </c>
      <c r="AF1016" s="19">
        <f t="shared" si="23"/>
        <v>20</v>
      </c>
      <c r="AG1016" s="19">
        <f t="shared" si="24"/>
        <v>26</v>
      </c>
      <c r="AH1016" s="20" t="str">
        <f t="shared" si="14"/>
        <v>Город: 98%; Село: 2%</v>
      </c>
      <c r="AI1016" s="24"/>
      <c r="AJ1016" s="24"/>
      <c r="AK1016" s="24"/>
      <c r="AL1016" s="22">
        <f t="shared" si="25"/>
        <v>1</v>
      </c>
    </row>
    <row r="1017" ht="12.75" customHeight="1">
      <c r="A1017" s="13" t="s">
        <v>68</v>
      </c>
      <c r="B1017" s="13" t="str">
        <f>IFERROR(__xludf.DUMMYFUNCTION("REGEXREPLACE(A1017,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7" s="14" t="str">
        <f t="shared" si="15"/>
        <v>Город Москва столица Российской Федерации город федерального значения</v>
      </c>
      <c r="D1017" s="3">
        <f t="shared" si="16"/>
        <v>2</v>
      </c>
      <c r="E1017" s="15" t="s">
        <v>48</v>
      </c>
      <c r="F1017" s="13" t="str">
        <f>IFERROR(__xludf.DUMMYFUNCTION("REGEXEXTRACT(E1017, ""[А-Яа-я].*"")"),"Убийство")</f>
        <v>Убийство</v>
      </c>
      <c r="G1017" s="16">
        <f t="shared" si="17"/>
        <v>2</v>
      </c>
      <c r="H1017" s="13" t="s">
        <v>28</v>
      </c>
      <c r="I1017" s="13" t="str">
        <f>IFERROR(__xludf.DUMMYFUNCTION("REGEXREPLACE(H1017, "".*\s"", """")"),"человек")</f>
        <v>человек</v>
      </c>
      <c r="J1017" s="13" t="s">
        <v>29</v>
      </c>
      <c r="K1017" s="17" t="str">
        <f>IFERROR(__xludf.DUMMYFUNCTION("REGEXREPLACE(J1017, ""^[\d\s]+"", """")"),"значение показателя за год")</f>
        <v>значение показателя за год</v>
      </c>
      <c r="L1017" s="16">
        <f t="shared" si="18"/>
        <v>2</v>
      </c>
      <c r="M1017" s="13" t="s">
        <v>30</v>
      </c>
      <c r="N1017" s="13" t="str">
        <f>IFERROR(__xludf.DUMMYFUNCTION("REGEXEXTRACT(M1017, "" (.+)$"")"),"все население")</f>
        <v>все население</v>
      </c>
      <c r="O1017" s="18">
        <v>444.0</v>
      </c>
      <c r="P1017" s="18">
        <v>401.0</v>
      </c>
      <c r="Q1017" s="18">
        <v>346.0</v>
      </c>
      <c r="R1017" s="18">
        <v>347.0</v>
      </c>
      <c r="S1017" s="18">
        <v>260.0</v>
      </c>
      <c r="T1017" s="18">
        <v>243.0</v>
      </c>
      <c r="U1017" s="18">
        <v>227.0</v>
      </c>
      <c r="V1017" s="18">
        <v>202.0</v>
      </c>
      <c r="W1017" s="18">
        <v>168.0</v>
      </c>
      <c r="X1017" s="18">
        <v>166.0</v>
      </c>
      <c r="Y1017" s="18">
        <v>143.0</v>
      </c>
      <c r="Z1017" s="19">
        <f t="shared" si="6"/>
        <v>2947</v>
      </c>
      <c r="AA1017" s="19" t="str">
        <f t="shared" si="19"/>
        <v/>
      </c>
      <c r="AB1017" s="19" t="str">
        <f t="shared" si="8"/>
        <v/>
      </c>
      <c r="AC1017" s="19">
        <f t="shared" si="20"/>
        <v>267.9090909</v>
      </c>
      <c r="AD1017" s="19">
        <f t="shared" si="21"/>
        <v>202</v>
      </c>
      <c r="AE1017" s="19" t="str">
        <f t="shared" si="22"/>
        <v>Нет моды</v>
      </c>
      <c r="AF1017" s="19">
        <f t="shared" si="23"/>
        <v>143</v>
      </c>
      <c r="AG1017" s="19">
        <f t="shared" si="24"/>
        <v>444</v>
      </c>
      <c r="AH1017" s="20" t="str">
        <f t="shared" si="14"/>
        <v/>
      </c>
      <c r="AI1017" s="21"/>
      <c r="AJ1017" s="21"/>
      <c r="AK1017" s="21"/>
      <c r="AL1017" s="22">
        <f t="shared" si="25"/>
        <v>1</v>
      </c>
    </row>
    <row r="1018" ht="12.75" customHeight="1">
      <c r="A1018" s="13" t="s">
        <v>68</v>
      </c>
      <c r="B1018" s="13" t="str">
        <f>IFERROR(__xludf.DUMMYFUNCTION("REGEXREPLACE(A1018,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8" s="14" t="str">
        <f t="shared" si="15"/>
        <v>Город Москва столица Российской Федерации город федерального значения</v>
      </c>
      <c r="D1018" s="3">
        <f t="shared" si="16"/>
        <v>2</v>
      </c>
      <c r="E1018" s="15" t="s">
        <v>48</v>
      </c>
      <c r="F1018" s="13" t="str">
        <f>IFERROR(__xludf.DUMMYFUNCTION("REGEXEXTRACT(E1018, ""[А-Яа-я].*"")"),"Убийство")</f>
        <v>Убийство</v>
      </c>
      <c r="G1018" s="16">
        <f t="shared" si="17"/>
        <v>2</v>
      </c>
      <c r="H1018" s="13" t="s">
        <v>28</v>
      </c>
      <c r="I1018" s="13" t="str">
        <f>IFERROR(__xludf.DUMMYFUNCTION("REGEXREPLACE(H1018, "".*\s"", """")"),"человек")</f>
        <v>человек</v>
      </c>
      <c r="J1018" s="13" t="s">
        <v>29</v>
      </c>
      <c r="K1018" s="17" t="str">
        <f>IFERROR(__xludf.DUMMYFUNCTION("REGEXREPLACE(J1018, ""^[\d\s]+"", """")"),"значение показателя за год")</f>
        <v>значение показателя за год</v>
      </c>
      <c r="L1018" s="16">
        <f t="shared" si="18"/>
        <v>2</v>
      </c>
      <c r="M1018" s="13" t="s">
        <v>31</v>
      </c>
      <c r="N1018" s="13" t="str">
        <f>IFERROR(__xludf.DUMMYFUNCTION("REGEXEXTRACT(M1018, "" (.+)$"")"),"городское население")</f>
        <v>городское население</v>
      </c>
      <c r="O1018" s="18">
        <v>438.0</v>
      </c>
      <c r="P1018" s="18">
        <v>393.0</v>
      </c>
      <c r="Q1018" s="18">
        <v>345.0</v>
      </c>
      <c r="R1018" s="18">
        <v>341.0</v>
      </c>
      <c r="S1018" s="18">
        <v>258.0</v>
      </c>
      <c r="T1018" s="18">
        <v>238.0</v>
      </c>
      <c r="U1018" s="18">
        <v>224.0</v>
      </c>
      <c r="V1018" s="18">
        <v>198.0</v>
      </c>
      <c r="W1018" s="18">
        <v>161.0</v>
      </c>
      <c r="X1018" s="18">
        <v>166.0</v>
      </c>
      <c r="Y1018" s="18">
        <v>143.0</v>
      </c>
      <c r="Z1018" s="19" t="str">
        <f t="shared" si="6"/>
        <v/>
      </c>
      <c r="AA1018" s="19">
        <f t="shared" si="19"/>
        <v>2905</v>
      </c>
      <c r="AB1018" s="19" t="str">
        <f t="shared" si="8"/>
        <v/>
      </c>
      <c r="AC1018" s="19">
        <f t="shared" si="20"/>
        <v>264.0909091</v>
      </c>
      <c r="AD1018" s="19">
        <f t="shared" si="21"/>
        <v>240.5</v>
      </c>
      <c r="AE1018" s="19" t="str">
        <f t="shared" si="22"/>
        <v>Нет моды</v>
      </c>
      <c r="AF1018" s="19">
        <f t="shared" si="23"/>
        <v>143</v>
      </c>
      <c r="AG1018" s="19">
        <f t="shared" si="24"/>
        <v>438</v>
      </c>
      <c r="AH1018" s="20" t="str">
        <f t="shared" si="14"/>
        <v/>
      </c>
      <c r="AI1018" s="21"/>
      <c r="AJ1018" s="21"/>
      <c r="AK1018" s="21"/>
      <c r="AL1018" s="22">
        <f t="shared" si="25"/>
        <v>1</v>
      </c>
    </row>
    <row r="1019" ht="12.75" customHeight="1">
      <c r="A1019" s="13" t="s">
        <v>68</v>
      </c>
      <c r="B1019" s="13" t="str">
        <f>IFERROR(__xludf.DUMMYFUNCTION("REGEXREPLACE(A1019,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19" s="14" t="str">
        <f t="shared" si="15"/>
        <v>Город Москва столица Российской Федерации город федерального значения</v>
      </c>
      <c r="D1019" s="3">
        <f t="shared" si="16"/>
        <v>2</v>
      </c>
      <c r="E1019" s="15" t="s">
        <v>48</v>
      </c>
      <c r="F1019" s="13" t="str">
        <f>IFERROR(__xludf.DUMMYFUNCTION("REGEXEXTRACT(E1019, ""[А-Яа-я].*"")"),"Убийство")</f>
        <v>Убийство</v>
      </c>
      <c r="G1019" s="16">
        <f t="shared" si="17"/>
        <v>2</v>
      </c>
      <c r="H1019" s="13" t="s">
        <v>28</v>
      </c>
      <c r="I1019" s="13" t="str">
        <f>IFERROR(__xludf.DUMMYFUNCTION("REGEXREPLACE(H1019, "".*\s"", """")"),"человек")</f>
        <v>человек</v>
      </c>
      <c r="J1019" s="13" t="s">
        <v>29</v>
      </c>
      <c r="K1019" s="17" t="str">
        <f>IFERROR(__xludf.DUMMYFUNCTION("REGEXREPLACE(J1019, ""^[\d\s]+"", """")"),"значение показателя за год")</f>
        <v>значение показателя за год</v>
      </c>
      <c r="L1019" s="16">
        <f t="shared" si="18"/>
        <v>2</v>
      </c>
      <c r="M1019" s="13" t="s">
        <v>32</v>
      </c>
      <c r="N1019" s="13" t="str">
        <f>IFERROR(__xludf.DUMMYFUNCTION("REGEXEXTRACT(M1019, "" (.+)$"")"),"сельское население")</f>
        <v>сельское население</v>
      </c>
      <c r="O1019" s="18">
        <v>6.0</v>
      </c>
      <c r="P1019" s="18">
        <v>8.0</v>
      </c>
      <c r="Q1019" s="18">
        <v>1.0</v>
      </c>
      <c r="R1019" s="18">
        <v>6.0</v>
      </c>
      <c r="S1019" s="18">
        <v>2.0</v>
      </c>
      <c r="T1019" s="18">
        <v>5.0</v>
      </c>
      <c r="U1019" s="18">
        <v>3.0</v>
      </c>
      <c r="V1019" s="18">
        <v>4.0</v>
      </c>
      <c r="W1019" s="18">
        <v>7.0</v>
      </c>
      <c r="X1019" s="18">
        <v>0.0</v>
      </c>
      <c r="Y1019" s="18">
        <v>0.0</v>
      </c>
      <c r="Z1019" s="19" t="str">
        <f t="shared" si="6"/>
        <v/>
      </c>
      <c r="AA1019" s="19" t="str">
        <f t="shared" si="19"/>
        <v/>
      </c>
      <c r="AB1019" s="19">
        <f t="shared" si="8"/>
        <v>42</v>
      </c>
      <c r="AC1019" s="19">
        <f t="shared" si="20"/>
        <v>3.818181818</v>
      </c>
      <c r="AD1019" s="19">
        <f t="shared" si="21"/>
        <v>75.5</v>
      </c>
      <c r="AE1019" s="19" t="str">
        <f t="shared" si="22"/>
        <v>Нет моды</v>
      </c>
      <c r="AF1019" s="19">
        <f t="shared" si="23"/>
        <v>0</v>
      </c>
      <c r="AG1019" s="19">
        <f t="shared" si="24"/>
        <v>8</v>
      </c>
      <c r="AH1019" s="20" t="str">
        <f t="shared" si="14"/>
        <v>Город: 99%; Село: 1%</v>
      </c>
      <c r="AI1019" s="21"/>
      <c r="AJ1019" s="21"/>
      <c r="AK1019" s="21"/>
      <c r="AL1019" s="22">
        <f t="shared" si="25"/>
        <v>1</v>
      </c>
    </row>
    <row r="1020" ht="12.75" customHeight="1">
      <c r="A1020" s="13" t="s">
        <v>68</v>
      </c>
      <c r="B1020" s="13" t="str">
        <f>IFERROR(__xludf.DUMMYFUNCTION("REGEXREPLACE(A1020,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20" s="14" t="str">
        <f t="shared" si="15"/>
        <v>Город Москва столица Российской Федерации город федерального значения</v>
      </c>
      <c r="D1020" s="3">
        <f t="shared" si="16"/>
        <v>2</v>
      </c>
      <c r="E1020" s="15" t="s">
        <v>49</v>
      </c>
      <c r="F1020" s="13" t="str">
        <f>IFERROR(__xludf.DUMMYFUNCTION("REGEXEXTRACT(E1020, ""[А-Яа-я].*"")"),"Цереброваскулярные болезни")</f>
        <v>Цереброваскулярные болезни</v>
      </c>
      <c r="G1020" s="16">
        <f t="shared" si="17"/>
        <v>2</v>
      </c>
      <c r="H1020" s="13" t="s">
        <v>28</v>
      </c>
      <c r="I1020" s="13" t="str">
        <f>IFERROR(__xludf.DUMMYFUNCTION("REGEXREPLACE(H1020, "".*\s"", """")"),"человек")</f>
        <v>человек</v>
      </c>
      <c r="J1020" s="13" t="s">
        <v>29</v>
      </c>
      <c r="K1020" s="17" t="str">
        <f>IFERROR(__xludf.DUMMYFUNCTION("REGEXREPLACE(J1020, ""^[\d\s]+"", """")"),"значение показателя за год")</f>
        <v>значение показателя за год</v>
      </c>
      <c r="L1020" s="16">
        <f t="shared" si="18"/>
        <v>2</v>
      </c>
      <c r="M1020" s="13" t="s">
        <v>30</v>
      </c>
      <c r="N1020" s="13" t="str">
        <f>IFERROR(__xludf.DUMMYFUNCTION("REGEXEXTRACT(M1020, "" (.+)$"")"),"все население")</f>
        <v>все население</v>
      </c>
      <c r="O1020" s="18">
        <v>21442.0</v>
      </c>
      <c r="P1020" s="18">
        <v>21661.0</v>
      </c>
      <c r="Q1020" s="18">
        <v>22616.0</v>
      </c>
      <c r="R1020" s="18">
        <v>23582.0</v>
      </c>
      <c r="S1020" s="18">
        <v>21443.0</v>
      </c>
      <c r="T1020" s="18">
        <v>23718.0</v>
      </c>
      <c r="U1020" s="18">
        <v>25915.0</v>
      </c>
      <c r="V1020" s="18">
        <v>25919.0</v>
      </c>
      <c r="W1020" s="18">
        <v>31633.0</v>
      </c>
      <c r="X1020" s="18">
        <v>25900.0</v>
      </c>
      <c r="Y1020" s="18">
        <v>27355.0</v>
      </c>
      <c r="Z1020" s="19">
        <f t="shared" si="6"/>
        <v>271184</v>
      </c>
      <c r="AA1020" s="19" t="str">
        <f t="shared" si="19"/>
        <v/>
      </c>
      <c r="AB1020" s="19" t="str">
        <f t="shared" si="8"/>
        <v/>
      </c>
      <c r="AC1020" s="19">
        <f t="shared" si="20"/>
        <v>24653.09091</v>
      </c>
      <c r="AD1020" s="19">
        <f t="shared" si="21"/>
        <v>10725</v>
      </c>
      <c r="AE1020" s="19" t="str">
        <f t="shared" si="22"/>
        <v>Нет моды</v>
      </c>
      <c r="AF1020" s="19">
        <f t="shared" si="23"/>
        <v>21442</v>
      </c>
      <c r="AG1020" s="19">
        <f t="shared" si="24"/>
        <v>31633</v>
      </c>
      <c r="AH1020" s="20" t="str">
        <f t="shared" si="14"/>
        <v/>
      </c>
      <c r="AI1020" s="21"/>
      <c r="AJ1020" s="21"/>
      <c r="AK1020" s="21"/>
      <c r="AL1020" s="22">
        <f t="shared" si="25"/>
        <v>1</v>
      </c>
    </row>
    <row r="1021" ht="12.75" customHeight="1">
      <c r="A1021" s="13" t="s">
        <v>68</v>
      </c>
      <c r="B1021" s="13" t="str">
        <f>IFERROR(__xludf.DUMMYFUNCTION("REGEXREPLACE(A1021,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21" s="14" t="str">
        <f t="shared" si="15"/>
        <v>Город Москва столица Российской Федерации город федерального значения</v>
      </c>
      <c r="D1021" s="3">
        <f t="shared" si="16"/>
        <v>2</v>
      </c>
      <c r="E1021" s="15" t="s">
        <v>49</v>
      </c>
      <c r="F1021" s="13" t="str">
        <f>IFERROR(__xludf.DUMMYFUNCTION("REGEXEXTRACT(E1021, ""[А-Яа-я].*"")"),"Цереброваскулярные болезни")</f>
        <v>Цереброваскулярные болезни</v>
      </c>
      <c r="G1021" s="16">
        <f t="shared" si="17"/>
        <v>2</v>
      </c>
      <c r="H1021" s="13" t="s">
        <v>28</v>
      </c>
      <c r="I1021" s="13" t="str">
        <f>IFERROR(__xludf.DUMMYFUNCTION("REGEXREPLACE(H1021, "".*\s"", """")"),"человек")</f>
        <v>человек</v>
      </c>
      <c r="J1021" s="13" t="s">
        <v>29</v>
      </c>
      <c r="K1021" s="17" t="str">
        <f>IFERROR(__xludf.DUMMYFUNCTION("REGEXREPLACE(J1021, ""^[\d\s]+"", """")"),"значение показателя за год")</f>
        <v>значение показателя за год</v>
      </c>
      <c r="L1021" s="16">
        <f t="shared" si="18"/>
        <v>2</v>
      </c>
      <c r="M1021" s="13" t="s">
        <v>31</v>
      </c>
      <c r="N1021" s="13" t="str">
        <f>IFERROR(__xludf.DUMMYFUNCTION("REGEXEXTRACT(M1021, "" (.+)$"")"),"городское население")</f>
        <v>городское население</v>
      </c>
      <c r="O1021" s="18">
        <v>21297.0</v>
      </c>
      <c r="P1021" s="18">
        <v>21480.0</v>
      </c>
      <c r="Q1021" s="18">
        <v>22391.0</v>
      </c>
      <c r="R1021" s="18">
        <v>23363.0</v>
      </c>
      <c r="S1021" s="18">
        <v>21207.0</v>
      </c>
      <c r="T1021" s="18">
        <v>23491.0</v>
      </c>
      <c r="U1021" s="18">
        <v>25632.0</v>
      </c>
      <c r="V1021" s="18">
        <v>25594.0</v>
      </c>
      <c r="W1021" s="18">
        <v>31174.0</v>
      </c>
      <c r="X1021" s="18">
        <v>25900.0</v>
      </c>
      <c r="Y1021" s="18">
        <v>27355.0</v>
      </c>
      <c r="Z1021" s="19" t="str">
        <f t="shared" si="6"/>
        <v/>
      </c>
      <c r="AA1021" s="19">
        <f t="shared" si="19"/>
        <v>268884</v>
      </c>
      <c r="AB1021" s="19" t="str">
        <f t="shared" si="8"/>
        <v/>
      </c>
      <c r="AC1021" s="19">
        <f t="shared" si="20"/>
        <v>24444</v>
      </c>
      <c r="AD1021" s="19">
        <f t="shared" si="21"/>
        <v>23650</v>
      </c>
      <c r="AE1021" s="19" t="str">
        <f t="shared" si="22"/>
        <v>Нет моды</v>
      </c>
      <c r="AF1021" s="19">
        <f t="shared" si="23"/>
        <v>21207</v>
      </c>
      <c r="AG1021" s="19">
        <f t="shared" si="24"/>
        <v>31174</v>
      </c>
      <c r="AH1021" s="20" t="str">
        <f t="shared" si="14"/>
        <v/>
      </c>
      <c r="AI1021" s="21"/>
      <c r="AJ1021" s="21"/>
      <c r="AK1021" s="21"/>
      <c r="AL1021" s="22">
        <f t="shared" si="25"/>
        <v>1</v>
      </c>
    </row>
    <row r="1022" ht="12.75" customHeight="1">
      <c r="A1022" s="13" t="s">
        <v>68</v>
      </c>
      <c r="B1022" s="13" t="str">
        <f>IFERROR(__xludf.DUMMYFUNCTION("REGEXREPLACE(A1022, ""\d"", """")"),"         Город Москва столица Российской Федерации город федерального значения")</f>
        <v>         Город Москва столица Российской Федерации город федерального значения</v>
      </c>
      <c r="C1022" s="14" t="str">
        <f t="shared" si="15"/>
        <v>Город Москва столица Российской Федерации город федерального значения</v>
      </c>
      <c r="D1022" s="3">
        <f t="shared" si="16"/>
        <v>2</v>
      </c>
      <c r="E1022" s="15" t="s">
        <v>49</v>
      </c>
      <c r="F1022" s="13" t="str">
        <f>IFERROR(__xludf.DUMMYFUNCTION("REGEXEXTRACT(E1022, ""[А-Яа-я].*"")"),"Цереброваскулярные болезни")</f>
        <v>Цереброваскулярные болезни</v>
      </c>
      <c r="G1022" s="16">
        <f t="shared" si="17"/>
        <v>2</v>
      </c>
      <c r="H1022" s="13" t="s">
        <v>28</v>
      </c>
      <c r="I1022" s="13" t="str">
        <f>IFERROR(__xludf.DUMMYFUNCTION("REGEXREPLACE(H1022, "".*\s"", """")"),"человек")</f>
        <v>человек</v>
      </c>
      <c r="J1022" s="13" t="s">
        <v>29</v>
      </c>
      <c r="K1022" s="17" t="str">
        <f>IFERROR(__xludf.DUMMYFUNCTION("REGEXREPLACE(J1022, ""^[\d\s]+"", """")"),"значение показателя за год")</f>
        <v>значение показателя за год</v>
      </c>
      <c r="L1022" s="16">
        <f t="shared" si="18"/>
        <v>2</v>
      </c>
      <c r="M1022" s="13" t="s">
        <v>32</v>
      </c>
      <c r="N1022" s="13" t="str">
        <f>IFERROR(__xludf.DUMMYFUNCTION("REGEXEXTRACT(M1022, "" (.+)$"")"),"сельское население")</f>
        <v>сельское население</v>
      </c>
      <c r="O1022" s="18">
        <v>145.0</v>
      </c>
      <c r="P1022" s="18">
        <v>181.0</v>
      </c>
      <c r="Q1022" s="18">
        <v>225.0</v>
      </c>
      <c r="R1022" s="18">
        <v>219.0</v>
      </c>
      <c r="S1022" s="18">
        <v>236.0</v>
      </c>
      <c r="T1022" s="18">
        <v>227.0</v>
      </c>
      <c r="U1022" s="18">
        <v>283.0</v>
      </c>
      <c r="V1022" s="18">
        <v>325.0</v>
      </c>
      <c r="W1022" s="18">
        <v>459.0</v>
      </c>
      <c r="X1022" s="18">
        <v>0.0</v>
      </c>
      <c r="Y1022" s="18">
        <v>0.0</v>
      </c>
      <c r="Z1022" s="19" t="str">
        <f t="shared" si="6"/>
        <v/>
      </c>
      <c r="AA1022" s="19" t="str">
        <f t="shared" si="19"/>
        <v/>
      </c>
      <c r="AB1022" s="19">
        <f t="shared" si="8"/>
        <v>2300</v>
      </c>
      <c r="AC1022" s="19">
        <f t="shared" si="20"/>
        <v>209.0909091</v>
      </c>
      <c r="AD1022" s="19">
        <f t="shared" si="21"/>
        <v>10833</v>
      </c>
      <c r="AE1022" s="19" t="str">
        <f t="shared" si="22"/>
        <v>Нет моды</v>
      </c>
      <c r="AF1022" s="19">
        <f t="shared" si="23"/>
        <v>0</v>
      </c>
      <c r="AG1022" s="19">
        <f t="shared" si="24"/>
        <v>459</v>
      </c>
      <c r="AH1022" s="20" t="str">
        <f t="shared" si="14"/>
        <v>Город: 99%; Село: 1%</v>
      </c>
      <c r="AI1022" s="21"/>
      <c r="AJ1022" s="21"/>
      <c r="AK1022" s="21"/>
      <c r="AL1022" s="22">
        <f t="shared" si="25"/>
        <v>1</v>
      </c>
    </row>
    <row r="1023" ht="12.75" customHeight="1">
      <c r="A1023" s="13" t="s">
        <v>69</v>
      </c>
      <c r="B1023" s="13" t="str">
        <f>IFERROR(__xludf.DUMMYFUNCTION("REGEXREPLACE(A1023, ""\d"", """")"),"     Северо-Западный федеральный округ")</f>
        <v>     Северо-Западный федеральный округ</v>
      </c>
      <c r="C1023" s="14" t="str">
        <f t="shared" si="15"/>
        <v>Северо-Западный федеральный округ</v>
      </c>
      <c r="D1023" s="3">
        <f t="shared" si="16"/>
        <v>2</v>
      </c>
      <c r="E1023" s="15" t="s">
        <v>27</v>
      </c>
      <c r="F1023" s="13" t="str">
        <f>IFERROR(__xludf.DUMMYFUNCTION("REGEXEXTRACT(E1023, ""[А-Яа-я].*"")"),"Болезни органов дыхания")</f>
        <v>Болезни органов дыхания</v>
      </c>
      <c r="G1023" s="16">
        <f t="shared" si="17"/>
        <v>2</v>
      </c>
      <c r="H1023" s="13" t="s">
        <v>28</v>
      </c>
      <c r="I1023" s="13" t="str">
        <f>IFERROR(__xludf.DUMMYFUNCTION("REGEXREPLACE(H1023, "".*\s"", """")"),"человек")</f>
        <v>человек</v>
      </c>
      <c r="J1023" s="13" t="s">
        <v>29</v>
      </c>
      <c r="K1023" s="17" t="str">
        <f>IFERROR(__xludf.DUMMYFUNCTION("REGEXREPLACE(J1023, ""^[\d\s]+"", """")"),"значение показателя за год")</f>
        <v>значение показателя за год</v>
      </c>
      <c r="L1023" s="16">
        <f t="shared" si="18"/>
        <v>2</v>
      </c>
      <c r="M1023" s="13" t="s">
        <v>30</v>
      </c>
      <c r="N1023" s="13" t="str">
        <f>IFERROR(__xludf.DUMMYFUNCTION("REGEXEXTRACT(M1023, "" (.+)$"")"),"все население")</f>
        <v>все население</v>
      </c>
      <c r="O1023" s="18">
        <v>5951.0</v>
      </c>
      <c r="P1023" s="18">
        <v>6372.0</v>
      </c>
      <c r="Q1023" s="18">
        <v>6667.0</v>
      </c>
      <c r="R1023" s="18">
        <v>6459.0</v>
      </c>
      <c r="S1023" s="18">
        <v>5851.0</v>
      </c>
      <c r="T1023" s="18">
        <v>5276.0</v>
      </c>
      <c r="U1023" s="18">
        <v>5069.0</v>
      </c>
      <c r="V1023" s="18">
        <v>6353.0</v>
      </c>
      <c r="W1023" s="18">
        <v>7763.0</v>
      </c>
      <c r="X1023" s="18">
        <v>7311.0</v>
      </c>
      <c r="Y1023" s="18">
        <v>7109.0</v>
      </c>
      <c r="Z1023" s="19">
        <f t="shared" si="6"/>
        <v>70181</v>
      </c>
      <c r="AA1023" s="19" t="str">
        <f t="shared" si="19"/>
        <v/>
      </c>
      <c r="AB1023" s="19" t="str">
        <f t="shared" si="8"/>
        <v/>
      </c>
      <c r="AC1023" s="19">
        <f t="shared" si="20"/>
        <v>6380.090909</v>
      </c>
      <c r="AD1023" s="19">
        <f t="shared" si="21"/>
        <v>2764</v>
      </c>
      <c r="AE1023" s="19" t="str">
        <f t="shared" si="22"/>
        <v>Нет моды</v>
      </c>
      <c r="AF1023" s="19">
        <f t="shared" si="23"/>
        <v>5069</v>
      </c>
      <c r="AG1023" s="19">
        <f t="shared" si="24"/>
        <v>7763</v>
      </c>
      <c r="AH1023" s="20" t="str">
        <f t="shared" si="14"/>
        <v/>
      </c>
      <c r="AI1023" s="21"/>
      <c r="AJ1023" s="21"/>
      <c r="AK1023" s="21"/>
      <c r="AL1023" s="22">
        <f t="shared" si="25"/>
        <v>1</v>
      </c>
    </row>
    <row r="1024" ht="12.75" customHeight="1">
      <c r="A1024" s="13" t="s">
        <v>69</v>
      </c>
      <c r="B1024" s="13" t="str">
        <f>IFERROR(__xludf.DUMMYFUNCTION("REGEXREPLACE(A1024, ""\d"", """")"),"     Северо-Западный федеральный округ")</f>
        <v>     Северо-Западный федеральный округ</v>
      </c>
      <c r="C1024" s="14" t="str">
        <f t="shared" si="15"/>
        <v>Северо-Западный федеральный округ</v>
      </c>
      <c r="D1024" s="3">
        <f t="shared" si="16"/>
        <v>2</v>
      </c>
      <c r="E1024" s="15" t="s">
        <v>27</v>
      </c>
      <c r="F1024" s="13" t="str">
        <f>IFERROR(__xludf.DUMMYFUNCTION("REGEXEXTRACT(E1024, ""[А-Яа-я].*"")"),"Болезни органов дыхания")</f>
        <v>Болезни органов дыхания</v>
      </c>
      <c r="G1024" s="16">
        <f t="shared" si="17"/>
        <v>2</v>
      </c>
      <c r="H1024" s="13" t="s">
        <v>28</v>
      </c>
      <c r="I1024" s="13" t="str">
        <f>IFERROR(__xludf.DUMMYFUNCTION("REGEXREPLACE(H1024, "".*\s"", """")"),"человек")</f>
        <v>человек</v>
      </c>
      <c r="J1024" s="13" t="s">
        <v>29</v>
      </c>
      <c r="K1024" s="17" t="str">
        <f>IFERROR(__xludf.DUMMYFUNCTION("REGEXREPLACE(J1024, ""^[\d\s]+"", """")"),"значение показателя за год")</f>
        <v>значение показателя за год</v>
      </c>
      <c r="L1024" s="16">
        <f t="shared" si="18"/>
        <v>2</v>
      </c>
      <c r="M1024" s="13" t="s">
        <v>31</v>
      </c>
      <c r="N1024" s="13" t="str">
        <f>IFERROR(__xludf.DUMMYFUNCTION("REGEXEXTRACT(M1024, "" (.+)$"")"),"городское население")</f>
        <v>городское население</v>
      </c>
      <c r="O1024" s="18">
        <v>4780.0</v>
      </c>
      <c r="P1024" s="18">
        <v>5116.0</v>
      </c>
      <c r="Q1024" s="18">
        <v>5388.0</v>
      </c>
      <c r="R1024" s="18">
        <v>5289.0</v>
      </c>
      <c r="S1024" s="18">
        <v>4695.0</v>
      </c>
      <c r="T1024" s="18">
        <v>4086.0</v>
      </c>
      <c r="U1024" s="18">
        <v>3899.0</v>
      </c>
      <c r="V1024" s="18">
        <v>5014.0</v>
      </c>
      <c r="W1024" s="18">
        <v>6070.0</v>
      </c>
      <c r="X1024" s="18">
        <v>5861.0</v>
      </c>
      <c r="Y1024" s="18">
        <v>5741.0</v>
      </c>
      <c r="Z1024" s="19" t="str">
        <f t="shared" si="6"/>
        <v/>
      </c>
      <c r="AA1024" s="19">
        <f t="shared" si="19"/>
        <v>55939</v>
      </c>
      <c r="AB1024" s="19" t="str">
        <f t="shared" si="8"/>
        <v/>
      </c>
      <c r="AC1024" s="19">
        <f t="shared" si="20"/>
        <v>5085.363636</v>
      </c>
      <c r="AD1024" s="19">
        <f t="shared" si="21"/>
        <v>5796</v>
      </c>
      <c r="AE1024" s="19" t="str">
        <f t="shared" si="22"/>
        <v>Нет моды</v>
      </c>
      <c r="AF1024" s="19">
        <f t="shared" si="23"/>
        <v>3899</v>
      </c>
      <c r="AG1024" s="19">
        <f t="shared" si="24"/>
        <v>6070</v>
      </c>
      <c r="AH1024" s="20" t="str">
        <f t="shared" si="14"/>
        <v/>
      </c>
      <c r="AI1024" s="21"/>
      <c r="AJ1024" s="21"/>
      <c r="AK1024" s="21"/>
      <c r="AL1024" s="22">
        <f t="shared" si="25"/>
        <v>1</v>
      </c>
    </row>
    <row r="1025" ht="12.75" customHeight="1">
      <c r="A1025" s="13" t="s">
        <v>69</v>
      </c>
      <c r="B1025" s="13" t="str">
        <f>IFERROR(__xludf.DUMMYFUNCTION("REGEXREPLACE(A1025, ""\d"", """")"),"     Северо-Западный федеральный округ")</f>
        <v>     Северо-Западный федеральный округ</v>
      </c>
      <c r="C1025" s="14" t="str">
        <f t="shared" si="15"/>
        <v>Северо-Западный федеральный округ</v>
      </c>
      <c r="D1025" s="3">
        <f t="shared" si="16"/>
        <v>2</v>
      </c>
      <c r="E1025" s="15" t="s">
        <v>27</v>
      </c>
      <c r="F1025" s="13" t="str">
        <f>IFERROR(__xludf.DUMMYFUNCTION("REGEXEXTRACT(E1025, ""[А-Яа-я].*"")"),"Болезни органов дыхания")</f>
        <v>Болезни органов дыхания</v>
      </c>
      <c r="G1025" s="16">
        <f t="shared" si="17"/>
        <v>2</v>
      </c>
      <c r="H1025" s="13" t="s">
        <v>28</v>
      </c>
      <c r="I1025" s="13" t="str">
        <f>IFERROR(__xludf.DUMMYFUNCTION("REGEXREPLACE(H1025, "".*\s"", """")"),"человек")</f>
        <v>человек</v>
      </c>
      <c r="J1025" s="13" t="s">
        <v>29</v>
      </c>
      <c r="K1025" s="17" t="str">
        <f>IFERROR(__xludf.DUMMYFUNCTION("REGEXREPLACE(J1025, ""^[\d\s]+"", """")"),"значение показателя за год")</f>
        <v>значение показателя за год</v>
      </c>
      <c r="L1025" s="16">
        <f t="shared" si="18"/>
        <v>2</v>
      </c>
      <c r="M1025" s="13" t="s">
        <v>32</v>
      </c>
      <c r="N1025" s="13" t="str">
        <f>IFERROR(__xludf.DUMMYFUNCTION("REGEXEXTRACT(M1025, "" (.+)$"")"),"сельское население")</f>
        <v>сельское население</v>
      </c>
      <c r="O1025" s="18">
        <v>1171.0</v>
      </c>
      <c r="P1025" s="18">
        <v>1256.0</v>
      </c>
      <c r="Q1025" s="18">
        <v>1279.0</v>
      </c>
      <c r="R1025" s="18">
        <v>1170.0</v>
      </c>
      <c r="S1025" s="18">
        <v>1156.0</v>
      </c>
      <c r="T1025" s="18">
        <v>1190.0</v>
      </c>
      <c r="U1025" s="18">
        <v>1170.0</v>
      </c>
      <c r="V1025" s="18">
        <v>1339.0</v>
      </c>
      <c r="W1025" s="18">
        <v>1693.0</v>
      </c>
      <c r="X1025" s="18">
        <v>1450.0</v>
      </c>
      <c r="Y1025" s="18">
        <v>1368.0</v>
      </c>
      <c r="Z1025" s="19" t="str">
        <f t="shared" si="6"/>
        <v/>
      </c>
      <c r="AA1025" s="19" t="str">
        <f t="shared" si="19"/>
        <v/>
      </c>
      <c r="AB1025" s="19">
        <f t="shared" si="8"/>
        <v>14242</v>
      </c>
      <c r="AC1025" s="19">
        <f t="shared" si="20"/>
        <v>1294.727273</v>
      </c>
      <c r="AD1025" s="19">
        <f t="shared" si="21"/>
        <v>2796</v>
      </c>
      <c r="AE1025" s="19" t="str">
        <f t="shared" si="22"/>
        <v>Нет моды</v>
      </c>
      <c r="AF1025" s="19">
        <f t="shared" si="23"/>
        <v>1156</v>
      </c>
      <c r="AG1025" s="19">
        <f t="shared" si="24"/>
        <v>1693</v>
      </c>
      <c r="AH1025" s="20" t="str">
        <f t="shared" si="14"/>
        <v>Город: 80%; Село: 20%</v>
      </c>
      <c r="AI1025" s="21"/>
      <c r="AJ1025" s="21"/>
      <c r="AK1025" s="21"/>
      <c r="AL1025" s="22">
        <f t="shared" si="25"/>
        <v>1</v>
      </c>
    </row>
    <row r="1026" ht="12.75" customHeight="1">
      <c r="A1026" s="13" t="s">
        <v>69</v>
      </c>
      <c r="B1026" s="13" t="str">
        <f>IFERROR(__xludf.DUMMYFUNCTION("REGEXREPLACE(A1026, ""\d"", """")"),"     Северо-Западный федеральный округ")</f>
        <v>     Северо-Западный федеральный округ</v>
      </c>
      <c r="C1026" s="14" t="str">
        <f t="shared" si="15"/>
        <v>Северо-Западный федеральный округ</v>
      </c>
      <c r="D1026" s="3">
        <f t="shared" si="16"/>
        <v>2</v>
      </c>
      <c r="E1026" s="15" t="s">
        <v>33</v>
      </c>
      <c r="F1026" s="13" t="str">
        <f>IFERROR(__xludf.DUMMYFUNCTION("REGEXEXTRACT(E1026, ""[А-Яа-я].*"")"),"Болезни органов пищеварения")</f>
        <v>Болезни органов пищеварения</v>
      </c>
      <c r="G1026" s="16">
        <f t="shared" si="17"/>
        <v>2</v>
      </c>
      <c r="H1026" s="13" t="s">
        <v>28</v>
      </c>
      <c r="I1026" s="13" t="str">
        <f>IFERROR(__xludf.DUMMYFUNCTION("REGEXREPLACE(H1026, "".*\s"", """")"),"человек")</f>
        <v>человек</v>
      </c>
      <c r="J1026" s="13" t="s">
        <v>29</v>
      </c>
      <c r="K1026" s="17" t="str">
        <f>IFERROR(__xludf.DUMMYFUNCTION("REGEXREPLACE(J1026, ""^[\d\s]+"", """")"),"значение показателя за год")</f>
        <v>значение показателя за год</v>
      </c>
      <c r="L1026" s="16">
        <f t="shared" si="18"/>
        <v>2</v>
      </c>
      <c r="M1026" s="13" t="s">
        <v>30</v>
      </c>
      <c r="N1026" s="13" t="str">
        <f>IFERROR(__xludf.DUMMYFUNCTION("REGEXEXTRACT(M1026, "" (.+)$"")"),"все население")</f>
        <v>все население</v>
      </c>
      <c r="O1026" s="18">
        <v>8865.0</v>
      </c>
      <c r="P1026" s="18">
        <v>9411.0</v>
      </c>
      <c r="Q1026" s="18">
        <v>9780.0</v>
      </c>
      <c r="R1026" s="18">
        <v>9380.0</v>
      </c>
      <c r="S1026" s="18">
        <v>9165.0</v>
      </c>
      <c r="T1026" s="18">
        <v>9162.0</v>
      </c>
      <c r="U1026" s="18">
        <v>9888.0</v>
      </c>
      <c r="V1026" s="18">
        <v>10333.0</v>
      </c>
      <c r="W1026" s="18">
        <v>10443.0</v>
      </c>
      <c r="X1026" s="18">
        <v>9893.0</v>
      </c>
      <c r="Y1026" s="18">
        <v>10096.0</v>
      </c>
      <c r="Z1026" s="19">
        <f t="shared" si="6"/>
        <v>106416</v>
      </c>
      <c r="AA1026" s="19" t="str">
        <f t="shared" si="19"/>
        <v/>
      </c>
      <c r="AB1026" s="19" t="str">
        <f t="shared" si="8"/>
        <v/>
      </c>
      <c r="AC1026" s="19">
        <f t="shared" si="20"/>
        <v>9674.181818</v>
      </c>
      <c r="AD1026" s="19">
        <f t="shared" si="21"/>
        <v>5279</v>
      </c>
      <c r="AE1026" s="19" t="str">
        <f t="shared" si="22"/>
        <v>Нет моды</v>
      </c>
      <c r="AF1026" s="19">
        <f t="shared" si="23"/>
        <v>8865</v>
      </c>
      <c r="AG1026" s="19">
        <f t="shared" si="24"/>
        <v>10443</v>
      </c>
      <c r="AH1026" s="20" t="str">
        <f t="shared" si="14"/>
        <v/>
      </c>
      <c r="AI1026" s="21"/>
      <c r="AJ1026" s="21"/>
      <c r="AK1026" s="21"/>
      <c r="AL1026" s="22">
        <f t="shared" si="25"/>
        <v>1</v>
      </c>
    </row>
    <row r="1027" ht="12.75" customHeight="1">
      <c r="A1027" s="13" t="s">
        <v>69</v>
      </c>
      <c r="B1027" s="13" t="str">
        <f>IFERROR(__xludf.DUMMYFUNCTION("REGEXREPLACE(A1027, ""\d"", """")"),"     Северо-Западный федеральный округ")</f>
        <v>     Северо-Западный федеральный округ</v>
      </c>
      <c r="C1027" s="14" t="str">
        <f t="shared" si="15"/>
        <v>Северо-Западный федеральный округ</v>
      </c>
      <c r="D1027" s="3">
        <f t="shared" si="16"/>
        <v>2</v>
      </c>
      <c r="E1027" s="15" t="s">
        <v>33</v>
      </c>
      <c r="F1027" s="13" t="str">
        <f>IFERROR(__xludf.DUMMYFUNCTION("REGEXEXTRACT(E1027, ""[А-Яа-я].*"")"),"Болезни органов пищеварения")</f>
        <v>Болезни органов пищеварения</v>
      </c>
      <c r="G1027" s="16">
        <f t="shared" si="17"/>
        <v>2</v>
      </c>
      <c r="H1027" s="13" t="s">
        <v>28</v>
      </c>
      <c r="I1027" s="13" t="str">
        <f>IFERROR(__xludf.DUMMYFUNCTION("REGEXREPLACE(H1027, "".*\s"", """")"),"человек")</f>
        <v>человек</v>
      </c>
      <c r="J1027" s="13" t="s">
        <v>29</v>
      </c>
      <c r="K1027" s="17" t="str">
        <f>IFERROR(__xludf.DUMMYFUNCTION("REGEXREPLACE(J1027, ""^[\d\s]+"", """")"),"значение показателя за год")</f>
        <v>значение показателя за год</v>
      </c>
      <c r="L1027" s="16">
        <f t="shared" si="18"/>
        <v>2</v>
      </c>
      <c r="M1027" s="13" t="s">
        <v>31</v>
      </c>
      <c r="N1027" s="13" t="str">
        <f>IFERROR(__xludf.DUMMYFUNCTION("REGEXEXTRACT(M1027, "" (.+)$"")"),"городское население")</f>
        <v>городское население</v>
      </c>
      <c r="O1027" s="18">
        <v>7180.0</v>
      </c>
      <c r="P1027" s="18">
        <v>7648.0</v>
      </c>
      <c r="Q1027" s="18">
        <v>7949.0</v>
      </c>
      <c r="R1027" s="18">
        <v>7740.0</v>
      </c>
      <c r="S1027" s="18">
        <v>7457.0</v>
      </c>
      <c r="T1027" s="18">
        <v>7441.0</v>
      </c>
      <c r="U1027" s="18">
        <v>8002.0</v>
      </c>
      <c r="V1027" s="18">
        <v>8351.0</v>
      </c>
      <c r="W1027" s="18">
        <v>8433.0</v>
      </c>
      <c r="X1027" s="18">
        <v>7993.0</v>
      </c>
      <c r="Y1027" s="18">
        <v>8275.0</v>
      </c>
      <c r="Z1027" s="19" t="str">
        <f t="shared" si="6"/>
        <v/>
      </c>
      <c r="AA1027" s="19">
        <f t="shared" si="19"/>
        <v>86469</v>
      </c>
      <c r="AB1027" s="19" t="str">
        <f t="shared" si="8"/>
        <v/>
      </c>
      <c r="AC1027" s="19">
        <f t="shared" si="20"/>
        <v>7860.818182</v>
      </c>
      <c r="AD1027" s="19">
        <f t="shared" si="21"/>
        <v>8649</v>
      </c>
      <c r="AE1027" s="19" t="str">
        <f t="shared" si="22"/>
        <v>Нет моды</v>
      </c>
      <c r="AF1027" s="19">
        <f t="shared" si="23"/>
        <v>7180</v>
      </c>
      <c r="AG1027" s="19">
        <f t="shared" si="24"/>
        <v>8433</v>
      </c>
      <c r="AH1027" s="20" t="str">
        <f t="shared" si="14"/>
        <v/>
      </c>
      <c r="AI1027" s="21"/>
      <c r="AJ1027" s="21"/>
      <c r="AK1027" s="21"/>
      <c r="AL1027" s="22">
        <f t="shared" si="25"/>
        <v>1</v>
      </c>
    </row>
    <row r="1028" ht="12.75" customHeight="1">
      <c r="A1028" s="13" t="s">
        <v>69</v>
      </c>
      <c r="B1028" s="13" t="str">
        <f>IFERROR(__xludf.DUMMYFUNCTION("REGEXREPLACE(A1028, ""\d"", """")"),"     Северо-Западный федеральный округ")</f>
        <v>     Северо-Западный федеральный округ</v>
      </c>
      <c r="C1028" s="14" t="str">
        <f t="shared" si="15"/>
        <v>Северо-Западный федеральный округ</v>
      </c>
      <c r="D1028" s="3">
        <f t="shared" si="16"/>
        <v>2</v>
      </c>
      <c r="E1028" s="15" t="s">
        <v>33</v>
      </c>
      <c r="F1028" s="13" t="str">
        <f>IFERROR(__xludf.DUMMYFUNCTION("REGEXEXTRACT(E1028, ""[А-Яа-я].*"")"),"Болезни органов пищеварения")</f>
        <v>Болезни органов пищеварения</v>
      </c>
      <c r="G1028" s="16">
        <f t="shared" si="17"/>
        <v>2</v>
      </c>
      <c r="H1028" s="13" t="s">
        <v>28</v>
      </c>
      <c r="I1028" s="13" t="str">
        <f>IFERROR(__xludf.DUMMYFUNCTION("REGEXREPLACE(H1028, "".*\s"", """")"),"человек")</f>
        <v>человек</v>
      </c>
      <c r="J1028" s="13" t="s">
        <v>29</v>
      </c>
      <c r="K1028" s="17" t="str">
        <f>IFERROR(__xludf.DUMMYFUNCTION("REGEXREPLACE(J1028, ""^[\d\s]+"", """")"),"значение показателя за год")</f>
        <v>значение показателя за год</v>
      </c>
      <c r="L1028" s="16">
        <f t="shared" si="18"/>
        <v>2</v>
      </c>
      <c r="M1028" s="13" t="s">
        <v>32</v>
      </c>
      <c r="N1028" s="13" t="str">
        <f>IFERROR(__xludf.DUMMYFUNCTION("REGEXEXTRACT(M1028, "" (.+)$"")"),"сельское население")</f>
        <v>сельское население</v>
      </c>
      <c r="O1028" s="18">
        <v>1685.0</v>
      </c>
      <c r="P1028" s="18">
        <v>1763.0</v>
      </c>
      <c r="Q1028" s="18">
        <v>1831.0</v>
      </c>
      <c r="R1028" s="18">
        <v>1640.0</v>
      </c>
      <c r="S1028" s="18">
        <v>1708.0</v>
      </c>
      <c r="T1028" s="18">
        <v>1721.0</v>
      </c>
      <c r="U1028" s="18">
        <v>1886.0</v>
      </c>
      <c r="V1028" s="18">
        <v>1982.0</v>
      </c>
      <c r="W1028" s="18">
        <v>2010.0</v>
      </c>
      <c r="X1028" s="18">
        <v>1900.0</v>
      </c>
      <c r="Y1028" s="18">
        <v>1821.0</v>
      </c>
      <c r="Z1028" s="19" t="str">
        <f t="shared" si="6"/>
        <v/>
      </c>
      <c r="AA1028" s="19" t="str">
        <f t="shared" si="19"/>
        <v/>
      </c>
      <c r="AB1028" s="19">
        <f t="shared" si="8"/>
        <v>19947</v>
      </c>
      <c r="AC1028" s="19">
        <f t="shared" si="20"/>
        <v>1813.363636</v>
      </c>
      <c r="AD1028" s="19">
        <f t="shared" si="21"/>
        <v>4595</v>
      </c>
      <c r="AE1028" s="19" t="str">
        <f t="shared" si="22"/>
        <v>Нет моды</v>
      </c>
      <c r="AF1028" s="19">
        <f t="shared" si="23"/>
        <v>1640</v>
      </c>
      <c r="AG1028" s="19">
        <f t="shared" si="24"/>
        <v>2010</v>
      </c>
      <c r="AH1028" s="20" t="str">
        <f t="shared" si="14"/>
        <v>Город: 81%; Село: 19%</v>
      </c>
      <c r="AI1028" s="21"/>
      <c r="AJ1028" s="21"/>
      <c r="AK1028" s="21"/>
      <c r="AL1028" s="22">
        <f t="shared" si="25"/>
        <v>1</v>
      </c>
    </row>
    <row r="1029" ht="12.75" customHeight="1">
      <c r="A1029" s="13" t="s">
        <v>69</v>
      </c>
      <c r="B1029" s="13" t="str">
        <f>IFERROR(__xludf.DUMMYFUNCTION("REGEXREPLACE(A1029, ""\d"", """")"),"     Северо-Западный федеральный округ")</f>
        <v>     Северо-Западный федеральный округ</v>
      </c>
      <c r="C1029" s="14" t="str">
        <f t="shared" si="15"/>
        <v>Северо-Западный федеральный округ</v>
      </c>
      <c r="D1029" s="3">
        <f t="shared" si="16"/>
        <v>2</v>
      </c>
      <c r="E1029" s="15" t="s">
        <v>34</v>
      </c>
      <c r="F1029" s="13" t="str">
        <f>IFERROR(__xludf.DUMMYFUNCTION("REGEXEXTRACT(E1029, ""[А-Яа-я].*"")"),"Болезни системы кровообращения")</f>
        <v>Болезни системы кровообращения</v>
      </c>
      <c r="G1029" s="16">
        <f t="shared" si="17"/>
        <v>2</v>
      </c>
      <c r="H1029" s="13" t="s">
        <v>28</v>
      </c>
      <c r="I1029" s="13" t="str">
        <f>IFERROR(__xludf.DUMMYFUNCTION("REGEXREPLACE(H1029, "".*\s"", """")"),"человек")</f>
        <v>человек</v>
      </c>
      <c r="J1029" s="13" t="s">
        <v>29</v>
      </c>
      <c r="K1029" s="17" t="str">
        <f>IFERROR(__xludf.DUMMYFUNCTION("REGEXREPLACE(J1029, ""^[\d\s]+"", """")"),"значение показателя за год")</f>
        <v>значение показателя за год</v>
      </c>
      <c r="L1029" s="16">
        <f t="shared" si="18"/>
        <v>2</v>
      </c>
      <c r="M1029" s="13" t="s">
        <v>30</v>
      </c>
      <c r="N1029" s="13" t="str">
        <f>IFERROR(__xludf.DUMMYFUNCTION("REGEXEXTRACT(M1029, "" (.+)$"")"),"все население")</f>
        <v>все население</v>
      </c>
      <c r="O1029" s="18">
        <v>105175.0</v>
      </c>
      <c r="P1029" s="18">
        <v>100763.0</v>
      </c>
      <c r="Q1029" s="18">
        <v>100431.0</v>
      </c>
      <c r="R1029" s="18">
        <v>99131.0</v>
      </c>
      <c r="S1029" s="18">
        <v>93851.0</v>
      </c>
      <c r="T1029" s="18">
        <v>92710.0</v>
      </c>
      <c r="U1029" s="18">
        <v>89811.0</v>
      </c>
      <c r="V1029" s="18">
        <v>98644.0</v>
      </c>
      <c r="W1029" s="18">
        <v>99002.0</v>
      </c>
      <c r="X1029" s="18">
        <v>84359.0</v>
      </c>
      <c r="Y1029" s="18">
        <v>84207.0</v>
      </c>
      <c r="Z1029" s="19">
        <f t="shared" si="6"/>
        <v>1048084</v>
      </c>
      <c r="AA1029" s="19" t="str">
        <f t="shared" si="19"/>
        <v/>
      </c>
      <c r="AB1029" s="19" t="str">
        <f t="shared" si="8"/>
        <v/>
      </c>
      <c r="AC1029" s="19">
        <f t="shared" si="20"/>
        <v>95280.36364</v>
      </c>
      <c r="AD1029" s="19">
        <f t="shared" si="21"/>
        <v>43108.5</v>
      </c>
      <c r="AE1029" s="19" t="str">
        <f t="shared" si="22"/>
        <v>Нет моды</v>
      </c>
      <c r="AF1029" s="19">
        <f t="shared" si="23"/>
        <v>84207</v>
      </c>
      <c r="AG1029" s="19">
        <f t="shared" si="24"/>
        <v>105175</v>
      </c>
      <c r="AH1029" s="20" t="str">
        <f t="shared" si="14"/>
        <v/>
      </c>
      <c r="AI1029" s="21"/>
      <c r="AJ1029" s="21"/>
      <c r="AK1029" s="21"/>
      <c r="AL1029" s="22">
        <f t="shared" si="25"/>
        <v>1</v>
      </c>
    </row>
    <row r="1030" ht="12.75" customHeight="1">
      <c r="A1030" s="13" t="s">
        <v>69</v>
      </c>
      <c r="B1030" s="13" t="str">
        <f>IFERROR(__xludf.DUMMYFUNCTION("REGEXREPLACE(A1030, ""\d"", """")"),"     Северо-Западный федеральный округ")</f>
        <v>     Северо-Западный федеральный округ</v>
      </c>
      <c r="C1030" s="14" t="str">
        <f t="shared" si="15"/>
        <v>Северо-Западный федеральный округ</v>
      </c>
      <c r="D1030" s="3">
        <f t="shared" si="16"/>
        <v>2</v>
      </c>
      <c r="E1030" s="15" t="s">
        <v>34</v>
      </c>
      <c r="F1030" s="13" t="str">
        <f>IFERROR(__xludf.DUMMYFUNCTION("REGEXEXTRACT(E1030, ""[А-Яа-я].*"")"),"Болезни системы кровообращения")</f>
        <v>Болезни системы кровообращения</v>
      </c>
      <c r="G1030" s="16">
        <f t="shared" si="17"/>
        <v>2</v>
      </c>
      <c r="H1030" s="13" t="s">
        <v>28</v>
      </c>
      <c r="I1030" s="13" t="str">
        <f>IFERROR(__xludf.DUMMYFUNCTION("REGEXREPLACE(H1030, "".*\s"", """")"),"человек")</f>
        <v>человек</v>
      </c>
      <c r="J1030" s="13" t="s">
        <v>29</v>
      </c>
      <c r="K1030" s="17" t="str">
        <f>IFERROR(__xludf.DUMMYFUNCTION("REGEXREPLACE(J1030, ""^[\d\s]+"", """")"),"значение показателя за год")</f>
        <v>значение показателя за год</v>
      </c>
      <c r="L1030" s="16">
        <f t="shared" si="18"/>
        <v>2</v>
      </c>
      <c r="M1030" s="13" t="s">
        <v>31</v>
      </c>
      <c r="N1030" s="13" t="str">
        <f>IFERROR(__xludf.DUMMYFUNCTION("REGEXEXTRACT(M1030, "" (.+)$"")"),"городское население")</f>
        <v>городское население</v>
      </c>
      <c r="O1030" s="18">
        <v>84337.0</v>
      </c>
      <c r="P1030" s="18">
        <v>81392.0</v>
      </c>
      <c r="Q1030" s="18">
        <v>81732.0</v>
      </c>
      <c r="R1030" s="18">
        <v>80618.0</v>
      </c>
      <c r="S1030" s="18">
        <v>76663.0</v>
      </c>
      <c r="T1030" s="18">
        <v>75919.0</v>
      </c>
      <c r="U1030" s="18">
        <v>74212.0</v>
      </c>
      <c r="V1030" s="18">
        <v>81805.0</v>
      </c>
      <c r="W1030" s="18">
        <v>81784.0</v>
      </c>
      <c r="X1030" s="18">
        <v>69748.0</v>
      </c>
      <c r="Y1030" s="18">
        <v>69938.0</v>
      </c>
      <c r="Z1030" s="19" t="str">
        <f t="shared" si="6"/>
        <v/>
      </c>
      <c r="AA1030" s="19">
        <f t="shared" si="19"/>
        <v>858148</v>
      </c>
      <c r="AB1030" s="19" t="str">
        <f t="shared" si="8"/>
        <v/>
      </c>
      <c r="AC1030" s="19">
        <f t="shared" si="20"/>
        <v>78013.45455</v>
      </c>
      <c r="AD1030" s="19">
        <f t="shared" si="21"/>
        <v>84272</v>
      </c>
      <c r="AE1030" s="19" t="str">
        <f t="shared" si="22"/>
        <v>Нет моды</v>
      </c>
      <c r="AF1030" s="19">
        <f t="shared" si="23"/>
        <v>69748</v>
      </c>
      <c r="AG1030" s="19">
        <f t="shared" si="24"/>
        <v>84337</v>
      </c>
      <c r="AH1030" s="20" t="str">
        <f t="shared" si="14"/>
        <v/>
      </c>
      <c r="AI1030" s="21"/>
      <c r="AJ1030" s="21"/>
      <c r="AK1030" s="21"/>
      <c r="AL1030" s="22">
        <f t="shared" si="25"/>
        <v>1</v>
      </c>
    </row>
    <row r="1031" ht="12.75" customHeight="1">
      <c r="A1031" s="13" t="s">
        <v>69</v>
      </c>
      <c r="B1031" s="13" t="str">
        <f>IFERROR(__xludf.DUMMYFUNCTION("REGEXREPLACE(A1031, ""\d"", """")"),"     Северо-Западный федеральный округ")</f>
        <v>     Северо-Западный федеральный округ</v>
      </c>
      <c r="C1031" s="14" t="str">
        <f t="shared" si="15"/>
        <v>Северо-Западный федеральный округ</v>
      </c>
      <c r="D1031" s="3">
        <f t="shared" si="16"/>
        <v>2</v>
      </c>
      <c r="E1031" s="15" t="s">
        <v>34</v>
      </c>
      <c r="F1031" s="13" t="str">
        <f>IFERROR(__xludf.DUMMYFUNCTION("REGEXEXTRACT(E1031, ""[А-Яа-я].*"")"),"Болезни системы кровообращения")</f>
        <v>Болезни системы кровообращения</v>
      </c>
      <c r="G1031" s="16">
        <f t="shared" si="17"/>
        <v>2</v>
      </c>
      <c r="H1031" s="13" t="s">
        <v>28</v>
      </c>
      <c r="I1031" s="13" t="str">
        <f>IFERROR(__xludf.DUMMYFUNCTION("REGEXREPLACE(H1031, "".*\s"", """")"),"человек")</f>
        <v>человек</v>
      </c>
      <c r="J1031" s="13" t="s">
        <v>29</v>
      </c>
      <c r="K1031" s="17" t="str">
        <f>IFERROR(__xludf.DUMMYFUNCTION("REGEXREPLACE(J1031, ""^[\d\s]+"", """")"),"значение показателя за год")</f>
        <v>значение показателя за год</v>
      </c>
      <c r="L1031" s="16">
        <f t="shared" si="18"/>
        <v>2</v>
      </c>
      <c r="M1031" s="13" t="s">
        <v>32</v>
      </c>
      <c r="N1031" s="13" t="str">
        <f>IFERROR(__xludf.DUMMYFUNCTION("REGEXEXTRACT(M1031, "" (.+)$"")"),"сельское население")</f>
        <v>сельское население</v>
      </c>
      <c r="O1031" s="18">
        <v>20838.0</v>
      </c>
      <c r="P1031" s="18">
        <v>19371.0</v>
      </c>
      <c r="Q1031" s="18">
        <v>18699.0</v>
      </c>
      <c r="R1031" s="18">
        <v>18513.0</v>
      </c>
      <c r="S1031" s="18">
        <v>17188.0</v>
      </c>
      <c r="T1031" s="18">
        <v>16791.0</v>
      </c>
      <c r="U1031" s="18">
        <v>15599.0</v>
      </c>
      <c r="V1031" s="18">
        <v>16839.0</v>
      </c>
      <c r="W1031" s="18">
        <v>17218.0</v>
      </c>
      <c r="X1031" s="18">
        <v>14611.0</v>
      </c>
      <c r="Y1031" s="18">
        <v>14269.0</v>
      </c>
      <c r="Z1031" s="19" t="str">
        <f t="shared" si="6"/>
        <v/>
      </c>
      <c r="AA1031" s="19" t="str">
        <f t="shared" si="19"/>
        <v/>
      </c>
      <c r="AB1031" s="19">
        <f t="shared" si="8"/>
        <v>189936</v>
      </c>
      <c r="AC1031" s="19">
        <f t="shared" si="20"/>
        <v>17266.90909</v>
      </c>
      <c r="AD1031" s="19">
        <f t="shared" si="21"/>
        <v>45293</v>
      </c>
      <c r="AE1031" s="19" t="str">
        <f t="shared" si="22"/>
        <v>Нет моды</v>
      </c>
      <c r="AF1031" s="19">
        <f t="shared" si="23"/>
        <v>14269</v>
      </c>
      <c r="AG1031" s="19">
        <f t="shared" si="24"/>
        <v>20838</v>
      </c>
      <c r="AH1031" s="20" t="str">
        <f t="shared" si="14"/>
        <v>Город: 82%; Село: 18%</v>
      </c>
      <c r="AI1031" s="21"/>
      <c r="AJ1031" s="21"/>
      <c r="AK1031" s="21"/>
      <c r="AL1031" s="22">
        <f t="shared" si="25"/>
        <v>1</v>
      </c>
    </row>
    <row r="1032" ht="12.75" customHeight="1">
      <c r="A1032" s="13" t="s">
        <v>69</v>
      </c>
      <c r="B1032" s="13" t="str">
        <f>IFERROR(__xludf.DUMMYFUNCTION("REGEXREPLACE(A1032, ""\d"", """")"),"     Северо-Западный федеральный округ")</f>
        <v>     Северо-Западный федеральный округ</v>
      </c>
      <c r="C1032" s="14" t="str">
        <f t="shared" si="15"/>
        <v>Северо-Западный федеральный округ</v>
      </c>
      <c r="D1032" s="3">
        <f t="shared" si="16"/>
        <v>2</v>
      </c>
      <c r="E1032" s="15" t="s">
        <v>35</v>
      </c>
      <c r="F1032" s="13" t="str">
        <f>IFERROR(__xludf.DUMMYFUNCTION("REGEXEXTRACT(E1032, ""[А-Яа-я].*"")"),"внешние причины")</f>
        <v>внешние причины</v>
      </c>
      <c r="G1032" s="16">
        <f t="shared" si="17"/>
        <v>2</v>
      </c>
      <c r="H1032" s="13" t="s">
        <v>28</v>
      </c>
      <c r="I1032" s="13" t="str">
        <f>IFERROR(__xludf.DUMMYFUNCTION("REGEXREPLACE(H1032, "".*\s"", """")"),"человек")</f>
        <v>человек</v>
      </c>
      <c r="J1032" s="13" t="s">
        <v>29</v>
      </c>
      <c r="K1032" s="17" t="str">
        <f>IFERROR(__xludf.DUMMYFUNCTION("REGEXREPLACE(J1032, ""^[\d\s]+"", """")"),"значение показателя за год")</f>
        <v>значение показателя за год</v>
      </c>
      <c r="L1032" s="16">
        <f t="shared" si="18"/>
        <v>2</v>
      </c>
      <c r="M1032" s="13" t="s">
        <v>30</v>
      </c>
      <c r="N1032" s="13" t="str">
        <f>IFERROR(__xludf.DUMMYFUNCTION("REGEXEXTRACT(M1032, "" (.+)$"")"),"все население")</f>
        <v>все население</v>
      </c>
      <c r="O1032" s="18">
        <v>17591.0</v>
      </c>
      <c r="P1032" s="18">
        <v>17671.0</v>
      </c>
      <c r="Q1032" s="18">
        <v>16701.0</v>
      </c>
      <c r="R1032" s="18">
        <v>15692.0</v>
      </c>
      <c r="S1032" s="18">
        <v>14241.0</v>
      </c>
      <c r="T1032" s="18">
        <v>13845.0</v>
      </c>
      <c r="U1032" s="18">
        <v>12713.0</v>
      </c>
      <c r="V1032" s="18">
        <v>12998.0</v>
      </c>
      <c r="W1032" s="18">
        <v>12650.0</v>
      </c>
      <c r="X1032" s="18">
        <v>11999.0</v>
      </c>
      <c r="Y1032" s="18">
        <v>13447.0</v>
      </c>
      <c r="Z1032" s="19">
        <f t="shared" si="6"/>
        <v>159548</v>
      </c>
      <c r="AA1032" s="19" t="str">
        <f t="shared" si="19"/>
        <v/>
      </c>
      <c r="AB1032" s="19" t="str">
        <f t="shared" si="8"/>
        <v/>
      </c>
      <c r="AC1032" s="19">
        <f t="shared" si="20"/>
        <v>14504.36364</v>
      </c>
      <c r="AD1032" s="19">
        <f t="shared" si="21"/>
        <v>16196.5</v>
      </c>
      <c r="AE1032" s="19" t="str">
        <f t="shared" si="22"/>
        <v>Нет моды</v>
      </c>
      <c r="AF1032" s="19">
        <f t="shared" si="23"/>
        <v>11999</v>
      </c>
      <c r="AG1032" s="19">
        <f t="shared" si="24"/>
        <v>17671</v>
      </c>
      <c r="AH1032" s="20" t="str">
        <f t="shared" si="14"/>
        <v/>
      </c>
      <c r="AI1032" s="21"/>
      <c r="AJ1032" s="21"/>
      <c r="AK1032" s="21"/>
      <c r="AL1032" s="22">
        <f t="shared" si="25"/>
        <v>1</v>
      </c>
    </row>
    <row r="1033" ht="12.75" customHeight="1">
      <c r="A1033" s="13" t="s">
        <v>69</v>
      </c>
      <c r="B1033" s="13" t="str">
        <f>IFERROR(__xludf.DUMMYFUNCTION("REGEXREPLACE(A1033, ""\d"", """")"),"     Северо-Западный федеральный округ")</f>
        <v>     Северо-Западный федеральный округ</v>
      </c>
      <c r="C1033" s="14" t="str">
        <f t="shared" si="15"/>
        <v>Северо-Западный федеральный округ</v>
      </c>
      <c r="D1033" s="3">
        <f t="shared" si="16"/>
        <v>2</v>
      </c>
      <c r="E1033" s="15" t="s">
        <v>35</v>
      </c>
      <c r="F1033" s="13" t="str">
        <f>IFERROR(__xludf.DUMMYFUNCTION("REGEXEXTRACT(E1033, ""[А-Яа-я].*"")"),"внешние причины")</f>
        <v>внешние причины</v>
      </c>
      <c r="G1033" s="16">
        <f t="shared" si="17"/>
        <v>2</v>
      </c>
      <c r="H1033" s="13" t="s">
        <v>28</v>
      </c>
      <c r="I1033" s="13" t="str">
        <f>IFERROR(__xludf.DUMMYFUNCTION("REGEXREPLACE(H1033, "".*\s"", """")"),"человек")</f>
        <v>человек</v>
      </c>
      <c r="J1033" s="13" t="s">
        <v>29</v>
      </c>
      <c r="K1033" s="17" t="str">
        <f>IFERROR(__xludf.DUMMYFUNCTION("REGEXREPLACE(J1033, ""^[\d\s]+"", """")"),"значение показателя за год")</f>
        <v>значение показателя за год</v>
      </c>
      <c r="L1033" s="16">
        <f t="shared" si="18"/>
        <v>2</v>
      </c>
      <c r="M1033" s="13" t="s">
        <v>31</v>
      </c>
      <c r="N1033" s="13" t="str">
        <f>IFERROR(__xludf.DUMMYFUNCTION("REGEXEXTRACT(M1033, "" (.+)$"")"),"городское население")</f>
        <v>городское население</v>
      </c>
      <c r="O1033" s="18">
        <v>13327.0</v>
      </c>
      <c r="P1033" s="18">
        <v>13555.0</v>
      </c>
      <c r="Q1033" s="18">
        <v>12835.0</v>
      </c>
      <c r="R1033" s="18">
        <v>11995.0</v>
      </c>
      <c r="S1033" s="18">
        <v>11036.0</v>
      </c>
      <c r="T1033" s="18">
        <v>10721.0</v>
      </c>
      <c r="U1033" s="18">
        <v>9948.0</v>
      </c>
      <c r="V1033" s="18">
        <v>10142.0</v>
      </c>
      <c r="W1033" s="18">
        <v>9875.0</v>
      </c>
      <c r="X1033" s="18">
        <v>9376.0</v>
      </c>
      <c r="Y1033" s="18">
        <v>10439.0</v>
      </c>
      <c r="Z1033" s="19" t="str">
        <f t="shared" si="6"/>
        <v/>
      </c>
      <c r="AA1033" s="19">
        <f t="shared" si="19"/>
        <v>123249</v>
      </c>
      <c r="AB1033" s="19" t="str">
        <f t="shared" si="8"/>
        <v/>
      </c>
      <c r="AC1033" s="19">
        <f t="shared" si="20"/>
        <v>11204.45455</v>
      </c>
      <c r="AD1033" s="19">
        <f t="shared" si="21"/>
        <v>12774</v>
      </c>
      <c r="AE1033" s="19" t="str">
        <f t="shared" si="22"/>
        <v>Нет моды</v>
      </c>
      <c r="AF1033" s="19">
        <f t="shared" si="23"/>
        <v>9376</v>
      </c>
      <c r="AG1033" s="19">
        <f t="shared" si="24"/>
        <v>13555</v>
      </c>
      <c r="AH1033" s="20" t="str">
        <f t="shared" si="14"/>
        <v/>
      </c>
      <c r="AI1033" s="21"/>
      <c r="AJ1033" s="21"/>
      <c r="AK1033" s="21"/>
      <c r="AL1033" s="22">
        <f t="shared" si="25"/>
        <v>1</v>
      </c>
    </row>
    <row r="1034" ht="12.75" customHeight="1">
      <c r="A1034" s="13" t="s">
        <v>69</v>
      </c>
      <c r="B1034" s="13" t="str">
        <f>IFERROR(__xludf.DUMMYFUNCTION("REGEXREPLACE(A1034, ""\d"", """")"),"     Северо-Западный федеральный округ")</f>
        <v>     Северо-Западный федеральный округ</v>
      </c>
      <c r="C1034" s="14" t="str">
        <f t="shared" si="15"/>
        <v>Северо-Западный федеральный округ</v>
      </c>
      <c r="D1034" s="3">
        <f t="shared" si="16"/>
        <v>2</v>
      </c>
      <c r="E1034" s="15" t="s">
        <v>35</v>
      </c>
      <c r="F1034" s="13" t="str">
        <f>IFERROR(__xludf.DUMMYFUNCTION("REGEXEXTRACT(E1034, ""[А-Яа-я].*"")"),"внешние причины")</f>
        <v>внешние причины</v>
      </c>
      <c r="G1034" s="16">
        <f t="shared" si="17"/>
        <v>2</v>
      </c>
      <c r="H1034" s="13" t="s">
        <v>28</v>
      </c>
      <c r="I1034" s="13" t="str">
        <f>IFERROR(__xludf.DUMMYFUNCTION("REGEXREPLACE(H1034, "".*\s"", """")"),"человек")</f>
        <v>человек</v>
      </c>
      <c r="J1034" s="13" t="s">
        <v>29</v>
      </c>
      <c r="K1034" s="17" t="str">
        <f>IFERROR(__xludf.DUMMYFUNCTION("REGEXREPLACE(J1034, ""^[\d\s]+"", """")"),"значение показателя за год")</f>
        <v>значение показателя за год</v>
      </c>
      <c r="L1034" s="16">
        <f t="shared" si="18"/>
        <v>2</v>
      </c>
      <c r="M1034" s="13" t="s">
        <v>32</v>
      </c>
      <c r="N1034" s="13" t="str">
        <f>IFERROR(__xludf.DUMMYFUNCTION("REGEXEXTRACT(M1034, "" (.+)$"")"),"сельское население")</f>
        <v>сельское население</v>
      </c>
      <c r="O1034" s="18">
        <v>4264.0</v>
      </c>
      <c r="P1034" s="18">
        <v>4116.0</v>
      </c>
      <c r="Q1034" s="18">
        <v>3866.0</v>
      </c>
      <c r="R1034" s="18">
        <v>3697.0</v>
      </c>
      <c r="S1034" s="18">
        <v>3205.0</v>
      </c>
      <c r="T1034" s="18">
        <v>3124.0</v>
      </c>
      <c r="U1034" s="18">
        <v>2765.0</v>
      </c>
      <c r="V1034" s="18">
        <v>2856.0</v>
      </c>
      <c r="W1034" s="18">
        <v>2775.0</v>
      </c>
      <c r="X1034" s="18">
        <v>2623.0</v>
      </c>
      <c r="Y1034" s="18">
        <v>3008.0</v>
      </c>
      <c r="Z1034" s="19" t="str">
        <f t="shared" si="6"/>
        <v/>
      </c>
      <c r="AA1034" s="19" t="str">
        <f t="shared" si="19"/>
        <v/>
      </c>
      <c r="AB1034" s="19">
        <f t="shared" si="8"/>
        <v>36299</v>
      </c>
      <c r="AC1034" s="19">
        <f t="shared" si="20"/>
        <v>3299.909091</v>
      </c>
      <c r="AD1034" s="19">
        <f t="shared" si="21"/>
        <v>6820</v>
      </c>
      <c r="AE1034" s="19" t="str">
        <f t="shared" si="22"/>
        <v>Нет моды</v>
      </c>
      <c r="AF1034" s="19">
        <f t="shared" si="23"/>
        <v>2623</v>
      </c>
      <c r="AG1034" s="19">
        <f t="shared" si="24"/>
        <v>4264</v>
      </c>
      <c r="AH1034" s="20" t="str">
        <f t="shared" si="14"/>
        <v>Город: 77%; Село: 23%</v>
      </c>
      <c r="AI1034" s="21"/>
      <c r="AJ1034" s="21"/>
      <c r="AK1034" s="21"/>
      <c r="AL1034" s="22">
        <f t="shared" si="25"/>
        <v>1</v>
      </c>
    </row>
    <row r="1035" ht="12.75" customHeight="1">
      <c r="A1035" s="13" t="s">
        <v>69</v>
      </c>
      <c r="B1035" s="13" t="str">
        <f>IFERROR(__xludf.DUMMYFUNCTION("REGEXREPLACE(A1035, ""\d"", """")"),"     Северо-Западный федеральный округ")</f>
        <v>     Северо-Западный федеральный округ</v>
      </c>
      <c r="C1035" s="14" t="str">
        <f t="shared" si="15"/>
        <v>Северо-Западный федеральный округ</v>
      </c>
      <c r="D1035" s="3">
        <f t="shared" si="16"/>
        <v>2</v>
      </c>
      <c r="E1035" s="15" t="s">
        <v>36</v>
      </c>
      <c r="F1035" s="13" t="str">
        <f>IFERROR(__xludf.DUMMYFUNCTION("REGEXEXTRACT(E1035,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35" s="16">
        <f t="shared" si="17"/>
        <v>2</v>
      </c>
      <c r="H1035" s="13" t="s">
        <v>28</v>
      </c>
      <c r="I1035" s="13" t="str">
        <f>IFERROR(__xludf.DUMMYFUNCTION("REGEXREPLACE(H1035, "".*\s"", """")"),"человек")</f>
        <v>человек</v>
      </c>
      <c r="J1035" s="13" t="s">
        <v>29</v>
      </c>
      <c r="K1035" s="17" t="str">
        <f>IFERROR(__xludf.DUMMYFUNCTION("REGEXREPLACE(J1035, ""^[\d\s]+"", """")"),"значение показателя за год")</f>
        <v>значение показателя за год</v>
      </c>
      <c r="L1035" s="16">
        <f t="shared" si="18"/>
        <v>2</v>
      </c>
      <c r="M1035" s="13" t="s">
        <v>30</v>
      </c>
      <c r="N1035" s="13" t="str">
        <f>IFERROR(__xludf.DUMMYFUNCTION("REGEXEXTRACT(M1035, "" (.+)$"")"),"все население")</f>
        <v>все население</v>
      </c>
      <c r="O1035" s="18">
        <v>342.0</v>
      </c>
      <c r="P1035" s="18">
        <v>391.0</v>
      </c>
      <c r="Q1035" s="18">
        <v>362.0</v>
      </c>
      <c r="R1035" s="18">
        <v>366.0</v>
      </c>
      <c r="S1035" s="23" t="s">
        <v>37</v>
      </c>
      <c r="T1035" s="23" t="s">
        <v>37</v>
      </c>
      <c r="U1035" s="23" t="s">
        <v>37</v>
      </c>
      <c r="V1035" s="23" t="s">
        <v>37</v>
      </c>
      <c r="W1035" s="23" t="s">
        <v>37</v>
      </c>
      <c r="X1035" s="23" t="s">
        <v>37</v>
      </c>
      <c r="Y1035" s="23" t="s">
        <v>37</v>
      </c>
      <c r="Z1035" s="19">
        <f t="shared" si="6"/>
        <v>1461</v>
      </c>
      <c r="AA1035" s="19" t="str">
        <f t="shared" si="19"/>
        <v/>
      </c>
      <c r="AB1035" s="19" t="str">
        <f t="shared" si="8"/>
        <v/>
      </c>
      <c r="AC1035" s="19">
        <f t="shared" si="20"/>
        <v>365.25</v>
      </c>
      <c r="AD1035" s="19">
        <f t="shared" si="21"/>
        <v>2856</v>
      </c>
      <c r="AE1035" s="19" t="str">
        <f t="shared" si="22"/>
        <v>Нет моды</v>
      </c>
      <c r="AF1035" s="19">
        <f t="shared" si="23"/>
        <v>342</v>
      </c>
      <c r="AG1035" s="19">
        <f t="shared" si="24"/>
        <v>391</v>
      </c>
      <c r="AH1035" s="20" t="str">
        <f t="shared" si="14"/>
        <v/>
      </c>
      <c r="AI1035" s="24"/>
      <c r="AJ1035" s="24"/>
      <c r="AK1035" s="24"/>
      <c r="AL1035" s="22">
        <f t="shared" si="25"/>
        <v>1</v>
      </c>
    </row>
    <row r="1036" ht="12.75" customHeight="1">
      <c r="A1036" s="13" t="s">
        <v>69</v>
      </c>
      <c r="B1036" s="13" t="str">
        <f>IFERROR(__xludf.DUMMYFUNCTION("REGEXREPLACE(A1036, ""\d"", """")"),"     Северо-Западный федеральный округ")</f>
        <v>     Северо-Западный федеральный округ</v>
      </c>
      <c r="C1036" s="14" t="str">
        <f t="shared" si="15"/>
        <v>Северо-Западный федеральный округ</v>
      </c>
      <c r="D1036" s="3">
        <f t="shared" si="16"/>
        <v>2</v>
      </c>
      <c r="E1036" s="15" t="s">
        <v>36</v>
      </c>
      <c r="F1036" s="13" t="str">
        <f>IFERROR(__xludf.DUMMYFUNCTION("REGEXEXTRACT(E1036,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36" s="16">
        <f t="shared" si="17"/>
        <v>2</v>
      </c>
      <c r="H1036" s="13" t="s">
        <v>28</v>
      </c>
      <c r="I1036" s="13" t="str">
        <f>IFERROR(__xludf.DUMMYFUNCTION("REGEXREPLACE(H1036, "".*\s"", """")"),"человек")</f>
        <v>человек</v>
      </c>
      <c r="J1036" s="13" t="s">
        <v>29</v>
      </c>
      <c r="K1036" s="17" t="str">
        <f>IFERROR(__xludf.DUMMYFUNCTION("REGEXREPLACE(J1036, ""^[\d\s]+"", """")"),"значение показателя за год")</f>
        <v>значение показателя за год</v>
      </c>
      <c r="L1036" s="16">
        <f t="shared" si="18"/>
        <v>2</v>
      </c>
      <c r="M1036" s="13" t="s">
        <v>31</v>
      </c>
      <c r="N1036" s="13" t="str">
        <f>IFERROR(__xludf.DUMMYFUNCTION("REGEXEXTRACT(M1036, "" (.+)$"")"),"городское население")</f>
        <v>городское население</v>
      </c>
      <c r="O1036" s="18">
        <v>284.0</v>
      </c>
      <c r="P1036" s="18">
        <v>323.0</v>
      </c>
      <c r="Q1036" s="18">
        <v>302.0</v>
      </c>
      <c r="R1036" s="18">
        <v>302.0</v>
      </c>
      <c r="S1036" s="23" t="s">
        <v>37</v>
      </c>
      <c r="T1036" s="23" t="s">
        <v>37</v>
      </c>
      <c r="U1036" s="23" t="s">
        <v>37</v>
      </c>
      <c r="V1036" s="23" t="s">
        <v>37</v>
      </c>
      <c r="W1036" s="23" t="s">
        <v>37</v>
      </c>
      <c r="X1036" s="23" t="s">
        <v>37</v>
      </c>
      <c r="Y1036" s="23" t="s">
        <v>37</v>
      </c>
      <c r="Z1036" s="19" t="str">
        <f t="shared" si="6"/>
        <v/>
      </c>
      <c r="AA1036" s="19">
        <f t="shared" si="19"/>
        <v>1211</v>
      </c>
      <c r="AB1036" s="19" t="str">
        <f t="shared" si="8"/>
        <v/>
      </c>
      <c r="AC1036" s="19">
        <f t="shared" si="20"/>
        <v>302.75</v>
      </c>
      <c r="AD1036" s="19">
        <f t="shared" si="21"/>
        <v>332.5</v>
      </c>
      <c r="AE1036" s="19" t="str">
        <f t="shared" si="22"/>
        <v>Нет моды</v>
      </c>
      <c r="AF1036" s="19">
        <f t="shared" si="23"/>
        <v>284</v>
      </c>
      <c r="AG1036" s="19">
        <f t="shared" si="24"/>
        <v>323</v>
      </c>
      <c r="AH1036" s="20" t="str">
        <f t="shared" si="14"/>
        <v/>
      </c>
      <c r="AI1036" s="24"/>
      <c r="AJ1036" s="24"/>
      <c r="AK1036" s="24"/>
      <c r="AL1036" s="22">
        <f t="shared" si="25"/>
        <v>1</v>
      </c>
    </row>
    <row r="1037" ht="12.75" customHeight="1">
      <c r="A1037" s="13" t="s">
        <v>69</v>
      </c>
      <c r="B1037" s="13" t="str">
        <f>IFERROR(__xludf.DUMMYFUNCTION("REGEXREPLACE(A1037, ""\d"", """")"),"     Северо-Западный федеральный округ")</f>
        <v>     Северо-Западный федеральный округ</v>
      </c>
      <c r="C1037" s="14" t="str">
        <f t="shared" si="15"/>
        <v>Северо-Западный федеральный округ</v>
      </c>
      <c r="D1037" s="3">
        <f t="shared" si="16"/>
        <v>2</v>
      </c>
      <c r="E1037" s="15" t="s">
        <v>36</v>
      </c>
      <c r="F1037" s="13" t="str">
        <f>IFERROR(__xludf.DUMMYFUNCTION("REGEXEXTRACT(E1037,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37" s="16">
        <f t="shared" si="17"/>
        <v>2</v>
      </c>
      <c r="H1037" s="13" t="s">
        <v>28</v>
      </c>
      <c r="I1037" s="13" t="str">
        <f>IFERROR(__xludf.DUMMYFUNCTION("REGEXREPLACE(H1037, "".*\s"", """")"),"человек")</f>
        <v>человек</v>
      </c>
      <c r="J1037" s="13" t="s">
        <v>29</v>
      </c>
      <c r="K1037" s="17" t="str">
        <f>IFERROR(__xludf.DUMMYFUNCTION("REGEXREPLACE(J1037, ""^[\d\s]+"", """")"),"значение показателя за год")</f>
        <v>значение показателя за год</v>
      </c>
      <c r="L1037" s="16">
        <f t="shared" si="18"/>
        <v>2</v>
      </c>
      <c r="M1037" s="13" t="s">
        <v>32</v>
      </c>
      <c r="N1037" s="13" t="str">
        <f>IFERROR(__xludf.DUMMYFUNCTION("REGEXEXTRACT(M1037, "" (.+)$"")"),"сельское население")</f>
        <v>сельское население</v>
      </c>
      <c r="O1037" s="18">
        <v>58.0</v>
      </c>
      <c r="P1037" s="18">
        <v>68.0</v>
      </c>
      <c r="Q1037" s="18">
        <v>60.0</v>
      </c>
      <c r="R1037" s="18">
        <v>64.0</v>
      </c>
      <c r="S1037" s="23" t="s">
        <v>37</v>
      </c>
      <c r="T1037" s="23" t="s">
        <v>37</v>
      </c>
      <c r="U1037" s="23" t="s">
        <v>37</v>
      </c>
      <c r="V1037" s="23" t="s">
        <v>37</v>
      </c>
      <c r="W1037" s="23" t="s">
        <v>37</v>
      </c>
      <c r="X1037" s="23" t="s">
        <v>37</v>
      </c>
      <c r="Y1037" s="23" t="s">
        <v>37</v>
      </c>
      <c r="Z1037" s="19" t="str">
        <f t="shared" si="6"/>
        <v/>
      </c>
      <c r="AA1037" s="19" t="str">
        <f t="shared" si="19"/>
        <v/>
      </c>
      <c r="AB1037" s="19">
        <f t="shared" si="8"/>
        <v>250</v>
      </c>
      <c r="AC1037" s="19">
        <f t="shared" si="20"/>
        <v>62.5</v>
      </c>
      <c r="AD1037" s="19">
        <f t="shared" si="21"/>
        <v>176</v>
      </c>
      <c r="AE1037" s="19" t="str">
        <f t="shared" si="22"/>
        <v>Нет моды</v>
      </c>
      <c r="AF1037" s="19">
        <f t="shared" si="23"/>
        <v>58</v>
      </c>
      <c r="AG1037" s="19">
        <f t="shared" si="24"/>
        <v>68</v>
      </c>
      <c r="AH1037" s="20" t="str">
        <f t="shared" si="14"/>
        <v>Город: 83%; Село: 17%</v>
      </c>
      <c r="AI1037" s="24"/>
      <c r="AJ1037" s="24"/>
      <c r="AK1037" s="24"/>
      <c r="AL1037" s="22">
        <f t="shared" si="25"/>
        <v>1</v>
      </c>
    </row>
    <row r="1038" ht="12.75" customHeight="1">
      <c r="A1038" s="13" t="s">
        <v>69</v>
      </c>
      <c r="B1038" s="13" t="str">
        <f>IFERROR(__xludf.DUMMYFUNCTION("REGEXREPLACE(A1038, ""\d"", """")"),"     Северо-Западный федеральный округ")</f>
        <v>     Северо-Западный федеральный округ</v>
      </c>
      <c r="C1038" s="14" t="str">
        <f t="shared" si="15"/>
        <v>Северо-Западный федеральный округ</v>
      </c>
      <c r="D1038" s="3">
        <f t="shared" si="16"/>
        <v>2</v>
      </c>
      <c r="E1038" s="15" t="s">
        <v>38</v>
      </c>
      <c r="F1038" s="13" t="str">
        <f>IFERROR(__xludf.DUMMYFUNCTION("REGEXEXTRACT(E1038, ""[А-Яа-я].*"")"),"все виды транспортных несчастных случаев")</f>
        <v>все виды транспортных несчастных случаев</v>
      </c>
      <c r="G1038" s="16">
        <f t="shared" si="17"/>
        <v>2</v>
      </c>
      <c r="H1038" s="13" t="s">
        <v>28</v>
      </c>
      <c r="I1038" s="13" t="str">
        <f>IFERROR(__xludf.DUMMYFUNCTION("REGEXREPLACE(H1038, "".*\s"", """")"),"человек")</f>
        <v>человек</v>
      </c>
      <c r="J1038" s="13" t="s">
        <v>29</v>
      </c>
      <c r="K1038" s="17" t="str">
        <f>IFERROR(__xludf.DUMMYFUNCTION("REGEXREPLACE(J1038, ""^[\d\s]+"", """")"),"значение показателя за год")</f>
        <v>значение показателя за год</v>
      </c>
      <c r="L1038" s="16">
        <f t="shared" si="18"/>
        <v>2</v>
      </c>
      <c r="M1038" s="13" t="s">
        <v>30</v>
      </c>
      <c r="N1038" s="13" t="str">
        <f>IFERROR(__xludf.DUMMYFUNCTION("REGEXEXTRACT(M1038, "" (.+)$"")"),"все население")</f>
        <v>все население</v>
      </c>
      <c r="O1038" s="18">
        <v>2515.0</v>
      </c>
      <c r="P1038" s="18">
        <v>2626.0</v>
      </c>
      <c r="Q1038" s="18">
        <v>2415.0</v>
      </c>
      <c r="R1038" s="18">
        <v>1916.0</v>
      </c>
      <c r="S1038" s="18">
        <v>1708.0</v>
      </c>
      <c r="T1038" s="18">
        <v>1658.0</v>
      </c>
      <c r="U1038" s="18">
        <v>1488.0</v>
      </c>
      <c r="V1038" s="18">
        <v>1483.0</v>
      </c>
      <c r="W1038" s="18">
        <v>1389.0</v>
      </c>
      <c r="X1038" s="18">
        <v>1264.0</v>
      </c>
      <c r="Y1038" s="18">
        <v>1192.0</v>
      </c>
      <c r="Z1038" s="19">
        <f t="shared" si="6"/>
        <v>19654</v>
      </c>
      <c r="AA1038" s="19" t="str">
        <f t="shared" si="19"/>
        <v/>
      </c>
      <c r="AB1038" s="19" t="str">
        <f t="shared" si="8"/>
        <v/>
      </c>
      <c r="AC1038" s="19">
        <f t="shared" si="20"/>
        <v>1786.727273</v>
      </c>
      <c r="AD1038" s="19">
        <f t="shared" si="21"/>
        <v>1483</v>
      </c>
      <c r="AE1038" s="19" t="str">
        <f t="shared" si="22"/>
        <v>Нет моды</v>
      </c>
      <c r="AF1038" s="19">
        <f t="shared" si="23"/>
        <v>1192</v>
      </c>
      <c r="AG1038" s="19">
        <f t="shared" si="24"/>
        <v>2626</v>
      </c>
      <c r="AH1038" s="20" t="str">
        <f t="shared" si="14"/>
        <v/>
      </c>
      <c r="AI1038" s="21"/>
      <c r="AJ1038" s="21"/>
      <c r="AK1038" s="21"/>
      <c r="AL1038" s="22">
        <f t="shared" si="25"/>
        <v>1</v>
      </c>
    </row>
    <row r="1039" ht="12.75" customHeight="1">
      <c r="A1039" s="13" t="s">
        <v>69</v>
      </c>
      <c r="B1039" s="13" t="str">
        <f>IFERROR(__xludf.DUMMYFUNCTION("REGEXREPLACE(A1039, ""\d"", """")"),"     Северо-Западный федеральный округ")</f>
        <v>     Северо-Западный федеральный округ</v>
      </c>
      <c r="C1039" s="14" t="str">
        <f t="shared" si="15"/>
        <v>Северо-Западный федеральный округ</v>
      </c>
      <c r="D1039" s="3">
        <f t="shared" si="16"/>
        <v>2</v>
      </c>
      <c r="E1039" s="15" t="s">
        <v>38</v>
      </c>
      <c r="F1039" s="13" t="str">
        <f>IFERROR(__xludf.DUMMYFUNCTION("REGEXEXTRACT(E1039, ""[А-Яа-я].*"")"),"все виды транспортных несчастных случаев")</f>
        <v>все виды транспортных несчастных случаев</v>
      </c>
      <c r="G1039" s="16">
        <f t="shared" si="17"/>
        <v>2</v>
      </c>
      <c r="H1039" s="13" t="s">
        <v>28</v>
      </c>
      <c r="I1039" s="13" t="str">
        <f>IFERROR(__xludf.DUMMYFUNCTION("REGEXREPLACE(H1039, "".*\s"", """")"),"человек")</f>
        <v>человек</v>
      </c>
      <c r="J1039" s="13" t="s">
        <v>29</v>
      </c>
      <c r="K1039" s="17" t="str">
        <f>IFERROR(__xludf.DUMMYFUNCTION("REGEXREPLACE(J1039, ""^[\d\s]+"", """")"),"значение показателя за год")</f>
        <v>значение показателя за год</v>
      </c>
      <c r="L1039" s="16">
        <f t="shared" si="18"/>
        <v>2</v>
      </c>
      <c r="M1039" s="13" t="s">
        <v>31</v>
      </c>
      <c r="N1039" s="13" t="str">
        <f>IFERROR(__xludf.DUMMYFUNCTION("REGEXEXTRACT(M1039, "" (.+)$"")"),"городское население")</f>
        <v>городское население</v>
      </c>
      <c r="O1039" s="18">
        <v>1858.0</v>
      </c>
      <c r="P1039" s="18">
        <v>1995.0</v>
      </c>
      <c r="Q1039" s="18">
        <v>1856.0</v>
      </c>
      <c r="R1039" s="18">
        <v>1452.0</v>
      </c>
      <c r="S1039" s="18">
        <v>1279.0</v>
      </c>
      <c r="T1039" s="18">
        <v>1252.0</v>
      </c>
      <c r="U1039" s="18">
        <v>1130.0</v>
      </c>
      <c r="V1039" s="18">
        <v>1122.0</v>
      </c>
      <c r="W1039" s="18">
        <v>1036.0</v>
      </c>
      <c r="X1039" s="18">
        <v>963.0</v>
      </c>
      <c r="Y1039" s="18">
        <v>919.0</v>
      </c>
      <c r="Z1039" s="19" t="str">
        <f t="shared" si="6"/>
        <v/>
      </c>
      <c r="AA1039" s="19">
        <f t="shared" si="19"/>
        <v>14862</v>
      </c>
      <c r="AB1039" s="19" t="str">
        <f t="shared" si="8"/>
        <v/>
      </c>
      <c r="AC1039" s="19">
        <f t="shared" si="20"/>
        <v>1351.090909</v>
      </c>
      <c r="AD1039" s="19">
        <f t="shared" si="21"/>
        <v>1467.5</v>
      </c>
      <c r="AE1039" s="19" t="str">
        <f t="shared" si="22"/>
        <v>Нет моды</v>
      </c>
      <c r="AF1039" s="19">
        <f t="shared" si="23"/>
        <v>919</v>
      </c>
      <c r="AG1039" s="19">
        <f t="shared" si="24"/>
        <v>1995</v>
      </c>
      <c r="AH1039" s="20" t="str">
        <f t="shared" si="14"/>
        <v/>
      </c>
      <c r="AI1039" s="21"/>
      <c r="AJ1039" s="21"/>
      <c r="AK1039" s="21"/>
      <c r="AL1039" s="22">
        <f t="shared" si="25"/>
        <v>1</v>
      </c>
    </row>
    <row r="1040" ht="12.75" customHeight="1">
      <c r="A1040" s="13" t="s">
        <v>69</v>
      </c>
      <c r="B1040" s="13" t="str">
        <f>IFERROR(__xludf.DUMMYFUNCTION("REGEXREPLACE(A1040, ""\d"", """")"),"     Северо-Западный федеральный округ")</f>
        <v>     Северо-Западный федеральный округ</v>
      </c>
      <c r="C1040" s="14" t="str">
        <f t="shared" si="15"/>
        <v>Северо-Западный федеральный округ</v>
      </c>
      <c r="D1040" s="3">
        <f t="shared" si="16"/>
        <v>2</v>
      </c>
      <c r="E1040" s="15" t="s">
        <v>38</v>
      </c>
      <c r="F1040" s="13" t="str">
        <f>IFERROR(__xludf.DUMMYFUNCTION("REGEXEXTRACT(E1040, ""[А-Яа-я].*"")"),"все виды транспортных несчастных случаев")</f>
        <v>все виды транспортных несчастных случаев</v>
      </c>
      <c r="G1040" s="16">
        <f t="shared" si="17"/>
        <v>2</v>
      </c>
      <c r="H1040" s="13" t="s">
        <v>28</v>
      </c>
      <c r="I1040" s="13" t="str">
        <f>IFERROR(__xludf.DUMMYFUNCTION("REGEXREPLACE(H1040, "".*\s"", """")"),"человек")</f>
        <v>человек</v>
      </c>
      <c r="J1040" s="13" t="s">
        <v>29</v>
      </c>
      <c r="K1040" s="17" t="str">
        <f>IFERROR(__xludf.DUMMYFUNCTION("REGEXREPLACE(J1040, ""^[\d\s]+"", """")"),"значение показателя за год")</f>
        <v>значение показателя за год</v>
      </c>
      <c r="L1040" s="16">
        <f t="shared" si="18"/>
        <v>2</v>
      </c>
      <c r="M1040" s="13" t="s">
        <v>32</v>
      </c>
      <c r="N1040" s="13" t="str">
        <f>IFERROR(__xludf.DUMMYFUNCTION("REGEXEXTRACT(M1040, "" (.+)$"")"),"сельское население")</f>
        <v>сельское население</v>
      </c>
      <c r="O1040" s="18">
        <v>657.0</v>
      </c>
      <c r="P1040" s="18">
        <v>631.0</v>
      </c>
      <c r="Q1040" s="18">
        <v>559.0</v>
      </c>
      <c r="R1040" s="18">
        <v>464.0</v>
      </c>
      <c r="S1040" s="18">
        <v>429.0</v>
      </c>
      <c r="T1040" s="18">
        <v>406.0</v>
      </c>
      <c r="U1040" s="18">
        <v>358.0</v>
      </c>
      <c r="V1040" s="18">
        <v>361.0</v>
      </c>
      <c r="W1040" s="18">
        <v>353.0</v>
      </c>
      <c r="X1040" s="18">
        <v>301.0</v>
      </c>
      <c r="Y1040" s="18">
        <v>273.0</v>
      </c>
      <c r="Z1040" s="19" t="str">
        <f t="shared" si="6"/>
        <v/>
      </c>
      <c r="AA1040" s="19" t="str">
        <f t="shared" si="19"/>
        <v/>
      </c>
      <c r="AB1040" s="19">
        <f t="shared" si="8"/>
        <v>4792</v>
      </c>
      <c r="AC1040" s="19">
        <f t="shared" si="20"/>
        <v>435.6363636</v>
      </c>
      <c r="AD1040" s="19">
        <f t="shared" si="21"/>
        <v>788</v>
      </c>
      <c r="AE1040" s="19" t="str">
        <f t="shared" si="22"/>
        <v>Нет моды</v>
      </c>
      <c r="AF1040" s="19">
        <f t="shared" si="23"/>
        <v>273</v>
      </c>
      <c r="AG1040" s="19">
        <f t="shared" si="24"/>
        <v>657</v>
      </c>
      <c r="AH1040" s="20" t="str">
        <f t="shared" si="14"/>
        <v>Город: 76%; Село: 24%</v>
      </c>
      <c r="AI1040" s="21"/>
      <c r="AJ1040" s="21"/>
      <c r="AK1040" s="21"/>
      <c r="AL1040" s="22">
        <f t="shared" si="25"/>
        <v>1</v>
      </c>
    </row>
    <row r="1041" ht="12.75" customHeight="1">
      <c r="A1041" s="13" t="s">
        <v>69</v>
      </c>
      <c r="B1041" s="13" t="str">
        <f>IFERROR(__xludf.DUMMYFUNCTION("REGEXREPLACE(A1041, ""\d"", """")"),"     Северо-Западный федеральный округ")</f>
        <v>     Северо-Западный федеральный округ</v>
      </c>
      <c r="C1041" s="14" t="str">
        <f t="shared" si="15"/>
        <v>Северо-Западный федеральный округ</v>
      </c>
      <c r="D1041" s="3">
        <f t="shared" si="16"/>
        <v>2</v>
      </c>
      <c r="E1041" s="15" t="s">
        <v>39</v>
      </c>
      <c r="F1041" s="13" t="str">
        <f>IFERROR(__xludf.DUMMYFUNCTION("REGEXEXTRACT(E1041, ""[А-Яа-я].*"")"),"Всего умерших")</f>
        <v>Всего умерших</v>
      </c>
      <c r="G1041" s="16">
        <f t="shared" si="17"/>
        <v>2</v>
      </c>
      <c r="H1041" s="13" t="s">
        <v>28</v>
      </c>
      <c r="I1041" s="13" t="str">
        <f>IFERROR(__xludf.DUMMYFUNCTION("REGEXREPLACE(H1041, "".*\s"", """")"),"человек")</f>
        <v>человек</v>
      </c>
      <c r="J1041" s="13" t="s">
        <v>29</v>
      </c>
      <c r="K1041" s="17" t="str">
        <f>IFERROR(__xludf.DUMMYFUNCTION("REGEXREPLACE(J1041, ""^[\d\s]+"", """")"),"значение показателя за год")</f>
        <v>значение показателя за год</v>
      </c>
      <c r="L1041" s="16">
        <f t="shared" si="18"/>
        <v>2</v>
      </c>
      <c r="M1041" s="13" t="s">
        <v>30</v>
      </c>
      <c r="N1041" s="13" t="str">
        <f>IFERROR(__xludf.DUMMYFUNCTION("REGEXEXTRACT(M1041, "" (.+)$"")"),"все население")</f>
        <v>все население</v>
      </c>
      <c r="O1041" s="18">
        <v>183845.0</v>
      </c>
      <c r="P1041" s="18">
        <v>183680.0</v>
      </c>
      <c r="Q1041" s="18">
        <v>184967.0</v>
      </c>
      <c r="R1041" s="18">
        <v>183348.0</v>
      </c>
      <c r="S1041" s="18">
        <v>178141.0</v>
      </c>
      <c r="T1041" s="18">
        <v>176127.0</v>
      </c>
      <c r="U1041" s="18">
        <v>173155.0</v>
      </c>
      <c r="V1041" s="18">
        <v>203421.0</v>
      </c>
      <c r="W1041" s="18">
        <v>236689.0</v>
      </c>
      <c r="X1041" s="18">
        <v>185569.0</v>
      </c>
      <c r="Y1041" s="18">
        <v>170875.0</v>
      </c>
      <c r="Z1041" s="19">
        <f t="shared" si="6"/>
        <v>2059817</v>
      </c>
      <c r="AA1041" s="19" t="str">
        <f t="shared" si="19"/>
        <v/>
      </c>
      <c r="AB1041" s="19" t="str">
        <f t="shared" si="8"/>
        <v/>
      </c>
      <c r="AC1041" s="19">
        <f t="shared" si="20"/>
        <v>187256.0909</v>
      </c>
      <c r="AD1041" s="19">
        <f t="shared" si="21"/>
        <v>85766</v>
      </c>
      <c r="AE1041" s="19" t="str">
        <f t="shared" si="22"/>
        <v>Нет моды</v>
      </c>
      <c r="AF1041" s="19">
        <f t="shared" si="23"/>
        <v>170875</v>
      </c>
      <c r="AG1041" s="19">
        <f t="shared" si="24"/>
        <v>236689</v>
      </c>
      <c r="AH1041" s="20" t="str">
        <f t="shared" si="14"/>
        <v/>
      </c>
      <c r="AI1041" s="21"/>
      <c r="AJ1041" s="21"/>
      <c r="AK1041" s="21"/>
      <c r="AL1041" s="22">
        <f t="shared" si="25"/>
        <v>1</v>
      </c>
    </row>
    <row r="1042" ht="12.75" customHeight="1">
      <c r="A1042" s="13" t="s">
        <v>69</v>
      </c>
      <c r="B1042" s="13" t="str">
        <f>IFERROR(__xludf.DUMMYFUNCTION("REGEXREPLACE(A1042, ""\d"", """")"),"     Северо-Западный федеральный округ")</f>
        <v>     Северо-Западный федеральный округ</v>
      </c>
      <c r="C1042" s="14" t="str">
        <f t="shared" si="15"/>
        <v>Северо-Западный федеральный округ</v>
      </c>
      <c r="D1042" s="3">
        <f t="shared" si="16"/>
        <v>2</v>
      </c>
      <c r="E1042" s="15" t="s">
        <v>39</v>
      </c>
      <c r="F1042" s="13" t="str">
        <f>IFERROR(__xludf.DUMMYFUNCTION("REGEXEXTRACT(E1042, ""[А-Яа-я].*"")"),"Всего умерших")</f>
        <v>Всего умерших</v>
      </c>
      <c r="G1042" s="16">
        <f t="shared" si="17"/>
        <v>2</v>
      </c>
      <c r="H1042" s="13" t="s">
        <v>28</v>
      </c>
      <c r="I1042" s="13" t="str">
        <f>IFERROR(__xludf.DUMMYFUNCTION("REGEXREPLACE(H1042, "".*\s"", """")"),"человек")</f>
        <v>человек</v>
      </c>
      <c r="J1042" s="13" t="s">
        <v>29</v>
      </c>
      <c r="K1042" s="17" t="str">
        <f>IFERROR(__xludf.DUMMYFUNCTION("REGEXREPLACE(J1042, ""^[\d\s]+"", """")"),"значение показателя за год")</f>
        <v>значение показателя за год</v>
      </c>
      <c r="L1042" s="16">
        <f t="shared" si="18"/>
        <v>2</v>
      </c>
      <c r="M1042" s="13" t="s">
        <v>31</v>
      </c>
      <c r="N1042" s="13" t="str">
        <f>IFERROR(__xludf.DUMMYFUNCTION("REGEXEXTRACT(M1042, "" (.+)$"")"),"городское население")</f>
        <v>городское население</v>
      </c>
      <c r="O1042" s="18">
        <v>147397.0</v>
      </c>
      <c r="P1042" s="18">
        <v>147895.0</v>
      </c>
      <c r="Q1042" s="18">
        <v>149655.0</v>
      </c>
      <c r="R1042" s="18">
        <v>148452.0</v>
      </c>
      <c r="S1042" s="18">
        <v>144787.0</v>
      </c>
      <c r="T1042" s="18">
        <v>143382.0</v>
      </c>
      <c r="U1042" s="18">
        <v>142131.0</v>
      </c>
      <c r="V1042" s="18">
        <v>168811.0</v>
      </c>
      <c r="W1042" s="18">
        <v>196834.0</v>
      </c>
      <c r="X1042" s="18">
        <v>153758.0</v>
      </c>
      <c r="Y1042" s="18">
        <v>141566.0</v>
      </c>
      <c r="Z1042" s="19" t="str">
        <f t="shared" si="6"/>
        <v/>
      </c>
      <c r="AA1042" s="19">
        <f t="shared" si="19"/>
        <v>1684668</v>
      </c>
      <c r="AB1042" s="19" t="str">
        <f t="shared" si="8"/>
        <v/>
      </c>
      <c r="AC1042" s="19">
        <f t="shared" si="20"/>
        <v>153151.6364</v>
      </c>
      <c r="AD1042" s="19">
        <f t="shared" si="21"/>
        <v>172015</v>
      </c>
      <c r="AE1042" s="19" t="str">
        <f t="shared" si="22"/>
        <v>Нет моды</v>
      </c>
      <c r="AF1042" s="19">
        <f t="shared" si="23"/>
        <v>141566</v>
      </c>
      <c r="AG1042" s="19">
        <f t="shared" si="24"/>
        <v>196834</v>
      </c>
      <c r="AH1042" s="20" t="str">
        <f t="shared" si="14"/>
        <v/>
      </c>
      <c r="AI1042" s="21"/>
      <c r="AJ1042" s="21"/>
      <c r="AK1042" s="21"/>
      <c r="AL1042" s="22">
        <f t="shared" si="25"/>
        <v>1</v>
      </c>
    </row>
    <row r="1043" ht="12.75" customHeight="1">
      <c r="A1043" s="13" t="s">
        <v>69</v>
      </c>
      <c r="B1043" s="13" t="str">
        <f>IFERROR(__xludf.DUMMYFUNCTION("REGEXREPLACE(A1043, ""\d"", """")"),"     Северо-Западный федеральный округ")</f>
        <v>     Северо-Западный федеральный округ</v>
      </c>
      <c r="C1043" s="14" t="str">
        <f t="shared" si="15"/>
        <v>Северо-Западный федеральный округ</v>
      </c>
      <c r="D1043" s="3">
        <f t="shared" si="16"/>
        <v>2</v>
      </c>
      <c r="E1043" s="15" t="s">
        <v>39</v>
      </c>
      <c r="F1043" s="13" t="str">
        <f>IFERROR(__xludf.DUMMYFUNCTION("REGEXEXTRACT(E1043, ""[А-Яа-я].*"")"),"Всего умерших")</f>
        <v>Всего умерших</v>
      </c>
      <c r="G1043" s="16">
        <f t="shared" si="17"/>
        <v>2</v>
      </c>
      <c r="H1043" s="13" t="s">
        <v>28</v>
      </c>
      <c r="I1043" s="13" t="str">
        <f>IFERROR(__xludf.DUMMYFUNCTION("REGEXREPLACE(H1043, "".*\s"", """")"),"человек")</f>
        <v>человек</v>
      </c>
      <c r="J1043" s="13" t="s">
        <v>29</v>
      </c>
      <c r="K1043" s="17" t="str">
        <f>IFERROR(__xludf.DUMMYFUNCTION("REGEXREPLACE(J1043, ""^[\d\s]+"", """")"),"значение показателя за год")</f>
        <v>значение показателя за год</v>
      </c>
      <c r="L1043" s="16">
        <f t="shared" si="18"/>
        <v>2</v>
      </c>
      <c r="M1043" s="13" t="s">
        <v>32</v>
      </c>
      <c r="N1043" s="13" t="str">
        <f>IFERROR(__xludf.DUMMYFUNCTION("REGEXEXTRACT(M1043, "" (.+)$"")"),"сельское население")</f>
        <v>сельское население</v>
      </c>
      <c r="O1043" s="18">
        <v>36448.0</v>
      </c>
      <c r="P1043" s="18">
        <v>35785.0</v>
      </c>
      <c r="Q1043" s="18">
        <v>35312.0</v>
      </c>
      <c r="R1043" s="18">
        <v>34896.0</v>
      </c>
      <c r="S1043" s="18">
        <v>33354.0</v>
      </c>
      <c r="T1043" s="18">
        <v>32745.0</v>
      </c>
      <c r="U1043" s="18">
        <v>31024.0</v>
      </c>
      <c r="V1043" s="18">
        <v>34610.0</v>
      </c>
      <c r="W1043" s="18">
        <v>39855.0</v>
      </c>
      <c r="X1043" s="18">
        <v>31811.0</v>
      </c>
      <c r="Y1043" s="18">
        <v>29309.0</v>
      </c>
      <c r="Z1043" s="19" t="str">
        <f t="shared" si="6"/>
        <v/>
      </c>
      <c r="AA1043" s="19" t="str">
        <f t="shared" si="19"/>
        <v/>
      </c>
      <c r="AB1043" s="19">
        <f t="shared" si="8"/>
        <v>375149</v>
      </c>
      <c r="AC1043" s="19">
        <f t="shared" si="20"/>
        <v>34104.45455</v>
      </c>
      <c r="AD1043" s="19">
        <f t="shared" si="21"/>
        <v>90710.5</v>
      </c>
      <c r="AE1043" s="19" t="str">
        <f t="shared" si="22"/>
        <v>Нет моды</v>
      </c>
      <c r="AF1043" s="19">
        <f t="shared" si="23"/>
        <v>29309</v>
      </c>
      <c r="AG1043" s="19">
        <f t="shared" si="24"/>
        <v>39855</v>
      </c>
      <c r="AH1043" s="20" t="str">
        <f t="shared" si="14"/>
        <v>Город: 82%; Село: 18%</v>
      </c>
      <c r="AI1043" s="21"/>
      <c r="AJ1043" s="21"/>
      <c r="AK1043" s="21"/>
      <c r="AL1043" s="22">
        <f t="shared" si="25"/>
        <v>1</v>
      </c>
    </row>
    <row r="1044" ht="12.75" customHeight="1">
      <c r="A1044" s="13" t="s">
        <v>69</v>
      </c>
      <c r="B1044" s="13" t="str">
        <f>IFERROR(__xludf.DUMMYFUNCTION("REGEXREPLACE(A1044, ""\d"", """")"),"     Северо-Западный федеральный округ")</f>
        <v>     Северо-Западный федеральный округ</v>
      </c>
      <c r="C1044" s="14" t="str">
        <f t="shared" si="15"/>
        <v>Северо-Западный федеральный округ</v>
      </c>
      <c r="D1044" s="3">
        <f t="shared" si="16"/>
        <v>2</v>
      </c>
      <c r="E1044" s="15" t="s">
        <v>40</v>
      </c>
      <c r="F1044" s="13" t="str">
        <f>IFERROR(__xludf.DUMMYFUNCTION("REGEXEXTRACT(E1044, ""[А-Яа-я].*"")"),"Злокачественные новообразования")</f>
        <v>Злокачественные новообразования</v>
      </c>
      <c r="G1044" s="16">
        <f t="shared" si="17"/>
        <v>2</v>
      </c>
      <c r="H1044" s="13" t="s">
        <v>28</v>
      </c>
      <c r="I1044" s="13" t="str">
        <f>IFERROR(__xludf.DUMMYFUNCTION("REGEXREPLACE(H1044, "".*\s"", """")"),"человек")</f>
        <v>человек</v>
      </c>
      <c r="J1044" s="13" t="s">
        <v>29</v>
      </c>
      <c r="K1044" s="17" t="str">
        <f>IFERROR(__xludf.DUMMYFUNCTION("REGEXREPLACE(J1044, ""^[\d\s]+"", """")"),"значение показателя за год")</f>
        <v>значение показателя за год</v>
      </c>
      <c r="L1044" s="16">
        <f t="shared" si="18"/>
        <v>2</v>
      </c>
      <c r="M1044" s="13" t="s">
        <v>30</v>
      </c>
      <c r="N1044" s="13" t="str">
        <f>IFERROR(__xludf.DUMMYFUNCTION("REGEXEXTRACT(M1044, "" (.+)$"")"),"все население")</f>
        <v>все население</v>
      </c>
      <c r="O1044" s="18">
        <v>31546.0</v>
      </c>
      <c r="P1044" s="18">
        <v>32058.0</v>
      </c>
      <c r="Q1044" s="18">
        <v>32265.0</v>
      </c>
      <c r="R1044" s="18">
        <v>32226.0</v>
      </c>
      <c r="S1044" s="18">
        <v>32321.0</v>
      </c>
      <c r="T1044" s="18">
        <v>31957.0</v>
      </c>
      <c r="U1044" s="18">
        <v>32796.0</v>
      </c>
      <c r="V1044" s="18">
        <v>31816.0</v>
      </c>
      <c r="W1044" s="18">
        <v>29746.0</v>
      </c>
      <c r="X1044" s="18">
        <v>29174.0</v>
      </c>
      <c r="Y1044" s="18">
        <v>30559.0</v>
      </c>
      <c r="Z1044" s="19">
        <f t="shared" si="6"/>
        <v>346464</v>
      </c>
      <c r="AA1044" s="19" t="str">
        <f t="shared" si="19"/>
        <v/>
      </c>
      <c r="AB1044" s="19" t="str">
        <f t="shared" si="8"/>
        <v/>
      </c>
      <c r="AC1044" s="19">
        <f t="shared" si="20"/>
        <v>31496.72727</v>
      </c>
      <c r="AD1044" s="19">
        <f t="shared" si="21"/>
        <v>32245.5</v>
      </c>
      <c r="AE1044" s="19" t="str">
        <f t="shared" si="22"/>
        <v>Нет моды</v>
      </c>
      <c r="AF1044" s="19">
        <f t="shared" si="23"/>
        <v>29174</v>
      </c>
      <c r="AG1044" s="19">
        <f t="shared" si="24"/>
        <v>32796</v>
      </c>
      <c r="AH1044" s="20" t="str">
        <f t="shared" si="14"/>
        <v/>
      </c>
      <c r="AI1044" s="21"/>
      <c r="AJ1044" s="21"/>
      <c r="AK1044" s="21"/>
      <c r="AL1044" s="22">
        <f t="shared" si="25"/>
        <v>1</v>
      </c>
    </row>
    <row r="1045" ht="12.75" customHeight="1">
      <c r="A1045" s="13" t="s">
        <v>69</v>
      </c>
      <c r="B1045" s="13" t="str">
        <f>IFERROR(__xludf.DUMMYFUNCTION("REGEXREPLACE(A1045, ""\d"", """")"),"     Северо-Западный федеральный округ")</f>
        <v>     Северо-Западный федеральный округ</v>
      </c>
      <c r="C1045" s="14" t="str">
        <f t="shared" si="15"/>
        <v>Северо-Западный федеральный округ</v>
      </c>
      <c r="D1045" s="3">
        <f t="shared" si="16"/>
        <v>2</v>
      </c>
      <c r="E1045" s="15" t="s">
        <v>40</v>
      </c>
      <c r="F1045" s="13" t="str">
        <f>IFERROR(__xludf.DUMMYFUNCTION("REGEXEXTRACT(E1045, ""[А-Яа-я].*"")"),"Злокачественные новообразования")</f>
        <v>Злокачественные новообразования</v>
      </c>
      <c r="G1045" s="16">
        <f t="shared" si="17"/>
        <v>2</v>
      </c>
      <c r="H1045" s="13" t="s">
        <v>28</v>
      </c>
      <c r="I1045" s="13" t="str">
        <f>IFERROR(__xludf.DUMMYFUNCTION("REGEXREPLACE(H1045, "".*\s"", """")"),"человек")</f>
        <v>человек</v>
      </c>
      <c r="J1045" s="13" t="s">
        <v>29</v>
      </c>
      <c r="K1045" s="17" t="str">
        <f>IFERROR(__xludf.DUMMYFUNCTION("REGEXREPLACE(J1045, ""^[\d\s]+"", """")"),"значение показателя за год")</f>
        <v>значение показателя за год</v>
      </c>
      <c r="L1045" s="16">
        <f t="shared" si="18"/>
        <v>2</v>
      </c>
      <c r="M1045" s="13" t="s">
        <v>31</v>
      </c>
      <c r="N1045" s="13" t="str">
        <f>IFERROR(__xludf.DUMMYFUNCTION("REGEXEXTRACT(M1045, "" (.+)$"")"),"городское население")</f>
        <v>городское население</v>
      </c>
      <c r="O1045" s="18">
        <v>26764.0</v>
      </c>
      <c r="P1045" s="18">
        <v>27256.0</v>
      </c>
      <c r="Q1045" s="18">
        <v>27432.0</v>
      </c>
      <c r="R1045" s="18">
        <v>27562.0</v>
      </c>
      <c r="S1045" s="18">
        <v>27583.0</v>
      </c>
      <c r="T1045" s="18">
        <v>27275.0</v>
      </c>
      <c r="U1045" s="18">
        <v>28171.0</v>
      </c>
      <c r="V1045" s="18">
        <v>27240.0</v>
      </c>
      <c r="W1045" s="18">
        <v>25358.0</v>
      </c>
      <c r="X1045" s="18">
        <v>24821.0</v>
      </c>
      <c r="Y1045" s="18">
        <v>26158.0</v>
      </c>
      <c r="Z1045" s="19" t="str">
        <f t="shared" si="6"/>
        <v/>
      </c>
      <c r="AA1045" s="19">
        <f t="shared" si="19"/>
        <v>295620</v>
      </c>
      <c r="AB1045" s="19" t="str">
        <f t="shared" si="8"/>
        <v/>
      </c>
      <c r="AC1045" s="19">
        <f t="shared" si="20"/>
        <v>26874.54545</v>
      </c>
      <c r="AD1045" s="19">
        <f t="shared" si="21"/>
        <v>28672.5</v>
      </c>
      <c r="AE1045" s="19" t="str">
        <f t="shared" si="22"/>
        <v>Нет моды</v>
      </c>
      <c r="AF1045" s="19">
        <f t="shared" si="23"/>
        <v>24821</v>
      </c>
      <c r="AG1045" s="19">
        <f t="shared" si="24"/>
        <v>28171</v>
      </c>
      <c r="AH1045" s="20" t="str">
        <f t="shared" si="14"/>
        <v/>
      </c>
      <c r="AI1045" s="21"/>
      <c r="AJ1045" s="21"/>
      <c r="AK1045" s="21"/>
      <c r="AL1045" s="22">
        <f t="shared" si="25"/>
        <v>1</v>
      </c>
    </row>
    <row r="1046" ht="12.75" customHeight="1">
      <c r="A1046" s="13" t="s">
        <v>69</v>
      </c>
      <c r="B1046" s="13" t="str">
        <f>IFERROR(__xludf.DUMMYFUNCTION("REGEXREPLACE(A1046, ""\d"", """")"),"     Северо-Западный федеральный округ")</f>
        <v>     Северо-Западный федеральный округ</v>
      </c>
      <c r="C1046" s="14" t="str">
        <f t="shared" si="15"/>
        <v>Северо-Западный федеральный округ</v>
      </c>
      <c r="D1046" s="3">
        <f t="shared" si="16"/>
        <v>2</v>
      </c>
      <c r="E1046" s="15" t="s">
        <v>40</v>
      </c>
      <c r="F1046" s="13" t="str">
        <f>IFERROR(__xludf.DUMMYFUNCTION("REGEXEXTRACT(E1046, ""[А-Яа-я].*"")"),"Злокачественные новообразования")</f>
        <v>Злокачественные новообразования</v>
      </c>
      <c r="G1046" s="16">
        <f t="shared" si="17"/>
        <v>2</v>
      </c>
      <c r="H1046" s="13" t="s">
        <v>28</v>
      </c>
      <c r="I1046" s="13" t="str">
        <f>IFERROR(__xludf.DUMMYFUNCTION("REGEXREPLACE(H1046, "".*\s"", """")"),"человек")</f>
        <v>человек</v>
      </c>
      <c r="J1046" s="13" t="s">
        <v>29</v>
      </c>
      <c r="K1046" s="17" t="str">
        <f>IFERROR(__xludf.DUMMYFUNCTION("REGEXREPLACE(J1046, ""^[\d\s]+"", """")"),"значение показателя за год")</f>
        <v>значение показателя за год</v>
      </c>
      <c r="L1046" s="16">
        <f t="shared" si="18"/>
        <v>2</v>
      </c>
      <c r="M1046" s="13" t="s">
        <v>32</v>
      </c>
      <c r="N1046" s="13" t="str">
        <f>IFERROR(__xludf.DUMMYFUNCTION("REGEXEXTRACT(M1046, "" (.+)$"")"),"сельское население")</f>
        <v>сельское население</v>
      </c>
      <c r="O1046" s="18">
        <v>4782.0</v>
      </c>
      <c r="P1046" s="18">
        <v>4802.0</v>
      </c>
      <c r="Q1046" s="18">
        <v>4833.0</v>
      </c>
      <c r="R1046" s="18">
        <v>4664.0</v>
      </c>
      <c r="S1046" s="18">
        <v>4738.0</v>
      </c>
      <c r="T1046" s="18">
        <v>4682.0</v>
      </c>
      <c r="U1046" s="18">
        <v>4625.0</v>
      </c>
      <c r="V1046" s="18">
        <v>4576.0</v>
      </c>
      <c r="W1046" s="18">
        <v>4388.0</v>
      </c>
      <c r="X1046" s="18">
        <v>4353.0</v>
      </c>
      <c r="Y1046" s="18">
        <v>4401.0</v>
      </c>
      <c r="Z1046" s="19" t="str">
        <f t="shared" si="6"/>
        <v/>
      </c>
      <c r="AA1046" s="19" t="str">
        <f t="shared" si="19"/>
        <v/>
      </c>
      <c r="AB1046" s="19">
        <f t="shared" si="8"/>
        <v>50844</v>
      </c>
      <c r="AC1046" s="19">
        <f t="shared" si="20"/>
        <v>4622.181818</v>
      </c>
      <c r="AD1046" s="19">
        <f t="shared" si="21"/>
        <v>14827</v>
      </c>
      <c r="AE1046" s="19" t="str">
        <f t="shared" si="22"/>
        <v>Нет моды</v>
      </c>
      <c r="AF1046" s="19">
        <f t="shared" si="23"/>
        <v>4353</v>
      </c>
      <c r="AG1046" s="19">
        <f t="shared" si="24"/>
        <v>4833</v>
      </c>
      <c r="AH1046" s="20" t="str">
        <f t="shared" si="14"/>
        <v>Город: 85%; Село: 15%</v>
      </c>
      <c r="AI1046" s="21"/>
      <c r="AJ1046" s="21"/>
      <c r="AK1046" s="21"/>
      <c r="AL1046" s="22">
        <f t="shared" si="25"/>
        <v>1</v>
      </c>
    </row>
    <row r="1047" ht="12.75" customHeight="1">
      <c r="A1047" s="13" t="s">
        <v>69</v>
      </c>
      <c r="B1047" s="13" t="str">
        <f>IFERROR(__xludf.DUMMYFUNCTION("REGEXREPLACE(A1047, ""\d"", """")"),"     Северо-Западный федеральный округ")</f>
        <v>     Северо-Западный федеральный округ</v>
      </c>
      <c r="C1047" s="14" t="str">
        <f t="shared" si="15"/>
        <v>Северо-Западный федеральный округ</v>
      </c>
      <c r="D1047" s="3">
        <f t="shared" si="16"/>
        <v>2</v>
      </c>
      <c r="E1047" s="15" t="s">
        <v>41</v>
      </c>
      <c r="F1047" s="13" t="str">
        <f>IFERROR(__xludf.DUMMYFUNCTION("REGEXEXTRACT(E1047, ""[А-Яа-я].*"")"),"Инфекционные и паразитарные болезни")</f>
        <v>Инфекционные и паразитарные болезни</v>
      </c>
      <c r="G1047" s="16">
        <f t="shared" si="17"/>
        <v>2</v>
      </c>
      <c r="H1047" s="13" t="s">
        <v>28</v>
      </c>
      <c r="I1047" s="13" t="str">
        <f>IFERROR(__xludf.DUMMYFUNCTION("REGEXREPLACE(H1047, "".*\s"", """")"),"человек")</f>
        <v>человек</v>
      </c>
      <c r="J1047" s="13" t="s">
        <v>29</v>
      </c>
      <c r="K1047" s="17" t="str">
        <f>IFERROR(__xludf.DUMMYFUNCTION("REGEXREPLACE(J1047, ""^[\d\s]+"", """")"),"значение показателя за год")</f>
        <v>значение показателя за год</v>
      </c>
      <c r="L1047" s="16">
        <f t="shared" si="18"/>
        <v>2</v>
      </c>
      <c r="M1047" s="13" t="s">
        <v>30</v>
      </c>
      <c r="N1047" s="13" t="str">
        <f>IFERROR(__xludf.DUMMYFUNCTION("REGEXEXTRACT(M1047, "" (.+)$"")"),"все население")</f>
        <v>все население</v>
      </c>
      <c r="O1047" s="18">
        <v>2886.0</v>
      </c>
      <c r="P1047" s="18">
        <v>3024.0</v>
      </c>
      <c r="Q1047" s="18">
        <v>2912.0</v>
      </c>
      <c r="R1047" s="18">
        <v>2783.0</v>
      </c>
      <c r="S1047" s="18">
        <v>2617.0</v>
      </c>
      <c r="T1047" s="18">
        <v>2517.0</v>
      </c>
      <c r="U1047" s="18">
        <v>2386.0</v>
      </c>
      <c r="V1047" s="18">
        <v>2064.0</v>
      </c>
      <c r="W1047" s="18">
        <v>2016.0</v>
      </c>
      <c r="X1047" s="18">
        <v>1937.0</v>
      </c>
      <c r="Y1047" s="18">
        <v>2099.0</v>
      </c>
      <c r="Z1047" s="19">
        <f t="shared" si="6"/>
        <v>27241</v>
      </c>
      <c r="AA1047" s="19" t="str">
        <f t="shared" si="19"/>
        <v/>
      </c>
      <c r="AB1047" s="19" t="str">
        <f t="shared" si="8"/>
        <v/>
      </c>
      <c r="AC1047" s="19">
        <f t="shared" si="20"/>
        <v>2476.454545</v>
      </c>
      <c r="AD1047" s="19">
        <f t="shared" si="21"/>
        <v>3688.5</v>
      </c>
      <c r="AE1047" s="19" t="str">
        <f t="shared" si="22"/>
        <v>Нет моды</v>
      </c>
      <c r="AF1047" s="19">
        <f t="shared" si="23"/>
        <v>1937</v>
      </c>
      <c r="AG1047" s="19">
        <f t="shared" si="24"/>
        <v>3024</v>
      </c>
      <c r="AH1047" s="20" t="str">
        <f t="shared" si="14"/>
        <v/>
      </c>
      <c r="AI1047" s="21"/>
      <c r="AJ1047" s="21"/>
      <c r="AK1047" s="21"/>
      <c r="AL1047" s="22">
        <f t="shared" si="25"/>
        <v>1</v>
      </c>
    </row>
    <row r="1048" ht="12.75" customHeight="1">
      <c r="A1048" s="13" t="s">
        <v>69</v>
      </c>
      <c r="B1048" s="13" t="str">
        <f>IFERROR(__xludf.DUMMYFUNCTION("REGEXREPLACE(A1048, ""\d"", """")"),"     Северо-Западный федеральный округ")</f>
        <v>     Северо-Западный федеральный округ</v>
      </c>
      <c r="C1048" s="14" t="str">
        <f t="shared" si="15"/>
        <v>Северо-Западный федеральный округ</v>
      </c>
      <c r="D1048" s="3">
        <f t="shared" si="16"/>
        <v>2</v>
      </c>
      <c r="E1048" s="15" t="s">
        <v>41</v>
      </c>
      <c r="F1048" s="13" t="str">
        <f>IFERROR(__xludf.DUMMYFUNCTION("REGEXEXTRACT(E1048, ""[А-Яа-я].*"")"),"Инфекционные и паразитарные болезни")</f>
        <v>Инфекционные и паразитарные болезни</v>
      </c>
      <c r="G1048" s="16">
        <f t="shared" si="17"/>
        <v>2</v>
      </c>
      <c r="H1048" s="13" t="s">
        <v>28</v>
      </c>
      <c r="I1048" s="13" t="str">
        <f>IFERROR(__xludf.DUMMYFUNCTION("REGEXREPLACE(H1048, "".*\s"", """")"),"человек")</f>
        <v>человек</v>
      </c>
      <c r="J1048" s="13" t="s">
        <v>29</v>
      </c>
      <c r="K1048" s="17" t="str">
        <f>IFERROR(__xludf.DUMMYFUNCTION("REGEXREPLACE(J1048, ""^[\d\s]+"", """")"),"значение показателя за год")</f>
        <v>значение показателя за год</v>
      </c>
      <c r="L1048" s="16">
        <f t="shared" si="18"/>
        <v>2</v>
      </c>
      <c r="M1048" s="13" t="s">
        <v>31</v>
      </c>
      <c r="N1048" s="13" t="str">
        <f>IFERROR(__xludf.DUMMYFUNCTION("REGEXEXTRACT(M1048, "" (.+)$"")"),"городское население")</f>
        <v>городское население</v>
      </c>
      <c r="O1048" s="18">
        <v>2432.0</v>
      </c>
      <c r="P1048" s="18">
        <v>2550.0</v>
      </c>
      <c r="Q1048" s="18">
        <v>2512.0</v>
      </c>
      <c r="R1048" s="18">
        <v>2357.0</v>
      </c>
      <c r="S1048" s="18">
        <v>2232.0</v>
      </c>
      <c r="T1048" s="18">
        <v>2132.0</v>
      </c>
      <c r="U1048" s="18">
        <v>2034.0</v>
      </c>
      <c r="V1048" s="18">
        <v>1774.0</v>
      </c>
      <c r="W1048" s="18">
        <v>1727.0</v>
      </c>
      <c r="X1048" s="18">
        <v>1659.0</v>
      </c>
      <c r="Y1048" s="18">
        <v>1817.0</v>
      </c>
      <c r="Z1048" s="19" t="str">
        <f t="shared" si="6"/>
        <v/>
      </c>
      <c r="AA1048" s="19">
        <f t="shared" si="19"/>
        <v>23226</v>
      </c>
      <c r="AB1048" s="19" t="str">
        <f t="shared" si="8"/>
        <v/>
      </c>
      <c r="AC1048" s="19">
        <f t="shared" si="20"/>
        <v>2111.454545</v>
      </c>
      <c r="AD1048" s="19">
        <f t="shared" si="21"/>
        <v>2294.5</v>
      </c>
      <c r="AE1048" s="19" t="str">
        <f t="shared" si="22"/>
        <v>Нет моды</v>
      </c>
      <c r="AF1048" s="19">
        <f t="shared" si="23"/>
        <v>1659</v>
      </c>
      <c r="AG1048" s="19">
        <f t="shared" si="24"/>
        <v>2550</v>
      </c>
      <c r="AH1048" s="20" t="str">
        <f t="shared" si="14"/>
        <v/>
      </c>
      <c r="AI1048" s="21"/>
      <c r="AJ1048" s="21"/>
      <c r="AK1048" s="21"/>
      <c r="AL1048" s="22">
        <f t="shared" si="25"/>
        <v>1</v>
      </c>
    </row>
    <row r="1049" ht="12.75" customHeight="1">
      <c r="A1049" s="13" t="s">
        <v>69</v>
      </c>
      <c r="B1049" s="13" t="str">
        <f>IFERROR(__xludf.DUMMYFUNCTION("REGEXREPLACE(A1049, ""\d"", """")"),"     Северо-Западный федеральный округ")</f>
        <v>     Северо-Западный федеральный округ</v>
      </c>
      <c r="C1049" s="14" t="str">
        <f t="shared" si="15"/>
        <v>Северо-Западный федеральный округ</v>
      </c>
      <c r="D1049" s="3">
        <f t="shared" si="16"/>
        <v>2</v>
      </c>
      <c r="E1049" s="15" t="s">
        <v>41</v>
      </c>
      <c r="F1049" s="13" t="str">
        <f>IFERROR(__xludf.DUMMYFUNCTION("REGEXEXTRACT(E1049, ""[А-Яа-я].*"")"),"Инфекционные и паразитарные болезни")</f>
        <v>Инфекционные и паразитарные болезни</v>
      </c>
      <c r="G1049" s="16">
        <f t="shared" si="17"/>
        <v>2</v>
      </c>
      <c r="H1049" s="13" t="s">
        <v>28</v>
      </c>
      <c r="I1049" s="13" t="str">
        <f>IFERROR(__xludf.DUMMYFUNCTION("REGEXREPLACE(H1049, "".*\s"", """")"),"человек")</f>
        <v>человек</v>
      </c>
      <c r="J1049" s="13" t="s">
        <v>29</v>
      </c>
      <c r="K1049" s="17" t="str">
        <f>IFERROR(__xludf.DUMMYFUNCTION("REGEXREPLACE(J1049, ""^[\d\s]+"", """")"),"значение показателя за год")</f>
        <v>значение показателя за год</v>
      </c>
      <c r="L1049" s="16">
        <f t="shared" si="18"/>
        <v>2</v>
      </c>
      <c r="M1049" s="13" t="s">
        <v>32</v>
      </c>
      <c r="N1049" s="13" t="str">
        <f>IFERROR(__xludf.DUMMYFUNCTION("REGEXEXTRACT(M1049, "" (.+)$"")"),"сельское население")</f>
        <v>сельское население</v>
      </c>
      <c r="O1049" s="18">
        <v>454.0</v>
      </c>
      <c r="P1049" s="18">
        <v>474.0</v>
      </c>
      <c r="Q1049" s="18">
        <v>400.0</v>
      </c>
      <c r="R1049" s="18">
        <v>426.0</v>
      </c>
      <c r="S1049" s="18">
        <v>385.0</v>
      </c>
      <c r="T1049" s="18">
        <v>385.0</v>
      </c>
      <c r="U1049" s="18">
        <v>352.0</v>
      </c>
      <c r="V1049" s="18">
        <v>290.0</v>
      </c>
      <c r="W1049" s="18">
        <v>289.0</v>
      </c>
      <c r="X1049" s="18">
        <v>278.0</v>
      </c>
      <c r="Y1049" s="18">
        <v>282.0</v>
      </c>
      <c r="Z1049" s="19" t="str">
        <f t="shared" si="6"/>
        <v/>
      </c>
      <c r="AA1049" s="19" t="str">
        <f t="shared" si="19"/>
        <v/>
      </c>
      <c r="AB1049" s="19">
        <f t="shared" si="8"/>
        <v>4015</v>
      </c>
      <c r="AC1049" s="19">
        <f t="shared" si="20"/>
        <v>365</v>
      </c>
      <c r="AD1049" s="19">
        <f t="shared" si="21"/>
        <v>1066.5</v>
      </c>
      <c r="AE1049" s="19" t="str">
        <f t="shared" si="22"/>
        <v>Нет моды</v>
      </c>
      <c r="AF1049" s="19">
        <f t="shared" si="23"/>
        <v>278</v>
      </c>
      <c r="AG1049" s="19">
        <f t="shared" si="24"/>
        <v>474</v>
      </c>
      <c r="AH1049" s="20" t="str">
        <f t="shared" si="14"/>
        <v>Город: 85%; Село: 15%</v>
      </c>
      <c r="AI1049" s="21"/>
      <c r="AJ1049" s="21"/>
      <c r="AK1049" s="21"/>
      <c r="AL1049" s="22">
        <f t="shared" si="25"/>
        <v>1</v>
      </c>
    </row>
    <row r="1050" ht="12.75" customHeight="1">
      <c r="A1050" s="13" t="s">
        <v>69</v>
      </c>
      <c r="B1050" s="13" t="str">
        <f>IFERROR(__xludf.DUMMYFUNCTION("REGEXREPLACE(A1050, ""\d"", """")"),"     Северо-Западный федеральный округ")</f>
        <v>     Северо-Западный федеральный округ</v>
      </c>
      <c r="C1050" s="14" t="str">
        <f t="shared" si="15"/>
        <v>Северо-Западный федеральный округ</v>
      </c>
      <c r="D1050" s="3">
        <f t="shared" si="16"/>
        <v>2</v>
      </c>
      <c r="E1050" s="15" t="s">
        <v>42</v>
      </c>
      <c r="F1050" s="13" t="str">
        <f>IFERROR(__xludf.DUMMYFUNCTION("REGEXEXTRACT(E1050, ""[А-Яа-я].*"")"),"Ишемическая болезнь сердца")</f>
        <v>Ишемическая болезнь сердца</v>
      </c>
      <c r="G1050" s="16">
        <f t="shared" si="17"/>
        <v>2</v>
      </c>
      <c r="H1050" s="13" t="s">
        <v>28</v>
      </c>
      <c r="I1050" s="13" t="str">
        <f>IFERROR(__xludf.DUMMYFUNCTION("REGEXREPLACE(H1050, "".*\s"", """")"),"человек")</f>
        <v>человек</v>
      </c>
      <c r="J1050" s="13" t="s">
        <v>29</v>
      </c>
      <c r="K1050" s="17" t="str">
        <f>IFERROR(__xludf.DUMMYFUNCTION("REGEXREPLACE(J1050, ""^[\d\s]+"", """")"),"значение показателя за год")</f>
        <v>значение показателя за год</v>
      </c>
      <c r="L1050" s="16">
        <f t="shared" si="18"/>
        <v>2</v>
      </c>
      <c r="M1050" s="13" t="s">
        <v>30</v>
      </c>
      <c r="N1050" s="13" t="str">
        <f>IFERROR(__xludf.DUMMYFUNCTION("REGEXEXTRACT(M1050, "" (.+)$"")"),"все население")</f>
        <v>все население</v>
      </c>
      <c r="O1050" s="18">
        <v>57575.0</v>
      </c>
      <c r="P1050" s="18">
        <v>55849.0</v>
      </c>
      <c r="Q1050" s="18">
        <v>56408.0</v>
      </c>
      <c r="R1050" s="18">
        <v>56370.0</v>
      </c>
      <c r="S1050" s="18">
        <v>53265.0</v>
      </c>
      <c r="T1050" s="18">
        <v>53620.0</v>
      </c>
      <c r="U1050" s="18">
        <v>51704.0</v>
      </c>
      <c r="V1050" s="18">
        <v>58336.0</v>
      </c>
      <c r="W1050" s="18">
        <v>59800.0</v>
      </c>
      <c r="X1050" s="18">
        <v>50052.0</v>
      </c>
      <c r="Y1050" s="18">
        <v>50295.0</v>
      </c>
      <c r="Z1050" s="19">
        <f t="shared" si="6"/>
        <v>603274</v>
      </c>
      <c r="AA1050" s="19" t="str">
        <f t="shared" si="19"/>
        <v/>
      </c>
      <c r="AB1050" s="19" t="str">
        <f t="shared" si="8"/>
        <v/>
      </c>
      <c r="AC1050" s="19">
        <f t="shared" si="20"/>
        <v>54843.09091</v>
      </c>
      <c r="AD1050" s="19">
        <f t="shared" si="21"/>
        <v>25263</v>
      </c>
      <c r="AE1050" s="19" t="str">
        <f t="shared" si="22"/>
        <v>Нет моды</v>
      </c>
      <c r="AF1050" s="19">
        <f t="shared" si="23"/>
        <v>50052</v>
      </c>
      <c r="AG1050" s="19">
        <f t="shared" si="24"/>
        <v>59800</v>
      </c>
      <c r="AH1050" s="20" t="str">
        <f t="shared" si="14"/>
        <v/>
      </c>
      <c r="AI1050" s="21"/>
      <c r="AJ1050" s="21"/>
      <c r="AK1050" s="21"/>
      <c r="AL1050" s="22">
        <f t="shared" si="25"/>
        <v>1</v>
      </c>
    </row>
    <row r="1051" ht="12.75" customHeight="1">
      <c r="A1051" s="13" t="s">
        <v>69</v>
      </c>
      <c r="B1051" s="13" t="str">
        <f>IFERROR(__xludf.DUMMYFUNCTION("REGEXREPLACE(A1051, ""\d"", """")"),"     Северо-Западный федеральный округ")</f>
        <v>     Северо-Западный федеральный округ</v>
      </c>
      <c r="C1051" s="14" t="str">
        <f t="shared" si="15"/>
        <v>Северо-Западный федеральный округ</v>
      </c>
      <c r="D1051" s="3">
        <f t="shared" si="16"/>
        <v>2</v>
      </c>
      <c r="E1051" s="15" t="s">
        <v>42</v>
      </c>
      <c r="F1051" s="13" t="str">
        <f>IFERROR(__xludf.DUMMYFUNCTION("REGEXEXTRACT(E1051, ""[А-Яа-я].*"")"),"Ишемическая болезнь сердца")</f>
        <v>Ишемическая болезнь сердца</v>
      </c>
      <c r="G1051" s="16">
        <f t="shared" si="17"/>
        <v>2</v>
      </c>
      <c r="H1051" s="13" t="s">
        <v>28</v>
      </c>
      <c r="I1051" s="13" t="str">
        <f>IFERROR(__xludf.DUMMYFUNCTION("REGEXREPLACE(H1051, "".*\s"", """")"),"человек")</f>
        <v>человек</v>
      </c>
      <c r="J1051" s="13" t="s">
        <v>29</v>
      </c>
      <c r="K1051" s="17" t="str">
        <f>IFERROR(__xludf.DUMMYFUNCTION("REGEXREPLACE(J1051, ""^[\d\s]+"", """")"),"значение показателя за год")</f>
        <v>значение показателя за год</v>
      </c>
      <c r="L1051" s="16">
        <f t="shared" si="18"/>
        <v>2</v>
      </c>
      <c r="M1051" s="13" t="s">
        <v>31</v>
      </c>
      <c r="N1051" s="13" t="str">
        <f>IFERROR(__xludf.DUMMYFUNCTION("REGEXEXTRACT(M1051, "" (.+)$"")"),"городское население")</f>
        <v>городское население</v>
      </c>
      <c r="O1051" s="18">
        <v>45872.0</v>
      </c>
      <c r="P1051" s="18">
        <v>44950.0</v>
      </c>
      <c r="Q1051" s="18">
        <v>45937.0</v>
      </c>
      <c r="R1051" s="18">
        <v>45901.0</v>
      </c>
      <c r="S1051" s="18">
        <v>43744.0</v>
      </c>
      <c r="T1051" s="18">
        <v>44187.0</v>
      </c>
      <c r="U1051" s="18">
        <v>43151.0</v>
      </c>
      <c r="V1051" s="18">
        <v>48835.0</v>
      </c>
      <c r="W1051" s="18">
        <v>49761.0</v>
      </c>
      <c r="X1051" s="18">
        <v>41630.0</v>
      </c>
      <c r="Y1051" s="18">
        <v>42115.0</v>
      </c>
      <c r="Z1051" s="19" t="str">
        <f t="shared" si="6"/>
        <v/>
      </c>
      <c r="AA1051" s="19">
        <f t="shared" si="19"/>
        <v>496083</v>
      </c>
      <c r="AB1051" s="19" t="str">
        <f t="shared" si="8"/>
        <v/>
      </c>
      <c r="AC1051" s="19">
        <f t="shared" si="20"/>
        <v>45098.45455</v>
      </c>
      <c r="AD1051" s="19">
        <f t="shared" si="21"/>
        <v>49906.5</v>
      </c>
      <c r="AE1051" s="19" t="str">
        <f t="shared" si="22"/>
        <v>Нет моды</v>
      </c>
      <c r="AF1051" s="19">
        <f t="shared" si="23"/>
        <v>41630</v>
      </c>
      <c r="AG1051" s="19">
        <f t="shared" si="24"/>
        <v>49761</v>
      </c>
      <c r="AH1051" s="20" t="str">
        <f t="shared" si="14"/>
        <v/>
      </c>
      <c r="AI1051" s="21"/>
      <c r="AJ1051" s="21"/>
      <c r="AK1051" s="21"/>
      <c r="AL1051" s="22">
        <f t="shared" si="25"/>
        <v>1</v>
      </c>
    </row>
    <row r="1052" ht="12.75" customHeight="1">
      <c r="A1052" s="13" t="s">
        <v>69</v>
      </c>
      <c r="B1052" s="13" t="str">
        <f>IFERROR(__xludf.DUMMYFUNCTION("REGEXREPLACE(A1052, ""\d"", """")"),"     Северо-Западный федеральный округ")</f>
        <v>     Северо-Западный федеральный округ</v>
      </c>
      <c r="C1052" s="14" t="str">
        <f t="shared" si="15"/>
        <v>Северо-Западный федеральный округ</v>
      </c>
      <c r="D1052" s="3">
        <f t="shared" si="16"/>
        <v>2</v>
      </c>
      <c r="E1052" s="15" t="s">
        <v>42</v>
      </c>
      <c r="F1052" s="13" t="str">
        <f>IFERROR(__xludf.DUMMYFUNCTION("REGEXEXTRACT(E1052, ""[А-Яа-я].*"")"),"Ишемическая болезнь сердца")</f>
        <v>Ишемическая болезнь сердца</v>
      </c>
      <c r="G1052" s="16">
        <f t="shared" si="17"/>
        <v>2</v>
      </c>
      <c r="H1052" s="13" t="s">
        <v>28</v>
      </c>
      <c r="I1052" s="13" t="str">
        <f>IFERROR(__xludf.DUMMYFUNCTION("REGEXREPLACE(H1052, "".*\s"", """")"),"человек")</f>
        <v>человек</v>
      </c>
      <c r="J1052" s="13" t="s">
        <v>29</v>
      </c>
      <c r="K1052" s="17" t="str">
        <f>IFERROR(__xludf.DUMMYFUNCTION("REGEXREPLACE(J1052, ""^[\d\s]+"", """")"),"значение показателя за год")</f>
        <v>значение показателя за год</v>
      </c>
      <c r="L1052" s="16">
        <f t="shared" si="18"/>
        <v>2</v>
      </c>
      <c r="M1052" s="13" t="s">
        <v>32</v>
      </c>
      <c r="N1052" s="13" t="str">
        <f>IFERROR(__xludf.DUMMYFUNCTION("REGEXEXTRACT(M1052, "" (.+)$"")"),"сельское население")</f>
        <v>сельское население</v>
      </c>
      <c r="O1052" s="18">
        <v>11703.0</v>
      </c>
      <c r="P1052" s="18">
        <v>10899.0</v>
      </c>
      <c r="Q1052" s="18">
        <v>10471.0</v>
      </c>
      <c r="R1052" s="18">
        <v>10469.0</v>
      </c>
      <c r="S1052" s="18">
        <v>9521.0</v>
      </c>
      <c r="T1052" s="18">
        <v>9433.0</v>
      </c>
      <c r="U1052" s="18">
        <v>8553.0</v>
      </c>
      <c r="V1052" s="18">
        <v>9501.0</v>
      </c>
      <c r="W1052" s="18">
        <v>10039.0</v>
      </c>
      <c r="X1052" s="18">
        <v>8422.0</v>
      </c>
      <c r="Y1052" s="18">
        <v>8180.0</v>
      </c>
      <c r="Z1052" s="19" t="str">
        <f t="shared" si="6"/>
        <v/>
      </c>
      <c r="AA1052" s="19" t="str">
        <f t="shared" si="19"/>
        <v/>
      </c>
      <c r="AB1052" s="19">
        <f t="shared" si="8"/>
        <v>107191</v>
      </c>
      <c r="AC1052" s="19">
        <f t="shared" si="20"/>
        <v>9744.636364</v>
      </c>
      <c r="AD1052" s="19">
        <f t="shared" si="21"/>
        <v>26666.5</v>
      </c>
      <c r="AE1052" s="19" t="str">
        <f t="shared" si="22"/>
        <v>Нет моды</v>
      </c>
      <c r="AF1052" s="19">
        <f t="shared" si="23"/>
        <v>8180</v>
      </c>
      <c r="AG1052" s="19">
        <f t="shared" si="24"/>
        <v>11703</v>
      </c>
      <c r="AH1052" s="20" t="str">
        <f t="shared" si="14"/>
        <v>Город: 82%; Село: 18%</v>
      </c>
      <c r="AI1052" s="21"/>
      <c r="AJ1052" s="21"/>
      <c r="AK1052" s="21"/>
      <c r="AL1052" s="22">
        <f t="shared" si="25"/>
        <v>1</v>
      </c>
    </row>
    <row r="1053" ht="12.75" customHeight="1">
      <c r="A1053" s="13" t="s">
        <v>69</v>
      </c>
      <c r="B1053" s="13" t="str">
        <f>IFERROR(__xludf.DUMMYFUNCTION("REGEXREPLACE(A1053, ""\d"", """")"),"     Северо-Западный федеральный округ")</f>
        <v>     Северо-Западный федеральный округ</v>
      </c>
      <c r="C1053" s="14" t="str">
        <f t="shared" si="15"/>
        <v>Северо-Западный федеральный округ</v>
      </c>
      <c r="D1053" s="3">
        <f t="shared" si="16"/>
        <v>2</v>
      </c>
      <c r="E1053" s="15" t="s">
        <v>43</v>
      </c>
      <c r="F1053" s="13" t="str">
        <f>IFERROR(__xludf.DUMMYFUNCTION("REGEXEXTRACT(E1053, ""[А-Яа-я].*"")"),"Новообразования")</f>
        <v>Новообразования</v>
      </c>
      <c r="G1053" s="16">
        <f t="shared" si="17"/>
        <v>2</v>
      </c>
      <c r="H1053" s="13" t="s">
        <v>28</v>
      </c>
      <c r="I1053" s="13" t="str">
        <f>IFERROR(__xludf.DUMMYFUNCTION("REGEXREPLACE(H1053, "".*\s"", """")"),"человек")</f>
        <v>человек</v>
      </c>
      <c r="J1053" s="13" t="s">
        <v>29</v>
      </c>
      <c r="K1053" s="17" t="str">
        <f>IFERROR(__xludf.DUMMYFUNCTION("REGEXREPLACE(J1053, ""^[\d\s]+"", """")"),"значение показателя за год")</f>
        <v>значение показателя за год</v>
      </c>
      <c r="L1053" s="16">
        <f t="shared" si="18"/>
        <v>2</v>
      </c>
      <c r="M1053" s="13" t="s">
        <v>30</v>
      </c>
      <c r="N1053" s="13" t="str">
        <f>IFERROR(__xludf.DUMMYFUNCTION("REGEXEXTRACT(M1053, "" (.+)$"")"),"все население")</f>
        <v>все население</v>
      </c>
      <c r="O1053" s="18">
        <v>31871.0</v>
      </c>
      <c r="P1053" s="18">
        <v>32426.0</v>
      </c>
      <c r="Q1053" s="18">
        <v>32619.0</v>
      </c>
      <c r="R1053" s="18">
        <v>32608.0</v>
      </c>
      <c r="S1053" s="18">
        <v>32669.0</v>
      </c>
      <c r="T1053" s="18">
        <v>32339.0</v>
      </c>
      <c r="U1053" s="18">
        <v>33144.0</v>
      </c>
      <c r="V1053" s="18">
        <v>32213.0</v>
      </c>
      <c r="W1053" s="18">
        <v>30119.0</v>
      </c>
      <c r="X1053" s="18">
        <v>29565.0</v>
      </c>
      <c r="Y1053" s="18">
        <v>31013.0</v>
      </c>
      <c r="Z1053" s="19">
        <f t="shared" si="6"/>
        <v>350586</v>
      </c>
      <c r="AA1053" s="19" t="str">
        <f t="shared" si="19"/>
        <v/>
      </c>
      <c r="AB1053" s="19" t="str">
        <f t="shared" si="8"/>
        <v/>
      </c>
      <c r="AC1053" s="19">
        <f t="shared" si="20"/>
        <v>31871.45455</v>
      </c>
      <c r="AD1053" s="19">
        <f t="shared" si="21"/>
        <v>20634</v>
      </c>
      <c r="AE1053" s="19" t="str">
        <f t="shared" si="22"/>
        <v>Нет моды</v>
      </c>
      <c r="AF1053" s="19">
        <f t="shared" si="23"/>
        <v>29565</v>
      </c>
      <c r="AG1053" s="19">
        <f t="shared" si="24"/>
        <v>33144</v>
      </c>
      <c r="AH1053" s="20" t="str">
        <f t="shared" si="14"/>
        <v/>
      </c>
      <c r="AI1053" s="21"/>
      <c r="AJ1053" s="21"/>
      <c r="AK1053" s="21"/>
      <c r="AL1053" s="22">
        <f t="shared" si="25"/>
        <v>1</v>
      </c>
    </row>
    <row r="1054" ht="12.75" customHeight="1">
      <c r="A1054" s="13" t="s">
        <v>69</v>
      </c>
      <c r="B1054" s="13" t="str">
        <f>IFERROR(__xludf.DUMMYFUNCTION("REGEXREPLACE(A1054, ""\d"", """")"),"     Северо-Западный федеральный округ")</f>
        <v>     Северо-Западный федеральный округ</v>
      </c>
      <c r="C1054" s="14" t="str">
        <f t="shared" si="15"/>
        <v>Северо-Западный федеральный округ</v>
      </c>
      <c r="D1054" s="3">
        <f t="shared" si="16"/>
        <v>2</v>
      </c>
      <c r="E1054" s="15" t="s">
        <v>43</v>
      </c>
      <c r="F1054" s="13" t="str">
        <f>IFERROR(__xludf.DUMMYFUNCTION("REGEXEXTRACT(E1054, ""[А-Яа-я].*"")"),"Новообразования")</f>
        <v>Новообразования</v>
      </c>
      <c r="G1054" s="16">
        <f t="shared" si="17"/>
        <v>2</v>
      </c>
      <c r="H1054" s="13" t="s">
        <v>28</v>
      </c>
      <c r="I1054" s="13" t="str">
        <f>IFERROR(__xludf.DUMMYFUNCTION("REGEXREPLACE(H1054, "".*\s"", """")"),"человек")</f>
        <v>человек</v>
      </c>
      <c r="J1054" s="13" t="s">
        <v>29</v>
      </c>
      <c r="K1054" s="17" t="str">
        <f>IFERROR(__xludf.DUMMYFUNCTION("REGEXREPLACE(J1054, ""^[\d\s]+"", """")"),"значение показателя за год")</f>
        <v>значение показателя за год</v>
      </c>
      <c r="L1054" s="16">
        <f t="shared" si="18"/>
        <v>2</v>
      </c>
      <c r="M1054" s="13" t="s">
        <v>31</v>
      </c>
      <c r="N1054" s="13" t="str">
        <f>IFERROR(__xludf.DUMMYFUNCTION("REGEXEXTRACT(M1054, "" (.+)$"")"),"городское население")</f>
        <v>городское население</v>
      </c>
      <c r="O1054" s="18">
        <v>27045.0</v>
      </c>
      <c r="P1054" s="18">
        <v>27581.0</v>
      </c>
      <c r="Q1054" s="18">
        <v>27724.0</v>
      </c>
      <c r="R1054" s="18">
        <v>27862.0</v>
      </c>
      <c r="S1054" s="18">
        <v>27878.0</v>
      </c>
      <c r="T1054" s="18">
        <v>27584.0</v>
      </c>
      <c r="U1054" s="18">
        <v>28459.0</v>
      </c>
      <c r="V1054" s="18">
        <v>27561.0</v>
      </c>
      <c r="W1054" s="18">
        <v>25646.0</v>
      </c>
      <c r="X1054" s="18">
        <v>25124.0</v>
      </c>
      <c r="Y1054" s="18">
        <v>26534.0</v>
      </c>
      <c r="Z1054" s="19" t="str">
        <f t="shared" si="6"/>
        <v/>
      </c>
      <c r="AA1054" s="19">
        <f t="shared" si="19"/>
        <v>298998</v>
      </c>
      <c r="AB1054" s="19" t="str">
        <f t="shared" si="8"/>
        <v/>
      </c>
      <c r="AC1054" s="19">
        <f t="shared" si="20"/>
        <v>27181.63636</v>
      </c>
      <c r="AD1054" s="19">
        <f t="shared" si="21"/>
        <v>29012</v>
      </c>
      <c r="AE1054" s="19" t="str">
        <f t="shared" si="22"/>
        <v>Нет моды</v>
      </c>
      <c r="AF1054" s="19">
        <f t="shared" si="23"/>
        <v>25124</v>
      </c>
      <c r="AG1054" s="19">
        <f t="shared" si="24"/>
        <v>28459</v>
      </c>
      <c r="AH1054" s="20" t="str">
        <f t="shared" si="14"/>
        <v/>
      </c>
      <c r="AI1054" s="21"/>
      <c r="AJ1054" s="21"/>
      <c r="AK1054" s="21"/>
      <c r="AL1054" s="22">
        <f t="shared" si="25"/>
        <v>1</v>
      </c>
    </row>
    <row r="1055" ht="12.75" customHeight="1">
      <c r="A1055" s="13" t="s">
        <v>69</v>
      </c>
      <c r="B1055" s="13" t="str">
        <f>IFERROR(__xludf.DUMMYFUNCTION("REGEXREPLACE(A1055, ""\d"", """")"),"     Северо-Западный федеральный округ")</f>
        <v>     Северо-Западный федеральный округ</v>
      </c>
      <c r="C1055" s="14" t="str">
        <f t="shared" si="15"/>
        <v>Северо-Западный федеральный округ</v>
      </c>
      <c r="D1055" s="3">
        <f t="shared" si="16"/>
        <v>2</v>
      </c>
      <c r="E1055" s="15" t="s">
        <v>43</v>
      </c>
      <c r="F1055" s="13" t="str">
        <f>IFERROR(__xludf.DUMMYFUNCTION("REGEXEXTRACT(E1055, ""[А-Яа-я].*"")"),"Новообразования")</f>
        <v>Новообразования</v>
      </c>
      <c r="G1055" s="16">
        <f t="shared" si="17"/>
        <v>2</v>
      </c>
      <c r="H1055" s="13" t="s">
        <v>28</v>
      </c>
      <c r="I1055" s="13" t="str">
        <f>IFERROR(__xludf.DUMMYFUNCTION("REGEXREPLACE(H1055, "".*\s"", """")"),"человек")</f>
        <v>человек</v>
      </c>
      <c r="J1055" s="13" t="s">
        <v>29</v>
      </c>
      <c r="K1055" s="17" t="str">
        <f>IFERROR(__xludf.DUMMYFUNCTION("REGEXREPLACE(J1055, ""^[\d\s]+"", """")"),"значение показателя за год")</f>
        <v>значение показателя за год</v>
      </c>
      <c r="L1055" s="16">
        <f t="shared" si="18"/>
        <v>2</v>
      </c>
      <c r="M1055" s="13" t="s">
        <v>32</v>
      </c>
      <c r="N1055" s="13" t="str">
        <f>IFERROR(__xludf.DUMMYFUNCTION("REGEXEXTRACT(M1055, "" (.+)$"")"),"сельское население")</f>
        <v>сельское население</v>
      </c>
      <c r="O1055" s="18">
        <v>4826.0</v>
      </c>
      <c r="P1055" s="18">
        <v>4845.0</v>
      </c>
      <c r="Q1055" s="18">
        <v>4895.0</v>
      </c>
      <c r="R1055" s="18">
        <v>4746.0</v>
      </c>
      <c r="S1055" s="18">
        <v>4791.0</v>
      </c>
      <c r="T1055" s="18">
        <v>4755.0</v>
      </c>
      <c r="U1055" s="18">
        <v>4685.0</v>
      </c>
      <c r="V1055" s="18">
        <v>4652.0</v>
      </c>
      <c r="W1055" s="18">
        <v>4473.0</v>
      </c>
      <c r="X1055" s="18">
        <v>4441.0</v>
      </c>
      <c r="Y1055" s="18">
        <v>4479.0</v>
      </c>
      <c r="Z1055" s="19" t="str">
        <f t="shared" si="6"/>
        <v/>
      </c>
      <c r="AA1055" s="19" t="str">
        <f t="shared" si="19"/>
        <v/>
      </c>
      <c r="AB1055" s="19">
        <f t="shared" si="8"/>
        <v>51588</v>
      </c>
      <c r="AC1055" s="19">
        <f t="shared" si="20"/>
        <v>4689.818182</v>
      </c>
      <c r="AD1055" s="19">
        <f t="shared" si="21"/>
        <v>15009.5</v>
      </c>
      <c r="AE1055" s="19" t="str">
        <f t="shared" si="22"/>
        <v>Нет моды</v>
      </c>
      <c r="AF1055" s="19">
        <f t="shared" si="23"/>
        <v>4441</v>
      </c>
      <c r="AG1055" s="19">
        <f t="shared" si="24"/>
        <v>4895</v>
      </c>
      <c r="AH1055" s="20" t="str">
        <f t="shared" si="14"/>
        <v>Город: 85%; Село: 15%</v>
      </c>
      <c r="AI1055" s="21"/>
      <c r="AJ1055" s="21"/>
      <c r="AK1055" s="21"/>
      <c r="AL1055" s="22">
        <f t="shared" si="25"/>
        <v>1</v>
      </c>
    </row>
    <row r="1056" ht="12.75" customHeight="1">
      <c r="A1056" s="13" t="s">
        <v>69</v>
      </c>
      <c r="B1056" s="13" t="str">
        <f>IFERROR(__xludf.DUMMYFUNCTION("REGEXREPLACE(A1056, ""\d"", """")"),"     Северо-Западный федеральный округ")</f>
        <v>     Северо-Западный федеральный округ</v>
      </c>
      <c r="C1056" s="14" t="str">
        <f t="shared" si="15"/>
        <v>Северо-Западный федеральный округ</v>
      </c>
      <c r="D1056" s="3">
        <f t="shared" si="16"/>
        <v>2</v>
      </c>
      <c r="E1056" s="15" t="s">
        <v>44</v>
      </c>
      <c r="F1056" s="13" t="str">
        <f>IFERROR(__xludf.DUMMYFUNCTION("REGEXEXTRACT(E1056,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56" s="16">
        <f t="shared" si="17"/>
        <v>2</v>
      </c>
      <c r="H1056" s="13" t="s">
        <v>28</v>
      </c>
      <c r="I1056" s="13" t="str">
        <f>IFERROR(__xludf.DUMMYFUNCTION("REGEXREPLACE(H1056, "".*\s"", """")"),"человек")</f>
        <v>человек</v>
      </c>
      <c r="J1056" s="13" t="s">
        <v>29</v>
      </c>
      <c r="K1056" s="17" t="str">
        <f>IFERROR(__xludf.DUMMYFUNCTION("REGEXREPLACE(J1056, ""^[\d\s]+"", """")"),"значение показателя за год")</f>
        <v>значение показателя за год</v>
      </c>
      <c r="L1056" s="16">
        <f t="shared" si="18"/>
        <v>2</v>
      </c>
      <c r="M1056" s="13" t="s">
        <v>30</v>
      </c>
      <c r="N1056" s="13" t="str">
        <f>IFERROR(__xludf.DUMMYFUNCTION("REGEXEXTRACT(M1056, "" (.+)$"")"),"все население")</f>
        <v>все население</v>
      </c>
      <c r="O1056" s="18">
        <v>571.0</v>
      </c>
      <c r="P1056" s="23" t="s">
        <v>37</v>
      </c>
      <c r="Q1056" s="18">
        <v>493.0</v>
      </c>
      <c r="R1056" s="18">
        <v>466.0</v>
      </c>
      <c r="S1056" s="23" t="s">
        <v>37</v>
      </c>
      <c r="T1056" s="23" t="s">
        <v>37</v>
      </c>
      <c r="U1056" s="23" t="s">
        <v>37</v>
      </c>
      <c r="V1056" s="23" t="s">
        <v>37</v>
      </c>
      <c r="W1056" s="23" t="s">
        <v>37</v>
      </c>
      <c r="X1056" s="23" t="s">
        <v>37</v>
      </c>
      <c r="Y1056" s="23" t="s">
        <v>37</v>
      </c>
      <c r="Z1056" s="19">
        <f t="shared" si="6"/>
        <v>1530</v>
      </c>
      <c r="AA1056" s="19" t="str">
        <f t="shared" si="19"/>
        <v/>
      </c>
      <c r="AB1056" s="19" t="str">
        <f t="shared" si="8"/>
        <v/>
      </c>
      <c r="AC1056" s="19">
        <f t="shared" si="20"/>
        <v>510</v>
      </c>
      <c r="AD1056" s="19">
        <f t="shared" si="21"/>
        <v>4668.5</v>
      </c>
      <c r="AE1056" s="19" t="str">
        <f t="shared" si="22"/>
        <v>Нет моды</v>
      </c>
      <c r="AF1056" s="19">
        <f t="shared" si="23"/>
        <v>466</v>
      </c>
      <c r="AG1056" s="19">
        <f t="shared" si="24"/>
        <v>571</v>
      </c>
      <c r="AH1056" s="20" t="str">
        <f t="shared" si="14"/>
        <v/>
      </c>
      <c r="AI1056" s="24"/>
      <c r="AJ1056" s="24"/>
      <c r="AK1056" s="24"/>
      <c r="AL1056" s="22">
        <f t="shared" si="25"/>
        <v>1</v>
      </c>
    </row>
    <row r="1057" ht="12.75" customHeight="1">
      <c r="A1057" s="13" t="s">
        <v>69</v>
      </c>
      <c r="B1057" s="13" t="str">
        <f>IFERROR(__xludf.DUMMYFUNCTION("REGEXREPLACE(A1057, ""\d"", """")"),"     Северо-Западный федеральный округ")</f>
        <v>     Северо-Западный федеральный округ</v>
      </c>
      <c r="C1057" s="14" t="str">
        <f t="shared" si="15"/>
        <v>Северо-Западный федеральный округ</v>
      </c>
      <c r="D1057" s="3">
        <f t="shared" si="16"/>
        <v>2</v>
      </c>
      <c r="E1057" s="15" t="s">
        <v>44</v>
      </c>
      <c r="F1057" s="13" t="str">
        <f>IFERROR(__xludf.DUMMYFUNCTION("REGEXEXTRACT(E1057,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57" s="16">
        <f t="shared" si="17"/>
        <v>2</v>
      </c>
      <c r="H1057" s="13" t="s">
        <v>28</v>
      </c>
      <c r="I1057" s="13" t="str">
        <f>IFERROR(__xludf.DUMMYFUNCTION("REGEXREPLACE(H1057, "".*\s"", """")"),"человек")</f>
        <v>человек</v>
      </c>
      <c r="J1057" s="13" t="s">
        <v>29</v>
      </c>
      <c r="K1057" s="17" t="str">
        <f>IFERROR(__xludf.DUMMYFUNCTION("REGEXREPLACE(J1057, ""^[\d\s]+"", """")"),"значение показателя за год")</f>
        <v>значение показателя за год</v>
      </c>
      <c r="L1057" s="16">
        <f t="shared" si="18"/>
        <v>2</v>
      </c>
      <c r="M1057" s="13" t="s">
        <v>31</v>
      </c>
      <c r="N1057" s="13" t="str">
        <f>IFERROR(__xludf.DUMMYFUNCTION("REGEXEXTRACT(M1057, "" (.+)$"")"),"городское население")</f>
        <v>городское население</v>
      </c>
      <c r="O1057" s="18">
        <v>460.0</v>
      </c>
      <c r="P1057" s="23" t="s">
        <v>37</v>
      </c>
      <c r="Q1057" s="18">
        <v>409.0</v>
      </c>
      <c r="R1057" s="18">
        <v>396.0</v>
      </c>
      <c r="S1057" s="23" t="s">
        <v>37</v>
      </c>
      <c r="T1057" s="23" t="s">
        <v>37</v>
      </c>
      <c r="U1057" s="23" t="s">
        <v>37</v>
      </c>
      <c r="V1057" s="23" t="s">
        <v>37</v>
      </c>
      <c r="W1057" s="23" t="s">
        <v>37</v>
      </c>
      <c r="X1057" s="23" t="s">
        <v>37</v>
      </c>
      <c r="Y1057" s="23" t="s">
        <v>37</v>
      </c>
      <c r="Z1057" s="19" t="str">
        <f t="shared" si="6"/>
        <v/>
      </c>
      <c r="AA1057" s="19">
        <f t="shared" si="19"/>
        <v>1265</v>
      </c>
      <c r="AB1057" s="19" t="str">
        <f t="shared" si="8"/>
        <v/>
      </c>
      <c r="AC1057" s="19">
        <f t="shared" si="20"/>
        <v>421.6666667</v>
      </c>
      <c r="AD1057" s="19">
        <f t="shared" si="21"/>
        <v>463</v>
      </c>
      <c r="AE1057" s="19" t="str">
        <f t="shared" si="22"/>
        <v>Нет моды</v>
      </c>
      <c r="AF1057" s="19">
        <f t="shared" si="23"/>
        <v>396</v>
      </c>
      <c r="AG1057" s="19">
        <f t="shared" si="24"/>
        <v>460</v>
      </c>
      <c r="AH1057" s="20" t="str">
        <f t="shared" si="14"/>
        <v/>
      </c>
      <c r="AI1057" s="24"/>
      <c r="AJ1057" s="24"/>
      <c r="AK1057" s="24"/>
      <c r="AL1057" s="22">
        <f t="shared" si="25"/>
        <v>1</v>
      </c>
    </row>
    <row r="1058" ht="12.75" customHeight="1">
      <c r="A1058" s="13" t="s">
        <v>69</v>
      </c>
      <c r="B1058" s="13" t="str">
        <f>IFERROR(__xludf.DUMMYFUNCTION("REGEXREPLACE(A1058, ""\d"", """")"),"     Северо-Западный федеральный округ")</f>
        <v>     Северо-Западный федеральный округ</v>
      </c>
      <c r="C1058" s="14" t="str">
        <f t="shared" si="15"/>
        <v>Северо-Западный федеральный округ</v>
      </c>
      <c r="D1058" s="3">
        <f t="shared" si="16"/>
        <v>2</v>
      </c>
      <c r="E1058" s="15" t="s">
        <v>44</v>
      </c>
      <c r="F1058" s="13" t="str">
        <f>IFERROR(__xludf.DUMMYFUNCTION("REGEXEXTRACT(E1058,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058" s="16">
        <f t="shared" si="17"/>
        <v>2</v>
      </c>
      <c r="H1058" s="13" t="s">
        <v>28</v>
      </c>
      <c r="I1058" s="13" t="str">
        <f>IFERROR(__xludf.DUMMYFUNCTION("REGEXREPLACE(H1058, "".*\s"", """")"),"человек")</f>
        <v>человек</v>
      </c>
      <c r="J1058" s="13" t="s">
        <v>29</v>
      </c>
      <c r="K1058" s="17" t="str">
        <f>IFERROR(__xludf.DUMMYFUNCTION("REGEXREPLACE(J1058, ""^[\d\s]+"", """")"),"значение показателя за год")</f>
        <v>значение показателя за год</v>
      </c>
      <c r="L1058" s="16">
        <f t="shared" si="18"/>
        <v>2</v>
      </c>
      <c r="M1058" s="13" t="s">
        <v>32</v>
      </c>
      <c r="N1058" s="13" t="str">
        <f>IFERROR(__xludf.DUMMYFUNCTION("REGEXEXTRACT(M1058, "" (.+)$"")"),"сельское население")</f>
        <v>сельское население</v>
      </c>
      <c r="O1058" s="18">
        <v>111.0</v>
      </c>
      <c r="P1058" s="23" t="s">
        <v>37</v>
      </c>
      <c r="Q1058" s="18">
        <v>84.0</v>
      </c>
      <c r="R1058" s="18">
        <v>70.0</v>
      </c>
      <c r="S1058" s="23" t="s">
        <v>37</v>
      </c>
      <c r="T1058" s="23" t="s">
        <v>37</v>
      </c>
      <c r="U1058" s="23" t="s">
        <v>37</v>
      </c>
      <c r="V1058" s="23" t="s">
        <v>37</v>
      </c>
      <c r="W1058" s="23" t="s">
        <v>37</v>
      </c>
      <c r="X1058" s="23" t="s">
        <v>37</v>
      </c>
      <c r="Y1058" s="23" t="s">
        <v>37</v>
      </c>
      <c r="Z1058" s="19" t="str">
        <f t="shared" si="6"/>
        <v/>
      </c>
      <c r="AA1058" s="19" t="str">
        <f t="shared" si="19"/>
        <v/>
      </c>
      <c r="AB1058" s="19">
        <f t="shared" si="8"/>
        <v>265</v>
      </c>
      <c r="AC1058" s="19">
        <f t="shared" si="20"/>
        <v>88.33333333</v>
      </c>
      <c r="AD1058" s="19">
        <f t="shared" si="21"/>
        <v>253.5</v>
      </c>
      <c r="AE1058" s="19" t="str">
        <f t="shared" si="22"/>
        <v>Нет моды</v>
      </c>
      <c r="AF1058" s="19">
        <f t="shared" si="23"/>
        <v>70</v>
      </c>
      <c r="AG1058" s="19">
        <f t="shared" si="24"/>
        <v>111</v>
      </c>
      <c r="AH1058" s="20" t="str">
        <f t="shared" si="14"/>
        <v>Город: 83%; Село: 17%</v>
      </c>
      <c r="AI1058" s="24"/>
      <c r="AJ1058" s="24"/>
      <c r="AK1058" s="24"/>
      <c r="AL1058" s="22">
        <f t="shared" si="25"/>
        <v>1</v>
      </c>
    </row>
    <row r="1059" ht="12.75" customHeight="1">
      <c r="A1059" s="13" t="s">
        <v>69</v>
      </c>
      <c r="B1059" s="13" t="str">
        <f>IFERROR(__xludf.DUMMYFUNCTION("REGEXREPLACE(A1059, ""\d"", """")"),"     Северо-Западный федеральный округ")</f>
        <v>     Северо-Западный федеральный округ</v>
      </c>
      <c r="C1059" s="14" t="str">
        <f t="shared" si="15"/>
        <v>Северо-Западный федеральный округ</v>
      </c>
      <c r="D1059" s="3">
        <f t="shared" si="16"/>
        <v>2</v>
      </c>
      <c r="E1059" s="15" t="s">
        <v>45</v>
      </c>
      <c r="F1059" s="13" t="str">
        <f>IFERROR(__xludf.DUMMYFUNCTION("REGEXEXTRACT(E1059, ""[А-Яа-я].*"")"),"Самоубийство")</f>
        <v>Самоубийство</v>
      </c>
      <c r="G1059" s="16">
        <f t="shared" si="17"/>
        <v>2</v>
      </c>
      <c r="H1059" s="13" t="s">
        <v>28</v>
      </c>
      <c r="I1059" s="13" t="str">
        <f>IFERROR(__xludf.DUMMYFUNCTION("REGEXREPLACE(H1059, "".*\s"", """")"),"человек")</f>
        <v>человек</v>
      </c>
      <c r="J1059" s="13" t="s">
        <v>29</v>
      </c>
      <c r="K1059" s="17" t="str">
        <f>IFERROR(__xludf.DUMMYFUNCTION("REGEXREPLACE(J1059, ""^[\d\s]+"", """")"),"значение показателя за год")</f>
        <v>значение показателя за год</v>
      </c>
      <c r="L1059" s="16">
        <f t="shared" si="18"/>
        <v>2</v>
      </c>
      <c r="M1059" s="13" t="s">
        <v>30</v>
      </c>
      <c r="N1059" s="13" t="str">
        <f>IFERROR(__xludf.DUMMYFUNCTION("REGEXEXTRACT(M1059, "" (.+)$"")"),"все население")</f>
        <v>все население</v>
      </c>
      <c r="O1059" s="18">
        <v>2562.0</v>
      </c>
      <c r="P1059" s="18">
        <v>2337.0</v>
      </c>
      <c r="Q1059" s="18">
        <v>2330.0</v>
      </c>
      <c r="R1059" s="18">
        <v>2154.0</v>
      </c>
      <c r="S1059" s="18">
        <v>1984.0</v>
      </c>
      <c r="T1059" s="18">
        <v>1799.0</v>
      </c>
      <c r="U1059" s="18">
        <v>1760.0</v>
      </c>
      <c r="V1059" s="18">
        <v>1706.0</v>
      </c>
      <c r="W1059" s="18">
        <v>1663.0</v>
      </c>
      <c r="X1059" s="18">
        <v>1405.0</v>
      </c>
      <c r="Y1059" s="18">
        <v>1155.0</v>
      </c>
      <c r="Z1059" s="19">
        <f t="shared" si="6"/>
        <v>20855</v>
      </c>
      <c r="AA1059" s="19" t="str">
        <f t="shared" si="19"/>
        <v/>
      </c>
      <c r="AB1059" s="19" t="str">
        <f t="shared" si="8"/>
        <v/>
      </c>
      <c r="AC1059" s="19">
        <f t="shared" si="20"/>
        <v>1895.909091</v>
      </c>
      <c r="AD1059" s="19">
        <f t="shared" si="21"/>
        <v>1733</v>
      </c>
      <c r="AE1059" s="19" t="str">
        <f t="shared" si="22"/>
        <v>Нет моды</v>
      </c>
      <c r="AF1059" s="19">
        <f t="shared" si="23"/>
        <v>1155</v>
      </c>
      <c r="AG1059" s="19">
        <f t="shared" si="24"/>
        <v>2562</v>
      </c>
      <c r="AH1059" s="20" t="str">
        <f t="shared" si="14"/>
        <v/>
      </c>
      <c r="AI1059" s="21"/>
      <c r="AJ1059" s="21"/>
      <c r="AK1059" s="21"/>
      <c r="AL1059" s="22">
        <f t="shared" si="25"/>
        <v>1</v>
      </c>
    </row>
    <row r="1060" ht="12.75" customHeight="1">
      <c r="A1060" s="13" t="s">
        <v>69</v>
      </c>
      <c r="B1060" s="13" t="str">
        <f>IFERROR(__xludf.DUMMYFUNCTION("REGEXREPLACE(A1060, ""\d"", """")"),"     Северо-Западный федеральный округ")</f>
        <v>     Северо-Западный федеральный округ</v>
      </c>
      <c r="C1060" s="14" t="str">
        <f t="shared" si="15"/>
        <v>Северо-Западный федеральный округ</v>
      </c>
      <c r="D1060" s="3">
        <f t="shared" si="16"/>
        <v>2</v>
      </c>
      <c r="E1060" s="15" t="s">
        <v>45</v>
      </c>
      <c r="F1060" s="13" t="str">
        <f>IFERROR(__xludf.DUMMYFUNCTION("REGEXEXTRACT(E1060, ""[А-Яа-я].*"")"),"Самоубийство")</f>
        <v>Самоубийство</v>
      </c>
      <c r="G1060" s="16">
        <f t="shared" si="17"/>
        <v>2</v>
      </c>
      <c r="H1060" s="13" t="s">
        <v>28</v>
      </c>
      <c r="I1060" s="13" t="str">
        <f>IFERROR(__xludf.DUMMYFUNCTION("REGEXREPLACE(H1060, "".*\s"", """")"),"человек")</f>
        <v>человек</v>
      </c>
      <c r="J1060" s="13" t="s">
        <v>29</v>
      </c>
      <c r="K1060" s="17" t="str">
        <f>IFERROR(__xludf.DUMMYFUNCTION("REGEXREPLACE(J1060, ""^[\d\s]+"", """")"),"значение показателя за год")</f>
        <v>значение показателя за год</v>
      </c>
      <c r="L1060" s="16">
        <f t="shared" si="18"/>
        <v>2</v>
      </c>
      <c r="M1060" s="13" t="s">
        <v>31</v>
      </c>
      <c r="N1060" s="13" t="str">
        <f>IFERROR(__xludf.DUMMYFUNCTION("REGEXEXTRACT(M1060, "" (.+)$"")"),"городское население")</f>
        <v>городское население</v>
      </c>
      <c r="O1060" s="18">
        <v>1751.0</v>
      </c>
      <c r="P1060" s="18">
        <v>1622.0</v>
      </c>
      <c r="Q1060" s="18">
        <v>1586.0</v>
      </c>
      <c r="R1060" s="18">
        <v>1497.0</v>
      </c>
      <c r="S1060" s="18">
        <v>1392.0</v>
      </c>
      <c r="T1060" s="18">
        <v>1245.0</v>
      </c>
      <c r="U1060" s="18">
        <v>1246.0</v>
      </c>
      <c r="V1060" s="18">
        <v>1200.0</v>
      </c>
      <c r="W1060" s="18">
        <v>1230.0</v>
      </c>
      <c r="X1060" s="18">
        <v>1048.0</v>
      </c>
      <c r="Y1060" s="18">
        <v>830.0</v>
      </c>
      <c r="Z1060" s="19" t="str">
        <f t="shared" si="6"/>
        <v/>
      </c>
      <c r="AA1060" s="19">
        <f t="shared" si="19"/>
        <v>14647</v>
      </c>
      <c r="AB1060" s="19" t="str">
        <f t="shared" si="8"/>
        <v/>
      </c>
      <c r="AC1060" s="19">
        <f t="shared" si="20"/>
        <v>1331.545455</v>
      </c>
      <c r="AD1060" s="19">
        <f t="shared" si="21"/>
        <v>1604</v>
      </c>
      <c r="AE1060" s="19" t="str">
        <f t="shared" si="22"/>
        <v>Нет моды</v>
      </c>
      <c r="AF1060" s="19">
        <f t="shared" si="23"/>
        <v>830</v>
      </c>
      <c r="AG1060" s="19">
        <f t="shared" si="24"/>
        <v>1751</v>
      </c>
      <c r="AH1060" s="20" t="str">
        <f t="shared" si="14"/>
        <v/>
      </c>
      <c r="AI1060" s="21"/>
      <c r="AJ1060" s="21"/>
      <c r="AK1060" s="21"/>
      <c r="AL1060" s="22">
        <f t="shared" si="25"/>
        <v>1</v>
      </c>
    </row>
    <row r="1061" ht="12.75" customHeight="1">
      <c r="A1061" s="13" t="s">
        <v>69</v>
      </c>
      <c r="B1061" s="13" t="str">
        <f>IFERROR(__xludf.DUMMYFUNCTION("REGEXREPLACE(A1061, ""\d"", """")"),"     Северо-Западный федеральный округ")</f>
        <v>     Северо-Западный федеральный округ</v>
      </c>
      <c r="C1061" s="14" t="str">
        <f t="shared" si="15"/>
        <v>Северо-Западный федеральный округ</v>
      </c>
      <c r="D1061" s="3">
        <f t="shared" si="16"/>
        <v>2</v>
      </c>
      <c r="E1061" s="15" t="s">
        <v>45</v>
      </c>
      <c r="F1061" s="13" t="str">
        <f>IFERROR(__xludf.DUMMYFUNCTION("REGEXEXTRACT(E1061, ""[А-Яа-я].*"")"),"Самоубийство")</f>
        <v>Самоубийство</v>
      </c>
      <c r="G1061" s="16">
        <f t="shared" si="17"/>
        <v>2</v>
      </c>
      <c r="H1061" s="13" t="s">
        <v>28</v>
      </c>
      <c r="I1061" s="13" t="str">
        <f>IFERROR(__xludf.DUMMYFUNCTION("REGEXREPLACE(H1061, "".*\s"", """")"),"человек")</f>
        <v>человек</v>
      </c>
      <c r="J1061" s="13" t="s">
        <v>29</v>
      </c>
      <c r="K1061" s="17" t="str">
        <f>IFERROR(__xludf.DUMMYFUNCTION("REGEXREPLACE(J1061, ""^[\d\s]+"", """")"),"значение показателя за год")</f>
        <v>значение показателя за год</v>
      </c>
      <c r="L1061" s="16">
        <f t="shared" si="18"/>
        <v>2</v>
      </c>
      <c r="M1061" s="13" t="s">
        <v>32</v>
      </c>
      <c r="N1061" s="13" t="str">
        <f>IFERROR(__xludf.DUMMYFUNCTION("REGEXEXTRACT(M1061, "" (.+)$"")"),"сельское население")</f>
        <v>сельское население</v>
      </c>
      <c r="O1061" s="18">
        <v>811.0</v>
      </c>
      <c r="P1061" s="18">
        <v>715.0</v>
      </c>
      <c r="Q1061" s="18">
        <v>744.0</v>
      </c>
      <c r="R1061" s="18">
        <v>657.0</v>
      </c>
      <c r="S1061" s="18">
        <v>592.0</v>
      </c>
      <c r="T1061" s="18">
        <v>554.0</v>
      </c>
      <c r="U1061" s="18">
        <v>514.0</v>
      </c>
      <c r="V1061" s="18">
        <v>506.0</v>
      </c>
      <c r="W1061" s="18">
        <v>433.0</v>
      </c>
      <c r="X1061" s="18">
        <v>357.0</v>
      </c>
      <c r="Y1061" s="18">
        <v>325.0</v>
      </c>
      <c r="Z1061" s="19" t="str">
        <f t="shared" si="6"/>
        <v/>
      </c>
      <c r="AA1061" s="19" t="str">
        <f t="shared" si="19"/>
        <v/>
      </c>
      <c r="AB1061" s="19">
        <f t="shared" si="8"/>
        <v>6208</v>
      </c>
      <c r="AC1061" s="19">
        <f t="shared" si="20"/>
        <v>564.3636364</v>
      </c>
      <c r="AD1061" s="19">
        <f t="shared" si="21"/>
        <v>820.5</v>
      </c>
      <c r="AE1061" s="19" t="str">
        <f t="shared" si="22"/>
        <v>Нет моды</v>
      </c>
      <c r="AF1061" s="19">
        <f t="shared" si="23"/>
        <v>325</v>
      </c>
      <c r="AG1061" s="19">
        <f t="shared" si="24"/>
        <v>811</v>
      </c>
      <c r="AH1061" s="20" t="str">
        <f t="shared" si="14"/>
        <v>Город: 70%; Село: 30%</v>
      </c>
      <c r="AI1061" s="21"/>
      <c r="AJ1061" s="21"/>
      <c r="AK1061" s="21"/>
      <c r="AL1061" s="22">
        <f t="shared" si="25"/>
        <v>1</v>
      </c>
    </row>
    <row r="1062" ht="12.75" customHeight="1">
      <c r="A1062" s="13" t="s">
        <v>69</v>
      </c>
      <c r="B1062" s="13" t="str">
        <f>IFERROR(__xludf.DUMMYFUNCTION("REGEXREPLACE(A1062, ""\d"", """")"),"     Северо-Западный федеральный округ")</f>
        <v>     Северо-Западный федеральный округ</v>
      </c>
      <c r="C1062" s="14" t="str">
        <f t="shared" si="15"/>
        <v>Северо-Западный федеральный округ</v>
      </c>
      <c r="D1062" s="3">
        <f t="shared" si="16"/>
        <v>2</v>
      </c>
      <c r="E1062" s="15" t="s">
        <v>46</v>
      </c>
      <c r="F1062" s="13" t="str">
        <f>IFERROR(__xludf.DUMMYFUNCTION("REGEXEXTRACT(E1062, ""[А-Яа-я].*"")"),"Случ.отравл.алкоголем")</f>
        <v>Случ.отравл.алкоголем</v>
      </c>
      <c r="G1062" s="16">
        <f t="shared" si="17"/>
        <v>2</v>
      </c>
      <c r="H1062" s="13" t="s">
        <v>28</v>
      </c>
      <c r="I1062" s="13" t="str">
        <f>IFERROR(__xludf.DUMMYFUNCTION("REGEXREPLACE(H1062, "".*\s"", """")"),"человек")</f>
        <v>человек</v>
      </c>
      <c r="J1062" s="13" t="s">
        <v>29</v>
      </c>
      <c r="K1062" s="17" t="str">
        <f>IFERROR(__xludf.DUMMYFUNCTION("REGEXREPLACE(J1062, ""^[\d\s]+"", """")"),"значение показателя за год")</f>
        <v>значение показателя за год</v>
      </c>
      <c r="L1062" s="16">
        <f t="shared" si="18"/>
        <v>2</v>
      </c>
      <c r="M1062" s="13" t="s">
        <v>30</v>
      </c>
      <c r="N1062" s="13" t="str">
        <f>IFERROR(__xludf.DUMMYFUNCTION("REGEXEXTRACT(M1062, "" (.+)$"")"),"все население")</f>
        <v>все население</v>
      </c>
      <c r="O1062" s="18">
        <v>1842.0</v>
      </c>
      <c r="P1062" s="18">
        <v>1950.0</v>
      </c>
      <c r="Q1062" s="18">
        <v>1915.0</v>
      </c>
      <c r="R1062" s="18">
        <v>1824.0</v>
      </c>
      <c r="S1062" s="18">
        <v>1657.0</v>
      </c>
      <c r="T1062" s="18">
        <v>1468.0</v>
      </c>
      <c r="U1062" s="18">
        <v>1185.0</v>
      </c>
      <c r="V1062" s="18">
        <v>1288.0</v>
      </c>
      <c r="W1062" s="18">
        <v>1049.0</v>
      </c>
      <c r="X1062" s="18">
        <v>778.0</v>
      </c>
      <c r="Y1062" s="18">
        <v>812.0</v>
      </c>
      <c r="Z1062" s="19">
        <f t="shared" si="6"/>
        <v>15768</v>
      </c>
      <c r="AA1062" s="19" t="str">
        <f t="shared" si="19"/>
        <v/>
      </c>
      <c r="AB1062" s="19" t="str">
        <f t="shared" si="8"/>
        <v/>
      </c>
      <c r="AC1062" s="19">
        <f t="shared" si="20"/>
        <v>1433.454545</v>
      </c>
      <c r="AD1062" s="19">
        <f t="shared" si="21"/>
        <v>794.5</v>
      </c>
      <c r="AE1062" s="19" t="str">
        <f t="shared" si="22"/>
        <v>Нет моды</v>
      </c>
      <c r="AF1062" s="19">
        <f t="shared" si="23"/>
        <v>778</v>
      </c>
      <c r="AG1062" s="19">
        <f t="shared" si="24"/>
        <v>1950</v>
      </c>
      <c r="AH1062" s="20" t="str">
        <f t="shared" si="14"/>
        <v/>
      </c>
      <c r="AI1062" s="21"/>
      <c r="AJ1062" s="21"/>
      <c r="AK1062" s="21"/>
      <c r="AL1062" s="22">
        <f t="shared" si="25"/>
        <v>1</v>
      </c>
    </row>
    <row r="1063" ht="12.75" customHeight="1">
      <c r="A1063" s="13" t="s">
        <v>69</v>
      </c>
      <c r="B1063" s="13" t="str">
        <f>IFERROR(__xludf.DUMMYFUNCTION("REGEXREPLACE(A1063, ""\d"", """")"),"     Северо-Западный федеральный округ")</f>
        <v>     Северо-Западный федеральный округ</v>
      </c>
      <c r="C1063" s="14" t="str">
        <f t="shared" si="15"/>
        <v>Северо-Западный федеральный округ</v>
      </c>
      <c r="D1063" s="3">
        <f t="shared" si="16"/>
        <v>2</v>
      </c>
      <c r="E1063" s="15" t="s">
        <v>46</v>
      </c>
      <c r="F1063" s="13" t="str">
        <f>IFERROR(__xludf.DUMMYFUNCTION("REGEXEXTRACT(E1063, ""[А-Яа-я].*"")"),"Случ.отравл.алкоголем")</f>
        <v>Случ.отравл.алкоголем</v>
      </c>
      <c r="G1063" s="16">
        <f t="shared" si="17"/>
        <v>2</v>
      </c>
      <c r="H1063" s="13" t="s">
        <v>28</v>
      </c>
      <c r="I1063" s="13" t="str">
        <f>IFERROR(__xludf.DUMMYFUNCTION("REGEXREPLACE(H1063, "".*\s"", """")"),"человек")</f>
        <v>человек</v>
      </c>
      <c r="J1063" s="13" t="s">
        <v>29</v>
      </c>
      <c r="K1063" s="17" t="str">
        <f>IFERROR(__xludf.DUMMYFUNCTION("REGEXREPLACE(J1063, ""^[\d\s]+"", """")"),"значение показателя за год")</f>
        <v>значение показателя за год</v>
      </c>
      <c r="L1063" s="16">
        <f t="shared" si="18"/>
        <v>2</v>
      </c>
      <c r="M1063" s="13" t="s">
        <v>31</v>
      </c>
      <c r="N1063" s="13" t="str">
        <f>IFERROR(__xludf.DUMMYFUNCTION("REGEXEXTRACT(M1063, "" (.+)$"")"),"городское население")</f>
        <v>городское население</v>
      </c>
      <c r="O1063" s="18">
        <v>1349.0</v>
      </c>
      <c r="P1063" s="18">
        <v>1416.0</v>
      </c>
      <c r="Q1063" s="18">
        <v>1434.0</v>
      </c>
      <c r="R1063" s="18">
        <v>1367.0</v>
      </c>
      <c r="S1063" s="18">
        <v>1237.0</v>
      </c>
      <c r="T1063" s="18">
        <v>1071.0</v>
      </c>
      <c r="U1063" s="18">
        <v>867.0</v>
      </c>
      <c r="V1063" s="18">
        <v>946.0</v>
      </c>
      <c r="W1063" s="18">
        <v>765.0</v>
      </c>
      <c r="X1063" s="18">
        <v>589.0</v>
      </c>
      <c r="Y1063" s="18">
        <v>580.0</v>
      </c>
      <c r="Z1063" s="19" t="str">
        <f t="shared" si="6"/>
        <v/>
      </c>
      <c r="AA1063" s="19">
        <f t="shared" si="19"/>
        <v>11621</v>
      </c>
      <c r="AB1063" s="19" t="str">
        <f t="shared" si="8"/>
        <v/>
      </c>
      <c r="AC1063" s="19">
        <f t="shared" si="20"/>
        <v>1056.454545</v>
      </c>
      <c r="AD1063" s="19">
        <f t="shared" si="21"/>
        <v>1262.5</v>
      </c>
      <c r="AE1063" s="19" t="str">
        <f t="shared" si="22"/>
        <v>Нет моды</v>
      </c>
      <c r="AF1063" s="19">
        <f t="shared" si="23"/>
        <v>580</v>
      </c>
      <c r="AG1063" s="19">
        <f t="shared" si="24"/>
        <v>1434</v>
      </c>
      <c r="AH1063" s="20" t="str">
        <f t="shared" si="14"/>
        <v/>
      </c>
      <c r="AI1063" s="21"/>
      <c r="AJ1063" s="21"/>
      <c r="AK1063" s="21"/>
      <c r="AL1063" s="22">
        <f t="shared" si="25"/>
        <v>1</v>
      </c>
    </row>
    <row r="1064" ht="12.75" customHeight="1">
      <c r="A1064" s="13" t="s">
        <v>69</v>
      </c>
      <c r="B1064" s="13" t="str">
        <f>IFERROR(__xludf.DUMMYFUNCTION("REGEXREPLACE(A1064, ""\d"", """")"),"     Северо-Западный федеральный округ")</f>
        <v>     Северо-Западный федеральный округ</v>
      </c>
      <c r="C1064" s="14" t="str">
        <f t="shared" si="15"/>
        <v>Северо-Западный федеральный округ</v>
      </c>
      <c r="D1064" s="3">
        <f t="shared" si="16"/>
        <v>2</v>
      </c>
      <c r="E1064" s="15" t="s">
        <v>46</v>
      </c>
      <c r="F1064" s="13" t="str">
        <f>IFERROR(__xludf.DUMMYFUNCTION("REGEXEXTRACT(E1064, ""[А-Яа-я].*"")"),"Случ.отравл.алкоголем")</f>
        <v>Случ.отравл.алкоголем</v>
      </c>
      <c r="G1064" s="16">
        <f t="shared" si="17"/>
        <v>2</v>
      </c>
      <c r="H1064" s="13" t="s">
        <v>28</v>
      </c>
      <c r="I1064" s="13" t="str">
        <f>IFERROR(__xludf.DUMMYFUNCTION("REGEXREPLACE(H1064, "".*\s"", """")"),"человек")</f>
        <v>человек</v>
      </c>
      <c r="J1064" s="13" t="s">
        <v>29</v>
      </c>
      <c r="K1064" s="17" t="str">
        <f>IFERROR(__xludf.DUMMYFUNCTION("REGEXREPLACE(J1064, ""^[\d\s]+"", """")"),"значение показателя за год")</f>
        <v>значение показателя за год</v>
      </c>
      <c r="L1064" s="16">
        <f t="shared" si="18"/>
        <v>2</v>
      </c>
      <c r="M1064" s="13" t="s">
        <v>32</v>
      </c>
      <c r="N1064" s="13" t="str">
        <f>IFERROR(__xludf.DUMMYFUNCTION("REGEXEXTRACT(M1064, "" (.+)$"")"),"сельское население")</f>
        <v>сельское население</v>
      </c>
      <c r="O1064" s="18">
        <v>493.0</v>
      </c>
      <c r="P1064" s="18">
        <v>534.0</v>
      </c>
      <c r="Q1064" s="18">
        <v>481.0</v>
      </c>
      <c r="R1064" s="18">
        <v>457.0</v>
      </c>
      <c r="S1064" s="18">
        <v>420.0</v>
      </c>
      <c r="T1064" s="18">
        <v>397.0</v>
      </c>
      <c r="U1064" s="18">
        <v>318.0</v>
      </c>
      <c r="V1064" s="18">
        <v>342.0</v>
      </c>
      <c r="W1064" s="18">
        <v>284.0</v>
      </c>
      <c r="X1064" s="18">
        <v>189.0</v>
      </c>
      <c r="Y1064" s="18">
        <v>232.0</v>
      </c>
      <c r="Z1064" s="19" t="str">
        <f t="shared" si="6"/>
        <v/>
      </c>
      <c r="AA1064" s="19" t="str">
        <f t="shared" si="19"/>
        <v/>
      </c>
      <c r="AB1064" s="19">
        <f t="shared" si="8"/>
        <v>4147</v>
      </c>
      <c r="AC1064" s="19">
        <f t="shared" si="20"/>
        <v>377</v>
      </c>
      <c r="AD1064" s="19">
        <f t="shared" si="21"/>
        <v>557</v>
      </c>
      <c r="AE1064" s="19" t="str">
        <f t="shared" si="22"/>
        <v>Нет моды</v>
      </c>
      <c r="AF1064" s="19">
        <f t="shared" si="23"/>
        <v>189</v>
      </c>
      <c r="AG1064" s="19">
        <f t="shared" si="24"/>
        <v>534</v>
      </c>
      <c r="AH1064" s="20" t="str">
        <f t="shared" si="14"/>
        <v>Город: 74%; Село: 26%</v>
      </c>
      <c r="AI1064" s="21"/>
      <c r="AJ1064" s="21"/>
      <c r="AK1064" s="21"/>
      <c r="AL1064" s="22">
        <f t="shared" si="25"/>
        <v>1</v>
      </c>
    </row>
    <row r="1065" ht="12.75" customHeight="1">
      <c r="A1065" s="13" t="s">
        <v>69</v>
      </c>
      <c r="B1065" s="13" t="str">
        <f>IFERROR(__xludf.DUMMYFUNCTION("REGEXREPLACE(A1065, ""\d"", """")"),"     Северо-Западный федеральный округ")</f>
        <v>     Северо-Западный федеральный округ</v>
      </c>
      <c r="C1065" s="14" t="str">
        <f t="shared" si="15"/>
        <v>Северо-Западный федеральный округ</v>
      </c>
      <c r="D1065" s="3">
        <f t="shared" si="16"/>
        <v>2</v>
      </c>
      <c r="E1065" s="15" t="s">
        <v>47</v>
      </c>
      <c r="F1065" s="13" t="str">
        <f>IFERROR(__xludf.DUMMYFUNCTION("REGEXEXTRACT(E1065, ""[А-Яа-я].*"")"),"транспортные травмы всех видов")</f>
        <v>транспортные травмы всех видов</v>
      </c>
      <c r="G1065" s="16">
        <f t="shared" si="17"/>
        <v>2</v>
      </c>
      <c r="H1065" s="13" t="s">
        <v>28</v>
      </c>
      <c r="I1065" s="13" t="str">
        <f>IFERROR(__xludf.DUMMYFUNCTION("REGEXREPLACE(H1065, "".*\s"", """")"),"человек")</f>
        <v>человек</v>
      </c>
      <c r="J1065" s="13" t="s">
        <v>29</v>
      </c>
      <c r="K1065" s="17" t="str">
        <f>IFERROR(__xludf.DUMMYFUNCTION("REGEXREPLACE(J1065, ""^[\d\s]+"", """")"),"значение показателя за год")</f>
        <v>значение показателя за год</v>
      </c>
      <c r="L1065" s="16">
        <f t="shared" si="18"/>
        <v>2</v>
      </c>
      <c r="M1065" s="13" t="s">
        <v>30</v>
      </c>
      <c r="N1065" s="13" t="str">
        <f>IFERROR(__xludf.DUMMYFUNCTION("REGEXEXTRACT(M1065, "" (.+)$"")"),"все население")</f>
        <v>все население</v>
      </c>
      <c r="O1065" s="18">
        <v>2515.0</v>
      </c>
      <c r="P1065" s="18">
        <v>2626.0</v>
      </c>
      <c r="Q1065" s="18">
        <v>2415.0</v>
      </c>
      <c r="R1065" s="18">
        <v>1916.0</v>
      </c>
      <c r="S1065" s="23" t="s">
        <v>37</v>
      </c>
      <c r="T1065" s="23" t="s">
        <v>37</v>
      </c>
      <c r="U1065" s="23" t="s">
        <v>37</v>
      </c>
      <c r="V1065" s="23" t="s">
        <v>37</v>
      </c>
      <c r="W1065" s="23" t="s">
        <v>37</v>
      </c>
      <c r="X1065" s="23" t="s">
        <v>37</v>
      </c>
      <c r="Y1065" s="23" t="s">
        <v>37</v>
      </c>
      <c r="Z1065" s="19">
        <f t="shared" si="6"/>
        <v>9472</v>
      </c>
      <c r="AA1065" s="19" t="str">
        <f t="shared" si="19"/>
        <v/>
      </c>
      <c r="AB1065" s="19" t="str">
        <f t="shared" si="8"/>
        <v/>
      </c>
      <c r="AC1065" s="19">
        <f t="shared" si="20"/>
        <v>2368</v>
      </c>
      <c r="AD1065" s="19">
        <f t="shared" si="21"/>
        <v>457</v>
      </c>
      <c r="AE1065" s="19" t="str">
        <f t="shared" si="22"/>
        <v>Нет моды</v>
      </c>
      <c r="AF1065" s="19">
        <f t="shared" si="23"/>
        <v>1916</v>
      </c>
      <c r="AG1065" s="19">
        <f t="shared" si="24"/>
        <v>2626</v>
      </c>
      <c r="AH1065" s="20" t="str">
        <f t="shared" si="14"/>
        <v/>
      </c>
      <c r="AI1065" s="24"/>
      <c r="AJ1065" s="24"/>
      <c r="AK1065" s="24"/>
      <c r="AL1065" s="22">
        <f t="shared" si="25"/>
        <v>1</v>
      </c>
    </row>
    <row r="1066" ht="12.75" customHeight="1">
      <c r="A1066" s="13" t="s">
        <v>69</v>
      </c>
      <c r="B1066" s="13" t="str">
        <f>IFERROR(__xludf.DUMMYFUNCTION("REGEXREPLACE(A1066, ""\d"", """")"),"     Северо-Западный федеральный округ")</f>
        <v>     Северо-Западный федеральный округ</v>
      </c>
      <c r="C1066" s="14" t="str">
        <f t="shared" si="15"/>
        <v>Северо-Западный федеральный округ</v>
      </c>
      <c r="D1066" s="3">
        <f t="shared" si="16"/>
        <v>2</v>
      </c>
      <c r="E1066" s="15" t="s">
        <v>47</v>
      </c>
      <c r="F1066" s="13" t="str">
        <f>IFERROR(__xludf.DUMMYFUNCTION("REGEXEXTRACT(E1066, ""[А-Яа-я].*"")"),"транспортные травмы всех видов")</f>
        <v>транспортные травмы всех видов</v>
      </c>
      <c r="G1066" s="16">
        <f t="shared" si="17"/>
        <v>2</v>
      </c>
      <c r="H1066" s="13" t="s">
        <v>28</v>
      </c>
      <c r="I1066" s="13" t="str">
        <f>IFERROR(__xludf.DUMMYFUNCTION("REGEXREPLACE(H1066, "".*\s"", """")"),"человек")</f>
        <v>человек</v>
      </c>
      <c r="J1066" s="13" t="s">
        <v>29</v>
      </c>
      <c r="K1066" s="17" t="str">
        <f>IFERROR(__xludf.DUMMYFUNCTION("REGEXREPLACE(J1066, ""^[\d\s]+"", """")"),"значение показателя за год")</f>
        <v>значение показателя за год</v>
      </c>
      <c r="L1066" s="16">
        <f t="shared" si="18"/>
        <v>2</v>
      </c>
      <c r="M1066" s="13" t="s">
        <v>31</v>
      </c>
      <c r="N1066" s="13" t="str">
        <f>IFERROR(__xludf.DUMMYFUNCTION("REGEXEXTRACT(M1066, "" (.+)$"")"),"городское население")</f>
        <v>городское население</v>
      </c>
      <c r="O1066" s="18">
        <v>1858.0</v>
      </c>
      <c r="P1066" s="18">
        <v>1995.0</v>
      </c>
      <c r="Q1066" s="18">
        <v>1856.0</v>
      </c>
      <c r="R1066" s="18">
        <v>1452.0</v>
      </c>
      <c r="S1066" s="23" t="s">
        <v>37</v>
      </c>
      <c r="T1066" s="23" t="s">
        <v>37</v>
      </c>
      <c r="U1066" s="23" t="s">
        <v>37</v>
      </c>
      <c r="V1066" s="23" t="s">
        <v>37</v>
      </c>
      <c r="W1066" s="23" t="s">
        <v>37</v>
      </c>
      <c r="X1066" s="23" t="s">
        <v>37</v>
      </c>
      <c r="Y1066" s="23" t="s">
        <v>37</v>
      </c>
      <c r="Z1066" s="19" t="str">
        <f t="shared" si="6"/>
        <v/>
      </c>
      <c r="AA1066" s="19">
        <f t="shared" si="19"/>
        <v>7161</v>
      </c>
      <c r="AB1066" s="19" t="str">
        <f t="shared" si="8"/>
        <v/>
      </c>
      <c r="AC1066" s="19">
        <f t="shared" si="20"/>
        <v>1790.25</v>
      </c>
      <c r="AD1066" s="19">
        <f t="shared" si="21"/>
        <v>1955.5</v>
      </c>
      <c r="AE1066" s="19" t="str">
        <f t="shared" si="22"/>
        <v>Нет моды</v>
      </c>
      <c r="AF1066" s="19">
        <f t="shared" si="23"/>
        <v>1452</v>
      </c>
      <c r="AG1066" s="19">
        <f t="shared" si="24"/>
        <v>1995</v>
      </c>
      <c r="AH1066" s="20" t="str">
        <f t="shared" si="14"/>
        <v/>
      </c>
      <c r="AI1066" s="24"/>
      <c r="AJ1066" s="24"/>
      <c r="AK1066" s="24"/>
      <c r="AL1066" s="22">
        <f t="shared" si="25"/>
        <v>1</v>
      </c>
    </row>
    <row r="1067" ht="12.75" customHeight="1">
      <c r="A1067" s="13" t="s">
        <v>69</v>
      </c>
      <c r="B1067" s="13" t="str">
        <f>IFERROR(__xludf.DUMMYFUNCTION("REGEXREPLACE(A1067, ""\d"", """")"),"     Северо-Западный федеральный округ")</f>
        <v>     Северо-Западный федеральный округ</v>
      </c>
      <c r="C1067" s="14" t="str">
        <f t="shared" si="15"/>
        <v>Северо-Западный федеральный округ</v>
      </c>
      <c r="D1067" s="3">
        <f t="shared" si="16"/>
        <v>2</v>
      </c>
      <c r="E1067" s="15" t="s">
        <v>47</v>
      </c>
      <c r="F1067" s="13" t="str">
        <f>IFERROR(__xludf.DUMMYFUNCTION("REGEXEXTRACT(E1067, ""[А-Яа-я].*"")"),"транспортные травмы всех видов")</f>
        <v>транспортные травмы всех видов</v>
      </c>
      <c r="G1067" s="16">
        <f t="shared" si="17"/>
        <v>2</v>
      </c>
      <c r="H1067" s="13" t="s">
        <v>28</v>
      </c>
      <c r="I1067" s="13" t="str">
        <f>IFERROR(__xludf.DUMMYFUNCTION("REGEXREPLACE(H1067, "".*\s"", """")"),"человек")</f>
        <v>человек</v>
      </c>
      <c r="J1067" s="13" t="s">
        <v>29</v>
      </c>
      <c r="K1067" s="17" t="str">
        <f>IFERROR(__xludf.DUMMYFUNCTION("REGEXREPLACE(J1067, ""^[\d\s]+"", """")"),"значение показателя за год")</f>
        <v>значение показателя за год</v>
      </c>
      <c r="L1067" s="16">
        <f t="shared" si="18"/>
        <v>2</v>
      </c>
      <c r="M1067" s="13" t="s">
        <v>32</v>
      </c>
      <c r="N1067" s="13" t="str">
        <f>IFERROR(__xludf.DUMMYFUNCTION("REGEXEXTRACT(M1067, "" (.+)$"")"),"сельское население")</f>
        <v>сельское население</v>
      </c>
      <c r="O1067" s="18">
        <v>657.0</v>
      </c>
      <c r="P1067" s="18">
        <v>631.0</v>
      </c>
      <c r="Q1067" s="18">
        <v>559.0</v>
      </c>
      <c r="R1067" s="18">
        <v>464.0</v>
      </c>
      <c r="S1067" s="23" t="s">
        <v>37</v>
      </c>
      <c r="T1067" s="23" t="s">
        <v>37</v>
      </c>
      <c r="U1067" s="23" t="s">
        <v>37</v>
      </c>
      <c r="V1067" s="23" t="s">
        <v>37</v>
      </c>
      <c r="W1067" s="23" t="s">
        <v>37</v>
      </c>
      <c r="X1067" s="23" t="s">
        <v>37</v>
      </c>
      <c r="Y1067" s="23" t="s">
        <v>37</v>
      </c>
      <c r="Z1067" s="19" t="str">
        <f t="shared" si="6"/>
        <v/>
      </c>
      <c r="AA1067" s="19" t="str">
        <f t="shared" si="19"/>
        <v/>
      </c>
      <c r="AB1067" s="19">
        <f t="shared" si="8"/>
        <v>2311</v>
      </c>
      <c r="AC1067" s="19">
        <f t="shared" si="20"/>
        <v>577.75</v>
      </c>
      <c r="AD1067" s="19">
        <f t="shared" si="21"/>
        <v>1054.5</v>
      </c>
      <c r="AE1067" s="19" t="str">
        <f t="shared" si="22"/>
        <v>Нет моды</v>
      </c>
      <c r="AF1067" s="19">
        <f t="shared" si="23"/>
        <v>464</v>
      </c>
      <c r="AG1067" s="19">
        <f t="shared" si="24"/>
        <v>657</v>
      </c>
      <c r="AH1067" s="20" t="str">
        <f t="shared" si="14"/>
        <v>Город: 76%; Село: 24%</v>
      </c>
      <c r="AI1067" s="24"/>
      <c r="AJ1067" s="24"/>
      <c r="AK1067" s="24"/>
      <c r="AL1067" s="22">
        <f t="shared" si="25"/>
        <v>1</v>
      </c>
    </row>
    <row r="1068" ht="12.75" customHeight="1">
      <c r="A1068" s="13" t="s">
        <v>69</v>
      </c>
      <c r="B1068" s="13" t="str">
        <f>IFERROR(__xludf.DUMMYFUNCTION("REGEXREPLACE(A1068, ""\d"", """")"),"     Северо-Западный федеральный округ")</f>
        <v>     Северо-Западный федеральный округ</v>
      </c>
      <c r="C1068" s="14" t="str">
        <f t="shared" si="15"/>
        <v>Северо-Западный федеральный округ</v>
      </c>
      <c r="D1068" s="3">
        <f t="shared" si="16"/>
        <v>2</v>
      </c>
      <c r="E1068" s="15" t="s">
        <v>48</v>
      </c>
      <c r="F1068" s="13" t="str">
        <f>IFERROR(__xludf.DUMMYFUNCTION("REGEXEXTRACT(E1068, ""[А-Яа-я].*"")"),"Убийство")</f>
        <v>Убийство</v>
      </c>
      <c r="G1068" s="16">
        <f t="shared" si="17"/>
        <v>2</v>
      </c>
      <c r="H1068" s="13" t="s">
        <v>28</v>
      </c>
      <c r="I1068" s="13" t="str">
        <f>IFERROR(__xludf.DUMMYFUNCTION("REGEXREPLACE(H1068, "".*\s"", """")"),"человек")</f>
        <v>человек</v>
      </c>
      <c r="J1068" s="13" t="s">
        <v>29</v>
      </c>
      <c r="K1068" s="17" t="str">
        <f>IFERROR(__xludf.DUMMYFUNCTION("REGEXREPLACE(J1068, ""^[\d\s]+"", """")"),"значение показателя за год")</f>
        <v>значение показателя за год</v>
      </c>
      <c r="L1068" s="16">
        <f t="shared" si="18"/>
        <v>2</v>
      </c>
      <c r="M1068" s="13" t="s">
        <v>30</v>
      </c>
      <c r="N1068" s="13" t="str">
        <f>IFERROR(__xludf.DUMMYFUNCTION("REGEXEXTRACT(M1068, "" (.+)$"")"),"все население")</f>
        <v>все население</v>
      </c>
      <c r="O1068" s="18">
        <v>1155.0</v>
      </c>
      <c r="P1068" s="18">
        <v>1163.0</v>
      </c>
      <c r="Q1068" s="18">
        <v>1013.0</v>
      </c>
      <c r="R1068" s="18">
        <v>1009.0</v>
      </c>
      <c r="S1068" s="18">
        <v>773.0</v>
      </c>
      <c r="T1068" s="18">
        <v>709.0</v>
      </c>
      <c r="U1068" s="18">
        <v>644.0</v>
      </c>
      <c r="V1068" s="18">
        <v>656.0</v>
      </c>
      <c r="W1068" s="18">
        <v>521.0</v>
      </c>
      <c r="X1068" s="18">
        <v>505.0</v>
      </c>
      <c r="Y1068" s="18">
        <v>443.0</v>
      </c>
      <c r="Z1068" s="19">
        <f t="shared" si="6"/>
        <v>8591</v>
      </c>
      <c r="AA1068" s="19" t="str">
        <f t="shared" si="19"/>
        <v/>
      </c>
      <c r="AB1068" s="19" t="str">
        <f t="shared" si="8"/>
        <v/>
      </c>
      <c r="AC1068" s="19">
        <f t="shared" si="20"/>
        <v>781</v>
      </c>
      <c r="AD1068" s="19">
        <f t="shared" si="21"/>
        <v>656</v>
      </c>
      <c r="AE1068" s="19" t="str">
        <f t="shared" si="22"/>
        <v>Нет моды</v>
      </c>
      <c r="AF1068" s="19">
        <f t="shared" si="23"/>
        <v>443</v>
      </c>
      <c r="AG1068" s="19">
        <f t="shared" si="24"/>
        <v>1163</v>
      </c>
      <c r="AH1068" s="20" t="str">
        <f t="shared" si="14"/>
        <v/>
      </c>
      <c r="AI1068" s="21"/>
      <c r="AJ1068" s="21"/>
      <c r="AK1068" s="21"/>
      <c r="AL1068" s="22">
        <f t="shared" si="25"/>
        <v>1</v>
      </c>
    </row>
    <row r="1069" ht="12.75" customHeight="1">
      <c r="A1069" s="13" t="s">
        <v>69</v>
      </c>
      <c r="B1069" s="13" t="str">
        <f>IFERROR(__xludf.DUMMYFUNCTION("REGEXREPLACE(A1069, ""\d"", """")"),"     Северо-Западный федеральный округ")</f>
        <v>     Северо-Западный федеральный округ</v>
      </c>
      <c r="C1069" s="14" t="str">
        <f t="shared" si="15"/>
        <v>Северо-Западный федеральный округ</v>
      </c>
      <c r="D1069" s="3">
        <f t="shared" si="16"/>
        <v>2</v>
      </c>
      <c r="E1069" s="15" t="s">
        <v>48</v>
      </c>
      <c r="F1069" s="13" t="str">
        <f>IFERROR(__xludf.DUMMYFUNCTION("REGEXEXTRACT(E1069, ""[А-Яа-я].*"")"),"Убийство")</f>
        <v>Убийство</v>
      </c>
      <c r="G1069" s="16">
        <f t="shared" si="17"/>
        <v>2</v>
      </c>
      <c r="H1069" s="13" t="s">
        <v>28</v>
      </c>
      <c r="I1069" s="13" t="str">
        <f>IFERROR(__xludf.DUMMYFUNCTION("REGEXREPLACE(H1069, "".*\s"", """")"),"человек")</f>
        <v>человек</v>
      </c>
      <c r="J1069" s="13" t="s">
        <v>29</v>
      </c>
      <c r="K1069" s="17" t="str">
        <f>IFERROR(__xludf.DUMMYFUNCTION("REGEXREPLACE(J1069, ""^[\d\s]+"", """")"),"значение показателя за год")</f>
        <v>значение показателя за год</v>
      </c>
      <c r="L1069" s="16">
        <f t="shared" si="18"/>
        <v>2</v>
      </c>
      <c r="M1069" s="13" t="s">
        <v>31</v>
      </c>
      <c r="N1069" s="13" t="str">
        <f>IFERROR(__xludf.DUMMYFUNCTION("REGEXEXTRACT(M1069, "" (.+)$"")"),"городское население")</f>
        <v>городское население</v>
      </c>
      <c r="O1069" s="18">
        <v>867.0</v>
      </c>
      <c r="P1069" s="18">
        <v>888.0</v>
      </c>
      <c r="Q1069" s="18">
        <v>776.0</v>
      </c>
      <c r="R1069" s="18">
        <v>747.0</v>
      </c>
      <c r="S1069" s="18">
        <v>608.0</v>
      </c>
      <c r="T1069" s="18">
        <v>545.0</v>
      </c>
      <c r="U1069" s="18">
        <v>481.0</v>
      </c>
      <c r="V1069" s="18">
        <v>506.0</v>
      </c>
      <c r="W1069" s="18">
        <v>412.0</v>
      </c>
      <c r="X1069" s="18">
        <v>367.0</v>
      </c>
      <c r="Y1069" s="18">
        <v>340.0</v>
      </c>
      <c r="Z1069" s="19" t="str">
        <f t="shared" si="6"/>
        <v/>
      </c>
      <c r="AA1069" s="19">
        <f t="shared" si="19"/>
        <v>6537</v>
      </c>
      <c r="AB1069" s="19" t="str">
        <f t="shared" si="8"/>
        <v/>
      </c>
      <c r="AC1069" s="19">
        <f t="shared" si="20"/>
        <v>594.2727273</v>
      </c>
      <c r="AD1069" s="19">
        <f t="shared" si="21"/>
        <v>650</v>
      </c>
      <c r="AE1069" s="19" t="str">
        <f t="shared" si="22"/>
        <v>Нет моды</v>
      </c>
      <c r="AF1069" s="19">
        <f t="shared" si="23"/>
        <v>340</v>
      </c>
      <c r="AG1069" s="19">
        <f t="shared" si="24"/>
        <v>888</v>
      </c>
      <c r="AH1069" s="20" t="str">
        <f t="shared" si="14"/>
        <v/>
      </c>
      <c r="AI1069" s="21"/>
      <c r="AJ1069" s="21"/>
      <c r="AK1069" s="21"/>
      <c r="AL1069" s="22">
        <f t="shared" si="25"/>
        <v>1</v>
      </c>
    </row>
    <row r="1070" ht="12.75" customHeight="1">
      <c r="A1070" s="13" t="s">
        <v>69</v>
      </c>
      <c r="B1070" s="13" t="str">
        <f>IFERROR(__xludf.DUMMYFUNCTION("REGEXREPLACE(A1070, ""\d"", """")"),"     Северо-Западный федеральный округ")</f>
        <v>     Северо-Западный федеральный округ</v>
      </c>
      <c r="C1070" s="14" t="str">
        <f t="shared" si="15"/>
        <v>Северо-Западный федеральный округ</v>
      </c>
      <c r="D1070" s="3">
        <f t="shared" si="16"/>
        <v>2</v>
      </c>
      <c r="E1070" s="15" t="s">
        <v>48</v>
      </c>
      <c r="F1070" s="13" t="str">
        <f>IFERROR(__xludf.DUMMYFUNCTION("REGEXEXTRACT(E1070, ""[А-Яа-я].*"")"),"Убийство")</f>
        <v>Убийство</v>
      </c>
      <c r="G1070" s="16">
        <f t="shared" si="17"/>
        <v>2</v>
      </c>
      <c r="H1070" s="13" t="s">
        <v>28</v>
      </c>
      <c r="I1070" s="13" t="str">
        <f>IFERROR(__xludf.DUMMYFUNCTION("REGEXREPLACE(H1070, "".*\s"", """")"),"человек")</f>
        <v>человек</v>
      </c>
      <c r="J1070" s="13" t="s">
        <v>29</v>
      </c>
      <c r="K1070" s="17" t="str">
        <f>IFERROR(__xludf.DUMMYFUNCTION("REGEXREPLACE(J1070, ""^[\d\s]+"", """")"),"значение показателя за год")</f>
        <v>значение показателя за год</v>
      </c>
      <c r="L1070" s="16">
        <f t="shared" si="18"/>
        <v>2</v>
      </c>
      <c r="M1070" s="13" t="s">
        <v>32</v>
      </c>
      <c r="N1070" s="13" t="str">
        <f>IFERROR(__xludf.DUMMYFUNCTION("REGEXEXTRACT(M1070, "" (.+)$"")"),"сельское население")</f>
        <v>сельское население</v>
      </c>
      <c r="O1070" s="18">
        <v>288.0</v>
      </c>
      <c r="P1070" s="18">
        <v>275.0</v>
      </c>
      <c r="Q1070" s="18">
        <v>237.0</v>
      </c>
      <c r="R1070" s="18">
        <v>262.0</v>
      </c>
      <c r="S1070" s="18">
        <v>165.0</v>
      </c>
      <c r="T1070" s="18">
        <v>164.0</v>
      </c>
      <c r="U1070" s="18">
        <v>163.0</v>
      </c>
      <c r="V1070" s="18">
        <v>150.0</v>
      </c>
      <c r="W1070" s="18">
        <v>109.0</v>
      </c>
      <c r="X1070" s="18">
        <v>138.0</v>
      </c>
      <c r="Y1070" s="18">
        <v>103.0</v>
      </c>
      <c r="Z1070" s="19" t="str">
        <f t="shared" si="6"/>
        <v/>
      </c>
      <c r="AA1070" s="19" t="str">
        <f t="shared" si="19"/>
        <v/>
      </c>
      <c r="AB1070" s="19">
        <f t="shared" si="8"/>
        <v>2054</v>
      </c>
      <c r="AC1070" s="19">
        <f t="shared" si="20"/>
        <v>186.7272727</v>
      </c>
      <c r="AD1070" s="19">
        <f t="shared" si="21"/>
        <v>314</v>
      </c>
      <c r="AE1070" s="19" t="str">
        <f t="shared" si="22"/>
        <v>Нет моды</v>
      </c>
      <c r="AF1070" s="19">
        <f t="shared" si="23"/>
        <v>103</v>
      </c>
      <c r="AG1070" s="19">
        <f t="shared" si="24"/>
        <v>288</v>
      </c>
      <c r="AH1070" s="20" t="str">
        <f t="shared" si="14"/>
        <v>Город: 76%; Село: 24%</v>
      </c>
      <c r="AI1070" s="21"/>
      <c r="AJ1070" s="21"/>
      <c r="AK1070" s="21"/>
      <c r="AL1070" s="22">
        <f t="shared" si="25"/>
        <v>1</v>
      </c>
    </row>
    <row r="1071" ht="12.75" customHeight="1">
      <c r="A1071" s="13" t="s">
        <v>69</v>
      </c>
      <c r="B1071" s="13" t="str">
        <f>IFERROR(__xludf.DUMMYFUNCTION("REGEXREPLACE(A1071, ""\d"", """")"),"     Северо-Западный федеральный округ")</f>
        <v>     Северо-Западный федеральный округ</v>
      </c>
      <c r="C1071" s="14" t="str">
        <f t="shared" si="15"/>
        <v>Северо-Западный федеральный округ</v>
      </c>
      <c r="D1071" s="3">
        <f t="shared" si="16"/>
        <v>2</v>
      </c>
      <c r="E1071" s="15" t="s">
        <v>49</v>
      </c>
      <c r="F1071" s="13" t="str">
        <f>IFERROR(__xludf.DUMMYFUNCTION("REGEXEXTRACT(E1071, ""[А-Яа-я].*"")"),"Цереброваскулярные болезни")</f>
        <v>Цереброваскулярные болезни</v>
      </c>
      <c r="G1071" s="16">
        <f t="shared" si="17"/>
        <v>2</v>
      </c>
      <c r="H1071" s="13" t="s">
        <v>28</v>
      </c>
      <c r="I1071" s="13" t="str">
        <f>IFERROR(__xludf.DUMMYFUNCTION("REGEXREPLACE(H1071, "".*\s"", """")"),"человек")</f>
        <v>человек</v>
      </c>
      <c r="J1071" s="13" t="s">
        <v>29</v>
      </c>
      <c r="K1071" s="17" t="str">
        <f>IFERROR(__xludf.DUMMYFUNCTION("REGEXREPLACE(J1071, ""^[\d\s]+"", """")"),"значение показателя за год")</f>
        <v>значение показателя за год</v>
      </c>
      <c r="L1071" s="16">
        <f t="shared" si="18"/>
        <v>2</v>
      </c>
      <c r="M1071" s="13" t="s">
        <v>30</v>
      </c>
      <c r="N1071" s="13" t="str">
        <f>IFERROR(__xludf.DUMMYFUNCTION("REGEXEXTRACT(M1071, "" (.+)$"")"),"все население")</f>
        <v>все население</v>
      </c>
      <c r="O1071" s="18">
        <v>32899.0</v>
      </c>
      <c r="P1071" s="18">
        <v>31244.0</v>
      </c>
      <c r="Q1071" s="18">
        <v>30923.0</v>
      </c>
      <c r="R1071" s="18">
        <v>29811.0</v>
      </c>
      <c r="S1071" s="18">
        <v>27566.0</v>
      </c>
      <c r="T1071" s="18">
        <v>25827.0</v>
      </c>
      <c r="U1071" s="18">
        <v>25222.0</v>
      </c>
      <c r="V1071" s="18">
        <v>26363.0</v>
      </c>
      <c r="W1071" s="18">
        <v>24530.0</v>
      </c>
      <c r="X1071" s="18">
        <v>21017.0</v>
      </c>
      <c r="Y1071" s="18">
        <v>20969.0</v>
      </c>
      <c r="Z1071" s="19">
        <f t="shared" si="6"/>
        <v>296371</v>
      </c>
      <c r="AA1071" s="19" t="str">
        <f t="shared" si="19"/>
        <v/>
      </c>
      <c r="AB1071" s="19" t="str">
        <f t="shared" si="8"/>
        <v/>
      </c>
      <c r="AC1071" s="19">
        <f t="shared" si="20"/>
        <v>26942.81818</v>
      </c>
      <c r="AD1071" s="19">
        <f t="shared" si="21"/>
        <v>10628.5</v>
      </c>
      <c r="AE1071" s="19" t="str">
        <f t="shared" si="22"/>
        <v>Нет моды</v>
      </c>
      <c r="AF1071" s="19">
        <f t="shared" si="23"/>
        <v>20969</v>
      </c>
      <c r="AG1071" s="19">
        <f t="shared" si="24"/>
        <v>32899</v>
      </c>
      <c r="AH1071" s="20" t="str">
        <f t="shared" si="14"/>
        <v/>
      </c>
      <c r="AI1071" s="21"/>
      <c r="AJ1071" s="21"/>
      <c r="AK1071" s="21"/>
      <c r="AL1071" s="22">
        <f t="shared" si="25"/>
        <v>1</v>
      </c>
    </row>
    <row r="1072" ht="12.75" customHeight="1">
      <c r="A1072" s="13" t="s">
        <v>69</v>
      </c>
      <c r="B1072" s="13" t="str">
        <f>IFERROR(__xludf.DUMMYFUNCTION("REGEXREPLACE(A1072, ""\d"", """")"),"     Северо-Западный федеральный округ")</f>
        <v>     Северо-Западный федеральный округ</v>
      </c>
      <c r="C1072" s="14" t="str">
        <f t="shared" si="15"/>
        <v>Северо-Западный федеральный округ</v>
      </c>
      <c r="D1072" s="3">
        <f t="shared" si="16"/>
        <v>2</v>
      </c>
      <c r="E1072" s="15" t="s">
        <v>49</v>
      </c>
      <c r="F1072" s="13" t="str">
        <f>IFERROR(__xludf.DUMMYFUNCTION("REGEXEXTRACT(E1072, ""[А-Яа-я].*"")"),"Цереброваскулярные болезни")</f>
        <v>Цереброваскулярные болезни</v>
      </c>
      <c r="G1072" s="16">
        <f t="shared" si="17"/>
        <v>2</v>
      </c>
      <c r="H1072" s="13" t="s">
        <v>28</v>
      </c>
      <c r="I1072" s="13" t="str">
        <f>IFERROR(__xludf.DUMMYFUNCTION("REGEXREPLACE(H1072, "".*\s"", """")"),"человек")</f>
        <v>человек</v>
      </c>
      <c r="J1072" s="13" t="s">
        <v>29</v>
      </c>
      <c r="K1072" s="17" t="str">
        <f>IFERROR(__xludf.DUMMYFUNCTION("REGEXREPLACE(J1072, ""^[\d\s]+"", """")"),"значение показателя за год")</f>
        <v>значение показателя за год</v>
      </c>
      <c r="L1072" s="16">
        <f t="shared" si="18"/>
        <v>2</v>
      </c>
      <c r="M1072" s="13" t="s">
        <v>31</v>
      </c>
      <c r="N1072" s="13" t="str">
        <f>IFERROR(__xludf.DUMMYFUNCTION("REGEXEXTRACT(M1072, "" (.+)$"")"),"городское население")</f>
        <v>городское население</v>
      </c>
      <c r="O1072" s="18">
        <v>27138.0</v>
      </c>
      <c r="P1072" s="18">
        <v>25682.0</v>
      </c>
      <c r="Q1072" s="18">
        <v>25388.0</v>
      </c>
      <c r="R1072" s="18">
        <v>24415.0</v>
      </c>
      <c r="S1072" s="18">
        <v>22538.0</v>
      </c>
      <c r="T1072" s="18">
        <v>21066.0</v>
      </c>
      <c r="U1072" s="18">
        <v>20662.0</v>
      </c>
      <c r="V1072" s="18">
        <v>21616.0</v>
      </c>
      <c r="W1072" s="18">
        <v>19977.0</v>
      </c>
      <c r="X1072" s="18">
        <v>17184.0</v>
      </c>
      <c r="Y1072" s="18">
        <v>17298.0</v>
      </c>
      <c r="Z1072" s="19" t="str">
        <f t="shared" si="6"/>
        <v/>
      </c>
      <c r="AA1072" s="19">
        <f t="shared" si="19"/>
        <v>242964</v>
      </c>
      <c r="AB1072" s="19" t="str">
        <f t="shared" si="8"/>
        <v/>
      </c>
      <c r="AC1072" s="19">
        <f t="shared" si="20"/>
        <v>22087.63636</v>
      </c>
      <c r="AD1072" s="19">
        <f t="shared" si="21"/>
        <v>24876</v>
      </c>
      <c r="AE1072" s="19" t="str">
        <f t="shared" si="22"/>
        <v>Нет моды</v>
      </c>
      <c r="AF1072" s="19">
        <f t="shared" si="23"/>
        <v>17184</v>
      </c>
      <c r="AG1072" s="19">
        <f t="shared" si="24"/>
        <v>27138</v>
      </c>
      <c r="AH1072" s="20" t="str">
        <f t="shared" si="14"/>
        <v/>
      </c>
      <c r="AI1072" s="21"/>
      <c r="AJ1072" s="21"/>
      <c r="AK1072" s="21"/>
      <c r="AL1072" s="22">
        <f t="shared" si="25"/>
        <v>1</v>
      </c>
    </row>
    <row r="1073" ht="12.75" customHeight="1">
      <c r="A1073" s="13" t="s">
        <v>69</v>
      </c>
      <c r="B1073" s="13" t="str">
        <f>IFERROR(__xludf.DUMMYFUNCTION("REGEXREPLACE(A1073, ""\d"", """")"),"     Северо-Западный федеральный округ")</f>
        <v>     Северо-Западный федеральный округ</v>
      </c>
      <c r="C1073" s="14" t="str">
        <f t="shared" si="15"/>
        <v>Северо-Западный федеральный округ</v>
      </c>
      <c r="D1073" s="3">
        <f t="shared" si="16"/>
        <v>2</v>
      </c>
      <c r="E1073" s="15" t="s">
        <v>49</v>
      </c>
      <c r="F1073" s="13" t="str">
        <f>IFERROR(__xludf.DUMMYFUNCTION("REGEXEXTRACT(E1073, ""[А-Яа-я].*"")"),"Цереброваскулярные болезни")</f>
        <v>Цереброваскулярные болезни</v>
      </c>
      <c r="G1073" s="16">
        <f t="shared" si="17"/>
        <v>2</v>
      </c>
      <c r="H1073" s="13" t="s">
        <v>28</v>
      </c>
      <c r="I1073" s="13" t="str">
        <f>IFERROR(__xludf.DUMMYFUNCTION("REGEXREPLACE(H1073, "".*\s"", """")"),"человек")</f>
        <v>человек</v>
      </c>
      <c r="J1073" s="13" t="s">
        <v>29</v>
      </c>
      <c r="K1073" s="17" t="str">
        <f>IFERROR(__xludf.DUMMYFUNCTION("REGEXREPLACE(J1073, ""^[\d\s]+"", """")"),"значение показателя за год")</f>
        <v>значение показателя за год</v>
      </c>
      <c r="L1073" s="16">
        <f t="shared" si="18"/>
        <v>2</v>
      </c>
      <c r="M1073" s="13" t="s">
        <v>32</v>
      </c>
      <c r="N1073" s="13" t="str">
        <f>IFERROR(__xludf.DUMMYFUNCTION("REGEXEXTRACT(M1073, "" (.+)$"")"),"сельское население")</f>
        <v>сельское население</v>
      </c>
      <c r="O1073" s="18">
        <v>5761.0</v>
      </c>
      <c r="P1073" s="18">
        <v>5562.0</v>
      </c>
      <c r="Q1073" s="18">
        <v>5535.0</v>
      </c>
      <c r="R1073" s="18">
        <v>5396.0</v>
      </c>
      <c r="S1073" s="18">
        <v>5028.0</v>
      </c>
      <c r="T1073" s="18">
        <v>4761.0</v>
      </c>
      <c r="U1073" s="18">
        <v>4560.0</v>
      </c>
      <c r="V1073" s="18">
        <v>4747.0</v>
      </c>
      <c r="W1073" s="18">
        <v>4553.0</v>
      </c>
      <c r="X1073" s="18">
        <v>3833.0</v>
      </c>
      <c r="Y1073" s="18">
        <v>3671.0</v>
      </c>
      <c r="Z1073" s="19" t="str">
        <f t="shared" si="6"/>
        <v/>
      </c>
      <c r="AA1073" s="19" t="str">
        <f t="shared" si="19"/>
        <v/>
      </c>
      <c r="AB1073" s="19">
        <f t="shared" si="8"/>
        <v>53407</v>
      </c>
      <c r="AC1073" s="19">
        <f t="shared" si="20"/>
        <v>4855.181818</v>
      </c>
      <c r="AD1073" s="19">
        <f t="shared" si="21"/>
        <v>11472.5</v>
      </c>
      <c r="AE1073" s="19" t="str">
        <f t="shared" si="22"/>
        <v>Нет моды</v>
      </c>
      <c r="AF1073" s="19">
        <f t="shared" si="23"/>
        <v>3671</v>
      </c>
      <c r="AG1073" s="19">
        <f t="shared" si="24"/>
        <v>5761</v>
      </c>
      <c r="AH1073" s="20" t="str">
        <f t="shared" si="14"/>
        <v>Город: 82%; Село: 18%</v>
      </c>
      <c r="AI1073" s="21"/>
      <c r="AJ1073" s="21"/>
      <c r="AK1073" s="21"/>
      <c r="AL1073" s="22">
        <f t="shared" si="25"/>
        <v>1</v>
      </c>
    </row>
    <row r="1074" ht="12.75" customHeight="1">
      <c r="A1074" s="13" t="s">
        <v>70</v>
      </c>
      <c r="B1074" s="13" t="str">
        <f>IFERROR(__xludf.DUMMYFUNCTION("REGEXREPLACE(A1074, ""\d"", """")"),"         Республика Карелия")</f>
        <v>         Республика Карелия</v>
      </c>
      <c r="C1074" s="14" t="str">
        <f t="shared" si="15"/>
        <v>Республика Карелия</v>
      </c>
      <c r="D1074" s="3">
        <f t="shared" si="16"/>
        <v>2</v>
      </c>
      <c r="E1074" s="15" t="s">
        <v>27</v>
      </c>
      <c r="F1074" s="13" t="str">
        <f>IFERROR(__xludf.DUMMYFUNCTION("REGEXEXTRACT(E1074, ""[А-Яа-я].*"")"),"Болезни органов дыхания")</f>
        <v>Болезни органов дыхания</v>
      </c>
      <c r="G1074" s="16">
        <f t="shared" si="17"/>
        <v>2</v>
      </c>
      <c r="H1074" s="13" t="s">
        <v>28</v>
      </c>
      <c r="I1074" s="13" t="str">
        <f>IFERROR(__xludf.DUMMYFUNCTION("REGEXREPLACE(H1074, "".*\s"", """")"),"человек")</f>
        <v>человек</v>
      </c>
      <c r="J1074" s="13" t="s">
        <v>29</v>
      </c>
      <c r="K1074" s="17" t="str">
        <f>IFERROR(__xludf.DUMMYFUNCTION("REGEXREPLACE(J1074, ""^[\d\s]+"", """")"),"значение показателя за год")</f>
        <v>значение показателя за год</v>
      </c>
      <c r="L1074" s="16">
        <f t="shared" si="18"/>
        <v>2</v>
      </c>
      <c r="M1074" s="13" t="s">
        <v>30</v>
      </c>
      <c r="N1074" s="13" t="str">
        <f>IFERROR(__xludf.DUMMYFUNCTION("REGEXEXTRACT(M1074, "" (.+)$"")"),"все население")</f>
        <v>все население</v>
      </c>
      <c r="O1074" s="18">
        <v>284.0</v>
      </c>
      <c r="P1074" s="18">
        <v>309.0</v>
      </c>
      <c r="Q1074" s="18">
        <v>345.0</v>
      </c>
      <c r="R1074" s="18">
        <v>328.0</v>
      </c>
      <c r="S1074" s="18">
        <v>312.0</v>
      </c>
      <c r="T1074" s="18">
        <v>293.0</v>
      </c>
      <c r="U1074" s="18">
        <v>312.0</v>
      </c>
      <c r="V1074" s="18">
        <v>572.0</v>
      </c>
      <c r="W1074" s="18">
        <v>637.0</v>
      </c>
      <c r="X1074" s="18">
        <v>499.0</v>
      </c>
      <c r="Y1074" s="18">
        <v>503.0</v>
      </c>
      <c r="Z1074" s="19">
        <f t="shared" si="6"/>
        <v>4394</v>
      </c>
      <c r="AA1074" s="19" t="str">
        <f t="shared" si="19"/>
        <v/>
      </c>
      <c r="AB1074" s="19" t="str">
        <f t="shared" si="8"/>
        <v/>
      </c>
      <c r="AC1074" s="19">
        <f t="shared" si="20"/>
        <v>399.4545455</v>
      </c>
      <c r="AD1074" s="19">
        <f t="shared" si="21"/>
        <v>2154</v>
      </c>
      <c r="AE1074" s="19" t="str">
        <f t="shared" si="22"/>
        <v>Нет моды</v>
      </c>
      <c r="AF1074" s="19">
        <f t="shared" si="23"/>
        <v>284</v>
      </c>
      <c r="AG1074" s="19">
        <f t="shared" si="24"/>
        <v>637</v>
      </c>
      <c r="AH1074" s="20" t="str">
        <f t="shared" si="14"/>
        <v/>
      </c>
      <c r="AI1074" s="21"/>
      <c r="AJ1074" s="21"/>
      <c r="AK1074" s="21"/>
      <c r="AL1074" s="22">
        <f t="shared" si="25"/>
        <v>1</v>
      </c>
    </row>
    <row r="1075" ht="12.75" customHeight="1">
      <c r="A1075" s="13" t="s">
        <v>70</v>
      </c>
      <c r="B1075" s="13" t="str">
        <f>IFERROR(__xludf.DUMMYFUNCTION("REGEXREPLACE(A1075, ""\d"", """")"),"         Республика Карелия")</f>
        <v>         Республика Карелия</v>
      </c>
      <c r="C1075" s="14" t="str">
        <f t="shared" si="15"/>
        <v>Республика Карелия</v>
      </c>
      <c r="D1075" s="3">
        <f t="shared" si="16"/>
        <v>2</v>
      </c>
      <c r="E1075" s="15" t="s">
        <v>27</v>
      </c>
      <c r="F1075" s="13" t="str">
        <f>IFERROR(__xludf.DUMMYFUNCTION("REGEXEXTRACT(E1075, ""[А-Яа-я].*"")"),"Болезни органов дыхания")</f>
        <v>Болезни органов дыхания</v>
      </c>
      <c r="G1075" s="16">
        <f t="shared" si="17"/>
        <v>2</v>
      </c>
      <c r="H1075" s="13" t="s">
        <v>28</v>
      </c>
      <c r="I1075" s="13" t="str">
        <f>IFERROR(__xludf.DUMMYFUNCTION("REGEXREPLACE(H1075, "".*\s"", """")"),"человек")</f>
        <v>человек</v>
      </c>
      <c r="J1075" s="13" t="s">
        <v>29</v>
      </c>
      <c r="K1075" s="17" t="str">
        <f>IFERROR(__xludf.DUMMYFUNCTION("REGEXREPLACE(J1075, ""^[\d\s]+"", """")"),"значение показателя за год")</f>
        <v>значение показателя за год</v>
      </c>
      <c r="L1075" s="16">
        <f t="shared" si="18"/>
        <v>2</v>
      </c>
      <c r="M1075" s="13" t="s">
        <v>31</v>
      </c>
      <c r="N1075" s="13" t="str">
        <f>IFERROR(__xludf.DUMMYFUNCTION("REGEXEXTRACT(M1075, "" (.+)$"")"),"городское население")</f>
        <v>городское население</v>
      </c>
      <c r="O1075" s="18">
        <v>209.0</v>
      </c>
      <c r="P1075" s="18">
        <v>207.0</v>
      </c>
      <c r="Q1075" s="18">
        <v>240.0</v>
      </c>
      <c r="R1075" s="18">
        <v>242.0</v>
      </c>
      <c r="S1075" s="18">
        <v>215.0</v>
      </c>
      <c r="T1075" s="18">
        <v>212.0</v>
      </c>
      <c r="U1075" s="18">
        <v>228.0</v>
      </c>
      <c r="V1075" s="18">
        <v>433.0</v>
      </c>
      <c r="W1075" s="18">
        <v>490.0</v>
      </c>
      <c r="X1075" s="18">
        <v>378.0</v>
      </c>
      <c r="Y1075" s="18">
        <v>372.0</v>
      </c>
      <c r="Z1075" s="19" t="str">
        <f t="shared" si="6"/>
        <v/>
      </c>
      <c r="AA1075" s="19">
        <f t="shared" si="19"/>
        <v>3226</v>
      </c>
      <c r="AB1075" s="19" t="str">
        <f t="shared" si="8"/>
        <v/>
      </c>
      <c r="AC1075" s="19">
        <f t="shared" si="20"/>
        <v>293.2727273</v>
      </c>
      <c r="AD1075" s="19">
        <f t="shared" si="21"/>
        <v>312</v>
      </c>
      <c r="AE1075" s="19" t="str">
        <f t="shared" si="22"/>
        <v>Нет моды</v>
      </c>
      <c r="AF1075" s="19">
        <f t="shared" si="23"/>
        <v>207</v>
      </c>
      <c r="AG1075" s="19">
        <f t="shared" si="24"/>
        <v>490</v>
      </c>
      <c r="AH1075" s="20" t="str">
        <f t="shared" si="14"/>
        <v/>
      </c>
      <c r="AI1075" s="21"/>
      <c r="AJ1075" s="21"/>
      <c r="AK1075" s="21"/>
      <c r="AL1075" s="22">
        <f t="shared" si="25"/>
        <v>1</v>
      </c>
    </row>
    <row r="1076" ht="12.75" customHeight="1">
      <c r="A1076" s="13" t="s">
        <v>70</v>
      </c>
      <c r="B1076" s="13" t="str">
        <f>IFERROR(__xludf.DUMMYFUNCTION("REGEXREPLACE(A1076, ""\d"", """")"),"         Республика Карелия")</f>
        <v>         Республика Карелия</v>
      </c>
      <c r="C1076" s="14" t="str">
        <f t="shared" si="15"/>
        <v>Республика Карелия</v>
      </c>
      <c r="D1076" s="3">
        <f t="shared" si="16"/>
        <v>2</v>
      </c>
      <c r="E1076" s="15" t="s">
        <v>27</v>
      </c>
      <c r="F1076" s="13" t="str">
        <f>IFERROR(__xludf.DUMMYFUNCTION("REGEXEXTRACT(E1076, ""[А-Яа-я].*"")"),"Болезни органов дыхания")</f>
        <v>Болезни органов дыхания</v>
      </c>
      <c r="G1076" s="16">
        <f t="shared" si="17"/>
        <v>2</v>
      </c>
      <c r="H1076" s="13" t="s">
        <v>28</v>
      </c>
      <c r="I1076" s="13" t="str">
        <f>IFERROR(__xludf.DUMMYFUNCTION("REGEXREPLACE(H1076, "".*\s"", """")"),"человек")</f>
        <v>человек</v>
      </c>
      <c r="J1076" s="13" t="s">
        <v>29</v>
      </c>
      <c r="K1076" s="17" t="str">
        <f>IFERROR(__xludf.DUMMYFUNCTION("REGEXREPLACE(J1076, ""^[\d\s]+"", """")"),"значение показателя за год")</f>
        <v>значение показателя за год</v>
      </c>
      <c r="L1076" s="16">
        <f t="shared" si="18"/>
        <v>2</v>
      </c>
      <c r="M1076" s="13" t="s">
        <v>32</v>
      </c>
      <c r="N1076" s="13" t="str">
        <f>IFERROR(__xludf.DUMMYFUNCTION("REGEXEXTRACT(M1076, "" (.+)$"")"),"сельское население")</f>
        <v>сельское население</v>
      </c>
      <c r="O1076" s="18">
        <v>75.0</v>
      </c>
      <c r="P1076" s="18">
        <v>102.0</v>
      </c>
      <c r="Q1076" s="18">
        <v>105.0</v>
      </c>
      <c r="R1076" s="18">
        <v>86.0</v>
      </c>
      <c r="S1076" s="18">
        <v>97.0</v>
      </c>
      <c r="T1076" s="18">
        <v>81.0</v>
      </c>
      <c r="U1076" s="18">
        <v>84.0</v>
      </c>
      <c r="V1076" s="18">
        <v>139.0</v>
      </c>
      <c r="W1076" s="18">
        <v>147.0</v>
      </c>
      <c r="X1076" s="18">
        <v>121.0</v>
      </c>
      <c r="Y1076" s="18">
        <v>131.0</v>
      </c>
      <c r="Z1076" s="19" t="str">
        <f t="shared" si="6"/>
        <v/>
      </c>
      <c r="AA1076" s="19" t="str">
        <f t="shared" si="19"/>
        <v/>
      </c>
      <c r="AB1076" s="19">
        <f t="shared" si="8"/>
        <v>1168</v>
      </c>
      <c r="AC1076" s="19">
        <f t="shared" si="20"/>
        <v>106.1818182</v>
      </c>
      <c r="AD1076" s="19">
        <f t="shared" si="21"/>
        <v>177</v>
      </c>
      <c r="AE1076" s="19" t="str">
        <f t="shared" si="22"/>
        <v>Нет моды</v>
      </c>
      <c r="AF1076" s="19">
        <f t="shared" si="23"/>
        <v>75</v>
      </c>
      <c r="AG1076" s="19">
        <f t="shared" si="24"/>
        <v>147</v>
      </c>
      <c r="AH1076" s="20" t="str">
        <f t="shared" si="14"/>
        <v>Город: 73%; Село: 27%</v>
      </c>
      <c r="AI1076" s="21"/>
      <c r="AJ1076" s="21"/>
      <c r="AK1076" s="21"/>
      <c r="AL1076" s="22">
        <f t="shared" si="25"/>
        <v>1</v>
      </c>
    </row>
    <row r="1077" ht="12.75" customHeight="1">
      <c r="A1077" s="13" t="s">
        <v>70</v>
      </c>
      <c r="B1077" s="13" t="str">
        <f>IFERROR(__xludf.DUMMYFUNCTION("REGEXREPLACE(A1077, ""\d"", """")"),"         Республика Карелия")</f>
        <v>         Республика Карелия</v>
      </c>
      <c r="C1077" s="14" t="str">
        <f t="shared" si="15"/>
        <v>Республика Карелия</v>
      </c>
      <c r="D1077" s="3">
        <f t="shared" si="16"/>
        <v>2</v>
      </c>
      <c r="E1077" s="15" t="s">
        <v>33</v>
      </c>
      <c r="F1077" s="13" t="str">
        <f>IFERROR(__xludf.DUMMYFUNCTION("REGEXEXTRACT(E1077, ""[А-Яа-я].*"")"),"Болезни органов пищеварения")</f>
        <v>Болезни органов пищеварения</v>
      </c>
      <c r="G1077" s="16">
        <f t="shared" si="17"/>
        <v>2</v>
      </c>
      <c r="H1077" s="13" t="s">
        <v>28</v>
      </c>
      <c r="I1077" s="13" t="str">
        <f>IFERROR(__xludf.DUMMYFUNCTION("REGEXREPLACE(H1077, "".*\s"", """")"),"человек")</f>
        <v>человек</v>
      </c>
      <c r="J1077" s="13" t="s">
        <v>29</v>
      </c>
      <c r="K1077" s="17" t="str">
        <f>IFERROR(__xludf.DUMMYFUNCTION("REGEXREPLACE(J1077, ""^[\d\s]+"", """")"),"значение показателя за год")</f>
        <v>значение показателя за год</v>
      </c>
      <c r="L1077" s="16">
        <f t="shared" si="18"/>
        <v>2</v>
      </c>
      <c r="M1077" s="13" t="s">
        <v>30</v>
      </c>
      <c r="N1077" s="13" t="str">
        <f>IFERROR(__xludf.DUMMYFUNCTION("REGEXEXTRACT(M1077, "" (.+)$"")"),"все население")</f>
        <v>все население</v>
      </c>
      <c r="O1077" s="18">
        <v>441.0</v>
      </c>
      <c r="P1077" s="18">
        <v>445.0</v>
      </c>
      <c r="Q1077" s="18">
        <v>524.0</v>
      </c>
      <c r="R1077" s="18">
        <v>478.0</v>
      </c>
      <c r="S1077" s="18">
        <v>452.0</v>
      </c>
      <c r="T1077" s="18">
        <v>434.0</v>
      </c>
      <c r="U1077" s="18">
        <v>485.0</v>
      </c>
      <c r="V1077" s="18">
        <v>622.0</v>
      </c>
      <c r="W1077" s="18">
        <v>581.0</v>
      </c>
      <c r="X1077" s="18">
        <v>529.0</v>
      </c>
      <c r="Y1077" s="18">
        <v>498.0</v>
      </c>
      <c r="Z1077" s="19">
        <f t="shared" si="6"/>
        <v>5489</v>
      </c>
      <c r="AA1077" s="19" t="str">
        <f t="shared" si="19"/>
        <v/>
      </c>
      <c r="AB1077" s="19" t="str">
        <f t="shared" si="8"/>
        <v/>
      </c>
      <c r="AC1077" s="19">
        <f t="shared" si="20"/>
        <v>499</v>
      </c>
      <c r="AD1077" s="19">
        <f t="shared" si="21"/>
        <v>290.5</v>
      </c>
      <c r="AE1077" s="19" t="str">
        <f t="shared" si="22"/>
        <v>Нет моды</v>
      </c>
      <c r="AF1077" s="19">
        <f t="shared" si="23"/>
        <v>434</v>
      </c>
      <c r="AG1077" s="19">
        <f t="shared" si="24"/>
        <v>622</v>
      </c>
      <c r="AH1077" s="20" t="str">
        <f t="shared" si="14"/>
        <v/>
      </c>
      <c r="AI1077" s="21"/>
      <c r="AJ1077" s="21"/>
      <c r="AK1077" s="21"/>
      <c r="AL1077" s="22">
        <f t="shared" si="25"/>
        <v>1</v>
      </c>
    </row>
    <row r="1078" ht="12.75" customHeight="1">
      <c r="A1078" s="13" t="s">
        <v>70</v>
      </c>
      <c r="B1078" s="13" t="str">
        <f>IFERROR(__xludf.DUMMYFUNCTION("REGEXREPLACE(A1078, ""\d"", """")"),"         Республика Карелия")</f>
        <v>         Республика Карелия</v>
      </c>
      <c r="C1078" s="14" t="str">
        <f t="shared" si="15"/>
        <v>Республика Карелия</v>
      </c>
      <c r="D1078" s="3">
        <f t="shared" si="16"/>
        <v>2</v>
      </c>
      <c r="E1078" s="15" t="s">
        <v>33</v>
      </c>
      <c r="F1078" s="13" t="str">
        <f>IFERROR(__xludf.DUMMYFUNCTION("REGEXEXTRACT(E1078, ""[А-Яа-я].*"")"),"Болезни органов пищеварения")</f>
        <v>Болезни органов пищеварения</v>
      </c>
      <c r="G1078" s="16">
        <f t="shared" si="17"/>
        <v>2</v>
      </c>
      <c r="H1078" s="13" t="s">
        <v>28</v>
      </c>
      <c r="I1078" s="13" t="str">
        <f>IFERROR(__xludf.DUMMYFUNCTION("REGEXREPLACE(H1078, "".*\s"", """")"),"человек")</f>
        <v>человек</v>
      </c>
      <c r="J1078" s="13" t="s">
        <v>29</v>
      </c>
      <c r="K1078" s="17" t="str">
        <f>IFERROR(__xludf.DUMMYFUNCTION("REGEXREPLACE(J1078, ""^[\d\s]+"", """")"),"значение показателя за год")</f>
        <v>значение показателя за год</v>
      </c>
      <c r="L1078" s="16">
        <f t="shared" si="18"/>
        <v>2</v>
      </c>
      <c r="M1078" s="13" t="s">
        <v>31</v>
      </c>
      <c r="N1078" s="13" t="str">
        <f>IFERROR(__xludf.DUMMYFUNCTION("REGEXEXTRACT(M1078, "" (.+)$"")"),"городское население")</f>
        <v>городское население</v>
      </c>
      <c r="O1078" s="18">
        <v>326.0</v>
      </c>
      <c r="P1078" s="18">
        <v>336.0</v>
      </c>
      <c r="Q1078" s="18">
        <v>405.0</v>
      </c>
      <c r="R1078" s="18">
        <v>365.0</v>
      </c>
      <c r="S1078" s="18">
        <v>341.0</v>
      </c>
      <c r="T1078" s="18">
        <v>326.0</v>
      </c>
      <c r="U1078" s="18">
        <v>366.0</v>
      </c>
      <c r="V1078" s="18">
        <v>470.0</v>
      </c>
      <c r="W1078" s="18">
        <v>446.0</v>
      </c>
      <c r="X1078" s="18">
        <v>401.0</v>
      </c>
      <c r="Y1078" s="18">
        <v>384.0</v>
      </c>
      <c r="Z1078" s="19" t="str">
        <f t="shared" si="6"/>
        <v/>
      </c>
      <c r="AA1078" s="19">
        <f t="shared" si="19"/>
        <v>4166</v>
      </c>
      <c r="AB1078" s="19" t="str">
        <f t="shared" si="8"/>
        <v/>
      </c>
      <c r="AC1078" s="19">
        <f t="shared" si="20"/>
        <v>378.7272727</v>
      </c>
      <c r="AD1078" s="19">
        <f t="shared" si="21"/>
        <v>443</v>
      </c>
      <c r="AE1078" s="19" t="str">
        <f t="shared" si="22"/>
        <v>Нет моды</v>
      </c>
      <c r="AF1078" s="19">
        <f t="shared" si="23"/>
        <v>326</v>
      </c>
      <c r="AG1078" s="19">
        <f t="shared" si="24"/>
        <v>470</v>
      </c>
      <c r="AH1078" s="20" t="str">
        <f t="shared" si="14"/>
        <v/>
      </c>
      <c r="AI1078" s="21"/>
      <c r="AJ1078" s="21"/>
      <c r="AK1078" s="21"/>
      <c r="AL1078" s="22">
        <f t="shared" si="25"/>
        <v>1</v>
      </c>
    </row>
    <row r="1079" ht="12.75" customHeight="1">
      <c r="A1079" s="13" t="s">
        <v>70</v>
      </c>
      <c r="B1079" s="13" t="str">
        <f>IFERROR(__xludf.DUMMYFUNCTION("REGEXREPLACE(A1079, ""\d"", """")"),"         Республика Карелия")</f>
        <v>         Республика Карелия</v>
      </c>
      <c r="C1079" s="14" t="str">
        <f t="shared" si="15"/>
        <v>Республика Карелия</v>
      </c>
      <c r="D1079" s="3">
        <f t="shared" si="16"/>
        <v>2</v>
      </c>
      <c r="E1079" s="15" t="s">
        <v>33</v>
      </c>
      <c r="F1079" s="13" t="str">
        <f>IFERROR(__xludf.DUMMYFUNCTION("REGEXEXTRACT(E1079, ""[А-Яа-я].*"")"),"Болезни органов пищеварения")</f>
        <v>Болезни органов пищеварения</v>
      </c>
      <c r="G1079" s="16">
        <f t="shared" si="17"/>
        <v>2</v>
      </c>
      <c r="H1079" s="13" t="s">
        <v>28</v>
      </c>
      <c r="I1079" s="13" t="str">
        <f>IFERROR(__xludf.DUMMYFUNCTION("REGEXREPLACE(H1079, "".*\s"", """")"),"человек")</f>
        <v>человек</v>
      </c>
      <c r="J1079" s="13" t="s">
        <v>29</v>
      </c>
      <c r="K1079" s="17" t="str">
        <f>IFERROR(__xludf.DUMMYFUNCTION("REGEXREPLACE(J1079, ""^[\d\s]+"", """")"),"значение показателя за год")</f>
        <v>значение показателя за год</v>
      </c>
      <c r="L1079" s="16">
        <f t="shared" si="18"/>
        <v>2</v>
      </c>
      <c r="M1079" s="13" t="s">
        <v>32</v>
      </c>
      <c r="N1079" s="13" t="str">
        <f>IFERROR(__xludf.DUMMYFUNCTION("REGEXEXTRACT(M1079, "" (.+)$"")"),"сельское население")</f>
        <v>сельское население</v>
      </c>
      <c r="O1079" s="18">
        <v>115.0</v>
      </c>
      <c r="P1079" s="18">
        <v>109.0</v>
      </c>
      <c r="Q1079" s="18">
        <v>119.0</v>
      </c>
      <c r="R1079" s="18">
        <v>113.0</v>
      </c>
      <c r="S1079" s="18">
        <v>111.0</v>
      </c>
      <c r="T1079" s="18">
        <v>108.0</v>
      </c>
      <c r="U1079" s="18">
        <v>119.0</v>
      </c>
      <c r="V1079" s="18">
        <v>152.0</v>
      </c>
      <c r="W1079" s="18">
        <v>135.0</v>
      </c>
      <c r="X1079" s="18">
        <v>128.0</v>
      </c>
      <c r="Y1079" s="18">
        <v>114.0</v>
      </c>
      <c r="Z1079" s="19" t="str">
        <f t="shared" si="6"/>
        <v/>
      </c>
      <c r="AA1079" s="19" t="str">
        <f t="shared" si="19"/>
        <v/>
      </c>
      <c r="AB1079" s="19">
        <f t="shared" si="8"/>
        <v>1323</v>
      </c>
      <c r="AC1079" s="19">
        <f t="shared" si="20"/>
        <v>120.2727273</v>
      </c>
      <c r="AD1079" s="19">
        <f t="shared" si="21"/>
        <v>239</v>
      </c>
      <c r="AE1079" s="19" t="str">
        <f t="shared" si="22"/>
        <v>Нет моды</v>
      </c>
      <c r="AF1079" s="19">
        <f t="shared" si="23"/>
        <v>108</v>
      </c>
      <c r="AG1079" s="19">
        <f t="shared" si="24"/>
        <v>152</v>
      </c>
      <c r="AH1079" s="20" t="str">
        <f t="shared" si="14"/>
        <v>Город: 76%; Село: 24%</v>
      </c>
      <c r="AI1079" s="21"/>
      <c r="AJ1079" s="21"/>
      <c r="AK1079" s="21"/>
      <c r="AL1079" s="22">
        <f t="shared" si="25"/>
        <v>1</v>
      </c>
    </row>
    <row r="1080" ht="12.75" customHeight="1">
      <c r="A1080" s="13" t="s">
        <v>70</v>
      </c>
      <c r="B1080" s="13" t="str">
        <f>IFERROR(__xludf.DUMMYFUNCTION("REGEXREPLACE(A1080, ""\d"", """")"),"         Республика Карелия")</f>
        <v>         Республика Карелия</v>
      </c>
      <c r="C1080" s="14" t="str">
        <f t="shared" si="15"/>
        <v>Республика Карелия</v>
      </c>
      <c r="D1080" s="3">
        <f t="shared" si="16"/>
        <v>2</v>
      </c>
      <c r="E1080" s="15" t="s">
        <v>34</v>
      </c>
      <c r="F1080" s="13" t="str">
        <f>IFERROR(__xludf.DUMMYFUNCTION("REGEXEXTRACT(E1080, ""[А-Яа-я].*"")"),"Болезни системы кровообращения")</f>
        <v>Болезни системы кровообращения</v>
      </c>
      <c r="G1080" s="16">
        <f t="shared" si="17"/>
        <v>2</v>
      </c>
      <c r="H1080" s="13" t="s">
        <v>28</v>
      </c>
      <c r="I1080" s="13" t="str">
        <f>IFERROR(__xludf.DUMMYFUNCTION("REGEXREPLACE(H1080, "".*\s"", """")"),"человек")</f>
        <v>человек</v>
      </c>
      <c r="J1080" s="13" t="s">
        <v>29</v>
      </c>
      <c r="K1080" s="17" t="str">
        <f>IFERROR(__xludf.DUMMYFUNCTION("REGEXREPLACE(J1080, ""^[\d\s]+"", """")"),"значение показателя за год")</f>
        <v>значение показателя за год</v>
      </c>
      <c r="L1080" s="16">
        <f t="shared" si="18"/>
        <v>2</v>
      </c>
      <c r="M1080" s="13" t="s">
        <v>30</v>
      </c>
      <c r="N1080" s="13" t="str">
        <f>IFERROR(__xludf.DUMMYFUNCTION("REGEXEXTRACT(M1080, "" (.+)$"")"),"все население")</f>
        <v>все население</v>
      </c>
      <c r="O1080" s="18">
        <v>5109.0</v>
      </c>
      <c r="P1080" s="18">
        <v>4961.0</v>
      </c>
      <c r="Q1080" s="18">
        <v>4861.0</v>
      </c>
      <c r="R1080" s="18">
        <v>4558.0</v>
      </c>
      <c r="S1080" s="18">
        <v>4533.0</v>
      </c>
      <c r="T1080" s="18">
        <v>4568.0</v>
      </c>
      <c r="U1080" s="18">
        <v>4355.0</v>
      </c>
      <c r="V1080" s="18">
        <v>4291.0</v>
      </c>
      <c r="W1080" s="18">
        <v>5245.0</v>
      </c>
      <c r="X1080" s="18">
        <v>4620.0</v>
      </c>
      <c r="Y1080" s="18">
        <v>4340.0</v>
      </c>
      <c r="Z1080" s="19">
        <f t="shared" si="6"/>
        <v>51441</v>
      </c>
      <c r="AA1080" s="19" t="str">
        <f t="shared" si="19"/>
        <v/>
      </c>
      <c r="AB1080" s="19" t="str">
        <f t="shared" si="8"/>
        <v/>
      </c>
      <c r="AC1080" s="19">
        <f t="shared" si="20"/>
        <v>4676.454545</v>
      </c>
      <c r="AD1080" s="19">
        <f t="shared" si="21"/>
        <v>2221.5</v>
      </c>
      <c r="AE1080" s="19" t="str">
        <f t="shared" si="22"/>
        <v>Нет моды</v>
      </c>
      <c r="AF1080" s="19">
        <f t="shared" si="23"/>
        <v>4291</v>
      </c>
      <c r="AG1080" s="19">
        <f t="shared" si="24"/>
        <v>5245</v>
      </c>
      <c r="AH1080" s="20" t="str">
        <f t="shared" si="14"/>
        <v/>
      </c>
      <c r="AI1080" s="21"/>
      <c r="AJ1080" s="21"/>
      <c r="AK1080" s="21"/>
      <c r="AL1080" s="22">
        <f t="shared" si="25"/>
        <v>1</v>
      </c>
    </row>
    <row r="1081" ht="12.75" customHeight="1">
      <c r="A1081" s="13" t="s">
        <v>70</v>
      </c>
      <c r="B1081" s="13" t="str">
        <f>IFERROR(__xludf.DUMMYFUNCTION("REGEXREPLACE(A1081, ""\d"", """")"),"         Республика Карелия")</f>
        <v>         Республика Карелия</v>
      </c>
      <c r="C1081" s="14" t="str">
        <f t="shared" si="15"/>
        <v>Республика Карелия</v>
      </c>
      <c r="D1081" s="3">
        <f t="shared" si="16"/>
        <v>2</v>
      </c>
      <c r="E1081" s="15" t="s">
        <v>34</v>
      </c>
      <c r="F1081" s="13" t="str">
        <f>IFERROR(__xludf.DUMMYFUNCTION("REGEXEXTRACT(E1081, ""[А-Яа-я].*"")"),"Болезни системы кровообращения")</f>
        <v>Болезни системы кровообращения</v>
      </c>
      <c r="G1081" s="16">
        <f t="shared" si="17"/>
        <v>2</v>
      </c>
      <c r="H1081" s="13" t="s">
        <v>28</v>
      </c>
      <c r="I1081" s="13" t="str">
        <f>IFERROR(__xludf.DUMMYFUNCTION("REGEXREPLACE(H1081, "".*\s"", """")"),"человек")</f>
        <v>человек</v>
      </c>
      <c r="J1081" s="13" t="s">
        <v>29</v>
      </c>
      <c r="K1081" s="17" t="str">
        <f>IFERROR(__xludf.DUMMYFUNCTION("REGEXREPLACE(J1081, ""^[\d\s]+"", """")"),"значение показателя за год")</f>
        <v>значение показателя за год</v>
      </c>
      <c r="L1081" s="16">
        <f t="shared" si="18"/>
        <v>2</v>
      </c>
      <c r="M1081" s="13" t="s">
        <v>31</v>
      </c>
      <c r="N1081" s="13" t="str">
        <f>IFERROR(__xludf.DUMMYFUNCTION("REGEXEXTRACT(M1081, "" (.+)$"")"),"городское население")</f>
        <v>городское население</v>
      </c>
      <c r="O1081" s="18">
        <v>3682.0</v>
      </c>
      <c r="P1081" s="18">
        <v>3575.0</v>
      </c>
      <c r="Q1081" s="18">
        <v>3503.0</v>
      </c>
      <c r="R1081" s="18">
        <v>3262.0</v>
      </c>
      <c r="S1081" s="18">
        <v>3252.0</v>
      </c>
      <c r="T1081" s="18">
        <v>3279.0</v>
      </c>
      <c r="U1081" s="18">
        <v>3133.0</v>
      </c>
      <c r="V1081" s="18">
        <v>3118.0</v>
      </c>
      <c r="W1081" s="18">
        <v>3820.0</v>
      </c>
      <c r="X1081" s="18">
        <v>3370.0</v>
      </c>
      <c r="Y1081" s="18">
        <v>3249.0</v>
      </c>
      <c r="Z1081" s="19" t="str">
        <f t="shared" si="6"/>
        <v/>
      </c>
      <c r="AA1081" s="19">
        <f t="shared" si="19"/>
        <v>37243</v>
      </c>
      <c r="AB1081" s="19" t="str">
        <f t="shared" si="8"/>
        <v/>
      </c>
      <c r="AC1081" s="19">
        <f t="shared" si="20"/>
        <v>3385.727273</v>
      </c>
      <c r="AD1081" s="19">
        <f t="shared" si="21"/>
        <v>4055.5</v>
      </c>
      <c r="AE1081" s="19" t="str">
        <f t="shared" si="22"/>
        <v>Нет моды</v>
      </c>
      <c r="AF1081" s="19">
        <f t="shared" si="23"/>
        <v>3118</v>
      </c>
      <c r="AG1081" s="19">
        <f t="shared" si="24"/>
        <v>3820</v>
      </c>
      <c r="AH1081" s="20" t="str">
        <f t="shared" si="14"/>
        <v/>
      </c>
      <c r="AI1081" s="21"/>
      <c r="AJ1081" s="21"/>
      <c r="AK1081" s="21"/>
      <c r="AL1081" s="22">
        <f t="shared" si="25"/>
        <v>1</v>
      </c>
    </row>
    <row r="1082" ht="12.75" customHeight="1">
      <c r="A1082" s="13" t="s">
        <v>70</v>
      </c>
      <c r="B1082" s="13" t="str">
        <f>IFERROR(__xludf.DUMMYFUNCTION("REGEXREPLACE(A1082, ""\d"", """")"),"         Республика Карелия")</f>
        <v>         Республика Карелия</v>
      </c>
      <c r="C1082" s="14" t="str">
        <f t="shared" si="15"/>
        <v>Республика Карелия</v>
      </c>
      <c r="D1082" s="3">
        <f t="shared" si="16"/>
        <v>2</v>
      </c>
      <c r="E1082" s="15" t="s">
        <v>34</v>
      </c>
      <c r="F1082" s="13" t="str">
        <f>IFERROR(__xludf.DUMMYFUNCTION("REGEXEXTRACT(E1082, ""[А-Яа-я].*"")"),"Болезни системы кровообращения")</f>
        <v>Болезни системы кровообращения</v>
      </c>
      <c r="G1082" s="16">
        <f t="shared" si="17"/>
        <v>2</v>
      </c>
      <c r="H1082" s="13" t="s">
        <v>28</v>
      </c>
      <c r="I1082" s="13" t="str">
        <f>IFERROR(__xludf.DUMMYFUNCTION("REGEXREPLACE(H1082, "".*\s"", """")"),"человек")</f>
        <v>человек</v>
      </c>
      <c r="J1082" s="13" t="s">
        <v>29</v>
      </c>
      <c r="K1082" s="17" t="str">
        <f>IFERROR(__xludf.DUMMYFUNCTION("REGEXREPLACE(J1082, ""^[\d\s]+"", """")"),"значение показателя за год")</f>
        <v>значение показателя за год</v>
      </c>
      <c r="L1082" s="16">
        <f t="shared" si="18"/>
        <v>2</v>
      </c>
      <c r="M1082" s="13" t="s">
        <v>32</v>
      </c>
      <c r="N1082" s="13" t="str">
        <f>IFERROR(__xludf.DUMMYFUNCTION("REGEXEXTRACT(M1082, "" (.+)$"")"),"сельское население")</f>
        <v>сельское население</v>
      </c>
      <c r="O1082" s="18">
        <v>1427.0</v>
      </c>
      <c r="P1082" s="18">
        <v>1386.0</v>
      </c>
      <c r="Q1082" s="18">
        <v>1358.0</v>
      </c>
      <c r="R1082" s="18">
        <v>1296.0</v>
      </c>
      <c r="S1082" s="18">
        <v>1281.0</v>
      </c>
      <c r="T1082" s="18">
        <v>1289.0</v>
      </c>
      <c r="U1082" s="18">
        <v>1222.0</v>
      </c>
      <c r="V1082" s="18">
        <v>1173.0</v>
      </c>
      <c r="W1082" s="18">
        <v>1425.0</v>
      </c>
      <c r="X1082" s="18">
        <v>1250.0</v>
      </c>
      <c r="Y1082" s="18">
        <v>1091.0</v>
      </c>
      <c r="Z1082" s="19" t="str">
        <f t="shared" si="6"/>
        <v/>
      </c>
      <c r="AA1082" s="19" t="str">
        <f t="shared" si="19"/>
        <v/>
      </c>
      <c r="AB1082" s="19">
        <f t="shared" si="8"/>
        <v>14198</v>
      </c>
      <c r="AC1082" s="19">
        <f t="shared" si="20"/>
        <v>1290.727273</v>
      </c>
      <c r="AD1082" s="19">
        <f t="shared" si="21"/>
        <v>2272.5</v>
      </c>
      <c r="AE1082" s="19" t="str">
        <f t="shared" si="22"/>
        <v>Нет моды</v>
      </c>
      <c r="AF1082" s="19">
        <f t="shared" si="23"/>
        <v>1091</v>
      </c>
      <c r="AG1082" s="19">
        <f t="shared" si="24"/>
        <v>1427</v>
      </c>
      <c r="AH1082" s="20" t="str">
        <f t="shared" si="14"/>
        <v>Город: 72%; Село: 28%</v>
      </c>
      <c r="AI1082" s="21"/>
      <c r="AJ1082" s="21"/>
      <c r="AK1082" s="21"/>
      <c r="AL1082" s="22">
        <f t="shared" si="25"/>
        <v>1</v>
      </c>
    </row>
    <row r="1083" ht="12.75" customHeight="1">
      <c r="A1083" s="13" t="s">
        <v>70</v>
      </c>
      <c r="B1083" s="13" t="str">
        <f>IFERROR(__xludf.DUMMYFUNCTION("REGEXREPLACE(A1083, ""\d"", """")"),"         Республика Карелия")</f>
        <v>         Республика Карелия</v>
      </c>
      <c r="C1083" s="14" t="str">
        <f t="shared" si="15"/>
        <v>Республика Карелия</v>
      </c>
      <c r="D1083" s="3">
        <f t="shared" si="16"/>
        <v>2</v>
      </c>
      <c r="E1083" s="15" t="s">
        <v>35</v>
      </c>
      <c r="F1083" s="13" t="str">
        <f>IFERROR(__xludf.DUMMYFUNCTION("REGEXEXTRACT(E1083, ""[А-Яа-я].*"")"),"внешние причины")</f>
        <v>внешние причины</v>
      </c>
      <c r="G1083" s="16">
        <f t="shared" si="17"/>
        <v>2</v>
      </c>
      <c r="H1083" s="13" t="s">
        <v>28</v>
      </c>
      <c r="I1083" s="13" t="str">
        <f>IFERROR(__xludf.DUMMYFUNCTION("REGEXREPLACE(H1083, "".*\s"", """")"),"человек")</f>
        <v>человек</v>
      </c>
      <c r="J1083" s="13" t="s">
        <v>29</v>
      </c>
      <c r="K1083" s="17" t="str">
        <f>IFERROR(__xludf.DUMMYFUNCTION("REGEXREPLACE(J1083, ""^[\d\s]+"", """")"),"значение показателя за год")</f>
        <v>значение показателя за год</v>
      </c>
      <c r="L1083" s="16">
        <f t="shared" si="18"/>
        <v>2</v>
      </c>
      <c r="M1083" s="13" t="s">
        <v>30</v>
      </c>
      <c r="N1083" s="13" t="str">
        <f>IFERROR(__xludf.DUMMYFUNCTION("REGEXEXTRACT(M1083, "" (.+)$"")"),"все население")</f>
        <v>все население</v>
      </c>
      <c r="O1083" s="18">
        <v>892.0</v>
      </c>
      <c r="P1083" s="18">
        <v>874.0</v>
      </c>
      <c r="Q1083" s="18">
        <v>878.0</v>
      </c>
      <c r="R1083" s="18">
        <v>772.0</v>
      </c>
      <c r="S1083" s="18">
        <v>700.0</v>
      </c>
      <c r="T1083" s="18">
        <v>665.0</v>
      </c>
      <c r="U1083" s="18">
        <v>648.0</v>
      </c>
      <c r="V1083" s="18">
        <v>696.0</v>
      </c>
      <c r="W1083" s="18">
        <v>726.0</v>
      </c>
      <c r="X1083" s="18">
        <v>653.0</v>
      </c>
      <c r="Y1083" s="18">
        <v>718.0</v>
      </c>
      <c r="Z1083" s="19">
        <f t="shared" si="6"/>
        <v>8222</v>
      </c>
      <c r="AA1083" s="19" t="str">
        <f t="shared" si="19"/>
        <v/>
      </c>
      <c r="AB1083" s="19" t="str">
        <f t="shared" si="8"/>
        <v/>
      </c>
      <c r="AC1083" s="19">
        <f t="shared" si="20"/>
        <v>747.4545455</v>
      </c>
      <c r="AD1083" s="19">
        <f t="shared" si="21"/>
        <v>991.5</v>
      </c>
      <c r="AE1083" s="19" t="str">
        <f t="shared" si="22"/>
        <v>Нет моды</v>
      </c>
      <c r="AF1083" s="19">
        <f t="shared" si="23"/>
        <v>648</v>
      </c>
      <c r="AG1083" s="19">
        <f t="shared" si="24"/>
        <v>892</v>
      </c>
      <c r="AH1083" s="20" t="str">
        <f t="shared" si="14"/>
        <v/>
      </c>
      <c r="AI1083" s="21"/>
      <c r="AJ1083" s="21"/>
      <c r="AK1083" s="21"/>
      <c r="AL1083" s="22">
        <f t="shared" si="25"/>
        <v>1</v>
      </c>
    </row>
    <row r="1084" ht="12.75" customHeight="1">
      <c r="A1084" s="13" t="s">
        <v>70</v>
      </c>
      <c r="B1084" s="13" t="str">
        <f>IFERROR(__xludf.DUMMYFUNCTION("REGEXREPLACE(A1084, ""\d"", """")"),"         Республика Карелия")</f>
        <v>         Республика Карелия</v>
      </c>
      <c r="C1084" s="14" t="str">
        <f t="shared" si="15"/>
        <v>Республика Карелия</v>
      </c>
      <c r="D1084" s="3">
        <f t="shared" si="16"/>
        <v>2</v>
      </c>
      <c r="E1084" s="15" t="s">
        <v>35</v>
      </c>
      <c r="F1084" s="13" t="str">
        <f>IFERROR(__xludf.DUMMYFUNCTION("REGEXEXTRACT(E1084, ""[А-Яа-я].*"")"),"внешние причины")</f>
        <v>внешние причины</v>
      </c>
      <c r="G1084" s="16">
        <f t="shared" si="17"/>
        <v>2</v>
      </c>
      <c r="H1084" s="13" t="s">
        <v>28</v>
      </c>
      <c r="I1084" s="13" t="str">
        <f>IFERROR(__xludf.DUMMYFUNCTION("REGEXREPLACE(H1084, "".*\s"", """")"),"человек")</f>
        <v>человек</v>
      </c>
      <c r="J1084" s="13" t="s">
        <v>29</v>
      </c>
      <c r="K1084" s="17" t="str">
        <f>IFERROR(__xludf.DUMMYFUNCTION("REGEXREPLACE(J1084, ""^[\d\s]+"", """")"),"значение показателя за год")</f>
        <v>значение показателя за год</v>
      </c>
      <c r="L1084" s="16">
        <f t="shared" si="18"/>
        <v>2</v>
      </c>
      <c r="M1084" s="13" t="s">
        <v>31</v>
      </c>
      <c r="N1084" s="13" t="str">
        <f>IFERROR(__xludf.DUMMYFUNCTION("REGEXEXTRACT(M1084, "" (.+)$"")"),"городское население")</f>
        <v>городское население</v>
      </c>
      <c r="O1084" s="18">
        <v>614.0</v>
      </c>
      <c r="P1084" s="18">
        <v>601.0</v>
      </c>
      <c r="Q1084" s="18">
        <v>604.0</v>
      </c>
      <c r="R1084" s="18">
        <v>494.0</v>
      </c>
      <c r="S1084" s="18">
        <v>480.0</v>
      </c>
      <c r="T1084" s="18">
        <v>472.0</v>
      </c>
      <c r="U1084" s="18">
        <v>447.0</v>
      </c>
      <c r="V1084" s="18">
        <v>473.0</v>
      </c>
      <c r="W1084" s="18">
        <v>517.0</v>
      </c>
      <c r="X1084" s="18">
        <v>436.0</v>
      </c>
      <c r="Y1084" s="18">
        <v>507.0</v>
      </c>
      <c r="Z1084" s="19" t="str">
        <f t="shared" si="6"/>
        <v/>
      </c>
      <c r="AA1084" s="19">
        <f t="shared" si="19"/>
        <v>5645</v>
      </c>
      <c r="AB1084" s="19" t="str">
        <f t="shared" si="8"/>
        <v/>
      </c>
      <c r="AC1084" s="19">
        <f t="shared" si="20"/>
        <v>513.1818182</v>
      </c>
      <c r="AD1084" s="19">
        <f t="shared" si="21"/>
        <v>631</v>
      </c>
      <c r="AE1084" s="19" t="str">
        <f t="shared" si="22"/>
        <v>Нет моды</v>
      </c>
      <c r="AF1084" s="19">
        <f t="shared" si="23"/>
        <v>436</v>
      </c>
      <c r="AG1084" s="19">
        <f t="shared" si="24"/>
        <v>614</v>
      </c>
      <c r="AH1084" s="20" t="str">
        <f t="shared" si="14"/>
        <v/>
      </c>
      <c r="AI1084" s="21"/>
      <c r="AJ1084" s="21"/>
      <c r="AK1084" s="21"/>
      <c r="AL1084" s="22">
        <f t="shared" si="25"/>
        <v>1</v>
      </c>
    </row>
    <row r="1085" ht="12.75" customHeight="1">
      <c r="A1085" s="13" t="s">
        <v>70</v>
      </c>
      <c r="B1085" s="13" t="str">
        <f>IFERROR(__xludf.DUMMYFUNCTION("REGEXREPLACE(A1085, ""\d"", """")"),"         Республика Карелия")</f>
        <v>         Республика Карелия</v>
      </c>
      <c r="C1085" s="14" t="str">
        <f t="shared" si="15"/>
        <v>Республика Карелия</v>
      </c>
      <c r="D1085" s="3">
        <f t="shared" si="16"/>
        <v>2</v>
      </c>
      <c r="E1085" s="15" t="s">
        <v>35</v>
      </c>
      <c r="F1085" s="13" t="str">
        <f>IFERROR(__xludf.DUMMYFUNCTION("REGEXEXTRACT(E1085, ""[А-Яа-я].*"")"),"внешние причины")</f>
        <v>внешние причины</v>
      </c>
      <c r="G1085" s="16">
        <f t="shared" si="17"/>
        <v>2</v>
      </c>
      <c r="H1085" s="13" t="s">
        <v>28</v>
      </c>
      <c r="I1085" s="13" t="str">
        <f>IFERROR(__xludf.DUMMYFUNCTION("REGEXREPLACE(H1085, "".*\s"", """")"),"человек")</f>
        <v>человек</v>
      </c>
      <c r="J1085" s="13" t="s">
        <v>29</v>
      </c>
      <c r="K1085" s="17" t="str">
        <f>IFERROR(__xludf.DUMMYFUNCTION("REGEXREPLACE(J1085, ""^[\d\s]+"", """")"),"значение показателя за год")</f>
        <v>значение показателя за год</v>
      </c>
      <c r="L1085" s="16">
        <f t="shared" si="18"/>
        <v>2</v>
      </c>
      <c r="M1085" s="13" t="s">
        <v>32</v>
      </c>
      <c r="N1085" s="13" t="str">
        <f>IFERROR(__xludf.DUMMYFUNCTION("REGEXEXTRACT(M1085, "" (.+)$"")"),"сельское население")</f>
        <v>сельское население</v>
      </c>
      <c r="O1085" s="18">
        <v>278.0</v>
      </c>
      <c r="P1085" s="18">
        <v>273.0</v>
      </c>
      <c r="Q1085" s="18">
        <v>274.0</v>
      </c>
      <c r="R1085" s="18">
        <v>278.0</v>
      </c>
      <c r="S1085" s="18">
        <v>220.0</v>
      </c>
      <c r="T1085" s="18">
        <v>193.0</v>
      </c>
      <c r="U1085" s="18">
        <v>201.0</v>
      </c>
      <c r="V1085" s="18">
        <v>223.0</v>
      </c>
      <c r="W1085" s="18">
        <v>209.0</v>
      </c>
      <c r="X1085" s="18">
        <v>217.0</v>
      </c>
      <c r="Y1085" s="18">
        <v>211.0</v>
      </c>
      <c r="Z1085" s="19" t="str">
        <f t="shared" si="6"/>
        <v/>
      </c>
      <c r="AA1085" s="19" t="str">
        <f t="shared" si="19"/>
        <v/>
      </c>
      <c r="AB1085" s="19">
        <f t="shared" si="8"/>
        <v>2577</v>
      </c>
      <c r="AC1085" s="19">
        <f t="shared" si="20"/>
        <v>234.2727273</v>
      </c>
      <c r="AD1085" s="19">
        <f t="shared" si="21"/>
        <v>357</v>
      </c>
      <c r="AE1085" s="19" t="str">
        <f t="shared" si="22"/>
        <v>Нет моды</v>
      </c>
      <c r="AF1085" s="19">
        <f t="shared" si="23"/>
        <v>193</v>
      </c>
      <c r="AG1085" s="19">
        <f t="shared" si="24"/>
        <v>278</v>
      </c>
      <c r="AH1085" s="20" t="str">
        <f t="shared" si="14"/>
        <v>Город: 69%; Село: 31%</v>
      </c>
      <c r="AI1085" s="21"/>
      <c r="AJ1085" s="21"/>
      <c r="AK1085" s="21"/>
      <c r="AL1085" s="22">
        <f t="shared" si="25"/>
        <v>1</v>
      </c>
    </row>
    <row r="1086" ht="12.75" customHeight="1">
      <c r="A1086" s="13" t="s">
        <v>70</v>
      </c>
      <c r="B1086" s="13" t="str">
        <f>IFERROR(__xludf.DUMMYFUNCTION("REGEXREPLACE(A1086, ""\d"", """")"),"         Республика Карелия")</f>
        <v>         Республика Карелия</v>
      </c>
      <c r="C1086" s="14" t="str">
        <f t="shared" si="15"/>
        <v>Республика Карелия</v>
      </c>
      <c r="D1086" s="3">
        <f t="shared" si="16"/>
        <v>2</v>
      </c>
      <c r="E1086" s="15" t="s">
        <v>36</v>
      </c>
      <c r="F1086" s="13" t="str">
        <f>IFERROR(__xludf.DUMMYFUNCTION("REGEXEXTRACT(E1086,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86" s="16">
        <f t="shared" si="17"/>
        <v>2</v>
      </c>
      <c r="H1086" s="13" t="s">
        <v>28</v>
      </c>
      <c r="I1086" s="13" t="str">
        <f>IFERROR(__xludf.DUMMYFUNCTION("REGEXREPLACE(H1086, "".*\s"", """")"),"человек")</f>
        <v>человек</v>
      </c>
      <c r="J1086" s="13" t="s">
        <v>29</v>
      </c>
      <c r="K1086" s="17" t="str">
        <f>IFERROR(__xludf.DUMMYFUNCTION("REGEXREPLACE(J1086, ""^[\d\s]+"", """")"),"значение показателя за год")</f>
        <v>значение показателя за год</v>
      </c>
      <c r="L1086" s="16">
        <f t="shared" si="18"/>
        <v>2</v>
      </c>
      <c r="M1086" s="13" t="s">
        <v>30</v>
      </c>
      <c r="N1086" s="13" t="str">
        <f>IFERROR(__xludf.DUMMYFUNCTION("REGEXEXTRACT(M1086, "" (.+)$"")"),"все население")</f>
        <v>все население</v>
      </c>
      <c r="O1086" s="18">
        <v>15.0</v>
      </c>
      <c r="P1086" s="18">
        <v>11.0</v>
      </c>
      <c r="Q1086" s="18">
        <v>13.0</v>
      </c>
      <c r="R1086" s="18">
        <v>17.0</v>
      </c>
      <c r="S1086" s="23" t="s">
        <v>37</v>
      </c>
      <c r="T1086" s="23" t="s">
        <v>37</v>
      </c>
      <c r="U1086" s="23" t="s">
        <v>37</v>
      </c>
      <c r="V1086" s="23" t="s">
        <v>37</v>
      </c>
      <c r="W1086" s="23" t="s">
        <v>37</v>
      </c>
      <c r="X1086" s="23" t="s">
        <v>37</v>
      </c>
      <c r="Y1086" s="23" t="s">
        <v>37</v>
      </c>
      <c r="Z1086" s="19">
        <f t="shared" si="6"/>
        <v>56</v>
      </c>
      <c r="AA1086" s="19" t="str">
        <f t="shared" si="19"/>
        <v/>
      </c>
      <c r="AB1086" s="19" t="str">
        <f t="shared" si="8"/>
        <v/>
      </c>
      <c r="AC1086" s="19">
        <f t="shared" si="20"/>
        <v>14</v>
      </c>
      <c r="AD1086" s="19">
        <f t="shared" si="21"/>
        <v>211</v>
      </c>
      <c r="AE1086" s="19" t="str">
        <f t="shared" si="22"/>
        <v>Нет моды</v>
      </c>
      <c r="AF1086" s="19">
        <f t="shared" si="23"/>
        <v>11</v>
      </c>
      <c r="AG1086" s="19">
        <f t="shared" si="24"/>
        <v>17</v>
      </c>
      <c r="AH1086" s="20" t="str">
        <f t="shared" si="14"/>
        <v/>
      </c>
      <c r="AI1086" s="24"/>
      <c r="AJ1086" s="24"/>
      <c r="AK1086" s="24"/>
      <c r="AL1086" s="22">
        <f t="shared" si="25"/>
        <v>1</v>
      </c>
    </row>
    <row r="1087" ht="12.75" customHeight="1">
      <c r="A1087" s="13" t="s">
        <v>70</v>
      </c>
      <c r="B1087" s="13" t="str">
        <f>IFERROR(__xludf.DUMMYFUNCTION("REGEXREPLACE(A1087, ""\d"", """")"),"         Республика Карелия")</f>
        <v>         Республика Карелия</v>
      </c>
      <c r="C1087" s="14" t="str">
        <f t="shared" si="15"/>
        <v>Республика Карелия</v>
      </c>
      <c r="D1087" s="3">
        <f t="shared" si="16"/>
        <v>2</v>
      </c>
      <c r="E1087" s="15" t="s">
        <v>36</v>
      </c>
      <c r="F1087" s="13" t="str">
        <f>IFERROR(__xludf.DUMMYFUNCTION("REGEXEXTRACT(E1087,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87" s="16">
        <f t="shared" si="17"/>
        <v>2</v>
      </c>
      <c r="H1087" s="13" t="s">
        <v>28</v>
      </c>
      <c r="I1087" s="13" t="str">
        <f>IFERROR(__xludf.DUMMYFUNCTION("REGEXREPLACE(H1087, "".*\s"", """")"),"человек")</f>
        <v>человек</v>
      </c>
      <c r="J1087" s="13" t="s">
        <v>29</v>
      </c>
      <c r="K1087" s="17" t="str">
        <f>IFERROR(__xludf.DUMMYFUNCTION("REGEXREPLACE(J1087, ""^[\d\s]+"", """")"),"значение показателя за год")</f>
        <v>значение показателя за год</v>
      </c>
      <c r="L1087" s="16">
        <f t="shared" si="18"/>
        <v>2</v>
      </c>
      <c r="M1087" s="13" t="s">
        <v>31</v>
      </c>
      <c r="N1087" s="13" t="str">
        <f>IFERROR(__xludf.DUMMYFUNCTION("REGEXEXTRACT(M1087, "" (.+)$"")"),"городское население")</f>
        <v>городское население</v>
      </c>
      <c r="O1087" s="18">
        <v>13.0</v>
      </c>
      <c r="P1087" s="18">
        <v>10.0</v>
      </c>
      <c r="Q1087" s="18">
        <v>7.0</v>
      </c>
      <c r="R1087" s="18">
        <v>13.0</v>
      </c>
      <c r="S1087" s="23" t="s">
        <v>37</v>
      </c>
      <c r="T1087" s="23" t="s">
        <v>37</v>
      </c>
      <c r="U1087" s="23" t="s">
        <v>37</v>
      </c>
      <c r="V1087" s="23" t="s">
        <v>37</v>
      </c>
      <c r="W1087" s="23" t="s">
        <v>37</v>
      </c>
      <c r="X1087" s="23" t="s">
        <v>37</v>
      </c>
      <c r="Y1087" s="23" t="s">
        <v>37</v>
      </c>
      <c r="Z1087" s="19" t="str">
        <f t="shared" si="6"/>
        <v/>
      </c>
      <c r="AA1087" s="19">
        <f t="shared" si="19"/>
        <v>43</v>
      </c>
      <c r="AB1087" s="19" t="str">
        <f t="shared" si="8"/>
        <v/>
      </c>
      <c r="AC1087" s="19">
        <f t="shared" si="20"/>
        <v>10.75</v>
      </c>
      <c r="AD1087" s="19">
        <f t="shared" si="21"/>
        <v>13</v>
      </c>
      <c r="AE1087" s="19" t="str">
        <f t="shared" si="22"/>
        <v>Нет моды</v>
      </c>
      <c r="AF1087" s="19">
        <f t="shared" si="23"/>
        <v>7</v>
      </c>
      <c r="AG1087" s="19">
        <f t="shared" si="24"/>
        <v>13</v>
      </c>
      <c r="AH1087" s="20" t="str">
        <f t="shared" si="14"/>
        <v/>
      </c>
      <c r="AI1087" s="24"/>
      <c r="AJ1087" s="24"/>
      <c r="AK1087" s="24"/>
      <c r="AL1087" s="22">
        <f t="shared" si="25"/>
        <v>1</v>
      </c>
    </row>
    <row r="1088" ht="12.75" customHeight="1">
      <c r="A1088" s="13" t="s">
        <v>70</v>
      </c>
      <c r="B1088" s="13" t="str">
        <f>IFERROR(__xludf.DUMMYFUNCTION("REGEXREPLACE(A1088, ""\d"", """")"),"         Республика Карелия")</f>
        <v>         Республика Карелия</v>
      </c>
      <c r="C1088" s="14" t="str">
        <f t="shared" si="15"/>
        <v>Республика Карелия</v>
      </c>
      <c r="D1088" s="3">
        <f t="shared" si="16"/>
        <v>2</v>
      </c>
      <c r="E1088" s="15" t="s">
        <v>36</v>
      </c>
      <c r="F1088" s="13" t="str">
        <f>IFERROR(__xludf.DUMMYFUNCTION("REGEXEXTRACT(E1088,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088" s="16">
        <f t="shared" si="17"/>
        <v>2</v>
      </c>
      <c r="H1088" s="13" t="s">
        <v>28</v>
      </c>
      <c r="I1088" s="13" t="str">
        <f>IFERROR(__xludf.DUMMYFUNCTION("REGEXREPLACE(H1088, "".*\s"", """")"),"человек")</f>
        <v>человек</v>
      </c>
      <c r="J1088" s="13" t="s">
        <v>29</v>
      </c>
      <c r="K1088" s="17" t="str">
        <f>IFERROR(__xludf.DUMMYFUNCTION("REGEXREPLACE(J1088, ""^[\d\s]+"", """")"),"значение показателя за год")</f>
        <v>значение показателя за год</v>
      </c>
      <c r="L1088" s="16">
        <f t="shared" si="18"/>
        <v>2</v>
      </c>
      <c r="M1088" s="13" t="s">
        <v>32</v>
      </c>
      <c r="N1088" s="13" t="str">
        <f>IFERROR(__xludf.DUMMYFUNCTION("REGEXEXTRACT(M1088, "" (.+)$"")"),"сельское население")</f>
        <v>сельское население</v>
      </c>
      <c r="O1088" s="18">
        <v>2.0</v>
      </c>
      <c r="P1088" s="18">
        <v>1.0</v>
      </c>
      <c r="Q1088" s="18">
        <v>6.0</v>
      </c>
      <c r="R1088" s="18">
        <v>4.0</v>
      </c>
      <c r="S1088" s="23" t="s">
        <v>37</v>
      </c>
      <c r="T1088" s="23" t="s">
        <v>37</v>
      </c>
      <c r="U1088" s="23" t="s">
        <v>37</v>
      </c>
      <c r="V1088" s="23" t="s">
        <v>37</v>
      </c>
      <c r="W1088" s="23" t="s">
        <v>37</v>
      </c>
      <c r="X1088" s="23" t="s">
        <v>37</v>
      </c>
      <c r="Y1088" s="23" t="s">
        <v>37</v>
      </c>
      <c r="Z1088" s="19" t="str">
        <f t="shared" si="6"/>
        <v/>
      </c>
      <c r="AA1088" s="19" t="str">
        <f t="shared" si="19"/>
        <v/>
      </c>
      <c r="AB1088" s="19">
        <f t="shared" si="8"/>
        <v>13</v>
      </c>
      <c r="AC1088" s="19">
        <f t="shared" si="20"/>
        <v>3.25</v>
      </c>
      <c r="AD1088" s="19">
        <f t="shared" si="21"/>
        <v>6.5</v>
      </c>
      <c r="AE1088" s="19" t="str">
        <f t="shared" si="22"/>
        <v>Нет моды</v>
      </c>
      <c r="AF1088" s="19">
        <f t="shared" si="23"/>
        <v>1</v>
      </c>
      <c r="AG1088" s="19">
        <f t="shared" si="24"/>
        <v>6</v>
      </c>
      <c r="AH1088" s="20" t="str">
        <f t="shared" si="14"/>
        <v>Город: 77%; Село: 23%</v>
      </c>
      <c r="AI1088" s="24"/>
      <c r="AJ1088" s="24"/>
      <c r="AK1088" s="24"/>
      <c r="AL1088" s="22">
        <f t="shared" si="25"/>
        <v>1</v>
      </c>
    </row>
    <row r="1089" ht="12.75" customHeight="1">
      <c r="A1089" s="13" t="s">
        <v>70</v>
      </c>
      <c r="B1089" s="13" t="str">
        <f>IFERROR(__xludf.DUMMYFUNCTION("REGEXREPLACE(A1089, ""\d"", """")"),"         Республика Карелия")</f>
        <v>         Республика Карелия</v>
      </c>
      <c r="C1089" s="14" t="str">
        <f t="shared" si="15"/>
        <v>Республика Карелия</v>
      </c>
      <c r="D1089" s="3">
        <f t="shared" si="16"/>
        <v>2</v>
      </c>
      <c r="E1089" s="15" t="s">
        <v>38</v>
      </c>
      <c r="F1089" s="13" t="str">
        <f>IFERROR(__xludf.DUMMYFUNCTION("REGEXEXTRACT(E1089, ""[А-Яа-я].*"")"),"все виды транспортных несчастных случаев")</f>
        <v>все виды транспортных несчастных случаев</v>
      </c>
      <c r="G1089" s="16">
        <f t="shared" si="17"/>
        <v>2</v>
      </c>
      <c r="H1089" s="13" t="s">
        <v>28</v>
      </c>
      <c r="I1089" s="13" t="str">
        <f>IFERROR(__xludf.DUMMYFUNCTION("REGEXREPLACE(H1089, "".*\s"", """")"),"человек")</f>
        <v>человек</v>
      </c>
      <c r="J1089" s="13" t="s">
        <v>29</v>
      </c>
      <c r="K1089" s="17" t="str">
        <f>IFERROR(__xludf.DUMMYFUNCTION("REGEXREPLACE(J1089, ""^[\d\s]+"", """")"),"значение показателя за год")</f>
        <v>значение показателя за год</v>
      </c>
      <c r="L1089" s="16">
        <f t="shared" si="18"/>
        <v>2</v>
      </c>
      <c r="M1089" s="13" t="s">
        <v>30</v>
      </c>
      <c r="N1089" s="13" t="str">
        <f>IFERROR(__xludf.DUMMYFUNCTION("REGEXEXTRACT(M1089, "" (.+)$"")"),"все население")</f>
        <v>все население</v>
      </c>
      <c r="O1089" s="18">
        <v>127.0</v>
      </c>
      <c r="P1089" s="18">
        <v>123.0</v>
      </c>
      <c r="Q1089" s="18">
        <v>125.0</v>
      </c>
      <c r="R1089" s="18">
        <v>108.0</v>
      </c>
      <c r="S1089" s="18">
        <v>107.0</v>
      </c>
      <c r="T1089" s="18">
        <v>93.0</v>
      </c>
      <c r="U1089" s="18">
        <v>96.0</v>
      </c>
      <c r="V1089" s="18">
        <v>70.0</v>
      </c>
      <c r="W1089" s="18">
        <v>87.0</v>
      </c>
      <c r="X1089" s="18">
        <v>60.0</v>
      </c>
      <c r="Y1089" s="18">
        <v>83.0</v>
      </c>
      <c r="Z1089" s="19">
        <f t="shared" si="6"/>
        <v>1079</v>
      </c>
      <c r="AA1089" s="19" t="str">
        <f t="shared" si="19"/>
        <v/>
      </c>
      <c r="AB1089" s="19" t="str">
        <f t="shared" si="8"/>
        <v/>
      </c>
      <c r="AC1089" s="19">
        <f t="shared" si="20"/>
        <v>98.09090909</v>
      </c>
      <c r="AD1089" s="19">
        <f t="shared" si="21"/>
        <v>87</v>
      </c>
      <c r="AE1089" s="19" t="str">
        <f t="shared" si="22"/>
        <v>Нет моды</v>
      </c>
      <c r="AF1089" s="19">
        <f t="shared" si="23"/>
        <v>60</v>
      </c>
      <c r="AG1089" s="19">
        <f t="shared" si="24"/>
        <v>127</v>
      </c>
      <c r="AH1089" s="20" t="str">
        <f t="shared" si="14"/>
        <v/>
      </c>
      <c r="AI1089" s="21"/>
      <c r="AJ1089" s="21"/>
      <c r="AK1089" s="21"/>
      <c r="AL1089" s="22">
        <f t="shared" si="25"/>
        <v>1</v>
      </c>
    </row>
    <row r="1090" ht="12.75" customHeight="1">
      <c r="A1090" s="13" t="s">
        <v>70</v>
      </c>
      <c r="B1090" s="13" t="str">
        <f>IFERROR(__xludf.DUMMYFUNCTION("REGEXREPLACE(A1090, ""\d"", """")"),"         Республика Карелия")</f>
        <v>         Республика Карелия</v>
      </c>
      <c r="C1090" s="14" t="str">
        <f t="shared" si="15"/>
        <v>Республика Карелия</v>
      </c>
      <c r="D1090" s="3">
        <f t="shared" si="16"/>
        <v>2</v>
      </c>
      <c r="E1090" s="15" t="s">
        <v>38</v>
      </c>
      <c r="F1090" s="13" t="str">
        <f>IFERROR(__xludf.DUMMYFUNCTION("REGEXEXTRACT(E1090, ""[А-Яа-я].*"")"),"все виды транспортных несчастных случаев")</f>
        <v>все виды транспортных несчастных случаев</v>
      </c>
      <c r="G1090" s="16">
        <f t="shared" si="17"/>
        <v>2</v>
      </c>
      <c r="H1090" s="13" t="s">
        <v>28</v>
      </c>
      <c r="I1090" s="13" t="str">
        <f>IFERROR(__xludf.DUMMYFUNCTION("REGEXREPLACE(H1090, "".*\s"", """")"),"человек")</f>
        <v>человек</v>
      </c>
      <c r="J1090" s="13" t="s">
        <v>29</v>
      </c>
      <c r="K1090" s="17" t="str">
        <f>IFERROR(__xludf.DUMMYFUNCTION("REGEXREPLACE(J1090, ""^[\d\s]+"", """")"),"значение показателя за год")</f>
        <v>значение показателя за год</v>
      </c>
      <c r="L1090" s="16">
        <f t="shared" si="18"/>
        <v>2</v>
      </c>
      <c r="M1090" s="13" t="s">
        <v>31</v>
      </c>
      <c r="N1090" s="13" t="str">
        <f>IFERROR(__xludf.DUMMYFUNCTION("REGEXEXTRACT(M1090, "" (.+)$"")"),"городское население")</f>
        <v>городское население</v>
      </c>
      <c r="O1090" s="18">
        <v>85.0</v>
      </c>
      <c r="P1090" s="18">
        <v>86.0</v>
      </c>
      <c r="Q1090" s="18">
        <v>89.0</v>
      </c>
      <c r="R1090" s="18">
        <v>65.0</v>
      </c>
      <c r="S1090" s="18">
        <v>74.0</v>
      </c>
      <c r="T1090" s="18">
        <v>66.0</v>
      </c>
      <c r="U1090" s="18">
        <v>79.0</v>
      </c>
      <c r="V1090" s="18">
        <v>53.0</v>
      </c>
      <c r="W1090" s="18">
        <v>64.0</v>
      </c>
      <c r="X1090" s="18">
        <v>47.0</v>
      </c>
      <c r="Y1090" s="18">
        <v>59.0</v>
      </c>
      <c r="Z1090" s="19" t="str">
        <f t="shared" si="6"/>
        <v/>
      </c>
      <c r="AA1090" s="19">
        <f t="shared" si="19"/>
        <v>767</v>
      </c>
      <c r="AB1090" s="19" t="str">
        <f t="shared" si="8"/>
        <v/>
      </c>
      <c r="AC1090" s="19">
        <f t="shared" si="20"/>
        <v>69.72727273</v>
      </c>
      <c r="AD1090" s="19">
        <f t="shared" si="21"/>
        <v>84</v>
      </c>
      <c r="AE1090" s="19" t="str">
        <f t="shared" si="22"/>
        <v>Нет моды</v>
      </c>
      <c r="AF1090" s="19">
        <f t="shared" si="23"/>
        <v>47</v>
      </c>
      <c r="AG1090" s="19">
        <f t="shared" si="24"/>
        <v>89</v>
      </c>
      <c r="AH1090" s="20" t="str">
        <f t="shared" si="14"/>
        <v/>
      </c>
      <c r="AI1090" s="21"/>
      <c r="AJ1090" s="21"/>
      <c r="AK1090" s="21"/>
      <c r="AL1090" s="22">
        <f t="shared" si="25"/>
        <v>1</v>
      </c>
    </row>
    <row r="1091" ht="12.75" customHeight="1">
      <c r="A1091" s="13" t="s">
        <v>70</v>
      </c>
      <c r="B1091" s="13" t="str">
        <f>IFERROR(__xludf.DUMMYFUNCTION("REGEXREPLACE(A1091, ""\d"", """")"),"         Республика Карелия")</f>
        <v>         Республика Карелия</v>
      </c>
      <c r="C1091" s="14" t="str">
        <f t="shared" si="15"/>
        <v>Республика Карелия</v>
      </c>
      <c r="D1091" s="3">
        <f t="shared" si="16"/>
        <v>2</v>
      </c>
      <c r="E1091" s="15" t="s">
        <v>38</v>
      </c>
      <c r="F1091" s="13" t="str">
        <f>IFERROR(__xludf.DUMMYFUNCTION("REGEXEXTRACT(E1091, ""[А-Яа-я].*"")"),"все виды транспортных несчастных случаев")</f>
        <v>все виды транспортных несчастных случаев</v>
      </c>
      <c r="G1091" s="16">
        <f t="shared" si="17"/>
        <v>2</v>
      </c>
      <c r="H1091" s="13" t="s">
        <v>28</v>
      </c>
      <c r="I1091" s="13" t="str">
        <f>IFERROR(__xludf.DUMMYFUNCTION("REGEXREPLACE(H1091, "".*\s"", """")"),"человек")</f>
        <v>человек</v>
      </c>
      <c r="J1091" s="13" t="s">
        <v>29</v>
      </c>
      <c r="K1091" s="17" t="str">
        <f>IFERROR(__xludf.DUMMYFUNCTION("REGEXREPLACE(J1091, ""^[\d\s]+"", """")"),"значение показателя за год")</f>
        <v>значение показателя за год</v>
      </c>
      <c r="L1091" s="16">
        <f t="shared" si="18"/>
        <v>2</v>
      </c>
      <c r="M1091" s="13" t="s">
        <v>32</v>
      </c>
      <c r="N1091" s="13" t="str">
        <f>IFERROR(__xludf.DUMMYFUNCTION("REGEXEXTRACT(M1091, "" (.+)$"")"),"сельское население")</f>
        <v>сельское население</v>
      </c>
      <c r="O1091" s="18">
        <v>42.0</v>
      </c>
      <c r="P1091" s="18">
        <v>37.0</v>
      </c>
      <c r="Q1091" s="18">
        <v>36.0</v>
      </c>
      <c r="R1091" s="18">
        <v>43.0</v>
      </c>
      <c r="S1091" s="18">
        <v>33.0</v>
      </c>
      <c r="T1091" s="18">
        <v>27.0</v>
      </c>
      <c r="U1091" s="18">
        <v>17.0</v>
      </c>
      <c r="V1091" s="18">
        <v>17.0</v>
      </c>
      <c r="W1091" s="18">
        <v>23.0</v>
      </c>
      <c r="X1091" s="18">
        <v>13.0</v>
      </c>
      <c r="Y1091" s="18">
        <v>24.0</v>
      </c>
      <c r="Z1091" s="19" t="str">
        <f t="shared" si="6"/>
        <v/>
      </c>
      <c r="AA1091" s="19" t="str">
        <f t="shared" si="19"/>
        <v/>
      </c>
      <c r="AB1091" s="19">
        <f t="shared" si="8"/>
        <v>312</v>
      </c>
      <c r="AC1091" s="19">
        <f t="shared" si="20"/>
        <v>28.36363636</v>
      </c>
      <c r="AD1091" s="19">
        <f t="shared" si="21"/>
        <v>45</v>
      </c>
      <c r="AE1091" s="19" t="str">
        <f t="shared" si="22"/>
        <v>Нет моды</v>
      </c>
      <c r="AF1091" s="19">
        <f t="shared" si="23"/>
        <v>13</v>
      </c>
      <c r="AG1091" s="19">
        <f t="shared" si="24"/>
        <v>43</v>
      </c>
      <c r="AH1091" s="20" t="str">
        <f t="shared" si="14"/>
        <v>Город: 71%; Село: 29%</v>
      </c>
      <c r="AI1091" s="21"/>
      <c r="AJ1091" s="21"/>
      <c r="AK1091" s="21"/>
      <c r="AL1091" s="22">
        <f t="shared" si="25"/>
        <v>1</v>
      </c>
    </row>
    <row r="1092" ht="12.75" customHeight="1">
      <c r="A1092" s="13" t="s">
        <v>70</v>
      </c>
      <c r="B1092" s="13" t="str">
        <f>IFERROR(__xludf.DUMMYFUNCTION("REGEXREPLACE(A1092, ""\d"", """")"),"         Республика Карелия")</f>
        <v>         Республика Карелия</v>
      </c>
      <c r="C1092" s="14" t="str">
        <f t="shared" si="15"/>
        <v>Республика Карелия</v>
      </c>
      <c r="D1092" s="3">
        <f t="shared" si="16"/>
        <v>2</v>
      </c>
      <c r="E1092" s="15" t="s">
        <v>39</v>
      </c>
      <c r="F1092" s="13" t="str">
        <f>IFERROR(__xludf.DUMMYFUNCTION("REGEXEXTRACT(E1092, ""[А-Яа-я].*"")"),"Всего умерших")</f>
        <v>Всего умерших</v>
      </c>
      <c r="G1092" s="16">
        <f t="shared" si="17"/>
        <v>2</v>
      </c>
      <c r="H1092" s="13" t="s">
        <v>28</v>
      </c>
      <c r="I1092" s="13" t="str">
        <f>IFERROR(__xludf.DUMMYFUNCTION("REGEXREPLACE(H1092, "".*\s"", """")"),"человек")</f>
        <v>человек</v>
      </c>
      <c r="J1092" s="13" t="s">
        <v>29</v>
      </c>
      <c r="K1092" s="17" t="str">
        <f>IFERROR(__xludf.DUMMYFUNCTION("REGEXREPLACE(J1092, ""^[\d\s]+"", """")"),"значение показателя за год")</f>
        <v>значение показателя за год</v>
      </c>
      <c r="L1092" s="16">
        <f t="shared" si="18"/>
        <v>2</v>
      </c>
      <c r="M1092" s="13" t="s">
        <v>30</v>
      </c>
      <c r="N1092" s="13" t="str">
        <f>IFERROR(__xludf.DUMMYFUNCTION("REGEXEXTRACT(M1092, "" (.+)$"")"),"все население")</f>
        <v>все население</v>
      </c>
      <c r="O1092" s="18">
        <v>9285.0</v>
      </c>
      <c r="P1092" s="18">
        <v>9245.0</v>
      </c>
      <c r="Q1092" s="18">
        <v>9650.0</v>
      </c>
      <c r="R1092" s="18">
        <v>9312.0</v>
      </c>
      <c r="S1092" s="18">
        <v>9122.0</v>
      </c>
      <c r="T1092" s="18">
        <v>9158.0</v>
      </c>
      <c r="U1092" s="18">
        <v>8775.0</v>
      </c>
      <c r="V1092" s="18">
        <v>10138.0</v>
      </c>
      <c r="W1092" s="18">
        <v>12483.0</v>
      </c>
      <c r="X1092" s="18">
        <v>9662.0</v>
      </c>
      <c r="Y1092" s="18">
        <v>8682.0</v>
      </c>
      <c r="Z1092" s="19">
        <f t="shared" si="6"/>
        <v>105512</v>
      </c>
      <c r="AA1092" s="19" t="str">
        <f t="shared" si="19"/>
        <v/>
      </c>
      <c r="AB1092" s="19" t="str">
        <f t="shared" si="8"/>
        <v/>
      </c>
      <c r="AC1092" s="19">
        <f t="shared" si="20"/>
        <v>9592</v>
      </c>
      <c r="AD1092" s="19">
        <f t="shared" si="21"/>
        <v>4362.5</v>
      </c>
      <c r="AE1092" s="19" t="str">
        <f t="shared" si="22"/>
        <v>Нет моды</v>
      </c>
      <c r="AF1092" s="19">
        <f t="shared" si="23"/>
        <v>8682</v>
      </c>
      <c r="AG1092" s="19">
        <f t="shared" si="24"/>
        <v>12483</v>
      </c>
      <c r="AH1092" s="20" t="str">
        <f t="shared" si="14"/>
        <v/>
      </c>
      <c r="AI1092" s="21"/>
      <c r="AJ1092" s="21"/>
      <c r="AK1092" s="21"/>
      <c r="AL1092" s="22">
        <f t="shared" si="25"/>
        <v>1</v>
      </c>
    </row>
    <row r="1093" ht="12.75" customHeight="1">
      <c r="A1093" s="13" t="s">
        <v>70</v>
      </c>
      <c r="B1093" s="13" t="str">
        <f>IFERROR(__xludf.DUMMYFUNCTION("REGEXREPLACE(A1093, ""\d"", """")"),"         Республика Карелия")</f>
        <v>         Республика Карелия</v>
      </c>
      <c r="C1093" s="14" t="str">
        <f t="shared" si="15"/>
        <v>Республика Карелия</v>
      </c>
      <c r="D1093" s="3">
        <f t="shared" si="16"/>
        <v>2</v>
      </c>
      <c r="E1093" s="15" t="s">
        <v>39</v>
      </c>
      <c r="F1093" s="13" t="str">
        <f>IFERROR(__xludf.DUMMYFUNCTION("REGEXEXTRACT(E1093, ""[А-Яа-я].*"")"),"Всего умерших")</f>
        <v>Всего умерших</v>
      </c>
      <c r="G1093" s="16">
        <f t="shared" si="17"/>
        <v>2</v>
      </c>
      <c r="H1093" s="13" t="s">
        <v>28</v>
      </c>
      <c r="I1093" s="13" t="str">
        <f>IFERROR(__xludf.DUMMYFUNCTION("REGEXREPLACE(H1093, "".*\s"", """")"),"человек")</f>
        <v>человек</v>
      </c>
      <c r="J1093" s="13" t="s">
        <v>29</v>
      </c>
      <c r="K1093" s="17" t="str">
        <f>IFERROR(__xludf.DUMMYFUNCTION("REGEXREPLACE(J1093, ""^[\d\s]+"", """")"),"значение показателя за год")</f>
        <v>значение показателя за год</v>
      </c>
      <c r="L1093" s="16">
        <f t="shared" si="18"/>
        <v>2</v>
      </c>
      <c r="M1093" s="13" t="s">
        <v>31</v>
      </c>
      <c r="N1093" s="13" t="str">
        <f>IFERROR(__xludf.DUMMYFUNCTION("REGEXEXTRACT(M1093, "" (.+)$"")"),"городское население")</f>
        <v>городское население</v>
      </c>
      <c r="O1093" s="18">
        <v>6663.0</v>
      </c>
      <c r="P1093" s="18">
        <v>6611.0</v>
      </c>
      <c r="Q1093" s="18">
        <v>6971.0</v>
      </c>
      <c r="R1093" s="18">
        <v>6679.0</v>
      </c>
      <c r="S1093" s="18">
        <v>6557.0</v>
      </c>
      <c r="T1093" s="18">
        <v>6719.0</v>
      </c>
      <c r="U1093" s="18">
        <v>6421.0</v>
      </c>
      <c r="V1093" s="18">
        <v>7549.0</v>
      </c>
      <c r="W1093" s="18">
        <v>9350.0</v>
      </c>
      <c r="X1093" s="18">
        <v>7196.0</v>
      </c>
      <c r="Y1093" s="18">
        <v>6488.0</v>
      </c>
      <c r="Z1093" s="19" t="str">
        <f t="shared" si="6"/>
        <v/>
      </c>
      <c r="AA1093" s="19">
        <f t="shared" si="19"/>
        <v>77204</v>
      </c>
      <c r="AB1093" s="19" t="str">
        <f t="shared" si="8"/>
        <v/>
      </c>
      <c r="AC1093" s="19">
        <f t="shared" si="20"/>
        <v>7018.545455</v>
      </c>
      <c r="AD1093" s="19">
        <f t="shared" si="21"/>
        <v>8728.5</v>
      </c>
      <c r="AE1093" s="19" t="str">
        <f t="shared" si="22"/>
        <v>Нет моды</v>
      </c>
      <c r="AF1093" s="19">
        <f t="shared" si="23"/>
        <v>6421</v>
      </c>
      <c r="AG1093" s="19">
        <f t="shared" si="24"/>
        <v>9350</v>
      </c>
      <c r="AH1093" s="20" t="str">
        <f t="shared" si="14"/>
        <v/>
      </c>
      <c r="AI1093" s="21"/>
      <c r="AJ1093" s="21"/>
      <c r="AK1093" s="21"/>
      <c r="AL1093" s="22">
        <f t="shared" si="25"/>
        <v>1</v>
      </c>
    </row>
    <row r="1094" ht="12.75" customHeight="1">
      <c r="A1094" s="13" t="s">
        <v>70</v>
      </c>
      <c r="B1094" s="13" t="str">
        <f>IFERROR(__xludf.DUMMYFUNCTION("REGEXREPLACE(A1094, ""\d"", """")"),"         Республика Карелия")</f>
        <v>         Республика Карелия</v>
      </c>
      <c r="C1094" s="14" t="str">
        <f t="shared" si="15"/>
        <v>Республика Карелия</v>
      </c>
      <c r="D1094" s="3">
        <f t="shared" si="16"/>
        <v>2</v>
      </c>
      <c r="E1094" s="15" t="s">
        <v>39</v>
      </c>
      <c r="F1094" s="13" t="str">
        <f>IFERROR(__xludf.DUMMYFUNCTION("REGEXEXTRACT(E1094, ""[А-Яа-я].*"")"),"Всего умерших")</f>
        <v>Всего умерших</v>
      </c>
      <c r="G1094" s="16">
        <f t="shared" si="17"/>
        <v>2</v>
      </c>
      <c r="H1094" s="13" t="s">
        <v>28</v>
      </c>
      <c r="I1094" s="13" t="str">
        <f>IFERROR(__xludf.DUMMYFUNCTION("REGEXREPLACE(H1094, "".*\s"", """")"),"человек")</f>
        <v>человек</v>
      </c>
      <c r="J1094" s="13" t="s">
        <v>29</v>
      </c>
      <c r="K1094" s="17" t="str">
        <f>IFERROR(__xludf.DUMMYFUNCTION("REGEXREPLACE(J1094, ""^[\d\s]+"", """")"),"значение показателя за год")</f>
        <v>значение показателя за год</v>
      </c>
      <c r="L1094" s="16">
        <f t="shared" si="18"/>
        <v>2</v>
      </c>
      <c r="M1094" s="13" t="s">
        <v>32</v>
      </c>
      <c r="N1094" s="13" t="str">
        <f>IFERROR(__xludf.DUMMYFUNCTION("REGEXEXTRACT(M1094, "" (.+)$"")"),"сельское население")</f>
        <v>сельское население</v>
      </c>
      <c r="O1094" s="18">
        <v>2622.0</v>
      </c>
      <c r="P1094" s="18">
        <v>2634.0</v>
      </c>
      <c r="Q1094" s="18">
        <v>2679.0</v>
      </c>
      <c r="R1094" s="18">
        <v>2633.0</v>
      </c>
      <c r="S1094" s="18">
        <v>2565.0</v>
      </c>
      <c r="T1094" s="18">
        <v>2439.0</v>
      </c>
      <c r="U1094" s="18">
        <v>2354.0</v>
      </c>
      <c r="V1094" s="18">
        <v>2589.0</v>
      </c>
      <c r="W1094" s="18">
        <v>3133.0</v>
      </c>
      <c r="X1094" s="18">
        <v>2466.0</v>
      </c>
      <c r="Y1094" s="18">
        <v>2194.0</v>
      </c>
      <c r="Z1094" s="19" t="str">
        <f t="shared" si="6"/>
        <v/>
      </c>
      <c r="AA1094" s="19" t="str">
        <f t="shared" si="19"/>
        <v/>
      </c>
      <c r="AB1094" s="19">
        <f t="shared" si="8"/>
        <v>28308</v>
      </c>
      <c r="AC1094" s="19">
        <f t="shared" si="20"/>
        <v>2573.454545</v>
      </c>
      <c r="AD1094" s="19">
        <f t="shared" si="21"/>
        <v>4777</v>
      </c>
      <c r="AE1094" s="19" t="str">
        <f t="shared" si="22"/>
        <v>Нет моды</v>
      </c>
      <c r="AF1094" s="19">
        <f t="shared" si="23"/>
        <v>2194</v>
      </c>
      <c r="AG1094" s="19">
        <f t="shared" si="24"/>
        <v>3133</v>
      </c>
      <c r="AH1094" s="20" t="str">
        <f t="shared" si="14"/>
        <v>Город: 73%; Село: 27%</v>
      </c>
      <c r="AI1094" s="21"/>
      <c r="AJ1094" s="21"/>
      <c r="AK1094" s="21"/>
      <c r="AL1094" s="22">
        <f t="shared" si="25"/>
        <v>1</v>
      </c>
    </row>
    <row r="1095" ht="12.75" customHeight="1">
      <c r="A1095" s="13" t="s">
        <v>70</v>
      </c>
      <c r="B1095" s="13" t="str">
        <f>IFERROR(__xludf.DUMMYFUNCTION("REGEXREPLACE(A1095, ""\d"", """")"),"         Республика Карелия")</f>
        <v>         Республика Карелия</v>
      </c>
      <c r="C1095" s="14" t="str">
        <f t="shared" si="15"/>
        <v>Республика Карелия</v>
      </c>
      <c r="D1095" s="3">
        <f t="shared" si="16"/>
        <v>2</v>
      </c>
      <c r="E1095" s="15" t="s">
        <v>40</v>
      </c>
      <c r="F1095" s="13" t="str">
        <f>IFERROR(__xludf.DUMMYFUNCTION("REGEXEXTRACT(E1095, ""[А-Яа-я].*"")"),"Злокачественные новообразования")</f>
        <v>Злокачественные новообразования</v>
      </c>
      <c r="G1095" s="16">
        <f t="shared" si="17"/>
        <v>2</v>
      </c>
      <c r="H1095" s="13" t="s">
        <v>28</v>
      </c>
      <c r="I1095" s="13" t="str">
        <f>IFERROR(__xludf.DUMMYFUNCTION("REGEXREPLACE(H1095, "".*\s"", """")"),"человек")</f>
        <v>человек</v>
      </c>
      <c r="J1095" s="13" t="s">
        <v>29</v>
      </c>
      <c r="K1095" s="17" t="str">
        <f>IFERROR(__xludf.DUMMYFUNCTION("REGEXREPLACE(J1095, ""^[\d\s]+"", """")"),"значение показателя за год")</f>
        <v>значение показателя за год</v>
      </c>
      <c r="L1095" s="16">
        <f t="shared" si="18"/>
        <v>2</v>
      </c>
      <c r="M1095" s="13" t="s">
        <v>30</v>
      </c>
      <c r="N1095" s="13" t="str">
        <f>IFERROR(__xludf.DUMMYFUNCTION("REGEXEXTRACT(M1095, "" (.+)$"")"),"все население")</f>
        <v>все население</v>
      </c>
      <c r="O1095" s="18">
        <v>1473.0</v>
      </c>
      <c r="P1095" s="18">
        <v>1550.0</v>
      </c>
      <c r="Q1095" s="18">
        <v>1509.0</v>
      </c>
      <c r="R1095" s="18">
        <v>1507.0</v>
      </c>
      <c r="S1095" s="18">
        <v>1497.0</v>
      </c>
      <c r="T1095" s="18">
        <v>1524.0</v>
      </c>
      <c r="U1095" s="18">
        <v>1489.0</v>
      </c>
      <c r="V1095" s="18">
        <v>1472.0</v>
      </c>
      <c r="W1095" s="18">
        <v>1290.0</v>
      </c>
      <c r="X1095" s="18">
        <v>1318.0</v>
      </c>
      <c r="Y1095" s="18">
        <v>1259.0</v>
      </c>
      <c r="Z1095" s="19">
        <f t="shared" si="6"/>
        <v>15888</v>
      </c>
      <c r="AA1095" s="19" t="str">
        <f t="shared" si="19"/>
        <v/>
      </c>
      <c r="AB1095" s="19" t="str">
        <f t="shared" si="8"/>
        <v/>
      </c>
      <c r="AC1095" s="19">
        <f t="shared" si="20"/>
        <v>1444.363636</v>
      </c>
      <c r="AD1095" s="19">
        <f t="shared" si="21"/>
        <v>1872</v>
      </c>
      <c r="AE1095" s="19" t="str">
        <f t="shared" si="22"/>
        <v>Нет моды</v>
      </c>
      <c r="AF1095" s="19">
        <f t="shared" si="23"/>
        <v>1259</v>
      </c>
      <c r="AG1095" s="19">
        <f t="shared" si="24"/>
        <v>1550</v>
      </c>
      <c r="AH1095" s="20" t="str">
        <f t="shared" si="14"/>
        <v/>
      </c>
      <c r="AI1095" s="21"/>
      <c r="AJ1095" s="21"/>
      <c r="AK1095" s="21"/>
      <c r="AL1095" s="22">
        <f t="shared" si="25"/>
        <v>1</v>
      </c>
    </row>
    <row r="1096" ht="12.75" customHeight="1">
      <c r="A1096" s="13" t="s">
        <v>70</v>
      </c>
      <c r="B1096" s="13" t="str">
        <f>IFERROR(__xludf.DUMMYFUNCTION("REGEXREPLACE(A1096, ""\d"", """")"),"         Республика Карелия")</f>
        <v>         Республика Карелия</v>
      </c>
      <c r="C1096" s="14" t="str">
        <f t="shared" si="15"/>
        <v>Республика Карелия</v>
      </c>
      <c r="D1096" s="3">
        <f t="shared" si="16"/>
        <v>2</v>
      </c>
      <c r="E1096" s="15" t="s">
        <v>40</v>
      </c>
      <c r="F1096" s="13" t="str">
        <f>IFERROR(__xludf.DUMMYFUNCTION("REGEXEXTRACT(E1096, ""[А-Яа-я].*"")"),"Злокачественные новообразования")</f>
        <v>Злокачественные новообразования</v>
      </c>
      <c r="G1096" s="16">
        <f t="shared" si="17"/>
        <v>2</v>
      </c>
      <c r="H1096" s="13" t="s">
        <v>28</v>
      </c>
      <c r="I1096" s="13" t="str">
        <f>IFERROR(__xludf.DUMMYFUNCTION("REGEXREPLACE(H1096, "".*\s"", """")"),"человек")</f>
        <v>человек</v>
      </c>
      <c r="J1096" s="13" t="s">
        <v>29</v>
      </c>
      <c r="K1096" s="17" t="str">
        <f>IFERROR(__xludf.DUMMYFUNCTION("REGEXREPLACE(J1096, ""^[\d\s]+"", """")"),"значение показателя за год")</f>
        <v>значение показателя за год</v>
      </c>
      <c r="L1096" s="16">
        <f t="shared" si="18"/>
        <v>2</v>
      </c>
      <c r="M1096" s="13" t="s">
        <v>31</v>
      </c>
      <c r="N1096" s="13" t="str">
        <f>IFERROR(__xludf.DUMMYFUNCTION("REGEXEXTRACT(M1096, "" (.+)$"")"),"городское население")</f>
        <v>городское население</v>
      </c>
      <c r="O1096" s="18">
        <v>1134.0</v>
      </c>
      <c r="P1096" s="18">
        <v>1159.0</v>
      </c>
      <c r="Q1096" s="18">
        <v>1148.0</v>
      </c>
      <c r="R1096" s="18">
        <v>1146.0</v>
      </c>
      <c r="S1096" s="18">
        <v>1137.0</v>
      </c>
      <c r="T1096" s="18">
        <v>1202.0</v>
      </c>
      <c r="U1096" s="18">
        <v>1137.0</v>
      </c>
      <c r="V1096" s="18">
        <v>1142.0</v>
      </c>
      <c r="W1096" s="18">
        <v>986.0</v>
      </c>
      <c r="X1096" s="18">
        <v>1016.0</v>
      </c>
      <c r="Y1096" s="18">
        <v>956.0</v>
      </c>
      <c r="Z1096" s="19" t="str">
        <f t="shared" si="6"/>
        <v/>
      </c>
      <c r="AA1096" s="19">
        <f t="shared" si="19"/>
        <v>12163</v>
      </c>
      <c r="AB1096" s="19" t="str">
        <f t="shared" si="8"/>
        <v/>
      </c>
      <c r="AC1096" s="19">
        <f t="shared" si="20"/>
        <v>1105.727273</v>
      </c>
      <c r="AD1096" s="19">
        <f t="shared" si="21"/>
        <v>1230.5</v>
      </c>
      <c r="AE1096" s="19" t="str">
        <f t="shared" si="22"/>
        <v>Нет моды</v>
      </c>
      <c r="AF1096" s="19">
        <f t="shared" si="23"/>
        <v>956</v>
      </c>
      <c r="AG1096" s="19">
        <f t="shared" si="24"/>
        <v>1202</v>
      </c>
      <c r="AH1096" s="20" t="str">
        <f t="shared" si="14"/>
        <v/>
      </c>
      <c r="AI1096" s="21"/>
      <c r="AJ1096" s="21"/>
      <c r="AK1096" s="21"/>
      <c r="AL1096" s="22">
        <f t="shared" si="25"/>
        <v>1</v>
      </c>
    </row>
    <row r="1097" ht="12.75" customHeight="1">
      <c r="A1097" s="13" t="s">
        <v>70</v>
      </c>
      <c r="B1097" s="13" t="str">
        <f>IFERROR(__xludf.DUMMYFUNCTION("REGEXREPLACE(A1097, ""\d"", """")"),"         Республика Карелия")</f>
        <v>         Республика Карелия</v>
      </c>
      <c r="C1097" s="14" t="str">
        <f t="shared" si="15"/>
        <v>Республика Карелия</v>
      </c>
      <c r="D1097" s="3">
        <f t="shared" si="16"/>
        <v>2</v>
      </c>
      <c r="E1097" s="15" t="s">
        <v>40</v>
      </c>
      <c r="F1097" s="13" t="str">
        <f>IFERROR(__xludf.DUMMYFUNCTION("REGEXEXTRACT(E1097, ""[А-Яа-я].*"")"),"Злокачественные новообразования")</f>
        <v>Злокачественные новообразования</v>
      </c>
      <c r="G1097" s="16">
        <f t="shared" si="17"/>
        <v>2</v>
      </c>
      <c r="H1097" s="13" t="s">
        <v>28</v>
      </c>
      <c r="I1097" s="13" t="str">
        <f>IFERROR(__xludf.DUMMYFUNCTION("REGEXREPLACE(H1097, "".*\s"", """")"),"человек")</f>
        <v>человек</v>
      </c>
      <c r="J1097" s="13" t="s">
        <v>29</v>
      </c>
      <c r="K1097" s="17" t="str">
        <f>IFERROR(__xludf.DUMMYFUNCTION("REGEXREPLACE(J1097, ""^[\d\s]+"", """")"),"значение показателя за год")</f>
        <v>значение показателя за год</v>
      </c>
      <c r="L1097" s="16">
        <f t="shared" si="18"/>
        <v>2</v>
      </c>
      <c r="M1097" s="13" t="s">
        <v>32</v>
      </c>
      <c r="N1097" s="13" t="str">
        <f>IFERROR(__xludf.DUMMYFUNCTION("REGEXEXTRACT(M1097, "" (.+)$"")"),"сельское население")</f>
        <v>сельское население</v>
      </c>
      <c r="O1097" s="18">
        <v>339.0</v>
      </c>
      <c r="P1097" s="18">
        <v>391.0</v>
      </c>
      <c r="Q1097" s="18">
        <v>361.0</v>
      </c>
      <c r="R1097" s="18">
        <v>361.0</v>
      </c>
      <c r="S1097" s="18">
        <v>360.0</v>
      </c>
      <c r="T1097" s="18">
        <v>322.0</v>
      </c>
      <c r="U1097" s="18">
        <v>352.0</v>
      </c>
      <c r="V1097" s="18">
        <v>330.0</v>
      </c>
      <c r="W1097" s="18">
        <v>304.0</v>
      </c>
      <c r="X1097" s="18">
        <v>302.0</v>
      </c>
      <c r="Y1097" s="18">
        <v>303.0</v>
      </c>
      <c r="Z1097" s="19" t="str">
        <f t="shared" si="6"/>
        <v/>
      </c>
      <c r="AA1097" s="19" t="str">
        <f t="shared" si="19"/>
        <v/>
      </c>
      <c r="AB1097" s="19">
        <f t="shared" si="8"/>
        <v>3725</v>
      </c>
      <c r="AC1097" s="19">
        <f t="shared" si="20"/>
        <v>338.6363636</v>
      </c>
      <c r="AD1097" s="19">
        <f t="shared" si="21"/>
        <v>673.5</v>
      </c>
      <c r="AE1097" s="19" t="str">
        <f t="shared" si="22"/>
        <v>Нет моды</v>
      </c>
      <c r="AF1097" s="19">
        <f t="shared" si="23"/>
        <v>302</v>
      </c>
      <c r="AG1097" s="19">
        <f t="shared" si="24"/>
        <v>391</v>
      </c>
      <c r="AH1097" s="20" t="str">
        <f t="shared" si="14"/>
        <v>Город: 77%; Село: 23%</v>
      </c>
      <c r="AI1097" s="21"/>
      <c r="AJ1097" s="21"/>
      <c r="AK1097" s="21"/>
      <c r="AL1097" s="22">
        <f t="shared" si="25"/>
        <v>1</v>
      </c>
    </row>
    <row r="1098" ht="12.75" customHeight="1">
      <c r="A1098" s="13" t="s">
        <v>70</v>
      </c>
      <c r="B1098" s="13" t="str">
        <f>IFERROR(__xludf.DUMMYFUNCTION("REGEXREPLACE(A1098, ""\d"", """")"),"         Республика Карелия")</f>
        <v>         Республика Карелия</v>
      </c>
      <c r="C1098" s="14" t="str">
        <f t="shared" si="15"/>
        <v>Республика Карелия</v>
      </c>
      <c r="D1098" s="3">
        <f t="shared" si="16"/>
        <v>2</v>
      </c>
      <c r="E1098" s="15" t="s">
        <v>41</v>
      </c>
      <c r="F1098" s="13" t="str">
        <f>IFERROR(__xludf.DUMMYFUNCTION("REGEXEXTRACT(E1098, ""[А-Яа-я].*"")"),"Инфекционные и паразитарные болезни")</f>
        <v>Инфекционные и паразитарные болезни</v>
      </c>
      <c r="G1098" s="16">
        <f t="shared" si="17"/>
        <v>2</v>
      </c>
      <c r="H1098" s="13" t="s">
        <v>28</v>
      </c>
      <c r="I1098" s="13" t="str">
        <f>IFERROR(__xludf.DUMMYFUNCTION("REGEXREPLACE(H1098, "".*\s"", """")"),"человек")</f>
        <v>человек</v>
      </c>
      <c r="J1098" s="13" t="s">
        <v>29</v>
      </c>
      <c r="K1098" s="17" t="str">
        <f>IFERROR(__xludf.DUMMYFUNCTION("REGEXREPLACE(J1098, ""^[\d\s]+"", """")"),"значение показателя за год")</f>
        <v>значение показателя за год</v>
      </c>
      <c r="L1098" s="16">
        <f t="shared" si="18"/>
        <v>2</v>
      </c>
      <c r="M1098" s="13" t="s">
        <v>30</v>
      </c>
      <c r="N1098" s="13" t="str">
        <f>IFERROR(__xludf.DUMMYFUNCTION("REGEXEXTRACT(M1098, "" (.+)$"")"),"все население")</f>
        <v>все население</v>
      </c>
      <c r="O1098" s="18">
        <v>101.0</v>
      </c>
      <c r="P1098" s="18">
        <v>93.0</v>
      </c>
      <c r="Q1098" s="18">
        <v>112.0</v>
      </c>
      <c r="R1098" s="18">
        <v>110.0</v>
      </c>
      <c r="S1098" s="18">
        <v>59.0</v>
      </c>
      <c r="T1098" s="18">
        <v>68.0</v>
      </c>
      <c r="U1098" s="18">
        <v>54.0</v>
      </c>
      <c r="V1098" s="18">
        <v>64.0</v>
      </c>
      <c r="W1098" s="18">
        <v>77.0</v>
      </c>
      <c r="X1098" s="18">
        <v>63.0</v>
      </c>
      <c r="Y1098" s="18">
        <v>55.0</v>
      </c>
      <c r="Z1098" s="19">
        <f t="shared" si="6"/>
        <v>856</v>
      </c>
      <c r="AA1098" s="19" t="str">
        <f t="shared" si="19"/>
        <v/>
      </c>
      <c r="AB1098" s="19" t="str">
        <f t="shared" si="8"/>
        <v/>
      </c>
      <c r="AC1098" s="19">
        <f t="shared" si="20"/>
        <v>77.81818182</v>
      </c>
      <c r="AD1098" s="19">
        <f t="shared" si="21"/>
        <v>207</v>
      </c>
      <c r="AE1098" s="19" t="str">
        <f t="shared" si="22"/>
        <v>Нет моды</v>
      </c>
      <c r="AF1098" s="19">
        <f t="shared" si="23"/>
        <v>54</v>
      </c>
      <c r="AG1098" s="19">
        <f t="shared" si="24"/>
        <v>112</v>
      </c>
      <c r="AH1098" s="20" t="str">
        <f t="shared" si="14"/>
        <v/>
      </c>
      <c r="AI1098" s="21"/>
      <c r="AJ1098" s="21"/>
      <c r="AK1098" s="21"/>
      <c r="AL1098" s="22">
        <f t="shared" si="25"/>
        <v>1</v>
      </c>
    </row>
    <row r="1099" ht="12.75" customHeight="1">
      <c r="A1099" s="13" t="s">
        <v>70</v>
      </c>
      <c r="B1099" s="13" t="str">
        <f>IFERROR(__xludf.DUMMYFUNCTION("REGEXREPLACE(A1099, ""\d"", """")"),"         Республика Карелия")</f>
        <v>         Республика Карелия</v>
      </c>
      <c r="C1099" s="14" t="str">
        <f t="shared" si="15"/>
        <v>Республика Карелия</v>
      </c>
      <c r="D1099" s="3">
        <f t="shared" si="16"/>
        <v>2</v>
      </c>
      <c r="E1099" s="15" t="s">
        <v>41</v>
      </c>
      <c r="F1099" s="13" t="str">
        <f>IFERROR(__xludf.DUMMYFUNCTION("REGEXEXTRACT(E1099, ""[А-Яа-я].*"")"),"Инфекционные и паразитарные болезни")</f>
        <v>Инфекционные и паразитарные болезни</v>
      </c>
      <c r="G1099" s="16">
        <f t="shared" si="17"/>
        <v>2</v>
      </c>
      <c r="H1099" s="13" t="s">
        <v>28</v>
      </c>
      <c r="I1099" s="13" t="str">
        <f>IFERROR(__xludf.DUMMYFUNCTION("REGEXREPLACE(H1099, "".*\s"", """")"),"человек")</f>
        <v>человек</v>
      </c>
      <c r="J1099" s="13" t="s">
        <v>29</v>
      </c>
      <c r="K1099" s="17" t="str">
        <f>IFERROR(__xludf.DUMMYFUNCTION("REGEXREPLACE(J1099, ""^[\d\s]+"", """")"),"значение показателя за год")</f>
        <v>значение показателя за год</v>
      </c>
      <c r="L1099" s="16">
        <f t="shared" si="18"/>
        <v>2</v>
      </c>
      <c r="M1099" s="13" t="s">
        <v>31</v>
      </c>
      <c r="N1099" s="13" t="str">
        <f>IFERROR(__xludf.DUMMYFUNCTION("REGEXEXTRACT(M1099, "" (.+)$"")"),"городское население")</f>
        <v>городское население</v>
      </c>
      <c r="O1099" s="18">
        <v>67.0</v>
      </c>
      <c r="P1099" s="18">
        <v>58.0</v>
      </c>
      <c r="Q1099" s="18">
        <v>79.0</v>
      </c>
      <c r="R1099" s="18">
        <v>83.0</v>
      </c>
      <c r="S1099" s="18">
        <v>39.0</v>
      </c>
      <c r="T1099" s="18">
        <v>55.0</v>
      </c>
      <c r="U1099" s="18">
        <v>37.0</v>
      </c>
      <c r="V1099" s="18">
        <v>47.0</v>
      </c>
      <c r="W1099" s="18">
        <v>52.0</v>
      </c>
      <c r="X1099" s="18">
        <v>47.0</v>
      </c>
      <c r="Y1099" s="18">
        <v>37.0</v>
      </c>
      <c r="Z1099" s="19" t="str">
        <f t="shared" si="6"/>
        <v/>
      </c>
      <c r="AA1099" s="19">
        <f t="shared" si="19"/>
        <v>601</v>
      </c>
      <c r="AB1099" s="19" t="str">
        <f t="shared" si="8"/>
        <v/>
      </c>
      <c r="AC1099" s="19">
        <f t="shared" si="20"/>
        <v>54.63636364</v>
      </c>
      <c r="AD1099" s="19">
        <f t="shared" si="21"/>
        <v>61</v>
      </c>
      <c r="AE1099" s="19" t="str">
        <f t="shared" si="22"/>
        <v>Нет моды</v>
      </c>
      <c r="AF1099" s="19">
        <f t="shared" si="23"/>
        <v>37</v>
      </c>
      <c r="AG1099" s="19">
        <f t="shared" si="24"/>
        <v>83</v>
      </c>
      <c r="AH1099" s="20" t="str">
        <f t="shared" si="14"/>
        <v/>
      </c>
      <c r="AI1099" s="21"/>
      <c r="AJ1099" s="21"/>
      <c r="AK1099" s="21"/>
      <c r="AL1099" s="22">
        <f t="shared" si="25"/>
        <v>1</v>
      </c>
    </row>
    <row r="1100" ht="12.75" customHeight="1">
      <c r="A1100" s="13" t="s">
        <v>70</v>
      </c>
      <c r="B1100" s="13" t="str">
        <f>IFERROR(__xludf.DUMMYFUNCTION("REGEXREPLACE(A1100, ""\d"", """")"),"         Республика Карелия")</f>
        <v>         Республика Карелия</v>
      </c>
      <c r="C1100" s="14" t="str">
        <f t="shared" si="15"/>
        <v>Республика Карелия</v>
      </c>
      <c r="D1100" s="3">
        <f t="shared" si="16"/>
        <v>2</v>
      </c>
      <c r="E1100" s="15" t="s">
        <v>41</v>
      </c>
      <c r="F1100" s="13" t="str">
        <f>IFERROR(__xludf.DUMMYFUNCTION("REGEXEXTRACT(E1100, ""[А-Яа-я].*"")"),"Инфекционные и паразитарные болезни")</f>
        <v>Инфекционные и паразитарные болезни</v>
      </c>
      <c r="G1100" s="16">
        <f t="shared" si="17"/>
        <v>2</v>
      </c>
      <c r="H1100" s="13" t="s">
        <v>28</v>
      </c>
      <c r="I1100" s="13" t="str">
        <f>IFERROR(__xludf.DUMMYFUNCTION("REGEXREPLACE(H1100, "".*\s"", """")"),"человек")</f>
        <v>человек</v>
      </c>
      <c r="J1100" s="13" t="s">
        <v>29</v>
      </c>
      <c r="K1100" s="17" t="str">
        <f>IFERROR(__xludf.DUMMYFUNCTION("REGEXREPLACE(J1100, ""^[\d\s]+"", """")"),"значение показателя за год")</f>
        <v>значение показателя за год</v>
      </c>
      <c r="L1100" s="16">
        <f t="shared" si="18"/>
        <v>2</v>
      </c>
      <c r="M1100" s="13" t="s">
        <v>32</v>
      </c>
      <c r="N1100" s="13" t="str">
        <f>IFERROR(__xludf.DUMMYFUNCTION("REGEXEXTRACT(M1100, "" (.+)$"")"),"сельское население")</f>
        <v>сельское население</v>
      </c>
      <c r="O1100" s="18">
        <v>34.0</v>
      </c>
      <c r="P1100" s="18">
        <v>35.0</v>
      </c>
      <c r="Q1100" s="18">
        <v>33.0</v>
      </c>
      <c r="R1100" s="18">
        <v>27.0</v>
      </c>
      <c r="S1100" s="18">
        <v>20.0</v>
      </c>
      <c r="T1100" s="18">
        <v>13.0</v>
      </c>
      <c r="U1100" s="18">
        <v>17.0</v>
      </c>
      <c r="V1100" s="18">
        <v>17.0</v>
      </c>
      <c r="W1100" s="18">
        <v>25.0</v>
      </c>
      <c r="X1100" s="18">
        <v>16.0</v>
      </c>
      <c r="Y1100" s="18">
        <v>18.0</v>
      </c>
      <c r="Z1100" s="19" t="str">
        <f t="shared" si="6"/>
        <v/>
      </c>
      <c r="AA1100" s="19" t="str">
        <f t="shared" si="19"/>
        <v/>
      </c>
      <c r="AB1100" s="19">
        <f t="shared" si="8"/>
        <v>255</v>
      </c>
      <c r="AC1100" s="19">
        <f t="shared" si="20"/>
        <v>23.18181818</v>
      </c>
      <c r="AD1100" s="19">
        <f t="shared" si="21"/>
        <v>36</v>
      </c>
      <c r="AE1100" s="19" t="str">
        <f t="shared" si="22"/>
        <v>Нет моды</v>
      </c>
      <c r="AF1100" s="19">
        <f t="shared" si="23"/>
        <v>13</v>
      </c>
      <c r="AG1100" s="19">
        <f t="shared" si="24"/>
        <v>35</v>
      </c>
      <c r="AH1100" s="20" t="str">
        <f t="shared" si="14"/>
        <v>Город: 70%; Село: 30%</v>
      </c>
      <c r="AI1100" s="21"/>
      <c r="AJ1100" s="21"/>
      <c r="AK1100" s="21"/>
      <c r="AL1100" s="22">
        <f t="shared" si="25"/>
        <v>1</v>
      </c>
    </row>
    <row r="1101" ht="12.75" customHeight="1">
      <c r="A1101" s="13" t="s">
        <v>70</v>
      </c>
      <c r="B1101" s="13" t="str">
        <f>IFERROR(__xludf.DUMMYFUNCTION("REGEXREPLACE(A1101, ""\d"", """")"),"         Республика Карелия")</f>
        <v>         Республика Карелия</v>
      </c>
      <c r="C1101" s="14" t="str">
        <f t="shared" si="15"/>
        <v>Республика Карелия</v>
      </c>
      <c r="D1101" s="3">
        <f t="shared" si="16"/>
        <v>2</v>
      </c>
      <c r="E1101" s="15" t="s">
        <v>42</v>
      </c>
      <c r="F1101" s="13" t="str">
        <f>IFERROR(__xludf.DUMMYFUNCTION("REGEXEXTRACT(E1101, ""[А-Яа-я].*"")"),"Ишемическая болезнь сердца")</f>
        <v>Ишемическая болезнь сердца</v>
      </c>
      <c r="G1101" s="16">
        <f t="shared" si="17"/>
        <v>2</v>
      </c>
      <c r="H1101" s="13" t="s">
        <v>28</v>
      </c>
      <c r="I1101" s="13" t="str">
        <f>IFERROR(__xludf.DUMMYFUNCTION("REGEXREPLACE(H1101, "".*\s"", """")"),"человек")</f>
        <v>человек</v>
      </c>
      <c r="J1101" s="13" t="s">
        <v>29</v>
      </c>
      <c r="K1101" s="17" t="str">
        <f>IFERROR(__xludf.DUMMYFUNCTION("REGEXREPLACE(J1101, ""^[\d\s]+"", """")"),"значение показателя за год")</f>
        <v>значение показателя за год</v>
      </c>
      <c r="L1101" s="16">
        <f t="shared" si="18"/>
        <v>2</v>
      </c>
      <c r="M1101" s="13" t="s">
        <v>30</v>
      </c>
      <c r="N1101" s="13" t="str">
        <f>IFERROR(__xludf.DUMMYFUNCTION("REGEXEXTRACT(M1101, "" (.+)$"")"),"все население")</f>
        <v>все население</v>
      </c>
      <c r="O1101" s="18">
        <v>2170.0</v>
      </c>
      <c r="P1101" s="18">
        <v>2200.0</v>
      </c>
      <c r="Q1101" s="18">
        <v>2008.0</v>
      </c>
      <c r="R1101" s="18">
        <v>1945.0</v>
      </c>
      <c r="S1101" s="18">
        <v>2003.0</v>
      </c>
      <c r="T1101" s="18">
        <v>2017.0</v>
      </c>
      <c r="U1101" s="18">
        <v>2075.0</v>
      </c>
      <c r="V1101" s="18">
        <v>2135.0</v>
      </c>
      <c r="W1101" s="18">
        <v>2696.0</v>
      </c>
      <c r="X1101" s="18">
        <v>2294.0</v>
      </c>
      <c r="Y1101" s="18">
        <v>2106.0</v>
      </c>
      <c r="Z1101" s="19">
        <f t="shared" si="6"/>
        <v>23649</v>
      </c>
      <c r="AA1101" s="19" t="str">
        <f t="shared" si="19"/>
        <v/>
      </c>
      <c r="AB1101" s="19" t="str">
        <f t="shared" si="8"/>
        <v/>
      </c>
      <c r="AC1101" s="19">
        <f t="shared" si="20"/>
        <v>2149.909091</v>
      </c>
      <c r="AD1101" s="19">
        <f t="shared" si="21"/>
        <v>990</v>
      </c>
      <c r="AE1101" s="19" t="str">
        <f t="shared" si="22"/>
        <v>Нет моды</v>
      </c>
      <c r="AF1101" s="19">
        <f t="shared" si="23"/>
        <v>1945</v>
      </c>
      <c r="AG1101" s="19">
        <f t="shared" si="24"/>
        <v>2696</v>
      </c>
      <c r="AH1101" s="20" t="str">
        <f t="shared" si="14"/>
        <v/>
      </c>
      <c r="AI1101" s="21"/>
      <c r="AJ1101" s="21"/>
      <c r="AK1101" s="21"/>
      <c r="AL1101" s="22">
        <f t="shared" si="25"/>
        <v>1</v>
      </c>
    </row>
    <row r="1102" ht="12.75" customHeight="1">
      <c r="A1102" s="13" t="s">
        <v>70</v>
      </c>
      <c r="B1102" s="13" t="str">
        <f>IFERROR(__xludf.DUMMYFUNCTION("REGEXREPLACE(A1102, ""\d"", """")"),"         Республика Карелия")</f>
        <v>         Республика Карелия</v>
      </c>
      <c r="C1102" s="14" t="str">
        <f t="shared" si="15"/>
        <v>Республика Карелия</v>
      </c>
      <c r="D1102" s="3">
        <f t="shared" si="16"/>
        <v>2</v>
      </c>
      <c r="E1102" s="15" t="s">
        <v>42</v>
      </c>
      <c r="F1102" s="13" t="str">
        <f>IFERROR(__xludf.DUMMYFUNCTION("REGEXEXTRACT(E1102, ""[А-Яа-я].*"")"),"Ишемическая болезнь сердца")</f>
        <v>Ишемическая болезнь сердца</v>
      </c>
      <c r="G1102" s="16">
        <f t="shared" si="17"/>
        <v>2</v>
      </c>
      <c r="H1102" s="13" t="s">
        <v>28</v>
      </c>
      <c r="I1102" s="13" t="str">
        <f>IFERROR(__xludf.DUMMYFUNCTION("REGEXREPLACE(H1102, "".*\s"", """")"),"человек")</f>
        <v>человек</v>
      </c>
      <c r="J1102" s="13" t="s">
        <v>29</v>
      </c>
      <c r="K1102" s="17" t="str">
        <f>IFERROR(__xludf.DUMMYFUNCTION("REGEXREPLACE(J1102, ""^[\d\s]+"", """")"),"значение показателя за год")</f>
        <v>значение показателя за год</v>
      </c>
      <c r="L1102" s="16">
        <f t="shared" si="18"/>
        <v>2</v>
      </c>
      <c r="M1102" s="13" t="s">
        <v>31</v>
      </c>
      <c r="N1102" s="13" t="str">
        <f>IFERROR(__xludf.DUMMYFUNCTION("REGEXEXTRACT(M1102, "" (.+)$"")"),"городское население")</f>
        <v>городское население</v>
      </c>
      <c r="O1102" s="18">
        <v>1556.0</v>
      </c>
      <c r="P1102" s="18">
        <v>1554.0</v>
      </c>
      <c r="Q1102" s="18">
        <v>1427.0</v>
      </c>
      <c r="R1102" s="18">
        <v>1410.0</v>
      </c>
      <c r="S1102" s="18">
        <v>1457.0</v>
      </c>
      <c r="T1102" s="18">
        <v>1451.0</v>
      </c>
      <c r="U1102" s="18">
        <v>1510.0</v>
      </c>
      <c r="V1102" s="18">
        <v>1597.0</v>
      </c>
      <c r="W1102" s="18">
        <v>2010.0</v>
      </c>
      <c r="X1102" s="18">
        <v>1664.0</v>
      </c>
      <c r="Y1102" s="18">
        <v>1578.0</v>
      </c>
      <c r="Z1102" s="19" t="str">
        <f t="shared" si="6"/>
        <v/>
      </c>
      <c r="AA1102" s="19">
        <f t="shared" si="19"/>
        <v>17214</v>
      </c>
      <c r="AB1102" s="19" t="str">
        <f t="shared" si="8"/>
        <v/>
      </c>
      <c r="AC1102" s="19">
        <f t="shared" si="20"/>
        <v>1564.909091</v>
      </c>
      <c r="AD1102" s="19">
        <f t="shared" si="21"/>
        <v>1974</v>
      </c>
      <c r="AE1102" s="19" t="str">
        <f t="shared" si="22"/>
        <v>Нет моды</v>
      </c>
      <c r="AF1102" s="19">
        <f t="shared" si="23"/>
        <v>1410</v>
      </c>
      <c r="AG1102" s="19">
        <f t="shared" si="24"/>
        <v>2010</v>
      </c>
      <c r="AH1102" s="20" t="str">
        <f t="shared" si="14"/>
        <v/>
      </c>
      <c r="AI1102" s="21"/>
      <c r="AJ1102" s="21"/>
      <c r="AK1102" s="21"/>
      <c r="AL1102" s="22">
        <f t="shared" si="25"/>
        <v>1</v>
      </c>
    </row>
    <row r="1103" ht="12.75" customHeight="1">
      <c r="A1103" s="13" t="s">
        <v>70</v>
      </c>
      <c r="B1103" s="13" t="str">
        <f>IFERROR(__xludf.DUMMYFUNCTION("REGEXREPLACE(A1103, ""\d"", """")"),"         Республика Карелия")</f>
        <v>         Республика Карелия</v>
      </c>
      <c r="C1103" s="14" t="str">
        <f t="shared" si="15"/>
        <v>Республика Карелия</v>
      </c>
      <c r="D1103" s="3">
        <f t="shared" si="16"/>
        <v>2</v>
      </c>
      <c r="E1103" s="15" t="s">
        <v>42</v>
      </c>
      <c r="F1103" s="13" t="str">
        <f>IFERROR(__xludf.DUMMYFUNCTION("REGEXEXTRACT(E1103, ""[А-Яа-я].*"")"),"Ишемическая болезнь сердца")</f>
        <v>Ишемическая болезнь сердца</v>
      </c>
      <c r="G1103" s="16">
        <f t="shared" si="17"/>
        <v>2</v>
      </c>
      <c r="H1103" s="13" t="s">
        <v>28</v>
      </c>
      <c r="I1103" s="13" t="str">
        <f>IFERROR(__xludf.DUMMYFUNCTION("REGEXREPLACE(H1103, "".*\s"", """")"),"человек")</f>
        <v>человек</v>
      </c>
      <c r="J1103" s="13" t="s">
        <v>29</v>
      </c>
      <c r="K1103" s="17" t="str">
        <f>IFERROR(__xludf.DUMMYFUNCTION("REGEXREPLACE(J1103, ""^[\d\s]+"", """")"),"значение показателя за год")</f>
        <v>значение показателя за год</v>
      </c>
      <c r="L1103" s="16">
        <f t="shared" si="18"/>
        <v>2</v>
      </c>
      <c r="M1103" s="13" t="s">
        <v>32</v>
      </c>
      <c r="N1103" s="13" t="str">
        <f>IFERROR(__xludf.DUMMYFUNCTION("REGEXEXTRACT(M1103, "" (.+)$"")"),"сельское население")</f>
        <v>сельское население</v>
      </c>
      <c r="O1103" s="18">
        <v>614.0</v>
      </c>
      <c r="P1103" s="18">
        <v>646.0</v>
      </c>
      <c r="Q1103" s="18">
        <v>581.0</v>
      </c>
      <c r="R1103" s="18">
        <v>535.0</v>
      </c>
      <c r="S1103" s="18">
        <v>546.0</v>
      </c>
      <c r="T1103" s="18">
        <v>566.0</v>
      </c>
      <c r="U1103" s="18">
        <v>565.0</v>
      </c>
      <c r="V1103" s="18">
        <v>538.0</v>
      </c>
      <c r="W1103" s="18">
        <v>686.0</v>
      </c>
      <c r="X1103" s="18">
        <v>630.0</v>
      </c>
      <c r="Y1103" s="18">
        <v>528.0</v>
      </c>
      <c r="Z1103" s="19" t="str">
        <f t="shared" si="6"/>
        <v/>
      </c>
      <c r="AA1103" s="19" t="str">
        <f t="shared" si="19"/>
        <v/>
      </c>
      <c r="AB1103" s="19">
        <f t="shared" si="8"/>
        <v>6435</v>
      </c>
      <c r="AC1103" s="19">
        <f t="shared" si="20"/>
        <v>585</v>
      </c>
      <c r="AD1103" s="19">
        <f t="shared" si="21"/>
        <v>1048</v>
      </c>
      <c r="AE1103" s="19" t="str">
        <f t="shared" si="22"/>
        <v>Нет моды</v>
      </c>
      <c r="AF1103" s="19">
        <f t="shared" si="23"/>
        <v>528</v>
      </c>
      <c r="AG1103" s="19">
        <f t="shared" si="24"/>
        <v>686</v>
      </c>
      <c r="AH1103" s="20" t="str">
        <f t="shared" si="14"/>
        <v>Город: 73%; Село: 27%</v>
      </c>
      <c r="AI1103" s="21"/>
      <c r="AJ1103" s="21"/>
      <c r="AK1103" s="21"/>
      <c r="AL1103" s="22">
        <f t="shared" si="25"/>
        <v>1</v>
      </c>
    </row>
    <row r="1104" ht="12.75" customHeight="1">
      <c r="A1104" s="13" t="s">
        <v>70</v>
      </c>
      <c r="B1104" s="13" t="str">
        <f>IFERROR(__xludf.DUMMYFUNCTION("REGEXREPLACE(A1104, ""\d"", """")"),"         Республика Карелия")</f>
        <v>         Республика Карелия</v>
      </c>
      <c r="C1104" s="14" t="str">
        <f t="shared" si="15"/>
        <v>Республика Карелия</v>
      </c>
      <c r="D1104" s="3">
        <f t="shared" si="16"/>
        <v>2</v>
      </c>
      <c r="E1104" s="15" t="s">
        <v>43</v>
      </c>
      <c r="F1104" s="13" t="str">
        <f>IFERROR(__xludf.DUMMYFUNCTION("REGEXEXTRACT(E1104, ""[А-Яа-я].*"")"),"Новообразования")</f>
        <v>Новообразования</v>
      </c>
      <c r="G1104" s="16">
        <f t="shared" si="17"/>
        <v>2</v>
      </c>
      <c r="H1104" s="13" t="s">
        <v>28</v>
      </c>
      <c r="I1104" s="13" t="str">
        <f>IFERROR(__xludf.DUMMYFUNCTION("REGEXREPLACE(H1104, "".*\s"", """")"),"человек")</f>
        <v>человек</v>
      </c>
      <c r="J1104" s="13" t="s">
        <v>29</v>
      </c>
      <c r="K1104" s="17" t="str">
        <f>IFERROR(__xludf.DUMMYFUNCTION("REGEXREPLACE(J1104, ""^[\d\s]+"", """")"),"значение показателя за год")</f>
        <v>значение показателя за год</v>
      </c>
      <c r="L1104" s="16">
        <f t="shared" si="18"/>
        <v>2</v>
      </c>
      <c r="M1104" s="13" t="s">
        <v>30</v>
      </c>
      <c r="N1104" s="13" t="str">
        <f>IFERROR(__xludf.DUMMYFUNCTION("REGEXEXTRACT(M1104, "" (.+)$"")"),"все население")</f>
        <v>все население</v>
      </c>
      <c r="O1104" s="18">
        <v>1496.0</v>
      </c>
      <c r="P1104" s="18">
        <v>1567.0</v>
      </c>
      <c r="Q1104" s="18">
        <v>1532.0</v>
      </c>
      <c r="R1104" s="18">
        <v>1534.0</v>
      </c>
      <c r="S1104" s="18">
        <v>1516.0</v>
      </c>
      <c r="T1104" s="18">
        <v>1551.0</v>
      </c>
      <c r="U1104" s="18">
        <v>1512.0</v>
      </c>
      <c r="V1104" s="18">
        <v>1513.0</v>
      </c>
      <c r="W1104" s="18">
        <v>1334.0</v>
      </c>
      <c r="X1104" s="18">
        <v>1351.0</v>
      </c>
      <c r="Y1104" s="18">
        <v>1299.0</v>
      </c>
      <c r="Z1104" s="19">
        <f t="shared" si="6"/>
        <v>16205</v>
      </c>
      <c r="AA1104" s="19" t="str">
        <f t="shared" si="19"/>
        <v/>
      </c>
      <c r="AB1104" s="19" t="str">
        <f t="shared" si="8"/>
        <v/>
      </c>
      <c r="AC1104" s="19">
        <f t="shared" si="20"/>
        <v>1473.181818</v>
      </c>
      <c r="AD1104" s="19">
        <f t="shared" si="21"/>
        <v>992.5</v>
      </c>
      <c r="AE1104" s="19" t="str">
        <f t="shared" si="22"/>
        <v>Нет моды</v>
      </c>
      <c r="AF1104" s="19">
        <f t="shared" si="23"/>
        <v>1299</v>
      </c>
      <c r="AG1104" s="19">
        <f t="shared" si="24"/>
        <v>1567</v>
      </c>
      <c r="AH1104" s="20" t="str">
        <f t="shared" si="14"/>
        <v/>
      </c>
      <c r="AI1104" s="21"/>
      <c r="AJ1104" s="21"/>
      <c r="AK1104" s="21"/>
      <c r="AL1104" s="22">
        <f t="shared" si="25"/>
        <v>1</v>
      </c>
    </row>
    <row r="1105" ht="12.75" customHeight="1">
      <c r="A1105" s="13" t="s">
        <v>70</v>
      </c>
      <c r="B1105" s="13" t="str">
        <f>IFERROR(__xludf.DUMMYFUNCTION("REGEXREPLACE(A1105, ""\d"", """")"),"         Республика Карелия")</f>
        <v>         Республика Карелия</v>
      </c>
      <c r="C1105" s="14" t="str">
        <f t="shared" si="15"/>
        <v>Республика Карелия</v>
      </c>
      <c r="D1105" s="3">
        <f t="shared" si="16"/>
        <v>2</v>
      </c>
      <c r="E1105" s="15" t="s">
        <v>43</v>
      </c>
      <c r="F1105" s="13" t="str">
        <f>IFERROR(__xludf.DUMMYFUNCTION("REGEXEXTRACT(E1105, ""[А-Яа-я].*"")"),"Новообразования")</f>
        <v>Новообразования</v>
      </c>
      <c r="G1105" s="16">
        <f t="shared" si="17"/>
        <v>2</v>
      </c>
      <c r="H1105" s="13" t="s">
        <v>28</v>
      </c>
      <c r="I1105" s="13" t="str">
        <f>IFERROR(__xludf.DUMMYFUNCTION("REGEXREPLACE(H1105, "".*\s"", """")"),"человек")</f>
        <v>человек</v>
      </c>
      <c r="J1105" s="13" t="s">
        <v>29</v>
      </c>
      <c r="K1105" s="17" t="str">
        <f>IFERROR(__xludf.DUMMYFUNCTION("REGEXREPLACE(J1105, ""^[\d\s]+"", """")"),"значение показателя за год")</f>
        <v>значение показателя за год</v>
      </c>
      <c r="L1105" s="16">
        <f t="shared" si="18"/>
        <v>2</v>
      </c>
      <c r="M1105" s="13" t="s">
        <v>31</v>
      </c>
      <c r="N1105" s="13" t="str">
        <f>IFERROR(__xludf.DUMMYFUNCTION("REGEXEXTRACT(M1105, "" (.+)$"")"),"городское население")</f>
        <v>городское население</v>
      </c>
      <c r="O1105" s="18">
        <v>1151.0</v>
      </c>
      <c r="P1105" s="18">
        <v>1173.0</v>
      </c>
      <c r="Q1105" s="18">
        <v>1167.0</v>
      </c>
      <c r="R1105" s="18">
        <v>1164.0</v>
      </c>
      <c r="S1105" s="18">
        <v>1155.0</v>
      </c>
      <c r="T1105" s="18">
        <v>1224.0</v>
      </c>
      <c r="U1105" s="18">
        <v>1157.0</v>
      </c>
      <c r="V1105" s="18">
        <v>1173.0</v>
      </c>
      <c r="W1105" s="18">
        <v>1025.0</v>
      </c>
      <c r="X1105" s="18">
        <v>1042.0</v>
      </c>
      <c r="Y1105" s="18">
        <v>989.0</v>
      </c>
      <c r="Z1105" s="19" t="str">
        <f t="shared" si="6"/>
        <v/>
      </c>
      <c r="AA1105" s="19">
        <f t="shared" si="19"/>
        <v>12420</v>
      </c>
      <c r="AB1105" s="19" t="str">
        <f t="shared" si="8"/>
        <v/>
      </c>
      <c r="AC1105" s="19">
        <f t="shared" si="20"/>
        <v>1129.090909</v>
      </c>
      <c r="AD1105" s="19">
        <f t="shared" si="21"/>
        <v>1261.5</v>
      </c>
      <c r="AE1105" s="19" t="str">
        <f t="shared" si="22"/>
        <v>Нет моды</v>
      </c>
      <c r="AF1105" s="19">
        <f t="shared" si="23"/>
        <v>989</v>
      </c>
      <c r="AG1105" s="19">
        <f t="shared" si="24"/>
        <v>1224</v>
      </c>
      <c r="AH1105" s="20" t="str">
        <f t="shared" si="14"/>
        <v/>
      </c>
      <c r="AI1105" s="21"/>
      <c r="AJ1105" s="21"/>
      <c r="AK1105" s="21"/>
      <c r="AL1105" s="22">
        <f t="shared" si="25"/>
        <v>1</v>
      </c>
    </row>
    <row r="1106" ht="12.75" customHeight="1">
      <c r="A1106" s="13" t="s">
        <v>70</v>
      </c>
      <c r="B1106" s="13" t="str">
        <f>IFERROR(__xludf.DUMMYFUNCTION("REGEXREPLACE(A1106, ""\d"", """")"),"         Республика Карелия")</f>
        <v>         Республика Карелия</v>
      </c>
      <c r="C1106" s="14" t="str">
        <f t="shared" si="15"/>
        <v>Республика Карелия</v>
      </c>
      <c r="D1106" s="3">
        <f t="shared" si="16"/>
        <v>2</v>
      </c>
      <c r="E1106" s="15" t="s">
        <v>43</v>
      </c>
      <c r="F1106" s="13" t="str">
        <f>IFERROR(__xludf.DUMMYFUNCTION("REGEXEXTRACT(E1106, ""[А-Яа-я].*"")"),"Новообразования")</f>
        <v>Новообразования</v>
      </c>
      <c r="G1106" s="16">
        <f t="shared" si="17"/>
        <v>2</v>
      </c>
      <c r="H1106" s="13" t="s">
        <v>28</v>
      </c>
      <c r="I1106" s="13" t="str">
        <f>IFERROR(__xludf.DUMMYFUNCTION("REGEXREPLACE(H1106, "".*\s"", """")"),"человек")</f>
        <v>человек</v>
      </c>
      <c r="J1106" s="13" t="s">
        <v>29</v>
      </c>
      <c r="K1106" s="17" t="str">
        <f>IFERROR(__xludf.DUMMYFUNCTION("REGEXREPLACE(J1106, ""^[\d\s]+"", """")"),"значение показателя за год")</f>
        <v>значение показателя за год</v>
      </c>
      <c r="L1106" s="16">
        <f t="shared" si="18"/>
        <v>2</v>
      </c>
      <c r="M1106" s="13" t="s">
        <v>32</v>
      </c>
      <c r="N1106" s="13" t="str">
        <f>IFERROR(__xludf.DUMMYFUNCTION("REGEXEXTRACT(M1106, "" (.+)$"")"),"сельское население")</f>
        <v>сельское население</v>
      </c>
      <c r="O1106" s="18">
        <v>345.0</v>
      </c>
      <c r="P1106" s="18">
        <v>394.0</v>
      </c>
      <c r="Q1106" s="18">
        <v>365.0</v>
      </c>
      <c r="R1106" s="18">
        <v>370.0</v>
      </c>
      <c r="S1106" s="18">
        <v>361.0</v>
      </c>
      <c r="T1106" s="18">
        <v>327.0</v>
      </c>
      <c r="U1106" s="18">
        <v>355.0</v>
      </c>
      <c r="V1106" s="18">
        <v>340.0</v>
      </c>
      <c r="W1106" s="18">
        <v>309.0</v>
      </c>
      <c r="X1106" s="18">
        <v>309.0</v>
      </c>
      <c r="Y1106" s="18">
        <v>310.0</v>
      </c>
      <c r="Z1106" s="19" t="str">
        <f t="shared" si="6"/>
        <v/>
      </c>
      <c r="AA1106" s="19" t="str">
        <f t="shared" si="19"/>
        <v/>
      </c>
      <c r="AB1106" s="19">
        <f t="shared" si="8"/>
        <v>3785</v>
      </c>
      <c r="AC1106" s="19">
        <f t="shared" si="20"/>
        <v>344.0909091</v>
      </c>
      <c r="AD1106" s="19">
        <f t="shared" si="21"/>
        <v>691.5</v>
      </c>
      <c r="AE1106" s="19" t="str">
        <f t="shared" si="22"/>
        <v>Нет моды</v>
      </c>
      <c r="AF1106" s="19">
        <f t="shared" si="23"/>
        <v>309</v>
      </c>
      <c r="AG1106" s="19">
        <f t="shared" si="24"/>
        <v>394</v>
      </c>
      <c r="AH1106" s="20" t="str">
        <f t="shared" si="14"/>
        <v>Город: 77%; Село: 23%</v>
      </c>
      <c r="AI1106" s="21"/>
      <c r="AJ1106" s="21"/>
      <c r="AK1106" s="21"/>
      <c r="AL1106" s="22">
        <f t="shared" si="25"/>
        <v>1</v>
      </c>
    </row>
    <row r="1107" ht="12.75" customHeight="1">
      <c r="A1107" s="13" t="s">
        <v>70</v>
      </c>
      <c r="B1107" s="13" t="str">
        <f>IFERROR(__xludf.DUMMYFUNCTION("REGEXREPLACE(A1107, ""\d"", """")"),"         Республика Карелия")</f>
        <v>         Республика Карелия</v>
      </c>
      <c r="C1107" s="14" t="str">
        <f t="shared" si="15"/>
        <v>Республика Карелия</v>
      </c>
      <c r="D1107" s="3">
        <f t="shared" si="16"/>
        <v>2</v>
      </c>
      <c r="E1107" s="15" t="s">
        <v>44</v>
      </c>
      <c r="F1107" s="13" t="str">
        <f>IFERROR(__xludf.DUMMYFUNCTION("REGEXEXTRACT(E1107,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07" s="16">
        <f t="shared" si="17"/>
        <v>2</v>
      </c>
      <c r="H1107" s="13" t="s">
        <v>28</v>
      </c>
      <c r="I1107" s="13" t="str">
        <f>IFERROR(__xludf.DUMMYFUNCTION("REGEXREPLACE(H1107, "".*\s"", """")"),"человек")</f>
        <v>человек</v>
      </c>
      <c r="J1107" s="13" t="s">
        <v>29</v>
      </c>
      <c r="K1107" s="17" t="str">
        <f>IFERROR(__xludf.DUMMYFUNCTION("REGEXREPLACE(J1107, ""^[\d\s]+"", """")"),"значение показателя за год")</f>
        <v>значение показателя за год</v>
      </c>
      <c r="L1107" s="16">
        <f t="shared" si="18"/>
        <v>2</v>
      </c>
      <c r="M1107" s="13" t="s">
        <v>30</v>
      </c>
      <c r="N1107" s="13" t="str">
        <f>IFERROR(__xludf.DUMMYFUNCTION("REGEXEXTRACT(M1107, "" (.+)$"")"),"все население")</f>
        <v>все население</v>
      </c>
      <c r="O1107" s="18">
        <v>23.0</v>
      </c>
      <c r="P1107" s="23" t="s">
        <v>37</v>
      </c>
      <c r="Q1107" s="18">
        <v>32.0</v>
      </c>
      <c r="R1107" s="18">
        <v>32.0</v>
      </c>
      <c r="S1107" s="23" t="s">
        <v>37</v>
      </c>
      <c r="T1107" s="23" t="s">
        <v>37</v>
      </c>
      <c r="U1107" s="23" t="s">
        <v>37</v>
      </c>
      <c r="V1107" s="23" t="s">
        <v>37</v>
      </c>
      <c r="W1107" s="23" t="s">
        <v>37</v>
      </c>
      <c r="X1107" s="23" t="s">
        <v>37</v>
      </c>
      <c r="Y1107" s="23" t="s">
        <v>37</v>
      </c>
      <c r="Z1107" s="19">
        <f t="shared" si="6"/>
        <v>87</v>
      </c>
      <c r="AA1107" s="19" t="str">
        <f t="shared" si="19"/>
        <v/>
      </c>
      <c r="AB1107" s="19" t="str">
        <f t="shared" si="8"/>
        <v/>
      </c>
      <c r="AC1107" s="19">
        <f t="shared" si="20"/>
        <v>29</v>
      </c>
      <c r="AD1107" s="19">
        <f t="shared" si="21"/>
        <v>333.5</v>
      </c>
      <c r="AE1107" s="19" t="str">
        <f t="shared" si="22"/>
        <v>Нет моды</v>
      </c>
      <c r="AF1107" s="19">
        <f t="shared" si="23"/>
        <v>23</v>
      </c>
      <c r="AG1107" s="19">
        <f t="shared" si="24"/>
        <v>32</v>
      </c>
      <c r="AH1107" s="20" t="str">
        <f t="shared" si="14"/>
        <v/>
      </c>
      <c r="AI1107" s="24"/>
      <c r="AJ1107" s="24"/>
      <c r="AK1107" s="24"/>
      <c r="AL1107" s="22">
        <f t="shared" si="25"/>
        <v>1</v>
      </c>
    </row>
    <row r="1108" ht="12.75" customHeight="1">
      <c r="A1108" s="13" t="s">
        <v>70</v>
      </c>
      <c r="B1108" s="13" t="str">
        <f>IFERROR(__xludf.DUMMYFUNCTION("REGEXREPLACE(A1108, ""\d"", """")"),"         Республика Карелия")</f>
        <v>         Республика Карелия</v>
      </c>
      <c r="C1108" s="14" t="str">
        <f t="shared" si="15"/>
        <v>Республика Карелия</v>
      </c>
      <c r="D1108" s="3">
        <f t="shared" si="16"/>
        <v>2</v>
      </c>
      <c r="E1108" s="15" t="s">
        <v>44</v>
      </c>
      <c r="F1108" s="13" t="str">
        <f>IFERROR(__xludf.DUMMYFUNCTION("REGEXEXTRACT(E1108,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08" s="16">
        <f t="shared" si="17"/>
        <v>2</v>
      </c>
      <c r="H1108" s="13" t="s">
        <v>28</v>
      </c>
      <c r="I1108" s="13" t="str">
        <f>IFERROR(__xludf.DUMMYFUNCTION("REGEXREPLACE(H1108, "".*\s"", """")"),"человек")</f>
        <v>человек</v>
      </c>
      <c r="J1108" s="13" t="s">
        <v>29</v>
      </c>
      <c r="K1108" s="17" t="str">
        <f>IFERROR(__xludf.DUMMYFUNCTION("REGEXREPLACE(J1108, ""^[\d\s]+"", """")"),"значение показателя за год")</f>
        <v>значение показателя за год</v>
      </c>
      <c r="L1108" s="16">
        <f t="shared" si="18"/>
        <v>2</v>
      </c>
      <c r="M1108" s="13" t="s">
        <v>31</v>
      </c>
      <c r="N1108" s="13" t="str">
        <f>IFERROR(__xludf.DUMMYFUNCTION("REGEXEXTRACT(M1108, "" (.+)$"")"),"городское население")</f>
        <v>городское население</v>
      </c>
      <c r="O1108" s="18">
        <v>16.0</v>
      </c>
      <c r="P1108" s="23" t="s">
        <v>37</v>
      </c>
      <c r="Q1108" s="18">
        <v>25.0</v>
      </c>
      <c r="R1108" s="18">
        <v>24.0</v>
      </c>
      <c r="S1108" s="23" t="s">
        <v>37</v>
      </c>
      <c r="T1108" s="23" t="s">
        <v>37</v>
      </c>
      <c r="U1108" s="23" t="s">
        <v>37</v>
      </c>
      <c r="V1108" s="23" t="s">
        <v>37</v>
      </c>
      <c r="W1108" s="23" t="s">
        <v>37</v>
      </c>
      <c r="X1108" s="23" t="s">
        <v>37</v>
      </c>
      <c r="Y1108" s="23" t="s">
        <v>37</v>
      </c>
      <c r="Z1108" s="19" t="str">
        <f t="shared" si="6"/>
        <v/>
      </c>
      <c r="AA1108" s="19">
        <f t="shared" si="19"/>
        <v>65</v>
      </c>
      <c r="AB1108" s="19" t="str">
        <f t="shared" si="8"/>
        <v/>
      </c>
      <c r="AC1108" s="19">
        <f t="shared" si="20"/>
        <v>21.66666667</v>
      </c>
      <c r="AD1108" s="19">
        <f t="shared" si="21"/>
        <v>24.5</v>
      </c>
      <c r="AE1108" s="19" t="str">
        <f t="shared" si="22"/>
        <v>Нет моды</v>
      </c>
      <c r="AF1108" s="19">
        <f t="shared" si="23"/>
        <v>16</v>
      </c>
      <c r="AG1108" s="19">
        <f t="shared" si="24"/>
        <v>25</v>
      </c>
      <c r="AH1108" s="20" t="str">
        <f t="shared" si="14"/>
        <v/>
      </c>
      <c r="AI1108" s="24"/>
      <c r="AJ1108" s="24"/>
      <c r="AK1108" s="24"/>
      <c r="AL1108" s="22">
        <f t="shared" si="25"/>
        <v>1</v>
      </c>
    </row>
    <row r="1109" ht="12.75" customHeight="1">
      <c r="A1109" s="13" t="s">
        <v>70</v>
      </c>
      <c r="B1109" s="13" t="str">
        <f>IFERROR(__xludf.DUMMYFUNCTION("REGEXREPLACE(A1109, ""\d"", """")"),"         Республика Карелия")</f>
        <v>         Республика Карелия</v>
      </c>
      <c r="C1109" s="14" t="str">
        <f t="shared" si="15"/>
        <v>Республика Карелия</v>
      </c>
      <c r="D1109" s="3">
        <f t="shared" si="16"/>
        <v>2</v>
      </c>
      <c r="E1109" s="15" t="s">
        <v>44</v>
      </c>
      <c r="F1109" s="13" t="str">
        <f>IFERROR(__xludf.DUMMYFUNCTION("REGEXEXTRACT(E1109,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09" s="16">
        <f t="shared" si="17"/>
        <v>2</v>
      </c>
      <c r="H1109" s="13" t="s">
        <v>28</v>
      </c>
      <c r="I1109" s="13" t="str">
        <f>IFERROR(__xludf.DUMMYFUNCTION("REGEXREPLACE(H1109, "".*\s"", """")"),"человек")</f>
        <v>человек</v>
      </c>
      <c r="J1109" s="13" t="s">
        <v>29</v>
      </c>
      <c r="K1109" s="17" t="str">
        <f>IFERROR(__xludf.DUMMYFUNCTION("REGEXREPLACE(J1109, ""^[\d\s]+"", """")"),"значение показателя за год")</f>
        <v>значение показателя за год</v>
      </c>
      <c r="L1109" s="16">
        <f t="shared" si="18"/>
        <v>2</v>
      </c>
      <c r="M1109" s="13" t="s">
        <v>32</v>
      </c>
      <c r="N1109" s="13" t="str">
        <f>IFERROR(__xludf.DUMMYFUNCTION("REGEXEXTRACT(M1109, "" (.+)$"")"),"сельское население")</f>
        <v>сельское население</v>
      </c>
      <c r="O1109" s="18">
        <v>7.0</v>
      </c>
      <c r="P1109" s="23" t="s">
        <v>37</v>
      </c>
      <c r="Q1109" s="18">
        <v>7.0</v>
      </c>
      <c r="R1109" s="18">
        <v>8.0</v>
      </c>
      <c r="S1109" s="23" t="s">
        <v>37</v>
      </c>
      <c r="T1109" s="23" t="s">
        <v>37</v>
      </c>
      <c r="U1109" s="23" t="s">
        <v>37</v>
      </c>
      <c r="V1109" s="23" t="s">
        <v>37</v>
      </c>
      <c r="W1109" s="23" t="s">
        <v>37</v>
      </c>
      <c r="X1109" s="23" t="s">
        <v>37</v>
      </c>
      <c r="Y1109" s="23" t="s">
        <v>37</v>
      </c>
      <c r="Z1109" s="19" t="str">
        <f t="shared" si="6"/>
        <v/>
      </c>
      <c r="AA1109" s="19" t="str">
        <f t="shared" si="19"/>
        <v/>
      </c>
      <c r="AB1109" s="19">
        <f t="shared" si="8"/>
        <v>22</v>
      </c>
      <c r="AC1109" s="19">
        <f t="shared" si="20"/>
        <v>7.333333333</v>
      </c>
      <c r="AD1109" s="19">
        <f t="shared" si="21"/>
        <v>12</v>
      </c>
      <c r="AE1109" s="19" t="str">
        <f t="shared" si="22"/>
        <v>Нет моды</v>
      </c>
      <c r="AF1109" s="19">
        <f t="shared" si="23"/>
        <v>7</v>
      </c>
      <c r="AG1109" s="19">
        <f t="shared" si="24"/>
        <v>8</v>
      </c>
      <c r="AH1109" s="20" t="str">
        <f t="shared" si="14"/>
        <v>Город: 75%; Село: 25%</v>
      </c>
      <c r="AI1109" s="24"/>
      <c r="AJ1109" s="24"/>
      <c r="AK1109" s="24"/>
      <c r="AL1109" s="22">
        <f t="shared" si="25"/>
        <v>1</v>
      </c>
    </row>
    <row r="1110" ht="12.75" customHeight="1">
      <c r="A1110" s="13" t="s">
        <v>70</v>
      </c>
      <c r="B1110" s="13" t="str">
        <f>IFERROR(__xludf.DUMMYFUNCTION("REGEXREPLACE(A1110, ""\d"", """")"),"         Республика Карелия")</f>
        <v>         Республика Карелия</v>
      </c>
      <c r="C1110" s="14" t="str">
        <f t="shared" si="15"/>
        <v>Республика Карелия</v>
      </c>
      <c r="D1110" s="3">
        <f t="shared" si="16"/>
        <v>2</v>
      </c>
      <c r="E1110" s="15" t="s">
        <v>45</v>
      </c>
      <c r="F1110" s="13" t="str">
        <f>IFERROR(__xludf.DUMMYFUNCTION("REGEXEXTRACT(E1110, ""[А-Яа-я].*"")"),"Самоубийство")</f>
        <v>Самоубийство</v>
      </c>
      <c r="G1110" s="16">
        <f t="shared" si="17"/>
        <v>2</v>
      </c>
      <c r="H1110" s="13" t="s">
        <v>28</v>
      </c>
      <c r="I1110" s="13" t="str">
        <f>IFERROR(__xludf.DUMMYFUNCTION("REGEXREPLACE(H1110, "".*\s"", """")"),"человек")</f>
        <v>человек</v>
      </c>
      <c r="J1110" s="13" t="s">
        <v>29</v>
      </c>
      <c r="K1110" s="17" t="str">
        <f>IFERROR(__xludf.DUMMYFUNCTION("REGEXREPLACE(J1110, ""^[\d\s]+"", """")"),"значение показателя за год")</f>
        <v>значение показателя за год</v>
      </c>
      <c r="L1110" s="16">
        <f t="shared" si="18"/>
        <v>2</v>
      </c>
      <c r="M1110" s="13" t="s">
        <v>30</v>
      </c>
      <c r="N1110" s="13" t="str">
        <f>IFERROR(__xludf.DUMMYFUNCTION("REGEXEXTRACT(M1110, "" (.+)$"")"),"все население")</f>
        <v>все население</v>
      </c>
      <c r="O1110" s="18">
        <v>156.0</v>
      </c>
      <c r="P1110" s="18">
        <v>144.0</v>
      </c>
      <c r="Q1110" s="18">
        <v>150.0</v>
      </c>
      <c r="R1110" s="18">
        <v>96.0</v>
      </c>
      <c r="S1110" s="18">
        <v>101.0</v>
      </c>
      <c r="T1110" s="18">
        <v>88.0</v>
      </c>
      <c r="U1110" s="18">
        <v>93.0</v>
      </c>
      <c r="V1110" s="18">
        <v>60.0</v>
      </c>
      <c r="W1110" s="18">
        <v>54.0</v>
      </c>
      <c r="X1110" s="18">
        <v>52.0</v>
      </c>
      <c r="Y1110" s="18">
        <v>24.0</v>
      </c>
      <c r="Z1110" s="19">
        <f t="shared" si="6"/>
        <v>1018</v>
      </c>
      <c r="AA1110" s="19" t="str">
        <f t="shared" si="19"/>
        <v/>
      </c>
      <c r="AB1110" s="19" t="str">
        <f t="shared" si="8"/>
        <v/>
      </c>
      <c r="AC1110" s="19">
        <f t="shared" si="20"/>
        <v>92.54545455</v>
      </c>
      <c r="AD1110" s="19">
        <f t="shared" si="21"/>
        <v>74</v>
      </c>
      <c r="AE1110" s="19" t="str">
        <f t="shared" si="22"/>
        <v>Нет моды</v>
      </c>
      <c r="AF1110" s="19">
        <f t="shared" si="23"/>
        <v>24</v>
      </c>
      <c r="AG1110" s="19">
        <f t="shared" si="24"/>
        <v>156</v>
      </c>
      <c r="AH1110" s="20" t="str">
        <f t="shared" si="14"/>
        <v/>
      </c>
      <c r="AI1110" s="21"/>
      <c r="AJ1110" s="21"/>
      <c r="AK1110" s="21"/>
      <c r="AL1110" s="22">
        <f t="shared" si="25"/>
        <v>1</v>
      </c>
    </row>
    <row r="1111" ht="12.75" customHeight="1">
      <c r="A1111" s="13" t="s">
        <v>70</v>
      </c>
      <c r="B1111" s="13" t="str">
        <f>IFERROR(__xludf.DUMMYFUNCTION("REGEXREPLACE(A1111, ""\d"", """")"),"         Республика Карелия")</f>
        <v>         Республика Карелия</v>
      </c>
      <c r="C1111" s="14" t="str">
        <f t="shared" si="15"/>
        <v>Республика Карелия</v>
      </c>
      <c r="D1111" s="3">
        <f t="shared" si="16"/>
        <v>2</v>
      </c>
      <c r="E1111" s="15" t="s">
        <v>45</v>
      </c>
      <c r="F1111" s="13" t="str">
        <f>IFERROR(__xludf.DUMMYFUNCTION("REGEXEXTRACT(E1111, ""[А-Яа-я].*"")"),"Самоубийство")</f>
        <v>Самоубийство</v>
      </c>
      <c r="G1111" s="16">
        <f t="shared" si="17"/>
        <v>2</v>
      </c>
      <c r="H1111" s="13" t="s">
        <v>28</v>
      </c>
      <c r="I1111" s="13" t="str">
        <f>IFERROR(__xludf.DUMMYFUNCTION("REGEXREPLACE(H1111, "".*\s"", """")"),"человек")</f>
        <v>человек</v>
      </c>
      <c r="J1111" s="13" t="s">
        <v>29</v>
      </c>
      <c r="K1111" s="17" t="str">
        <f>IFERROR(__xludf.DUMMYFUNCTION("REGEXREPLACE(J1111, ""^[\d\s]+"", """")"),"значение показателя за год")</f>
        <v>значение показателя за год</v>
      </c>
      <c r="L1111" s="16">
        <f t="shared" si="18"/>
        <v>2</v>
      </c>
      <c r="M1111" s="13" t="s">
        <v>31</v>
      </c>
      <c r="N1111" s="13" t="str">
        <f>IFERROR(__xludf.DUMMYFUNCTION("REGEXEXTRACT(M1111, "" (.+)$"")"),"городское население")</f>
        <v>городское население</v>
      </c>
      <c r="O1111" s="18">
        <v>99.0</v>
      </c>
      <c r="P1111" s="18">
        <v>97.0</v>
      </c>
      <c r="Q1111" s="18">
        <v>103.0</v>
      </c>
      <c r="R1111" s="18">
        <v>64.0</v>
      </c>
      <c r="S1111" s="18">
        <v>73.0</v>
      </c>
      <c r="T1111" s="18">
        <v>61.0</v>
      </c>
      <c r="U1111" s="18">
        <v>64.0</v>
      </c>
      <c r="V1111" s="18">
        <v>43.0</v>
      </c>
      <c r="W1111" s="18">
        <v>35.0</v>
      </c>
      <c r="X1111" s="18">
        <v>39.0</v>
      </c>
      <c r="Y1111" s="18">
        <v>16.0</v>
      </c>
      <c r="Z1111" s="19" t="str">
        <f t="shared" si="6"/>
        <v/>
      </c>
      <c r="AA1111" s="19">
        <f t="shared" si="19"/>
        <v>694</v>
      </c>
      <c r="AB1111" s="19" t="str">
        <f t="shared" si="8"/>
        <v/>
      </c>
      <c r="AC1111" s="19">
        <f t="shared" si="20"/>
        <v>63.09090909</v>
      </c>
      <c r="AD1111" s="19">
        <f t="shared" si="21"/>
        <v>68.5</v>
      </c>
      <c r="AE1111" s="19" t="str">
        <f t="shared" si="22"/>
        <v>Нет моды</v>
      </c>
      <c r="AF1111" s="19">
        <f t="shared" si="23"/>
        <v>16</v>
      </c>
      <c r="AG1111" s="19">
        <f t="shared" si="24"/>
        <v>103</v>
      </c>
      <c r="AH1111" s="20" t="str">
        <f t="shared" si="14"/>
        <v/>
      </c>
      <c r="AI1111" s="21"/>
      <c r="AJ1111" s="21"/>
      <c r="AK1111" s="21"/>
      <c r="AL1111" s="22">
        <f t="shared" si="25"/>
        <v>1</v>
      </c>
    </row>
    <row r="1112" ht="12.75" customHeight="1">
      <c r="A1112" s="13" t="s">
        <v>70</v>
      </c>
      <c r="B1112" s="13" t="str">
        <f>IFERROR(__xludf.DUMMYFUNCTION("REGEXREPLACE(A1112, ""\d"", """")"),"         Республика Карелия")</f>
        <v>         Республика Карелия</v>
      </c>
      <c r="C1112" s="14" t="str">
        <f t="shared" si="15"/>
        <v>Республика Карелия</v>
      </c>
      <c r="D1112" s="3">
        <f t="shared" si="16"/>
        <v>2</v>
      </c>
      <c r="E1112" s="15" t="s">
        <v>45</v>
      </c>
      <c r="F1112" s="13" t="str">
        <f>IFERROR(__xludf.DUMMYFUNCTION("REGEXEXTRACT(E1112, ""[А-Яа-я].*"")"),"Самоубийство")</f>
        <v>Самоубийство</v>
      </c>
      <c r="G1112" s="16">
        <f t="shared" si="17"/>
        <v>2</v>
      </c>
      <c r="H1112" s="13" t="s">
        <v>28</v>
      </c>
      <c r="I1112" s="13" t="str">
        <f>IFERROR(__xludf.DUMMYFUNCTION("REGEXREPLACE(H1112, "".*\s"", """")"),"человек")</f>
        <v>человек</v>
      </c>
      <c r="J1112" s="13" t="s">
        <v>29</v>
      </c>
      <c r="K1112" s="17" t="str">
        <f>IFERROR(__xludf.DUMMYFUNCTION("REGEXREPLACE(J1112, ""^[\d\s]+"", """")"),"значение показателя за год")</f>
        <v>значение показателя за год</v>
      </c>
      <c r="L1112" s="16">
        <f t="shared" si="18"/>
        <v>2</v>
      </c>
      <c r="M1112" s="13" t="s">
        <v>32</v>
      </c>
      <c r="N1112" s="13" t="str">
        <f>IFERROR(__xludf.DUMMYFUNCTION("REGEXEXTRACT(M1112, "" (.+)$"")"),"сельское население")</f>
        <v>сельское население</v>
      </c>
      <c r="O1112" s="18">
        <v>57.0</v>
      </c>
      <c r="P1112" s="18">
        <v>47.0</v>
      </c>
      <c r="Q1112" s="18">
        <v>47.0</v>
      </c>
      <c r="R1112" s="18">
        <v>32.0</v>
      </c>
      <c r="S1112" s="18">
        <v>28.0</v>
      </c>
      <c r="T1112" s="18">
        <v>27.0</v>
      </c>
      <c r="U1112" s="18">
        <v>29.0</v>
      </c>
      <c r="V1112" s="18">
        <v>17.0</v>
      </c>
      <c r="W1112" s="18">
        <v>19.0</v>
      </c>
      <c r="X1112" s="18">
        <v>13.0</v>
      </c>
      <c r="Y1112" s="18">
        <v>8.0</v>
      </c>
      <c r="Z1112" s="19" t="str">
        <f t="shared" si="6"/>
        <v/>
      </c>
      <c r="AA1112" s="19" t="str">
        <f t="shared" si="19"/>
        <v/>
      </c>
      <c r="AB1112" s="19">
        <f t="shared" si="8"/>
        <v>324</v>
      </c>
      <c r="AC1112" s="19">
        <f t="shared" si="20"/>
        <v>29.45454545</v>
      </c>
      <c r="AD1112" s="19">
        <f t="shared" si="21"/>
        <v>41</v>
      </c>
      <c r="AE1112" s="19" t="str">
        <f t="shared" si="22"/>
        <v>Нет моды</v>
      </c>
      <c r="AF1112" s="19">
        <f t="shared" si="23"/>
        <v>8</v>
      </c>
      <c r="AG1112" s="19">
        <f t="shared" si="24"/>
        <v>57</v>
      </c>
      <c r="AH1112" s="20" t="str">
        <f t="shared" si="14"/>
        <v>Город: 68%; Село: 32%</v>
      </c>
      <c r="AI1112" s="21"/>
      <c r="AJ1112" s="21"/>
      <c r="AK1112" s="21"/>
      <c r="AL1112" s="22">
        <f t="shared" si="25"/>
        <v>1</v>
      </c>
    </row>
    <row r="1113" ht="12.75" customHeight="1">
      <c r="A1113" s="13" t="s">
        <v>70</v>
      </c>
      <c r="B1113" s="13" t="str">
        <f>IFERROR(__xludf.DUMMYFUNCTION("REGEXREPLACE(A1113, ""\d"", """")"),"         Республика Карелия")</f>
        <v>         Республика Карелия</v>
      </c>
      <c r="C1113" s="14" t="str">
        <f t="shared" si="15"/>
        <v>Республика Карелия</v>
      </c>
      <c r="D1113" s="3">
        <f t="shared" si="16"/>
        <v>2</v>
      </c>
      <c r="E1113" s="15" t="s">
        <v>46</v>
      </c>
      <c r="F1113" s="13" t="str">
        <f>IFERROR(__xludf.DUMMYFUNCTION("REGEXEXTRACT(E1113, ""[А-Яа-я].*"")"),"Случ.отравл.алкоголем")</f>
        <v>Случ.отравл.алкоголем</v>
      </c>
      <c r="G1113" s="16">
        <f t="shared" si="17"/>
        <v>2</v>
      </c>
      <c r="H1113" s="13" t="s">
        <v>28</v>
      </c>
      <c r="I1113" s="13" t="str">
        <f>IFERROR(__xludf.DUMMYFUNCTION("REGEXREPLACE(H1113, "".*\s"", """")"),"человек")</f>
        <v>человек</v>
      </c>
      <c r="J1113" s="13" t="s">
        <v>29</v>
      </c>
      <c r="K1113" s="17" t="str">
        <f>IFERROR(__xludf.DUMMYFUNCTION("REGEXREPLACE(J1113, ""^[\d\s]+"", """")"),"значение показателя за год")</f>
        <v>значение показателя за год</v>
      </c>
      <c r="L1113" s="16">
        <f t="shared" si="18"/>
        <v>2</v>
      </c>
      <c r="M1113" s="13" t="s">
        <v>30</v>
      </c>
      <c r="N1113" s="13" t="str">
        <f>IFERROR(__xludf.DUMMYFUNCTION("REGEXEXTRACT(M1113, "" (.+)$"")"),"все население")</f>
        <v>все население</v>
      </c>
      <c r="O1113" s="18">
        <v>80.0</v>
      </c>
      <c r="P1113" s="18">
        <v>60.0</v>
      </c>
      <c r="Q1113" s="18">
        <v>63.0</v>
      </c>
      <c r="R1113" s="18">
        <v>44.0</v>
      </c>
      <c r="S1113" s="18">
        <v>34.0</v>
      </c>
      <c r="T1113" s="18">
        <v>23.0</v>
      </c>
      <c r="U1113" s="18">
        <v>25.0</v>
      </c>
      <c r="V1113" s="18">
        <v>18.0</v>
      </c>
      <c r="W1113" s="18">
        <v>29.0</v>
      </c>
      <c r="X1113" s="18">
        <v>8.0</v>
      </c>
      <c r="Y1113" s="18">
        <v>10.0</v>
      </c>
      <c r="Z1113" s="19">
        <f t="shared" si="6"/>
        <v>394</v>
      </c>
      <c r="AA1113" s="19" t="str">
        <f t="shared" si="19"/>
        <v/>
      </c>
      <c r="AB1113" s="19" t="str">
        <f t="shared" si="8"/>
        <v/>
      </c>
      <c r="AC1113" s="19">
        <f t="shared" si="20"/>
        <v>35.81818182</v>
      </c>
      <c r="AD1113" s="19">
        <f t="shared" si="21"/>
        <v>28.5</v>
      </c>
      <c r="AE1113" s="19" t="str">
        <f t="shared" si="22"/>
        <v>Нет моды</v>
      </c>
      <c r="AF1113" s="19">
        <f t="shared" si="23"/>
        <v>8</v>
      </c>
      <c r="AG1113" s="19">
        <f t="shared" si="24"/>
        <v>80</v>
      </c>
      <c r="AH1113" s="20" t="str">
        <f t="shared" si="14"/>
        <v/>
      </c>
      <c r="AI1113" s="21"/>
      <c r="AJ1113" s="21"/>
      <c r="AK1113" s="21"/>
      <c r="AL1113" s="22">
        <f t="shared" si="25"/>
        <v>1</v>
      </c>
    </row>
    <row r="1114" ht="12.75" customHeight="1">
      <c r="A1114" s="13" t="s">
        <v>70</v>
      </c>
      <c r="B1114" s="13" t="str">
        <f>IFERROR(__xludf.DUMMYFUNCTION("REGEXREPLACE(A1114, ""\d"", """")"),"         Республика Карелия")</f>
        <v>         Республика Карелия</v>
      </c>
      <c r="C1114" s="14" t="str">
        <f t="shared" si="15"/>
        <v>Республика Карелия</v>
      </c>
      <c r="D1114" s="3">
        <f t="shared" si="16"/>
        <v>2</v>
      </c>
      <c r="E1114" s="15" t="s">
        <v>46</v>
      </c>
      <c r="F1114" s="13" t="str">
        <f>IFERROR(__xludf.DUMMYFUNCTION("REGEXEXTRACT(E1114, ""[А-Яа-я].*"")"),"Случ.отравл.алкоголем")</f>
        <v>Случ.отравл.алкоголем</v>
      </c>
      <c r="G1114" s="16">
        <f t="shared" si="17"/>
        <v>2</v>
      </c>
      <c r="H1114" s="13" t="s">
        <v>28</v>
      </c>
      <c r="I1114" s="13" t="str">
        <f>IFERROR(__xludf.DUMMYFUNCTION("REGEXREPLACE(H1114, "".*\s"", """")"),"человек")</f>
        <v>человек</v>
      </c>
      <c r="J1114" s="13" t="s">
        <v>29</v>
      </c>
      <c r="K1114" s="17" t="str">
        <f>IFERROR(__xludf.DUMMYFUNCTION("REGEXREPLACE(J1114, ""^[\d\s]+"", """")"),"значение показателя за год")</f>
        <v>значение показателя за год</v>
      </c>
      <c r="L1114" s="16">
        <f t="shared" si="18"/>
        <v>2</v>
      </c>
      <c r="M1114" s="13" t="s">
        <v>31</v>
      </c>
      <c r="N1114" s="13" t="str">
        <f>IFERROR(__xludf.DUMMYFUNCTION("REGEXEXTRACT(M1114, "" (.+)$"")"),"городское население")</f>
        <v>городское население</v>
      </c>
      <c r="O1114" s="18">
        <v>62.0</v>
      </c>
      <c r="P1114" s="18">
        <v>36.0</v>
      </c>
      <c r="Q1114" s="18">
        <v>40.0</v>
      </c>
      <c r="R1114" s="18">
        <v>26.0</v>
      </c>
      <c r="S1114" s="18">
        <v>22.0</v>
      </c>
      <c r="T1114" s="18">
        <v>15.0</v>
      </c>
      <c r="U1114" s="18">
        <v>12.0</v>
      </c>
      <c r="V1114" s="18">
        <v>11.0</v>
      </c>
      <c r="W1114" s="18">
        <v>20.0</v>
      </c>
      <c r="X1114" s="18">
        <v>5.0</v>
      </c>
      <c r="Y1114" s="18">
        <v>3.0</v>
      </c>
      <c r="Z1114" s="19" t="str">
        <f t="shared" si="6"/>
        <v/>
      </c>
      <c r="AA1114" s="19">
        <f t="shared" si="19"/>
        <v>252</v>
      </c>
      <c r="AB1114" s="19" t="str">
        <f t="shared" si="8"/>
        <v/>
      </c>
      <c r="AC1114" s="19">
        <f t="shared" si="20"/>
        <v>22.90909091</v>
      </c>
      <c r="AD1114" s="19">
        <f t="shared" si="21"/>
        <v>24</v>
      </c>
      <c r="AE1114" s="19" t="str">
        <f t="shared" si="22"/>
        <v>Нет моды</v>
      </c>
      <c r="AF1114" s="19">
        <f t="shared" si="23"/>
        <v>3</v>
      </c>
      <c r="AG1114" s="19">
        <f t="shared" si="24"/>
        <v>62</v>
      </c>
      <c r="AH1114" s="20" t="str">
        <f t="shared" si="14"/>
        <v/>
      </c>
      <c r="AI1114" s="21"/>
      <c r="AJ1114" s="21"/>
      <c r="AK1114" s="21"/>
      <c r="AL1114" s="22">
        <f t="shared" si="25"/>
        <v>1</v>
      </c>
    </row>
    <row r="1115" ht="12.75" customHeight="1">
      <c r="A1115" s="13" t="s">
        <v>70</v>
      </c>
      <c r="B1115" s="13" t="str">
        <f>IFERROR(__xludf.DUMMYFUNCTION("REGEXREPLACE(A1115, ""\d"", """")"),"         Республика Карелия")</f>
        <v>         Республика Карелия</v>
      </c>
      <c r="C1115" s="14" t="str">
        <f t="shared" si="15"/>
        <v>Республика Карелия</v>
      </c>
      <c r="D1115" s="3">
        <f t="shared" si="16"/>
        <v>2</v>
      </c>
      <c r="E1115" s="15" t="s">
        <v>46</v>
      </c>
      <c r="F1115" s="13" t="str">
        <f>IFERROR(__xludf.DUMMYFUNCTION("REGEXEXTRACT(E1115, ""[А-Яа-я].*"")"),"Случ.отравл.алкоголем")</f>
        <v>Случ.отравл.алкоголем</v>
      </c>
      <c r="G1115" s="16">
        <f t="shared" si="17"/>
        <v>2</v>
      </c>
      <c r="H1115" s="13" t="s">
        <v>28</v>
      </c>
      <c r="I1115" s="13" t="str">
        <f>IFERROR(__xludf.DUMMYFUNCTION("REGEXREPLACE(H1115, "".*\s"", """")"),"человек")</f>
        <v>человек</v>
      </c>
      <c r="J1115" s="13" t="s">
        <v>29</v>
      </c>
      <c r="K1115" s="17" t="str">
        <f>IFERROR(__xludf.DUMMYFUNCTION("REGEXREPLACE(J1115, ""^[\d\s]+"", """")"),"значение показателя за год")</f>
        <v>значение показателя за год</v>
      </c>
      <c r="L1115" s="16">
        <f t="shared" si="18"/>
        <v>2</v>
      </c>
      <c r="M1115" s="13" t="s">
        <v>32</v>
      </c>
      <c r="N1115" s="13" t="str">
        <f>IFERROR(__xludf.DUMMYFUNCTION("REGEXEXTRACT(M1115, "" (.+)$"")"),"сельское население")</f>
        <v>сельское население</v>
      </c>
      <c r="O1115" s="18">
        <v>18.0</v>
      </c>
      <c r="P1115" s="18">
        <v>24.0</v>
      </c>
      <c r="Q1115" s="18">
        <v>23.0</v>
      </c>
      <c r="R1115" s="18">
        <v>18.0</v>
      </c>
      <c r="S1115" s="18">
        <v>12.0</v>
      </c>
      <c r="T1115" s="18">
        <v>8.0</v>
      </c>
      <c r="U1115" s="18">
        <v>13.0</v>
      </c>
      <c r="V1115" s="18">
        <v>7.0</v>
      </c>
      <c r="W1115" s="18">
        <v>9.0</v>
      </c>
      <c r="X1115" s="18">
        <v>3.0</v>
      </c>
      <c r="Y1115" s="18">
        <v>7.0</v>
      </c>
      <c r="Z1115" s="19" t="str">
        <f t="shared" si="6"/>
        <v/>
      </c>
      <c r="AA1115" s="19" t="str">
        <f t="shared" si="19"/>
        <v/>
      </c>
      <c r="AB1115" s="19">
        <f t="shared" si="8"/>
        <v>142</v>
      </c>
      <c r="AC1115" s="19">
        <f t="shared" si="20"/>
        <v>12.90909091</v>
      </c>
      <c r="AD1115" s="19">
        <f t="shared" si="21"/>
        <v>14</v>
      </c>
      <c r="AE1115" s="19" t="str">
        <f t="shared" si="22"/>
        <v>Нет моды</v>
      </c>
      <c r="AF1115" s="19">
        <f t="shared" si="23"/>
        <v>3</v>
      </c>
      <c r="AG1115" s="19">
        <f t="shared" si="24"/>
        <v>24</v>
      </c>
      <c r="AH1115" s="20" t="str">
        <f t="shared" si="14"/>
        <v>Город: 64%; Село: 36%</v>
      </c>
      <c r="AI1115" s="21"/>
      <c r="AJ1115" s="21"/>
      <c r="AK1115" s="21"/>
      <c r="AL1115" s="22">
        <f t="shared" si="25"/>
        <v>1</v>
      </c>
    </row>
    <row r="1116" ht="12.75" customHeight="1">
      <c r="A1116" s="13" t="s">
        <v>70</v>
      </c>
      <c r="B1116" s="13" t="str">
        <f>IFERROR(__xludf.DUMMYFUNCTION("REGEXREPLACE(A1116, ""\d"", """")"),"         Республика Карелия")</f>
        <v>         Республика Карелия</v>
      </c>
      <c r="C1116" s="14" t="str">
        <f t="shared" si="15"/>
        <v>Республика Карелия</v>
      </c>
      <c r="D1116" s="3">
        <f t="shared" si="16"/>
        <v>2</v>
      </c>
      <c r="E1116" s="15" t="s">
        <v>47</v>
      </c>
      <c r="F1116" s="13" t="str">
        <f>IFERROR(__xludf.DUMMYFUNCTION("REGEXEXTRACT(E1116, ""[А-Яа-я].*"")"),"транспортные травмы всех видов")</f>
        <v>транспортные травмы всех видов</v>
      </c>
      <c r="G1116" s="16">
        <f t="shared" si="17"/>
        <v>2</v>
      </c>
      <c r="H1116" s="13" t="s">
        <v>28</v>
      </c>
      <c r="I1116" s="13" t="str">
        <f>IFERROR(__xludf.DUMMYFUNCTION("REGEXREPLACE(H1116, "".*\s"", """")"),"человек")</f>
        <v>человек</v>
      </c>
      <c r="J1116" s="13" t="s">
        <v>29</v>
      </c>
      <c r="K1116" s="17" t="str">
        <f>IFERROR(__xludf.DUMMYFUNCTION("REGEXREPLACE(J1116, ""^[\d\s]+"", """")"),"значение показателя за год")</f>
        <v>значение показателя за год</v>
      </c>
      <c r="L1116" s="16">
        <f t="shared" si="18"/>
        <v>2</v>
      </c>
      <c r="M1116" s="13" t="s">
        <v>30</v>
      </c>
      <c r="N1116" s="13" t="str">
        <f>IFERROR(__xludf.DUMMYFUNCTION("REGEXEXTRACT(M1116, "" (.+)$"")"),"все население")</f>
        <v>все население</v>
      </c>
      <c r="O1116" s="18">
        <v>127.0</v>
      </c>
      <c r="P1116" s="18">
        <v>123.0</v>
      </c>
      <c r="Q1116" s="18">
        <v>125.0</v>
      </c>
      <c r="R1116" s="18">
        <v>108.0</v>
      </c>
      <c r="S1116" s="23" t="s">
        <v>37</v>
      </c>
      <c r="T1116" s="23" t="s">
        <v>37</v>
      </c>
      <c r="U1116" s="23" t="s">
        <v>37</v>
      </c>
      <c r="V1116" s="23" t="s">
        <v>37</v>
      </c>
      <c r="W1116" s="23" t="s">
        <v>37</v>
      </c>
      <c r="X1116" s="23" t="s">
        <v>37</v>
      </c>
      <c r="Y1116" s="23" t="s">
        <v>37</v>
      </c>
      <c r="Z1116" s="19">
        <f t="shared" si="6"/>
        <v>483</v>
      </c>
      <c r="AA1116" s="19" t="str">
        <f t="shared" si="19"/>
        <v/>
      </c>
      <c r="AB1116" s="19" t="str">
        <f t="shared" si="8"/>
        <v/>
      </c>
      <c r="AC1116" s="19">
        <f t="shared" si="20"/>
        <v>120.75</v>
      </c>
      <c r="AD1116" s="19">
        <f t="shared" si="21"/>
        <v>18</v>
      </c>
      <c r="AE1116" s="19" t="str">
        <f t="shared" si="22"/>
        <v>Нет моды</v>
      </c>
      <c r="AF1116" s="19">
        <f t="shared" si="23"/>
        <v>108</v>
      </c>
      <c r="AG1116" s="19">
        <f t="shared" si="24"/>
        <v>127</v>
      </c>
      <c r="AH1116" s="20" t="str">
        <f t="shared" si="14"/>
        <v/>
      </c>
      <c r="AI1116" s="24"/>
      <c r="AJ1116" s="24"/>
      <c r="AK1116" s="24"/>
      <c r="AL1116" s="22">
        <f t="shared" si="25"/>
        <v>1</v>
      </c>
    </row>
    <row r="1117" ht="12.75" customHeight="1">
      <c r="A1117" s="13" t="s">
        <v>70</v>
      </c>
      <c r="B1117" s="13" t="str">
        <f>IFERROR(__xludf.DUMMYFUNCTION("REGEXREPLACE(A1117, ""\d"", """")"),"         Республика Карелия")</f>
        <v>         Республика Карелия</v>
      </c>
      <c r="C1117" s="14" t="str">
        <f t="shared" si="15"/>
        <v>Республика Карелия</v>
      </c>
      <c r="D1117" s="3">
        <f t="shared" si="16"/>
        <v>2</v>
      </c>
      <c r="E1117" s="15" t="s">
        <v>47</v>
      </c>
      <c r="F1117" s="13" t="str">
        <f>IFERROR(__xludf.DUMMYFUNCTION("REGEXEXTRACT(E1117, ""[А-Яа-я].*"")"),"транспортные травмы всех видов")</f>
        <v>транспортные травмы всех видов</v>
      </c>
      <c r="G1117" s="16">
        <f t="shared" si="17"/>
        <v>2</v>
      </c>
      <c r="H1117" s="13" t="s">
        <v>28</v>
      </c>
      <c r="I1117" s="13" t="str">
        <f>IFERROR(__xludf.DUMMYFUNCTION("REGEXREPLACE(H1117, "".*\s"", """")"),"человек")</f>
        <v>человек</v>
      </c>
      <c r="J1117" s="13" t="s">
        <v>29</v>
      </c>
      <c r="K1117" s="17" t="str">
        <f>IFERROR(__xludf.DUMMYFUNCTION("REGEXREPLACE(J1117, ""^[\d\s]+"", """")"),"значение показателя за год")</f>
        <v>значение показателя за год</v>
      </c>
      <c r="L1117" s="16">
        <f t="shared" si="18"/>
        <v>2</v>
      </c>
      <c r="M1117" s="13" t="s">
        <v>31</v>
      </c>
      <c r="N1117" s="13" t="str">
        <f>IFERROR(__xludf.DUMMYFUNCTION("REGEXEXTRACT(M1117, "" (.+)$"")"),"городское население")</f>
        <v>городское население</v>
      </c>
      <c r="O1117" s="18">
        <v>85.0</v>
      </c>
      <c r="P1117" s="18">
        <v>86.0</v>
      </c>
      <c r="Q1117" s="18">
        <v>89.0</v>
      </c>
      <c r="R1117" s="18">
        <v>65.0</v>
      </c>
      <c r="S1117" s="23" t="s">
        <v>37</v>
      </c>
      <c r="T1117" s="23" t="s">
        <v>37</v>
      </c>
      <c r="U1117" s="23" t="s">
        <v>37</v>
      </c>
      <c r="V1117" s="23" t="s">
        <v>37</v>
      </c>
      <c r="W1117" s="23" t="s">
        <v>37</v>
      </c>
      <c r="X1117" s="23" t="s">
        <v>37</v>
      </c>
      <c r="Y1117" s="23" t="s">
        <v>37</v>
      </c>
      <c r="Z1117" s="19" t="str">
        <f t="shared" si="6"/>
        <v/>
      </c>
      <c r="AA1117" s="19">
        <f t="shared" si="19"/>
        <v>325</v>
      </c>
      <c r="AB1117" s="19" t="str">
        <f t="shared" si="8"/>
        <v/>
      </c>
      <c r="AC1117" s="19">
        <f t="shared" si="20"/>
        <v>81.25</v>
      </c>
      <c r="AD1117" s="19">
        <f t="shared" si="21"/>
        <v>98.5</v>
      </c>
      <c r="AE1117" s="19" t="str">
        <f t="shared" si="22"/>
        <v>Нет моды</v>
      </c>
      <c r="AF1117" s="19">
        <f t="shared" si="23"/>
        <v>65</v>
      </c>
      <c r="AG1117" s="19">
        <f t="shared" si="24"/>
        <v>89</v>
      </c>
      <c r="AH1117" s="20" t="str">
        <f t="shared" si="14"/>
        <v/>
      </c>
      <c r="AI1117" s="24"/>
      <c r="AJ1117" s="24"/>
      <c r="AK1117" s="24"/>
      <c r="AL1117" s="22">
        <f t="shared" si="25"/>
        <v>1</v>
      </c>
    </row>
    <row r="1118" ht="12.75" customHeight="1">
      <c r="A1118" s="13" t="s">
        <v>70</v>
      </c>
      <c r="B1118" s="13" t="str">
        <f>IFERROR(__xludf.DUMMYFUNCTION("REGEXREPLACE(A1118, ""\d"", """")"),"         Республика Карелия")</f>
        <v>         Республика Карелия</v>
      </c>
      <c r="C1118" s="14" t="str">
        <f t="shared" si="15"/>
        <v>Республика Карелия</v>
      </c>
      <c r="D1118" s="3">
        <f t="shared" si="16"/>
        <v>2</v>
      </c>
      <c r="E1118" s="15" t="s">
        <v>47</v>
      </c>
      <c r="F1118" s="13" t="str">
        <f>IFERROR(__xludf.DUMMYFUNCTION("REGEXEXTRACT(E1118, ""[А-Яа-я].*"")"),"транспортные травмы всех видов")</f>
        <v>транспортные травмы всех видов</v>
      </c>
      <c r="G1118" s="16">
        <f t="shared" si="17"/>
        <v>2</v>
      </c>
      <c r="H1118" s="13" t="s">
        <v>28</v>
      </c>
      <c r="I1118" s="13" t="str">
        <f>IFERROR(__xludf.DUMMYFUNCTION("REGEXREPLACE(H1118, "".*\s"", """")"),"человек")</f>
        <v>человек</v>
      </c>
      <c r="J1118" s="13" t="s">
        <v>29</v>
      </c>
      <c r="K1118" s="17" t="str">
        <f>IFERROR(__xludf.DUMMYFUNCTION("REGEXREPLACE(J1118, ""^[\d\s]+"", """")"),"значение показателя за год")</f>
        <v>значение показателя за год</v>
      </c>
      <c r="L1118" s="16">
        <f t="shared" si="18"/>
        <v>2</v>
      </c>
      <c r="M1118" s="13" t="s">
        <v>32</v>
      </c>
      <c r="N1118" s="13" t="str">
        <f>IFERROR(__xludf.DUMMYFUNCTION("REGEXEXTRACT(M1118, "" (.+)$"")"),"сельское население")</f>
        <v>сельское население</v>
      </c>
      <c r="O1118" s="18">
        <v>42.0</v>
      </c>
      <c r="P1118" s="18">
        <v>37.0</v>
      </c>
      <c r="Q1118" s="18">
        <v>36.0</v>
      </c>
      <c r="R1118" s="18">
        <v>43.0</v>
      </c>
      <c r="S1118" s="23" t="s">
        <v>37</v>
      </c>
      <c r="T1118" s="23" t="s">
        <v>37</v>
      </c>
      <c r="U1118" s="23" t="s">
        <v>37</v>
      </c>
      <c r="V1118" s="23" t="s">
        <v>37</v>
      </c>
      <c r="W1118" s="23" t="s">
        <v>37</v>
      </c>
      <c r="X1118" s="23" t="s">
        <v>37</v>
      </c>
      <c r="Y1118" s="23" t="s">
        <v>37</v>
      </c>
      <c r="Z1118" s="19" t="str">
        <f t="shared" si="6"/>
        <v/>
      </c>
      <c r="AA1118" s="19" t="str">
        <f t="shared" si="19"/>
        <v/>
      </c>
      <c r="AB1118" s="19">
        <f t="shared" si="8"/>
        <v>158</v>
      </c>
      <c r="AC1118" s="19">
        <f t="shared" si="20"/>
        <v>39.5</v>
      </c>
      <c r="AD1118" s="19">
        <f t="shared" si="21"/>
        <v>54</v>
      </c>
      <c r="AE1118" s="19" t="str">
        <f t="shared" si="22"/>
        <v>Нет моды</v>
      </c>
      <c r="AF1118" s="19">
        <f t="shared" si="23"/>
        <v>36</v>
      </c>
      <c r="AG1118" s="19">
        <f t="shared" si="24"/>
        <v>43</v>
      </c>
      <c r="AH1118" s="20" t="str">
        <f t="shared" si="14"/>
        <v>Город: 67%; Село: 33%</v>
      </c>
      <c r="AI1118" s="24"/>
      <c r="AJ1118" s="24"/>
      <c r="AK1118" s="24"/>
      <c r="AL1118" s="22">
        <f t="shared" si="25"/>
        <v>1</v>
      </c>
    </row>
    <row r="1119" ht="12.75" customHeight="1">
      <c r="A1119" s="13" t="s">
        <v>70</v>
      </c>
      <c r="B1119" s="13" t="str">
        <f>IFERROR(__xludf.DUMMYFUNCTION("REGEXREPLACE(A1119, ""\d"", """")"),"         Республика Карелия")</f>
        <v>         Республика Карелия</v>
      </c>
      <c r="C1119" s="14" t="str">
        <f t="shared" si="15"/>
        <v>Республика Карелия</v>
      </c>
      <c r="D1119" s="3">
        <f t="shared" si="16"/>
        <v>2</v>
      </c>
      <c r="E1119" s="15" t="s">
        <v>48</v>
      </c>
      <c r="F1119" s="13" t="str">
        <f>IFERROR(__xludf.DUMMYFUNCTION("REGEXEXTRACT(E1119, ""[А-Яа-я].*"")"),"Убийство")</f>
        <v>Убийство</v>
      </c>
      <c r="G1119" s="16">
        <f t="shared" si="17"/>
        <v>2</v>
      </c>
      <c r="H1119" s="13" t="s">
        <v>28</v>
      </c>
      <c r="I1119" s="13" t="str">
        <f>IFERROR(__xludf.DUMMYFUNCTION("REGEXREPLACE(H1119, "".*\s"", """")"),"человек")</f>
        <v>человек</v>
      </c>
      <c r="J1119" s="13" t="s">
        <v>29</v>
      </c>
      <c r="K1119" s="17" t="str">
        <f>IFERROR(__xludf.DUMMYFUNCTION("REGEXREPLACE(J1119, ""^[\d\s]+"", """")"),"значение показателя за год")</f>
        <v>значение показателя за год</v>
      </c>
      <c r="L1119" s="16">
        <f t="shared" si="18"/>
        <v>2</v>
      </c>
      <c r="M1119" s="13" t="s">
        <v>30</v>
      </c>
      <c r="N1119" s="13" t="str">
        <f>IFERROR(__xludf.DUMMYFUNCTION("REGEXEXTRACT(M1119, "" (.+)$"")"),"все население")</f>
        <v>все население</v>
      </c>
      <c r="O1119" s="18">
        <v>63.0</v>
      </c>
      <c r="P1119" s="18">
        <v>76.0</v>
      </c>
      <c r="Q1119" s="18">
        <v>59.0</v>
      </c>
      <c r="R1119" s="18">
        <v>45.0</v>
      </c>
      <c r="S1119" s="18">
        <v>44.0</v>
      </c>
      <c r="T1119" s="18">
        <v>41.0</v>
      </c>
      <c r="U1119" s="18">
        <v>42.0</v>
      </c>
      <c r="V1119" s="18">
        <v>36.0</v>
      </c>
      <c r="W1119" s="18">
        <v>30.0</v>
      </c>
      <c r="X1119" s="18">
        <v>37.0</v>
      </c>
      <c r="Y1119" s="18">
        <v>19.0</v>
      </c>
      <c r="Z1119" s="19">
        <f t="shared" si="6"/>
        <v>492</v>
      </c>
      <c r="AA1119" s="19" t="str">
        <f t="shared" si="19"/>
        <v/>
      </c>
      <c r="AB1119" s="19" t="str">
        <f t="shared" si="8"/>
        <v/>
      </c>
      <c r="AC1119" s="19">
        <f t="shared" si="20"/>
        <v>44.72727273</v>
      </c>
      <c r="AD1119" s="19">
        <f t="shared" si="21"/>
        <v>42</v>
      </c>
      <c r="AE1119" s="19" t="str">
        <f t="shared" si="22"/>
        <v>Нет моды</v>
      </c>
      <c r="AF1119" s="19">
        <f t="shared" si="23"/>
        <v>19</v>
      </c>
      <c r="AG1119" s="19">
        <f t="shared" si="24"/>
        <v>76</v>
      </c>
      <c r="AH1119" s="20" t="str">
        <f t="shared" si="14"/>
        <v/>
      </c>
      <c r="AI1119" s="21"/>
      <c r="AJ1119" s="21"/>
      <c r="AK1119" s="21"/>
      <c r="AL1119" s="22">
        <f t="shared" si="25"/>
        <v>1</v>
      </c>
    </row>
    <row r="1120" ht="12.75" customHeight="1">
      <c r="A1120" s="13" t="s">
        <v>70</v>
      </c>
      <c r="B1120" s="13" t="str">
        <f>IFERROR(__xludf.DUMMYFUNCTION("REGEXREPLACE(A1120, ""\d"", """")"),"         Республика Карелия")</f>
        <v>         Республика Карелия</v>
      </c>
      <c r="C1120" s="14" t="str">
        <f t="shared" si="15"/>
        <v>Республика Карелия</v>
      </c>
      <c r="D1120" s="3">
        <f t="shared" si="16"/>
        <v>2</v>
      </c>
      <c r="E1120" s="15" t="s">
        <v>48</v>
      </c>
      <c r="F1120" s="13" t="str">
        <f>IFERROR(__xludf.DUMMYFUNCTION("REGEXEXTRACT(E1120, ""[А-Яа-я].*"")"),"Убийство")</f>
        <v>Убийство</v>
      </c>
      <c r="G1120" s="16">
        <f t="shared" si="17"/>
        <v>2</v>
      </c>
      <c r="H1120" s="13" t="s">
        <v>28</v>
      </c>
      <c r="I1120" s="13" t="str">
        <f>IFERROR(__xludf.DUMMYFUNCTION("REGEXREPLACE(H1120, "".*\s"", """")"),"человек")</f>
        <v>человек</v>
      </c>
      <c r="J1120" s="13" t="s">
        <v>29</v>
      </c>
      <c r="K1120" s="17" t="str">
        <f>IFERROR(__xludf.DUMMYFUNCTION("REGEXREPLACE(J1120, ""^[\d\s]+"", """")"),"значение показателя за год")</f>
        <v>значение показателя за год</v>
      </c>
      <c r="L1120" s="16">
        <f t="shared" si="18"/>
        <v>2</v>
      </c>
      <c r="M1120" s="13" t="s">
        <v>31</v>
      </c>
      <c r="N1120" s="13" t="str">
        <f>IFERROR(__xludf.DUMMYFUNCTION("REGEXEXTRACT(M1120, "" (.+)$"")"),"городское население")</f>
        <v>городское население</v>
      </c>
      <c r="O1120" s="18">
        <v>38.0</v>
      </c>
      <c r="P1120" s="18">
        <v>56.0</v>
      </c>
      <c r="Q1120" s="18">
        <v>42.0</v>
      </c>
      <c r="R1120" s="18">
        <v>28.0</v>
      </c>
      <c r="S1120" s="18">
        <v>32.0</v>
      </c>
      <c r="T1120" s="18">
        <v>31.0</v>
      </c>
      <c r="U1120" s="18">
        <v>24.0</v>
      </c>
      <c r="V1120" s="18">
        <v>24.0</v>
      </c>
      <c r="W1120" s="18">
        <v>22.0</v>
      </c>
      <c r="X1120" s="18">
        <v>23.0</v>
      </c>
      <c r="Y1120" s="18">
        <v>11.0</v>
      </c>
      <c r="Z1120" s="19" t="str">
        <f t="shared" si="6"/>
        <v/>
      </c>
      <c r="AA1120" s="19">
        <f t="shared" si="19"/>
        <v>331</v>
      </c>
      <c r="AB1120" s="19" t="str">
        <f t="shared" si="8"/>
        <v/>
      </c>
      <c r="AC1120" s="19">
        <f t="shared" si="20"/>
        <v>30.09090909</v>
      </c>
      <c r="AD1120" s="19">
        <f t="shared" si="21"/>
        <v>36.5</v>
      </c>
      <c r="AE1120" s="19" t="str">
        <f t="shared" si="22"/>
        <v>Нет моды</v>
      </c>
      <c r="AF1120" s="19">
        <f t="shared" si="23"/>
        <v>11</v>
      </c>
      <c r="AG1120" s="19">
        <f t="shared" si="24"/>
        <v>56</v>
      </c>
      <c r="AH1120" s="20" t="str">
        <f t="shared" si="14"/>
        <v/>
      </c>
      <c r="AI1120" s="21"/>
      <c r="AJ1120" s="21"/>
      <c r="AK1120" s="21"/>
      <c r="AL1120" s="22">
        <f t="shared" si="25"/>
        <v>1</v>
      </c>
    </row>
    <row r="1121" ht="12.75" customHeight="1">
      <c r="A1121" s="13" t="s">
        <v>70</v>
      </c>
      <c r="B1121" s="13" t="str">
        <f>IFERROR(__xludf.DUMMYFUNCTION("REGEXREPLACE(A1121, ""\d"", """")"),"         Республика Карелия")</f>
        <v>         Республика Карелия</v>
      </c>
      <c r="C1121" s="14" t="str">
        <f t="shared" si="15"/>
        <v>Республика Карелия</v>
      </c>
      <c r="D1121" s="3">
        <f t="shared" si="16"/>
        <v>2</v>
      </c>
      <c r="E1121" s="15" t="s">
        <v>48</v>
      </c>
      <c r="F1121" s="13" t="str">
        <f>IFERROR(__xludf.DUMMYFUNCTION("REGEXEXTRACT(E1121, ""[А-Яа-я].*"")"),"Убийство")</f>
        <v>Убийство</v>
      </c>
      <c r="G1121" s="16">
        <f t="shared" si="17"/>
        <v>2</v>
      </c>
      <c r="H1121" s="13" t="s">
        <v>28</v>
      </c>
      <c r="I1121" s="13" t="str">
        <f>IFERROR(__xludf.DUMMYFUNCTION("REGEXREPLACE(H1121, "".*\s"", """")"),"человек")</f>
        <v>человек</v>
      </c>
      <c r="J1121" s="13" t="s">
        <v>29</v>
      </c>
      <c r="K1121" s="17" t="str">
        <f>IFERROR(__xludf.DUMMYFUNCTION("REGEXREPLACE(J1121, ""^[\d\s]+"", """")"),"значение показателя за год")</f>
        <v>значение показателя за год</v>
      </c>
      <c r="L1121" s="16">
        <f t="shared" si="18"/>
        <v>2</v>
      </c>
      <c r="M1121" s="13" t="s">
        <v>32</v>
      </c>
      <c r="N1121" s="13" t="str">
        <f>IFERROR(__xludf.DUMMYFUNCTION("REGEXEXTRACT(M1121, "" (.+)$"")"),"сельское население")</f>
        <v>сельское население</v>
      </c>
      <c r="O1121" s="18">
        <v>25.0</v>
      </c>
      <c r="P1121" s="18">
        <v>20.0</v>
      </c>
      <c r="Q1121" s="18">
        <v>17.0</v>
      </c>
      <c r="R1121" s="18">
        <v>17.0</v>
      </c>
      <c r="S1121" s="18">
        <v>12.0</v>
      </c>
      <c r="T1121" s="18">
        <v>10.0</v>
      </c>
      <c r="U1121" s="18">
        <v>18.0</v>
      </c>
      <c r="V1121" s="18">
        <v>12.0</v>
      </c>
      <c r="W1121" s="18">
        <v>8.0</v>
      </c>
      <c r="X1121" s="18">
        <v>14.0</v>
      </c>
      <c r="Y1121" s="18">
        <v>8.0</v>
      </c>
      <c r="Z1121" s="19" t="str">
        <f t="shared" si="6"/>
        <v/>
      </c>
      <c r="AA1121" s="19" t="str">
        <f t="shared" si="19"/>
        <v/>
      </c>
      <c r="AB1121" s="19">
        <f t="shared" si="8"/>
        <v>161</v>
      </c>
      <c r="AC1121" s="19">
        <f t="shared" si="20"/>
        <v>14.63636364</v>
      </c>
      <c r="AD1121" s="19">
        <f t="shared" si="21"/>
        <v>21</v>
      </c>
      <c r="AE1121" s="19" t="str">
        <f t="shared" si="22"/>
        <v>Нет моды</v>
      </c>
      <c r="AF1121" s="19">
        <f t="shared" si="23"/>
        <v>8</v>
      </c>
      <c r="AG1121" s="19">
        <f t="shared" si="24"/>
        <v>25</v>
      </c>
      <c r="AH1121" s="20" t="str">
        <f t="shared" si="14"/>
        <v>Город: 67%; Село: 33%</v>
      </c>
      <c r="AI1121" s="21"/>
      <c r="AJ1121" s="21"/>
      <c r="AK1121" s="21"/>
      <c r="AL1121" s="22">
        <f t="shared" si="25"/>
        <v>1</v>
      </c>
    </row>
    <row r="1122" ht="12.75" customHeight="1">
      <c r="A1122" s="13" t="s">
        <v>70</v>
      </c>
      <c r="B1122" s="13" t="str">
        <f>IFERROR(__xludf.DUMMYFUNCTION("REGEXREPLACE(A1122, ""\d"", """")"),"         Республика Карелия")</f>
        <v>         Республика Карелия</v>
      </c>
      <c r="C1122" s="14" t="str">
        <f t="shared" si="15"/>
        <v>Республика Карелия</v>
      </c>
      <c r="D1122" s="3">
        <f t="shared" si="16"/>
        <v>2</v>
      </c>
      <c r="E1122" s="15" t="s">
        <v>49</v>
      </c>
      <c r="F1122" s="13" t="str">
        <f>IFERROR(__xludf.DUMMYFUNCTION("REGEXEXTRACT(E1122, ""[А-Яа-я].*"")"),"Цереброваскулярные болезни")</f>
        <v>Цереброваскулярные болезни</v>
      </c>
      <c r="G1122" s="16">
        <f t="shared" si="17"/>
        <v>2</v>
      </c>
      <c r="H1122" s="13" t="s">
        <v>28</v>
      </c>
      <c r="I1122" s="13" t="str">
        <f>IFERROR(__xludf.DUMMYFUNCTION("REGEXREPLACE(H1122, "".*\s"", """")"),"человек")</f>
        <v>человек</v>
      </c>
      <c r="J1122" s="13" t="s">
        <v>29</v>
      </c>
      <c r="K1122" s="17" t="str">
        <f>IFERROR(__xludf.DUMMYFUNCTION("REGEXREPLACE(J1122, ""^[\d\s]+"", """")"),"значение показателя за год")</f>
        <v>значение показателя за год</v>
      </c>
      <c r="L1122" s="16">
        <f t="shared" si="18"/>
        <v>2</v>
      </c>
      <c r="M1122" s="13" t="s">
        <v>30</v>
      </c>
      <c r="N1122" s="13" t="str">
        <f>IFERROR(__xludf.DUMMYFUNCTION("REGEXEXTRACT(M1122, "" (.+)$"")"),"все население")</f>
        <v>все население</v>
      </c>
      <c r="O1122" s="18">
        <v>2207.0</v>
      </c>
      <c r="P1122" s="18">
        <v>2071.0</v>
      </c>
      <c r="Q1122" s="18">
        <v>2079.0</v>
      </c>
      <c r="R1122" s="18">
        <v>1773.0</v>
      </c>
      <c r="S1122" s="18">
        <v>1662.0</v>
      </c>
      <c r="T1122" s="18">
        <v>1741.0</v>
      </c>
      <c r="U1122" s="18">
        <v>1573.0</v>
      </c>
      <c r="V1122" s="18">
        <v>1346.0</v>
      </c>
      <c r="W1122" s="18">
        <v>1644.0</v>
      </c>
      <c r="X1122" s="18">
        <v>1556.0</v>
      </c>
      <c r="Y1122" s="18">
        <v>1386.0</v>
      </c>
      <c r="Z1122" s="19">
        <f t="shared" si="6"/>
        <v>19038</v>
      </c>
      <c r="AA1122" s="19" t="str">
        <f t="shared" si="19"/>
        <v/>
      </c>
      <c r="AB1122" s="19" t="str">
        <f t="shared" si="8"/>
        <v/>
      </c>
      <c r="AC1122" s="19">
        <f t="shared" si="20"/>
        <v>1730.727273</v>
      </c>
      <c r="AD1122" s="19">
        <f t="shared" si="21"/>
        <v>685.5</v>
      </c>
      <c r="AE1122" s="19" t="str">
        <f t="shared" si="22"/>
        <v>Нет моды</v>
      </c>
      <c r="AF1122" s="19">
        <f t="shared" si="23"/>
        <v>1346</v>
      </c>
      <c r="AG1122" s="19">
        <f t="shared" si="24"/>
        <v>2207</v>
      </c>
      <c r="AH1122" s="20" t="str">
        <f t="shared" si="14"/>
        <v/>
      </c>
      <c r="AI1122" s="21"/>
      <c r="AJ1122" s="21"/>
      <c r="AK1122" s="21"/>
      <c r="AL1122" s="22">
        <f t="shared" si="25"/>
        <v>1</v>
      </c>
    </row>
    <row r="1123" ht="12.75" customHeight="1">
      <c r="A1123" s="13" t="s">
        <v>70</v>
      </c>
      <c r="B1123" s="13" t="str">
        <f>IFERROR(__xludf.DUMMYFUNCTION("REGEXREPLACE(A1123, ""\d"", """")"),"         Республика Карелия")</f>
        <v>         Республика Карелия</v>
      </c>
      <c r="C1123" s="14" t="str">
        <f t="shared" si="15"/>
        <v>Республика Карелия</v>
      </c>
      <c r="D1123" s="3">
        <f t="shared" si="16"/>
        <v>2</v>
      </c>
      <c r="E1123" s="15" t="s">
        <v>49</v>
      </c>
      <c r="F1123" s="13" t="str">
        <f>IFERROR(__xludf.DUMMYFUNCTION("REGEXEXTRACT(E1123, ""[А-Яа-я].*"")"),"Цереброваскулярные болезни")</f>
        <v>Цереброваскулярные болезни</v>
      </c>
      <c r="G1123" s="16">
        <f t="shared" si="17"/>
        <v>2</v>
      </c>
      <c r="H1123" s="13" t="s">
        <v>28</v>
      </c>
      <c r="I1123" s="13" t="str">
        <f>IFERROR(__xludf.DUMMYFUNCTION("REGEXREPLACE(H1123, "".*\s"", """")"),"человек")</f>
        <v>человек</v>
      </c>
      <c r="J1123" s="13" t="s">
        <v>29</v>
      </c>
      <c r="K1123" s="17" t="str">
        <f>IFERROR(__xludf.DUMMYFUNCTION("REGEXREPLACE(J1123, ""^[\d\s]+"", """")"),"значение показателя за год")</f>
        <v>значение показателя за год</v>
      </c>
      <c r="L1123" s="16">
        <f t="shared" si="18"/>
        <v>2</v>
      </c>
      <c r="M1123" s="13" t="s">
        <v>31</v>
      </c>
      <c r="N1123" s="13" t="str">
        <f>IFERROR(__xludf.DUMMYFUNCTION("REGEXEXTRACT(M1123, "" (.+)$"")"),"городское население")</f>
        <v>городское население</v>
      </c>
      <c r="O1123" s="18">
        <v>1652.0</v>
      </c>
      <c r="P1123" s="18">
        <v>1555.0</v>
      </c>
      <c r="Q1123" s="18">
        <v>1547.0</v>
      </c>
      <c r="R1123" s="18">
        <v>1266.0</v>
      </c>
      <c r="S1123" s="18">
        <v>1193.0</v>
      </c>
      <c r="T1123" s="18">
        <v>1244.0</v>
      </c>
      <c r="U1123" s="18">
        <v>1112.0</v>
      </c>
      <c r="V1123" s="18">
        <v>928.0</v>
      </c>
      <c r="W1123" s="18">
        <v>1150.0</v>
      </c>
      <c r="X1123" s="18">
        <v>1119.0</v>
      </c>
      <c r="Y1123" s="18">
        <v>1030.0</v>
      </c>
      <c r="Z1123" s="19" t="str">
        <f t="shared" si="6"/>
        <v/>
      </c>
      <c r="AA1123" s="19">
        <f t="shared" si="19"/>
        <v>13796</v>
      </c>
      <c r="AB1123" s="19" t="str">
        <f t="shared" si="8"/>
        <v/>
      </c>
      <c r="AC1123" s="19">
        <f t="shared" si="20"/>
        <v>1254.181818</v>
      </c>
      <c r="AD1123" s="19">
        <f t="shared" si="21"/>
        <v>1551</v>
      </c>
      <c r="AE1123" s="19" t="str">
        <f t="shared" si="22"/>
        <v>Нет моды</v>
      </c>
      <c r="AF1123" s="19">
        <f t="shared" si="23"/>
        <v>928</v>
      </c>
      <c r="AG1123" s="19">
        <f t="shared" si="24"/>
        <v>1652</v>
      </c>
      <c r="AH1123" s="20" t="str">
        <f t="shared" si="14"/>
        <v/>
      </c>
      <c r="AI1123" s="21"/>
      <c r="AJ1123" s="21"/>
      <c r="AK1123" s="21"/>
      <c r="AL1123" s="22">
        <f t="shared" si="25"/>
        <v>1</v>
      </c>
    </row>
    <row r="1124" ht="12.75" customHeight="1">
      <c r="A1124" s="13" t="s">
        <v>70</v>
      </c>
      <c r="B1124" s="13" t="str">
        <f>IFERROR(__xludf.DUMMYFUNCTION("REGEXREPLACE(A1124, ""\d"", """")"),"         Республика Карелия")</f>
        <v>         Республика Карелия</v>
      </c>
      <c r="C1124" s="14" t="str">
        <f t="shared" si="15"/>
        <v>Республика Карелия</v>
      </c>
      <c r="D1124" s="3">
        <f t="shared" si="16"/>
        <v>2</v>
      </c>
      <c r="E1124" s="15" t="s">
        <v>49</v>
      </c>
      <c r="F1124" s="13" t="str">
        <f>IFERROR(__xludf.DUMMYFUNCTION("REGEXEXTRACT(E1124, ""[А-Яа-я].*"")"),"Цереброваскулярные болезни")</f>
        <v>Цереброваскулярные болезни</v>
      </c>
      <c r="G1124" s="16">
        <f t="shared" si="17"/>
        <v>2</v>
      </c>
      <c r="H1124" s="13" t="s">
        <v>28</v>
      </c>
      <c r="I1124" s="13" t="str">
        <f>IFERROR(__xludf.DUMMYFUNCTION("REGEXREPLACE(H1124, "".*\s"", """")"),"человек")</f>
        <v>человек</v>
      </c>
      <c r="J1124" s="13" t="s">
        <v>29</v>
      </c>
      <c r="K1124" s="17" t="str">
        <f>IFERROR(__xludf.DUMMYFUNCTION("REGEXREPLACE(J1124, ""^[\d\s]+"", """")"),"значение показателя за год")</f>
        <v>значение показателя за год</v>
      </c>
      <c r="L1124" s="16">
        <f t="shared" si="18"/>
        <v>2</v>
      </c>
      <c r="M1124" s="13" t="s">
        <v>32</v>
      </c>
      <c r="N1124" s="13" t="str">
        <f>IFERROR(__xludf.DUMMYFUNCTION("REGEXEXTRACT(M1124, "" (.+)$"")"),"сельское население")</f>
        <v>сельское население</v>
      </c>
      <c r="O1124" s="18">
        <v>555.0</v>
      </c>
      <c r="P1124" s="18">
        <v>516.0</v>
      </c>
      <c r="Q1124" s="18">
        <v>532.0</v>
      </c>
      <c r="R1124" s="18">
        <v>507.0</v>
      </c>
      <c r="S1124" s="18">
        <v>469.0</v>
      </c>
      <c r="T1124" s="18">
        <v>497.0</v>
      </c>
      <c r="U1124" s="18">
        <v>461.0</v>
      </c>
      <c r="V1124" s="18">
        <v>418.0</v>
      </c>
      <c r="W1124" s="18">
        <v>494.0</v>
      </c>
      <c r="X1124" s="18">
        <v>437.0</v>
      </c>
      <c r="Y1124" s="18">
        <v>356.0</v>
      </c>
      <c r="Z1124" s="19" t="str">
        <f t="shared" si="6"/>
        <v/>
      </c>
      <c r="AA1124" s="19" t="str">
        <f t="shared" si="19"/>
        <v/>
      </c>
      <c r="AB1124" s="19">
        <f t="shared" si="8"/>
        <v>5242</v>
      </c>
      <c r="AC1124" s="19">
        <f t="shared" si="20"/>
        <v>476.5454545</v>
      </c>
      <c r="AD1124" s="19">
        <f t="shared" si="21"/>
        <v>741.5</v>
      </c>
      <c r="AE1124" s="19" t="str">
        <f t="shared" si="22"/>
        <v>Нет моды</v>
      </c>
      <c r="AF1124" s="19">
        <f t="shared" si="23"/>
        <v>356</v>
      </c>
      <c r="AG1124" s="19">
        <f t="shared" si="24"/>
        <v>555</v>
      </c>
      <c r="AH1124" s="20" t="str">
        <f t="shared" si="14"/>
        <v>Город: 72%; Село: 28%</v>
      </c>
      <c r="AI1124" s="21"/>
      <c r="AJ1124" s="21"/>
      <c r="AK1124" s="21"/>
      <c r="AL1124" s="22">
        <f t="shared" si="25"/>
        <v>1</v>
      </c>
    </row>
    <row r="1125" ht="12.75" customHeight="1">
      <c r="A1125" s="13" t="s">
        <v>71</v>
      </c>
      <c r="B1125" s="13" t="str">
        <f>IFERROR(__xludf.DUMMYFUNCTION("REGEXREPLACE(A1125, ""\d"", """")"),"         Республика Коми")</f>
        <v>         Республика Коми</v>
      </c>
      <c r="C1125" s="14" t="str">
        <f t="shared" si="15"/>
        <v>Республика Коми</v>
      </c>
      <c r="D1125" s="3">
        <f t="shared" si="16"/>
        <v>2</v>
      </c>
      <c r="E1125" s="15" t="s">
        <v>27</v>
      </c>
      <c r="F1125" s="13" t="str">
        <f>IFERROR(__xludf.DUMMYFUNCTION("REGEXEXTRACT(E1125, ""[А-Яа-я].*"")"),"Болезни органов дыхания")</f>
        <v>Болезни органов дыхания</v>
      </c>
      <c r="G1125" s="16">
        <f t="shared" si="17"/>
        <v>2</v>
      </c>
      <c r="H1125" s="13" t="s">
        <v>28</v>
      </c>
      <c r="I1125" s="13" t="str">
        <f>IFERROR(__xludf.DUMMYFUNCTION("REGEXREPLACE(H1125, "".*\s"", """")"),"человек")</f>
        <v>человек</v>
      </c>
      <c r="J1125" s="13" t="s">
        <v>29</v>
      </c>
      <c r="K1125" s="17" t="str">
        <f>IFERROR(__xludf.DUMMYFUNCTION("REGEXREPLACE(J1125, ""^[\d\s]+"", """")"),"значение показателя за год")</f>
        <v>значение показателя за год</v>
      </c>
      <c r="L1125" s="16">
        <f t="shared" si="18"/>
        <v>2</v>
      </c>
      <c r="M1125" s="13" t="s">
        <v>30</v>
      </c>
      <c r="N1125" s="13" t="str">
        <f>IFERROR(__xludf.DUMMYFUNCTION("REGEXEXTRACT(M1125, "" (.+)$"")"),"все население")</f>
        <v>все население</v>
      </c>
      <c r="O1125" s="18">
        <v>417.0</v>
      </c>
      <c r="P1125" s="18">
        <v>401.0</v>
      </c>
      <c r="Q1125" s="18">
        <v>430.0</v>
      </c>
      <c r="R1125" s="18">
        <v>420.0</v>
      </c>
      <c r="S1125" s="18">
        <v>398.0</v>
      </c>
      <c r="T1125" s="18">
        <v>375.0</v>
      </c>
      <c r="U1125" s="18">
        <v>349.0</v>
      </c>
      <c r="V1125" s="18">
        <v>426.0</v>
      </c>
      <c r="W1125" s="18">
        <v>552.0</v>
      </c>
      <c r="X1125" s="18">
        <v>423.0</v>
      </c>
      <c r="Y1125" s="18">
        <v>363.0</v>
      </c>
      <c r="Z1125" s="19">
        <f t="shared" si="6"/>
        <v>4554</v>
      </c>
      <c r="AA1125" s="19" t="str">
        <f t="shared" si="19"/>
        <v/>
      </c>
      <c r="AB1125" s="19" t="str">
        <f t="shared" si="8"/>
        <v/>
      </c>
      <c r="AC1125" s="19">
        <f t="shared" si="20"/>
        <v>414</v>
      </c>
      <c r="AD1125" s="19">
        <f t="shared" si="21"/>
        <v>428</v>
      </c>
      <c r="AE1125" s="19" t="str">
        <f t="shared" si="22"/>
        <v>Нет моды</v>
      </c>
      <c r="AF1125" s="19">
        <f t="shared" si="23"/>
        <v>349</v>
      </c>
      <c r="AG1125" s="19">
        <f t="shared" si="24"/>
        <v>552</v>
      </c>
      <c r="AH1125" s="20" t="str">
        <f t="shared" si="14"/>
        <v/>
      </c>
      <c r="AI1125" s="21"/>
      <c r="AJ1125" s="21"/>
      <c r="AK1125" s="21"/>
      <c r="AL1125" s="22">
        <f t="shared" si="25"/>
        <v>1</v>
      </c>
    </row>
    <row r="1126" ht="12.75" customHeight="1">
      <c r="A1126" s="13" t="s">
        <v>71</v>
      </c>
      <c r="B1126" s="13" t="str">
        <f>IFERROR(__xludf.DUMMYFUNCTION("REGEXREPLACE(A1126, ""\d"", """")"),"         Республика Коми")</f>
        <v>         Республика Коми</v>
      </c>
      <c r="C1126" s="14" t="str">
        <f t="shared" si="15"/>
        <v>Республика Коми</v>
      </c>
      <c r="D1126" s="3">
        <f t="shared" si="16"/>
        <v>2</v>
      </c>
      <c r="E1126" s="15" t="s">
        <v>27</v>
      </c>
      <c r="F1126" s="13" t="str">
        <f>IFERROR(__xludf.DUMMYFUNCTION("REGEXEXTRACT(E1126, ""[А-Яа-я].*"")"),"Болезни органов дыхания")</f>
        <v>Болезни органов дыхания</v>
      </c>
      <c r="G1126" s="16">
        <f t="shared" si="17"/>
        <v>2</v>
      </c>
      <c r="H1126" s="13" t="s">
        <v>28</v>
      </c>
      <c r="I1126" s="13" t="str">
        <f>IFERROR(__xludf.DUMMYFUNCTION("REGEXREPLACE(H1126, "".*\s"", """")"),"человек")</f>
        <v>человек</v>
      </c>
      <c r="J1126" s="13" t="s">
        <v>29</v>
      </c>
      <c r="K1126" s="17" t="str">
        <f>IFERROR(__xludf.DUMMYFUNCTION("REGEXREPLACE(J1126, ""^[\d\s]+"", """")"),"значение показателя за год")</f>
        <v>значение показателя за год</v>
      </c>
      <c r="L1126" s="16">
        <f t="shared" si="18"/>
        <v>2</v>
      </c>
      <c r="M1126" s="13" t="s">
        <v>31</v>
      </c>
      <c r="N1126" s="13" t="str">
        <f>IFERROR(__xludf.DUMMYFUNCTION("REGEXEXTRACT(M1126, "" (.+)$"")"),"городское население")</f>
        <v>городское население</v>
      </c>
      <c r="O1126" s="18">
        <v>272.0</v>
      </c>
      <c r="P1126" s="18">
        <v>267.0</v>
      </c>
      <c r="Q1126" s="18">
        <v>310.0</v>
      </c>
      <c r="R1126" s="18">
        <v>305.0</v>
      </c>
      <c r="S1126" s="18">
        <v>292.0</v>
      </c>
      <c r="T1126" s="18">
        <v>279.0</v>
      </c>
      <c r="U1126" s="18">
        <v>247.0</v>
      </c>
      <c r="V1126" s="18">
        <v>297.0</v>
      </c>
      <c r="W1126" s="18">
        <v>404.0</v>
      </c>
      <c r="X1126" s="18">
        <v>301.0</v>
      </c>
      <c r="Y1126" s="18">
        <v>252.0</v>
      </c>
      <c r="Z1126" s="19" t="str">
        <f t="shared" si="6"/>
        <v/>
      </c>
      <c r="AA1126" s="19">
        <f t="shared" si="19"/>
        <v>3226</v>
      </c>
      <c r="AB1126" s="19" t="str">
        <f t="shared" si="8"/>
        <v/>
      </c>
      <c r="AC1126" s="19">
        <f t="shared" si="20"/>
        <v>293.2727273</v>
      </c>
      <c r="AD1126" s="19">
        <f t="shared" si="21"/>
        <v>356</v>
      </c>
      <c r="AE1126" s="19" t="str">
        <f t="shared" si="22"/>
        <v>Нет моды</v>
      </c>
      <c r="AF1126" s="19">
        <f t="shared" si="23"/>
        <v>247</v>
      </c>
      <c r="AG1126" s="19">
        <f t="shared" si="24"/>
        <v>404</v>
      </c>
      <c r="AH1126" s="20" t="str">
        <f t="shared" si="14"/>
        <v/>
      </c>
      <c r="AI1126" s="21"/>
      <c r="AJ1126" s="21"/>
      <c r="AK1126" s="21"/>
      <c r="AL1126" s="22">
        <f t="shared" si="25"/>
        <v>1</v>
      </c>
    </row>
    <row r="1127" ht="12.75" customHeight="1">
      <c r="A1127" s="13" t="s">
        <v>71</v>
      </c>
      <c r="B1127" s="13" t="str">
        <f>IFERROR(__xludf.DUMMYFUNCTION("REGEXREPLACE(A1127, ""\d"", """")"),"         Республика Коми")</f>
        <v>         Республика Коми</v>
      </c>
      <c r="C1127" s="14" t="str">
        <f t="shared" si="15"/>
        <v>Республика Коми</v>
      </c>
      <c r="D1127" s="3">
        <f t="shared" si="16"/>
        <v>2</v>
      </c>
      <c r="E1127" s="15" t="s">
        <v>27</v>
      </c>
      <c r="F1127" s="13" t="str">
        <f>IFERROR(__xludf.DUMMYFUNCTION("REGEXEXTRACT(E1127, ""[А-Яа-я].*"")"),"Болезни органов дыхания")</f>
        <v>Болезни органов дыхания</v>
      </c>
      <c r="G1127" s="16">
        <f t="shared" si="17"/>
        <v>2</v>
      </c>
      <c r="H1127" s="13" t="s">
        <v>28</v>
      </c>
      <c r="I1127" s="13" t="str">
        <f>IFERROR(__xludf.DUMMYFUNCTION("REGEXREPLACE(H1127, "".*\s"", """")"),"человек")</f>
        <v>человек</v>
      </c>
      <c r="J1127" s="13" t="s">
        <v>29</v>
      </c>
      <c r="K1127" s="17" t="str">
        <f>IFERROR(__xludf.DUMMYFUNCTION("REGEXREPLACE(J1127, ""^[\d\s]+"", """")"),"значение показателя за год")</f>
        <v>значение показателя за год</v>
      </c>
      <c r="L1127" s="16">
        <f t="shared" si="18"/>
        <v>2</v>
      </c>
      <c r="M1127" s="13" t="s">
        <v>32</v>
      </c>
      <c r="N1127" s="13" t="str">
        <f>IFERROR(__xludf.DUMMYFUNCTION("REGEXEXTRACT(M1127, "" (.+)$"")"),"сельское население")</f>
        <v>сельское население</v>
      </c>
      <c r="O1127" s="18">
        <v>145.0</v>
      </c>
      <c r="P1127" s="18">
        <v>134.0</v>
      </c>
      <c r="Q1127" s="18">
        <v>120.0</v>
      </c>
      <c r="R1127" s="18">
        <v>115.0</v>
      </c>
      <c r="S1127" s="18">
        <v>106.0</v>
      </c>
      <c r="T1127" s="18">
        <v>96.0</v>
      </c>
      <c r="U1127" s="18">
        <v>102.0</v>
      </c>
      <c r="V1127" s="18">
        <v>129.0</v>
      </c>
      <c r="W1127" s="18">
        <v>148.0</v>
      </c>
      <c r="X1127" s="18">
        <v>122.0</v>
      </c>
      <c r="Y1127" s="18">
        <v>111.0</v>
      </c>
      <c r="Z1127" s="19" t="str">
        <f t="shared" si="6"/>
        <v/>
      </c>
      <c r="AA1127" s="19" t="str">
        <f t="shared" si="19"/>
        <v/>
      </c>
      <c r="AB1127" s="19">
        <f t="shared" si="8"/>
        <v>1328</v>
      </c>
      <c r="AC1127" s="19">
        <f t="shared" si="20"/>
        <v>120.7272727</v>
      </c>
      <c r="AD1127" s="19">
        <f t="shared" si="21"/>
        <v>197.5</v>
      </c>
      <c r="AE1127" s="19" t="str">
        <f t="shared" si="22"/>
        <v>Нет моды</v>
      </c>
      <c r="AF1127" s="19">
        <f t="shared" si="23"/>
        <v>96</v>
      </c>
      <c r="AG1127" s="19">
        <f t="shared" si="24"/>
        <v>148</v>
      </c>
      <c r="AH1127" s="20" t="str">
        <f t="shared" si="14"/>
        <v>Город: 71%; Село: 29%</v>
      </c>
      <c r="AI1127" s="21"/>
      <c r="AJ1127" s="21"/>
      <c r="AK1127" s="21"/>
      <c r="AL1127" s="22">
        <f t="shared" si="25"/>
        <v>1</v>
      </c>
    </row>
    <row r="1128" ht="12.75" customHeight="1">
      <c r="A1128" s="13" t="s">
        <v>71</v>
      </c>
      <c r="B1128" s="13" t="str">
        <f>IFERROR(__xludf.DUMMYFUNCTION("REGEXREPLACE(A1128, ""\d"", """")"),"         Республика Коми")</f>
        <v>         Республика Коми</v>
      </c>
      <c r="C1128" s="14" t="str">
        <f t="shared" si="15"/>
        <v>Республика Коми</v>
      </c>
      <c r="D1128" s="3">
        <f t="shared" si="16"/>
        <v>2</v>
      </c>
      <c r="E1128" s="15" t="s">
        <v>33</v>
      </c>
      <c r="F1128" s="13" t="str">
        <f>IFERROR(__xludf.DUMMYFUNCTION("REGEXEXTRACT(E1128, ""[А-Яа-я].*"")"),"Болезни органов пищеварения")</f>
        <v>Болезни органов пищеварения</v>
      </c>
      <c r="G1128" s="16">
        <f t="shared" si="17"/>
        <v>2</v>
      </c>
      <c r="H1128" s="13" t="s">
        <v>28</v>
      </c>
      <c r="I1128" s="13" t="str">
        <f>IFERROR(__xludf.DUMMYFUNCTION("REGEXREPLACE(H1128, "".*\s"", """")"),"человек")</f>
        <v>человек</v>
      </c>
      <c r="J1128" s="13" t="s">
        <v>29</v>
      </c>
      <c r="K1128" s="17" t="str">
        <f>IFERROR(__xludf.DUMMYFUNCTION("REGEXREPLACE(J1128, ""^[\d\s]+"", """")"),"значение показателя за год")</f>
        <v>значение показателя за год</v>
      </c>
      <c r="L1128" s="16">
        <f t="shared" si="18"/>
        <v>2</v>
      </c>
      <c r="M1128" s="13" t="s">
        <v>30</v>
      </c>
      <c r="N1128" s="13" t="str">
        <f>IFERROR(__xludf.DUMMYFUNCTION("REGEXEXTRACT(M1128, "" (.+)$"")"),"все население")</f>
        <v>все население</v>
      </c>
      <c r="O1128" s="18">
        <v>783.0</v>
      </c>
      <c r="P1128" s="18">
        <v>798.0</v>
      </c>
      <c r="Q1128" s="18">
        <v>786.0</v>
      </c>
      <c r="R1128" s="18">
        <v>861.0</v>
      </c>
      <c r="S1128" s="18">
        <v>721.0</v>
      </c>
      <c r="T1128" s="18">
        <v>707.0</v>
      </c>
      <c r="U1128" s="18">
        <v>797.0</v>
      </c>
      <c r="V1128" s="18">
        <v>836.0</v>
      </c>
      <c r="W1128" s="18">
        <v>817.0</v>
      </c>
      <c r="X1128" s="18">
        <v>798.0</v>
      </c>
      <c r="Y1128" s="18">
        <v>866.0</v>
      </c>
      <c r="Z1128" s="19">
        <f t="shared" si="6"/>
        <v>8770</v>
      </c>
      <c r="AA1128" s="19" t="str">
        <f t="shared" si="19"/>
        <v/>
      </c>
      <c r="AB1128" s="19" t="str">
        <f t="shared" si="8"/>
        <v/>
      </c>
      <c r="AC1128" s="19">
        <f t="shared" si="20"/>
        <v>797.2727273</v>
      </c>
      <c r="AD1128" s="19">
        <f t="shared" si="21"/>
        <v>427.5</v>
      </c>
      <c r="AE1128" s="19" t="str">
        <f t="shared" si="22"/>
        <v>Нет моды</v>
      </c>
      <c r="AF1128" s="19">
        <f t="shared" si="23"/>
        <v>707</v>
      </c>
      <c r="AG1128" s="19">
        <f t="shared" si="24"/>
        <v>866</v>
      </c>
      <c r="AH1128" s="20" t="str">
        <f t="shared" si="14"/>
        <v/>
      </c>
      <c r="AI1128" s="21"/>
      <c r="AJ1128" s="21"/>
      <c r="AK1128" s="21"/>
      <c r="AL1128" s="22">
        <f t="shared" si="25"/>
        <v>1</v>
      </c>
    </row>
    <row r="1129" ht="12.75" customHeight="1">
      <c r="A1129" s="13" t="s">
        <v>71</v>
      </c>
      <c r="B1129" s="13" t="str">
        <f>IFERROR(__xludf.DUMMYFUNCTION("REGEXREPLACE(A1129, ""\d"", """")"),"         Республика Коми")</f>
        <v>         Республика Коми</v>
      </c>
      <c r="C1129" s="14" t="str">
        <f t="shared" si="15"/>
        <v>Республика Коми</v>
      </c>
      <c r="D1129" s="3">
        <f t="shared" si="16"/>
        <v>2</v>
      </c>
      <c r="E1129" s="15" t="s">
        <v>33</v>
      </c>
      <c r="F1129" s="13" t="str">
        <f>IFERROR(__xludf.DUMMYFUNCTION("REGEXEXTRACT(E1129, ""[А-Яа-я].*"")"),"Болезни органов пищеварения")</f>
        <v>Болезни органов пищеварения</v>
      </c>
      <c r="G1129" s="16">
        <f t="shared" si="17"/>
        <v>2</v>
      </c>
      <c r="H1129" s="13" t="s">
        <v>28</v>
      </c>
      <c r="I1129" s="13" t="str">
        <f>IFERROR(__xludf.DUMMYFUNCTION("REGEXREPLACE(H1129, "".*\s"", """")"),"человек")</f>
        <v>человек</v>
      </c>
      <c r="J1129" s="13" t="s">
        <v>29</v>
      </c>
      <c r="K1129" s="17" t="str">
        <f>IFERROR(__xludf.DUMMYFUNCTION("REGEXREPLACE(J1129, ""^[\d\s]+"", """")"),"значение показателя за год")</f>
        <v>значение показателя за год</v>
      </c>
      <c r="L1129" s="16">
        <f t="shared" si="18"/>
        <v>2</v>
      </c>
      <c r="M1129" s="13" t="s">
        <v>31</v>
      </c>
      <c r="N1129" s="13" t="str">
        <f>IFERROR(__xludf.DUMMYFUNCTION("REGEXEXTRACT(M1129, "" (.+)$"")"),"городское население")</f>
        <v>городское население</v>
      </c>
      <c r="O1129" s="18">
        <v>584.0</v>
      </c>
      <c r="P1129" s="18">
        <v>606.0</v>
      </c>
      <c r="Q1129" s="18">
        <v>589.0</v>
      </c>
      <c r="R1129" s="18">
        <v>647.0</v>
      </c>
      <c r="S1129" s="18">
        <v>535.0</v>
      </c>
      <c r="T1129" s="18">
        <v>508.0</v>
      </c>
      <c r="U1129" s="18">
        <v>600.0</v>
      </c>
      <c r="V1129" s="18">
        <v>619.0</v>
      </c>
      <c r="W1129" s="18">
        <v>575.0</v>
      </c>
      <c r="X1129" s="18">
        <v>557.0</v>
      </c>
      <c r="Y1129" s="18">
        <v>619.0</v>
      </c>
      <c r="Z1129" s="19" t="str">
        <f t="shared" si="6"/>
        <v/>
      </c>
      <c r="AA1129" s="19">
        <f t="shared" si="19"/>
        <v>6439</v>
      </c>
      <c r="AB1129" s="19" t="str">
        <f t="shared" si="8"/>
        <v/>
      </c>
      <c r="AC1129" s="19">
        <f t="shared" si="20"/>
        <v>585.3636364</v>
      </c>
      <c r="AD1129" s="19">
        <f t="shared" si="21"/>
        <v>677</v>
      </c>
      <c r="AE1129" s="19" t="str">
        <f t="shared" si="22"/>
        <v>Нет моды</v>
      </c>
      <c r="AF1129" s="19">
        <f t="shared" si="23"/>
        <v>508</v>
      </c>
      <c r="AG1129" s="19">
        <f t="shared" si="24"/>
        <v>647</v>
      </c>
      <c r="AH1129" s="20" t="str">
        <f t="shared" si="14"/>
        <v/>
      </c>
      <c r="AI1129" s="21"/>
      <c r="AJ1129" s="21"/>
      <c r="AK1129" s="21"/>
      <c r="AL1129" s="22">
        <f t="shared" si="25"/>
        <v>1</v>
      </c>
    </row>
    <row r="1130" ht="12.75" customHeight="1">
      <c r="A1130" s="13" t="s">
        <v>71</v>
      </c>
      <c r="B1130" s="13" t="str">
        <f>IFERROR(__xludf.DUMMYFUNCTION("REGEXREPLACE(A1130, ""\d"", """")"),"         Республика Коми")</f>
        <v>         Республика Коми</v>
      </c>
      <c r="C1130" s="14" t="str">
        <f t="shared" si="15"/>
        <v>Республика Коми</v>
      </c>
      <c r="D1130" s="3">
        <f t="shared" si="16"/>
        <v>2</v>
      </c>
      <c r="E1130" s="15" t="s">
        <v>33</v>
      </c>
      <c r="F1130" s="13" t="str">
        <f>IFERROR(__xludf.DUMMYFUNCTION("REGEXEXTRACT(E1130, ""[А-Яа-я].*"")"),"Болезни органов пищеварения")</f>
        <v>Болезни органов пищеварения</v>
      </c>
      <c r="G1130" s="16">
        <f t="shared" si="17"/>
        <v>2</v>
      </c>
      <c r="H1130" s="13" t="s">
        <v>28</v>
      </c>
      <c r="I1130" s="13" t="str">
        <f>IFERROR(__xludf.DUMMYFUNCTION("REGEXREPLACE(H1130, "".*\s"", """")"),"человек")</f>
        <v>человек</v>
      </c>
      <c r="J1130" s="13" t="s">
        <v>29</v>
      </c>
      <c r="K1130" s="17" t="str">
        <f>IFERROR(__xludf.DUMMYFUNCTION("REGEXREPLACE(J1130, ""^[\d\s]+"", """")"),"значение показателя за год")</f>
        <v>значение показателя за год</v>
      </c>
      <c r="L1130" s="16">
        <f t="shared" si="18"/>
        <v>2</v>
      </c>
      <c r="M1130" s="13" t="s">
        <v>32</v>
      </c>
      <c r="N1130" s="13" t="str">
        <f>IFERROR(__xludf.DUMMYFUNCTION("REGEXEXTRACT(M1130, "" (.+)$"")"),"сельское население")</f>
        <v>сельское население</v>
      </c>
      <c r="O1130" s="18">
        <v>199.0</v>
      </c>
      <c r="P1130" s="18">
        <v>192.0</v>
      </c>
      <c r="Q1130" s="18">
        <v>197.0</v>
      </c>
      <c r="R1130" s="18">
        <v>214.0</v>
      </c>
      <c r="S1130" s="18">
        <v>186.0</v>
      </c>
      <c r="T1130" s="18">
        <v>199.0</v>
      </c>
      <c r="U1130" s="18">
        <v>197.0</v>
      </c>
      <c r="V1130" s="18">
        <v>217.0</v>
      </c>
      <c r="W1130" s="18">
        <v>242.0</v>
      </c>
      <c r="X1130" s="18">
        <v>241.0</v>
      </c>
      <c r="Y1130" s="18">
        <v>247.0</v>
      </c>
      <c r="Z1130" s="19" t="str">
        <f t="shared" si="6"/>
        <v/>
      </c>
      <c r="AA1130" s="19" t="str">
        <f t="shared" si="19"/>
        <v/>
      </c>
      <c r="AB1130" s="19">
        <f t="shared" si="8"/>
        <v>2331</v>
      </c>
      <c r="AC1130" s="19">
        <f t="shared" si="20"/>
        <v>211.9090909</v>
      </c>
      <c r="AD1130" s="19">
        <f t="shared" si="21"/>
        <v>377.5</v>
      </c>
      <c r="AE1130" s="19" t="str">
        <f t="shared" si="22"/>
        <v>Нет моды</v>
      </c>
      <c r="AF1130" s="19">
        <f t="shared" si="23"/>
        <v>186</v>
      </c>
      <c r="AG1130" s="19">
        <f t="shared" si="24"/>
        <v>247</v>
      </c>
      <c r="AH1130" s="20" t="str">
        <f t="shared" si="14"/>
        <v>Город: 73%; Село: 27%</v>
      </c>
      <c r="AI1130" s="21"/>
      <c r="AJ1130" s="21"/>
      <c r="AK1130" s="21"/>
      <c r="AL1130" s="22">
        <f t="shared" si="25"/>
        <v>1</v>
      </c>
    </row>
    <row r="1131" ht="12.75" customHeight="1">
      <c r="A1131" s="13" t="s">
        <v>71</v>
      </c>
      <c r="B1131" s="13" t="str">
        <f>IFERROR(__xludf.DUMMYFUNCTION("REGEXREPLACE(A1131, ""\d"", """")"),"         Республика Коми")</f>
        <v>         Республика Коми</v>
      </c>
      <c r="C1131" s="14" t="str">
        <f t="shared" si="15"/>
        <v>Республика Коми</v>
      </c>
      <c r="D1131" s="3">
        <f t="shared" si="16"/>
        <v>2</v>
      </c>
      <c r="E1131" s="15" t="s">
        <v>34</v>
      </c>
      <c r="F1131" s="13" t="str">
        <f>IFERROR(__xludf.DUMMYFUNCTION("REGEXEXTRACT(E1131, ""[А-Яа-я].*"")"),"Болезни системы кровообращения")</f>
        <v>Болезни системы кровообращения</v>
      </c>
      <c r="G1131" s="16">
        <f t="shared" si="17"/>
        <v>2</v>
      </c>
      <c r="H1131" s="13" t="s">
        <v>28</v>
      </c>
      <c r="I1131" s="13" t="str">
        <f>IFERROR(__xludf.DUMMYFUNCTION("REGEXREPLACE(H1131, "".*\s"", """")"),"человек")</f>
        <v>человек</v>
      </c>
      <c r="J1131" s="13" t="s">
        <v>29</v>
      </c>
      <c r="K1131" s="17" t="str">
        <f>IFERROR(__xludf.DUMMYFUNCTION("REGEXREPLACE(J1131, ""^[\d\s]+"", """")"),"значение показателя за год")</f>
        <v>значение показателя за год</v>
      </c>
      <c r="L1131" s="16">
        <f t="shared" si="18"/>
        <v>2</v>
      </c>
      <c r="M1131" s="13" t="s">
        <v>30</v>
      </c>
      <c r="N1131" s="13" t="str">
        <f>IFERROR(__xludf.DUMMYFUNCTION("REGEXEXTRACT(M1131, "" (.+)$"")"),"все население")</f>
        <v>все население</v>
      </c>
      <c r="O1131" s="18">
        <v>4719.0</v>
      </c>
      <c r="P1131" s="18">
        <v>4661.0</v>
      </c>
      <c r="Q1131" s="18">
        <v>4952.0</v>
      </c>
      <c r="R1131" s="18">
        <v>4704.0</v>
      </c>
      <c r="S1131" s="18">
        <v>4529.0</v>
      </c>
      <c r="T1131" s="18">
        <v>4553.0</v>
      </c>
      <c r="U1131" s="18">
        <v>4606.0</v>
      </c>
      <c r="V1131" s="18">
        <v>4806.0</v>
      </c>
      <c r="W1131" s="18">
        <v>5169.0</v>
      </c>
      <c r="X1131" s="18">
        <v>4678.0</v>
      </c>
      <c r="Y1131" s="18">
        <v>4574.0</v>
      </c>
      <c r="Z1131" s="19">
        <f t="shared" si="6"/>
        <v>51951</v>
      </c>
      <c r="AA1131" s="19" t="str">
        <f t="shared" si="19"/>
        <v/>
      </c>
      <c r="AB1131" s="19" t="str">
        <f t="shared" si="8"/>
        <v/>
      </c>
      <c r="AC1131" s="19">
        <f t="shared" si="20"/>
        <v>4722.818182</v>
      </c>
      <c r="AD1131" s="19">
        <f t="shared" si="21"/>
        <v>2388</v>
      </c>
      <c r="AE1131" s="19" t="str">
        <f t="shared" si="22"/>
        <v>Нет моды</v>
      </c>
      <c r="AF1131" s="19">
        <f t="shared" si="23"/>
        <v>4529</v>
      </c>
      <c r="AG1131" s="19">
        <f t="shared" si="24"/>
        <v>5169</v>
      </c>
      <c r="AH1131" s="20" t="str">
        <f t="shared" si="14"/>
        <v/>
      </c>
      <c r="AI1131" s="21"/>
      <c r="AJ1131" s="21"/>
      <c r="AK1131" s="21"/>
      <c r="AL1131" s="22">
        <f t="shared" si="25"/>
        <v>1</v>
      </c>
    </row>
    <row r="1132" ht="12.75" customHeight="1">
      <c r="A1132" s="13" t="s">
        <v>71</v>
      </c>
      <c r="B1132" s="13" t="str">
        <f>IFERROR(__xludf.DUMMYFUNCTION("REGEXREPLACE(A1132, ""\d"", """")"),"         Республика Коми")</f>
        <v>         Республика Коми</v>
      </c>
      <c r="C1132" s="14" t="str">
        <f t="shared" si="15"/>
        <v>Республика Коми</v>
      </c>
      <c r="D1132" s="3">
        <f t="shared" si="16"/>
        <v>2</v>
      </c>
      <c r="E1132" s="15" t="s">
        <v>34</v>
      </c>
      <c r="F1132" s="13" t="str">
        <f>IFERROR(__xludf.DUMMYFUNCTION("REGEXEXTRACT(E1132, ""[А-Яа-я].*"")"),"Болезни системы кровообращения")</f>
        <v>Болезни системы кровообращения</v>
      </c>
      <c r="G1132" s="16">
        <f t="shared" si="17"/>
        <v>2</v>
      </c>
      <c r="H1132" s="13" t="s">
        <v>28</v>
      </c>
      <c r="I1132" s="13" t="str">
        <f>IFERROR(__xludf.DUMMYFUNCTION("REGEXREPLACE(H1132, "".*\s"", """")"),"человек")</f>
        <v>человек</v>
      </c>
      <c r="J1132" s="13" t="s">
        <v>29</v>
      </c>
      <c r="K1132" s="17" t="str">
        <f>IFERROR(__xludf.DUMMYFUNCTION("REGEXREPLACE(J1132, ""^[\d\s]+"", """")"),"значение показателя за год")</f>
        <v>значение показателя за год</v>
      </c>
      <c r="L1132" s="16">
        <f t="shared" si="18"/>
        <v>2</v>
      </c>
      <c r="M1132" s="13" t="s">
        <v>31</v>
      </c>
      <c r="N1132" s="13" t="str">
        <f>IFERROR(__xludf.DUMMYFUNCTION("REGEXEXTRACT(M1132, "" (.+)$"")"),"городское население")</f>
        <v>городское население</v>
      </c>
      <c r="O1132" s="18">
        <v>3497.0</v>
      </c>
      <c r="P1132" s="18">
        <v>3352.0</v>
      </c>
      <c r="Q1132" s="18">
        <v>3596.0</v>
      </c>
      <c r="R1132" s="18">
        <v>3327.0</v>
      </c>
      <c r="S1132" s="18">
        <v>3244.0</v>
      </c>
      <c r="T1132" s="18">
        <v>3303.0</v>
      </c>
      <c r="U1132" s="18">
        <v>3377.0</v>
      </c>
      <c r="V1132" s="18">
        <v>3567.0</v>
      </c>
      <c r="W1132" s="18">
        <v>3870.0</v>
      </c>
      <c r="X1132" s="18">
        <v>3409.0</v>
      </c>
      <c r="Y1132" s="18">
        <v>3251.0</v>
      </c>
      <c r="Z1132" s="19" t="str">
        <f t="shared" si="6"/>
        <v/>
      </c>
      <c r="AA1132" s="19">
        <f t="shared" si="19"/>
        <v>37793</v>
      </c>
      <c r="AB1132" s="19" t="str">
        <f t="shared" si="8"/>
        <v/>
      </c>
      <c r="AC1132" s="19">
        <f t="shared" si="20"/>
        <v>3435.727273</v>
      </c>
      <c r="AD1132" s="19">
        <f t="shared" si="21"/>
        <v>4199.5</v>
      </c>
      <c r="AE1132" s="19" t="str">
        <f t="shared" si="22"/>
        <v>Нет моды</v>
      </c>
      <c r="AF1132" s="19">
        <f t="shared" si="23"/>
        <v>3244</v>
      </c>
      <c r="AG1132" s="19">
        <f t="shared" si="24"/>
        <v>3870</v>
      </c>
      <c r="AH1132" s="20" t="str">
        <f t="shared" si="14"/>
        <v/>
      </c>
      <c r="AI1132" s="21"/>
      <c r="AJ1132" s="21"/>
      <c r="AK1132" s="21"/>
      <c r="AL1132" s="22">
        <f t="shared" si="25"/>
        <v>1</v>
      </c>
    </row>
    <row r="1133" ht="12.75" customHeight="1">
      <c r="A1133" s="13" t="s">
        <v>71</v>
      </c>
      <c r="B1133" s="13" t="str">
        <f>IFERROR(__xludf.DUMMYFUNCTION("REGEXREPLACE(A1133, ""\d"", """")"),"         Республика Коми")</f>
        <v>         Республика Коми</v>
      </c>
      <c r="C1133" s="14" t="str">
        <f t="shared" si="15"/>
        <v>Республика Коми</v>
      </c>
      <c r="D1133" s="3">
        <f t="shared" si="16"/>
        <v>2</v>
      </c>
      <c r="E1133" s="15" t="s">
        <v>34</v>
      </c>
      <c r="F1133" s="13" t="str">
        <f>IFERROR(__xludf.DUMMYFUNCTION("REGEXEXTRACT(E1133, ""[А-Яа-я].*"")"),"Болезни системы кровообращения")</f>
        <v>Болезни системы кровообращения</v>
      </c>
      <c r="G1133" s="16">
        <f t="shared" si="17"/>
        <v>2</v>
      </c>
      <c r="H1133" s="13" t="s">
        <v>28</v>
      </c>
      <c r="I1133" s="13" t="str">
        <f>IFERROR(__xludf.DUMMYFUNCTION("REGEXREPLACE(H1133, "".*\s"", """")"),"человек")</f>
        <v>человек</v>
      </c>
      <c r="J1133" s="13" t="s">
        <v>29</v>
      </c>
      <c r="K1133" s="17" t="str">
        <f>IFERROR(__xludf.DUMMYFUNCTION("REGEXREPLACE(J1133, ""^[\d\s]+"", """")"),"значение показателя за год")</f>
        <v>значение показателя за год</v>
      </c>
      <c r="L1133" s="16">
        <f t="shared" si="18"/>
        <v>2</v>
      </c>
      <c r="M1133" s="13" t="s">
        <v>32</v>
      </c>
      <c r="N1133" s="13" t="str">
        <f>IFERROR(__xludf.DUMMYFUNCTION("REGEXEXTRACT(M1133, "" (.+)$"")"),"сельское население")</f>
        <v>сельское население</v>
      </c>
      <c r="O1133" s="18">
        <v>1222.0</v>
      </c>
      <c r="P1133" s="18">
        <v>1309.0</v>
      </c>
      <c r="Q1133" s="18">
        <v>1356.0</v>
      </c>
      <c r="R1133" s="18">
        <v>1377.0</v>
      </c>
      <c r="S1133" s="18">
        <v>1285.0</v>
      </c>
      <c r="T1133" s="18">
        <v>1250.0</v>
      </c>
      <c r="U1133" s="18">
        <v>1229.0</v>
      </c>
      <c r="V1133" s="18">
        <v>1239.0</v>
      </c>
      <c r="W1133" s="18">
        <v>1299.0</v>
      </c>
      <c r="X1133" s="18">
        <v>1269.0</v>
      </c>
      <c r="Y1133" s="18">
        <v>1323.0</v>
      </c>
      <c r="Z1133" s="19" t="str">
        <f t="shared" si="6"/>
        <v/>
      </c>
      <c r="AA1133" s="19" t="str">
        <f t="shared" si="19"/>
        <v/>
      </c>
      <c r="AB1133" s="19">
        <f t="shared" si="8"/>
        <v>14158</v>
      </c>
      <c r="AC1133" s="19">
        <f t="shared" si="20"/>
        <v>1287.090909</v>
      </c>
      <c r="AD1133" s="19">
        <f t="shared" si="21"/>
        <v>2310.5</v>
      </c>
      <c r="AE1133" s="19" t="str">
        <f t="shared" si="22"/>
        <v>Нет моды</v>
      </c>
      <c r="AF1133" s="19">
        <f t="shared" si="23"/>
        <v>1222</v>
      </c>
      <c r="AG1133" s="19">
        <f t="shared" si="24"/>
        <v>1377</v>
      </c>
      <c r="AH1133" s="20" t="str">
        <f t="shared" si="14"/>
        <v>Город: 73%; Село: 27%</v>
      </c>
      <c r="AI1133" s="21"/>
      <c r="AJ1133" s="21"/>
      <c r="AK1133" s="21"/>
      <c r="AL1133" s="22">
        <f t="shared" si="25"/>
        <v>1</v>
      </c>
    </row>
    <row r="1134" ht="12.75" customHeight="1">
      <c r="A1134" s="13" t="s">
        <v>71</v>
      </c>
      <c r="B1134" s="13" t="str">
        <f>IFERROR(__xludf.DUMMYFUNCTION("REGEXREPLACE(A1134, ""\d"", """")"),"         Республика Коми")</f>
        <v>         Республика Коми</v>
      </c>
      <c r="C1134" s="14" t="str">
        <f t="shared" si="15"/>
        <v>Республика Коми</v>
      </c>
      <c r="D1134" s="3">
        <f t="shared" si="16"/>
        <v>2</v>
      </c>
      <c r="E1134" s="15" t="s">
        <v>35</v>
      </c>
      <c r="F1134" s="13" t="str">
        <f>IFERROR(__xludf.DUMMYFUNCTION("REGEXEXTRACT(E1134, ""[А-Яа-я].*"")"),"внешние причины")</f>
        <v>внешние причины</v>
      </c>
      <c r="G1134" s="16">
        <f t="shared" si="17"/>
        <v>2</v>
      </c>
      <c r="H1134" s="13" t="s">
        <v>28</v>
      </c>
      <c r="I1134" s="13" t="str">
        <f>IFERROR(__xludf.DUMMYFUNCTION("REGEXREPLACE(H1134, "".*\s"", """")"),"человек")</f>
        <v>человек</v>
      </c>
      <c r="J1134" s="13" t="s">
        <v>29</v>
      </c>
      <c r="K1134" s="17" t="str">
        <f>IFERROR(__xludf.DUMMYFUNCTION("REGEXREPLACE(J1134, ""^[\d\s]+"", """")"),"значение показателя за год")</f>
        <v>значение показателя за год</v>
      </c>
      <c r="L1134" s="16">
        <f t="shared" si="18"/>
        <v>2</v>
      </c>
      <c r="M1134" s="13" t="s">
        <v>30</v>
      </c>
      <c r="N1134" s="13" t="str">
        <f>IFERROR(__xludf.DUMMYFUNCTION("REGEXEXTRACT(M1134, "" (.+)$"")"),"все население")</f>
        <v>все население</v>
      </c>
      <c r="O1134" s="18">
        <v>1463.0</v>
      </c>
      <c r="P1134" s="18">
        <v>1569.0</v>
      </c>
      <c r="Q1134" s="18">
        <v>1388.0</v>
      </c>
      <c r="R1134" s="18">
        <v>1365.0</v>
      </c>
      <c r="S1134" s="18">
        <v>1112.0</v>
      </c>
      <c r="T1134" s="18">
        <v>1115.0</v>
      </c>
      <c r="U1134" s="18">
        <v>1104.0</v>
      </c>
      <c r="V1134" s="18">
        <v>1137.0</v>
      </c>
      <c r="W1134" s="18">
        <v>1010.0</v>
      </c>
      <c r="X1134" s="18">
        <v>1047.0</v>
      </c>
      <c r="Y1134" s="18">
        <v>1139.0</v>
      </c>
      <c r="Z1134" s="19">
        <f t="shared" si="6"/>
        <v>13449</v>
      </c>
      <c r="AA1134" s="19" t="str">
        <f t="shared" si="19"/>
        <v/>
      </c>
      <c r="AB1134" s="19" t="str">
        <f t="shared" si="8"/>
        <v/>
      </c>
      <c r="AC1134" s="19">
        <f t="shared" si="20"/>
        <v>1222.636364</v>
      </c>
      <c r="AD1134" s="19">
        <f t="shared" si="21"/>
        <v>1259.5</v>
      </c>
      <c r="AE1134" s="19" t="str">
        <f t="shared" si="22"/>
        <v>Нет моды</v>
      </c>
      <c r="AF1134" s="19">
        <f t="shared" si="23"/>
        <v>1010</v>
      </c>
      <c r="AG1134" s="19">
        <f t="shared" si="24"/>
        <v>1569</v>
      </c>
      <c r="AH1134" s="20" t="str">
        <f t="shared" si="14"/>
        <v/>
      </c>
      <c r="AI1134" s="21"/>
      <c r="AJ1134" s="21"/>
      <c r="AK1134" s="21"/>
      <c r="AL1134" s="22">
        <f t="shared" si="25"/>
        <v>1</v>
      </c>
    </row>
    <row r="1135" ht="12.75" customHeight="1">
      <c r="A1135" s="13" t="s">
        <v>71</v>
      </c>
      <c r="B1135" s="13" t="str">
        <f>IFERROR(__xludf.DUMMYFUNCTION("REGEXREPLACE(A1135, ""\d"", """")"),"         Республика Коми")</f>
        <v>         Республика Коми</v>
      </c>
      <c r="C1135" s="14" t="str">
        <f t="shared" si="15"/>
        <v>Республика Коми</v>
      </c>
      <c r="D1135" s="3">
        <f t="shared" si="16"/>
        <v>2</v>
      </c>
      <c r="E1135" s="15" t="s">
        <v>35</v>
      </c>
      <c r="F1135" s="13" t="str">
        <f>IFERROR(__xludf.DUMMYFUNCTION("REGEXEXTRACT(E1135, ""[А-Яа-я].*"")"),"внешние причины")</f>
        <v>внешние причины</v>
      </c>
      <c r="G1135" s="16">
        <f t="shared" si="17"/>
        <v>2</v>
      </c>
      <c r="H1135" s="13" t="s">
        <v>28</v>
      </c>
      <c r="I1135" s="13" t="str">
        <f>IFERROR(__xludf.DUMMYFUNCTION("REGEXREPLACE(H1135, "".*\s"", """")"),"человек")</f>
        <v>человек</v>
      </c>
      <c r="J1135" s="13" t="s">
        <v>29</v>
      </c>
      <c r="K1135" s="17" t="str">
        <f>IFERROR(__xludf.DUMMYFUNCTION("REGEXREPLACE(J1135, ""^[\d\s]+"", """")"),"значение показателя за год")</f>
        <v>значение показателя за год</v>
      </c>
      <c r="L1135" s="16">
        <f t="shared" si="18"/>
        <v>2</v>
      </c>
      <c r="M1135" s="13" t="s">
        <v>31</v>
      </c>
      <c r="N1135" s="13" t="str">
        <f>IFERROR(__xludf.DUMMYFUNCTION("REGEXEXTRACT(M1135, "" (.+)$"")"),"городское население")</f>
        <v>городское население</v>
      </c>
      <c r="O1135" s="18">
        <v>922.0</v>
      </c>
      <c r="P1135" s="18">
        <v>1020.0</v>
      </c>
      <c r="Q1135" s="18">
        <v>917.0</v>
      </c>
      <c r="R1135" s="18">
        <v>877.0</v>
      </c>
      <c r="S1135" s="18">
        <v>699.0</v>
      </c>
      <c r="T1135" s="18">
        <v>700.0</v>
      </c>
      <c r="U1135" s="18">
        <v>712.0</v>
      </c>
      <c r="V1135" s="18">
        <v>744.0</v>
      </c>
      <c r="W1135" s="18">
        <v>668.0</v>
      </c>
      <c r="X1135" s="18">
        <v>676.0</v>
      </c>
      <c r="Y1135" s="18">
        <v>735.0</v>
      </c>
      <c r="Z1135" s="19" t="str">
        <f t="shared" si="6"/>
        <v/>
      </c>
      <c r="AA1135" s="19">
        <f t="shared" si="19"/>
        <v>8670</v>
      </c>
      <c r="AB1135" s="19" t="str">
        <f t="shared" si="8"/>
        <v/>
      </c>
      <c r="AC1135" s="19">
        <f t="shared" si="20"/>
        <v>788.1818182</v>
      </c>
      <c r="AD1135" s="19">
        <f t="shared" si="21"/>
        <v>1015</v>
      </c>
      <c r="AE1135" s="19" t="str">
        <f t="shared" si="22"/>
        <v>Нет моды</v>
      </c>
      <c r="AF1135" s="19">
        <f t="shared" si="23"/>
        <v>668</v>
      </c>
      <c r="AG1135" s="19">
        <f t="shared" si="24"/>
        <v>1020</v>
      </c>
      <c r="AH1135" s="20" t="str">
        <f t="shared" si="14"/>
        <v/>
      </c>
      <c r="AI1135" s="21"/>
      <c r="AJ1135" s="21"/>
      <c r="AK1135" s="21"/>
      <c r="AL1135" s="22">
        <f t="shared" si="25"/>
        <v>1</v>
      </c>
    </row>
    <row r="1136" ht="12.75" customHeight="1">
      <c r="A1136" s="13" t="s">
        <v>71</v>
      </c>
      <c r="B1136" s="13" t="str">
        <f>IFERROR(__xludf.DUMMYFUNCTION("REGEXREPLACE(A1136, ""\d"", """")"),"         Республика Коми")</f>
        <v>         Республика Коми</v>
      </c>
      <c r="C1136" s="14" t="str">
        <f t="shared" si="15"/>
        <v>Республика Коми</v>
      </c>
      <c r="D1136" s="3">
        <f t="shared" si="16"/>
        <v>2</v>
      </c>
      <c r="E1136" s="15" t="s">
        <v>35</v>
      </c>
      <c r="F1136" s="13" t="str">
        <f>IFERROR(__xludf.DUMMYFUNCTION("REGEXEXTRACT(E1136, ""[А-Яа-я].*"")"),"внешние причины")</f>
        <v>внешние причины</v>
      </c>
      <c r="G1136" s="16">
        <f t="shared" si="17"/>
        <v>2</v>
      </c>
      <c r="H1136" s="13" t="s">
        <v>28</v>
      </c>
      <c r="I1136" s="13" t="str">
        <f>IFERROR(__xludf.DUMMYFUNCTION("REGEXREPLACE(H1136, "".*\s"", """")"),"человек")</f>
        <v>человек</v>
      </c>
      <c r="J1136" s="13" t="s">
        <v>29</v>
      </c>
      <c r="K1136" s="17" t="str">
        <f>IFERROR(__xludf.DUMMYFUNCTION("REGEXREPLACE(J1136, ""^[\d\s]+"", """")"),"значение показателя за год")</f>
        <v>значение показателя за год</v>
      </c>
      <c r="L1136" s="16">
        <f t="shared" si="18"/>
        <v>2</v>
      </c>
      <c r="M1136" s="13" t="s">
        <v>32</v>
      </c>
      <c r="N1136" s="13" t="str">
        <f>IFERROR(__xludf.DUMMYFUNCTION("REGEXEXTRACT(M1136, "" (.+)$"")"),"сельское население")</f>
        <v>сельское население</v>
      </c>
      <c r="O1136" s="18">
        <v>541.0</v>
      </c>
      <c r="P1136" s="18">
        <v>549.0</v>
      </c>
      <c r="Q1136" s="18">
        <v>471.0</v>
      </c>
      <c r="R1136" s="18">
        <v>488.0</v>
      </c>
      <c r="S1136" s="18">
        <v>413.0</v>
      </c>
      <c r="T1136" s="18">
        <v>415.0</v>
      </c>
      <c r="U1136" s="18">
        <v>392.0</v>
      </c>
      <c r="V1136" s="18">
        <v>393.0</v>
      </c>
      <c r="W1136" s="18">
        <v>342.0</v>
      </c>
      <c r="X1136" s="18">
        <v>371.0</v>
      </c>
      <c r="Y1136" s="18">
        <v>404.0</v>
      </c>
      <c r="Z1136" s="19" t="str">
        <f t="shared" si="6"/>
        <v/>
      </c>
      <c r="AA1136" s="19" t="str">
        <f t="shared" si="19"/>
        <v/>
      </c>
      <c r="AB1136" s="19">
        <f t="shared" si="8"/>
        <v>4779</v>
      </c>
      <c r="AC1136" s="19">
        <f t="shared" si="20"/>
        <v>434.4545455</v>
      </c>
      <c r="AD1136" s="19">
        <f t="shared" si="21"/>
        <v>608.5</v>
      </c>
      <c r="AE1136" s="19" t="str">
        <f t="shared" si="22"/>
        <v>Нет моды</v>
      </c>
      <c r="AF1136" s="19">
        <f t="shared" si="23"/>
        <v>342</v>
      </c>
      <c r="AG1136" s="19">
        <f t="shared" si="24"/>
        <v>549</v>
      </c>
      <c r="AH1136" s="20" t="str">
        <f t="shared" si="14"/>
        <v>Город: 64%; Село: 36%</v>
      </c>
      <c r="AI1136" s="21"/>
      <c r="AJ1136" s="21"/>
      <c r="AK1136" s="21"/>
      <c r="AL1136" s="22">
        <f t="shared" si="25"/>
        <v>1</v>
      </c>
    </row>
    <row r="1137" ht="12.75" customHeight="1">
      <c r="A1137" s="13" t="s">
        <v>71</v>
      </c>
      <c r="B1137" s="13" t="str">
        <f>IFERROR(__xludf.DUMMYFUNCTION("REGEXREPLACE(A1137, ""\d"", """")"),"         Республика Коми")</f>
        <v>         Республика Коми</v>
      </c>
      <c r="C1137" s="14" t="str">
        <f t="shared" si="15"/>
        <v>Республика Коми</v>
      </c>
      <c r="D1137" s="3">
        <f t="shared" si="16"/>
        <v>2</v>
      </c>
      <c r="E1137" s="15" t="s">
        <v>36</v>
      </c>
      <c r="F1137" s="13" t="str">
        <f>IFERROR(__xludf.DUMMYFUNCTION("REGEXEXTRACT(E1137,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37" s="16">
        <f t="shared" si="17"/>
        <v>2</v>
      </c>
      <c r="H1137" s="13" t="s">
        <v>28</v>
      </c>
      <c r="I1137" s="13" t="str">
        <f>IFERROR(__xludf.DUMMYFUNCTION("REGEXREPLACE(H1137, "".*\s"", """")"),"человек")</f>
        <v>человек</v>
      </c>
      <c r="J1137" s="13" t="s">
        <v>29</v>
      </c>
      <c r="K1137" s="17" t="str">
        <f>IFERROR(__xludf.DUMMYFUNCTION("REGEXREPLACE(J1137, ""^[\d\s]+"", """")"),"значение показателя за год")</f>
        <v>значение показателя за год</v>
      </c>
      <c r="L1137" s="16">
        <f t="shared" si="18"/>
        <v>2</v>
      </c>
      <c r="M1137" s="13" t="s">
        <v>30</v>
      </c>
      <c r="N1137" s="13" t="str">
        <f>IFERROR(__xludf.DUMMYFUNCTION("REGEXEXTRACT(M1137, "" (.+)$"")"),"все население")</f>
        <v>все население</v>
      </c>
      <c r="O1137" s="18">
        <v>21.0</v>
      </c>
      <c r="P1137" s="18">
        <v>30.0</v>
      </c>
      <c r="Q1137" s="18">
        <v>21.0</v>
      </c>
      <c r="R1137" s="18">
        <v>34.0</v>
      </c>
      <c r="S1137" s="23" t="s">
        <v>37</v>
      </c>
      <c r="T1137" s="23" t="s">
        <v>37</v>
      </c>
      <c r="U1137" s="23" t="s">
        <v>37</v>
      </c>
      <c r="V1137" s="23" t="s">
        <v>37</v>
      </c>
      <c r="W1137" s="23" t="s">
        <v>37</v>
      </c>
      <c r="X1137" s="23" t="s">
        <v>37</v>
      </c>
      <c r="Y1137" s="23" t="s">
        <v>37</v>
      </c>
      <c r="Z1137" s="19">
        <f t="shared" si="6"/>
        <v>106</v>
      </c>
      <c r="AA1137" s="19" t="str">
        <f t="shared" si="19"/>
        <v/>
      </c>
      <c r="AB1137" s="19" t="str">
        <f t="shared" si="8"/>
        <v/>
      </c>
      <c r="AC1137" s="19">
        <f t="shared" si="20"/>
        <v>26.5</v>
      </c>
      <c r="AD1137" s="19">
        <f t="shared" si="21"/>
        <v>393</v>
      </c>
      <c r="AE1137" s="19" t="str">
        <f t="shared" si="22"/>
        <v>Нет моды</v>
      </c>
      <c r="AF1137" s="19">
        <f t="shared" si="23"/>
        <v>21</v>
      </c>
      <c r="AG1137" s="19">
        <f t="shared" si="24"/>
        <v>34</v>
      </c>
      <c r="AH1137" s="20" t="str">
        <f t="shared" si="14"/>
        <v/>
      </c>
      <c r="AI1137" s="24"/>
      <c r="AJ1137" s="24"/>
      <c r="AK1137" s="24"/>
      <c r="AL1137" s="22">
        <f t="shared" si="25"/>
        <v>1</v>
      </c>
    </row>
    <row r="1138" ht="12.75" customHeight="1">
      <c r="A1138" s="13" t="s">
        <v>71</v>
      </c>
      <c r="B1138" s="13" t="str">
        <f>IFERROR(__xludf.DUMMYFUNCTION("REGEXREPLACE(A1138, ""\d"", """")"),"         Республика Коми")</f>
        <v>         Республика Коми</v>
      </c>
      <c r="C1138" s="14" t="str">
        <f t="shared" si="15"/>
        <v>Республика Коми</v>
      </c>
      <c r="D1138" s="3">
        <f t="shared" si="16"/>
        <v>2</v>
      </c>
      <c r="E1138" s="15" t="s">
        <v>36</v>
      </c>
      <c r="F1138" s="13" t="str">
        <f>IFERROR(__xludf.DUMMYFUNCTION("REGEXEXTRACT(E1138,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38" s="16">
        <f t="shared" si="17"/>
        <v>2</v>
      </c>
      <c r="H1138" s="13" t="s">
        <v>28</v>
      </c>
      <c r="I1138" s="13" t="str">
        <f>IFERROR(__xludf.DUMMYFUNCTION("REGEXREPLACE(H1138, "".*\s"", """")"),"человек")</f>
        <v>человек</v>
      </c>
      <c r="J1138" s="13" t="s">
        <v>29</v>
      </c>
      <c r="K1138" s="17" t="str">
        <f>IFERROR(__xludf.DUMMYFUNCTION("REGEXREPLACE(J1138, ""^[\d\s]+"", """")"),"значение показателя за год")</f>
        <v>значение показателя за год</v>
      </c>
      <c r="L1138" s="16">
        <f t="shared" si="18"/>
        <v>2</v>
      </c>
      <c r="M1138" s="13" t="s">
        <v>31</v>
      </c>
      <c r="N1138" s="13" t="str">
        <f>IFERROR(__xludf.DUMMYFUNCTION("REGEXEXTRACT(M1138, "" (.+)$"")"),"городское население")</f>
        <v>городское население</v>
      </c>
      <c r="O1138" s="18">
        <v>16.0</v>
      </c>
      <c r="P1138" s="18">
        <v>22.0</v>
      </c>
      <c r="Q1138" s="18">
        <v>15.0</v>
      </c>
      <c r="R1138" s="18">
        <v>17.0</v>
      </c>
      <c r="S1138" s="23" t="s">
        <v>37</v>
      </c>
      <c r="T1138" s="23" t="s">
        <v>37</v>
      </c>
      <c r="U1138" s="23" t="s">
        <v>37</v>
      </c>
      <c r="V1138" s="23" t="s">
        <v>37</v>
      </c>
      <c r="W1138" s="23" t="s">
        <v>37</v>
      </c>
      <c r="X1138" s="23" t="s">
        <v>37</v>
      </c>
      <c r="Y1138" s="23" t="s">
        <v>37</v>
      </c>
      <c r="Z1138" s="19" t="str">
        <f t="shared" si="6"/>
        <v/>
      </c>
      <c r="AA1138" s="19">
        <f t="shared" si="19"/>
        <v>70</v>
      </c>
      <c r="AB1138" s="19" t="str">
        <f t="shared" si="8"/>
        <v/>
      </c>
      <c r="AC1138" s="19">
        <f t="shared" si="20"/>
        <v>17.5</v>
      </c>
      <c r="AD1138" s="19">
        <f t="shared" si="21"/>
        <v>21</v>
      </c>
      <c r="AE1138" s="19" t="str">
        <f t="shared" si="22"/>
        <v>Нет моды</v>
      </c>
      <c r="AF1138" s="19">
        <f t="shared" si="23"/>
        <v>15</v>
      </c>
      <c r="AG1138" s="19">
        <f t="shared" si="24"/>
        <v>22</v>
      </c>
      <c r="AH1138" s="20" t="str">
        <f t="shared" si="14"/>
        <v/>
      </c>
      <c r="AI1138" s="24"/>
      <c r="AJ1138" s="24"/>
      <c r="AK1138" s="24"/>
      <c r="AL1138" s="22">
        <f t="shared" si="25"/>
        <v>1</v>
      </c>
    </row>
    <row r="1139" ht="12.75" customHeight="1">
      <c r="A1139" s="13" t="s">
        <v>71</v>
      </c>
      <c r="B1139" s="13" t="str">
        <f>IFERROR(__xludf.DUMMYFUNCTION("REGEXREPLACE(A1139, ""\d"", """")"),"         Республика Коми")</f>
        <v>         Республика Коми</v>
      </c>
      <c r="C1139" s="14" t="str">
        <f t="shared" si="15"/>
        <v>Республика Коми</v>
      </c>
      <c r="D1139" s="3">
        <f t="shared" si="16"/>
        <v>2</v>
      </c>
      <c r="E1139" s="15" t="s">
        <v>36</v>
      </c>
      <c r="F1139" s="13" t="str">
        <f>IFERROR(__xludf.DUMMYFUNCTION("REGEXEXTRACT(E1139,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39" s="16">
        <f t="shared" si="17"/>
        <v>2</v>
      </c>
      <c r="H1139" s="13" t="s">
        <v>28</v>
      </c>
      <c r="I1139" s="13" t="str">
        <f>IFERROR(__xludf.DUMMYFUNCTION("REGEXREPLACE(H1139, "".*\s"", """")"),"человек")</f>
        <v>человек</v>
      </c>
      <c r="J1139" s="13" t="s">
        <v>29</v>
      </c>
      <c r="K1139" s="17" t="str">
        <f>IFERROR(__xludf.DUMMYFUNCTION("REGEXREPLACE(J1139, ""^[\d\s]+"", """")"),"значение показателя за год")</f>
        <v>значение показателя за год</v>
      </c>
      <c r="L1139" s="16">
        <f t="shared" si="18"/>
        <v>2</v>
      </c>
      <c r="M1139" s="13" t="s">
        <v>32</v>
      </c>
      <c r="N1139" s="13" t="str">
        <f>IFERROR(__xludf.DUMMYFUNCTION("REGEXEXTRACT(M1139, "" (.+)$"")"),"сельское население")</f>
        <v>сельское население</v>
      </c>
      <c r="O1139" s="18">
        <v>5.0</v>
      </c>
      <c r="P1139" s="18">
        <v>8.0</v>
      </c>
      <c r="Q1139" s="18">
        <v>6.0</v>
      </c>
      <c r="R1139" s="18">
        <v>17.0</v>
      </c>
      <c r="S1139" s="23" t="s">
        <v>37</v>
      </c>
      <c r="T1139" s="23" t="s">
        <v>37</v>
      </c>
      <c r="U1139" s="23" t="s">
        <v>37</v>
      </c>
      <c r="V1139" s="23" t="s">
        <v>37</v>
      </c>
      <c r="W1139" s="23" t="s">
        <v>37</v>
      </c>
      <c r="X1139" s="23" t="s">
        <v>37</v>
      </c>
      <c r="Y1139" s="23" t="s">
        <v>37</v>
      </c>
      <c r="Z1139" s="19" t="str">
        <f t="shared" si="6"/>
        <v/>
      </c>
      <c r="AA1139" s="19" t="str">
        <f t="shared" si="19"/>
        <v/>
      </c>
      <c r="AB1139" s="19">
        <f t="shared" si="8"/>
        <v>36</v>
      </c>
      <c r="AC1139" s="19">
        <f t="shared" si="20"/>
        <v>9</v>
      </c>
      <c r="AD1139" s="19">
        <f t="shared" si="21"/>
        <v>15.5</v>
      </c>
      <c r="AE1139" s="19" t="str">
        <f t="shared" si="22"/>
        <v>Нет моды</v>
      </c>
      <c r="AF1139" s="19">
        <f t="shared" si="23"/>
        <v>5</v>
      </c>
      <c r="AG1139" s="19">
        <f t="shared" si="24"/>
        <v>17</v>
      </c>
      <c r="AH1139" s="20" t="str">
        <f t="shared" si="14"/>
        <v>Город: 66%; Село: 34%</v>
      </c>
      <c r="AI1139" s="24"/>
      <c r="AJ1139" s="24"/>
      <c r="AK1139" s="24"/>
      <c r="AL1139" s="22">
        <f t="shared" si="25"/>
        <v>1</v>
      </c>
    </row>
    <row r="1140" ht="12.75" customHeight="1">
      <c r="A1140" s="13" t="s">
        <v>71</v>
      </c>
      <c r="B1140" s="13" t="str">
        <f>IFERROR(__xludf.DUMMYFUNCTION("REGEXREPLACE(A1140, ""\d"", """")"),"         Республика Коми")</f>
        <v>         Республика Коми</v>
      </c>
      <c r="C1140" s="14" t="str">
        <f t="shared" si="15"/>
        <v>Республика Коми</v>
      </c>
      <c r="D1140" s="3">
        <f t="shared" si="16"/>
        <v>2</v>
      </c>
      <c r="E1140" s="15" t="s">
        <v>38</v>
      </c>
      <c r="F1140" s="13" t="str">
        <f>IFERROR(__xludf.DUMMYFUNCTION("REGEXEXTRACT(E1140, ""[А-Яа-я].*"")"),"все виды транспортных несчастных случаев")</f>
        <v>все виды транспортных несчастных случаев</v>
      </c>
      <c r="G1140" s="16">
        <f t="shared" si="17"/>
        <v>2</v>
      </c>
      <c r="H1140" s="13" t="s">
        <v>28</v>
      </c>
      <c r="I1140" s="13" t="str">
        <f>IFERROR(__xludf.DUMMYFUNCTION("REGEXREPLACE(H1140, "".*\s"", """")"),"человек")</f>
        <v>человек</v>
      </c>
      <c r="J1140" s="13" t="s">
        <v>29</v>
      </c>
      <c r="K1140" s="17" t="str">
        <f>IFERROR(__xludf.DUMMYFUNCTION("REGEXREPLACE(J1140, ""^[\d\s]+"", """")"),"значение показателя за год")</f>
        <v>значение показателя за год</v>
      </c>
      <c r="L1140" s="16">
        <f t="shared" si="18"/>
        <v>2</v>
      </c>
      <c r="M1140" s="13" t="s">
        <v>30</v>
      </c>
      <c r="N1140" s="13" t="str">
        <f>IFERROR(__xludf.DUMMYFUNCTION("REGEXEXTRACT(M1140, "" (.+)$"")"),"все население")</f>
        <v>все население</v>
      </c>
      <c r="O1140" s="18">
        <v>156.0</v>
      </c>
      <c r="P1140" s="18">
        <v>173.0</v>
      </c>
      <c r="Q1140" s="18">
        <v>152.0</v>
      </c>
      <c r="R1140" s="18">
        <v>115.0</v>
      </c>
      <c r="S1140" s="18">
        <v>91.0</v>
      </c>
      <c r="T1140" s="18">
        <v>106.0</v>
      </c>
      <c r="U1140" s="18">
        <v>67.0</v>
      </c>
      <c r="V1140" s="18">
        <v>102.0</v>
      </c>
      <c r="W1140" s="18">
        <v>82.0</v>
      </c>
      <c r="X1140" s="18">
        <v>75.0</v>
      </c>
      <c r="Y1140" s="18">
        <v>59.0</v>
      </c>
      <c r="Z1140" s="19">
        <f t="shared" si="6"/>
        <v>1178</v>
      </c>
      <c r="AA1140" s="19" t="str">
        <f t="shared" si="19"/>
        <v/>
      </c>
      <c r="AB1140" s="19" t="str">
        <f t="shared" si="8"/>
        <v/>
      </c>
      <c r="AC1140" s="19">
        <f t="shared" si="20"/>
        <v>107.0909091</v>
      </c>
      <c r="AD1140" s="19">
        <f t="shared" si="21"/>
        <v>82</v>
      </c>
      <c r="AE1140" s="19" t="str">
        <f t="shared" si="22"/>
        <v>Нет моды</v>
      </c>
      <c r="AF1140" s="19">
        <f t="shared" si="23"/>
        <v>59</v>
      </c>
      <c r="AG1140" s="19">
        <f t="shared" si="24"/>
        <v>173</v>
      </c>
      <c r="AH1140" s="20" t="str">
        <f t="shared" si="14"/>
        <v/>
      </c>
      <c r="AI1140" s="21"/>
      <c r="AJ1140" s="21"/>
      <c r="AK1140" s="21"/>
      <c r="AL1140" s="22">
        <f t="shared" si="25"/>
        <v>1</v>
      </c>
    </row>
    <row r="1141" ht="12.75" customHeight="1">
      <c r="A1141" s="13" t="s">
        <v>71</v>
      </c>
      <c r="B1141" s="13" t="str">
        <f>IFERROR(__xludf.DUMMYFUNCTION("REGEXREPLACE(A1141, ""\d"", """")"),"         Республика Коми")</f>
        <v>         Республика Коми</v>
      </c>
      <c r="C1141" s="14" t="str">
        <f t="shared" si="15"/>
        <v>Республика Коми</v>
      </c>
      <c r="D1141" s="3">
        <f t="shared" si="16"/>
        <v>2</v>
      </c>
      <c r="E1141" s="15" t="s">
        <v>38</v>
      </c>
      <c r="F1141" s="13" t="str">
        <f>IFERROR(__xludf.DUMMYFUNCTION("REGEXEXTRACT(E1141, ""[А-Яа-я].*"")"),"все виды транспортных несчастных случаев")</f>
        <v>все виды транспортных несчастных случаев</v>
      </c>
      <c r="G1141" s="16">
        <f t="shared" si="17"/>
        <v>2</v>
      </c>
      <c r="H1141" s="13" t="s">
        <v>28</v>
      </c>
      <c r="I1141" s="13" t="str">
        <f>IFERROR(__xludf.DUMMYFUNCTION("REGEXREPLACE(H1141, "".*\s"", """")"),"человек")</f>
        <v>человек</v>
      </c>
      <c r="J1141" s="13" t="s">
        <v>29</v>
      </c>
      <c r="K1141" s="17" t="str">
        <f>IFERROR(__xludf.DUMMYFUNCTION("REGEXREPLACE(J1141, ""^[\d\s]+"", """")"),"значение показателя за год")</f>
        <v>значение показателя за год</v>
      </c>
      <c r="L1141" s="16">
        <f t="shared" si="18"/>
        <v>2</v>
      </c>
      <c r="M1141" s="13" t="s">
        <v>31</v>
      </c>
      <c r="N1141" s="13" t="str">
        <f>IFERROR(__xludf.DUMMYFUNCTION("REGEXEXTRACT(M1141, "" (.+)$"")"),"городское население")</f>
        <v>городское население</v>
      </c>
      <c r="O1141" s="18">
        <v>102.0</v>
      </c>
      <c r="P1141" s="18">
        <v>120.0</v>
      </c>
      <c r="Q1141" s="18">
        <v>100.0</v>
      </c>
      <c r="R1141" s="18">
        <v>72.0</v>
      </c>
      <c r="S1141" s="18">
        <v>53.0</v>
      </c>
      <c r="T1141" s="18">
        <v>74.0</v>
      </c>
      <c r="U1141" s="18">
        <v>44.0</v>
      </c>
      <c r="V1141" s="18">
        <v>71.0</v>
      </c>
      <c r="W1141" s="18">
        <v>55.0</v>
      </c>
      <c r="X1141" s="18">
        <v>52.0</v>
      </c>
      <c r="Y1141" s="18">
        <v>42.0</v>
      </c>
      <c r="Z1141" s="19" t="str">
        <f t="shared" si="6"/>
        <v/>
      </c>
      <c r="AA1141" s="19">
        <f t="shared" si="19"/>
        <v>785</v>
      </c>
      <c r="AB1141" s="19" t="str">
        <f t="shared" si="8"/>
        <v/>
      </c>
      <c r="AC1141" s="19">
        <f t="shared" si="20"/>
        <v>71.36363636</v>
      </c>
      <c r="AD1141" s="19">
        <f t="shared" si="21"/>
        <v>78.5</v>
      </c>
      <c r="AE1141" s="19" t="str">
        <f t="shared" si="22"/>
        <v>Нет моды</v>
      </c>
      <c r="AF1141" s="19">
        <f t="shared" si="23"/>
        <v>42</v>
      </c>
      <c r="AG1141" s="19">
        <f t="shared" si="24"/>
        <v>120</v>
      </c>
      <c r="AH1141" s="20" t="str">
        <f t="shared" si="14"/>
        <v/>
      </c>
      <c r="AI1141" s="21"/>
      <c r="AJ1141" s="21"/>
      <c r="AK1141" s="21"/>
      <c r="AL1141" s="22">
        <f t="shared" si="25"/>
        <v>1</v>
      </c>
    </row>
    <row r="1142" ht="12.75" customHeight="1">
      <c r="A1142" s="13" t="s">
        <v>71</v>
      </c>
      <c r="B1142" s="13" t="str">
        <f>IFERROR(__xludf.DUMMYFUNCTION("REGEXREPLACE(A1142, ""\d"", """")"),"         Республика Коми")</f>
        <v>         Республика Коми</v>
      </c>
      <c r="C1142" s="14" t="str">
        <f t="shared" si="15"/>
        <v>Республика Коми</v>
      </c>
      <c r="D1142" s="3">
        <f t="shared" si="16"/>
        <v>2</v>
      </c>
      <c r="E1142" s="15" t="s">
        <v>38</v>
      </c>
      <c r="F1142" s="13" t="str">
        <f>IFERROR(__xludf.DUMMYFUNCTION("REGEXEXTRACT(E1142, ""[А-Яа-я].*"")"),"все виды транспортных несчастных случаев")</f>
        <v>все виды транспортных несчастных случаев</v>
      </c>
      <c r="G1142" s="16">
        <f t="shared" si="17"/>
        <v>2</v>
      </c>
      <c r="H1142" s="13" t="s">
        <v>28</v>
      </c>
      <c r="I1142" s="13" t="str">
        <f>IFERROR(__xludf.DUMMYFUNCTION("REGEXREPLACE(H1142, "".*\s"", """")"),"человек")</f>
        <v>человек</v>
      </c>
      <c r="J1142" s="13" t="s">
        <v>29</v>
      </c>
      <c r="K1142" s="17" t="str">
        <f>IFERROR(__xludf.DUMMYFUNCTION("REGEXREPLACE(J1142, ""^[\d\s]+"", """")"),"значение показателя за год")</f>
        <v>значение показателя за год</v>
      </c>
      <c r="L1142" s="16">
        <f t="shared" si="18"/>
        <v>2</v>
      </c>
      <c r="M1142" s="13" t="s">
        <v>32</v>
      </c>
      <c r="N1142" s="13" t="str">
        <f>IFERROR(__xludf.DUMMYFUNCTION("REGEXEXTRACT(M1142, "" (.+)$"")"),"сельское население")</f>
        <v>сельское население</v>
      </c>
      <c r="O1142" s="18">
        <v>54.0</v>
      </c>
      <c r="P1142" s="18">
        <v>53.0</v>
      </c>
      <c r="Q1142" s="18">
        <v>52.0</v>
      </c>
      <c r="R1142" s="18">
        <v>43.0</v>
      </c>
      <c r="S1142" s="18">
        <v>38.0</v>
      </c>
      <c r="T1142" s="18">
        <v>32.0</v>
      </c>
      <c r="U1142" s="18">
        <v>23.0</v>
      </c>
      <c r="V1142" s="18">
        <v>31.0</v>
      </c>
      <c r="W1142" s="18">
        <v>27.0</v>
      </c>
      <c r="X1142" s="18">
        <v>23.0</v>
      </c>
      <c r="Y1142" s="18">
        <v>17.0</v>
      </c>
      <c r="Z1142" s="19" t="str">
        <f t="shared" si="6"/>
        <v/>
      </c>
      <c r="AA1142" s="19" t="str">
        <f t="shared" si="19"/>
        <v/>
      </c>
      <c r="AB1142" s="19">
        <f t="shared" si="8"/>
        <v>393</v>
      </c>
      <c r="AC1142" s="19">
        <f t="shared" si="20"/>
        <v>35.72727273</v>
      </c>
      <c r="AD1142" s="19">
        <f t="shared" si="21"/>
        <v>52</v>
      </c>
      <c r="AE1142" s="19" t="str">
        <f t="shared" si="22"/>
        <v>Нет моды</v>
      </c>
      <c r="AF1142" s="19">
        <f t="shared" si="23"/>
        <v>17</v>
      </c>
      <c r="AG1142" s="19">
        <f t="shared" si="24"/>
        <v>54</v>
      </c>
      <c r="AH1142" s="20" t="str">
        <f t="shared" si="14"/>
        <v>Город: 67%; Село: 33%</v>
      </c>
      <c r="AI1142" s="21"/>
      <c r="AJ1142" s="21"/>
      <c r="AK1142" s="21"/>
      <c r="AL1142" s="22">
        <f t="shared" si="25"/>
        <v>1</v>
      </c>
    </row>
    <row r="1143" ht="12.75" customHeight="1">
      <c r="A1143" s="13" t="s">
        <v>71</v>
      </c>
      <c r="B1143" s="13" t="str">
        <f>IFERROR(__xludf.DUMMYFUNCTION("REGEXREPLACE(A1143, ""\d"", """")"),"         Республика Коми")</f>
        <v>         Республика Коми</v>
      </c>
      <c r="C1143" s="14" t="str">
        <f t="shared" si="15"/>
        <v>Республика Коми</v>
      </c>
      <c r="D1143" s="3">
        <f t="shared" si="16"/>
        <v>2</v>
      </c>
      <c r="E1143" s="15" t="s">
        <v>39</v>
      </c>
      <c r="F1143" s="13" t="str">
        <f>IFERROR(__xludf.DUMMYFUNCTION("REGEXEXTRACT(E1143, ""[А-Яа-я].*"")"),"Всего умерших")</f>
        <v>Всего умерших</v>
      </c>
      <c r="G1143" s="16">
        <f t="shared" si="17"/>
        <v>2</v>
      </c>
      <c r="H1143" s="13" t="s">
        <v>28</v>
      </c>
      <c r="I1143" s="13" t="str">
        <f>IFERROR(__xludf.DUMMYFUNCTION("REGEXREPLACE(H1143, "".*\s"", """")"),"человек")</f>
        <v>человек</v>
      </c>
      <c r="J1143" s="13" t="s">
        <v>29</v>
      </c>
      <c r="K1143" s="17" t="str">
        <f>IFERROR(__xludf.DUMMYFUNCTION("REGEXREPLACE(J1143, ""^[\d\s]+"", """")"),"значение показателя за год")</f>
        <v>значение показателя за год</v>
      </c>
      <c r="L1143" s="16">
        <f t="shared" si="18"/>
        <v>2</v>
      </c>
      <c r="M1143" s="13" t="s">
        <v>30</v>
      </c>
      <c r="N1143" s="13" t="str">
        <f>IFERROR(__xludf.DUMMYFUNCTION("REGEXEXTRACT(M1143, "" (.+)$"")"),"все население")</f>
        <v>все население</v>
      </c>
      <c r="O1143" s="18">
        <v>10484.0</v>
      </c>
      <c r="P1143" s="18">
        <v>10621.0</v>
      </c>
      <c r="Q1143" s="18">
        <v>10644.0</v>
      </c>
      <c r="R1143" s="18">
        <v>10565.0</v>
      </c>
      <c r="S1143" s="18">
        <v>9947.0</v>
      </c>
      <c r="T1143" s="18">
        <v>9923.0</v>
      </c>
      <c r="U1143" s="18">
        <v>9891.0</v>
      </c>
      <c r="V1143" s="18">
        <v>11066.0</v>
      </c>
      <c r="W1143" s="18">
        <v>13081.0</v>
      </c>
      <c r="X1143" s="18">
        <v>10426.0</v>
      </c>
      <c r="Y1143" s="18">
        <v>9716.0</v>
      </c>
      <c r="Z1143" s="19">
        <f t="shared" si="6"/>
        <v>116364</v>
      </c>
      <c r="AA1143" s="19" t="str">
        <f t="shared" si="19"/>
        <v/>
      </c>
      <c r="AB1143" s="19" t="str">
        <f t="shared" si="8"/>
        <v/>
      </c>
      <c r="AC1143" s="19">
        <f t="shared" si="20"/>
        <v>10578.54545</v>
      </c>
      <c r="AD1143" s="19">
        <f t="shared" si="21"/>
        <v>4885</v>
      </c>
      <c r="AE1143" s="19" t="str">
        <f t="shared" si="22"/>
        <v>Нет моды</v>
      </c>
      <c r="AF1143" s="19">
        <f t="shared" si="23"/>
        <v>9716</v>
      </c>
      <c r="AG1143" s="19">
        <f t="shared" si="24"/>
        <v>13081</v>
      </c>
      <c r="AH1143" s="20" t="str">
        <f t="shared" si="14"/>
        <v/>
      </c>
      <c r="AI1143" s="21"/>
      <c r="AJ1143" s="21"/>
      <c r="AK1143" s="21"/>
      <c r="AL1143" s="22">
        <f t="shared" si="25"/>
        <v>1</v>
      </c>
    </row>
    <row r="1144" ht="12.75" customHeight="1">
      <c r="A1144" s="13" t="s">
        <v>71</v>
      </c>
      <c r="B1144" s="13" t="str">
        <f>IFERROR(__xludf.DUMMYFUNCTION("REGEXREPLACE(A1144, ""\d"", """")"),"         Республика Коми")</f>
        <v>         Республика Коми</v>
      </c>
      <c r="C1144" s="14" t="str">
        <f t="shared" si="15"/>
        <v>Республика Коми</v>
      </c>
      <c r="D1144" s="3">
        <f t="shared" si="16"/>
        <v>2</v>
      </c>
      <c r="E1144" s="15" t="s">
        <v>39</v>
      </c>
      <c r="F1144" s="13" t="str">
        <f>IFERROR(__xludf.DUMMYFUNCTION("REGEXEXTRACT(E1144, ""[А-Яа-я].*"")"),"Всего умерших")</f>
        <v>Всего умерших</v>
      </c>
      <c r="G1144" s="16">
        <f t="shared" si="17"/>
        <v>2</v>
      </c>
      <c r="H1144" s="13" t="s">
        <v>28</v>
      </c>
      <c r="I1144" s="13" t="str">
        <f>IFERROR(__xludf.DUMMYFUNCTION("REGEXREPLACE(H1144, "".*\s"", """")"),"человек")</f>
        <v>человек</v>
      </c>
      <c r="J1144" s="13" t="s">
        <v>29</v>
      </c>
      <c r="K1144" s="17" t="str">
        <f>IFERROR(__xludf.DUMMYFUNCTION("REGEXREPLACE(J1144, ""^[\d\s]+"", """")"),"значение показателя за год")</f>
        <v>значение показателя за год</v>
      </c>
      <c r="L1144" s="16">
        <f t="shared" si="18"/>
        <v>2</v>
      </c>
      <c r="M1144" s="13" t="s">
        <v>31</v>
      </c>
      <c r="N1144" s="13" t="str">
        <f>IFERROR(__xludf.DUMMYFUNCTION("REGEXEXTRACT(M1144, "" (.+)$"")"),"городское население")</f>
        <v>городское население</v>
      </c>
      <c r="O1144" s="18">
        <v>7346.0</v>
      </c>
      <c r="P1144" s="18">
        <v>7374.0</v>
      </c>
      <c r="Q1144" s="18">
        <v>7511.0</v>
      </c>
      <c r="R1144" s="18">
        <v>7426.0</v>
      </c>
      <c r="S1144" s="18">
        <v>6957.0</v>
      </c>
      <c r="T1144" s="18">
        <v>6978.0</v>
      </c>
      <c r="U1144" s="18">
        <v>7013.0</v>
      </c>
      <c r="V1144" s="18">
        <v>7995.0</v>
      </c>
      <c r="W1144" s="18">
        <v>9559.0</v>
      </c>
      <c r="X1144" s="18">
        <v>7467.0</v>
      </c>
      <c r="Y1144" s="18">
        <v>6850.0</v>
      </c>
      <c r="Z1144" s="19" t="str">
        <f t="shared" si="6"/>
        <v/>
      </c>
      <c r="AA1144" s="19">
        <f t="shared" si="19"/>
        <v>82476</v>
      </c>
      <c r="AB1144" s="19" t="str">
        <f t="shared" si="8"/>
        <v/>
      </c>
      <c r="AC1144" s="19">
        <f t="shared" si="20"/>
        <v>7497.818182</v>
      </c>
      <c r="AD1144" s="19">
        <f t="shared" si="21"/>
        <v>9637.5</v>
      </c>
      <c r="AE1144" s="19" t="str">
        <f t="shared" si="22"/>
        <v>Нет моды</v>
      </c>
      <c r="AF1144" s="19">
        <f t="shared" si="23"/>
        <v>6850</v>
      </c>
      <c r="AG1144" s="19">
        <f t="shared" si="24"/>
        <v>9559</v>
      </c>
      <c r="AH1144" s="20" t="str">
        <f t="shared" si="14"/>
        <v/>
      </c>
      <c r="AI1144" s="21"/>
      <c r="AJ1144" s="21"/>
      <c r="AK1144" s="21"/>
      <c r="AL1144" s="22">
        <f t="shared" si="25"/>
        <v>1</v>
      </c>
    </row>
    <row r="1145" ht="12.75" customHeight="1">
      <c r="A1145" s="13" t="s">
        <v>71</v>
      </c>
      <c r="B1145" s="13" t="str">
        <f>IFERROR(__xludf.DUMMYFUNCTION("REGEXREPLACE(A1145, ""\d"", """")"),"         Республика Коми")</f>
        <v>         Республика Коми</v>
      </c>
      <c r="C1145" s="14" t="str">
        <f t="shared" si="15"/>
        <v>Республика Коми</v>
      </c>
      <c r="D1145" s="3">
        <f t="shared" si="16"/>
        <v>2</v>
      </c>
      <c r="E1145" s="15" t="s">
        <v>39</v>
      </c>
      <c r="F1145" s="13" t="str">
        <f>IFERROR(__xludf.DUMMYFUNCTION("REGEXEXTRACT(E1145, ""[А-Яа-я].*"")"),"Всего умерших")</f>
        <v>Всего умерших</v>
      </c>
      <c r="G1145" s="16">
        <f t="shared" si="17"/>
        <v>2</v>
      </c>
      <c r="H1145" s="13" t="s">
        <v>28</v>
      </c>
      <c r="I1145" s="13" t="str">
        <f>IFERROR(__xludf.DUMMYFUNCTION("REGEXREPLACE(H1145, "".*\s"", """")"),"человек")</f>
        <v>человек</v>
      </c>
      <c r="J1145" s="13" t="s">
        <v>29</v>
      </c>
      <c r="K1145" s="17" t="str">
        <f>IFERROR(__xludf.DUMMYFUNCTION("REGEXREPLACE(J1145, ""^[\d\s]+"", """")"),"значение показателя за год")</f>
        <v>значение показателя за год</v>
      </c>
      <c r="L1145" s="16">
        <f t="shared" si="18"/>
        <v>2</v>
      </c>
      <c r="M1145" s="13" t="s">
        <v>32</v>
      </c>
      <c r="N1145" s="13" t="str">
        <f>IFERROR(__xludf.DUMMYFUNCTION("REGEXEXTRACT(M1145, "" (.+)$"")"),"сельское население")</f>
        <v>сельское население</v>
      </c>
      <c r="O1145" s="18">
        <v>3138.0</v>
      </c>
      <c r="P1145" s="18">
        <v>3247.0</v>
      </c>
      <c r="Q1145" s="18">
        <v>3133.0</v>
      </c>
      <c r="R1145" s="18">
        <v>3139.0</v>
      </c>
      <c r="S1145" s="18">
        <v>2990.0</v>
      </c>
      <c r="T1145" s="18">
        <v>2945.0</v>
      </c>
      <c r="U1145" s="18">
        <v>2878.0</v>
      </c>
      <c r="V1145" s="18">
        <v>3071.0</v>
      </c>
      <c r="W1145" s="18">
        <v>3522.0</v>
      </c>
      <c r="X1145" s="18">
        <v>2959.0</v>
      </c>
      <c r="Y1145" s="18">
        <v>2866.0</v>
      </c>
      <c r="Z1145" s="19" t="str">
        <f t="shared" si="6"/>
        <v/>
      </c>
      <c r="AA1145" s="19" t="str">
        <f t="shared" si="19"/>
        <v/>
      </c>
      <c r="AB1145" s="19">
        <f t="shared" si="8"/>
        <v>33888</v>
      </c>
      <c r="AC1145" s="19">
        <f t="shared" si="20"/>
        <v>3080.727273</v>
      </c>
      <c r="AD1145" s="19">
        <f t="shared" si="21"/>
        <v>5186</v>
      </c>
      <c r="AE1145" s="19" t="str">
        <f t="shared" si="22"/>
        <v>Нет моды</v>
      </c>
      <c r="AF1145" s="19">
        <f t="shared" si="23"/>
        <v>2866</v>
      </c>
      <c r="AG1145" s="19">
        <f t="shared" si="24"/>
        <v>3522</v>
      </c>
      <c r="AH1145" s="20" t="str">
        <f t="shared" si="14"/>
        <v>Город: 71%; Село: 29%</v>
      </c>
      <c r="AI1145" s="21"/>
      <c r="AJ1145" s="21"/>
      <c r="AK1145" s="21"/>
      <c r="AL1145" s="22">
        <f t="shared" si="25"/>
        <v>1</v>
      </c>
    </row>
    <row r="1146" ht="12.75" customHeight="1">
      <c r="A1146" s="13" t="s">
        <v>71</v>
      </c>
      <c r="B1146" s="13" t="str">
        <f>IFERROR(__xludf.DUMMYFUNCTION("REGEXREPLACE(A1146, ""\d"", """")"),"         Республика Коми")</f>
        <v>         Республика Коми</v>
      </c>
      <c r="C1146" s="14" t="str">
        <f t="shared" si="15"/>
        <v>Республика Коми</v>
      </c>
      <c r="D1146" s="3">
        <f t="shared" si="16"/>
        <v>2</v>
      </c>
      <c r="E1146" s="15" t="s">
        <v>40</v>
      </c>
      <c r="F1146" s="13" t="str">
        <f>IFERROR(__xludf.DUMMYFUNCTION("REGEXEXTRACT(E1146, ""[А-Яа-я].*"")"),"Злокачественные новообразования")</f>
        <v>Злокачественные новообразования</v>
      </c>
      <c r="G1146" s="16">
        <f t="shared" si="17"/>
        <v>2</v>
      </c>
      <c r="H1146" s="13" t="s">
        <v>28</v>
      </c>
      <c r="I1146" s="13" t="str">
        <f>IFERROR(__xludf.DUMMYFUNCTION("REGEXREPLACE(H1146, "".*\s"", """")"),"человек")</f>
        <v>человек</v>
      </c>
      <c r="J1146" s="13" t="s">
        <v>29</v>
      </c>
      <c r="K1146" s="17" t="str">
        <f>IFERROR(__xludf.DUMMYFUNCTION("REGEXREPLACE(J1146, ""^[\d\s]+"", """")"),"значение показателя за год")</f>
        <v>значение показателя за год</v>
      </c>
      <c r="L1146" s="16">
        <f t="shared" si="18"/>
        <v>2</v>
      </c>
      <c r="M1146" s="13" t="s">
        <v>30</v>
      </c>
      <c r="N1146" s="13" t="str">
        <f>IFERROR(__xludf.DUMMYFUNCTION("REGEXEXTRACT(M1146, "" (.+)$"")"),"все население")</f>
        <v>все население</v>
      </c>
      <c r="O1146" s="18">
        <v>1717.0</v>
      </c>
      <c r="P1146" s="18">
        <v>1834.0</v>
      </c>
      <c r="Q1146" s="18">
        <v>1748.0</v>
      </c>
      <c r="R1146" s="18">
        <v>1725.0</v>
      </c>
      <c r="S1146" s="18">
        <v>1766.0</v>
      </c>
      <c r="T1146" s="18">
        <v>1706.0</v>
      </c>
      <c r="U1146" s="18">
        <v>1688.0</v>
      </c>
      <c r="V1146" s="18">
        <v>1625.0</v>
      </c>
      <c r="W1146" s="18">
        <v>1651.0</v>
      </c>
      <c r="X1146" s="18">
        <v>1658.0</v>
      </c>
      <c r="Y1146" s="18">
        <v>1602.0</v>
      </c>
      <c r="Z1146" s="19">
        <f t="shared" si="6"/>
        <v>18720</v>
      </c>
      <c r="AA1146" s="19" t="str">
        <f t="shared" si="19"/>
        <v/>
      </c>
      <c r="AB1146" s="19" t="str">
        <f t="shared" si="8"/>
        <v/>
      </c>
      <c r="AC1146" s="19">
        <f t="shared" si="20"/>
        <v>1701.818182</v>
      </c>
      <c r="AD1146" s="19">
        <f t="shared" si="21"/>
        <v>2350</v>
      </c>
      <c r="AE1146" s="19" t="str">
        <f t="shared" si="22"/>
        <v>Нет моды</v>
      </c>
      <c r="AF1146" s="19">
        <f t="shared" si="23"/>
        <v>1602</v>
      </c>
      <c r="AG1146" s="19">
        <f t="shared" si="24"/>
        <v>1834</v>
      </c>
      <c r="AH1146" s="20" t="str">
        <f t="shared" si="14"/>
        <v/>
      </c>
      <c r="AI1146" s="21"/>
      <c r="AJ1146" s="21"/>
      <c r="AK1146" s="21"/>
      <c r="AL1146" s="22">
        <f t="shared" si="25"/>
        <v>1</v>
      </c>
    </row>
    <row r="1147" ht="12.75" customHeight="1">
      <c r="A1147" s="13" t="s">
        <v>71</v>
      </c>
      <c r="B1147" s="13" t="str">
        <f>IFERROR(__xludf.DUMMYFUNCTION("REGEXREPLACE(A1147, ""\d"", """")"),"         Республика Коми")</f>
        <v>         Республика Коми</v>
      </c>
      <c r="C1147" s="14" t="str">
        <f t="shared" si="15"/>
        <v>Республика Коми</v>
      </c>
      <c r="D1147" s="3">
        <f t="shared" si="16"/>
        <v>2</v>
      </c>
      <c r="E1147" s="15" t="s">
        <v>40</v>
      </c>
      <c r="F1147" s="13" t="str">
        <f>IFERROR(__xludf.DUMMYFUNCTION("REGEXEXTRACT(E1147, ""[А-Яа-я].*"")"),"Злокачественные новообразования")</f>
        <v>Злокачественные новообразования</v>
      </c>
      <c r="G1147" s="16">
        <f t="shared" si="17"/>
        <v>2</v>
      </c>
      <c r="H1147" s="13" t="s">
        <v>28</v>
      </c>
      <c r="I1147" s="13" t="str">
        <f>IFERROR(__xludf.DUMMYFUNCTION("REGEXREPLACE(H1147, "".*\s"", """")"),"человек")</f>
        <v>человек</v>
      </c>
      <c r="J1147" s="13" t="s">
        <v>29</v>
      </c>
      <c r="K1147" s="17" t="str">
        <f>IFERROR(__xludf.DUMMYFUNCTION("REGEXREPLACE(J1147, ""^[\d\s]+"", """")"),"значение показателя за год")</f>
        <v>значение показателя за год</v>
      </c>
      <c r="L1147" s="16">
        <f t="shared" si="18"/>
        <v>2</v>
      </c>
      <c r="M1147" s="13" t="s">
        <v>31</v>
      </c>
      <c r="N1147" s="13" t="str">
        <f>IFERROR(__xludf.DUMMYFUNCTION("REGEXEXTRACT(M1147, "" (.+)$"")"),"городское население")</f>
        <v>городское население</v>
      </c>
      <c r="O1147" s="18">
        <v>1310.0</v>
      </c>
      <c r="P1147" s="18">
        <v>1377.0</v>
      </c>
      <c r="Q1147" s="18">
        <v>1313.0</v>
      </c>
      <c r="R1147" s="18">
        <v>1340.0</v>
      </c>
      <c r="S1147" s="18">
        <v>1307.0</v>
      </c>
      <c r="T1147" s="18">
        <v>1304.0</v>
      </c>
      <c r="U1147" s="18">
        <v>1294.0</v>
      </c>
      <c r="V1147" s="18">
        <v>1247.0</v>
      </c>
      <c r="W1147" s="18">
        <v>1225.0</v>
      </c>
      <c r="X1147" s="18">
        <v>1241.0</v>
      </c>
      <c r="Y1147" s="18">
        <v>1178.0</v>
      </c>
      <c r="Z1147" s="19" t="str">
        <f t="shared" si="6"/>
        <v/>
      </c>
      <c r="AA1147" s="19">
        <f t="shared" si="19"/>
        <v>14136</v>
      </c>
      <c r="AB1147" s="19" t="str">
        <f t="shared" si="8"/>
        <v/>
      </c>
      <c r="AC1147" s="19">
        <f t="shared" si="20"/>
        <v>1285.090909</v>
      </c>
      <c r="AD1147" s="19">
        <f t="shared" si="21"/>
        <v>1489.5</v>
      </c>
      <c r="AE1147" s="19" t="str">
        <f t="shared" si="22"/>
        <v>Нет моды</v>
      </c>
      <c r="AF1147" s="19">
        <f t="shared" si="23"/>
        <v>1178</v>
      </c>
      <c r="AG1147" s="19">
        <f t="shared" si="24"/>
        <v>1377</v>
      </c>
      <c r="AH1147" s="20" t="str">
        <f t="shared" si="14"/>
        <v/>
      </c>
      <c r="AI1147" s="21"/>
      <c r="AJ1147" s="21"/>
      <c r="AK1147" s="21"/>
      <c r="AL1147" s="22">
        <f t="shared" si="25"/>
        <v>1</v>
      </c>
    </row>
    <row r="1148" ht="12.75" customHeight="1">
      <c r="A1148" s="13" t="s">
        <v>71</v>
      </c>
      <c r="B1148" s="13" t="str">
        <f>IFERROR(__xludf.DUMMYFUNCTION("REGEXREPLACE(A1148, ""\d"", """")"),"         Республика Коми")</f>
        <v>         Республика Коми</v>
      </c>
      <c r="C1148" s="14" t="str">
        <f t="shared" si="15"/>
        <v>Республика Коми</v>
      </c>
      <c r="D1148" s="3">
        <f t="shared" si="16"/>
        <v>2</v>
      </c>
      <c r="E1148" s="15" t="s">
        <v>40</v>
      </c>
      <c r="F1148" s="13" t="str">
        <f>IFERROR(__xludf.DUMMYFUNCTION("REGEXEXTRACT(E1148, ""[А-Яа-я].*"")"),"Злокачественные новообразования")</f>
        <v>Злокачественные новообразования</v>
      </c>
      <c r="G1148" s="16">
        <f t="shared" si="17"/>
        <v>2</v>
      </c>
      <c r="H1148" s="13" t="s">
        <v>28</v>
      </c>
      <c r="I1148" s="13" t="str">
        <f>IFERROR(__xludf.DUMMYFUNCTION("REGEXREPLACE(H1148, "".*\s"", """")"),"человек")</f>
        <v>человек</v>
      </c>
      <c r="J1148" s="13" t="s">
        <v>29</v>
      </c>
      <c r="K1148" s="17" t="str">
        <f>IFERROR(__xludf.DUMMYFUNCTION("REGEXREPLACE(J1148, ""^[\d\s]+"", """")"),"значение показателя за год")</f>
        <v>значение показателя за год</v>
      </c>
      <c r="L1148" s="16">
        <f t="shared" si="18"/>
        <v>2</v>
      </c>
      <c r="M1148" s="13" t="s">
        <v>32</v>
      </c>
      <c r="N1148" s="13" t="str">
        <f>IFERROR(__xludf.DUMMYFUNCTION("REGEXEXTRACT(M1148, "" (.+)$"")"),"сельское население")</f>
        <v>сельское население</v>
      </c>
      <c r="O1148" s="18">
        <v>407.0</v>
      </c>
      <c r="P1148" s="18">
        <v>457.0</v>
      </c>
      <c r="Q1148" s="18">
        <v>435.0</v>
      </c>
      <c r="R1148" s="18">
        <v>385.0</v>
      </c>
      <c r="S1148" s="18">
        <v>459.0</v>
      </c>
      <c r="T1148" s="18">
        <v>402.0</v>
      </c>
      <c r="U1148" s="18">
        <v>394.0</v>
      </c>
      <c r="V1148" s="18">
        <v>378.0</v>
      </c>
      <c r="W1148" s="18">
        <v>426.0</v>
      </c>
      <c r="X1148" s="18">
        <v>417.0</v>
      </c>
      <c r="Y1148" s="18">
        <v>424.0</v>
      </c>
      <c r="Z1148" s="19" t="str">
        <f t="shared" si="6"/>
        <v/>
      </c>
      <c r="AA1148" s="19" t="str">
        <f t="shared" si="19"/>
        <v/>
      </c>
      <c r="AB1148" s="19">
        <f t="shared" si="8"/>
        <v>4584</v>
      </c>
      <c r="AC1148" s="19">
        <f t="shared" si="20"/>
        <v>416.7272727</v>
      </c>
      <c r="AD1148" s="19">
        <f t="shared" si="21"/>
        <v>818.5</v>
      </c>
      <c r="AE1148" s="19" t="str">
        <f t="shared" si="22"/>
        <v>Нет моды</v>
      </c>
      <c r="AF1148" s="19">
        <f t="shared" si="23"/>
        <v>378</v>
      </c>
      <c r="AG1148" s="19">
        <f t="shared" si="24"/>
        <v>459</v>
      </c>
      <c r="AH1148" s="20" t="str">
        <f t="shared" si="14"/>
        <v>Город: 76%; Село: 24%</v>
      </c>
      <c r="AI1148" s="21"/>
      <c r="AJ1148" s="21"/>
      <c r="AK1148" s="21"/>
      <c r="AL1148" s="22">
        <f t="shared" si="25"/>
        <v>1</v>
      </c>
    </row>
    <row r="1149" ht="12.75" customHeight="1">
      <c r="A1149" s="13" t="s">
        <v>71</v>
      </c>
      <c r="B1149" s="13" t="str">
        <f>IFERROR(__xludf.DUMMYFUNCTION("REGEXREPLACE(A1149, ""\d"", """")"),"         Республика Коми")</f>
        <v>         Республика Коми</v>
      </c>
      <c r="C1149" s="14" t="str">
        <f t="shared" si="15"/>
        <v>Республика Коми</v>
      </c>
      <c r="D1149" s="3">
        <f t="shared" si="16"/>
        <v>2</v>
      </c>
      <c r="E1149" s="15" t="s">
        <v>41</v>
      </c>
      <c r="F1149" s="13" t="str">
        <f>IFERROR(__xludf.DUMMYFUNCTION("REGEXEXTRACT(E1149, ""[А-Яа-я].*"")"),"Инфекционные и паразитарные болезни")</f>
        <v>Инфекционные и паразитарные болезни</v>
      </c>
      <c r="G1149" s="16">
        <f t="shared" si="17"/>
        <v>2</v>
      </c>
      <c r="H1149" s="13" t="s">
        <v>28</v>
      </c>
      <c r="I1149" s="13" t="str">
        <f>IFERROR(__xludf.DUMMYFUNCTION("REGEXREPLACE(H1149, "".*\s"", """")"),"человек")</f>
        <v>человек</v>
      </c>
      <c r="J1149" s="13" t="s">
        <v>29</v>
      </c>
      <c r="K1149" s="17" t="str">
        <f>IFERROR(__xludf.DUMMYFUNCTION("REGEXREPLACE(J1149, ""^[\d\s]+"", """")"),"значение показателя за год")</f>
        <v>значение показателя за год</v>
      </c>
      <c r="L1149" s="16">
        <f t="shared" si="18"/>
        <v>2</v>
      </c>
      <c r="M1149" s="13" t="s">
        <v>30</v>
      </c>
      <c r="N1149" s="13" t="str">
        <f>IFERROR(__xludf.DUMMYFUNCTION("REGEXEXTRACT(M1149, "" (.+)$"")"),"все население")</f>
        <v>все население</v>
      </c>
      <c r="O1149" s="18">
        <v>134.0</v>
      </c>
      <c r="P1149" s="18">
        <v>130.0</v>
      </c>
      <c r="Q1149" s="18">
        <v>138.0</v>
      </c>
      <c r="R1149" s="18">
        <v>117.0</v>
      </c>
      <c r="S1149" s="18">
        <v>107.0</v>
      </c>
      <c r="T1149" s="18">
        <v>127.0</v>
      </c>
      <c r="U1149" s="18">
        <v>90.0</v>
      </c>
      <c r="V1149" s="18">
        <v>102.0</v>
      </c>
      <c r="W1149" s="18">
        <v>93.0</v>
      </c>
      <c r="X1149" s="18">
        <v>90.0</v>
      </c>
      <c r="Y1149" s="18">
        <v>98.0</v>
      </c>
      <c r="Z1149" s="19">
        <f t="shared" si="6"/>
        <v>1226</v>
      </c>
      <c r="AA1149" s="19" t="str">
        <f t="shared" si="19"/>
        <v/>
      </c>
      <c r="AB1149" s="19" t="str">
        <f t="shared" si="8"/>
        <v/>
      </c>
      <c r="AC1149" s="19">
        <f t="shared" si="20"/>
        <v>111.4545455</v>
      </c>
      <c r="AD1149" s="19">
        <f t="shared" si="21"/>
        <v>258</v>
      </c>
      <c r="AE1149" s="19" t="str">
        <f t="shared" si="22"/>
        <v>Нет моды</v>
      </c>
      <c r="AF1149" s="19">
        <f t="shared" si="23"/>
        <v>90</v>
      </c>
      <c r="AG1149" s="19">
        <f t="shared" si="24"/>
        <v>138</v>
      </c>
      <c r="AH1149" s="20" t="str">
        <f t="shared" si="14"/>
        <v/>
      </c>
      <c r="AI1149" s="21"/>
      <c r="AJ1149" s="21"/>
      <c r="AK1149" s="21"/>
      <c r="AL1149" s="22">
        <f t="shared" si="25"/>
        <v>1</v>
      </c>
    </row>
    <row r="1150" ht="12.75" customHeight="1">
      <c r="A1150" s="13" t="s">
        <v>71</v>
      </c>
      <c r="B1150" s="13" t="str">
        <f>IFERROR(__xludf.DUMMYFUNCTION("REGEXREPLACE(A1150, ""\d"", """")"),"         Республика Коми")</f>
        <v>         Республика Коми</v>
      </c>
      <c r="C1150" s="14" t="str">
        <f t="shared" si="15"/>
        <v>Республика Коми</v>
      </c>
      <c r="D1150" s="3">
        <f t="shared" si="16"/>
        <v>2</v>
      </c>
      <c r="E1150" s="15" t="s">
        <v>41</v>
      </c>
      <c r="F1150" s="13" t="str">
        <f>IFERROR(__xludf.DUMMYFUNCTION("REGEXEXTRACT(E1150, ""[А-Яа-я].*"")"),"Инфекционные и паразитарные болезни")</f>
        <v>Инфекционные и паразитарные болезни</v>
      </c>
      <c r="G1150" s="16">
        <f t="shared" si="17"/>
        <v>2</v>
      </c>
      <c r="H1150" s="13" t="s">
        <v>28</v>
      </c>
      <c r="I1150" s="13" t="str">
        <f>IFERROR(__xludf.DUMMYFUNCTION("REGEXREPLACE(H1150, "".*\s"", """")"),"человек")</f>
        <v>человек</v>
      </c>
      <c r="J1150" s="13" t="s">
        <v>29</v>
      </c>
      <c r="K1150" s="17" t="str">
        <f>IFERROR(__xludf.DUMMYFUNCTION("REGEXREPLACE(J1150, ""^[\d\s]+"", """")"),"значение показателя за год")</f>
        <v>значение показателя за год</v>
      </c>
      <c r="L1150" s="16">
        <f t="shared" si="18"/>
        <v>2</v>
      </c>
      <c r="M1150" s="13" t="s">
        <v>31</v>
      </c>
      <c r="N1150" s="13" t="str">
        <f>IFERROR(__xludf.DUMMYFUNCTION("REGEXEXTRACT(M1150, "" (.+)$"")"),"городское население")</f>
        <v>городское население</v>
      </c>
      <c r="O1150" s="18">
        <v>96.0</v>
      </c>
      <c r="P1150" s="18">
        <v>107.0</v>
      </c>
      <c r="Q1150" s="18">
        <v>103.0</v>
      </c>
      <c r="R1150" s="18">
        <v>94.0</v>
      </c>
      <c r="S1150" s="18">
        <v>84.0</v>
      </c>
      <c r="T1150" s="18">
        <v>105.0</v>
      </c>
      <c r="U1150" s="18">
        <v>73.0</v>
      </c>
      <c r="V1150" s="18">
        <v>86.0</v>
      </c>
      <c r="W1150" s="18">
        <v>73.0</v>
      </c>
      <c r="X1150" s="18">
        <v>76.0</v>
      </c>
      <c r="Y1150" s="18">
        <v>78.0</v>
      </c>
      <c r="Z1150" s="19" t="str">
        <f t="shared" si="6"/>
        <v/>
      </c>
      <c r="AA1150" s="19">
        <f t="shared" si="19"/>
        <v>975</v>
      </c>
      <c r="AB1150" s="19" t="str">
        <f t="shared" si="8"/>
        <v/>
      </c>
      <c r="AC1150" s="19">
        <f t="shared" si="20"/>
        <v>88.63636364</v>
      </c>
      <c r="AD1150" s="19">
        <f t="shared" si="21"/>
        <v>97</v>
      </c>
      <c r="AE1150" s="19" t="str">
        <f t="shared" si="22"/>
        <v>Нет моды</v>
      </c>
      <c r="AF1150" s="19">
        <f t="shared" si="23"/>
        <v>73</v>
      </c>
      <c r="AG1150" s="19">
        <f t="shared" si="24"/>
        <v>107</v>
      </c>
      <c r="AH1150" s="20" t="str">
        <f t="shared" si="14"/>
        <v/>
      </c>
      <c r="AI1150" s="21"/>
      <c r="AJ1150" s="21"/>
      <c r="AK1150" s="21"/>
      <c r="AL1150" s="22">
        <f t="shared" si="25"/>
        <v>1</v>
      </c>
    </row>
    <row r="1151" ht="12.75" customHeight="1">
      <c r="A1151" s="13" t="s">
        <v>71</v>
      </c>
      <c r="B1151" s="13" t="str">
        <f>IFERROR(__xludf.DUMMYFUNCTION("REGEXREPLACE(A1151, ""\d"", """")"),"         Республика Коми")</f>
        <v>         Республика Коми</v>
      </c>
      <c r="C1151" s="14" t="str">
        <f t="shared" si="15"/>
        <v>Республика Коми</v>
      </c>
      <c r="D1151" s="3">
        <f t="shared" si="16"/>
        <v>2</v>
      </c>
      <c r="E1151" s="15" t="s">
        <v>41</v>
      </c>
      <c r="F1151" s="13" t="str">
        <f>IFERROR(__xludf.DUMMYFUNCTION("REGEXEXTRACT(E1151, ""[А-Яа-я].*"")"),"Инфекционные и паразитарные болезни")</f>
        <v>Инфекционные и паразитарные болезни</v>
      </c>
      <c r="G1151" s="16">
        <f t="shared" si="17"/>
        <v>2</v>
      </c>
      <c r="H1151" s="13" t="s">
        <v>28</v>
      </c>
      <c r="I1151" s="13" t="str">
        <f>IFERROR(__xludf.DUMMYFUNCTION("REGEXREPLACE(H1151, "".*\s"", """")"),"человек")</f>
        <v>человек</v>
      </c>
      <c r="J1151" s="13" t="s">
        <v>29</v>
      </c>
      <c r="K1151" s="17" t="str">
        <f>IFERROR(__xludf.DUMMYFUNCTION("REGEXREPLACE(J1151, ""^[\d\s]+"", """")"),"значение показателя за год")</f>
        <v>значение показателя за год</v>
      </c>
      <c r="L1151" s="16">
        <f t="shared" si="18"/>
        <v>2</v>
      </c>
      <c r="M1151" s="13" t="s">
        <v>32</v>
      </c>
      <c r="N1151" s="13" t="str">
        <f>IFERROR(__xludf.DUMMYFUNCTION("REGEXEXTRACT(M1151, "" (.+)$"")"),"сельское население")</f>
        <v>сельское население</v>
      </c>
      <c r="O1151" s="18">
        <v>38.0</v>
      </c>
      <c r="P1151" s="18">
        <v>23.0</v>
      </c>
      <c r="Q1151" s="18">
        <v>35.0</v>
      </c>
      <c r="R1151" s="18">
        <v>23.0</v>
      </c>
      <c r="S1151" s="18">
        <v>23.0</v>
      </c>
      <c r="T1151" s="18">
        <v>22.0</v>
      </c>
      <c r="U1151" s="18">
        <v>17.0</v>
      </c>
      <c r="V1151" s="18">
        <v>16.0</v>
      </c>
      <c r="W1151" s="18">
        <v>20.0</v>
      </c>
      <c r="X1151" s="18">
        <v>14.0</v>
      </c>
      <c r="Y1151" s="18">
        <v>20.0</v>
      </c>
      <c r="Z1151" s="19" t="str">
        <f t="shared" si="6"/>
        <v/>
      </c>
      <c r="AA1151" s="19" t="str">
        <f t="shared" si="19"/>
        <v/>
      </c>
      <c r="AB1151" s="19">
        <f t="shared" si="8"/>
        <v>251</v>
      </c>
      <c r="AC1151" s="19">
        <f t="shared" si="20"/>
        <v>22.81818182</v>
      </c>
      <c r="AD1151" s="19">
        <f t="shared" si="21"/>
        <v>55.5</v>
      </c>
      <c r="AE1151" s="19" t="str">
        <f t="shared" si="22"/>
        <v>Нет моды</v>
      </c>
      <c r="AF1151" s="19">
        <f t="shared" si="23"/>
        <v>14</v>
      </c>
      <c r="AG1151" s="19">
        <f t="shared" si="24"/>
        <v>38</v>
      </c>
      <c r="AH1151" s="20" t="str">
        <f t="shared" si="14"/>
        <v>Город: 80%; Село: 20%</v>
      </c>
      <c r="AI1151" s="21"/>
      <c r="AJ1151" s="21"/>
      <c r="AK1151" s="21"/>
      <c r="AL1151" s="22">
        <f t="shared" si="25"/>
        <v>1</v>
      </c>
    </row>
    <row r="1152" ht="12.75" customHeight="1">
      <c r="A1152" s="13" t="s">
        <v>71</v>
      </c>
      <c r="B1152" s="13" t="str">
        <f>IFERROR(__xludf.DUMMYFUNCTION("REGEXREPLACE(A1152, ""\d"", """")"),"         Республика Коми")</f>
        <v>         Республика Коми</v>
      </c>
      <c r="C1152" s="14" t="str">
        <f t="shared" si="15"/>
        <v>Республика Коми</v>
      </c>
      <c r="D1152" s="3">
        <f t="shared" si="16"/>
        <v>2</v>
      </c>
      <c r="E1152" s="15" t="s">
        <v>42</v>
      </c>
      <c r="F1152" s="13" t="str">
        <f>IFERROR(__xludf.DUMMYFUNCTION("REGEXEXTRACT(E1152, ""[А-Яа-я].*"")"),"Ишемическая болезнь сердца")</f>
        <v>Ишемическая болезнь сердца</v>
      </c>
      <c r="G1152" s="16">
        <f t="shared" si="17"/>
        <v>2</v>
      </c>
      <c r="H1152" s="13" t="s">
        <v>28</v>
      </c>
      <c r="I1152" s="13" t="str">
        <f>IFERROR(__xludf.DUMMYFUNCTION("REGEXREPLACE(H1152, "".*\s"", """")"),"человек")</f>
        <v>человек</v>
      </c>
      <c r="J1152" s="13" t="s">
        <v>29</v>
      </c>
      <c r="K1152" s="17" t="str">
        <f>IFERROR(__xludf.DUMMYFUNCTION("REGEXREPLACE(J1152, ""^[\d\s]+"", """")"),"значение показателя за год")</f>
        <v>значение показателя за год</v>
      </c>
      <c r="L1152" s="16">
        <f t="shared" si="18"/>
        <v>2</v>
      </c>
      <c r="M1152" s="13" t="s">
        <v>30</v>
      </c>
      <c r="N1152" s="13" t="str">
        <f>IFERROR(__xludf.DUMMYFUNCTION("REGEXEXTRACT(M1152, "" (.+)$"")"),"все население")</f>
        <v>все население</v>
      </c>
      <c r="O1152" s="18">
        <v>2098.0</v>
      </c>
      <c r="P1152" s="18">
        <v>2007.0</v>
      </c>
      <c r="Q1152" s="18">
        <v>2124.0</v>
      </c>
      <c r="R1152" s="18">
        <v>2151.0</v>
      </c>
      <c r="S1152" s="18">
        <v>2102.0</v>
      </c>
      <c r="T1152" s="18">
        <v>2049.0</v>
      </c>
      <c r="U1152" s="18">
        <v>1994.0</v>
      </c>
      <c r="V1152" s="18">
        <v>2228.0</v>
      </c>
      <c r="W1152" s="18">
        <v>2434.0</v>
      </c>
      <c r="X1152" s="18">
        <v>2235.0</v>
      </c>
      <c r="Y1152" s="18">
        <v>2069.0</v>
      </c>
      <c r="Z1152" s="19">
        <f t="shared" si="6"/>
        <v>23491</v>
      </c>
      <c r="AA1152" s="19" t="str">
        <f t="shared" si="19"/>
        <v/>
      </c>
      <c r="AB1152" s="19" t="str">
        <f t="shared" si="8"/>
        <v/>
      </c>
      <c r="AC1152" s="19">
        <f t="shared" si="20"/>
        <v>2135.545455</v>
      </c>
      <c r="AD1152" s="19">
        <f t="shared" si="21"/>
        <v>1016</v>
      </c>
      <c r="AE1152" s="19" t="str">
        <f t="shared" si="22"/>
        <v>Нет моды</v>
      </c>
      <c r="AF1152" s="19">
        <f t="shared" si="23"/>
        <v>1994</v>
      </c>
      <c r="AG1152" s="19">
        <f t="shared" si="24"/>
        <v>2434</v>
      </c>
      <c r="AH1152" s="20" t="str">
        <f t="shared" si="14"/>
        <v/>
      </c>
      <c r="AI1152" s="21"/>
      <c r="AJ1152" s="21"/>
      <c r="AK1152" s="21"/>
      <c r="AL1152" s="22">
        <f t="shared" si="25"/>
        <v>1</v>
      </c>
    </row>
    <row r="1153" ht="12.75" customHeight="1">
      <c r="A1153" s="13" t="s">
        <v>71</v>
      </c>
      <c r="B1153" s="13" t="str">
        <f>IFERROR(__xludf.DUMMYFUNCTION("REGEXREPLACE(A1153, ""\d"", """")"),"         Республика Коми")</f>
        <v>         Республика Коми</v>
      </c>
      <c r="C1153" s="14" t="str">
        <f t="shared" si="15"/>
        <v>Республика Коми</v>
      </c>
      <c r="D1153" s="3">
        <f t="shared" si="16"/>
        <v>2</v>
      </c>
      <c r="E1153" s="15" t="s">
        <v>42</v>
      </c>
      <c r="F1153" s="13" t="str">
        <f>IFERROR(__xludf.DUMMYFUNCTION("REGEXEXTRACT(E1153, ""[А-Яа-я].*"")"),"Ишемическая болезнь сердца")</f>
        <v>Ишемическая болезнь сердца</v>
      </c>
      <c r="G1153" s="16">
        <f t="shared" si="17"/>
        <v>2</v>
      </c>
      <c r="H1153" s="13" t="s">
        <v>28</v>
      </c>
      <c r="I1153" s="13" t="str">
        <f>IFERROR(__xludf.DUMMYFUNCTION("REGEXREPLACE(H1153, "".*\s"", """")"),"человек")</f>
        <v>человек</v>
      </c>
      <c r="J1153" s="13" t="s">
        <v>29</v>
      </c>
      <c r="K1153" s="17" t="str">
        <f>IFERROR(__xludf.DUMMYFUNCTION("REGEXREPLACE(J1153, ""^[\d\s]+"", """")"),"значение показателя за год")</f>
        <v>значение показателя за год</v>
      </c>
      <c r="L1153" s="16">
        <f t="shared" si="18"/>
        <v>2</v>
      </c>
      <c r="M1153" s="13" t="s">
        <v>31</v>
      </c>
      <c r="N1153" s="13" t="str">
        <f>IFERROR(__xludf.DUMMYFUNCTION("REGEXEXTRACT(M1153, "" (.+)$"")"),"городское население")</f>
        <v>городское население</v>
      </c>
      <c r="O1153" s="18">
        <v>1602.0</v>
      </c>
      <c r="P1153" s="18">
        <v>1460.0</v>
      </c>
      <c r="Q1153" s="18">
        <v>1568.0</v>
      </c>
      <c r="R1153" s="18">
        <v>1560.0</v>
      </c>
      <c r="S1153" s="18">
        <v>1544.0</v>
      </c>
      <c r="T1153" s="18">
        <v>1527.0</v>
      </c>
      <c r="U1153" s="18">
        <v>1482.0</v>
      </c>
      <c r="V1153" s="18">
        <v>1667.0</v>
      </c>
      <c r="W1153" s="18">
        <v>1850.0</v>
      </c>
      <c r="X1153" s="18">
        <v>1654.0</v>
      </c>
      <c r="Y1153" s="18">
        <v>1497.0</v>
      </c>
      <c r="Z1153" s="19" t="str">
        <f t="shared" si="6"/>
        <v/>
      </c>
      <c r="AA1153" s="19">
        <f t="shared" si="19"/>
        <v>17411</v>
      </c>
      <c r="AB1153" s="19" t="str">
        <f t="shared" si="8"/>
        <v/>
      </c>
      <c r="AC1153" s="19">
        <f t="shared" si="20"/>
        <v>1582.818182</v>
      </c>
      <c r="AD1153" s="19">
        <f t="shared" si="21"/>
        <v>1922</v>
      </c>
      <c r="AE1153" s="19" t="str">
        <f t="shared" si="22"/>
        <v>Нет моды</v>
      </c>
      <c r="AF1153" s="19">
        <f t="shared" si="23"/>
        <v>1460</v>
      </c>
      <c r="AG1153" s="19">
        <f t="shared" si="24"/>
        <v>1850</v>
      </c>
      <c r="AH1153" s="20" t="str">
        <f t="shared" si="14"/>
        <v/>
      </c>
      <c r="AI1153" s="21"/>
      <c r="AJ1153" s="21"/>
      <c r="AK1153" s="21"/>
      <c r="AL1153" s="22">
        <f t="shared" si="25"/>
        <v>1</v>
      </c>
    </row>
    <row r="1154" ht="12.75" customHeight="1">
      <c r="A1154" s="13" t="s">
        <v>71</v>
      </c>
      <c r="B1154" s="13" t="str">
        <f>IFERROR(__xludf.DUMMYFUNCTION("REGEXREPLACE(A1154, ""\d"", """")"),"         Республика Коми")</f>
        <v>         Республика Коми</v>
      </c>
      <c r="C1154" s="14" t="str">
        <f t="shared" si="15"/>
        <v>Республика Коми</v>
      </c>
      <c r="D1154" s="3">
        <f t="shared" si="16"/>
        <v>2</v>
      </c>
      <c r="E1154" s="15" t="s">
        <v>42</v>
      </c>
      <c r="F1154" s="13" t="str">
        <f>IFERROR(__xludf.DUMMYFUNCTION("REGEXEXTRACT(E1154, ""[А-Яа-я].*"")"),"Ишемическая болезнь сердца")</f>
        <v>Ишемическая болезнь сердца</v>
      </c>
      <c r="G1154" s="16">
        <f t="shared" si="17"/>
        <v>2</v>
      </c>
      <c r="H1154" s="13" t="s">
        <v>28</v>
      </c>
      <c r="I1154" s="13" t="str">
        <f>IFERROR(__xludf.DUMMYFUNCTION("REGEXREPLACE(H1154, "".*\s"", """")"),"человек")</f>
        <v>человек</v>
      </c>
      <c r="J1154" s="13" t="s">
        <v>29</v>
      </c>
      <c r="K1154" s="17" t="str">
        <f>IFERROR(__xludf.DUMMYFUNCTION("REGEXREPLACE(J1154, ""^[\d\s]+"", """")"),"значение показателя за год")</f>
        <v>значение показателя за год</v>
      </c>
      <c r="L1154" s="16">
        <f t="shared" si="18"/>
        <v>2</v>
      </c>
      <c r="M1154" s="13" t="s">
        <v>32</v>
      </c>
      <c r="N1154" s="13" t="str">
        <f>IFERROR(__xludf.DUMMYFUNCTION("REGEXEXTRACT(M1154, "" (.+)$"")"),"сельское население")</f>
        <v>сельское население</v>
      </c>
      <c r="O1154" s="18">
        <v>496.0</v>
      </c>
      <c r="P1154" s="18">
        <v>547.0</v>
      </c>
      <c r="Q1154" s="18">
        <v>556.0</v>
      </c>
      <c r="R1154" s="18">
        <v>591.0</v>
      </c>
      <c r="S1154" s="18">
        <v>558.0</v>
      </c>
      <c r="T1154" s="18">
        <v>522.0</v>
      </c>
      <c r="U1154" s="18">
        <v>512.0</v>
      </c>
      <c r="V1154" s="18">
        <v>561.0</v>
      </c>
      <c r="W1154" s="18">
        <v>584.0</v>
      </c>
      <c r="X1154" s="18">
        <v>581.0</v>
      </c>
      <c r="Y1154" s="18">
        <v>572.0</v>
      </c>
      <c r="Z1154" s="19" t="str">
        <f t="shared" si="6"/>
        <v/>
      </c>
      <c r="AA1154" s="19" t="str">
        <f t="shared" si="19"/>
        <v/>
      </c>
      <c r="AB1154" s="19">
        <f t="shared" si="8"/>
        <v>6080</v>
      </c>
      <c r="AC1154" s="19">
        <f t="shared" si="20"/>
        <v>552.7272727</v>
      </c>
      <c r="AD1154" s="19">
        <f t="shared" si="21"/>
        <v>1025.5</v>
      </c>
      <c r="AE1154" s="19" t="str">
        <f t="shared" si="22"/>
        <v>Нет моды</v>
      </c>
      <c r="AF1154" s="19">
        <f t="shared" si="23"/>
        <v>496</v>
      </c>
      <c r="AG1154" s="19">
        <f t="shared" si="24"/>
        <v>591</v>
      </c>
      <c r="AH1154" s="20" t="str">
        <f t="shared" si="14"/>
        <v>Город: 74%; Село: 26%</v>
      </c>
      <c r="AI1154" s="21"/>
      <c r="AJ1154" s="21"/>
      <c r="AK1154" s="21"/>
      <c r="AL1154" s="22">
        <f t="shared" si="25"/>
        <v>1</v>
      </c>
    </row>
    <row r="1155" ht="12.75" customHeight="1">
      <c r="A1155" s="13" t="s">
        <v>71</v>
      </c>
      <c r="B1155" s="13" t="str">
        <f>IFERROR(__xludf.DUMMYFUNCTION("REGEXREPLACE(A1155, ""\d"", """")"),"         Республика Коми")</f>
        <v>         Республика Коми</v>
      </c>
      <c r="C1155" s="14" t="str">
        <f t="shared" si="15"/>
        <v>Республика Коми</v>
      </c>
      <c r="D1155" s="3">
        <f t="shared" si="16"/>
        <v>2</v>
      </c>
      <c r="E1155" s="15" t="s">
        <v>43</v>
      </c>
      <c r="F1155" s="13" t="str">
        <f>IFERROR(__xludf.DUMMYFUNCTION("REGEXEXTRACT(E1155, ""[А-Яа-я].*"")"),"Новообразования")</f>
        <v>Новообразования</v>
      </c>
      <c r="G1155" s="16">
        <f t="shared" si="17"/>
        <v>2</v>
      </c>
      <c r="H1155" s="13" t="s">
        <v>28</v>
      </c>
      <c r="I1155" s="13" t="str">
        <f>IFERROR(__xludf.DUMMYFUNCTION("REGEXREPLACE(H1155, "".*\s"", """")"),"человек")</f>
        <v>человек</v>
      </c>
      <c r="J1155" s="13" t="s">
        <v>29</v>
      </c>
      <c r="K1155" s="17" t="str">
        <f>IFERROR(__xludf.DUMMYFUNCTION("REGEXREPLACE(J1155, ""^[\d\s]+"", """")"),"значение показателя за год")</f>
        <v>значение показателя за год</v>
      </c>
      <c r="L1155" s="16">
        <f t="shared" si="18"/>
        <v>2</v>
      </c>
      <c r="M1155" s="13" t="s">
        <v>30</v>
      </c>
      <c r="N1155" s="13" t="str">
        <f>IFERROR(__xludf.DUMMYFUNCTION("REGEXEXTRACT(M1155, "" (.+)$"")"),"все население")</f>
        <v>все население</v>
      </c>
      <c r="O1155" s="18">
        <v>1735.0</v>
      </c>
      <c r="P1155" s="18">
        <v>1852.0</v>
      </c>
      <c r="Q1155" s="18">
        <v>1772.0</v>
      </c>
      <c r="R1155" s="18">
        <v>1748.0</v>
      </c>
      <c r="S1155" s="18">
        <v>1793.0</v>
      </c>
      <c r="T1155" s="18">
        <v>1726.0</v>
      </c>
      <c r="U1155" s="18">
        <v>1717.0</v>
      </c>
      <c r="V1155" s="18">
        <v>1651.0</v>
      </c>
      <c r="W1155" s="18">
        <v>1684.0</v>
      </c>
      <c r="X1155" s="18">
        <v>1681.0</v>
      </c>
      <c r="Y1155" s="18">
        <v>1632.0</v>
      </c>
      <c r="Z1155" s="19">
        <f t="shared" si="6"/>
        <v>18991</v>
      </c>
      <c r="AA1155" s="19" t="str">
        <f t="shared" si="19"/>
        <v/>
      </c>
      <c r="AB1155" s="19" t="str">
        <f t="shared" si="8"/>
        <v/>
      </c>
      <c r="AC1155" s="19">
        <f t="shared" si="20"/>
        <v>1726.454545</v>
      </c>
      <c r="AD1155" s="19">
        <f t="shared" si="21"/>
        <v>1111.5</v>
      </c>
      <c r="AE1155" s="19" t="str">
        <f t="shared" si="22"/>
        <v>Нет моды</v>
      </c>
      <c r="AF1155" s="19">
        <f t="shared" si="23"/>
        <v>1632</v>
      </c>
      <c r="AG1155" s="19">
        <f t="shared" si="24"/>
        <v>1852</v>
      </c>
      <c r="AH1155" s="20" t="str">
        <f t="shared" si="14"/>
        <v/>
      </c>
      <c r="AI1155" s="21"/>
      <c r="AJ1155" s="21"/>
      <c r="AK1155" s="21"/>
      <c r="AL1155" s="22">
        <f t="shared" si="25"/>
        <v>1</v>
      </c>
    </row>
    <row r="1156" ht="12.75" customHeight="1">
      <c r="A1156" s="13" t="s">
        <v>71</v>
      </c>
      <c r="B1156" s="13" t="str">
        <f>IFERROR(__xludf.DUMMYFUNCTION("REGEXREPLACE(A1156, ""\d"", """")"),"         Республика Коми")</f>
        <v>         Республика Коми</v>
      </c>
      <c r="C1156" s="14" t="str">
        <f t="shared" si="15"/>
        <v>Республика Коми</v>
      </c>
      <c r="D1156" s="3">
        <f t="shared" si="16"/>
        <v>2</v>
      </c>
      <c r="E1156" s="15" t="s">
        <v>43</v>
      </c>
      <c r="F1156" s="13" t="str">
        <f>IFERROR(__xludf.DUMMYFUNCTION("REGEXEXTRACT(E1156, ""[А-Яа-я].*"")"),"Новообразования")</f>
        <v>Новообразования</v>
      </c>
      <c r="G1156" s="16">
        <f t="shared" si="17"/>
        <v>2</v>
      </c>
      <c r="H1156" s="13" t="s">
        <v>28</v>
      </c>
      <c r="I1156" s="13" t="str">
        <f>IFERROR(__xludf.DUMMYFUNCTION("REGEXREPLACE(H1156, "".*\s"", """")"),"человек")</f>
        <v>человек</v>
      </c>
      <c r="J1156" s="13" t="s">
        <v>29</v>
      </c>
      <c r="K1156" s="17" t="str">
        <f>IFERROR(__xludf.DUMMYFUNCTION("REGEXREPLACE(J1156, ""^[\d\s]+"", """")"),"значение показателя за год")</f>
        <v>значение показателя за год</v>
      </c>
      <c r="L1156" s="16">
        <f t="shared" si="18"/>
        <v>2</v>
      </c>
      <c r="M1156" s="13" t="s">
        <v>31</v>
      </c>
      <c r="N1156" s="13" t="str">
        <f>IFERROR(__xludf.DUMMYFUNCTION("REGEXEXTRACT(M1156, "" (.+)$"")"),"городское население")</f>
        <v>городское население</v>
      </c>
      <c r="O1156" s="18">
        <v>1322.0</v>
      </c>
      <c r="P1156" s="18">
        <v>1394.0</v>
      </c>
      <c r="Q1156" s="18">
        <v>1331.0</v>
      </c>
      <c r="R1156" s="18">
        <v>1353.0</v>
      </c>
      <c r="S1156" s="18">
        <v>1325.0</v>
      </c>
      <c r="T1156" s="18">
        <v>1316.0</v>
      </c>
      <c r="U1156" s="18">
        <v>1315.0</v>
      </c>
      <c r="V1156" s="18">
        <v>1268.0</v>
      </c>
      <c r="W1156" s="18">
        <v>1246.0</v>
      </c>
      <c r="X1156" s="18">
        <v>1257.0</v>
      </c>
      <c r="Y1156" s="18">
        <v>1198.0</v>
      </c>
      <c r="Z1156" s="19" t="str">
        <f t="shared" si="6"/>
        <v/>
      </c>
      <c r="AA1156" s="19">
        <f t="shared" si="19"/>
        <v>14325</v>
      </c>
      <c r="AB1156" s="19" t="str">
        <f t="shared" si="8"/>
        <v/>
      </c>
      <c r="AC1156" s="19">
        <f t="shared" si="20"/>
        <v>1302.272727</v>
      </c>
      <c r="AD1156" s="19">
        <f t="shared" si="21"/>
        <v>1513</v>
      </c>
      <c r="AE1156" s="19" t="str">
        <f t="shared" si="22"/>
        <v>Нет моды</v>
      </c>
      <c r="AF1156" s="19">
        <f t="shared" si="23"/>
        <v>1198</v>
      </c>
      <c r="AG1156" s="19">
        <f t="shared" si="24"/>
        <v>1394</v>
      </c>
      <c r="AH1156" s="20" t="str">
        <f t="shared" si="14"/>
        <v/>
      </c>
      <c r="AI1156" s="21"/>
      <c r="AJ1156" s="21"/>
      <c r="AK1156" s="21"/>
      <c r="AL1156" s="22">
        <f t="shared" si="25"/>
        <v>1</v>
      </c>
    </row>
    <row r="1157" ht="12.75" customHeight="1">
      <c r="A1157" s="13" t="s">
        <v>71</v>
      </c>
      <c r="B1157" s="13" t="str">
        <f>IFERROR(__xludf.DUMMYFUNCTION("REGEXREPLACE(A1157, ""\d"", """")"),"         Республика Коми")</f>
        <v>         Республика Коми</v>
      </c>
      <c r="C1157" s="14" t="str">
        <f t="shared" si="15"/>
        <v>Республика Коми</v>
      </c>
      <c r="D1157" s="3">
        <f t="shared" si="16"/>
        <v>2</v>
      </c>
      <c r="E1157" s="15" t="s">
        <v>43</v>
      </c>
      <c r="F1157" s="13" t="str">
        <f>IFERROR(__xludf.DUMMYFUNCTION("REGEXEXTRACT(E1157, ""[А-Яа-я].*"")"),"Новообразования")</f>
        <v>Новообразования</v>
      </c>
      <c r="G1157" s="16">
        <f t="shared" si="17"/>
        <v>2</v>
      </c>
      <c r="H1157" s="13" t="s">
        <v>28</v>
      </c>
      <c r="I1157" s="13" t="str">
        <f>IFERROR(__xludf.DUMMYFUNCTION("REGEXREPLACE(H1157, "".*\s"", """")"),"человек")</f>
        <v>человек</v>
      </c>
      <c r="J1157" s="13" t="s">
        <v>29</v>
      </c>
      <c r="K1157" s="17" t="str">
        <f>IFERROR(__xludf.DUMMYFUNCTION("REGEXREPLACE(J1157, ""^[\d\s]+"", """")"),"значение показателя за год")</f>
        <v>значение показателя за год</v>
      </c>
      <c r="L1157" s="16">
        <f t="shared" si="18"/>
        <v>2</v>
      </c>
      <c r="M1157" s="13" t="s">
        <v>32</v>
      </c>
      <c r="N1157" s="13" t="str">
        <f>IFERROR(__xludf.DUMMYFUNCTION("REGEXEXTRACT(M1157, "" (.+)$"")"),"сельское население")</f>
        <v>сельское население</v>
      </c>
      <c r="O1157" s="18">
        <v>413.0</v>
      </c>
      <c r="P1157" s="18">
        <v>458.0</v>
      </c>
      <c r="Q1157" s="18">
        <v>441.0</v>
      </c>
      <c r="R1157" s="18">
        <v>395.0</v>
      </c>
      <c r="S1157" s="18">
        <v>468.0</v>
      </c>
      <c r="T1157" s="18">
        <v>410.0</v>
      </c>
      <c r="U1157" s="18">
        <v>402.0</v>
      </c>
      <c r="V1157" s="18">
        <v>383.0</v>
      </c>
      <c r="W1157" s="18">
        <v>438.0</v>
      </c>
      <c r="X1157" s="18">
        <v>424.0</v>
      </c>
      <c r="Y1157" s="18">
        <v>434.0</v>
      </c>
      <c r="Z1157" s="19" t="str">
        <f t="shared" si="6"/>
        <v/>
      </c>
      <c r="AA1157" s="19" t="str">
        <f t="shared" si="19"/>
        <v/>
      </c>
      <c r="AB1157" s="19">
        <f t="shared" si="8"/>
        <v>4666</v>
      </c>
      <c r="AC1157" s="19">
        <f t="shared" si="20"/>
        <v>424.1818182</v>
      </c>
      <c r="AD1157" s="19">
        <f t="shared" si="21"/>
        <v>833</v>
      </c>
      <c r="AE1157" s="19" t="str">
        <f t="shared" si="22"/>
        <v>Нет моды</v>
      </c>
      <c r="AF1157" s="19">
        <f t="shared" si="23"/>
        <v>383</v>
      </c>
      <c r="AG1157" s="19">
        <f t="shared" si="24"/>
        <v>468</v>
      </c>
      <c r="AH1157" s="20" t="str">
        <f t="shared" si="14"/>
        <v>Город: 75%; Село: 25%</v>
      </c>
      <c r="AI1157" s="21"/>
      <c r="AJ1157" s="21"/>
      <c r="AK1157" s="21"/>
      <c r="AL1157" s="22">
        <f t="shared" si="25"/>
        <v>1</v>
      </c>
    </row>
    <row r="1158" ht="12.75" customHeight="1">
      <c r="A1158" s="13" t="s">
        <v>71</v>
      </c>
      <c r="B1158" s="13" t="str">
        <f>IFERROR(__xludf.DUMMYFUNCTION("REGEXREPLACE(A1158, ""\d"", """")"),"         Республика Коми")</f>
        <v>         Республика Коми</v>
      </c>
      <c r="C1158" s="14" t="str">
        <f t="shared" si="15"/>
        <v>Республика Коми</v>
      </c>
      <c r="D1158" s="3">
        <f t="shared" si="16"/>
        <v>2</v>
      </c>
      <c r="E1158" s="15" t="s">
        <v>44</v>
      </c>
      <c r="F1158" s="13" t="str">
        <f>IFERROR(__xludf.DUMMYFUNCTION("REGEXEXTRACT(E1158,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58" s="16">
        <f t="shared" si="17"/>
        <v>2</v>
      </c>
      <c r="H1158" s="13" t="s">
        <v>28</v>
      </c>
      <c r="I1158" s="13" t="str">
        <f>IFERROR(__xludf.DUMMYFUNCTION("REGEXREPLACE(H1158, "".*\s"", """")"),"человек")</f>
        <v>человек</v>
      </c>
      <c r="J1158" s="13" t="s">
        <v>29</v>
      </c>
      <c r="K1158" s="17" t="str">
        <f>IFERROR(__xludf.DUMMYFUNCTION("REGEXREPLACE(J1158, ""^[\d\s]+"", """")"),"значение показателя за год")</f>
        <v>значение показателя за год</v>
      </c>
      <c r="L1158" s="16">
        <f t="shared" si="18"/>
        <v>2</v>
      </c>
      <c r="M1158" s="13" t="s">
        <v>30</v>
      </c>
      <c r="N1158" s="13" t="str">
        <f>IFERROR(__xludf.DUMMYFUNCTION("REGEXEXTRACT(M1158, "" (.+)$"")"),"все население")</f>
        <v>все население</v>
      </c>
      <c r="O1158" s="18">
        <v>44.0</v>
      </c>
      <c r="P1158" s="23" t="s">
        <v>37</v>
      </c>
      <c r="Q1158" s="18">
        <v>31.0</v>
      </c>
      <c r="R1158" s="18">
        <v>30.0</v>
      </c>
      <c r="S1158" s="23" t="s">
        <v>37</v>
      </c>
      <c r="T1158" s="23" t="s">
        <v>37</v>
      </c>
      <c r="U1158" s="23" t="s">
        <v>37</v>
      </c>
      <c r="V1158" s="23" t="s">
        <v>37</v>
      </c>
      <c r="W1158" s="23" t="s">
        <v>37</v>
      </c>
      <c r="X1158" s="23" t="s">
        <v>37</v>
      </c>
      <c r="Y1158" s="23" t="s">
        <v>37</v>
      </c>
      <c r="Z1158" s="19">
        <f t="shared" si="6"/>
        <v>105</v>
      </c>
      <c r="AA1158" s="19" t="str">
        <f t="shared" si="19"/>
        <v/>
      </c>
      <c r="AB1158" s="19" t="str">
        <f t="shared" si="8"/>
        <v/>
      </c>
      <c r="AC1158" s="19">
        <f t="shared" si="20"/>
        <v>35</v>
      </c>
      <c r="AD1158" s="19">
        <f t="shared" si="21"/>
        <v>411.5</v>
      </c>
      <c r="AE1158" s="19" t="str">
        <f t="shared" si="22"/>
        <v>Нет моды</v>
      </c>
      <c r="AF1158" s="19">
        <f t="shared" si="23"/>
        <v>30</v>
      </c>
      <c r="AG1158" s="19">
        <f t="shared" si="24"/>
        <v>44</v>
      </c>
      <c r="AH1158" s="20" t="str">
        <f t="shared" si="14"/>
        <v/>
      </c>
      <c r="AI1158" s="24"/>
      <c r="AJ1158" s="24"/>
      <c r="AK1158" s="24"/>
      <c r="AL1158" s="22">
        <f t="shared" si="25"/>
        <v>1</v>
      </c>
    </row>
    <row r="1159" ht="12.75" customHeight="1">
      <c r="A1159" s="13" t="s">
        <v>71</v>
      </c>
      <c r="B1159" s="13" t="str">
        <f>IFERROR(__xludf.DUMMYFUNCTION("REGEXREPLACE(A1159, ""\d"", """")"),"         Республика Коми")</f>
        <v>         Республика Коми</v>
      </c>
      <c r="C1159" s="14" t="str">
        <f t="shared" si="15"/>
        <v>Республика Коми</v>
      </c>
      <c r="D1159" s="3">
        <f t="shared" si="16"/>
        <v>2</v>
      </c>
      <c r="E1159" s="15" t="s">
        <v>44</v>
      </c>
      <c r="F1159" s="13" t="str">
        <f>IFERROR(__xludf.DUMMYFUNCTION("REGEXEXTRACT(E1159,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59" s="16">
        <f t="shared" si="17"/>
        <v>2</v>
      </c>
      <c r="H1159" s="13" t="s">
        <v>28</v>
      </c>
      <c r="I1159" s="13" t="str">
        <f>IFERROR(__xludf.DUMMYFUNCTION("REGEXREPLACE(H1159, "".*\s"", """")"),"человек")</f>
        <v>человек</v>
      </c>
      <c r="J1159" s="13" t="s">
        <v>29</v>
      </c>
      <c r="K1159" s="17" t="str">
        <f>IFERROR(__xludf.DUMMYFUNCTION("REGEXREPLACE(J1159, ""^[\d\s]+"", """")"),"значение показателя за год")</f>
        <v>значение показателя за год</v>
      </c>
      <c r="L1159" s="16">
        <f t="shared" si="18"/>
        <v>2</v>
      </c>
      <c r="M1159" s="13" t="s">
        <v>31</v>
      </c>
      <c r="N1159" s="13" t="str">
        <f>IFERROR(__xludf.DUMMYFUNCTION("REGEXEXTRACT(M1159, "" (.+)$"")"),"городское население")</f>
        <v>городское население</v>
      </c>
      <c r="O1159" s="18">
        <v>32.0</v>
      </c>
      <c r="P1159" s="23" t="s">
        <v>37</v>
      </c>
      <c r="Q1159" s="18">
        <v>25.0</v>
      </c>
      <c r="R1159" s="18">
        <v>22.0</v>
      </c>
      <c r="S1159" s="23" t="s">
        <v>37</v>
      </c>
      <c r="T1159" s="23" t="s">
        <v>37</v>
      </c>
      <c r="U1159" s="23" t="s">
        <v>37</v>
      </c>
      <c r="V1159" s="23" t="s">
        <v>37</v>
      </c>
      <c r="W1159" s="23" t="s">
        <v>37</v>
      </c>
      <c r="X1159" s="23" t="s">
        <v>37</v>
      </c>
      <c r="Y1159" s="23" t="s">
        <v>37</v>
      </c>
      <c r="Z1159" s="19" t="str">
        <f t="shared" si="6"/>
        <v/>
      </c>
      <c r="AA1159" s="19">
        <f t="shared" si="19"/>
        <v>79</v>
      </c>
      <c r="AB1159" s="19" t="str">
        <f t="shared" si="8"/>
        <v/>
      </c>
      <c r="AC1159" s="19">
        <f t="shared" si="20"/>
        <v>26.33333333</v>
      </c>
      <c r="AD1159" s="19">
        <f t="shared" si="21"/>
        <v>30.5</v>
      </c>
      <c r="AE1159" s="19" t="str">
        <f t="shared" si="22"/>
        <v>Нет моды</v>
      </c>
      <c r="AF1159" s="19">
        <f t="shared" si="23"/>
        <v>22</v>
      </c>
      <c r="AG1159" s="19">
        <f t="shared" si="24"/>
        <v>32</v>
      </c>
      <c r="AH1159" s="20" t="str">
        <f t="shared" si="14"/>
        <v/>
      </c>
      <c r="AI1159" s="24"/>
      <c r="AJ1159" s="24"/>
      <c r="AK1159" s="24"/>
      <c r="AL1159" s="22">
        <f t="shared" si="25"/>
        <v>1</v>
      </c>
    </row>
    <row r="1160" ht="12.75" customHeight="1">
      <c r="A1160" s="13" t="s">
        <v>71</v>
      </c>
      <c r="B1160" s="13" t="str">
        <f>IFERROR(__xludf.DUMMYFUNCTION("REGEXREPLACE(A1160, ""\d"", """")"),"         Республика Коми")</f>
        <v>         Республика Коми</v>
      </c>
      <c r="C1160" s="14" t="str">
        <f t="shared" si="15"/>
        <v>Республика Коми</v>
      </c>
      <c r="D1160" s="3">
        <f t="shared" si="16"/>
        <v>2</v>
      </c>
      <c r="E1160" s="15" t="s">
        <v>44</v>
      </c>
      <c r="F1160" s="13" t="str">
        <f>IFERROR(__xludf.DUMMYFUNCTION("REGEXEXTRACT(E1160,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160" s="16">
        <f t="shared" si="17"/>
        <v>2</v>
      </c>
      <c r="H1160" s="13" t="s">
        <v>28</v>
      </c>
      <c r="I1160" s="13" t="str">
        <f>IFERROR(__xludf.DUMMYFUNCTION("REGEXREPLACE(H1160, "".*\s"", """")"),"человек")</f>
        <v>человек</v>
      </c>
      <c r="J1160" s="13" t="s">
        <v>29</v>
      </c>
      <c r="K1160" s="17" t="str">
        <f>IFERROR(__xludf.DUMMYFUNCTION("REGEXREPLACE(J1160, ""^[\d\s]+"", """")"),"значение показателя за год")</f>
        <v>значение показателя за год</v>
      </c>
      <c r="L1160" s="16">
        <f t="shared" si="18"/>
        <v>2</v>
      </c>
      <c r="M1160" s="13" t="s">
        <v>32</v>
      </c>
      <c r="N1160" s="13" t="str">
        <f>IFERROR(__xludf.DUMMYFUNCTION("REGEXEXTRACT(M1160, "" (.+)$"")"),"сельское население")</f>
        <v>сельское население</v>
      </c>
      <c r="O1160" s="18">
        <v>12.0</v>
      </c>
      <c r="P1160" s="23" t="s">
        <v>37</v>
      </c>
      <c r="Q1160" s="18">
        <v>6.0</v>
      </c>
      <c r="R1160" s="18">
        <v>8.0</v>
      </c>
      <c r="S1160" s="23" t="s">
        <v>37</v>
      </c>
      <c r="T1160" s="23" t="s">
        <v>37</v>
      </c>
      <c r="U1160" s="23" t="s">
        <v>37</v>
      </c>
      <c r="V1160" s="23" t="s">
        <v>37</v>
      </c>
      <c r="W1160" s="23" t="s">
        <v>37</v>
      </c>
      <c r="X1160" s="23" t="s">
        <v>37</v>
      </c>
      <c r="Y1160" s="23" t="s">
        <v>37</v>
      </c>
      <c r="Z1160" s="19" t="str">
        <f t="shared" si="6"/>
        <v/>
      </c>
      <c r="AA1160" s="19" t="str">
        <f t="shared" si="19"/>
        <v/>
      </c>
      <c r="AB1160" s="19">
        <f t="shared" si="8"/>
        <v>26</v>
      </c>
      <c r="AC1160" s="19">
        <f t="shared" si="20"/>
        <v>8.666666667</v>
      </c>
      <c r="AD1160" s="19">
        <f t="shared" si="21"/>
        <v>17</v>
      </c>
      <c r="AE1160" s="19" t="str">
        <f t="shared" si="22"/>
        <v>Нет моды</v>
      </c>
      <c r="AF1160" s="19">
        <f t="shared" si="23"/>
        <v>6</v>
      </c>
      <c r="AG1160" s="19">
        <f t="shared" si="24"/>
        <v>12</v>
      </c>
      <c r="AH1160" s="20" t="str">
        <f t="shared" si="14"/>
        <v>Город: 75%; Село: 25%</v>
      </c>
      <c r="AI1160" s="24"/>
      <c r="AJ1160" s="24"/>
      <c r="AK1160" s="24"/>
      <c r="AL1160" s="22">
        <f t="shared" si="25"/>
        <v>1</v>
      </c>
    </row>
    <row r="1161" ht="12.75" customHeight="1">
      <c r="A1161" s="13" t="s">
        <v>71</v>
      </c>
      <c r="B1161" s="13" t="str">
        <f>IFERROR(__xludf.DUMMYFUNCTION("REGEXREPLACE(A1161, ""\d"", """")"),"         Республика Коми")</f>
        <v>         Республика Коми</v>
      </c>
      <c r="C1161" s="14" t="str">
        <f t="shared" si="15"/>
        <v>Республика Коми</v>
      </c>
      <c r="D1161" s="3">
        <f t="shared" si="16"/>
        <v>2</v>
      </c>
      <c r="E1161" s="15" t="s">
        <v>45</v>
      </c>
      <c r="F1161" s="13" t="str">
        <f>IFERROR(__xludf.DUMMYFUNCTION("REGEXEXTRACT(E1161, ""[А-Яа-я].*"")"),"Самоубийство")</f>
        <v>Самоубийство</v>
      </c>
      <c r="G1161" s="16">
        <f t="shared" si="17"/>
        <v>2</v>
      </c>
      <c r="H1161" s="13" t="s">
        <v>28</v>
      </c>
      <c r="I1161" s="13" t="str">
        <f>IFERROR(__xludf.DUMMYFUNCTION("REGEXREPLACE(H1161, "".*\s"", """")"),"человек")</f>
        <v>человек</v>
      </c>
      <c r="J1161" s="13" t="s">
        <v>29</v>
      </c>
      <c r="K1161" s="17" t="str">
        <f>IFERROR(__xludf.DUMMYFUNCTION("REGEXREPLACE(J1161, ""^[\d\s]+"", """")"),"значение показателя за год")</f>
        <v>значение показателя за год</v>
      </c>
      <c r="L1161" s="16">
        <f t="shared" si="18"/>
        <v>2</v>
      </c>
      <c r="M1161" s="13" t="s">
        <v>30</v>
      </c>
      <c r="N1161" s="13" t="str">
        <f>IFERROR(__xludf.DUMMYFUNCTION("REGEXEXTRACT(M1161, "" (.+)$"")"),"все население")</f>
        <v>все население</v>
      </c>
      <c r="O1161" s="18">
        <v>276.0</v>
      </c>
      <c r="P1161" s="18">
        <v>293.0</v>
      </c>
      <c r="Q1161" s="18">
        <v>287.0</v>
      </c>
      <c r="R1161" s="18">
        <v>269.0</v>
      </c>
      <c r="S1161" s="18">
        <v>256.0</v>
      </c>
      <c r="T1161" s="18">
        <v>222.0</v>
      </c>
      <c r="U1161" s="18">
        <v>207.0</v>
      </c>
      <c r="V1161" s="18">
        <v>191.0</v>
      </c>
      <c r="W1161" s="18">
        <v>191.0</v>
      </c>
      <c r="X1161" s="18">
        <v>178.0</v>
      </c>
      <c r="Y1161" s="18">
        <v>154.0</v>
      </c>
      <c r="Z1161" s="19">
        <f t="shared" si="6"/>
        <v>2524</v>
      </c>
      <c r="AA1161" s="19" t="str">
        <f t="shared" si="19"/>
        <v/>
      </c>
      <c r="AB1161" s="19" t="str">
        <f t="shared" si="8"/>
        <v/>
      </c>
      <c r="AC1161" s="19">
        <f t="shared" si="20"/>
        <v>229.4545455</v>
      </c>
      <c r="AD1161" s="19">
        <f t="shared" si="21"/>
        <v>199</v>
      </c>
      <c r="AE1161" s="19" t="str">
        <f t="shared" si="22"/>
        <v>Нет моды</v>
      </c>
      <c r="AF1161" s="19">
        <f t="shared" si="23"/>
        <v>154</v>
      </c>
      <c r="AG1161" s="19">
        <f t="shared" si="24"/>
        <v>293</v>
      </c>
      <c r="AH1161" s="20" t="str">
        <f t="shared" si="14"/>
        <v/>
      </c>
      <c r="AI1161" s="21"/>
      <c r="AJ1161" s="21"/>
      <c r="AK1161" s="21"/>
      <c r="AL1161" s="22">
        <f t="shared" si="25"/>
        <v>1</v>
      </c>
    </row>
    <row r="1162" ht="12.75" customHeight="1">
      <c r="A1162" s="13" t="s">
        <v>71</v>
      </c>
      <c r="B1162" s="13" t="str">
        <f>IFERROR(__xludf.DUMMYFUNCTION("REGEXREPLACE(A1162, ""\d"", """")"),"         Республика Коми")</f>
        <v>         Республика Коми</v>
      </c>
      <c r="C1162" s="14" t="str">
        <f t="shared" si="15"/>
        <v>Республика Коми</v>
      </c>
      <c r="D1162" s="3">
        <f t="shared" si="16"/>
        <v>2</v>
      </c>
      <c r="E1162" s="15" t="s">
        <v>45</v>
      </c>
      <c r="F1162" s="13" t="str">
        <f>IFERROR(__xludf.DUMMYFUNCTION("REGEXEXTRACT(E1162, ""[А-Яа-я].*"")"),"Самоубийство")</f>
        <v>Самоубийство</v>
      </c>
      <c r="G1162" s="16">
        <f t="shared" si="17"/>
        <v>2</v>
      </c>
      <c r="H1162" s="13" t="s">
        <v>28</v>
      </c>
      <c r="I1162" s="13" t="str">
        <f>IFERROR(__xludf.DUMMYFUNCTION("REGEXREPLACE(H1162, "".*\s"", """")"),"человек")</f>
        <v>человек</v>
      </c>
      <c r="J1162" s="13" t="s">
        <v>29</v>
      </c>
      <c r="K1162" s="17" t="str">
        <f>IFERROR(__xludf.DUMMYFUNCTION("REGEXREPLACE(J1162, ""^[\d\s]+"", """")"),"значение показателя за год")</f>
        <v>значение показателя за год</v>
      </c>
      <c r="L1162" s="16">
        <f t="shared" si="18"/>
        <v>2</v>
      </c>
      <c r="M1162" s="13" t="s">
        <v>31</v>
      </c>
      <c r="N1162" s="13" t="str">
        <f>IFERROR(__xludf.DUMMYFUNCTION("REGEXEXTRACT(M1162, "" (.+)$"")"),"городское население")</f>
        <v>городское население</v>
      </c>
      <c r="O1162" s="18">
        <v>147.0</v>
      </c>
      <c r="P1162" s="18">
        <v>179.0</v>
      </c>
      <c r="Q1162" s="18">
        <v>159.0</v>
      </c>
      <c r="R1162" s="18">
        <v>166.0</v>
      </c>
      <c r="S1162" s="18">
        <v>147.0</v>
      </c>
      <c r="T1162" s="18">
        <v>134.0</v>
      </c>
      <c r="U1162" s="18">
        <v>115.0</v>
      </c>
      <c r="V1162" s="18">
        <v>97.0</v>
      </c>
      <c r="W1162" s="18">
        <v>116.0</v>
      </c>
      <c r="X1162" s="18">
        <v>117.0</v>
      </c>
      <c r="Y1162" s="18">
        <v>96.0</v>
      </c>
      <c r="Z1162" s="19" t="str">
        <f t="shared" si="6"/>
        <v/>
      </c>
      <c r="AA1162" s="19">
        <f t="shared" si="19"/>
        <v>1473</v>
      </c>
      <c r="AB1162" s="19" t="str">
        <f t="shared" si="8"/>
        <v/>
      </c>
      <c r="AC1162" s="19">
        <f t="shared" si="20"/>
        <v>133.9090909</v>
      </c>
      <c r="AD1162" s="19">
        <f t="shared" si="21"/>
        <v>172</v>
      </c>
      <c r="AE1162" s="19" t="str">
        <f t="shared" si="22"/>
        <v>Нет моды</v>
      </c>
      <c r="AF1162" s="19">
        <f t="shared" si="23"/>
        <v>96</v>
      </c>
      <c r="AG1162" s="19">
        <f t="shared" si="24"/>
        <v>179</v>
      </c>
      <c r="AH1162" s="20" t="str">
        <f t="shared" si="14"/>
        <v/>
      </c>
      <c r="AI1162" s="21"/>
      <c r="AJ1162" s="21"/>
      <c r="AK1162" s="21"/>
      <c r="AL1162" s="22">
        <f t="shared" si="25"/>
        <v>1</v>
      </c>
    </row>
    <row r="1163" ht="12.75" customHeight="1">
      <c r="A1163" s="13" t="s">
        <v>71</v>
      </c>
      <c r="B1163" s="13" t="str">
        <f>IFERROR(__xludf.DUMMYFUNCTION("REGEXREPLACE(A1163, ""\d"", """")"),"         Республика Коми")</f>
        <v>         Республика Коми</v>
      </c>
      <c r="C1163" s="14" t="str">
        <f t="shared" si="15"/>
        <v>Республика Коми</v>
      </c>
      <c r="D1163" s="3">
        <f t="shared" si="16"/>
        <v>2</v>
      </c>
      <c r="E1163" s="15" t="s">
        <v>45</v>
      </c>
      <c r="F1163" s="13" t="str">
        <f>IFERROR(__xludf.DUMMYFUNCTION("REGEXEXTRACT(E1163, ""[А-Яа-я].*"")"),"Самоубийство")</f>
        <v>Самоубийство</v>
      </c>
      <c r="G1163" s="16">
        <f t="shared" si="17"/>
        <v>2</v>
      </c>
      <c r="H1163" s="13" t="s">
        <v>28</v>
      </c>
      <c r="I1163" s="13" t="str">
        <f>IFERROR(__xludf.DUMMYFUNCTION("REGEXREPLACE(H1163, "".*\s"", """")"),"человек")</f>
        <v>человек</v>
      </c>
      <c r="J1163" s="13" t="s">
        <v>29</v>
      </c>
      <c r="K1163" s="17" t="str">
        <f>IFERROR(__xludf.DUMMYFUNCTION("REGEXREPLACE(J1163, ""^[\d\s]+"", """")"),"значение показателя за год")</f>
        <v>значение показателя за год</v>
      </c>
      <c r="L1163" s="16">
        <f t="shared" si="18"/>
        <v>2</v>
      </c>
      <c r="M1163" s="13" t="s">
        <v>32</v>
      </c>
      <c r="N1163" s="13" t="str">
        <f>IFERROR(__xludf.DUMMYFUNCTION("REGEXEXTRACT(M1163, "" (.+)$"")"),"сельское население")</f>
        <v>сельское население</v>
      </c>
      <c r="O1163" s="18">
        <v>129.0</v>
      </c>
      <c r="P1163" s="18">
        <v>114.0</v>
      </c>
      <c r="Q1163" s="18">
        <v>128.0</v>
      </c>
      <c r="R1163" s="18">
        <v>103.0</v>
      </c>
      <c r="S1163" s="18">
        <v>109.0</v>
      </c>
      <c r="T1163" s="18">
        <v>88.0</v>
      </c>
      <c r="U1163" s="18">
        <v>92.0</v>
      </c>
      <c r="V1163" s="18">
        <v>94.0</v>
      </c>
      <c r="W1163" s="18">
        <v>75.0</v>
      </c>
      <c r="X1163" s="18">
        <v>61.0</v>
      </c>
      <c r="Y1163" s="18">
        <v>58.0</v>
      </c>
      <c r="Z1163" s="19" t="str">
        <f t="shared" si="6"/>
        <v/>
      </c>
      <c r="AA1163" s="19" t="str">
        <f t="shared" si="19"/>
        <v/>
      </c>
      <c r="AB1163" s="19">
        <f t="shared" si="8"/>
        <v>1051</v>
      </c>
      <c r="AC1163" s="19">
        <f t="shared" si="20"/>
        <v>95.54545455</v>
      </c>
      <c r="AD1163" s="19">
        <f t="shared" si="21"/>
        <v>114.5</v>
      </c>
      <c r="AE1163" s="19" t="str">
        <f t="shared" si="22"/>
        <v>Нет моды</v>
      </c>
      <c r="AF1163" s="19">
        <f t="shared" si="23"/>
        <v>58</v>
      </c>
      <c r="AG1163" s="19">
        <f t="shared" si="24"/>
        <v>129</v>
      </c>
      <c r="AH1163" s="20" t="str">
        <f t="shared" si="14"/>
        <v>Город: 58%; Село: 42%</v>
      </c>
      <c r="AI1163" s="21"/>
      <c r="AJ1163" s="21"/>
      <c r="AK1163" s="21"/>
      <c r="AL1163" s="22">
        <f t="shared" si="25"/>
        <v>1</v>
      </c>
    </row>
    <row r="1164" ht="12.75" customHeight="1">
      <c r="A1164" s="13" t="s">
        <v>71</v>
      </c>
      <c r="B1164" s="13" t="str">
        <f>IFERROR(__xludf.DUMMYFUNCTION("REGEXREPLACE(A1164, ""\d"", """")"),"         Республика Коми")</f>
        <v>         Республика Коми</v>
      </c>
      <c r="C1164" s="14" t="str">
        <f t="shared" si="15"/>
        <v>Республика Коми</v>
      </c>
      <c r="D1164" s="3">
        <f t="shared" si="16"/>
        <v>2</v>
      </c>
      <c r="E1164" s="15" t="s">
        <v>46</v>
      </c>
      <c r="F1164" s="13" t="str">
        <f>IFERROR(__xludf.DUMMYFUNCTION("REGEXEXTRACT(E1164, ""[А-Яа-я].*"")"),"Случ.отравл.алкоголем")</f>
        <v>Случ.отравл.алкоголем</v>
      </c>
      <c r="G1164" s="16">
        <f t="shared" si="17"/>
        <v>2</v>
      </c>
      <c r="H1164" s="13" t="s">
        <v>28</v>
      </c>
      <c r="I1164" s="13" t="str">
        <f>IFERROR(__xludf.DUMMYFUNCTION("REGEXREPLACE(H1164, "".*\s"", """")"),"человек")</f>
        <v>человек</v>
      </c>
      <c r="J1164" s="13" t="s">
        <v>29</v>
      </c>
      <c r="K1164" s="17" t="str">
        <f>IFERROR(__xludf.DUMMYFUNCTION("REGEXREPLACE(J1164, ""^[\d\s]+"", """")"),"значение показателя за год")</f>
        <v>значение показателя за год</v>
      </c>
      <c r="L1164" s="16">
        <f t="shared" si="18"/>
        <v>2</v>
      </c>
      <c r="M1164" s="13" t="s">
        <v>30</v>
      </c>
      <c r="N1164" s="13" t="str">
        <f>IFERROR(__xludf.DUMMYFUNCTION("REGEXEXTRACT(M1164, "" (.+)$"")"),"все население")</f>
        <v>все население</v>
      </c>
      <c r="O1164" s="18">
        <v>248.0</v>
      </c>
      <c r="P1164" s="18">
        <v>320.0</v>
      </c>
      <c r="Q1164" s="18">
        <v>217.0</v>
      </c>
      <c r="R1164" s="18">
        <v>217.0</v>
      </c>
      <c r="S1164" s="18">
        <v>193.0</v>
      </c>
      <c r="T1164" s="18">
        <v>172.0</v>
      </c>
      <c r="U1164" s="18">
        <v>192.0</v>
      </c>
      <c r="V1164" s="18">
        <v>170.0</v>
      </c>
      <c r="W1164" s="18">
        <v>95.0</v>
      </c>
      <c r="X1164" s="18">
        <v>89.0</v>
      </c>
      <c r="Y1164" s="18">
        <v>147.0</v>
      </c>
      <c r="Z1164" s="19">
        <f t="shared" si="6"/>
        <v>2060</v>
      </c>
      <c r="AA1164" s="19" t="str">
        <f t="shared" si="19"/>
        <v/>
      </c>
      <c r="AB1164" s="19" t="str">
        <f t="shared" si="8"/>
        <v/>
      </c>
      <c r="AC1164" s="19">
        <f t="shared" si="20"/>
        <v>187.2727273</v>
      </c>
      <c r="AD1164" s="19">
        <f t="shared" si="21"/>
        <v>121</v>
      </c>
      <c r="AE1164" s="19" t="str">
        <f t="shared" si="22"/>
        <v>Нет моды</v>
      </c>
      <c r="AF1164" s="19">
        <f t="shared" si="23"/>
        <v>89</v>
      </c>
      <c r="AG1164" s="19">
        <f t="shared" si="24"/>
        <v>320</v>
      </c>
      <c r="AH1164" s="20" t="str">
        <f t="shared" si="14"/>
        <v/>
      </c>
      <c r="AI1164" s="21"/>
      <c r="AJ1164" s="21"/>
      <c r="AK1164" s="21"/>
      <c r="AL1164" s="22">
        <f t="shared" si="25"/>
        <v>1</v>
      </c>
    </row>
    <row r="1165" ht="12.75" customHeight="1">
      <c r="A1165" s="13" t="s">
        <v>71</v>
      </c>
      <c r="B1165" s="13" t="str">
        <f>IFERROR(__xludf.DUMMYFUNCTION("REGEXREPLACE(A1165, ""\d"", """")"),"         Республика Коми")</f>
        <v>         Республика Коми</v>
      </c>
      <c r="C1165" s="14" t="str">
        <f t="shared" si="15"/>
        <v>Республика Коми</v>
      </c>
      <c r="D1165" s="3">
        <f t="shared" si="16"/>
        <v>2</v>
      </c>
      <c r="E1165" s="15" t="s">
        <v>46</v>
      </c>
      <c r="F1165" s="13" t="str">
        <f>IFERROR(__xludf.DUMMYFUNCTION("REGEXEXTRACT(E1165, ""[А-Яа-я].*"")"),"Случ.отравл.алкоголем")</f>
        <v>Случ.отравл.алкоголем</v>
      </c>
      <c r="G1165" s="16">
        <f t="shared" si="17"/>
        <v>2</v>
      </c>
      <c r="H1165" s="13" t="s">
        <v>28</v>
      </c>
      <c r="I1165" s="13" t="str">
        <f>IFERROR(__xludf.DUMMYFUNCTION("REGEXREPLACE(H1165, "".*\s"", """")"),"человек")</f>
        <v>человек</v>
      </c>
      <c r="J1165" s="13" t="s">
        <v>29</v>
      </c>
      <c r="K1165" s="17" t="str">
        <f>IFERROR(__xludf.DUMMYFUNCTION("REGEXREPLACE(J1165, ""^[\d\s]+"", """")"),"значение показателя за год")</f>
        <v>значение показателя за год</v>
      </c>
      <c r="L1165" s="16">
        <f t="shared" si="18"/>
        <v>2</v>
      </c>
      <c r="M1165" s="13" t="s">
        <v>31</v>
      </c>
      <c r="N1165" s="13" t="str">
        <f>IFERROR(__xludf.DUMMYFUNCTION("REGEXEXTRACT(M1165, "" (.+)$"")"),"городское население")</f>
        <v>городское население</v>
      </c>
      <c r="O1165" s="18">
        <v>153.0</v>
      </c>
      <c r="P1165" s="18">
        <v>195.0</v>
      </c>
      <c r="Q1165" s="18">
        <v>158.0</v>
      </c>
      <c r="R1165" s="18">
        <v>133.0</v>
      </c>
      <c r="S1165" s="18">
        <v>123.0</v>
      </c>
      <c r="T1165" s="18">
        <v>90.0</v>
      </c>
      <c r="U1165" s="18">
        <v>121.0</v>
      </c>
      <c r="V1165" s="18">
        <v>106.0</v>
      </c>
      <c r="W1165" s="18">
        <v>53.0</v>
      </c>
      <c r="X1165" s="18">
        <v>58.0</v>
      </c>
      <c r="Y1165" s="18">
        <v>86.0</v>
      </c>
      <c r="Z1165" s="19" t="str">
        <f t="shared" si="6"/>
        <v/>
      </c>
      <c r="AA1165" s="19">
        <f t="shared" si="19"/>
        <v>1276</v>
      </c>
      <c r="AB1165" s="19" t="str">
        <f t="shared" si="8"/>
        <v/>
      </c>
      <c r="AC1165" s="19">
        <f t="shared" si="20"/>
        <v>116</v>
      </c>
      <c r="AD1165" s="19">
        <f t="shared" si="21"/>
        <v>150</v>
      </c>
      <c r="AE1165" s="19" t="str">
        <f t="shared" si="22"/>
        <v>Нет моды</v>
      </c>
      <c r="AF1165" s="19">
        <f t="shared" si="23"/>
        <v>53</v>
      </c>
      <c r="AG1165" s="19">
        <f t="shared" si="24"/>
        <v>195</v>
      </c>
      <c r="AH1165" s="20" t="str">
        <f t="shared" si="14"/>
        <v/>
      </c>
      <c r="AI1165" s="21"/>
      <c r="AJ1165" s="21"/>
      <c r="AK1165" s="21"/>
      <c r="AL1165" s="22">
        <f t="shared" si="25"/>
        <v>1</v>
      </c>
    </row>
    <row r="1166" ht="12.75" customHeight="1">
      <c r="A1166" s="13" t="s">
        <v>71</v>
      </c>
      <c r="B1166" s="13" t="str">
        <f>IFERROR(__xludf.DUMMYFUNCTION("REGEXREPLACE(A1166, ""\d"", """")"),"         Республика Коми")</f>
        <v>         Республика Коми</v>
      </c>
      <c r="C1166" s="14" t="str">
        <f t="shared" si="15"/>
        <v>Республика Коми</v>
      </c>
      <c r="D1166" s="3">
        <f t="shared" si="16"/>
        <v>2</v>
      </c>
      <c r="E1166" s="15" t="s">
        <v>46</v>
      </c>
      <c r="F1166" s="13" t="str">
        <f>IFERROR(__xludf.DUMMYFUNCTION("REGEXEXTRACT(E1166, ""[А-Яа-я].*"")"),"Случ.отравл.алкоголем")</f>
        <v>Случ.отравл.алкоголем</v>
      </c>
      <c r="G1166" s="16">
        <f t="shared" si="17"/>
        <v>2</v>
      </c>
      <c r="H1166" s="13" t="s">
        <v>28</v>
      </c>
      <c r="I1166" s="13" t="str">
        <f>IFERROR(__xludf.DUMMYFUNCTION("REGEXREPLACE(H1166, "".*\s"", """")"),"человек")</f>
        <v>человек</v>
      </c>
      <c r="J1166" s="13" t="s">
        <v>29</v>
      </c>
      <c r="K1166" s="17" t="str">
        <f>IFERROR(__xludf.DUMMYFUNCTION("REGEXREPLACE(J1166, ""^[\d\s]+"", """")"),"значение показателя за год")</f>
        <v>значение показателя за год</v>
      </c>
      <c r="L1166" s="16">
        <f t="shared" si="18"/>
        <v>2</v>
      </c>
      <c r="M1166" s="13" t="s">
        <v>32</v>
      </c>
      <c r="N1166" s="13" t="str">
        <f>IFERROR(__xludf.DUMMYFUNCTION("REGEXEXTRACT(M1166, "" (.+)$"")"),"сельское население")</f>
        <v>сельское население</v>
      </c>
      <c r="O1166" s="18">
        <v>95.0</v>
      </c>
      <c r="P1166" s="18">
        <v>125.0</v>
      </c>
      <c r="Q1166" s="18">
        <v>59.0</v>
      </c>
      <c r="R1166" s="18">
        <v>84.0</v>
      </c>
      <c r="S1166" s="18">
        <v>70.0</v>
      </c>
      <c r="T1166" s="18">
        <v>82.0</v>
      </c>
      <c r="U1166" s="18">
        <v>71.0</v>
      </c>
      <c r="V1166" s="18">
        <v>64.0</v>
      </c>
      <c r="W1166" s="18">
        <v>42.0</v>
      </c>
      <c r="X1166" s="18">
        <v>31.0</v>
      </c>
      <c r="Y1166" s="18">
        <v>61.0</v>
      </c>
      <c r="Z1166" s="19" t="str">
        <f t="shared" si="6"/>
        <v/>
      </c>
      <c r="AA1166" s="19" t="str">
        <f t="shared" si="19"/>
        <v/>
      </c>
      <c r="AB1166" s="19">
        <f t="shared" si="8"/>
        <v>784</v>
      </c>
      <c r="AC1166" s="19">
        <f t="shared" si="20"/>
        <v>71.27272727</v>
      </c>
      <c r="AD1166" s="19">
        <f t="shared" si="21"/>
        <v>85</v>
      </c>
      <c r="AE1166" s="19" t="str">
        <f t="shared" si="22"/>
        <v>Нет моды</v>
      </c>
      <c r="AF1166" s="19">
        <f t="shared" si="23"/>
        <v>31</v>
      </c>
      <c r="AG1166" s="19">
        <f t="shared" si="24"/>
        <v>125</v>
      </c>
      <c r="AH1166" s="20" t="str">
        <f t="shared" si="14"/>
        <v>Город: 62%; Село: 38%</v>
      </c>
      <c r="AI1166" s="21"/>
      <c r="AJ1166" s="21"/>
      <c r="AK1166" s="21"/>
      <c r="AL1166" s="22">
        <f t="shared" si="25"/>
        <v>1</v>
      </c>
    </row>
    <row r="1167" ht="12.75" customHeight="1">
      <c r="A1167" s="13" t="s">
        <v>71</v>
      </c>
      <c r="B1167" s="13" t="str">
        <f>IFERROR(__xludf.DUMMYFUNCTION("REGEXREPLACE(A1167, ""\d"", """")"),"         Республика Коми")</f>
        <v>         Республика Коми</v>
      </c>
      <c r="C1167" s="14" t="str">
        <f t="shared" si="15"/>
        <v>Республика Коми</v>
      </c>
      <c r="D1167" s="3">
        <f t="shared" si="16"/>
        <v>2</v>
      </c>
      <c r="E1167" s="15" t="s">
        <v>47</v>
      </c>
      <c r="F1167" s="13" t="str">
        <f>IFERROR(__xludf.DUMMYFUNCTION("REGEXEXTRACT(E1167, ""[А-Яа-я].*"")"),"транспортные травмы всех видов")</f>
        <v>транспортные травмы всех видов</v>
      </c>
      <c r="G1167" s="16">
        <f t="shared" si="17"/>
        <v>2</v>
      </c>
      <c r="H1167" s="13" t="s">
        <v>28</v>
      </c>
      <c r="I1167" s="13" t="str">
        <f>IFERROR(__xludf.DUMMYFUNCTION("REGEXREPLACE(H1167, "".*\s"", """")"),"человек")</f>
        <v>человек</v>
      </c>
      <c r="J1167" s="13" t="s">
        <v>29</v>
      </c>
      <c r="K1167" s="17" t="str">
        <f>IFERROR(__xludf.DUMMYFUNCTION("REGEXREPLACE(J1167, ""^[\d\s]+"", """")"),"значение показателя за год")</f>
        <v>значение показателя за год</v>
      </c>
      <c r="L1167" s="16">
        <f t="shared" si="18"/>
        <v>2</v>
      </c>
      <c r="M1167" s="13" t="s">
        <v>30</v>
      </c>
      <c r="N1167" s="13" t="str">
        <f>IFERROR(__xludf.DUMMYFUNCTION("REGEXEXTRACT(M1167, "" (.+)$"")"),"все население")</f>
        <v>все население</v>
      </c>
      <c r="O1167" s="18">
        <v>156.0</v>
      </c>
      <c r="P1167" s="18">
        <v>173.0</v>
      </c>
      <c r="Q1167" s="18">
        <v>152.0</v>
      </c>
      <c r="R1167" s="18">
        <v>115.0</v>
      </c>
      <c r="S1167" s="23" t="s">
        <v>37</v>
      </c>
      <c r="T1167" s="23" t="s">
        <v>37</v>
      </c>
      <c r="U1167" s="23" t="s">
        <v>37</v>
      </c>
      <c r="V1167" s="23" t="s">
        <v>37</v>
      </c>
      <c r="W1167" s="23" t="s">
        <v>37</v>
      </c>
      <c r="X1167" s="23" t="s">
        <v>37</v>
      </c>
      <c r="Y1167" s="23" t="s">
        <v>37</v>
      </c>
      <c r="Z1167" s="19">
        <f t="shared" si="6"/>
        <v>596</v>
      </c>
      <c r="AA1167" s="19" t="str">
        <f t="shared" si="19"/>
        <v/>
      </c>
      <c r="AB1167" s="19" t="str">
        <f t="shared" si="8"/>
        <v/>
      </c>
      <c r="AC1167" s="19">
        <f t="shared" si="20"/>
        <v>149</v>
      </c>
      <c r="AD1167" s="19">
        <f t="shared" si="21"/>
        <v>82</v>
      </c>
      <c r="AE1167" s="19" t="str">
        <f t="shared" si="22"/>
        <v>Нет моды</v>
      </c>
      <c r="AF1167" s="19">
        <f t="shared" si="23"/>
        <v>115</v>
      </c>
      <c r="AG1167" s="19">
        <f t="shared" si="24"/>
        <v>173</v>
      </c>
      <c r="AH1167" s="20" t="str">
        <f t="shared" si="14"/>
        <v/>
      </c>
      <c r="AI1167" s="24"/>
      <c r="AJ1167" s="24"/>
      <c r="AK1167" s="24"/>
      <c r="AL1167" s="22">
        <f t="shared" si="25"/>
        <v>1</v>
      </c>
    </row>
    <row r="1168" ht="12.75" customHeight="1">
      <c r="A1168" s="13" t="s">
        <v>71</v>
      </c>
      <c r="B1168" s="13" t="str">
        <f>IFERROR(__xludf.DUMMYFUNCTION("REGEXREPLACE(A1168, ""\d"", """")"),"         Республика Коми")</f>
        <v>         Республика Коми</v>
      </c>
      <c r="C1168" s="14" t="str">
        <f t="shared" si="15"/>
        <v>Республика Коми</v>
      </c>
      <c r="D1168" s="3">
        <f t="shared" si="16"/>
        <v>2</v>
      </c>
      <c r="E1168" s="15" t="s">
        <v>47</v>
      </c>
      <c r="F1168" s="13" t="str">
        <f>IFERROR(__xludf.DUMMYFUNCTION("REGEXEXTRACT(E1168, ""[А-Яа-я].*"")"),"транспортные травмы всех видов")</f>
        <v>транспортные травмы всех видов</v>
      </c>
      <c r="G1168" s="16">
        <f t="shared" si="17"/>
        <v>2</v>
      </c>
      <c r="H1168" s="13" t="s">
        <v>28</v>
      </c>
      <c r="I1168" s="13" t="str">
        <f>IFERROR(__xludf.DUMMYFUNCTION("REGEXREPLACE(H1168, "".*\s"", """")"),"человек")</f>
        <v>человек</v>
      </c>
      <c r="J1168" s="13" t="s">
        <v>29</v>
      </c>
      <c r="K1168" s="17" t="str">
        <f>IFERROR(__xludf.DUMMYFUNCTION("REGEXREPLACE(J1168, ""^[\d\s]+"", """")"),"значение показателя за год")</f>
        <v>значение показателя за год</v>
      </c>
      <c r="L1168" s="16">
        <f t="shared" si="18"/>
        <v>2</v>
      </c>
      <c r="M1168" s="13" t="s">
        <v>31</v>
      </c>
      <c r="N1168" s="13" t="str">
        <f>IFERROR(__xludf.DUMMYFUNCTION("REGEXEXTRACT(M1168, "" (.+)$"")"),"городское население")</f>
        <v>городское население</v>
      </c>
      <c r="O1168" s="18">
        <v>102.0</v>
      </c>
      <c r="P1168" s="18">
        <v>120.0</v>
      </c>
      <c r="Q1168" s="18">
        <v>100.0</v>
      </c>
      <c r="R1168" s="18">
        <v>72.0</v>
      </c>
      <c r="S1168" s="23" t="s">
        <v>37</v>
      </c>
      <c r="T1168" s="23" t="s">
        <v>37</v>
      </c>
      <c r="U1168" s="23" t="s">
        <v>37</v>
      </c>
      <c r="V1168" s="23" t="s">
        <v>37</v>
      </c>
      <c r="W1168" s="23" t="s">
        <v>37</v>
      </c>
      <c r="X1168" s="23" t="s">
        <v>37</v>
      </c>
      <c r="Y1168" s="23" t="s">
        <v>37</v>
      </c>
      <c r="Z1168" s="19" t="str">
        <f t="shared" si="6"/>
        <v/>
      </c>
      <c r="AA1168" s="19">
        <f t="shared" si="19"/>
        <v>394</v>
      </c>
      <c r="AB1168" s="19" t="str">
        <f t="shared" si="8"/>
        <v/>
      </c>
      <c r="AC1168" s="19">
        <f t="shared" si="20"/>
        <v>98.5</v>
      </c>
      <c r="AD1168" s="19">
        <f t="shared" si="21"/>
        <v>117.5</v>
      </c>
      <c r="AE1168" s="19" t="str">
        <f t="shared" si="22"/>
        <v>Нет моды</v>
      </c>
      <c r="AF1168" s="19">
        <f t="shared" si="23"/>
        <v>72</v>
      </c>
      <c r="AG1168" s="19">
        <f t="shared" si="24"/>
        <v>120</v>
      </c>
      <c r="AH1168" s="20" t="str">
        <f t="shared" si="14"/>
        <v/>
      </c>
      <c r="AI1168" s="24"/>
      <c r="AJ1168" s="24"/>
      <c r="AK1168" s="24"/>
      <c r="AL1168" s="22">
        <f t="shared" si="25"/>
        <v>1</v>
      </c>
    </row>
    <row r="1169" ht="12.75" customHeight="1">
      <c r="A1169" s="13" t="s">
        <v>71</v>
      </c>
      <c r="B1169" s="13" t="str">
        <f>IFERROR(__xludf.DUMMYFUNCTION("REGEXREPLACE(A1169, ""\d"", """")"),"         Республика Коми")</f>
        <v>         Республика Коми</v>
      </c>
      <c r="C1169" s="14" t="str">
        <f t="shared" si="15"/>
        <v>Республика Коми</v>
      </c>
      <c r="D1169" s="3">
        <f t="shared" si="16"/>
        <v>2</v>
      </c>
      <c r="E1169" s="15" t="s">
        <v>47</v>
      </c>
      <c r="F1169" s="13" t="str">
        <f>IFERROR(__xludf.DUMMYFUNCTION("REGEXEXTRACT(E1169, ""[А-Яа-я].*"")"),"транспортные травмы всех видов")</f>
        <v>транспортные травмы всех видов</v>
      </c>
      <c r="G1169" s="16">
        <f t="shared" si="17"/>
        <v>2</v>
      </c>
      <c r="H1169" s="13" t="s">
        <v>28</v>
      </c>
      <c r="I1169" s="13" t="str">
        <f>IFERROR(__xludf.DUMMYFUNCTION("REGEXREPLACE(H1169, "".*\s"", """")"),"человек")</f>
        <v>человек</v>
      </c>
      <c r="J1169" s="13" t="s">
        <v>29</v>
      </c>
      <c r="K1169" s="17" t="str">
        <f>IFERROR(__xludf.DUMMYFUNCTION("REGEXREPLACE(J1169, ""^[\d\s]+"", """")"),"значение показателя за год")</f>
        <v>значение показателя за год</v>
      </c>
      <c r="L1169" s="16">
        <f t="shared" si="18"/>
        <v>2</v>
      </c>
      <c r="M1169" s="13" t="s">
        <v>32</v>
      </c>
      <c r="N1169" s="13" t="str">
        <f>IFERROR(__xludf.DUMMYFUNCTION("REGEXEXTRACT(M1169, "" (.+)$"")"),"сельское население")</f>
        <v>сельское население</v>
      </c>
      <c r="O1169" s="18">
        <v>54.0</v>
      </c>
      <c r="P1169" s="18">
        <v>53.0</v>
      </c>
      <c r="Q1169" s="18">
        <v>52.0</v>
      </c>
      <c r="R1169" s="18">
        <v>43.0</v>
      </c>
      <c r="S1169" s="23" t="s">
        <v>37</v>
      </c>
      <c r="T1169" s="23" t="s">
        <v>37</v>
      </c>
      <c r="U1169" s="23" t="s">
        <v>37</v>
      </c>
      <c r="V1169" s="23" t="s">
        <v>37</v>
      </c>
      <c r="W1169" s="23" t="s">
        <v>37</v>
      </c>
      <c r="X1169" s="23" t="s">
        <v>37</v>
      </c>
      <c r="Y1169" s="23" t="s">
        <v>37</v>
      </c>
      <c r="Z1169" s="19" t="str">
        <f t="shared" si="6"/>
        <v/>
      </c>
      <c r="AA1169" s="19" t="str">
        <f t="shared" si="19"/>
        <v/>
      </c>
      <c r="AB1169" s="19">
        <f t="shared" si="8"/>
        <v>202</v>
      </c>
      <c r="AC1169" s="19">
        <f t="shared" si="20"/>
        <v>50.5</v>
      </c>
      <c r="AD1169" s="19">
        <f t="shared" si="21"/>
        <v>63</v>
      </c>
      <c r="AE1169" s="19" t="str">
        <f t="shared" si="22"/>
        <v>Нет моды</v>
      </c>
      <c r="AF1169" s="19">
        <f t="shared" si="23"/>
        <v>43</v>
      </c>
      <c r="AG1169" s="19">
        <f t="shared" si="24"/>
        <v>54</v>
      </c>
      <c r="AH1169" s="20" t="str">
        <f t="shared" si="14"/>
        <v>Город: 66%; Село: 34%</v>
      </c>
      <c r="AI1169" s="24"/>
      <c r="AJ1169" s="24"/>
      <c r="AK1169" s="24"/>
      <c r="AL1169" s="22">
        <f t="shared" si="25"/>
        <v>1</v>
      </c>
    </row>
    <row r="1170" ht="12.75" customHeight="1">
      <c r="A1170" s="13" t="s">
        <v>71</v>
      </c>
      <c r="B1170" s="13" t="str">
        <f>IFERROR(__xludf.DUMMYFUNCTION("REGEXREPLACE(A1170, ""\d"", """")"),"         Республика Коми")</f>
        <v>         Республика Коми</v>
      </c>
      <c r="C1170" s="14" t="str">
        <f t="shared" si="15"/>
        <v>Республика Коми</v>
      </c>
      <c r="D1170" s="3">
        <f t="shared" si="16"/>
        <v>2</v>
      </c>
      <c r="E1170" s="15" t="s">
        <v>48</v>
      </c>
      <c r="F1170" s="13" t="str">
        <f>IFERROR(__xludf.DUMMYFUNCTION("REGEXEXTRACT(E1170, ""[А-Яа-я].*"")"),"Убийство")</f>
        <v>Убийство</v>
      </c>
      <c r="G1170" s="16">
        <f t="shared" si="17"/>
        <v>2</v>
      </c>
      <c r="H1170" s="13" t="s">
        <v>28</v>
      </c>
      <c r="I1170" s="13" t="str">
        <f>IFERROR(__xludf.DUMMYFUNCTION("REGEXREPLACE(H1170, "".*\s"", """")"),"человек")</f>
        <v>человек</v>
      </c>
      <c r="J1170" s="13" t="s">
        <v>29</v>
      </c>
      <c r="K1170" s="17" t="str">
        <f>IFERROR(__xludf.DUMMYFUNCTION("REGEXREPLACE(J1170, ""^[\d\s]+"", """")"),"значение показателя за год")</f>
        <v>значение показателя за год</v>
      </c>
      <c r="L1170" s="16">
        <f t="shared" si="18"/>
        <v>2</v>
      </c>
      <c r="M1170" s="13" t="s">
        <v>30</v>
      </c>
      <c r="N1170" s="13" t="str">
        <f>IFERROR(__xludf.DUMMYFUNCTION("REGEXEXTRACT(M1170, "" (.+)$"")"),"все население")</f>
        <v>все население</v>
      </c>
      <c r="O1170" s="18">
        <v>147.0</v>
      </c>
      <c r="P1170" s="18">
        <v>156.0</v>
      </c>
      <c r="Q1170" s="18">
        <v>130.0</v>
      </c>
      <c r="R1170" s="18">
        <v>151.0</v>
      </c>
      <c r="S1170" s="18">
        <v>93.0</v>
      </c>
      <c r="T1170" s="18">
        <v>95.0</v>
      </c>
      <c r="U1170" s="18">
        <v>97.0</v>
      </c>
      <c r="V1170" s="18">
        <v>99.0</v>
      </c>
      <c r="W1170" s="18">
        <v>70.0</v>
      </c>
      <c r="X1170" s="18">
        <v>95.0</v>
      </c>
      <c r="Y1170" s="18">
        <v>77.0</v>
      </c>
      <c r="Z1170" s="19">
        <f t="shared" si="6"/>
        <v>1210</v>
      </c>
      <c r="AA1170" s="19" t="str">
        <f t="shared" si="19"/>
        <v/>
      </c>
      <c r="AB1170" s="19" t="str">
        <f t="shared" si="8"/>
        <v/>
      </c>
      <c r="AC1170" s="19">
        <f t="shared" si="20"/>
        <v>110</v>
      </c>
      <c r="AD1170" s="19">
        <f t="shared" si="21"/>
        <v>95</v>
      </c>
      <c r="AE1170" s="19" t="str">
        <f t="shared" si="22"/>
        <v>Нет моды</v>
      </c>
      <c r="AF1170" s="19">
        <f t="shared" si="23"/>
        <v>70</v>
      </c>
      <c r="AG1170" s="19">
        <f t="shared" si="24"/>
        <v>156</v>
      </c>
      <c r="AH1170" s="20" t="str">
        <f t="shared" si="14"/>
        <v/>
      </c>
      <c r="AI1170" s="21"/>
      <c r="AJ1170" s="21"/>
      <c r="AK1170" s="21"/>
      <c r="AL1170" s="22">
        <f t="shared" si="25"/>
        <v>1</v>
      </c>
    </row>
    <row r="1171" ht="12.75" customHeight="1">
      <c r="A1171" s="13" t="s">
        <v>71</v>
      </c>
      <c r="B1171" s="13" t="str">
        <f>IFERROR(__xludf.DUMMYFUNCTION("REGEXREPLACE(A1171, ""\d"", """")"),"         Республика Коми")</f>
        <v>         Республика Коми</v>
      </c>
      <c r="C1171" s="14" t="str">
        <f t="shared" si="15"/>
        <v>Республика Коми</v>
      </c>
      <c r="D1171" s="3">
        <f t="shared" si="16"/>
        <v>2</v>
      </c>
      <c r="E1171" s="15" t="s">
        <v>48</v>
      </c>
      <c r="F1171" s="13" t="str">
        <f>IFERROR(__xludf.DUMMYFUNCTION("REGEXEXTRACT(E1171, ""[А-Яа-я].*"")"),"Убийство")</f>
        <v>Убийство</v>
      </c>
      <c r="G1171" s="16">
        <f t="shared" si="17"/>
        <v>2</v>
      </c>
      <c r="H1171" s="13" t="s">
        <v>28</v>
      </c>
      <c r="I1171" s="13" t="str">
        <f>IFERROR(__xludf.DUMMYFUNCTION("REGEXREPLACE(H1171, "".*\s"", """")"),"человек")</f>
        <v>человек</v>
      </c>
      <c r="J1171" s="13" t="s">
        <v>29</v>
      </c>
      <c r="K1171" s="17" t="str">
        <f>IFERROR(__xludf.DUMMYFUNCTION("REGEXREPLACE(J1171, ""^[\d\s]+"", """")"),"значение показателя за год")</f>
        <v>значение показателя за год</v>
      </c>
      <c r="L1171" s="16">
        <f t="shared" si="18"/>
        <v>2</v>
      </c>
      <c r="M1171" s="13" t="s">
        <v>31</v>
      </c>
      <c r="N1171" s="13" t="str">
        <f>IFERROR(__xludf.DUMMYFUNCTION("REGEXEXTRACT(M1171, "" (.+)$"")"),"городское население")</f>
        <v>городское население</v>
      </c>
      <c r="O1171" s="18">
        <v>102.0</v>
      </c>
      <c r="P1171" s="18">
        <v>115.0</v>
      </c>
      <c r="Q1171" s="18">
        <v>91.0</v>
      </c>
      <c r="R1171" s="18">
        <v>109.0</v>
      </c>
      <c r="S1171" s="18">
        <v>63.0</v>
      </c>
      <c r="T1171" s="18">
        <v>65.0</v>
      </c>
      <c r="U1171" s="18">
        <v>67.0</v>
      </c>
      <c r="V1171" s="18">
        <v>69.0</v>
      </c>
      <c r="W1171" s="18">
        <v>49.0</v>
      </c>
      <c r="X1171" s="18">
        <v>53.0</v>
      </c>
      <c r="Y1171" s="18">
        <v>51.0</v>
      </c>
      <c r="Z1171" s="19" t="str">
        <f t="shared" si="6"/>
        <v/>
      </c>
      <c r="AA1171" s="19">
        <f t="shared" si="19"/>
        <v>834</v>
      </c>
      <c r="AB1171" s="19" t="str">
        <f t="shared" si="8"/>
        <v/>
      </c>
      <c r="AC1171" s="19">
        <f t="shared" si="20"/>
        <v>75.81818182</v>
      </c>
      <c r="AD1171" s="19">
        <f t="shared" si="21"/>
        <v>94</v>
      </c>
      <c r="AE1171" s="19" t="str">
        <f t="shared" si="22"/>
        <v>Нет моды</v>
      </c>
      <c r="AF1171" s="19">
        <f t="shared" si="23"/>
        <v>49</v>
      </c>
      <c r="AG1171" s="19">
        <f t="shared" si="24"/>
        <v>115</v>
      </c>
      <c r="AH1171" s="20" t="str">
        <f t="shared" si="14"/>
        <v/>
      </c>
      <c r="AI1171" s="21"/>
      <c r="AJ1171" s="21"/>
      <c r="AK1171" s="21"/>
      <c r="AL1171" s="22">
        <f t="shared" si="25"/>
        <v>1</v>
      </c>
    </row>
    <row r="1172" ht="12.75" customHeight="1">
      <c r="A1172" s="13" t="s">
        <v>71</v>
      </c>
      <c r="B1172" s="13" t="str">
        <f>IFERROR(__xludf.DUMMYFUNCTION("REGEXREPLACE(A1172, ""\d"", """")"),"         Республика Коми")</f>
        <v>         Республика Коми</v>
      </c>
      <c r="C1172" s="14" t="str">
        <f t="shared" si="15"/>
        <v>Республика Коми</v>
      </c>
      <c r="D1172" s="3">
        <f t="shared" si="16"/>
        <v>2</v>
      </c>
      <c r="E1172" s="15" t="s">
        <v>48</v>
      </c>
      <c r="F1172" s="13" t="str">
        <f>IFERROR(__xludf.DUMMYFUNCTION("REGEXEXTRACT(E1172, ""[А-Яа-я].*"")"),"Убийство")</f>
        <v>Убийство</v>
      </c>
      <c r="G1172" s="16">
        <f t="shared" si="17"/>
        <v>2</v>
      </c>
      <c r="H1172" s="13" t="s">
        <v>28</v>
      </c>
      <c r="I1172" s="13" t="str">
        <f>IFERROR(__xludf.DUMMYFUNCTION("REGEXREPLACE(H1172, "".*\s"", """")"),"человек")</f>
        <v>человек</v>
      </c>
      <c r="J1172" s="13" t="s">
        <v>29</v>
      </c>
      <c r="K1172" s="17" t="str">
        <f>IFERROR(__xludf.DUMMYFUNCTION("REGEXREPLACE(J1172, ""^[\d\s]+"", """")"),"значение показателя за год")</f>
        <v>значение показателя за год</v>
      </c>
      <c r="L1172" s="16">
        <f t="shared" si="18"/>
        <v>2</v>
      </c>
      <c r="M1172" s="13" t="s">
        <v>32</v>
      </c>
      <c r="N1172" s="13" t="str">
        <f>IFERROR(__xludf.DUMMYFUNCTION("REGEXEXTRACT(M1172, "" (.+)$"")"),"сельское население")</f>
        <v>сельское население</v>
      </c>
      <c r="O1172" s="18">
        <v>45.0</v>
      </c>
      <c r="P1172" s="18">
        <v>41.0</v>
      </c>
      <c r="Q1172" s="18">
        <v>39.0</v>
      </c>
      <c r="R1172" s="18">
        <v>42.0</v>
      </c>
      <c r="S1172" s="18">
        <v>30.0</v>
      </c>
      <c r="T1172" s="18">
        <v>30.0</v>
      </c>
      <c r="U1172" s="18">
        <v>30.0</v>
      </c>
      <c r="V1172" s="18">
        <v>30.0</v>
      </c>
      <c r="W1172" s="18">
        <v>21.0</v>
      </c>
      <c r="X1172" s="18">
        <v>42.0</v>
      </c>
      <c r="Y1172" s="18">
        <v>26.0</v>
      </c>
      <c r="Z1172" s="19" t="str">
        <f t="shared" si="6"/>
        <v/>
      </c>
      <c r="AA1172" s="19" t="str">
        <f t="shared" si="19"/>
        <v/>
      </c>
      <c r="AB1172" s="19">
        <f t="shared" si="8"/>
        <v>376</v>
      </c>
      <c r="AC1172" s="19">
        <f t="shared" si="20"/>
        <v>34.18181818</v>
      </c>
      <c r="AD1172" s="19">
        <f t="shared" si="21"/>
        <v>47</v>
      </c>
      <c r="AE1172" s="19" t="str">
        <f t="shared" si="22"/>
        <v>Нет моды</v>
      </c>
      <c r="AF1172" s="19">
        <f t="shared" si="23"/>
        <v>21</v>
      </c>
      <c r="AG1172" s="19">
        <f t="shared" si="24"/>
        <v>45</v>
      </c>
      <c r="AH1172" s="20" t="str">
        <f t="shared" si="14"/>
        <v>Город: 69%; Село: 31%</v>
      </c>
      <c r="AI1172" s="21"/>
      <c r="AJ1172" s="21"/>
      <c r="AK1172" s="21"/>
      <c r="AL1172" s="22">
        <f t="shared" si="25"/>
        <v>1</v>
      </c>
    </row>
    <row r="1173" ht="12.75" customHeight="1">
      <c r="A1173" s="13" t="s">
        <v>71</v>
      </c>
      <c r="B1173" s="13" t="str">
        <f>IFERROR(__xludf.DUMMYFUNCTION("REGEXREPLACE(A1173, ""\d"", """")"),"         Республика Коми")</f>
        <v>         Республика Коми</v>
      </c>
      <c r="C1173" s="14" t="str">
        <f t="shared" si="15"/>
        <v>Республика Коми</v>
      </c>
      <c r="D1173" s="3">
        <f t="shared" si="16"/>
        <v>2</v>
      </c>
      <c r="E1173" s="15" t="s">
        <v>49</v>
      </c>
      <c r="F1173" s="13" t="str">
        <f>IFERROR(__xludf.DUMMYFUNCTION("REGEXEXTRACT(E1173, ""[А-Яа-я].*"")"),"Цереброваскулярные болезни")</f>
        <v>Цереброваскулярные болезни</v>
      </c>
      <c r="G1173" s="16">
        <f t="shared" si="17"/>
        <v>2</v>
      </c>
      <c r="H1173" s="13" t="s">
        <v>28</v>
      </c>
      <c r="I1173" s="13" t="str">
        <f>IFERROR(__xludf.DUMMYFUNCTION("REGEXREPLACE(H1173, "".*\s"", """")"),"человек")</f>
        <v>человек</v>
      </c>
      <c r="J1173" s="13" t="s">
        <v>29</v>
      </c>
      <c r="K1173" s="17" t="str">
        <f>IFERROR(__xludf.DUMMYFUNCTION("REGEXREPLACE(J1173, ""^[\d\s]+"", """")"),"значение показателя за год")</f>
        <v>значение показателя за год</v>
      </c>
      <c r="L1173" s="16">
        <f t="shared" si="18"/>
        <v>2</v>
      </c>
      <c r="M1173" s="13" t="s">
        <v>30</v>
      </c>
      <c r="N1173" s="13" t="str">
        <f>IFERROR(__xludf.DUMMYFUNCTION("REGEXEXTRACT(M1173, "" (.+)$"")"),"все население")</f>
        <v>все население</v>
      </c>
      <c r="O1173" s="18">
        <v>1930.0</v>
      </c>
      <c r="P1173" s="18">
        <v>1963.0</v>
      </c>
      <c r="Q1173" s="18">
        <v>2088.0</v>
      </c>
      <c r="R1173" s="18">
        <v>1805.0</v>
      </c>
      <c r="S1173" s="18">
        <v>1716.0</v>
      </c>
      <c r="T1173" s="18">
        <v>1783.0</v>
      </c>
      <c r="U1173" s="18">
        <v>1820.0</v>
      </c>
      <c r="V1173" s="18">
        <v>1769.0</v>
      </c>
      <c r="W1173" s="18">
        <v>1836.0</v>
      </c>
      <c r="X1173" s="18">
        <v>1662.0</v>
      </c>
      <c r="Y1173" s="18">
        <v>1661.0</v>
      </c>
      <c r="Z1173" s="19">
        <f t="shared" si="6"/>
        <v>20033</v>
      </c>
      <c r="AA1173" s="19" t="str">
        <f t="shared" si="19"/>
        <v/>
      </c>
      <c r="AB1173" s="19" t="str">
        <f t="shared" si="8"/>
        <v/>
      </c>
      <c r="AC1173" s="19">
        <f t="shared" si="20"/>
        <v>1821.181818</v>
      </c>
      <c r="AD1173" s="19">
        <f t="shared" si="21"/>
        <v>853</v>
      </c>
      <c r="AE1173" s="19" t="str">
        <f t="shared" si="22"/>
        <v>Нет моды</v>
      </c>
      <c r="AF1173" s="19">
        <f t="shared" si="23"/>
        <v>1661</v>
      </c>
      <c r="AG1173" s="19">
        <f t="shared" si="24"/>
        <v>2088</v>
      </c>
      <c r="AH1173" s="20" t="str">
        <f t="shared" si="14"/>
        <v/>
      </c>
      <c r="AI1173" s="21"/>
      <c r="AJ1173" s="21"/>
      <c r="AK1173" s="21"/>
      <c r="AL1173" s="22">
        <f t="shared" si="25"/>
        <v>1</v>
      </c>
    </row>
    <row r="1174" ht="12.75" customHeight="1">
      <c r="A1174" s="13" t="s">
        <v>71</v>
      </c>
      <c r="B1174" s="13" t="str">
        <f>IFERROR(__xludf.DUMMYFUNCTION("REGEXREPLACE(A1174, ""\d"", """")"),"         Республика Коми")</f>
        <v>         Республика Коми</v>
      </c>
      <c r="C1174" s="14" t="str">
        <f t="shared" si="15"/>
        <v>Республика Коми</v>
      </c>
      <c r="D1174" s="3">
        <f t="shared" si="16"/>
        <v>2</v>
      </c>
      <c r="E1174" s="15" t="s">
        <v>49</v>
      </c>
      <c r="F1174" s="13" t="str">
        <f>IFERROR(__xludf.DUMMYFUNCTION("REGEXEXTRACT(E1174, ""[А-Яа-я].*"")"),"Цереброваскулярные болезни")</f>
        <v>Цереброваскулярные болезни</v>
      </c>
      <c r="G1174" s="16">
        <f t="shared" si="17"/>
        <v>2</v>
      </c>
      <c r="H1174" s="13" t="s">
        <v>28</v>
      </c>
      <c r="I1174" s="13" t="str">
        <f>IFERROR(__xludf.DUMMYFUNCTION("REGEXREPLACE(H1174, "".*\s"", """")"),"человек")</f>
        <v>человек</v>
      </c>
      <c r="J1174" s="13" t="s">
        <v>29</v>
      </c>
      <c r="K1174" s="17" t="str">
        <f>IFERROR(__xludf.DUMMYFUNCTION("REGEXREPLACE(J1174, ""^[\d\s]+"", """")"),"значение показателя за год")</f>
        <v>значение показателя за год</v>
      </c>
      <c r="L1174" s="16">
        <f t="shared" si="18"/>
        <v>2</v>
      </c>
      <c r="M1174" s="13" t="s">
        <v>31</v>
      </c>
      <c r="N1174" s="13" t="str">
        <f>IFERROR(__xludf.DUMMYFUNCTION("REGEXEXTRACT(M1174, "" (.+)$"")"),"городское население")</f>
        <v>городское население</v>
      </c>
      <c r="O1174" s="18">
        <v>1450.0</v>
      </c>
      <c r="P1174" s="18">
        <v>1468.0</v>
      </c>
      <c r="Q1174" s="18">
        <v>1549.0</v>
      </c>
      <c r="R1174" s="18">
        <v>1271.0</v>
      </c>
      <c r="S1174" s="18">
        <v>1218.0</v>
      </c>
      <c r="T1174" s="18">
        <v>1275.0</v>
      </c>
      <c r="U1174" s="18">
        <v>1340.0</v>
      </c>
      <c r="V1174" s="18">
        <v>1304.0</v>
      </c>
      <c r="W1174" s="18">
        <v>1343.0</v>
      </c>
      <c r="X1174" s="18">
        <v>1208.0</v>
      </c>
      <c r="Y1174" s="18">
        <v>1157.0</v>
      </c>
      <c r="Z1174" s="19" t="str">
        <f t="shared" si="6"/>
        <v/>
      </c>
      <c r="AA1174" s="19">
        <f t="shared" si="19"/>
        <v>14583</v>
      </c>
      <c r="AB1174" s="19" t="str">
        <f t="shared" si="8"/>
        <v/>
      </c>
      <c r="AC1174" s="19">
        <f t="shared" si="20"/>
        <v>1325.727273</v>
      </c>
      <c r="AD1174" s="19">
        <f t="shared" si="21"/>
        <v>1605</v>
      </c>
      <c r="AE1174" s="19" t="str">
        <f t="shared" si="22"/>
        <v>Нет моды</v>
      </c>
      <c r="AF1174" s="19">
        <f t="shared" si="23"/>
        <v>1157</v>
      </c>
      <c r="AG1174" s="19">
        <f t="shared" si="24"/>
        <v>1549</v>
      </c>
      <c r="AH1174" s="20" t="str">
        <f t="shared" si="14"/>
        <v/>
      </c>
      <c r="AI1174" s="21"/>
      <c r="AJ1174" s="21"/>
      <c r="AK1174" s="21"/>
      <c r="AL1174" s="22">
        <f t="shared" si="25"/>
        <v>1</v>
      </c>
    </row>
    <row r="1175" ht="12.75" customHeight="1">
      <c r="A1175" s="13" t="s">
        <v>71</v>
      </c>
      <c r="B1175" s="13" t="str">
        <f>IFERROR(__xludf.DUMMYFUNCTION("REGEXREPLACE(A1175, ""\d"", """")"),"         Республика Коми")</f>
        <v>         Республика Коми</v>
      </c>
      <c r="C1175" s="14" t="str">
        <f t="shared" si="15"/>
        <v>Республика Коми</v>
      </c>
      <c r="D1175" s="3">
        <f t="shared" si="16"/>
        <v>2</v>
      </c>
      <c r="E1175" s="15" t="s">
        <v>49</v>
      </c>
      <c r="F1175" s="13" t="str">
        <f>IFERROR(__xludf.DUMMYFUNCTION("REGEXEXTRACT(E1175, ""[А-Яа-я].*"")"),"Цереброваскулярные болезни")</f>
        <v>Цереброваскулярные болезни</v>
      </c>
      <c r="G1175" s="16">
        <f t="shared" si="17"/>
        <v>2</v>
      </c>
      <c r="H1175" s="13" t="s">
        <v>28</v>
      </c>
      <c r="I1175" s="13" t="str">
        <f>IFERROR(__xludf.DUMMYFUNCTION("REGEXREPLACE(H1175, "".*\s"", """")"),"человек")</f>
        <v>человек</v>
      </c>
      <c r="J1175" s="13" t="s">
        <v>29</v>
      </c>
      <c r="K1175" s="17" t="str">
        <f>IFERROR(__xludf.DUMMYFUNCTION("REGEXREPLACE(J1175, ""^[\d\s]+"", """")"),"значение показателя за год")</f>
        <v>значение показателя за год</v>
      </c>
      <c r="L1175" s="16">
        <f t="shared" si="18"/>
        <v>2</v>
      </c>
      <c r="M1175" s="13" t="s">
        <v>32</v>
      </c>
      <c r="N1175" s="13" t="str">
        <f>IFERROR(__xludf.DUMMYFUNCTION("REGEXEXTRACT(M1175, "" (.+)$"")"),"сельское население")</f>
        <v>сельское население</v>
      </c>
      <c r="O1175" s="18">
        <v>480.0</v>
      </c>
      <c r="P1175" s="18">
        <v>495.0</v>
      </c>
      <c r="Q1175" s="18">
        <v>539.0</v>
      </c>
      <c r="R1175" s="18">
        <v>534.0</v>
      </c>
      <c r="S1175" s="18">
        <v>498.0</v>
      </c>
      <c r="T1175" s="18">
        <v>508.0</v>
      </c>
      <c r="U1175" s="18">
        <v>480.0</v>
      </c>
      <c r="V1175" s="18">
        <v>465.0</v>
      </c>
      <c r="W1175" s="18">
        <v>493.0</v>
      </c>
      <c r="X1175" s="18">
        <v>454.0</v>
      </c>
      <c r="Y1175" s="18">
        <v>504.0</v>
      </c>
      <c r="Z1175" s="19" t="str">
        <f t="shared" si="6"/>
        <v/>
      </c>
      <c r="AA1175" s="19" t="str">
        <f t="shared" si="19"/>
        <v/>
      </c>
      <c r="AB1175" s="19">
        <f t="shared" si="8"/>
        <v>5450</v>
      </c>
      <c r="AC1175" s="19">
        <f t="shared" si="20"/>
        <v>495.4545455</v>
      </c>
      <c r="AD1175" s="19">
        <f t="shared" si="21"/>
        <v>848</v>
      </c>
      <c r="AE1175" s="19" t="str">
        <f t="shared" si="22"/>
        <v>Нет моды</v>
      </c>
      <c r="AF1175" s="19">
        <f t="shared" si="23"/>
        <v>454</v>
      </c>
      <c r="AG1175" s="19">
        <f t="shared" si="24"/>
        <v>539</v>
      </c>
      <c r="AH1175" s="20" t="str">
        <f t="shared" si="14"/>
        <v>Город: 73%; Село: 27%</v>
      </c>
      <c r="AI1175" s="21"/>
      <c r="AJ1175" s="21"/>
      <c r="AK1175" s="21"/>
      <c r="AL1175" s="22">
        <f t="shared" si="25"/>
        <v>1</v>
      </c>
    </row>
    <row r="1176" ht="12.75" customHeight="1">
      <c r="A1176" s="13" t="s">
        <v>72</v>
      </c>
      <c r="B1176" s="13" t="str">
        <f>IFERROR(__xludf.DUMMYFUNCTION("REGEXREPLACE(A1176, ""\d"", """")"),"         Архангельская область")</f>
        <v>         Архангельская область</v>
      </c>
      <c r="C1176" s="14" t="str">
        <f t="shared" si="15"/>
        <v>Архангельская область</v>
      </c>
      <c r="D1176" s="3">
        <f t="shared" si="16"/>
        <v>2</v>
      </c>
      <c r="E1176" s="15" t="s">
        <v>27</v>
      </c>
      <c r="F1176" s="13" t="str">
        <f>IFERROR(__xludf.DUMMYFUNCTION("REGEXEXTRACT(E1176, ""[А-Яа-я].*"")"),"Болезни органов дыхания")</f>
        <v>Болезни органов дыхания</v>
      </c>
      <c r="G1176" s="16">
        <f t="shared" si="17"/>
        <v>2</v>
      </c>
      <c r="H1176" s="13" t="s">
        <v>28</v>
      </c>
      <c r="I1176" s="13" t="str">
        <f>IFERROR(__xludf.DUMMYFUNCTION("REGEXREPLACE(H1176, "".*\s"", """")"),"человек")</f>
        <v>человек</v>
      </c>
      <c r="J1176" s="13" t="s">
        <v>29</v>
      </c>
      <c r="K1176" s="17" t="str">
        <f>IFERROR(__xludf.DUMMYFUNCTION("REGEXREPLACE(J1176, ""^[\d\s]+"", """")"),"значение показателя за год")</f>
        <v>значение показателя за год</v>
      </c>
      <c r="L1176" s="16">
        <f t="shared" si="18"/>
        <v>2</v>
      </c>
      <c r="M1176" s="13" t="s">
        <v>30</v>
      </c>
      <c r="N1176" s="13" t="str">
        <f>IFERROR(__xludf.DUMMYFUNCTION("REGEXEXTRACT(M1176, "" (.+)$"")"),"все население")</f>
        <v>все население</v>
      </c>
      <c r="O1176" s="18">
        <v>536.0</v>
      </c>
      <c r="P1176" s="18">
        <v>520.0</v>
      </c>
      <c r="Q1176" s="18">
        <v>642.0</v>
      </c>
      <c r="R1176" s="18">
        <v>563.0</v>
      </c>
      <c r="S1176" s="18">
        <v>545.0</v>
      </c>
      <c r="T1176" s="18">
        <v>494.0</v>
      </c>
      <c r="U1176" s="18">
        <v>526.0</v>
      </c>
      <c r="V1176" s="18">
        <v>611.0</v>
      </c>
      <c r="W1176" s="18">
        <v>713.0</v>
      </c>
      <c r="X1176" s="18">
        <v>707.0</v>
      </c>
      <c r="Y1176" s="18">
        <v>624.0</v>
      </c>
      <c r="Z1176" s="19">
        <f t="shared" si="6"/>
        <v>6481</v>
      </c>
      <c r="AA1176" s="19" t="str">
        <f t="shared" si="19"/>
        <v/>
      </c>
      <c r="AB1176" s="19" t="str">
        <f t="shared" si="8"/>
        <v/>
      </c>
      <c r="AC1176" s="19">
        <f t="shared" si="20"/>
        <v>589.1818182</v>
      </c>
      <c r="AD1176" s="19">
        <f t="shared" si="21"/>
        <v>523</v>
      </c>
      <c r="AE1176" s="19" t="str">
        <f t="shared" si="22"/>
        <v>Нет моды</v>
      </c>
      <c r="AF1176" s="19">
        <f t="shared" si="23"/>
        <v>494</v>
      </c>
      <c r="AG1176" s="19">
        <f t="shared" si="24"/>
        <v>713</v>
      </c>
      <c r="AH1176" s="20" t="str">
        <f t="shared" si="14"/>
        <v/>
      </c>
      <c r="AI1176" s="21"/>
      <c r="AJ1176" s="21"/>
      <c r="AK1176" s="21"/>
      <c r="AL1176" s="22">
        <f t="shared" si="25"/>
        <v>1</v>
      </c>
    </row>
    <row r="1177" ht="12.75" customHeight="1">
      <c r="A1177" s="13" t="s">
        <v>72</v>
      </c>
      <c r="B1177" s="13" t="str">
        <f>IFERROR(__xludf.DUMMYFUNCTION("REGEXREPLACE(A1177, ""\d"", """")"),"         Архангельская область")</f>
        <v>         Архангельская область</v>
      </c>
      <c r="C1177" s="14" t="str">
        <f t="shared" si="15"/>
        <v>Архангельская область</v>
      </c>
      <c r="D1177" s="3">
        <f t="shared" si="16"/>
        <v>2</v>
      </c>
      <c r="E1177" s="15" t="s">
        <v>27</v>
      </c>
      <c r="F1177" s="13" t="str">
        <f>IFERROR(__xludf.DUMMYFUNCTION("REGEXEXTRACT(E1177, ""[А-Яа-я].*"")"),"Болезни органов дыхания")</f>
        <v>Болезни органов дыхания</v>
      </c>
      <c r="G1177" s="16">
        <f t="shared" si="17"/>
        <v>2</v>
      </c>
      <c r="H1177" s="13" t="s">
        <v>28</v>
      </c>
      <c r="I1177" s="13" t="str">
        <f>IFERROR(__xludf.DUMMYFUNCTION("REGEXREPLACE(H1177, "".*\s"", """")"),"человек")</f>
        <v>человек</v>
      </c>
      <c r="J1177" s="13" t="s">
        <v>29</v>
      </c>
      <c r="K1177" s="17" t="str">
        <f>IFERROR(__xludf.DUMMYFUNCTION("REGEXREPLACE(J1177, ""^[\d\s]+"", """")"),"значение показателя за год")</f>
        <v>значение показателя за год</v>
      </c>
      <c r="L1177" s="16">
        <f t="shared" si="18"/>
        <v>2</v>
      </c>
      <c r="M1177" s="13" t="s">
        <v>31</v>
      </c>
      <c r="N1177" s="13" t="str">
        <f>IFERROR(__xludf.DUMMYFUNCTION("REGEXEXTRACT(M1177, "" (.+)$"")"),"городское население")</f>
        <v>городское население</v>
      </c>
      <c r="O1177" s="18">
        <v>394.0</v>
      </c>
      <c r="P1177" s="18">
        <v>381.0</v>
      </c>
      <c r="Q1177" s="18">
        <v>493.0</v>
      </c>
      <c r="R1177" s="18">
        <v>439.0</v>
      </c>
      <c r="S1177" s="18">
        <v>386.0</v>
      </c>
      <c r="T1177" s="18">
        <v>338.0</v>
      </c>
      <c r="U1177" s="18">
        <v>370.0</v>
      </c>
      <c r="V1177" s="18">
        <v>458.0</v>
      </c>
      <c r="W1177" s="18">
        <v>505.0</v>
      </c>
      <c r="X1177" s="18">
        <v>529.0</v>
      </c>
      <c r="Y1177" s="18">
        <v>424.0</v>
      </c>
      <c r="Z1177" s="19" t="str">
        <f t="shared" si="6"/>
        <v/>
      </c>
      <c r="AA1177" s="19">
        <f t="shared" si="19"/>
        <v>4717</v>
      </c>
      <c r="AB1177" s="19" t="str">
        <f t="shared" si="8"/>
        <v/>
      </c>
      <c r="AC1177" s="19">
        <f t="shared" si="20"/>
        <v>428.8181818</v>
      </c>
      <c r="AD1177" s="19">
        <f t="shared" si="21"/>
        <v>512.5</v>
      </c>
      <c r="AE1177" s="19" t="str">
        <f t="shared" si="22"/>
        <v>Нет моды</v>
      </c>
      <c r="AF1177" s="19">
        <f t="shared" si="23"/>
        <v>338</v>
      </c>
      <c r="AG1177" s="19">
        <f t="shared" si="24"/>
        <v>529</v>
      </c>
      <c r="AH1177" s="20" t="str">
        <f t="shared" si="14"/>
        <v/>
      </c>
      <c r="AI1177" s="21"/>
      <c r="AJ1177" s="21"/>
      <c r="AK1177" s="21"/>
      <c r="AL1177" s="22">
        <f t="shared" si="25"/>
        <v>1</v>
      </c>
    </row>
    <row r="1178" ht="12.75" customHeight="1">
      <c r="A1178" s="13" t="s">
        <v>72</v>
      </c>
      <c r="B1178" s="13" t="str">
        <f>IFERROR(__xludf.DUMMYFUNCTION("REGEXREPLACE(A1178, ""\d"", """")"),"         Архангельская область")</f>
        <v>         Архангельская область</v>
      </c>
      <c r="C1178" s="14" t="str">
        <f t="shared" si="15"/>
        <v>Архангельская область</v>
      </c>
      <c r="D1178" s="3">
        <f t="shared" si="16"/>
        <v>2</v>
      </c>
      <c r="E1178" s="15" t="s">
        <v>27</v>
      </c>
      <c r="F1178" s="13" t="str">
        <f>IFERROR(__xludf.DUMMYFUNCTION("REGEXEXTRACT(E1178, ""[А-Яа-я].*"")"),"Болезни органов дыхания")</f>
        <v>Болезни органов дыхания</v>
      </c>
      <c r="G1178" s="16">
        <f t="shared" si="17"/>
        <v>2</v>
      </c>
      <c r="H1178" s="13" t="s">
        <v>28</v>
      </c>
      <c r="I1178" s="13" t="str">
        <f>IFERROR(__xludf.DUMMYFUNCTION("REGEXREPLACE(H1178, "".*\s"", """")"),"человек")</f>
        <v>человек</v>
      </c>
      <c r="J1178" s="13" t="s">
        <v>29</v>
      </c>
      <c r="K1178" s="17" t="str">
        <f>IFERROR(__xludf.DUMMYFUNCTION("REGEXREPLACE(J1178, ""^[\d\s]+"", """")"),"значение показателя за год")</f>
        <v>значение показателя за год</v>
      </c>
      <c r="L1178" s="16">
        <f t="shared" si="18"/>
        <v>2</v>
      </c>
      <c r="M1178" s="13" t="s">
        <v>32</v>
      </c>
      <c r="N1178" s="13" t="str">
        <f>IFERROR(__xludf.DUMMYFUNCTION("REGEXEXTRACT(M1178, "" (.+)$"")"),"сельское население")</f>
        <v>сельское население</v>
      </c>
      <c r="O1178" s="18">
        <v>142.0</v>
      </c>
      <c r="P1178" s="18">
        <v>139.0</v>
      </c>
      <c r="Q1178" s="18">
        <v>149.0</v>
      </c>
      <c r="R1178" s="18">
        <v>124.0</v>
      </c>
      <c r="S1178" s="18">
        <v>159.0</v>
      </c>
      <c r="T1178" s="18">
        <v>156.0</v>
      </c>
      <c r="U1178" s="18">
        <v>156.0</v>
      </c>
      <c r="V1178" s="18">
        <v>153.0</v>
      </c>
      <c r="W1178" s="18">
        <v>208.0</v>
      </c>
      <c r="X1178" s="18">
        <v>178.0</v>
      </c>
      <c r="Y1178" s="18">
        <v>200.0</v>
      </c>
      <c r="Z1178" s="19" t="str">
        <f t="shared" si="6"/>
        <v/>
      </c>
      <c r="AA1178" s="19" t="str">
        <f t="shared" si="19"/>
        <v/>
      </c>
      <c r="AB1178" s="19">
        <f t="shared" si="8"/>
        <v>1764</v>
      </c>
      <c r="AC1178" s="19">
        <f t="shared" si="20"/>
        <v>160.3636364</v>
      </c>
      <c r="AD1178" s="19">
        <f t="shared" si="21"/>
        <v>273</v>
      </c>
      <c r="AE1178" s="19" t="str">
        <f t="shared" si="22"/>
        <v>Нет моды</v>
      </c>
      <c r="AF1178" s="19">
        <f t="shared" si="23"/>
        <v>124</v>
      </c>
      <c r="AG1178" s="19">
        <f t="shared" si="24"/>
        <v>208</v>
      </c>
      <c r="AH1178" s="20" t="str">
        <f t="shared" si="14"/>
        <v>Город: 73%; Село: 27%</v>
      </c>
      <c r="AI1178" s="21"/>
      <c r="AJ1178" s="21"/>
      <c r="AK1178" s="21"/>
      <c r="AL1178" s="22">
        <f t="shared" si="25"/>
        <v>1</v>
      </c>
    </row>
    <row r="1179" ht="12.75" customHeight="1">
      <c r="A1179" s="13" t="s">
        <v>72</v>
      </c>
      <c r="B1179" s="13" t="str">
        <f>IFERROR(__xludf.DUMMYFUNCTION("REGEXREPLACE(A1179, ""\d"", """")"),"         Архангельская область")</f>
        <v>         Архангельская область</v>
      </c>
      <c r="C1179" s="14" t="str">
        <f t="shared" si="15"/>
        <v>Архангельская область</v>
      </c>
      <c r="D1179" s="3">
        <f t="shared" si="16"/>
        <v>2</v>
      </c>
      <c r="E1179" s="15" t="s">
        <v>33</v>
      </c>
      <c r="F1179" s="13" t="str">
        <f>IFERROR(__xludf.DUMMYFUNCTION("REGEXEXTRACT(E1179, ""[А-Яа-я].*"")"),"Болезни органов пищеварения")</f>
        <v>Болезни органов пищеварения</v>
      </c>
      <c r="G1179" s="16">
        <f t="shared" si="17"/>
        <v>2</v>
      </c>
      <c r="H1179" s="13" t="s">
        <v>28</v>
      </c>
      <c r="I1179" s="13" t="str">
        <f>IFERROR(__xludf.DUMMYFUNCTION("REGEXREPLACE(H1179, "".*\s"", """")"),"человек")</f>
        <v>человек</v>
      </c>
      <c r="J1179" s="13" t="s">
        <v>29</v>
      </c>
      <c r="K1179" s="17" t="str">
        <f>IFERROR(__xludf.DUMMYFUNCTION("REGEXREPLACE(J1179, ""^[\d\s]+"", """")"),"значение показателя за год")</f>
        <v>значение показателя за год</v>
      </c>
      <c r="L1179" s="16">
        <f t="shared" si="18"/>
        <v>2</v>
      </c>
      <c r="M1179" s="13" t="s">
        <v>30</v>
      </c>
      <c r="N1179" s="13" t="str">
        <f>IFERROR(__xludf.DUMMYFUNCTION("REGEXEXTRACT(M1179, "" (.+)$"")"),"все население")</f>
        <v>все население</v>
      </c>
      <c r="O1179" s="18">
        <v>728.0</v>
      </c>
      <c r="P1179" s="18">
        <v>735.0</v>
      </c>
      <c r="Q1179" s="18">
        <v>834.0</v>
      </c>
      <c r="R1179" s="18">
        <v>796.0</v>
      </c>
      <c r="S1179" s="18">
        <v>775.0</v>
      </c>
      <c r="T1179" s="18">
        <v>768.0</v>
      </c>
      <c r="U1179" s="18">
        <v>809.0</v>
      </c>
      <c r="V1179" s="18">
        <v>842.0</v>
      </c>
      <c r="W1179" s="18">
        <v>844.0</v>
      </c>
      <c r="X1179" s="18">
        <v>755.0</v>
      </c>
      <c r="Y1179" s="18">
        <v>834.0</v>
      </c>
      <c r="Z1179" s="19">
        <f t="shared" si="6"/>
        <v>8720</v>
      </c>
      <c r="AA1179" s="19" t="str">
        <f t="shared" si="19"/>
        <v/>
      </c>
      <c r="AB1179" s="19" t="str">
        <f t="shared" si="8"/>
        <v/>
      </c>
      <c r="AC1179" s="19">
        <f t="shared" si="20"/>
        <v>792.7272727</v>
      </c>
      <c r="AD1179" s="19">
        <f t="shared" si="21"/>
        <v>468</v>
      </c>
      <c r="AE1179" s="19" t="str">
        <f t="shared" si="22"/>
        <v>Нет моды</v>
      </c>
      <c r="AF1179" s="19">
        <f t="shared" si="23"/>
        <v>728</v>
      </c>
      <c r="AG1179" s="19">
        <f t="shared" si="24"/>
        <v>844</v>
      </c>
      <c r="AH1179" s="20" t="str">
        <f t="shared" si="14"/>
        <v/>
      </c>
      <c r="AI1179" s="21"/>
      <c r="AJ1179" s="21"/>
      <c r="AK1179" s="21"/>
      <c r="AL1179" s="22">
        <f t="shared" si="25"/>
        <v>1</v>
      </c>
    </row>
    <row r="1180" ht="12.75" customHeight="1">
      <c r="A1180" s="13" t="s">
        <v>72</v>
      </c>
      <c r="B1180" s="13" t="str">
        <f>IFERROR(__xludf.DUMMYFUNCTION("REGEXREPLACE(A1180, ""\d"", """")"),"         Архангельская область")</f>
        <v>         Архангельская область</v>
      </c>
      <c r="C1180" s="14" t="str">
        <f t="shared" si="15"/>
        <v>Архангельская область</v>
      </c>
      <c r="D1180" s="3">
        <f t="shared" si="16"/>
        <v>2</v>
      </c>
      <c r="E1180" s="15" t="s">
        <v>33</v>
      </c>
      <c r="F1180" s="13" t="str">
        <f>IFERROR(__xludf.DUMMYFUNCTION("REGEXEXTRACT(E1180, ""[А-Яа-я].*"")"),"Болезни органов пищеварения")</f>
        <v>Болезни органов пищеварения</v>
      </c>
      <c r="G1180" s="16">
        <f t="shared" si="17"/>
        <v>2</v>
      </c>
      <c r="H1180" s="13" t="s">
        <v>28</v>
      </c>
      <c r="I1180" s="13" t="str">
        <f>IFERROR(__xludf.DUMMYFUNCTION("REGEXREPLACE(H1180, "".*\s"", """")"),"человек")</f>
        <v>человек</v>
      </c>
      <c r="J1180" s="13" t="s">
        <v>29</v>
      </c>
      <c r="K1180" s="17" t="str">
        <f>IFERROR(__xludf.DUMMYFUNCTION("REGEXREPLACE(J1180, ""^[\d\s]+"", """")"),"значение показателя за год")</f>
        <v>значение показателя за год</v>
      </c>
      <c r="L1180" s="16">
        <f t="shared" si="18"/>
        <v>2</v>
      </c>
      <c r="M1180" s="13" t="s">
        <v>31</v>
      </c>
      <c r="N1180" s="13" t="str">
        <f>IFERROR(__xludf.DUMMYFUNCTION("REGEXEXTRACT(M1180, "" (.+)$"")"),"городское население")</f>
        <v>городское население</v>
      </c>
      <c r="O1180" s="18">
        <v>549.0</v>
      </c>
      <c r="P1180" s="18">
        <v>537.0</v>
      </c>
      <c r="Q1180" s="18">
        <v>620.0</v>
      </c>
      <c r="R1180" s="18">
        <v>610.0</v>
      </c>
      <c r="S1180" s="18">
        <v>577.0</v>
      </c>
      <c r="T1180" s="18">
        <v>583.0</v>
      </c>
      <c r="U1180" s="18">
        <v>615.0</v>
      </c>
      <c r="V1180" s="18">
        <v>645.0</v>
      </c>
      <c r="W1180" s="18">
        <v>633.0</v>
      </c>
      <c r="X1180" s="18">
        <v>568.0</v>
      </c>
      <c r="Y1180" s="18">
        <v>626.0</v>
      </c>
      <c r="Z1180" s="19" t="str">
        <f t="shared" si="6"/>
        <v/>
      </c>
      <c r="AA1180" s="19">
        <f t="shared" si="19"/>
        <v>6563</v>
      </c>
      <c r="AB1180" s="19" t="str">
        <f t="shared" si="8"/>
        <v/>
      </c>
      <c r="AC1180" s="19">
        <f t="shared" si="20"/>
        <v>596.6363636</v>
      </c>
      <c r="AD1180" s="19">
        <f t="shared" si="21"/>
        <v>686.5</v>
      </c>
      <c r="AE1180" s="19" t="str">
        <f t="shared" si="22"/>
        <v>Нет моды</v>
      </c>
      <c r="AF1180" s="19">
        <f t="shared" si="23"/>
        <v>537</v>
      </c>
      <c r="AG1180" s="19">
        <f t="shared" si="24"/>
        <v>645</v>
      </c>
      <c r="AH1180" s="20" t="str">
        <f t="shared" si="14"/>
        <v/>
      </c>
      <c r="AI1180" s="21"/>
      <c r="AJ1180" s="21"/>
      <c r="AK1180" s="21"/>
      <c r="AL1180" s="22">
        <f t="shared" si="25"/>
        <v>1</v>
      </c>
    </row>
    <row r="1181" ht="12.75" customHeight="1">
      <c r="A1181" s="13" t="s">
        <v>72</v>
      </c>
      <c r="B1181" s="13" t="str">
        <f>IFERROR(__xludf.DUMMYFUNCTION("REGEXREPLACE(A1181, ""\d"", """")"),"         Архангельская область")</f>
        <v>         Архангельская область</v>
      </c>
      <c r="C1181" s="14" t="str">
        <f t="shared" si="15"/>
        <v>Архангельская область</v>
      </c>
      <c r="D1181" s="3">
        <f t="shared" si="16"/>
        <v>2</v>
      </c>
      <c r="E1181" s="15" t="s">
        <v>33</v>
      </c>
      <c r="F1181" s="13" t="str">
        <f>IFERROR(__xludf.DUMMYFUNCTION("REGEXEXTRACT(E1181, ""[А-Яа-я].*"")"),"Болезни органов пищеварения")</f>
        <v>Болезни органов пищеварения</v>
      </c>
      <c r="G1181" s="16">
        <f t="shared" si="17"/>
        <v>2</v>
      </c>
      <c r="H1181" s="13" t="s">
        <v>28</v>
      </c>
      <c r="I1181" s="13" t="str">
        <f>IFERROR(__xludf.DUMMYFUNCTION("REGEXREPLACE(H1181, "".*\s"", """")"),"человек")</f>
        <v>человек</v>
      </c>
      <c r="J1181" s="13" t="s">
        <v>29</v>
      </c>
      <c r="K1181" s="17" t="str">
        <f>IFERROR(__xludf.DUMMYFUNCTION("REGEXREPLACE(J1181, ""^[\d\s]+"", """")"),"значение показателя за год")</f>
        <v>значение показателя за год</v>
      </c>
      <c r="L1181" s="16">
        <f t="shared" si="18"/>
        <v>2</v>
      </c>
      <c r="M1181" s="13" t="s">
        <v>32</v>
      </c>
      <c r="N1181" s="13" t="str">
        <f>IFERROR(__xludf.DUMMYFUNCTION("REGEXEXTRACT(M1181, "" (.+)$"")"),"сельское население")</f>
        <v>сельское население</v>
      </c>
      <c r="O1181" s="18">
        <v>179.0</v>
      </c>
      <c r="P1181" s="18">
        <v>198.0</v>
      </c>
      <c r="Q1181" s="18">
        <v>214.0</v>
      </c>
      <c r="R1181" s="18">
        <v>186.0</v>
      </c>
      <c r="S1181" s="18">
        <v>198.0</v>
      </c>
      <c r="T1181" s="18">
        <v>185.0</v>
      </c>
      <c r="U1181" s="18">
        <v>194.0</v>
      </c>
      <c r="V1181" s="18">
        <v>197.0</v>
      </c>
      <c r="W1181" s="18">
        <v>211.0</v>
      </c>
      <c r="X1181" s="18">
        <v>187.0</v>
      </c>
      <c r="Y1181" s="18">
        <v>208.0</v>
      </c>
      <c r="Z1181" s="19" t="str">
        <f t="shared" si="6"/>
        <v/>
      </c>
      <c r="AA1181" s="19" t="str">
        <f t="shared" si="19"/>
        <v/>
      </c>
      <c r="AB1181" s="19">
        <f t="shared" si="8"/>
        <v>2157</v>
      </c>
      <c r="AC1181" s="19">
        <f t="shared" si="20"/>
        <v>196.0909091</v>
      </c>
      <c r="AD1181" s="19">
        <f t="shared" si="21"/>
        <v>375.5</v>
      </c>
      <c r="AE1181" s="19" t="str">
        <f t="shared" si="22"/>
        <v>Нет моды</v>
      </c>
      <c r="AF1181" s="19">
        <f t="shared" si="23"/>
        <v>179</v>
      </c>
      <c r="AG1181" s="19">
        <f t="shared" si="24"/>
        <v>214</v>
      </c>
      <c r="AH1181" s="20" t="str">
        <f t="shared" si="14"/>
        <v>Город: 75%; Село: 25%</v>
      </c>
      <c r="AI1181" s="21"/>
      <c r="AJ1181" s="21"/>
      <c r="AK1181" s="21"/>
      <c r="AL1181" s="22">
        <f t="shared" si="25"/>
        <v>1</v>
      </c>
    </row>
    <row r="1182" ht="12.75" customHeight="1">
      <c r="A1182" s="13" t="s">
        <v>72</v>
      </c>
      <c r="B1182" s="13" t="str">
        <f>IFERROR(__xludf.DUMMYFUNCTION("REGEXREPLACE(A1182, ""\d"", """")"),"         Архангельская область")</f>
        <v>         Архангельская область</v>
      </c>
      <c r="C1182" s="14" t="str">
        <f t="shared" si="15"/>
        <v>Архангельская область</v>
      </c>
      <c r="D1182" s="3">
        <f t="shared" si="16"/>
        <v>2</v>
      </c>
      <c r="E1182" s="15" t="s">
        <v>34</v>
      </c>
      <c r="F1182" s="13" t="str">
        <f>IFERROR(__xludf.DUMMYFUNCTION("REGEXEXTRACT(E1182, ""[А-Яа-я].*"")"),"Болезни системы кровообращения")</f>
        <v>Болезни системы кровообращения</v>
      </c>
      <c r="G1182" s="16">
        <f t="shared" si="17"/>
        <v>2</v>
      </c>
      <c r="H1182" s="13" t="s">
        <v>28</v>
      </c>
      <c r="I1182" s="13" t="str">
        <f>IFERROR(__xludf.DUMMYFUNCTION("REGEXREPLACE(H1182, "".*\s"", """")"),"человек")</f>
        <v>человек</v>
      </c>
      <c r="J1182" s="13" t="s">
        <v>29</v>
      </c>
      <c r="K1182" s="17" t="str">
        <f>IFERROR(__xludf.DUMMYFUNCTION("REGEXREPLACE(J1182, ""^[\d\s]+"", """")"),"значение показателя за год")</f>
        <v>значение показателя за год</v>
      </c>
      <c r="L1182" s="16">
        <f t="shared" si="18"/>
        <v>2</v>
      </c>
      <c r="M1182" s="13" t="s">
        <v>30</v>
      </c>
      <c r="N1182" s="13" t="str">
        <f>IFERROR(__xludf.DUMMYFUNCTION("REGEXEXTRACT(M1182, "" (.+)$"")"),"все население")</f>
        <v>все население</v>
      </c>
      <c r="O1182" s="18">
        <v>8903.0</v>
      </c>
      <c r="P1182" s="18">
        <v>8885.0</v>
      </c>
      <c r="Q1182" s="18">
        <v>9005.0</v>
      </c>
      <c r="R1182" s="18">
        <v>9019.0</v>
      </c>
      <c r="S1182" s="18">
        <v>8456.0</v>
      </c>
      <c r="T1182" s="18">
        <v>8621.0</v>
      </c>
      <c r="U1182" s="18">
        <v>8443.0</v>
      </c>
      <c r="V1182" s="18">
        <v>8785.0</v>
      </c>
      <c r="W1182" s="18">
        <v>8809.0</v>
      </c>
      <c r="X1182" s="18">
        <v>7223.0</v>
      </c>
      <c r="Y1182" s="18">
        <v>6882.0</v>
      </c>
      <c r="Z1182" s="19">
        <f t="shared" si="6"/>
        <v>93031</v>
      </c>
      <c r="AA1182" s="19" t="str">
        <f t="shared" si="19"/>
        <v/>
      </c>
      <c r="AB1182" s="19" t="str">
        <f t="shared" si="8"/>
        <v/>
      </c>
      <c r="AC1182" s="19">
        <f t="shared" si="20"/>
        <v>8457.363636</v>
      </c>
      <c r="AD1182" s="19">
        <f t="shared" si="21"/>
        <v>3548</v>
      </c>
      <c r="AE1182" s="19" t="str">
        <f t="shared" si="22"/>
        <v>Нет моды</v>
      </c>
      <c r="AF1182" s="19">
        <f t="shared" si="23"/>
        <v>6882</v>
      </c>
      <c r="AG1182" s="19">
        <f t="shared" si="24"/>
        <v>9019</v>
      </c>
      <c r="AH1182" s="20" t="str">
        <f t="shared" si="14"/>
        <v/>
      </c>
      <c r="AI1182" s="21"/>
      <c r="AJ1182" s="21"/>
      <c r="AK1182" s="21"/>
      <c r="AL1182" s="22">
        <f t="shared" si="25"/>
        <v>1</v>
      </c>
    </row>
    <row r="1183" ht="12.75" customHeight="1">
      <c r="A1183" s="13" t="s">
        <v>72</v>
      </c>
      <c r="B1183" s="13" t="str">
        <f>IFERROR(__xludf.DUMMYFUNCTION("REGEXREPLACE(A1183, ""\d"", """")"),"         Архангельская область")</f>
        <v>         Архангельская область</v>
      </c>
      <c r="C1183" s="14" t="str">
        <f t="shared" si="15"/>
        <v>Архангельская область</v>
      </c>
      <c r="D1183" s="3">
        <f t="shared" si="16"/>
        <v>2</v>
      </c>
      <c r="E1183" s="15" t="s">
        <v>34</v>
      </c>
      <c r="F1183" s="13" t="str">
        <f>IFERROR(__xludf.DUMMYFUNCTION("REGEXEXTRACT(E1183, ""[А-Яа-я].*"")"),"Болезни системы кровообращения")</f>
        <v>Болезни системы кровообращения</v>
      </c>
      <c r="G1183" s="16">
        <f t="shared" si="17"/>
        <v>2</v>
      </c>
      <c r="H1183" s="13" t="s">
        <v>28</v>
      </c>
      <c r="I1183" s="13" t="str">
        <f>IFERROR(__xludf.DUMMYFUNCTION("REGEXREPLACE(H1183, "".*\s"", """")"),"человек")</f>
        <v>человек</v>
      </c>
      <c r="J1183" s="13" t="s">
        <v>29</v>
      </c>
      <c r="K1183" s="17" t="str">
        <f>IFERROR(__xludf.DUMMYFUNCTION("REGEXREPLACE(J1183, ""^[\d\s]+"", """")"),"значение показателя за год")</f>
        <v>значение показателя за год</v>
      </c>
      <c r="L1183" s="16">
        <f t="shared" si="18"/>
        <v>2</v>
      </c>
      <c r="M1183" s="13" t="s">
        <v>31</v>
      </c>
      <c r="N1183" s="13" t="str">
        <f>IFERROR(__xludf.DUMMYFUNCTION("REGEXEXTRACT(M1183, "" (.+)$"")"),"городское население")</f>
        <v>городское население</v>
      </c>
      <c r="O1183" s="18">
        <v>5992.0</v>
      </c>
      <c r="P1183" s="18">
        <v>5963.0</v>
      </c>
      <c r="Q1183" s="18">
        <v>6026.0</v>
      </c>
      <c r="R1183" s="18">
        <v>6060.0</v>
      </c>
      <c r="S1183" s="18">
        <v>5695.0</v>
      </c>
      <c r="T1183" s="18">
        <v>5814.0</v>
      </c>
      <c r="U1183" s="18">
        <v>5743.0</v>
      </c>
      <c r="V1183" s="18">
        <v>6053.0</v>
      </c>
      <c r="W1183" s="18">
        <v>5941.0</v>
      </c>
      <c r="X1183" s="18">
        <v>4911.0</v>
      </c>
      <c r="Y1183" s="18">
        <v>4667.0</v>
      </c>
      <c r="Z1183" s="19" t="str">
        <f t="shared" si="6"/>
        <v/>
      </c>
      <c r="AA1183" s="19">
        <f t="shared" si="19"/>
        <v>62865</v>
      </c>
      <c r="AB1183" s="19" t="str">
        <f t="shared" si="8"/>
        <v/>
      </c>
      <c r="AC1183" s="19">
        <f t="shared" si="20"/>
        <v>5715</v>
      </c>
      <c r="AD1183" s="19">
        <f t="shared" si="21"/>
        <v>6471</v>
      </c>
      <c r="AE1183" s="19" t="str">
        <f t="shared" si="22"/>
        <v>Нет моды</v>
      </c>
      <c r="AF1183" s="19">
        <f t="shared" si="23"/>
        <v>4667</v>
      </c>
      <c r="AG1183" s="19">
        <f t="shared" si="24"/>
        <v>6060</v>
      </c>
      <c r="AH1183" s="20" t="str">
        <f t="shared" si="14"/>
        <v/>
      </c>
      <c r="AI1183" s="21"/>
      <c r="AJ1183" s="21"/>
      <c r="AK1183" s="21"/>
      <c r="AL1183" s="22">
        <f t="shared" si="25"/>
        <v>1</v>
      </c>
    </row>
    <row r="1184" ht="12.75" customHeight="1">
      <c r="A1184" s="13" t="s">
        <v>72</v>
      </c>
      <c r="B1184" s="13" t="str">
        <f>IFERROR(__xludf.DUMMYFUNCTION("REGEXREPLACE(A1184, ""\d"", """")"),"         Архангельская область")</f>
        <v>         Архангельская область</v>
      </c>
      <c r="C1184" s="14" t="str">
        <f t="shared" si="15"/>
        <v>Архангельская область</v>
      </c>
      <c r="D1184" s="3">
        <f t="shared" si="16"/>
        <v>2</v>
      </c>
      <c r="E1184" s="15" t="s">
        <v>34</v>
      </c>
      <c r="F1184" s="13" t="str">
        <f>IFERROR(__xludf.DUMMYFUNCTION("REGEXEXTRACT(E1184, ""[А-Яа-я].*"")"),"Болезни системы кровообращения")</f>
        <v>Болезни системы кровообращения</v>
      </c>
      <c r="G1184" s="16">
        <f t="shared" si="17"/>
        <v>2</v>
      </c>
      <c r="H1184" s="13" t="s">
        <v>28</v>
      </c>
      <c r="I1184" s="13" t="str">
        <f>IFERROR(__xludf.DUMMYFUNCTION("REGEXREPLACE(H1184, "".*\s"", """")"),"человек")</f>
        <v>человек</v>
      </c>
      <c r="J1184" s="13" t="s">
        <v>29</v>
      </c>
      <c r="K1184" s="17" t="str">
        <f>IFERROR(__xludf.DUMMYFUNCTION("REGEXREPLACE(J1184, ""^[\d\s]+"", """")"),"значение показателя за год")</f>
        <v>значение показателя за год</v>
      </c>
      <c r="L1184" s="16">
        <f t="shared" si="18"/>
        <v>2</v>
      </c>
      <c r="M1184" s="13" t="s">
        <v>32</v>
      </c>
      <c r="N1184" s="13" t="str">
        <f>IFERROR(__xludf.DUMMYFUNCTION("REGEXEXTRACT(M1184, "" (.+)$"")"),"сельское население")</f>
        <v>сельское население</v>
      </c>
      <c r="O1184" s="18">
        <v>2911.0</v>
      </c>
      <c r="P1184" s="18">
        <v>2922.0</v>
      </c>
      <c r="Q1184" s="18">
        <v>2979.0</v>
      </c>
      <c r="R1184" s="18">
        <v>2959.0</v>
      </c>
      <c r="S1184" s="18">
        <v>2761.0</v>
      </c>
      <c r="T1184" s="18">
        <v>2807.0</v>
      </c>
      <c r="U1184" s="18">
        <v>2700.0</v>
      </c>
      <c r="V1184" s="18">
        <v>2732.0</v>
      </c>
      <c r="W1184" s="18">
        <v>2868.0</v>
      </c>
      <c r="X1184" s="18">
        <v>2312.0</v>
      </c>
      <c r="Y1184" s="18">
        <v>2215.0</v>
      </c>
      <c r="Z1184" s="19" t="str">
        <f t="shared" si="6"/>
        <v/>
      </c>
      <c r="AA1184" s="19" t="str">
        <f t="shared" si="19"/>
        <v/>
      </c>
      <c r="AB1184" s="19">
        <f t="shared" si="8"/>
        <v>30166</v>
      </c>
      <c r="AC1184" s="19">
        <f t="shared" si="20"/>
        <v>2742.363636</v>
      </c>
      <c r="AD1184" s="19">
        <f t="shared" si="21"/>
        <v>3823</v>
      </c>
      <c r="AE1184" s="19" t="str">
        <f t="shared" si="22"/>
        <v>Нет моды</v>
      </c>
      <c r="AF1184" s="19">
        <f t="shared" si="23"/>
        <v>2215</v>
      </c>
      <c r="AG1184" s="19">
        <f t="shared" si="24"/>
        <v>2979</v>
      </c>
      <c r="AH1184" s="20" t="str">
        <f t="shared" si="14"/>
        <v>Город: 68%; Село: 32%</v>
      </c>
      <c r="AI1184" s="21"/>
      <c r="AJ1184" s="21"/>
      <c r="AK1184" s="21"/>
      <c r="AL1184" s="22">
        <f t="shared" si="25"/>
        <v>1</v>
      </c>
    </row>
    <row r="1185" ht="12.75" customHeight="1">
      <c r="A1185" s="13" t="s">
        <v>72</v>
      </c>
      <c r="B1185" s="13" t="str">
        <f>IFERROR(__xludf.DUMMYFUNCTION("REGEXREPLACE(A1185, ""\d"", """")"),"         Архангельская область")</f>
        <v>         Архангельская область</v>
      </c>
      <c r="C1185" s="14" t="str">
        <f t="shared" si="15"/>
        <v>Архангельская область</v>
      </c>
      <c r="D1185" s="3">
        <f t="shared" si="16"/>
        <v>2</v>
      </c>
      <c r="E1185" s="15" t="s">
        <v>35</v>
      </c>
      <c r="F1185" s="13" t="str">
        <f>IFERROR(__xludf.DUMMYFUNCTION("REGEXEXTRACT(E1185, ""[А-Яа-я].*"")"),"внешние причины")</f>
        <v>внешние причины</v>
      </c>
      <c r="G1185" s="16">
        <f t="shared" si="17"/>
        <v>2</v>
      </c>
      <c r="H1185" s="13" t="s">
        <v>28</v>
      </c>
      <c r="I1185" s="13" t="str">
        <f>IFERROR(__xludf.DUMMYFUNCTION("REGEXREPLACE(H1185, "".*\s"", """")"),"человек")</f>
        <v>человек</v>
      </c>
      <c r="J1185" s="13" t="s">
        <v>29</v>
      </c>
      <c r="K1185" s="17" t="str">
        <f>IFERROR(__xludf.DUMMYFUNCTION("REGEXREPLACE(J1185, ""^[\d\s]+"", """")"),"значение показателя за год")</f>
        <v>значение показателя за год</v>
      </c>
      <c r="L1185" s="16">
        <f t="shared" si="18"/>
        <v>2</v>
      </c>
      <c r="M1185" s="13" t="s">
        <v>30</v>
      </c>
      <c r="N1185" s="13" t="str">
        <f>IFERROR(__xludf.DUMMYFUNCTION("REGEXEXTRACT(M1185, "" (.+)$"")"),"все население")</f>
        <v>все население</v>
      </c>
      <c r="O1185" s="18">
        <v>1889.0</v>
      </c>
      <c r="P1185" s="18">
        <v>1892.0</v>
      </c>
      <c r="Q1185" s="18">
        <v>1788.0</v>
      </c>
      <c r="R1185" s="18">
        <v>1714.0</v>
      </c>
      <c r="S1185" s="18">
        <v>1603.0</v>
      </c>
      <c r="T1185" s="18">
        <v>1524.0</v>
      </c>
      <c r="U1185" s="18">
        <v>1375.0</v>
      </c>
      <c r="V1185" s="18">
        <v>1448.0</v>
      </c>
      <c r="W1185" s="18">
        <v>1393.0</v>
      </c>
      <c r="X1185" s="18">
        <v>1195.0</v>
      </c>
      <c r="Y1185" s="18">
        <v>1573.0</v>
      </c>
      <c r="Z1185" s="19">
        <f t="shared" si="6"/>
        <v>17394</v>
      </c>
      <c r="AA1185" s="19" t="str">
        <f t="shared" si="19"/>
        <v/>
      </c>
      <c r="AB1185" s="19" t="str">
        <f t="shared" si="8"/>
        <v/>
      </c>
      <c r="AC1185" s="19">
        <f t="shared" si="20"/>
        <v>1581.272727</v>
      </c>
      <c r="AD1185" s="19">
        <f t="shared" si="21"/>
        <v>2053.5</v>
      </c>
      <c r="AE1185" s="19" t="str">
        <f t="shared" si="22"/>
        <v>Нет моды</v>
      </c>
      <c r="AF1185" s="19">
        <f t="shared" si="23"/>
        <v>1195</v>
      </c>
      <c r="AG1185" s="19">
        <f t="shared" si="24"/>
        <v>1892</v>
      </c>
      <c r="AH1185" s="20" t="str">
        <f t="shared" si="14"/>
        <v/>
      </c>
      <c r="AI1185" s="21"/>
      <c r="AJ1185" s="21"/>
      <c r="AK1185" s="21"/>
      <c r="AL1185" s="22">
        <f t="shared" si="25"/>
        <v>1</v>
      </c>
    </row>
    <row r="1186" ht="12.75" customHeight="1">
      <c r="A1186" s="13" t="s">
        <v>72</v>
      </c>
      <c r="B1186" s="13" t="str">
        <f>IFERROR(__xludf.DUMMYFUNCTION("REGEXREPLACE(A1186, ""\d"", """")"),"         Архангельская область")</f>
        <v>         Архангельская область</v>
      </c>
      <c r="C1186" s="14" t="str">
        <f t="shared" si="15"/>
        <v>Архангельская область</v>
      </c>
      <c r="D1186" s="3">
        <f t="shared" si="16"/>
        <v>2</v>
      </c>
      <c r="E1186" s="15" t="s">
        <v>35</v>
      </c>
      <c r="F1186" s="13" t="str">
        <f>IFERROR(__xludf.DUMMYFUNCTION("REGEXEXTRACT(E1186, ""[А-Яа-я].*"")"),"внешние причины")</f>
        <v>внешние причины</v>
      </c>
      <c r="G1186" s="16">
        <f t="shared" si="17"/>
        <v>2</v>
      </c>
      <c r="H1186" s="13" t="s">
        <v>28</v>
      </c>
      <c r="I1186" s="13" t="str">
        <f>IFERROR(__xludf.DUMMYFUNCTION("REGEXREPLACE(H1186, "".*\s"", """")"),"человек")</f>
        <v>человек</v>
      </c>
      <c r="J1186" s="13" t="s">
        <v>29</v>
      </c>
      <c r="K1186" s="17" t="str">
        <f>IFERROR(__xludf.DUMMYFUNCTION("REGEXREPLACE(J1186, ""^[\d\s]+"", """")"),"значение показателя за год")</f>
        <v>значение показателя за год</v>
      </c>
      <c r="L1186" s="16">
        <f t="shared" si="18"/>
        <v>2</v>
      </c>
      <c r="M1186" s="13" t="s">
        <v>31</v>
      </c>
      <c r="N1186" s="13" t="str">
        <f>IFERROR(__xludf.DUMMYFUNCTION("REGEXEXTRACT(M1186, "" (.+)$"")"),"городское население")</f>
        <v>городское население</v>
      </c>
      <c r="O1186" s="18">
        <v>1238.0</v>
      </c>
      <c r="P1186" s="18">
        <v>1269.0</v>
      </c>
      <c r="Q1186" s="18">
        <v>1219.0</v>
      </c>
      <c r="R1186" s="18">
        <v>1150.0</v>
      </c>
      <c r="S1186" s="18">
        <v>1056.0</v>
      </c>
      <c r="T1186" s="18">
        <v>1002.0</v>
      </c>
      <c r="U1186" s="18">
        <v>949.0</v>
      </c>
      <c r="V1186" s="18">
        <v>998.0</v>
      </c>
      <c r="W1186" s="18">
        <v>948.0</v>
      </c>
      <c r="X1186" s="18">
        <v>815.0</v>
      </c>
      <c r="Y1186" s="18">
        <v>1098.0</v>
      </c>
      <c r="Z1186" s="19" t="str">
        <f t="shared" si="6"/>
        <v/>
      </c>
      <c r="AA1186" s="19">
        <f t="shared" si="19"/>
        <v>11742</v>
      </c>
      <c r="AB1186" s="19" t="str">
        <f t="shared" si="8"/>
        <v/>
      </c>
      <c r="AC1186" s="19">
        <f t="shared" si="20"/>
        <v>1067.454545</v>
      </c>
      <c r="AD1186" s="19">
        <f t="shared" si="21"/>
        <v>1253.5</v>
      </c>
      <c r="AE1186" s="19" t="str">
        <f t="shared" si="22"/>
        <v>Нет моды</v>
      </c>
      <c r="AF1186" s="19">
        <f t="shared" si="23"/>
        <v>815</v>
      </c>
      <c r="AG1186" s="19">
        <f t="shared" si="24"/>
        <v>1269</v>
      </c>
      <c r="AH1186" s="20" t="str">
        <f t="shared" si="14"/>
        <v/>
      </c>
      <c r="AI1186" s="21"/>
      <c r="AJ1186" s="21"/>
      <c r="AK1186" s="21"/>
      <c r="AL1186" s="22">
        <f t="shared" si="25"/>
        <v>1</v>
      </c>
    </row>
    <row r="1187" ht="12.75" customHeight="1">
      <c r="A1187" s="13" t="s">
        <v>72</v>
      </c>
      <c r="B1187" s="13" t="str">
        <f>IFERROR(__xludf.DUMMYFUNCTION("REGEXREPLACE(A1187, ""\d"", """")"),"         Архангельская область")</f>
        <v>         Архангельская область</v>
      </c>
      <c r="C1187" s="14" t="str">
        <f t="shared" si="15"/>
        <v>Архангельская область</v>
      </c>
      <c r="D1187" s="3">
        <f t="shared" si="16"/>
        <v>2</v>
      </c>
      <c r="E1187" s="15" t="s">
        <v>35</v>
      </c>
      <c r="F1187" s="13" t="str">
        <f>IFERROR(__xludf.DUMMYFUNCTION("REGEXEXTRACT(E1187, ""[А-Яа-я].*"")"),"внешние причины")</f>
        <v>внешние причины</v>
      </c>
      <c r="G1187" s="16">
        <f t="shared" si="17"/>
        <v>2</v>
      </c>
      <c r="H1187" s="13" t="s">
        <v>28</v>
      </c>
      <c r="I1187" s="13" t="str">
        <f>IFERROR(__xludf.DUMMYFUNCTION("REGEXREPLACE(H1187, "".*\s"", """")"),"человек")</f>
        <v>человек</v>
      </c>
      <c r="J1187" s="13" t="s">
        <v>29</v>
      </c>
      <c r="K1187" s="17" t="str">
        <f>IFERROR(__xludf.DUMMYFUNCTION("REGEXREPLACE(J1187, ""^[\d\s]+"", """")"),"значение показателя за год")</f>
        <v>значение показателя за год</v>
      </c>
      <c r="L1187" s="16">
        <f t="shared" si="18"/>
        <v>2</v>
      </c>
      <c r="M1187" s="13" t="s">
        <v>32</v>
      </c>
      <c r="N1187" s="13" t="str">
        <f>IFERROR(__xludf.DUMMYFUNCTION("REGEXEXTRACT(M1187, "" (.+)$"")"),"сельское население")</f>
        <v>сельское население</v>
      </c>
      <c r="O1187" s="18">
        <v>651.0</v>
      </c>
      <c r="P1187" s="18">
        <v>623.0</v>
      </c>
      <c r="Q1187" s="18">
        <v>569.0</v>
      </c>
      <c r="R1187" s="18">
        <v>564.0</v>
      </c>
      <c r="S1187" s="18">
        <v>547.0</v>
      </c>
      <c r="T1187" s="18">
        <v>522.0</v>
      </c>
      <c r="U1187" s="18">
        <v>426.0</v>
      </c>
      <c r="V1187" s="18">
        <v>450.0</v>
      </c>
      <c r="W1187" s="18">
        <v>445.0</v>
      </c>
      <c r="X1187" s="18">
        <v>380.0</v>
      </c>
      <c r="Y1187" s="18">
        <v>475.0</v>
      </c>
      <c r="Z1187" s="19" t="str">
        <f t="shared" si="6"/>
        <v/>
      </c>
      <c r="AA1187" s="19" t="str">
        <f t="shared" si="19"/>
        <v/>
      </c>
      <c r="AB1187" s="19">
        <f t="shared" si="8"/>
        <v>5652</v>
      </c>
      <c r="AC1187" s="19">
        <f t="shared" si="20"/>
        <v>513.8181818</v>
      </c>
      <c r="AD1187" s="19">
        <f t="shared" si="21"/>
        <v>733</v>
      </c>
      <c r="AE1187" s="19" t="str">
        <f t="shared" si="22"/>
        <v>Нет моды</v>
      </c>
      <c r="AF1187" s="19">
        <f t="shared" si="23"/>
        <v>380</v>
      </c>
      <c r="AG1187" s="19">
        <f t="shared" si="24"/>
        <v>651</v>
      </c>
      <c r="AH1187" s="20" t="str">
        <f t="shared" si="14"/>
        <v>Город: 68%; Село: 32%</v>
      </c>
      <c r="AI1187" s="21"/>
      <c r="AJ1187" s="21"/>
      <c r="AK1187" s="21"/>
      <c r="AL1187" s="22">
        <f t="shared" si="25"/>
        <v>1</v>
      </c>
    </row>
    <row r="1188" ht="12.75" customHeight="1">
      <c r="A1188" s="13" t="s">
        <v>72</v>
      </c>
      <c r="B1188" s="13" t="str">
        <f>IFERROR(__xludf.DUMMYFUNCTION("REGEXREPLACE(A1188, ""\d"", """")"),"         Архангельская область")</f>
        <v>         Архангельская область</v>
      </c>
      <c r="C1188" s="14" t="str">
        <f t="shared" si="15"/>
        <v>Архангельская область</v>
      </c>
      <c r="D1188" s="3">
        <f t="shared" si="16"/>
        <v>2</v>
      </c>
      <c r="E1188" s="15" t="s">
        <v>36</v>
      </c>
      <c r="F1188" s="13" t="str">
        <f>IFERROR(__xludf.DUMMYFUNCTION("REGEXEXTRACT(E1188,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88" s="16">
        <f t="shared" si="17"/>
        <v>2</v>
      </c>
      <c r="H1188" s="13" t="s">
        <v>28</v>
      </c>
      <c r="I1188" s="13" t="str">
        <f>IFERROR(__xludf.DUMMYFUNCTION("REGEXREPLACE(H1188, "".*\s"", """")"),"человек")</f>
        <v>человек</v>
      </c>
      <c r="J1188" s="13" t="s">
        <v>29</v>
      </c>
      <c r="K1188" s="17" t="str">
        <f>IFERROR(__xludf.DUMMYFUNCTION("REGEXREPLACE(J1188, ""^[\d\s]+"", """")"),"значение показателя за год")</f>
        <v>значение показателя за год</v>
      </c>
      <c r="L1188" s="16">
        <f t="shared" si="18"/>
        <v>2</v>
      </c>
      <c r="M1188" s="13" t="s">
        <v>30</v>
      </c>
      <c r="N1188" s="13" t="str">
        <f>IFERROR(__xludf.DUMMYFUNCTION("REGEXEXTRACT(M1188, "" (.+)$"")"),"все население")</f>
        <v>все население</v>
      </c>
      <c r="O1188" s="18">
        <v>29.0</v>
      </c>
      <c r="P1188" s="18">
        <v>33.0</v>
      </c>
      <c r="Q1188" s="18">
        <v>29.0</v>
      </c>
      <c r="R1188" s="18">
        <v>23.0</v>
      </c>
      <c r="S1188" s="23" t="s">
        <v>37</v>
      </c>
      <c r="T1188" s="23" t="s">
        <v>37</v>
      </c>
      <c r="U1188" s="23" t="s">
        <v>37</v>
      </c>
      <c r="V1188" s="23" t="s">
        <v>37</v>
      </c>
      <c r="W1188" s="23" t="s">
        <v>37</v>
      </c>
      <c r="X1188" s="23" t="s">
        <v>37</v>
      </c>
      <c r="Y1188" s="23" t="s">
        <v>37</v>
      </c>
      <c r="Z1188" s="19">
        <f t="shared" si="6"/>
        <v>114</v>
      </c>
      <c r="AA1188" s="19" t="str">
        <f t="shared" si="19"/>
        <v/>
      </c>
      <c r="AB1188" s="19" t="str">
        <f t="shared" si="8"/>
        <v/>
      </c>
      <c r="AC1188" s="19">
        <f t="shared" si="20"/>
        <v>28.5</v>
      </c>
      <c r="AD1188" s="19">
        <f t="shared" si="21"/>
        <v>450</v>
      </c>
      <c r="AE1188" s="19" t="str">
        <f t="shared" si="22"/>
        <v>Нет моды</v>
      </c>
      <c r="AF1188" s="19">
        <f t="shared" si="23"/>
        <v>23</v>
      </c>
      <c r="AG1188" s="19">
        <f t="shared" si="24"/>
        <v>33</v>
      </c>
      <c r="AH1188" s="20" t="str">
        <f t="shared" si="14"/>
        <v/>
      </c>
      <c r="AI1188" s="24"/>
      <c r="AJ1188" s="24"/>
      <c r="AK1188" s="24"/>
      <c r="AL1188" s="22">
        <f t="shared" si="25"/>
        <v>1</v>
      </c>
    </row>
    <row r="1189" ht="12.75" customHeight="1">
      <c r="A1189" s="13" t="s">
        <v>72</v>
      </c>
      <c r="B1189" s="13" t="str">
        <f>IFERROR(__xludf.DUMMYFUNCTION("REGEXREPLACE(A1189, ""\d"", """")"),"         Архангельская область")</f>
        <v>         Архангельская область</v>
      </c>
      <c r="C1189" s="14" t="str">
        <f t="shared" si="15"/>
        <v>Архангельская область</v>
      </c>
      <c r="D1189" s="3">
        <f t="shared" si="16"/>
        <v>2</v>
      </c>
      <c r="E1189" s="15" t="s">
        <v>36</v>
      </c>
      <c r="F1189" s="13" t="str">
        <f>IFERROR(__xludf.DUMMYFUNCTION("REGEXEXTRACT(E1189,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89" s="16">
        <f t="shared" si="17"/>
        <v>2</v>
      </c>
      <c r="H1189" s="13" t="s">
        <v>28</v>
      </c>
      <c r="I1189" s="13" t="str">
        <f>IFERROR(__xludf.DUMMYFUNCTION("REGEXREPLACE(H1189, "".*\s"", """")"),"человек")</f>
        <v>человек</v>
      </c>
      <c r="J1189" s="13" t="s">
        <v>29</v>
      </c>
      <c r="K1189" s="17" t="str">
        <f>IFERROR(__xludf.DUMMYFUNCTION("REGEXREPLACE(J1189, ""^[\d\s]+"", """")"),"значение показателя за год")</f>
        <v>значение показателя за год</v>
      </c>
      <c r="L1189" s="16">
        <f t="shared" si="18"/>
        <v>2</v>
      </c>
      <c r="M1189" s="13" t="s">
        <v>31</v>
      </c>
      <c r="N1189" s="13" t="str">
        <f>IFERROR(__xludf.DUMMYFUNCTION("REGEXEXTRACT(M1189, "" (.+)$"")"),"городское население")</f>
        <v>городское население</v>
      </c>
      <c r="O1189" s="18">
        <v>23.0</v>
      </c>
      <c r="P1189" s="18">
        <v>21.0</v>
      </c>
      <c r="Q1189" s="18">
        <v>21.0</v>
      </c>
      <c r="R1189" s="18">
        <v>17.0</v>
      </c>
      <c r="S1189" s="23" t="s">
        <v>37</v>
      </c>
      <c r="T1189" s="23" t="s">
        <v>37</v>
      </c>
      <c r="U1189" s="23" t="s">
        <v>37</v>
      </c>
      <c r="V1189" s="23" t="s">
        <v>37</v>
      </c>
      <c r="W1189" s="23" t="s">
        <v>37</v>
      </c>
      <c r="X1189" s="23" t="s">
        <v>37</v>
      </c>
      <c r="Y1189" s="23" t="s">
        <v>37</v>
      </c>
      <c r="Z1189" s="19" t="str">
        <f t="shared" si="6"/>
        <v/>
      </c>
      <c r="AA1189" s="19">
        <f t="shared" si="19"/>
        <v>82</v>
      </c>
      <c r="AB1189" s="19" t="str">
        <f t="shared" si="8"/>
        <v/>
      </c>
      <c r="AC1189" s="19">
        <f t="shared" si="20"/>
        <v>20.5</v>
      </c>
      <c r="AD1189" s="19">
        <f t="shared" si="21"/>
        <v>23</v>
      </c>
      <c r="AE1189" s="19" t="str">
        <f t="shared" si="22"/>
        <v>Нет моды</v>
      </c>
      <c r="AF1189" s="19">
        <f t="shared" si="23"/>
        <v>17</v>
      </c>
      <c r="AG1189" s="19">
        <f t="shared" si="24"/>
        <v>23</v>
      </c>
      <c r="AH1189" s="20" t="str">
        <f t="shared" si="14"/>
        <v/>
      </c>
      <c r="AI1189" s="24"/>
      <c r="AJ1189" s="24"/>
      <c r="AK1189" s="24"/>
      <c r="AL1189" s="22">
        <f t="shared" si="25"/>
        <v>1</v>
      </c>
    </row>
    <row r="1190" ht="12.75" customHeight="1">
      <c r="A1190" s="13" t="s">
        <v>72</v>
      </c>
      <c r="B1190" s="13" t="str">
        <f>IFERROR(__xludf.DUMMYFUNCTION("REGEXREPLACE(A1190, ""\d"", """")"),"         Архангельская область")</f>
        <v>         Архангельская область</v>
      </c>
      <c r="C1190" s="14" t="str">
        <f t="shared" si="15"/>
        <v>Архангельская область</v>
      </c>
      <c r="D1190" s="3">
        <f t="shared" si="16"/>
        <v>2</v>
      </c>
      <c r="E1190" s="15" t="s">
        <v>36</v>
      </c>
      <c r="F1190" s="13" t="str">
        <f>IFERROR(__xludf.DUMMYFUNCTION("REGEXEXTRACT(E1190,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190" s="16">
        <f t="shared" si="17"/>
        <v>2</v>
      </c>
      <c r="H1190" s="13" t="s">
        <v>28</v>
      </c>
      <c r="I1190" s="13" t="str">
        <f>IFERROR(__xludf.DUMMYFUNCTION("REGEXREPLACE(H1190, "".*\s"", """")"),"человек")</f>
        <v>человек</v>
      </c>
      <c r="J1190" s="13" t="s">
        <v>29</v>
      </c>
      <c r="K1190" s="17" t="str">
        <f>IFERROR(__xludf.DUMMYFUNCTION("REGEXREPLACE(J1190, ""^[\d\s]+"", """")"),"значение показателя за год")</f>
        <v>значение показателя за год</v>
      </c>
      <c r="L1190" s="16">
        <f t="shared" si="18"/>
        <v>2</v>
      </c>
      <c r="M1190" s="13" t="s">
        <v>32</v>
      </c>
      <c r="N1190" s="13" t="str">
        <f>IFERROR(__xludf.DUMMYFUNCTION("REGEXEXTRACT(M1190, "" (.+)$"")"),"сельское население")</f>
        <v>сельское население</v>
      </c>
      <c r="O1190" s="18">
        <v>6.0</v>
      </c>
      <c r="P1190" s="18">
        <v>12.0</v>
      </c>
      <c r="Q1190" s="18">
        <v>8.0</v>
      </c>
      <c r="R1190" s="18">
        <v>6.0</v>
      </c>
      <c r="S1190" s="23" t="s">
        <v>37</v>
      </c>
      <c r="T1190" s="23" t="s">
        <v>37</v>
      </c>
      <c r="U1190" s="23" t="s">
        <v>37</v>
      </c>
      <c r="V1190" s="23" t="s">
        <v>37</v>
      </c>
      <c r="W1190" s="23" t="s">
        <v>37</v>
      </c>
      <c r="X1190" s="23" t="s">
        <v>37</v>
      </c>
      <c r="Y1190" s="23" t="s">
        <v>37</v>
      </c>
      <c r="Z1190" s="19" t="str">
        <f t="shared" si="6"/>
        <v/>
      </c>
      <c r="AA1190" s="19" t="str">
        <f t="shared" si="19"/>
        <v/>
      </c>
      <c r="AB1190" s="19">
        <f t="shared" si="8"/>
        <v>32</v>
      </c>
      <c r="AC1190" s="19">
        <f t="shared" si="20"/>
        <v>8</v>
      </c>
      <c r="AD1190" s="19">
        <f t="shared" si="21"/>
        <v>14.5</v>
      </c>
      <c r="AE1190" s="19" t="str">
        <f t="shared" si="22"/>
        <v>Нет моды</v>
      </c>
      <c r="AF1190" s="19">
        <f t="shared" si="23"/>
        <v>6</v>
      </c>
      <c r="AG1190" s="19">
        <f t="shared" si="24"/>
        <v>12</v>
      </c>
      <c r="AH1190" s="20" t="str">
        <f t="shared" si="14"/>
        <v>Город: 72%; Село: 28%</v>
      </c>
      <c r="AI1190" s="24"/>
      <c r="AJ1190" s="24"/>
      <c r="AK1190" s="24"/>
      <c r="AL1190" s="22">
        <f t="shared" si="25"/>
        <v>1</v>
      </c>
    </row>
    <row r="1191" ht="12.75" customHeight="1">
      <c r="A1191" s="13" t="s">
        <v>72</v>
      </c>
      <c r="B1191" s="13" t="str">
        <f>IFERROR(__xludf.DUMMYFUNCTION("REGEXREPLACE(A1191, ""\d"", """")"),"         Архангельская область")</f>
        <v>         Архангельская область</v>
      </c>
      <c r="C1191" s="14" t="str">
        <f t="shared" si="15"/>
        <v>Архангельская область</v>
      </c>
      <c r="D1191" s="3">
        <f t="shared" si="16"/>
        <v>2</v>
      </c>
      <c r="E1191" s="15" t="s">
        <v>38</v>
      </c>
      <c r="F1191" s="13" t="str">
        <f>IFERROR(__xludf.DUMMYFUNCTION("REGEXEXTRACT(E1191, ""[А-Яа-я].*"")"),"все виды транспортных несчастных случаев")</f>
        <v>все виды транспортных несчастных случаев</v>
      </c>
      <c r="G1191" s="16">
        <f t="shared" si="17"/>
        <v>2</v>
      </c>
      <c r="H1191" s="13" t="s">
        <v>28</v>
      </c>
      <c r="I1191" s="13" t="str">
        <f>IFERROR(__xludf.DUMMYFUNCTION("REGEXREPLACE(H1191, "".*\s"", """")"),"человек")</f>
        <v>человек</v>
      </c>
      <c r="J1191" s="13" t="s">
        <v>29</v>
      </c>
      <c r="K1191" s="17" t="str">
        <f>IFERROR(__xludf.DUMMYFUNCTION("REGEXREPLACE(J1191, ""^[\d\s]+"", """")"),"значение показателя за год")</f>
        <v>значение показателя за год</v>
      </c>
      <c r="L1191" s="16">
        <f t="shared" si="18"/>
        <v>2</v>
      </c>
      <c r="M1191" s="13" t="s">
        <v>30</v>
      </c>
      <c r="N1191" s="13" t="str">
        <f>IFERROR(__xludf.DUMMYFUNCTION("REGEXEXTRACT(M1191, "" (.+)$"")"),"все население")</f>
        <v>все население</v>
      </c>
      <c r="O1191" s="18">
        <v>233.0</v>
      </c>
      <c r="P1191" s="18">
        <v>252.0</v>
      </c>
      <c r="Q1191" s="18">
        <v>172.0</v>
      </c>
      <c r="R1191" s="18">
        <v>189.0</v>
      </c>
      <c r="S1191" s="18">
        <v>155.0</v>
      </c>
      <c r="T1191" s="18">
        <v>155.0</v>
      </c>
      <c r="U1191" s="18">
        <v>143.0</v>
      </c>
      <c r="V1191" s="18">
        <v>122.0</v>
      </c>
      <c r="W1191" s="18">
        <v>115.0</v>
      </c>
      <c r="X1191" s="18">
        <v>114.0</v>
      </c>
      <c r="Y1191" s="18">
        <v>116.0</v>
      </c>
      <c r="Z1191" s="19">
        <f t="shared" si="6"/>
        <v>1766</v>
      </c>
      <c r="AA1191" s="19" t="str">
        <f t="shared" si="19"/>
        <v/>
      </c>
      <c r="AB1191" s="19" t="str">
        <f t="shared" si="8"/>
        <v/>
      </c>
      <c r="AC1191" s="19">
        <f t="shared" si="20"/>
        <v>160.5454545</v>
      </c>
      <c r="AD1191" s="19">
        <f t="shared" si="21"/>
        <v>122</v>
      </c>
      <c r="AE1191" s="19" t="str">
        <f t="shared" si="22"/>
        <v>Нет моды</v>
      </c>
      <c r="AF1191" s="19">
        <f t="shared" si="23"/>
        <v>114</v>
      </c>
      <c r="AG1191" s="19">
        <f t="shared" si="24"/>
        <v>252</v>
      </c>
      <c r="AH1191" s="20" t="str">
        <f t="shared" si="14"/>
        <v/>
      </c>
      <c r="AI1191" s="21"/>
      <c r="AJ1191" s="21"/>
      <c r="AK1191" s="21"/>
      <c r="AL1191" s="22">
        <f t="shared" si="25"/>
        <v>1</v>
      </c>
    </row>
    <row r="1192" ht="12.75" customHeight="1">
      <c r="A1192" s="13" t="s">
        <v>72</v>
      </c>
      <c r="B1192" s="13" t="str">
        <f>IFERROR(__xludf.DUMMYFUNCTION("REGEXREPLACE(A1192, ""\d"", """")"),"         Архангельская область")</f>
        <v>         Архангельская область</v>
      </c>
      <c r="C1192" s="14" t="str">
        <f t="shared" si="15"/>
        <v>Архангельская область</v>
      </c>
      <c r="D1192" s="3">
        <f t="shared" si="16"/>
        <v>2</v>
      </c>
      <c r="E1192" s="15" t="s">
        <v>38</v>
      </c>
      <c r="F1192" s="13" t="str">
        <f>IFERROR(__xludf.DUMMYFUNCTION("REGEXEXTRACT(E1192, ""[А-Яа-я].*"")"),"все виды транспортных несчастных случаев")</f>
        <v>все виды транспортных несчастных случаев</v>
      </c>
      <c r="G1192" s="16">
        <f t="shared" si="17"/>
        <v>2</v>
      </c>
      <c r="H1192" s="13" t="s">
        <v>28</v>
      </c>
      <c r="I1192" s="13" t="str">
        <f>IFERROR(__xludf.DUMMYFUNCTION("REGEXREPLACE(H1192, "".*\s"", """")"),"человек")</f>
        <v>человек</v>
      </c>
      <c r="J1192" s="13" t="s">
        <v>29</v>
      </c>
      <c r="K1192" s="17" t="str">
        <f>IFERROR(__xludf.DUMMYFUNCTION("REGEXREPLACE(J1192, ""^[\d\s]+"", """")"),"значение показателя за год")</f>
        <v>значение показателя за год</v>
      </c>
      <c r="L1192" s="16">
        <f t="shared" si="18"/>
        <v>2</v>
      </c>
      <c r="M1192" s="13" t="s">
        <v>31</v>
      </c>
      <c r="N1192" s="13" t="str">
        <f>IFERROR(__xludf.DUMMYFUNCTION("REGEXEXTRACT(M1192, "" (.+)$"")"),"городское население")</f>
        <v>городское население</v>
      </c>
      <c r="O1192" s="18">
        <v>139.0</v>
      </c>
      <c r="P1192" s="18">
        <v>162.0</v>
      </c>
      <c r="Q1192" s="18">
        <v>113.0</v>
      </c>
      <c r="R1192" s="18">
        <v>131.0</v>
      </c>
      <c r="S1192" s="18">
        <v>87.0</v>
      </c>
      <c r="T1192" s="18">
        <v>91.0</v>
      </c>
      <c r="U1192" s="18">
        <v>91.0</v>
      </c>
      <c r="V1192" s="18">
        <v>82.0</v>
      </c>
      <c r="W1192" s="18">
        <v>71.0</v>
      </c>
      <c r="X1192" s="18">
        <v>74.0</v>
      </c>
      <c r="Y1192" s="18">
        <v>69.0</v>
      </c>
      <c r="Z1192" s="19" t="str">
        <f t="shared" si="6"/>
        <v/>
      </c>
      <c r="AA1192" s="19">
        <f t="shared" si="19"/>
        <v>1110</v>
      </c>
      <c r="AB1192" s="19" t="str">
        <f t="shared" si="8"/>
        <v/>
      </c>
      <c r="AC1192" s="19">
        <f t="shared" si="20"/>
        <v>100.9090909</v>
      </c>
      <c r="AD1192" s="19">
        <f t="shared" si="21"/>
        <v>119</v>
      </c>
      <c r="AE1192" s="19" t="str">
        <f t="shared" si="22"/>
        <v>Нет моды</v>
      </c>
      <c r="AF1192" s="19">
        <f t="shared" si="23"/>
        <v>69</v>
      </c>
      <c r="AG1192" s="19">
        <f t="shared" si="24"/>
        <v>162</v>
      </c>
      <c r="AH1192" s="20" t="str">
        <f t="shared" si="14"/>
        <v/>
      </c>
      <c r="AI1192" s="21"/>
      <c r="AJ1192" s="21"/>
      <c r="AK1192" s="21"/>
      <c r="AL1192" s="22">
        <f t="shared" si="25"/>
        <v>1</v>
      </c>
    </row>
    <row r="1193" ht="12.75" customHeight="1">
      <c r="A1193" s="13" t="s">
        <v>72</v>
      </c>
      <c r="B1193" s="13" t="str">
        <f>IFERROR(__xludf.DUMMYFUNCTION("REGEXREPLACE(A1193, ""\d"", """")"),"         Архангельская область")</f>
        <v>         Архангельская область</v>
      </c>
      <c r="C1193" s="14" t="str">
        <f t="shared" si="15"/>
        <v>Архангельская область</v>
      </c>
      <c r="D1193" s="3">
        <f t="shared" si="16"/>
        <v>2</v>
      </c>
      <c r="E1193" s="15" t="s">
        <v>38</v>
      </c>
      <c r="F1193" s="13" t="str">
        <f>IFERROR(__xludf.DUMMYFUNCTION("REGEXEXTRACT(E1193, ""[А-Яа-я].*"")"),"все виды транспортных несчастных случаев")</f>
        <v>все виды транспортных несчастных случаев</v>
      </c>
      <c r="G1193" s="16">
        <f t="shared" si="17"/>
        <v>2</v>
      </c>
      <c r="H1193" s="13" t="s">
        <v>28</v>
      </c>
      <c r="I1193" s="13" t="str">
        <f>IFERROR(__xludf.DUMMYFUNCTION("REGEXREPLACE(H1193, "".*\s"", """")"),"человек")</f>
        <v>человек</v>
      </c>
      <c r="J1193" s="13" t="s">
        <v>29</v>
      </c>
      <c r="K1193" s="17" t="str">
        <f>IFERROR(__xludf.DUMMYFUNCTION("REGEXREPLACE(J1193, ""^[\d\s]+"", """")"),"значение показателя за год")</f>
        <v>значение показателя за год</v>
      </c>
      <c r="L1193" s="16">
        <f t="shared" si="18"/>
        <v>2</v>
      </c>
      <c r="M1193" s="13" t="s">
        <v>32</v>
      </c>
      <c r="N1193" s="13" t="str">
        <f>IFERROR(__xludf.DUMMYFUNCTION("REGEXEXTRACT(M1193, "" (.+)$"")"),"сельское население")</f>
        <v>сельское население</v>
      </c>
      <c r="O1193" s="18">
        <v>94.0</v>
      </c>
      <c r="P1193" s="18">
        <v>90.0</v>
      </c>
      <c r="Q1193" s="18">
        <v>59.0</v>
      </c>
      <c r="R1193" s="18">
        <v>58.0</v>
      </c>
      <c r="S1193" s="18">
        <v>68.0</v>
      </c>
      <c r="T1193" s="18">
        <v>64.0</v>
      </c>
      <c r="U1193" s="18">
        <v>52.0</v>
      </c>
      <c r="V1193" s="18">
        <v>40.0</v>
      </c>
      <c r="W1193" s="18">
        <v>44.0</v>
      </c>
      <c r="X1193" s="18">
        <v>40.0</v>
      </c>
      <c r="Y1193" s="18">
        <v>47.0</v>
      </c>
      <c r="Z1193" s="19" t="str">
        <f t="shared" si="6"/>
        <v/>
      </c>
      <c r="AA1193" s="19" t="str">
        <f t="shared" si="19"/>
        <v/>
      </c>
      <c r="AB1193" s="19">
        <f t="shared" si="8"/>
        <v>656</v>
      </c>
      <c r="AC1193" s="19">
        <f t="shared" si="20"/>
        <v>59.63636364</v>
      </c>
      <c r="AD1193" s="19">
        <f t="shared" si="21"/>
        <v>72.5</v>
      </c>
      <c r="AE1193" s="19" t="str">
        <f t="shared" si="22"/>
        <v>Нет моды</v>
      </c>
      <c r="AF1193" s="19">
        <f t="shared" si="23"/>
        <v>40</v>
      </c>
      <c r="AG1193" s="19">
        <f t="shared" si="24"/>
        <v>94</v>
      </c>
      <c r="AH1193" s="20" t="str">
        <f t="shared" si="14"/>
        <v>Город: 63%; Село: 37%</v>
      </c>
      <c r="AI1193" s="21"/>
      <c r="AJ1193" s="21"/>
      <c r="AK1193" s="21"/>
      <c r="AL1193" s="22">
        <f t="shared" si="25"/>
        <v>1</v>
      </c>
    </row>
    <row r="1194" ht="12.75" customHeight="1">
      <c r="A1194" s="13" t="s">
        <v>72</v>
      </c>
      <c r="B1194" s="13" t="str">
        <f>IFERROR(__xludf.DUMMYFUNCTION("REGEXREPLACE(A1194, ""\d"", """")"),"         Архангельская область")</f>
        <v>         Архангельская область</v>
      </c>
      <c r="C1194" s="14" t="str">
        <f t="shared" si="15"/>
        <v>Архангельская область</v>
      </c>
      <c r="D1194" s="3">
        <f t="shared" si="16"/>
        <v>2</v>
      </c>
      <c r="E1194" s="15" t="s">
        <v>39</v>
      </c>
      <c r="F1194" s="13" t="str">
        <f>IFERROR(__xludf.DUMMYFUNCTION("REGEXEXTRACT(E1194, ""[А-Яа-я].*"")"),"Всего умерших")</f>
        <v>Всего умерших</v>
      </c>
      <c r="G1194" s="16">
        <f t="shared" si="17"/>
        <v>2</v>
      </c>
      <c r="H1194" s="13" t="s">
        <v>28</v>
      </c>
      <c r="I1194" s="13" t="str">
        <f>IFERROR(__xludf.DUMMYFUNCTION("REGEXREPLACE(H1194, "".*\s"", """")"),"человек")</f>
        <v>человек</v>
      </c>
      <c r="J1194" s="13" t="s">
        <v>29</v>
      </c>
      <c r="K1194" s="17" t="str">
        <f>IFERROR(__xludf.DUMMYFUNCTION("REGEXREPLACE(J1194, ""^[\d\s]+"", """")"),"значение показателя за год")</f>
        <v>значение показателя за год</v>
      </c>
      <c r="L1194" s="16">
        <f t="shared" si="18"/>
        <v>2</v>
      </c>
      <c r="M1194" s="13" t="s">
        <v>30</v>
      </c>
      <c r="N1194" s="13" t="str">
        <f>IFERROR(__xludf.DUMMYFUNCTION("REGEXEXTRACT(M1194, "" (.+)$"")"),"все население")</f>
        <v>все население</v>
      </c>
      <c r="O1194" s="18">
        <v>15967.0</v>
      </c>
      <c r="P1194" s="18">
        <v>15746.0</v>
      </c>
      <c r="Q1194" s="18">
        <v>15889.0</v>
      </c>
      <c r="R1194" s="18">
        <v>15828.0</v>
      </c>
      <c r="S1194" s="18">
        <v>15068.0</v>
      </c>
      <c r="T1194" s="18">
        <v>15064.0</v>
      </c>
      <c r="U1194" s="18">
        <v>14819.0</v>
      </c>
      <c r="V1194" s="18">
        <v>16632.0</v>
      </c>
      <c r="W1194" s="18">
        <v>19814.0</v>
      </c>
      <c r="X1194" s="18">
        <v>15661.0</v>
      </c>
      <c r="Y1194" s="18">
        <v>14095.0</v>
      </c>
      <c r="Z1194" s="19">
        <f t="shared" si="6"/>
        <v>174583</v>
      </c>
      <c r="AA1194" s="19" t="str">
        <f t="shared" si="19"/>
        <v/>
      </c>
      <c r="AB1194" s="19" t="str">
        <f t="shared" si="8"/>
        <v/>
      </c>
      <c r="AC1194" s="19">
        <f t="shared" si="20"/>
        <v>15871.18182</v>
      </c>
      <c r="AD1194" s="19">
        <f t="shared" si="21"/>
        <v>7094.5</v>
      </c>
      <c r="AE1194" s="19" t="str">
        <f t="shared" si="22"/>
        <v>Нет моды</v>
      </c>
      <c r="AF1194" s="19">
        <f t="shared" si="23"/>
        <v>14095</v>
      </c>
      <c r="AG1194" s="19">
        <f t="shared" si="24"/>
        <v>19814</v>
      </c>
      <c r="AH1194" s="20" t="str">
        <f t="shared" si="14"/>
        <v/>
      </c>
      <c r="AI1194" s="21"/>
      <c r="AJ1194" s="21"/>
      <c r="AK1194" s="21"/>
      <c r="AL1194" s="22">
        <f t="shared" si="25"/>
        <v>1</v>
      </c>
    </row>
    <row r="1195" ht="12.75" customHeight="1">
      <c r="A1195" s="13" t="s">
        <v>72</v>
      </c>
      <c r="B1195" s="13" t="str">
        <f>IFERROR(__xludf.DUMMYFUNCTION("REGEXREPLACE(A1195, ""\d"", """")"),"         Архангельская область")</f>
        <v>         Архангельская область</v>
      </c>
      <c r="C1195" s="14" t="str">
        <f t="shared" si="15"/>
        <v>Архангельская область</v>
      </c>
      <c r="D1195" s="3">
        <f t="shared" si="16"/>
        <v>2</v>
      </c>
      <c r="E1195" s="15" t="s">
        <v>39</v>
      </c>
      <c r="F1195" s="13" t="str">
        <f>IFERROR(__xludf.DUMMYFUNCTION("REGEXEXTRACT(E1195, ""[А-Яа-я].*"")"),"Всего умерших")</f>
        <v>Всего умерших</v>
      </c>
      <c r="G1195" s="16">
        <f t="shared" si="17"/>
        <v>2</v>
      </c>
      <c r="H1195" s="13" t="s">
        <v>28</v>
      </c>
      <c r="I1195" s="13" t="str">
        <f>IFERROR(__xludf.DUMMYFUNCTION("REGEXREPLACE(H1195, "".*\s"", """")"),"человек")</f>
        <v>человек</v>
      </c>
      <c r="J1195" s="13" t="s">
        <v>29</v>
      </c>
      <c r="K1195" s="17" t="str">
        <f>IFERROR(__xludf.DUMMYFUNCTION("REGEXREPLACE(J1195, ""^[\d\s]+"", """")"),"значение показателя за год")</f>
        <v>значение показателя за год</v>
      </c>
      <c r="L1195" s="16">
        <f t="shared" si="18"/>
        <v>2</v>
      </c>
      <c r="M1195" s="13" t="s">
        <v>31</v>
      </c>
      <c r="N1195" s="13" t="str">
        <f>IFERROR(__xludf.DUMMYFUNCTION("REGEXEXTRACT(M1195, "" (.+)$"")"),"городское население")</f>
        <v>городское население</v>
      </c>
      <c r="O1195" s="18">
        <v>11068.0</v>
      </c>
      <c r="P1195" s="18">
        <v>10853.0</v>
      </c>
      <c r="Q1195" s="18">
        <v>11049.0</v>
      </c>
      <c r="R1195" s="18">
        <v>11042.0</v>
      </c>
      <c r="S1195" s="18">
        <v>10491.0</v>
      </c>
      <c r="T1195" s="18">
        <v>10514.0</v>
      </c>
      <c r="U1195" s="18">
        <v>10427.0</v>
      </c>
      <c r="V1195" s="18">
        <v>11954.0</v>
      </c>
      <c r="W1195" s="18">
        <v>14182.0</v>
      </c>
      <c r="X1195" s="18">
        <v>11208.0</v>
      </c>
      <c r="Y1195" s="18">
        <v>9915.0</v>
      </c>
      <c r="Z1195" s="19" t="str">
        <f t="shared" si="6"/>
        <v/>
      </c>
      <c r="AA1195" s="19">
        <f t="shared" si="19"/>
        <v>122703</v>
      </c>
      <c r="AB1195" s="19" t="str">
        <f t="shared" si="8"/>
        <v/>
      </c>
      <c r="AC1195" s="19">
        <f t="shared" si="20"/>
        <v>11154.81818</v>
      </c>
      <c r="AD1195" s="19">
        <f t="shared" si="21"/>
        <v>14138.5</v>
      </c>
      <c r="AE1195" s="19" t="str">
        <f t="shared" si="22"/>
        <v>Нет моды</v>
      </c>
      <c r="AF1195" s="19">
        <f t="shared" si="23"/>
        <v>9915</v>
      </c>
      <c r="AG1195" s="19">
        <f t="shared" si="24"/>
        <v>14182</v>
      </c>
      <c r="AH1195" s="20" t="str">
        <f t="shared" si="14"/>
        <v/>
      </c>
      <c r="AI1195" s="21"/>
      <c r="AJ1195" s="21"/>
      <c r="AK1195" s="21"/>
      <c r="AL1195" s="22">
        <f t="shared" si="25"/>
        <v>1</v>
      </c>
    </row>
    <row r="1196" ht="12.75" customHeight="1">
      <c r="A1196" s="13" t="s">
        <v>72</v>
      </c>
      <c r="B1196" s="13" t="str">
        <f>IFERROR(__xludf.DUMMYFUNCTION("REGEXREPLACE(A1196, ""\d"", """")"),"         Архангельская область")</f>
        <v>         Архангельская область</v>
      </c>
      <c r="C1196" s="14" t="str">
        <f t="shared" si="15"/>
        <v>Архангельская область</v>
      </c>
      <c r="D1196" s="3">
        <f t="shared" si="16"/>
        <v>2</v>
      </c>
      <c r="E1196" s="15" t="s">
        <v>39</v>
      </c>
      <c r="F1196" s="13" t="str">
        <f>IFERROR(__xludf.DUMMYFUNCTION("REGEXEXTRACT(E1196, ""[А-Яа-я].*"")"),"Всего умерших")</f>
        <v>Всего умерших</v>
      </c>
      <c r="G1196" s="16">
        <f t="shared" si="17"/>
        <v>2</v>
      </c>
      <c r="H1196" s="13" t="s">
        <v>28</v>
      </c>
      <c r="I1196" s="13" t="str">
        <f>IFERROR(__xludf.DUMMYFUNCTION("REGEXREPLACE(H1196, "".*\s"", """")"),"человек")</f>
        <v>человек</v>
      </c>
      <c r="J1196" s="13" t="s">
        <v>29</v>
      </c>
      <c r="K1196" s="17" t="str">
        <f>IFERROR(__xludf.DUMMYFUNCTION("REGEXREPLACE(J1196, ""^[\d\s]+"", """")"),"значение показателя за год")</f>
        <v>значение показателя за год</v>
      </c>
      <c r="L1196" s="16">
        <f t="shared" si="18"/>
        <v>2</v>
      </c>
      <c r="M1196" s="13" t="s">
        <v>32</v>
      </c>
      <c r="N1196" s="13" t="str">
        <f>IFERROR(__xludf.DUMMYFUNCTION("REGEXEXTRACT(M1196, "" (.+)$"")"),"сельское население")</f>
        <v>сельское население</v>
      </c>
      <c r="O1196" s="18">
        <v>4899.0</v>
      </c>
      <c r="P1196" s="18">
        <v>4893.0</v>
      </c>
      <c r="Q1196" s="18">
        <v>4840.0</v>
      </c>
      <c r="R1196" s="18">
        <v>4786.0</v>
      </c>
      <c r="S1196" s="18">
        <v>4577.0</v>
      </c>
      <c r="T1196" s="18">
        <v>4550.0</v>
      </c>
      <c r="U1196" s="18">
        <v>4392.0</v>
      </c>
      <c r="V1196" s="18">
        <v>4678.0</v>
      </c>
      <c r="W1196" s="18">
        <v>5632.0</v>
      </c>
      <c r="X1196" s="18">
        <v>4453.0</v>
      </c>
      <c r="Y1196" s="18">
        <v>4180.0</v>
      </c>
      <c r="Z1196" s="19" t="str">
        <f t="shared" si="6"/>
        <v/>
      </c>
      <c r="AA1196" s="19" t="str">
        <f t="shared" si="19"/>
        <v/>
      </c>
      <c r="AB1196" s="19">
        <f t="shared" si="8"/>
        <v>51880</v>
      </c>
      <c r="AC1196" s="19">
        <f t="shared" si="20"/>
        <v>4716.363636</v>
      </c>
      <c r="AD1196" s="19">
        <f t="shared" si="21"/>
        <v>7773.5</v>
      </c>
      <c r="AE1196" s="19" t="str">
        <f t="shared" si="22"/>
        <v>Нет моды</v>
      </c>
      <c r="AF1196" s="19">
        <f t="shared" si="23"/>
        <v>4180</v>
      </c>
      <c r="AG1196" s="19">
        <f t="shared" si="24"/>
        <v>5632</v>
      </c>
      <c r="AH1196" s="20" t="str">
        <f t="shared" si="14"/>
        <v>Город: 70%; Село: 30%</v>
      </c>
      <c r="AI1196" s="21"/>
      <c r="AJ1196" s="21"/>
      <c r="AK1196" s="21"/>
      <c r="AL1196" s="22">
        <f t="shared" si="25"/>
        <v>1</v>
      </c>
    </row>
    <row r="1197" ht="12.75" customHeight="1">
      <c r="A1197" s="13" t="s">
        <v>72</v>
      </c>
      <c r="B1197" s="13" t="str">
        <f>IFERROR(__xludf.DUMMYFUNCTION("REGEXREPLACE(A1197, ""\d"", """")"),"         Архангельская область")</f>
        <v>         Архангельская область</v>
      </c>
      <c r="C1197" s="14" t="str">
        <f t="shared" si="15"/>
        <v>Архангельская область</v>
      </c>
      <c r="D1197" s="3">
        <f t="shared" si="16"/>
        <v>2</v>
      </c>
      <c r="E1197" s="15" t="s">
        <v>40</v>
      </c>
      <c r="F1197" s="13" t="str">
        <f>IFERROR(__xludf.DUMMYFUNCTION("REGEXEXTRACT(E1197, ""[А-Яа-я].*"")"),"Злокачественные новообразования")</f>
        <v>Злокачественные новообразования</v>
      </c>
      <c r="G1197" s="16">
        <f t="shared" si="17"/>
        <v>2</v>
      </c>
      <c r="H1197" s="13" t="s">
        <v>28</v>
      </c>
      <c r="I1197" s="13" t="str">
        <f>IFERROR(__xludf.DUMMYFUNCTION("REGEXREPLACE(H1197, "".*\s"", """")"),"человек")</f>
        <v>человек</v>
      </c>
      <c r="J1197" s="13" t="s">
        <v>29</v>
      </c>
      <c r="K1197" s="17" t="str">
        <f>IFERROR(__xludf.DUMMYFUNCTION("REGEXREPLACE(J1197, ""^[\d\s]+"", """")"),"значение показателя за год")</f>
        <v>значение показателя за год</v>
      </c>
      <c r="L1197" s="16">
        <f t="shared" si="18"/>
        <v>2</v>
      </c>
      <c r="M1197" s="13" t="s">
        <v>30</v>
      </c>
      <c r="N1197" s="13" t="str">
        <f>IFERROR(__xludf.DUMMYFUNCTION("REGEXEXTRACT(M1197, "" (.+)$"")"),"все население")</f>
        <v>все население</v>
      </c>
      <c r="O1197" s="18">
        <v>2849.0</v>
      </c>
      <c r="P1197" s="18">
        <v>2624.0</v>
      </c>
      <c r="Q1197" s="18">
        <v>2658.0</v>
      </c>
      <c r="R1197" s="18">
        <v>2714.0</v>
      </c>
      <c r="S1197" s="18">
        <v>2738.0</v>
      </c>
      <c r="T1197" s="18">
        <v>2677.0</v>
      </c>
      <c r="U1197" s="18">
        <v>2650.0</v>
      </c>
      <c r="V1197" s="18">
        <v>2680.0</v>
      </c>
      <c r="W1197" s="18">
        <v>2457.0</v>
      </c>
      <c r="X1197" s="18">
        <v>2473.0</v>
      </c>
      <c r="Y1197" s="18">
        <v>2495.0</v>
      </c>
      <c r="Z1197" s="19">
        <f t="shared" si="6"/>
        <v>29015</v>
      </c>
      <c r="AA1197" s="19" t="str">
        <f t="shared" si="19"/>
        <v/>
      </c>
      <c r="AB1197" s="19" t="str">
        <f t="shared" si="8"/>
        <v/>
      </c>
      <c r="AC1197" s="19">
        <f t="shared" si="20"/>
        <v>2637.727273</v>
      </c>
      <c r="AD1197" s="19">
        <f t="shared" si="21"/>
        <v>3514.5</v>
      </c>
      <c r="AE1197" s="19" t="str">
        <f t="shared" si="22"/>
        <v>Нет моды</v>
      </c>
      <c r="AF1197" s="19">
        <f t="shared" si="23"/>
        <v>2457</v>
      </c>
      <c r="AG1197" s="19">
        <f t="shared" si="24"/>
        <v>2849</v>
      </c>
      <c r="AH1197" s="20" t="str">
        <f t="shared" si="14"/>
        <v/>
      </c>
      <c r="AI1197" s="21"/>
      <c r="AJ1197" s="21"/>
      <c r="AK1197" s="21"/>
      <c r="AL1197" s="22">
        <f t="shared" si="25"/>
        <v>1</v>
      </c>
    </row>
    <row r="1198" ht="12.75" customHeight="1">
      <c r="A1198" s="13" t="s">
        <v>72</v>
      </c>
      <c r="B1198" s="13" t="str">
        <f>IFERROR(__xludf.DUMMYFUNCTION("REGEXREPLACE(A1198, ""\d"", """")"),"         Архангельская область")</f>
        <v>         Архангельская область</v>
      </c>
      <c r="C1198" s="14" t="str">
        <f t="shared" si="15"/>
        <v>Архангельская область</v>
      </c>
      <c r="D1198" s="3">
        <f t="shared" si="16"/>
        <v>2</v>
      </c>
      <c r="E1198" s="15" t="s">
        <v>40</v>
      </c>
      <c r="F1198" s="13" t="str">
        <f>IFERROR(__xludf.DUMMYFUNCTION("REGEXEXTRACT(E1198, ""[А-Яа-я].*"")"),"Злокачественные новообразования")</f>
        <v>Злокачественные новообразования</v>
      </c>
      <c r="G1198" s="16">
        <f t="shared" si="17"/>
        <v>2</v>
      </c>
      <c r="H1198" s="13" t="s">
        <v>28</v>
      </c>
      <c r="I1198" s="13" t="str">
        <f>IFERROR(__xludf.DUMMYFUNCTION("REGEXREPLACE(H1198, "".*\s"", """")"),"человек")</f>
        <v>человек</v>
      </c>
      <c r="J1198" s="13" t="s">
        <v>29</v>
      </c>
      <c r="K1198" s="17" t="str">
        <f>IFERROR(__xludf.DUMMYFUNCTION("REGEXREPLACE(J1198, ""^[\d\s]+"", """")"),"значение показателя за год")</f>
        <v>значение показателя за год</v>
      </c>
      <c r="L1198" s="16">
        <f t="shared" si="18"/>
        <v>2</v>
      </c>
      <c r="M1198" s="13" t="s">
        <v>31</v>
      </c>
      <c r="N1198" s="13" t="str">
        <f>IFERROR(__xludf.DUMMYFUNCTION("REGEXEXTRACT(M1198, "" (.+)$"")"),"городское население")</f>
        <v>городское население</v>
      </c>
      <c r="O1198" s="18">
        <v>2127.0</v>
      </c>
      <c r="P1198" s="18">
        <v>1932.0</v>
      </c>
      <c r="Q1198" s="18">
        <v>1983.0</v>
      </c>
      <c r="R1198" s="18">
        <v>2036.0</v>
      </c>
      <c r="S1198" s="18">
        <v>2054.0</v>
      </c>
      <c r="T1198" s="18">
        <v>2030.0</v>
      </c>
      <c r="U1198" s="18">
        <v>1998.0</v>
      </c>
      <c r="V1198" s="18">
        <v>2010.0</v>
      </c>
      <c r="W1198" s="18">
        <v>1805.0</v>
      </c>
      <c r="X1198" s="18">
        <v>1804.0</v>
      </c>
      <c r="Y1198" s="18">
        <v>1830.0</v>
      </c>
      <c r="Z1198" s="19" t="str">
        <f t="shared" si="6"/>
        <v/>
      </c>
      <c r="AA1198" s="19">
        <f t="shared" si="19"/>
        <v>21609</v>
      </c>
      <c r="AB1198" s="19" t="str">
        <f t="shared" si="8"/>
        <v/>
      </c>
      <c r="AC1198" s="19">
        <f t="shared" si="20"/>
        <v>1964.454545</v>
      </c>
      <c r="AD1198" s="19">
        <f t="shared" si="21"/>
        <v>2292</v>
      </c>
      <c r="AE1198" s="19" t="str">
        <f t="shared" si="22"/>
        <v>Нет моды</v>
      </c>
      <c r="AF1198" s="19">
        <f t="shared" si="23"/>
        <v>1804</v>
      </c>
      <c r="AG1198" s="19">
        <f t="shared" si="24"/>
        <v>2127</v>
      </c>
      <c r="AH1198" s="20" t="str">
        <f t="shared" si="14"/>
        <v/>
      </c>
      <c r="AI1198" s="21"/>
      <c r="AJ1198" s="21"/>
      <c r="AK1198" s="21"/>
      <c r="AL1198" s="22">
        <f t="shared" si="25"/>
        <v>1</v>
      </c>
    </row>
    <row r="1199" ht="12.75" customHeight="1">
      <c r="A1199" s="13" t="s">
        <v>72</v>
      </c>
      <c r="B1199" s="13" t="str">
        <f>IFERROR(__xludf.DUMMYFUNCTION("REGEXREPLACE(A1199, ""\d"", """")"),"         Архангельская область")</f>
        <v>         Архангельская область</v>
      </c>
      <c r="C1199" s="14" t="str">
        <f t="shared" si="15"/>
        <v>Архангельская область</v>
      </c>
      <c r="D1199" s="3">
        <f t="shared" si="16"/>
        <v>2</v>
      </c>
      <c r="E1199" s="15" t="s">
        <v>40</v>
      </c>
      <c r="F1199" s="13" t="str">
        <f>IFERROR(__xludf.DUMMYFUNCTION("REGEXEXTRACT(E1199, ""[А-Яа-я].*"")"),"Злокачественные новообразования")</f>
        <v>Злокачественные новообразования</v>
      </c>
      <c r="G1199" s="16">
        <f t="shared" si="17"/>
        <v>2</v>
      </c>
      <c r="H1199" s="13" t="s">
        <v>28</v>
      </c>
      <c r="I1199" s="13" t="str">
        <f>IFERROR(__xludf.DUMMYFUNCTION("REGEXREPLACE(H1199, "".*\s"", """")"),"человек")</f>
        <v>человек</v>
      </c>
      <c r="J1199" s="13" t="s">
        <v>29</v>
      </c>
      <c r="K1199" s="17" t="str">
        <f>IFERROR(__xludf.DUMMYFUNCTION("REGEXREPLACE(J1199, ""^[\d\s]+"", """")"),"значение показателя за год")</f>
        <v>значение показателя за год</v>
      </c>
      <c r="L1199" s="16">
        <f t="shared" si="18"/>
        <v>2</v>
      </c>
      <c r="M1199" s="13" t="s">
        <v>32</v>
      </c>
      <c r="N1199" s="13" t="str">
        <f>IFERROR(__xludf.DUMMYFUNCTION("REGEXEXTRACT(M1199, "" (.+)$"")"),"сельское население")</f>
        <v>сельское население</v>
      </c>
      <c r="O1199" s="18">
        <v>722.0</v>
      </c>
      <c r="P1199" s="18">
        <v>692.0</v>
      </c>
      <c r="Q1199" s="18">
        <v>675.0</v>
      </c>
      <c r="R1199" s="18">
        <v>678.0</v>
      </c>
      <c r="S1199" s="18">
        <v>684.0</v>
      </c>
      <c r="T1199" s="18">
        <v>647.0</v>
      </c>
      <c r="U1199" s="18">
        <v>652.0</v>
      </c>
      <c r="V1199" s="18">
        <v>670.0</v>
      </c>
      <c r="W1199" s="18">
        <v>652.0</v>
      </c>
      <c r="X1199" s="18">
        <v>669.0</v>
      </c>
      <c r="Y1199" s="18">
        <v>665.0</v>
      </c>
      <c r="Z1199" s="19" t="str">
        <f t="shared" si="6"/>
        <v/>
      </c>
      <c r="AA1199" s="19" t="str">
        <f t="shared" si="19"/>
        <v/>
      </c>
      <c r="AB1199" s="19">
        <f t="shared" si="8"/>
        <v>7406</v>
      </c>
      <c r="AC1199" s="19">
        <f t="shared" si="20"/>
        <v>673.2727273</v>
      </c>
      <c r="AD1199" s="19">
        <f t="shared" si="21"/>
        <v>1263</v>
      </c>
      <c r="AE1199" s="19" t="str">
        <f t="shared" si="22"/>
        <v>Нет моды</v>
      </c>
      <c r="AF1199" s="19">
        <f t="shared" si="23"/>
        <v>647</v>
      </c>
      <c r="AG1199" s="19">
        <f t="shared" si="24"/>
        <v>722</v>
      </c>
      <c r="AH1199" s="20" t="str">
        <f t="shared" si="14"/>
        <v>Город: 74%; Село: 26%</v>
      </c>
      <c r="AI1199" s="21"/>
      <c r="AJ1199" s="21"/>
      <c r="AK1199" s="21"/>
      <c r="AL1199" s="22">
        <f t="shared" si="25"/>
        <v>1</v>
      </c>
    </row>
    <row r="1200" ht="12.75" customHeight="1">
      <c r="A1200" s="13" t="s">
        <v>72</v>
      </c>
      <c r="B1200" s="13" t="str">
        <f>IFERROR(__xludf.DUMMYFUNCTION("REGEXREPLACE(A1200, ""\d"", """")"),"         Архангельская область")</f>
        <v>         Архангельская область</v>
      </c>
      <c r="C1200" s="14" t="str">
        <f t="shared" si="15"/>
        <v>Архангельская область</v>
      </c>
      <c r="D1200" s="3">
        <f t="shared" si="16"/>
        <v>2</v>
      </c>
      <c r="E1200" s="15" t="s">
        <v>41</v>
      </c>
      <c r="F1200" s="13" t="str">
        <f>IFERROR(__xludf.DUMMYFUNCTION("REGEXEXTRACT(E1200, ""[А-Яа-я].*"")"),"Инфекционные и паразитарные болезни")</f>
        <v>Инфекционные и паразитарные болезни</v>
      </c>
      <c r="G1200" s="16">
        <f t="shared" si="17"/>
        <v>2</v>
      </c>
      <c r="H1200" s="13" t="s">
        <v>28</v>
      </c>
      <c r="I1200" s="13" t="str">
        <f>IFERROR(__xludf.DUMMYFUNCTION("REGEXREPLACE(H1200, "".*\s"", """")"),"человек")</f>
        <v>человек</v>
      </c>
      <c r="J1200" s="13" t="s">
        <v>29</v>
      </c>
      <c r="K1200" s="17" t="str">
        <f>IFERROR(__xludf.DUMMYFUNCTION("REGEXREPLACE(J1200, ""^[\d\s]+"", """")"),"значение показателя за год")</f>
        <v>значение показателя за год</v>
      </c>
      <c r="L1200" s="16">
        <f t="shared" si="18"/>
        <v>2</v>
      </c>
      <c r="M1200" s="13" t="s">
        <v>30</v>
      </c>
      <c r="N1200" s="13" t="str">
        <f>IFERROR(__xludf.DUMMYFUNCTION("REGEXEXTRACT(M1200, "" (.+)$"")"),"все население")</f>
        <v>все население</v>
      </c>
      <c r="O1200" s="18">
        <v>122.0</v>
      </c>
      <c r="P1200" s="18">
        <v>118.0</v>
      </c>
      <c r="Q1200" s="18">
        <v>100.0</v>
      </c>
      <c r="R1200" s="18">
        <v>126.0</v>
      </c>
      <c r="S1200" s="18">
        <v>85.0</v>
      </c>
      <c r="T1200" s="18">
        <v>81.0</v>
      </c>
      <c r="U1200" s="18">
        <v>85.0</v>
      </c>
      <c r="V1200" s="18">
        <v>84.0</v>
      </c>
      <c r="W1200" s="18">
        <v>59.0</v>
      </c>
      <c r="X1200" s="18">
        <v>72.0</v>
      </c>
      <c r="Y1200" s="18">
        <v>66.0</v>
      </c>
      <c r="Z1200" s="19">
        <f t="shared" si="6"/>
        <v>998</v>
      </c>
      <c r="AA1200" s="19" t="str">
        <f t="shared" si="19"/>
        <v/>
      </c>
      <c r="AB1200" s="19" t="str">
        <f t="shared" si="8"/>
        <v/>
      </c>
      <c r="AC1200" s="19">
        <f t="shared" si="20"/>
        <v>90.72727273</v>
      </c>
      <c r="AD1200" s="19">
        <f t="shared" si="21"/>
        <v>386.5</v>
      </c>
      <c r="AE1200" s="19" t="str">
        <f t="shared" si="22"/>
        <v>Нет моды</v>
      </c>
      <c r="AF1200" s="19">
        <f t="shared" si="23"/>
        <v>59</v>
      </c>
      <c r="AG1200" s="19">
        <f t="shared" si="24"/>
        <v>126</v>
      </c>
      <c r="AH1200" s="20" t="str">
        <f t="shared" si="14"/>
        <v/>
      </c>
      <c r="AI1200" s="21"/>
      <c r="AJ1200" s="21"/>
      <c r="AK1200" s="21"/>
      <c r="AL1200" s="22">
        <f t="shared" si="25"/>
        <v>1</v>
      </c>
    </row>
    <row r="1201" ht="12.75" customHeight="1">
      <c r="A1201" s="13" t="s">
        <v>72</v>
      </c>
      <c r="B1201" s="13" t="str">
        <f>IFERROR(__xludf.DUMMYFUNCTION("REGEXREPLACE(A1201, ""\d"", """")"),"         Архангельская область")</f>
        <v>         Архангельская область</v>
      </c>
      <c r="C1201" s="14" t="str">
        <f t="shared" si="15"/>
        <v>Архангельская область</v>
      </c>
      <c r="D1201" s="3">
        <f t="shared" si="16"/>
        <v>2</v>
      </c>
      <c r="E1201" s="15" t="s">
        <v>41</v>
      </c>
      <c r="F1201" s="13" t="str">
        <f>IFERROR(__xludf.DUMMYFUNCTION("REGEXEXTRACT(E1201, ""[А-Яа-я].*"")"),"Инфекционные и паразитарные болезни")</f>
        <v>Инфекционные и паразитарные болезни</v>
      </c>
      <c r="G1201" s="16">
        <f t="shared" si="17"/>
        <v>2</v>
      </c>
      <c r="H1201" s="13" t="s">
        <v>28</v>
      </c>
      <c r="I1201" s="13" t="str">
        <f>IFERROR(__xludf.DUMMYFUNCTION("REGEXREPLACE(H1201, "".*\s"", """")"),"человек")</f>
        <v>человек</v>
      </c>
      <c r="J1201" s="13" t="s">
        <v>29</v>
      </c>
      <c r="K1201" s="17" t="str">
        <f>IFERROR(__xludf.DUMMYFUNCTION("REGEXREPLACE(J1201, ""^[\d\s]+"", """")"),"значение показателя за год")</f>
        <v>значение показателя за год</v>
      </c>
      <c r="L1201" s="16">
        <f t="shared" si="18"/>
        <v>2</v>
      </c>
      <c r="M1201" s="13" t="s">
        <v>31</v>
      </c>
      <c r="N1201" s="13" t="str">
        <f>IFERROR(__xludf.DUMMYFUNCTION("REGEXEXTRACT(M1201, "" (.+)$"")"),"городское население")</f>
        <v>городское население</v>
      </c>
      <c r="O1201" s="18">
        <v>85.0</v>
      </c>
      <c r="P1201" s="18">
        <v>94.0</v>
      </c>
      <c r="Q1201" s="18">
        <v>76.0</v>
      </c>
      <c r="R1201" s="18">
        <v>88.0</v>
      </c>
      <c r="S1201" s="18">
        <v>70.0</v>
      </c>
      <c r="T1201" s="18">
        <v>68.0</v>
      </c>
      <c r="U1201" s="18">
        <v>58.0</v>
      </c>
      <c r="V1201" s="18">
        <v>71.0</v>
      </c>
      <c r="W1201" s="18">
        <v>42.0</v>
      </c>
      <c r="X1201" s="18">
        <v>52.0</v>
      </c>
      <c r="Y1201" s="18">
        <v>51.0</v>
      </c>
      <c r="Z1201" s="19" t="str">
        <f t="shared" si="6"/>
        <v/>
      </c>
      <c r="AA1201" s="19">
        <f t="shared" si="19"/>
        <v>755</v>
      </c>
      <c r="AB1201" s="19" t="str">
        <f t="shared" si="8"/>
        <v/>
      </c>
      <c r="AC1201" s="19">
        <f t="shared" si="20"/>
        <v>68.63636364</v>
      </c>
      <c r="AD1201" s="19">
        <f t="shared" si="21"/>
        <v>78.5</v>
      </c>
      <c r="AE1201" s="19" t="str">
        <f t="shared" si="22"/>
        <v>Нет моды</v>
      </c>
      <c r="AF1201" s="19">
        <f t="shared" si="23"/>
        <v>42</v>
      </c>
      <c r="AG1201" s="19">
        <f t="shared" si="24"/>
        <v>94</v>
      </c>
      <c r="AH1201" s="20" t="str">
        <f t="shared" si="14"/>
        <v/>
      </c>
      <c r="AI1201" s="21"/>
      <c r="AJ1201" s="21"/>
      <c r="AK1201" s="21"/>
      <c r="AL1201" s="22">
        <f t="shared" si="25"/>
        <v>1</v>
      </c>
    </row>
    <row r="1202" ht="12.75" customHeight="1">
      <c r="A1202" s="13" t="s">
        <v>72</v>
      </c>
      <c r="B1202" s="13" t="str">
        <f>IFERROR(__xludf.DUMMYFUNCTION("REGEXREPLACE(A1202, ""\d"", """")"),"         Архангельская область")</f>
        <v>         Архангельская область</v>
      </c>
      <c r="C1202" s="14" t="str">
        <f t="shared" si="15"/>
        <v>Архангельская область</v>
      </c>
      <c r="D1202" s="3">
        <f t="shared" si="16"/>
        <v>2</v>
      </c>
      <c r="E1202" s="15" t="s">
        <v>41</v>
      </c>
      <c r="F1202" s="13" t="str">
        <f>IFERROR(__xludf.DUMMYFUNCTION("REGEXEXTRACT(E1202, ""[А-Яа-я].*"")"),"Инфекционные и паразитарные болезни")</f>
        <v>Инфекционные и паразитарные болезни</v>
      </c>
      <c r="G1202" s="16">
        <f t="shared" si="17"/>
        <v>2</v>
      </c>
      <c r="H1202" s="13" t="s">
        <v>28</v>
      </c>
      <c r="I1202" s="13" t="str">
        <f>IFERROR(__xludf.DUMMYFUNCTION("REGEXREPLACE(H1202, "".*\s"", """")"),"человек")</f>
        <v>человек</v>
      </c>
      <c r="J1202" s="13" t="s">
        <v>29</v>
      </c>
      <c r="K1202" s="17" t="str">
        <f>IFERROR(__xludf.DUMMYFUNCTION("REGEXREPLACE(J1202, ""^[\d\s]+"", """")"),"значение показателя за год")</f>
        <v>значение показателя за год</v>
      </c>
      <c r="L1202" s="16">
        <f t="shared" si="18"/>
        <v>2</v>
      </c>
      <c r="M1202" s="13" t="s">
        <v>32</v>
      </c>
      <c r="N1202" s="13" t="str">
        <f>IFERROR(__xludf.DUMMYFUNCTION("REGEXEXTRACT(M1202, "" (.+)$"")"),"сельское население")</f>
        <v>сельское население</v>
      </c>
      <c r="O1202" s="18">
        <v>37.0</v>
      </c>
      <c r="P1202" s="18">
        <v>24.0</v>
      </c>
      <c r="Q1202" s="18">
        <v>24.0</v>
      </c>
      <c r="R1202" s="18">
        <v>38.0</v>
      </c>
      <c r="S1202" s="18">
        <v>15.0</v>
      </c>
      <c r="T1202" s="18">
        <v>13.0</v>
      </c>
      <c r="U1202" s="18">
        <v>27.0</v>
      </c>
      <c r="V1202" s="18">
        <v>13.0</v>
      </c>
      <c r="W1202" s="18">
        <v>17.0</v>
      </c>
      <c r="X1202" s="18">
        <v>20.0</v>
      </c>
      <c r="Y1202" s="18">
        <v>15.0</v>
      </c>
      <c r="Z1202" s="19" t="str">
        <f t="shared" si="6"/>
        <v/>
      </c>
      <c r="AA1202" s="19" t="str">
        <f t="shared" si="19"/>
        <v/>
      </c>
      <c r="AB1202" s="19">
        <f t="shared" si="8"/>
        <v>243</v>
      </c>
      <c r="AC1202" s="19">
        <f t="shared" si="20"/>
        <v>22.09090909</v>
      </c>
      <c r="AD1202" s="19">
        <f t="shared" si="21"/>
        <v>40</v>
      </c>
      <c r="AE1202" s="19" t="str">
        <f t="shared" si="22"/>
        <v>Нет моды</v>
      </c>
      <c r="AF1202" s="19">
        <f t="shared" si="23"/>
        <v>13</v>
      </c>
      <c r="AG1202" s="19">
        <f t="shared" si="24"/>
        <v>38</v>
      </c>
      <c r="AH1202" s="20" t="str">
        <f t="shared" si="14"/>
        <v>Город: 76%; Село: 24%</v>
      </c>
      <c r="AI1202" s="21"/>
      <c r="AJ1202" s="21"/>
      <c r="AK1202" s="21"/>
      <c r="AL1202" s="22">
        <f t="shared" si="25"/>
        <v>1</v>
      </c>
    </row>
    <row r="1203" ht="12.75" customHeight="1">
      <c r="A1203" s="13" t="s">
        <v>72</v>
      </c>
      <c r="B1203" s="13" t="str">
        <f>IFERROR(__xludf.DUMMYFUNCTION("REGEXREPLACE(A1203, ""\d"", """")"),"         Архангельская область")</f>
        <v>         Архангельская область</v>
      </c>
      <c r="C1203" s="14" t="str">
        <f t="shared" si="15"/>
        <v>Архангельская область</v>
      </c>
      <c r="D1203" s="3">
        <f t="shared" si="16"/>
        <v>2</v>
      </c>
      <c r="E1203" s="15" t="s">
        <v>42</v>
      </c>
      <c r="F1203" s="13" t="str">
        <f>IFERROR(__xludf.DUMMYFUNCTION("REGEXEXTRACT(E1203, ""[А-Яа-я].*"")"),"Ишемическая болезнь сердца")</f>
        <v>Ишемическая болезнь сердца</v>
      </c>
      <c r="G1203" s="16">
        <f t="shared" si="17"/>
        <v>2</v>
      </c>
      <c r="H1203" s="13" t="s">
        <v>28</v>
      </c>
      <c r="I1203" s="13" t="str">
        <f>IFERROR(__xludf.DUMMYFUNCTION("REGEXREPLACE(H1203, "".*\s"", """")"),"человек")</f>
        <v>человек</v>
      </c>
      <c r="J1203" s="13" t="s">
        <v>29</v>
      </c>
      <c r="K1203" s="17" t="str">
        <f>IFERROR(__xludf.DUMMYFUNCTION("REGEXREPLACE(J1203, ""^[\d\s]+"", """")"),"значение показателя за год")</f>
        <v>значение показателя за год</v>
      </c>
      <c r="L1203" s="16">
        <f t="shared" si="18"/>
        <v>2</v>
      </c>
      <c r="M1203" s="13" t="s">
        <v>30</v>
      </c>
      <c r="N1203" s="13" t="str">
        <f>IFERROR(__xludf.DUMMYFUNCTION("REGEXEXTRACT(M1203, "" (.+)$"")"),"все население")</f>
        <v>все население</v>
      </c>
      <c r="O1203" s="18">
        <v>5558.0</v>
      </c>
      <c r="P1203" s="18">
        <v>5304.0</v>
      </c>
      <c r="Q1203" s="18">
        <v>5630.0</v>
      </c>
      <c r="R1203" s="18">
        <v>5417.0</v>
      </c>
      <c r="S1203" s="18">
        <v>4975.0</v>
      </c>
      <c r="T1203" s="18">
        <v>5089.0</v>
      </c>
      <c r="U1203" s="18">
        <v>4945.0</v>
      </c>
      <c r="V1203" s="18">
        <v>5156.0</v>
      </c>
      <c r="W1203" s="18">
        <v>5104.0</v>
      </c>
      <c r="X1203" s="18">
        <v>4071.0</v>
      </c>
      <c r="Y1203" s="18">
        <v>4017.0</v>
      </c>
      <c r="Z1203" s="19">
        <f t="shared" si="6"/>
        <v>55266</v>
      </c>
      <c r="AA1203" s="19" t="str">
        <f t="shared" si="19"/>
        <v/>
      </c>
      <c r="AB1203" s="19" t="str">
        <f t="shared" si="8"/>
        <v/>
      </c>
      <c r="AC1203" s="19">
        <f t="shared" si="20"/>
        <v>5024.181818</v>
      </c>
      <c r="AD1203" s="19">
        <f t="shared" si="21"/>
        <v>2027.5</v>
      </c>
      <c r="AE1203" s="19" t="str">
        <f t="shared" si="22"/>
        <v>Нет моды</v>
      </c>
      <c r="AF1203" s="19">
        <f t="shared" si="23"/>
        <v>4017</v>
      </c>
      <c r="AG1203" s="19">
        <f t="shared" si="24"/>
        <v>5630</v>
      </c>
      <c r="AH1203" s="20" t="str">
        <f t="shared" si="14"/>
        <v/>
      </c>
      <c r="AI1203" s="21"/>
      <c r="AJ1203" s="21"/>
      <c r="AK1203" s="21"/>
      <c r="AL1203" s="22">
        <f t="shared" si="25"/>
        <v>1</v>
      </c>
    </row>
    <row r="1204" ht="12.75" customHeight="1">
      <c r="A1204" s="13" t="s">
        <v>72</v>
      </c>
      <c r="B1204" s="13" t="str">
        <f>IFERROR(__xludf.DUMMYFUNCTION("REGEXREPLACE(A1204, ""\d"", """")"),"         Архангельская область")</f>
        <v>         Архангельская область</v>
      </c>
      <c r="C1204" s="14" t="str">
        <f t="shared" si="15"/>
        <v>Архангельская область</v>
      </c>
      <c r="D1204" s="3">
        <f t="shared" si="16"/>
        <v>2</v>
      </c>
      <c r="E1204" s="15" t="s">
        <v>42</v>
      </c>
      <c r="F1204" s="13" t="str">
        <f>IFERROR(__xludf.DUMMYFUNCTION("REGEXEXTRACT(E1204, ""[А-Яа-я].*"")"),"Ишемическая болезнь сердца")</f>
        <v>Ишемическая болезнь сердца</v>
      </c>
      <c r="G1204" s="16">
        <f t="shared" si="17"/>
        <v>2</v>
      </c>
      <c r="H1204" s="13" t="s">
        <v>28</v>
      </c>
      <c r="I1204" s="13" t="str">
        <f>IFERROR(__xludf.DUMMYFUNCTION("REGEXREPLACE(H1204, "".*\s"", """")"),"человек")</f>
        <v>человек</v>
      </c>
      <c r="J1204" s="13" t="s">
        <v>29</v>
      </c>
      <c r="K1204" s="17" t="str">
        <f>IFERROR(__xludf.DUMMYFUNCTION("REGEXREPLACE(J1204, ""^[\d\s]+"", """")"),"значение показателя за год")</f>
        <v>значение показателя за год</v>
      </c>
      <c r="L1204" s="16">
        <f t="shared" si="18"/>
        <v>2</v>
      </c>
      <c r="M1204" s="13" t="s">
        <v>31</v>
      </c>
      <c r="N1204" s="13" t="str">
        <f>IFERROR(__xludf.DUMMYFUNCTION("REGEXEXTRACT(M1204, "" (.+)$"")"),"городское население")</f>
        <v>городское население</v>
      </c>
      <c r="O1204" s="18">
        <v>3768.0</v>
      </c>
      <c r="P1204" s="18">
        <v>3609.0</v>
      </c>
      <c r="Q1204" s="18">
        <v>3815.0</v>
      </c>
      <c r="R1204" s="18">
        <v>3714.0</v>
      </c>
      <c r="S1204" s="18">
        <v>3368.0</v>
      </c>
      <c r="T1204" s="18">
        <v>3473.0</v>
      </c>
      <c r="U1204" s="18">
        <v>3429.0</v>
      </c>
      <c r="V1204" s="18">
        <v>3625.0</v>
      </c>
      <c r="W1204" s="18">
        <v>3452.0</v>
      </c>
      <c r="X1204" s="18">
        <v>2832.0</v>
      </c>
      <c r="Y1204" s="18">
        <v>2760.0</v>
      </c>
      <c r="Z1204" s="19" t="str">
        <f t="shared" si="6"/>
        <v/>
      </c>
      <c r="AA1204" s="19">
        <f t="shared" si="19"/>
        <v>37845</v>
      </c>
      <c r="AB1204" s="19" t="str">
        <f t="shared" si="8"/>
        <v/>
      </c>
      <c r="AC1204" s="19">
        <f t="shared" si="20"/>
        <v>3440.454545</v>
      </c>
      <c r="AD1204" s="19">
        <f t="shared" si="21"/>
        <v>3916</v>
      </c>
      <c r="AE1204" s="19" t="str">
        <f t="shared" si="22"/>
        <v>Нет моды</v>
      </c>
      <c r="AF1204" s="19">
        <f t="shared" si="23"/>
        <v>2760</v>
      </c>
      <c r="AG1204" s="19">
        <f t="shared" si="24"/>
        <v>3815</v>
      </c>
      <c r="AH1204" s="20" t="str">
        <f t="shared" si="14"/>
        <v/>
      </c>
      <c r="AI1204" s="21"/>
      <c r="AJ1204" s="21"/>
      <c r="AK1204" s="21"/>
      <c r="AL1204" s="22">
        <f t="shared" si="25"/>
        <v>1</v>
      </c>
    </row>
    <row r="1205" ht="12.75" customHeight="1">
      <c r="A1205" s="13" t="s">
        <v>72</v>
      </c>
      <c r="B1205" s="13" t="str">
        <f>IFERROR(__xludf.DUMMYFUNCTION("REGEXREPLACE(A1205, ""\d"", """")"),"         Архангельская область")</f>
        <v>         Архангельская область</v>
      </c>
      <c r="C1205" s="14" t="str">
        <f t="shared" si="15"/>
        <v>Архангельская область</v>
      </c>
      <c r="D1205" s="3">
        <f t="shared" si="16"/>
        <v>2</v>
      </c>
      <c r="E1205" s="15" t="s">
        <v>42</v>
      </c>
      <c r="F1205" s="13" t="str">
        <f>IFERROR(__xludf.DUMMYFUNCTION("REGEXEXTRACT(E1205, ""[А-Яа-я].*"")"),"Ишемическая болезнь сердца")</f>
        <v>Ишемическая болезнь сердца</v>
      </c>
      <c r="G1205" s="16">
        <f t="shared" si="17"/>
        <v>2</v>
      </c>
      <c r="H1205" s="13" t="s">
        <v>28</v>
      </c>
      <c r="I1205" s="13" t="str">
        <f>IFERROR(__xludf.DUMMYFUNCTION("REGEXREPLACE(H1205, "".*\s"", """")"),"человек")</f>
        <v>человек</v>
      </c>
      <c r="J1205" s="13" t="s">
        <v>29</v>
      </c>
      <c r="K1205" s="17" t="str">
        <f>IFERROR(__xludf.DUMMYFUNCTION("REGEXREPLACE(J1205, ""^[\d\s]+"", """")"),"значение показателя за год")</f>
        <v>значение показателя за год</v>
      </c>
      <c r="L1205" s="16">
        <f t="shared" si="18"/>
        <v>2</v>
      </c>
      <c r="M1205" s="13" t="s">
        <v>32</v>
      </c>
      <c r="N1205" s="13" t="str">
        <f>IFERROR(__xludf.DUMMYFUNCTION("REGEXEXTRACT(M1205, "" (.+)$"")"),"сельское население")</f>
        <v>сельское население</v>
      </c>
      <c r="O1205" s="18">
        <v>1790.0</v>
      </c>
      <c r="P1205" s="18">
        <v>1695.0</v>
      </c>
      <c r="Q1205" s="18">
        <v>1815.0</v>
      </c>
      <c r="R1205" s="18">
        <v>1703.0</v>
      </c>
      <c r="S1205" s="18">
        <v>1607.0</v>
      </c>
      <c r="T1205" s="18">
        <v>1616.0</v>
      </c>
      <c r="U1205" s="18">
        <v>1516.0</v>
      </c>
      <c r="V1205" s="18">
        <v>1531.0</v>
      </c>
      <c r="W1205" s="18">
        <v>1652.0</v>
      </c>
      <c r="X1205" s="18">
        <v>1239.0</v>
      </c>
      <c r="Y1205" s="18">
        <v>1257.0</v>
      </c>
      <c r="Z1205" s="19" t="str">
        <f t="shared" si="6"/>
        <v/>
      </c>
      <c r="AA1205" s="19" t="str">
        <f t="shared" si="19"/>
        <v/>
      </c>
      <c r="AB1205" s="19">
        <f t="shared" si="8"/>
        <v>17421</v>
      </c>
      <c r="AC1205" s="19">
        <f t="shared" si="20"/>
        <v>1583.727273</v>
      </c>
      <c r="AD1205" s="19">
        <f t="shared" si="21"/>
        <v>2287.5</v>
      </c>
      <c r="AE1205" s="19" t="str">
        <f t="shared" si="22"/>
        <v>Нет моды</v>
      </c>
      <c r="AF1205" s="19">
        <f t="shared" si="23"/>
        <v>1239</v>
      </c>
      <c r="AG1205" s="19">
        <f t="shared" si="24"/>
        <v>1815</v>
      </c>
      <c r="AH1205" s="20" t="str">
        <f t="shared" si="14"/>
        <v>Город: 68%; Село: 32%</v>
      </c>
      <c r="AI1205" s="21"/>
      <c r="AJ1205" s="21"/>
      <c r="AK1205" s="21"/>
      <c r="AL1205" s="22">
        <f t="shared" si="25"/>
        <v>1</v>
      </c>
    </row>
    <row r="1206" ht="12.75" customHeight="1">
      <c r="A1206" s="13" t="s">
        <v>72</v>
      </c>
      <c r="B1206" s="13" t="str">
        <f>IFERROR(__xludf.DUMMYFUNCTION("REGEXREPLACE(A1206, ""\d"", """")"),"         Архангельская область")</f>
        <v>         Архангельская область</v>
      </c>
      <c r="C1206" s="14" t="str">
        <f t="shared" si="15"/>
        <v>Архангельская область</v>
      </c>
      <c r="D1206" s="3">
        <f t="shared" si="16"/>
        <v>2</v>
      </c>
      <c r="E1206" s="15" t="s">
        <v>43</v>
      </c>
      <c r="F1206" s="13" t="str">
        <f>IFERROR(__xludf.DUMMYFUNCTION("REGEXEXTRACT(E1206, ""[А-Яа-я].*"")"),"Новообразования")</f>
        <v>Новообразования</v>
      </c>
      <c r="G1206" s="16">
        <f t="shared" si="17"/>
        <v>2</v>
      </c>
      <c r="H1206" s="13" t="s">
        <v>28</v>
      </c>
      <c r="I1206" s="13" t="str">
        <f>IFERROR(__xludf.DUMMYFUNCTION("REGEXREPLACE(H1206, "".*\s"", """")"),"человек")</f>
        <v>человек</v>
      </c>
      <c r="J1206" s="13" t="s">
        <v>29</v>
      </c>
      <c r="K1206" s="17" t="str">
        <f>IFERROR(__xludf.DUMMYFUNCTION("REGEXREPLACE(J1206, ""^[\d\s]+"", """")"),"значение показателя за год")</f>
        <v>значение показателя за год</v>
      </c>
      <c r="L1206" s="16">
        <f t="shared" si="18"/>
        <v>2</v>
      </c>
      <c r="M1206" s="13" t="s">
        <v>30</v>
      </c>
      <c r="N1206" s="13" t="str">
        <f>IFERROR(__xludf.DUMMYFUNCTION("REGEXEXTRACT(M1206, "" (.+)$"")"),"все население")</f>
        <v>все население</v>
      </c>
      <c r="O1206" s="18">
        <v>2883.0</v>
      </c>
      <c r="P1206" s="18">
        <v>2656.0</v>
      </c>
      <c r="Q1206" s="18">
        <v>2690.0</v>
      </c>
      <c r="R1206" s="18">
        <v>2760.0</v>
      </c>
      <c r="S1206" s="18">
        <v>2772.0</v>
      </c>
      <c r="T1206" s="18">
        <v>2721.0</v>
      </c>
      <c r="U1206" s="18">
        <v>2695.0</v>
      </c>
      <c r="V1206" s="18">
        <v>2717.0</v>
      </c>
      <c r="W1206" s="18">
        <v>2488.0</v>
      </c>
      <c r="X1206" s="18">
        <v>2510.0</v>
      </c>
      <c r="Y1206" s="18">
        <v>2530.0</v>
      </c>
      <c r="Z1206" s="19">
        <f t="shared" si="6"/>
        <v>29422</v>
      </c>
      <c r="AA1206" s="19" t="str">
        <f t="shared" si="19"/>
        <v/>
      </c>
      <c r="AB1206" s="19" t="str">
        <f t="shared" si="8"/>
        <v/>
      </c>
      <c r="AC1206" s="19">
        <f t="shared" si="20"/>
        <v>2674.727273</v>
      </c>
      <c r="AD1206" s="19">
        <f t="shared" si="21"/>
        <v>2151.5</v>
      </c>
      <c r="AE1206" s="19" t="str">
        <f t="shared" si="22"/>
        <v>Нет моды</v>
      </c>
      <c r="AF1206" s="19">
        <f t="shared" si="23"/>
        <v>2488</v>
      </c>
      <c r="AG1206" s="19">
        <f t="shared" si="24"/>
        <v>2883</v>
      </c>
      <c r="AH1206" s="20" t="str">
        <f t="shared" si="14"/>
        <v/>
      </c>
      <c r="AI1206" s="21"/>
      <c r="AJ1206" s="21"/>
      <c r="AK1206" s="21"/>
      <c r="AL1206" s="22">
        <f t="shared" si="25"/>
        <v>1</v>
      </c>
    </row>
    <row r="1207" ht="12.75" customHeight="1">
      <c r="A1207" s="13" t="s">
        <v>72</v>
      </c>
      <c r="B1207" s="13" t="str">
        <f>IFERROR(__xludf.DUMMYFUNCTION("REGEXREPLACE(A1207, ""\d"", """")"),"         Архангельская область")</f>
        <v>         Архангельская область</v>
      </c>
      <c r="C1207" s="14" t="str">
        <f t="shared" si="15"/>
        <v>Архангельская область</v>
      </c>
      <c r="D1207" s="3">
        <f t="shared" si="16"/>
        <v>2</v>
      </c>
      <c r="E1207" s="15" t="s">
        <v>43</v>
      </c>
      <c r="F1207" s="13" t="str">
        <f>IFERROR(__xludf.DUMMYFUNCTION("REGEXEXTRACT(E1207, ""[А-Яа-я].*"")"),"Новообразования")</f>
        <v>Новообразования</v>
      </c>
      <c r="G1207" s="16">
        <f t="shared" si="17"/>
        <v>2</v>
      </c>
      <c r="H1207" s="13" t="s">
        <v>28</v>
      </c>
      <c r="I1207" s="13" t="str">
        <f>IFERROR(__xludf.DUMMYFUNCTION("REGEXREPLACE(H1207, "".*\s"", """")"),"человек")</f>
        <v>человек</v>
      </c>
      <c r="J1207" s="13" t="s">
        <v>29</v>
      </c>
      <c r="K1207" s="17" t="str">
        <f>IFERROR(__xludf.DUMMYFUNCTION("REGEXREPLACE(J1207, ""^[\d\s]+"", """")"),"значение показателя за год")</f>
        <v>значение показателя за год</v>
      </c>
      <c r="L1207" s="16">
        <f t="shared" si="18"/>
        <v>2</v>
      </c>
      <c r="M1207" s="13" t="s">
        <v>31</v>
      </c>
      <c r="N1207" s="13" t="str">
        <f>IFERROR(__xludf.DUMMYFUNCTION("REGEXEXTRACT(M1207, "" (.+)$"")"),"городское население")</f>
        <v>городское население</v>
      </c>
      <c r="O1207" s="18">
        <v>2153.0</v>
      </c>
      <c r="P1207" s="18">
        <v>1959.0</v>
      </c>
      <c r="Q1207" s="18">
        <v>2000.0</v>
      </c>
      <c r="R1207" s="18">
        <v>2065.0</v>
      </c>
      <c r="S1207" s="18">
        <v>2077.0</v>
      </c>
      <c r="T1207" s="18">
        <v>2057.0</v>
      </c>
      <c r="U1207" s="18">
        <v>2028.0</v>
      </c>
      <c r="V1207" s="18">
        <v>2034.0</v>
      </c>
      <c r="W1207" s="18">
        <v>1824.0</v>
      </c>
      <c r="X1207" s="18">
        <v>1814.0</v>
      </c>
      <c r="Y1207" s="18">
        <v>1851.0</v>
      </c>
      <c r="Z1207" s="19" t="str">
        <f t="shared" si="6"/>
        <v/>
      </c>
      <c r="AA1207" s="19">
        <f t="shared" si="19"/>
        <v>21862</v>
      </c>
      <c r="AB1207" s="19" t="str">
        <f t="shared" si="8"/>
        <v/>
      </c>
      <c r="AC1207" s="19">
        <f t="shared" si="20"/>
        <v>1987.454545</v>
      </c>
      <c r="AD1207" s="19">
        <f t="shared" si="21"/>
        <v>2320.5</v>
      </c>
      <c r="AE1207" s="19" t="str">
        <f t="shared" si="22"/>
        <v>Нет моды</v>
      </c>
      <c r="AF1207" s="19">
        <f t="shared" si="23"/>
        <v>1814</v>
      </c>
      <c r="AG1207" s="19">
        <f t="shared" si="24"/>
        <v>2153</v>
      </c>
      <c r="AH1207" s="20" t="str">
        <f t="shared" si="14"/>
        <v/>
      </c>
      <c r="AI1207" s="21"/>
      <c r="AJ1207" s="21"/>
      <c r="AK1207" s="21"/>
      <c r="AL1207" s="22">
        <f t="shared" si="25"/>
        <v>1</v>
      </c>
    </row>
    <row r="1208" ht="12.75" customHeight="1">
      <c r="A1208" s="13" t="s">
        <v>72</v>
      </c>
      <c r="B1208" s="13" t="str">
        <f>IFERROR(__xludf.DUMMYFUNCTION("REGEXREPLACE(A1208, ""\d"", """")"),"         Архангельская область")</f>
        <v>         Архангельская область</v>
      </c>
      <c r="C1208" s="14" t="str">
        <f t="shared" si="15"/>
        <v>Архангельская область</v>
      </c>
      <c r="D1208" s="3">
        <f t="shared" si="16"/>
        <v>2</v>
      </c>
      <c r="E1208" s="15" t="s">
        <v>43</v>
      </c>
      <c r="F1208" s="13" t="str">
        <f>IFERROR(__xludf.DUMMYFUNCTION("REGEXEXTRACT(E1208, ""[А-Яа-я].*"")"),"Новообразования")</f>
        <v>Новообразования</v>
      </c>
      <c r="G1208" s="16">
        <f t="shared" si="17"/>
        <v>2</v>
      </c>
      <c r="H1208" s="13" t="s">
        <v>28</v>
      </c>
      <c r="I1208" s="13" t="str">
        <f>IFERROR(__xludf.DUMMYFUNCTION("REGEXREPLACE(H1208, "".*\s"", """")"),"человек")</f>
        <v>человек</v>
      </c>
      <c r="J1208" s="13" t="s">
        <v>29</v>
      </c>
      <c r="K1208" s="17" t="str">
        <f>IFERROR(__xludf.DUMMYFUNCTION("REGEXREPLACE(J1208, ""^[\d\s]+"", """")"),"значение показателя за год")</f>
        <v>значение показателя за год</v>
      </c>
      <c r="L1208" s="16">
        <f t="shared" si="18"/>
        <v>2</v>
      </c>
      <c r="M1208" s="13" t="s">
        <v>32</v>
      </c>
      <c r="N1208" s="13" t="str">
        <f>IFERROR(__xludf.DUMMYFUNCTION("REGEXEXTRACT(M1208, "" (.+)$"")"),"сельское население")</f>
        <v>сельское население</v>
      </c>
      <c r="O1208" s="18">
        <v>730.0</v>
      </c>
      <c r="P1208" s="18">
        <v>697.0</v>
      </c>
      <c r="Q1208" s="18">
        <v>690.0</v>
      </c>
      <c r="R1208" s="18">
        <v>695.0</v>
      </c>
      <c r="S1208" s="18">
        <v>695.0</v>
      </c>
      <c r="T1208" s="18">
        <v>664.0</v>
      </c>
      <c r="U1208" s="18">
        <v>667.0</v>
      </c>
      <c r="V1208" s="18">
        <v>683.0</v>
      </c>
      <c r="W1208" s="18">
        <v>664.0</v>
      </c>
      <c r="X1208" s="18">
        <v>696.0</v>
      </c>
      <c r="Y1208" s="18">
        <v>679.0</v>
      </c>
      <c r="Z1208" s="19" t="str">
        <f t="shared" si="6"/>
        <v/>
      </c>
      <c r="AA1208" s="19" t="str">
        <f t="shared" si="19"/>
        <v/>
      </c>
      <c r="AB1208" s="19">
        <f t="shared" si="8"/>
        <v>7560</v>
      </c>
      <c r="AC1208" s="19">
        <f t="shared" si="20"/>
        <v>687.2727273</v>
      </c>
      <c r="AD1208" s="19">
        <f t="shared" si="21"/>
        <v>1272</v>
      </c>
      <c r="AE1208" s="19" t="str">
        <f t="shared" si="22"/>
        <v>Нет моды</v>
      </c>
      <c r="AF1208" s="19">
        <f t="shared" si="23"/>
        <v>664</v>
      </c>
      <c r="AG1208" s="19">
        <f t="shared" si="24"/>
        <v>730</v>
      </c>
      <c r="AH1208" s="20" t="str">
        <f t="shared" si="14"/>
        <v>Город: 74%; Село: 26%</v>
      </c>
      <c r="AI1208" s="21"/>
      <c r="AJ1208" s="21"/>
      <c r="AK1208" s="21"/>
      <c r="AL1208" s="22">
        <f t="shared" si="25"/>
        <v>1</v>
      </c>
    </row>
    <row r="1209" ht="12.75" customHeight="1">
      <c r="A1209" s="13" t="s">
        <v>72</v>
      </c>
      <c r="B1209" s="13" t="str">
        <f>IFERROR(__xludf.DUMMYFUNCTION("REGEXREPLACE(A1209, ""\d"", """")"),"         Архангельская область")</f>
        <v>         Архангельская область</v>
      </c>
      <c r="C1209" s="14" t="str">
        <f t="shared" si="15"/>
        <v>Архангельская область</v>
      </c>
      <c r="D1209" s="3">
        <f t="shared" si="16"/>
        <v>2</v>
      </c>
      <c r="E1209" s="15" t="s">
        <v>44</v>
      </c>
      <c r="F1209" s="13" t="str">
        <f>IFERROR(__xludf.DUMMYFUNCTION("REGEXEXTRACT(E1209,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09" s="16">
        <f t="shared" si="17"/>
        <v>2</v>
      </c>
      <c r="H1209" s="13" t="s">
        <v>28</v>
      </c>
      <c r="I1209" s="13" t="str">
        <f>IFERROR(__xludf.DUMMYFUNCTION("REGEXREPLACE(H1209, "".*\s"", """")"),"человек")</f>
        <v>человек</v>
      </c>
      <c r="J1209" s="13" t="s">
        <v>29</v>
      </c>
      <c r="K1209" s="17" t="str">
        <f>IFERROR(__xludf.DUMMYFUNCTION("REGEXREPLACE(J1209, ""^[\d\s]+"", """")"),"значение показателя за год")</f>
        <v>значение показателя за год</v>
      </c>
      <c r="L1209" s="16">
        <f t="shared" si="18"/>
        <v>2</v>
      </c>
      <c r="M1209" s="13" t="s">
        <v>30</v>
      </c>
      <c r="N1209" s="13" t="str">
        <f>IFERROR(__xludf.DUMMYFUNCTION("REGEXEXTRACT(M1209, "" (.+)$"")"),"все население")</f>
        <v>все население</v>
      </c>
      <c r="O1209" s="18">
        <v>71.0</v>
      </c>
      <c r="P1209" s="23" t="s">
        <v>37</v>
      </c>
      <c r="Q1209" s="18">
        <v>56.0</v>
      </c>
      <c r="R1209" s="18">
        <v>59.0</v>
      </c>
      <c r="S1209" s="23" t="s">
        <v>37</v>
      </c>
      <c r="T1209" s="23" t="s">
        <v>37</v>
      </c>
      <c r="U1209" s="23" t="s">
        <v>37</v>
      </c>
      <c r="V1209" s="23" t="s">
        <v>37</v>
      </c>
      <c r="W1209" s="23" t="s">
        <v>37</v>
      </c>
      <c r="X1209" s="23" t="s">
        <v>37</v>
      </c>
      <c r="Y1209" s="23" t="s">
        <v>37</v>
      </c>
      <c r="Z1209" s="19">
        <f t="shared" si="6"/>
        <v>186</v>
      </c>
      <c r="AA1209" s="19" t="str">
        <f t="shared" si="19"/>
        <v/>
      </c>
      <c r="AB1209" s="19" t="str">
        <f t="shared" si="8"/>
        <v/>
      </c>
      <c r="AC1209" s="19">
        <f t="shared" si="20"/>
        <v>62</v>
      </c>
      <c r="AD1209" s="19">
        <f t="shared" si="21"/>
        <v>681</v>
      </c>
      <c r="AE1209" s="19" t="str">
        <f t="shared" si="22"/>
        <v>Нет моды</v>
      </c>
      <c r="AF1209" s="19">
        <f t="shared" si="23"/>
        <v>56</v>
      </c>
      <c r="AG1209" s="19">
        <f t="shared" si="24"/>
        <v>71</v>
      </c>
      <c r="AH1209" s="20" t="str">
        <f t="shared" si="14"/>
        <v/>
      </c>
      <c r="AI1209" s="24"/>
      <c r="AJ1209" s="24"/>
      <c r="AK1209" s="24"/>
      <c r="AL1209" s="22">
        <f t="shared" si="25"/>
        <v>1</v>
      </c>
    </row>
    <row r="1210" ht="12.75" customHeight="1">
      <c r="A1210" s="13" t="s">
        <v>72</v>
      </c>
      <c r="B1210" s="13" t="str">
        <f>IFERROR(__xludf.DUMMYFUNCTION("REGEXREPLACE(A1210, ""\d"", """")"),"         Архангельская область")</f>
        <v>         Архангельская область</v>
      </c>
      <c r="C1210" s="14" t="str">
        <f t="shared" si="15"/>
        <v>Архангельская область</v>
      </c>
      <c r="D1210" s="3">
        <f t="shared" si="16"/>
        <v>2</v>
      </c>
      <c r="E1210" s="15" t="s">
        <v>44</v>
      </c>
      <c r="F1210" s="13" t="str">
        <f>IFERROR(__xludf.DUMMYFUNCTION("REGEXEXTRACT(E1210,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10" s="16">
        <f t="shared" si="17"/>
        <v>2</v>
      </c>
      <c r="H1210" s="13" t="s">
        <v>28</v>
      </c>
      <c r="I1210" s="13" t="str">
        <f>IFERROR(__xludf.DUMMYFUNCTION("REGEXREPLACE(H1210, "".*\s"", """")"),"человек")</f>
        <v>человек</v>
      </c>
      <c r="J1210" s="13" t="s">
        <v>29</v>
      </c>
      <c r="K1210" s="17" t="str">
        <f>IFERROR(__xludf.DUMMYFUNCTION("REGEXREPLACE(J1210, ""^[\d\s]+"", """")"),"значение показателя за год")</f>
        <v>значение показателя за год</v>
      </c>
      <c r="L1210" s="16">
        <f t="shared" si="18"/>
        <v>2</v>
      </c>
      <c r="M1210" s="13" t="s">
        <v>31</v>
      </c>
      <c r="N1210" s="13" t="str">
        <f>IFERROR(__xludf.DUMMYFUNCTION("REGEXEXTRACT(M1210, "" (.+)$"")"),"городское население")</f>
        <v>городское население</v>
      </c>
      <c r="O1210" s="18">
        <v>56.0</v>
      </c>
      <c r="P1210" s="23" t="s">
        <v>37</v>
      </c>
      <c r="Q1210" s="18">
        <v>41.0</v>
      </c>
      <c r="R1210" s="18">
        <v>48.0</v>
      </c>
      <c r="S1210" s="23" t="s">
        <v>37</v>
      </c>
      <c r="T1210" s="23" t="s">
        <v>37</v>
      </c>
      <c r="U1210" s="23" t="s">
        <v>37</v>
      </c>
      <c r="V1210" s="23" t="s">
        <v>37</v>
      </c>
      <c r="W1210" s="23" t="s">
        <v>37</v>
      </c>
      <c r="X1210" s="23" t="s">
        <v>37</v>
      </c>
      <c r="Y1210" s="23" t="s">
        <v>37</v>
      </c>
      <c r="Z1210" s="19" t="str">
        <f t="shared" si="6"/>
        <v/>
      </c>
      <c r="AA1210" s="19">
        <f t="shared" si="19"/>
        <v>145</v>
      </c>
      <c r="AB1210" s="19" t="str">
        <f t="shared" si="8"/>
        <v/>
      </c>
      <c r="AC1210" s="19">
        <f t="shared" si="20"/>
        <v>48.33333333</v>
      </c>
      <c r="AD1210" s="19">
        <f t="shared" si="21"/>
        <v>56</v>
      </c>
      <c r="AE1210" s="19" t="str">
        <f t="shared" si="22"/>
        <v>Нет моды</v>
      </c>
      <c r="AF1210" s="19">
        <f t="shared" si="23"/>
        <v>41</v>
      </c>
      <c r="AG1210" s="19">
        <f t="shared" si="24"/>
        <v>56</v>
      </c>
      <c r="AH1210" s="20" t="str">
        <f t="shared" si="14"/>
        <v/>
      </c>
      <c r="AI1210" s="24"/>
      <c r="AJ1210" s="24"/>
      <c r="AK1210" s="24"/>
      <c r="AL1210" s="22">
        <f t="shared" si="25"/>
        <v>1</v>
      </c>
    </row>
    <row r="1211" ht="12.75" customHeight="1">
      <c r="A1211" s="13" t="s">
        <v>72</v>
      </c>
      <c r="B1211" s="13" t="str">
        <f>IFERROR(__xludf.DUMMYFUNCTION("REGEXREPLACE(A1211, ""\d"", """")"),"         Архангельская область")</f>
        <v>         Архангельская область</v>
      </c>
      <c r="C1211" s="14" t="str">
        <f t="shared" si="15"/>
        <v>Архангельская область</v>
      </c>
      <c r="D1211" s="3">
        <f t="shared" si="16"/>
        <v>2</v>
      </c>
      <c r="E1211" s="15" t="s">
        <v>44</v>
      </c>
      <c r="F1211" s="13" t="str">
        <f>IFERROR(__xludf.DUMMYFUNCTION("REGEXEXTRACT(E1211,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11" s="16">
        <f t="shared" si="17"/>
        <v>2</v>
      </c>
      <c r="H1211" s="13" t="s">
        <v>28</v>
      </c>
      <c r="I1211" s="13" t="str">
        <f>IFERROR(__xludf.DUMMYFUNCTION("REGEXREPLACE(H1211, "".*\s"", """")"),"человек")</f>
        <v>человек</v>
      </c>
      <c r="J1211" s="13" t="s">
        <v>29</v>
      </c>
      <c r="K1211" s="17" t="str">
        <f>IFERROR(__xludf.DUMMYFUNCTION("REGEXREPLACE(J1211, ""^[\d\s]+"", """")"),"значение показателя за год")</f>
        <v>значение показателя за год</v>
      </c>
      <c r="L1211" s="16">
        <f t="shared" si="18"/>
        <v>2</v>
      </c>
      <c r="M1211" s="13" t="s">
        <v>32</v>
      </c>
      <c r="N1211" s="13" t="str">
        <f>IFERROR(__xludf.DUMMYFUNCTION("REGEXEXTRACT(M1211, "" (.+)$"")"),"сельское население")</f>
        <v>сельское население</v>
      </c>
      <c r="O1211" s="18">
        <v>15.0</v>
      </c>
      <c r="P1211" s="23" t="s">
        <v>37</v>
      </c>
      <c r="Q1211" s="18">
        <v>15.0</v>
      </c>
      <c r="R1211" s="18">
        <v>11.0</v>
      </c>
      <c r="S1211" s="23" t="s">
        <v>37</v>
      </c>
      <c r="T1211" s="23" t="s">
        <v>37</v>
      </c>
      <c r="U1211" s="23" t="s">
        <v>37</v>
      </c>
      <c r="V1211" s="23" t="s">
        <v>37</v>
      </c>
      <c r="W1211" s="23" t="s">
        <v>37</v>
      </c>
      <c r="X1211" s="23" t="s">
        <v>37</v>
      </c>
      <c r="Y1211" s="23" t="s">
        <v>37</v>
      </c>
      <c r="Z1211" s="19" t="str">
        <f t="shared" si="6"/>
        <v/>
      </c>
      <c r="AA1211" s="19" t="str">
        <f t="shared" si="19"/>
        <v/>
      </c>
      <c r="AB1211" s="19">
        <f t="shared" si="8"/>
        <v>41</v>
      </c>
      <c r="AC1211" s="19">
        <f t="shared" si="20"/>
        <v>13.66666667</v>
      </c>
      <c r="AD1211" s="19">
        <f t="shared" si="21"/>
        <v>28</v>
      </c>
      <c r="AE1211" s="19" t="str">
        <f t="shared" si="22"/>
        <v>Нет моды</v>
      </c>
      <c r="AF1211" s="19">
        <f t="shared" si="23"/>
        <v>11</v>
      </c>
      <c r="AG1211" s="19">
        <f t="shared" si="24"/>
        <v>15</v>
      </c>
      <c r="AH1211" s="20" t="str">
        <f t="shared" si="14"/>
        <v>Город: 78%; Село: 22%</v>
      </c>
      <c r="AI1211" s="24"/>
      <c r="AJ1211" s="24"/>
      <c r="AK1211" s="24"/>
      <c r="AL1211" s="22">
        <f t="shared" si="25"/>
        <v>1</v>
      </c>
    </row>
    <row r="1212" ht="12.75" customHeight="1">
      <c r="A1212" s="13" t="s">
        <v>72</v>
      </c>
      <c r="B1212" s="13" t="str">
        <f>IFERROR(__xludf.DUMMYFUNCTION("REGEXREPLACE(A1212, ""\d"", """")"),"         Архангельская область")</f>
        <v>         Архангельская область</v>
      </c>
      <c r="C1212" s="14" t="str">
        <f t="shared" si="15"/>
        <v>Архангельская область</v>
      </c>
      <c r="D1212" s="3">
        <f t="shared" si="16"/>
        <v>2</v>
      </c>
      <c r="E1212" s="15" t="s">
        <v>45</v>
      </c>
      <c r="F1212" s="13" t="str">
        <f>IFERROR(__xludf.DUMMYFUNCTION("REGEXEXTRACT(E1212, ""[А-Яа-я].*"")"),"Самоубийство")</f>
        <v>Самоубийство</v>
      </c>
      <c r="G1212" s="16">
        <f t="shared" si="17"/>
        <v>2</v>
      </c>
      <c r="H1212" s="13" t="s">
        <v>28</v>
      </c>
      <c r="I1212" s="13" t="str">
        <f>IFERROR(__xludf.DUMMYFUNCTION("REGEXREPLACE(H1212, "".*\s"", """")"),"человек")</f>
        <v>человек</v>
      </c>
      <c r="J1212" s="13" t="s">
        <v>29</v>
      </c>
      <c r="K1212" s="17" t="str">
        <f>IFERROR(__xludf.DUMMYFUNCTION("REGEXREPLACE(J1212, ""^[\d\s]+"", """")"),"значение показателя за год")</f>
        <v>значение показателя за год</v>
      </c>
      <c r="L1212" s="16">
        <f t="shared" si="18"/>
        <v>2</v>
      </c>
      <c r="M1212" s="13" t="s">
        <v>30</v>
      </c>
      <c r="N1212" s="13" t="str">
        <f>IFERROR(__xludf.DUMMYFUNCTION("REGEXEXTRACT(M1212, "" (.+)$"")"),"все население")</f>
        <v>все население</v>
      </c>
      <c r="O1212" s="18">
        <v>414.0</v>
      </c>
      <c r="P1212" s="18">
        <v>359.0</v>
      </c>
      <c r="Q1212" s="18">
        <v>389.0</v>
      </c>
      <c r="R1212" s="18">
        <v>361.0</v>
      </c>
      <c r="S1212" s="18">
        <v>312.0</v>
      </c>
      <c r="T1212" s="18">
        <v>311.0</v>
      </c>
      <c r="U1212" s="18">
        <v>296.0</v>
      </c>
      <c r="V1212" s="18">
        <v>293.0</v>
      </c>
      <c r="W1212" s="18">
        <v>283.0</v>
      </c>
      <c r="X1212" s="18">
        <v>198.0</v>
      </c>
      <c r="Y1212" s="18">
        <v>210.0</v>
      </c>
      <c r="Z1212" s="19">
        <f t="shared" si="6"/>
        <v>3426</v>
      </c>
      <c r="AA1212" s="19" t="str">
        <f t="shared" si="19"/>
        <v/>
      </c>
      <c r="AB1212" s="19" t="str">
        <f t="shared" si="8"/>
        <v/>
      </c>
      <c r="AC1212" s="19">
        <f t="shared" si="20"/>
        <v>311.4545455</v>
      </c>
      <c r="AD1212" s="19">
        <f t="shared" si="21"/>
        <v>294.5</v>
      </c>
      <c r="AE1212" s="19" t="str">
        <f t="shared" si="22"/>
        <v>Нет моды</v>
      </c>
      <c r="AF1212" s="19">
        <f t="shared" si="23"/>
        <v>198</v>
      </c>
      <c r="AG1212" s="19">
        <f t="shared" si="24"/>
        <v>414</v>
      </c>
      <c r="AH1212" s="20" t="str">
        <f t="shared" si="14"/>
        <v/>
      </c>
      <c r="AI1212" s="21"/>
      <c r="AJ1212" s="21"/>
      <c r="AK1212" s="21"/>
      <c r="AL1212" s="22">
        <f t="shared" si="25"/>
        <v>1</v>
      </c>
    </row>
    <row r="1213" ht="12.75" customHeight="1">
      <c r="A1213" s="13" t="s">
        <v>72</v>
      </c>
      <c r="B1213" s="13" t="str">
        <f>IFERROR(__xludf.DUMMYFUNCTION("REGEXREPLACE(A1213, ""\d"", """")"),"         Архангельская область")</f>
        <v>         Архангельская область</v>
      </c>
      <c r="C1213" s="14" t="str">
        <f t="shared" si="15"/>
        <v>Архангельская область</v>
      </c>
      <c r="D1213" s="3">
        <f t="shared" si="16"/>
        <v>2</v>
      </c>
      <c r="E1213" s="15" t="s">
        <v>45</v>
      </c>
      <c r="F1213" s="13" t="str">
        <f>IFERROR(__xludf.DUMMYFUNCTION("REGEXEXTRACT(E1213, ""[А-Яа-я].*"")"),"Самоубийство")</f>
        <v>Самоубийство</v>
      </c>
      <c r="G1213" s="16">
        <f t="shared" si="17"/>
        <v>2</v>
      </c>
      <c r="H1213" s="13" t="s">
        <v>28</v>
      </c>
      <c r="I1213" s="13" t="str">
        <f>IFERROR(__xludf.DUMMYFUNCTION("REGEXREPLACE(H1213, "".*\s"", """")"),"человек")</f>
        <v>человек</v>
      </c>
      <c r="J1213" s="13" t="s">
        <v>29</v>
      </c>
      <c r="K1213" s="17" t="str">
        <f>IFERROR(__xludf.DUMMYFUNCTION("REGEXREPLACE(J1213, ""^[\d\s]+"", """")"),"значение показателя за год")</f>
        <v>значение показателя за год</v>
      </c>
      <c r="L1213" s="16">
        <f t="shared" si="18"/>
        <v>2</v>
      </c>
      <c r="M1213" s="13" t="s">
        <v>31</v>
      </c>
      <c r="N1213" s="13" t="str">
        <f>IFERROR(__xludf.DUMMYFUNCTION("REGEXEXTRACT(M1213, "" (.+)$"")"),"городское население")</f>
        <v>городское население</v>
      </c>
      <c r="O1213" s="18">
        <v>246.0</v>
      </c>
      <c r="P1213" s="18">
        <v>219.0</v>
      </c>
      <c r="Q1213" s="18">
        <v>237.0</v>
      </c>
      <c r="R1213" s="18">
        <v>219.0</v>
      </c>
      <c r="S1213" s="18">
        <v>190.0</v>
      </c>
      <c r="T1213" s="18">
        <v>191.0</v>
      </c>
      <c r="U1213" s="18">
        <v>199.0</v>
      </c>
      <c r="V1213" s="18">
        <v>182.0</v>
      </c>
      <c r="W1213" s="18">
        <v>181.0</v>
      </c>
      <c r="X1213" s="18">
        <v>122.0</v>
      </c>
      <c r="Y1213" s="18">
        <v>138.0</v>
      </c>
      <c r="Z1213" s="19" t="str">
        <f t="shared" si="6"/>
        <v/>
      </c>
      <c r="AA1213" s="19">
        <f t="shared" si="19"/>
        <v>2124</v>
      </c>
      <c r="AB1213" s="19" t="str">
        <f t="shared" si="8"/>
        <v/>
      </c>
      <c r="AC1213" s="19">
        <f t="shared" si="20"/>
        <v>193.0909091</v>
      </c>
      <c r="AD1213" s="19">
        <f t="shared" si="21"/>
        <v>228</v>
      </c>
      <c r="AE1213" s="19" t="str">
        <f t="shared" si="22"/>
        <v>Нет моды</v>
      </c>
      <c r="AF1213" s="19">
        <f t="shared" si="23"/>
        <v>122</v>
      </c>
      <c r="AG1213" s="19">
        <f t="shared" si="24"/>
        <v>246</v>
      </c>
      <c r="AH1213" s="20" t="str">
        <f t="shared" si="14"/>
        <v/>
      </c>
      <c r="AI1213" s="21"/>
      <c r="AJ1213" s="21"/>
      <c r="AK1213" s="21"/>
      <c r="AL1213" s="22">
        <f t="shared" si="25"/>
        <v>1</v>
      </c>
    </row>
    <row r="1214" ht="12.75" customHeight="1">
      <c r="A1214" s="13" t="s">
        <v>72</v>
      </c>
      <c r="B1214" s="13" t="str">
        <f>IFERROR(__xludf.DUMMYFUNCTION("REGEXREPLACE(A1214, ""\d"", """")"),"         Архангельская область")</f>
        <v>         Архангельская область</v>
      </c>
      <c r="C1214" s="14" t="str">
        <f t="shared" si="15"/>
        <v>Архангельская область</v>
      </c>
      <c r="D1214" s="3">
        <f t="shared" si="16"/>
        <v>2</v>
      </c>
      <c r="E1214" s="15" t="s">
        <v>45</v>
      </c>
      <c r="F1214" s="13" t="str">
        <f>IFERROR(__xludf.DUMMYFUNCTION("REGEXEXTRACT(E1214, ""[А-Яа-я].*"")"),"Самоубийство")</f>
        <v>Самоубийство</v>
      </c>
      <c r="G1214" s="16">
        <f t="shared" si="17"/>
        <v>2</v>
      </c>
      <c r="H1214" s="13" t="s">
        <v>28</v>
      </c>
      <c r="I1214" s="13" t="str">
        <f>IFERROR(__xludf.DUMMYFUNCTION("REGEXREPLACE(H1214, "".*\s"", """")"),"человек")</f>
        <v>человек</v>
      </c>
      <c r="J1214" s="13" t="s">
        <v>29</v>
      </c>
      <c r="K1214" s="17" t="str">
        <f>IFERROR(__xludf.DUMMYFUNCTION("REGEXREPLACE(J1214, ""^[\d\s]+"", """")"),"значение показателя за год")</f>
        <v>значение показателя за год</v>
      </c>
      <c r="L1214" s="16">
        <f t="shared" si="18"/>
        <v>2</v>
      </c>
      <c r="M1214" s="13" t="s">
        <v>32</v>
      </c>
      <c r="N1214" s="13" t="str">
        <f>IFERROR(__xludf.DUMMYFUNCTION("REGEXEXTRACT(M1214, "" (.+)$"")"),"сельское население")</f>
        <v>сельское население</v>
      </c>
      <c r="O1214" s="18">
        <v>168.0</v>
      </c>
      <c r="P1214" s="18">
        <v>140.0</v>
      </c>
      <c r="Q1214" s="18">
        <v>152.0</v>
      </c>
      <c r="R1214" s="18">
        <v>142.0</v>
      </c>
      <c r="S1214" s="18">
        <v>122.0</v>
      </c>
      <c r="T1214" s="18">
        <v>120.0</v>
      </c>
      <c r="U1214" s="18">
        <v>97.0</v>
      </c>
      <c r="V1214" s="18">
        <v>111.0</v>
      </c>
      <c r="W1214" s="18">
        <v>102.0</v>
      </c>
      <c r="X1214" s="18">
        <v>76.0</v>
      </c>
      <c r="Y1214" s="18">
        <v>72.0</v>
      </c>
      <c r="Z1214" s="19" t="str">
        <f t="shared" si="6"/>
        <v/>
      </c>
      <c r="AA1214" s="19" t="str">
        <f t="shared" si="19"/>
        <v/>
      </c>
      <c r="AB1214" s="19">
        <f t="shared" si="8"/>
        <v>1302</v>
      </c>
      <c r="AC1214" s="19">
        <f t="shared" si="20"/>
        <v>118.3636364</v>
      </c>
      <c r="AD1214" s="19">
        <f t="shared" si="21"/>
        <v>147</v>
      </c>
      <c r="AE1214" s="19" t="str">
        <f t="shared" si="22"/>
        <v>Нет моды</v>
      </c>
      <c r="AF1214" s="19">
        <f t="shared" si="23"/>
        <v>72</v>
      </c>
      <c r="AG1214" s="19">
        <f t="shared" si="24"/>
        <v>168</v>
      </c>
      <c r="AH1214" s="20" t="str">
        <f t="shared" si="14"/>
        <v>Город: 62%; Село: 38%</v>
      </c>
      <c r="AI1214" s="21"/>
      <c r="AJ1214" s="21"/>
      <c r="AK1214" s="21"/>
      <c r="AL1214" s="22">
        <f t="shared" si="25"/>
        <v>1</v>
      </c>
    </row>
    <row r="1215" ht="12.75" customHeight="1">
      <c r="A1215" s="13" t="s">
        <v>72</v>
      </c>
      <c r="B1215" s="13" t="str">
        <f>IFERROR(__xludf.DUMMYFUNCTION("REGEXREPLACE(A1215, ""\d"", """")"),"         Архангельская область")</f>
        <v>         Архангельская область</v>
      </c>
      <c r="C1215" s="14" t="str">
        <f t="shared" si="15"/>
        <v>Архангельская область</v>
      </c>
      <c r="D1215" s="3">
        <f t="shared" si="16"/>
        <v>2</v>
      </c>
      <c r="E1215" s="15" t="s">
        <v>46</v>
      </c>
      <c r="F1215" s="13" t="str">
        <f>IFERROR(__xludf.DUMMYFUNCTION("REGEXEXTRACT(E1215, ""[А-Яа-я].*"")"),"Случ.отравл.алкоголем")</f>
        <v>Случ.отравл.алкоголем</v>
      </c>
      <c r="G1215" s="16">
        <f t="shared" si="17"/>
        <v>2</v>
      </c>
      <c r="H1215" s="13" t="s">
        <v>28</v>
      </c>
      <c r="I1215" s="13" t="str">
        <f>IFERROR(__xludf.DUMMYFUNCTION("REGEXREPLACE(H1215, "".*\s"", """")"),"человек")</f>
        <v>человек</v>
      </c>
      <c r="J1215" s="13" t="s">
        <v>29</v>
      </c>
      <c r="K1215" s="17" t="str">
        <f>IFERROR(__xludf.DUMMYFUNCTION("REGEXREPLACE(J1215, ""^[\d\s]+"", """")"),"значение показателя за год")</f>
        <v>значение показателя за год</v>
      </c>
      <c r="L1215" s="16">
        <f t="shared" si="18"/>
        <v>2</v>
      </c>
      <c r="M1215" s="13" t="s">
        <v>30</v>
      </c>
      <c r="N1215" s="13" t="str">
        <f>IFERROR(__xludf.DUMMYFUNCTION("REGEXEXTRACT(M1215, "" (.+)$"")"),"все население")</f>
        <v>все население</v>
      </c>
      <c r="O1215" s="18">
        <v>277.0</v>
      </c>
      <c r="P1215" s="18">
        <v>293.0</v>
      </c>
      <c r="Q1215" s="18">
        <v>296.0</v>
      </c>
      <c r="R1215" s="18">
        <v>268.0</v>
      </c>
      <c r="S1215" s="18">
        <v>344.0</v>
      </c>
      <c r="T1215" s="18">
        <v>246.0</v>
      </c>
      <c r="U1215" s="18">
        <v>157.0</v>
      </c>
      <c r="V1215" s="18">
        <v>251.0</v>
      </c>
      <c r="W1215" s="18">
        <v>232.0</v>
      </c>
      <c r="X1215" s="18">
        <v>79.0</v>
      </c>
      <c r="Y1215" s="18">
        <v>170.0</v>
      </c>
      <c r="Z1215" s="19">
        <f t="shared" si="6"/>
        <v>2613</v>
      </c>
      <c r="AA1215" s="19" t="str">
        <f t="shared" si="19"/>
        <v/>
      </c>
      <c r="AB1215" s="19" t="str">
        <f t="shared" si="8"/>
        <v/>
      </c>
      <c r="AC1215" s="19">
        <f t="shared" si="20"/>
        <v>237.5454545</v>
      </c>
      <c r="AD1215" s="19">
        <f t="shared" si="21"/>
        <v>154.5</v>
      </c>
      <c r="AE1215" s="19" t="str">
        <f t="shared" si="22"/>
        <v>Нет моды</v>
      </c>
      <c r="AF1215" s="19">
        <f t="shared" si="23"/>
        <v>79</v>
      </c>
      <c r="AG1215" s="19">
        <f t="shared" si="24"/>
        <v>344</v>
      </c>
      <c r="AH1215" s="20" t="str">
        <f t="shared" si="14"/>
        <v/>
      </c>
      <c r="AI1215" s="21"/>
      <c r="AJ1215" s="21"/>
      <c r="AK1215" s="21"/>
      <c r="AL1215" s="22">
        <f t="shared" si="25"/>
        <v>1</v>
      </c>
    </row>
    <row r="1216" ht="12.75" customHeight="1">
      <c r="A1216" s="13" t="s">
        <v>72</v>
      </c>
      <c r="B1216" s="13" t="str">
        <f>IFERROR(__xludf.DUMMYFUNCTION("REGEXREPLACE(A1216, ""\d"", """")"),"         Архангельская область")</f>
        <v>         Архангельская область</v>
      </c>
      <c r="C1216" s="14" t="str">
        <f t="shared" si="15"/>
        <v>Архангельская область</v>
      </c>
      <c r="D1216" s="3">
        <f t="shared" si="16"/>
        <v>2</v>
      </c>
      <c r="E1216" s="15" t="s">
        <v>46</v>
      </c>
      <c r="F1216" s="13" t="str">
        <f>IFERROR(__xludf.DUMMYFUNCTION("REGEXEXTRACT(E1216, ""[А-Яа-я].*"")"),"Случ.отравл.алкоголем")</f>
        <v>Случ.отравл.алкоголем</v>
      </c>
      <c r="G1216" s="16">
        <f t="shared" si="17"/>
        <v>2</v>
      </c>
      <c r="H1216" s="13" t="s">
        <v>28</v>
      </c>
      <c r="I1216" s="13" t="str">
        <f>IFERROR(__xludf.DUMMYFUNCTION("REGEXREPLACE(H1216, "".*\s"", """")"),"человек")</f>
        <v>человек</v>
      </c>
      <c r="J1216" s="13" t="s">
        <v>29</v>
      </c>
      <c r="K1216" s="17" t="str">
        <f>IFERROR(__xludf.DUMMYFUNCTION("REGEXREPLACE(J1216, ""^[\d\s]+"", """")"),"значение показателя за год")</f>
        <v>значение показателя за год</v>
      </c>
      <c r="L1216" s="16">
        <f t="shared" si="18"/>
        <v>2</v>
      </c>
      <c r="M1216" s="13" t="s">
        <v>31</v>
      </c>
      <c r="N1216" s="13" t="str">
        <f>IFERROR(__xludf.DUMMYFUNCTION("REGEXEXTRACT(M1216, "" (.+)$"")"),"городское население")</f>
        <v>городское население</v>
      </c>
      <c r="O1216" s="18">
        <v>194.0</v>
      </c>
      <c r="P1216" s="18">
        <v>207.0</v>
      </c>
      <c r="Q1216" s="18">
        <v>216.0</v>
      </c>
      <c r="R1216" s="18">
        <v>193.0</v>
      </c>
      <c r="S1216" s="18">
        <v>243.0</v>
      </c>
      <c r="T1216" s="18">
        <v>168.0</v>
      </c>
      <c r="U1216" s="18">
        <v>113.0</v>
      </c>
      <c r="V1216" s="18">
        <v>178.0</v>
      </c>
      <c r="W1216" s="18">
        <v>156.0</v>
      </c>
      <c r="X1216" s="18">
        <v>53.0</v>
      </c>
      <c r="Y1216" s="18">
        <v>116.0</v>
      </c>
      <c r="Z1216" s="19" t="str">
        <f t="shared" si="6"/>
        <v/>
      </c>
      <c r="AA1216" s="19">
        <f t="shared" si="19"/>
        <v>1837</v>
      </c>
      <c r="AB1216" s="19" t="str">
        <f t="shared" si="8"/>
        <v/>
      </c>
      <c r="AC1216" s="19">
        <f t="shared" si="20"/>
        <v>167</v>
      </c>
      <c r="AD1216" s="19">
        <f t="shared" si="21"/>
        <v>200.5</v>
      </c>
      <c r="AE1216" s="19" t="str">
        <f t="shared" si="22"/>
        <v>Нет моды</v>
      </c>
      <c r="AF1216" s="19">
        <f t="shared" si="23"/>
        <v>53</v>
      </c>
      <c r="AG1216" s="19">
        <f t="shared" si="24"/>
        <v>243</v>
      </c>
      <c r="AH1216" s="20" t="str">
        <f t="shared" si="14"/>
        <v/>
      </c>
      <c r="AI1216" s="21"/>
      <c r="AJ1216" s="21"/>
      <c r="AK1216" s="21"/>
      <c r="AL1216" s="22">
        <f t="shared" si="25"/>
        <v>1</v>
      </c>
    </row>
    <row r="1217" ht="12.75" customHeight="1">
      <c r="A1217" s="13" t="s">
        <v>72</v>
      </c>
      <c r="B1217" s="13" t="str">
        <f>IFERROR(__xludf.DUMMYFUNCTION("REGEXREPLACE(A1217, ""\d"", """")"),"         Архангельская область")</f>
        <v>         Архангельская область</v>
      </c>
      <c r="C1217" s="14" t="str">
        <f t="shared" si="15"/>
        <v>Архангельская область</v>
      </c>
      <c r="D1217" s="3">
        <f t="shared" si="16"/>
        <v>2</v>
      </c>
      <c r="E1217" s="15" t="s">
        <v>46</v>
      </c>
      <c r="F1217" s="13" t="str">
        <f>IFERROR(__xludf.DUMMYFUNCTION("REGEXEXTRACT(E1217, ""[А-Яа-я].*"")"),"Случ.отравл.алкоголем")</f>
        <v>Случ.отравл.алкоголем</v>
      </c>
      <c r="G1217" s="16">
        <f t="shared" si="17"/>
        <v>2</v>
      </c>
      <c r="H1217" s="13" t="s">
        <v>28</v>
      </c>
      <c r="I1217" s="13" t="str">
        <f>IFERROR(__xludf.DUMMYFUNCTION("REGEXREPLACE(H1217, "".*\s"", """")"),"человек")</f>
        <v>человек</v>
      </c>
      <c r="J1217" s="13" t="s">
        <v>29</v>
      </c>
      <c r="K1217" s="17" t="str">
        <f>IFERROR(__xludf.DUMMYFUNCTION("REGEXREPLACE(J1217, ""^[\d\s]+"", """")"),"значение показателя за год")</f>
        <v>значение показателя за год</v>
      </c>
      <c r="L1217" s="16">
        <f t="shared" si="18"/>
        <v>2</v>
      </c>
      <c r="M1217" s="13" t="s">
        <v>32</v>
      </c>
      <c r="N1217" s="13" t="str">
        <f>IFERROR(__xludf.DUMMYFUNCTION("REGEXEXTRACT(M1217, "" (.+)$"")"),"сельское население")</f>
        <v>сельское население</v>
      </c>
      <c r="O1217" s="18">
        <v>83.0</v>
      </c>
      <c r="P1217" s="18">
        <v>86.0</v>
      </c>
      <c r="Q1217" s="18">
        <v>80.0</v>
      </c>
      <c r="R1217" s="18">
        <v>75.0</v>
      </c>
      <c r="S1217" s="18">
        <v>101.0</v>
      </c>
      <c r="T1217" s="18">
        <v>78.0</v>
      </c>
      <c r="U1217" s="18">
        <v>44.0</v>
      </c>
      <c r="V1217" s="18">
        <v>73.0</v>
      </c>
      <c r="W1217" s="18">
        <v>76.0</v>
      </c>
      <c r="X1217" s="18">
        <v>26.0</v>
      </c>
      <c r="Y1217" s="18">
        <v>54.0</v>
      </c>
      <c r="Z1217" s="19" t="str">
        <f t="shared" si="6"/>
        <v/>
      </c>
      <c r="AA1217" s="19" t="str">
        <f t="shared" si="19"/>
        <v/>
      </c>
      <c r="AB1217" s="19">
        <f t="shared" si="8"/>
        <v>776</v>
      </c>
      <c r="AC1217" s="19">
        <f t="shared" si="20"/>
        <v>70.54545455</v>
      </c>
      <c r="AD1217" s="19">
        <f t="shared" si="21"/>
        <v>93.5</v>
      </c>
      <c r="AE1217" s="19" t="str">
        <f t="shared" si="22"/>
        <v>Нет моды</v>
      </c>
      <c r="AF1217" s="19">
        <f t="shared" si="23"/>
        <v>26</v>
      </c>
      <c r="AG1217" s="19">
        <f t="shared" si="24"/>
        <v>101</v>
      </c>
      <c r="AH1217" s="20" t="str">
        <f t="shared" si="14"/>
        <v>Город: 70%; Село: 30%</v>
      </c>
      <c r="AI1217" s="21"/>
      <c r="AJ1217" s="21"/>
      <c r="AK1217" s="21"/>
      <c r="AL1217" s="22">
        <f t="shared" si="25"/>
        <v>1</v>
      </c>
    </row>
    <row r="1218" ht="12.75" customHeight="1">
      <c r="A1218" s="13" t="s">
        <v>72</v>
      </c>
      <c r="B1218" s="13" t="str">
        <f>IFERROR(__xludf.DUMMYFUNCTION("REGEXREPLACE(A1218, ""\d"", """")"),"         Архангельская область")</f>
        <v>         Архангельская область</v>
      </c>
      <c r="C1218" s="14" t="str">
        <f t="shared" si="15"/>
        <v>Архангельская область</v>
      </c>
      <c r="D1218" s="3">
        <f t="shared" si="16"/>
        <v>2</v>
      </c>
      <c r="E1218" s="15" t="s">
        <v>47</v>
      </c>
      <c r="F1218" s="13" t="str">
        <f>IFERROR(__xludf.DUMMYFUNCTION("REGEXEXTRACT(E1218, ""[А-Яа-я].*"")"),"транспортные травмы всех видов")</f>
        <v>транспортные травмы всех видов</v>
      </c>
      <c r="G1218" s="16">
        <f t="shared" si="17"/>
        <v>2</v>
      </c>
      <c r="H1218" s="13" t="s">
        <v>28</v>
      </c>
      <c r="I1218" s="13" t="str">
        <f>IFERROR(__xludf.DUMMYFUNCTION("REGEXREPLACE(H1218, "".*\s"", """")"),"человек")</f>
        <v>человек</v>
      </c>
      <c r="J1218" s="13" t="s">
        <v>29</v>
      </c>
      <c r="K1218" s="17" t="str">
        <f>IFERROR(__xludf.DUMMYFUNCTION("REGEXREPLACE(J1218, ""^[\d\s]+"", """")"),"значение показателя за год")</f>
        <v>значение показателя за год</v>
      </c>
      <c r="L1218" s="16">
        <f t="shared" si="18"/>
        <v>2</v>
      </c>
      <c r="M1218" s="13" t="s">
        <v>30</v>
      </c>
      <c r="N1218" s="13" t="str">
        <f>IFERROR(__xludf.DUMMYFUNCTION("REGEXEXTRACT(M1218, "" (.+)$"")"),"все население")</f>
        <v>все население</v>
      </c>
      <c r="O1218" s="18">
        <v>233.0</v>
      </c>
      <c r="P1218" s="18">
        <v>252.0</v>
      </c>
      <c r="Q1218" s="18">
        <v>172.0</v>
      </c>
      <c r="R1218" s="18">
        <v>189.0</v>
      </c>
      <c r="S1218" s="23" t="s">
        <v>37</v>
      </c>
      <c r="T1218" s="23" t="s">
        <v>37</v>
      </c>
      <c r="U1218" s="23" t="s">
        <v>37</v>
      </c>
      <c r="V1218" s="23" t="s">
        <v>37</v>
      </c>
      <c r="W1218" s="23" t="s">
        <v>37</v>
      </c>
      <c r="X1218" s="23" t="s">
        <v>37</v>
      </c>
      <c r="Y1218" s="23" t="s">
        <v>37</v>
      </c>
      <c r="Z1218" s="19">
        <f t="shared" si="6"/>
        <v>846</v>
      </c>
      <c r="AA1218" s="19" t="str">
        <f t="shared" si="19"/>
        <v/>
      </c>
      <c r="AB1218" s="19" t="str">
        <f t="shared" si="8"/>
        <v/>
      </c>
      <c r="AC1218" s="19">
        <f t="shared" si="20"/>
        <v>211.5</v>
      </c>
      <c r="AD1218" s="19">
        <f t="shared" si="21"/>
        <v>80</v>
      </c>
      <c r="AE1218" s="19" t="str">
        <f t="shared" si="22"/>
        <v>Нет моды</v>
      </c>
      <c r="AF1218" s="19">
        <f t="shared" si="23"/>
        <v>172</v>
      </c>
      <c r="AG1218" s="19">
        <f t="shared" si="24"/>
        <v>252</v>
      </c>
      <c r="AH1218" s="20" t="str">
        <f t="shared" si="14"/>
        <v/>
      </c>
      <c r="AI1218" s="24"/>
      <c r="AJ1218" s="24"/>
      <c r="AK1218" s="24"/>
      <c r="AL1218" s="22">
        <f t="shared" si="25"/>
        <v>1</v>
      </c>
    </row>
    <row r="1219" ht="12.75" customHeight="1">
      <c r="A1219" s="13" t="s">
        <v>72</v>
      </c>
      <c r="B1219" s="13" t="str">
        <f>IFERROR(__xludf.DUMMYFUNCTION("REGEXREPLACE(A1219, ""\d"", """")"),"         Архангельская область")</f>
        <v>         Архангельская область</v>
      </c>
      <c r="C1219" s="14" t="str">
        <f t="shared" si="15"/>
        <v>Архангельская область</v>
      </c>
      <c r="D1219" s="3">
        <f t="shared" si="16"/>
        <v>2</v>
      </c>
      <c r="E1219" s="15" t="s">
        <v>47</v>
      </c>
      <c r="F1219" s="13" t="str">
        <f>IFERROR(__xludf.DUMMYFUNCTION("REGEXEXTRACT(E1219, ""[А-Яа-я].*"")"),"транспортные травмы всех видов")</f>
        <v>транспортные травмы всех видов</v>
      </c>
      <c r="G1219" s="16">
        <f t="shared" si="17"/>
        <v>2</v>
      </c>
      <c r="H1219" s="13" t="s">
        <v>28</v>
      </c>
      <c r="I1219" s="13" t="str">
        <f>IFERROR(__xludf.DUMMYFUNCTION("REGEXREPLACE(H1219, "".*\s"", """")"),"человек")</f>
        <v>человек</v>
      </c>
      <c r="J1219" s="13" t="s">
        <v>29</v>
      </c>
      <c r="K1219" s="17" t="str">
        <f>IFERROR(__xludf.DUMMYFUNCTION("REGEXREPLACE(J1219, ""^[\d\s]+"", """")"),"значение показателя за год")</f>
        <v>значение показателя за год</v>
      </c>
      <c r="L1219" s="16">
        <f t="shared" si="18"/>
        <v>2</v>
      </c>
      <c r="M1219" s="13" t="s">
        <v>31</v>
      </c>
      <c r="N1219" s="13" t="str">
        <f>IFERROR(__xludf.DUMMYFUNCTION("REGEXEXTRACT(M1219, "" (.+)$"")"),"городское население")</f>
        <v>городское население</v>
      </c>
      <c r="O1219" s="18">
        <v>139.0</v>
      </c>
      <c r="P1219" s="18">
        <v>162.0</v>
      </c>
      <c r="Q1219" s="18">
        <v>113.0</v>
      </c>
      <c r="R1219" s="18">
        <v>131.0</v>
      </c>
      <c r="S1219" s="23" t="s">
        <v>37</v>
      </c>
      <c r="T1219" s="23" t="s">
        <v>37</v>
      </c>
      <c r="U1219" s="23" t="s">
        <v>37</v>
      </c>
      <c r="V1219" s="23" t="s">
        <v>37</v>
      </c>
      <c r="W1219" s="23" t="s">
        <v>37</v>
      </c>
      <c r="X1219" s="23" t="s">
        <v>37</v>
      </c>
      <c r="Y1219" s="23" t="s">
        <v>37</v>
      </c>
      <c r="Z1219" s="19" t="str">
        <f t="shared" si="6"/>
        <v/>
      </c>
      <c r="AA1219" s="19">
        <f t="shared" si="19"/>
        <v>545</v>
      </c>
      <c r="AB1219" s="19" t="str">
        <f t="shared" si="8"/>
        <v/>
      </c>
      <c r="AC1219" s="19">
        <f t="shared" si="20"/>
        <v>136.25</v>
      </c>
      <c r="AD1219" s="19">
        <f t="shared" si="21"/>
        <v>167</v>
      </c>
      <c r="AE1219" s="19" t="str">
        <f t="shared" si="22"/>
        <v>Нет моды</v>
      </c>
      <c r="AF1219" s="19">
        <f t="shared" si="23"/>
        <v>113</v>
      </c>
      <c r="AG1219" s="19">
        <f t="shared" si="24"/>
        <v>162</v>
      </c>
      <c r="AH1219" s="20" t="str">
        <f t="shared" si="14"/>
        <v/>
      </c>
      <c r="AI1219" s="24"/>
      <c r="AJ1219" s="24"/>
      <c r="AK1219" s="24"/>
      <c r="AL1219" s="22">
        <f t="shared" si="25"/>
        <v>1</v>
      </c>
    </row>
    <row r="1220" ht="12.75" customHeight="1">
      <c r="A1220" s="13" t="s">
        <v>72</v>
      </c>
      <c r="B1220" s="13" t="str">
        <f>IFERROR(__xludf.DUMMYFUNCTION("REGEXREPLACE(A1220, ""\d"", """")"),"         Архангельская область")</f>
        <v>         Архангельская область</v>
      </c>
      <c r="C1220" s="14" t="str">
        <f t="shared" si="15"/>
        <v>Архангельская область</v>
      </c>
      <c r="D1220" s="3">
        <f t="shared" si="16"/>
        <v>2</v>
      </c>
      <c r="E1220" s="15" t="s">
        <v>47</v>
      </c>
      <c r="F1220" s="13" t="str">
        <f>IFERROR(__xludf.DUMMYFUNCTION("REGEXEXTRACT(E1220, ""[А-Яа-я].*"")"),"транспортные травмы всех видов")</f>
        <v>транспортные травмы всех видов</v>
      </c>
      <c r="G1220" s="16">
        <f t="shared" si="17"/>
        <v>2</v>
      </c>
      <c r="H1220" s="13" t="s">
        <v>28</v>
      </c>
      <c r="I1220" s="13" t="str">
        <f>IFERROR(__xludf.DUMMYFUNCTION("REGEXREPLACE(H1220, "".*\s"", """")"),"человек")</f>
        <v>человек</v>
      </c>
      <c r="J1220" s="13" t="s">
        <v>29</v>
      </c>
      <c r="K1220" s="17" t="str">
        <f>IFERROR(__xludf.DUMMYFUNCTION("REGEXREPLACE(J1220, ""^[\d\s]+"", """")"),"значение показателя за год")</f>
        <v>значение показателя за год</v>
      </c>
      <c r="L1220" s="16">
        <f t="shared" si="18"/>
        <v>2</v>
      </c>
      <c r="M1220" s="13" t="s">
        <v>32</v>
      </c>
      <c r="N1220" s="13" t="str">
        <f>IFERROR(__xludf.DUMMYFUNCTION("REGEXEXTRACT(M1220, "" (.+)$"")"),"сельское население")</f>
        <v>сельское население</v>
      </c>
      <c r="O1220" s="18">
        <v>94.0</v>
      </c>
      <c r="P1220" s="18">
        <v>90.0</v>
      </c>
      <c r="Q1220" s="18">
        <v>59.0</v>
      </c>
      <c r="R1220" s="18">
        <v>58.0</v>
      </c>
      <c r="S1220" s="23" t="s">
        <v>37</v>
      </c>
      <c r="T1220" s="23" t="s">
        <v>37</v>
      </c>
      <c r="U1220" s="23" t="s">
        <v>37</v>
      </c>
      <c r="V1220" s="23" t="s">
        <v>37</v>
      </c>
      <c r="W1220" s="23" t="s">
        <v>37</v>
      </c>
      <c r="X1220" s="23" t="s">
        <v>37</v>
      </c>
      <c r="Y1220" s="23" t="s">
        <v>37</v>
      </c>
      <c r="Z1220" s="19" t="str">
        <f t="shared" si="6"/>
        <v/>
      </c>
      <c r="AA1220" s="19" t="str">
        <f t="shared" si="19"/>
        <v/>
      </c>
      <c r="AB1220" s="19">
        <f t="shared" si="8"/>
        <v>301</v>
      </c>
      <c r="AC1220" s="19">
        <f t="shared" si="20"/>
        <v>75.25</v>
      </c>
      <c r="AD1220" s="19">
        <f t="shared" si="21"/>
        <v>103.5</v>
      </c>
      <c r="AE1220" s="19" t="str">
        <f t="shared" si="22"/>
        <v>Нет моды</v>
      </c>
      <c r="AF1220" s="19">
        <f t="shared" si="23"/>
        <v>58</v>
      </c>
      <c r="AG1220" s="19">
        <f t="shared" si="24"/>
        <v>94</v>
      </c>
      <c r="AH1220" s="20" t="str">
        <f t="shared" si="14"/>
        <v>Город: 64%; Село: 36%</v>
      </c>
      <c r="AI1220" s="24"/>
      <c r="AJ1220" s="24"/>
      <c r="AK1220" s="24"/>
      <c r="AL1220" s="22">
        <f t="shared" si="25"/>
        <v>1</v>
      </c>
    </row>
    <row r="1221" ht="12.75" customHeight="1">
      <c r="A1221" s="13" t="s">
        <v>72</v>
      </c>
      <c r="B1221" s="13" t="str">
        <f>IFERROR(__xludf.DUMMYFUNCTION("REGEXREPLACE(A1221, ""\d"", """")"),"         Архангельская область")</f>
        <v>         Архангельская область</v>
      </c>
      <c r="C1221" s="14" t="str">
        <f t="shared" si="15"/>
        <v>Архангельская область</v>
      </c>
      <c r="D1221" s="3">
        <f t="shared" si="16"/>
        <v>2</v>
      </c>
      <c r="E1221" s="15" t="s">
        <v>48</v>
      </c>
      <c r="F1221" s="13" t="str">
        <f>IFERROR(__xludf.DUMMYFUNCTION("REGEXEXTRACT(E1221, ""[А-Яа-я].*"")"),"Убийство")</f>
        <v>Убийство</v>
      </c>
      <c r="G1221" s="16">
        <f t="shared" si="17"/>
        <v>2</v>
      </c>
      <c r="H1221" s="13" t="s">
        <v>28</v>
      </c>
      <c r="I1221" s="13" t="str">
        <f>IFERROR(__xludf.DUMMYFUNCTION("REGEXREPLACE(H1221, "".*\s"", """")"),"человек")</f>
        <v>человек</v>
      </c>
      <c r="J1221" s="13" t="s">
        <v>29</v>
      </c>
      <c r="K1221" s="17" t="str">
        <f>IFERROR(__xludf.DUMMYFUNCTION("REGEXREPLACE(J1221, ""^[\d\s]+"", """")"),"значение показателя за год")</f>
        <v>значение показателя за год</v>
      </c>
      <c r="L1221" s="16">
        <f t="shared" si="18"/>
        <v>2</v>
      </c>
      <c r="M1221" s="13" t="s">
        <v>30</v>
      </c>
      <c r="N1221" s="13" t="str">
        <f>IFERROR(__xludf.DUMMYFUNCTION("REGEXEXTRACT(M1221, "" (.+)$"")"),"все население")</f>
        <v>все население</v>
      </c>
      <c r="O1221" s="18">
        <v>148.0</v>
      </c>
      <c r="P1221" s="18">
        <v>166.0</v>
      </c>
      <c r="Q1221" s="18">
        <v>169.0</v>
      </c>
      <c r="R1221" s="18">
        <v>143.0</v>
      </c>
      <c r="S1221" s="18">
        <v>108.0</v>
      </c>
      <c r="T1221" s="18">
        <v>99.0</v>
      </c>
      <c r="U1221" s="18">
        <v>88.0</v>
      </c>
      <c r="V1221" s="18">
        <v>88.0</v>
      </c>
      <c r="W1221" s="18">
        <v>80.0</v>
      </c>
      <c r="X1221" s="18">
        <v>75.0</v>
      </c>
      <c r="Y1221" s="18">
        <v>64.0</v>
      </c>
      <c r="Z1221" s="19">
        <f t="shared" si="6"/>
        <v>1228</v>
      </c>
      <c r="AA1221" s="19" t="str">
        <f t="shared" si="19"/>
        <v/>
      </c>
      <c r="AB1221" s="19" t="str">
        <f t="shared" si="8"/>
        <v/>
      </c>
      <c r="AC1221" s="19">
        <f t="shared" si="20"/>
        <v>111.6363636</v>
      </c>
      <c r="AD1221" s="19">
        <f t="shared" si="21"/>
        <v>90</v>
      </c>
      <c r="AE1221" s="19" t="str">
        <f t="shared" si="22"/>
        <v>Нет моды</v>
      </c>
      <c r="AF1221" s="19">
        <f t="shared" si="23"/>
        <v>64</v>
      </c>
      <c r="AG1221" s="19">
        <f t="shared" si="24"/>
        <v>169</v>
      </c>
      <c r="AH1221" s="20" t="str">
        <f t="shared" si="14"/>
        <v/>
      </c>
      <c r="AI1221" s="21"/>
      <c r="AJ1221" s="21"/>
      <c r="AK1221" s="21"/>
      <c r="AL1221" s="22">
        <f t="shared" si="25"/>
        <v>1</v>
      </c>
    </row>
    <row r="1222" ht="12.75" customHeight="1">
      <c r="A1222" s="13" t="s">
        <v>72</v>
      </c>
      <c r="B1222" s="13" t="str">
        <f>IFERROR(__xludf.DUMMYFUNCTION("REGEXREPLACE(A1222, ""\d"", """")"),"         Архангельская область")</f>
        <v>         Архангельская область</v>
      </c>
      <c r="C1222" s="14" t="str">
        <f t="shared" si="15"/>
        <v>Архангельская область</v>
      </c>
      <c r="D1222" s="3">
        <f t="shared" si="16"/>
        <v>2</v>
      </c>
      <c r="E1222" s="15" t="s">
        <v>48</v>
      </c>
      <c r="F1222" s="13" t="str">
        <f>IFERROR(__xludf.DUMMYFUNCTION("REGEXEXTRACT(E1222, ""[А-Яа-я].*"")"),"Убийство")</f>
        <v>Убийство</v>
      </c>
      <c r="G1222" s="16">
        <f t="shared" si="17"/>
        <v>2</v>
      </c>
      <c r="H1222" s="13" t="s">
        <v>28</v>
      </c>
      <c r="I1222" s="13" t="str">
        <f>IFERROR(__xludf.DUMMYFUNCTION("REGEXREPLACE(H1222, "".*\s"", """")"),"человек")</f>
        <v>человек</v>
      </c>
      <c r="J1222" s="13" t="s">
        <v>29</v>
      </c>
      <c r="K1222" s="17" t="str">
        <f>IFERROR(__xludf.DUMMYFUNCTION("REGEXREPLACE(J1222, ""^[\d\s]+"", """")"),"значение показателя за год")</f>
        <v>значение показателя за год</v>
      </c>
      <c r="L1222" s="16">
        <f t="shared" si="18"/>
        <v>2</v>
      </c>
      <c r="M1222" s="13" t="s">
        <v>31</v>
      </c>
      <c r="N1222" s="13" t="str">
        <f>IFERROR(__xludf.DUMMYFUNCTION("REGEXEXTRACT(M1222, "" (.+)$"")"),"городское население")</f>
        <v>городское население</v>
      </c>
      <c r="O1222" s="18">
        <v>102.0</v>
      </c>
      <c r="P1222" s="18">
        <v>117.0</v>
      </c>
      <c r="Q1222" s="18">
        <v>127.0</v>
      </c>
      <c r="R1222" s="18">
        <v>90.0</v>
      </c>
      <c r="S1222" s="18">
        <v>72.0</v>
      </c>
      <c r="T1222" s="18">
        <v>70.0</v>
      </c>
      <c r="U1222" s="18">
        <v>56.0</v>
      </c>
      <c r="V1222" s="18">
        <v>61.0</v>
      </c>
      <c r="W1222" s="18">
        <v>70.0</v>
      </c>
      <c r="X1222" s="18">
        <v>52.0</v>
      </c>
      <c r="Y1222" s="18">
        <v>48.0</v>
      </c>
      <c r="Z1222" s="19" t="str">
        <f t="shared" si="6"/>
        <v/>
      </c>
      <c r="AA1222" s="19">
        <f t="shared" si="19"/>
        <v>865</v>
      </c>
      <c r="AB1222" s="19" t="str">
        <f t="shared" si="8"/>
        <v/>
      </c>
      <c r="AC1222" s="19">
        <f t="shared" si="20"/>
        <v>78.63636364</v>
      </c>
      <c r="AD1222" s="19">
        <f t="shared" si="21"/>
        <v>88</v>
      </c>
      <c r="AE1222" s="19" t="str">
        <f t="shared" si="22"/>
        <v>Нет моды</v>
      </c>
      <c r="AF1222" s="19">
        <f t="shared" si="23"/>
        <v>48</v>
      </c>
      <c r="AG1222" s="19">
        <f t="shared" si="24"/>
        <v>127</v>
      </c>
      <c r="AH1222" s="20" t="str">
        <f t="shared" si="14"/>
        <v/>
      </c>
      <c r="AI1222" s="21"/>
      <c r="AJ1222" s="21"/>
      <c r="AK1222" s="21"/>
      <c r="AL1222" s="22">
        <f t="shared" si="25"/>
        <v>1</v>
      </c>
    </row>
    <row r="1223" ht="12.75" customHeight="1">
      <c r="A1223" s="13" t="s">
        <v>72</v>
      </c>
      <c r="B1223" s="13" t="str">
        <f>IFERROR(__xludf.DUMMYFUNCTION("REGEXREPLACE(A1223, ""\d"", """")"),"         Архангельская область")</f>
        <v>         Архангельская область</v>
      </c>
      <c r="C1223" s="14" t="str">
        <f t="shared" si="15"/>
        <v>Архангельская область</v>
      </c>
      <c r="D1223" s="3">
        <f t="shared" si="16"/>
        <v>2</v>
      </c>
      <c r="E1223" s="15" t="s">
        <v>48</v>
      </c>
      <c r="F1223" s="13" t="str">
        <f>IFERROR(__xludf.DUMMYFUNCTION("REGEXEXTRACT(E1223, ""[А-Яа-я].*"")"),"Убийство")</f>
        <v>Убийство</v>
      </c>
      <c r="G1223" s="16">
        <f t="shared" si="17"/>
        <v>2</v>
      </c>
      <c r="H1223" s="13" t="s">
        <v>28</v>
      </c>
      <c r="I1223" s="13" t="str">
        <f>IFERROR(__xludf.DUMMYFUNCTION("REGEXREPLACE(H1223, "".*\s"", """")"),"человек")</f>
        <v>человек</v>
      </c>
      <c r="J1223" s="13" t="s">
        <v>29</v>
      </c>
      <c r="K1223" s="17" t="str">
        <f>IFERROR(__xludf.DUMMYFUNCTION("REGEXREPLACE(J1223, ""^[\d\s]+"", """")"),"значение показателя за год")</f>
        <v>значение показателя за год</v>
      </c>
      <c r="L1223" s="16">
        <f t="shared" si="18"/>
        <v>2</v>
      </c>
      <c r="M1223" s="13" t="s">
        <v>32</v>
      </c>
      <c r="N1223" s="13" t="str">
        <f>IFERROR(__xludf.DUMMYFUNCTION("REGEXEXTRACT(M1223, "" (.+)$"")"),"сельское население")</f>
        <v>сельское население</v>
      </c>
      <c r="O1223" s="18">
        <v>46.0</v>
      </c>
      <c r="P1223" s="18">
        <v>49.0</v>
      </c>
      <c r="Q1223" s="18">
        <v>42.0</v>
      </c>
      <c r="R1223" s="18">
        <v>53.0</v>
      </c>
      <c r="S1223" s="18">
        <v>36.0</v>
      </c>
      <c r="T1223" s="18">
        <v>29.0</v>
      </c>
      <c r="U1223" s="18">
        <v>32.0</v>
      </c>
      <c r="V1223" s="18">
        <v>27.0</v>
      </c>
      <c r="W1223" s="18">
        <v>10.0</v>
      </c>
      <c r="X1223" s="18">
        <v>23.0</v>
      </c>
      <c r="Y1223" s="18">
        <v>16.0</v>
      </c>
      <c r="Z1223" s="19" t="str">
        <f t="shared" si="6"/>
        <v/>
      </c>
      <c r="AA1223" s="19" t="str">
        <f t="shared" si="19"/>
        <v/>
      </c>
      <c r="AB1223" s="19">
        <f t="shared" si="8"/>
        <v>363</v>
      </c>
      <c r="AC1223" s="19">
        <f t="shared" si="20"/>
        <v>33</v>
      </c>
      <c r="AD1223" s="19">
        <f t="shared" si="21"/>
        <v>50.5</v>
      </c>
      <c r="AE1223" s="19" t="str">
        <f t="shared" si="22"/>
        <v>Нет моды</v>
      </c>
      <c r="AF1223" s="19">
        <f t="shared" si="23"/>
        <v>10</v>
      </c>
      <c r="AG1223" s="19">
        <f t="shared" si="24"/>
        <v>53</v>
      </c>
      <c r="AH1223" s="20" t="str">
        <f t="shared" si="14"/>
        <v>Город: 70%; Село: 30%</v>
      </c>
      <c r="AI1223" s="21"/>
      <c r="AJ1223" s="21"/>
      <c r="AK1223" s="21"/>
      <c r="AL1223" s="22">
        <f t="shared" si="25"/>
        <v>1</v>
      </c>
    </row>
    <row r="1224" ht="12.75" customHeight="1">
      <c r="A1224" s="13" t="s">
        <v>72</v>
      </c>
      <c r="B1224" s="13" t="str">
        <f>IFERROR(__xludf.DUMMYFUNCTION("REGEXREPLACE(A1224, ""\d"", """")"),"         Архангельская область")</f>
        <v>         Архангельская область</v>
      </c>
      <c r="C1224" s="14" t="str">
        <f t="shared" si="15"/>
        <v>Архангельская область</v>
      </c>
      <c r="D1224" s="3">
        <f t="shared" si="16"/>
        <v>2</v>
      </c>
      <c r="E1224" s="15" t="s">
        <v>49</v>
      </c>
      <c r="F1224" s="13" t="str">
        <f>IFERROR(__xludf.DUMMYFUNCTION("REGEXEXTRACT(E1224, ""[А-Яа-я].*"")"),"Цереброваскулярные болезни")</f>
        <v>Цереброваскулярные болезни</v>
      </c>
      <c r="G1224" s="16">
        <f t="shared" si="17"/>
        <v>2</v>
      </c>
      <c r="H1224" s="13" t="s">
        <v>28</v>
      </c>
      <c r="I1224" s="13" t="str">
        <f>IFERROR(__xludf.DUMMYFUNCTION("REGEXREPLACE(H1224, "".*\s"", """")"),"человек")</f>
        <v>человек</v>
      </c>
      <c r="J1224" s="13" t="s">
        <v>29</v>
      </c>
      <c r="K1224" s="17" t="str">
        <f>IFERROR(__xludf.DUMMYFUNCTION("REGEXREPLACE(J1224, ""^[\d\s]+"", """")"),"значение показателя за год")</f>
        <v>значение показателя за год</v>
      </c>
      <c r="L1224" s="16">
        <f t="shared" si="18"/>
        <v>2</v>
      </c>
      <c r="M1224" s="13" t="s">
        <v>30</v>
      </c>
      <c r="N1224" s="13" t="str">
        <f>IFERROR(__xludf.DUMMYFUNCTION("REGEXEXTRACT(M1224, "" (.+)$"")"),"все население")</f>
        <v>все население</v>
      </c>
      <c r="O1224" s="18">
        <v>2400.0</v>
      </c>
      <c r="P1224" s="18">
        <v>2458.0</v>
      </c>
      <c r="Q1224" s="18">
        <v>2291.0</v>
      </c>
      <c r="R1224" s="18">
        <v>2428.0</v>
      </c>
      <c r="S1224" s="18">
        <v>2393.0</v>
      </c>
      <c r="T1224" s="18">
        <v>2488.0</v>
      </c>
      <c r="U1224" s="18">
        <v>2384.0</v>
      </c>
      <c r="V1224" s="18">
        <v>2581.0</v>
      </c>
      <c r="W1224" s="18">
        <v>2563.0</v>
      </c>
      <c r="X1224" s="18">
        <v>1952.0</v>
      </c>
      <c r="Y1224" s="18">
        <v>1741.0</v>
      </c>
      <c r="Z1224" s="19">
        <f t="shared" si="6"/>
        <v>25679</v>
      </c>
      <c r="AA1224" s="19" t="str">
        <f t="shared" si="19"/>
        <v/>
      </c>
      <c r="AB1224" s="19" t="str">
        <f t="shared" si="8"/>
        <v/>
      </c>
      <c r="AC1224" s="19">
        <f t="shared" si="20"/>
        <v>2334.454545</v>
      </c>
      <c r="AD1224" s="19">
        <f t="shared" si="21"/>
        <v>897</v>
      </c>
      <c r="AE1224" s="19" t="str">
        <f t="shared" si="22"/>
        <v>Нет моды</v>
      </c>
      <c r="AF1224" s="19">
        <f t="shared" si="23"/>
        <v>1741</v>
      </c>
      <c r="AG1224" s="19">
        <f t="shared" si="24"/>
        <v>2581</v>
      </c>
      <c r="AH1224" s="20" t="str">
        <f t="shared" si="14"/>
        <v/>
      </c>
      <c r="AI1224" s="21"/>
      <c r="AJ1224" s="21"/>
      <c r="AK1224" s="21"/>
      <c r="AL1224" s="22">
        <f t="shared" si="25"/>
        <v>1</v>
      </c>
    </row>
    <row r="1225" ht="12.75" customHeight="1">
      <c r="A1225" s="13" t="s">
        <v>72</v>
      </c>
      <c r="B1225" s="13" t="str">
        <f>IFERROR(__xludf.DUMMYFUNCTION("REGEXREPLACE(A1225, ""\d"", """")"),"         Архангельская область")</f>
        <v>         Архангельская область</v>
      </c>
      <c r="C1225" s="14" t="str">
        <f t="shared" si="15"/>
        <v>Архангельская область</v>
      </c>
      <c r="D1225" s="3">
        <f t="shared" si="16"/>
        <v>2</v>
      </c>
      <c r="E1225" s="15" t="s">
        <v>49</v>
      </c>
      <c r="F1225" s="13" t="str">
        <f>IFERROR(__xludf.DUMMYFUNCTION("REGEXEXTRACT(E1225, ""[А-Яа-я].*"")"),"Цереброваскулярные болезни")</f>
        <v>Цереброваскулярные болезни</v>
      </c>
      <c r="G1225" s="16">
        <f t="shared" si="17"/>
        <v>2</v>
      </c>
      <c r="H1225" s="13" t="s">
        <v>28</v>
      </c>
      <c r="I1225" s="13" t="str">
        <f>IFERROR(__xludf.DUMMYFUNCTION("REGEXREPLACE(H1225, "".*\s"", """")"),"человек")</f>
        <v>человек</v>
      </c>
      <c r="J1225" s="13" t="s">
        <v>29</v>
      </c>
      <c r="K1225" s="17" t="str">
        <f>IFERROR(__xludf.DUMMYFUNCTION("REGEXREPLACE(J1225, ""^[\d\s]+"", """")"),"значение показателя за год")</f>
        <v>значение показателя за год</v>
      </c>
      <c r="L1225" s="16">
        <f t="shared" si="18"/>
        <v>2</v>
      </c>
      <c r="M1225" s="13" t="s">
        <v>31</v>
      </c>
      <c r="N1225" s="13" t="str">
        <f>IFERROR(__xludf.DUMMYFUNCTION("REGEXEXTRACT(M1225, "" (.+)$"")"),"городское население")</f>
        <v>городское население</v>
      </c>
      <c r="O1225" s="18">
        <v>1574.0</v>
      </c>
      <c r="P1225" s="18">
        <v>1604.0</v>
      </c>
      <c r="Q1225" s="18">
        <v>1444.0</v>
      </c>
      <c r="R1225" s="18">
        <v>1561.0</v>
      </c>
      <c r="S1225" s="18">
        <v>1580.0</v>
      </c>
      <c r="T1225" s="18">
        <v>1654.0</v>
      </c>
      <c r="U1225" s="18">
        <v>1559.0</v>
      </c>
      <c r="V1225" s="18">
        <v>1727.0</v>
      </c>
      <c r="W1225" s="18">
        <v>1720.0</v>
      </c>
      <c r="X1225" s="18">
        <v>1281.0</v>
      </c>
      <c r="Y1225" s="18">
        <v>1156.0</v>
      </c>
      <c r="Z1225" s="19" t="str">
        <f t="shared" si="6"/>
        <v/>
      </c>
      <c r="AA1225" s="19">
        <f t="shared" si="19"/>
        <v>16860</v>
      </c>
      <c r="AB1225" s="19" t="str">
        <f t="shared" si="8"/>
        <v/>
      </c>
      <c r="AC1225" s="19">
        <f t="shared" si="20"/>
        <v>1532.727273</v>
      </c>
      <c r="AD1225" s="19">
        <f t="shared" si="21"/>
        <v>1734</v>
      </c>
      <c r="AE1225" s="19" t="str">
        <f t="shared" si="22"/>
        <v>Нет моды</v>
      </c>
      <c r="AF1225" s="19">
        <f t="shared" si="23"/>
        <v>1156</v>
      </c>
      <c r="AG1225" s="19">
        <f t="shared" si="24"/>
        <v>1727</v>
      </c>
      <c r="AH1225" s="20" t="str">
        <f t="shared" si="14"/>
        <v/>
      </c>
      <c r="AI1225" s="21"/>
      <c r="AJ1225" s="21"/>
      <c r="AK1225" s="21"/>
      <c r="AL1225" s="22">
        <f t="shared" si="25"/>
        <v>1</v>
      </c>
    </row>
    <row r="1226" ht="12.75" customHeight="1">
      <c r="A1226" s="13" t="s">
        <v>72</v>
      </c>
      <c r="B1226" s="13" t="str">
        <f>IFERROR(__xludf.DUMMYFUNCTION("REGEXREPLACE(A1226, ""\d"", """")"),"         Архангельская область")</f>
        <v>         Архангельская область</v>
      </c>
      <c r="C1226" s="14" t="str">
        <f t="shared" si="15"/>
        <v>Архангельская область</v>
      </c>
      <c r="D1226" s="3">
        <f t="shared" si="16"/>
        <v>2</v>
      </c>
      <c r="E1226" s="15" t="s">
        <v>49</v>
      </c>
      <c r="F1226" s="13" t="str">
        <f>IFERROR(__xludf.DUMMYFUNCTION("REGEXEXTRACT(E1226, ""[А-Яа-я].*"")"),"Цереброваскулярные болезни")</f>
        <v>Цереброваскулярные болезни</v>
      </c>
      <c r="G1226" s="16">
        <f t="shared" si="17"/>
        <v>2</v>
      </c>
      <c r="H1226" s="13" t="s">
        <v>28</v>
      </c>
      <c r="I1226" s="13" t="str">
        <f>IFERROR(__xludf.DUMMYFUNCTION("REGEXREPLACE(H1226, "".*\s"", """")"),"человек")</f>
        <v>человек</v>
      </c>
      <c r="J1226" s="13" t="s">
        <v>29</v>
      </c>
      <c r="K1226" s="17" t="str">
        <f>IFERROR(__xludf.DUMMYFUNCTION("REGEXREPLACE(J1226, ""^[\d\s]+"", """")"),"значение показателя за год")</f>
        <v>значение показателя за год</v>
      </c>
      <c r="L1226" s="16">
        <f t="shared" si="18"/>
        <v>2</v>
      </c>
      <c r="M1226" s="13" t="s">
        <v>32</v>
      </c>
      <c r="N1226" s="13" t="str">
        <f>IFERROR(__xludf.DUMMYFUNCTION("REGEXEXTRACT(M1226, "" (.+)$"")"),"сельское население")</f>
        <v>сельское население</v>
      </c>
      <c r="O1226" s="18">
        <v>826.0</v>
      </c>
      <c r="P1226" s="18">
        <v>854.0</v>
      </c>
      <c r="Q1226" s="18">
        <v>847.0</v>
      </c>
      <c r="R1226" s="18">
        <v>867.0</v>
      </c>
      <c r="S1226" s="18">
        <v>813.0</v>
      </c>
      <c r="T1226" s="18">
        <v>834.0</v>
      </c>
      <c r="U1226" s="18">
        <v>825.0</v>
      </c>
      <c r="V1226" s="18">
        <v>854.0</v>
      </c>
      <c r="W1226" s="18">
        <v>843.0</v>
      </c>
      <c r="X1226" s="18">
        <v>671.0</v>
      </c>
      <c r="Y1226" s="18">
        <v>585.0</v>
      </c>
      <c r="Z1226" s="19" t="str">
        <f t="shared" si="6"/>
        <v/>
      </c>
      <c r="AA1226" s="19" t="str">
        <f t="shared" si="19"/>
        <v/>
      </c>
      <c r="AB1226" s="19">
        <f t="shared" si="8"/>
        <v>8819</v>
      </c>
      <c r="AC1226" s="19">
        <f t="shared" si="20"/>
        <v>801.7272727</v>
      </c>
      <c r="AD1226" s="19">
        <f t="shared" si="21"/>
        <v>1011.5</v>
      </c>
      <c r="AE1226" s="19" t="str">
        <f t="shared" si="22"/>
        <v>Нет моды</v>
      </c>
      <c r="AF1226" s="19">
        <f t="shared" si="23"/>
        <v>585</v>
      </c>
      <c r="AG1226" s="19">
        <f t="shared" si="24"/>
        <v>867</v>
      </c>
      <c r="AH1226" s="20" t="str">
        <f t="shared" si="14"/>
        <v>Город: 66%; Село: 34%</v>
      </c>
      <c r="AI1226" s="21"/>
      <c r="AJ1226" s="21"/>
      <c r="AK1226" s="21"/>
      <c r="AL1226" s="22">
        <f t="shared" si="25"/>
        <v>1</v>
      </c>
    </row>
    <row r="1227" ht="12.75" customHeight="1">
      <c r="A1227" s="13" t="s">
        <v>73</v>
      </c>
      <c r="B1227" s="13" t="str">
        <f>IFERROR(__xludf.DUMMYFUNCTION("REGEXREPLACE(A1227, ""\d"", """")"),"             Ненецкий автономный округ (Архангельская область)")</f>
        <v>             Ненецкий автономный округ (Архангельская область)</v>
      </c>
      <c r="C1227" s="14" t="str">
        <f t="shared" si="15"/>
        <v>Ненецкий автономный округ (Архангельская область)</v>
      </c>
      <c r="D1227" s="3">
        <f t="shared" si="16"/>
        <v>2</v>
      </c>
      <c r="E1227" s="15" t="s">
        <v>27</v>
      </c>
      <c r="F1227" s="13" t="str">
        <f>IFERROR(__xludf.DUMMYFUNCTION("REGEXEXTRACT(E1227, ""[А-Яа-я].*"")"),"Болезни органов дыхания")</f>
        <v>Болезни органов дыхания</v>
      </c>
      <c r="G1227" s="16">
        <f t="shared" si="17"/>
        <v>2</v>
      </c>
      <c r="H1227" s="13" t="s">
        <v>28</v>
      </c>
      <c r="I1227" s="13" t="str">
        <f>IFERROR(__xludf.DUMMYFUNCTION("REGEXREPLACE(H1227, "".*\s"", """")"),"человек")</f>
        <v>человек</v>
      </c>
      <c r="J1227" s="13" t="s">
        <v>29</v>
      </c>
      <c r="K1227" s="17" t="str">
        <f>IFERROR(__xludf.DUMMYFUNCTION("REGEXREPLACE(J1227, ""^[\d\s]+"", """")"),"значение показателя за год")</f>
        <v>значение показателя за год</v>
      </c>
      <c r="L1227" s="16">
        <f t="shared" si="18"/>
        <v>2</v>
      </c>
      <c r="M1227" s="13" t="s">
        <v>30</v>
      </c>
      <c r="N1227" s="13" t="str">
        <f>IFERROR(__xludf.DUMMYFUNCTION("REGEXEXTRACT(M1227, "" (.+)$"")"),"все население")</f>
        <v>все население</v>
      </c>
      <c r="O1227" s="18">
        <v>11.0</v>
      </c>
      <c r="P1227" s="18">
        <v>8.0</v>
      </c>
      <c r="Q1227" s="18">
        <v>12.0</v>
      </c>
      <c r="R1227" s="18">
        <v>11.0</v>
      </c>
      <c r="S1227" s="18">
        <v>10.0</v>
      </c>
      <c r="T1227" s="18">
        <v>10.0</v>
      </c>
      <c r="U1227" s="18">
        <v>21.0</v>
      </c>
      <c r="V1227" s="18">
        <v>25.0</v>
      </c>
      <c r="W1227" s="18">
        <v>33.0</v>
      </c>
      <c r="X1227" s="18">
        <v>39.0</v>
      </c>
      <c r="Y1227" s="18">
        <v>23.0</v>
      </c>
      <c r="Z1227" s="19">
        <f t="shared" si="6"/>
        <v>203</v>
      </c>
      <c r="AA1227" s="19" t="str">
        <f t="shared" si="19"/>
        <v/>
      </c>
      <c r="AB1227" s="19" t="str">
        <f t="shared" si="8"/>
        <v/>
      </c>
      <c r="AC1227" s="19">
        <f t="shared" si="20"/>
        <v>18.45454545</v>
      </c>
      <c r="AD1227" s="19">
        <f t="shared" si="21"/>
        <v>312</v>
      </c>
      <c r="AE1227" s="19" t="str">
        <f t="shared" si="22"/>
        <v>Нет моды</v>
      </c>
      <c r="AF1227" s="19">
        <f t="shared" si="23"/>
        <v>8</v>
      </c>
      <c r="AG1227" s="19">
        <f t="shared" si="24"/>
        <v>39</v>
      </c>
      <c r="AH1227" s="20" t="str">
        <f t="shared" si="14"/>
        <v/>
      </c>
      <c r="AI1227" s="21"/>
      <c r="AJ1227" s="21"/>
      <c r="AK1227" s="21"/>
      <c r="AL1227" s="22">
        <f t="shared" si="25"/>
        <v>1</v>
      </c>
    </row>
    <row r="1228" ht="12.75" customHeight="1">
      <c r="A1228" s="13" t="s">
        <v>73</v>
      </c>
      <c r="B1228" s="13" t="str">
        <f>IFERROR(__xludf.DUMMYFUNCTION("REGEXREPLACE(A1228, ""\d"", """")"),"             Ненецкий автономный округ (Архангельская область)")</f>
        <v>             Ненецкий автономный округ (Архангельская область)</v>
      </c>
      <c r="C1228" s="14" t="str">
        <f t="shared" si="15"/>
        <v>Ненецкий автономный округ (Архангельская область)</v>
      </c>
      <c r="D1228" s="3">
        <f t="shared" si="16"/>
        <v>2</v>
      </c>
      <c r="E1228" s="15" t="s">
        <v>27</v>
      </c>
      <c r="F1228" s="13" t="str">
        <f>IFERROR(__xludf.DUMMYFUNCTION("REGEXEXTRACT(E1228, ""[А-Яа-я].*"")"),"Болезни органов дыхания")</f>
        <v>Болезни органов дыхания</v>
      </c>
      <c r="G1228" s="16">
        <f t="shared" si="17"/>
        <v>2</v>
      </c>
      <c r="H1228" s="13" t="s">
        <v>28</v>
      </c>
      <c r="I1228" s="13" t="str">
        <f>IFERROR(__xludf.DUMMYFUNCTION("REGEXREPLACE(H1228, "".*\s"", """")"),"человек")</f>
        <v>человек</v>
      </c>
      <c r="J1228" s="13" t="s">
        <v>29</v>
      </c>
      <c r="K1228" s="17" t="str">
        <f>IFERROR(__xludf.DUMMYFUNCTION("REGEXREPLACE(J1228, ""^[\d\s]+"", """")"),"значение показателя за год")</f>
        <v>значение показателя за год</v>
      </c>
      <c r="L1228" s="16">
        <f t="shared" si="18"/>
        <v>2</v>
      </c>
      <c r="M1228" s="13" t="s">
        <v>31</v>
      </c>
      <c r="N1228" s="13" t="str">
        <f>IFERROR(__xludf.DUMMYFUNCTION("REGEXEXTRACT(M1228, "" (.+)$"")"),"городское население")</f>
        <v>городское население</v>
      </c>
      <c r="O1228" s="18">
        <v>6.0</v>
      </c>
      <c r="P1228" s="18">
        <v>5.0</v>
      </c>
      <c r="Q1228" s="18">
        <v>10.0</v>
      </c>
      <c r="R1228" s="18">
        <v>7.0</v>
      </c>
      <c r="S1228" s="18">
        <v>6.0</v>
      </c>
      <c r="T1228" s="18">
        <v>7.0</v>
      </c>
      <c r="U1228" s="18">
        <v>13.0</v>
      </c>
      <c r="V1228" s="18">
        <v>18.0</v>
      </c>
      <c r="W1228" s="18">
        <v>20.0</v>
      </c>
      <c r="X1228" s="18">
        <v>29.0</v>
      </c>
      <c r="Y1228" s="18">
        <v>17.0</v>
      </c>
      <c r="Z1228" s="19" t="str">
        <f t="shared" si="6"/>
        <v/>
      </c>
      <c r="AA1228" s="19">
        <f t="shared" si="19"/>
        <v>138</v>
      </c>
      <c r="AB1228" s="19" t="str">
        <f t="shared" si="8"/>
        <v/>
      </c>
      <c r="AC1228" s="19">
        <f t="shared" si="20"/>
        <v>12.54545455</v>
      </c>
      <c r="AD1228" s="19">
        <f t="shared" si="21"/>
        <v>11.5</v>
      </c>
      <c r="AE1228" s="19" t="str">
        <f t="shared" si="22"/>
        <v>Нет моды</v>
      </c>
      <c r="AF1228" s="19">
        <f t="shared" si="23"/>
        <v>5</v>
      </c>
      <c r="AG1228" s="19">
        <f t="shared" si="24"/>
        <v>29</v>
      </c>
      <c r="AH1228" s="20" t="str">
        <f t="shared" si="14"/>
        <v/>
      </c>
      <c r="AI1228" s="21"/>
      <c r="AJ1228" s="21"/>
      <c r="AK1228" s="21"/>
      <c r="AL1228" s="22">
        <f t="shared" si="25"/>
        <v>1</v>
      </c>
    </row>
    <row r="1229" ht="12.75" customHeight="1">
      <c r="A1229" s="13" t="s">
        <v>73</v>
      </c>
      <c r="B1229" s="13" t="str">
        <f>IFERROR(__xludf.DUMMYFUNCTION("REGEXREPLACE(A1229, ""\d"", """")"),"             Ненецкий автономный округ (Архангельская область)")</f>
        <v>             Ненецкий автономный округ (Архангельская область)</v>
      </c>
      <c r="C1229" s="14" t="str">
        <f t="shared" si="15"/>
        <v>Ненецкий автономный округ (Архангельская область)</v>
      </c>
      <c r="D1229" s="3">
        <f t="shared" si="16"/>
        <v>2</v>
      </c>
      <c r="E1229" s="15" t="s">
        <v>27</v>
      </c>
      <c r="F1229" s="13" t="str">
        <f>IFERROR(__xludf.DUMMYFUNCTION("REGEXEXTRACT(E1229, ""[А-Яа-я].*"")"),"Болезни органов дыхания")</f>
        <v>Болезни органов дыхания</v>
      </c>
      <c r="G1229" s="16">
        <f t="shared" si="17"/>
        <v>2</v>
      </c>
      <c r="H1229" s="13" t="s">
        <v>28</v>
      </c>
      <c r="I1229" s="13" t="str">
        <f>IFERROR(__xludf.DUMMYFUNCTION("REGEXREPLACE(H1229, "".*\s"", """")"),"человек")</f>
        <v>человек</v>
      </c>
      <c r="J1229" s="13" t="s">
        <v>29</v>
      </c>
      <c r="K1229" s="17" t="str">
        <f>IFERROR(__xludf.DUMMYFUNCTION("REGEXREPLACE(J1229, ""^[\d\s]+"", """")"),"значение показателя за год")</f>
        <v>значение показателя за год</v>
      </c>
      <c r="L1229" s="16">
        <f t="shared" si="18"/>
        <v>2</v>
      </c>
      <c r="M1229" s="13" t="s">
        <v>32</v>
      </c>
      <c r="N1229" s="13" t="str">
        <f>IFERROR(__xludf.DUMMYFUNCTION("REGEXEXTRACT(M1229, "" (.+)$"")"),"сельское население")</f>
        <v>сельское население</v>
      </c>
      <c r="O1229" s="18">
        <v>5.0</v>
      </c>
      <c r="P1229" s="18">
        <v>3.0</v>
      </c>
      <c r="Q1229" s="18">
        <v>2.0</v>
      </c>
      <c r="R1229" s="18">
        <v>4.0</v>
      </c>
      <c r="S1229" s="18">
        <v>4.0</v>
      </c>
      <c r="T1229" s="18">
        <v>3.0</v>
      </c>
      <c r="U1229" s="18">
        <v>8.0</v>
      </c>
      <c r="V1229" s="18">
        <v>7.0</v>
      </c>
      <c r="W1229" s="18">
        <v>13.0</v>
      </c>
      <c r="X1229" s="18">
        <v>10.0</v>
      </c>
      <c r="Y1229" s="18">
        <v>6.0</v>
      </c>
      <c r="Z1229" s="19" t="str">
        <f t="shared" si="6"/>
        <v/>
      </c>
      <c r="AA1229" s="19" t="str">
        <f t="shared" si="19"/>
        <v/>
      </c>
      <c r="AB1229" s="19">
        <f t="shared" si="8"/>
        <v>65</v>
      </c>
      <c r="AC1229" s="19">
        <f t="shared" si="20"/>
        <v>5.909090909</v>
      </c>
      <c r="AD1229" s="19">
        <f t="shared" si="21"/>
        <v>7</v>
      </c>
      <c r="AE1229" s="19" t="str">
        <f t="shared" si="22"/>
        <v>Нет моды</v>
      </c>
      <c r="AF1229" s="19">
        <f t="shared" si="23"/>
        <v>2</v>
      </c>
      <c r="AG1229" s="19">
        <f t="shared" si="24"/>
        <v>13</v>
      </c>
      <c r="AH1229" s="20" t="str">
        <f t="shared" si="14"/>
        <v>Город: 68%; Село: 32%</v>
      </c>
      <c r="AI1229" s="21"/>
      <c r="AJ1229" s="21"/>
      <c r="AK1229" s="21"/>
      <c r="AL1229" s="22">
        <f t="shared" si="25"/>
        <v>1</v>
      </c>
    </row>
    <row r="1230" ht="12.75" customHeight="1">
      <c r="A1230" s="13" t="s">
        <v>73</v>
      </c>
      <c r="B1230" s="13" t="str">
        <f>IFERROR(__xludf.DUMMYFUNCTION("REGEXREPLACE(A1230, ""\d"", """")"),"             Ненецкий автономный округ (Архангельская область)")</f>
        <v>             Ненецкий автономный округ (Архангельская область)</v>
      </c>
      <c r="C1230" s="14" t="str">
        <f t="shared" si="15"/>
        <v>Ненецкий автономный округ (Архангельская область)</v>
      </c>
      <c r="D1230" s="3">
        <f t="shared" si="16"/>
        <v>2</v>
      </c>
      <c r="E1230" s="15" t="s">
        <v>33</v>
      </c>
      <c r="F1230" s="13" t="str">
        <f>IFERROR(__xludf.DUMMYFUNCTION("REGEXEXTRACT(E1230, ""[А-Яа-я].*"")"),"Болезни органов пищеварения")</f>
        <v>Болезни органов пищеварения</v>
      </c>
      <c r="G1230" s="16">
        <f t="shared" si="17"/>
        <v>2</v>
      </c>
      <c r="H1230" s="13" t="s">
        <v>28</v>
      </c>
      <c r="I1230" s="13" t="str">
        <f>IFERROR(__xludf.DUMMYFUNCTION("REGEXREPLACE(H1230, "".*\s"", """")"),"человек")</f>
        <v>человек</v>
      </c>
      <c r="J1230" s="13" t="s">
        <v>29</v>
      </c>
      <c r="K1230" s="17" t="str">
        <f>IFERROR(__xludf.DUMMYFUNCTION("REGEXREPLACE(J1230, ""^[\d\s]+"", """")"),"значение показателя за год")</f>
        <v>значение показателя за год</v>
      </c>
      <c r="L1230" s="16">
        <f t="shared" si="18"/>
        <v>2</v>
      </c>
      <c r="M1230" s="13" t="s">
        <v>30</v>
      </c>
      <c r="N1230" s="13" t="str">
        <f>IFERROR(__xludf.DUMMYFUNCTION("REGEXEXTRACT(M1230, "" (.+)$"")"),"все население")</f>
        <v>все население</v>
      </c>
      <c r="O1230" s="18">
        <v>20.0</v>
      </c>
      <c r="P1230" s="18">
        <v>18.0</v>
      </c>
      <c r="Q1230" s="18">
        <v>17.0</v>
      </c>
      <c r="R1230" s="18">
        <v>23.0</v>
      </c>
      <c r="S1230" s="18">
        <v>28.0</v>
      </c>
      <c r="T1230" s="18">
        <v>31.0</v>
      </c>
      <c r="U1230" s="18">
        <v>53.0</v>
      </c>
      <c r="V1230" s="18">
        <v>51.0</v>
      </c>
      <c r="W1230" s="18">
        <v>52.0</v>
      </c>
      <c r="X1230" s="18">
        <v>45.0</v>
      </c>
      <c r="Y1230" s="18">
        <v>51.0</v>
      </c>
      <c r="Z1230" s="19">
        <f t="shared" si="6"/>
        <v>389</v>
      </c>
      <c r="AA1230" s="19" t="str">
        <f t="shared" si="19"/>
        <v/>
      </c>
      <c r="AB1230" s="19" t="str">
        <f t="shared" si="8"/>
        <v/>
      </c>
      <c r="AC1230" s="19">
        <f t="shared" si="20"/>
        <v>35.36363636</v>
      </c>
      <c r="AD1230" s="19">
        <f t="shared" si="21"/>
        <v>15</v>
      </c>
      <c r="AE1230" s="19" t="str">
        <f t="shared" si="22"/>
        <v>Нет моды</v>
      </c>
      <c r="AF1230" s="19">
        <f t="shared" si="23"/>
        <v>17</v>
      </c>
      <c r="AG1230" s="19">
        <f t="shared" si="24"/>
        <v>53</v>
      </c>
      <c r="AH1230" s="20" t="str">
        <f t="shared" si="14"/>
        <v/>
      </c>
      <c r="AI1230" s="21"/>
      <c r="AJ1230" s="21"/>
      <c r="AK1230" s="21"/>
      <c r="AL1230" s="22">
        <f t="shared" si="25"/>
        <v>1</v>
      </c>
    </row>
    <row r="1231" ht="12.75" customHeight="1">
      <c r="A1231" s="13" t="s">
        <v>73</v>
      </c>
      <c r="B1231" s="13" t="str">
        <f>IFERROR(__xludf.DUMMYFUNCTION("REGEXREPLACE(A1231, ""\d"", """")"),"             Ненецкий автономный округ (Архангельская область)")</f>
        <v>             Ненецкий автономный округ (Архангельская область)</v>
      </c>
      <c r="C1231" s="14" t="str">
        <f t="shared" si="15"/>
        <v>Ненецкий автономный округ (Архангельская область)</v>
      </c>
      <c r="D1231" s="3">
        <f t="shared" si="16"/>
        <v>2</v>
      </c>
      <c r="E1231" s="15" t="s">
        <v>33</v>
      </c>
      <c r="F1231" s="13" t="str">
        <f>IFERROR(__xludf.DUMMYFUNCTION("REGEXEXTRACT(E1231, ""[А-Яа-я].*"")"),"Болезни органов пищеварения")</f>
        <v>Болезни органов пищеварения</v>
      </c>
      <c r="G1231" s="16">
        <f t="shared" si="17"/>
        <v>2</v>
      </c>
      <c r="H1231" s="13" t="s">
        <v>28</v>
      </c>
      <c r="I1231" s="13" t="str">
        <f>IFERROR(__xludf.DUMMYFUNCTION("REGEXREPLACE(H1231, "".*\s"", """")"),"человек")</f>
        <v>человек</v>
      </c>
      <c r="J1231" s="13" t="s">
        <v>29</v>
      </c>
      <c r="K1231" s="17" t="str">
        <f>IFERROR(__xludf.DUMMYFUNCTION("REGEXREPLACE(J1231, ""^[\d\s]+"", """")"),"значение показателя за год")</f>
        <v>значение показателя за год</v>
      </c>
      <c r="L1231" s="16">
        <f t="shared" si="18"/>
        <v>2</v>
      </c>
      <c r="M1231" s="13" t="s">
        <v>31</v>
      </c>
      <c r="N1231" s="13" t="str">
        <f>IFERROR(__xludf.DUMMYFUNCTION("REGEXEXTRACT(M1231, "" (.+)$"")"),"городское население")</f>
        <v>городское население</v>
      </c>
      <c r="O1231" s="18">
        <v>15.0</v>
      </c>
      <c r="P1231" s="18">
        <v>14.0</v>
      </c>
      <c r="Q1231" s="18">
        <v>12.0</v>
      </c>
      <c r="R1231" s="18">
        <v>14.0</v>
      </c>
      <c r="S1231" s="18">
        <v>20.0</v>
      </c>
      <c r="T1231" s="18">
        <v>20.0</v>
      </c>
      <c r="U1231" s="18">
        <v>31.0</v>
      </c>
      <c r="V1231" s="18">
        <v>34.0</v>
      </c>
      <c r="W1231" s="18">
        <v>36.0</v>
      </c>
      <c r="X1231" s="18">
        <v>30.0</v>
      </c>
      <c r="Y1231" s="18">
        <v>30.0</v>
      </c>
      <c r="Z1231" s="19" t="str">
        <f t="shared" si="6"/>
        <v/>
      </c>
      <c r="AA1231" s="19">
        <f t="shared" si="19"/>
        <v>256</v>
      </c>
      <c r="AB1231" s="19" t="str">
        <f t="shared" si="8"/>
        <v/>
      </c>
      <c r="AC1231" s="19">
        <f t="shared" si="20"/>
        <v>23.27272727</v>
      </c>
      <c r="AD1231" s="19">
        <f t="shared" si="21"/>
        <v>29</v>
      </c>
      <c r="AE1231" s="19" t="str">
        <f t="shared" si="22"/>
        <v>Нет моды</v>
      </c>
      <c r="AF1231" s="19">
        <f t="shared" si="23"/>
        <v>12</v>
      </c>
      <c r="AG1231" s="19">
        <f t="shared" si="24"/>
        <v>36</v>
      </c>
      <c r="AH1231" s="20" t="str">
        <f t="shared" si="14"/>
        <v/>
      </c>
      <c r="AI1231" s="21"/>
      <c r="AJ1231" s="21"/>
      <c r="AK1231" s="21"/>
      <c r="AL1231" s="22">
        <f t="shared" si="25"/>
        <v>1</v>
      </c>
    </row>
    <row r="1232" ht="12.75" customHeight="1">
      <c r="A1232" s="13" t="s">
        <v>73</v>
      </c>
      <c r="B1232" s="13" t="str">
        <f>IFERROR(__xludf.DUMMYFUNCTION("REGEXREPLACE(A1232, ""\d"", """")"),"             Ненецкий автономный округ (Архангельская область)")</f>
        <v>             Ненецкий автономный округ (Архангельская область)</v>
      </c>
      <c r="C1232" s="14" t="str">
        <f t="shared" si="15"/>
        <v>Ненецкий автономный округ (Архангельская область)</v>
      </c>
      <c r="D1232" s="3">
        <f t="shared" si="16"/>
        <v>2</v>
      </c>
      <c r="E1232" s="15" t="s">
        <v>33</v>
      </c>
      <c r="F1232" s="13" t="str">
        <f>IFERROR(__xludf.DUMMYFUNCTION("REGEXEXTRACT(E1232, ""[А-Яа-я].*"")"),"Болезни органов пищеварения")</f>
        <v>Болезни органов пищеварения</v>
      </c>
      <c r="G1232" s="16">
        <f t="shared" si="17"/>
        <v>2</v>
      </c>
      <c r="H1232" s="13" t="s">
        <v>28</v>
      </c>
      <c r="I1232" s="13" t="str">
        <f>IFERROR(__xludf.DUMMYFUNCTION("REGEXREPLACE(H1232, "".*\s"", """")"),"человек")</f>
        <v>человек</v>
      </c>
      <c r="J1232" s="13" t="s">
        <v>29</v>
      </c>
      <c r="K1232" s="17" t="str">
        <f>IFERROR(__xludf.DUMMYFUNCTION("REGEXREPLACE(J1232, ""^[\d\s]+"", """")"),"значение показателя за год")</f>
        <v>значение показателя за год</v>
      </c>
      <c r="L1232" s="16">
        <f t="shared" si="18"/>
        <v>2</v>
      </c>
      <c r="M1232" s="13" t="s">
        <v>32</v>
      </c>
      <c r="N1232" s="13" t="str">
        <f>IFERROR(__xludf.DUMMYFUNCTION("REGEXEXTRACT(M1232, "" (.+)$"")"),"сельское население")</f>
        <v>сельское население</v>
      </c>
      <c r="O1232" s="18">
        <v>5.0</v>
      </c>
      <c r="P1232" s="18">
        <v>4.0</v>
      </c>
      <c r="Q1232" s="18">
        <v>5.0</v>
      </c>
      <c r="R1232" s="18">
        <v>9.0</v>
      </c>
      <c r="S1232" s="18">
        <v>8.0</v>
      </c>
      <c r="T1232" s="18">
        <v>11.0</v>
      </c>
      <c r="U1232" s="18">
        <v>22.0</v>
      </c>
      <c r="V1232" s="18">
        <v>17.0</v>
      </c>
      <c r="W1232" s="18">
        <v>16.0</v>
      </c>
      <c r="X1232" s="18">
        <v>15.0</v>
      </c>
      <c r="Y1232" s="18">
        <v>21.0</v>
      </c>
      <c r="Z1232" s="19" t="str">
        <f t="shared" si="6"/>
        <v/>
      </c>
      <c r="AA1232" s="19" t="str">
        <f t="shared" si="19"/>
        <v/>
      </c>
      <c r="AB1232" s="19">
        <f t="shared" si="8"/>
        <v>133</v>
      </c>
      <c r="AC1232" s="19">
        <f t="shared" si="20"/>
        <v>12.09090909</v>
      </c>
      <c r="AD1232" s="19">
        <f t="shared" si="21"/>
        <v>15.5</v>
      </c>
      <c r="AE1232" s="19" t="str">
        <f t="shared" si="22"/>
        <v>Нет моды</v>
      </c>
      <c r="AF1232" s="19">
        <f t="shared" si="23"/>
        <v>4</v>
      </c>
      <c r="AG1232" s="19">
        <f t="shared" si="24"/>
        <v>22</v>
      </c>
      <c r="AH1232" s="20" t="str">
        <f t="shared" si="14"/>
        <v>Город: 66%; Село: 34%</v>
      </c>
      <c r="AI1232" s="21"/>
      <c r="AJ1232" s="21"/>
      <c r="AK1232" s="21"/>
      <c r="AL1232" s="22">
        <f t="shared" si="25"/>
        <v>1</v>
      </c>
    </row>
    <row r="1233" ht="12.75" customHeight="1">
      <c r="A1233" s="13" t="s">
        <v>73</v>
      </c>
      <c r="B1233" s="13" t="str">
        <f>IFERROR(__xludf.DUMMYFUNCTION("REGEXREPLACE(A1233, ""\d"", """")"),"             Ненецкий автономный округ (Архангельская область)")</f>
        <v>             Ненецкий автономный округ (Архангельская область)</v>
      </c>
      <c r="C1233" s="14" t="str">
        <f t="shared" si="15"/>
        <v>Ненецкий автономный округ (Архангельская область)</v>
      </c>
      <c r="D1233" s="3">
        <f t="shared" si="16"/>
        <v>2</v>
      </c>
      <c r="E1233" s="15" t="s">
        <v>34</v>
      </c>
      <c r="F1233" s="13" t="str">
        <f>IFERROR(__xludf.DUMMYFUNCTION("REGEXEXTRACT(E1233, ""[А-Яа-я].*"")"),"Болезни системы кровообращения")</f>
        <v>Болезни системы кровообращения</v>
      </c>
      <c r="G1233" s="16">
        <f t="shared" si="17"/>
        <v>2</v>
      </c>
      <c r="H1233" s="13" t="s">
        <v>28</v>
      </c>
      <c r="I1233" s="13" t="str">
        <f>IFERROR(__xludf.DUMMYFUNCTION("REGEXREPLACE(H1233, "".*\s"", """")"),"человек")</f>
        <v>человек</v>
      </c>
      <c r="J1233" s="13" t="s">
        <v>29</v>
      </c>
      <c r="K1233" s="17" t="str">
        <f>IFERROR(__xludf.DUMMYFUNCTION("REGEXREPLACE(J1233, ""^[\d\s]+"", """")"),"значение показателя за год")</f>
        <v>значение показателя за год</v>
      </c>
      <c r="L1233" s="16">
        <f t="shared" si="18"/>
        <v>2</v>
      </c>
      <c r="M1233" s="13" t="s">
        <v>30</v>
      </c>
      <c r="N1233" s="13" t="str">
        <f>IFERROR(__xludf.DUMMYFUNCTION("REGEXEXTRACT(M1233, "" (.+)$"")"),"все население")</f>
        <v>все население</v>
      </c>
      <c r="O1233" s="18">
        <v>224.0</v>
      </c>
      <c r="P1233" s="18">
        <v>184.0</v>
      </c>
      <c r="Q1233" s="18">
        <v>193.0</v>
      </c>
      <c r="R1233" s="18">
        <v>177.0</v>
      </c>
      <c r="S1233" s="18">
        <v>162.0</v>
      </c>
      <c r="T1233" s="18">
        <v>178.0</v>
      </c>
      <c r="U1233" s="18">
        <v>153.0</v>
      </c>
      <c r="V1233" s="18">
        <v>159.0</v>
      </c>
      <c r="W1233" s="18">
        <v>159.0</v>
      </c>
      <c r="X1233" s="18">
        <v>156.0</v>
      </c>
      <c r="Y1233" s="18">
        <v>148.0</v>
      </c>
      <c r="Z1233" s="19">
        <f t="shared" si="6"/>
        <v>1893</v>
      </c>
      <c r="AA1233" s="19" t="str">
        <f t="shared" si="19"/>
        <v/>
      </c>
      <c r="AB1233" s="19" t="str">
        <f t="shared" si="8"/>
        <v/>
      </c>
      <c r="AC1233" s="19">
        <f t="shared" si="20"/>
        <v>172.0909091</v>
      </c>
      <c r="AD1233" s="19">
        <f t="shared" si="21"/>
        <v>85</v>
      </c>
      <c r="AE1233" s="19" t="str">
        <f t="shared" si="22"/>
        <v>Нет моды</v>
      </c>
      <c r="AF1233" s="19">
        <f t="shared" si="23"/>
        <v>148</v>
      </c>
      <c r="AG1233" s="19">
        <f t="shared" si="24"/>
        <v>224</v>
      </c>
      <c r="AH1233" s="20" t="str">
        <f t="shared" si="14"/>
        <v/>
      </c>
      <c r="AI1233" s="21"/>
      <c r="AJ1233" s="21"/>
      <c r="AK1233" s="21"/>
      <c r="AL1233" s="22">
        <f t="shared" si="25"/>
        <v>1</v>
      </c>
    </row>
    <row r="1234" ht="12.75" customHeight="1">
      <c r="A1234" s="13" t="s">
        <v>73</v>
      </c>
      <c r="B1234" s="13" t="str">
        <f>IFERROR(__xludf.DUMMYFUNCTION("REGEXREPLACE(A1234, ""\d"", """")"),"             Ненецкий автономный округ (Архангельская область)")</f>
        <v>             Ненецкий автономный округ (Архангельская область)</v>
      </c>
      <c r="C1234" s="14" t="str">
        <f t="shared" si="15"/>
        <v>Ненецкий автономный округ (Архангельская область)</v>
      </c>
      <c r="D1234" s="3">
        <f t="shared" si="16"/>
        <v>2</v>
      </c>
      <c r="E1234" s="15" t="s">
        <v>34</v>
      </c>
      <c r="F1234" s="13" t="str">
        <f>IFERROR(__xludf.DUMMYFUNCTION("REGEXEXTRACT(E1234, ""[А-Яа-я].*"")"),"Болезни системы кровообращения")</f>
        <v>Болезни системы кровообращения</v>
      </c>
      <c r="G1234" s="16">
        <f t="shared" si="17"/>
        <v>2</v>
      </c>
      <c r="H1234" s="13" t="s">
        <v>28</v>
      </c>
      <c r="I1234" s="13" t="str">
        <f>IFERROR(__xludf.DUMMYFUNCTION("REGEXREPLACE(H1234, "".*\s"", """")"),"человек")</f>
        <v>человек</v>
      </c>
      <c r="J1234" s="13" t="s">
        <v>29</v>
      </c>
      <c r="K1234" s="17" t="str">
        <f>IFERROR(__xludf.DUMMYFUNCTION("REGEXREPLACE(J1234, ""^[\d\s]+"", """")"),"значение показателя за год")</f>
        <v>значение показателя за год</v>
      </c>
      <c r="L1234" s="16">
        <f t="shared" si="18"/>
        <v>2</v>
      </c>
      <c r="M1234" s="13" t="s">
        <v>31</v>
      </c>
      <c r="N1234" s="13" t="str">
        <f>IFERROR(__xludf.DUMMYFUNCTION("REGEXEXTRACT(M1234, "" (.+)$"")"),"городское население")</f>
        <v>городское население</v>
      </c>
      <c r="O1234" s="18">
        <v>133.0</v>
      </c>
      <c r="P1234" s="18">
        <v>102.0</v>
      </c>
      <c r="Q1234" s="18">
        <v>111.0</v>
      </c>
      <c r="R1234" s="18">
        <v>97.0</v>
      </c>
      <c r="S1234" s="18">
        <v>86.0</v>
      </c>
      <c r="T1234" s="18">
        <v>114.0</v>
      </c>
      <c r="U1234" s="18">
        <v>92.0</v>
      </c>
      <c r="V1234" s="18">
        <v>96.0</v>
      </c>
      <c r="W1234" s="18">
        <v>91.0</v>
      </c>
      <c r="X1234" s="18">
        <v>78.0</v>
      </c>
      <c r="Y1234" s="18">
        <v>92.0</v>
      </c>
      <c r="Z1234" s="19" t="str">
        <f t="shared" si="6"/>
        <v/>
      </c>
      <c r="AA1234" s="19">
        <f t="shared" si="19"/>
        <v>1092</v>
      </c>
      <c r="AB1234" s="19" t="str">
        <f t="shared" si="8"/>
        <v/>
      </c>
      <c r="AC1234" s="19">
        <f t="shared" si="20"/>
        <v>99.27272727</v>
      </c>
      <c r="AD1234" s="19">
        <f t="shared" si="21"/>
        <v>140.5</v>
      </c>
      <c r="AE1234" s="19" t="str">
        <f t="shared" si="22"/>
        <v>Нет моды</v>
      </c>
      <c r="AF1234" s="19">
        <f t="shared" si="23"/>
        <v>78</v>
      </c>
      <c r="AG1234" s="19">
        <f t="shared" si="24"/>
        <v>133</v>
      </c>
      <c r="AH1234" s="20" t="str">
        <f t="shared" si="14"/>
        <v/>
      </c>
      <c r="AI1234" s="21"/>
      <c r="AJ1234" s="21"/>
      <c r="AK1234" s="21"/>
      <c r="AL1234" s="22">
        <f t="shared" si="25"/>
        <v>1</v>
      </c>
    </row>
    <row r="1235" ht="12.75" customHeight="1">
      <c r="A1235" s="13" t="s">
        <v>73</v>
      </c>
      <c r="B1235" s="13" t="str">
        <f>IFERROR(__xludf.DUMMYFUNCTION("REGEXREPLACE(A1235, ""\d"", """")"),"             Ненецкий автономный округ (Архангельская область)")</f>
        <v>             Ненецкий автономный округ (Архангельская область)</v>
      </c>
      <c r="C1235" s="14" t="str">
        <f t="shared" si="15"/>
        <v>Ненецкий автономный округ (Архангельская область)</v>
      </c>
      <c r="D1235" s="3">
        <f t="shared" si="16"/>
        <v>2</v>
      </c>
      <c r="E1235" s="15" t="s">
        <v>34</v>
      </c>
      <c r="F1235" s="13" t="str">
        <f>IFERROR(__xludf.DUMMYFUNCTION("REGEXEXTRACT(E1235, ""[А-Яа-я].*"")"),"Болезни системы кровообращения")</f>
        <v>Болезни системы кровообращения</v>
      </c>
      <c r="G1235" s="16">
        <f t="shared" si="17"/>
        <v>2</v>
      </c>
      <c r="H1235" s="13" t="s">
        <v>28</v>
      </c>
      <c r="I1235" s="13" t="str">
        <f>IFERROR(__xludf.DUMMYFUNCTION("REGEXREPLACE(H1235, "".*\s"", """")"),"человек")</f>
        <v>человек</v>
      </c>
      <c r="J1235" s="13" t="s">
        <v>29</v>
      </c>
      <c r="K1235" s="17" t="str">
        <f>IFERROR(__xludf.DUMMYFUNCTION("REGEXREPLACE(J1235, ""^[\d\s]+"", """")"),"значение показателя за год")</f>
        <v>значение показателя за год</v>
      </c>
      <c r="L1235" s="16">
        <f t="shared" si="18"/>
        <v>2</v>
      </c>
      <c r="M1235" s="13" t="s">
        <v>32</v>
      </c>
      <c r="N1235" s="13" t="str">
        <f>IFERROR(__xludf.DUMMYFUNCTION("REGEXEXTRACT(M1235, "" (.+)$"")"),"сельское население")</f>
        <v>сельское население</v>
      </c>
      <c r="O1235" s="18">
        <v>91.0</v>
      </c>
      <c r="P1235" s="18">
        <v>82.0</v>
      </c>
      <c r="Q1235" s="18">
        <v>82.0</v>
      </c>
      <c r="R1235" s="18">
        <v>80.0</v>
      </c>
      <c r="S1235" s="18">
        <v>76.0</v>
      </c>
      <c r="T1235" s="18">
        <v>64.0</v>
      </c>
      <c r="U1235" s="18">
        <v>61.0</v>
      </c>
      <c r="V1235" s="18">
        <v>63.0</v>
      </c>
      <c r="W1235" s="18">
        <v>68.0</v>
      </c>
      <c r="X1235" s="18">
        <v>78.0</v>
      </c>
      <c r="Y1235" s="18">
        <v>56.0</v>
      </c>
      <c r="Z1235" s="19" t="str">
        <f t="shared" si="6"/>
        <v/>
      </c>
      <c r="AA1235" s="19" t="str">
        <f t="shared" si="19"/>
        <v/>
      </c>
      <c r="AB1235" s="19">
        <f t="shared" si="8"/>
        <v>801</v>
      </c>
      <c r="AC1235" s="19">
        <f t="shared" si="20"/>
        <v>72.81818182</v>
      </c>
      <c r="AD1235" s="19">
        <f t="shared" si="21"/>
        <v>84</v>
      </c>
      <c r="AE1235" s="19" t="str">
        <f t="shared" si="22"/>
        <v>Нет моды</v>
      </c>
      <c r="AF1235" s="19">
        <f t="shared" si="23"/>
        <v>56</v>
      </c>
      <c r="AG1235" s="19">
        <f t="shared" si="24"/>
        <v>91</v>
      </c>
      <c r="AH1235" s="20" t="str">
        <f t="shared" si="14"/>
        <v>Город: 58%; Село: 42%</v>
      </c>
      <c r="AI1235" s="21"/>
      <c r="AJ1235" s="21"/>
      <c r="AK1235" s="21"/>
      <c r="AL1235" s="22">
        <f t="shared" si="25"/>
        <v>1</v>
      </c>
    </row>
    <row r="1236" ht="12.75" customHeight="1">
      <c r="A1236" s="13" t="s">
        <v>73</v>
      </c>
      <c r="B1236" s="13" t="str">
        <f>IFERROR(__xludf.DUMMYFUNCTION("REGEXREPLACE(A1236, ""\d"", """")"),"             Ненецкий автономный округ (Архангельская область)")</f>
        <v>             Ненецкий автономный округ (Архангельская область)</v>
      </c>
      <c r="C1236" s="14" t="str">
        <f t="shared" si="15"/>
        <v>Ненецкий автономный округ (Архангельская область)</v>
      </c>
      <c r="D1236" s="3">
        <f t="shared" si="16"/>
        <v>2</v>
      </c>
      <c r="E1236" s="15" t="s">
        <v>35</v>
      </c>
      <c r="F1236" s="13" t="str">
        <f>IFERROR(__xludf.DUMMYFUNCTION("REGEXEXTRACT(E1236, ""[А-Яа-я].*"")"),"внешние причины")</f>
        <v>внешние причины</v>
      </c>
      <c r="G1236" s="16">
        <f t="shared" si="17"/>
        <v>2</v>
      </c>
      <c r="H1236" s="13" t="s">
        <v>28</v>
      </c>
      <c r="I1236" s="13" t="str">
        <f>IFERROR(__xludf.DUMMYFUNCTION("REGEXREPLACE(H1236, "".*\s"", """")"),"человек")</f>
        <v>человек</v>
      </c>
      <c r="J1236" s="13" t="s">
        <v>29</v>
      </c>
      <c r="K1236" s="17" t="str">
        <f>IFERROR(__xludf.DUMMYFUNCTION("REGEXREPLACE(J1236, ""^[\d\s]+"", """")"),"значение показателя за год")</f>
        <v>значение показателя за год</v>
      </c>
      <c r="L1236" s="16">
        <f t="shared" si="18"/>
        <v>2</v>
      </c>
      <c r="M1236" s="13" t="s">
        <v>30</v>
      </c>
      <c r="N1236" s="13" t="str">
        <f>IFERROR(__xludf.DUMMYFUNCTION("REGEXEXTRACT(M1236, "" (.+)$"")"),"все население")</f>
        <v>все население</v>
      </c>
      <c r="O1236" s="18">
        <v>85.0</v>
      </c>
      <c r="P1236" s="18">
        <v>65.0</v>
      </c>
      <c r="Q1236" s="18">
        <v>77.0</v>
      </c>
      <c r="R1236" s="18">
        <v>65.0</v>
      </c>
      <c r="S1236" s="18">
        <v>73.0</v>
      </c>
      <c r="T1236" s="18">
        <v>54.0</v>
      </c>
      <c r="U1236" s="18">
        <v>54.0</v>
      </c>
      <c r="V1236" s="18">
        <v>61.0</v>
      </c>
      <c r="W1236" s="18">
        <v>49.0</v>
      </c>
      <c r="X1236" s="18">
        <v>65.0</v>
      </c>
      <c r="Y1236" s="18">
        <v>84.0</v>
      </c>
      <c r="Z1236" s="19">
        <f t="shared" si="6"/>
        <v>732</v>
      </c>
      <c r="AA1236" s="19" t="str">
        <f t="shared" si="19"/>
        <v/>
      </c>
      <c r="AB1236" s="19" t="str">
        <f t="shared" si="8"/>
        <v/>
      </c>
      <c r="AC1236" s="19">
        <f t="shared" si="20"/>
        <v>66.54545455</v>
      </c>
      <c r="AD1236" s="19">
        <f t="shared" si="21"/>
        <v>66.5</v>
      </c>
      <c r="AE1236" s="19" t="str">
        <f t="shared" si="22"/>
        <v>Нет моды</v>
      </c>
      <c r="AF1236" s="19">
        <f t="shared" si="23"/>
        <v>49</v>
      </c>
      <c r="AG1236" s="19">
        <f t="shared" si="24"/>
        <v>85</v>
      </c>
      <c r="AH1236" s="20" t="str">
        <f t="shared" si="14"/>
        <v/>
      </c>
      <c r="AI1236" s="21"/>
      <c r="AJ1236" s="21"/>
      <c r="AK1236" s="21"/>
      <c r="AL1236" s="22">
        <f t="shared" si="25"/>
        <v>1</v>
      </c>
    </row>
    <row r="1237" ht="12.75" customHeight="1">
      <c r="A1237" s="13" t="s">
        <v>73</v>
      </c>
      <c r="B1237" s="13" t="str">
        <f>IFERROR(__xludf.DUMMYFUNCTION("REGEXREPLACE(A1237, ""\d"", """")"),"             Ненецкий автономный округ (Архангельская область)")</f>
        <v>             Ненецкий автономный округ (Архангельская область)</v>
      </c>
      <c r="C1237" s="14" t="str">
        <f t="shared" si="15"/>
        <v>Ненецкий автономный округ (Архангельская область)</v>
      </c>
      <c r="D1237" s="3">
        <f t="shared" si="16"/>
        <v>2</v>
      </c>
      <c r="E1237" s="15" t="s">
        <v>35</v>
      </c>
      <c r="F1237" s="13" t="str">
        <f>IFERROR(__xludf.DUMMYFUNCTION("REGEXEXTRACT(E1237, ""[А-Яа-я].*"")"),"внешние причины")</f>
        <v>внешние причины</v>
      </c>
      <c r="G1237" s="16">
        <f t="shared" si="17"/>
        <v>2</v>
      </c>
      <c r="H1237" s="13" t="s">
        <v>28</v>
      </c>
      <c r="I1237" s="13" t="str">
        <f>IFERROR(__xludf.DUMMYFUNCTION("REGEXREPLACE(H1237, "".*\s"", """")"),"человек")</f>
        <v>человек</v>
      </c>
      <c r="J1237" s="13" t="s">
        <v>29</v>
      </c>
      <c r="K1237" s="17" t="str">
        <f>IFERROR(__xludf.DUMMYFUNCTION("REGEXREPLACE(J1237, ""^[\d\s]+"", """")"),"значение показателя за год")</f>
        <v>значение показателя за год</v>
      </c>
      <c r="L1237" s="16">
        <f t="shared" si="18"/>
        <v>2</v>
      </c>
      <c r="M1237" s="13" t="s">
        <v>31</v>
      </c>
      <c r="N1237" s="13" t="str">
        <f>IFERROR(__xludf.DUMMYFUNCTION("REGEXEXTRACT(M1237, "" (.+)$"")"),"городское население")</f>
        <v>городское население</v>
      </c>
      <c r="O1237" s="18">
        <v>35.0</v>
      </c>
      <c r="P1237" s="18">
        <v>30.0</v>
      </c>
      <c r="Q1237" s="18">
        <v>33.0</v>
      </c>
      <c r="R1237" s="18">
        <v>36.0</v>
      </c>
      <c r="S1237" s="18">
        <v>39.0</v>
      </c>
      <c r="T1237" s="18">
        <v>21.0</v>
      </c>
      <c r="U1237" s="18">
        <v>26.0</v>
      </c>
      <c r="V1237" s="18">
        <v>31.0</v>
      </c>
      <c r="W1237" s="18">
        <v>23.0</v>
      </c>
      <c r="X1237" s="18">
        <v>35.0</v>
      </c>
      <c r="Y1237" s="18">
        <v>42.0</v>
      </c>
      <c r="Z1237" s="19" t="str">
        <f t="shared" si="6"/>
        <v/>
      </c>
      <c r="AA1237" s="19">
        <f t="shared" si="19"/>
        <v>351</v>
      </c>
      <c r="AB1237" s="19" t="str">
        <f t="shared" si="8"/>
        <v/>
      </c>
      <c r="AC1237" s="19">
        <f t="shared" si="20"/>
        <v>31.90909091</v>
      </c>
      <c r="AD1237" s="19">
        <f t="shared" si="21"/>
        <v>45.5</v>
      </c>
      <c r="AE1237" s="19" t="str">
        <f t="shared" si="22"/>
        <v>Нет моды</v>
      </c>
      <c r="AF1237" s="19">
        <f t="shared" si="23"/>
        <v>21</v>
      </c>
      <c r="AG1237" s="19">
        <f t="shared" si="24"/>
        <v>42</v>
      </c>
      <c r="AH1237" s="20" t="str">
        <f t="shared" si="14"/>
        <v/>
      </c>
      <c r="AI1237" s="21"/>
      <c r="AJ1237" s="21"/>
      <c r="AK1237" s="21"/>
      <c r="AL1237" s="22">
        <f t="shared" si="25"/>
        <v>1</v>
      </c>
    </row>
    <row r="1238" ht="12.75" customHeight="1">
      <c r="A1238" s="13" t="s">
        <v>73</v>
      </c>
      <c r="B1238" s="13" t="str">
        <f>IFERROR(__xludf.DUMMYFUNCTION("REGEXREPLACE(A1238, ""\d"", """")"),"             Ненецкий автономный округ (Архангельская область)")</f>
        <v>             Ненецкий автономный округ (Архангельская область)</v>
      </c>
      <c r="C1238" s="14" t="str">
        <f t="shared" si="15"/>
        <v>Ненецкий автономный округ (Архангельская область)</v>
      </c>
      <c r="D1238" s="3">
        <f t="shared" si="16"/>
        <v>2</v>
      </c>
      <c r="E1238" s="15" t="s">
        <v>35</v>
      </c>
      <c r="F1238" s="13" t="str">
        <f>IFERROR(__xludf.DUMMYFUNCTION("REGEXEXTRACT(E1238, ""[А-Яа-я].*"")"),"внешние причины")</f>
        <v>внешние причины</v>
      </c>
      <c r="G1238" s="16">
        <f t="shared" si="17"/>
        <v>2</v>
      </c>
      <c r="H1238" s="13" t="s">
        <v>28</v>
      </c>
      <c r="I1238" s="13" t="str">
        <f>IFERROR(__xludf.DUMMYFUNCTION("REGEXREPLACE(H1238, "".*\s"", """")"),"человек")</f>
        <v>человек</v>
      </c>
      <c r="J1238" s="13" t="s">
        <v>29</v>
      </c>
      <c r="K1238" s="17" t="str">
        <f>IFERROR(__xludf.DUMMYFUNCTION("REGEXREPLACE(J1238, ""^[\d\s]+"", """")"),"значение показателя за год")</f>
        <v>значение показателя за год</v>
      </c>
      <c r="L1238" s="16">
        <f t="shared" si="18"/>
        <v>2</v>
      </c>
      <c r="M1238" s="13" t="s">
        <v>32</v>
      </c>
      <c r="N1238" s="13" t="str">
        <f>IFERROR(__xludf.DUMMYFUNCTION("REGEXEXTRACT(M1238, "" (.+)$"")"),"сельское население")</f>
        <v>сельское население</v>
      </c>
      <c r="O1238" s="18">
        <v>50.0</v>
      </c>
      <c r="P1238" s="18">
        <v>35.0</v>
      </c>
      <c r="Q1238" s="18">
        <v>44.0</v>
      </c>
      <c r="R1238" s="18">
        <v>29.0</v>
      </c>
      <c r="S1238" s="18">
        <v>34.0</v>
      </c>
      <c r="T1238" s="18">
        <v>33.0</v>
      </c>
      <c r="U1238" s="18">
        <v>28.0</v>
      </c>
      <c r="V1238" s="18">
        <v>30.0</v>
      </c>
      <c r="W1238" s="18">
        <v>26.0</v>
      </c>
      <c r="X1238" s="18">
        <v>30.0</v>
      </c>
      <c r="Y1238" s="18">
        <v>42.0</v>
      </c>
      <c r="Z1238" s="19" t="str">
        <f t="shared" si="6"/>
        <v/>
      </c>
      <c r="AA1238" s="19" t="str">
        <f t="shared" si="19"/>
        <v/>
      </c>
      <c r="AB1238" s="19">
        <f t="shared" si="8"/>
        <v>381</v>
      </c>
      <c r="AC1238" s="19">
        <f t="shared" si="20"/>
        <v>34.63636364</v>
      </c>
      <c r="AD1238" s="19">
        <f t="shared" si="21"/>
        <v>33</v>
      </c>
      <c r="AE1238" s="19" t="str">
        <f t="shared" si="22"/>
        <v>Нет моды</v>
      </c>
      <c r="AF1238" s="19">
        <f t="shared" si="23"/>
        <v>26</v>
      </c>
      <c r="AG1238" s="19">
        <f t="shared" si="24"/>
        <v>50</v>
      </c>
      <c r="AH1238" s="20" t="str">
        <f t="shared" si="14"/>
        <v>Город: 48%; Село: 52%</v>
      </c>
      <c r="AI1238" s="21"/>
      <c r="AJ1238" s="21"/>
      <c r="AK1238" s="21"/>
      <c r="AL1238" s="22">
        <f t="shared" si="25"/>
        <v>1</v>
      </c>
    </row>
    <row r="1239" ht="12.75" customHeight="1">
      <c r="A1239" s="13" t="s">
        <v>73</v>
      </c>
      <c r="B1239" s="13" t="str">
        <f>IFERROR(__xludf.DUMMYFUNCTION("REGEXREPLACE(A1239, ""\d"", """")"),"             Ненецкий автономный округ (Архангельская область)")</f>
        <v>             Ненецкий автономный округ (Архангельская область)</v>
      </c>
      <c r="C1239" s="14" t="str">
        <f t="shared" si="15"/>
        <v>Ненецкий автономный округ (Архангельская область)</v>
      </c>
      <c r="D1239" s="3">
        <f t="shared" si="16"/>
        <v>2</v>
      </c>
      <c r="E1239" s="15" t="s">
        <v>36</v>
      </c>
      <c r="F1239" s="13" t="str">
        <f>IFERROR(__xludf.DUMMYFUNCTION("REGEXEXTRACT(E1239,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39" s="16">
        <f t="shared" si="17"/>
        <v>2</v>
      </c>
      <c r="H1239" s="13" t="s">
        <v>28</v>
      </c>
      <c r="I1239" s="13" t="str">
        <f>IFERROR(__xludf.DUMMYFUNCTION("REGEXREPLACE(H1239, "".*\s"", """")"),"человек")</f>
        <v>человек</v>
      </c>
      <c r="J1239" s="13" t="s">
        <v>29</v>
      </c>
      <c r="K1239" s="17" t="str">
        <f>IFERROR(__xludf.DUMMYFUNCTION("REGEXREPLACE(J1239, ""^[\d\s]+"", """")"),"значение показателя за год")</f>
        <v>значение показателя за год</v>
      </c>
      <c r="L1239" s="16">
        <f t="shared" si="18"/>
        <v>2</v>
      </c>
      <c r="M1239" s="13" t="s">
        <v>30</v>
      </c>
      <c r="N1239" s="13" t="str">
        <f>IFERROR(__xludf.DUMMYFUNCTION("REGEXEXTRACT(M1239, "" (.+)$"")"),"все население")</f>
        <v>все население</v>
      </c>
      <c r="O1239" s="18">
        <v>2.0</v>
      </c>
      <c r="P1239" s="18">
        <v>0.0</v>
      </c>
      <c r="Q1239" s="18">
        <v>2.0</v>
      </c>
      <c r="R1239" s="18">
        <v>4.0</v>
      </c>
      <c r="S1239" s="23" t="s">
        <v>37</v>
      </c>
      <c r="T1239" s="23" t="s">
        <v>37</v>
      </c>
      <c r="U1239" s="23" t="s">
        <v>37</v>
      </c>
      <c r="V1239" s="23" t="s">
        <v>37</v>
      </c>
      <c r="W1239" s="23" t="s">
        <v>37</v>
      </c>
      <c r="X1239" s="23" t="s">
        <v>37</v>
      </c>
      <c r="Y1239" s="23" t="s">
        <v>37</v>
      </c>
      <c r="Z1239" s="19">
        <f t="shared" si="6"/>
        <v>8</v>
      </c>
      <c r="AA1239" s="19" t="str">
        <f t="shared" si="19"/>
        <v/>
      </c>
      <c r="AB1239" s="19" t="str">
        <f t="shared" si="8"/>
        <v/>
      </c>
      <c r="AC1239" s="19">
        <f t="shared" si="20"/>
        <v>2</v>
      </c>
      <c r="AD1239" s="19">
        <f t="shared" si="21"/>
        <v>30</v>
      </c>
      <c r="AE1239" s="19" t="str">
        <f t="shared" si="22"/>
        <v>Нет моды</v>
      </c>
      <c r="AF1239" s="19">
        <f t="shared" si="23"/>
        <v>0</v>
      </c>
      <c r="AG1239" s="19">
        <f t="shared" si="24"/>
        <v>4</v>
      </c>
      <c r="AH1239" s="20" t="str">
        <f t="shared" si="14"/>
        <v/>
      </c>
      <c r="AI1239" s="24"/>
      <c r="AJ1239" s="24"/>
      <c r="AK1239" s="24"/>
      <c r="AL1239" s="22">
        <f t="shared" si="25"/>
        <v>1</v>
      </c>
    </row>
    <row r="1240" ht="12.75" customHeight="1">
      <c r="A1240" s="13" t="s">
        <v>73</v>
      </c>
      <c r="B1240" s="13" t="str">
        <f>IFERROR(__xludf.DUMMYFUNCTION("REGEXREPLACE(A1240, ""\d"", """")"),"             Ненецкий автономный округ (Архангельская область)")</f>
        <v>             Ненецкий автономный округ (Архангельская область)</v>
      </c>
      <c r="C1240" s="14" t="str">
        <f t="shared" si="15"/>
        <v>Ненецкий автономный округ (Архангельская область)</v>
      </c>
      <c r="D1240" s="3">
        <f t="shared" si="16"/>
        <v>2</v>
      </c>
      <c r="E1240" s="15" t="s">
        <v>36</v>
      </c>
      <c r="F1240" s="13" t="str">
        <f>IFERROR(__xludf.DUMMYFUNCTION("REGEXEXTRACT(E1240,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40" s="16">
        <f t="shared" si="17"/>
        <v>2</v>
      </c>
      <c r="H1240" s="13" t="s">
        <v>28</v>
      </c>
      <c r="I1240" s="13" t="str">
        <f>IFERROR(__xludf.DUMMYFUNCTION("REGEXREPLACE(H1240, "".*\s"", """")"),"человек")</f>
        <v>человек</v>
      </c>
      <c r="J1240" s="13" t="s">
        <v>29</v>
      </c>
      <c r="K1240" s="17" t="str">
        <f>IFERROR(__xludf.DUMMYFUNCTION("REGEXREPLACE(J1240, ""^[\d\s]+"", """")"),"значение показателя за год")</f>
        <v>значение показателя за год</v>
      </c>
      <c r="L1240" s="16">
        <f t="shared" si="18"/>
        <v>2</v>
      </c>
      <c r="M1240" s="13" t="s">
        <v>31</v>
      </c>
      <c r="N1240" s="13" t="str">
        <f>IFERROR(__xludf.DUMMYFUNCTION("REGEXEXTRACT(M1240, "" (.+)$"")"),"городское население")</f>
        <v>городское население</v>
      </c>
      <c r="O1240" s="18">
        <v>1.0</v>
      </c>
      <c r="P1240" s="18">
        <v>0.0</v>
      </c>
      <c r="Q1240" s="18">
        <v>2.0</v>
      </c>
      <c r="R1240" s="18">
        <v>2.0</v>
      </c>
      <c r="S1240" s="23" t="s">
        <v>37</v>
      </c>
      <c r="T1240" s="23" t="s">
        <v>37</v>
      </c>
      <c r="U1240" s="23" t="s">
        <v>37</v>
      </c>
      <c r="V1240" s="23" t="s">
        <v>37</v>
      </c>
      <c r="W1240" s="23" t="s">
        <v>37</v>
      </c>
      <c r="X1240" s="23" t="s">
        <v>37</v>
      </c>
      <c r="Y1240" s="23" t="s">
        <v>37</v>
      </c>
      <c r="Z1240" s="19" t="str">
        <f t="shared" si="6"/>
        <v/>
      </c>
      <c r="AA1240" s="19">
        <f t="shared" si="19"/>
        <v>5</v>
      </c>
      <c r="AB1240" s="19" t="str">
        <f t="shared" si="8"/>
        <v/>
      </c>
      <c r="AC1240" s="19">
        <f t="shared" si="20"/>
        <v>1.25</v>
      </c>
      <c r="AD1240" s="19">
        <f t="shared" si="21"/>
        <v>2</v>
      </c>
      <c r="AE1240" s="19" t="str">
        <f t="shared" si="22"/>
        <v>Нет моды</v>
      </c>
      <c r="AF1240" s="19">
        <f t="shared" si="23"/>
        <v>0</v>
      </c>
      <c r="AG1240" s="19">
        <f t="shared" si="24"/>
        <v>2</v>
      </c>
      <c r="AH1240" s="20" t="str">
        <f t="shared" si="14"/>
        <v/>
      </c>
      <c r="AI1240" s="24"/>
      <c r="AJ1240" s="24"/>
      <c r="AK1240" s="24"/>
      <c r="AL1240" s="22">
        <f t="shared" si="25"/>
        <v>1</v>
      </c>
    </row>
    <row r="1241" ht="12.75" customHeight="1">
      <c r="A1241" s="13" t="s">
        <v>73</v>
      </c>
      <c r="B1241" s="13" t="str">
        <f>IFERROR(__xludf.DUMMYFUNCTION("REGEXREPLACE(A1241, ""\d"", """")"),"             Ненецкий автономный округ (Архангельская область)")</f>
        <v>             Ненецкий автономный округ (Архангельская область)</v>
      </c>
      <c r="C1241" s="14" t="str">
        <f t="shared" si="15"/>
        <v>Ненецкий автономный округ (Архангельская область)</v>
      </c>
      <c r="D1241" s="3">
        <f t="shared" si="16"/>
        <v>2</v>
      </c>
      <c r="E1241" s="15" t="s">
        <v>36</v>
      </c>
      <c r="F1241" s="13" t="str">
        <f>IFERROR(__xludf.DUMMYFUNCTION("REGEXEXTRACT(E1241,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41" s="16">
        <f t="shared" si="17"/>
        <v>2</v>
      </c>
      <c r="H1241" s="13" t="s">
        <v>28</v>
      </c>
      <c r="I1241" s="13" t="str">
        <f>IFERROR(__xludf.DUMMYFUNCTION("REGEXREPLACE(H1241, "".*\s"", """")"),"человек")</f>
        <v>человек</v>
      </c>
      <c r="J1241" s="13" t="s">
        <v>29</v>
      </c>
      <c r="K1241" s="17" t="str">
        <f>IFERROR(__xludf.DUMMYFUNCTION("REGEXREPLACE(J1241, ""^[\d\s]+"", """")"),"значение показателя за год")</f>
        <v>значение показателя за год</v>
      </c>
      <c r="L1241" s="16">
        <f t="shared" si="18"/>
        <v>2</v>
      </c>
      <c r="M1241" s="13" t="s">
        <v>32</v>
      </c>
      <c r="N1241" s="13" t="str">
        <f>IFERROR(__xludf.DUMMYFUNCTION("REGEXEXTRACT(M1241, "" (.+)$"")"),"сельское население")</f>
        <v>сельское население</v>
      </c>
      <c r="O1241" s="18">
        <v>1.0</v>
      </c>
      <c r="P1241" s="18">
        <v>0.0</v>
      </c>
      <c r="Q1241" s="18">
        <v>0.0</v>
      </c>
      <c r="R1241" s="18">
        <v>2.0</v>
      </c>
      <c r="S1241" s="23" t="s">
        <v>37</v>
      </c>
      <c r="T1241" s="23" t="s">
        <v>37</v>
      </c>
      <c r="U1241" s="23" t="s">
        <v>37</v>
      </c>
      <c r="V1241" s="23" t="s">
        <v>37</v>
      </c>
      <c r="W1241" s="23" t="s">
        <v>37</v>
      </c>
      <c r="X1241" s="23" t="s">
        <v>37</v>
      </c>
      <c r="Y1241" s="23" t="s">
        <v>37</v>
      </c>
      <c r="Z1241" s="19" t="str">
        <f t="shared" si="6"/>
        <v/>
      </c>
      <c r="AA1241" s="19" t="str">
        <f t="shared" si="19"/>
        <v/>
      </c>
      <c r="AB1241" s="19">
        <f t="shared" si="8"/>
        <v>3</v>
      </c>
      <c r="AC1241" s="19">
        <f t="shared" si="20"/>
        <v>0.75</v>
      </c>
      <c r="AD1241" s="19">
        <f t="shared" si="21"/>
        <v>1</v>
      </c>
      <c r="AE1241" s="19" t="str">
        <f t="shared" si="22"/>
        <v>Нет моды</v>
      </c>
      <c r="AF1241" s="19">
        <f t="shared" si="23"/>
        <v>0</v>
      </c>
      <c r="AG1241" s="19">
        <f t="shared" si="24"/>
        <v>2</v>
      </c>
      <c r="AH1241" s="20" t="str">
        <f t="shared" si="14"/>
        <v>Город: 63%; Село: 38%</v>
      </c>
      <c r="AI1241" s="24"/>
      <c r="AJ1241" s="24"/>
      <c r="AK1241" s="24"/>
      <c r="AL1241" s="22">
        <f t="shared" si="25"/>
        <v>1</v>
      </c>
    </row>
    <row r="1242" ht="12.75" customHeight="1">
      <c r="A1242" s="13" t="s">
        <v>73</v>
      </c>
      <c r="B1242" s="13" t="str">
        <f>IFERROR(__xludf.DUMMYFUNCTION("REGEXREPLACE(A1242, ""\d"", """")"),"             Ненецкий автономный округ (Архангельская область)")</f>
        <v>             Ненецкий автономный округ (Архангельская область)</v>
      </c>
      <c r="C1242" s="14" t="str">
        <f t="shared" si="15"/>
        <v>Ненецкий автономный округ (Архангельская область)</v>
      </c>
      <c r="D1242" s="3">
        <f t="shared" si="16"/>
        <v>2</v>
      </c>
      <c r="E1242" s="15" t="s">
        <v>38</v>
      </c>
      <c r="F1242" s="13" t="str">
        <f>IFERROR(__xludf.DUMMYFUNCTION("REGEXEXTRACT(E1242, ""[А-Яа-я].*"")"),"все виды транспортных несчастных случаев")</f>
        <v>все виды транспортных несчастных случаев</v>
      </c>
      <c r="G1242" s="16">
        <f t="shared" si="17"/>
        <v>2</v>
      </c>
      <c r="H1242" s="13" t="s">
        <v>28</v>
      </c>
      <c r="I1242" s="13" t="str">
        <f>IFERROR(__xludf.DUMMYFUNCTION("REGEXREPLACE(H1242, "".*\s"", """")"),"человек")</f>
        <v>человек</v>
      </c>
      <c r="J1242" s="13" t="s">
        <v>29</v>
      </c>
      <c r="K1242" s="17" t="str">
        <f>IFERROR(__xludf.DUMMYFUNCTION("REGEXREPLACE(J1242, ""^[\d\s]+"", """")"),"значение показателя за год")</f>
        <v>значение показателя за год</v>
      </c>
      <c r="L1242" s="16">
        <f t="shared" si="18"/>
        <v>2</v>
      </c>
      <c r="M1242" s="13" t="s">
        <v>30</v>
      </c>
      <c r="N1242" s="13" t="str">
        <f>IFERROR(__xludf.DUMMYFUNCTION("REGEXEXTRACT(M1242, "" (.+)$"")"),"все население")</f>
        <v>все население</v>
      </c>
      <c r="O1242" s="18">
        <v>5.0</v>
      </c>
      <c r="P1242" s="18">
        <v>6.0</v>
      </c>
      <c r="Q1242" s="18">
        <v>5.0</v>
      </c>
      <c r="R1242" s="18">
        <v>5.0</v>
      </c>
      <c r="S1242" s="18">
        <v>8.0</v>
      </c>
      <c r="T1242" s="18">
        <v>9.0</v>
      </c>
      <c r="U1242" s="18">
        <v>2.0</v>
      </c>
      <c r="V1242" s="18">
        <v>4.0</v>
      </c>
      <c r="W1242" s="18">
        <v>3.0</v>
      </c>
      <c r="X1242" s="18">
        <v>3.0</v>
      </c>
      <c r="Y1242" s="18">
        <v>4.0</v>
      </c>
      <c r="Z1242" s="19">
        <f t="shared" si="6"/>
        <v>54</v>
      </c>
      <c r="AA1242" s="19" t="str">
        <f t="shared" si="19"/>
        <v/>
      </c>
      <c r="AB1242" s="19" t="str">
        <f t="shared" si="8"/>
        <v/>
      </c>
      <c r="AC1242" s="19">
        <f t="shared" si="20"/>
        <v>4.909090909</v>
      </c>
      <c r="AD1242" s="19">
        <f t="shared" si="21"/>
        <v>4</v>
      </c>
      <c r="AE1242" s="19" t="str">
        <f t="shared" si="22"/>
        <v>Нет моды</v>
      </c>
      <c r="AF1242" s="19">
        <f t="shared" si="23"/>
        <v>2</v>
      </c>
      <c r="AG1242" s="19">
        <f t="shared" si="24"/>
        <v>9</v>
      </c>
      <c r="AH1242" s="20" t="str">
        <f t="shared" si="14"/>
        <v/>
      </c>
      <c r="AI1242" s="21"/>
      <c r="AJ1242" s="21"/>
      <c r="AK1242" s="21"/>
      <c r="AL1242" s="22">
        <f t="shared" si="25"/>
        <v>1</v>
      </c>
    </row>
    <row r="1243" ht="12.75" customHeight="1">
      <c r="A1243" s="13" t="s">
        <v>73</v>
      </c>
      <c r="B1243" s="13" t="str">
        <f>IFERROR(__xludf.DUMMYFUNCTION("REGEXREPLACE(A1243, ""\d"", """")"),"             Ненецкий автономный округ (Архангельская область)")</f>
        <v>             Ненецкий автономный округ (Архангельская область)</v>
      </c>
      <c r="C1243" s="14" t="str">
        <f t="shared" si="15"/>
        <v>Ненецкий автономный округ (Архангельская область)</v>
      </c>
      <c r="D1243" s="3">
        <f t="shared" si="16"/>
        <v>2</v>
      </c>
      <c r="E1243" s="15" t="s">
        <v>38</v>
      </c>
      <c r="F1243" s="13" t="str">
        <f>IFERROR(__xludf.DUMMYFUNCTION("REGEXEXTRACT(E1243, ""[А-Яа-я].*"")"),"все виды транспортных несчастных случаев")</f>
        <v>все виды транспортных несчастных случаев</v>
      </c>
      <c r="G1243" s="16">
        <f t="shared" si="17"/>
        <v>2</v>
      </c>
      <c r="H1243" s="13" t="s">
        <v>28</v>
      </c>
      <c r="I1243" s="13" t="str">
        <f>IFERROR(__xludf.DUMMYFUNCTION("REGEXREPLACE(H1243, "".*\s"", """")"),"человек")</f>
        <v>человек</v>
      </c>
      <c r="J1243" s="13" t="s">
        <v>29</v>
      </c>
      <c r="K1243" s="17" t="str">
        <f>IFERROR(__xludf.DUMMYFUNCTION("REGEXREPLACE(J1243, ""^[\d\s]+"", """")"),"значение показателя за год")</f>
        <v>значение показателя за год</v>
      </c>
      <c r="L1243" s="16">
        <f t="shared" si="18"/>
        <v>2</v>
      </c>
      <c r="M1243" s="13" t="s">
        <v>31</v>
      </c>
      <c r="N1243" s="13" t="str">
        <f>IFERROR(__xludf.DUMMYFUNCTION("REGEXEXTRACT(M1243, "" (.+)$"")"),"городское население")</f>
        <v>городское население</v>
      </c>
      <c r="O1243" s="18">
        <v>3.0</v>
      </c>
      <c r="P1243" s="18">
        <v>4.0</v>
      </c>
      <c r="Q1243" s="18">
        <v>0.0</v>
      </c>
      <c r="R1243" s="18">
        <v>5.0</v>
      </c>
      <c r="S1243" s="18">
        <v>4.0</v>
      </c>
      <c r="T1243" s="18">
        <v>6.0</v>
      </c>
      <c r="U1243" s="18">
        <v>1.0</v>
      </c>
      <c r="V1243" s="18">
        <v>4.0</v>
      </c>
      <c r="W1243" s="18">
        <v>2.0</v>
      </c>
      <c r="X1243" s="18">
        <v>2.0</v>
      </c>
      <c r="Y1243" s="18">
        <v>3.0</v>
      </c>
      <c r="Z1243" s="19" t="str">
        <f t="shared" si="6"/>
        <v/>
      </c>
      <c r="AA1243" s="19">
        <f t="shared" si="19"/>
        <v>34</v>
      </c>
      <c r="AB1243" s="19" t="str">
        <f t="shared" si="8"/>
        <v/>
      </c>
      <c r="AC1243" s="19">
        <f t="shared" si="20"/>
        <v>3.090909091</v>
      </c>
      <c r="AD1243" s="19">
        <f t="shared" si="21"/>
        <v>4</v>
      </c>
      <c r="AE1243" s="19" t="str">
        <f t="shared" si="22"/>
        <v>Нет моды</v>
      </c>
      <c r="AF1243" s="19">
        <f t="shared" si="23"/>
        <v>0</v>
      </c>
      <c r="AG1243" s="19">
        <f t="shared" si="24"/>
        <v>6</v>
      </c>
      <c r="AH1243" s="20" t="str">
        <f t="shared" si="14"/>
        <v/>
      </c>
      <c r="AI1243" s="21"/>
      <c r="AJ1243" s="21"/>
      <c r="AK1243" s="21"/>
      <c r="AL1243" s="22">
        <f t="shared" si="25"/>
        <v>1</v>
      </c>
    </row>
    <row r="1244" ht="12.75" customHeight="1">
      <c r="A1244" s="13" t="s">
        <v>73</v>
      </c>
      <c r="B1244" s="13" t="str">
        <f>IFERROR(__xludf.DUMMYFUNCTION("REGEXREPLACE(A1244, ""\d"", """")"),"             Ненецкий автономный округ (Архангельская область)")</f>
        <v>             Ненецкий автономный округ (Архангельская область)</v>
      </c>
      <c r="C1244" s="14" t="str">
        <f t="shared" si="15"/>
        <v>Ненецкий автономный округ (Архангельская область)</v>
      </c>
      <c r="D1244" s="3">
        <f t="shared" si="16"/>
        <v>2</v>
      </c>
      <c r="E1244" s="15" t="s">
        <v>38</v>
      </c>
      <c r="F1244" s="13" t="str">
        <f>IFERROR(__xludf.DUMMYFUNCTION("REGEXEXTRACT(E1244, ""[А-Яа-я].*"")"),"все виды транспортных несчастных случаев")</f>
        <v>все виды транспортных несчастных случаев</v>
      </c>
      <c r="G1244" s="16">
        <f t="shared" si="17"/>
        <v>2</v>
      </c>
      <c r="H1244" s="13" t="s">
        <v>28</v>
      </c>
      <c r="I1244" s="13" t="str">
        <f>IFERROR(__xludf.DUMMYFUNCTION("REGEXREPLACE(H1244, "".*\s"", """")"),"человек")</f>
        <v>человек</v>
      </c>
      <c r="J1244" s="13" t="s">
        <v>29</v>
      </c>
      <c r="K1244" s="17" t="str">
        <f>IFERROR(__xludf.DUMMYFUNCTION("REGEXREPLACE(J1244, ""^[\d\s]+"", """")"),"значение показателя за год")</f>
        <v>значение показателя за год</v>
      </c>
      <c r="L1244" s="16">
        <f t="shared" si="18"/>
        <v>2</v>
      </c>
      <c r="M1244" s="13" t="s">
        <v>32</v>
      </c>
      <c r="N1244" s="13" t="str">
        <f>IFERROR(__xludf.DUMMYFUNCTION("REGEXEXTRACT(M1244, "" (.+)$"")"),"сельское население")</f>
        <v>сельское население</v>
      </c>
      <c r="O1244" s="18">
        <v>2.0</v>
      </c>
      <c r="P1244" s="18">
        <v>2.0</v>
      </c>
      <c r="Q1244" s="18">
        <v>5.0</v>
      </c>
      <c r="R1244" s="18">
        <v>0.0</v>
      </c>
      <c r="S1244" s="18">
        <v>4.0</v>
      </c>
      <c r="T1244" s="18">
        <v>3.0</v>
      </c>
      <c r="U1244" s="18">
        <v>1.0</v>
      </c>
      <c r="V1244" s="18">
        <v>0.0</v>
      </c>
      <c r="W1244" s="18">
        <v>1.0</v>
      </c>
      <c r="X1244" s="18">
        <v>1.0</v>
      </c>
      <c r="Y1244" s="18">
        <v>1.0</v>
      </c>
      <c r="Z1244" s="19" t="str">
        <f t="shared" si="6"/>
        <v/>
      </c>
      <c r="AA1244" s="19" t="str">
        <f t="shared" si="19"/>
        <v/>
      </c>
      <c r="AB1244" s="19">
        <f t="shared" si="8"/>
        <v>20</v>
      </c>
      <c r="AC1244" s="19">
        <f t="shared" si="20"/>
        <v>1.818181818</v>
      </c>
      <c r="AD1244" s="19">
        <f t="shared" si="21"/>
        <v>2</v>
      </c>
      <c r="AE1244" s="19" t="str">
        <f t="shared" si="22"/>
        <v>Нет моды</v>
      </c>
      <c r="AF1244" s="19">
        <f t="shared" si="23"/>
        <v>0</v>
      </c>
      <c r="AG1244" s="19">
        <f t="shared" si="24"/>
        <v>5</v>
      </c>
      <c r="AH1244" s="20" t="str">
        <f t="shared" si="14"/>
        <v>Город: 63%; Село: 37%</v>
      </c>
      <c r="AI1244" s="21"/>
      <c r="AJ1244" s="21"/>
      <c r="AK1244" s="21"/>
      <c r="AL1244" s="22">
        <f t="shared" si="25"/>
        <v>1</v>
      </c>
    </row>
    <row r="1245" ht="12.75" customHeight="1">
      <c r="A1245" s="13" t="s">
        <v>73</v>
      </c>
      <c r="B1245" s="13" t="str">
        <f>IFERROR(__xludf.DUMMYFUNCTION("REGEXREPLACE(A1245, ""\d"", """")"),"             Ненецкий автономный округ (Архангельская область)")</f>
        <v>             Ненецкий автономный округ (Архангельская область)</v>
      </c>
      <c r="C1245" s="14" t="str">
        <f t="shared" si="15"/>
        <v>Ненецкий автономный округ (Архангельская область)</v>
      </c>
      <c r="D1245" s="3">
        <f t="shared" si="16"/>
        <v>2</v>
      </c>
      <c r="E1245" s="15" t="s">
        <v>39</v>
      </c>
      <c r="F1245" s="13" t="str">
        <f>IFERROR(__xludf.DUMMYFUNCTION("REGEXEXTRACT(E1245, ""[А-Яа-я].*"")"),"Всего умерших")</f>
        <v>Всего умерших</v>
      </c>
      <c r="G1245" s="16">
        <f t="shared" si="17"/>
        <v>2</v>
      </c>
      <c r="H1245" s="13" t="s">
        <v>28</v>
      </c>
      <c r="I1245" s="13" t="str">
        <f>IFERROR(__xludf.DUMMYFUNCTION("REGEXREPLACE(H1245, "".*\s"", """")"),"человек")</f>
        <v>человек</v>
      </c>
      <c r="J1245" s="13" t="s">
        <v>29</v>
      </c>
      <c r="K1245" s="17" t="str">
        <f>IFERROR(__xludf.DUMMYFUNCTION("REGEXREPLACE(J1245, ""^[\d\s]+"", """")"),"значение показателя за год")</f>
        <v>значение показателя за год</v>
      </c>
      <c r="L1245" s="16">
        <f t="shared" si="18"/>
        <v>2</v>
      </c>
      <c r="M1245" s="13" t="s">
        <v>30</v>
      </c>
      <c r="N1245" s="13" t="str">
        <f>IFERROR(__xludf.DUMMYFUNCTION("REGEXEXTRACT(M1245, "" (.+)$"")"),"все население")</f>
        <v>все население</v>
      </c>
      <c r="O1245" s="18">
        <v>457.0</v>
      </c>
      <c r="P1245" s="18">
        <v>385.0</v>
      </c>
      <c r="Q1245" s="18">
        <v>403.0</v>
      </c>
      <c r="R1245" s="18">
        <v>391.0</v>
      </c>
      <c r="S1245" s="18">
        <v>378.0</v>
      </c>
      <c r="T1245" s="18">
        <v>394.0</v>
      </c>
      <c r="U1245" s="18">
        <v>380.0</v>
      </c>
      <c r="V1245" s="18">
        <v>449.0</v>
      </c>
      <c r="W1245" s="18">
        <v>530.0</v>
      </c>
      <c r="X1245" s="18">
        <v>444.0</v>
      </c>
      <c r="Y1245" s="18">
        <v>438.0</v>
      </c>
      <c r="Z1245" s="19">
        <f t="shared" si="6"/>
        <v>4649</v>
      </c>
      <c r="AA1245" s="19" t="str">
        <f t="shared" si="19"/>
        <v/>
      </c>
      <c r="AB1245" s="19" t="str">
        <f t="shared" si="8"/>
        <v/>
      </c>
      <c r="AC1245" s="19">
        <f t="shared" si="20"/>
        <v>422.6363636</v>
      </c>
      <c r="AD1245" s="19">
        <f t="shared" si="21"/>
        <v>191.5</v>
      </c>
      <c r="AE1245" s="19" t="str">
        <f t="shared" si="22"/>
        <v>Нет моды</v>
      </c>
      <c r="AF1245" s="19">
        <f t="shared" si="23"/>
        <v>378</v>
      </c>
      <c r="AG1245" s="19">
        <f t="shared" si="24"/>
        <v>530</v>
      </c>
      <c r="AH1245" s="20" t="str">
        <f t="shared" si="14"/>
        <v/>
      </c>
      <c r="AI1245" s="21"/>
      <c r="AJ1245" s="21"/>
      <c r="AK1245" s="21"/>
      <c r="AL1245" s="22">
        <f t="shared" si="25"/>
        <v>1</v>
      </c>
    </row>
    <row r="1246" ht="12.75" customHeight="1">
      <c r="A1246" s="13" t="s">
        <v>73</v>
      </c>
      <c r="B1246" s="13" t="str">
        <f>IFERROR(__xludf.DUMMYFUNCTION("REGEXREPLACE(A1246, ""\d"", """")"),"             Ненецкий автономный округ (Архангельская область)")</f>
        <v>             Ненецкий автономный округ (Архангельская область)</v>
      </c>
      <c r="C1246" s="14" t="str">
        <f t="shared" si="15"/>
        <v>Ненецкий автономный округ (Архангельская область)</v>
      </c>
      <c r="D1246" s="3">
        <f t="shared" si="16"/>
        <v>2</v>
      </c>
      <c r="E1246" s="15" t="s">
        <v>39</v>
      </c>
      <c r="F1246" s="13" t="str">
        <f>IFERROR(__xludf.DUMMYFUNCTION("REGEXEXTRACT(E1246, ""[А-Яа-я].*"")"),"Всего умерших")</f>
        <v>Всего умерших</v>
      </c>
      <c r="G1246" s="16">
        <f t="shared" si="17"/>
        <v>2</v>
      </c>
      <c r="H1246" s="13" t="s">
        <v>28</v>
      </c>
      <c r="I1246" s="13" t="str">
        <f>IFERROR(__xludf.DUMMYFUNCTION("REGEXREPLACE(H1246, "".*\s"", """")"),"человек")</f>
        <v>человек</v>
      </c>
      <c r="J1246" s="13" t="s">
        <v>29</v>
      </c>
      <c r="K1246" s="17" t="str">
        <f>IFERROR(__xludf.DUMMYFUNCTION("REGEXREPLACE(J1246, ""^[\d\s]+"", """")"),"значение показателя за год")</f>
        <v>значение показателя за год</v>
      </c>
      <c r="L1246" s="16">
        <f t="shared" si="18"/>
        <v>2</v>
      </c>
      <c r="M1246" s="13" t="s">
        <v>31</v>
      </c>
      <c r="N1246" s="13" t="str">
        <f>IFERROR(__xludf.DUMMYFUNCTION("REGEXEXTRACT(M1246, "" (.+)$"")"),"городское население")</f>
        <v>городское население</v>
      </c>
      <c r="O1246" s="18">
        <v>264.0</v>
      </c>
      <c r="P1246" s="18">
        <v>213.0</v>
      </c>
      <c r="Q1246" s="18">
        <v>225.0</v>
      </c>
      <c r="R1246" s="18">
        <v>230.0</v>
      </c>
      <c r="S1246" s="18">
        <v>218.0</v>
      </c>
      <c r="T1246" s="18">
        <v>232.0</v>
      </c>
      <c r="U1246" s="18">
        <v>217.0</v>
      </c>
      <c r="V1246" s="18">
        <v>277.0</v>
      </c>
      <c r="W1246" s="18">
        <v>322.0</v>
      </c>
      <c r="X1246" s="18">
        <v>259.0</v>
      </c>
      <c r="Y1246" s="18">
        <v>259.0</v>
      </c>
      <c r="Z1246" s="19" t="str">
        <f t="shared" si="6"/>
        <v/>
      </c>
      <c r="AA1246" s="19">
        <f t="shared" si="19"/>
        <v>2716</v>
      </c>
      <c r="AB1246" s="19" t="str">
        <f t="shared" si="8"/>
        <v/>
      </c>
      <c r="AC1246" s="19">
        <f t="shared" si="20"/>
        <v>246.9090909</v>
      </c>
      <c r="AD1246" s="19">
        <f t="shared" si="21"/>
        <v>350</v>
      </c>
      <c r="AE1246" s="19" t="str">
        <f t="shared" si="22"/>
        <v>Нет моды</v>
      </c>
      <c r="AF1246" s="19">
        <f t="shared" si="23"/>
        <v>213</v>
      </c>
      <c r="AG1246" s="19">
        <f t="shared" si="24"/>
        <v>322</v>
      </c>
      <c r="AH1246" s="20" t="str">
        <f t="shared" si="14"/>
        <v/>
      </c>
      <c r="AI1246" s="21"/>
      <c r="AJ1246" s="21"/>
      <c r="AK1246" s="21"/>
      <c r="AL1246" s="22">
        <f t="shared" si="25"/>
        <v>1</v>
      </c>
    </row>
    <row r="1247" ht="12.75" customHeight="1">
      <c r="A1247" s="13" t="s">
        <v>73</v>
      </c>
      <c r="B1247" s="13" t="str">
        <f>IFERROR(__xludf.DUMMYFUNCTION("REGEXREPLACE(A1247, ""\d"", """")"),"             Ненецкий автономный округ (Архангельская область)")</f>
        <v>             Ненецкий автономный округ (Архангельская область)</v>
      </c>
      <c r="C1247" s="14" t="str">
        <f t="shared" si="15"/>
        <v>Ненецкий автономный округ (Архангельская область)</v>
      </c>
      <c r="D1247" s="3">
        <f t="shared" si="16"/>
        <v>2</v>
      </c>
      <c r="E1247" s="15" t="s">
        <v>39</v>
      </c>
      <c r="F1247" s="13" t="str">
        <f>IFERROR(__xludf.DUMMYFUNCTION("REGEXEXTRACT(E1247, ""[А-Яа-я].*"")"),"Всего умерших")</f>
        <v>Всего умерших</v>
      </c>
      <c r="G1247" s="16">
        <f t="shared" si="17"/>
        <v>2</v>
      </c>
      <c r="H1247" s="13" t="s">
        <v>28</v>
      </c>
      <c r="I1247" s="13" t="str">
        <f>IFERROR(__xludf.DUMMYFUNCTION("REGEXREPLACE(H1247, "".*\s"", """")"),"человек")</f>
        <v>человек</v>
      </c>
      <c r="J1247" s="13" t="s">
        <v>29</v>
      </c>
      <c r="K1247" s="17" t="str">
        <f>IFERROR(__xludf.DUMMYFUNCTION("REGEXREPLACE(J1247, ""^[\d\s]+"", """")"),"значение показателя за год")</f>
        <v>значение показателя за год</v>
      </c>
      <c r="L1247" s="16">
        <f t="shared" si="18"/>
        <v>2</v>
      </c>
      <c r="M1247" s="13" t="s">
        <v>32</v>
      </c>
      <c r="N1247" s="13" t="str">
        <f>IFERROR(__xludf.DUMMYFUNCTION("REGEXEXTRACT(M1247, "" (.+)$"")"),"сельское население")</f>
        <v>сельское население</v>
      </c>
      <c r="O1247" s="18">
        <v>193.0</v>
      </c>
      <c r="P1247" s="18">
        <v>172.0</v>
      </c>
      <c r="Q1247" s="18">
        <v>178.0</v>
      </c>
      <c r="R1247" s="18">
        <v>161.0</v>
      </c>
      <c r="S1247" s="18">
        <v>160.0</v>
      </c>
      <c r="T1247" s="18">
        <v>162.0</v>
      </c>
      <c r="U1247" s="18">
        <v>163.0</v>
      </c>
      <c r="V1247" s="18">
        <v>172.0</v>
      </c>
      <c r="W1247" s="18">
        <v>208.0</v>
      </c>
      <c r="X1247" s="18">
        <v>185.0</v>
      </c>
      <c r="Y1247" s="18">
        <v>179.0</v>
      </c>
      <c r="Z1247" s="19" t="str">
        <f t="shared" si="6"/>
        <v/>
      </c>
      <c r="AA1247" s="19" t="str">
        <f t="shared" si="19"/>
        <v/>
      </c>
      <c r="AB1247" s="19">
        <f t="shared" si="8"/>
        <v>1933</v>
      </c>
      <c r="AC1247" s="19">
        <f t="shared" si="20"/>
        <v>175.7272727</v>
      </c>
      <c r="AD1247" s="19">
        <f t="shared" si="21"/>
        <v>210.5</v>
      </c>
      <c r="AE1247" s="19" t="str">
        <f t="shared" si="22"/>
        <v>Нет моды</v>
      </c>
      <c r="AF1247" s="19">
        <f t="shared" si="23"/>
        <v>160</v>
      </c>
      <c r="AG1247" s="19">
        <f t="shared" si="24"/>
        <v>208</v>
      </c>
      <c r="AH1247" s="20" t="str">
        <f t="shared" si="14"/>
        <v>Город: 58%; Село: 42%</v>
      </c>
      <c r="AI1247" s="21"/>
      <c r="AJ1247" s="21"/>
      <c r="AK1247" s="21"/>
      <c r="AL1247" s="22">
        <f t="shared" si="25"/>
        <v>1</v>
      </c>
    </row>
    <row r="1248" ht="12.75" customHeight="1">
      <c r="A1248" s="13" t="s">
        <v>73</v>
      </c>
      <c r="B1248" s="13" t="str">
        <f>IFERROR(__xludf.DUMMYFUNCTION("REGEXREPLACE(A1248, ""\d"", """")"),"             Ненецкий автономный округ (Архангельская область)")</f>
        <v>             Ненецкий автономный округ (Архангельская область)</v>
      </c>
      <c r="C1248" s="14" t="str">
        <f t="shared" si="15"/>
        <v>Ненецкий автономный округ (Архангельская область)</v>
      </c>
      <c r="D1248" s="3">
        <f t="shared" si="16"/>
        <v>2</v>
      </c>
      <c r="E1248" s="15" t="s">
        <v>40</v>
      </c>
      <c r="F1248" s="13" t="str">
        <f>IFERROR(__xludf.DUMMYFUNCTION("REGEXEXTRACT(E1248, ""[А-Яа-я].*"")"),"Злокачественные новообразования")</f>
        <v>Злокачественные новообразования</v>
      </c>
      <c r="G1248" s="16">
        <f t="shared" si="17"/>
        <v>2</v>
      </c>
      <c r="H1248" s="13" t="s">
        <v>28</v>
      </c>
      <c r="I1248" s="13" t="str">
        <f>IFERROR(__xludf.DUMMYFUNCTION("REGEXREPLACE(H1248, "".*\s"", """")"),"человек")</f>
        <v>человек</v>
      </c>
      <c r="J1248" s="13" t="s">
        <v>29</v>
      </c>
      <c r="K1248" s="17" t="str">
        <f>IFERROR(__xludf.DUMMYFUNCTION("REGEXREPLACE(J1248, ""^[\d\s]+"", """")"),"значение показателя за год")</f>
        <v>значение показателя за год</v>
      </c>
      <c r="L1248" s="16">
        <f t="shared" si="18"/>
        <v>2</v>
      </c>
      <c r="M1248" s="13" t="s">
        <v>30</v>
      </c>
      <c r="N1248" s="13" t="str">
        <f>IFERROR(__xludf.DUMMYFUNCTION("REGEXEXTRACT(M1248, "" (.+)$"")"),"все население")</f>
        <v>все население</v>
      </c>
      <c r="O1248" s="18">
        <v>73.0</v>
      </c>
      <c r="P1248" s="18">
        <v>57.0</v>
      </c>
      <c r="Q1248" s="18">
        <v>70.0</v>
      </c>
      <c r="R1248" s="18">
        <v>62.0</v>
      </c>
      <c r="S1248" s="18">
        <v>64.0</v>
      </c>
      <c r="T1248" s="18">
        <v>79.0</v>
      </c>
      <c r="U1248" s="18">
        <v>65.0</v>
      </c>
      <c r="V1248" s="18">
        <v>92.0</v>
      </c>
      <c r="W1248" s="18">
        <v>87.0</v>
      </c>
      <c r="X1248" s="18">
        <v>83.0</v>
      </c>
      <c r="Y1248" s="18">
        <v>80.0</v>
      </c>
      <c r="Z1248" s="19">
        <f t="shared" si="6"/>
        <v>812</v>
      </c>
      <c r="AA1248" s="19" t="str">
        <f t="shared" si="19"/>
        <v/>
      </c>
      <c r="AB1248" s="19" t="str">
        <f t="shared" si="8"/>
        <v/>
      </c>
      <c r="AC1248" s="19">
        <f t="shared" si="20"/>
        <v>73.81818182</v>
      </c>
      <c r="AD1248" s="19">
        <f t="shared" si="21"/>
        <v>126</v>
      </c>
      <c r="AE1248" s="19" t="str">
        <f t="shared" si="22"/>
        <v>Нет моды</v>
      </c>
      <c r="AF1248" s="19">
        <f t="shared" si="23"/>
        <v>57</v>
      </c>
      <c r="AG1248" s="19">
        <f t="shared" si="24"/>
        <v>92</v>
      </c>
      <c r="AH1248" s="20" t="str">
        <f t="shared" si="14"/>
        <v/>
      </c>
      <c r="AI1248" s="21"/>
      <c r="AJ1248" s="21"/>
      <c r="AK1248" s="21"/>
      <c r="AL1248" s="22">
        <f t="shared" si="25"/>
        <v>1</v>
      </c>
    </row>
    <row r="1249" ht="12.75" customHeight="1">
      <c r="A1249" s="13" t="s">
        <v>73</v>
      </c>
      <c r="B1249" s="13" t="str">
        <f>IFERROR(__xludf.DUMMYFUNCTION("REGEXREPLACE(A1249, ""\d"", """")"),"             Ненецкий автономный округ (Архангельская область)")</f>
        <v>             Ненецкий автономный округ (Архангельская область)</v>
      </c>
      <c r="C1249" s="14" t="str">
        <f t="shared" si="15"/>
        <v>Ненецкий автономный округ (Архангельская область)</v>
      </c>
      <c r="D1249" s="3">
        <f t="shared" si="16"/>
        <v>2</v>
      </c>
      <c r="E1249" s="15" t="s">
        <v>40</v>
      </c>
      <c r="F1249" s="13" t="str">
        <f>IFERROR(__xludf.DUMMYFUNCTION("REGEXEXTRACT(E1249, ""[А-Яа-я].*"")"),"Злокачественные новообразования")</f>
        <v>Злокачественные новообразования</v>
      </c>
      <c r="G1249" s="16">
        <f t="shared" si="17"/>
        <v>2</v>
      </c>
      <c r="H1249" s="13" t="s">
        <v>28</v>
      </c>
      <c r="I1249" s="13" t="str">
        <f>IFERROR(__xludf.DUMMYFUNCTION("REGEXREPLACE(H1249, "".*\s"", """")"),"человек")</f>
        <v>человек</v>
      </c>
      <c r="J1249" s="13" t="s">
        <v>29</v>
      </c>
      <c r="K1249" s="17" t="str">
        <f>IFERROR(__xludf.DUMMYFUNCTION("REGEXREPLACE(J1249, ""^[\d\s]+"", """")"),"значение показателя за год")</f>
        <v>значение показателя за год</v>
      </c>
      <c r="L1249" s="16">
        <f t="shared" si="18"/>
        <v>2</v>
      </c>
      <c r="M1249" s="13" t="s">
        <v>31</v>
      </c>
      <c r="N1249" s="13" t="str">
        <f>IFERROR(__xludf.DUMMYFUNCTION("REGEXEXTRACT(M1249, "" (.+)$"")"),"городское население")</f>
        <v>городское население</v>
      </c>
      <c r="O1249" s="18">
        <v>47.0</v>
      </c>
      <c r="P1249" s="18">
        <v>34.0</v>
      </c>
      <c r="Q1249" s="18">
        <v>44.0</v>
      </c>
      <c r="R1249" s="18">
        <v>42.0</v>
      </c>
      <c r="S1249" s="18">
        <v>43.0</v>
      </c>
      <c r="T1249" s="18">
        <v>47.0</v>
      </c>
      <c r="U1249" s="18">
        <v>36.0</v>
      </c>
      <c r="V1249" s="18">
        <v>57.0</v>
      </c>
      <c r="W1249" s="18">
        <v>48.0</v>
      </c>
      <c r="X1249" s="18">
        <v>47.0</v>
      </c>
      <c r="Y1249" s="18">
        <v>45.0</v>
      </c>
      <c r="Z1249" s="19" t="str">
        <f t="shared" si="6"/>
        <v/>
      </c>
      <c r="AA1249" s="19">
        <f t="shared" si="19"/>
        <v>490</v>
      </c>
      <c r="AB1249" s="19" t="str">
        <f t="shared" si="8"/>
        <v/>
      </c>
      <c r="AC1249" s="19">
        <f t="shared" si="20"/>
        <v>44.54545455</v>
      </c>
      <c r="AD1249" s="19">
        <f t="shared" si="21"/>
        <v>57</v>
      </c>
      <c r="AE1249" s="19" t="str">
        <f t="shared" si="22"/>
        <v>Нет моды</v>
      </c>
      <c r="AF1249" s="19">
        <f t="shared" si="23"/>
        <v>34</v>
      </c>
      <c r="AG1249" s="19">
        <f t="shared" si="24"/>
        <v>57</v>
      </c>
      <c r="AH1249" s="20" t="str">
        <f t="shared" si="14"/>
        <v/>
      </c>
      <c r="AI1249" s="21"/>
      <c r="AJ1249" s="21"/>
      <c r="AK1249" s="21"/>
      <c r="AL1249" s="22">
        <f t="shared" si="25"/>
        <v>1</v>
      </c>
    </row>
    <row r="1250" ht="12.75" customHeight="1">
      <c r="A1250" s="13" t="s">
        <v>73</v>
      </c>
      <c r="B1250" s="13" t="str">
        <f>IFERROR(__xludf.DUMMYFUNCTION("REGEXREPLACE(A1250, ""\d"", """")"),"             Ненецкий автономный округ (Архангельская область)")</f>
        <v>             Ненецкий автономный округ (Архангельская область)</v>
      </c>
      <c r="C1250" s="14" t="str">
        <f t="shared" si="15"/>
        <v>Ненецкий автономный округ (Архангельская область)</v>
      </c>
      <c r="D1250" s="3">
        <f t="shared" si="16"/>
        <v>2</v>
      </c>
      <c r="E1250" s="15" t="s">
        <v>40</v>
      </c>
      <c r="F1250" s="13" t="str">
        <f>IFERROR(__xludf.DUMMYFUNCTION("REGEXEXTRACT(E1250, ""[А-Яа-я].*"")"),"Злокачественные новообразования")</f>
        <v>Злокачественные новообразования</v>
      </c>
      <c r="G1250" s="16">
        <f t="shared" si="17"/>
        <v>2</v>
      </c>
      <c r="H1250" s="13" t="s">
        <v>28</v>
      </c>
      <c r="I1250" s="13" t="str">
        <f>IFERROR(__xludf.DUMMYFUNCTION("REGEXREPLACE(H1250, "".*\s"", """")"),"человек")</f>
        <v>человек</v>
      </c>
      <c r="J1250" s="13" t="s">
        <v>29</v>
      </c>
      <c r="K1250" s="17" t="str">
        <f>IFERROR(__xludf.DUMMYFUNCTION("REGEXREPLACE(J1250, ""^[\d\s]+"", """")"),"значение показателя за год")</f>
        <v>значение показателя за год</v>
      </c>
      <c r="L1250" s="16">
        <f t="shared" si="18"/>
        <v>2</v>
      </c>
      <c r="M1250" s="13" t="s">
        <v>32</v>
      </c>
      <c r="N1250" s="13" t="str">
        <f>IFERROR(__xludf.DUMMYFUNCTION("REGEXEXTRACT(M1250, "" (.+)$"")"),"сельское население")</f>
        <v>сельское население</v>
      </c>
      <c r="O1250" s="18">
        <v>26.0</v>
      </c>
      <c r="P1250" s="18">
        <v>23.0</v>
      </c>
      <c r="Q1250" s="18">
        <v>26.0</v>
      </c>
      <c r="R1250" s="18">
        <v>20.0</v>
      </c>
      <c r="S1250" s="18">
        <v>21.0</v>
      </c>
      <c r="T1250" s="18">
        <v>32.0</v>
      </c>
      <c r="U1250" s="18">
        <v>29.0</v>
      </c>
      <c r="V1250" s="18">
        <v>35.0</v>
      </c>
      <c r="W1250" s="18">
        <v>39.0</v>
      </c>
      <c r="X1250" s="18">
        <v>36.0</v>
      </c>
      <c r="Y1250" s="18">
        <v>35.0</v>
      </c>
      <c r="Z1250" s="19" t="str">
        <f t="shared" si="6"/>
        <v/>
      </c>
      <c r="AA1250" s="19" t="str">
        <f t="shared" si="19"/>
        <v/>
      </c>
      <c r="AB1250" s="19">
        <f t="shared" si="8"/>
        <v>322</v>
      </c>
      <c r="AC1250" s="19">
        <f t="shared" si="20"/>
        <v>29.27272727</v>
      </c>
      <c r="AD1250" s="19">
        <f t="shared" si="21"/>
        <v>36</v>
      </c>
      <c r="AE1250" s="19" t="str">
        <f t="shared" si="22"/>
        <v>Нет моды</v>
      </c>
      <c r="AF1250" s="19">
        <f t="shared" si="23"/>
        <v>20</v>
      </c>
      <c r="AG1250" s="19">
        <f t="shared" si="24"/>
        <v>39</v>
      </c>
      <c r="AH1250" s="20" t="str">
        <f t="shared" si="14"/>
        <v>Город: 60%; Село: 40%</v>
      </c>
      <c r="AI1250" s="21"/>
      <c r="AJ1250" s="21"/>
      <c r="AK1250" s="21"/>
      <c r="AL1250" s="22">
        <f t="shared" si="25"/>
        <v>1</v>
      </c>
    </row>
    <row r="1251" ht="12.75" customHeight="1">
      <c r="A1251" s="13" t="s">
        <v>73</v>
      </c>
      <c r="B1251" s="13" t="str">
        <f>IFERROR(__xludf.DUMMYFUNCTION("REGEXREPLACE(A1251, ""\d"", """")"),"             Ненецкий автономный округ (Архангельская область)")</f>
        <v>             Ненецкий автономный округ (Архангельская область)</v>
      </c>
      <c r="C1251" s="14" t="str">
        <f t="shared" si="15"/>
        <v>Ненецкий автономный округ (Архангельская область)</v>
      </c>
      <c r="D1251" s="3">
        <f t="shared" si="16"/>
        <v>2</v>
      </c>
      <c r="E1251" s="15" t="s">
        <v>41</v>
      </c>
      <c r="F1251" s="13" t="str">
        <f>IFERROR(__xludf.DUMMYFUNCTION("REGEXEXTRACT(E1251, ""[А-Яа-я].*"")"),"Инфекционные и паразитарные болезни")</f>
        <v>Инфекционные и паразитарные болезни</v>
      </c>
      <c r="G1251" s="16">
        <f t="shared" si="17"/>
        <v>2</v>
      </c>
      <c r="H1251" s="13" t="s">
        <v>28</v>
      </c>
      <c r="I1251" s="13" t="str">
        <f>IFERROR(__xludf.DUMMYFUNCTION("REGEXREPLACE(H1251, "".*\s"", """")"),"человек")</f>
        <v>человек</v>
      </c>
      <c r="J1251" s="13" t="s">
        <v>29</v>
      </c>
      <c r="K1251" s="17" t="str">
        <f>IFERROR(__xludf.DUMMYFUNCTION("REGEXREPLACE(J1251, ""^[\d\s]+"", """")"),"значение показателя за год")</f>
        <v>значение показателя за год</v>
      </c>
      <c r="L1251" s="16">
        <f t="shared" si="18"/>
        <v>2</v>
      </c>
      <c r="M1251" s="13" t="s">
        <v>30</v>
      </c>
      <c r="N1251" s="13" t="str">
        <f>IFERROR(__xludf.DUMMYFUNCTION("REGEXEXTRACT(M1251, "" (.+)$"")"),"все население")</f>
        <v>все население</v>
      </c>
      <c r="O1251" s="18">
        <v>3.0</v>
      </c>
      <c r="P1251" s="18">
        <v>3.0</v>
      </c>
      <c r="Q1251" s="18">
        <v>2.0</v>
      </c>
      <c r="R1251" s="18">
        <v>2.0</v>
      </c>
      <c r="S1251" s="18">
        <v>2.0</v>
      </c>
      <c r="T1251" s="18">
        <v>1.0</v>
      </c>
      <c r="U1251" s="18">
        <v>3.0</v>
      </c>
      <c r="V1251" s="18">
        <v>2.0</v>
      </c>
      <c r="W1251" s="18">
        <v>1.0</v>
      </c>
      <c r="X1251" s="18">
        <v>0.0</v>
      </c>
      <c r="Y1251" s="18">
        <v>2.0</v>
      </c>
      <c r="Z1251" s="19">
        <f t="shared" si="6"/>
        <v>21</v>
      </c>
      <c r="AA1251" s="19" t="str">
        <f t="shared" si="19"/>
        <v/>
      </c>
      <c r="AB1251" s="19" t="str">
        <f t="shared" si="8"/>
        <v/>
      </c>
      <c r="AC1251" s="19">
        <f t="shared" si="20"/>
        <v>1.909090909</v>
      </c>
      <c r="AD1251" s="19">
        <f t="shared" si="21"/>
        <v>11.5</v>
      </c>
      <c r="AE1251" s="19" t="str">
        <f t="shared" si="22"/>
        <v>Нет моды</v>
      </c>
      <c r="AF1251" s="19">
        <f t="shared" si="23"/>
        <v>0</v>
      </c>
      <c r="AG1251" s="19">
        <f t="shared" si="24"/>
        <v>3</v>
      </c>
      <c r="AH1251" s="20" t="str">
        <f t="shared" si="14"/>
        <v/>
      </c>
      <c r="AI1251" s="21"/>
      <c r="AJ1251" s="21"/>
      <c r="AK1251" s="21"/>
      <c r="AL1251" s="22">
        <f t="shared" si="25"/>
        <v>1</v>
      </c>
    </row>
    <row r="1252" ht="12.75" customHeight="1">
      <c r="A1252" s="13" t="s">
        <v>73</v>
      </c>
      <c r="B1252" s="13" t="str">
        <f>IFERROR(__xludf.DUMMYFUNCTION("REGEXREPLACE(A1252, ""\d"", """")"),"             Ненецкий автономный округ (Архангельская область)")</f>
        <v>             Ненецкий автономный округ (Архангельская область)</v>
      </c>
      <c r="C1252" s="14" t="str">
        <f t="shared" si="15"/>
        <v>Ненецкий автономный округ (Архангельская область)</v>
      </c>
      <c r="D1252" s="3">
        <f t="shared" si="16"/>
        <v>2</v>
      </c>
      <c r="E1252" s="15" t="s">
        <v>41</v>
      </c>
      <c r="F1252" s="13" t="str">
        <f>IFERROR(__xludf.DUMMYFUNCTION("REGEXEXTRACT(E1252, ""[А-Яа-я].*"")"),"Инфекционные и паразитарные болезни")</f>
        <v>Инфекционные и паразитарные болезни</v>
      </c>
      <c r="G1252" s="16">
        <f t="shared" si="17"/>
        <v>2</v>
      </c>
      <c r="H1252" s="13" t="s">
        <v>28</v>
      </c>
      <c r="I1252" s="13" t="str">
        <f>IFERROR(__xludf.DUMMYFUNCTION("REGEXREPLACE(H1252, "".*\s"", """")"),"человек")</f>
        <v>человек</v>
      </c>
      <c r="J1252" s="13" t="s">
        <v>29</v>
      </c>
      <c r="K1252" s="17" t="str">
        <f>IFERROR(__xludf.DUMMYFUNCTION("REGEXREPLACE(J1252, ""^[\d\s]+"", """")"),"значение показателя за год")</f>
        <v>значение показателя за год</v>
      </c>
      <c r="L1252" s="16">
        <f t="shared" si="18"/>
        <v>2</v>
      </c>
      <c r="M1252" s="13" t="s">
        <v>31</v>
      </c>
      <c r="N1252" s="13" t="str">
        <f>IFERROR(__xludf.DUMMYFUNCTION("REGEXEXTRACT(M1252, "" (.+)$"")"),"городское население")</f>
        <v>городское население</v>
      </c>
      <c r="O1252" s="18">
        <v>3.0</v>
      </c>
      <c r="P1252" s="18">
        <v>2.0</v>
      </c>
      <c r="Q1252" s="18">
        <v>1.0</v>
      </c>
      <c r="R1252" s="18">
        <v>1.0</v>
      </c>
      <c r="S1252" s="18">
        <v>2.0</v>
      </c>
      <c r="T1252" s="18">
        <v>1.0</v>
      </c>
      <c r="U1252" s="18">
        <v>2.0</v>
      </c>
      <c r="V1252" s="18">
        <v>2.0</v>
      </c>
      <c r="W1252" s="18">
        <v>0.0</v>
      </c>
      <c r="X1252" s="18">
        <v>0.0</v>
      </c>
      <c r="Y1252" s="18">
        <v>2.0</v>
      </c>
      <c r="Z1252" s="19" t="str">
        <f t="shared" si="6"/>
        <v/>
      </c>
      <c r="AA1252" s="19">
        <f t="shared" si="19"/>
        <v>16</v>
      </c>
      <c r="AB1252" s="19" t="str">
        <f t="shared" si="8"/>
        <v/>
      </c>
      <c r="AC1252" s="19">
        <f t="shared" si="20"/>
        <v>1.454545455</v>
      </c>
      <c r="AD1252" s="19">
        <f t="shared" si="21"/>
        <v>2</v>
      </c>
      <c r="AE1252" s="19" t="str">
        <f t="shared" si="22"/>
        <v>Нет моды</v>
      </c>
      <c r="AF1252" s="19">
        <f t="shared" si="23"/>
        <v>0</v>
      </c>
      <c r="AG1252" s="19">
        <f t="shared" si="24"/>
        <v>3</v>
      </c>
      <c r="AH1252" s="20" t="str">
        <f t="shared" si="14"/>
        <v/>
      </c>
      <c r="AI1252" s="21"/>
      <c r="AJ1252" s="21"/>
      <c r="AK1252" s="21"/>
      <c r="AL1252" s="22">
        <f t="shared" si="25"/>
        <v>1</v>
      </c>
    </row>
    <row r="1253" ht="12.75" customHeight="1">
      <c r="A1253" s="13" t="s">
        <v>73</v>
      </c>
      <c r="B1253" s="13" t="str">
        <f>IFERROR(__xludf.DUMMYFUNCTION("REGEXREPLACE(A1253, ""\d"", """")"),"             Ненецкий автономный округ (Архангельская область)")</f>
        <v>             Ненецкий автономный округ (Архангельская область)</v>
      </c>
      <c r="C1253" s="14" t="str">
        <f t="shared" si="15"/>
        <v>Ненецкий автономный округ (Архангельская область)</v>
      </c>
      <c r="D1253" s="3">
        <f t="shared" si="16"/>
        <v>2</v>
      </c>
      <c r="E1253" s="15" t="s">
        <v>41</v>
      </c>
      <c r="F1253" s="13" t="str">
        <f>IFERROR(__xludf.DUMMYFUNCTION("REGEXEXTRACT(E1253, ""[А-Яа-я].*"")"),"Инфекционные и паразитарные болезни")</f>
        <v>Инфекционные и паразитарные болезни</v>
      </c>
      <c r="G1253" s="16">
        <f t="shared" si="17"/>
        <v>2</v>
      </c>
      <c r="H1253" s="13" t="s">
        <v>28</v>
      </c>
      <c r="I1253" s="13" t="str">
        <f>IFERROR(__xludf.DUMMYFUNCTION("REGEXREPLACE(H1253, "".*\s"", """")"),"человек")</f>
        <v>человек</v>
      </c>
      <c r="J1253" s="13" t="s">
        <v>29</v>
      </c>
      <c r="K1253" s="17" t="str">
        <f>IFERROR(__xludf.DUMMYFUNCTION("REGEXREPLACE(J1253, ""^[\d\s]+"", """")"),"значение показателя за год")</f>
        <v>значение показателя за год</v>
      </c>
      <c r="L1253" s="16">
        <f t="shared" si="18"/>
        <v>2</v>
      </c>
      <c r="M1253" s="13" t="s">
        <v>32</v>
      </c>
      <c r="N1253" s="13" t="str">
        <f>IFERROR(__xludf.DUMMYFUNCTION("REGEXEXTRACT(M1253, "" (.+)$"")"),"сельское население")</f>
        <v>сельское население</v>
      </c>
      <c r="O1253" s="18">
        <v>0.0</v>
      </c>
      <c r="P1253" s="18">
        <v>1.0</v>
      </c>
      <c r="Q1253" s="18">
        <v>1.0</v>
      </c>
      <c r="R1253" s="18">
        <v>1.0</v>
      </c>
      <c r="S1253" s="18">
        <v>0.0</v>
      </c>
      <c r="T1253" s="18">
        <v>0.0</v>
      </c>
      <c r="U1253" s="18">
        <v>1.0</v>
      </c>
      <c r="V1253" s="18">
        <v>0.0</v>
      </c>
      <c r="W1253" s="18">
        <v>1.0</v>
      </c>
      <c r="X1253" s="18">
        <v>0.0</v>
      </c>
      <c r="Y1253" s="18">
        <v>0.0</v>
      </c>
      <c r="Z1253" s="19" t="str">
        <f t="shared" si="6"/>
        <v/>
      </c>
      <c r="AA1253" s="19" t="str">
        <f t="shared" si="19"/>
        <v/>
      </c>
      <c r="AB1253" s="19">
        <f t="shared" si="8"/>
        <v>5</v>
      </c>
      <c r="AC1253" s="19">
        <f t="shared" si="20"/>
        <v>0.4545454545</v>
      </c>
      <c r="AD1253" s="19">
        <f t="shared" si="21"/>
        <v>1</v>
      </c>
      <c r="AE1253" s="19" t="str">
        <f t="shared" si="22"/>
        <v>Нет моды</v>
      </c>
      <c r="AF1253" s="19">
        <f t="shared" si="23"/>
        <v>0</v>
      </c>
      <c r="AG1253" s="19">
        <f t="shared" si="24"/>
        <v>1</v>
      </c>
      <c r="AH1253" s="20" t="str">
        <f t="shared" si="14"/>
        <v>Город: 76%; Село: 24%</v>
      </c>
      <c r="AI1253" s="21"/>
      <c r="AJ1253" s="21"/>
      <c r="AK1253" s="21"/>
      <c r="AL1253" s="22">
        <f t="shared" si="25"/>
        <v>1</v>
      </c>
    </row>
    <row r="1254" ht="12.75" customHeight="1">
      <c r="A1254" s="13" t="s">
        <v>73</v>
      </c>
      <c r="B1254" s="13" t="str">
        <f>IFERROR(__xludf.DUMMYFUNCTION("REGEXREPLACE(A1254, ""\d"", """")"),"             Ненецкий автономный округ (Архангельская область)")</f>
        <v>             Ненецкий автономный округ (Архангельская область)</v>
      </c>
      <c r="C1254" s="14" t="str">
        <f t="shared" si="15"/>
        <v>Ненецкий автономный округ (Архангельская область)</v>
      </c>
      <c r="D1254" s="3">
        <f t="shared" si="16"/>
        <v>2</v>
      </c>
      <c r="E1254" s="15" t="s">
        <v>42</v>
      </c>
      <c r="F1254" s="13" t="str">
        <f>IFERROR(__xludf.DUMMYFUNCTION("REGEXEXTRACT(E1254, ""[А-Яа-я].*"")"),"Ишемическая болезнь сердца")</f>
        <v>Ишемическая болезнь сердца</v>
      </c>
      <c r="G1254" s="16">
        <f t="shared" si="17"/>
        <v>2</v>
      </c>
      <c r="H1254" s="13" t="s">
        <v>28</v>
      </c>
      <c r="I1254" s="13" t="str">
        <f>IFERROR(__xludf.DUMMYFUNCTION("REGEXREPLACE(H1254, "".*\s"", """")"),"человек")</f>
        <v>человек</v>
      </c>
      <c r="J1254" s="13" t="s">
        <v>29</v>
      </c>
      <c r="K1254" s="17" t="str">
        <f>IFERROR(__xludf.DUMMYFUNCTION("REGEXREPLACE(J1254, ""^[\d\s]+"", """")"),"значение показателя за год")</f>
        <v>значение показателя за год</v>
      </c>
      <c r="L1254" s="16">
        <f t="shared" si="18"/>
        <v>2</v>
      </c>
      <c r="M1254" s="13" t="s">
        <v>30</v>
      </c>
      <c r="N1254" s="13" t="str">
        <f>IFERROR(__xludf.DUMMYFUNCTION("REGEXEXTRACT(M1254, "" (.+)$"")"),"все население")</f>
        <v>все население</v>
      </c>
      <c r="O1254" s="18">
        <v>133.0</v>
      </c>
      <c r="P1254" s="18">
        <v>93.0</v>
      </c>
      <c r="Q1254" s="18">
        <v>99.0</v>
      </c>
      <c r="R1254" s="18">
        <v>78.0</v>
      </c>
      <c r="S1254" s="18">
        <v>68.0</v>
      </c>
      <c r="T1254" s="18">
        <v>79.0</v>
      </c>
      <c r="U1254" s="18">
        <v>63.0</v>
      </c>
      <c r="V1254" s="18">
        <v>74.0</v>
      </c>
      <c r="W1254" s="18">
        <v>90.0</v>
      </c>
      <c r="X1254" s="18">
        <v>88.0</v>
      </c>
      <c r="Y1254" s="18">
        <v>77.0</v>
      </c>
      <c r="Z1254" s="19">
        <f t="shared" si="6"/>
        <v>942</v>
      </c>
      <c r="AA1254" s="19" t="str">
        <f t="shared" si="19"/>
        <v/>
      </c>
      <c r="AB1254" s="19" t="str">
        <f t="shared" si="8"/>
        <v/>
      </c>
      <c r="AC1254" s="19">
        <f t="shared" si="20"/>
        <v>85.63636364</v>
      </c>
      <c r="AD1254" s="19">
        <f t="shared" si="21"/>
        <v>32</v>
      </c>
      <c r="AE1254" s="19" t="str">
        <f t="shared" si="22"/>
        <v>Нет моды</v>
      </c>
      <c r="AF1254" s="19">
        <f t="shared" si="23"/>
        <v>63</v>
      </c>
      <c r="AG1254" s="19">
        <f t="shared" si="24"/>
        <v>133</v>
      </c>
      <c r="AH1254" s="20" t="str">
        <f t="shared" si="14"/>
        <v/>
      </c>
      <c r="AI1254" s="21"/>
      <c r="AJ1254" s="21"/>
      <c r="AK1254" s="21"/>
      <c r="AL1254" s="22">
        <f t="shared" si="25"/>
        <v>1</v>
      </c>
    </row>
    <row r="1255" ht="12.75" customHeight="1">
      <c r="A1255" s="13" t="s">
        <v>73</v>
      </c>
      <c r="B1255" s="13" t="str">
        <f>IFERROR(__xludf.DUMMYFUNCTION("REGEXREPLACE(A1255, ""\d"", """")"),"             Ненецкий автономный округ (Архангельская область)")</f>
        <v>             Ненецкий автономный округ (Архангельская область)</v>
      </c>
      <c r="C1255" s="14" t="str">
        <f t="shared" si="15"/>
        <v>Ненецкий автономный округ (Архангельская область)</v>
      </c>
      <c r="D1255" s="3">
        <f t="shared" si="16"/>
        <v>2</v>
      </c>
      <c r="E1255" s="15" t="s">
        <v>42</v>
      </c>
      <c r="F1255" s="13" t="str">
        <f>IFERROR(__xludf.DUMMYFUNCTION("REGEXEXTRACT(E1255, ""[А-Яа-я].*"")"),"Ишемическая болезнь сердца")</f>
        <v>Ишемическая болезнь сердца</v>
      </c>
      <c r="G1255" s="16">
        <f t="shared" si="17"/>
        <v>2</v>
      </c>
      <c r="H1255" s="13" t="s">
        <v>28</v>
      </c>
      <c r="I1255" s="13" t="str">
        <f>IFERROR(__xludf.DUMMYFUNCTION("REGEXREPLACE(H1255, "".*\s"", """")"),"человек")</f>
        <v>человек</v>
      </c>
      <c r="J1255" s="13" t="s">
        <v>29</v>
      </c>
      <c r="K1255" s="17" t="str">
        <f>IFERROR(__xludf.DUMMYFUNCTION("REGEXREPLACE(J1255, ""^[\d\s]+"", """")"),"значение показателя за год")</f>
        <v>значение показателя за год</v>
      </c>
      <c r="L1255" s="16">
        <f t="shared" si="18"/>
        <v>2</v>
      </c>
      <c r="M1255" s="13" t="s">
        <v>31</v>
      </c>
      <c r="N1255" s="13" t="str">
        <f>IFERROR(__xludf.DUMMYFUNCTION("REGEXEXTRACT(M1255, "" (.+)$"")"),"городское население")</f>
        <v>городское население</v>
      </c>
      <c r="O1255" s="18">
        <v>76.0</v>
      </c>
      <c r="P1255" s="18">
        <v>50.0</v>
      </c>
      <c r="Q1255" s="18">
        <v>60.0</v>
      </c>
      <c r="R1255" s="18">
        <v>42.0</v>
      </c>
      <c r="S1255" s="18">
        <v>38.0</v>
      </c>
      <c r="T1255" s="18">
        <v>44.0</v>
      </c>
      <c r="U1255" s="18">
        <v>41.0</v>
      </c>
      <c r="V1255" s="18">
        <v>46.0</v>
      </c>
      <c r="W1255" s="18">
        <v>44.0</v>
      </c>
      <c r="X1255" s="18">
        <v>40.0</v>
      </c>
      <c r="Y1255" s="18">
        <v>48.0</v>
      </c>
      <c r="Z1255" s="19" t="str">
        <f t="shared" si="6"/>
        <v/>
      </c>
      <c r="AA1255" s="19">
        <f t="shared" si="19"/>
        <v>529</v>
      </c>
      <c r="AB1255" s="19" t="str">
        <f t="shared" si="8"/>
        <v/>
      </c>
      <c r="AC1255" s="19">
        <f t="shared" si="20"/>
        <v>48.09090909</v>
      </c>
      <c r="AD1255" s="19">
        <f t="shared" si="21"/>
        <v>65.5</v>
      </c>
      <c r="AE1255" s="19" t="str">
        <f t="shared" si="22"/>
        <v>Нет моды</v>
      </c>
      <c r="AF1255" s="19">
        <f t="shared" si="23"/>
        <v>38</v>
      </c>
      <c r="AG1255" s="19">
        <f t="shared" si="24"/>
        <v>76</v>
      </c>
      <c r="AH1255" s="20" t="str">
        <f t="shared" si="14"/>
        <v/>
      </c>
      <c r="AI1255" s="21"/>
      <c r="AJ1255" s="21"/>
      <c r="AK1255" s="21"/>
      <c r="AL1255" s="22">
        <f t="shared" si="25"/>
        <v>1</v>
      </c>
    </row>
    <row r="1256" ht="12.75" customHeight="1">
      <c r="A1256" s="13" t="s">
        <v>73</v>
      </c>
      <c r="B1256" s="13" t="str">
        <f>IFERROR(__xludf.DUMMYFUNCTION("REGEXREPLACE(A1256, ""\d"", """")"),"             Ненецкий автономный округ (Архангельская область)")</f>
        <v>             Ненецкий автономный округ (Архангельская область)</v>
      </c>
      <c r="C1256" s="14" t="str">
        <f t="shared" si="15"/>
        <v>Ненецкий автономный округ (Архангельская область)</v>
      </c>
      <c r="D1256" s="3">
        <f t="shared" si="16"/>
        <v>2</v>
      </c>
      <c r="E1256" s="15" t="s">
        <v>42</v>
      </c>
      <c r="F1256" s="13" t="str">
        <f>IFERROR(__xludf.DUMMYFUNCTION("REGEXEXTRACT(E1256, ""[А-Яа-я].*"")"),"Ишемическая болезнь сердца")</f>
        <v>Ишемическая болезнь сердца</v>
      </c>
      <c r="G1256" s="16">
        <f t="shared" si="17"/>
        <v>2</v>
      </c>
      <c r="H1256" s="13" t="s">
        <v>28</v>
      </c>
      <c r="I1256" s="13" t="str">
        <f>IFERROR(__xludf.DUMMYFUNCTION("REGEXREPLACE(H1256, "".*\s"", """")"),"человек")</f>
        <v>человек</v>
      </c>
      <c r="J1256" s="13" t="s">
        <v>29</v>
      </c>
      <c r="K1256" s="17" t="str">
        <f>IFERROR(__xludf.DUMMYFUNCTION("REGEXREPLACE(J1256, ""^[\d\s]+"", """")"),"значение показателя за год")</f>
        <v>значение показателя за год</v>
      </c>
      <c r="L1256" s="16">
        <f t="shared" si="18"/>
        <v>2</v>
      </c>
      <c r="M1256" s="13" t="s">
        <v>32</v>
      </c>
      <c r="N1256" s="13" t="str">
        <f>IFERROR(__xludf.DUMMYFUNCTION("REGEXEXTRACT(M1256, "" (.+)$"")"),"сельское население")</f>
        <v>сельское население</v>
      </c>
      <c r="O1256" s="18">
        <v>57.0</v>
      </c>
      <c r="P1256" s="18">
        <v>43.0</v>
      </c>
      <c r="Q1256" s="18">
        <v>39.0</v>
      </c>
      <c r="R1256" s="18">
        <v>36.0</v>
      </c>
      <c r="S1256" s="18">
        <v>30.0</v>
      </c>
      <c r="T1256" s="18">
        <v>35.0</v>
      </c>
      <c r="U1256" s="18">
        <v>22.0</v>
      </c>
      <c r="V1256" s="18">
        <v>28.0</v>
      </c>
      <c r="W1256" s="18">
        <v>46.0</v>
      </c>
      <c r="X1256" s="18">
        <v>48.0</v>
      </c>
      <c r="Y1256" s="18">
        <v>29.0</v>
      </c>
      <c r="Z1256" s="19" t="str">
        <f t="shared" si="6"/>
        <v/>
      </c>
      <c r="AA1256" s="19" t="str">
        <f t="shared" si="19"/>
        <v/>
      </c>
      <c r="AB1256" s="19">
        <f t="shared" si="8"/>
        <v>413</v>
      </c>
      <c r="AC1256" s="19">
        <f t="shared" si="20"/>
        <v>37.54545455</v>
      </c>
      <c r="AD1256" s="19">
        <f t="shared" si="21"/>
        <v>42.5</v>
      </c>
      <c r="AE1256" s="19" t="str">
        <f t="shared" si="22"/>
        <v>Нет моды</v>
      </c>
      <c r="AF1256" s="19">
        <f t="shared" si="23"/>
        <v>22</v>
      </c>
      <c r="AG1256" s="19">
        <f t="shared" si="24"/>
        <v>57</v>
      </c>
      <c r="AH1256" s="20" t="str">
        <f t="shared" si="14"/>
        <v>Город: 56%; Село: 44%</v>
      </c>
      <c r="AI1256" s="21"/>
      <c r="AJ1256" s="21"/>
      <c r="AK1256" s="21"/>
      <c r="AL1256" s="22">
        <f t="shared" si="25"/>
        <v>1</v>
      </c>
    </row>
    <row r="1257" ht="12.75" customHeight="1">
      <c r="A1257" s="13" t="s">
        <v>73</v>
      </c>
      <c r="B1257" s="13" t="str">
        <f>IFERROR(__xludf.DUMMYFUNCTION("REGEXREPLACE(A1257, ""\d"", """")"),"             Ненецкий автономный округ (Архангельская область)")</f>
        <v>             Ненецкий автономный округ (Архангельская область)</v>
      </c>
      <c r="C1257" s="14" t="str">
        <f t="shared" si="15"/>
        <v>Ненецкий автономный округ (Архангельская область)</v>
      </c>
      <c r="D1257" s="3">
        <f t="shared" si="16"/>
        <v>2</v>
      </c>
      <c r="E1257" s="15" t="s">
        <v>43</v>
      </c>
      <c r="F1257" s="13" t="str">
        <f>IFERROR(__xludf.DUMMYFUNCTION("REGEXEXTRACT(E1257, ""[А-Яа-я].*"")"),"Новообразования")</f>
        <v>Новообразования</v>
      </c>
      <c r="G1257" s="16">
        <f t="shared" si="17"/>
        <v>2</v>
      </c>
      <c r="H1257" s="13" t="s">
        <v>28</v>
      </c>
      <c r="I1257" s="13" t="str">
        <f>IFERROR(__xludf.DUMMYFUNCTION("REGEXREPLACE(H1257, "".*\s"", """")"),"человек")</f>
        <v>человек</v>
      </c>
      <c r="J1257" s="13" t="s">
        <v>29</v>
      </c>
      <c r="K1257" s="17" t="str">
        <f>IFERROR(__xludf.DUMMYFUNCTION("REGEXREPLACE(J1257, ""^[\d\s]+"", """")"),"значение показателя за год")</f>
        <v>значение показателя за год</v>
      </c>
      <c r="L1257" s="16">
        <f t="shared" si="18"/>
        <v>2</v>
      </c>
      <c r="M1257" s="13" t="s">
        <v>30</v>
      </c>
      <c r="N1257" s="13" t="str">
        <f>IFERROR(__xludf.DUMMYFUNCTION("REGEXEXTRACT(M1257, "" (.+)$"")"),"все население")</f>
        <v>все население</v>
      </c>
      <c r="O1257" s="18">
        <v>75.0</v>
      </c>
      <c r="P1257" s="18">
        <v>59.0</v>
      </c>
      <c r="Q1257" s="18">
        <v>71.0</v>
      </c>
      <c r="R1257" s="18">
        <v>64.0</v>
      </c>
      <c r="S1257" s="18">
        <v>65.0</v>
      </c>
      <c r="T1257" s="18">
        <v>82.0</v>
      </c>
      <c r="U1257" s="18">
        <v>67.0</v>
      </c>
      <c r="V1257" s="18">
        <v>94.0</v>
      </c>
      <c r="W1257" s="18">
        <v>88.0</v>
      </c>
      <c r="X1257" s="18">
        <v>84.0</v>
      </c>
      <c r="Y1257" s="18">
        <v>82.0</v>
      </c>
      <c r="Z1257" s="19">
        <f t="shared" si="6"/>
        <v>831</v>
      </c>
      <c r="AA1257" s="19" t="str">
        <f t="shared" si="19"/>
        <v/>
      </c>
      <c r="AB1257" s="19" t="str">
        <f t="shared" si="8"/>
        <v/>
      </c>
      <c r="AC1257" s="19">
        <f t="shared" si="20"/>
        <v>75.54545455</v>
      </c>
      <c r="AD1257" s="19">
        <f t="shared" si="21"/>
        <v>58</v>
      </c>
      <c r="AE1257" s="19" t="str">
        <f t="shared" si="22"/>
        <v>Нет моды</v>
      </c>
      <c r="AF1257" s="19">
        <f t="shared" si="23"/>
        <v>59</v>
      </c>
      <c r="AG1257" s="19">
        <f t="shared" si="24"/>
        <v>94</v>
      </c>
      <c r="AH1257" s="20" t="str">
        <f t="shared" si="14"/>
        <v/>
      </c>
      <c r="AI1257" s="21"/>
      <c r="AJ1257" s="21"/>
      <c r="AK1257" s="21"/>
      <c r="AL1257" s="22">
        <f t="shared" si="25"/>
        <v>1</v>
      </c>
    </row>
    <row r="1258" ht="12.75" customHeight="1">
      <c r="A1258" s="13" t="s">
        <v>73</v>
      </c>
      <c r="B1258" s="13" t="str">
        <f>IFERROR(__xludf.DUMMYFUNCTION("REGEXREPLACE(A1258, ""\d"", """")"),"             Ненецкий автономный округ (Архангельская область)")</f>
        <v>             Ненецкий автономный округ (Архангельская область)</v>
      </c>
      <c r="C1258" s="14" t="str">
        <f t="shared" si="15"/>
        <v>Ненецкий автономный округ (Архангельская область)</v>
      </c>
      <c r="D1258" s="3">
        <f t="shared" si="16"/>
        <v>2</v>
      </c>
      <c r="E1258" s="15" t="s">
        <v>43</v>
      </c>
      <c r="F1258" s="13" t="str">
        <f>IFERROR(__xludf.DUMMYFUNCTION("REGEXEXTRACT(E1258, ""[А-Яа-я].*"")"),"Новообразования")</f>
        <v>Новообразования</v>
      </c>
      <c r="G1258" s="16">
        <f t="shared" si="17"/>
        <v>2</v>
      </c>
      <c r="H1258" s="13" t="s">
        <v>28</v>
      </c>
      <c r="I1258" s="13" t="str">
        <f>IFERROR(__xludf.DUMMYFUNCTION("REGEXREPLACE(H1258, "".*\s"", """")"),"человек")</f>
        <v>человек</v>
      </c>
      <c r="J1258" s="13" t="s">
        <v>29</v>
      </c>
      <c r="K1258" s="17" t="str">
        <f>IFERROR(__xludf.DUMMYFUNCTION("REGEXREPLACE(J1258, ""^[\d\s]+"", """")"),"значение показателя за год")</f>
        <v>значение показателя за год</v>
      </c>
      <c r="L1258" s="16">
        <f t="shared" si="18"/>
        <v>2</v>
      </c>
      <c r="M1258" s="13" t="s">
        <v>31</v>
      </c>
      <c r="N1258" s="13" t="str">
        <f>IFERROR(__xludf.DUMMYFUNCTION("REGEXEXTRACT(M1258, "" (.+)$"")"),"городское население")</f>
        <v>городское население</v>
      </c>
      <c r="O1258" s="18">
        <v>49.0</v>
      </c>
      <c r="P1258" s="18">
        <v>35.0</v>
      </c>
      <c r="Q1258" s="18">
        <v>44.0</v>
      </c>
      <c r="R1258" s="18">
        <v>43.0</v>
      </c>
      <c r="S1258" s="18">
        <v>44.0</v>
      </c>
      <c r="T1258" s="18">
        <v>49.0</v>
      </c>
      <c r="U1258" s="18">
        <v>37.0</v>
      </c>
      <c r="V1258" s="18">
        <v>58.0</v>
      </c>
      <c r="W1258" s="18">
        <v>49.0</v>
      </c>
      <c r="X1258" s="18">
        <v>47.0</v>
      </c>
      <c r="Y1258" s="18">
        <v>45.0</v>
      </c>
      <c r="Z1258" s="19" t="str">
        <f t="shared" si="6"/>
        <v/>
      </c>
      <c r="AA1258" s="19">
        <f t="shared" si="19"/>
        <v>500</v>
      </c>
      <c r="AB1258" s="19" t="str">
        <f t="shared" si="8"/>
        <v/>
      </c>
      <c r="AC1258" s="19">
        <f t="shared" si="20"/>
        <v>45.45454545</v>
      </c>
      <c r="AD1258" s="19">
        <f t="shared" si="21"/>
        <v>58.5</v>
      </c>
      <c r="AE1258" s="19" t="str">
        <f t="shared" si="22"/>
        <v>Нет моды</v>
      </c>
      <c r="AF1258" s="19">
        <f t="shared" si="23"/>
        <v>35</v>
      </c>
      <c r="AG1258" s="19">
        <f t="shared" si="24"/>
        <v>58</v>
      </c>
      <c r="AH1258" s="20" t="str">
        <f t="shared" si="14"/>
        <v/>
      </c>
      <c r="AI1258" s="21"/>
      <c r="AJ1258" s="21"/>
      <c r="AK1258" s="21"/>
      <c r="AL1258" s="22">
        <f t="shared" si="25"/>
        <v>1</v>
      </c>
    </row>
    <row r="1259" ht="12.75" customHeight="1">
      <c r="A1259" s="13" t="s">
        <v>73</v>
      </c>
      <c r="B1259" s="13" t="str">
        <f>IFERROR(__xludf.DUMMYFUNCTION("REGEXREPLACE(A1259, ""\d"", """")"),"             Ненецкий автономный округ (Архангельская область)")</f>
        <v>             Ненецкий автономный округ (Архангельская область)</v>
      </c>
      <c r="C1259" s="14" t="str">
        <f t="shared" si="15"/>
        <v>Ненецкий автономный округ (Архангельская область)</v>
      </c>
      <c r="D1259" s="3">
        <f t="shared" si="16"/>
        <v>2</v>
      </c>
      <c r="E1259" s="15" t="s">
        <v>43</v>
      </c>
      <c r="F1259" s="13" t="str">
        <f>IFERROR(__xludf.DUMMYFUNCTION("REGEXEXTRACT(E1259, ""[А-Яа-я].*"")"),"Новообразования")</f>
        <v>Новообразования</v>
      </c>
      <c r="G1259" s="16">
        <f t="shared" si="17"/>
        <v>2</v>
      </c>
      <c r="H1259" s="13" t="s">
        <v>28</v>
      </c>
      <c r="I1259" s="13" t="str">
        <f>IFERROR(__xludf.DUMMYFUNCTION("REGEXREPLACE(H1259, "".*\s"", """")"),"человек")</f>
        <v>человек</v>
      </c>
      <c r="J1259" s="13" t="s">
        <v>29</v>
      </c>
      <c r="K1259" s="17" t="str">
        <f>IFERROR(__xludf.DUMMYFUNCTION("REGEXREPLACE(J1259, ""^[\d\s]+"", """")"),"значение показателя за год")</f>
        <v>значение показателя за год</v>
      </c>
      <c r="L1259" s="16">
        <f t="shared" si="18"/>
        <v>2</v>
      </c>
      <c r="M1259" s="13" t="s">
        <v>32</v>
      </c>
      <c r="N1259" s="13" t="str">
        <f>IFERROR(__xludf.DUMMYFUNCTION("REGEXEXTRACT(M1259, "" (.+)$"")"),"сельское население")</f>
        <v>сельское население</v>
      </c>
      <c r="O1259" s="18">
        <v>26.0</v>
      </c>
      <c r="P1259" s="18">
        <v>24.0</v>
      </c>
      <c r="Q1259" s="18">
        <v>27.0</v>
      </c>
      <c r="R1259" s="18">
        <v>21.0</v>
      </c>
      <c r="S1259" s="18">
        <v>21.0</v>
      </c>
      <c r="T1259" s="18">
        <v>33.0</v>
      </c>
      <c r="U1259" s="18">
        <v>30.0</v>
      </c>
      <c r="V1259" s="18">
        <v>36.0</v>
      </c>
      <c r="W1259" s="18">
        <v>39.0</v>
      </c>
      <c r="X1259" s="18">
        <v>37.0</v>
      </c>
      <c r="Y1259" s="18">
        <v>37.0</v>
      </c>
      <c r="Z1259" s="19" t="str">
        <f t="shared" si="6"/>
        <v/>
      </c>
      <c r="AA1259" s="19" t="str">
        <f t="shared" si="19"/>
        <v/>
      </c>
      <c r="AB1259" s="19">
        <f t="shared" si="8"/>
        <v>331</v>
      </c>
      <c r="AC1259" s="19">
        <f t="shared" si="20"/>
        <v>30.09090909</v>
      </c>
      <c r="AD1259" s="19">
        <f t="shared" si="21"/>
        <v>37</v>
      </c>
      <c r="AE1259" s="19" t="str">
        <f t="shared" si="22"/>
        <v>Нет моды</v>
      </c>
      <c r="AF1259" s="19">
        <f t="shared" si="23"/>
        <v>21</v>
      </c>
      <c r="AG1259" s="19">
        <f t="shared" si="24"/>
        <v>39</v>
      </c>
      <c r="AH1259" s="20" t="str">
        <f t="shared" si="14"/>
        <v>Город: 60%; Село: 40%</v>
      </c>
      <c r="AI1259" s="21"/>
      <c r="AJ1259" s="21"/>
      <c r="AK1259" s="21"/>
      <c r="AL1259" s="22">
        <f t="shared" si="25"/>
        <v>1</v>
      </c>
    </row>
    <row r="1260" ht="12.75" customHeight="1">
      <c r="A1260" s="13" t="s">
        <v>73</v>
      </c>
      <c r="B1260" s="13" t="str">
        <f>IFERROR(__xludf.DUMMYFUNCTION("REGEXREPLACE(A1260, ""\d"", """")"),"             Ненецкий автономный округ (Архангельская область)")</f>
        <v>             Ненецкий автономный округ (Архангельская область)</v>
      </c>
      <c r="C1260" s="14" t="str">
        <f t="shared" si="15"/>
        <v>Ненецкий автономный округ (Архангельская область)</v>
      </c>
      <c r="D1260" s="3">
        <f t="shared" si="16"/>
        <v>2</v>
      </c>
      <c r="E1260" s="15" t="s">
        <v>44</v>
      </c>
      <c r="F1260" s="13" t="str">
        <f>IFERROR(__xludf.DUMMYFUNCTION("REGEXEXTRACT(E1260,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60" s="16">
        <f t="shared" si="17"/>
        <v>2</v>
      </c>
      <c r="H1260" s="13" t="s">
        <v>28</v>
      </c>
      <c r="I1260" s="13" t="str">
        <f>IFERROR(__xludf.DUMMYFUNCTION("REGEXREPLACE(H1260, "".*\s"", """")"),"человек")</f>
        <v>человек</v>
      </c>
      <c r="J1260" s="13" t="s">
        <v>29</v>
      </c>
      <c r="K1260" s="17" t="str">
        <f>IFERROR(__xludf.DUMMYFUNCTION("REGEXREPLACE(J1260, ""^[\d\s]+"", """")"),"значение показателя за год")</f>
        <v>значение показателя за год</v>
      </c>
      <c r="L1260" s="16">
        <f t="shared" si="18"/>
        <v>2</v>
      </c>
      <c r="M1260" s="13" t="s">
        <v>30</v>
      </c>
      <c r="N1260" s="13" t="str">
        <f>IFERROR(__xludf.DUMMYFUNCTION("REGEXEXTRACT(M1260, "" (.+)$"")"),"все население")</f>
        <v>все население</v>
      </c>
      <c r="O1260" s="18">
        <v>2.0</v>
      </c>
      <c r="P1260" s="23" t="s">
        <v>37</v>
      </c>
      <c r="Q1260" s="18">
        <v>3.0</v>
      </c>
      <c r="R1260" s="18">
        <v>1.0</v>
      </c>
      <c r="S1260" s="23" t="s">
        <v>37</v>
      </c>
      <c r="T1260" s="23" t="s">
        <v>37</v>
      </c>
      <c r="U1260" s="23" t="s">
        <v>37</v>
      </c>
      <c r="V1260" s="23" t="s">
        <v>37</v>
      </c>
      <c r="W1260" s="23" t="s">
        <v>37</v>
      </c>
      <c r="X1260" s="23" t="s">
        <v>37</v>
      </c>
      <c r="Y1260" s="23" t="s">
        <v>37</v>
      </c>
      <c r="Z1260" s="19">
        <f t="shared" si="6"/>
        <v>6</v>
      </c>
      <c r="AA1260" s="19" t="str">
        <f t="shared" si="19"/>
        <v/>
      </c>
      <c r="AB1260" s="19" t="str">
        <f t="shared" si="8"/>
        <v/>
      </c>
      <c r="AC1260" s="19">
        <f t="shared" si="20"/>
        <v>2</v>
      </c>
      <c r="AD1260" s="19">
        <f t="shared" si="21"/>
        <v>26.5</v>
      </c>
      <c r="AE1260" s="19" t="str">
        <f t="shared" si="22"/>
        <v>Нет моды</v>
      </c>
      <c r="AF1260" s="19">
        <f t="shared" si="23"/>
        <v>1</v>
      </c>
      <c r="AG1260" s="19">
        <f t="shared" si="24"/>
        <v>3</v>
      </c>
      <c r="AH1260" s="20" t="str">
        <f t="shared" si="14"/>
        <v/>
      </c>
      <c r="AI1260" s="24"/>
      <c r="AJ1260" s="24"/>
      <c r="AK1260" s="24"/>
      <c r="AL1260" s="22">
        <f t="shared" si="25"/>
        <v>1</v>
      </c>
    </row>
    <row r="1261" ht="12.75" customHeight="1">
      <c r="A1261" s="13" t="s">
        <v>73</v>
      </c>
      <c r="B1261" s="13" t="str">
        <f>IFERROR(__xludf.DUMMYFUNCTION("REGEXREPLACE(A1261, ""\d"", """")"),"             Ненецкий автономный округ (Архангельская область)")</f>
        <v>             Ненецкий автономный округ (Архангельская область)</v>
      </c>
      <c r="C1261" s="14" t="str">
        <f t="shared" si="15"/>
        <v>Ненецкий автономный округ (Архангельская область)</v>
      </c>
      <c r="D1261" s="3">
        <f t="shared" si="16"/>
        <v>2</v>
      </c>
      <c r="E1261" s="15" t="s">
        <v>44</v>
      </c>
      <c r="F1261" s="13" t="str">
        <f>IFERROR(__xludf.DUMMYFUNCTION("REGEXEXTRACT(E1261,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61" s="16">
        <f t="shared" si="17"/>
        <v>2</v>
      </c>
      <c r="H1261" s="13" t="s">
        <v>28</v>
      </c>
      <c r="I1261" s="13" t="str">
        <f>IFERROR(__xludf.DUMMYFUNCTION("REGEXREPLACE(H1261, "".*\s"", """")"),"человек")</f>
        <v>человек</v>
      </c>
      <c r="J1261" s="13" t="s">
        <v>29</v>
      </c>
      <c r="K1261" s="17" t="str">
        <f>IFERROR(__xludf.DUMMYFUNCTION("REGEXREPLACE(J1261, ""^[\d\s]+"", """")"),"значение показателя за год")</f>
        <v>значение показателя за год</v>
      </c>
      <c r="L1261" s="16">
        <f t="shared" si="18"/>
        <v>2</v>
      </c>
      <c r="M1261" s="13" t="s">
        <v>31</v>
      </c>
      <c r="N1261" s="13" t="str">
        <f>IFERROR(__xludf.DUMMYFUNCTION("REGEXEXTRACT(M1261, "" (.+)$"")"),"городское население")</f>
        <v>городское население</v>
      </c>
      <c r="O1261" s="18">
        <v>2.0</v>
      </c>
      <c r="P1261" s="23" t="s">
        <v>37</v>
      </c>
      <c r="Q1261" s="18">
        <v>2.0</v>
      </c>
      <c r="R1261" s="18">
        <v>1.0</v>
      </c>
      <c r="S1261" s="23" t="s">
        <v>37</v>
      </c>
      <c r="T1261" s="23" t="s">
        <v>37</v>
      </c>
      <c r="U1261" s="23" t="s">
        <v>37</v>
      </c>
      <c r="V1261" s="23" t="s">
        <v>37</v>
      </c>
      <c r="W1261" s="23" t="s">
        <v>37</v>
      </c>
      <c r="X1261" s="23" t="s">
        <v>37</v>
      </c>
      <c r="Y1261" s="23" t="s">
        <v>37</v>
      </c>
      <c r="Z1261" s="19" t="str">
        <f t="shared" si="6"/>
        <v/>
      </c>
      <c r="AA1261" s="19">
        <f t="shared" si="19"/>
        <v>5</v>
      </c>
      <c r="AB1261" s="19" t="str">
        <f t="shared" si="8"/>
        <v/>
      </c>
      <c r="AC1261" s="19">
        <f t="shared" si="20"/>
        <v>1.666666667</v>
      </c>
      <c r="AD1261" s="19">
        <f t="shared" si="21"/>
        <v>2</v>
      </c>
      <c r="AE1261" s="19" t="str">
        <f t="shared" si="22"/>
        <v>Нет моды</v>
      </c>
      <c r="AF1261" s="19">
        <f t="shared" si="23"/>
        <v>1</v>
      </c>
      <c r="AG1261" s="19">
        <f t="shared" si="24"/>
        <v>2</v>
      </c>
      <c r="AH1261" s="20" t="str">
        <f t="shared" si="14"/>
        <v/>
      </c>
      <c r="AI1261" s="24"/>
      <c r="AJ1261" s="24"/>
      <c r="AK1261" s="24"/>
      <c r="AL1261" s="22">
        <f t="shared" si="25"/>
        <v>1</v>
      </c>
    </row>
    <row r="1262" ht="12.75" customHeight="1">
      <c r="A1262" s="13" t="s">
        <v>73</v>
      </c>
      <c r="B1262" s="13" t="str">
        <f>IFERROR(__xludf.DUMMYFUNCTION("REGEXREPLACE(A1262, ""\d"", """")"),"             Ненецкий автономный округ (Архангельская область)")</f>
        <v>             Ненецкий автономный округ (Архангельская область)</v>
      </c>
      <c r="C1262" s="14" t="str">
        <f t="shared" si="15"/>
        <v>Ненецкий автономный округ (Архангельская область)</v>
      </c>
      <c r="D1262" s="3">
        <f t="shared" si="16"/>
        <v>2</v>
      </c>
      <c r="E1262" s="15" t="s">
        <v>44</v>
      </c>
      <c r="F1262" s="13" t="str">
        <f>IFERROR(__xludf.DUMMYFUNCTION("REGEXEXTRACT(E1262,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262" s="16">
        <f t="shared" si="17"/>
        <v>2</v>
      </c>
      <c r="H1262" s="13" t="s">
        <v>28</v>
      </c>
      <c r="I1262" s="13" t="str">
        <f>IFERROR(__xludf.DUMMYFUNCTION("REGEXREPLACE(H1262, "".*\s"", """")"),"человек")</f>
        <v>человек</v>
      </c>
      <c r="J1262" s="13" t="s">
        <v>29</v>
      </c>
      <c r="K1262" s="17" t="str">
        <f>IFERROR(__xludf.DUMMYFUNCTION("REGEXREPLACE(J1262, ""^[\d\s]+"", """")"),"значение показателя за год")</f>
        <v>значение показателя за год</v>
      </c>
      <c r="L1262" s="16">
        <f t="shared" si="18"/>
        <v>2</v>
      </c>
      <c r="M1262" s="13" t="s">
        <v>32</v>
      </c>
      <c r="N1262" s="13" t="str">
        <f>IFERROR(__xludf.DUMMYFUNCTION("REGEXEXTRACT(M1262, "" (.+)$"")"),"сельское население")</f>
        <v>сельское население</v>
      </c>
      <c r="O1262" s="18">
        <v>0.0</v>
      </c>
      <c r="P1262" s="23" t="s">
        <v>37</v>
      </c>
      <c r="Q1262" s="18">
        <v>1.0</v>
      </c>
      <c r="R1262" s="18">
        <v>0.0</v>
      </c>
      <c r="S1262" s="23" t="s">
        <v>37</v>
      </c>
      <c r="T1262" s="23" t="s">
        <v>37</v>
      </c>
      <c r="U1262" s="23" t="s">
        <v>37</v>
      </c>
      <c r="V1262" s="23" t="s">
        <v>37</v>
      </c>
      <c r="W1262" s="23" t="s">
        <v>37</v>
      </c>
      <c r="X1262" s="23" t="s">
        <v>37</v>
      </c>
      <c r="Y1262" s="23" t="s">
        <v>37</v>
      </c>
      <c r="Z1262" s="19" t="str">
        <f t="shared" si="6"/>
        <v/>
      </c>
      <c r="AA1262" s="19" t="str">
        <f t="shared" si="19"/>
        <v/>
      </c>
      <c r="AB1262" s="19">
        <f t="shared" si="8"/>
        <v>1</v>
      </c>
      <c r="AC1262" s="19">
        <f t="shared" si="20"/>
        <v>0.3333333333</v>
      </c>
      <c r="AD1262" s="19">
        <f t="shared" si="21"/>
        <v>1</v>
      </c>
      <c r="AE1262" s="19" t="str">
        <f t="shared" si="22"/>
        <v>Нет моды</v>
      </c>
      <c r="AF1262" s="19">
        <f t="shared" si="23"/>
        <v>0</v>
      </c>
      <c r="AG1262" s="19">
        <f t="shared" si="24"/>
        <v>1</v>
      </c>
      <c r="AH1262" s="20" t="str">
        <f t="shared" si="14"/>
        <v>Город: 83%; Село: 17%</v>
      </c>
      <c r="AI1262" s="24"/>
      <c r="AJ1262" s="24"/>
      <c r="AK1262" s="24"/>
      <c r="AL1262" s="22">
        <f t="shared" si="25"/>
        <v>1</v>
      </c>
    </row>
    <row r="1263" ht="12.75" customHeight="1">
      <c r="A1263" s="13" t="s">
        <v>73</v>
      </c>
      <c r="B1263" s="13" t="str">
        <f>IFERROR(__xludf.DUMMYFUNCTION("REGEXREPLACE(A1263, ""\d"", """")"),"             Ненецкий автономный округ (Архангельская область)")</f>
        <v>             Ненецкий автономный округ (Архангельская область)</v>
      </c>
      <c r="C1263" s="14" t="str">
        <f t="shared" si="15"/>
        <v>Ненецкий автономный округ (Архангельская область)</v>
      </c>
      <c r="D1263" s="3">
        <f t="shared" si="16"/>
        <v>2</v>
      </c>
      <c r="E1263" s="15" t="s">
        <v>45</v>
      </c>
      <c r="F1263" s="13" t="str">
        <f>IFERROR(__xludf.DUMMYFUNCTION("REGEXEXTRACT(E1263, ""[А-Яа-я].*"")"),"Самоубийство")</f>
        <v>Самоубийство</v>
      </c>
      <c r="G1263" s="16">
        <f t="shared" si="17"/>
        <v>2</v>
      </c>
      <c r="H1263" s="13" t="s">
        <v>28</v>
      </c>
      <c r="I1263" s="13" t="str">
        <f>IFERROR(__xludf.DUMMYFUNCTION("REGEXREPLACE(H1263, "".*\s"", """")"),"человек")</f>
        <v>человек</v>
      </c>
      <c r="J1263" s="13" t="s">
        <v>29</v>
      </c>
      <c r="K1263" s="17" t="str">
        <f>IFERROR(__xludf.DUMMYFUNCTION("REGEXREPLACE(J1263, ""^[\d\s]+"", """")"),"значение показателя за год")</f>
        <v>значение показателя за год</v>
      </c>
      <c r="L1263" s="16">
        <f t="shared" si="18"/>
        <v>2</v>
      </c>
      <c r="M1263" s="13" t="s">
        <v>30</v>
      </c>
      <c r="N1263" s="13" t="str">
        <f>IFERROR(__xludf.DUMMYFUNCTION("REGEXEXTRACT(M1263, "" (.+)$"")"),"все население")</f>
        <v>все население</v>
      </c>
      <c r="O1263" s="18">
        <v>22.0</v>
      </c>
      <c r="P1263" s="18">
        <v>18.0</v>
      </c>
      <c r="Q1263" s="18">
        <v>20.0</v>
      </c>
      <c r="R1263" s="18">
        <v>16.0</v>
      </c>
      <c r="S1263" s="18">
        <v>19.0</v>
      </c>
      <c r="T1263" s="18">
        <v>12.0</v>
      </c>
      <c r="U1263" s="18">
        <v>13.0</v>
      </c>
      <c r="V1263" s="18">
        <v>10.0</v>
      </c>
      <c r="W1263" s="18">
        <v>14.0</v>
      </c>
      <c r="X1263" s="18">
        <v>14.0</v>
      </c>
      <c r="Y1263" s="18">
        <v>7.0</v>
      </c>
      <c r="Z1263" s="19">
        <f t="shared" si="6"/>
        <v>165</v>
      </c>
      <c r="AA1263" s="19" t="str">
        <f t="shared" si="19"/>
        <v/>
      </c>
      <c r="AB1263" s="19" t="str">
        <f t="shared" si="8"/>
        <v/>
      </c>
      <c r="AC1263" s="19">
        <f t="shared" si="20"/>
        <v>15</v>
      </c>
      <c r="AD1263" s="19">
        <f t="shared" si="21"/>
        <v>13.5</v>
      </c>
      <c r="AE1263" s="19" t="str">
        <f t="shared" si="22"/>
        <v>Нет моды</v>
      </c>
      <c r="AF1263" s="19">
        <f t="shared" si="23"/>
        <v>7</v>
      </c>
      <c r="AG1263" s="19">
        <f t="shared" si="24"/>
        <v>22</v>
      </c>
      <c r="AH1263" s="20" t="str">
        <f t="shared" si="14"/>
        <v/>
      </c>
      <c r="AI1263" s="21"/>
      <c r="AJ1263" s="21"/>
      <c r="AK1263" s="21"/>
      <c r="AL1263" s="22">
        <f t="shared" si="25"/>
        <v>1</v>
      </c>
    </row>
    <row r="1264" ht="12.75" customHeight="1">
      <c r="A1264" s="13" t="s">
        <v>73</v>
      </c>
      <c r="B1264" s="13" t="str">
        <f>IFERROR(__xludf.DUMMYFUNCTION("REGEXREPLACE(A1264, ""\d"", """")"),"             Ненецкий автономный округ (Архангельская область)")</f>
        <v>             Ненецкий автономный округ (Архангельская область)</v>
      </c>
      <c r="C1264" s="14" t="str">
        <f t="shared" si="15"/>
        <v>Ненецкий автономный округ (Архангельская область)</v>
      </c>
      <c r="D1264" s="3">
        <f t="shared" si="16"/>
        <v>2</v>
      </c>
      <c r="E1264" s="15" t="s">
        <v>45</v>
      </c>
      <c r="F1264" s="13" t="str">
        <f>IFERROR(__xludf.DUMMYFUNCTION("REGEXEXTRACT(E1264, ""[А-Яа-я].*"")"),"Самоубийство")</f>
        <v>Самоубийство</v>
      </c>
      <c r="G1264" s="16">
        <f t="shared" si="17"/>
        <v>2</v>
      </c>
      <c r="H1264" s="13" t="s">
        <v>28</v>
      </c>
      <c r="I1264" s="13" t="str">
        <f>IFERROR(__xludf.DUMMYFUNCTION("REGEXREPLACE(H1264, "".*\s"", """")"),"человек")</f>
        <v>человек</v>
      </c>
      <c r="J1264" s="13" t="s">
        <v>29</v>
      </c>
      <c r="K1264" s="17" t="str">
        <f>IFERROR(__xludf.DUMMYFUNCTION("REGEXREPLACE(J1264, ""^[\d\s]+"", """")"),"значение показателя за год")</f>
        <v>значение показателя за год</v>
      </c>
      <c r="L1264" s="16">
        <f t="shared" si="18"/>
        <v>2</v>
      </c>
      <c r="M1264" s="13" t="s">
        <v>31</v>
      </c>
      <c r="N1264" s="13" t="str">
        <f>IFERROR(__xludf.DUMMYFUNCTION("REGEXEXTRACT(M1264, "" (.+)$"")"),"городское население")</f>
        <v>городское население</v>
      </c>
      <c r="O1264" s="18">
        <v>9.0</v>
      </c>
      <c r="P1264" s="18">
        <v>7.0</v>
      </c>
      <c r="Q1264" s="18">
        <v>9.0</v>
      </c>
      <c r="R1264" s="18">
        <v>6.0</v>
      </c>
      <c r="S1264" s="18">
        <v>13.0</v>
      </c>
      <c r="T1264" s="18">
        <v>3.0</v>
      </c>
      <c r="U1264" s="18">
        <v>8.0</v>
      </c>
      <c r="V1264" s="18">
        <v>2.0</v>
      </c>
      <c r="W1264" s="18">
        <v>9.0</v>
      </c>
      <c r="X1264" s="18">
        <v>3.0</v>
      </c>
      <c r="Y1264" s="18">
        <v>3.0</v>
      </c>
      <c r="Z1264" s="19" t="str">
        <f t="shared" si="6"/>
        <v/>
      </c>
      <c r="AA1264" s="19">
        <f t="shared" si="19"/>
        <v>72</v>
      </c>
      <c r="AB1264" s="19" t="str">
        <f t="shared" si="8"/>
        <v/>
      </c>
      <c r="AC1264" s="19">
        <f t="shared" si="20"/>
        <v>6.545454545</v>
      </c>
      <c r="AD1264" s="19">
        <f t="shared" si="21"/>
        <v>9.5</v>
      </c>
      <c r="AE1264" s="19" t="str">
        <f t="shared" si="22"/>
        <v>Нет моды</v>
      </c>
      <c r="AF1264" s="19">
        <f t="shared" si="23"/>
        <v>2</v>
      </c>
      <c r="AG1264" s="19">
        <f t="shared" si="24"/>
        <v>13</v>
      </c>
      <c r="AH1264" s="20" t="str">
        <f t="shared" si="14"/>
        <v/>
      </c>
      <c r="AI1264" s="21"/>
      <c r="AJ1264" s="21"/>
      <c r="AK1264" s="21"/>
      <c r="AL1264" s="22">
        <f t="shared" si="25"/>
        <v>1</v>
      </c>
    </row>
    <row r="1265" ht="12.75" customHeight="1">
      <c r="A1265" s="13" t="s">
        <v>73</v>
      </c>
      <c r="B1265" s="13" t="str">
        <f>IFERROR(__xludf.DUMMYFUNCTION("REGEXREPLACE(A1265, ""\d"", """")"),"             Ненецкий автономный округ (Архангельская область)")</f>
        <v>             Ненецкий автономный округ (Архангельская область)</v>
      </c>
      <c r="C1265" s="14" t="str">
        <f t="shared" si="15"/>
        <v>Ненецкий автономный округ (Архангельская область)</v>
      </c>
      <c r="D1265" s="3">
        <f t="shared" si="16"/>
        <v>2</v>
      </c>
      <c r="E1265" s="15" t="s">
        <v>45</v>
      </c>
      <c r="F1265" s="13" t="str">
        <f>IFERROR(__xludf.DUMMYFUNCTION("REGEXEXTRACT(E1265, ""[А-Яа-я].*"")"),"Самоубийство")</f>
        <v>Самоубийство</v>
      </c>
      <c r="G1265" s="16">
        <f t="shared" si="17"/>
        <v>2</v>
      </c>
      <c r="H1265" s="13" t="s">
        <v>28</v>
      </c>
      <c r="I1265" s="13" t="str">
        <f>IFERROR(__xludf.DUMMYFUNCTION("REGEXREPLACE(H1265, "".*\s"", """")"),"человек")</f>
        <v>человек</v>
      </c>
      <c r="J1265" s="13" t="s">
        <v>29</v>
      </c>
      <c r="K1265" s="17" t="str">
        <f>IFERROR(__xludf.DUMMYFUNCTION("REGEXREPLACE(J1265, ""^[\d\s]+"", """")"),"значение показателя за год")</f>
        <v>значение показателя за год</v>
      </c>
      <c r="L1265" s="16">
        <f t="shared" si="18"/>
        <v>2</v>
      </c>
      <c r="M1265" s="13" t="s">
        <v>32</v>
      </c>
      <c r="N1265" s="13" t="str">
        <f>IFERROR(__xludf.DUMMYFUNCTION("REGEXEXTRACT(M1265, "" (.+)$"")"),"сельское население")</f>
        <v>сельское население</v>
      </c>
      <c r="O1265" s="18">
        <v>13.0</v>
      </c>
      <c r="P1265" s="18">
        <v>11.0</v>
      </c>
      <c r="Q1265" s="18">
        <v>11.0</v>
      </c>
      <c r="R1265" s="18">
        <v>10.0</v>
      </c>
      <c r="S1265" s="18">
        <v>6.0</v>
      </c>
      <c r="T1265" s="18">
        <v>9.0</v>
      </c>
      <c r="U1265" s="18">
        <v>5.0</v>
      </c>
      <c r="V1265" s="18">
        <v>8.0</v>
      </c>
      <c r="W1265" s="18">
        <v>5.0</v>
      </c>
      <c r="X1265" s="18">
        <v>11.0</v>
      </c>
      <c r="Y1265" s="18">
        <v>4.0</v>
      </c>
      <c r="Z1265" s="19" t="str">
        <f t="shared" si="6"/>
        <v/>
      </c>
      <c r="AA1265" s="19" t="str">
        <f t="shared" si="19"/>
        <v/>
      </c>
      <c r="AB1265" s="19">
        <f t="shared" si="8"/>
        <v>93</v>
      </c>
      <c r="AC1265" s="19">
        <f t="shared" si="20"/>
        <v>8.454545455</v>
      </c>
      <c r="AD1265" s="19">
        <f t="shared" si="21"/>
        <v>8</v>
      </c>
      <c r="AE1265" s="19" t="str">
        <f t="shared" si="22"/>
        <v>Нет моды</v>
      </c>
      <c r="AF1265" s="19">
        <f t="shared" si="23"/>
        <v>4</v>
      </c>
      <c r="AG1265" s="19">
        <f t="shared" si="24"/>
        <v>13</v>
      </c>
      <c r="AH1265" s="20" t="str">
        <f t="shared" si="14"/>
        <v>Город: 44%; Село: 56%</v>
      </c>
      <c r="AI1265" s="21"/>
      <c r="AJ1265" s="21"/>
      <c r="AK1265" s="21"/>
      <c r="AL1265" s="22">
        <f t="shared" si="25"/>
        <v>1</v>
      </c>
    </row>
    <row r="1266" ht="12.75" customHeight="1">
      <c r="A1266" s="13" t="s">
        <v>73</v>
      </c>
      <c r="B1266" s="13" t="str">
        <f>IFERROR(__xludf.DUMMYFUNCTION("REGEXREPLACE(A1266, ""\d"", """")"),"             Ненецкий автономный округ (Архангельская область)")</f>
        <v>             Ненецкий автономный округ (Архангельская область)</v>
      </c>
      <c r="C1266" s="14" t="str">
        <f t="shared" si="15"/>
        <v>Ненецкий автономный округ (Архангельская область)</v>
      </c>
      <c r="D1266" s="3">
        <f t="shared" si="16"/>
        <v>2</v>
      </c>
      <c r="E1266" s="15" t="s">
        <v>46</v>
      </c>
      <c r="F1266" s="13" t="str">
        <f>IFERROR(__xludf.DUMMYFUNCTION("REGEXEXTRACT(E1266, ""[А-Яа-я].*"")"),"Случ.отравл.алкоголем")</f>
        <v>Случ.отравл.алкоголем</v>
      </c>
      <c r="G1266" s="16">
        <f t="shared" si="17"/>
        <v>2</v>
      </c>
      <c r="H1266" s="13" t="s">
        <v>28</v>
      </c>
      <c r="I1266" s="13" t="str">
        <f>IFERROR(__xludf.DUMMYFUNCTION("REGEXREPLACE(H1266, "".*\s"", """")"),"человек")</f>
        <v>человек</v>
      </c>
      <c r="J1266" s="13" t="s">
        <v>29</v>
      </c>
      <c r="K1266" s="17" t="str">
        <f>IFERROR(__xludf.DUMMYFUNCTION("REGEXREPLACE(J1266, ""^[\d\s]+"", """")"),"значение показателя за год")</f>
        <v>значение показателя за год</v>
      </c>
      <c r="L1266" s="16">
        <f t="shared" si="18"/>
        <v>2</v>
      </c>
      <c r="M1266" s="13" t="s">
        <v>30</v>
      </c>
      <c r="N1266" s="13" t="str">
        <f>IFERROR(__xludf.DUMMYFUNCTION("REGEXEXTRACT(M1266, "" (.+)$"")"),"все население")</f>
        <v>все население</v>
      </c>
      <c r="O1266" s="18">
        <v>9.0</v>
      </c>
      <c r="P1266" s="18">
        <v>5.0</v>
      </c>
      <c r="Q1266" s="18">
        <v>6.0</v>
      </c>
      <c r="R1266" s="18">
        <v>3.0</v>
      </c>
      <c r="S1266" s="18">
        <v>7.0</v>
      </c>
      <c r="T1266" s="18">
        <v>4.0</v>
      </c>
      <c r="U1266" s="18">
        <v>0.0</v>
      </c>
      <c r="V1266" s="18">
        <v>0.0</v>
      </c>
      <c r="W1266" s="18">
        <v>1.0</v>
      </c>
      <c r="X1266" s="18">
        <v>1.0</v>
      </c>
      <c r="Y1266" s="18">
        <v>9.0</v>
      </c>
      <c r="Z1266" s="19">
        <f t="shared" si="6"/>
        <v>45</v>
      </c>
      <c r="AA1266" s="19" t="str">
        <f t="shared" si="19"/>
        <v/>
      </c>
      <c r="AB1266" s="19" t="str">
        <f t="shared" si="8"/>
        <v/>
      </c>
      <c r="AC1266" s="19">
        <f t="shared" si="20"/>
        <v>4.090909091</v>
      </c>
      <c r="AD1266" s="19">
        <f t="shared" si="21"/>
        <v>6</v>
      </c>
      <c r="AE1266" s="19" t="str">
        <f t="shared" si="22"/>
        <v>Нет моды</v>
      </c>
      <c r="AF1266" s="19">
        <f t="shared" si="23"/>
        <v>0</v>
      </c>
      <c r="AG1266" s="19">
        <f t="shared" si="24"/>
        <v>9</v>
      </c>
      <c r="AH1266" s="20" t="str">
        <f t="shared" si="14"/>
        <v/>
      </c>
      <c r="AI1266" s="21"/>
      <c r="AJ1266" s="21"/>
      <c r="AK1266" s="21"/>
      <c r="AL1266" s="22">
        <f t="shared" si="25"/>
        <v>1</v>
      </c>
    </row>
    <row r="1267" ht="12.75" customHeight="1">
      <c r="A1267" s="13" t="s">
        <v>73</v>
      </c>
      <c r="B1267" s="13" t="str">
        <f>IFERROR(__xludf.DUMMYFUNCTION("REGEXREPLACE(A1267, ""\d"", """")"),"             Ненецкий автономный округ (Архангельская область)")</f>
        <v>             Ненецкий автономный округ (Архангельская область)</v>
      </c>
      <c r="C1267" s="14" t="str">
        <f t="shared" si="15"/>
        <v>Ненецкий автономный округ (Архангельская область)</v>
      </c>
      <c r="D1267" s="3">
        <f t="shared" si="16"/>
        <v>2</v>
      </c>
      <c r="E1267" s="15" t="s">
        <v>46</v>
      </c>
      <c r="F1267" s="13" t="str">
        <f>IFERROR(__xludf.DUMMYFUNCTION("REGEXEXTRACT(E1267, ""[А-Яа-я].*"")"),"Случ.отравл.алкоголем")</f>
        <v>Случ.отравл.алкоголем</v>
      </c>
      <c r="G1267" s="16">
        <f t="shared" si="17"/>
        <v>2</v>
      </c>
      <c r="H1267" s="13" t="s">
        <v>28</v>
      </c>
      <c r="I1267" s="13" t="str">
        <f>IFERROR(__xludf.DUMMYFUNCTION("REGEXREPLACE(H1267, "".*\s"", """")"),"человек")</f>
        <v>человек</v>
      </c>
      <c r="J1267" s="13" t="s">
        <v>29</v>
      </c>
      <c r="K1267" s="17" t="str">
        <f>IFERROR(__xludf.DUMMYFUNCTION("REGEXREPLACE(J1267, ""^[\d\s]+"", """")"),"значение показателя за год")</f>
        <v>значение показателя за год</v>
      </c>
      <c r="L1267" s="16">
        <f t="shared" si="18"/>
        <v>2</v>
      </c>
      <c r="M1267" s="13" t="s">
        <v>31</v>
      </c>
      <c r="N1267" s="13" t="str">
        <f>IFERROR(__xludf.DUMMYFUNCTION("REGEXEXTRACT(M1267, "" (.+)$"")"),"городское население")</f>
        <v>городское население</v>
      </c>
      <c r="O1267" s="18">
        <v>7.0</v>
      </c>
      <c r="P1267" s="18">
        <v>3.0</v>
      </c>
      <c r="Q1267" s="18">
        <v>5.0</v>
      </c>
      <c r="R1267" s="18">
        <v>0.0</v>
      </c>
      <c r="S1267" s="18">
        <v>1.0</v>
      </c>
      <c r="T1267" s="18">
        <v>2.0</v>
      </c>
      <c r="U1267" s="18">
        <v>0.0</v>
      </c>
      <c r="V1267" s="18">
        <v>0.0</v>
      </c>
      <c r="W1267" s="18">
        <v>0.0</v>
      </c>
      <c r="X1267" s="18">
        <v>0.0</v>
      </c>
      <c r="Y1267" s="18">
        <v>5.0</v>
      </c>
      <c r="Z1267" s="19" t="str">
        <f t="shared" si="6"/>
        <v/>
      </c>
      <c r="AA1267" s="19">
        <f t="shared" si="19"/>
        <v>23</v>
      </c>
      <c r="AB1267" s="19" t="str">
        <f t="shared" si="8"/>
        <v/>
      </c>
      <c r="AC1267" s="19">
        <f t="shared" si="20"/>
        <v>2.090909091</v>
      </c>
      <c r="AD1267" s="19">
        <f t="shared" si="21"/>
        <v>2.5</v>
      </c>
      <c r="AE1267" s="19" t="str">
        <f t="shared" si="22"/>
        <v>Нет моды</v>
      </c>
      <c r="AF1267" s="19">
        <f t="shared" si="23"/>
        <v>0</v>
      </c>
      <c r="AG1267" s="19">
        <f t="shared" si="24"/>
        <v>7</v>
      </c>
      <c r="AH1267" s="20" t="str">
        <f t="shared" si="14"/>
        <v/>
      </c>
      <c r="AI1267" s="21"/>
      <c r="AJ1267" s="21"/>
      <c r="AK1267" s="21"/>
      <c r="AL1267" s="22">
        <f t="shared" si="25"/>
        <v>1</v>
      </c>
    </row>
    <row r="1268" ht="12.75" customHeight="1">
      <c r="A1268" s="13" t="s">
        <v>73</v>
      </c>
      <c r="B1268" s="13" t="str">
        <f>IFERROR(__xludf.DUMMYFUNCTION("REGEXREPLACE(A1268, ""\d"", """")"),"             Ненецкий автономный округ (Архангельская область)")</f>
        <v>             Ненецкий автономный округ (Архангельская область)</v>
      </c>
      <c r="C1268" s="14" t="str">
        <f t="shared" si="15"/>
        <v>Ненецкий автономный округ (Архангельская область)</v>
      </c>
      <c r="D1268" s="3">
        <f t="shared" si="16"/>
        <v>2</v>
      </c>
      <c r="E1268" s="15" t="s">
        <v>46</v>
      </c>
      <c r="F1268" s="13" t="str">
        <f>IFERROR(__xludf.DUMMYFUNCTION("REGEXEXTRACT(E1268, ""[А-Яа-я].*"")"),"Случ.отравл.алкоголем")</f>
        <v>Случ.отравл.алкоголем</v>
      </c>
      <c r="G1268" s="16">
        <f t="shared" si="17"/>
        <v>2</v>
      </c>
      <c r="H1268" s="13" t="s">
        <v>28</v>
      </c>
      <c r="I1268" s="13" t="str">
        <f>IFERROR(__xludf.DUMMYFUNCTION("REGEXREPLACE(H1268, "".*\s"", """")"),"человек")</f>
        <v>человек</v>
      </c>
      <c r="J1268" s="13" t="s">
        <v>29</v>
      </c>
      <c r="K1268" s="17" t="str">
        <f>IFERROR(__xludf.DUMMYFUNCTION("REGEXREPLACE(J1268, ""^[\d\s]+"", """")"),"значение показателя за год")</f>
        <v>значение показателя за год</v>
      </c>
      <c r="L1268" s="16">
        <f t="shared" si="18"/>
        <v>2</v>
      </c>
      <c r="M1268" s="13" t="s">
        <v>32</v>
      </c>
      <c r="N1268" s="13" t="str">
        <f>IFERROR(__xludf.DUMMYFUNCTION("REGEXEXTRACT(M1268, "" (.+)$"")"),"сельское население")</f>
        <v>сельское население</v>
      </c>
      <c r="O1268" s="18">
        <v>2.0</v>
      </c>
      <c r="P1268" s="18">
        <v>2.0</v>
      </c>
      <c r="Q1268" s="18">
        <v>1.0</v>
      </c>
      <c r="R1268" s="18">
        <v>3.0</v>
      </c>
      <c r="S1268" s="18">
        <v>6.0</v>
      </c>
      <c r="T1268" s="18">
        <v>2.0</v>
      </c>
      <c r="U1268" s="18">
        <v>0.0</v>
      </c>
      <c r="V1268" s="18">
        <v>0.0</v>
      </c>
      <c r="W1268" s="18">
        <v>1.0</v>
      </c>
      <c r="X1268" s="18">
        <v>1.0</v>
      </c>
      <c r="Y1268" s="18">
        <v>4.0</v>
      </c>
      <c r="Z1268" s="19" t="str">
        <f t="shared" si="6"/>
        <v/>
      </c>
      <c r="AA1268" s="19" t="str">
        <f t="shared" si="19"/>
        <v/>
      </c>
      <c r="AB1268" s="19">
        <f t="shared" si="8"/>
        <v>22</v>
      </c>
      <c r="AC1268" s="19">
        <f t="shared" si="20"/>
        <v>2</v>
      </c>
      <c r="AD1268" s="19">
        <f t="shared" si="21"/>
        <v>1.5</v>
      </c>
      <c r="AE1268" s="19" t="str">
        <f t="shared" si="22"/>
        <v>Нет моды</v>
      </c>
      <c r="AF1268" s="19">
        <f t="shared" si="23"/>
        <v>0</v>
      </c>
      <c r="AG1268" s="19">
        <f t="shared" si="24"/>
        <v>6</v>
      </c>
      <c r="AH1268" s="20" t="str">
        <f t="shared" si="14"/>
        <v>Город: 51%; Село: 49%</v>
      </c>
      <c r="AI1268" s="21"/>
      <c r="AJ1268" s="21"/>
      <c r="AK1268" s="21"/>
      <c r="AL1268" s="22">
        <f t="shared" si="25"/>
        <v>1</v>
      </c>
    </row>
    <row r="1269" ht="12.75" customHeight="1">
      <c r="A1269" s="13" t="s">
        <v>73</v>
      </c>
      <c r="B1269" s="13" t="str">
        <f>IFERROR(__xludf.DUMMYFUNCTION("REGEXREPLACE(A1269, ""\d"", """")"),"             Ненецкий автономный округ (Архангельская область)")</f>
        <v>             Ненецкий автономный округ (Архангельская область)</v>
      </c>
      <c r="C1269" s="14" t="str">
        <f t="shared" si="15"/>
        <v>Ненецкий автономный округ (Архангельская область)</v>
      </c>
      <c r="D1269" s="3">
        <f t="shared" si="16"/>
        <v>2</v>
      </c>
      <c r="E1269" s="15" t="s">
        <v>47</v>
      </c>
      <c r="F1269" s="13" t="str">
        <f>IFERROR(__xludf.DUMMYFUNCTION("REGEXEXTRACT(E1269, ""[А-Яа-я].*"")"),"транспортные травмы всех видов")</f>
        <v>транспортные травмы всех видов</v>
      </c>
      <c r="G1269" s="16">
        <f t="shared" si="17"/>
        <v>2</v>
      </c>
      <c r="H1269" s="13" t="s">
        <v>28</v>
      </c>
      <c r="I1269" s="13" t="str">
        <f>IFERROR(__xludf.DUMMYFUNCTION("REGEXREPLACE(H1269, "".*\s"", """")"),"человек")</f>
        <v>человек</v>
      </c>
      <c r="J1269" s="13" t="s">
        <v>29</v>
      </c>
      <c r="K1269" s="17" t="str">
        <f>IFERROR(__xludf.DUMMYFUNCTION("REGEXREPLACE(J1269, ""^[\d\s]+"", """")"),"значение показателя за год")</f>
        <v>значение показателя за год</v>
      </c>
      <c r="L1269" s="16">
        <f t="shared" si="18"/>
        <v>2</v>
      </c>
      <c r="M1269" s="13" t="s">
        <v>30</v>
      </c>
      <c r="N1269" s="13" t="str">
        <f>IFERROR(__xludf.DUMMYFUNCTION("REGEXEXTRACT(M1269, "" (.+)$"")"),"все население")</f>
        <v>все население</v>
      </c>
      <c r="O1269" s="18">
        <v>5.0</v>
      </c>
      <c r="P1269" s="18">
        <v>6.0</v>
      </c>
      <c r="Q1269" s="18">
        <v>5.0</v>
      </c>
      <c r="R1269" s="18">
        <v>5.0</v>
      </c>
      <c r="S1269" s="23" t="s">
        <v>37</v>
      </c>
      <c r="T1269" s="23" t="s">
        <v>37</v>
      </c>
      <c r="U1269" s="23" t="s">
        <v>37</v>
      </c>
      <c r="V1269" s="23" t="s">
        <v>37</v>
      </c>
      <c r="W1269" s="23" t="s">
        <v>37</v>
      </c>
      <c r="X1269" s="23" t="s">
        <v>37</v>
      </c>
      <c r="Y1269" s="23" t="s">
        <v>37</v>
      </c>
      <c r="Z1269" s="19">
        <f t="shared" si="6"/>
        <v>21</v>
      </c>
      <c r="AA1269" s="19" t="str">
        <f t="shared" si="19"/>
        <v/>
      </c>
      <c r="AB1269" s="19" t="str">
        <f t="shared" si="8"/>
        <v/>
      </c>
      <c r="AC1269" s="19">
        <f t="shared" si="20"/>
        <v>5.25</v>
      </c>
      <c r="AD1269" s="19">
        <f t="shared" si="21"/>
        <v>2</v>
      </c>
      <c r="AE1269" s="19" t="str">
        <f t="shared" si="22"/>
        <v>Нет моды</v>
      </c>
      <c r="AF1269" s="19">
        <f t="shared" si="23"/>
        <v>5</v>
      </c>
      <c r="AG1269" s="19">
        <f t="shared" si="24"/>
        <v>6</v>
      </c>
      <c r="AH1269" s="20" t="str">
        <f t="shared" si="14"/>
        <v/>
      </c>
      <c r="AI1269" s="24"/>
      <c r="AJ1269" s="24"/>
      <c r="AK1269" s="24"/>
      <c r="AL1269" s="22">
        <f t="shared" si="25"/>
        <v>1</v>
      </c>
    </row>
    <row r="1270" ht="12.75" customHeight="1">
      <c r="A1270" s="13" t="s">
        <v>73</v>
      </c>
      <c r="B1270" s="13" t="str">
        <f>IFERROR(__xludf.DUMMYFUNCTION("REGEXREPLACE(A1270, ""\d"", """")"),"             Ненецкий автономный округ (Архангельская область)")</f>
        <v>             Ненецкий автономный округ (Архангельская область)</v>
      </c>
      <c r="C1270" s="14" t="str">
        <f t="shared" si="15"/>
        <v>Ненецкий автономный округ (Архангельская область)</v>
      </c>
      <c r="D1270" s="3">
        <f t="shared" si="16"/>
        <v>2</v>
      </c>
      <c r="E1270" s="15" t="s">
        <v>47</v>
      </c>
      <c r="F1270" s="13" t="str">
        <f>IFERROR(__xludf.DUMMYFUNCTION("REGEXEXTRACT(E1270, ""[А-Яа-я].*"")"),"транспортные травмы всех видов")</f>
        <v>транспортные травмы всех видов</v>
      </c>
      <c r="G1270" s="16">
        <f t="shared" si="17"/>
        <v>2</v>
      </c>
      <c r="H1270" s="13" t="s">
        <v>28</v>
      </c>
      <c r="I1270" s="13" t="str">
        <f>IFERROR(__xludf.DUMMYFUNCTION("REGEXREPLACE(H1270, "".*\s"", """")"),"человек")</f>
        <v>человек</v>
      </c>
      <c r="J1270" s="13" t="s">
        <v>29</v>
      </c>
      <c r="K1270" s="17" t="str">
        <f>IFERROR(__xludf.DUMMYFUNCTION("REGEXREPLACE(J1270, ""^[\d\s]+"", """")"),"значение показателя за год")</f>
        <v>значение показателя за год</v>
      </c>
      <c r="L1270" s="16">
        <f t="shared" si="18"/>
        <v>2</v>
      </c>
      <c r="M1270" s="13" t="s">
        <v>31</v>
      </c>
      <c r="N1270" s="13" t="str">
        <f>IFERROR(__xludf.DUMMYFUNCTION("REGEXEXTRACT(M1270, "" (.+)$"")"),"городское население")</f>
        <v>городское население</v>
      </c>
      <c r="O1270" s="18">
        <v>3.0</v>
      </c>
      <c r="P1270" s="18">
        <v>4.0</v>
      </c>
      <c r="Q1270" s="18">
        <v>0.0</v>
      </c>
      <c r="R1270" s="18">
        <v>5.0</v>
      </c>
      <c r="S1270" s="23" t="s">
        <v>37</v>
      </c>
      <c r="T1270" s="23" t="s">
        <v>37</v>
      </c>
      <c r="U1270" s="23" t="s">
        <v>37</v>
      </c>
      <c r="V1270" s="23" t="s">
        <v>37</v>
      </c>
      <c r="W1270" s="23" t="s">
        <v>37</v>
      </c>
      <c r="X1270" s="23" t="s">
        <v>37</v>
      </c>
      <c r="Y1270" s="23" t="s">
        <v>37</v>
      </c>
      <c r="Z1270" s="19" t="str">
        <f t="shared" si="6"/>
        <v/>
      </c>
      <c r="AA1270" s="19">
        <f t="shared" si="19"/>
        <v>12</v>
      </c>
      <c r="AB1270" s="19" t="str">
        <f t="shared" si="8"/>
        <v/>
      </c>
      <c r="AC1270" s="19">
        <f t="shared" si="20"/>
        <v>3</v>
      </c>
      <c r="AD1270" s="19">
        <f t="shared" si="21"/>
        <v>5</v>
      </c>
      <c r="AE1270" s="19" t="str">
        <f t="shared" si="22"/>
        <v>Нет моды</v>
      </c>
      <c r="AF1270" s="19">
        <f t="shared" si="23"/>
        <v>0</v>
      </c>
      <c r="AG1270" s="19">
        <f t="shared" si="24"/>
        <v>5</v>
      </c>
      <c r="AH1270" s="20" t="str">
        <f t="shared" si="14"/>
        <v/>
      </c>
      <c r="AI1270" s="24"/>
      <c r="AJ1270" s="24"/>
      <c r="AK1270" s="24"/>
      <c r="AL1270" s="22">
        <f t="shared" si="25"/>
        <v>1</v>
      </c>
    </row>
    <row r="1271" ht="12.75" customHeight="1">
      <c r="A1271" s="13" t="s">
        <v>73</v>
      </c>
      <c r="B1271" s="13" t="str">
        <f>IFERROR(__xludf.DUMMYFUNCTION("REGEXREPLACE(A1271, ""\d"", """")"),"             Ненецкий автономный округ (Архангельская область)")</f>
        <v>             Ненецкий автономный округ (Архангельская область)</v>
      </c>
      <c r="C1271" s="14" t="str">
        <f t="shared" si="15"/>
        <v>Ненецкий автономный округ (Архангельская область)</v>
      </c>
      <c r="D1271" s="3">
        <f t="shared" si="16"/>
        <v>2</v>
      </c>
      <c r="E1271" s="15" t="s">
        <v>47</v>
      </c>
      <c r="F1271" s="13" t="str">
        <f>IFERROR(__xludf.DUMMYFUNCTION("REGEXEXTRACT(E1271, ""[А-Яа-я].*"")"),"транспортные травмы всех видов")</f>
        <v>транспортные травмы всех видов</v>
      </c>
      <c r="G1271" s="16">
        <f t="shared" si="17"/>
        <v>2</v>
      </c>
      <c r="H1271" s="13" t="s">
        <v>28</v>
      </c>
      <c r="I1271" s="13" t="str">
        <f>IFERROR(__xludf.DUMMYFUNCTION("REGEXREPLACE(H1271, "".*\s"", """")"),"человек")</f>
        <v>человек</v>
      </c>
      <c r="J1271" s="13" t="s">
        <v>29</v>
      </c>
      <c r="K1271" s="17" t="str">
        <f>IFERROR(__xludf.DUMMYFUNCTION("REGEXREPLACE(J1271, ""^[\d\s]+"", """")"),"значение показателя за год")</f>
        <v>значение показателя за год</v>
      </c>
      <c r="L1271" s="16">
        <f t="shared" si="18"/>
        <v>2</v>
      </c>
      <c r="M1271" s="13" t="s">
        <v>32</v>
      </c>
      <c r="N1271" s="13" t="str">
        <f>IFERROR(__xludf.DUMMYFUNCTION("REGEXEXTRACT(M1271, "" (.+)$"")"),"сельское население")</f>
        <v>сельское население</v>
      </c>
      <c r="O1271" s="18">
        <v>2.0</v>
      </c>
      <c r="P1271" s="18">
        <v>2.0</v>
      </c>
      <c r="Q1271" s="18">
        <v>5.0</v>
      </c>
      <c r="R1271" s="18">
        <v>0.0</v>
      </c>
      <c r="S1271" s="23" t="s">
        <v>37</v>
      </c>
      <c r="T1271" s="23" t="s">
        <v>37</v>
      </c>
      <c r="U1271" s="23" t="s">
        <v>37</v>
      </c>
      <c r="V1271" s="23" t="s">
        <v>37</v>
      </c>
      <c r="W1271" s="23" t="s">
        <v>37</v>
      </c>
      <c r="X1271" s="23" t="s">
        <v>37</v>
      </c>
      <c r="Y1271" s="23" t="s">
        <v>37</v>
      </c>
      <c r="Z1271" s="19" t="str">
        <f t="shared" si="6"/>
        <v/>
      </c>
      <c r="AA1271" s="19" t="str">
        <f t="shared" si="19"/>
        <v/>
      </c>
      <c r="AB1271" s="19">
        <f t="shared" si="8"/>
        <v>9</v>
      </c>
      <c r="AC1271" s="19">
        <f t="shared" si="20"/>
        <v>2.25</v>
      </c>
      <c r="AD1271" s="19">
        <f t="shared" si="21"/>
        <v>2.5</v>
      </c>
      <c r="AE1271" s="19" t="str">
        <f t="shared" si="22"/>
        <v>Нет моды</v>
      </c>
      <c r="AF1271" s="19">
        <f t="shared" si="23"/>
        <v>0</v>
      </c>
      <c r="AG1271" s="19">
        <f t="shared" si="24"/>
        <v>5</v>
      </c>
      <c r="AH1271" s="20" t="str">
        <f t="shared" si="14"/>
        <v>Город: 57%; Село: 43%</v>
      </c>
      <c r="AI1271" s="24"/>
      <c r="AJ1271" s="24"/>
      <c r="AK1271" s="24"/>
      <c r="AL1271" s="22">
        <f t="shared" si="25"/>
        <v>1</v>
      </c>
    </row>
    <row r="1272" ht="12.75" customHeight="1">
      <c r="A1272" s="13" t="s">
        <v>73</v>
      </c>
      <c r="B1272" s="13" t="str">
        <f>IFERROR(__xludf.DUMMYFUNCTION("REGEXREPLACE(A1272, ""\d"", """")"),"             Ненецкий автономный округ (Архангельская область)")</f>
        <v>             Ненецкий автономный округ (Архангельская область)</v>
      </c>
      <c r="C1272" s="14" t="str">
        <f t="shared" si="15"/>
        <v>Ненецкий автономный округ (Архангельская область)</v>
      </c>
      <c r="D1272" s="3">
        <f t="shared" si="16"/>
        <v>2</v>
      </c>
      <c r="E1272" s="15" t="s">
        <v>48</v>
      </c>
      <c r="F1272" s="13" t="str">
        <f>IFERROR(__xludf.DUMMYFUNCTION("REGEXEXTRACT(E1272, ""[А-Яа-я].*"")"),"Убийство")</f>
        <v>Убийство</v>
      </c>
      <c r="G1272" s="16">
        <f t="shared" si="17"/>
        <v>2</v>
      </c>
      <c r="H1272" s="13" t="s">
        <v>28</v>
      </c>
      <c r="I1272" s="13" t="str">
        <f>IFERROR(__xludf.DUMMYFUNCTION("REGEXREPLACE(H1272, "".*\s"", """")"),"человек")</f>
        <v>человек</v>
      </c>
      <c r="J1272" s="13" t="s">
        <v>29</v>
      </c>
      <c r="K1272" s="17" t="str">
        <f>IFERROR(__xludf.DUMMYFUNCTION("REGEXREPLACE(J1272, ""^[\d\s]+"", """")"),"значение показателя за год")</f>
        <v>значение показателя за год</v>
      </c>
      <c r="L1272" s="16">
        <f t="shared" si="18"/>
        <v>2</v>
      </c>
      <c r="M1272" s="13" t="s">
        <v>30</v>
      </c>
      <c r="N1272" s="13" t="str">
        <f>IFERROR(__xludf.DUMMYFUNCTION("REGEXEXTRACT(M1272, "" (.+)$"")"),"все население")</f>
        <v>все население</v>
      </c>
      <c r="O1272" s="18">
        <v>14.0</v>
      </c>
      <c r="P1272" s="18">
        <v>7.0</v>
      </c>
      <c r="Q1272" s="18">
        <v>13.0</v>
      </c>
      <c r="R1272" s="18">
        <v>8.0</v>
      </c>
      <c r="S1272" s="18">
        <v>5.0</v>
      </c>
      <c r="T1272" s="18">
        <v>1.0</v>
      </c>
      <c r="U1272" s="18">
        <v>5.0</v>
      </c>
      <c r="V1272" s="18">
        <v>2.0</v>
      </c>
      <c r="W1272" s="18">
        <v>3.0</v>
      </c>
      <c r="X1272" s="18">
        <v>3.0</v>
      </c>
      <c r="Y1272" s="18">
        <v>1.0</v>
      </c>
      <c r="Z1272" s="19">
        <f t="shared" si="6"/>
        <v>62</v>
      </c>
      <c r="AA1272" s="19" t="str">
        <f t="shared" si="19"/>
        <v/>
      </c>
      <c r="AB1272" s="19" t="str">
        <f t="shared" si="8"/>
        <v/>
      </c>
      <c r="AC1272" s="19">
        <f t="shared" si="20"/>
        <v>5.636363636</v>
      </c>
      <c r="AD1272" s="19">
        <f t="shared" si="21"/>
        <v>3</v>
      </c>
      <c r="AE1272" s="19" t="str">
        <f t="shared" si="22"/>
        <v>Нет моды</v>
      </c>
      <c r="AF1272" s="19">
        <f t="shared" si="23"/>
        <v>1</v>
      </c>
      <c r="AG1272" s="19">
        <f t="shared" si="24"/>
        <v>14</v>
      </c>
      <c r="AH1272" s="20" t="str">
        <f t="shared" si="14"/>
        <v/>
      </c>
      <c r="AI1272" s="21"/>
      <c r="AJ1272" s="21"/>
      <c r="AK1272" s="21"/>
      <c r="AL1272" s="22">
        <f t="shared" si="25"/>
        <v>1</v>
      </c>
    </row>
    <row r="1273" ht="12.75" customHeight="1">
      <c r="A1273" s="13" t="s">
        <v>73</v>
      </c>
      <c r="B1273" s="13" t="str">
        <f>IFERROR(__xludf.DUMMYFUNCTION("REGEXREPLACE(A1273, ""\d"", """")"),"             Ненецкий автономный округ (Архангельская область)")</f>
        <v>             Ненецкий автономный округ (Архангельская область)</v>
      </c>
      <c r="C1273" s="14" t="str">
        <f t="shared" si="15"/>
        <v>Ненецкий автономный округ (Архангельская область)</v>
      </c>
      <c r="D1273" s="3">
        <f t="shared" si="16"/>
        <v>2</v>
      </c>
      <c r="E1273" s="15" t="s">
        <v>48</v>
      </c>
      <c r="F1273" s="13" t="str">
        <f>IFERROR(__xludf.DUMMYFUNCTION("REGEXEXTRACT(E1273, ""[А-Яа-я].*"")"),"Убийство")</f>
        <v>Убийство</v>
      </c>
      <c r="G1273" s="16">
        <f t="shared" si="17"/>
        <v>2</v>
      </c>
      <c r="H1273" s="13" t="s">
        <v>28</v>
      </c>
      <c r="I1273" s="13" t="str">
        <f>IFERROR(__xludf.DUMMYFUNCTION("REGEXREPLACE(H1273, "".*\s"", """")"),"человек")</f>
        <v>человек</v>
      </c>
      <c r="J1273" s="13" t="s">
        <v>29</v>
      </c>
      <c r="K1273" s="17" t="str">
        <f>IFERROR(__xludf.DUMMYFUNCTION("REGEXREPLACE(J1273, ""^[\d\s]+"", """")"),"значение показателя за год")</f>
        <v>значение показателя за год</v>
      </c>
      <c r="L1273" s="16">
        <f t="shared" si="18"/>
        <v>2</v>
      </c>
      <c r="M1273" s="13" t="s">
        <v>31</v>
      </c>
      <c r="N1273" s="13" t="str">
        <f>IFERROR(__xludf.DUMMYFUNCTION("REGEXEXTRACT(M1273, "" (.+)$"")"),"городское население")</f>
        <v>городское население</v>
      </c>
      <c r="O1273" s="18">
        <v>5.0</v>
      </c>
      <c r="P1273" s="18">
        <v>6.0</v>
      </c>
      <c r="Q1273" s="18">
        <v>9.0</v>
      </c>
      <c r="R1273" s="18">
        <v>5.0</v>
      </c>
      <c r="S1273" s="18">
        <v>3.0</v>
      </c>
      <c r="T1273" s="18">
        <v>0.0</v>
      </c>
      <c r="U1273" s="18">
        <v>3.0</v>
      </c>
      <c r="V1273" s="18">
        <v>1.0</v>
      </c>
      <c r="W1273" s="18">
        <v>2.0</v>
      </c>
      <c r="X1273" s="18">
        <v>3.0</v>
      </c>
      <c r="Y1273" s="18">
        <v>1.0</v>
      </c>
      <c r="Z1273" s="19" t="str">
        <f t="shared" si="6"/>
        <v/>
      </c>
      <c r="AA1273" s="19">
        <f t="shared" si="19"/>
        <v>38</v>
      </c>
      <c r="AB1273" s="19" t="str">
        <f t="shared" si="8"/>
        <v/>
      </c>
      <c r="AC1273" s="19">
        <f t="shared" si="20"/>
        <v>3.454545455</v>
      </c>
      <c r="AD1273" s="19">
        <f t="shared" si="21"/>
        <v>3</v>
      </c>
      <c r="AE1273" s="19" t="str">
        <f t="shared" si="22"/>
        <v>Нет моды</v>
      </c>
      <c r="AF1273" s="19">
        <f t="shared" si="23"/>
        <v>0</v>
      </c>
      <c r="AG1273" s="19">
        <f t="shared" si="24"/>
        <v>9</v>
      </c>
      <c r="AH1273" s="20" t="str">
        <f t="shared" si="14"/>
        <v/>
      </c>
      <c r="AI1273" s="21"/>
      <c r="AJ1273" s="21"/>
      <c r="AK1273" s="21"/>
      <c r="AL1273" s="22">
        <f t="shared" si="25"/>
        <v>1</v>
      </c>
    </row>
    <row r="1274" ht="12.75" customHeight="1">
      <c r="A1274" s="13" t="s">
        <v>73</v>
      </c>
      <c r="B1274" s="13" t="str">
        <f>IFERROR(__xludf.DUMMYFUNCTION("REGEXREPLACE(A1274, ""\d"", """")"),"             Ненецкий автономный округ (Архангельская область)")</f>
        <v>             Ненецкий автономный округ (Архангельская область)</v>
      </c>
      <c r="C1274" s="14" t="str">
        <f t="shared" si="15"/>
        <v>Ненецкий автономный округ (Архангельская область)</v>
      </c>
      <c r="D1274" s="3">
        <f t="shared" si="16"/>
        <v>2</v>
      </c>
      <c r="E1274" s="15" t="s">
        <v>48</v>
      </c>
      <c r="F1274" s="13" t="str">
        <f>IFERROR(__xludf.DUMMYFUNCTION("REGEXEXTRACT(E1274, ""[А-Яа-я].*"")"),"Убийство")</f>
        <v>Убийство</v>
      </c>
      <c r="G1274" s="16">
        <f t="shared" si="17"/>
        <v>2</v>
      </c>
      <c r="H1274" s="13" t="s">
        <v>28</v>
      </c>
      <c r="I1274" s="13" t="str">
        <f>IFERROR(__xludf.DUMMYFUNCTION("REGEXREPLACE(H1274, "".*\s"", """")"),"человек")</f>
        <v>человек</v>
      </c>
      <c r="J1274" s="13" t="s">
        <v>29</v>
      </c>
      <c r="K1274" s="17" t="str">
        <f>IFERROR(__xludf.DUMMYFUNCTION("REGEXREPLACE(J1274, ""^[\d\s]+"", """")"),"значение показателя за год")</f>
        <v>значение показателя за год</v>
      </c>
      <c r="L1274" s="16">
        <f t="shared" si="18"/>
        <v>2</v>
      </c>
      <c r="M1274" s="13" t="s">
        <v>32</v>
      </c>
      <c r="N1274" s="13" t="str">
        <f>IFERROR(__xludf.DUMMYFUNCTION("REGEXEXTRACT(M1274, "" (.+)$"")"),"сельское население")</f>
        <v>сельское население</v>
      </c>
      <c r="O1274" s="18">
        <v>9.0</v>
      </c>
      <c r="P1274" s="18">
        <v>1.0</v>
      </c>
      <c r="Q1274" s="18">
        <v>4.0</v>
      </c>
      <c r="R1274" s="18">
        <v>3.0</v>
      </c>
      <c r="S1274" s="18">
        <v>2.0</v>
      </c>
      <c r="T1274" s="18">
        <v>1.0</v>
      </c>
      <c r="U1274" s="18">
        <v>2.0</v>
      </c>
      <c r="V1274" s="18">
        <v>1.0</v>
      </c>
      <c r="W1274" s="18">
        <v>1.0</v>
      </c>
      <c r="X1274" s="18">
        <v>0.0</v>
      </c>
      <c r="Y1274" s="18">
        <v>0.0</v>
      </c>
      <c r="Z1274" s="19" t="str">
        <f t="shared" si="6"/>
        <v/>
      </c>
      <c r="AA1274" s="19" t="str">
        <f t="shared" si="19"/>
        <v/>
      </c>
      <c r="AB1274" s="19">
        <f t="shared" si="8"/>
        <v>24</v>
      </c>
      <c r="AC1274" s="19">
        <f t="shared" si="20"/>
        <v>2.181818182</v>
      </c>
      <c r="AD1274" s="19">
        <f t="shared" si="21"/>
        <v>2</v>
      </c>
      <c r="AE1274" s="19" t="str">
        <f t="shared" si="22"/>
        <v>Нет моды</v>
      </c>
      <c r="AF1274" s="19">
        <f t="shared" si="23"/>
        <v>0</v>
      </c>
      <c r="AG1274" s="19">
        <f t="shared" si="24"/>
        <v>9</v>
      </c>
      <c r="AH1274" s="20" t="str">
        <f t="shared" si="14"/>
        <v>Город: 61%; Село: 39%</v>
      </c>
      <c r="AI1274" s="21"/>
      <c r="AJ1274" s="21"/>
      <c r="AK1274" s="21"/>
      <c r="AL1274" s="22">
        <f t="shared" si="25"/>
        <v>1</v>
      </c>
    </row>
    <row r="1275" ht="12.75" customHeight="1">
      <c r="A1275" s="13" t="s">
        <v>73</v>
      </c>
      <c r="B1275" s="13" t="str">
        <f>IFERROR(__xludf.DUMMYFUNCTION("REGEXREPLACE(A1275, ""\d"", """")"),"             Ненецкий автономный округ (Архангельская область)")</f>
        <v>             Ненецкий автономный округ (Архангельская область)</v>
      </c>
      <c r="C1275" s="14" t="str">
        <f t="shared" si="15"/>
        <v>Ненецкий автономный округ (Архангельская область)</v>
      </c>
      <c r="D1275" s="3">
        <f t="shared" si="16"/>
        <v>2</v>
      </c>
      <c r="E1275" s="15" t="s">
        <v>49</v>
      </c>
      <c r="F1275" s="13" t="str">
        <f>IFERROR(__xludf.DUMMYFUNCTION("REGEXEXTRACT(E1275, ""[А-Яа-я].*"")"),"Цереброваскулярные болезни")</f>
        <v>Цереброваскулярные болезни</v>
      </c>
      <c r="G1275" s="16">
        <f t="shared" si="17"/>
        <v>2</v>
      </c>
      <c r="H1275" s="13" t="s">
        <v>28</v>
      </c>
      <c r="I1275" s="13" t="str">
        <f>IFERROR(__xludf.DUMMYFUNCTION("REGEXREPLACE(H1275, "".*\s"", """")"),"человек")</f>
        <v>человек</v>
      </c>
      <c r="J1275" s="13" t="s">
        <v>29</v>
      </c>
      <c r="K1275" s="17" t="str">
        <f>IFERROR(__xludf.DUMMYFUNCTION("REGEXREPLACE(J1275, ""^[\d\s]+"", """")"),"значение показателя за год")</f>
        <v>значение показателя за год</v>
      </c>
      <c r="L1275" s="16">
        <f t="shared" si="18"/>
        <v>2</v>
      </c>
      <c r="M1275" s="13" t="s">
        <v>30</v>
      </c>
      <c r="N1275" s="13" t="str">
        <f>IFERROR(__xludf.DUMMYFUNCTION("REGEXEXTRACT(M1275, "" (.+)$"")"),"все население")</f>
        <v>все население</v>
      </c>
      <c r="O1275" s="18">
        <v>63.0</v>
      </c>
      <c r="P1275" s="18">
        <v>57.0</v>
      </c>
      <c r="Q1275" s="18">
        <v>55.0</v>
      </c>
      <c r="R1275" s="18">
        <v>53.0</v>
      </c>
      <c r="S1275" s="18">
        <v>31.0</v>
      </c>
      <c r="T1275" s="18">
        <v>48.0</v>
      </c>
      <c r="U1275" s="18">
        <v>43.0</v>
      </c>
      <c r="V1275" s="18">
        <v>34.0</v>
      </c>
      <c r="W1275" s="18">
        <v>42.0</v>
      </c>
      <c r="X1275" s="18">
        <v>55.0</v>
      </c>
      <c r="Y1275" s="18">
        <v>60.0</v>
      </c>
      <c r="Z1275" s="19">
        <f t="shared" si="6"/>
        <v>541</v>
      </c>
      <c r="AA1275" s="19" t="str">
        <f t="shared" si="19"/>
        <v/>
      </c>
      <c r="AB1275" s="19" t="str">
        <f t="shared" si="8"/>
        <v/>
      </c>
      <c r="AC1275" s="19">
        <f t="shared" si="20"/>
        <v>49.18181818</v>
      </c>
      <c r="AD1275" s="19">
        <f t="shared" si="21"/>
        <v>20</v>
      </c>
      <c r="AE1275" s="19" t="str">
        <f t="shared" si="22"/>
        <v>Нет моды</v>
      </c>
      <c r="AF1275" s="19">
        <f t="shared" si="23"/>
        <v>31</v>
      </c>
      <c r="AG1275" s="19">
        <f t="shared" si="24"/>
        <v>63</v>
      </c>
      <c r="AH1275" s="20" t="str">
        <f t="shared" si="14"/>
        <v/>
      </c>
      <c r="AI1275" s="21"/>
      <c r="AJ1275" s="21"/>
      <c r="AK1275" s="21"/>
      <c r="AL1275" s="22">
        <f t="shared" si="25"/>
        <v>1</v>
      </c>
    </row>
    <row r="1276" ht="12.75" customHeight="1">
      <c r="A1276" s="13" t="s">
        <v>73</v>
      </c>
      <c r="B1276" s="13" t="str">
        <f>IFERROR(__xludf.DUMMYFUNCTION("REGEXREPLACE(A1276, ""\d"", """")"),"             Ненецкий автономный округ (Архангельская область)")</f>
        <v>             Ненецкий автономный округ (Архангельская область)</v>
      </c>
      <c r="C1276" s="14" t="str">
        <f t="shared" si="15"/>
        <v>Ненецкий автономный округ (Архангельская область)</v>
      </c>
      <c r="D1276" s="3">
        <f t="shared" si="16"/>
        <v>2</v>
      </c>
      <c r="E1276" s="15" t="s">
        <v>49</v>
      </c>
      <c r="F1276" s="13" t="str">
        <f>IFERROR(__xludf.DUMMYFUNCTION("REGEXEXTRACT(E1276, ""[А-Яа-я].*"")"),"Цереброваскулярные болезни")</f>
        <v>Цереброваскулярные болезни</v>
      </c>
      <c r="G1276" s="16">
        <f t="shared" si="17"/>
        <v>2</v>
      </c>
      <c r="H1276" s="13" t="s">
        <v>28</v>
      </c>
      <c r="I1276" s="13" t="str">
        <f>IFERROR(__xludf.DUMMYFUNCTION("REGEXREPLACE(H1276, "".*\s"", """")"),"человек")</f>
        <v>человек</v>
      </c>
      <c r="J1276" s="13" t="s">
        <v>29</v>
      </c>
      <c r="K1276" s="17" t="str">
        <f>IFERROR(__xludf.DUMMYFUNCTION("REGEXREPLACE(J1276, ""^[\d\s]+"", """")"),"значение показателя за год")</f>
        <v>значение показателя за год</v>
      </c>
      <c r="L1276" s="16">
        <f t="shared" si="18"/>
        <v>2</v>
      </c>
      <c r="M1276" s="13" t="s">
        <v>31</v>
      </c>
      <c r="N1276" s="13" t="str">
        <f>IFERROR(__xludf.DUMMYFUNCTION("REGEXEXTRACT(M1276, "" (.+)$"")"),"городское население")</f>
        <v>городское население</v>
      </c>
      <c r="O1276" s="18">
        <v>40.0</v>
      </c>
      <c r="P1276" s="18">
        <v>30.0</v>
      </c>
      <c r="Q1276" s="18">
        <v>26.0</v>
      </c>
      <c r="R1276" s="18">
        <v>30.0</v>
      </c>
      <c r="S1276" s="18">
        <v>19.0</v>
      </c>
      <c r="T1276" s="18">
        <v>34.0</v>
      </c>
      <c r="U1276" s="18">
        <v>25.0</v>
      </c>
      <c r="V1276" s="18">
        <v>19.0</v>
      </c>
      <c r="W1276" s="18">
        <v>32.0</v>
      </c>
      <c r="X1276" s="18">
        <v>28.0</v>
      </c>
      <c r="Y1276" s="18">
        <v>37.0</v>
      </c>
      <c r="Z1276" s="19" t="str">
        <f t="shared" si="6"/>
        <v/>
      </c>
      <c r="AA1276" s="19">
        <f t="shared" si="19"/>
        <v>320</v>
      </c>
      <c r="AB1276" s="19" t="str">
        <f t="shared" si="8"/>
        <v/>
      </c>
      <c r="AC1276" s="19">
        <f t="shared" si="20"/>
        <v>29.09090909</v>
      </c>
      <c r="AD1276" s="19">
        <f t="shared" si="21"/>
        <v>35.5</v>
      </c>
      <c r="AE1276" s="19" t="str">
        <f t="shared" si="22"/>
        <v>Нет моды</v>
      </c>
      <c r="AF1276" s="19">
        <f t="shared" si="23"/>
        <v>19</v>
      </c>
      <c r="AG1276" s="19">
        <f t="shared" si="24"/>
        <v>40</v>
      </c>
      <c r="AH1276" s="20" t="str">
        <f t="shared" si="14"/>
        <v/>
      </c>
      <c r="AI1276" s="21"/>
      <c r="AJ1276" s="21"/>
      <c r="AK1276" s="21"/>
      <c r="AL1276" s="22">
        <f t="shared" si="25"/>
        <v>1</v>
      </c>
    </row>
    <row r="1277" ht="12.75" customHeight="1">
      <c r="A1277" s="13" t="s">
        <v>73</v>
      </c>
      <c r="B1277" s="13" t="str">
        <f>IFERROR(__xludf.DUMMYFUNCTION("REGEXREPLACE(A1277, ""\d"", """")"),"             Ненецкий автономный округ (Архангельская область)")</f>
        <v>             Ненецкий автономный округ (Архангельская область)</v>
      </c>
      <c r="C1277" s="14" t="str">
        <f t="shared" si="15"/>
        <v>Ненецкий автономный округ (Архангельская область)</v>
      </c>
      <c r="D1277" s="3">
        <f t="shared" si="16"/>
        <v>2</v>
      </c>
      <c r="E1277" s="15" t="s">
        <v>49</v>
      </c>
      <c r="F1277" s="13" t="str">
        <f>IFERROR(__xludf.DUMMYFUNCTION("REGEXEXTRACT(E1277, ""[А-Яа-я].*"")"),"Цереброваскулярные болезни")</f>
        <v>Цереброваскулярные болезни</v>
      </c>
      <c r="G1277" s="16">
        <f t="shared" si="17"/>
        <v>2</v>
      </c>
      <c r="H1277" s="13" t="s">
        <v>28</v>
      </c>
      <c r="I1277" s="13" t="str">
        <f>IFERROR(__xludf.DUMMYFUNCTION("REGEXREPLACE(H1277, "".*\s"", """")"),"человек")</f>
        <v>человек</v>
      </c>
      <c r="J1277" s="13" t="s">
        <v>29</v>
      </c>
      <c r="K1277" s="17" t="str">
        <f>IFERROR(__xludf.DUMMYFUNCTION("REGEXREPLACE(J1277, ""^[\d\s]+"", """")"),"значение показателя за год")</f>
        <v>значение показателя за год</v>
      </c>
      <c r="L1277" s="16">
        <f t="shared" si="18"/>
        <v>2</v>
      </c>
      <c r="M1277" s="13" t="s">
        <v>32</v>
      </c>
      <c r="N1277" s="13" t="str">
        <f>IFERROR(__xludf.DUMMYFUNCTION("REGEXEXTRACT(M1277, "" (.+)$"")"),"сельское население")</f>
        <v>сельское население</v>
      </c>
      <c r="O1277" s="18">
        <v>23.0</v>
      </c>
      <c r="P1277" s="18">
        <v>27.0</v>
      </c>
      <c r="Q1277" s="18">
        <v>29.0</v>
      </c>
      <c r="R1277" s="18">
        <v>23.0</v>
      </c>
      <c r="S1277" s="18">
        <v>12.0</v>
      </c>
      <c r="T1277" s="18">
        <v>14.0</v>
      </c>
      <c r="U1277" s="18">
        <v>18.0</v>
      </c>
      <c r="V1277" s="18">
        <v>15.0</v>
      </c>
      <c r="W1277" s="18">
        <v>10.0</v>
      </c>
      <c r="X1277" s="18">
        <v>27.0</v>
      </c>
      <c r="Y1277" s="18">
        <v>23.0</v>
      </c>
      <c r="Z1277" s="19" t="str">
        <f t="shared" si="6"/>
        <v/>
      </c>
      <c r="AA1277" s="19" t="str">
        <f t="shared" si="19"/>
        <v/>
      </c>
      <c r="AB1277" s="19">
        <f t="shared" si="8"/>
        <v>221</v>
      </c>
      <c r="AC1277" s="19">
        <f t="shared" si="20"/>
        <v>20.09090909</v>
      </c>
      <c r="AD1277" s="19">
        <f t="shared" si="21"/>
        <v>25.5</v>
      </c>
      <c r="AE1277" s="19" t="str">
        <f t="shared" si="22"/>
        <v>Нет моды</v>
      </c>
      <c r="AF1277" s="19">
        <f t="shared" si="23"/>
        <v>10</v>
      </c>
      <c r="AG1277" s="19">
        <f t="shared" si="24"/>
        <v>29</v>
      </c>
      <c r="AH1277" s="20" t="str">
        <f t="shared" si="14"/>
        <v>Город: 59%; Село: 41%</v>
      </c>
      <c r="AI1277" s="21"/>
      <c r="AJ1277" s="21"/>
      <c r="AK1277" s="21"/>
      <c r="AL1277" s="22">
        <f t="shared" si="25"/>
        <v>1</v>
      </c>
    </row>
    <row r="1278" ht="12.75" customHeight="1">
      <c r="A1278" s="13" t="s">
        <v>74</v>
      </c>
      <c r="B1278" s="13" t="str">
        <f>IFERROR(__xludf.DUMMYFUNCTION("REGEXREPLACE(A1278, ""\d"", """")"),"             Архангельская область (без АО)")</f>
        <v>             Архангельская область (без АО)</v>
      </c>
      <c r="C1278" s="14" t="str">
        <f t="shared" si="15"/>
        <v>Архангельская область (без АО)</v>
      </c>
      <c r="D1278" s="3">
        <f t="shared" si="16"/>
        <v>2</v>
      </c>
      <c r="E1278" s="15" t="s">
        <v>27</v>
      </c>
      <c r="F1278" s="13" t="str">
        <f>IFERROR(__xludf.DUMMYFUNCTION("REGEXEXTRACT(E1278, ""[А-Яа-я].*"")"),"Болезни органов дыхания")</f>
        <v>Болезни органов дыхания</v>
      </c>
      <c r="G1278" s="16">
        <f t="shared" si="17"/>
        <v>2</v>
      </c>
      <c r="H1278" s="13" t="s">
        <v>28</v>
      </c>
      <c r="I1278" s="13" t="str">
        <f>IFERROR(__xludf.DUMMYFUNCTION("REGEXREPLACE(H1278, "".*\s"", """")"),"человек")</f>
        <v>человек</v>
      </c>
      <c r="J1278" s="13" t="s">
        <v>29</v>
      </c>
      <c r="K1278" s="17" t="str">
        <f>IFERROR(__xludf.DUMMYFUNCTION("REGEXREPLACE(J1278, ""^[\d\s]+"", """")"),"значение показателя за год")</f>
        <v>значение показателя за год</v>
      </c>
      <c r="L1278" s="16">
        <f t="shared" si="18"/>
        <v>2</v>
      </c>
      <c r="M1278" s="13" t="s">
        <v>30</v>
      </c>
      <c r="N1278" s="13" t="str">
        <f>IFERROR(__xludf.DUMMYFUNCTION("REGEXEXTRACT(M1278, "" (.+)$"")"),"все население")</f>
        <v>все население</v>
      </c>
      <c r="O1278" s="18">
        <v>525.0</v>
      </c>
      <c r="P1278" s="18">
        <v>512.0</v>
      </c>
      <c r="Q1278" s="18">
        <v>630.0</v>
      </c>
      <c r="R1278" s="18">
        <v>552.0</v>
      </c>
      <c r="S1278" s="23" t="s">
        <v>37</v>
      </c>
      <c r="T1278" s="23" t="s">
        <v>37</v>
      </c>
      <c r="U1278" s="23" t="s">
        <v>37</v>
      </c>
      <c r="V1278" s="23" t="s">
        <v>37</v>
      </c>
      <c r="W1278" s="23" t="s">
        <v>37</v>
      </c>
      <c r="X1278" s="23" t="s">
        <v>37</v>
      </c>
      <c r="Y1278" s="23" t="s">
        <v>37</v>
      </c>
      <c r="Z1278" s="19">
        <f t="shared" si="6"/>
        <v>2219</v>
      </c>
      <c r="AA1278" s="19" t="str">
        <f t="shared" si="19"/>
        <v/>
      </c>
      <c r="AB1278" s="19" t="str">
        <f t="shared" si="8"/>
        <v/>
      </c>
      <c r="AC1278" s="19">
        <f t="shared" si="20"/>
        <v>554.75</v>
      </c>
      <c r="AD1278" s="19">
        <f t="shared" si="21"/>
        <v>23</v>
      </c>
      <c r="AE1278" s="19" t="str">
        <f t="shared" si="22"/>
        <v>Нет моды</v>
      </c>
      <c r="AF1278" s="19">
        <f t="shared" si="23"/>
        <v>512</v>
      </c>
      <c r="AG1278" s="19">
        <f t="shared" si="24"/>
        <v>630</v>
      </c>
      <c r="AH1278" s="20" t="str">
        <f t="shared" si="14"/>
        <v/>
      </c>
      <c r="AI1278" s="24"/>
      <c r="AJ1278" s="24"/>
      <c r="AK1278" s="24"/>
      <c r="AL1278" s="22">
        <f t="shared" si="25"/>
        <v>1</v>
      </c>
    </row>
    <row r="1279" ht="12.75" customHeight="1">
      <c r="A1279" s="13" t="s">
        <v>74</v>
      </c>
      <c r="B1279" s="13" t="str">
        <f>IFERROR(__xludf.DUMMYFUNCTION("REGEXREPLACE(A1279, ""\d"", """")"),"             Архангельская область (без АО)")</f>
        <v>             Архангельская область (без АО)</v>
      </c>
      <c r="C1279" s="14" t="str">
        <f t="shared" si="15"/>
        <v>Архангельская область (без АО)</v>
      </c>
      <c r="D1279" s="3">
        <f t="shared" si="16"/>
        <v>2</v>
      </c>
      <c r="E1279" s="15" t="s">
        <v>27</v>
      </c>
      <c r="F1279" s="13" t="str">
        <f>IFERROR(__xludf.DUMMYFUNCTION("REGEXEXTRACT(E1279, ""[А-Яа-я].*"")"),"Болезни органов дыхания")</f>
        <v>Болезни органов дыхания</v>
      </c>
      <c r="G1279" s="16">
        <f t="shared" si="17"/>
        <v>2</v>
      </c>
      <c r="H1279" s="13" t="s">
        <v>28</v>
      </c>
      <c r="I1279" s="13" t="str">
        <f>IFERROR(__xludf.DUMMYFUNCTION("REGEXREPLACE(H1279, "".*\s"", """")"),"человек")</f>
        <v>человек</v>
      </c>
      <c r="J1279" s="13" t="s">
        <v>29</v>
      </c>
      <c r="K1279" s="17" t="str">
        <f>IFERROR(__xludf.DUMMYFUNCTION("REGEXREPLACE(J1279, ""^[\d\s]+"", """")"),"значение показателя за год")</f>
        <v>значение показателя за год</v>
      </c>
      <c r="L1279" s="16">
        <f t="shared" si="18"/>
        <v>2</v>
      </c>
      <c r="M1279" s="13" t="s">
        <v>31</v>
      </c>
      <c r="N1279" s="13" t="str">
        <f>IFERROR(__xludf.DUMMYFUNCTION("REGEXEXTRACT(M1279, "" (.+)$"")"),"городское население")</f>
        <v>городское население</v>
      </c>
      <c r="O1279" s="18">
        <v>388.0</v>
      </c>
      <c r="P1279" s="18">
        <v>376.0</v>
      </c>
      <c r="Q1279" s="18">
        <v>483.0</v>
      </c>
      <c r="R1279" s="18">
        <v>432.0</v>
      </c>
      <c r="S1279" s="23" t="s">
        <v>37</v>
      </c>
      <c r="T1279" s="23" t="s">
        <v>37</v>
      </c>
      <c r="U1279" s="23" t="s">
        <v>37</v>
      </c>
      <c r="V1279" s="23" t="s">
        <v>37</v>
      </c>
      <c r="W1279" s="23" t="s">
        <v>37</v>
      </c>
      <c r="X1279" s="23" t="s">
        <v>37</v>
      </c>
      <c r="Y1279" s="23" t="s">
        <v>37</v>
      </c>
      <c r="Z1279" s="19" t="str">
        <f t="shared" si="6"/>
        <v/>
      </c>
      <c r="AA1279" s="19">
        <f t="shared" si="19"/>
        <v>1679</v>
      </c>
      <c r="AB1279" s="19" t="str">
        <f t="shared" si="8"/>
        <v/>
      </c>
      <c r="AC1279" s="19">
        <f t="shared" si="20"/>
        <v>419.75</v>
      </c>
      <c r="AD1279" s="19">
        <f t="shared" si="21"/>
        <v>497.5</v>
      </c>
      <c r="AE1279" s="19" t="str">
        <f t="shared" si="22"/>
        <v>Нет моды</v>
      </c>
      <c r="AF1279" s="19">
        <f t="shared" si="23"/>
        <v>376</v>
      </c>
      <c r="AG1279" s="19">
        <f t="shared" si="24"/>
        <v>483</v>
      </c>
      <c r="AH1279" s="20" t="str">
        <f t="shared" si="14"/>
        <v/>
      </c>
      <c r="AI1279" s="24"/>
      <c r="AJ1279" s="24"/>
      <c r="AK1279" s="24"/>
      <c r="AL1279" s="22">
        <f t="shared" si="25"/>
        <v>1</v>
      </c>
    </row>
    <row r="1280" ht="12.75" customHeight="1">
      <c r="A1280" s="13" t="s">
        <v>74</v>
      </c>
      <c r="B1280" s="13" t="str">
        <f>IFERROR(__xludf.DUMMYFUNCTION("REGEXREPLACE(A1280, ""\d"", """")"),"             Архангельская область (без АО)")</f>
        <v>             Архангельская область (без АО)</v>
      </c>
      <c r="C1280" s="14" t="str">
        <f t="shared" si="15"/>
        <v>Архангельская область (без АО)</v>
      </c>
      <c r="D1280" s="3">
        <f t="shared" si="16"/>
        <v>2</v>
      </c>
      <c r="E1280" s="15" t="s">
        <v>27</v>
      </c>
      <c r="F1280" s="13" t="str">
        <f>IFERROR(__xludf.DUMMYFUNCTION("REGEXEXTRACT(E1280, ""[А-Яа-я].*"")"),"Болезни органов дыхания")</f>
        <v>Болезни органов дыхания</v>
      </c>
      <c r="G1280" s="16">
        <f t="shared" si="17"/>
        <v>2</v>
      </c>
      <c r="H1280" s="13" t="s">
        <v>28</v>
      </c>
      <c r="I1280" s="13" t="str">
        <f>IFERROR(__xludf.DUMMYFUNCTION("REGEXREPLACE(H1280, "".*\s"", """")"),"человек")</f>
        <v>человек</v>
      </c>
      <c r="J1280" s="13" t="s">
        <v>29</v>
      </c>
      <c r="K1280" s="17" t="str">
        <f>IFERROR(__xludf.DUMMYFUNCTION("REGEXREPLACE(J1280, ""^[\d\s]+"", """")"),"значение показателя за год")</f>
        <v>значение показателя за год</v>
      </c>
      <c r="L1280" s="16">
        <f t="shared" si="18"/>
        <v>2</v>
      </c>
      <c r="M1280" s="13" t="s">
        <v>32</v>
      </c>
      <c r="N1280" s="13" t="str">
        <f>IFERROR(__xludf.DUMMYFUNCTION("REGEXEXTRACT(M1280, "" (.+)$"")"),"сельское население")</f>
        <v>сельское население</v>
      </c>
      <c r="O1280" s="18">
        <v>137.0</v>
      </c>
      <c r="P1280" s="18">
        <v>136.0</v>
      </c>
      <c r="Q1280" s="18">
        <v>147.0</v>
      </c>
      <c r="R1280" s="18">
        <v>120.0</v>
      </c>
      <c r="S1280" s="23" t="s">
        <v>37</v>
      </c>
      <c r="T1280" s="23" t="s">
        <v>37</v>
      </c>
      <c r="U1280" s="23" t="s">
        <v>37</v>
      </c>
      <c r="V1280" s="23" t="s">
        <v>37</v>
      </c>
      <c r="W1280" s="23" t="s">
        <v>37</v>
      </c>
      <c r="X1280" s="23" t="s">
        <v>37</v>
      </c>
      <c r="Y1280" s="23" t="s">
        <v>37</v>
      </c>
      <c r="Z1280" s="19" t="str">
        <f t="shared" si="6"/>
        <v/>
      </c>
      <c r="AA1280" s="19" t="str">
        <f t="shared" si="19"/>
        <v/>
      </c>
      <c r="AB1280" s="19">
        <f t="shared" si="8"/>
        <v>540</v>
      </c>
      <c r="AC1280" s="19">
        <f t="shared" si="20"/>
        <v>135</v>
      </c>
      <c r="AD1280" s="19">
        <f t="shared" si="21"/>
        <v>261.5</v>
      </c>
      <c r="AE1280" s="19" t="str">
        <f t="shared" si="22"/>
        <v>Нет моды</v>
      </c>
      <c r="AF1280" s="19">
        <f t="shared" si="23"/>
        <v>120</v>
      </c>
      <c r="AG1280" s="19">
        <f t="shared" si="24"/>
        <v>147</v>
      </c>
      <c r="AH1280" s="20" t="str">
        <f t="shared" si="14"/>
        <v>Город: 76%; Село: 24%</v>
      </c>
      <c r="AI1280" s="24"/>
      <c r="AJ1280" s="24"/>
      <c r="AK1280" s="24"/>
      <c r="AL1280" s="22">
        <f t="shared" si="25"/>
        <v>1</v>
      </c>
    </row>
    <row r="1281" ht="12.75" customHeight="1">
      <c r="A1281" s="13" t="s">
        <v>74</v>
      </c>
      <c r="B1281" s="13" t="str">
        <f>IFERROR(__xludf.DUMMYFUNCTION("REGEXREPLACE(A1281, ""\d"", """")"),"             Архангельская область (без АО)")</f>
        <v>             Архангельская область (без АО)</v>
      </c>
      <c r="C1281" s="14" t="str">
        <f t="shared" si="15"/>
        <v>Архангельская область (без АО)</v>
      </c>
      <c r="D1281" s="3">
        <f t="shared" si="16"/>
        <v>2</v>
      </c>
      <c r="E1281" s="15" t="s">
        <v>33</v>
      </c>
      <c r="F1281" s="13" t="str">
        <f>IFERROR(__xludf.DUMMYFUNCTION("REGEXEXTRACT(E1281, ""[А-Яа-я].*"")"),"Болезни органов пищеварения")</f>
        <v>Болезни органов пищеварения</v>
      </c>
      <c r="G1281" s="16">
        <f t="shared" si="17"/>
        <v>2</v>
      </c>
      <c r="H1281" s="13" t="s">
        <v>28</v>
      </c>
      <c r="I1281" s="13" t="str">
        <f>IFERROR(__xludf.DUMMYFUNCTION("REGEXREPLACE(H1281, "".*\s"", """")"),"человек")</f>
        <v>человек</v>
      </c>
      <c r="J1281" s="13" t="s">
        <v>29</v>
      </c>
      <c r="K1281" s="17" t="str">
        <f>IFERROR(__xludf.DUMMYFUNCTION("REGEXREPLACE(J1281, ""^[\d\s]+"", """")"),"значение показателя за год")</f>
        <v>значение показателя за год</v>
      </c>
      <c r="L1281" s="16">
        <f t="shared" si="18"/>
        <v>2</v>
      </c>
      <c r="M1281" s="13" t="s">
        <v>30</v>
      </c>
      <c r="N1281" s="13" t="str">
        <f>IFERROR(__xludf.DUMMYFUNCTION("REGEXEXTRACT(M1281, "" (.+)$"")"),"все население")</f>
        <v>все население</v>
      </c>
      <c r="O1281" s="18">
        <v>708.0</v>
      </c>
      <c r="P1281" s="18">
        <v>717.0</v>
      </c>
      <c r="Q1281" s="18">
        <v>817.0</v>
      </c>
      <c r="R1281" s="18">
        <v>773.0</v>
      </c>
      <c r="S1281" s="23" t="s">
        <v>37</v>
      </c>
      <c r="T1281" s="23" t="s">
        <v>37</v>
      </c>
      <c r="U1281" s="23" t="s">
        <v>37</v>
      </c>
      <c r="V1281" s="23" t="s">
        <v>37</v>
      </c>
      <c r="W1281" s="23" t="s">
        <v>37</v>
      </c>
      <c r="X1281" s="23" t="s">
        <v>37</v>
      </c>
      <c r="Y1281" s="23" t="s">
        <v>37</v>
      </c>
      <c r="Z1281" s="19">
        <f t="shared" si="6"/>
        <v>3015</v>
      </c>
      <c r="AA1281" s="19" t="str">
        <f t="shared" si="19"/>
        <v/>
      </c>
      <c r="AB1281" s="19" t="str">
        <f t="shared" si="8"/>
        <v/>
      </c>
      <c r="AC1281" s="19">
        <f t="shared" si="20"/>
        <v>753.75</v>
      </c>
      <c r="AD1281" s="19">
        <f t="shared" si="21"/>
        <v>427.5</v>
      </c>
      <c r="AE1281" s="19" t="str">
        <f t="shared" si="22"/>
        <v>Нет моды</v>
      </c>
      <c r="AF1281" s="19">
        <f t="shared" si="23"/>
        <v>708</v>
      </c>
      <c r="AG1281" s="19">
        <f t="shared" si="24"/>
        <v>817</v>
      </c>
      <c r="AH1281" s="20" t="str">
        <f t="shared" si="14"/>
        <v/>
      </c>
      <c r="AI1281" s="24"/>
      <c r="AJ1281" s="24"/>
      <c r="AK1281" s="24"/>
      <c r="AL1281" s="22">
        <f t="shared" si="25"/>
        <v>1</v>
      </c>
    </row>
    <row r="1282" ht="12.75" customHeight="1">
      <c r="A1282" s="13" t="s">
        <v>74</v>
      </c>
      <c r="B1282" s="13" t="str">
        <f>IFERROR(__xludf.DUMMYFUNCTION("REGEXREPLACE(A1282, ""\d"", """")"),"             Архангельская область (без АО)")</f>
        <v>             Архангельская область (без АО)</v>
      </c>
      <c r="C1282" s="14" t="str">
        <f t="shared" si="15"/>
        <v>Архангельская область (без АО)</v>
      </c>
      <c r="D1282" s="3">
        <f t="shared" si="16"/>
        <v>2</v>
      </c>
      <c r="E1282" s="15" t="s">
        <v>33</v>
      </c>
      <c r="F1282" s="13" t="str">
        <f>IFERROR(__xludf.DUMMYFUNCTION("REGEXEXTRACT(E1282, ""[А-Яа-я].*"")"),"Болезни органов пищеварения")</f>
        <v>Болезни органов пищеварения</v>
      </c>
      <c r="G1282" s="16">
        <f t="shared" si="17"/>
        <v>2</v>
      </c>
      <c r="H1282" s="13" t="s">
        <v>28</v>
      </c>
      <c r="I1282" s="13" t="str">
        <f>IFERROR(__xludf.DUMMYFUNCTION("REGEXREPLACE(H1282, "".*\s"", """")"),"человек")</f>
        <v>человек</v>
      </c>
      <c r="J1282" s="13" t="s">
        <v>29</v>
      </c>
      <c r="K1282" s="17" t="str">
        <f>IFERROR(__xludf.DUMMYFUNCTION("REGEXREPLACE(J1282, ""^[\d\s]+"", """")"),"значение показателя за год")</f>
        <v>значение показателя за год</v>
      </c>
      <c r="L1282" s="16">
        <f t="shared" si="18"/>
        <v>2</v>
      </c>
      <c r="M1282" s="13" t="s">
        <v>31</v>
      </c>
      <c r="N1282" s="13" t="str">
        <f>IFERROR(__xludf.DUMMYFUNCTION("REGEXEXTRACT(M1282, "" (.+)$"")"),"городское население")</f>
        <v>городское население</v>
      </c>
      <c r="O1282" s="18">
        <v>534.0</v>
      </c>
      <c r="P1282" s="18">
        <v>523.0</v>
      </c>
      <c r="Q1282" s="18">
        <v>608.0</v>
      </c>
      <c r="R1282" s="18">
        <v>596.0</v>
      </c>
      <c r="S1282" s="23" t="s">
        <v>37</v>
      </c>
      <c r="T1282" s="23" t="s">
        <v>37</v>
      </c>
      <c r="U1282" s="23" t="s">
        <v>37</v>
      </c>
      <c r="V1282" s="23" t="s">
        <v>37</v>
      </c>
      <c r="W1282" s="23" t="s">
        <v>37</v>
      </c>
      <c r="X1282" s="23" t="s">
        <v>37</v>
      </c>
      <c r="Y1282" s="23" t="s">
        <v>37</v>
      </c>
      <c r="Z1282" s="19" t="str">
        <f t="shared" si="6"/>
        <v/>
      </c>
      <c r="AA1282" s="19">
        <f t="shared" si="19"/>
        <v>2261</v>
      </c>
      <c r="AB1282" s="19" t="str">
        <f t="shared" si="8"/>
        <v/>
      </c>
      <c r="AC1282" s="19">
        <f t="shared" si="20"/>
        <v>565.25</v>
      </c>
      <c r="AD1282" s="19">
        <f t="shared" si="21"/>
        <v>658</v>
      </c>
      <c r="AE1282" s="19" t="str">
        <f t="shared" si="22"/>
        <v>Нет моды</v>
      </c>
      <c r="AF1282" s="19">
        <f t="shared" si="23"/>
        <v>523</v>
      </c>
      <c r="AG1282" s="19">
        <f t="shared" si="24"/>
        <v>608</v>
      </c>
      <c r="AH1282" s="20" t="str">
        <f t="shared" si="14"/>
        <v/>
      </c>
      <c r="AI1282" s="24"/>
      <c r="AJ1282" s="24"/>
      <c r="AK1282" s="24"/>
      <c r="AL1282" s="22">
        <f t="shared" si="25"/>
        <v>1</v>
      </c>
    </row>
    <row r="1283" ht="12.75" customHeight="1">
      <c r="A1283" s="13" t="s">
        <v>74</v>
      </c>
      <c r="B1283" s="13" t="str">
        <f>IFERROR(__xludf.DUMMYFUNCTION("REGEXREPLACE(A1283, ""\d"", """")"),"             Архангельская область (без АО)")</f>
        <v>             Архангельская область (без АО)</v>
      </c>
      <c r="C1283" s="14" t="str">
        <f t="shared" si="15"/>
        <v>Архангельская область (без АО)</v>
      </c>
      <c r="D1283" s="3">
        <f t="shared" si="16"/>
        <v>2</v>
      </c>
      <c r="E1283" s="15" t="s">
        <v>33</v>
      </c>
      <c r="F1283" s="13" t="str">
        <f>IFERROR(__xludf.DUMMYFUNCTION("REGEXEXTRACT(E1283, ""[А-Яа-я].*"")"),"Болезни органов пищеварения")</f>
        <v>Болезни органов пищеварения</v>
      </c>
      <c r="G1283" s="16">
        <f t="shared" si="17"/>
        <v>2</v>
      </c>
      <c r="H1283" s="13" t="s">
        <v>28</v>
      </c>
      <c r="I1283" s="13" t="str">
        <f>IFERROR(__xludf.DUMMYFUNCTION("REGEXREPLACE(H1283, "".*\s"", """")"),"человек")</f>
        <v>человек</v>
      </c>
      <c r="J1283" s="13" t="s">
        <v>29</v>
      </c>
      <c r="K1283" s="17" t="str">
        <f>IFERROR(__xludf.DUMMYFUNCTION("REGEXREPLACE(J1283, ""^[\d\s]+"", """")"),"значение показателя за год")</f>
        <v>значение показателя за год</v>
      </c>
      <c r="L1283" s="16">
        <f t="shared" si="18"/>
        <v>2</v>
      </c>
      <c r="M1283" s="13" t="s">
        <v>32</v>
      </c>
      <c r="N1283" s="13" t="str">
        <f>IFERROR(__xludf.DUMMYFUNCTION("REGEXEXTRACT(M1283, "" (.+)$"")"),"сельское население")</f>
        <v>сельское население</v>
      </c>
      <c r="O1283" s="18">
        <v>174.0</v>
      </c>
      <c r="P1283" s="18">
        <v>194.0</v>
      </c>
      <c r="Q1283" s="18">
        <v>209.0</v>
      </c>
      <c r="R1283" s="18">
        <v>177.0</v>
      </c>
      <c r="S1283" s="23" t="s">
        <v>37</v>
      </c>
      <c r="T1283" s="23" t="s">
        <v>37</v>
      </c>
      <c r="U1283" s="23" t="s">
        <v>37</v>
      </c>
      <c r="V1283" s="23" t="s">
        <v>37</v>
      </c>
      <c r="W1283" s="23" t="s">
        <v>37</v>
      </c>
      <c r="X1283" s="23" t="s">
        <v>37</v>
      </c>
      <c r="Y1283" s="23" t="s">
        <v>37</v>
      </c>
      <c r="Z1283" s="19" t="str">
        <f t="shared" si="6"/>
        <v/>
      </c>
      <c r="AA1283" s="19" t="str">
        <f t="shared" si="19"/>
        <v/>
      </c>
      <c r="AB1283" s="19">
        <f t="shared" si="8"/>
        <v>754</v>
      </c>
      <c r="AC1283" s="19">
        <f t="shared" si="20"/>
        <v>188.5</v>
      </c>
      <c r="AD1283" s="19">
        <f t="shared" si="21"/>
        <v>366</v>
      </c>
      <c r="AE1283" s="19" t="str">
        <f t="shared" si="22"/>
        <v>Нет моды</v>
      </c>
      <c r="AF1283" s="19">
        <f t="shared" si="23"/>
        <v>174</v>
      </c>
      <c r="AG1283" s="19">
        <f t="shared" si="24"/>
        <v>209</v>
      </c>
      <c r="AH1283" s="20" t="str">
        <f t="shared" si="14"/>
        <v>Город: 75%; Село: 25%</v>
      </c>
      <c r="AI1283" s="24"/>
      <c r="AJ1283" s="24"/>
      <c r="AK1283" s="24"/>
      <c r="AL1283" s="22">
        <f t="shared" si="25"/>
        <v>1</v>
      </c>
    </row>
    <row r="1284" ht="12.75" customHeight="1">
      <c r="A1284" s="13" t="s">
        <v>74</v>
      </c>
      <c r="B1284" s="13" t="str">
        <f>IFERROR(__xludf.DUMMYFUNCTION("REGEXREPLACE(A1284, ""\d"", """")"),"             Архангельская область (без АО)")</f>
        <v>             Архангельская область (без АО)</v>
      </c>
      <c r="C1284" s="14" t="str">
        <f t="shared" si="15"/>
        <v>Архангельская область (без АО)</v>
      </c>
      <c r="D1284" s="3">
        <f t="shared" si="16"/>
        <v>2</v>
      </c>
      <c r="E1284" s="15" t="s">
        <v>34</v>
      </c>
      <c r="F1284" s="13" t="str">
        <f>IFERROR(__xludf.DUMMYFUNCTION("REGEXEXTRACT(E1284, ""[А-Яа-я].*"")"),"Болезни системы кровообращения")</f>
        <v>Болезни системы кровообращения</v>
      </c>
      <c r="G1284" s="16">
        <f t="shared" si="17"/>
        <v>2</v>
      </c>
      <c r="H1284" s="13" t="s">
        <v>28</v>
      </c>
      <c r="I1284" s="13" t="str">
        <f>IFERROR(__xludf.DUMMYFUNCTION("REGEXREPLACE(H1284, "".*\s"", """")"),"человек")</f>
        <v>человек</v>
      </c>
      <c r="J1284" s="13" t="s">
        <v>29</v>
      </c>
      <c r="K1284" s="17" t="str">
        <f>IFERROR(__xludf.DUMMYFUNCTION("REGEXREPLACE(J1284, ""^[\d\s]+"", """")"),"значение показателя за год")</f>
        <v>значение показателя за год</v>
      </c>
      <c r="L1284" s="16">
        <f t="shared" si="18"/>
        <v>2</v>
      </c>
      <c r="M1284" s="13" t="s">
        <v>30</v>
      </c>
      <c r="N1284" s="13" t="str">
        <f>IFERROR(__xludf.DUMMYFUNCTION("REGEXEXTRACT(M1284, "" (.+)$"")"),"все население")</f>
        <v>все население</v>
      </c>
      <c r="O1284" s="18">
        <v>8679.0</v>
      </c>
      <c r="P1284" s="18">
        <v>8701.0</v>
      </c>
      <c r="Q1284" s="18">
        <v>8812.0</v>
      </c>
      <c r="R1284" s="18">
        <v>8842.0</v>
      </c>
      <c r="S1284" s="23" t="s">
        <v>37</v>
      </c>
      <c r="T1284" s="23" t="s">
        <v>37</v>
      </c>
      <c r="U1284" s="23" t="s">
        <v>37</v>
      </c>
      <c r="V1284" s="23" t="s">
        <v>37</v>
      </c>
      <c r="W1284" s="23" t="s">
        <v>37</v>
      </c>
      <c r="X1284" s="23" t="s">
        <v>37</v>
      </c>
      <c r="Y1284" s="23" t="s">
        <v>37</v>
      </c>
      <c r="Z1284" s="19">
        <f t="shared" si="6"/>
        <v>35034</v>
      </c>
      <c r="AA1284" s="19" t="str">
        <f t="shared" si="19"/>
        <v/>
      </c>
      <c r="AB1284" s="19" t="str">
        <f t="shared" si="8"/>
        <v/>
      </c>
      <c r="AC1284" s="19">
        <f t="shared" si="20"/>
        <v>8758.5</v>
      </c>
      <c r="AD1284" s="19">
        <f t="shared" si="21"/>
        <v>4444</v>
      </c>
      <c r="AE1284" s="19" t="str">
        <f t="shared" si="22"/>
        <v>Нет моды</v>
      </c>
      <c r="AF1284" s="19">
        <f t="shared" si="23"/>
        <v>8679</v>
      </c>
      <c r="AG1284" s="19">
        <f t="shared" si="24"/>
        <v>8842</v>
      </c>
      <c r="AH1284" s="20" t="str">
        <f t="shared" si="14"/>
        <v/>
      </c>
      <c r="AI1284" s="24"/>
      <c r="AJ1284" s="24"/>
      <c r="AK1284" s="24"/>
      <c r="AL1284" s="22">
        <f t="shared" si="25"/>
        <v>1</v>
      </c>
    </row>
    <row r="1285" ht="12.75" customHeight="1">
      <c r="A1285" s="13" t="s">
        <v>74</v>
      </c>
      <c r="B1285" s="13" t="str">
        <f>IFERROR(__xludf.DUMMYFUNCTION("REGEXREPLACE(A1285, ""\d"", """")"),"             Архангельская область (без АО)")</f>
        <v>             Архангельская область (без АО)</v>
      </c>
      <c r="C1285" s="14" t="str">
        <f t="shared" si="15"/>
        <v>Архангельская область (без АО)</v>
      </c>
      <c r="D1285" s="3">
        <f t="shared" si="16"/>
        <v>2</v>
      </c>
      <c r="E1285" s="15" t="s">
        <v>34</v>
      </c>
      <c r="F1285" s="13" t="str">
        <f>IFERROR(__xludf.DUMMYFUNCTION("REGEXEXTRACT(E1285, ""[А-Яа-я].*"")"),"Болезни системы кровообращения")</f>
        <v>Болезни системы кровообращения</v>
      </c>
      <c r="G1285" s="16">
        <f t="shared" si="17"/>
        <v>2</v>
      </c>
      <c r="H1285" s="13" t="s">
        <v>28</v>
      </c>
      <c r="I1285" s="13" t="str">
        <f>IFERROR(__xludf.DUMMYFUNCTION("REGEXREPLACE(H1285, "".*\s"", """")"),"человек")</f>
        <v>человек</v>
      </c>
      <c r="J1285" s="13" t="s">
        <v>29</v>
      </c>
      <c r="K1285" s="17" t="str">
        <f>IFERROR(__xludf.DUMMYFUNCTION("REGEXREPLACE(J1285, ""^[\d\s]+"", """")"),"значение показателя за год")</f>
        <v>значение показателя за год</v>
      </c>
      <c r="L1285" s="16">
        <f t="shared" si="18"/>
        <v>2</v>
      </c>
      <c r="M1285" s="13" t="s">
        <v>31</v>
      </c>
      <c r="N1285" s="13" t="str">
        <f>IFERROR(__xludf.DUMMYFUNCTION("REGEXEXTRACT(M1285, "" (.+)$"")"),"городское население")</f>
        <v>городское население</v>
      </c>
      <c r="O1285" s="18">
        <v>5859.0</v>
      </c>
      <c r="P1285" s="18">
        <v>5861.0</v>
      </c>
      <c r="Q1285" s="18">
        <v>5915.0</v>
      </c>
      <c r="R1285" s="18">
        <v>5963.0</v>
      </c>
      <c r="S1285" s="23" t="s">
        <v>37</v>
      </c>
      <c r="T1285" s="23" t="s">
        <v>37</v>
      </c>
      <c r="U1285" s="23" t="s">
        <v>37</v>
      </c>
      <c r="V1285" s="23" t="s">
        <v>37</v>
      </c>
      <c r="W1285" s="23" t="s">
        <v>37</v>
      </c>
      <c r="X1285" s="23" t="s">
        <v>37</v>
      </c>
      <c r="Y1285" s="23" t="s">
        <v>37</v>
      </c>
      <c r="Z1285" s="19" t="str">
        <f t="shared" si="6"/>
        <v/>
      </c>
      <c r="AA1285" s="19">
        <f t="shared" si="19"/>
        <v>23598</v>
      </c>
      <c r="AB1285" s="19" t="str">
        <f t="shared" si="8"/>
        <v/>
      </c>
      <c r="AC1285" s="19">
        <f t="shared" si="20"/>
        <v>5899.5</v>
      </c>
      <c r="AD1285" s="19">
        <f t="shared" si="21"/>
        <v>7321</v>
      </c>
      <c r="AE1285" s="19" t="str">
        <f t="shared" si="22"/>
        <v>Нет моды</v>
      </c>
      <c r="AF1285" s="19">
        <f t="shared" si="23"/>
        <v>5859</v>
      </c>
      <c r="AG1285" s="19">
        <f t="shared" si="24"/>
        <v>5963</v>
      </c>
      <c r="AH1285" s="20" t="str">
        <f t="shared" si="14"/>
        <v/>
      </c>
      <c r="AI1285" s="24"/>
      <c r="AJ1285" s="24"/>
      <c r="AK1285" s="24"/>
      <c r="AL1285" s="22">
        <f t="shared" si="25"/>
        <v>1</v>
      </c>
    </row>
    <row r="1286" ht="12.75" customHeight="1">
      <c r="A1286" s="13" t="s">
        <v>74</v>
      </c>
      <c r="B1286" s="13" t="str">
        <f>IFERROR(__xludf.DUMMYFUNCTION("REGEXREPLACE(A1286, ""\d"", """")"),"             Архангельская область (без АО)")</f>
        <v>             Архангельская область (без АО)</v>
      </c>
      <c r="C1286" s="14" t="str">
        <f t="shared" si="15"/>
        <v>Архангельская область (без АО)</v>
      </c>
      <c r="D1286" s="3">
        <f t="shared" si="16"/>
        <v>2</v>
      </c>
      <c r="E1286" s="15" t="s">
        <v>34</v>
      </c>
      <c r="F1286" s="13" t="str">
        <f>IFERROR(__xludf.DUMMYFUNCTION("REGEXEXTRACT(E1286, ""[А-Яа-я].*"")"),"Болезни системы кровообращения")</f>
        <v>Болезни системы кровообращения</v>
      </c>
      <c r="G1286" s="16">
        <f t="shared" si="17"/>
        <v>2</v>
      </c>
      <c r="H1286" s="13" t="s">
        <v>28</v>
      </c>
      <c r="I1286" s="13" t="str">
        <f>IFERROR(__xludf.DUMMYFUNCTION("REGEXREPLACE(H1286, "".*\s"", """")"),"человек")</f>
        <v>человек</v>
      </c>
      <c r="J1286" s="13" t="s">
        <v>29</v>
      </c>
      <c r="K1286" s="17" t="str">
        <f>IFERROR(__xludf.DUMMYFUNCTION("REGEXREPLACE(J1286, ""^[\d\s]+"", """")"),"значение показателя за год")</f>
        <v>значение показателя за год</v>
      </c>
      <c r="L1286" s="16">
        <f t="shared" si="18"/>
        <v>2</v>
      </c>
      <c r="M1286" s="13" t="s">
        <v>32</v>
      </c>
      <c r="N1286" s="13" t="str">
        <f>IFERROR(__xludf.DUMMYFUNCTION("REGEXEXTRACT(M1286, "" (.+)$"")"),"сельское население")</f>
        <v>сельское население</v>
      </c>
      <c r="O1286" s="18">
        <v>2820.0</v>
      </c>
      <c r="P1286" s="18">
        <v>2840.0</v>
      </c>
      <c r="Q1286" s="18">
        <v>2897.0</v>
      </c>
      <c r="R1286" s="18">
        <v>2879.0</v>
      </c>
      <c r="S1286" s="23" t="s">
        <v>37</v>
      </c>
      <c r="T1286" s="23" t="s">
        <v>37</v>
      </c>
      <c r="U1286" s="23" t="s">
        <v>37</v>
      </c>
      <c r="V1286" s="23" t="s">
        <v>37</v>
      </c>
      <c r="W1286" s="23" t="s">
        <v>37</v>
      </c>
      <c r="X1286" s="23" t="s">
        <v>37</v>
      </c>
      <c r="Y1286" s="23" t="s">
        <v>37</v>
      </c>
      <c r="Z1286" s="19" t="str">
        <f t="shared" si="6"/>
        <v/>
      </c>
      <c r="AA1286" s="19" t="str">
        <f t="shared" si="19"/>
        <v/>
      </c>
      <c r="AB1286" s="19">
        <f t="shared" si="8"/>
        <v>11436</v>
      </c>
      <c r="AC1286" s="19">
        <f t="shared" si="20"/>
        <v>2859</v>
      </c>
      <c r="AD1286" s="19">
        <f t="shared" si="21"/>
        <v>4378</v>
      </c>
      <c r="AE1286" s="19" t="str">
        <f t="shared" si="22"/>
        <v>Нет моды</v>
      </c>
      <c r="AF1286" s="19">
        <f t="shared" si="23"/>
        <v>2820</v>
      </c>
      <c r="AG1286" s="19">
        <f t="shared" si="24"/>
        <v>2897</v>
      </c>
      <c r="AH1286" s="20" t="str">
        <f t="shared" si="14"/>
        <v>Город: 67%; Село: 33%</v>
      </c>
      <c r="AI1286" s="24"/>
      <c r="AJ1286" s="24"/>
      <c r="AK1286" s="24"/>
      <c r="AL1286" s="22">
        <f t="shared" si="25"/>
        <v>1</v>
      </c>
    </row>
    <row r="1287" ht="12.75" customHeight="1">
      <c r="A1287" s="13" t="s">
        <v>74</v>
      </c>
      <c r="B1287" s="13" t="str">
        <f>IFERROR(__xludf.DUMMYFUNCTION("REGEXREPLACE(A1287, ""\d"", """")"),"             Архангельская область (без АО)")</f>
        <v>             Архангельская область (без АО)</v>
      </c>
      <c r="C1287" s="14" t="str">
        <f t="shared" si="15"/>
        <v>Архангельская область (без АО)</v>
      </c>
      <c r="D1287" s="3">
        <f t="shared" si="16"/>
        <v>2</v>
      </c>
      <c r="E1287" s="15" t="s">
        <v>35</v>
      </c>
      <c r="F1287" s="13" t="str">
        <f>IFERROR(__xludf.DUMMYFUNCTION("REGEXEXTRACT(E1287, ""[А-Яа-я].*"")"),"внешние причины")</f>
        <v>внешние причины</v>
      </c>
      <c r="G1287" s="16">
        <f t="shared" si="17"/>
        <v>2</v>
      </c>
      <c r="H1287" s="13" t="s">
        <v>28</v>
      </c>
      <c r="I1287" s="13" t="str">
        <f>IFERROR(__xludf.DUMMYFUNCTION("REGEXREPLACE(H1287, "".*\s"", """")"),"человек")</f>
        <v>человек</v>
      </c>
      <c r="J1287" s="13" t="s">
        <v>29</v>
      </c>
      <c r="K1287" s="17" t="str">
        <f>IFERROR(__xludf.DUMMYFUNCTION("REGEXREPLACE(J1287, ""^[\d\s]+"", """")"),"значение показателя за год")</f>
        <v>значение показателя за год</v>
      </c>
      <c r="L1287" s="16">
        <f t="shared" si="18"/>
        <v>2</v>
      </c>
      <c r="M1287" s="13" t="s">
        <v>30</v>
      </c>
      <c r="N1287" s="13" t="str">
        <f>IFERROR(__xludf.DUMMYFUNCTION("REGEXEXTRACT(M1287, "" (.+)$"")"),"все население")</f>
        <v>все население</v>
      </c>
      <c r="O1287" s="18">
        <v>1804.0</v>
      </c>
      <c r="P1287" s="18">
        <v>1827.0</v>
      </c>
      <c r="Q1287" s="18">
        <v>1711.0</v>
      </c>
      <c r="R1287" s="18">
        <v>1649.0</v>
      </c>
      <c r="S1287" s="23" t="s">
        <v>37</v>
      </c>
      <c r="T1287" s="23" t="s">
        <v>37</v>
      </c>
      <c r="U1287" s="23" t="s">
        <v>37</v>
      </c>
      <c r="V1287" s="23" t="s">
        <v>37</v>
      </c>
      <c r="W1287" s="23" t="s">
        <v>37</v>
      </c>
      <c r="X1287" s="23" t="s">
        <v>37</v>
      </c>
      <c r="Y1287" s="23" t="s">
        <v>37</v>
      </c>
      <c r="Z1287" s="19">
        <f t="shared" si="6"/>
        <v>6991</v>
      </c>
      <c r="AA1287" s="19" t="str">
        <f t="shared" si="19"/>
        <v/>
      </c>
      <c r="AB1287" s="19" t="str">
        <f t="shared" si="8"/>
        <v/>
      </c>
      <c r="AC1287" s="19">
        <f t="shared" si="20"/>
        <v>1747.75</v>
      </c>
      <c r="AD1287" s="19">
        <f t="shared" si="21"/>
        <v>2323.5</v>
      </c>
      <c r="AE1287" s="19" t="str">
        <f t="shared" si="22"/>
        <v>Нет моды</v>
      </c>
      <c r="AF1287" s="19">
        <f t="shared" si="23"/>
        <v>1649</v>
      </c>
      <c r="AG1287" s="19">
        <f t="shared" si="24"/>
        <v>1827</v>
      </c>
      <c r="AH1287" s="20" t="str">
        <f t="shared" si="14"/>
        <v/>
      </c>
      <c r="AI1287" s="24"/>
      <c r="AJ1287" s="24"/>
      <c r="AK1287" s="24"/>
      <c r="AL1287" s="22">
        <f t="shared" si="25"/>
        <v>1</v>
      </c>
    </row>
    <row r="1288" ht="12.75" customHeight="1">
      <c r="A1288" s="13" t="s">
        <v>74</v>
      </c>
      <c r="B1288" s="13" t="str">
        <f>IFERROR(__xludf.DUMMYFUNCTION("REGEXREPLACE(A1288, ""\d"", """")"),"             Архангельская область (без АО)")</f>
        <v>             Архангельская область (без АО)</v>
      </c>
      <c r="C1288" s="14" t="str">
        <f t="shared" si="15"/>
        <v>Архангельская область (без АО)</v>
      </c>
      <c r="D1288" s="3">
        <f t="shared" si="16"/>
        <v>2</v>
      </c>
      <c r="E1288" s="15" t="s">
        <v>35</v>
      </c>
      <c r="F1288" s="13" t="str">
        <f>IFERROR(__xludf.DUMMYFUNCTION("REGEXEXTRACT(E1288, ""[А-Яа-я].*"")"),"внешние причины")</f>
        <v>внешние причины</v>
      </c>
      <c r="G1288" s="16">
        <f t="shared" si="17"/>
        <v>2</v>
      </c>
      <c r="H1288" s="13" t="s">
        <v>28</v>
      </c>
      <c r="I1288" s="13" t="str">
        <f>IFERROR(__xludf.DUMMYFUNCTION("REGEXREPLACE(H1288, "".*\s"", """")"),"человек")</f>
        <v>человек</v>
      </c>
      <c r="J1288" s="13" t="s">
        <v>29</v>
      </c>
      <c r="K1288" s="17" t="str">
        <f>IFERROR(__xludf.DUMMYFUNCTION("REGEXREPLACE(J1288, ""^[\d\s]+"", """")"),"значение показателя за год")</f>
        <v>значение показателя за год</v>
      </c>
      <c r="L1288" s="16">
        <f t="shared" si="18"/>
        <v>2</v>
      </c>
      <c r="M1288" s="13" t="s">
        <v>31</v>
      </c>
      <c r="N1288" s="13" t="str">
        <f>IFERROR(__xludf.DUMMYFUNCTION("REGEXEXTRACT(M1288, "" (.+)$"")"),"городское население")</f>
        <v>городское население</v>
      </c>
      <c r="O1288" s="18">
        <v>1203.0</v>
      </c>
      <c r="P1288" s="18">
        <v>1239.0</v>
      </c>
      <c r="Q1288" s="18">
        <v>1186.0</v>
      </c>
      <c r="R1288" s="18">
        <v>1114.0</v>
      </c>
      <c r="S1288" s="23" t="s">
        <v>37</v>
      </c>
      <c r="T1288" s="23" t="s">
        <v>37</v>
      </c>
      <c r="U1288" s="23" t="s">
        <v>37</v>
      </c>
      <c r="V1288" s="23" t="s">
        <v>37</v>
      </c>
      <c r="W1288" s="23" t="s">
        <v>37</v>
      </c>
      <c r="X1288" s="23" t="s">
        <v>37</v>
      </c>
      <c r="Y1288" s="23" t="s">
        <v>37</v>
      </c>
      <c r="Z1288" s="19" t="str">
        <f t="shared" si="6"/>
        <v/>
      </c>
      <c r="AA1288" s="19">
        <f t="shared" si="19"/>
        <v>4742</v>
      </c>
      <c r="AB1288" s="19" t="str">
        <f t="shared" si="8"/>
        <v/>
      </c>
      <c r="AC1288" s="19">
        <f t="shared" si="20"/>
        <v>1185.5</v>
      </c>
      <c r="AD1288" s="19">
        <f t="shared" si="21"/>
        <v>1444</v>
      </c>
      <c r="AE1288" s="19" t="str">
        <f t="shared" si="22"/>
        <v>Нет моды</v>
      </c>
      <c r="AF1288" s="19">
        <f t="shared" si="23"/>
        <v>1114</v>
      </c>
      <c r="AG1288" s="19">
        <f t="shared" si="24"/>
        <v>1239</v>
      </c>
      <c r="AH1288" s="20" t="str">
        <f t="shared" si="14"/>
        <v/>
      </c>
      <c r="AI1288" s="24"/>
      <c r="AJ1288" s="24"/>
      <c r="AK1288" s="24"/>
      <c r="AL1288" s="22">
        <f t="shared" si="25"/>
        <v>1</v>
      </c>
    </row>
    <row r="1289" ht="12.75" customHeight="1">
      <c r="A1289" s="13" t="s">
        <v>74</v>
      </c>
      <c r="B1289" s="13" t="str">
        <f>IFERROR(__xludf.DUMMYFUNCTION("REGEXREPLACE(A1289, ""\d"", """")"),"             Архангельская область (без АО)")</f>
        <v>             Архангельская область (без АО)</v>
      </c>
      <c r="C1289" s="14" t="str">
        <f t="shared" si="15"/>
        <v>Архангельская область (без АО)</v>
      </c>
      <c r="D1289" s="3">
        <f t="shared" si="16"/>
        <v>2</v>
      </c>
      <c r="E1289" s="15" t="s">
        <v>35</v>
      </c>
      <c r="F1289" s="13" t="str">
        <f>IFERROR(__xludf.DUMMYFUNCTION("REGEXEXTRACT(E1289, ""[А-Яа-я].*"")"),"внешние причины")</f>
        <v>внешние причины</v>
      </c>
      <c r="G1289" s="16">
        <f t="shared" si="17"/>
        <v>2</v>
      </c>
      <c r="H1289" s="13" t="s">
        <v>28</v>
      </c>
      <c r="I1289" s="13" t="str">
        <f>IFERROR(__xludf.DUMMYFUNCTION("REGEXREPLACE(H1289, "".*\s"", """")"),"человек")</f>
        <v>человек</v>
      </c>
      <c r="J1289" s="13" t="s">
        <v>29</v>
      </c>
      <c r="K1289" s="17" t="str">
        <f>IFERROR(__xludf.DUMMYFUNCTION("REGEXREPLACE(J1289, ""^[\d\s]+"", """")"),"значение показателя за год")</f>
        <v>значение показателя за год</v>
      </c>
      <c r="L1289" s="16">
        <f t="shared" si="18"/>
        <v>2</v>
      </c>
      <c r="M1289" s="13" t="s">
        <v>32</v>
      </c>
      <c r="N1289" s="13" t="str">
        <f>IFERROR(__xludf.DUMMYFUNCTION("REGEXEXTRACT(M1289, "" (.+)$"")"),"сельское население")</f>
        <v>сельское население</v>
      </c>
      <c r="O1289" s="18">
        <v>601.0</v>
      </c>
      <c r="P1289" s="18">
        <v>588.0</v>
      </c>
      <c r="Q1289" s="18">
        <v>525.0</v>
      </c>
      <c r="R1289" s="18">
        <v>535.0</v>
      </c>
      <c r="S1289" s="23" t="s">
        <v>37</v>
      </c>
      <c r="T1289" s="23" t="s">
        <v>37</v>
      </c>
      <c r="U1289" s="23" t="s">
        <v>37</v>
      </c>
      <c r="V1289" s="23" t="s">
        <v>37</v>
      </c>
      <c r="W1289" s="23" t="s">
        <v>37</v>
      </c>
      <c r="X1289" s="23" t="s">
        <v>37</v>
      </c>
      <c r="Y1289" s="23" t="s">
        <v>37</v>
      </c>
      <c r="Z1289" s="19" t="str">
        <f t="shared" si="6"/>
        <v/>
      </c>
      <c r="AA1289" s="19" t="str">
        <f t="shared" si="19"/>
        <v/>
      </c>
      <c r="AB1289" s="19">
        <f t="shared" si="8"/>
        <v>2249</v>
      </c>
      <c r="AC1289" s="19">
        <f t="shared" si="20"/>
        <v>562.25</v>
      </c>
      <c r="AD1289" s="19">
        <f t="shared" si="21"/>
        <v>857.5</v>
      </c>
      <c r="AE1289" s="19" t="str">
        <f t="shared" si="22"/>
        <v>Нет моды</v>
      </c>
      <c r="AF1289" s="19">
        <f t="shared" si="23"/>
        <v>525</v>
      </c>
      <c r="AG1289" s="19">
        <f t="shared" si="24"/>
        <v>601</v>
      </c>
      <c r="AH1289" s="20" t="str">
        <f t="shared" si="14"/>
        <v>Город: 68%; Село: 32%</v>
      </c>
      <c r="AI1289" s="24"/>
      <c r="AJ1289" s="24"/>
      <c r="AK1289" s="24"/>
      <c r="AL1289" s="22">
        <f t="shared" si="25"/>
        <v>1</v>
      </c>
    </row>
    <row r="1290" ht="12.75" customHeight="1">
      <c r="A1290" s="13" t="s">
        <v>74</v>
      </c>
      <c r="B1290" s="13" t="str">
        <f>IFERROR(__xludf.DUMMYFUNCTION("REGEXREPLACE(A1290, ""\d"", """")"),"             Архангельская область (без АО)")</f>
        <v>             Архангельская область (без АО)</v>
      </c>
      <c r="C1290" s="14" t="str">
        <f t="shared" si="15"/>
        <v>Архангельская область (без АО)</v>
      </c>
      <c r="D1290" s="3">
        <f t="shared" si="16"/>
        <v>2</v>
      </c>
      <c r="E1290" s="15" t="s">
        <v>36</v>
      </c>
      <c r="F1290" s="13" t="str">
        <f>IFERROR(__xludf.DUMMYFUNCTION("REGEXEXTRACT(E1290,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90" s="16">
        <f t="shared" si="17"/>
        <v>2</v>
      </c>
      <c r="H1290" s="13" t="s">
        <v>28</v>
      </c>
      <c r="I1290" s="13" t="str">
        <f>IFERROR(__xludf.DUMMYFUNCTION("REGEXREPLACE(H1290, "".*\s"", """")"),"человек")</f>
        <v>человек</v>
      </c>
      <c r="J1290" s="13" t="s">
        <v>29</v>
      </c>
      <c r="K1290" s="17" t="str">
        <f>IFERROR(__xludf.DUMMYFUNCTION("REGEXREPLACE(J1290, ""^[\d\s]+"", """")"),"значение показателя за год")</f>
        <v>значение показателя за год</v>
      </c>
      <c r="L1290" s="16">
        <f t="shared" si="18"/>
        <v>2</v>
      </c>
      <c r="M1290" s="13" t="s">
        <v>30</v>
      </c>
      <c r="N1290" s="13" t="str">
        <f>IFERROR(__xludf.DUMMYFUNCTION("REGEXEXTRACT(M1290, "" (.+)$"")"),"все население")</f>
        <v>все население</v>
      </c>
      <c r="O1290" s="23" t="s">
        <v>37</v>
      </c>
      <c r="P1290" s="23" t="s">
        <v>37</v>
      </c>
      <c r="Q1290" s="18">
        <v>27.0</v>
      </c>
      <c r="R1290" s="23" t="s">
        <v>37</v>
      </c>
      <c r="S1290" s="23" t="s">
        <v>37</v>
      </c>
      <c r="T1290" s="23" t="s">
        <v>37</v>
      </c>
      <c r="U1290" s="23" t="s">
        <v>37</v>
      </c>
      <c r="V1290" s="23" t="s">
        <v>37</v>
      </c>
      <c r="W1290" s="23" t="s">
        <v>37</v>
      </c>
      <c r="X1290" s="23" t="s">
        <v>37</v>
      </c>
      <c r="Y1290" s="23" t="s">
        <v>37</v>
      </c>
      <c r="Z1290" s="19">
        <f t="shared" si="6"/>
        <v>27</v>
      </c>
      <c r="AA1290" s="19" t="str">
        <f t="shared" si="19"/>
        <v/>
      </c>
      <c r="AB1290" s="19" t="str">
        <f t="shared" si="8"/>
        <v/>
      </c>
      <c r="AC1290" s="19">
        <f t="shared" si="20"/>
        <v>27</v>
      </c>
      <c r="AD1290" s="19">
        <f t="shared" si="21"/>
        <v>535</v>
      </c>
      <c r="AE1290" s="19" t="str">
        <f t="shared" si="22"/>
        <v>Нет моды</v>
      </c>
      <c r="AF1290" s="19">
        <f t="shared" si="23"/>
        <v>27</v>
      </c>
      <c r="AG1290" s="19">
        <f t="shared" si="24"/>
        <v>27</v>
      </c>
      <c r="AH1290" s="20" t="str">
        <f t="shared" si="14"/>
        <v/>
      </c>
      <c r="AI1290" s="24"/>
      <c r="AJ1290" s="24"/>
      <c r="AK1290" s="24"/>
      <c r="AL1290" s="22">
        <f t="shared" si="25"/>
        <v>2</v>
      </c>
    </row>
    <row r="1291" ht="12.75" customHeight="1">
      <c r="A1291" s="13" t="s">
        <v>74</v>
      </c>
      <c r="B1291" s="13" t="str">
        <f>IFERROR(__xludf.DUMMYFUNCTION("REGEXREPLACE(A1291, ""\d"", """")"),"             Архангельская область (без АО)")</f>
        <v>             Архангельская область (без АО)</v>
      </c>
      <c r="C1291" s="14" t="str">
        <f t="shared" si="15"/>
        <v>Архангельская область (без АО)</v>
      </c>
      <c r="D1291" s="3">
        <f t="shared" si="16"/>
        <v>2</v>
      </c>
      <c r="E1291" s="15" t="s">
        <v>36</v>
      </c>
      <c r="F1291" s="13" t="str">
        <f>IFERROR(__xludf.DUMMYFUNCTION("REGEXEXTRACT(E1291,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91" s="16">
        <f t="shared" si="17"/>
        <v>2</v>
      </c>
      <c r="H1291" s="13" t="s">
        <v>28</v>
      </c>
      <c r="I1291" s="13" t="str">
        <f>IFERROR(__xludf.DUMMYFUNCTION("REGEXREPLACE(H1291, "".*\s"", """")"),"человек")</f>
        <v>человек</v>
      </c>
      <c r="J1291" s="13" t="s">
        <v>29</v>
      </c>
      <c r="K1291" s="17" t="str">
        <f>IFERROR(__xludf.DUMMYFUNCTION("REGEXREPLACE(J1291, ""^[\d\s]+"", """")"),"значение показателя за год")</f>
        <v>значение показателя за год</v>
      </c>
      <c r="L1291" s="16">
        <f t="shared" si="18"/>
        <v>2</v>
      </c>
      <c r="M1291" s="13" t="s">
        <v>31</v>
      </c>
      <c r="N1291" s="13" t="str">
        <f>IFERROR(__xludf.DUMMYFUNCTION("REGEXEXTRACT(M1291, "" (.+)$"")"),"городское население")</f>
        <v>городское население</v>
      </c>
      <c r="O1291" s="23" t="s">
        <v>37</v>
      </c>
      <c r="P1291" s="23" t="s">
        <v>37</v>
      </c>
      <c r="Q1291" s="18">
        <v>19.0</v>
      </c>
      <c r="R1291" s="23" t="s">
        <v>37</v>
      </c>
      <c r="S1291" s="23" t="s">
        <v>37</v>
      </c>
      <c r="T1291" s="23" t="s">
        <v>37</v>
      </c>
      <c r="U1291" s="23" t="s">
        <v>37</v>
      </c>
      <c r="V1291" s="23" t="s">
        <v>37</v>
      </c>
      <c r="W1291" s="23" t="s">
        <v>37</v>
      </c>
      <c r="X1291" s="23" t="s">
        <v>37</v>
      </c>
      <c r="Y1291" s="23" t="s">
        <v>37</v>
      </c>
      <c r="Z1291" s="19" t="str">
        <f t="shared" si="6"/>
        <v/>
      </c>
      <c r="AA1291" s="19">
        <f t="shared" si="19"/>
        <v>19</v>
      </c>
      <c r="AB1291" s="19" t="str">
        <f t="shared" si="8"/>
        <v/>
      </c>
      <c r="AC1291" s="19">
        <f t="shared" si="20"/>
        <v>19</v>
      </c>
      <c r="AD1291" s="19">
        <f t="shared" si="21"/>
        <v>23</v>
      </c>
      <c r="AE1291" s="19" t="str">
        <f t="shared" si="22"/>
        <v>Нет моды</v>
      </c>
      <c r="AF1291" s="19">
        <f t="shared" si="23"/>
        <v>19</v>
      </c>
      <c r="AG1291" s="19">
        <f t="shared" si="24"/>
        <v>19</v>
      </c>
      <c r="AH1291" s="20" t="str">
        <f t="shared" si="14"/>
        <v/>
      </c>
      <c r="AI1291" s="24"/>
      <c r="AJ1291" s="24"/>
      <c r="AK1291" s="24"/>
      <c r="AL1291" s="22">
        <f t="shared" si="25"/>
        <v>2</v>
      </c>
    </row>
    <row r="1292" ht="12.75" customHeight="1">
      <c r="A1292" s="13" t="s">
        <v>74</v>
      </c>
      <c r="B1292" s="13" t="str">
        <f>IFERROR(__xludf.DUMMYFUNCTION("REGEXREPLACE(A1292, ""\d"", """")"),"             Архангельская область (без АО)")</f>
        <v>             Архангельская область (без АО)</v>
      </c>
      <c r="C1292" s="14" t="str">
        <f t="shared" si="15"/>
        <v>Архангельская область (без АО)</v>
      </c>
      <c r="D1292" s="3">
        <f t="shared" si="16"/>
        <v>2</v>
      </c>
      <c r="E1292" s="15" t="s">
        <v>36</v>
      </c>
      <c r="F1292" s="13" t="str">
        <f>IFERROR(__xludf.DUMMYFUNCTION("REGEXEXTRACT(E1292,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292" s="16">
        <f t="shared" si="17"/>
        <v>2</v>
      </c>
      <c r="H1292" s="13" t="s">
        <v>28</v>
      </c>
      <c r="I1292" s="13" t="str">
        <f>IFERROR(__xludf.DUMMYFUNCTION("REGEXREPLACE(H1292, "".*\s"", """")"),"человек")</f>
        <v>человек</v>
      </c>
      <c r="J1292" s="13" t="s">
        <v>29</v>
      </c>
      <c r="K1292" s="17" t="str">
        <f>IFERROR(__xludf.DUMMYFUNCTION("REGEXREPLACE(J1292, ""^[\d\s]+"", """")"),"значение показателя за год")</f>
        <v>значение показателя за год</v>
      </c>
      <c r="L1292" s="16">
        <f t="shared" si="18"/>
        <v>2</v>
      </c>
      <c r="M1292" s="13" t="s">
        <v>32</v>
      </c>
      <c r="N1292" s="13" t="str">
        <f>IFERROR(__xludf.DUMMYFUNCTION("REGEXEXTRACT(M1292, "" (.+)$"")"),"сельское население")</f>
        <v>сельское население</v>
      </c>
      <c r="O1292" s="23" t="s">
        <v>37</v>
      </c>
      <c r="P1292" s="23" t="s">
        <v>37</v>
      </c>
      <c r="Q1292" s="18">
        <v>8.0</v>
      </c>
      <c r="R1292" s="23" t="s">
        <v>37</v>
      </c>
      <c r="S1292" s="23" t="s">
        <v>37</v>
      </c>
      <c r="T1292" s="23" t="s">
        <v>37</v>
      </c>
      <c r="U1292" s="23" t="s">
        <v>37</v>
      </c>
      <c r="V1292" s="23" t="s">
        <v>37</v>
      </c>
      <c r="W1292" s="23" t="s">
        <v>37</v>
      </c>
      <c r="X1292" s="23" t="s">
        <v>37</v>
      </c>
      <c r="Y1292" s="23" t="s">
        <v>37</v>
      </c>
      <c r="Z1292" s="19" t="str">
        <f t="shared" si="6"/>
        <v/>
      </c>
      <c r="AA1292" s="19" t="str">
        <f t="shared" si="19"/>
        <v/>
      </c>
      <c r="AB1292" s="19">
        <f t="shared" si="8"/>
        <v>8</v>
      </c>
      <c r="AC1292" s="19">
        <f t="shared" si="20"/>
        <v>8</v>
      </c>
      <c r="AD1292" s="19">
        <f t="shared" si="21"/>
        <v>13.5</v>
      </c>
      <c r="AE1292" s="19" t="str">
        <f t="shared" si="22"/>
        <v>Нет моды</v>
      </c>
      <c r="AF1292" s="19">
        <f t="shared" si="23"/>
        <v>8</v>
      </c>
      <c r="AG1292" s="19">
        <f t="shared" si="24"/>
        <v>8</v>
      </c>
      <c r="AH1292" s="20" t="str">
        <f t="shared" si="14"/>
        <v>Город: 70%; Село: 30%</v>
      </c>
      <c r="AI1292" s="24"/>
      <c r="AJ1292" s="24"/>
      <c r="AK1292" s="24"/>
      <c r="AL1292" s="22">
        <f t="shared" si="25"/>
        <v>2</v>
      </c>
    </row>
    <row r="1293" ht="12.75" customHeight="1">
      <c r="A1293" s="13" t="s">
        <v>74</v>
      </c>
      <c r="B1293" s="13" t="str">
        <f>IFERROR(__xludf.DUMMYFUNCTION("REGEXREPLACE(A1293, ""\d"", """")"),"             Архангельская область (без АО)")</f>
        <v>             Архангельская область (без АО)</v>
      </c>
      <c r="C1293" s="14" t="str">
        <f t="shared" si="15"/>
        <v>Архангельская область (без АО)</v>
      </c>
      <c r="D1293" s="3">
        <f t="shared" si="16"/>
        <v>2</v>
      </c>
      <c r="E1293" s="15" t="s">
        <v>38</v>
      </c>
      <c r="F1293" s="13" t="str">
        <f>IFERROR(__xludf.DUMMYFUNCTION("REGEXEXTRACT(E1293, ""[А-Яа-я].*"")"),"все виды транспортных несчастных случаев")</f>
        <v>все виды транспортных несчастных случаев</v>
      </c>
      <c r="G1293" s="16">
        <f t="shared" si="17"/>
        <v>2</v>
      </c>
      <c r="H1293" s="13" t="s">
        <v>28</v>
      </c>
      <c r="I1293" s="13" t="str">
        <f>IFERROR(__xludf.DUMMYFUNCTION("REGEXREPLACE(H1293, "".*\s"", """")"),"человек")</f>
        <v>человек</v>
      </c>
      <c r="J1293" s="13" t="s">
        <v>29</v>
      </c>
      <c r="K1293" s="17" t="str">
        <f>IFERROR(__xludf.DUMMYFUNCTION("REGEXREPLACE(J1293, ""^[\d\s]+"", """")"),"значение показателя за год")</f>
        <v>значение показателя за год</v>
      </c>
      <c r="L1293" s="16">
        <f t="shared" si="18"/>
        <v>2</v>
      </c>
      <c r="M1293" s="13" t="s">
        <v>30</v>
      </c>
      <c r="N1293" s="13" t="str">
        <f>IFERROR(__xludf.DUMMYFUNCTION("REGEXEXTRACT(M1293, "" (.+)$"")"),"все население")</f>
        <v>все население</v>
      </c>
      <c r="O1293" s="18">
        <v>228.0</v>
      </c>
      <c r="P1293" s="18">
        <v>246.0</v>
      </c>
      <c r="Q1293" s="18">
        <v>167.0</v>
      </c>
      <c r="R1293" s="18">
        <v>184.0</v>
      </c>
      <c r="S1293" s="23" t="s">
        <v>37</v>
      </c>
      <c r="T1293" s="23" t="s">
        <v>37</v>
      </c>
      <c r="U1293" s="23" t="s">
        <v>37</v>
      </c>
      <c r="V1293" s="23" t="s">
        <v>37</v>
      </c>
      <c r="W1293" s="23" t="s">
        <v>37</v>
      </c>
      <c r="X1293" s="23" t="s">
        <v>37</v>
      </c>
      <c r="Y1293" s="23" t="s">
        <v>37</v>
      </c>
      <c r="Z1293" s="19">
        <f t="shared" si="6"/>
        <v>825</v>
      </c>
      <c r="AA1293" s="19" t="str">
        <f t="shared" si="19"/>
        <v/>
      </c>
      <c r="AB1293" s="19" t="str">
        <f t="shared" si="8"/>
        <v/>
      </c>
      <c r="AC1293" s="19">
        <f t="shared" si="20"/>
        <v>206.25</v>
      </c>
      <c r="AD1293" s="19">
        <f t="shared" si="21"/>
        <v>184</v>
      </c>
      <c r="AE1293" s="19" t="str">
        <f t="shared" si="22"/>
        <v>Нет моды</v>
      </c>
      <c r="AF1293" s="19">
        <f t="shared" si="23"/>
        <v>167</v>
      </c>
      <c r="AG1293" s="19">
        <f t="shared" si="24"/>
        <v>246</v>
      </c>
      <c r="AH1293" s="20" t="str">
        <f t="shared" si="14"/>
        <v/>
      </c>
      <c r="AI1293" s="24"/>
      <c r="AJ1293" s="24"/>
      <c r="AK1293" s="24"/>
      <c r="AL1293" s="22">
        <f t="shared" si="25"/>
        <v>1</v>
      </c>
    </row>
    <row r="1294" ht="12.75" customHeight="1">
      <c r="A1294" s="13" t="s">
        <v>74</v>
      </c>
      <c r="B1294" s="13" t="str">
        <f>IFERROR(__xludf.DUMMYFUNCTION("REGEXREPLACE(A1294, ""\d"", """")"),"             Архангельская область (без АО)")</f>
        <v>             Архангельская область (без АО)</v>
      </c>
      <c r="C1294" s="14" t="str">
        <f t="shared" si="15"/>
        <v>Архангельская область (без АО)</v>
      </c>
      <c r="D1294" s="3">
        <f t="shared" si="16"/>
        <v>2</v>
      </c>
      <c r="E1294" s="15" t="s">
        <v>38</v>
      </c>
      <c r="F1294" s="13" t="str">
        <f>IFERROR(__xludf.DUMMYFUNCTION("REGEXEXTRACT(E1294, ""[А-Яа-я].*"")"),"все виды транспортных несчастных случаев")</f>
        <v>все виды транспортных несчастных случаев</v>
      </c>
      <c r="G1294" s="16">
        <f t="shared" si="17"/>
        <v>2</v>
      </c>
      <c r="H1294" s="13" t="s">
        <v>28</v>
      </c>
      <c r="I1294" s="13" t="str">
        <f>IFERROR(__xludf.DUMMYFUNCTION("REGEXREPLACE(H1294, "".*\s"", """")"),"человек")</f>
        <v>человек</v>
      </c>
      <c r="J1294" s="13" t="s">
        <v>29</v>
      </c>
      <c r="K1294" s="17" t="str">
        <f>IFERROR(__xludf.DUMMYFUNCTION("REGEXREPLACE(J1294, ""^[\d\s]+"", """")"),"значение показателя за год")</f>
        <v>значение показателя за год</v>
      </c>
      <c r="L1294" s="16">
        <f t="shared" si="18"/>
        <v>2</v>
      </c>
      <c r="M1294" s="13" t="s">
        <v>31</v>
      </c>
      <c r="N1294" s="13" t="str">
        <f>IFERROR(__xludf.DUMMYFUNCTION("REGEXEXTRACT(M1294, "" (.+)$"")"),"городское население")</f>
        <v>городское население</v>
      </c>
      <c r="O1294" s="18">
        <v>136.0</v>
      </c>
      <c r="P1294" s="18">
        <v>158.0</v>
      </c>
      <c r="Q1294" s="18">
        <v>113.0</v>
      </c>
      <c r="R1294" s="18">
        <v>126.0</v>
      </c>
      <c r="S1294" s="23" t="s">
        <v>37</v>
      </c>
      <c r="T1294" s="23" t="s">
        <v>37</v>
      </c>
      <c r="U1294" s="23" t="s">
        <v>37</v>
      </c>
      <c r="V1294" s="23" t="s">
        <v>37</v>
      </c>
      <c r="W1294" s="23" t="s">
        <v>37</v>
      </c>
      <c r="X1294" s="23" t="s">
        <v>37</v>
      </c>
      <c r="Y1294" s="23" t="s">
        <v>37</v>
      </c>
      <c r="Z1294" s="19" t="str">
        <f t="shared" si="6"/>
        <v/>
      </c>
      <c r="AA1294" s="19">
        <f t="shared" si="19"/>
        <v>533</v>
      </c>
      <c r="AB1294" s="19" t="str">
        <f t="shared" si="8"/>
        <v/>
      </c>
      <c r="AC1294" s="19">
        <f t="shared" si="20"/>
        <v>133.25</v>
      </c>
      <c r="AD1294" s="19">
        <f t="shared" si="21"/>
        <v>162.5</v>
      </c>
      <c r="AE1294" s="19" t="str">
        <f t="shared" si="22"/>
        <v>Нет моды</v>
      </c>
      <c r="AF1294" s="19">
        <f t="shared" si="23"/>
        <v>113</v>
      </c>
      <c r="AG1294" s="19">
        <f t="shared" si="24"/>
        <v>158</v>
      </c>
      <c r="AH1294" s="20" t="str">
        <f t="shared" si="14"/>
        <v/>
      </c>
      <c r="AI1294" s="24"/>
      <c r="AJ1294" s="24"/>
      <c r="AK1294" s="24"/>
      <c r="AL1294" s="22">
        <f t="shared" si="25"/>
        <v>1</v>
      </c>
    </row>
    <row r="1295" ht="12.75" customHeight="1">
      <c r="A1295" s="13" t="s">
        <v>74</v>
      </c>
      <c r="B1295" s="13" t="str">
        <f>IFERROR(__xludf.DUMMYFUNCTION("REGEXREPLACE(A1295, ""\d"", """")"),"             Архангельская область (без АО)")</f>
        <v>             Архангельская область (без АО)</v>
      </c>
      <c r="C1295" s="14" t="str">
        <f t="shared" si="15"/>
        <v>Архангельская область (без АО)</v>
      </c>
      <c r="D1295" s="3">
        <f t="shared" si="16"/>
        <v>2</v>
      </c>
      <c r="E1295" s="15" t="s">
        <v>38</v>
      </c>
      <c r="F1295" s="13" t="str">
        <f>IFERROR(__xludf.DUMMYFUNCTION("REGEXEXTRACT(E1295, ""[А-Яа-я].*"")"),"все виды транспортных несчастных случаев")</f>
        <v>все виды транспортных несчастных случаев</v>
      </c>
      <c r="G1295" s="16">
        <f t="shared" si="17"/>
        <v>2</v>
      </c>
      <c r="H1295" s="13" t="s">
        <v>28</v>
      </c>
      <c r="I1295" s="13" t="str">
        <f>IFERROR(__xludf.DUMMYFUNCTION("REGEXREPLACE(H1295, "".*\s"", """")"),"человек")</f>
        <v>человек</v>
      </c>
      <c r="J1295" s="13" t="s">
        <v>29</v>
      </c>
      <c r="K1295" s="17" t="str">
        <f>IFERROR(__xludf.DUMMYFUNCTION("REGEXREPLACE(J1295, ""^[\d\s]+"", """")"),"значение показателя за год")</f>
        <v>значение показателя за год</v>
      </c>
      <c r="L1295" s="16">
        <f t="shared" si="18"/>
        <v>2</v>
      </c>
      <c r="M1295" s="13" t="s">
        <v>32</v>
      </c>
      <c r="N1295" s="13" t="str">
        <f>IFERROR(__xludf.DUMMYFUNCTION("REGEXEXTRACT(M1295, "" (.+)$"")"),"сельское население")</f>
        <v>сельское население</v>
      </c>
      <c r="O1295" s="18">
        <v>92.0</v>
      </c>
      <c r="P1295" s="18">
        <v>88.0</v>
      </c>
      <c r="Q1295" s="18">
        <v>54.0</v>
      </c>
      <c r="R1295" s="18">
        <v>58.0</v>
      </c>
      <c r="S1295" s="23" t="s">
        <v>37</v>
      </c>
      <c r="T1295" s="23" t="s">
        <v>37</v>
      </c>
      <c r="U1295" s="23" t="s">
        <v>37</v>
      </c>
      <c r="V1295" s="23" t="s">
        <v>37</v>
      </c>
      <c r="W1295" s="23" t="s">
        <v>37</v>
      </c>
      <c r="X1295" s="23" t="s">
        <v>37</v>
      </c>
      <c r="Y1295" s="23" t="s">
        <v>37</v>
      </c>
      <c r="Z1295" s="19" t="str">
        <f t="shared" si="6"/>
        <v/>
      </c>
      <c r="AA1295" s="19" t="str">
        <f t="shared" si="19"/>
        <v/>
      </c>
      <c r="AB1295" s="19">
        <f t="shared" si="8"/>
        <v>292</v>
      </c>
      <c r="AC1295" s="19">
        <f t="shared" si="20"/>
        <v>73</v>
      </c>
      <c r="AD1295" s="19">
        <f t="shared" si="21"/>
        <v>102.5</v>
      </c>
      <c r="AE1295" s="19" t="str">
        <f t="shared" si="22"/>
        <v>Нет моды</v>
      </c>
      <c r="AF1295" s="19">
        <f t="shared" si="23"/>
        <v>54</v>
      </c>
      <c r="AG1295" s="19">
        <f t="shared" si="24"/>
        <v>92</v>
      </c>
      <c r="AH1295" s="20" t="str">
        <f t="shared" si="14"/>
        <v>Город: 65%; Село: 35%</v>
      </c>
      <c r="AI1295" s="24"/>
      <c r="AJ1295" s="24"/>
      <c r="AK1295" s="24"/>
      <c r="AL1295" s="22">
        <f t="shared" si="25"/>
        <v>1</v>
      </c>
    </row>
    <row r="1296" ht="12.75" customHeight="1">
      <c r="A1296" s="13" t="s">
        <v>74</v>
      </c>
      <c r="B1296" s="13" t="str">
        <f>IFERROR(__xludf.DUMMYFUNCTION("REGEXREPLACE(A1296, ""\d"", """")"),"             Архангельская область (без АО)")</f>
        <v>             Архангельская область (без АО)</v>
      </c>
      <c r="C1296" s="14" t="str">
        <f t="shared" si="15"/>
        <v>Архангельская область (без АО)</v>
      </c>
      <c r="D1296" s="3">
        <f t="shared" si="16"/>
        <v>2</v>
      </c>
      <c r="E1296" s="15" t="s">
        <v>39</v>
      </c>
      <c r="F1296" s="13" t="str">
        <f>IFERROR(__xludf.DUMMYFUNCTION("REGEXEXTRACT(E1296, ""[А-Яа-я].*"")"),"Всего умерших")</f>
        <v>Всего умерших</v>
      </c>
      <c r="G1296" s="16">
        <f t="shared" si="17"/>
        <v>2</v>
      </c>
      <c r="H1296" s="13" t="s">
        <v>28</v>
      </c>
      <c r="I1296" s="13" t="str">
        <f>IFERROR(__xludf.DUMMYFUNCTION("REGEXREPLACE(H1296, "".*\s"", """")"),"человек")</f>
        <v>человек</v>
      </c>
      <c r="J1296" s="13" t="s">
        <v>29</v>
      </c>
      <c r="K1296" s="17" t="str">
        <f>IFERROR(__xludf.DUMMYFUNCTION("REGEXREPLACE(J1296, ""^[\d\s]+"", """")"),"значение показателя за год")</f>
        <v>значение показателя за год</v>
      </c>
      <c r="L1296" s="16">
        <f t="shared" si="18"/>
        <v>2</v>
      </c>
      <c r="M1296" s="13" t="s">
        <v>30</v>
      </c>
      <c r="N1296" s="13" t="str">
        <f>IFERROR(__xludf.DUMMYFUNCTION("REGEXEXTRACT(M1296, "" (.+)$"")"),"все население")</f>
        <v>все население</v>
      </c>
      <c r="O1296" s="18">
        <v>15510.0</v>
      </c>
      <c r="P1296" s="18">
        <v>15361.0</v>
      </c>
      <c r="Q1296" s="18">
        <v>15486.0</v>
      </c>
      <c r="R1296" s="18">
        <v>15437.0</v>
      </c>
      <c r="S1296" s="23" t="s">
        <v>37</v>
      </c>
      <c r="T1296" s="23" t="s">
        <v>37</v>
      </c>
      <c r="U1296" s="23" t="s">
        <v>37</v>
      </c>
      <c r="V1296" s="23" t="s">
        <v>37</v>
      </c>
      <c r="W1296" s="23" t="s">
        <v>37</v>
      </c>
      <c r="X1296" s="23" t="s">
        <v>37</v>
      </c>
      <c r="Y1296" s="23" t="s">
        <v>37</v>
      </c>
      <c r="Z1296" s="19">
        <f t="shared" si="6"/>
        <v>61794</v>
      </c>
      <c r="AA1296" s="19" t="str">
        <f t="shared" si="19"/>
        <v/>
      </c>
      <c r="AB1296" s="19" t="str">
        <f t="shared" si="8"/>
        <v/>
      </c>
      <c r="AC1296" s="19">
        <f t="shared" si="20"/>
        <v>15448.5</v>
      </c>
      <c r="AD1296" s="19">
        <f t="shared" si="21"/>
        <v>7726.5</v>
      </c>
      <c r="AE1296" s="19" t="str">
        <f t="shared" si="22"/>
        <v>Нет моды</v>
      </c>
      <c r="AF1296" s="19">
        <f t="shared" si="23"/>
        <v>15361</v>
      </c>
      <c r="AG1296" s="19">
        <f t="shared" si="24"/>
        <v>15510</v>
      </c>
      <c r="AH1296" s="20" t="str">
        <f t="shared" si="14"/>
        <v/>
      </c>
      <c r="AI1296" s="24"/>
      <c r="AJ1296" s="24"/>
      <c r="AK1296" s="24"/>
      <c r="AL1296" s="22">
        <f t="shared" si="25"/>
        <v>1</v>
      </c>
    </row>
    <row r="1297" ht="12.75" customHeight="1">
      <c r="A1297" s="13" t="s">
        <v>74</v>
      </c>
      <c r="B1297" s="13" t="str">
        <f>IFERROR(__xludf.DUMMYFUNCTION("REGEXREPLACE(A1297, ""\d"", """")"),"             Архангельская область (без АО)")</f>
        <v>             Архангельская область (без АО)</v>
      </c>
      <c r="C1297" s="14" t="str">
        <f t="shared" si="15"/>
        <v>Архангельская область (без АО)</v>
      </c>
      <c r="D1297" s="3">
        <f t="shared" si="16"/>
        <v>2</v>
      </c>
      <c r="E1297" s="15" t="s">
        <v>39</v>
      </c>
      <c r="F1297" s="13" t="str">
        <f>IFERROR(__xludf.DUMMYFUNCTION("REGEXEXTRACT(E1297, ""[А-Яа-я].*"")"),"Всего умерших")</f>
        <v>Всего умерших</v>
      </c>
      <c r="G1297" s="16">
        <f t="shared" si="17"/>
        <v>2</v>
      </c>
      <c r="H1297" s="13" t="s">
        <v>28</v>
      </c>
      <c r="I1297" s="13" t="str">
        <f>IFERROR(__xludf.DUMMYFUNCTION("REGEXREPLACE(H1297, "".*\s"", """")"),"человек")</f>
        <v>человек</v>
      </c>
      <c r="J1297" s="13" t="s">
        <v>29</v>
      </c>
      <c r="K1297" s="17" t="str">
        <f>IFERROR(__xludf.DUMMYFUNCTION("REGEXREPLACE(J1297, ""^[\d\s]+"", """")"),"значение показателя за год")</f>
        <v>значение показателя за год</v>
      </c>
      <c r="L1297" s="16">
        <f t="shared" si="18"/>
        <v>2</v>
      </c>
      <c r="M1297" s="13" t="s">
        <v>31</v>
      </c>
      <c r="N1297" s="13" t="str">
        <f>IFERROR(__xludf.DUMMYFUNCTION("REGEXEXTRACT(M1297, "" (.+)$"")"),"городское население")</f>
        <v>городское население</v>
      </c>
      <c r="O1297" s="18">
        <v>10804.0</v>
      </c>
      <c r="P1297" s="18">
        <v>10640.0</v>
      </c>
      <c r="Q1297" s="18">
        <v>10824.0</v>
      </c>
      <c r="R1297" s="18">
        <v>10812.0</v>
      </c>
      <c r="S1297" s="23" t="s">
        <v>37</v>
      </c>
      <c r="T1297" s="23" t="s">
        <v>37</v>
      </c>
      <c r="U1297" s="23" t="s">
        <v>37</v>
      </c>
      <c r="V1297" s="23" t="s">
        <v>37</v>
      </c>
      <c r="W1297" s="23" t="s">
        <v>37</v>
      </c>
      <c r="X1297" s="23" t="s">
        <v>37</v>
      </c>
      <c r="Y1297" s="23" t="s">
        <v>37</v>
      </c>
      <c r="Z1297" s="19" t="str">
        <f t="shared" si="6"/>
        <v/>
      </c>
      <c r="AA1297" s="19">
        <f t="shared" si="19"/>
        <v>43080</v>
      </c>
      <c r="AB1297" s="19" t="str">
        <f t="shared" si="8"/>
        <v/>
      </c>
      <c r="AC1297" s="19">
        <f t="shared" si="20"/>
        <v>10770</v>
      </c>
      <c r="AD1297" s="19">
        <f t="shared" si="21"/>
        <v>13092.5</v>
      </c>
      <c r="AE1297" s="19" t="str">
        <f t="shared" si="22"/>
        <v>Нет моды</v>
      </c>
      <c r="AF1297" s="19">
        <f t="shared" si="23"/>
        <v>10640</v>
      </c>
      <c r="AG1297" s="19">
        <f t="shared" si="24"/>
        <v>10824</v>
      </c>
      <c r="AH1297" s="20" t="str">
        <f t="shared" si="14"/>
        <v/>
      </c>
      <c r="AI1297" s="24"/>
      <c r="AJ1297" s="24"/>
      <c r="AK1297" s="24"/>
      <c r="AL1297" s="22">
        <f t="shared" si="25"/>
        <v>1</v>
      </c>
    </row>
    <row r="1298" ht="12.75" customHeight="1">
      <c r="A1298" s="13" t="s">
        <v>74</v>
      </c>
      <c r="B1298" s="13" t="str">
        <f>IFERROR(__xludf.DUMMYFUNCTION("REGEXREPLACE(A1298, ""\d"", """")"),"             Архангельская область (без АО)")</f>
        <v>             Архангельская область (без АО)</v>
      </c>
      <c r="C1298" s="14" t="str">
        <f t="shared" si="15"/>
        <v>Архангельская область (без АО)</v>
      </c>
      <c r="D1298" s="3">
        <f t="shared" si="16"/>
        <v>2</v>
      </c>
      <c r="E1298" s="15" t="s">
        <v>39</v>
      </c>
      <c r="F1298" s="13" t="str">
        <f>IFERROR(__xludf.DUMMYFUNCTION("REGEXEXTRACT(E1298, ""[А-Яа-я].*"")"),"Всего умерших")</f>
        <v>Всего умерших</v>
      </c>
      <c r="G1298" s="16">
        <f t="shared" si="17"/>
        <v>2</v>
      </c>
      <c r="H1298" s="13" t="s">
        <v>28</v>
      </c>
      <c r="I1298" s="13" t="str">
        <f>IFERROR(__xludf.DUMMYFUNCTION("REGEXREPLACE(H1298, "".*\s"", """")"),"человек")</f>
        <v>человек</v>
      </c>
      <c r="J1298" s="13" t="s">
        <v>29</v>
      </c>
      <c r="K1298" s="17" t="str">
        <f>IFERROR(__xludf.DUMMYFUNCTION("REGEXREPLACE(J1298, ""^[\d\s]+"", """")"),"значение показателя за год")</f>
        <v>значение показателя за год</v>
      </c>
      <c r="L1298" s="16">
        <f t="shared" si="18"/>
        <v>2</v>
      </c>
      <c r="M1298" s="13" t="s">
        <v>32</v>
      </c>
      <c r="N1298" s="13" t="str">
        <f>IFERROR(__xludf.DUMMYFUNCTION("REGEXEXTRACT(M1298, "" (.+)$"")"),"сельское население")</f>
        <v>сельское население</v>
      </c>
      <c r="O1298" s="18">
        <v>4706.0</v>
      </c>
      <c r="P1298" s="18">
        <v>4721.0</v>
      </c>
      <c r="Q1298" s="18">
        <v>4662.0</v>
      </c>
      <c r="R1298" s="18">
        <v>4625.0</v>
      </c>
      <c r="S1298" s="23" t="s">
        <v>37</v>
      </c>
      <c r="T1298" s="23" t="s">
        <v>37</v>
      </c>
      <c r="U1298" s="23" t="s">
        <v>37</v>
      </c>
      <c r="V1298" s="23" t="s">
        <v>37</v>
      </c>
      <c r="W1298" s="23" t="s">
        <v>37</v>
      </c>
      <c r="X1298" s="23" t="s">
        <v>37</v>
      </c>
      <c r="Y1298" s="23" t="s">
        <v>37</v>
      </c>
      <c r="Z1298" s="19" t="str">
        <f t="shared" si="6"/>
        <v/>
      </c>
      <c r="AA1298" s="19" t="str">
        <f t="shared" si="19"/>
        <v/>
      </c>
      <c r="AB1298" s="19">
        <f t="shared" si="8"/>
        <v>18714</v>
      </c>
      <c r="AC1298" s="19">
        <f t="shared" si="20"/>
        <v>4678.5</v>
      </c>
      <c r="AD1298" s="19">
        <f t="shared" si="21"/>
        <v>7680.5</v>
      </c>
      <c r="AE1298" s="19" t="str">
        <f t="shared" si="22"/>
        <v>Нет моды</v>
      </c>
      <c r="AF1298" s="19">
        <f t="shared" si="23"/>
        <v>4625</v>
      </c>
      <c r="AG1298" s="19">
        <f t="shared" si="24"/>
        <v>4721</v>
      </c>
      <c r="AH1298" s="20" t="str">
        <f t="shared" si="14"/>
        <v>Город: 70%; Село: 30%</v>
      </c>
      <c r="AI1298" s="24"/>
      <c r="AJ1298" s="24"/>
      <c r="AK1298" s="24"/>
      <c r="AL1298" s="22">
        <f t="shared" si="25"/>
        <v>1</v>
      </c>
    </row>
    <row r="1299" ht="12.75" customHeight="1">
      <c r="A1299" s="13" t="s">
        <v>74</v>
      </c>
      <c r="B1299" s="13" t="str">
        <f>IFERROR(__xludf.DUMMYFUNCTION("REGEXREPLACE(A1299, ""\d"", """")"),"             Архангельская область (без АО)")</f>
        <v>             Архангельская область (без АО)</v>
      </c>
      <c r="C1299" s="14" t="str">
        <f t="shared" si="15"/>
        <v>Архангельская область (без АО)</v>
      </c>
      <c r="D1299" s="3">
        <f t="shared" si="16"/>
        <v>2</v>
      </c>
      <c r="E1299" s="15" t="s">
        <v>40</v>
      </c>
      <c r="F1299" s="13" t="str">
        <f>IFERROR(__xludf.DUMMYFUNCTION("REGEXEXTRACT(E1299, ""[А-Яа-я].*"")"),"Злокачественные новообразования")</f>
        <v>Злокачественные новообразования</v>
      </c>
      <c r="G1299" s="16">
        <f t="shared" si="17"/>
        <v>2</v>
      </c>
      <c r="H1299" s="13" t="s">
        <v>28</v>
      </c>
      <c r="I1299" s="13" t="str">
        <f>IFERROR(__xludf.DUMMYFUNCTION("REGEXREPLACE(H1299, "".*\s"", """")"),"человек")</f>
        <v>человек</v>
      </c>
      <c r="J1299" s="13" t="s">
        <v>29</v>
      </c>
      <c r="K1299" s="17" t="str">
        <f>IFERROR(__xludf.DUMMYFUNCTION("REGEXREPLACE(J1299, ""^[\d\s]+"", """")"),"значение показателя за год")</f>
        <v>значение показателя за год</v>
      </c>
      <c r="L1299" s="16">
        <f t="shared" si="18"/>
        <v>2</v>
      </c>
      <c r="M1299" s="13" t="s">
        <v>30</v>
      </c>
      <c r="N1299" s="13" t="str">
        <f>IFERROR(__xludf.DUMMYFUNCTION("REGEXEXTRACT(M1299, "" (.+)$"")"),"все население")</f>
        <v>все население</v>
      </c>
      <c r="O1299" s="23" t="s">
        <v>37</v>
      </c>
      <c r="P1299" s="18">
        <v>2567.0</v>
      </c>
      <c r="Q1299" s="18">
        <v>2588.0</v>
      </c>
      <c r="R1299" s="18">
        <v>2652.0</v>
      </c>
      <c r="S1299" s="23" t="s">
        <v>37</v>
      </c>
      <c r="T1299" s="23" t="s">
        <v>37</v>
      </c>
      <c r="U1299" s="23" t="s">
        <v>37</v>
      </c>
      <c r="V1299" s="23" t="s">
        <v>37</v>
      </c>
      <c r="W1299" s="23" t="s">
        <v>37</v>
      </c>
      <c r="X1299" s="23" t="s">
        <v>37</v>
      </c>
      <c r="Y1299" s="23" t="s">
        <v>37</v>
      </c>
      <c r="Z1299" s="19">
        <f t="shared" si="6"/>
        <v>7807</v>
      </c>
      <c r="AA1299" s="19" t="str">
        <f t="shared" si="19"/>
        <v/>
      </c>
      <c r="AB1299" s="19" t="str">
        <f t="shared" si="8"/>
        <v/>
      </c>
      <c r="AC1299" s="19">
        <f t="shared" si="20"/>
        <v>2602.333333</v>
      </c>
      <c r="AD1299" s="19">
        <f t="shared" si="21"/>
        <v>4625</v>
      </c>
      <c r="AE1299" s="19" t="str">
        <f t="shared" si="22"/>
        <v>Нет моды</v>
      </c>
      <c r="AF1299" s="19">
        <f t="shared" si="23"/>
        <v>2567</v>
      </c>
      <c r="AG1299" s="19">
        <f t="shared" si="24"/>
        <v>2652</v>
      </c>
      <c r="AH1299" s="20" t="str">
        <f t="shared" si="14"/>
        <v/>
      </c>
      <c r="AI1299" s="24"/>
      <c r="AJ1299" s="24"/>
      <c r="AK1299" s="24"/>
      <c r="AL1299" s="22">
        <f t="shared" si="25"/>
        <v>2</v>
      </c>
    </row>
    <row r="1300" ht="12.75" customHeight="1">
      <c r="A1300" s="13" t="s">
        <v>74</v>
      </c>
      <c r="B1300" s="13" t="str">
        <f>IFERROR(__xludf.DUMMYFUNCTION("REGEXREPLACE(A1300, ""\d"", """")"),"             Архангельская область (без АО)")</f>
        <v>             Архангельская область (без АО)</v>
      </c>
      <c r="C1300" s="14" t="str">
        <f t="shared" si="15"/>
        <v>Архангельская область (без АО)</v>
      </c>
      <c r="D1300" s="3">
        <f t="shared" si="16"/>
        <v>2</v>
      </c>
      <c r="E1300" s="15" t="s">
        <v>40</v>
      </c>
      <c r="F1300" s="13" t="str">
        <f>IFERROR(__xludf.DUMMYFUNCTION("REGEXEXTRACT(E1300, ""[А-Яа-я].*"")"),"Злокачественные новообразования")</f>
        <v>Злокачественные новообразования</v>
      </c>
      <c r="G1300" s="16">
        <f t="shared" si="17"/>
        <v>2</v>
      </c>
      <c r="H1300" s="13" t="s">
        <v>28</v>
      </c>
      <c r="I1300" s="13" t="str">
        <f>IFERROR(__xludf.DUMMYFUNCTION("REGEXREPLACE(H1300, "".*\s"", """")"),"человек")</f>
        <v>человек</v>
      </c>
      <c r="J1300" s="13" t="s">
        <v>29</v>
      </c>
      <c r="K1300" s="17" t="str">
        <f>IFERROR(__xludf.DUMMYFUNCTION("REGEXREPLACE(J1300, ""^[\d\s]+"", """")"),"значение показателя за год")</f>
        <v>значение показателя за год</v>
      </c>
      <c r="L1300" s="16">
        <f t="shared" si="18"/>
        <v>2</v>
      </c>
      <c r="M1300" s="13" t="s">
        <v>31</v>
      </c>
      <c r="N1300" s="13" t="str">
        <f>IFERROR(__xludf.DUMMYFUNCTION("REGEXEXTRACT(M1300, "" (.+)$"")"),"городское население")</f>
        <v>городское население</v>
      </c>
      <c r="O1300" s="23" t="s">
        <v>37</v>
      </c>
      <c r="P1300" s="18">
        <v>1898.0</v>
      </c>
      <c r="Q1300" s="18">
        <v>1939.0</v>
      </c>
      <c r="R1300" s="18">
        <v>1994.0</v>
      </c>
      <c r="S1300" s="23" t="s">
        <v>37</v>
      </c>
      <c r="T1300" s="23" t="s">
        <v>37</v>
      </c>
      <c r="U1300" s="23" t="s">
        <v>37</v>
      </c>
      <c r="V1300" s="23" t="s">
        <v>37</v>
      </c>
      <c r="W1300" s="23" t="s">
        <v>37</v>
      </c>
      <c r="X1300" s="23" t="s">
        <v>37</v>
      </c>
      <c r="Y1300" s="23" t="s">
        <v>37</v>
      </c>
      <c r="Z1300" s="19" t="str">
        <f t="shared" si="6"/>
        <v/>
      </c>
      <c r="AA1300" s="19">
        <f t="shared" si="19"/>
        <v>5831</v>
      </c>
      <c r="AB1300" s="19" t="str">
        <f t="shared" si="8"/>
        <v/>
      </c>
      <c r="AC1300" s="19">
        <f t="shared" si="20"/>
        <v>1943.666667</v>
      </c>
      <c r="AD1300" s="19">
        <f t="shared" si="21"/>
        <v>2280.5</v>
      </c>
      <c r="AE1300" s="19" t="str">
        <f t="shared" si="22"/>
        <v>Нет моды</v>
      </c>
      <c r="AF1300" s="19">
        <f t="shared" si="23"/>
        <v>1898</v>
      </c>
      <c r="AG1300" s="19">
        <f t="shared" si="24"/>
        <v>1994</v>
      </c>
      <c r="AH1300" s="20" t="str">
        <f t="shared" si="14"/>
        <v/>
      </c>
      <c r="AI1300" s="24"/>
      <c r="AJ1300" s="24"/>
      <c r="AK1300" s="24"/>
      <c r="AL1300" s="22">
        <f t="shared" si="25"/>
        <v>2</v>
      </c>
    </row>
    <row r="1301" ht="12.75" customHeight="1">
      <c r="A1301" s="13" t="s">
        <v>74</v>
      </c>
      <c r="B1301" s="13" t="str">
        <f>IFERROR(__xludf.DUMMYFUNCTION("REGEXREPLACE(A1301, ""\d"", """")"),"             Архангельская область (без АО)")</f>
        <v>             Архангельская область (без АО)</v>
      </c>
      <c r="C1301" s="14" t="str">
        <f t="shared" si="15"/>
        <v>Архангельская область (без АО)</v>
      </c>
      <c r="D1301" s="3">
        <f t="shared" si="16"/>
        <v>2</v>
      </c>
      <c r="E1301" s="15" t="s">
        <v>40</v>
      </c>
      <c r="F1301" s="13" t="str">
        <f>IFERROR(__xludf.DUMMYFUNCTION("REGEXEXTRACT(E1301, ""[А-Яа-я].*"")"),"Злокачественные новообразования")</f>
        <v>Злокачественные новообразования</v>
      </c>
      <c r="G1301" s="16">
        <f t="shared" si="17"/>
        <v>2</v>
      </c>
      <c r="H1301" s="13" t="s">
        <v>28</v>
      </c>
      <c r="I1301" s="13" t="str">
        <f>IFERROR(__xludf.DUMMYFUNCTION("REGEXREPLACE(H1301, "".*\s"", """")"),"человек")</f>
        <v>человек</v>
      </c>
      <c r="J1301" s="13" t="s">
        <v>29</v>
      </c>
      <c r="K1301" s="17" t="str">
        <f>IFERROR(__xludf.DUMMYFUNCTION("REGEXREPLACE(J1301, ""^[\d\s]+"", """")"),"значение показателя за год")</f>
        <v>значение показателя за год</v>
      </c>
      <c r="L1301" s="16">
        <f t="shared" si="18"/>
        <v>2</v>
      </c>
      <c r="M1301" s="13" t="s">
        <v>32</v>
      </c>
      <c r="N1301" s="13" t="str">
        <f>IFERROR(__xludf.DUMMYFUNCTION("REGEXEXTRACT(M1301, "" (.+)$"")"),"сельское население")</f>
        <v>сельское население</v>
      </c>
      <c r="O1301" s="23" t="s">
        <v>37</v>
      </c>
      <c r="P1301" s="18">
        <v>669.0</v>
      </c>
      <c r="Q1301" s="18">
        <v>649.0</v>
      </c>
      <c r="R1301" s="18">
        <v>658.0</v>
      </c>
      <c r="S1301" s="23" t="s">
        <v>37</v>
      </c>
      <c r="T1301" s="23" t="s">
        <v>37</v>
      </c>
      <c r="U1301" s="23" t="s">
        <v>37</v>
      </c>
      <c r="V1301" s="23" t="s">
        <v>37</v>
      </c>
      <c r="W1301" s="23" t="s">
        <v>37</v>
      </c>
      <c r="X1301" s="23" t="s">
        <v>37</v>
      </c>
      <c r="Y1301" s="23" t="s">
        <v>37</v>
      </c>
      <c r="Z1301" s="19" t="str">
        <f t="shared" si="6"/>
        <v/>
      </c>
      <c r="AA1301" s="19" t="str">
        <f t="shared" si="19"/>
        <v/>
      </c>
      <c r="AB1301" s="19">
        <f t="shared" si="8"/>
        <v>1976</v>
      </c>
      <c r="AC1301" s="19">
        <f t="shared" si="20"/>
        <v>658.6666667</v>
      </c>
      <c r="AD1301" s="19">
        <f t="shared" si="21"/>
        <v>1283.5</v>
      </c>
      <c r="AE1301" s="19" t="str">
        <f t="shared" si="22"/>
        <v>Нет моды</v>
      </c>
      <c r="AF1301" s="19">
        <f t="shared" si="23"/>
        <v>649</v>
      </c>
      <c r="AG1301" s="19">
        <f t="shared" si="24"/>
        <v>669</v>
      </c>
      <c r="AH1301" s="20" t="str">
        <f t="shared" si="14"/>
        <v>Город: 75%; Село: 25%</v>
      </c>
      <c r="AI1301" s="24"/>
      <c r="AJ1301" s="24"/>
      <c r="AK1301" s="24"/>
      <c r="AL1301" s="22">
        <f t="shared" si="25"/>
        <v>2</v>
      </c>
    </row>
    <row r="1302" ht="12.75" customHeight="1">
      <c r="A1302" s="13" t="s">
        <v>74</v>
      </c>
      <c r="B1302" s="13" t="str">
        <f>IFERROR(__xludf.DUMMYFUNCTION("REGEXREPLACE(A1302, ""\d"", """")"),"             Архангельская область (без АО)")</f>
        <v>             Архангельская область (без АО)</v>
      </c>
      <c r="C1302" s="14" t="str">
        <f t="shared" si="15"/>
        <v>Архангельская область (без АО)</v>
      </c>
      <c r="D1302" s="3">
        <f t="shared" si="16"/>
        <v>2</v>
      </c>
      <c r="E1302" s="15" t="s">
        <v>41</v>
      </c>
      <c r="F1302" s="13" t="str">
        <f>IFERROR(__xludf.DUMMYFUNCTION("REGEXEXTRACT(E1302, ""[А-Яа-я].*"")"),"Инфекционные и паразитарные болезни")</f>
        <v>Инфекционные и паразитарные болезни</v>
      </c>
      <c r="G1302" s="16">
        <f t="shared" si="17"/>
        <v>2</v>
      </c>
      <c r="H1302" s="13" t="s">
        <v>28</v>
      </c>
      <c r="I1302" s="13" t="str">
        <f>IFERROR(__xludf.DUMMYFUNCTION("REGEXREPLACE(H1302, "".*\s"", """")"),"человек")</f>
        <v>человек</v>
      </c>
      <c r="J1302" s="13" t="s">
        <v>29</v>
      </c>
      <c r="K1302" s="17" t="str">
        <f>IFERROR(__xludf.DUMMYFUNCTION("REGEXREPLACE(J1302, ""^[\d\s]+"", """")"),"значение показателя за год")</f>
        <v>значение показателя за год</v>
      </c>
      <c r="L1302" s="16">
        <f t="shared" si="18"/>
        <v>2</v>
      </c>
      <c r="M1302" s="13" t="s">
        <v>30</v>
      </c>
      <c r="N1302" s="13" t="str">
        <f>IFERROR(__xludf.DUMMYFUNCTION("REGEXEXTRACT(M1302, "" (.+)$"")"),"все население")</f>
        <v>все население</v>
      </c>
      <c r="O1302" s="18">
        <v>119.0</v>
      </c>
      <c r="P1302" s="18">
        <v>115.0</v>
      </c>
      <c r="Q1302" s="18">
        <v>98.0</v>
      </c>
      <c r="R1302" s="18">
        <v>124.0</v>
      </c>
      <c r="S1302" s="23" t="s">
        <v>37</v>
      </c>
      <c r="T1302" s="23" t="s">
        <v>37</v>
      </c>
      <c r="U1302" s="23" t="s">
        <v>37</v>
      </c>
      <c r="V1302" s="23" t="s">
        <v>37</v>
      </c>
      <c r="W1302" s="23" t="s">
        <v>37</v>
      </c>
      <c r="X1302" s="23" t="s">
        <v>37</v>
      </c>
      <c r="Y1302" s="23" t="s">
        <v>37</v>
      </c>
      <c r="Z1302" s="19">
        <f t="shared" si="6"/>
        <v>456</v>
      </c>
      <c r="AA1302" s="19" t="str">
        <f t="shared" si="19"/>
        <v/>
      </c>
      <c r="AB1302" s="19" t="str">
        <f t="shared" si="8"/>
        <v/>
      </c>
      <c r="AC1302" s="19">
        <f t="shared" si="20"/>
        <v>114</v>
      </c>
      <c r="AD1302" s="19">
        <f t="shared" si="21"/>
        <v>124</v>
      </c>
      <c r="AE1302" s="19" t="str">
        <f t="shared" si="22"/>
        <v>Нет моды</v>
      </c>
      <c r="AF1302" s="19">
        <f t="shared" si="23"/>
        <v>98</v>
      </c>
      <c r="AG1302" s="19">
        <f t="shared" si="24"/>
        <v>124</v>
      </c>
      <c r="AH1302" s="20" t="str">
        <f t="shared" si="14"/>
        <v/>
      </c>
      <c r="AI1302" s="24"/>
      <c r="AJ1302" s="24"/>
      <c r="AK1302" s="24"/>
      <c r="AL1302" s="22">
        <f t="shared" si="25"/>
        <v>1</v>
      </c>
    </row>
    <row r="1303" ht="12.75" customHeight="1">
      <c r="A1303" s="13" t="s">
        <v>74</v>
      </c>
      <c r="B1303" s="13" t="str">
        <f>IFERROR(__xludf.DUMMYFUNCTION("REGEXREPLACE(A1303, ""\d"", """")"),"             Архангельская область (без АО)")</f>
        <v>             Архангельская область (без АО)</v>
      </c>
      <c r="C1303" s="14" t="str">
        <f t="shared" si="15"/>
        <v>Архангельская область (без АО)</v>
      </c>
      <c r="D1303" s="3">
        <f t="shared" si="16"/>
        <v>2</v>
      </c>
      <c r="E1303" s="15" t="s">
        <v>41</v>
      </c>
      <c r="F1303" s="13" t="str">
        <f>IFERROR(__xludf.DUMMYFUNCTION("REGEXEXTRACT(E1303, ""[А-Яа-я].*"")"),"Инфекционные и паразитарные болезни")</f>
        <v>Инфекционные и паразитарные болезни</v>
      </c>
      <c r="G1303" s="16">
        <f t="shared" si="17"/>
        <v>2</v>
      </c>
      <c r="H1303" s="13" t="s">
        <v>28</v>
      </c>
      <c r="I1303" s="13" t="str">
        <f>IFERROR(__xludf.DUMMYFUNCTION("REGEXREPLACE(H1303, "".*\s"", """")"),"человек")</f>
        <v>человек</v>
      </c>
      <c r="J1303" s="13" t="s">
        <v>29</v>
      </c>
      <c r="K1303" s="17" t="str">
        <f>IFERROR(__xludf.DUMMYFUNCTION("REGEXREPLACE(J1303, ""^[\d\s]+"", """")"),"значение показателя за год")</f>
        <v>значение показателя за год</v>
      </c>
      <c r="L1303" s="16">
        <f t="shared" si="18"/>
        <v>2</v>
      </c>
      <c r="M1303" s="13" t="s">
        <v>31</v>
      </c>
      <c r="N1303" s="13" t="str">
        <f>IFERROR(__xludf.DUMMYFUNCTION("REGEXEXTRACT(M1303, "" (.+)$"")"),"городское население")</f>
        <v>городское население</v>
      </c>
      <c r="O1303" s="18">
        <v>82.0</v>
      </c>
      <c r="P1303" s="18">
        <v>92.0</v>
      </c>
      <c r="Q1303" s="18">
        <v>75.0</v>
      </c>
      <c r="R1303" s="18">
        <v>87.0</v>
      </c>
      <c r="S1303" s="23" t="s">
        <v>37</v>
      </c>
      <c r="T1303" s="23" t="s">
        <v>37</v>
      </c>
      <c r="U1303" s="23" t="s">
        <v>37</v>
      </c>
      <c r="V1303" s="23" t="s">
        <v>37</v>
      </c>
      <c r="W1303" s="23" t="s">
        <v>37</v>
      </c>
      <c r="X1303" s="23" t="s">
        <v>37</v>
      </c>
      <c r="Y1303" s="23" t="s">
        <v>37</v>
      </c>
      <c r="Z1303" s="19" t="str">
        <f t="shared" si="6"/>
        <v/>
      </c>
      <c r="AA1303" s="19">
        <f t="shared" si="19"/>
        <v>336</v>
      </c>
      <c r="AB1303" s="19" t="str">
        <f t="shared" si="8"/>
        <v/>
      </c>
      <c r="AC1303" s="19">
        <f t="shared" si="20"/>
        <v>84</v>
      </c>
      <c r="AD1303" s="19">
        <f t="shared" si="21"/>
        <v>95</v>
      </c>
      <c r="AE1303" s="19" t="str">
        <f t="shared" si="22"/>
        <v>Нет моды</v>
      </c>
      <c r="AF1303" s="19">
        <f t="shared" si="23"/>
        <v>75</v>
      </c>
      <c r="AG1303" s="19">
        <f t="shared" si="24"/>
        <v>92</v>
      </c>
      <c r="AH1303" s="20" t="str">
        <f t="shared" si="14"/>
        <v/>
      </c>
      <c r="AI1303" s="24"/>
      <c r="AJ1303" s="24"/>
      <c r="AK1303" s="24"/>
      <c r="AL1303" s="22">
        <f t="shared" si="25"/>
        <v>1</v>
      </c>
    </row>
    <row r="1304" ht="12.75" customHeight="1">
      <c r="A1304" s="13" t="s">
        <v>74</v>
      </c>
      <c r="B1304" s="13" t="str">
        <f>IFERROR(__xludf.DUMMYFUNCTION("REGEXREPLACE(A1304, ""\d"", """")"),"             Архангельская область (без АО)")</f>
        <v>             Архангельская область (без АО)</v>
      </c>
      <c r="C1304" s="14" t="str">
        <f t="shared" si="15"/>
        <v>Архангельская область (без АО)</v>
      </c>
      <c r="D1304" s="3">
        <f t="shared" si="16"/>
        <v>2</v>
      </c>
      <c r="E1304" s="15" t="s">
        <v>41</v>
      </c>
      <c r="F1304" s="13" t="str">
        <f>IFERROR(__xludf.DUMMYFUNCTION("REGEXEXTRACT(E1304, ""[А-Яа-я].*"")"),"Инфекционные и паразитарные болезни")</f>
        <v>Инфекционные и паразитарные болезни</v>
      </c>
      <c r="G1304" s="16">
        <f t="shared" si="17"/>
        <v>2</v>
      </c>
      <c r="H1304" s="13" t="s">
        <v>28</v>
      </c>
      <c r="I1304" s="13" t="str">
        <f>IFERROR(__xludf.DUMMYFUNCTION("REGEXREPLACE(H1304, "".*\s"", """")"),"человек")</f>
        <v>человек</v>
      </c>
      <c r="J1304" s="13" t="s">
        <v>29</v>
      </c>
      <c r="K1304" s="17" t="str">
        <f>IFERROR(__xludf.DUMMYFUNCTION("REGEXREPLACE(J1304, ""^[\d\s]+"", """")"),"значение показателя за год")</f>
        <v>значение показателя за год</v>
      </c>
      <c r="L1304" s="16">
        <f t="shared" si="18"/>
        <v>2</v>
      </c>
      <c r="M1304" s="13" t="s">
        <v>32</v>
      </c>
      <c r="N1304" s="13" t="str">
        <f>IFERROR(__xludf.DUMMYFUNCTION("REGEXEXTRACT(M1304, "" (.+)$"")"),"сельское население")</f>
        <v>сельское население</v>
      </c>
      <c r="O1304" s="18">
        <v>37.0</v>
      </c>
      <c r="P1304" s="18">
        <v>23.0</v>
      </c>
      <c r="Q1304" s="18">
        <v>23.0</v>
      </c>
      <c r="R1304" s="18">
        <v>37.0</v>
      </c>
      <c r="S1304" s="23" t="s">
        <v>37</v>
      </c>
      <c r="T1304" s="23" t="s">
        <v>37</v>
      </c>
      <c r="U1304" s="23" t="s">
        <v>37</v>
      </c>
      <c r="V1304" s="23" t="s">
        <v>37</v>
      </c>
      <c r="W1304" s="23" t="s">
        <v>37</v>
      </c>
      <c r="X1304" s="23" t="s">
        <v>37</v>
      </c>
      <c r="Y1304" s="23" t="s">
        <v>37</v>
      </c>
      <c r="Z1304" s="19" t="str">
        <f t="shared" si="6"/>
        <v/>
      </c>
      <c r="AA1304" s="19" t="str">
        <f t="shared" si="19"/>
        <v/>
      </c>
      <c r="AB1304" s="19">
        <f t="shared" si="8"/>
        <v>120</v>
      </c>
      <c r="AC1304" s="19">
        <f t="shared" si="20"/>
        <v>30</v>
      </c>
      <c r="AD1304" s="19">
        <f t="shared" si="21"/>
        <v>56</v>
      </c>
      <c r="AE1304" s="19" t="str">
        <f t="shared" si="22"/>
        <v>Нет моды</v>
      </c>
      <c r="AF1304" s="19">
        <f t="shared" si="23"/>
        <v>23</v>
      </c>
      <c r="AG1304" s="19">
        <f t="shared" si="24"/>
        <v>37</v>
      </c>
      <c r="AH1304" s="20" t="str">
        <f t="shared" si="14"/>
        <v>Город: 74%; Село: 26%</v>
      </c>
      <c r="AI1304" s="24"/>
      <c r="AJ1304" s="24"/>
      <c r="AK1304" s="24"/>
      <c r="AL1304" s="22">
        <f t="shared" si="25"/>
        <v>1</v>
      </c>
    </row>
    <row r="1305" ht="12.75" customHeight="1">
      <c r="A1305" s="13" t="s">
        <v>74</v>
      </c>
      <c r="B1305" s="13" t="str">
        <f>IFERROR(__xludf.DUMMYFUNCTION("REGEXREPLACE(A1305, ""\d"", """")"),"             Архангельская область (без АО)")</f>
        <v>             Архангельская область (без АО)</v>
      </c>
      <c r="C1305" s="14" t="str">
        <f t="shared" si="15"/>
        <v>Архангельская область (без АО)</v>
      </c>
      <c r="D1305" s="3">
        <f t="shared" si="16"/>
        <v>2</v>
      </c>
      <c r="E1305" s="15" t="s">
        <v>42</v>
      </c>
      <c r="F1305" s="13" t="str">
        <f>IFERROR(__xludf.DUMMYFUNCTION("REGEXEXTRACT(E1305, ""[А-Яа-я].*"")"),"Ишемическая болезнь сердца")</f>
        <v>Ишемическая болезнь сердца</v>
      </c>
      <c r="G1305" s="16">
        <f t="shared" si="17"/>
        <v>2</v>
      </c>
      <c r="H1305" s="13" t="s">
        <v>28</v>
      </c>
      <c r="I1305" s="13" t="str">
        <f>IFERROR(__xludf.DUMMYFUNCTION("REGEXREPLACE(H1305, "".*\s"", """")"),"человек")</f>
        <v>человек</v>
      </c>
      <c r="J1305" s="13" t="s">
        <v>29</v>
      </c>
      <c r="K1305" s="17" t="str">
        <f>IFERROR(__xludf.DUMMYFUNCTION("REGEXREPLACE(J1305, ""^[\d\s]+"", """")"),"значение показателя за год")</f>
        <v>значение показателя за год</v>
      </c>
      <c r="L1305" s="16">
        <f t="shared" si="18"/>
        <v>2</v>
      </c>
      <c r="M1305" s="13" t="s">
        <v>30</v>
      </c>
      <c r="N1305" s="13" t="str">
        <f>IFERROR(__xludf.DUMMYFUNCTION("REGEXEXTRACT(M1305, "" (.+)$"")"),"все население")</f>
        <v>все население</v>
      </c>
      <c r="O1305" s="23" t="s">
        <v>37</v>
      </c>
      <c r="P1305" s="18">
        <v>5211.0</v>
      </c>
      <c r="Q1305" s="18">
        <v>5531.0</v>
      </c>
      <c r="R1305" s="18">
        <v>5339.0</v>
      </c>
      <c r="S1305" s="23" t="s">
        <v>37</v>
      </c>
      <c r="T1305" s="23" t="s">
        <v>37</v>
      </c>
      <c r="U1305" s="23" t="s">
        <v>37</v>
      </c>
      <c r="V1305" s="23" t="s">
        <v>37</v>
      </c>
      <c r="W1305" s="23" t="s">
        <v>37</v>
      </c>
      <c r="X1305" s="23" t="s">
        <v>37</v>
      </c>
      <c r="Y1305" s="23" t="s">
        <v>37</v>
      </c>
      <c r="Z1305" s="19">
        <f t="shared" si="6"/>
        <v>16081</v>
      </c>
      <c r="AA1305" s="19" t="str">
        <f t="shared" si="19"/>
        <v/>
      </c>
      <c r="AB1305" s="19" t="str">
        <f t="shared" si="8"/>
        <v/>
      </c>
      <c r="AC1305" s="19">
        <f t="shared" si="20"/>
        <v>5360.333333</v>
      </c>
      <c r="AD1305" s="19">
        <f t="shared" si="21"/>
        <v>37</v>
      </c>
      <c r="AE1305" s="19" t="str">
        <f t="shared" si="22"/>
        <v>Нет моды</v>
      </c>
      <c r="AF1305" s="19">
        <f t="shared" si="23"/>
        <v>5211</v>
      </c>
      <c r="AG1305" s="19">
        <f t="shared" si="24"/>
        <v>5531</v>
      </c>
      <c r="AH1305" s="20" t="str">
        <f t="shared" si="14"/>
        <v/>
      </c>
      <c r="AI1305" s="24"/>
      <c r="AJ1305" s="24"/>
      <c r="AK1305" s="24"/>
      <c r="AL1305" s="22">
        <f t="shared" si="25"/>
        <v>2</v>
      </c>
    </row>
    <row r="1306" ht="12.75" customHeight="1">
      <c r="A1306" s="13" t="s">
        <v>74</v>
      </c>
      <c r="B1306" s="13" t="str">
        <f>IFERROR(__xludf.DUMMYFUNCTION("REGEXREPLACE(A1306, ""\d"", """")"),"             Архангельская область (без АО)")</f>
        <v>             Архангельская область (без АО)</v>
      </c>
      <c r="C1306" s="14" t="str">
        <f t="shared" si="15"/>
        <v>Архангельская область (без АО)</v>
      </c>
      <c r="D1306" s="3">
        <f t="shared" si="16"/>
        <v>2</v>
      </c>
      <c r="E1306" s="15" t="s">
        <v>42</v>
      </c>
      <c r="F1306" s="13" t="str">
        <f>IFERROR(__xludf.DUMMYFUNCTION("REGEXEXTRACT(E1306, ""[А-Яа-я].*"")"),"Ишемическая болезнь сердца")</f>
        <v>Ишемическая болезнь сердца</v>
      </c>
      <c r="G1306" s="16">
        <f t="shared" si="17"/>
        <v>2</v>
      </c>
      <c r="H1306" s="13" t="s">
        <v>28</v>
      </c>
      <c r="I1306" s="13" t="str">
        <f>IFERROR(__xludf.DUMMYFUNCTION("REGEXREPLACE(H1306, "".*\s"", """")"),"человек")</f>
        <v>человек</v>
      </c>
      <c r="J1306" s="13" t="s">
        <v>29</v>
      </c>
      <c r="K1306" s="17" t="str">
        <f>IFERROR(__xludf.DUMMYFUNCTION("REGEXREPLACE(J1306, ""^[\d\s]+"", """")"),"значение показателя за год")</f>
        <v>значение показателя за год</v>
      </c>
      <c r="L1306" s="16">
        <f t="shared" si="18"/>
        <v>2</v>
      </c>
      <c r="M1306" s="13" t="s">
        <v>31</v>
      </c>
      <c r="N1306" s="13" t="str">
        <f>IFERROR(__xludf.DUMMYFUNCTION("REGEXEXTRACT(M1306, "" (.+)$"")"),"городское население")</f>
        <v>городское население</v>
      </c>
      <c r="O1306" s="23" t="s">
        <v>37</v>
      </c>
      <c r="P1306" s="18">
        <v>3559.0</v>
      </c>
      <c r="Q1306" s="18">
        <v>3755.0</v>
      </c>
      <c r="R1306" s="18">
        <v>3672.0</v>
      </c>
      <c r="S1306" s="23" t="s">
        <v>37</v>
      </c>
      <c r="T1306" s="23" t="s">
        <v>37</v>
      </c>
      <c r="U1306" s="23" t="s">
        <v>37</v>
      </c>
      <c r="V1306" s="23" t="s">
        <v>37</v>
      </c>
      <c r="W1306" s="23" t="s">
        <v>37</v>
      </c>
      <c r="X1306" s="23" t="s">
        <v>37</v>
      </c>
      <c r="Y1306" s="23" t="s">
        <v>37</v>
      </c>
      <c r="Z1306" s="19" t="str">
        <f t="shared" si="6"/>
        <v/>
      </c>
      <c r="AA1306" s="19">
        <f t="shared" si="19"/>
        <v>10986</v>
      </c>
      <c r="AB1306" s="19" t="str">
        <f t="shared" si="8"/>
        <v/>
      </c>
      <c r="AC1306" s="19">
        <f t="shared" si="20"/>
        <v>3662</v>
      </c>
      <c r="AD1306" s="19">
        <f t="shared" si="21"/>
        <v>4483</v>
      </c>
      <c r="AE1306" s="19" t="str">
        <f t="shared" si="22"/>
        <v>Нет моды</v>
      </c>
      <c r="AF1306" s="19">
        <f t="shared" si="23"/>
        <v>3559</v>
      </c>
      <c r="AG1306" s="19">
        <f t="shared" si="24"/>
        <v>3755</v>
      </c>
      <c r="AH1306" s="20" t="str">
        <f t="shared" si="14"/>
        <v/>
      </c>
      <c r="AI1306" s="24"/>
      <c r="AJ1306" s="24"/>
      <c r="AK1306" s="24"/>
      <c r="AL1306" s="22">
        <f t="shared" si="25"/>
        <v>2</v>
      </c>
    </row>
    <row r="1307" ht="12.75" customHeight="1">
      <c r="A1307" s="13" t="s">
        <v>74</v>
      </c>
      <c r="B1307" s="13" t="str">
        <f>IFERROR(__xludf.DUMMYFUNCTION("REGEXREPLACE(A1307, ""\d"", """")"),"             Архангельская область (без АО)")</f>
        <v>             Архангельская область (без АО)</v>
      </c>
      <c r="C1307" s="14" t="str">
        <f t="shared" si="15"/>
        <v>Архангельская область (без АО)</v>
      </c>
      <c r="D1307" s="3">
        <f t="shared" si="16"/>
        <v>2</v>
      </c>
      <c r="E1307" s="15" t="s">
        <v>42</v>
      </c>
      <c r="F1307" s="13" t="str">
        <f>IFERROR(__xludf.DUMMYFUNCTION("REGEXEXTRACT(E1307, ""[А-Яа-я].*"")"),"Ишемическая болезнь сердца")</f>
        <v>Ишемическая болезнь сердца</v>
      </c>
      <c r="G1307" s="16">
        <f t="shared" si="17"/>
        <v>2</v>
      </c>
      <c r="H1307" s="13" t="s">
        <v>28</v>
      </c>
      <c r="I1307" s="13" t="str">
        <f>IFERROR(__xludf.DUMMYFUNCTION("REGEXREPLACE(H1307, "".*\s"", """")"),"человек")</f>
        <v>человек</v>
      </c>
      <c r="J1307" s="13" t="s">
        <v>29</v>
      </c>
      <c r="K1307" s="17" t="str">
        <f>IFERROR(__xludf.DUMMYFUNCTION("REGEXREPLACE(J1307, ""^[\d\s]+"", """")"),"значение показателя за год")</f>
        <v>значение показателя за год</v>
      </c>
      <c r="L1307" s="16">
        <f t="shared" si="18"/>
        <v>2</v>
      </c>
      <c r="M1307" s="13" t="s">
        <v>32</v>
      </c>
      <c r="N1307" s="13" t="str">
        <f>IFERROR(__xludf.DUMMYFUNCTION("REGEXEXTRACT(M1307, "" (.+)$"")"),"сельское население")</f>
        <v>сельское население</v>
      </c>
      <c r="O1307" s="23" t="s">
        <v>37</v>
      </c>
      <c r="P1307" s="18">
        <v>1652.0</v>
      </c>
      <c r="Q1307" s="18">
        <v>1776.0</v>
      </c>
      <c r="R1307" s="18">
        <v>1667.0</v>
      </c>
      <c r="S1307" s="23" t="s">
        <v>37</v>
      </c>
      <c r="T1307" s="23" t="s">
        <v>37</v>
      </c>
      <c r="U1307" s="23" t="s">
        <v>37</v>
      </c>
      <c r="V1307" s="23" t="s">
        <v>37</v>
      </c>
      <c r="W1307" s="23" t="s">
        <v>37</v>
      </c>
      <c r="X1307" s="23" t="s">
        <v>37</v>
      </c>
      <c r="Y1307" s="23" t="s">
        <v>37</v>
      </c>
      <c r="Z1307" s="19" t="str">
        <f t="shared" si="6"/>
        <v/>
      </c>
      <c r="AA1307" s="19" t="str">
        <f t="shared" si="19"/>
        <v/>
      </c>
      <c r="AB1307" s="19">
        <f t="shared" si="8"/>
        <v>5095</v>
      </c>
      <c r="AC1307" s="19">
        <f t="shared" si="20"/>
        <v>1698.333333</v>
      </c>
      <c r="AD1307" s="19">
        <f t="shared" si="21"/>
        <v>2667.5</v>
      </c>
      <c r="AE1307" s="19" t="str">
        <f t="shared" si="22"/>
        <v>Нет моды</v>
      </c>
      <c r="AF1307" s="19">
        <f t="shared" si="23"/>
        <v>1652</v>
      </c>
      <c r="AG1307" s="19">
        <f t="shared" si="24"/>
        <v>1776</v>
      </c>
      <c r="AH1307" s="20" t="str">
        <f t="shared" si="14"/>
        <v>Город: 68%; Село: 32%</v>
      </c>
      <c r="AI1307" s="24"/>
      <c r="AJ1307" s="24"/>
      <c r="AK1307" s="24"/>
      <c r="AL1307" s="22">
        <f t="shared" si="25"/>
        <v>2</v>
      </c>
    </row>
    <row r="1308" ht="12.75" customHeight="1">
      <c r="A1308" s="13" t="s">
        <v>74</v>
      </c>
      <c r="B1308" s="13" t="str">
        <f>IFERROR(__xludf.DUMMYFUNCTION("REGEXREPLACE(A1308, ""\d"", """")"),"             Архангельская область (без АО)")</f>
        <v>             Архангельская область (без АО)</v>
      </c>
      <c r="C1308" s="14" t="str">
        <f t="shared" si="15"/>
        <v>Архангельская область (без АО)</v>
      </c>
      <c r="D1308" s="3">
        <f t="shared" si="16"/>
        <v>2</v>
      </c>
      <c r="E1308" s="15" t="s">
        <v>43</v>
      </c>
      <c r="F1308" s="13" t="str">
        <f>IFERROR(__xludf.DUMMYFUNCTION("REGEXEXTRACT(E1308, ""[А-Яа-я].*"")"),"Новообразования")</f>
        <v>Новообразования</v>
      </c>
      <c r="G1308" s="16">
        <f t="shared" si="17"/>
        <v>2</v>
      </c>
      <c r="H1308" s="13" t="s">
        <v>28</v>
      </c>
      <c r="I1308" s="13" t="str">
        <f>IFERROR(__xludf.DUMMYFUNCTION("REGEXREPLACE(H1308, "".*\s"", """")"),"человек")</f>
        <v>человек</v>
      </c>
      <c r="J1308" s="13" t="s">
        <v>29</v>
      </c>
      <c r="K1308" s="17" t="str">
        <f>IFERROR(__xludf.DUMMYFUNCTION("REGEXREPLACE(J1308, ""^[\d\s]+"", """")"),"значение показателя за год")</f>
        <v>значение показателя за год</v>
      </c>
      <c r="L1308" s="16">
        <f t="shared" si="18"/>
        <v>2</v>
      </c>
      <c r="M1308" s="13" t="s">
        <v>30</v>
      </c>
      <c r="N1308" s="13" t="str">
        <f>IFERROR(__xludf.DUMMYFUNCTION("REGEXEXTRACT(M1308, "" (.+)$"")"),"все население")</f>
        <v>все население</v>
      </c>
      <c r="O1308" s="18">
        <v>2808.0</v>
      </c>
      <c r="P1308" s="18">
        <v>2597.0</v>
      </c>
      <c r="Q1308" s="18">
        <v>2619.0</v>
      </c>
      <c r="R1308" s="18">
        <v>2696.0</v>
      </c>
      <c r="S1308" s="23" t="s">
        <v>37</v>
      </c>
      <c r="T1308" s="23" t="s">
        <v>37</v>
      </c>
      <c r="U1308" s="23" t="s">
        <v>37</v>
      </c>
      <c r="V1308" s="23" t="s">
        <v>37</v>
      </c>
      <c r="W1308" s="23" t="s">
        <v>37</v>
      </c>
      <c r="X1308" s="23" t="s">
        <v>37</v>
      </c>
      <c r="Y1308" s="23" t="s">
        <v>37</v>
      </c>
      <c r="Z1308" s="19">
        <f t="shared" si="6"/>
        <v>10720</v>
      </c>
      <c r="AA1308" s="19" t="str">
        <f t="shared" si="19"/>
        <v/>
      </c>
      <c r="AB1308" s="19" t="str">
        <f t="shared" si="8"/>
        <v/>
      </c>
      <c r="AC1308" s="19">
        <f t="shared" si="20"/>
        <v>2680</v>
      </c>
      <c r="AD1308" s="19">
        <f t="shared" si="21"/>
        <v>2597</v>
      </c>
      <c r="AE1308" s="19" t="str">
        <f t="shared" si="22"/>
        <v>Нет моды</v>
      </c>
      <c r="AF1308" s="19">
        <f t="shared" si="23"/>
        <v>2597</v>
      </c>
      <c r="AG1308" s="19">
        <f t="shared" si="24"/>
        <v>2808</v>
      </c>
      <c r="AH1308" s="20" t="str">
        <f t="shared" si="14"/>
        <v/>
      </c>
      <c r="AI1308" s="24"/>
      <c r="AJ1308" s="24"/>
      <c r="AK1308" s="24"/>
      <c r="AL1308" s="22">
        <f t="shared" si="25"/>
        <v>1</v>
      </c>
    </row>
    <row r="1309" ht="12.75" customHeight="1">
      <c r="A1309" s="13" t="s">
        <v>74</v>
      </c>
      <c r="B1309" s="13" t="str">
        <f>IFERROR(__xludf.DUMMYFUNCTION("REGEXREPLACE(A1309, ""\d"", """")"),"             Архангельская область (без АО)")</f>
        <v>             Архангельская область (без АО)</v>
      </c>
      <c r="C1309" s="14" t="str">
        <f t="shared" si="15"/>
        <v>Архангельская область (без АО)</v>
      </c>
      <c r="D1309" s="3">
        <f t="shared" si="16"/>
        <v>2</v>
      </c>
      <c r="E1309" s="15" t="s">
        <v>43</v>
      </c>
      <c r="F1309" s="13" t="str">
        <f>IFERROR(__xludf.DUMMYFUNCTION("REGEXEXTRACT(E1309, ""[А-Яа-я].*"")"),"Новообразования")</f>
        <v>Новообразования</v>
      </c>
      <c r="G1309" s="16">
        <f t="shared" si="17"/>
        <v>2</v>
      </c>
      <c r="H1309" s="13" t="s">
        <v>28</v>
      </c>
      <c r="I1309" s="13" t="str">
        <f>IFERROR(__xludf.DUMMYFUNCTION("REGEXREPLACE(H1309, "".*\s"", """")"),"человек")</f>
        <v>человек</v>
      </c>
      <c r="J1309" s="13" t="s">
        <v>29</v>
      </c>
      <c r="K1309" s="17" t="str">
        <f>IFERROR(__xludf.DUMMYFUNCTION("REGEXREPLACE(J1309, ""^[\d\s]+"", """")"),"значение показателя за год")</f>
        <v>значение показателя за год</v>
      </c>
      <c r="L1309" s="16">
        <f t="shared" si="18"/>
        <v>2</v>
      </c>
      <c r="M1309" s="13" t="s">
        <v>31</v>
      </c>
      <c r="N1309" s="13" t="str">
        <f>IFERROR(__xludf.DUMMYFUNCTION("REGEXEXTRACT(M1309, "" (.+)$"")"),"городское население")</f>
        <v>городское население</v>
      </c>
      <c r="O1309" s="18">
        <v>2104.0</v>
      </c>
      <c r="P1309" s="18">
        <v>1924.0</v>
      </c>
      <c r="Q1309" s="18">
        <v>1956.0</v>
      </c>
      <c r="R1309" s="18">
        <v>2022.0</v>
      </c>
      <c r="S1309" s="23" t="s">
        <v>37</v>
      </c>
      <c r="T1309" s="23" t="s">
        <v>37</v>
      </c>
      <c r="U1309" s="23" t="s">
        <v>37</v>
      </c>
      <c r="V1309" s="23" t="s">
        <v>37</v>
      </c>
      <c r="W1309" s="23" t="s">
        <v>37</v>
      </c>
      <c r="X1309" s="23" t="s">
        <v>37</v>
      </c>
      <c r="Y1309" s="23" t="s">
        <v>37</v>
      </c>
      <c r="Z1309" s="19" t="str">
        <f t="shared" si="6"/>
        <v/>
      </c>
      <c r="AA1309" s="19">
        <f t="shared" si="19"/>
        <v>8006</v>
      </c>
      <c r="AB1309" s="19" t="str">
        <f t="shared" si="8"/>
        <v/>
      </c>
      <c r="AC1309" s="19">
        <f t="shared" si="20"/>
        <v>2001.5</v>
      </c>
      <c r="AD1309" s="19">
        <f t="shared" si="21"/>
        <v>2350.5</v>
      </c>
      <c r="AE1309" s="19" t="str">
        <f t="shared" si="22"/>
        <v>Нет моды</v>
      </c>
      <c r="AF1309" s="19">
        <f t="shared" si="23"/>
        <v>1924</v>
      </c>
      <c r="AG1309" s="19">
        <f t="shared" si="24"/>
        <v>2104</v>
      </c>
      <c r="AH1309" s="20" t="str">
        <f t="shared" si="14"/>
        <v/>
      </c>
      <c r="AI1309" s="24"/>
      <c r="AJ1309" s="24"/>
      <c r="AK1309" s="24"/>
      <c r="AL1309" s="22">
        <f t="shared" si="25"/>
        <v>1</v>
      </c>
    </row>
    <row r="1310" ht="12.75" customHeight="1">
      <c r="A1310" s="13" t="s">
        <v>74</v>
      </c>
      <c r="B1310" s="13" t="str">
        <f>IFERROR(__xludf.DUMMYFUNCTION("REGEXREPLACE(A1310, ""\d"", """")"),"             Архангельская область (без АО)")</f>
        <v>             Архангельская область (без АО)</v>
      </c>
      <c r="C1310" s="14" t="str">
        <f t="shared" si="15"/>
        <v>Архангельская область (без АО)</v>
      </c>
      <c r="D1310" s="3">
        <f t="shared" si="16"/>
        <v>2</v>
      </c>
      <c r="E1310" s="15" t="s">
        <v>43</v>
      </c>
      <c r="F1310" s="13" t="str">
        <f>IFERROR(__xludf.DUMMYFUNCTION("REGEXEXTRACT(E1310, ""[А-Яа-я].*"")"),"Новообразования")</f>
        <v>Новообразования</v>
      </c>
      <c r="G1310" s="16">
        <f t="shared" si="17"/>
        <v>2</v>
      </c>
      <c r="H1310" s="13" t="s">
        <v>28</v>
      </c>
      <c r="I1310" s="13" t="str">
        <f>IFERROR(__xludf.DUMMYFUNCTION("REGEXREPLACE(H1310, "".*\s"", """")"),"человек")</f>
        <v>человек</v>
      </c>
      <c r="J1310" s="13" t="s">
        <v>29</v>
      </c>
      <c r="K1310" s="17" t="str">
        <f>IFERROR(__xludf.DUMMYFUNCTION("REGEXREPLACE(J1310, ""^[\d\s]+"", """")"),"значение показателя за год")</f>
        <v>значение показателя за год</v>
      </c>
      <c r="L1310" s="16">
        <f t="shared" si="18"/>
        <v>2</v>
      </c>
      <c r="M1310" s="13" t="s">
        <v>32</v>
      </c>
      <c r="N1310" s="13" t="str">
        <f>IFERROR(__xludf.DUMMYFUNCTION("REGEXEXTRACT(M1310, "" (.+)$"")"),"сельское население")</f>
        <v>сельское население</v>
      </c>
      <c r="O1310" s="18">
        <v>704.0</v>
      </c>
      <c r="P1310" s="18">
        <v>673.0</v>
      </c>
      <c r="Q1310" s="18">
        <v>663.0</v>
      </c>
      <c r="R1310" s="18">
        <v>674.0</v>
      </c>
      <c r="S1310" s="23" t="s">
        <v>37</v>
      </c>
      <c r="T1310" s="23" t="s">
        <v>37</v>
      </c>
      <c r="U1310" s="23" t="s">
        <v>37</v>
      </c>
      <c r="V1310" s="23" t="s">
        <v>37</v>
      </c>
      <c r="W1310" s="23" t="s">
        <v>37</v>
      </c>
      <c r="X1310" s="23" t="s">
        <v>37</v>
      </c>
      <c r="Y1310" s="23" t="s">
        <v>37</v>
      </c>
      <c r="Z1310" s="19" t="str">
        <f t="shared" si="6"/>
        <v/>
      </c>
      <c r="AA1310" s="19" t="str">
        <f t="shared" si="19"/>
        <v/>
      </c>
      <c r="AB1310" s="19">
        <f t="shared" si="8"/>
        <v>2714</v>
      </c>
      <c r="AC1310" s="19">
        <f t="shared" si="20"/>
        <v>678.5</v>
      </c>
      <c r="AD1310" s="19">
        <f t="shared" si="21"/>
        <v>1314</v>
      </c>
      <c r="AE1310" s="19" t="str">
        <f t="shared" si="22"/>
        <v>Нет моды</v>
      </c>
      <c r="AF1310" s="19">
        <f t="shared" si="23"/>
        <v>663</v>
      </c>
      <c r="AG1310" s="19">
        <f t="shared" si="24"/>
        <v>704</v>
      </c>
      <c r="AH1310" s="20" t="str">
        <f t="shared" si="14"/>
        <v>Город: 75%; Село: 25%</v>
      </c>
      <c r="AI1310" s="24"/>
      <c r="AJ1310" s="24"/>
      <c r="AK1310" s="24"/>
      <c r="AL1310" s="22">
        <f t="shared" si="25"/>
        <v>1</v>
      </c>
    </row>
    <row r="1311" ht="12.75" customHeight="1">
      <c r="A1311" s="13" t="s">
        <v>74</v>
      </c>
      <c r="B1311" s="13" t="str">
        <f>IFERROR(__xludf.DUMMYFUNCTION("REGEXREPLACE(A1311, ""\d"", """")"),"             Архангельская область (без АО)")</f>
        <v>             Архангельская область (без АО)</v>
      </c>
      <c r="C1311" s="14" t="str">
        <f t="shared" si="15"/>
        <v>Архангельская область (без АО)</v>
      </c>
      <c r="D1311" s="3">
        <f t="shared" si="16"/>
        <v>2</v>
      </c>
      <c r="E1311" s="15" t="s">
        <v>44</v>
      </c>
      <c r="F1311" s="13" t="str">
        <f>IFERROR(__xludf.DUMMYFUNCTION("REGEXEXTRACT(E1311,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11" s="16">
        <f t="shared" si="17"/>
        <v>2</v>
      </c>
      <c r="H1311" s="13" t="s">
        <v>28</v>
      </c>
      <c r="I1311" s="13" t="str">
        <f>IFERROR(__xludf.DUMMYFUNCTION("REGEXREPLACE(H1311, "".*\s"", """")"),"человек")</f>
        <v>человек</v>
      </c>
      <c r="J1311" s="13" t="s">
        <v>29</v>
      </c>
      <c r="K1311" s="17" t="str">
        <f>IFERROR(__xludf.DUMMYFUNCTION("REGEXREPLACE(J1311, ""^[\d\s]+"", """")"),"значение показателя за год")</f>
        <v>значение показателя за год</v>
      </c>
      <c r="L1311" s="16">
        <f t="shared" si="18"/>
        <v>2</v>
      </c>
      <c r="M1311" s="13" t="s">
        <v>30</v>
      </c>
      <c r="N1311" s="13" t="str">
        <f>IFERROR(__xludf.DUMMYFUNCTION("REGEXEXTRACT(M1311, "" (.+)$"")"),"все население")</f>
        <v>все население</v>
      </c>
      <c r="O1311" s="23" t="s">
        <v>37</v>
      </c>
      <c r="P1311" s="23" t="s">
        <v>37</v>
      </c>
      <c r="Q1311" s="18">
        <v>53.0</v>
      </c>
      <c r="R1311" s="23" t="s">
        <v>37</v>
      </c>
      <c r="S1311" s="23" t="s">
        <v>37</v>
      </c>
      <c r="T1311" s="23" t="s">
        <v>37</v>
      </c>
      <c r="U1311" s="23" t="s">
        <v>37</v>
      </c>
      <c r="V1311" s="23" t="s">
        <v>37</v>
      </c>
      <c r="W1311" s="23" t="s">
        <v>37</v>
      </c>
      <c r="X1311" s="23" t="s">
        <v>37</v>
      </c>
      <c r="Y1311" s="23" t="s">
        <v>37</v>
      </c>
      <c r="Z1311" s="19">
        <f t="shared" si="6"/>
        <v>53</v>
      </c>
      <c r="AA1311" s="19" t="str">
        <f t="shared" si="19"/>
        <v/>
      </c>
      <c r="AB1311" s="19" t="str">
        <f t="shared" si="8"/>
        <v/>
      </c>
      <c r="AC1311" s="19">
        <f t="shared" si="20"/>
        <v>53</v>
      </c>
      <c r="AD1311" s="19">
        <f t="shared" si="21"/>
        <v>673</v>
      </c>
      <c r="AE1311" s="19" t="str">
        <f t="shared" si="22"/>
        <v>Нет моды</v>
      </c>
      <c r="AF1311" s="19">
        <f t="shared" si="23"/>
        <v>53</v>
      </c>
      <c r="AG1311" s="19">
        <f t="shared" si="24"/>
        <v>53</v>
      </c>
      <c r="AH1311" s="20" t="str">
        <f t="shared" si="14"/>
        <v/>
      </c>
      <c r="AI1311" s="24"/>
      <c r="AJ1311" s="24"/>
      <c r="AK1311" s="24"/>
      <c r="AL1311" s="22">
        <f t="shared" si="25"/>
        <v>2</v>
      </c>
    </row>
    <row r="1312" ht="12.75" customHeight="1">
      <c r="A1312" s="13" t="s">
        <v>74</v>
      </c>
      <c r="B1312" s="13" t="str">
        <f>IFERROR(__xludf.DUMMYFUNCTION("REGEXREPLACE(A1312, ""\d"", """")"),"             Архангельская область (без АО)")</f>
        <v>             Архангельская область (без АО)</v>
      </c>
      <c r="C1312" s="14" t="str">
        <f t="shared" si="15"/>
        <v>Архангельская область (без АО)</v>
      </c>
      <c r="D1312" s="3">
        <f t="shared" si="16"/>
        <v>2</v>
      </c>
      <c r="E1312" s="15" t="s">
        <v>44</v>
      </c>
      <c r="F1312" s="13" t="str">
        <f>IFERROR(__xludf.DUMMYFUNCTION("REGEXEXTRACT(E1312,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12" s="16">
        <f t="shared" si="17"/>
        <v>2</v>
      </c>
      <c r="H1312" s="13" t="s">
        <v>28</v>
      </c>
      <c r="I1312" s="13" t="str">
        <f>IFERROR(__xludf.DUMMYFUNCTION("REGEXREPLACE(H1312, "".*\s"", """")"),"человек")</f>
        <v>человек</v>
      </c>
      <c r="J1312" s="13" t="s">
        <v>29</v>
      </c>
      <c r="K1312" s="17" t="str">
        <f>IFERROR(__xludf.DUMMYFUNCTION("REGEXREPLACE(J1312, ""^[\d\s]+"", """")"),"значение показателя за год")</f>
        <v>значение показателя за год</v>
      </c>
      <c r="L1312" s="16">
        <f t="shared" si="18"/>
        <v>2</v>
      </c>
      <c r="M1312" s="13" t="s">
        <v>31</v>
      </c>
      <c r="N1312" s="13" t="str">
        <f>IFERROR(__xludf.DUMMYFUNCTION("REGEXEXTRACT(M1312, "" (.+)$"")"),"городское население")</f>
        <v>городское население</v>
      </c>
      <c r="O1312" s="23" t="s">
        <v>37</v>
      </c>
      <c r="P1312" s="23" t="s">
        <v>37</v>
      </c>
      <c r="Q1312" s="18">
        <v>39.0</v>
      </c>
      <c r="R1312" s="23" t="s">
        <v>37</v>
      </c>
      <c r="S1312" s="23" t="s">
        <v>37</v>
      </c>
      <c r="T1312" s="23" t="s">
        <v>37</v>
      </c>
      <c r="U1312" s="23" t="s">
        <v>37</v>
      </c>
      <c r="V1312" s="23" t="s">
        <v>37</v>
      </c>
      <c r="W1312" s="23" t="s">
        <v>37</v>
      </c>
      <c r="X1312" s="23" t="s">
        <v>37</v>
      </c>
      <c r="Y1312" s="23" t="s">
        <v>37</v>
      </c>
      <c r="Z1312" s="19" t="str">
        <f t="shared" si="6"/>
        <v/>
      </c>
      <c r="AA1312" s="19">
        <f t="shared" si="19"/>
        <v>39</v>
      </c>
      <c r="AB1312" s="19" t="str">
        <f t="shared" si="8"/>
        <v/>
      </c>
      <c r="AC1312" s="19">
        <f t="shared" si="20"/>
        <v>39</v>
      </c>
      <c r="AD1312" s="19">
        <f t="shared" si="21"/>
        <v>46</v>
      </c>
      <c r="AE1312" s="19" t="str">
        <f t="shared" si="22"/>
        <v>Нет моды</v>
      </c>
      <c r="AF1312" s="19">
        <f t="shared" si="23"/>
        <v>39</v>
      </c>
      <c r="AG1312" s="19">
        <f t="shared" si="24"/>
        <v>39</v>
      </c>
      <c r="AH1312" s="20" t="str">
        <f t="shared" si="14"/>
        <v/>
      </c>
      <c r="AI1312" s="24"/>
      <c r="AJ1312" s="24"/>
      <c r="AK1312" s="24"/>
      <c r="AL1312" s="22">
        <f t="shared" si="25"/>
        <v>2</v>
      </c>
    </row>
    <row r="1313" ht="12.75" customHeight="1">
      <c r="A1313" s="13" t="s">
        <v>74</v>
      </c>
      <c r="B1313" s="13" t="str">
        <f>IFERROR(__xludf.DUMMYFUNCTION("REGEXREPLACE(A1313, ""\d"", """")"),"             Архангельская область (без АО)")</f>
        <v>             Архангельская область (без АО)</v>
      </c>
      <c r="C1313" s="14" t="str">
        <f t="shared" si="15"/>
        <v>Архангельская область (без АО)</v>
      </c>
      <c r="D1313" s="3">
        <f t="shared" si="16"/>
        <v>2</v>
      </c>
      <c r="E1313" s="15" t="s">
        <v>44</v>
      </c>
      <c r="F1313" s="13" t="str">
        <f>IFERROR(__xludf.DUMMYFUNCTION("REGEXEXTRACT(E1313,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13" s="16">
        <f t="shared" si="17"/>
        <v>2</v>
      </c>
      <c r="H1313" s="13" t="s">
        <v>28</v>
      </c>
      <c r="I1313" s="13" t="str">
        <f>IFERROR(__xludf.DUMMYFUNCTION("REGEXREPLACE(H1313, "".*\s"", """")"),"человек")</f>
        <v>человек</v>
      </c>
      <c r="J1313" s="13" t="s">
        <v>29</v>
      </c>
      <c r="K1313" s="17" t="str">
        <f>IFERROR(__xludf.DUMMYFUNCTION("REGEXREPLACE(J1313, ""^[\d\s]+"", """")"),"значение показателя за год")</f>
        <v>значение показателя за год</v>
      </c>
      <c r="L1313" s="16">
        <f t="shared" si="18"/>
        <v>2</v>
      </c>
      <c r="M1313" s="13" t="s">
        <v>32</v>
      </c>
      <c r="N1313" s="13" t="str">
        <f>IFERROR(__xludf.DUMMYFUNCTION("REGEXEXTRACT(M1313, "" (.+)$"")"),"сельское население")</f>
        <v>сельское население</v>
      </c>
      <c r="O1313" s="23" t="s">
        <v>37</v>
      </c>
      <c r="P1313" s="23" t="s">
        <v>37</v>
      </c>
      <c r="Q1313" s="18">
        <v>14.0</v>
      </c>
      <c r="R1313" s="23" t="s">
        <v>37</v>
      </c>
      <c r="S1313" s="23" t="s">
        <v>37</v>
      </c>
      <c r="T1313" s="23" t="s">
        <v>37</v>
      </c>
      <c r="U1313" s="23" t="s">
        <v>37</v>
      </c>
      <c r="V1313" s="23" t="s">
        <v>37</v>
      </c>
      <c r="W1313" s="23" t="s">
        <v>37</v>
      </c>
      <c r="X1313" s="23" t="s">
        <v>37</v>
      </c>
      <c r="Y1313" s="23" t="s">
        <v>37</v>
      </c>
      <c r="Z1313" s="19" t="str">
        <f t="shared" si="6"/>
        <v/>
      </c>
      <c r="AA1313" s="19" t="str">
        <f t="shared" si="19"/>
        <v/>
      </c>
      <c r="AB1313" s="19">
        <f t="shared" si="8"/>
        <v>14</v>
      </c>
      <c r="AC1313" s="19">
        <f t="shared" si="20"/>
        <v>14</v>
      </c>
      <c r="AD1313" s="19">
        <f t="shared" si="21"/>
        <v>26.5</v>
      </c>
      <c r="AE1313" s="19" t="str">
        <f t="shared" si="22"/>
        <v>Нет моды</v>
      </c>
      <c r="AF1313" s="19">
        <f t="shared" si="23"/>
        <v>14</v>
      </c>
      <c r="AG1313" s="19">
        <f t="shared" si="24"/>
        <v>14</v>
      </c>
      <c r="AH1313" s="20" t="str">
        <f t="shared" si="14"/>
        <v>Город: 74%; Село: 26%</v>
      </c>
      <c r="AI1313" s="24"/>
      <c r="AJ1313" s="24"/>
      <c r="AK1313" s="24"/>
      <c r="AL1313" s="22">
        <f t="shared" si="25"/>
        <v>2</v>
      </c>
    </row>
    <row r="1314" ht="12.75" customHeight="1">
      <c r="A1314" s="13" t="s">
        <v>74</v>
      </c>
      <c r="B1314" s="13" t="str">
        <f>IFERROR(__xludf.DUMMYFUNCTION("REGEXREPLACE(A1314, ""\d"", """")"),"             Архангельская область (без АО)")</f>
        <v>             Архангельская область (без АО)</v>
      </c>
      <c r="C1314" s="14" t="str">
        <f t="shared" si="15"/>
        <v>Архангельская область (без АО)</v>
      </c>
      <c r="D1314" s="3">
        <f t="shared" si="16"/>
        <v>2</v>
      </c>
      <c r="E1314" s="15" t="s">
        <v>45</v>
      </c>
      <c r="F1314" s="13" t="str">
        <f>IFERROR(__xludf.DUMMYFUNCTION("REGEXEXTRACT(E1314, ""[А-Яа-я].*"")"),"Самоубийство")</f>
        <v>Самоубийство</v>
      </c>
      <c r="G1314" s="16">
        <f t="shared" si="17"/>
        <v>2</v>
      </c>
      <c r="H1314" s="13" t="s">
        <v>28</v>
      </c>
      <c r="I1314" s="13" t="str">
        <f>IFERROR(__xludf.DUMMYFUNCTION("REGEXREPLACE(H1314, "".*\s"", """")"),"человек")</f>
        <v>человек</v>
      </c>
      <c r="J1314" s="13" t="s">
        <v>29</v>
      </c>
      <c r="K1314" s="17" t="str">
        <f>IFERROR(__xludf.DUMMYFUNCTION("REGEXREPLACE(J1314, ""^[\d\s]+"", """")"),"значение показателя за год")</f>
        <v>значение показателя за год</v>
      </c>
      <c r="L1314" s="16">
        <f t="shared" si="18"/>
        <v>2</v>
      </c>
      <c r="M1314" s="13" t="s">
        <v>30</v>
      </c>
      <c r="N1314" s="13" t="str">
        <f>IFERROR(__xludf.DUMMYFUNCTION("REGEXEXTRACT(M1314, "" (.+)$"")"),"все население")</f>
        <v>все население</v>
      </c>
      <c r="O1314" s="18">
        <v>392.0</v>
      </c>
      <c r="P1314" s="18">
        <v>341.0</v>
      </c>
      <c r="Q1314" s="18">
        <v>369.0</v>
      </c>
      <c r="R1314" s="18">
        <v>345.0</v>
      </c>
      <c r="S1314" s="23" t="s">
        <v>37</v>
      </c>
      <c r="T1314" s="23" t="s">
        <v>37</v>
      </c>
      <c r="U1314" s="23" t="s">
        <v>37</v>
      </c>
      <c r="V1314" s="23" t="s">
        <v>37</v>
      </c>
      <c r="W1314" s="23" t="s">
        <v>37</v>
      </c>
      <c r="X1314" s="23" t="s">
        <v>37</v>
      </c>
      <c r="Y1314" s="23" t="s">
        <v>37</v>
      </c>
      <c r="Z1314" s="19">
        <f t="shared" si="6"/>
        <v>1447</v>
      </c>
      <c r="AA1314" s="19" t="str">
        <f t="shared" si="19"/>
        <v/>
      </c>
      <c r="AB1314" s="19" t="str">
        <f t="shared" si="8"/>
        <v/>
      </c>
      <c r="AC1314" s="19">
        <f t="shared" si="20"/>
        <v>361.75</v>
      </c>
      <c r="AD1314" s="19">
        <f t="shared" si="21"/>
        <v>345</v>
      </c>
      <c r="AE1314" s="19" t="str">
        <f t="shared" si="22"/>
        <v>Нет моды</v>
      </c>
      <c r="AF1314" s="19">
        <f t="shared" si="23"/>
        <v>341</v>
      </c>
      <c r="AG1314" s="19">
        <f t="shared" si="24"/>
        <v>392</v>
      </c>
      <c r="AH1314" s="20" t="str">
        <f t="shared" si="14"/>
        <v/>
      </c>
      <c r="AI1314" s="24"/>
      <c r="AJ1314" s="24"/>
      <c r="AK1314" s="24"/>
      <c r="AL1314" s="22">
        <f t="shared" si="25"/>
        <v>1</v>
      </c>
    </row>
    <row r="1315" ht="12.75" customHeight="1">
      <c r="A1315" s="13" t="s">
        <v>74</v>
      </c>
      <c r="B1315" s="13" t="str">
        <f>IFERROR(__xludf.DUMMYFUNCTION("REGEXREPLACE(A1315, ""\d"", """")"),"             Архангельская область (без АО)")</f>
        <v>             Архангельская область (без АО)</v>
      </c>
      <c r="C1315" s="14" t="str">
        <f t="shared" si="15"/>
        <v>Архангельская область (без АО)</v>
      </c>
      <c r="D1315" s="3">
        <f t="shared" si="16"/>
        <v>2</v>
      </c>
      <c r="E1315" s="15" t="s">
        <v>45</v>
      </c>
      <c r="F1315" s="13" t="str">
        <f>IFERROR(__xludf.DUMMYFUNCTION("REGEXEXTRACT(E1315, ""[А-Яа-я].*"")"),"Самоубийство")</f>
        <v>Самоубийство</v>
      </c>
      <c r="G1315" s="16">
        <f t="shared" si="17"/>
        <v>2</v>
      </c>
      <c r="H1315" s="13" t="s">
        <v>28</v>
      </c>
      <c r="I1315" s="13" t="str">
        <f>IFERROR(__xludf.DUMMYFUNCTION("REGEXREPLACE(H1315, "".*\s"", """")"),"человек")</f>
        <v>человек</v>
      </c>
      <c r="J1315" s="13" t="s">
        <v>29</v>
      </c>
      <c r="K1315" s="17" t="str">
        <f>IFERROR(__xludf.DUMMYFUNCTION("REGEXREPLACE(J1315, ""^[\d\s]+"", """")"),"значение показателя за год")</f>
        <v>значение показателя за год</v>
      </c>
      <c r="L1315" s="16">
        <f t="shared" si="18"/>
        <v>2</v>
      </c>
      <c r="M1315" s="13" t="s">
        <v>31</v>
      </c>
      <c r="N1315" s="13" t="str">
        <f>IFERROR(__xludf.DUMMYFUNCTION("REGEXEXTRACT(M1315, "" (.+)$"")"),"городское население")</f>
        <v>городское население</v>
      </c>
      <c r="O1315" s="18">
        <v>237.0</v>
      </c>
      <c r="P1315" s="18">
        <v>212.0</v>
      </c>
      <c r="Q1315" s="18">
        <v>228.0</v>
      </c>
      <c r="R1315" s="18">
        <v>213.0</v>
      </c>
      <c r="S1315" s="23" t="s">
        <v>37</v>
      </c>
      <c r="T1315" s="23" t="s">
        <v>37</v>
      </c>
      <c r="U1315" s="23" t="s">
        <v>37</v>
      </c>
      <c r="V1315" s="23" t="s">
        <v>37</v>
      </c>
      <c r="W1315" s="23" t="s">
        <v>37</v>
      </c>
      <c r="X1315" s="23" t="s">
        <v>37</v>
      </c>
      <c r="Y1315" s="23" t="s">
        <v>37</v>
      </c>
      <c r="Z1315" s="19" t="str">
        <f t="shared" si="6"/>
        <v/>
      </c>
      <c r="AA1315" s="19">
        <f t="shared" si="19"/>
        <v>890</v>
      </c>
      <c r="AB1315" s="19" t="str">
        <f t="shared" si="8"/>
        <v/>
      </c>
      <c r="AC1315" s="19">
        <f t="shared" si="20"/>
        <v>222.5</v>
      </c>
      <c r="AD1315" s="19">
        <f t="shared" si="21"/>
        <v>289</v>
      </c>
      <c r="AE1315" s="19" t="str">
        <f t="shared" si="22"/>
        <v>Нет моды</v>
      </c>
      <c r="AF1315" s="19">
        <f t="shared" si="23"/>
        <v>212</v>
      </c>
      <c r="AG1315" s="19">
        <f t="shared" si="24"/>
        <v>237</v>
      </c>
      <c r="AH1315" s="20" t="str">
        <f t="shared" si="14"/>
        <v/>
      </c>
      <c r="AI1315" s="24"/>
      <c r="AJ1315" s="24"/>
      <c r="AK1315" s="24"/>
      <c r="AL1315" s="22">
        <f t="shared" si="25"/>
        <v>1</v>
      </c>
    </row>
    <row r="1316" ht="12.75" customHeight="1">
      <c r="A1316" s="13" t="s">
        <v>74</v>
      </c>
      <c r="B1316" s="13" t="str">
        <f>IFERROR(__xludf.DUMMYFUNCTION("REGEXREPLACE(A1316, ""\d"", """")"),"             Архангельская область (без АО)")</f>
        <v>             Архангельская область (без АО)</v>
      </c>
      <c r="C1316" s="14" t="str">
        <f t="shared" si="15"/>
        <v>Архангельская область (без АО)</v>
      </c>
      <c r="D1316" s="3">
        <f t="shared" si="16"/>
        <v>2</v>
      </c>
      <c r="E1316" s="15" t="s">
        <v>45</v>
      </c>
      <c r="F1316" s="13" t="str">
        <f>IFERROR(__xludf.DUMMYFUNCTION("REGEXEXTRACT(E1316, ""[А-Яа-я].*"")"),"Самоубийство")</f>
        <v>Самоубийство</v>
      </c>
      <c r="G1316" s="16">
        <f t="shared" si="17"/>
        <v>2</v>
      </c>
      <c r="H1316" s="13" t="s">
        <v>28</v>
      </c>
      <c r="I1316" s="13" t="str">
        <f>IFERROR(__xludf.DUMMYFUNCTION("REGEXREPLACE(H1316, "".*\s"", """")"),"человек")</f>
        <v>человек</v>
      </c>
      <c r="J1316" s="13" t="s">
        <v>29</v>
      </c>
      <c r="K1316" s="17" t="str">
        <f>IFERROR(__xludf.DUMMYFUNCTION("REGEXREPLACE(J1316, ""^[\d\s]+"", """")"),"значение показателя за год")</f>
        <v>значение показателя за год</v>
      </c>
      <c r="L1316" s="16">
        <f t="shared" si="18"/>
        <v>2</v>
      </c>
      <c r="M1316" s="13" t="s">
        <v>32</v>
      </c>
      <c r="N1316" s="13" t="str">
        <f>IFERROR(__xludf.DUMMYFUNCTION("REGEXEXTRACT(M1316, "" (.+)$"")"),"сельское население")</f>
        <v>сельское население</v>
      </c>
      <c r="O1316" s="18">
        <v>155.0</v>
      </c>
      <c r="P1316" s="18">
        <v>129.0</v>
      </c>
      <c r="Q1316" s="18">
        <v>141.0</v>
      </c>
      <c r="R1316" s="18">
        <v>132.0</v>
      </c>
      <c r="S1316" s="23" t="s">
        <v>37</v>
      </c>
      <c r="T1316" s="23" t="s">
        <v>37</v>
      </c>
      <c r="U1316" s="23" t="s">
        <v>37</v>
      </c>
      <c r="V1316" s="23" t="s">
        <v>37</v>
      </c>
      <c r="W1316" s="23" t="s">
        <v>37</v>
      </c>
      <c r="X1316" s="23" t="s">
        <v>37</v>
      </c>
      <c r="Y1316" s="23" t="s">
        <v>37</v>
      </c>
      <c r="Z1316" s="19" t="str">
        <f t="shared" si="6"/>
        <v/>
      </c>
      <c r="AA1316" s="19" t="str">
        <f t="shared" si="19"/>
        <v/>
      </c>
      <c r="AB1316" s="19">
        <f t="shared" si="8"/>
        <v>557</v>
      </c>
      <c r="AC1316" s="19">
        <f t="shared" si="20"/>
        <v>139.25</v>
      </c>
      <c r="AD1316" s="19">
        <f t="shared" si="21"/>
        <v>183.5</v>
      </c>
      <c r="AE1316" s="19" t="str">
        <f t="shared" si="22"/>
        <v>Нет моды</v>
      </c>
      <c r="AF1316" s="19">
        <f t="shared" si="23"/>
        <v>129</v>
      </c>
      <c r="AG1316" s="19">
        <f t="shared" si="24"/>
        <v>155</v>
      </c>
      <c r="AH1316" s="20" t="str">
        <f t="shared" si="14"/>
        <v>Город: 62%; Село: 38%</v>
      </c>
      <c r="AI1316" s="24"/>
      <c r="AJ1316" s="24"/>
      <c r="AK1316" s="24"/>
      <c r="AL1316" s="22">
        <f t="shared" si="25"/>
        <v>1</v>
      </c>
    </row>
    <row r="1317" ht="12.75" customHeight="1">
      <c r="A1317" s="13" t="s">
        <v>74</v>
      </c>
      <c r="B1317" s="13" t="str">
        <f>IFERROR(__xludf.DUMMYFUNCTION("REGEXREPLACE(A1317, ""\d"", """")"),"             Архангельская область (без АО)")</f>
        <v>             Архангельская область (без АО)</v>
      </c>
      <c r="C1317" s="14" t="str">
        <f t="shared" si="15"/>
        <v>Архангельская область (без АО)</v>
      </c>
      <c r="D1317" s="3">
        <f t="shared" si="16"/>
        <v>2</v>
      </c>
      <c r="E1317" s="15" t="s">
        <v>46</v>
      </c>
      <c r="F1317" s="13" t="str">
        <f>IFERROR(__xludf.DUMMYFUNCTION("REGEXEXTRACT(E1317, ""[А-Яа-я].*"")"),"Случ.отравл.алкоголем")</f>
        <v>Случ.отравл.алкоголем</v>
      </c>
      <c r="G1317" s="16">
        <f t="shared" si="17"/>
        <v>2</v>
      </c>
      <c r="H1317" s="13" t="s">
        <v>28</v>
      </c>
      <c r="I1317" s="13" t="str">
        <f>IFERROR(__xludf.DUMMYFUNCTION("REGEXREPLACE(H1317, "".*\s"", """")"),"человек")</f>
        <v>человек</v>
      </c>
      <c r="J1317" s="13" t="s">
        <v>29</v>
      </c>
      <c r="K1317" s="17" t="str">
        <f>IFERROR(__xludf.DUMMYFUNCTION("REGEXREPLACE(J1317, ""^[\d\s]+"", """")"),"значение показателя за год")</f>
        <v>значение показателя за год</v>
      </c>
      <c r="L1317" s="16">
        <f t="shared" si="18"/>
        <v>2</v>
      </c>
      <c r="M1317" s="13" t="s">
        <v>30</v>
      </c>
      <c r="N1317" s="13" t="str">
        <f>IFERROR(__xludf.DUMMYFUNCTION("REGEXEXTRACT(M1317, "" (.+)$"")"),"все население")</f>
        <v>все население</v>
      </c>
      <c r="O1317" s="18">
        <v>268.0</v>
      </c>
      <c r="P1317" s="18">
        <v>288.0</v>
      </c>
      <c r="Q1317" s="18">
        <v>290.0</v>
      </c>
      <c r="R1317" s="18">
        <v>265.0</v>
      </c>
      <c r="S1317" s="23" t="s">
        <v>37</v>
      </c>
      <c r="T1317" s="23" t="s">
        <v>37</v>
      </c>
      <c r="U1317" s="23" t="s">
        <v>37</v>
      </c>
      <c r="V1317" s="23" t="s">
        <v>37</v>
      </c>
      <c r="W1317" s="23" t="s">
        <v>37</v>
      </c>
      <c r="X1317" s="23" t="s">
        <v>37</v>
      </c>
      <c r="Y1317" s="23" t="s">
        <v>37</v>
      </c>
      <c r="Z1317" s="19">
        <f t="shared" si="6"/>
        <v>1111</v>
      </c>
      <c r="AA1317" s="19" t="str">
        <f t="shared" si="19"/>
        <v/>
      </c>
      <c r="AB1317" s="19" t="str">
        <f t="shared" si="8"/>
        <v/>
      </c>
      <c r="AC1317" s="19">
        <f t="shared" si="20"/>
        <v>277.75</v>
      </c>
      <c r="AD1317" s="19">
        <f t="shared" si="21"/>
        <v>210</v>
      </c>
      <c r="AE1317" s="19" t="str">
        <f t="shared" si="22"/>
        <v>Нет моды</v>
      </c>
      <c r="AF1317" s="19">
        <f t="shared" si="23"/>
        <v>265</v>
      </c>
      <c r="AG1317" s="19">
        <f t="shared" si="24"/>
        <v>290</v>
      </c>
      <c r="AH1317" s="20" t="str">
        <f t="shared" si="14"/>
        <v/>
      </c>
      <c r="AI1317" s="24"/>
      <c r="AJ1317" s="24"/>
      <c r="AK1317" s="24"/>
      <c r="AL1317" s="22">
        <f t="shared" si="25"/>
        <v>1</v>
      </c>
    </row>
    <row r="1318" ht="12.75" customHeight="1">
      <c r="A1318" s="13" t="s">
        <v>74</v>
      </c>
      <c r="B1318" s="13" t="str">
        <f>IFERROR(__xludf.DUMMYFUNCTION("REGEXREPLACE(A1318, ""\d"", """")"),"             Архангельская область (без АО)")</f>
        <v>             Архангельская область (без АО)</v>
      </c>
      <c r="C1318" s="14" t="str">
        <f t="shared" si="15"/>
        <v>Архангельская область (без АО)</v>
      </c>
      <c r="D1318" s="3">
        <f t="shared" si="16"/>
        <v>2</v>
      </c>
      <c r="E1318" s="15" t="s">
        <v>46</v>
      </c>
      <c r="F1318" s="13" t="str">
        <f>IFERROR(__xludf.DUMMYFUNCTION("REGEXEXTRACT(E1318, ""[А-Яа-я].*"")"),"Случ.отравл.алкоголем")</f>
        <v>Случ.отравл.алкоголем</v>
      </c>
      <c r="G1318" s="16">
        <f t="shared" si="17"/>
        <v>2</v>
      </c>
      <c r="H1318" s="13" t="s">
        <v>28</v>
      </c>
      <c r="I1318" s="13" t="str">
        <f>IFERROR(__xludf.DUMMYFUNCTION("REGEXREPLACE(H1318, "".*\s"", """")"),"человек")</f>
        <v>человек</v>
      </c>
      <c r="J1318" s="13" t="s">
        <v>29</v>
      </c>
      <c r="K1318" s="17" t="str">
        <f>IFERROR(__xludf.DUMMYFUNCTION("REGEXREPLACE(J1318, ""^[\d\s]+"", """")"),"значение показателя за год")</f>
        <v>значение показателя за год</v>
      </c>
      <c r="L1318" s="16">
        <f t="shared" si="18"/>
        <v>2</v>
      </c>
      <c r="M1318" s="13" t="s">
        <v>31</v>
      </c>
      <c r="N1318" s="13" t="str">
        <f>IFERROR(__xludf.DUMMYFUNCTION("REGEXEXTRACT(M1318, "" (.+)$"")"),"городское население")</f>
        <v>городское население</v>
      </c>
      <c r="O1318" s="18">
        <v>187.0</v>
      </c>
      <c r="P1318" s="18">
        <v>204.0</v>
      </c>
      <c r="Q1318" s="18">
        <v>211.0</v>
      </c>
      <c r="R1318" s="18">
        <v>193.0</v>
      </c>
      <c r="S1318" s="23" t="s">
        <v>37</v>
      </c>
      <c r="T1318" s="23" t="s">
        <v>37</v>
      </c>
      <c r="U1318" s="23" t="s">
        <v>37</v>
      </c>
      <c r="V1318" s="23" t="s">
        <v>37</v>
      </c>
      <c r="W1318" s="23" t="s">
        <v>37</v>
      </c>
      <c r="X1318" s="23" t="s">
        <v>37</v>
      </c>
      <c r="Y1318" s="23" t="s">
        <v>37</v>
      </c>
      <c r="Z1318" s="19" t="str">
        <f t="shared" si="6"/>
        <v/>
      </c>
      <c r="AA1318" s="19">
        <f t="shared" si="19"/>
        <v>795</v>
      </c>
      <c r="AB1318" s="19" t="str">
        <f t="shared" si="8"/>
        <v/>
      </c>
      <c r="AC1318" s="19">
        <f t="shared" si="20"/>
        <v>198.75</v>
      </c>
      <c r="AD1318" s="19">
        <f t="shared" si="21"/>
        <v>238</v>
      </c>
      <c r="AE1318" s="19" t="str">
        <f t="shared" si="22"/>
        <v>Нет моды</v>
      </c>
      <c r="AF1318" s="19">
        <f t="shared" si="23"/>
        <v>187</v>
      </c>
      <c r="AG1318" s="19">
        <f t="shared" si="24"/>
        <v>211</v>
      </c>
      <c r="AH1318" s="20" t="str">
        <f t="shared" si="14"/>
        <v/>
      </c>
      <c r="AI1318" s="24"/>
      <c r="AJ1318" s="24"/>
      <c r="AK1318" s="24"/>
      <c r="AL1318" s="22">
        <f t="shared" si="25"/>
        <v>1</v>
      </c>
    </row>
    <row r="1319" ht="12.75" customHeight="1">
      <c r="A1319" s="13" t="s">
        <v>74</v>
      </c>
      <c r="B1319" s="13" t="str">
        <f>IFERROR(__xludf.DUMMYFUNCTION("REGEXREPLACE(A1319, ""\d"", """")"),"             Архангельская область (без АО)")</f>
        <v>             Архангельская область (без АО)</v>
      </c>
      <c r="C1319" s="14" t="str">
        <f t="shared" si="15"/>
        <v>Архангельская область (без АО)</v>
      </c>
      <c r="D1319" s="3">
        <f t="shared" si="16"/>
        <v>2</v>
      </c>
      <c r="E1319" s="15" t="s">
        <v>46</v>
      </c>
      <c r="F1319" s="13" t="str">
        <f>IFERROR(__xludf.DUMMYFUNCTION("REGEXEXTRACT(E1319, ""[А-Яа-я].*"")"),"Случ.отравл.алкоголем")</f>
        <v>Случ.отравл.алкоголем</v>
      </c>
      <c r="G1319" s="16">
        <f t="shared" si="17"/>
        <v>2</v>
      </c>
      <c r="H1319" s="13" t="s">
        <v>28</v>
      </c>
      <c r="I1319" s="13" t="str">
        <f>IFERROR(__xludf.DUMMYFUNCTION("REGEXREPLACE(H1319, "".*\s"", """")"),"человек")</f>
        <v>человек</v>
      </c>
      <c r="J1319" s="13" t="s">
        <v>29</v>
      </c>
      <c r="K1319" s="17" t="str">
        <f>IFERROR(__xludf.DUMMYFUNCTION("REGEXREPLACE(J1319, ""^[\d\s]+"", """")"),"значение показателя за год")</f>
        <v>значение показателя за год</v>
      </c>
      <c r="L1319" s="16">
        <f t="shared" si="18"/>
        <v>2</v>
      </c>
      <c r="M1319" s="13" t="s">
        <v>32</v>
      </c>
      <c r="N1319" s="13" t="str">
        <f>IFERROR(__xludf.DUMMYFUNCTION("REGEXEXTRACT(M1319, "" (.+)$"")"),"сельское население")</f>
        <v>сельское население</v>
      </c>
      <c r="O1319" s="18">
        <v>81.0</v>
      </c>
      <c r="P1319" s="18">
        <v>84.0</v>
      </c>
      <c r="Q1319" s="18">
        <v>79.0</v>
      </c>
      <c r="R1319" s="18">
        <v>72.0</v>
      </c>
      <c r="S1319" s="23" t="s">
        <v>37</v>
      </c>
      <c r="T1319" s="23" t="s">
        <v>37</v>
      </c>
      <c r="U1319" s="23" t="s">
        <v>37</v>
      </c>
      <c r="V1319" s="23" t="s">
        <v>37</v>
      </c>
      <c r="W1319" s="23" t="s">
        <v>37</v>
      </c>
      <c r="X1319" s="23" t="s">
        <v>37</v>
      </c>
      <c r="Y1319" s="23" t="s">
        <v>37</v>
      </c>
      <c r="Z1319" s="19" t="str">
        <f t="shared" si="6"/>
        <v/>
      </c>
      <c r="AA1319" s="19" t="str">
        <f t="shared" si="19"/>
        <v/>
      </c>
      <c r="AB1319" s="19">
        <f t="shared" si="8"/>
        <v>316</v>
      </c>
      <c r="AC1319" s="19">
        <f t="shared" si="20"/>
        <v>79</v>
      </c>
      <c r="AD1319" s="19">
        <f t="shared" si="21"/>
        <v>135.5</v>
      </c>
      <c r="AE1319" s="19" t="str">
        <f t="shared" si="22"/>
        <v>Нет моды</v>
      </c>
      <c r="AF1319" s="19">
        <f t="shared" si="23"/>
        <v>72</v>
      </c>
      <c r="AG1319" s="19">
        <f t="shared" si="24"/>
        <v>84</v>
      </c>
      <c r="AH1319" s="20" t="str">
        <f t="shared" si="14"/>
        <v>Город: 72%; Село: 28%</v>
      </c>
      <c r="AI1319" s="24"/>
      <c r="AJ1319" s="24"/>
      <c r="AK1319" s="24"/>
      <c r="AL1319" s="22">
        <f t="shared" si="25"/>
        <v>1</v>
      </c>
    </row>
    <row r="1320" ht="12.75" customHeight="1">
      <c r="A1320" s="13" t="s">
        <v>74</v>
      </c>
      <c r="B1320" s="13" t="str">
        <f>IFERROR(__xludf.DUMMYFUNCTION("REGEXREPLACE(A1320, ""\d"", """")"),"             Архангельская область (без АО)")</f>
        <v>             Архангельская область (без АО)</v>
      </c>
      <c r="C1320" s="14" t="str">
        <f t="shared" si="15"/>
        <v>Архангельская область (без АО)</v>
      </c>
      <c r="D1320" s="3">
        <f t="shared" si="16"/>
        <v>2</v>
      </c>
      <c r="E1320" s="15" t="s">
        <v>47</v>
      </c>
      <c r="F1320" s="13" t="str">
        <f>IFERROR(__xludf.DUMMYFUNCTION("REGEXEXTRACT(E1320, ""[А-Яа-я].*"")"),"транспортные травмы всех видов")</f>
        <v>транспортные травмы всех видов</v>
      </c>
      <c r="G1320" s="16">
        <f t="shared" si="17"/>
        <v>2</v>
      </c>
      <c r="H1320" s="13" t="s">
        <v>28</v>
      </c>
      <c r="I1320" s="13" t="str">
        <f>IFERROR(__xludf.DUMMYFUNCTION("REGEXREPLACE(H1320, "".*\s"", """")"),"человек")</f>
        <v>человек</v>
      </c>
      <c r="J1320" s="13" t="s">
        <v>29</v>
      </c>
      <c r="K1320" s="17" t="str">
        <f>IFERROR(__xludf.DUMMYFUNCTION("REGEXREPLACE(J1320, ""^[\d\s]+"", """")"),"значение показателя за год")</f>
        <v>значение показателя за год</v>
      </c>
      <c r="L1320" s="16">
        <f t="shared" si="18"/>
        <v>2</v>
      </c>
      <c r="M1320" s="13" t="s">
        <v>30</v>
      </c>
      <c r="N1320" s="13" t="str">
        <f>IFERROR(__xludf.DUMMYFUNCTION("REGEXEXTRACT(M1320, "" (.+)$"")"),"все население")</f>
        <v>все население</v>
      </c>
      <c r="O1320" s="18">
        <v>228.0</v>
      </c>
      <c r="P1320" s="18">
        <v>246.0</v>
      </c>
      <c r="Q1320" s="18">
        <v>167.0</v>
      </c>
      <c r="R1320" s="18">
        <v>184.0</v>
      </c>
      <c r="S1320" s="23" t="s">
        <v>37</v>
      </c>
      <c r="T1320" s="23" t="s">
        <v>37</v>
      </c>
      <c r="U1320" s="23" t="s">
        <v>37</v>
      </c>
      <c r="V1320" s="23" t="s">
        <v>37</v>
      </c>
      <c r="W1320" s="23" t="s">
        <v>37</v>
      </c>
      <c r="X1320" s="23" t="s">
        <v>37</v>
      </c>
      <c r="Y1320" s="23" t="s">
        <v>37</v>
      </c>
      <c r="Z1320" s="19">
        <f t="shared" si="6"/>
        <v>825</v>
      </c>
      <c r="AA1320" s="19" t="str">
        <f t="shared" si="19"/>
        <v/>
      </c>
      <c r="AB1320" s="19" t="str">
        <f t="shared" si="8"/>
        <v/>
      </c>
      <c r="AC1320" s="19">
        <f t="shared" si="20"/>
        <v>206.25</v>
      </c>
      <c r="AD1320" s="19">
        <f t="shared" si="21"/>
        <v>125.5</v>
      </c>
      <c r="AE1320" s="19" t="str">
        <f t="shared" si="22"/>
        <v>Нет моды</v>
      </c>
      <c r="AF1320" s="19">
        <f t="shared" si="23"/>
        <v>167</v>
      </c>
      <c r="AG1320" s="19">
        <f t="shared" si="24"/>
        <v>246</v>
      </c>
      <c r="AH1320" s="20" t="str">
        <f t="shared" si="14"/>
        <v/>
      </c>
      <c r="AI1320" s="24"/>
      <c r="AJ1320" s="24"/>
      <c r="AK1320" s="24"/>
      <c r="AL1320" s="22">
        <f t="shared" si="25"/>
        <v>1</v>
      </c>
    </row>
    <row r="1321" ht="12.75" customHeight="1">
      <c r="A1321" s="13" t="s">
        <v>74</v>
      </c>
      <c r="B1321" s="13" t="str">
        <f>IFERROR(__xludf.DUMMYFUNCTION("REGEXREPLACE(A1321, ""\d"", """")"),"             Архангельская область (без АО)")</f>
        <v>             Архангельская область (без АО)</v>
      </c>
      <c r="C1321" s="14" t="str">
        <f t="shared" si="15"/>
        <v>Архангельская область (без АО)</v>
      </c>
      <c r="D1321" s="3">
        <f t="shared" si="16"/>
        <v>2</v>
      </c>
      <c r="E1321" s="15" t="s">
        <v>47</v>
      </c>
      <c r="F1321" s="13" t="str">
        <f>IFERROR(__xludf.DUMMYFUNCTION("REGEXEXTRACT(E1321, ""[А-Яа-я].*"")"),"транспортные травмы всех видов")</f>
        <v>транспортные травмы всех видов</v>
      </c>
      <c r="G1321" s="16">
        <f t="shared" si="17"/>
        <v>2</v>
      </c>
      <c r="H1321" s="13" t="s">
        <v>28</v>
      </c>
      <c r="I1321" s="13" t="str">
        <f>IFERROR(__xludf.DUMMYFUNCTION("REGEXREPLACE(H1321, "".*\s"", """")"),"человек")</f>
        <v>человек</v>
      </c>
      <c r="J1321" s="13" t="s">
        <v>29</v>
      </c>
      <c r="K1321" s="17" t="str">
        <f>IFERROR(__xludf.DUMMYFUNCTION("REGEXREPLACE(J1321, ""^[\d\s]+"", """")"),"значение показателя за год")</f>
        <v>значение показателя за год</v>
      </c>
      <c r="L1321" s="16">
        <f t="shared" si="18"/>
        <v>2</v>
      </c>
      <c r="M1321" s="13" t="s">
        <v>31</v>
      </c>
      <c r="N1321" s="13" t="str">
        <f>IFERROR(__xludf.DUMMYFUNCTION("REGEXEXTRACT(M1321, "" (.+)$"")"),"городское население")</f>
        <v>городское население</v>
      </c>
      <c r="O1321" s="18">
        <v>136.0</v>
      </c>
      <c r="P1321" s="18">
        <v>158.0</v>
      </c>
      <c r="Q1321" s="18">
        <v>113.0</v>
      </c>
      <c r="R1321" s="18">
        <v>126.0</v>
      </c>
      <c r="S1321" s="23" t="s">
        <v>37</v>
      </c>
      <c r="T1321" s="23" t="s">
        <v>37</v>
      </c>
      <c r="U1321" s="23" t="s">
        <v>37</v>
      </c>
      <c r="V1321" s="23" t="s">
        <v>37</v>
      </c>
      <c r="W1321" s="23" t="s">
        <v>37</v>
      </c>
      <c r="X1321" s="23" t="s">
        <v>37</v>
      </c>
      <c r="Y1321" s="23" t="s">
        <v>37</v>
      </c>
      <c r="Z1321" s="19" t="str">
        <f t="shared" si="6"/>
        <v/>
      </c>
      <c r="AA1321" s="19">
        <f t="shared" si="19"/>
        <v>533</v>
      </c>
      <c r="AB1321" s="19" t="str">
        <f t="shared" si="8"/>
        <v/>
      </c>
      <c r="AC1321" s="19">
        <f t="shared" si="20"/>
        <v>133.25</v>
      </c>
      <c r="AD1321" s="19">
        <f t="shared" si="21"/>
        <v>162.5</v>
      </c>
      <c r="AE1321" s="19" t="str">
        <f t="shared" si="22"/>
        <v>Нет моды</v>
      </c>
      <c r="AF1321" s="19">
        <f t="shared" si="23"/>
        <v>113</v>
      </c>
      <c r="AG1321" s="19">
        <f t="shared" si="24"/>
        <v>158</v>
      </c>
      <c r="AH1321" s="20" t="str">
        <f t="shared" si="14"/>
        <v/>
      </c>
      <c r="AI1321" s="24"/>
      <c r="AJ1321" s="24"/>
      <c r="AK1321" s="24"/>
      <c r="AL1321" s="22">
        <f t="shared" si="25"/>
        <v>1</v>
      </c>
    </row>
    <row r="1322" ht="12.75" customHeight="1">
      <c r="A1322" s="13" t="s">
        <v>74</v>
      </c>
      <c r="B1322" s="13" t="str">
        <f>IFERROR(__xludf.DUMMYFUNCTION("REGEXREPLACE(A1322, ""\d"", """")"),"             Архангельская область (без АО)")</f>
        <v>             Архангельская область (без АО)</v>
      </c>
      <c r="C1322" s="14" t="str">
        <f t="shared" si="15"/>
        <v>Архангельская область (без АО)</v>
      </c>
      <c r="D1322" s="3">
        <f t="shared" si="16"/>
        <v>2</v>
      </c>
      <c r="E1322" s="15" t="s">
        <v>47</v>
      </c>
      <c r="F1322" s="13" t="str">
        <f>IFERROR(__xludf.DUMMYFUNCTION("REGEXEXTRACT(E1322, ""[А-Яа-я].*"")"),"транспортные травмы всех видов")</f>
        <v>транспортные травмы всех видов</v>
      </c>
      <c r="G1322" s="16">
        <f t="shared" si="17"/>
        <v>2</v>
      </c>
      <c r="H1322" s="13" t="s">
        <v>28</v>
      </c>
      <c r="I1322" s="13" t="str">
        <f>IFERROR(__xludf.DUMMYFUNCTION("REGEXREPLACE(H1322, "".*\s"", """")"),"человек")</f>
        <v>человек</v>
      </c>
      <c r="J1322" s="13" t="s">
        <v>29</v>
      </c>
      <c r="K1322" s="17" t="str">
        <f>IFERROR(__xludf.DUMMYFUNCTION("REGEXREPLACE(J1322, ""^[\d\s]+"", """")"),"значение показателя за год")</f>
        <v>значение показателя за год</v>
      </c>
      <c r="L1322" s="16">
        <f t="shared" si="18"/>
        <v>2</v>
      </c>
      <c r="M1322" s="13" t="s">
        <v>32</v>
      </c>
      <c r="N1322" s="13" t="str">
        <f>IFERROR(__xludf.DUMMYFUNCTION("REGEXEXTRACT(M1322, "" (.+)$"")"),"сельское население")</f>
        <v>сельское население</v>
      </c>
      <c r="O1322" s="18">
        <v>92.0</v>
      </c>
      <c r="P1322" s="18">
        <v>88.0</v>
      </c>
      <c r="Q1322" s="18">
        <v>54.0</v>
      </c>
      <c r="R1322" s="18">
        <v>58.0</v>
      </c>
      <c r="S1322" s="23" t="s">
        <v>37</v>
      </c>
      <c r="T1322" s="23" t="s">
        <v>37</v>
      </c>
      <c r="U1322" s="23" t="s">
        <v>37</v>
      </c>
      <c r="V1322" s="23" t="s">
        <v>37</v>
      </c>
      <c r="W1322" s="23" t="s">
        <v>37</v>
      </c>
      <c r="X1322" s="23" t="s">
        <v>37</v>
      </c>
      <c r="Y1322" s="23" t="s">
        <v>37</v>
      </c>
      <c r="Z1322" s="19" t="str">
        <f t="shared" si="6"/>
        <v/>
      </c>
      <c r="AA1322" s="19" t="str">
        <f t="shared" si="19"/>
        <v/>
      </c>
      <c r="AB1322" s="19">
        <f t="shared" si="8"/>
        <v>292</v>
      </c>
      <c r="AC1322" s="19">
        <f t="shared" si="20"/>
        <v>73</v>
      </c>
      <c r="AD1322" s="19">
        <f t="shared" si="21"/>
        <v>102.5</v>
      </c>
      <c r="AE1322" s="19" t="str">
        <f t="shared" si="22"/>
        <v>Нет моды</v>
      </c>
      <c r="AF1322" s="19">
        <f t="shared" si="23"/>
        <v>54</v>
      </c>
      <c r="AG1322" s="19">
        <f t="shared" si="24"/>
        <v>92</v>
      </c>
      <c r="AH1322" s="20" t="str">
        <f t="shared" si="14"/>
        <v>Город: 65%; Село: 35%</v>
      </c>
      <c r="AI1322" s="24"/>
      <c r="AJ1322" s="24"/>
      <c r="AK1322" s="24"/>
      <c r="AL1322" s="22">
        <f t="shared" si="25"/>
        <v>1</v>
      </c>
    </row>
    <row r="1323" ht="12.75" customHeight="1">
      <c r="A1323" s="13" t="s">
        <v>74</v>
      </c>
      <c r="B1323" s="13" t="str">
        <f>IFERROR(__xludf.DUMMYFUNCTION("REGEXREPLACE(A1323, ""\d"", """")"),"             Архангельская область (без АО)")</f>
        <v>             Архангельская область (без АО)</v>
      </c>
      <c r="C1323" s="14" t="str">
        <f t="shared" si="15"/>
        <v>Архангельская область (без АО)</v>
      </c>
      <c r="D1323" s="3">
        <f t="shared" si="16"/>
        <v>2</v>
      </c>
      <c r="E1323" s="15" t="s">
        <v>48</v>
      </c>
      <c r="F1323" s="13" t="str">
        <f>IFERROR(__xludf.DUMMYFUNCTION("REGEXEXTRACT(E1323, ""[А-Яа-я].*"")"),"Убийство")</f>
        <v>Убийство</v>
      </c>
      <c r="G1323" s="16">
        <f t="shared" si="17"/>
        <v>2</v>
      </c>
      <c r="H1323" s="13" t="s">
        <v>28</v>
      </c>
      <c r="I1323" s="13" t="str">
        <f>IFERROR(__xludf.DUMMYFUNCTION("REGEXREPLACE(H1323, "".*\s"", """")"),"человек")</f>
        <v>человек</v>
      </c>
      <c r="J1323" s="13" t="s">
        <v>29</v>
      </c>
      <c r="K1323" s="17" t="str">
        <f>IFERROR(__xludf.DUMMYFUNCTION("REGEXREPLACE(J1323, ""^[\d\s]+"", """")"),"значение показателя за год")</f>
        <v>значение показателя за год</v>
      </c>
      <c r="L1323" s="16">
        <f t="shared" si="18"/>
        <v>2</v>
      </c>
      <c r="M1323" s="13" t="s">
        <v>30</v>
      </c>
      <c r="N1323" s="13" t="str">
        <f>IFERROR(__xludf.DUMMYFUNCTION("REGEXEXTRACT(M1323, "" (.+)$"")"),"все население")</f>
        <v>все население</v>
      </c>
      <c r="O1323" s="18">
        <v>134.0</v>
      </c>
      <c r="P1323" s="18">
        <v>159.0</v>
      </c>
      <c r="Q1323" s="18">
        <v>156.0</v>
      </c>
      <c r="R1323" s="18">
        <v>135.0</v>
      </c>
      <c r="S1323" s="23" t="s">
        <v>37</v>
      </c>
      <c r="T1323" s="23" t="s">
        <v>37</v>
      </c>
      <c r="U1323" s="23" t="s">
        <v>37</v>
      </c>
      <c r="V1323" s="23" t="s">
        <v>37</v>
      </c>
      <c r="W1323" s="23" t="s">
        <v>37</v>
      </c>
      <c r="X1323" s="23" t="s">
        <v>37</v>
      </c>
      <c r="Y1323" s="23" t="s">
        <v>37</v>
      </c>
      <c r="Z1323" s="19">
        <f t="shared" si="6"/>
        <v>584</v>
      </c>
      <c r="AA1323" s="19" t="str">
        <f t="shared" si="19"/>
        <v/>
      </c>
      <c r="AB1323" s="19" t="str">
        <f t="shared" si="8"/>
        <v/>
      </c>
      <c r="AC1323" s="19">
        <f t="shared" si="20"/>
        <v>146</v>
      </c>
      <c r="AD1323" s="19">
        <f t="shared" si="21"/>
        <v>113</v>
      </c>
      <c r="AE1323" s="19" t="str">
        <f t="shared" si="22"/>
        <v>Нет моды</v>
      </c>
      <c r="AF1323" s="19">
        <f t="shared" si="23"/>
        <v>134</v>
      </c>
      <c r="AG1323" s="19">
        <f t="shared" si="24"/>
        <v>159</v>
      </c>
      <c r="AH1323" s="20" t="str">
        <f t="shared" si="14"/>
        <v/>
      </c>
      <c r="AI1323" s="24"/>
      <c r="AJ1323" s="24"/>
      <c r="AK1323" s="24"/>
      <c r="AL1323" s="22">
        <f t="shared" si="25"/>
        <v>1</v>
      </c>
    </row>
    <row r="1324" ht="12.75" customHeight="1">
      <c r="A1324" s="13" t="s">
        <v>74</v>
      </c>
      <c r="B1324" s="13" t="str">
        <f>IFERROR(__xludf.DUMMYFUNCTION("REGEXREPLACE(A1324, ""\d"", """")"),"             Архангельская область (без АО)")</f>
        <v>             Архангельская область (без АО)</v>
      </c>
      <c r="C1324" s="14" t="str">
        <f t="shared" si="15"/>
        <v>Архангельская область (без АО)</v>
      </c>
      <c r="D1324" s="3">
        <f t="shared" si="16"/>
        <v>2</v>
      </c>
      <c r="E1324" s="15" t="s">
        <v>48</v>
      </c>
      <c r="F1324" s="13" t="str">
        <f>IFERROR(__xludf.DUMMYFUNCTION("REGEXEXTRACT(E1324, ""[А-Яа-я].*"")"),"Убийство")</f>
        <v>Убийство</v>
      </c>
      <c r="G1324" s="16">
        <f t="shared" si="17"/>
        <v>2</v>
      </c>
      <c r="H1324" s="13" t="s">
        <v>28</v>
      </c>
      <c r="I1324" s="13" t="str">
        <f>IFERROR(__xludf.DUMMYFUNCTION("REGEXREPLACE(H1324, "".*\s"", """")"),"человек")</f>
        <v>человек</v>
      </c>
      <c r="J1324" s="13" t="s">
        <v>29</v>
      </c>
      <c r="K1324" s="17" t="str">
        <f>IFERROR(__xludf.DUMMYFUNCTION("REGEXREPLACE(J1324, ""^[\d\s]+"", """")"),"значение показателя за год")</f>
        <v>значение показателя за год</v>
      </c>
      <c r="L1324" s="16">
        <f t="shared" si="18"/>
        <v>2</v>
      </c>
      <c r="M1324" s="13" t="s">
        <v>31</v>
      </c>
      <c r="N1324" s="13" t="str">
        <f>IFERROR(__xludf.DUMMYFUNCTION("REGEXEXTRACT(M1324, "" (.+)$"")"),"городское население")</f>
        <v>городское население</v>
      </c>
      <c r="O1324" s="18">
        <v>97.0</v>
      </c>
      <c r="P1324" s="18">
        <v>111.0</v>
      </c>
      <c r="Q1324" s="18">
        <v>118.0</v>
      </c>
      <c r="R1324" s="18">
        <v>85.0</v>
      </c>
      <c r="S1324" s="23" t="s">
        <v>37</v>
      </c>
      <c r="T1324" s="23" t="s">
        <v>37</v>
      </c>
      <c r="U1324" s="23" t="s">
        <v>37</v>
      </c>
      <c r="V1324" s="23" t="s">
        <v>37</v>
      </c>
      <c r="W1324" s="23" t="s">
        <v>37</v>
      </c>
      <c r="X1324" s="23" t="s">
        <v>37</v>
      </c>
      <c r="Y1324" s="23" t="s">
        <v>37</v>
      </c>
      <c r="Z1324" s="19" t="str">
        <f t="shared" si="6"/>
        <v/>
      </c>
      <c r="AA1324" s="19">
        <f t="shared" si="19"/>
        <v>411</v>
      </c>
      <c r="AB1324" s="19" t="str">
        <f t="shared" si="8"/>
        <v/>
      </c>
      <c r="AC1324" s="19">
        <f t="shared" si="20"/>
        <v>102.75</v>
      </c>
      <c r="AD1324" s="19">
        <f t="shared" si="21"/>
        <v>126</v>
      </c>
      <c r="AE1324" s="19" t="str">
        <f t="shared" si="22"/>
        <v>Нет моды</v>
      </c>
      <c r="AF1324" s="19">
        <f t="shared" si="23"/>
        <v>85</v>
      </c>
      <c r="AG1324" s="19">
        <f t="shared" si="24"/>
        <v>118</v>
      </c>
      <c r="AH1324" s="20" t="str">
        <f t="shared" si="14"/>
        <v/>
      </c>
      <c r="AI1324" s="24"/>
      <c r="AJ1324" s="24"/>
      <c r="AK1324" s="24"/>
      <c r="AL1324" s="22">
        <f t="shared" si="25"/>
        <v>1</v>
      </c>
    </row>
    <row r="1325" ht="12.75" customHeight="1">
      <c r="A1325" s="13" t="s">
        <v>74</v>
      </c>
      <c r="B1325" s="13" t="str">
        <f>IFERROR(__xludf.DUMMYFUNCTION("REGEXREPLACE(A1325, ""\d"", """")"),"             Архангельская область (без АО)")</f>
        <v>             Архангельская область (без АО)</v>
      </c>
      <c r="C1325" s="14" t="str">
        <f t="shared" si="15"/>
        <v>Архангельская область (без АО)</v>
      </c>
      <c r="D1325" s="3">
        <f t="shared" si="16"/>
        <v>2</v>
      </c>
      <c r="E1325" s="15" t="s">
        <v>48</v>
      </c>
      <c r="F1325" s="13" t="str">
        <f>IFERROR(__xludf.DUMMYFUNCTION("REGEXEXTRACT(E1325, ""[А-Яа-я].*"")"),"Убийство")</f>
        <v>Убийство</v>
      </c>
      <c r="G1325" s="16">
        <f t="shared" si="17"/>
        <v>2</v>
      </c>
      <c r="H1325" s="13" t="s">
        <v>28</v>
      </c>
      <c r="I1325" s="13" t="str">
        <f>IFERROR(__xludf.DUMMYFUNCTION("REGEXREPLACE(H1325, "".*\s"", """")"),"человек")</f>
        <v>человек</v>
      </c>
      <c r="J1325" s="13" t="s">
        <v>29</v>
      </c>
      <c r="K1325" s="17" t="str">
        <f>IFERROR(__xludf.DUMMYFUNCTION("REGEXREPLACE(J1325, ""^[\d\s]+"", """")"),"значение показателя за год")</f>
        <v>значение показателя за год</v>
      </c>
      <c r="L1325" s="16">
        <f t="shared" si="18"/>
        <v>2</v>
      </c>
      <c r="M1325" s="13" t="s">
        <v>32</v>
      </c>
      <c r="N1325" s="13" t="str">
        <f>IFERROR(__xludf.DUMMYFUNCTION("REGEXEXTRACT(M1325, "" (.+)$"")"),"сельское население")</f>
        <v>сельское население</v>
      </c>
      <c r="O1325" s="18">
        <v>37.0</v>
      </c>
      <c r="P1325" s="18">
        <v>48.0</v>
      </c>
      <c r="Q1325" s="18">
        <v>38.0</v>
      </c>
      <c r="R1325" s="18">
        <v>50.0</v>
      </c>
      <c r="S1325" s="23" t="s">
        <v>37</v>
      </c>
      <c r="T1325" s="23" t="s">
        <v>37</v>
      </c>
      <c r="U1325" s="23" t="s">
        <v>37</v>
      </c>
      <c r="V1325" s="23" t="s">
        <v>37</v>
      </c>
      <c r="W1325" s="23" t="s">
        <v>37</v>
      </c>
      <c r="X1325" s="23" t="s">
        <v>37</v>
      </c>
      <c r="Y1325" s="23" t="s">
        <v>37</v>
      </c>
      <c r="Z1325" s="19" t="str">
        <f t="shared" si="6"/>
        <v/>
      </c>
      <c r="AA1325" s="19" t="str">
        <f t="shared" si="19"/>
        <v/>
      </c>
      <c r="AB1325" s="19">
        <f t="shared" si="8"/>
        <v>173</v>
      </c>
      <c r="AC1325" s="19">
        <f t="shared" si="20"/>
        <v>43.25</v>
      </c>
      <c r="AD1325" s="19">
        <f t="shared" si="21"/>
        <v>67.5</v>
      </c>
      <c r="AE1325" s="19" t="str">
        <f t="shared" si="22"/>
        <v>Нет моды</v>
      </c>
      <c r="AF1325" s="19">
        <f t="shared" si="23"/>
        <v>37</v>
      </c>
      <c r="AG1325" s="19">
        <f t="shared" si="24"/>
        <v>50</v>
      </c>
      <c r="AH1325" s="20" t="str">
        <f t="shared" si="14"/>
        <v>Город: 70%; Село: 30%</v>
      </c>
      <c r="AI1325" s="24"/>
      <c r="AJ1325" s="24"/>
      <c r="AK1325" s="24"/>
      <c r="AL1325" s="22">
        <f t="shared" si="25"/>
        <v>1</v>
      </c>
    </row>
    <row r="1326" ht="12.75" customHeight="1">
      <c r="A1326" s="13" t="s">
        <v>74</v>
      </c>
      <c r="B1326" s="13" t="str">
        <f>IFERROR(__xludf.DUMMYFUNCTION("REGEXREPLACE(A1326, ""\d"", """")"),"             Архангельская область (без АО)")</f>
        <v>             Архангельская область (без АО)</v>
      </c>
      <c r="C1326" s="14" t="str">
        <f t="shared" si="15"/>
        <v>Архангельская область (без АО)</v>
      </c>
      <c r="D1326" s="3">
        <f t="shared" si="16"/>
        <v>2</v>
      </c>
      <c r="E1326" s="15" t="s">
        <v>49</v>
      </c>
      <c r="F1326" s="13" t="str">
        <f>IFERROR(__xludf.DUMMYFUNCTION("REGEXEXTRACT(E1326, ""[А-Яа-я].*"")"),"Цереброваскулярные болезни")</f>
        <v>Цереброваскулярные болезни</v>
      </c>
      <c r="G1326" s="16">
        <f t="shared" si="17"/>
        <v>2</v>
      </c>
      <c r="H1326" s="13" t="s">
        <v>28</v>
      </c>
      <c r="I1326" s="13" t="str">
        <f>IFERROR(__xludf.DUMMYFUNCTION("REGEXREPLACE(H1326, "".*\s"", """")"),"человек")</f>
        <v>человек</v>
      </c>
      <c r="J1326" s="13" t="s">
        <v>29</v>
      </c>
      <c r="K1326" s="17" t="str">
        <f>IFERROR(__xludf.DUMMYFUNCTION("REGEXREPLACE(J1326, ""^[\d\s]+"", """")"),"значение показателя за год")</f>
        <v>значение показателя за год</v>
      </c>
      <c r="L1326" s="16">
        <f t="shared" si="18"/>
        <v>2</v>
      </c>
      <c r="M1326" s="13" t="s">
        <v>30</v>
      </c>
      <c r="N1326" s="13" t="str">
        <f>IFERROR(__xludf.DUMMYFUNCTION("REGEXEXTRACT(M1326, "" (.+)$"")"),"все население")</f>
        <v>все население</v>
      </c>
      <c r="O1326" s="23" t="s">
        <v>37</v>
      </c>
      <c r="P1326" s="18">
        <v>2401.0</v>
      </c>
      <c r="Q1326" s="18">
        <v>2236.0</v>
      </c>
      <c r="R1326" s="18">
        <v>2375.0</v>
      </c>
      <c r="S1326" s="23" t="s">
        <v>37</v>
      </c>
      <c r="T1326" s="23" t="s">
        <v>37</v>
      </c>
      <c r="U1326" s="23" t="s">
        <v>37</v>
      </c>
      <c r="V1326" s="23" t="s">
        <v>37</v>
      </c>
      <c r="W1326" s="23" t="s">
        <v>37</v>
      </c>
      <c r="X1326" s="23" t="s">
        <v>37</v>
      </c>
      <c r="Y1326" s="23" t="s">
        <v>37</v>
      </c>
      <c r="Z1326" s="19">
        <f t="shared" si="6"/>
        <v>7012</v>
      </c>
      <c r="AA1326" s="19" t="str">
        <f t="shared" si="19"/>
        <v/>
      </c>
      <c r="AB1326" s="19" t="str">
        <f t="shared" si="8"/>
        <v/>
      </c>
      <c r="AC1326" s="19">
        <f t="shared" si="20"/>
        <v>2337.333333</v>
      </c>
      <c r="AD1326" s="19">
        <f t="shared" si="21"/>
        <v>50</v>
      </c>
      <c r="AE1326" s="19" t="str">
        <f t="shared" si="22"/>
        <v>Нет моды</v>
      </c>
      <c r="AF1326" s="19">
        <f t="shared" si="23"/>
        <v>2236</v>
      </c>
      <c r="AG1326" s="19">
        <f t="shared" si="24"/>
        <v>2401</v>
      </c>
      <c r="AH1326" s="20" t="str">
        <f t="shared" si="14"/>
        <v/>
      </c>
      <c r="AI1326" s="24"/>
      <c r="AJ1326" s="24"/>
      <c r="AK1326" s="24"/>
      <c r="AL1326" s="22">
        <f t="shared" si="25"/>
        <v>2</v>
      </c>
    </row>
    <row r="1327" ht="12.75" customHeight="1">
      <c r="A1327" s="13" t="s">
        <v>74</v>
      </c>
      <c r="B1327" s="13" t="str">
        <f>IFERROR(__xludf.DUMMYFUNCTION("REGEXREPLACE(A1327, ""\d"", """")"),"             Архангельская область (без АО)")</f>
        <v>             Архангельская область (без АО)</v>
      </c>
      <c r="C1327" s="14" t="str">
        <f t="shared" si="15"/>
        <v>Архангельская область (без АО)</v>
      </c>
      <c r="D1327" s="3">
        <f t="shared" si="16"/>
        <v>2</v>
      </c>
      <c r="E1327" s="15" t="s">
        <v>49</v>
      </c>
      <c r="F1327" s="13" t="str">
        <f>IFERROR(__xludf.DUMMYFUNCTION("REGEXEXTRACT(E1327, ""[А-Яа-я].*"")"),"Цереброваскулярные болезни")</f>
        <v>Цереброваскулярные болезни</v>
      </c>
      <c r="G1327" s="16">
        <f t="shared" si="17"/>
        <v>2</v>
      </c>
      <c r="H1327" s="13" t="s">
        <v>28</v>
      </c>
      <c r="I1327" s="13" t="str">
        <f>IFERROR(__xludf.DUMMYFUNCTION("REGEXREPLACE(H1327, "".*\s"", """")"),"человек")</f>
        <v>человек</v>
      </c>
      <c r="J1327" s="13" t="s">
        <v>29</v>
      </c>
      <c r="K1327" s="17" t="str">
        <f>IFERROR(__xludf.DUMMYFUNCTION("REGEXREPLACE(J1327, ""^[\d\s]+"", """")"),"значение показателя за год")</f>
        <v>значение показателя за год</v>
      </c>
      <c r="L1327" s="16">
        <f t="shared" si="18"/>
        <v>2</v>
      </c>
      <c r="M1327" s="13" t="s">
        <v>31</v>
      </c>
      <c r="N1327" s="13" t="str">
        <f>IFERROR(__xludf.DUMMYFUNCTION("REGEXEXTRACT(M1327, "" (.+)$"")"),"городское население")</f>
        <v>городское население</v>
      </c>
      <c r="O1327" s="23" t="s">
        <v>37</v>
      </c>
      <c r="P1327" s="18">
        <v>1574.0</v>
      </c>
      <c r="Q1327" s="18">
        <v>1418.0</v>
      </c>
      <c r="R1327" s="18">
        <v>1531.0</v>
      </c>
      <c r="S1327" s="23" t="s">
        <v>37</v>
      </c>
      <c r="T1327" s="23" t="s">
        <v>37</v>
      </c>
      <c r="U1327" s="23" t="s">
        <v>37</v>
      </c>
      <c r="V1327" s="23" t="s">
        <v>37</v>
      </c>
      <c r="W1327" s="23" t="s">
        <v>37</v>
      </c>
      <c r="X1327" s="23" t="s">
        <v>37</v>
      </c>
      <c r="Y1327" s="23" t="s">
        <v>37</v>
      </c>
      <c r="Z1327" s="19" t="str">
        <f t="shared" si="6"/>
        <v/>
      </c>
      <c r="AA1327" s="19">
        <f t="shared" si="19"/>
        <v>4523</v>
      </c>
      <c r="AB1327" s="19" t="str">
        <f t="shared" si="8"/>
        <v/>
      </c>
      <c r="AC1327" s="19">
        <f t="shared" si="20"/>
        <v>1507.666667</v>
      </c>
      <c r="AD1327" s="19">
        <f t="shared" si="21"/>
        <v>1905</v>
      </c>
      <c r="AE1327" s="19" t="str">
        <f t="shared" si="22"/>
        <v>Нет моды</v>
      </c>
      <c r="AF1327" s="19">
        <f t="shared" si="23"/>
        <v>1418</v>
      </c>
      <c r="AG1327" s="19">
        <f t="shared" si="24"/>
        <v>1574</v>
      </c>
      <c r="AH1327" s="20" t="str">
        <f t="shared" si="14"/>
        <v/>
      </c>
      <c r="AI1327" s="24"/>
      <c r="AJ1327" s="24"/>
      <c r="AK1327" s="24"/>
      <c r="AL1327" s="22">
        <f t="shared" si="25"/>
        <v>2</v>
      </c>
    </row>
    <row r="1328" ht="12.75" customHeight="1">
      <c r="A1328" s="13" t="s">
        <v>74</v>
      </c>
      <c r="B1328" s="13" t="str">
        <f>IFERROR(__xludf.DUMMYFUNCTION("REGEXREPLACE(A1328, ""\d"", """")"),"             Архангельская область (без АО)")</f>
        <v>             Архангельская область (без АО)</v>
      </c>
      <c r="C1328" s="14" t="str">
        <f t="shared" si="15"/>
        <v>Архангельская область (без АО)</v>
      </c>
      <c r="D1328" s="3">
        <f t="shared" si="16"/>
        <v>2</v>
      </c>
      <c r="E1328" s="15" t="s">
        <v>49</v>
      </c>
      <c r="F1328" s="13" t="str">
        <f>IFERROR(__xludf.DUMMYFUNCTION("REGEXEXTRACT(E1328, ""[А-Яа-я].*"")"),"Цереброваскулярные болезни")</f>
        <v>Цереброваскулярные болезни</v>
      </c>
      <c r="G1328" s="16">
        <f t="shared" si="17"/>
        <v>2</v>
      </c>
      <c r="H1328" s="13" t="s">
        <v>28</v>
      </c>
      <c r="I1328" s="13" t="str">
        <f>IFERROR(__xludf.DUMMYFUNCTION("REGEXREPLACE(H1328, "".*\s"", """")"),"человек")</f>
        <v>человек</v>
      </c>
      <c r="J1328" s="13" t="s">
        <v>29</v>
      </c>
      <c r="K1328" s="17" t="str">
        <f>IFERROR(__xludf.DUMMYFUNCTION("REGEXREPLACE(J1328, ""^[\d\s]+"", """")"),"значение показателя за год")</f>
        <v>значение показателя за год</v>
      </c>
      <c r="L1328" s="16">
        <f t="shared" si="18"/>
        <v>2</v>
      </c>
      <c r="M1328" s="13" t="s">
        <v>32</v>
      </c>
      <c r="N1328" s="13" t="str">
        <f>IFERROR(__xludf.DUMMYFUNCTION("REGEXEXTRACT(M1328, "" (.+)$"")"),"сельское население")</f>
        <v>сельское население</v>
      </c>
      <c r="O1328" s="23" t="s">
        <v>37</v>
      </c>
      <c r="P1328" s="18">
        <v>827.0</v>
      </c>
      <c r="Q1328" s="18">
        <v>818.0</v>
      </c>
      <c r="R1328" s="18">
        <v>844.0</v>
      </c>
      <c r="S1328" s="23" t="s">
        <v>37</v>
      </c>
      <c r="T1328" s="23" t="s">
        <v>37</v>
      </c>
      <c r="U1328" s="23" t="s">
        <v>37</v>
      </c>
      <c r="V1328" s="23" t="s">
        <v>37</v>
      </c>
      <c r="W1328" s="23" t="s">
        <v>37</v>
      </c>
      <c r="X1328" s="23" t="s">
        <v>37</v>
      </c>
      <c r="Y1328" s="23" t="s">
        <v>37</v>
      </c>
      <c r="Z1328" s="19" t="str">
        <f t="shared" si="6"/>
        <v/>
      </c>
      <c r="AA1328" s="19" t="str">
        <f t="shared" si="19"/>
        <v/>
      </c>
      <c r="AB1328" s="19">
        <f t="shared" si="8"/>
        <v>2489</v>
      </c>
      <c r="AC1328" s="19">
        <f t="shared" si="20"/>
        <v>829.6666667</v>
      </c>
      <c r="AD1328" s="19">
        <f t="shared" si="21"/>
        <v>1131</v>
      </c>
      <c r="AE1328" s="19" t="str">
        <f t="shared" si="22"/>
        <v>Нет моды</v>
      </c>
      <c r="AF1328" s="19">
        <f t="shared" si="23"/>
        <v>818</v>
      </c>
      <c r="AG1328" s="19">
        <f t="shared" si="24"/>
        <v>844</v>
      </c>
      <c r="AH1328" s="20" t="str">
        <f t="shared" si="14"/>
        <v>Город: 65%; Село: 35%</v>
      </c>
      <c r="AI1328" s="24"/>
      <c r="AJ1328" s="24"/>
      <c r="AK1328" s="24"/>
      <c r="AL1328" s="22">
        <f t="shared" si="25"/>
        <v>2</v>
      </c>
    </row>
    <row r="1329" ht="12.75" customHeight="1">
      <c r="A1329" s="13" t="s">
        <v>75</v>
      </c>
      <c r="B1329" s="13" t="str">
        <f>IFERROR(__xludf.DUMMYFUNCTION("REGEXREPLACE(A1329,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29" s="14" t="str">
        <f t="shared" si="15"/>
        <v>Архангельская область (кроме Ненецкого автономного округа)</v>
      </c>
      <c r="D1329" s="3">
        <f t="shared" si="16"/>
        <v>2</v>
      </c>
      <c r="E1329" s="15" t="s">
        <v>27</v>
      </c>
      <c r="F1329" s="13" t="str">
        <f>IFERROR(__xludf.DUMMYFUNCTION("REGEXEXTRACT(E1329, ""[А-Яа-я].*"")"),"Болезни органов дыхания")</f>
        <v>Болезни органов дыхания</v>
      </c>
      <c r="G1329" s="16">
        <f t="shared" si="17"/>
        <v>2</v>
      </c>
      <c r="H1329" s="13" t="s">
        <v>28</v>
      </c>
      <c r="I1329" s="13" t="str">
        <f>IFERROR(__xludf.DUMMYFUNCTION("REGEXREPLACE(H1329, "".*\s"", """")"),"человек")</f>
        <v>человек</v>
      </c>
      <c r="J1329" s="13" t="s">
        <v>29</v>
      </c>
      <c r="K1329" s="17" t="str">
        <f>IFERROR(__xludf.DUMMYFUNCTION("REGEXREPLACE(J1329, ""^[\d\s]+"", """")"),"значение показателя за год")</f>
        <v>значение показателя за год</v>
      </c>
      <c r="L1329" s="16">
        <f t="shared" si="18"/>
        <v>2</v>
      </c>
      <c r="M1329" s="13" t="s">
        <v>30</v>
      </c>
      <c r="N1329" s="13" t="str">
        <f>IFERROR(__xludf.DUMMYFUNCTION("REGEXEXTRACT(M1329, "" (.+)$"")"),"все население")</f>
        <v>все население</v>
      </c>
      <c r="O1329" s="18">
        <v>525.0</v>
      </c>
      <c r="P1329" s="18">
        <v>512.0</v>
      </c>
      <c r="Q1329" s="18">
        <v>630.0</v>
      </c>
      <c r="R1329" s="18">
        <v>552.0</v>
      </c>
      <c r="S1329" s="18">
        <v>535.0</v>
      </c>
      <c r="T1329" s="18">
        <v>484.0</v>
      </c>
      <c r="U1329" s="18">
        <v>505.0</v>
      </c>
      <c r="V1329" s="18">
        <v>586.0</v>
      </c>
      <c r="W1329" s="18">
        <v>680.0</v>
      </c>
      <c r="X1329" s="18">
        <v>668.0</v>
      </c>
      <c r="Y1329" s="18">
        <v>601.0</v>
      </c>
      <c r="Z1329" s="19">
        <f t="shared" si="6"/>
        <v>6278</v>
      </c>
      <c r="AA1329" s="19" t="str">
        <f t="shared" si="19"/>
        <v/>
      </c>
      <c r="AB1329" s="19" t="str">
        <f t="shared" si="8"/>
        <v/>
      </c>
      <c r="AC1329" s="19">
        <f t="shared" si="20"/>
        <v>570.7272727</v>
      </c>
      <c r="AD1329" s="19">
        <f t="shared" si="21"/>
        <v>593.5</v>
      </c>
      <c r="AE1329" s="19" t="str">
        <f t="shared" si="22"/>
        <v>Нет моды</v>
      </c>
      <c r="AF1329" s="19">
        <f t="shared" si="23"/>
        <v>484</v>
      </c>
      <c r="AG1329" s="19">
        <f t="shared" si="24"/>
        <v>680</v>
      </c>
      <c r="AH1329" s="20" t="str">
        <f t="shared" si="14"/>
        <v/>
      </c>
      <c r="AI1329" s="21"/>
      <c r="AJ1329" s="21"/>
      <c r="AK1329" s="21"/>
      <c r="AL1329" s="22">
        <f t="shared" si="25"/>
        <v>1</v>
      </c>
    </row>
    <row r="1330" ht="12.75" customHeight="1">
      <c r="A1330" s="13" t="s">
        <v>75</v>
      </c>
      <c r="B1330" s="13" t="str">
        <f>IFERROR(__xludf.DUMMYFUNCTION("REGEXREPLACE(A1330,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0" s="14" t="str">
        <f t="shared" si="15"/>
        <v>Архангельская область (кроме Ненецкого автономного округа)</v>
      </c>
      <c r="D1330" s="3">
        <f t="shared" si="16"/>
        <v>2</v>
      </c>
      <c r="E1330" s="15" t="s">
        <v>27</v>
      </c>
      <c r="F1330" s="13" t="str">
        <f>IFERROR(__xludf.DUMMYFUNCTION("REGEXEXTRACT(E1330, ""[А-Яа-я].*"")"),"Болезни органов дыхания")</f>
        <v>Болезни органов дыхания</v>
      </c>
      <c r="G1330" s="16">
        <f t="shared" si="17"/>
        <v>2</v>
      </c>
      <c r="H1330" s="13" t="s">
        <v>28</v>
      </c>
      <c r="I1330" s="13" t="str">
        <f>IFERROR(__xludf.DUMMYFUNCTION("REGEXREPLACE(H1330, "".*\s"", """")"),"человек")</f>
        <v>человек</v>
      </c>
      <c r="J1330" s="13" t="s">
        <v>29</v>
      </c>
      <c r="K1330" s="17" t="str">
        <f>IFERROR(__xludf.DUMMYFUNCTION("REGEXREPLACE(J1330, ""^[\d\s]+"", """")"),"значение показателя за год")</f>
        <v>значение показателя за год</v>
      </c>
      <c r="L1330" s="16">
        <f t="shared" si="18"/>
        <v>2</v>
      </c>
      <c r="M1330" s="13" t="s">
        <v>31</v>
      </c>
      <c r="N1330" s="13" t="str">
        <f>IFERROR(__xludf.DUMMYFUNCTION("REGEXEXTRACT(M1330, "" (.+)$"")"),"городское население")</f>
        <v>городское население</v>
      </c>
      <c r="O1330" s="18">
        <v>388.0</v>
      </c>
      <c r="P1330" s="18">
        <v>376.0</v>
      </c>
      <c r="Q1330" s="18">
        <v>483.0</v>
      </c>
      <c r="R1330" s="18">
        <v>432.0</v>
      </c>
      <c r="S1330" s="18">
        <v>380.0</v>
      </c>
      <c r="T1330" s="18">
        <v>331.0</v>
      </c>
      <c r="U1330" s="18">
        <v>357.0</v>
      </c>
      <c r="V1330" s="18">
        <v>440.0</v>
      </c>
      <c r="W1330" s="18">
        <v>485.0</v>
      </c>
      <c r="X1330" s="18">
        <v>500.0</v>
      </c>
      <c r="Y1330" s="18">
        <v>407.0</v>
      </c>
      <c r="Z1330" s="19" t="str">
        <f t="shared" si="6"/>
        <v/>
      </c>
      <c r="AA1330" s="19">
        <f t="shared" si="19"/>
        <v>4579</v>
      </c>
      <c r="AB1330" s="19" t="str">
        <f t="shared" si="8"/>
        <v/>
      </c>
      <c r="AC1330" s="19">
        <f t="shared" si="20"/>
        <v>416.2727273</v>
      </c>
      <c r="AD1330" s="19">
        <f t="shared" si="21"/>
        <v>492.5</v>
      </c>
      <c r="AE1330" s="19" t="str">
        <f t="shared" si="22"/>
        <v>Нет моды</v>
      </c>
      <c r="AF1330" s="19">
        <f t="shared" si="23"/>
        <v>331</v>
      </c>
      <c r="AG1330" s="19">
        <f t="shared" si="24"/>
        <v>500</v>
      </c>
      <c r="AH1330" s="20" t="str">
        <f t="shared" si="14"/>
        <v/>
      </c>
      <c r="AI1330" s="21"/>
      <c r="AJ1330" s="21"/>
      <c r="AK1330" s="21"/>
      <c r="AL1330" s="22">
        <f t="shared" si="25"/>
        <v>1</v>
      </c>
    </row>
    <row r="1331" ht="12.75" customHeight="1">
      <c r="A1331" s="13" t="s">
        <v>75</v>
      </c>
      <c r="B1331" s="13" t="str">
        <f>IFERROR(__xludf.DUMMYFUNCTION("REGEXREPLACE(A1331,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1" s="14" t="str">
        <f t="shared" si="15"/>
        <v>Архангельская область (кроме Ненецкого автономного округа)</v>
      </c>
      <c r="D1331" s="3">
        <f t="shared" si="16"/>
        <v>2</v>
      </c>
      <c r="E1331" s="15" t="s">
        <v>27</v>
      </c>
      <c r="F1331" s="13" t="str">
        <f>IFERROR(__xludf.DUMMYFUNCTION("REGEXEXTRACT(E1331, ""[А-Яа-я].*"")"),"Болезни органов дыхания")</f>
        <v>Болезни органов дыхания</v>
      </c>
      <c r="G1331" s="16">
        <f t="shared" si="17"/>
        <v>2</v>
      </c>
      <c r="H1331" s="13" t="s">
        <v>28</v>
      </c>
      <c r="I1331" s="13" t="str">
        <f>IFERROR(__xludf.DUMMYFUNCTION("REGEXREPLACE(H1331, "".*\s"", """")"),"человек")</f>
        <v>человек</v>
      </c>
      <c r="J1331" s="13" t="s">
        <v>29</v>
      </c>
      <c r="K1331" s="17" t="str">
        <f>IFERROR(__xludf.DUMMYFUNCTION("REGEXREPLACE(J1331, ""^[\d\s]+"", """")"),"значение показателя за год")</f>
        <v>значение показателя за год</v>
      </c>
      <c r="L1331" s="16">
        <f t="shared" si="18"/>
        <v>2</v>
      </c>
      <c r="M1331" s="13" t="s">
        <v>32</v>
      </c>
      <c r="N1331" s="13" t="str">
        <f>IFERROR(__xludf.DUMMYFUNCTION("REGEXEXTRACT(M1331, "" (.+)$"")"),"сельское население")</f>
        <v>сельское население</v>
      </c>
      <c r="O1331" s="18">
        <v>137.0</v>
      </c>
      <c r="P1331" s="18">
        <v>136.0</v>
      </c>
      <c r="Q1331" s="18">
        <v>147.0</v>
      </c>
      <c r="R1331" s="18">
        <v>120.0</v>
      </c>
      <c r="S1331" s="18">
        <v>155.0</v>
      </c>
      <c r="T1331" s="18">
        <v>153.0</v>
      </c>
      <c r="U1331" s="18">
        <v>148.0</v>
      </c>
      <c r="V1331" s="18">
        <v>146.0</v>
      </c>
      <c r="W1331" s="18">
        <v>195.0</v>
      </c>
      <c r="X1331" s="18">
        <v>168.0</v>
      </c>
      <c r="Y1331" s="18">
        <v>194.0</v>
      </c>
      <c r="Z1331" s="19" t="str">
        <f t="shared" si="6"/>
        <v/>
      </c>
      <c r="AA1331" s="19" t="str">
        <f t="shared" si="19"/>
        <v/>
      </c>
      <c r="AB1331" s="19">
        <f t="shared" si="8"/>
        <v>1699</v>
      </c>
      <c r="AC1331" s="19">
        <f t="shared" si="20"/>
        <v>154.4545455</v>
      </c>
      <c r="AD1331" s="19">
        <f t="shared" si="21"/>
        <v>263</v>
      </c>
      <c r="AE1331" s="19" t="str">
        <f t="shared" si="22"/>
        <v>Нет моды</v>
      </c>
      <c r="AF1331" s="19">
        <f t="shared" si="23"/>
        <v>120</v>
      </c>
      <c r="AG1331" s="19">
        <f t="shared" si="24"/>
        <v>195</v>
      </c>
      <c r="AH1331" s="20" t="str">
        <f t="shared" si="14"/>
        <v>Город: 73%; Село: 27%</v>
      </c>
      <c r="AI1331" s="21"/>
      <c r="AJ1331" s="21"/>
      <c r="AK1331" s="21"/>
      <c r="AL1331" s="22">
        <f t="shared" si="25"/>
        <v>1</v>
      </c>
    </row>
    <row r="1332" ht="12.75" customHeight="1">
      <c r="A1332" s="13" t="s">
        <v>75</v>
      </c>
      <c r="B1332" s="13" t="str">
        <f>IFERROR(__xludf.DUMMYFUNCTION("REGEXREPLACE(A1332,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2" s="14" t="str">
        <f t="shared" si="15"/>
        <v>Архангельская область (кроме Ненецкого автономного округа)</v>
      </c>
      <c r="D1332" s="3">
        <f t="shared" si="16"/>
        <v>2</v>
      </c>
      <c r="E1332" s="15" t="s">
        <v>33</v>
      </c>
      <c r="F1332" s="13" t="str">
        <f>IFERROR(__xludf.DUMMYFUNCTION("REGEXEXTRACT(E1332, ""[А-Яа-я].*"")"),"Болезни органов пищеварения")</f>
        <v>Болезни органов пищеварения</v>
      </c>
      <c r="G1332" s="16">
        <f t="shared" si="17"/>
        <v>2</v>
      </c>
      <c r="H1332" s="13" t="s">
        <v>28</v>
      </c>
      <c r="I1332" s="13" t="str">
        <f>IFERROR(__xludf.DUMMYFUNCTION("REGEXREPLACE(H1332, "".*\s"", """")"),"человек")</f>
        <v>человек</v>
      </c>
      <c r="J1332" s="13" t="s">
        <v>29</v>
      </c>
      <c r="K1332" s="17" t="str">
        <f>IFERROR(__xludf.DUMMYFUNCTION("REGEXREPLACE(J1332, ""^[\d\s]+"", """")"),"значение показателя за год")</f>
        <v>значение показателя за год</v>
      </c>
      <c r="L1332" s="16">
        <f t="shared" si="18"/>
        <v>2</v>
      </c>
      <c r="M1332" s="13" t="s">
        <v>30</v>
      </c>
      <c r="N1332" s="13" t="str">
        <f>IFERROR(__xludf.DUMMYFUNCTION("REGEXEXTRACT(M1332, "" (.+)$"")"),"все население")</f>
        <v>все население</v>
      </c>
      <c r="O1332" s="18">
        <v>708.0</v>
      </c>
      <c r="P1332" s="18">
        <v>717.0</v>
      </c>
      <c r="Q1332" s="18">
        <v>817.0</v>
      </c>
      <c r="R1332" s="18">
        <v>773.0</v>
      </c>
      <c r="S1332" s="18">
        <v>747.0</v>
      </c>
      <c r="T1332" s="18">
        <v>737.0</v>
      </c>
      <c r="U1332" s="18">
        <v>756.0</v>
      </c>
      <c r="V1332" s="18">
        <v>791.0</v>
      </c>
      <c r="W1332" s="18">
        <v>792.0</v>
      </c>
      <c r="X1332" s="18">
        <v>710.0</v>
      </c>
      <c r="Y1332" s="18">
        <v>783.0</v>
      </c>
      <c r="Z1332" s="19">
        <f t="shared" si="6"/>
        <v>8331</v>
      </c>
      <c r="AA1332" s="19" t="str">
        <f t="shared" si="19"/>
        <v/>
      </c>
      <c r="AB1332" s="19" t="str">
        <f t="shared" si="8"/>
        <v/>
      </c>
      <c r="AC1332" s="19">
        <f t="shared" si="20"/>
        <v>757.3636364</v>
      </c>
      <c r="AD1332" s="19">
        <f t="shared" si="21"/>
        <v>451.5</v>
      </c>
      <c r="AE1332" s="19" t="str">
        <f t="shared" si="22"/>
        <v>Нет моды</v>
      </c>
      <c r="AF1332" s="19">
        <f t="shared" si="23"/>
        <v>708</v>
      </c>
      <c r="AG1332" s="19">
        <f t="shared" si="24"/>
        <v>817</v>
      </c>
      <c r="AH1332" s="20" t="str">
        <f t="shared" si="14"/>
        <v/>
      </c>
      <c r="AI1332" s="21"/>
      <c r="AJ1332" s="21"/>
      <c r="AK1332" s="21"/>
      <c r="AL1332" s="22">
        <f t="shared" si="25"/>
        <v>1</v>
      </c>
    </row>
    <row r="1333" ht="12.75" customHeight="1">
      <c r="A1333" s="13" t="s">
        <v>75</v>
      </c>
      <c r="B1333" s="13" t="str">
        <f>IFERROR(__xludf.DUMMYFUNCTION("REGEXREPLACE(A1333,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3" s="14" t="str">
        <f t="shared" si="15"/>
        <v>Архангельская область (кроме Ненецкого автономного округа)</v>
      </c>
      <c r="D1333" s="3">
        <f t="shared" si="16"/>
        <v>2</v>
      </c>
      <c r="E1333" s="15" t="s">
        <v>33</v>
      </c>
      <c r="F1333" s="13" t="str">
        <f>IFERROR(__xludf.DUMMYFUNCTION("REGEXEXTRACT(E1333, ""[А-Яа-я].*"")"),"Болезни органов пищеварения")</f>
        <v>Болезни органов пищеварения</v>
      </c>
      <c r="G1333" s="16">
        <f t="shared" si="17"/>
        <v>2</v>
      </c>
      <c r="H1333" s="13" t="s">
        <v>28</v>
      </c>
      <c r="I1333" s="13" t="str">
        <f>IFERROR(__xludf.DUMMYFUNCTION("REGEXREPLACE(H1333, "".*\s"", """")"),"человек")</f>
        <v>человек</v>
      </c>
      <c r="J1333" s="13" t="s">
        <v>29</v>
      </c>
      <c r="K1333" s="17" t="str">
        <f>IFERROR(__xludf.DUMMYFUNCTION("REGEXREPLACE(J1333, ""^[\d\s]+"", """")"),"значение показателя за год")</f>
        <v>значение показателя за год</v>
      </c>
      <c r="L1333" s="16">
        <f t="shared" si="18"/>
        <v>2</v>
      </c>
      <c r="M1333" s="13" t="s">
        <v>31</v>
      </c>
      <c r="N1333" s="13" t="str">
        <f>IFERROR(__xludf.DUMMYFUNCTION("REGEXEXTRACT(M1333, "" (.+)$"")"),"городское население")</f>
        <v>городское население</v>
      </c>
      <c r="O1333" s="18">
        <v>534.0</v>
      </c>
      <c r="P1333" s="18">
        <v>523.0</v>
      </c>
      <c r="Q1333" s="18">
        <v>608.0</v>
      </c>
      <c r="R1333" s="18">
        <v>596.0</v>
      </c>
      <c r="S1333" s="18">
        <v>557.0</v>
      </c>
      <c r="T1333" s="18">
        <v>563.0</v>
      </c>
      <c r="U1333" s="18">
        <v>584.0</v>
      </c>
      <c r="V1333" s="18">
        <v>611.0</v>
      </c>
      <c r="W1333" s="18">
        <v>597.0</v>
      </c>
      <c r="X1333" s="18">
        <v>538.0</v>
      </c>
      <c r="Y1333" s="18">
        <v>596.0</v>
      </c>
      <c r="Z1333" s="19" t="str">
        <f t="shared" si="6"/>
        <v/>
      </c>
      <c r="AA1333" s="19">
        <f t="shared" si="19"/>
        <v>6307</v>
      </c>
      <c r="AB1333" s="19" t="str">
        <f t="shared" si="8"/>
        <v/>
      </c>
      <c r="AC1333" s="19">
        <f t="shared" si="20"/>
        <v>573.3636364</v>
      </c>
      <c r="AD1333" s="19">
        <f t="shared" si="21"/>
        <v>659.5</v>
      </c>
      <c r="AE1333" s="19" t="str">
        <f t="shared" si="22"/>
        <v>Нет моды</v>
      </c>
      <c r="AF1333" s="19">
        <f t="shared" si="23"/>
        <v>523</v>
      </c>
      <c r="AG1333" s="19">
        <f t="shared" si="24"/>
        <v>611</v>
      </c>
      <c r="AH1333" s="20" t="str">
        <f t="shared" si="14"/>
        <v/>
      </c>
      <c r="AI1333" s="21"/>
      <c r="AJ1333" s="21"/>
      <c r="AK1333" s="21"/>
      <c r="AL1333" s="22">
        <f t="shared" si="25"/>
        <v>1</v>
      </c>
    </row>
    <row r="1334" ht="12.75" customHeight="1">
      <c r="A1334" s="13" t="s">
        <v>75</v>
      </c>
      <c r="B1334" s="13" t="str">
        <f>IFERROR(__xludf.DUMMYFUNCTION("REGEXREPLACE(A1334,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4" s="14" t="str">
        <f t="shared" si="15"/>
        <v>Архангельская область (кроме Ненецкого автономного округа)</v>
      </c>
      <c r="D1334" s="3">
        <f t="shared" si="16"/>
        <v>2</v>
      </c>
      <c r="E1334" s="15" t="s">
        <v>33</v>
      </c>
      <c r="F1334" s="13" t="str">
        <f>IFERROR(__xludf.DUMMYFUNCTION("REGEXEXTRACT(E1334, ""[А-Яа-я].*"")"),"Болезни органов пищеварения")</f>
        <v>Болезни органов пищеварения</v>
      </c>
      <c r="G1334" s="16">
        <f t="shared" si="17"/>
        <v>2</v>
      </c>
      <c r="H1334" s="13" t="s">
        <v>28</v>
      </c>
      <c r="I1334" s="13" t="str">
        <f>IFERROR(__xludf.DUMMYFUNCTION("REGEXREPLACE(H1334, "".*\s"", """")"),"человек")</f>
        <v>человек</v>
      </c>
      <c r="J1334" s="13" t="s">
        <v>29</v>
      </c>
      <c r="K1334" s="17" t="str">
        <f>IFERROR(__xludf.DUMMYFUNCTION("REGEXREPLACE(J1334, ""^[\d\s]+"", """")"),"значение показателя за год")</f>
        <v>значение показателя за год</v>
      </c>
      <c r="L1334" s="16">
        <f t="shared" si="18"/>
        <v>2</v>
      </c>
      <c r="M1334" s="13" t="s">
        <v>32</v>
      </c>
      <c r="N1334" s="13" t="str">
        <f>IFERROR(__xludf.DUMMYFUNCTION("REGEXEXTRACT(M1334, "" (.+)$"")"),"сельское население")</f>
        <v>сельское население</v>
      </c>
      <c r="O1334" s="18">
        <v>174.0</v>
      </c>
      <c r="P1334" s="18">
        <v>194.0</v>
      </c>
      <c r="Q1334" s="18">
        <v>209.0</v>
      </c>
      <c r="R1334" s="18">
        <v>177.0</v>
      </c>
      <c r="S1334" s="18">
        <v>190.0</v>
      </c>
      <c r="T1334" s="18">
        <v>174.0</v>
      </c>
      <c r="U1334" s="18">
        <v>172.0</v>
      </c>
      <c r="V1334" s="18">
        <v>180.0</v>
      </c>
      <c r="W1334" s="18">
        <v>195.0</v>
      </c>
      <c r="X1334" s="18">
        <v>172.0</v>
      </c>
      <c r="Y1334" s="18">
        <v>187.0</v>
      </c>
      <c r="Z1334" s="19" t="str">
        <f t="shared" si="6"/>
        <v/>
      </c>
      <c r="AA1334" s="19" t="str">
        <f t="shared" si="19"/>
        <v/>
      </c>
      <c r="AB1334" s="19">
        <f t="shared" si="8"/>
        <v>2024</v>
      </c>
      <c r="AC1334" s="19">
        <f t="shared" si="20"/>
        <v>184</v>
      </c>
      <c r="AD1334" s="19">
        <f t="shared" si="21"/>
        <v>366</v>
      </c>
      <c r="AE1334" s="19" t="str">
        <f t="shared" si="22"/>
        <v>Нет моды</v>
      </c>
      <c r="AF1334" s="19">
        <f t="shared" si="23"/>
        <v>172</v>
      </c>
      <c r="AG1334" s="19">
        <f t="shared" si="24"/>
        <v>209</v>
      </c>
      <c r="AH1334" s="20" t="str">
        <f t="shared" si="14"/>
        <v>Город: 76%; Село: 24%</v>
      </c>
      <c r="AI1334" s="21"/>
      <c r="AJ1334" s="21"/>
      <c r="AK1334" s="21"/>
      <c r="AL1334" s="22">
        <f t="shared" si="25"/>
        <v>1</v>
      </c>
    </row>
    <row r="1335" ht="12.75" customHeight="1">
      <c r="A1335" s="13" t="s">
        <v>75</v>
      </c>
      <c r="B1335" s="13" t="str">
        <f>IFERROR(__xludf.DUMMYFUNCTION("REGEXREPLACE(A1335,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5" s="14" t="str">
        <f t="shared" si="15"/>
        <v>Архангельская область (кроме Ненецкого автономного округа)</v>
      </c>
      <c r="D1335" s="3">
        <f t="shared" si="16"/>
        <v>2</v>
      </c>
      <c r="E1335" s="15" t="s">
        <v>34</v>
      </c>
      <c r="F1335" s="13" t="str">
        <f>IFERROR(__xludf.DUMMYFUNCTION("REGEXEXTRACT(E1335, ""[А-Яа-я].*"")"),"Болезни системы кровообращения")</f>
        <v>Болезни системы кровообращения</v>
      </c>
      <c r="G1335" s="16">
        <f t="shared" si="17"/>
        <v>2</v>
      </c>
      <c r="H1335" s="13" t="s">
        <v>28</v>
      </c>
      <c r="I1335" s="13" t="str">
        <f>IFERROR(__xludf.DUMMYFUNCTION("REGEXREPLACE(H1335, "".*\s"", """")"),"человек")</f>
        <v>человек</v>
      </c>
      <c r="J1335" s="13" t="s">
        <v>29</v>
      </c>
      <c r="K1335" s="17" t="str">
        <f>IFERROR(__xludf.DUMMYFUNCTION("REGEXREPLACE(J1335, ""^[\d\s]+"", """")"),"значение показателя за год")</f>
        <v>значение показателя за год</v>
      </c>
      <c r="L1335" s="16">
        <f t="shared" si="18"/>
        <v>2</v>
      </c>
      <c r="M1335" s="13" t="s">
        <v>30</v>
      </c>
      <c r="N1335" s="13" t="str">
        <f>IFERROR(__xludf.DUMMYFUNCTION("REGEXEXTRACT(M1335, "" (.+)$"")"),"все население")</f>
        <v>все население</v>
      </c>
      <c r="O1335" s="18">
        <v>8679.0</v>
      </c>
      <c r="P1335" s="18">
        <v>8701.0</v>
      </c>
      <c r="Q1335" s="18">
        <v>8812.0</v>
      </c>
      <c r="R1335" s="18">
        <v>8842.0</v>
      </c>
      <c r="S1335" s="18">
        <v>8294.0</v>
      </c>
      <c r="T1335" s="18">
        <v>8443.0</v>
      </c>
      <c r="U1335" s="18">
        <v>8290.0</v>
      </c>
      <c r="V1335" s="18">
        <v>8626.0</v>
      </c>
      <c r="W1335" s="18">
        <v>8650.0</v>
      </c>
      <c r="X1335" s="18">
        <v>7067.0</v>
      </c>
      <c r="Y1335" s="18">
        <v>6734.0</v>
      </c>
      <c r="Z1335" s="19">
        <f t="shared" si="6"/>
        <v>91138</v>
      </c>
      <c r="AA1335" s="19" t="str">
        <f t="shared" si="19"/>
        <v/>
      </c>
      <c r="AB1335" s="19" t="str">
        <f t="shared" si="8"/>
        <v/>
      </c>
      <c r="AC1335" s="19">
        <f t="shared" si="20"/>
        <v>8285.272727</v>
      </c>
      <c r="AD1335" s="19">
        <f t="shared" si="21"/>
        <v>3471.5</v>
      </c>
      <c r="AE1335" s="19" t="str">
        <f t="shared" si="22"/>
        <v>Нет моды</v>
      </c>
      <c r="AF1335" s="19">
        <f t="shared" si="23"/>
        <v>6734</v>
      </c>
      <c r="AG1335" s="19">
        <f t="shared" si="24"/>
        <v>8842</v>
      </c>
      <c r="AH1335" s="20" t="str">
        <f t="shared" si="14"/>
        <v/>
      </c>
      <c r="AI1335" s="21"/>
      <c r="AJ1335" s="21"/>
      <c r="AK1335" s="21"/>
      <c r="AL1335" s="22">
        <f t="shared" si="25"/>
        <v>1</v>
      </c>
    </row>
    <row r="1336" ht="12.75" customHeight="1">
      <c r="A1336" s="13" t="s">
        <v>75</v>
      </c>
      <c r="B1336" s="13" t="str">
        <f>IFERROR(__xludf.DUMMYFUNCTION("REGEXREPLACE(A1336,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6" s="14" t="str">
        <f t="shared" si="15"/>
        <v>Архангельская область (кроме Ненецкого автономного округа)</v>
      </c>
      <c r="D1336" s="3">
        <f t="shared" si="16"/>
        <v>2</v>
      </c>
      <c r="E1336" s="15" t="s">
        <v>34</v>
      </c>
      <c r="F1336" s="13" t="str">
        <f>IFERROR(__xludf.DUMMYFUNCTION("REGEXEXTRACT(E1336, ""[А-Яа-я].*"")"),"Болезни системы кровообращения")</f>
        <v>Болезни системы кровообращения</v>
      </c>
      <c r="G1336" s="16">
        <f t="shared" si="17"/>
        <v>2</v>
      </c>
      <c r="H1336" s="13" t="s">
        <v>28</v>
      </c>
      <c r="I1336" s="13" t="str">
        <f>IFERROR(__xludf.DUMMYFUNCTION("REGEXREPLACE(H1336, "".*\s"", """")"),"человек")</f>
        <v>человек</v>
      </c>
      <c r="J1336" s="13" t="s">
        <v>29</v>
      </c>
      <c r="K1336" s="17" t="str">
        <f>IFERROR(__xludf.DUMMYFUNCTION("REGEXREPLACE(J1336, ""^[\d\s]+"", """")"),"значение показателя за год")</f>
        <v>значение показателя за год</v>
      </c>
      <c r="L1336" s="16">
        <f t="shared" si="18"/>
        <v>2</v>
      </c>
      <c r="M1336" s="13" t="s">
        <v>31</v>
      </c>
      <c r="N1336" s="13" t="str">
        <f>IFERROR(__xludf.DUMMYFUNCTION("REGEXEXTRACT(M1336, "" (.+)$"")"),"городское население")</f>
        <v>городское население</v>
      </c>
      <c r="O1336" s="18">
        <v>5859.0</v>
      </c>
      <c r="P1336" s="18">
        <v>5861.0</v>
      </c>
      <c r="Q1336" s="18">
        <v>5915.0</v>
      </c>
      <c r="R1336" s="18">
        <v>5963.0</v>
      </c>
      <c r="S1336" s="18">
        <v>5609.0</v>
      </c>
      <c r="T1336" s="18">
        <v>5700.0</v>
      </c>
      <c r="U1336" s="18">
        <v>5651.0</v>
      </c>
      <c r="V1336" s="18">
        <v>5957.0</v>
      </c>
      <c r="W1336" s="18">
        <v>5850.0</v>
      </c>
      <c r="X1336" s="18">
        <v>4833.0</v>
      </c>
      <c r="Y1336" s="18">
        <v>4575.0</v>
      </c>
      <c r="Z1336" s="19" t="str">
        <f t="shared" si="6"/>
        <v/>
      </c>
      <c r="AA1336" s="19">
        <f t="shared" si="19"/>
        <v>61773</v>
      </c>
      <c r="AB1336" s="19" t="str">
        <f t="shared" si="8"/>
        <v/>
      </c>
      <c r="AC1336" s="19">
        <f t="shared" si="20"/>
        <v>5615.727273</v>
      </c>
      <c r="AD1336" s="19">
        <f t="shared" si="21"/>
        <v>6348.5</v>
      </c>
      <c r="AE1336" s="19" t="str">
        <f t="shared" si="22"/>
        <v>Нет моды</v>
      </c>
      <c r="AF1336" s="19">
        <f t="shared" si="23"/>
        <v>4575</v>
      </c>
      <c r="AG1336" s="19">
        <f t="shared" si="24"/>
        <v>5963</v>
      </c>
      <c r="AH1336" s="20" t="str">
        <f t="shared" si="14"/>
        <v/>
      </c>
      <c r="AI1336" s="21"/>
      <c r="AJ1336" s="21"/>
      <c r="AK1336" s="21"/>
      <c r="AL1336" s="22">
        <f t="shared" si="25"/>
        <v>1</v>
      </c>
    </row>
    <row r="1337" ht="12.75" customHeight="1">
      <c r="A1337" s="13" t="s">
        <v>75</v>
      </c>
      <c r="B1337" s="13" t="str">
        <f>IFERROR(__xludf.DUMMYFUNCTION("REGEXREPLACE(A1337,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7" s="14" t="str">
        <f t="shared" si="15"/>
        <v>Архангельская область (кроме Ненецкого автономного округа)</v>
      </c>
      <c r="D1337" s="3">
        <f t="shared" si="16"/>
        <v>2</v>
      </c>
      <c r="E1337" s="15" t="s">
        <v>34</v>
      </c>
      <c r="F1337" s="13" t="str">
        <f>IFERROR(__xludf.DUMMYFUNCTION("REGEXEXTRACT(E1337, ""[А-Яа-я].*"")"),"Болезни системы кровообращения")</f>
        <v>Болезни системы кровообращения</v>
      </c>
      <c r="G1337" s="16">
        <f t="shared" si="17"/>
        <v>2</v>
      </c>
      <c r="H1337" s="13" t="s">
        <v>28</v>
      </c>
      <c r="I1337" s="13" t="str">
        <f>IFERROR(__xludf.DUMMYFUNCTION("REGEXREPLACE(H1337, "".*\s"", """")"),"человек")</f>
        <v>человек</v>
      </c>
      <c r="J1337" s="13" t="s">
        <v>29</v>
      </c>
      <c r="K1337" s="17" t="str">
        <f>IFERROR(__xludf.DUMMYFUNCTION("REGEXREPLACE(J1337, ""^[\d\s]+"", """")"),"значение показателя за год")</f>
        <v>значение показателя за год</v>
      </c>
      <c r="L1337" s="16">
        <f t="shared" si="18"/>
        <v>2</v>
      </c>
      <c r="M1337" s="13" t="s">
        <v>32</v>
      </c>
      <c r="N1337" s="13" t="str">
        <f>IFERROR(__xludf.DUMMYFUNCTION("REGEXEXTRACT(M1337, "" (.+)$"")"),"сельское население")</f>
        <v>сельское население</v>
      </c>
      <c r="O1337" s="18">
        <v>2820.0</v>
      </c>
      <c r="P1337" s="18">
        <v>2840.0</v>
      </c>
      <c r="Q1337" s="18">
        <v>2897.0</v>
      </c>
      <c r="R1337" s="18">
        <v>2879.0</v>
      </c>
      <c r="S1337" s="18">
        <v>2685.0</v>
      </c>
      <c r="T1337" s="18">
        <v>2743.0</v>
      </c>
      <c r="U1337" s="18">
        <v>2639.0</v>
      </c>
      <c r="V1337" s="18">
        <v>2669.0</v>
      </c>
      <c r="W1337" s="18">
        <v>2800.0</v>
      </c>
      <c r="X1337" s="18">
        <v>2234.0</v>
      </c>
      <c r="Y1337" s="18">
        <v>2159.0</v>
      </c>
      <c r="Z1337" s="19" t="str">
        <f t="shared" si="6"/>
        <v/>
      </c>
      <c r="AA1337" s="19" t="str">
        <f t="shared" si="19"/>
        <v/>
      </c>
      <c r="AB1337" s="19">
        <f t="shared" si="8"/>
        <v>29365</v>
      </c>
      <c r="AC1337" s="19">
        <f t="shared" si="20"/>
        <v>2669.545455</v>
      </c>
      <c r="AD1337" s="19">
        <f t="shared" si="21"/>
        <v>3736</v>
      </c>
      <c r="AE1337" s="19" t="str">
        <f t="shared" si="22"/>
        <v>Нет моды</v>
      </c>
      <c r="AF1337" s="19">
        <f t="shared" si="23"/>
        <v>2159</v>
      </c>
      <c r="AG1337" s="19">
        <f t="shared" si="24"/>
        <v>2897</v>
      </c>
      <c r="AH1337" s="20" t="str">
        <f t="shared" si="14"/>
        <v>Город: 68%; Село: 32%</v>
      </c>
      <c r="AI1337" s="21"/>
      <c r="AJ1337" s="21"/>
      <c r="AK1337" s="21"/>
      <c r="AL1337" s="22">
        <f t="shared" si="25"/>
        <v>1</v>
      </c>
    </row>
    <row r="1338" ht="12.75" customHeight="1">
      <c r="A1338" s="13" t="s">
        <v>75</v>
      </c>
      <c r="B1338" s="13" t="str">
        <f>IFERROR(__xludf.DUMMYFUNCTION("REGEXREPLACE(A1338,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8" s="14" t="str">
        <f t="shared" si="15"/>
        <v>Архангельская область (кроме Ненецкого автономного округа)</v>
      </c>
      <c r="D1338" s="3">
        <f t="shared" si="16"/>
        <v>2</v>
      </c>
      <c r="E1338" s="15" t="s">
        <v>35</v>
      </c>
      <c r="F1338" s="13" t="str">
        <f>IFERROR(__xludf.DUMMYFUNCTION("REGEXEXTRACT(E1338, ""[А-Яа-я].*"")"),"внешние причины")</f>
        <v>внешние причины</v>
      </c>
      <c r="G1338" s="16">
        <f t="shared" si="17"/>
        <v>2</v>
      </c>
      <c r="H1338" s="13" t="s">
        <v>28</v>
      </c>
      <c r="I1338" s="13" t="str">
        <f>IFERROR(__xludf.DUMMYFUNCTION("REGEXREPLACE(H1338, "".*\s"", """")"),"человек")</f>
        <v>человек</v>
      </c>
      <c r="J1338" s="13" t="s">
        <v>29</v>
      </c>
      <c r="K1338" s="17" t="str">
        <f>IFERROR(__xludf.DUMMYFUNCTION("REGEXREPLACE(J1338, ""^[\d\s]+"", """")"),"значение показателя за год")</f>
        <v>значение показателя за год</v>
      </c>
      <c r="L1338" s="16">
        <f t="shared" si="18"/>
        <v>2</v>
      </c>
      <c r="M1338" s="13" t="s">
        <v>30</v>
      </c>
      <c r="N1338" s="13" t="str">
        <f>IFERROR(__xludf.DUMMYFUNCTION("REGEXEXTRACT(M1338, "" (.+)$"")"),"все население")</f>
        <v>все население</v>
      </c>
      <c r="O1338" s="18">
        <v>1804.0</v>
      </c>
      <c r="P1338" s="18">
        <v>1827.0</v>
      </c>
      <c r="Q1338" s="18">
        <v>1711.0</v>
      </c>
      <c r="R1338" s="18">
        <v>1649.0</v>
      </c>
      <c r="S1338" s="18">
        <v>1530.0</v>
      </c>
      <c r="T1338" s="18">
        <v>1470.0</v>
      </c>
      <c r="U1338" s="18">
        <v>1321.0</v>
      </c>
      <c r="V1338" s="18">
        <v>1387.0</v>
      </c>
      <c r="W1338" s="18">
        <v>1344.0</v>
      </c>
      <c r="X1338" s="18">
        <v>1130.0</v>
      </c>
      <c r="Y1338" s="18">
        <v>1489.0</v>
      </c>
      <c r="Z1338" s="19">
        <f t="shared" si="6"/>
        <v>16662</v>
      </c>
      <c r="AA1338" s="19" t="str">
        <f t="shared" si="19"/>
        <v/>
      </c>
      <c r="AB1338" s="19" t="str">
        <f t="shared" si="8"/>
        <v/>
      </c>
      <c r="AC1338" s="19">
        <f t="shared" si="20"/>
        <v>1514.727273</v>
      </c>
      <c r="AD1338" s="19">
        <f t="shared" si="21"/>
        <v>1993</v>
      </c>
      <c r="AE1338" s="19" t="str">
        <f t="shared" si="22"/>
        <v>Нет моды</v>
      </c>
      <c r="AF1338" s="19">
        <f t="shared" si="23"/>
        <v>1130</v>
      </c>
      <c r="AG1338" s="19">
        <f t="shared" si="24"/>
        <v>1827</v>
      </c>
      <c r="AH1338" s="20" t="str">
        <f t="shared" si="14"/>
        <v/>
      </c>
      <c r="AI1338" s="21"/>
      <c r="AJ1338" s="21"/>
      <c r="AK1338" s="21"/>
      <c r="AL1338" s="22">
        <f t="shared" si="25"/>
        <v>1</v>
      </c>
    </row>
    <row r="1339" ht="12.75" customHeight="1">
      <c r="A1339" s="13" t="s">
        <v>75</v>
      </c>
      <c r="B1339" s="13" t="str">
        <f>IFERROR(__xludf.DUMMYFUNCTION("REGEXREPLACE(A1339,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39" s="14" t="str">
        <f t="shared" si="15"/>
        <v>Архангельская область (кроме Ненецкого автономного округа)</v>
      </c>
      <c r="D1339" s="3">
        <f t="shared" si="16"/>
        <v>2</v>
      </c>
      <c r="E1339" s="15" t="s">
        <v>35</v>
      </c>
      <c r="F1339" s="13" t="str">
        <f>IFERROR(__xludf.DUMMYFUNCTION("REGEXEXTRACT(E1339, ""[А-Яа-я].*"")"),"внешние причины")</f>
        <v>внешние причины</v>
      </c>
      <c r="G1339" s="16">
        <f t="shared" si="17"/>
        <v>2</v>
      </c>
      <c r="H1339" s="13" t="s">
        <v>28</v>
      </c>
      <c r="I1339" s="13" t="str">
        <f>IFERROR(__xludf.DUMMYFUNCTION("REGEXREPLACE(H1339, "".*\s"", """")"),"человек")</f>
        <v>человек</v>
      </c>
      <c r="J1339" s="13" t="s">
        <v>29</v>
      </c>
      <c r="K1339" s="17" t="str">
        <f>IFERROR(__xludf.DUMMYFUNCTION("REGEXREPLACE(J1339, ""^[\d\s]+"", """")"),"значение показателя за год")</f>
        <v>значение показателя за год</v>
      </c>
      <c r="L1339" s="16">
        <f t="shared" si="18"/>
        <v>2</v>
      </c>
      <c r="M1339" s="13" t="s">
        <v>31</v>
      </c>
      <c r="N1339" s="13" t="str">
        <f>IFERROR(__xludf.DUMMYFUNCTION("REGEXEXTRACT(M1339, "" (.+)$"")"),"городское население")</f>
        <v>городское население</v>
      </c>
      <c r="O1339" s="18">
        <v>1203.0</v>
      </c>
      <c r="P1339" s="18">
        <v>1239.0</v>
      </c>
      <c r="Q1339" s="18">
        <v>1186.0</v>
      </c>
      <c r="R1339" s="18">
        <v>1114.0</v>
      </c>
      <c r="S1339" s="18">
        <v>1017.0</v>
      </c>
      <c r="T1339" s="18">
        <v>981.0</v>
      </c>
      <c r="U1339" s="18">
        <v>923.0</v>
      </c>
      <c r="V1339" s="18">
        <v>967.0</v>
      </c>
      <c r="W1339" s="18">
        <v>925.0</v>
      </c>
      <c r="X1339" s="18">
        <v>780.0</v>
      </c>
      <c r="Y1339" s="18">
        <v>1056.0</v>
      </c>
      <c r="Z1339" s="19" t="str">
        <f t="shared" si="6"/>
        <v/>
      </c>
      <c r="AA1339" s="19">
        <f t="shared" si="19"/>
        <v>11391</v>
      </c>
      <c r="AB1339" s="19" t="str">
        <f t="shared" si="8"/>
        <v/>
      </c>
      <c r="AC1339" s="19">
        <f t="shared" si="20"/>
        <v>1035.545455</v>
      </c>
      <c r="AD1339" s="19">
        <f t="shared" si="21"/>
        <v>1221</v>
      </c>
      <c r="AE1339" s="19" t="str">
        <f t="shared" si="22"/>
        <v>Нет моды</v>
      </c>
      <c r="AF1339" s="19">
        <f t="shared" si="23"/>
        <v>780</v>
      </c>
      <c r="AG1339" s="19">
        <f t="shared" si="24"/>
        <v>1239</v>
      </c>
      <c r="AH1339" s="20" t="str">
        <f t="shared" si="14"/>
        <v/>
      </c>
      <c r="AI1339" s="21"/>
      <c r="AJ1339" s="21"/>
      <c r="AK1339" s="21"/>
      <c r="AL1339" s="22">
        <f t="shared" si="25"/>
        <v>1</v>
      </c>
    </row>
    <row r="1340" ht="12.75" customHeight="1">
      <c r="A1340" s="13" t="s">
        <v>75</v>
      </c>
      <c r="B1340" s="13" t="str">
        <f>IFERROR(__xludf.DUMMYFUNCTION("REGEXREPLACE(A1340,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0" s="14" t="str">
        <f t="shared" si="15"/>
        <v>Архангельская область (кроме Ненецкого автономного округа)</v>
      </c>
      <c r="D1340" s="3">
        <f t="shared" si="16"/>
        <v>2</v>
      </c>
      <c r="E1340" s="15" t="s">
        <v>35</v>
      </c>
      <c r="F1340" s="13" t="str">
        <f>IFERROR(__xludf.DUMMYFUNCTION("REGEXEXTRACT(E1340, ""[А-Яа-я].*"")"),"внешние причины")</f>
        <v>внешние причины</v>
      </c>
      <c r="G1340" s="16">
        <f t="shared" si="17"/>
        <v>2</v>
      </c>
      <c r="H1340" s="13" t="s">
        <v>28</v>
      </c>
      <c r="I1340" s="13" t="str">
        <f>IFERROR(__xludf.DUMMYFUNCTION("REGEXREPLACE(H1340, "".*\s"", """")"),"человек")</f>
        <v>человек</v>
      </c>
      <c r="J1340" s="13" t="s">
        <v>29</v>
      </c>
      <c r="K1340" s="17" t="str">
        <f>IFERROR(__xludf.DUMMYFUNCTION("REGEXREPLACE(J1340, ""^[\d\s]+"", """")"),"значение показателя за год")</f>
        <v>значение показателя за год</v>
      </c>
      <c r="L1340" s="16">
        <f t="shared" si="18"/>
        <v>2</v>
      </c>
      <c r="M1340" s="13" t="s">
        <v>32</v>
      </c>
      <c r="N1340" s="13" t="str">
        <f>IFERROR(__xludf.DUMMYFUNCTION("REGEXEXTRACT(M1340, "" (.+)$"")"),"сельское население")</f>
        <v>сельское население</v>
      </c>
      <c r="O1340" s="18">
        <v>601.0</v>
      </c>
      <c r="P1340" s="18">
        <v>588.0</v>
      </c>
      <c r="Q1340" s="18">
        <v>525.0</v>
      </c>
      <c r="R1340" s="18">
        <v>535.0</v>
      </c>
      <c r="S1340" s="18">
        <v>513.0</v>
      </c>
      <c r="T1340" s="18">
        <v>489.0</v>
      </c>
      <c r="U1340" s="18">
        <v>398.0</v>
      </c>
      <c r="V1340" s="18">
        <v>420.0</v>
      </c>
      <c r="W1340" s="18">
        <v>419.0</v>
      </c>
      <c r="X1340" s="18">
        <v>350.0</v>
      </c>
      <c r="Y1340" s="18">
        <v>433.0</v>
      </c>
      <c r="Z1340" s="19" t="str">
        <f t="shared" si="6"/>
        <v/>
      </c>
      <c r="AA1340" s="19" t="str">
        <f t="shared" si="19"/>
        <v/>
      </c>
      <c r="AB1340" s="19">
        <f t="shared" si="8"/>
        <v>5271</v>
      </c>
      <c r="AC1340" s="19">
        <f t="shared" si="20"/>
        <v>479.1818182</v>
      </c>
      <c r="AD1340" s="19">
        <f t="shared" si="21"/>
        <v>690.5</v>
      </c>
      <c r="AE1340" s="19" t="str">
        <f t="shared" si="22"/>
        <v>Нет моды</v>
      </c>
      <c r="AF1340" s="19">
        <f t="shared" si="23"/>
        <v>350</v>
      </c>
      <c r="AG1340" s="19">
        <f t="shared" si="24"/>
        <v>601</v>
      </c>
      <c r="AH1340" s="20" t="str">
        <f t="shared" si="14"/>
        <v>Город: 68%; Село: 32%</v>
      </c>
      <c r="AI1340" s="21"/>
      <c r="AJ1340" s="21"/>
      <c r="AK1340" s="21"/>
      <c r="AL1340" s="22">
        <f t="shared" si="25"/>
        <v>1</v>
      </c>
    </row>
    <row r="1341" ht="12.75" customHeight="1">
      <c r="A1341" s="13" t="s">
        <v>75</v>
      </c>
      <c r="B1341" s="13" t="str">
        <f>IFERROR(__xludf.DUMMYFUNCTION("REGEXREPLACE(A1341,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1" s="14" t="str">
        <f t="shared" si="15"/>
        <v>Архангельская область (кроме Ненецкого автономного округа)</v>
      </c>
      <c r="D1341" s="3">
        <f t="shared" si="16"/>
        <v>2</v>
      </c>
      <c r="E1341" s="15" t="s">
        <v>36</v>
      </c>
      <c r="F1341" s="13" t="str">
        <f>IFERROR(__xludf.DUMMYFUNCTION("REGEXEXTRACT(E1341,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41" s="16">
        <f t="shared" si="17"/>
        <v>2</v>
      </c>
      <c r="H1341" s="13" t="s">
        <v>28</v>
      </c>
      <c r="I1341" s="13" t="str">
        <f>IFERROR(__xludf.DUMMYFUNCTION("REGEXREPLACE(H1341, "".*\s"", """")"),"человек")</f>
        <v>человек</v>
      </c>
      <c r="J1341" s="13" t="s">
        <v>29</v>
      </c>
      <c r="K1341" s="17" t="str">
        <f>IFERROR(__xludf.DUMMYFUNCTION("REGEXREPLACE(J1341, ""^[\d\s]+"", """")"),"значение показателя за год")</f>
        <v>значение показателя за год</v>
      </c>
      <c r="L1341" s="16">
        <f t="shared" si="18"/>
        <v>2</v>
      </c>
      <c r="M1341" s="13" t="s">
        <v>30</v>
      </c>
      <c r="N1341" s="13" t="str">
        <f>IFERROR(__xludf.DUMMYFUNCTION("REGEXEXTRACT(M1341, "" (.+)$"")"),"все население")</f>
        <v>все население</v>
      </c>
      <c r="O1341" s="23" t="s">
        <v>37</v>
      </c>
      <c r="P1341" s="23" t="s">
        <v>37</v>
      </c>
      <c r="Q1341" s="18">
        <v>27.0</v>
      </c>
      <c r="R1341" s="23" t="s">
        <v>37</v>
      </c>
      <c r="S1341" s="23" t="s">
        <v>37</v>
      </c>
      <c r="T1341" s="23" t="s">
        <v>37</v>
      </c>
      <c r="U1341" s="23" t="s">
        <v>37</v>
      </c>
      <c r="V1341" s="23" t="s">
        <v>37</v>
      </c>
      <c r="W1341" s="23" t="s">
        <v>37</v>
      </c>
      <c r="X1341" s="23" t="s">
        <v>37</v>
      </c>
      <c r="Y1341" s="23" t="s">
        <v>37</v>
      </c>
      <c r="Z1341" s="19">
        <f t="shared" si="6"/>
        <v>27</v>
      </c>
      <c r="AA1341" s="19" t="str">
        <f t="shared" si="19"/>
        <v/>
      </c>
      <c r="AB1341" s="19" t="str">
        <f t="shared" si="8"/>
        <v/>
      </c>
      <c r="AC1341" s="19">
        <f t="shared" si="20"/>
        <v>27</v>
      </c>
      <c r="AD1341" s="19">
        <f t="shared" si="21"/>
        <v>461</v>
      </c>
      <c r="AE1341" s="19" t="str">
        <f t="shared" si="22"/>
        <v>Нет моды</v>
      </c>
      <c r="AF1341" s="19">
        <f t="shared" si="23"/>
        <v>27</v>
      </c>
      <c r="AG1341" s="19">
        <f t="shared" si="24"/>
        <v>27</v>
      </c>
      <c r="AH1341" s="20" t="str">
        <f t="shared" si="14"/>
        <v/>
      </c>
      <c r="AI1341" s="24"/>
      <c r="AJ1341" s="24"/>
      <c r="AK1341" s="24"/>
      <c r="AL1341" s="22">
        <f t="shared" si="25"/>
        <v>2</v>
      </c>
    </row>
    <row r="1342" ht="12.75" customHeight="1">
      <c r="A1342" s="13" t="s">
        <v>75</v>
      </c>
      <c r="B1342" s="13" t="str">
        <f>IFERROR(__xludf.DUMMYFUNCTION("REGEXREPLACE(A1342,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2" s="14" t="str">
        <f t="shared" si="15"/>
        <v>Архангельская область (кроме Ненецкого автономного округа)</v>
      </c>
      <c r="D1342" s="3">
        <f t="shared" si="16"/>
        <v>2</v>
      </c>
      <c r="E1342" s="15" t="s">
        <v>36</v>
      </c>
      <c r="F1342" s="13" t="str">
        <f>IFERROR(__xludf.DUMMYFUNCTION("REGEXEXTRACT(E1342,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42" s="16">
        <f t="shared" si="17"/>
        <v>2</v>
      </c>
      <c r="H1342" s="13" t="s">
        <v>28</v>
      </c>
      <c r="I1342" s="13" t="str">
        <f>IFERROR(__xludf.DUMMYFUNCTION("REGEXREPLACE(H1342, "".*\s"", """")"),"человек")</f>
        <v>человек</v>
      </c>
      <c r="J1342" s="13" t="s">
        <v>29</v>
      </c>
      <c r="K1342" s="17" t="str">
        <f>IFERROR(__xludf.DUMMYFUNCTION("REGEXREPLACE(J1342, ""^[\d\s]+"", """")"),"значение показателя за год")</f>
        <v>значение показателя за год</v>
      </c>
      <c r="L1342" s="16">
        <f t="shared" si="18"/>
        <v>2</v>
      </c>
      <c r="M1342" s="13" t="s">
        <v>31</v>
      </c>
      <c r="N1342" s="13" t="str">
        <f>IFERROR(__xludf.DUMMYFUNCTION("REGEXEXTRACT(M1342, "" (.+)$"")"),"городское население")</f>
        <v>городское население</v>
      </c>
      <c r="O1342" s="23" t="s">
        <v>37</v>
      </c>
      <c r="P1342" s="23" t="s">
        <v>37</v>
      </c>
      <c r="Q1342" s="18">
        <v>19.0</v>
      </c>
      <c r="R1342" s="23" t="s">
        <v>37</v>
      </c>
      <c r="S1342" s="23" t="s">
        <v>37</v>
      </c>
      <c r="T1342" s="23" t="s">
        <v>37</v>
      </c>
      <c r="U1342" s="23" t="s">
        <v>37</v>
      </c>
      <c r="V1342" s="23" t="s">
        <v>37</v>
      </c>
      <c r="W1342" s="23" t="s">
        <v>37</v>
      </c>
      <c r="X1342" s="23" t="s">
        <v>37</v>
      </c>
      <c r="Y1342" s="23" t="s">
        <v>37</v>
      </c>
      <c r="Z1342" s="19" t="str">
        <f t="shared" si="6"/>
        <v/>
      </c>
      <c r="AA1342" s="19">
        <f t="shared" si="19"/>
        <v>19</v>
      </c>
      <c r="AB1342" s="19" t="str">
        <f t="shared" si="8"/>
        <v/>
      </c>
      <c r="AC1342" s="19">
        <f t="shared" si="20"/>
        <v>19</v>
      </c>
      <c r="AD1342" s="19">
        <f t="shared" si="21"/>
        <v>23</v>
      </c>
      <c r="AE1342" s="19" t="str">
        <f t="shared" si="22"/>
        <v>Нет моды</v>
      </c>
      <c r="AF1342" s="19">
        <f t="shared" si="23"/>
        <v>19</v>
      </c>
      <c r="AG1342" s="19">
        <f t="shared" si="24"/>
        <v>19</v>
      </c>
      <c r="AH1342" s="20" t="str">
        <f t="shared" si="14"/>
        <v/>
      </c>
      <c r="AI1342" s="24"/>
      <c r="AJ1342" s="24"/>
      <c r="AK1342" s="24"/>
      <c r="AL1342" s="22">
        <f t="shared" si="25"/>
        <v>2</v>
      </c>
    </row>
    <row r="1343" ht="12.75" customHeight="1">
      <c r="A1343" s="13" t="s">
        <v>75</v>
      </c>
      <c r="B1343" s="13" t="str">
        <f>IFERROR(__xludf.DUMMYFUNCTION("REGEXREPLACE(A1343,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3" s="14" t="str">
        <f t="shared" si="15"/>
        <v>Архангельская область (кроме Ненецкого автономного округа)</v>
      </c>
      <c r="D1343" s="3">
        <f t="shared" si="16"/>
        <v>2</v>
      </c>
      <c r="E1343" s="15" t="s">
        <v>36</v>
      </c>
      <c r="F1343" s="13" t="str">
        <f>IFERROR(__xludf.DUMMYFUNCTION("REGEXEXTRACT(E1343,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43" s="16">
        <f t="shared" si="17"/>
        <v>2</v>
      </c>
      <c r="H1343" s="13" t="s">
        <v>28</v>
      </c>
      <c r="I1343" s="13" t="str">
        <f>IFERROR(__xludf.DUMMYFUNCTION("REGEXREPLACE(H1343, "".*\s"", """")"),"человек")</f>
        <v>человек</v>
      </c>
      <c r="J1343" s="13" t="s">
        <v>29</v>
      </c>
      <c r="K1343" s="17" t="str">
        <f>IFERROR(__xludf.DUMMYFUNCTION("REGEXREPLACE(J1343, ""^[\d\s]+"", """")"),"значение показателя за год")</f>
        <v>значение показателя за год</v>
      </c>
      <c r="L1343" s="16">
        <f t="shared" si="18"/>
        <v>2</v>
      </c>
      <c r="M1343" s="13" t="s">
        <v>32</v>
      </c>
      <c r="N1343" s="13" t="str">
        <f>IFERROR(__xludf.DUMMYFUNCTION("REGEXEXTRACT(M1343, "" (.+)$"")"),"сельское население")</f>
        <v>сельское население</v>
      </c>
      <c r="O1343" s="23" t="s">
        <v>37</v>
      </c>
      <c r="P1343" s="23" t="s">
        <v>37</v>
      </c>
      <c r="Q1343" s="18">
        <v>8.0</v>
      </c>
      <c r="R1343" s="23" t="s">
        <v>37</v>
      </c>
      <c r="S1343" s="23" t="s">
        <v>37</v>
      </c>
      <c r="T1343" s="23" t="s">
        <v>37</v>
      </c>
      <c r="U1343" s="23" t="s">
        <v>37</v>
      </c>
      <c r="V1343" s="23" t="s">
        <v>37</v>
      </c>
      <c r="W1343" s="23" t="s">
        <v>37</v>
      </c>
      <c r="X1343" s="23" t="s">
        <v>37</v>
      </c>
      <c r="Y1343" s="23" t="s">
        <v>37</v>
      </c>
      <c r="Z1343" s="19" t="str">
        <f t="shared" si="6"/>
        <v/>
      </c>
      <c r="AA1343" s="19" t="str">
        <f t="shared" si="19"/>
        <v/>
      </c>
      <c r="AB1343" s="19">
        <f t="shared" si="8"/>
        <v>8</v>
      </c>
      <c r="AC1343" s="19">
        <f t="shared" si="20"/>
        <v>8</v>
      </c>
      <c r="AD1343" s="19">
        <f t="shared" si="21"/>
        <v>13.5</v>
      </c>
      <c r="AE1343" s="19" t="str">
        <f t="shared" si="22"/>
        <v>Нет моды</v>
      </c>
      <c r="AF1343" s="19">
        <f t="shared" si="23"/>
        <v>8</v>
      </c>
      <c r="AG1343" s="19">
        <f t="shared" si="24"/>
        <v>8</v>
      </c>
      <c r="AH1343" s="20" t="str">
        <f t="shared" si="14"/>
        <v>Город: 70%; Село: 30%</v>
      </c>
      <c r="AI1343" s="24"/>
      <c r="AJ1343" s="24"/>
      <c r="AK1343" s="24"/>
      <c r="AL1343" s="22">
        <f t="shared" si="25"/>
        <v>2</v>
      </c>
    </row>
    <row r="1344" ht="12.75" customHeight="1">
      <c r="A1344" s="13" t="s">
        <v>75</v>
      </c>
      <c r="B1344" s="13" t="str">
        <f>IFERROR(__xludf.DUMMYFUNCTION("REGEXREPLACE(A1344,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4" s="14" t="str">
        <f t="shared" si="15"/>
        <v>Архангельская область (кроме Ненецкого автономного округа)</v>
      </c>
      <c r="D1344" s="3">
        <f t="shared" si="16"/>
        <v>2</v>
      </c>
      <c r="E1344" s="15" t="s">
        <v>38</v>
      </c>
      <c r="F1344" s="13" t="str">
        <f>IFERROR(__xludf.DUMMYFUNCTION("REGEXEXTRACT(E1344, ""[А-Яа-я].*"")"),"все виды транспортных несчастных случаев")</f>
        <v>все виды транспортных несчастных случаев</v>
      </c>
      <c r="G1344" s="16">
        <f t="shared" si="17"/>
        <v>2</v>
      </c>
      <c r="H1344" s="13" t="s">
        <v>28</v>
      </c>
      <c r="I1344" s="13" t="str">
        <f>IFERROR(__xludf.DUMMYFUNCTION("REGEXREPLACE(H1344, "".*\s"", """")"),"человек")</f>
        <v>человек</v>
      </c>
      <c r="J1344" s="13" t="s">
        <v>29</v>
      </c>
      <c r="K1344" s="17" t="str">
        <f>IFERROR(__xludf.DUMMYFUNCTION("REGEXREPLACE(J1344, ""^[\d\s]+"", """")"),"значение показателя за год")</f>
        <v>значение показателя за год</v>
      </c>
      <c r="L1344" s="16">
        <f t="shared" si="18"/>
        <v>2</v>
      </c>
      <c r="M1344" s="13" t="s">
        <v>30</v>
      </c>
      <c r="N1344" s="13" t="str">
        <f>IFERROR(__xludf.DUMMYFUNCTION("REGEXEXTRACT(M1344, "" (.+)$"")"),"все население")</f>
        <v>все население</v>
      </c>
      <c r="O1344" s="18">
        <v>228.0</v>
      </c>
      <c r="P1344" s="18">
        <v>246.0</v>
      </c>
      <c r="Q1344" s="18">
        <v>167.0</v>
      </c>
      <c r="R1344" s="18">
        <v>184.0</v>
      </c>
      <c r="S1344" s="18">
        <v>147.0</v>
      </c>
      <c r="T1344" s="18">
        <v>146.0</v>
      </c>
      <c r="U1344" s="18">
        <v>141.0</v>
      </c>
      <c r="V1344" s="18">
        <v>118.0</v>
      </c>
      <c r="W1344" s="18">
        <v>112.0</v>
      </c>
      <c r="X1344" s="18">
        <v>111.0</v>
      </c>
      <c r="Y1344" s="18">
        <v>112.0</v>
      </c>
      <c r="Z1344" s="19">
        <f t="shared" si="6"/>
        <v>1712</v>
      </c>
      <c r="AA1344" s="19" t="str">
        <f t="shared" si="19"/>
        <v/>
      </c>
      <c r="AB1344" s="19" t="str">
        <f t="shared" si="8"/>
        <v/>
      </c>
      <c r="AC1344" s="19">
        <f t="shared" si="20"/>
        <v>155.6363636</v>
      </c>
      <c r="AD1344" s="19">
        <f t="shared" si="21"/>
        <v>143.5</v>
      </c>
      <c r="AE1344" s="19" t="str">
        <f t="shared" si="22"/>
        <v>Нет моды</v>
      </c>
      <c r="AF1344" s="19">
        <f t="shared" si="23"/>
        <v>111</v>
      </c>
      <c r="AG1344" s="19">
        <f t="shared" si="24"/>
        <v>246</v>
      </c>
      <c r="AH1344" s="20" t="str">
        <f t="shared" si="14"/>
        <v/>
      </c>
      <c r="AI1344" s="21"/>
      <c r="AJ1344" s="21"/>
      <c r="AK1344" s="21"/>
      <c r="AL1344" s="22">
        <f t="shared" si="25"/>
        <v>1</v>
      </c>
    </row>
    <row r="1345" ht="12.75" customHeight="1">
      <c r="A1345" s="13" t="s">
        <v>75</v>
      </c>
      <c r="B1345" s="13" t="str">
        <f>IFERROR(__xludf.DUMMYFUNCTION("REGEXREPLACE(A1345,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5" s="14" t="str">
        <f t="shared" si="15"/>
        <v>Архангельская область (кроме Ненецкого автономного округа)</v>
      </c>
      <c r="D1345" s="3">
        <f t="shared" si="16"/>
        <v>2</v>
      </c>
      <c r="E1345" s="15" t="s">
        <v>38</v>
      </c>
      <c r="F1345" s="13" t="str">
        <f>IFERROR(__xludf.DUMMYFUNCTION("REGEXEXTRACT(E1345, ""[А-Яа-я].*"")"),"все виды транспортных несчастных случаев")</f>
        <v>все виды транспортных несчастных случаев</v>
      </c>
      <c r="G1345" s="16">
        <f t="shared" si="17"/>
        <v>2</v>
      </c>
      <c r="H1345" s="13" t="s">
        <v>28</v>
      </c>
      <c r="I1345" s="13" t="str">
        <f>IFERROR(__xludf.DUMMYFUNCTION("REGEXREPLACE(H1345, "".*\s"", """")"),"человек")</f>
        <v>человек</v>
      </c>
      <c r="J1345" s="13" t="s">
        <v>29</v>
      </c>
      <c r="K1345" s="17" t="str">
        <f>IFERROR(__xludf.DUMMYFUNCTION("REGEXREPLACE(J1345, ""^[\d\s]+"", """")"),"значение показателя за год")</f>
        <v>значение показателя за год</v>
      </c>
      <c r="L1345" s="16">
        <f t="shared" si="18"/>
        <v>2</v>
      </c>
      <c r="M1345" s="13" t="s">
        <v>31</v>
      </c>
      <c r="N1345" s="13" t="str">
        <f>IFERROR(__xludf.DUMMYFUNCTION("REGEXEXTRACT(M1345, "" (.+)$"")"),"городское население")</f>
        <v>городское население</v>
      </c>
      <c r="O1345" s="18">
        <v>136.0</v>
      </c>
      <c r="P1345" s="18">
        <v>158.0</v>
      </c>
      <c r="Q1345" s="18">
        <v>113.0</v>
      </c>
      <c r="R1345" s="18">
        <v>126.0</v>
      </c>
      <c r="S1345" s="18">
        <v>83.0</v>
      </c>
      <c r="T1345" s="18">
        <v>85.0</v>
      </c>
      <c r="U1345" s="18">
        <v>90.0</v>
      </c>
      <c r="V1345" s="18">
        <v>78.0</v>
      </c>
      <c r="W1345" s="18">
        <v>69.0</v>
      </c>
      <c r="X1345" s="18">
        <v>72.0</v>
      </c>
      <c r="Y1345" s="18">
        <v>66.0</v>
      </c>
      <c r="Z1345" s="19" t="str">
        <f t="shared" si="6"/>
        <v/>
      </c>
      <c r="AA1345" s="19">
        <f t="shared" si="19"/>
        <v>1076</v>
      </c>
      <c r="AB1345" s="19" t="str">
        <f t="shared" si="8"/>
        <v/>
      </c>
      <c r="AC1345" s="19">
        <f t="shared" si="20"/>
        <v>97.81818182</v>
      </c>
      <c r="AD1345" s="19">
        <f t="shared" si="21"/>
        <v>115.5</v>
      </c>
      <c r="AE1345" s="19" t="str">
        <f t="shared" si="22"/>
        <v>Нет моды</v>
      </c>
      <c r="AF1345" s="19">
        <f t="shared" si="23"/>
        <v>66</v>
      </c>
      <c r="AG1345" s="19">
        <f t="shared" si="24"/>
        <v>158</v>
      </c>
      <c r="AH1345" s="20" t="str">
        <f t="shared" si="14"/>
        <v/>
      </c>
      <c r="AI1345" s="21"/>
      <c r="AJ1345" s="21"/>
      <c r="AK1345" s="21"/>
      <c r="AL1345" s="22">
        <f t="shared" si="25"/>
        <v>1</v>
      </c>
    </row>
    <row r="1346" ht="12.75" customHeight="1">
      <c r="A1346" s="13" t="s">
        <v>75</v>
      </c>
      <c r="B1346" s="13" t="str">
        <f>IFERROR(__xludf.DUMMYFUNCTION("REGEXREPLACE(A1346,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6" s="14" t="str">
        <f t="shared" si="15"/>
        <v>Архангельская область (кроме Ненецкого автономного округа)</v>
      </c>
      <c r="D1346" s="3">
        <f t="shared" si="16"/>
        <v>2</v>
      </c>
      <c r="E1346" s="15" t="s">
        <v>38</v>
      </c>
      <c r="F1346" s="13" t="str">
        <f>IFERROR(__xludf.DUMMYFUNCTION("REGEXEXTRACT(E1346, ""[А-Яа-я].*"")"),"все виды транспортных несчастных случаев")</f>
        <v>все виды транспортных несчастных случаев</v>
      </c>
      <c r="G1346" s="16">
        <f t="shared" si="17"/>
        <v>2</v>
      </c>
      <c r="H1346" s="13" t="s">
        <v>28</v>
      </c>
      <c r="I1346" s="13" t="str">
        <f>IFERROR(__xludf.DUMMYFUNCTION("REGEXREPLACE(H1346, "".*\s"", """")"),"человек")</f>
        <v>человек</v>
      </c>
      <c r="J1346" s="13" t="s">
        <v>29</v>
      </c>
      <c r="K1346" s="17" t="str">
        <f>IFERROR(__xludf.DUMMYFUNCTION("REGEXREPLACE(J1346, ""^[\d\s]+"", """")"),"значение показателя за год")</f>
        <v>значение показателя за год</v>
      </c>
      <c r="L1346" s="16">
        <f t="shared" si="18"/>
        <v>2</v>
      </c>
      <c r="M1346" s="13" t="s">
        <v>32</v>
      </c>
      <c r="N1346" s="13" t="str">
        <f>IFERROR(__xludf.DUMMYFUNCTION("REGEXEXTRACT(M1346, "" (.+)$"")"),"сельское население")</f>
        <v>сельское население</v>
      </c>
      <c r="O1346" s="18">
        <v>92.0</v>
      </c>
      <c r="P1346" s="18">
        <v>88.0</v>
      </c>
      <c r="Q1346" s="18">
        <v>54.0</v>
      </c>
      <c r="R1346" s="18">
        <v>58.0</v>
      </c>
      <c r="S1346" s="18">
        <v>64.0</v>
      </c>
      <c r="T1346" s="18">
        <v>61.0</v>
      </c>
      <c r="U1346" s="18">
        <v>51.0</v>
      </c>
      <c r="V1346" s="18">
        <v>40.0</v>
      </c>
      <c r="W1346" s="18">
        <v>43.0</v>
      </c>
      <c r="X1346" s="18">
        <v>39.0</v>
      </c>
      <c r="Y1346" s="18">
        <v>46.0</v>
      </c>
      <c r="Z1346" s="19" t="str">
        <f t="shared" si="6"/>
        <v/>
      </c>
      <c r="AA1346" s="19" t="str">
        <f t="shared" si="19"/>
        <v/>
      </c>
      <c r="AB1346" s="19">
        <f t="shared" si="8"/>
        <v>636</v>
      </c>
      <c r="AC1346" s="19">
        <f t="shared" si="20"/>
        <v>57.81818182</v>
      </c>
      <c r="AD1346" s="19">
        <f t="shared" si="21"/>
        <v>70.5</v>
      </c>
      <c r="AE1346" s="19" t="str">
        <f t="shared" si="22"/>
        <v>Нет моды</v>
      </c>
      <c r="AF1346" s="19">
        <f t="shared" si="23"/>
        <v>39</v>
      </c>
      <c r="AG1346" s="19">
        <f t="shared" si="24"/>
        <v>92</v>
      </c>
      <c r="AH1346" s="20" t="str">
        <f t="shared" si="14"/>
        <v>Город: 63%; Село: 37%</v>
      </c>
      <c r="AI1346" s="21"/>
      <c r="AJ1346" s="21"/>
      <c r="AK1346" s="21"/>
      <c r="AL1346" s="22">
        <f t="shared" si="25"/>
        <v>1</v>
      </c>
    </row>
    <row r="1347" ht="12.75" customHeight="1">
      <c r="A1347" s="13" t="s">
        <v>75</v>
      </c>
      <c r="B1347" s="13" t="str">
        <f>IFERROR(__xludf.DUMMYFUNCTION("REGEXREPLACE(A1347,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7" s="14" t="str">
        <f t="shared" si="15"/>
        <v>Архангельская область (кроме Ненецкого автономного округа)</v>
      </c>
      <c r="D1347" s="3">
        <f t="shared" si="16"/>
        <v>2</v>
      </c>
      <c r="E1347" s="15" t="s">
        <v>39</v>
      </c>
      <c r="F1347" s="13" t="str">
        <f>IFERROR(__xludf.DUMMYFUNCTION("REGEXEXTRACT(E1347, ""[А-Яа-я].*"")"),"Всего умерших")</f>
        <v>Всего умерших</v>
      </c>
      <c r="G1347" s="16">
        <f t="shared" si="17"/>
        <v>2</v>
      </c>
      <c r="H1347" s="13" t="s">
        <v>28</v>
      </c>
      <c r="I1347" s="13" t="str">
        <f>IFERROR(__xludf.DUMMYFUNCTION("REGEXREPLACE(H1347, "".*\s"", """")"),"человек")</f>
        <v>человек</v>
      </c>
      <c r="J1347" s="13" t="s">
        <v>29</v>
      </c>
      <c r="K1347" s="17" t="str">
        <f>IFERROR(__xludf.DUMMYFUNCTION("REGEXREPLACE(J1347, ""^[\d\s]+"", """")"),"значение показателя за год")</f>
        <v>значение показателя за год</v>
      </c>
      <c r="L1347" s="16">
        <f t="shared" si="18"/>
        <v>2</v>
      </c>
      <c r="M1347" s="13" t="s">
        <v>30</v>
      </c>
      <c r="N1347" s="13" t="str">
        <f>IFERROR(__xludf.DUMMYFUNCTION("REGEXEXTRACT(M1347, "" (.+)$"")"),"все население")</f>
        <v>все население</v>
      </c>
      <c r="O1347" s="18">
        <v>15510.0</v>
      </c>
      <c r="P1347" s="18">
        <v>15361.0</v>
      </c>
      <c r="Q1347" s="18">
        <v>15486.0</v>
      </c>
      <c r="R1347" s="18">
        <v>15437.0</v>
      </c>
      <c r="S1347" s="18">
        <v>14690.0</v>
      </c>
      <c r="T1347" s="18">
        <v>14670.0</v>
      </c>
      <c r="U1347" s="18">
        <v>14439.0</v>
      </c>
      <c r="V1347" s="18">
        <v>16183.0</v>
      </c>
      <c r="W1347" s="18">
        <v>19284.0</v>
      </c>
      <c r="X1347" s="18">
        <v>15217.0</v>
      </c>
      <c r="Y1347" s="18">
        <v>13657.0</v>
      </c>
      <c r="Z1347" s="19">
        <f t="shared" si="6"/>
        <v>169934</v>
      </c>
      <c r="AA1347" s="19" t="str">
        <f t="shared" si="19"/>
        <v/>
      </c>
      <c r="AB1347" s="19" t="str">
        <f t="shared" si="8"/>
        <v/>
      </c>
      <c r="AC1347" s="19">
        <f t="shared" si="20"/>
        <v>15448.54545</v>
      </c>
      <c r="AD1347" s="19">
        <f t="shared" si="21"/>
        <v>6874.5</v>
      </c>
      <c r="AE1347" s="19" t="str">
        <f t="shared" si="22"/>
        <v>Нет моды</v>
      </c>
      <c r="AF1347" s="19">
        <f t="shared" si="23"/>
        <v>13657</v>
      </c>
      <c r="AG1347" s="19">
        <f t="shared" si="24"/>
        <v>19284</v>
      </c>
      <c r="AH1347" s="20" t="str">
        <f t="shared" si="14"/>
        <v/>
      </c>
      <c r="AI1347" s="21"/>
      <c r="AJ1347" s="21"/>
      <c r="AK1347" s="21"/>
      <c r="AL1347" s="22">
        <f t="shared" si="25"/>
        <v>1</v>
      </c>
    </row>
    <row r="1348" ht="12.75" customHeight="1">
      <c r="A1348" s="13" t="s">
        <v>75</v>
      </c>
      <c r="B1348" s="13" t="str">
        <f>IFERROR(__xludf.DUMMYFUNCTION("REGEXREPLACE(A1348,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8" s="14" t="str">
        <f t="shared" si="15"/>
        <v>Архангельская область (кроме Ненецкого автономного округа)</v>
      </c>
      <c r="D1348" s="3">
        <f t="shared" si="16"/>
        <v>2</v>
      </c>
      <c r="E1348" s="15" t="s">
        <v>39</v>
      </c>
      <c r="F1348" s="13" t="str">
        <f>IFERROR(__xludf.DUMMYFUNCTION("REGEXEXTRACT(E1348, ""[А-Яа-я].*"")"),"Всего умерших")</f>
        <v>Всего умерших</v>
      </c>
      <c r="G1348" s="16">
        <f t="shared" si="17"/>
        <v>2</v>
      </c>
      <c r="H1348" s="13" t="s">
        <v>28</v>
      </c>
      <c r="I1348" s="13" t="str">
        <f>IFERROR(__xludf.DUMMYFUNCTION("REGEXREPLACE(H1348, "".*\s"", """")"),"человек")</f>
        <v>человек</v>
      </c>
      <c r="J1348" s="13" t="s">
        <v>29</v>
      </c>
      <c r="K1348" s="17" t="str">
        <f>IFERROR(__xludf.DUMMYFUNCTION("REGEXREPLACE(J1348, ""^[\d\s]+"", """")"),"значение показателя за год")</f>
        <v>значение показателя за год</v>
      </c>
      <c r="L1348" s="16">
        <f t="shared" si="18"/>
        <v>2</v>
      </c>
      <c r="M1348" s="13" t="s">
        <v>31</v>
      </c>
      <c r="N1348" s="13" t="str">
        <f>IFERROR(__xludf.DUMMYFUNCTION("REGEXEXTRACT(M1348, "" (.+)$"")"),"городское население")</f>
        <v>городское население</v>
      </c>
      <c r="O1348" s="18">
        <v>10804.0</v>
      </c>
      <c r="P1348" s="18">
        <v>10640.0</v>
      </c>
      <c r="Q1348" s="18">
        <v>10824.0</v>
      </c>
      <c r="R1348" s="18">
        <v>10812.0</v>
      </c>
      <c r="S1348" s="18">
        <v>10273.0</v>
      </c>
      <c r="T1348" s="18">
        <v>10282.0</v>
      </c>
      <c r="U1348" s="18">
        <v>10210.0</v>
      </c>
      <c r="V1348" s="18">
        <v>11677.0</v>
      </c>
      <c r="W1348" s="18">
        <v>13860.0</v>
      </c>
      <c r="X1348" s="18">
        <v>10949.0</v>
      </c>
      <c r="Y1348" s="18">
        <v>9656.0</v>
      </c>
      <c r="Z1348" s="19" t="str">
        <f t="shared" si="6"/>
        <v/>
      </c>
      <c r="AA1348" s="19">
        <f t="shared" si="19"/>
        <v>119987</v>
      </c>
      <c r="AB1348" s="19" t="str">
        <f t="shared" si="8"/>
        <v/>
      </c>
      <c r="AC1348" s="19">
        <f t="shared" si="20"/>
        <v>10907.90909</v>
      </c>
      <c r="AD1348" s="19">
        <f t="shared" si="21"/>
        <v>13758.5</v>
      </c>
      <c r="AE1348" s="19" t="str">
        <f t="shared" si="22"/>
        <v>Нет моды</v>
      </c>
      <c r="AF1348" s="19">
        <f t="shared" si="23"/>
        <v>9656</v>
      </c>
      <c r="AG1348" s="19">
        <f t="shared" si="24"/>
        <v>13860</v>
      </c>
      <c r="AH1348" s="20" t="str">
        <f t="shared" si="14"/>
        <v/>
      </c>
      <c r="AI1348" s="21"/>
      <c r="AJ1348" s="21"/>
      <c r="AK1348" s="21"/>
      <c r="AL1348" s="22">
        <f t="shared" si="25"/>
        <v>1</v>
      </c>
    </row>
    <row r="1349" ht="12.75" customHeight="1">
      <c r="A1349" s="13" t="s">
        <v>75</v>
      </c>
      <c r="B1349" s="13" t="str">
        <f>IFERROR(__xludf.DUMMYFUNCTION("REGEXREPLACE(A1349,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49" s="14" t="str">
        <f t="shared" si="15"/>
        <v>Архангельская область (кроме Ненецкого автономного округа)</v>
      </c>
      <c r="D1349" s="3">
        <f t="shared" si="16"/>
        <v>2</v>
      </c>
      <c r="E1349" s="15" t="s">
        <v>39</v>
      </c>
      <c r="F1349" s="13" t="str">
        <f>IFERROR(__xludf.DUMMYFUNCTION("REGEXEXTRACT(E1349, ""[А-Яа-я].*"")"),"Всего умерших")</f>
        <v>Всего умерших</v>
      </c>
      <c r="G1349" s="16">
        <f t="shared" si="17"/>
        <v>2</v>
      </c>
      <c r="H1349" s="13" t="s">
        <v>28</v>
      </c>
      <c r="I1349" s="13" t="str">
        <f>IFERROR(__xludf.DUMMYFUNCTION("REGEXREPLACE(H1349, "".*\s"", """")"),"человек")</f>
        <v>человек</v>
      </c>
      <c r="J1349" s="13" t="s">
        <v>29</v>
      </c>
      <c r="K1349" s="17" t="str">
        <f>IFERROR(__xludf.DUMMYFUNCTION("REGEXREPLACE(J1349, ""^[\d\s]+"", """")"),"значение показателя за год")</f>
        <v>значение показателя за год</v>
      </c>
      <c r="L1349" s="16">
        <f t="shared" si="18"/>
        <v>2</v>
      </c>
      <c r="M1349" s="13" t="s">
        <v>32</v>
      </c>
      <c r="N1349" s="13" t="str">
        <f>IFERROR(__xludf.DUMMYFUNCTION("REGEXEXTRACT(M1349, "" (.+)$"")"),"сельское население")</f>
        <v>сельское население</v>
      </c>
      <c r="O1349" s="18">
        <v>4706.0</v>
      </c>
      <c r="P1349" s="18">
        <v>4721.0</v>
      </c>
      <c r="Q1349" s="18">
        <v>4662.0</v>
      </c>
      <c r="R1349" s="18">
        <v>4625.0</v>
      </c>
      <c r="S1349" s="18">
        <v>4417.0</v>
      </c>
      <c r="T1349" s="18">
        <v>4388.0</v>
      </c>
      <c r="U1349" s="18">
        <v>4229.0</v>
      </c>
      <c r="V1349" s="18">
        <v>4506.0</v>
      </c>
      <c r="W1349" s="18">
        <v>5424.0</v>
      </c>
      <c r="X1349" s="18">
        <v>4268.0</v>
      </c>
      <c r="Y1349" s="18">
        <v>4001.0</v>
      </c>
      <c r="Z1349" s="19" t="str">
        <f t="shared" si="6"/>
        <v/>
      </c>
      <c r="AA1349" s="19" t="str">
        <f t="shared" si="19"/>
        <v/>
      </c>
      <c r="AB1349" s="19">
        <f t="shared" si="8"/>
        <v>49947</v>
      </c>
      <c r="AC1349" s="19">
        <f t="shared" si="20"/>
        <v>4540.636364</v>
      </c>
      <c r="AD1349" s="19">
        <f t="shared" si="21"/>
        <v>7540</v>
      </c>
      <c r="AE1349" s="19" t="str">
        <f t="shared" si="22"/>
        <v>Нет моды</v>
      </c>
      <c r="AF1349" s="19">
        <f t="shared" si="23"/>
        <v>4001</v>
      </c>
      <c r="AG1349" s="19">
        <f t="shared" si="24"/>
        <v>5424</v>
      </c>
      <c r="AH1349" s="20" t="str">
        <f t="shared" si="14"/>
        <v>Город: 71%; Село: 29%</v>
      </c>
      <c r="AI1349" s="21"/>
      <c r="AJ1349" s="21"/>
      <c r="AK1349" s="21"/>
      <c r="AL1349" s="22">
        <f t="shared" si="25"/>
        <v>1</v>
      </c>
    </row>
    <row r="1350" ht="12.75" customHeight="1">
      <c r="A1350" s="13" t="s">
        <v>75</v>
      </c>
      <c r="B1350" s="13" t="str">
        <f>IFERROR(__xludf.DUMMYFUNCTION("REGEXREPLACE(A1350,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0" s="14" t="str">
        <f t="shared" si="15"/>
        <v>Архангельская область (кроме Ненецкого автономного округа)</v>
      </c>
      <c r="D1350" s="3">
        <f t="shared" si="16"/>
        <v>2</v>
      </c>
      <c r="E1350" s="15" t="s">
        <v>40</v>
      </c>
      <c r="F1350" s="13" t="str">
        <f>IFERROR(__xludf.DUMMYFUNCTION("REGEXEXTRACT(E1350, ""[А-Яа-я].*"")"),"Злокачественные новообразования")</f>
        <v>Злокачественные новообразования</v>
      </c>
      <c r="G1350" s="16">
        <f t="shared" si="17"/>
        <v>2</v>
      </c>
      <c r="H1350" s="13" t="s">
        <v>28</v>
      </c>
      <c r="I1350" s="13" t="str">
        <f>IFERROR(__xludf.DUMMYFUNCTION("REGEXREPLACE(H1350, "".*\s"", """")"),"человек")</f>
        <v>человек</v>
      </c>
      <c r="J1350" s="13" t="s">
        <v>29</v>
      </c>
      <c r="K1350" s="17" t="str">
        <f>IFERROR(__xludf.DUMMYFUNCTION("REGEXREPLACE(J1350, ""^[\d\s]+"", """")"),"значение показателя за год")</f>
        <v>значение показателя за год</v>
      </c>
      <c r="L1350" s="16">
        <f t="shared" si="18"/>
        <v>2</v>
      </c>
      <c r="M1350" s="13" t="s">
        <v>30</v>
      </c>
      <c r="N1350" s="13" t="str">
        <f>IFERROR(__xludf.DUMMYFUNCTION("REGEXEXTRACT(M1350, "" (.+)$"")"),"все население")</f>
        <v>все население</v>
      </c>
      <c r="O1350" s="23" t="s">
        <v>37</v>
      </c>
      <c r="P1350" s="18">
        <v>2567.0</v>
      </c>
      <c r="Q1350" s="18">
        <v>2588.0</v>
      </c>
      <c r="R1350" s="18">
        <v>2652.0</v>
      </c>
      <c r="S1350" s="18">
        <v>2674.0</v>
      </c>
      <c r="T1350" s="18">
        <v>2598.0</v>
      </c>
      <c r="U1350" s="18">
        <v>2585.0</v>
      </c>
      <c r="V1350" s="18">
        <v>2588.0</v>
      </c>
      <c r="W1350" s="18">
        <v>2370.0</v>
      </c>
      <c r="X1350" s="18">
        <v>2390.0</v>
      </c>
      <c r="Y1350" s="18">
        <v>2415.0</v>
      </c>
      <c r="Z1350" s="19">
        <f t="shared" si="6"/>
        <v>25427</v>
      </c>
      <c r="AA1350" s="19" t="str">
        <f t="shared" si="19"/>
        <v/>
      </c>
      <c r="AB1350" s="19" t="str">
        <f t="shared" si="8"/>
        <v/>
      </c>
      <c r="AC1350" s="19">
        <f t="shared" si="20"/>
        <v>2542.7</v>
      </c>
      <c r="AD1350" s="19">
        <f t="shared" si="21"/>
        <v>4001</v>
      </c>
      <c r="AE1350" s="19" t="str">
        <f t="shared" si="22"/>
        <v>Нет моды</v>
      </c>
      <c r="AF1350" s="19">
        <f t="shared" si="23"/>
        <v>2370</v>
      </c>
      <c r="AG1350" s="19">
        <f t="shared" si="24"/>
        <v>2674</v>
      </c>
      <c r="AH1350" s="20" t="str">
        <f t="shared" si="14"/>
        <v/>
      </c>
      <c r="AI1350" s="21"/>
      <c r="AJ1350" s="21"/>
      <c r="AK1350" s="21"/>
      <c r="AL1350" s="22">
        <f t="shared" si="25"/>
        <v>2</v>
      </c>
    </row>
    <row r="1351" ht="12.75" customHeight="1">
      <c r="A1351" s="13" t="s">
        <v>75</v>
      </c>
      <c r="B1351" s="13" t="str">
        <f>IFERROR(__xludf.DUMMYFUNCTION("REGEXREPLACE(A1351,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1" s="14" t="str">
        <f t="shared" si="15"/>
        <v>Архангельская область (кроме Ненецкого автономного округа)</v>
      </c>
      <c r="D1351" s="3">
        <f t="shared" si="16"/>
        <v>2</v>
      </c>
      <c r="E1351" s="15" t="s">
        <v>40</v>
      </c>
      <c r="F1351" s="13" t="str">
        <f>IFERROR(__xludf.DUMMYFUNCTION("REGEXEXTRACT(E1351, ""[А-Яа-я].*"")"),"Злокачественные новообразования")</f>
        <v>Злокачественные новообразования</v>
      </c>
      <c r="G1351" s="16">
        <f t="shared" si="17"/>
        <v>2</v>
      </c>
      <c r="H1351" s="13" t="s">
        <v>28</v>
      </c>
      <c r="I1351" s="13" t="str">
        <f>IFERROR(__xludf.DUMMYFUNCTION("REGEXREPLACE(H1351, "".*\s"", """")"),"человек")</f>
        <v>человек</v>
      </c>
      <c r="J1351" s="13" t="s">
        <v>29</v>
      </c>
      <c r="K1351" s="17" t="str">
        <f>IFERROR(__xludf.DUMMYFUNCTION("REGEXREPLACE(J1351, ""^[\d\s]+"", """")"),"значение показателя за год")</f>
        <v>значение показателя за год</v>
      </c>
      <c r="L1351" s="16">
        <f t="shared" si="18"/>
        <v>2</v>
      </c>
      <c r="M1351" s="13" t="s">
        <v>31</v>
      </c>
      <c r="N1351" s="13" t="str">
        <f>IFERROR(__xludf.DUMMYFUNCTION("REGEXEXTRACT(M1351, "" (.+)$"")"),"городское население")</f>
        <v>городское население</v>
      </c>
      <c r="O1351" s="23" t="s">
        <v>37</v>
      </c>
      <c r="P1351" s="18">
        <v>1898.0</v>
      </c>
      <c r="Q1351" s="18">
        <v>1939.0</v>
      </c>
      <c r="R1351" s="18">
        <v>1994.0</v>
      </c>
      <c r="S1351" s="18">
        <v>2011.0</v>
      </c>
      <c r="T1351" s="18">
        <v>1983.0</v>
      </c>
      <c r="U1351" s="18">
        <v>1962.0</v>
      </c>
      <c r="V1351" s="18">
        <v>1953.0</v>
      </c>
      <c r="W1351" s="18">
        <v>1757.0</v>
      </c>
      <c r="X1351" s="18">
        <v>1757.0</v>
      </c>
      <c r="Y1351" s="18">
        <v>1785.0</v>
      </c>
      <c r="Z1351" s="19" t="str">
        <f t="shared" si="6"/>
        <v/>
      </c>
      <c r="AA1351" s="19">
        <f t="shared" si="19"/>
        <v>19039</v>
      </c>
      <c r="AB1351" s="19" t="str">
        <f t="shared" si="8"/>
        <v/>
      </c>
      <c r="AC1351" s="19">
        <f t="shared" si="20"/>
        <v>1903.9</v>
      </c>
      <c r="AD1351" s="19">
        <f t="shared" si="21"/>
        <v>2190.5</v>
      </c>
      <c r="AE1351" s="19" t="str">
        <f t="shared" si="22"/>
        <v>Нет моды</v>
      </c>
      <c r="AF1351" s="19">
        <f t="shared" si="23"/>
        <v>1757</v>
      </c>
      <c r="AG1351" s="19">
        <f t="shared" si="24"/>
        <v>2011</v>
      </c>
      <c r="AH1351" s="20" t="str">
        <f t="shared" si="14"/>
        <v/>
      </c>
      <c r="AI1351" s="21"/>
      <c r="AJ1351" s="21"/>
      <c r="AK1351" s="21"/>
      <c r="AL1351" s="22">
        <f t="shared" si="25"/>
        <v>2</v>
      </c>
    </row>
    <row r="1352" ht="12.75" customHeight="1">
      <c r="A1352" s="13" t="s">
        <v>75</v>
      </c>
      <c r="B1352" s="13" t="str">
        <f>IFERROR(__xludf.DUMMYFUNCTION("REGEXREPLACE(A1352,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2" s="14" t="str">
        <f t="shared" si="15"/>
        <v>Архангельская область (кроме Ненецкого автономного округа)</v>
      </c>
      <c r="D1352" s="3">
        <f t="shared" si="16"/>
        <v>2</v>
      </c>
      <c r="E1352" s="15" t="s">
        <v>40</v>
      </c>
      <c r="F1352" s="13" t="str">
        <f>IFERROR(__xludf.DUMMYFUNCTION("REGEXEXTRACT(E1352, ""[А-Яа-я].*"")"),"Злокачественные новообразования")</f>
        <v>Злокачественные новообразования</v>
      </c>
      <c r="G1352" s="16">
        <f t="shared" si="17"/>
        <v>2</v>
      </c>
      <c r="H1352" s="13" t="s">
        <v>28</v>
      </c>
      <c r="I1352" s="13" t="str">
        <f>IFERROR(__xludf.DUMMYFUNCTION("REGEXREPLACE(H1352, "".*\s"", """")"),"человек")</f>
        <v>человек</v>
      </c>
      <c r="J1352" s="13" t="s">
        <v>29</v>
      </c>
      <c r="K1352" s="17" t="str">
        <f>IFERROR(__xludf.DUMMYFUNCTION("REGEXREPLACE(J1352, ""^[\d\s]+"", """")"),"значение показателя за год")</f>
        <v>значение показателя за год</v>
      </c>
      <c r="L1352" s="16">
        <f t="shared" si="18"/>
        <v>2</v>
      </c>
      <c r="M1352" s="13" t="s">
        <v>32</v>
      </c>
      <c r="N1352" s="13" t="str">
        <f>IFERROR(__xludf.DUMMYFUNCTION("REGEXEXTRACT(M1352, "" (.+)$"")"),"сельское население")</f>
        <v>сельское население</v>
      </c>
      <c r="O1352" s="23" t="s">
        <v>37</v>
      </c>
      <c r="P1352" s="18">
        <v>669.0</v>
      </c>
      <c r="Q1352" s="18">
        <v>649.0</v>
      </c>
      <c r="R1352" s="18">
        <v>658.0</v>
      </c>
      <c r="S1352" s="18">
        <v>663.0</v>
      </c>
      <c r="T1352" s="18">
        <v>615.0</v>
      </c>
      <c r="U1352" s="18">
        <v>623.0</v>
      </c>
      <c r="V1352" s="18">
        <v>635.0</v>
      </c>
      <c r="W1352" s="18">
        <v>613.0</v>
      </c>
      <c r="X1352" s="18">
        <v>633.0</v>
      </c>
      <c r="Y1352" s="18">
        <v>630.0</v>
      </c>
      <c r="Z1352" s="19" t="str">
        <f t="shared" si="6"/>
        <v/>
      </c>
      <c r="AA1352" s="19" t="str">
        <f t="shared" si="19"/>
        <v/>
      </c>
      <c r="AB1352" s="19">
        <f t="shared" si="8"/>
        <v>6388</v>
      </c>
      <c r="AC1352" s="19">
        <f t="shared" si="20"/>
        <v>638.8</v>
      </c>
      <c r="AD1352" s="19">
        <f t="shared" si="21"/>
        <v>1213</v>
      </c>
      <c r="AE1352" s="19" t="str">
        <f t="shared" si="22"/>
        <v>Нет моды</v>
      </c>
      <c r="AF1352" s="19">
        <f t="shared" si="23"/>
        <v>613</v>
      </c>
      <c r="AG1352" s="19">
        <f t="shared" si="24"/>
        <v>669</v>
      </c>
      <c r="AH1352" s="20" t="str">
        <f t="shared" si="14"/>
        <v>Город: 75%; Село: 25%</v>
      </c>
      <c r="AI1352" s="21"/>
      <c r="AJ1352" s="21"/>
      <c r="AK1352" s="21"/>
      <c r="AL1352" s="22">
        <f t="shared" si="25"/>
        <v>2</v>
      </c>
    </row>
    <row r="1353" ht="12.75" customHeight="1">
      <c r="A1353" s="13" t="s">
        <v>75</v>
      </c>
      <c r="B1353" s="13" t="str">
        <f>IFERROR(__xludf.DUMMYFUNCTION("REGEXREPLACE(A1353,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3" s="14" t="str">
        <f t="shared" si="15"/>
        <v>Архангельская область (кроме Ненецкого автономного округа)</v>
      </c>
      <c r="D1353" s="3">
        <f t="shared" si="16"/>
        <v>2</v>
      </c>
      <c r="E1353" s="15" t="s">
        <v>41</v>
      </c>
      <c r="F1353" s="13" t="str">
        <f>IFERROR(__xludf.DUMMYFUNCTION("REGEXEXTRACT(E1353, ""[А-Яа-я].*"")"),"Инфекционные и паразитарные болезни")</f>
        <v>Инфекционные и паразитарные болезни</v>
      </c>
      <c r="G1353" s="16">
        <f t="shared" si="17"/>
        <v>2</v>
      </c>
      <c r="H1353" s="13" t="s">
        <v>28</v>
      </c>
      <c r="I1353" s="13" t="str">
        <f>IFERROR(__xludf.DUMMYFUNCTION("REGEXREPLACE(H1353, "".*\s"", """")"),"человек")</f>
        <v>человек</v>
      </c>
      <c r="J1353" s="13" t="s">
        <v>29</v>
      </c>
      <c r="K1353" s="17" t="str">
        <f>IFERROR(__xludf.DUMMYFUNCTION("REGEXREPLACE(J1353, ""^[\d\s]+"", """")"),"значение показателя за год")</f>
        <v>значение показателя за год</v>
      </c>
      <c r="L1353" s="16">
        <f t="shared" si="18"/>
        <v>2</v>
      </c>
      <c r="M1353" s="13" t="s">
        <v>30</v>
      </c>
      <c r="N1353" s="13" t="str">
        <f>IFERROR(__xludf.DUMMYFUNCTION("REGEXEXTRACT(M1353, "" (.+)$"")"),"все население")</f>
        <v>все население</v>
      </c>
      <c r="O1353" s="18">
        <v>119.0</v>
      </c>
      <c r="P1353" s="18">
        <v>115.0</v>
      </c>
      <c r="Q1353" s="18">
        <v>98.0</v>
      </c>
      <c r="R1353" s="18">
        <v>124.0</v>
      </c>
      <c r="S1353" s="18">
        <v>83.0</v>
      </c>
      <c r="T1353" s="18">
        <v>80.0</v>
      </c>
      <c r="U1353" s="18">
        <v>82.0</v>
      </c>
      <c r="V1353" s="18">
        <v>82.0</v>
      </c>
      <c r="W1353" s="18">
        <v>58.0</v>
      </c>
      <c r="X1353" s="18">
        <v>72.0</v>
      </c>
      <c r="Y1353" s="18">
        <v>64.0</v>
      </c>
      <c r="Z1353" s="19">
        <f t="shared" si="6"/>
        <v>977</v>
      </c>
      <c r="AA1353" s="19" t="str">
        <f t="shared" si="19"/>
        <v/>
      </c>
      <c r="AB1353" s="19" t="str">
        <f t="shared" si="8"/>
        <v/>
      </c>
      <c r="AC1353" s="19">
        <f t="shared" si="20"/>
        <v>88.81818182</v>
      </c>
      <c r="AD1353" s="19">
        <f t="shared" si="21"/>
        <v>124</v>
      </c>
      <c r="AE1353" s="19" t="str">
        <f t="shared" si="22"/>
        <v>Нет моды</v>
      </c>
      <c r="AF1353" s="19">
        <f t="shared" si="23"/>
        <v>58</v>
      </c>
      <c r="AG1353" s="19">
        <f t="shared" si="24"/>
        <v>124</v>
      </c>
      <c r="AH1353" s="20" t="str">
        <f t="shared" si="14"/>
        <v/>
      </c>
      <c r="AI1353" s="21"/>
      <c r="AJ1353" s="21"/>
      <c r="AK1353" s="21"/>
      <c r="AL1353" s="22">
        <f t="shared" si="25"/>
        <v>1</v>
      </c>
    </row>
    <row r="1354" ht="12.75" customHeight="1">
      <c r="A1354" s="13" t="s">
        <v>75</v>
      </c>
      <c r="B1354" s="13" t="str">
        <f>IFERROR(__xludf.DUMMYFUNCTION("REGEXREPLACE(A1354,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4" s="14" t="str">
        <f t="shared" si="15"/>
        <v>Архангельская область (кроме Ненецкого автономного округа)</v>
      </c>
      <c r="D1354" s="3">
        <f t="shared" si="16"/>
        <v>2</v>
      </c>
      <c r="E1354" s="15" t="s">
        <v>41</v>
      </c>
      <c r="F1354" s="13" t="str">
        <f>IFERROR(__xludf.DUMMYFUNCTION("REGEXEXTRACT(E1354, ""[А-Яа-я].*"")"),"Инфекционные и паразитарные болезни")</f>
        <v>Инфекционные и паразитарные болезни</v>
      </c>
      <c r="G1354" s="16">
        <f t="shared" si="17"/>
        <v>2</v>
      </c>
      <c r="H1354" s="13" t="s">
        <v>28</v>
      </c>
      <c r="I1354" s="13" t="str">
        <f>IFERROR(__xludf.DUMMYFUNCTION("REGEXREPLACE(H1354, "".*\s"", """")"),"человек")</f>
        <v>человек</v>
      </c>
      <c r="J1354" s="13" t="s">
        <v>29</v>
      </c>
      <c r="K1354" s="17" t="str">
        <f>IFERROR(__xludf.DUMMYFUNCTION("REGEXREPLACE(J1354, ""^[\d\s]+"", """")"),"значение показателя за год")</f>
        <v>значение показателя за год</v>
      </c>
      <c r="L1354" s="16">
        <f t="shared" si="18"/>
        <v>2</v>
      </c>
      <c r="M1354" s="13" t="s">
        <v>31</v>
      </c>
      <c r="N1354" s="13" t="str">
        <f>IFERROR(__xludf.DUMMYFUNCTION("REGEXEXTRACT(M1354, "" (.+)$"")"),"городское население")</f>
        <v>городское население</v>
      </c>
      <c r="O1354" s="18">
        <v>82.0</v>
      </c>
      <c r="P1354" s="18">
        <v>92.0</v>
      </c>
      <c r="Q1354" s="18">
        <v>75.0</v>
      </c>
      <c r="R1354" s="18">
        <v>87.0</v>
      </c>
      <c r="S1354" s="18">
        <v>68.0</v>
      </c>
      <c r="T1354" s="18">
        <v>67.0</v>
      </c>
      <c r="U1354" s="18">
        <v>56.0</v>
      </c>
      <c r="V1354" s="18">
        <v>69.0</v>
      </c>
      <c r="W1354" s="18">
        <v>42.0</v>
      </c>
      <c r="X1354" s="18">
        <v>52.0</v>
      </c>
      <c r="Y1354" s="18">
        <v>49.0</v>
      </c>
      <c r="Z1354" s="19" t="str">
        <f t="shared" si="6"/>
        <v/>
      </c>
      <c r="AA1354" s="19">
        <f t="shared" si="19"/>
        <v>739</v>
      </c>
      <c r="AB1354" s="19" t="str">
        <f t="shared" si="8"/>
        <v/>
      </c>
      <c r="AC1354" s="19">
        <f t="shared" si="20"/>
        <v>67.18181818</v>
      </c>
      <c r="AD1354" s="19">
        <f t="shared" si="21"/>
        <v>77.5</v>
      </c>
      <c r="AE1354" s="19" t="str">
        <f t="shared" si="22"/>
        <v>Нет моды</v>
      </c>
      <c r="AF1354" s="19">
        <f t="shared" si="23"/>
        <v>42</v>
      </c>
      <c r="AG1354" s="19">
        <f t="shared" si="24"/>
        <v>92</v>
      </c>
      <c r="AH1354" s="20" t="str">
        <f t="shared" si="14"/>
        <v/>
      </c>
      <c r="AI1354" s="21"/>
      <c r="AJ1354" s="21"/>
      <c r="AK1354" s="21"/>
      <c r="AL1354" s="22">
        <f t="shared" si="25"/>
        <v>1</v>
      </c>
    </row>
    <row r="1355" ht="12.75" customHeight="1">
      <c r="A1355" s="13" t="s">
        <v>75</v>
      </c>
      <c r="B1355" s="13" t="str">
        <f>IFERROR(__xludf.DUMMYFUNCTION("REGEXREPLACE(A1355,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5" s="14" t="str">
        <f t="shared" si="15"/>
        <v>Архангельская область (кроме Ненецкого автономного округа)</v>
      </c>
      <c r="D1355" s="3">
        <f t="shared" si="16"/>
        <v>2</v>
      </c>
      <c r="E1355" s="15" t="s">
        <v>41</v>
      </c>
      <c r="F1355" s="13" t="str">
        <f>IFERROR(__xludf.DUMMYFUNCTION("REGEXEXTRACT(E1355, ""[А-Яа-я].*"")"),"Инфекционные и паразитарные болезни")</f>
        <v>Инфекционные и паразитарные болезни</v>
      </c>
      <c r="G1355" s="16">
        <f t="shared" si="17"/>
        <v>2</v>
      </c>
      <c r="H1355" s="13" t="s">
        <v>28</v>
      </c>
      <c r="I1355" s="13" t="str">
        <f>IFERROR(__xludf.DUMMYFUNCTION("REGEXREPLACE(H1355, "".*\s"", """")"),"человек")</f>
        <v>человек</v>
      </c>
      <c r="J1355" s="13" t="s">
        <v>29</v>
      </c>
      <c r="K1355" s="17" t="str">
        <f>IFERROR(__xludf.DUMMYFUNCTION("REGEXREPLACE(J1355, ""^[\d\s]+"", """")"),"значение показателя за год")</f>
        <v>значение показателя за год</v>
      </c>
      <c r="L1355" s="16">
        <f t="shared" si="18"/>
        <v>2</v>
      </c>
      <c r="M1355" s="13" t="s">
        <v>32</v>
      </c>
      <c r="N1355" s="13" t="str">
        <f>IFERROR(__xludf.DUMMYFUNCTION("REGEXEXTRACT(M1355, "" (.+)$"")"),"сельское население")</f>
        <v>сельское население</v>
      </c>
      <c r="O1355" s="18">
        <v>37.0</v>
      </c>
      <c r="P1355" s="18">
        <v>23.0</v>
      </c>
      <c r="Q1355" s="18">
        <v>23.0</v>
      </c>
      <c r="R1355" s="18">
        <v>37.0</v>
      </c>
      <c r="S1355" s="18">
        <v>15.0</v>
      </c>
      <c r="T1355" s="18">
        <v>13.0</v>
      </c>
      <c r="U1355" s="18">
        <v>26.0</v>
      </c>
      <c r="V1355" s="18">
        <v>13.0</v>
      </c>
      <c r="W1355" s="18">
        <v>16.0</v>
      </c>
      <c r="X1355" s="18">
        <v>20.0</v>
      </c>
      <c r="Y1355" s="18">
        <v>15.0</v>
      </c>
      <c r="Z1355" s="19" t="str">
        <f t="shared" si="6"/>
        <v/>
      </c>
      <c r="AA1355" s="19" t="str">
        <f t="shared" si="19"/>
        <v/>
      </c>
      <c r="AB1355" s="19">
        <f t="shared" si="8"/>
        <v>238</v>
      </c>
      <c r="AC1355" s="19">
        <f t="shared" si="20"/>
        <v>21.63636364</v>
      </c>
      <c r="AD1355" s="19">
        <f t="shared" si="21"/>
        <v>39.5</v>
      </c>
      <c r="AE1355" s="19" t="str">
        <f t="shared" si="22"/>
        <v>Нет моды</v>
      </c>
      <c r="AF1355" s="19">
        <f t="shared" si="23"/>
        <v>13</v>
      </c>
      <c r="AG1355" s="19">
        <f t="shared" si="24"/>
        <v>37</v>
      </c>
      <c r="AH1355" s="20" t="str">
        <f t="shared" si="14"/>
        <v>Город: 76%; Село: 24%</v>
      </c>
      <c r="AI1355" s="21"/>
      <c r="AJ1355" s="21"/>
      <c r="AK1355" s="21"/>
      <c r="AL1355" s="22">
        <f t="shared" si="25"/>
        <v>1</v>
      </c>
    </row>
    <row r="1356" ht="12.75" customHeight="1">
      <c r="A1356" s="13" t="s">
        <v>75</v>
      </c>
      <c r="B1356" s="13" t="str">
        <f>IFERROR(__xludf.DUMMYFUNCTION("REGEXREPLACE(A1356,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6" s="14" t="str">
        <f t="shared" si="15"/>
        <v>Архангельская область (кроме Ненецкого автономного округа)</v>
      </c>
      <c r="D1356" s="3">
        <f t="shared" si="16"/>
        <v>2</v>
      </c>
      <c r="E1356" s="15" t="s">
        <v>42</v>
      </c>
      <c r="F1356" s="13" t="str">
        <f>IFERROR(__xludf.DUMMYFUNCTION("REGEXEXTRACT(E1356, ""[А-Яа-я].*"")"),"Ишемическая болезнь сердца")</f>
        <v>Ишемическая болезнь сердца</v>
      </c>
      <c r="G1356" s="16">
        <f t="shared" si="17"/>
        <v>2</v>
      </c>
      <c r="H1356" s="13" t="s">
        <v>28</v>
      </c>
      <c r="I1356" s="13" t="str">
        <f>IFERROR(__xludf.DUMMYFUNCTION("REGEXREPLACE(H1356, "".*\s"", """")"),"человек")</f>
        <v>человек</v>
      </c>
      <c r="J1356" s="13" t="s">
        <v>29</v>
      </c>
      <c r="K1356" s="17" t="str">
        <f>IFERROR(__xludf.DUMMYFUNCTION("REGEXREPLACE(J1356, ""^[\d\s]+"", """")"),"значение показателя за год")</f>
        <v>значение показателя за год</v>
      </c>
      <c r="L1356" s="16">
        <f t="shared" si="18"/>
        <v>2</v>
      </c>
      <c r="M1356" s="13" t="s">
        <v>30</v>
      </c>
      <c r="N1356" s="13" t="str">
        <f>IFERROR(__xludf.DUMMYFUNCTION("REGEXEXTRACT(M1356, "" (.+)$"")"),"все население")</f>
        <v>все население</v>
      </c>
      <c r="O1356" s="23" t="s">
        <v>37</v>
      </c>
      <c r="P1356" s="18">
        <v>5211.0</v>
      </c>
      <c r="Q1356" s="18">
        <v>5531.0</v>
      </c>
      <c r="R1356" s="18">
        <v>5339.0</v>
      </c>
      <c r="S1356" s="18">
        <v>4907.0</v>
      </c>
      <c r="T1356" s="18">
        <v>5010.0</v>
      </c>
      <c r="U1356" s="18">
        <v>4882.0</v>
      </c>
      <c r="V1356" s="18">
        <v>5082.0</v>
      </c>
      <c r="W1356" s="18">
        <v>5014.0</v>
      </c>
      <c r="X1356" s="18">
        <v>3983.0</v>
      </c>
      <c r="Y1356" s="18">
        <v>3940.0</v>
      </c>
      <c r="Z1356" s="19">
        <f t="shared" si="6"/>
        <v>48899</v>
      </c>
      <c r="AA1356" s="19" t="str">
        <f t="shared" si="19"/>
        <v/>
      </c>
      <c r="AB1356" s="19" t="str">
        <f t="shared" si="8"/>
        <v/>
      </c>
      <c r="AC1356" s="19">
        <f t="shared" si="20"/>
        <v>4889.9</v>
      </c>
      <c r="AD1356" s="19">
        <f t="shared" si="21"/>
        <v>37</v>
      </c>
      <c r="AE1356" s="19" t="str">
        <f t="shared" si="22"/>
        <v>Нет моды</v>
      </c>
      <c r="AF1356" s="19">
        <f t="shared" si="23"/>
        <v>3940</v>
      </c>
      <c r="AG1356" s="19">
        <f t="shared" si="24"/>
        <v>5531</v>
      </c>
      <c r="AH1356" s="20" t="str">
        <f t="shared" si="14"/>
        <v/>
      </c>
      <c r="AI1356" s="21"/>
      <c r="AJ1356" s="21"/>
      <c r="AK1356" s="21"/>
      <c r="AL1356" s="22">
        <f t="shared" si="25"/>
        <v>2</v>
      </c>
    </row>
    <row r="1357" ht="12.75" customHeight="1">
      <c r="A1357" s="13" t="s">
        <v>75</v>
      </c>
      <c r="B1357" s="13" t="str">
        <f>IFERROR(__xludf.DUMMYFUNCTION("REGEXREPLACE(A1357,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7" s="14" t="str">
        <f t="shared" si="15"/>
        <v>Архангельская область (кроме Ненецкого автономного округа)</v>
      </c>
      <c r="D1357" s="3">
        <f t="shared" si="16"/>
        <v>2</v>
      </c>
      <c r="E1357" s="15" t="s">
        <v>42</v>
      </c>
      <c r="F1357" s="13" t="str">
        <f>IFERROR(__xludf.DUMMYFUNCTION("REGEXEXTRACT(E1357, ""[А-Яа-я].*"")"),"Ишемическая болезнь сердца")</f>
        <v>Ишемическая болезнь сердца</v>
      </c>
      <c r="G1357" s="16">
        <f t="shared" si="17"/>
        <v>2</v>
      </c>
      <c r="H1357" s="13" t="s">
        <v>28</v>
      </c>
      <c r="I1357" s="13" t="str">
        <f>IFERROR(__xludf.DUMMYFUNCTION("REGEXREPLACE(H1357, "".*\s"", """")"),"человек")</f>
        <v>человек</v>
      </c>
      <c r="J1357" s="13" t="s">
        <v>29</v>
      </c>
      <c r="K1357" s="17" t="str">
        <f>IFERROR(__xludf.DUMMYFUNCTION("REGEXREPLACE(J1357, ""^[\d\s]+"", """")"),"значение показателя за год")</f>
        <v>значение показателя за год</v>
      </c>
      <c r="L1357" s="16">
        <f t="shared" si="18"/>
        <v>2</v>
      </c>
      <c r="M1357" s="13" t="s">
        <v>31</v>
      </c>
      <c r="N1357" s="13" t="str">
        <f>IFERROR(__xludf.DUMMYFUNCTION("REGEXEXTRACT(M1357, "" (.+)$"")"),"городское население")</f>
        <v>городское население</v>
      </c>
      <c r="O1357" s="23" t="s">
        <v>37</v>
      </c>
      <c r="P1357" s="18">
        <v>3559.0</v>
      </c>
      <c r="Q1357" s="18">
        <v>3755.0</v>
      </c>
      <c r="R1357" s="18">
        <v>3672.0</v>
      </c>
      <c r="S1357" s="18">
        <v>3330.0</v>
      </c>
      <c r="T1357" s="18">
        <v>3429.0</v>
      </c>
      <c r="U1357" s="18">
        <v>3388.0</v>
      </c>
      <c r="V1357" s="18">
        <v>3579.0</v>
      </c>
      <c r="W1357" s="18">
        <v>3408.0</v>
      </c>
      <c r="X1357" s="18">
        <v>2792.0</v>
      </c>
      <c r="Y1357" s="18">
        <v>2712.0</v>
      </c>
      <c r="Z1357" s="19" t="str">
        <f t="shared" si="6"/>
        <v/>
      </c>
      <c r="AA1357" s="19">
        <f t="shared" si="19"/>
        <v>33624</v>
      </c>
      <c r="AB1357" s="19" t="str">
        <f t="shared" si="8"/>
        <v/>
      </c>
      <c r="AC1357" s="19">
        <f t="shared" si="20"/>
        <v>3362.4</v>
      </c>
      <c r="AD1357" s="19">
        <f t="shared" si="21"/>
        <v>3847.5</v>
      </c>
      <c r="AE1357" s="19" t="str">
        <f t="shared" si="22"/>
        <v>Нет моды</v>
      </c>
      <c r="AF1357" s="19">
        <f t="shared" si="23"/>
        <v>2712</v>
      </c>
      <c r="AG1357" s="19">
        <f t="shared" si="24"/>
        <v>3755</v>
      </c>
      <c r="AH1357" s="20" t="str">
        <f t="shared" si="14"/>
        <v/>
      </c>
      <c r="AI1357" s="21"/>
      <c r="AJ1357" s="21"/>
      <c r="AK1357" s="21"/>
      <c r="AL1357" s="22">
        <f t="shared" si="25"/>
        <v>2</v>
      </c>
    </row>
    <row r="1358" ht="12.75" customHeight="1">
      <c r="A1358" s="13" t="s">
        <v>75</v>
      </c>
      <c r="B1358" s="13" t="str">
        <f>IFERROR(__xludf.DUMMYFUNCTION("REGEXREPLACE(A1358,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8" s="14" t="str">
        <f t="shared" si="15"/>
        <v>Архангельская область (кроме Ненецкого автономного округа)</v>
      </c>
      <c r="D1358" s="3">
        <f t="shared" si="16"/>
        <v>2</v>
      </c>
      <c r="E1358" s="15" t="s">
        <v>42</v>
      </c>
      <c r="F1358" s="13" t="str">
        <f>IFERROR(__xludf.DUMMYFUNCTION("REGEXEXTRACT(E1358, ""[А-Яа-я].*"")"),"Ишемическая болезнь сердца")</f>
        <v>Ишемическая болезнь сердца</v>
      </c>
      <c r="G1358" s="16">
        <f t="shared" si="17"/>
        <v>2</v>
      </c>
      <c r="H1358" s="13" t="s">
        <v>28</v>
      </c>
      <c r="I1358" s="13" t="str">
        <f>IFERROR(__xludf.DUMMYFUNCTION("REGEXREPLACE(H1358, "".*\s"", """")"),"человек")</f>
        <v>человек</v>
      </c>
      <c r="J1358" s="13" t="s">
        <v>29</v>
      </c>
      <c r="K1358" s="17" t="str">
        <f>IFERROR(__xludf.DUMMYFUNCTION("REGEXREPLACE(J1358, ""^[\d\s]+"", """")"),"значение показателя за год")</f>
        <v>значение показателя за год</v>
      </c>
      <c r="L1358" s="16">
        <f t="shared" si="18"/>
        <v>2</v>
      </c>
      <c r="M1358" s="13" t="s">
        <v>32</v>
      </c>
      <c r="N1358" s="13" t="str">
        <f>IFERROR(__xludf.DUMMYFUNCTION("REGEXEXTRACT(M1358, "" (.+)$"")"),"сельское население")</f>
        <v>сельское население</v>
      </c>
      <c r="O1358" s="23" t="s">
        <v>37</v>
      </c>
      <c r="P1358" s="18">
        <v>1652.0</v>
      </c>
      <c r="Q1358" s="18">
        <v>1776.0</v>
      </c>
      <c r="R1358" s="18">
        <v>1667.0</v>
      </c>
      <c r="S1358" s="18">
        <v>1577.0</v>
      </c>
      <c r="T1358" s="18">
        <v>1581.0</v>
      </c>
      <c r="U1358" s="18">
        <v>1494.0</v>
      </c>
      <c r="V1358" s="18">
        <v>1503.0</v>
      </c>
      <c r="W1358" s="18">
        <v>1606.0</v>
      </c>
      <c r="X1358" s="18">
        <v>1191.0</v>
      </c>
      <c r="Y1358" s="18">
        <v>1228.0</v>
      </c>
      <c r="Z1358" s="19" t="str">
        <f t="shared" si="6"/>
        <v/>
      </c>
      <c r="AA1358" s="19" t="str">
        <f t="shared" si="19"/>
        <v/>
      </c>
      <c r="AB1358" s="19">
        <f t="shared" si="8"/>
        <v>15275</v>
      </c>
      <c r="AC1358" s="19">
        <f t="shared" si="20"/>
        <v>1527.5</v>
      </c>
      <c r="AD1358" s="19">
        <f t="shared" si="21"/>
        <v>2244</v>
      </c>
      <c r="AE1358" s="19" t="str">
        <f t="shared" si="22"/>
        <v>Нет моды</v>
      </c>
      <c r="AF1358" s="19">
        <f t="shared" si="23"/>
        <v>1191</v>
      </c>
      <c r="AG1358" s="19">
        <f t="shared" si="24"/>
        <v>1776</v>
      </c>
      <c r="AH1358" s="20" t="str">
        <f t="shared" si="14"/>
        <v>Город: 69%; Село: 31%</v>
      </c>
      <c r="AI1358" s="21"/>
      <c r="AJ1358" s="21"/>
      <c r="AK1358" s="21"/>
      <c r="AL1358" s="22">
        <f t="shared" si="25"/>
        <v>2</v>
      </c>
    </row>
    <row r="1359" ht="12.75" customHeight="1">
      <c r="A1359" s="13" t="s">
        <v>75</v>
      </c>
      <c r="B1359" s="13" t="str">
        <f>IFERROR(__xludf.DUMMYFUNCTION("REGEXREPLACE(A1359,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59" s="14" t="str">
        <f t="shared" si="15"/>
        <v>Архангельская область (кроме Ненецкого автономного округа)</v>
      </c>
      <c r="D1359" s="3">
        <f t="shared" si="16"/>
        <v>2</v>
      </c>
      <c r="E1359" s="15" t="s">
        <v>43</v>
      </c>
      <c r="F1359" s="13" t="str">
        <f>IFERROR(__xludf.DUMMYFUNCTION("REGEXEXTRACT(E1359, ""[А-Яа-я].*"")"),"Новообразования")</f>
        <v>Новообразования</v>
      </c>
      <c r="G1359" s="16">
        <f t="shared" si="17"/>
        <v>2</v>
      </c>
      <c r="H1359" s="13" t="s">
        <v>28</v>
      </c>
      <c r="I1359" s="13" t="str">
        <f>IFERROR(__xludf.DUMMYFUNCTION("REGEXREPLACE(H1359, "".*\s"", """")"),"человек")</f>
        <v>человек</v>
      </c>
      <c r="J1359" s="13" t="s">
        <v>29</v>
      </c>
      <c r="K1359" s="17" t="str">
        <f>IFERROR(__xludf.DUMMYFUNCTION("REGEXREPLACE(J1359, ""^[\d\s]+"", """")"),"значение показателя за год")</f>
        <v>значение показателя за год</v>
      </c>
      <c r="L1359" s="16">
        <f t="shared" si="18"/>
        <v>2</v>
      </c>
      <c r="M1359" s="13" t="s">
        <v>30</v>
      </c>
      <c r="N1359" s="13" t="str">
        <f>IFERROR(__xludf.DUMMYFUNCTION("REGEXEXTRACT(M1359, "" (.+)$"")"),"все население")</f>
        <v>все население</v>
      </c>
      <c r="O1359" s="18">
        <v>2808.0</v>
      </c>
      <c r="P1359" s="18">
        <v>2597.0</v>
      </c>
      <c r="Q1359" s="18">
        <v>2619.0</v>
      </c>
      <c r="R1359" s="18">
        <v>2696.0</v>
      </c>
      <c r="S1359" s="18">
        <v>2707.0</v>
      </c>
      <c r="T1359" s="18">
        <v>2639.0</v>
      </c>
      <c r="U1359" s="18">
        <v>2628.0</v>
      </c>
      <c r="V1359" s="18">
        <v>2623.0</v>
      </c>
      <c r="W1359" s="18">
        <v>2400.0</v>
      </c>
      <c r="X1359" s="18">
        <v>2426.0</v>
      </c>
      <c r="Y1359" s="18">
        <v>2448.0</v>
      </c>
      <c r="Z1359" s="19">
        <f t="shared" si="6"/>
        <v>28591</v>
      </c>
      <c r="AA1359" s="19" t="str">
        <f t="shared" si="19"/>
        <v/>
      </c>
      <c r="AB1359" s="19" t="str">
        <f t="shared" si="8"/>
        <v/>
      </c>
      <c r="AC1359" s="19">
        <f t="shared" si="20"/>
        <v>2599.181818</v>
      </c>
      <c r="AD1359" s="19">
        <f t="shared" si="21"/>
        <v>2400</v>
      </c>
      <c r="AE1359" s="19" t="str">
        <f t="shared" si="22"/>
        <v>Нет моды</v>
      </c>
      <c r="AF1359" s="19">
        <f t="shared" si="23"/>
        <v>2400</v>
      </c>
      <c r="AG1359" s="19">
        <f t="shared" si="24"/>
        <v>2808</v>
      </c>
      <c r="AH1359" s="20" t="str">
        <f t="shared" si="14"/>
        <v/>
      </c>
      <c r="AI1359" s="21"/>
      <c r="AJ1359" s="21"/>
      <c r="AK1359" s="21"/>
      <c r="AL1359" s="22">
        <f t="shared" si="25"/>
        <v>1</v>
      </c>
    </row>
    <row r="1360" ht="12.75" customHeight="1">
      <c r="A1360" s="13" t="s">
        <v>75</v>
      </c>
      <c r="B1360" s="13" t="str">
        <f>IFERROR(__xludf.DUMMYFUNCTION("REGEXREPLACE(A1360,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0" s="14" t="str">
        <f t="shared" si="15"/>
        <v>Архангельская область (кроме Ненецкого автономного округа)</v>
      </c>
      <c r="D1360" s="3">
        <f t="shared" si="16"/>
        <v>2</v>
      </c>
      <c r="E1360" s="15" t="s">
        <v>43</v>
      </c>
      <c r="F1360" s="13" t="str">
        <f>IFERROR(__xludf.DUMMYFUNCTION("REGEXEXTRACT(E1360, ""[А-Яа-я].*"")"),"Новообразования")</f>
        <v>Новообразования</v>
      </c>
      <c r="G1360" s="16">
        <f t="shared" si="17"/>
        <v>2</v>
      </c>
      <c r="H1360" s="13" t="s">
        <v>28</v>
      </c>
      <c r="I1360" s="13" t="str">
        <f>IFERROR(__xludf.DUMMYFUNCTION("REGEXREPLACE(H1360, "".*\s"", """")"),"человек")</f>
        <v>человек</v>
      </c>
      <c r="J1360" s="13" t="s">
        <v>29</v>
      </c>
      <c r="K1360" s="17" t="str">
        <f>IFERROR(__xludf.DUMMYFUNCTION("REGEXREPLACE(J1360, ""^[\d\s]+"", """")"),"значение показателя за год")</f>
        <v>значение показателя за год</v>
      </c>
      <c r="L1360" s="16">
        <f t="shared" si="18"/>
        <v>2</v>
      </c>
      <c r="M1360" s="13" t="s">
        <v>31</v>
      </c>
      <c r="N1360" s="13" t="str">
        <f>IFERROR(__xludf.DUMMYFUNCTION("REGEXEXTRACT(M1360, "" (.+)$"")"),"городское население")</f>
        <v>городское население</v>
      </c>
      <c r="O1360" s="18">
        <v>2104.0</v>
      </c>
      <c r="P1360" s="18">
        <v>1924.0</v>
      </c>
      <c r="Q1360" s="18">
        <v>1956.0</v>
      </c>
      <c r="R1360" s="18">
        <v>2022.0</v>
      </c>
      <c r="S1360" s="18">
        <v>2033.0</v>
      </c>
      <c r="T1360" s="18">
        <v>2008.0</v>
      </c>
      <c r="U1360" s="18">
        <v>1991.0</v>
      </c>
      <c r="V1360" s="18">
        <v>1976.0</v>
      </c>
      <c r="W1360" s="18">
        <v>1775.0</v>
      </c>
      <c r="X1360" s="18">
        <v>1767.0</v>
      </c>
      <c r="Y1360" s="18">
        <v>1806.0</v>
      </c>
      <c r="Z1360" s="19" t="str">
        <f t="shared" si="6"/>
        <v/>
      </c>
      <c r="AA1360" s="19">
        <f t="shared" si="19"/>
        <v>21362</v>
      </c>
      <c r="AB1360" s="19" t="str">
        <f t="shared" si="8"/>
        <v/>
      </c>
      <c r="AC1360" s="19">
        <f t="shared" si="20"/>
        <v>1942</v>
      </c>
      <c r="AD1360" s="19">
        <f t="shared" si="21"/>
        <v>2252</v>
      </c>
      <c r="AE1360" s="19" t="str">
        <f t="shared" si="22"/>
        <v>Нет моды</v>
      </c>
      <c r="AF1360" s="19">
        <f t="shared" si="23"/>
        <v>1767</v>
      </c>
      <c r="AG1360" s="19">
        <f t="shared" si="24"/>
        <v>2104</v>
      </c>
      <c r="AH1360" s="20" t="str">
        <f t="shared" si="14"/>
        <v/>
      </c>
      <c r="AI1360" s="21"/>
      <c r="AJ1360" s="21"/>
      <c r="AK1360" s="21"/>
      <c r="AL1360" s="22">
        <f t="shared" si="25"/>
        <v>1</v>
      </c>
    </row>
    <row r="1361" ht="12.75" customHeight="1">
      <c r="A1361" s="13" t="s">
        <v>75</v>
      </c>
      <c r="B1361" s="13" t="str">
        <f>IFERROR(__xludf.DUMMYFUNCTION("REGEXREPLACE(A1361,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1" s="14" t="str">
        <f t="shared" si="15"/>
        <v>Архангельская область (кроме Ненецкого автономного округа)</v>
      </c>
      <c r="D1361" s="3">
        <f t="shared" si="16"/>
        <v>2</v>
      </c>
      <c r="E1361" s="15" t="s">
        <v>43</v>
      </c>
      <c r="F1361" s="13" t="str">
        <f>IFERROR(__xludf.DUMMYFUNCTION("REGEXEXTRACT(E1361, ""[А-Яа-я].*"")"),"Новообразования")</f>
        <v>Новообразования</v>
      </c>
      <c r="G1361" s="16">
        <f t="shared" si="17"/>
        <v>2</v>
      </c>
      <c r="H1361" s="13" t="s">
        <v>28</v>
      </c>
      <c r="I1361" s="13" t="str">
        <f>IFERROR(__xludf.DUMMYFUNCTION("REGEXREPLACE(H1361, "".*\s"", """")"),"человек")</f>
        <v>человек</v>
      </c>
      <c r="J1361" s="13" t="s">
        <v>29</v>
      </c>
      <c r="K1361" s="17" t="str">
        <f>IFERROR(__xludf.DUMMYFUNCTION("REGEXREPLACE(J1361, ""^[\d\s]+"", """")"),"значение показателя за год")</f>
        <v>значение показателя за год</v>
      </c>
      <c r="L1361" s="16">
        <f t="shared" si="18"/>
        <v>2</v>
      </c>
      <c r="M1361" s="13" t="s">
        <v>32</v>
      </c>
      <c r="N1361" s="13" t="str">
        <f>IFERROR(__xludf.DUMMYFUNCTION("REGEXEXTRACT(M1361, "" (.+)$"")"),"сельское население")</f>
        <v>сельское население</v>
      </c>
      <c r="O1361" s="18">
        <v>704.0</v>
      </c>
      <c r="P1361" s="18">
        <v>673.0</v>
      </c>
      <c r="Q1361" s="18">
        <v>663.0</v>
      </c>
      <c r="R1361" s="18">
        <v>674.0</v>
      </c>
      <c r="S1361" s="18">
        <v>674.0</v>
      </c>
      <c r="T1361" s="18">
        <v>631.0</v>
      </c>
      <c r="U1361" s="18">
        <v>637.0</v>
      </c>
      <c r="V1361" s="18">
        <v>647.0</v>
      </c>
      <c r="W1361" s="18">
        <v>625.0</v>
      </c>
      <c r="X1361" s="18">
        <v>659.0</v>
      </c>
      <c r="Y1361" s="18">
        <v>642.0</v>
      </c>
      <c r="Z1361" s="19" t="str">
        <f t="shared" si="6"/>
        <v/>
      </c>
      <c r="AA1361" s="19" t="str">
        <f t="shared" si="19"/>
        <v/>
      </c>
      <c r="AB1361" s="19">
        <f t="shared" si="8"/>
        <v>7229</v>
      </c>
      <c r="AC1361" s="19">
        <f t="shared" si="20"/>
        <v>657.1818182</v>
      </c>
      <c r="AD1361" s="19">
        <f t="shared" si="21"/>
        <v>1235.5</v>
      </c>
      <c r="AE1361" s="19" t="str">
        <f t="shared" si="22"/>
        <v>Нет моды</v>
      </c>
      <c r="AF1361" s="19">
        <f t="shared" si="23"/>
        <v>625</v>
      </c>
      <c r="AG1361" s="19">
        <f t="shared" si="24"/>
        <v>704</v>
      </c>
      <c r="AH1361" s="20" t="str">
        <f t="shared" si="14"/>
        <v>Город: 75%; Село: 25%</v>
      </c>
      <c r="AI1361" s="21"/>
      <c r="AJ1361" s="21"/>
      <c r="AK1361" s="21"/>
      <c r="AL1361" s="22">
        <f t="shared" si="25"/>
        <v>1</v>
      </c>
    </row>
    <row r="1362" ht="12.75" customHeight="1">
      <c r="A1362" s="13" t="s">
        <v>75</v>
      </c>
      <c r="B1362" s="13" t="str">
        <f>IFERROR(__xludf.DUMMYFUNCTION("REGEXREPLACE(A1362,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2" s="14" t="str">
        <f t="shared" si="15"/>
        <v>Архангельская область (кроме Ненецкого автономного округа)</v>
      </c>
      <c r="D1362" s="3">
        <f t="shared" si="16"/>
        <v>2</v>
      </c>
      <c r="E1362" s="15" t="s">
        <v>44</v>
      </c>
      <c r="F1362" s="13" t="str">
        <f>IFERROR(__xludf.DUMMYFUNCTION("REGEXEXTRACT(E1362,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62" s="16">
        <f t="shared" si="17"/>
        <v>2</v>
      </c>
      <c r="H1362" s="13" t="s">
        <v>28</v>
      </c>
      <c r="I1362" s="13" t="str">
        <f>IFERROR(__xludf.DUMMYFUNCTION("REGEXREPLACE(H1362, "".*\s"", """")"),"человек")</f>
        <v>человек</v>
      </c>
      <c r="J1362" s="13" t="s">
        <v>29</v>
      </c>
      <c r="K1362" s="17" t="str">
        <f>IFERROR(__xludf.DUMMYFUNCTION("REGEXREPLACE(J1362, ""^[\d\s]+"", """")"),"значение показателя за год")</f>
        <v>значение показателя за год</v>
      </c>
      <c r="L1362" s="16">
        <f t="shared" si="18"/>
        <v>2</v>
      </c>
      <c r="M1362" s="13" t="s">
        <v>30</v>
      </c>
      <c r="N1362" s="13" t="str">
        <f>IFERROR(__xludf.DUMMYFUNCTION("REGEXEXTRACT(M1362, "" (.+)$"")"),"все население")</f>
        <v>все население</v>
      </c>
      <c r="O1362" s="23" t="s">
        <v>37</v>
      </c>
      <c r="P1362" s="23" t="s">
        <v>37</v>
      </c>
      <c r="Q1362" s="18">
        <v>53.0</v>
      </c>
      <c r="R1362" s="23" t="s">
        <v>37</v>
      </c>
      <c r="S1362" s="23" t="s">
        <v>37</v>
      </c>
      <c r="T1362" s="23" t="s">
        <v>37</v>
      </c>
      <c r="U1362" s="23" t="s">
        <v>37</v>
      </c>
      <c r="V1362" s="23" t="s">
        <v>37</v>
      </c>
      <c r="W1362" s="23" t="s">
        <v>37</v>
      </c>
      <c r="X1362" s="23" t="s">
        <v>37</v>
      </c>
      <c r="Y1362" s="23" t="s">
        <v>37</v>
      </c>
      <c r="Z1362" s="19">
        <f t="shared" si="6"/>
        <v>53</v>
      </c>
      <c r="AA1362" s="19" t="str">
        <f t="shared" si="19"/>
        <v/>
      </c>
      <c r="AB1362" s="19" t="str">
        <f t="shared" si="8"/>
        <v/>
      </c>
      <c r="AC1362" s="19">
        <f t="shared" si="20"/>
        <v>53</v>
      </c>
      <c r="AD1362" s="19">
        <f t="shared" si="21"/>
        <v>653</v>
      </c>
      <c r="AE1362" s="19" t="str">
        <f t="shared" si="22"/>
        <v>Нет моды</v>
      </c>
      <c r="AF1362" s="19">
        <f t="shared" si="23"/>
        <v>53</v>
      </c>
      <c r="AG1362" s="19">
        <f t="shared" si="24"/>
        <v>53</v>
      </c>
      <c r="AH1362" s="20" t="str">
        <f t="shared" si="14"/>
        <v/>
      </c>
      <c r="AI1362" s="24"/>
      <c r="AJ1362" s="24"/>
      <c r="AK1362" s="24"/>
      <c r="AL1362" s="22">
        <f t="shared" si="25"/>
        <v>2</v>
      </c>
    </row>
    <row r="1363" ht="12.75" customHeight="1">
      <c r="A1363" s="13" t="s">
        <v>75</v>
      </c>
      <c r="B1363" s="13" t="str">
        <f>IFERROR(__xludf.DUMMYFUNCTION("REGEXREPLACE(A1363,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3" s="14" t="str">
        <f t="shared" si="15"/>
        <v>Архангельская область (кроме Ненецкого автономного округа)</v>
      </c>
      <c r="D1363" s="3">
        <f t="shared" si="16"/>
        <v>2</v>
      </c>
      <c r="E1363" s="15" t="s">
        <v>44</v>
      </c>
      <c r="F1363" s="13" t="str">
        <f>IFERROR(__xludf.DUMMYFUNCTION("REGEXEXTRACT(E1363,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63" s="16">
        <f t="shared" si="17"/>
        <v>2</v>
      </c>
      <c r="H1363" s="13" t="s">
        <v>28</v>
      </c>
      <c r="I1363" s="13" t="str">
        <f>IFERROR(__xludf.DUMMYFUNCTION("REGEXREPLACE(H1363, "".*\s"", """")"),"человек")</f>
        <v>человек</v>
      </c>
      <c r="J1363" s="13" t="s">
        <v>29</v>
      </c>
      <c r="K1363" s="17" t="str">
        <f>IFERROR(__xludf.DUMMYFUNCTION("REGEXREPLACE(J1363, ""^[\d\s]+"", """")"),"значение показателя за год")</f>
        <v>значение показателя за год</v>
      </c>
      <c r="L1363" s="16">
        <f t="shared" si="18"/>
        <v>2</v>
      </c>
      <c r="M1363" s="13" t="s">
        <v>31</v>
      </c>
      <c r="N1363" s="13" t="str">
        <f>IFERROR(__xludf.DUMMYFUNCTION("REGEXEXTRACT(M1363, "" (.+)$"")"),"городское население")</f>
        <v>городское население</v>
      </c>
      <c r="O1363" s="23" t="s">
        <v>37</v>
      </c>
      <c r="P1363" s="23" t="s">
        <v>37</v>
      </c>
      <c r="Q1363" s="18">
        <v>39.0</v>
      </c>
      <c r="R1363" s="23" t="s">
        <v>37</v>
      </c>
      <c r="S1363" s="23" t="s">
        <v>37</v>
      </c>
      <c r="T1363" s="23" t="s">
        <v>37</v>
      </c>
      <c r="U1363" s="23" t="s">
        <v>37</v>
      </c>
      <c r="V1363" s="23" t="s">
        <v>37</v>
      </c>
      <c r="W1363" s="23" t="s">
        <v>37</v>
      </c>
      <c r="X1363" s="23" t="s">
        <v>37</v>
      </c>
      <c r="Y1363" s="23" t="s">
        <v>37</v>
      </c>
      <c r="Z1363" s="19" t="str">
        <f t="shared" si="6"/>
        <v/>
      </c>
      <c r="AA1363" s="19">
        <f t="shared" si="19"/>
        <v>39</v>
      </c>
      <c r="AB1363" s="19" t="str">
        <f t="shared" si="8"/>
        <v/>
      </c>
      <c r="AC1363" s="19">
        <f t="shared" si="20"/>
        <v>39</v>
      </c>
      <c r="AD1363" s="19">
        <f t="shared" si="21"/>
        <v>46</v>
      </c>
      <c r="AE1363" s="19" t="str">
        <f t="shared" si="22"/>
        <v>Нет моды</v>
      </c>
      <c r="AF1363" s="19">
        <f t="shared" si="23"/>
        <v>39</v>
      </c>
      <c r="AG1363" s="19">
        <f t="shared" si="24"/>
        <v>39</v>
      </c>
      <c r="AH1363" s="20" t="str">
        <f t="shared" si="14"/>
        <v/>
      </c>
      <c r="AI1363" s="24"/>
      <c r="AJ1363" s="24"/>
      <c r="AK1363" s="24"/>
      <c r="AL1363" s="22">
        <f t="shared" si="25"/>
        <v>2</v>
      </c>
    </row>
    <row r="1364" ht="12.75" customHeight="1">
      <c r="A1364" s="13" t="s">
        <v>75</v>
      </c>
      <c r="B1364" s="13" t="str">
        <f>IFERROR(__xludf.DUMMYFUNCTION("REGEXREPLACE(A1364,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4" s="14" t="str">
        <f t="shared" si="15"/>
        <v>Архангельская область (кроме Ненецкого автономного округа)</v>
      </c>
      <c r="D1364" s="3">
        <f t="shared" si="16"/>
        <v>2</v>
      </c>
      <c r="E1364" s="15" t="s">
        <v>44</v>
      </c>
      <c r="F1364" s="13" t="str">
        <f>IFERROR(__xludf.DUMMYFUNCTION("REGEXEXTRACT(E1364,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364" s="16">
        <f t="shared" si="17"/>
        <v>2</v>
      </c>
      <c r="H1364" s="13" t="s">
        <v>28</v>
      </c>
      <c r="I1364" s="13" t="str">
        <f>IFERROR(__xludf.DUMMYFUNCTION("REGEXREPLACE(H1364, "".*\s"", """")"),"человек")</f>
        <v>человек</v>
      </c>
      <c r="J1364" s="13" t="s">
        <v>29</v>
      </c>
      <c r="K1364" s="17" t="str">
        <f>IFERROR(__xludf.DUMMYFUNCTION("REGEXREPLACE(J1364, ""^[\d\s]+"", """")"),"значение показателя за год")</f>
        <v>значение показателя за год</v>
      </c>
      <c r="L1364" s="16">
        <f t="shared" si="18"/>
        <v>2</v>
      </c>
      <c r="M1364" s="13" t="s">
        <v>32</v>
      </c>
      <c r="N1364" s="13" t="str">
        <f>IFERROR(__xludf.DUMMYFUNCTION("REGEXEXTRACT(M1364, "" (.+)$"")"),"сельское население")</f>
        <v>сельское население</v>
      </c>
      <c r="O1364" s="23" t="s">
        <v>37</v>
      </c>
      <c r="P1364" s="23" t="s">
        <v>37</v>
      </c>
      <c r="Q1364" s="18">
        <v>14.0</v>
      </c>
      <c r="R1364" s="23" t="s">
        <v>37</v>
      </c>
      <c r="S1364" s="23" t="s">
        <v>37</v>
      </c>
      <c r="T1364" s="23" t="s">
        <v>37</v>
      </c>
      <c r="U1364" s="23" t="s">
        <v>37</v>
      </c>
      <c r="V1364" s="23" t="s">
        <v>37</v>
      </c>
      <c r="W1364" s="23" t="s">
        <v>37</v>
      </c>
      <c r="X1364" s="23" t="s">
        <v>37</v>
      </c>
      <c r="Y1364" s="23" t="s">
        <v>37</v>
      </c>
      <c r="Z1364" s="19" t="str">
        <f t="shared" si="6"/>
        <v/>
      </c>
      <c r="AA1364" s="19" t="str">
        <f t="shared" si="19"/>
        <v/>
      </c>
      <c r="AB1364" s="19">
        <f t="shared" si="8"/>
        <v>14</v>
      </c>
      <c r="AC1364" s="19">
        <f t="shared" si="20"/>
        <v>14</v>
      </c>
      <c r="AD1364" s="19">
        <f t="shared" si="21"/>
        <v>26.5</v>
      </c>
      <c r="AE1364" s="19" t="str">
        <f t="shared" si="22"/>
        <v>Нет моды</v>
      </c>
      <c r="AF1364" s="19">
        <f t="shared" si="23"/>
        <v>14</v>
      </c>
      <c r="AG1364" s="19">
        <f t="shared" si="24"/>
        <v>14</v>
      </c>
      <c r="AH1364" s="20" t="str">
        <f t="shared" si="14"/>
        <v>Город: 74%; Село: 26%</v>
      </c>
      <c r="AI1364" s="24"/>
      <c r="AJ1364" s="24"/>
      <c r="AK1364" s="24"/>
      <c r="AL1364" s="22">
        <f t="shared" si="25"/>
        <v>2</v>
      </c>
    </row>
    <row r="1365" ht="12.75" customHeight="1">
      <c r="A1365" s="13" t="s">
        <v>75</v>
      </c>
      <c r="B1365" s="13" t="str">
        <f>IFERROR(__xludf.DUMMYFUNCTION("REGEXREPLACE(A1365,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5" s="14" t="str">
        <f t="shared" si="15"/>
        <v>Архангельская область (кроме Ненецкого автономного округа)</v>
      </c>
      <c r="D1365" s="3">
        <f t="shared" si="16"/>
        <v>2</v>
      </c>
      <c r="E1365" s="15" t="s">
        <v>45</v>
      </c>
      <c r="F1365" s="13" t="str">
        <f>IFERROR(__xludf.DUMMYFUNCTION("REGEXEXTRACT(E1365, ""[А-Яа-я].*"")"),"Самоубийство")</f>
        <v>Самоубийство</v>
      </c>
      <c r="G1365" s="16">
        <f t="shared" si="17"/>
        <v>2</v>
      </c>
      <c r="H1365" s="13" t="s">
        <v>28</v>
      </c>
      <c r="I1365" s="13" t="str">
        <f>IFERROR(__xludf.DUMMYFUNCTION("REGEXREPLACE(H1365, "".*\s"", """")"),"человек")</f>
        <v>человек</v>
      </c>
      <c r="J1365" s="13" t="s">
        <v>29</v>
      </c>
      <c r="K1365" s="17" t="str">
        <f>IFERROR(__xludf.DUMMYFUNCTION("REGEXREPLACE(J1365, ""^[\d\s]+"", """")"),"значение показателя за год")</f>
        <v>значение показателя за год</v>
      </c>
      <c r="L1365" s="16">
        <f t="shared" si="18"/>
        <v>2</v>
      </c>
      <c r="M1365" s="13" t="s">
        <v>30</v>
      </c>
      <c r="N1365" s="13" t="str">
        <f>IFERROR(__xludf.DUMMYFUNCTION("REGEXEXTRACT(M1365, "" (.+)$"")"),"все население")</f>
        <v>все население</v>
      </c>
      <c r="O1365" s="18">
        <v>392.0</v>
      </c>
      <c r="P1365" s="18">
        <v>341.0</v>
      </c>
      <c r="Q1365" s="18">
        <v>369.0</v>
      </c>
      <c r="R1365" s="18">
        <v>345.0</v>
      </c>
      <c r="S1365" s="18">
        <v>293.0</v>
      </c>
      <c r="T1365" s="18">
        <v>299.0</v>
      </c>
      <c r="U1365" s="18">
        <v>283.0</v>
      </c>
      <c r="V1365" s="18">
        <v>283.0</v>
      </c>
      <c r="W1365" s="18">
        <v>269.0</v>
      </c>
      <c r="X1365" s="18">
        <v>184.0</v>
      </c>
      <c r="Y1365" s="18">
        <v>203.0</v>
      </c>
      <c r="Z1365" s="19">
        <f t="shared" si="6"/>
        <v>3261</v>
      </c>
      <c r="AA1365" s="19" t="str">
        <f t="shared" si="19"/>
        <v/>
      </c>
      <c r="AB1365" s="19" t="str">
        <f t="shared" si="8"/>
        <v/>
      </c>
      <c r="AC1365" s="19">
        <f t="shared" si="20"/>
        <v>296.4545455</v>
      </c>
      <c r="AD1365" s="19">
        <f t="shared" si="21"/>
        <v>288</v>
      </c>
      <c r="AE1365" s="19" t="str">
        <f t="shared" si="22"/>
        <v>Нет моды</v>
      </c>
      <c r="AF1365" s="19">
        <f t="shared" si="23"/>
        <v>184</v>
      </c>
      <c r="AG1365" s="19">
        <f t="shared" si="24"/>
        <v>392</v>
      </c>
      <c r="AH1365" s="20" t="str">
        <f t="shared" si="14"/>
        <v/>
      </c>
      <c r="AI1365" s="21"/>
      <c r="AJ1365" s="21"/>
      <c r="AK1365" s="21"/>
      <c r="AL1365" s="22">
        <f t="shared" si="25"/>
        <v>1</v>
      </c>
    </row>
    <row r="1366" ht="12.75" customHeight="1">
      <c r="A1366" s="13" t="s">
        <v>75</v>
      </c>
      <c r="B1366" s="13" t="str">
        <f>IFERROR(__xludf.DUMMYFUNCTION("REGEXREPLACE(A1366,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6" s="14" t="str">
        <f t="shared" si="15"/>
        <v>Архангельская область (кроме Ненецкого автономного округа)</v>
      </c>
      <c r="D1366" s="3">
        <f t="shared" si="16"/>
        <v>2</v>
      </c>
      <c r="E1366" s="15" t="s">
        <v>45</v>
      </c>
      <c r="F1366" s="13" t="str">
        <f>IFERROR(__xludf.DUMMYFUNCTION("REGEXEXTRACT(E1366, ""[А-Яа-я].*"")"),"Самоубийство")</f>
        <v>Самоубийство</v>
      </c>
      <c r="G1366" s="16">
        <f t="shared" si="17"/>
        <v>2</v>
      </c>
      <c r="H1366" s="13" t="s">
        <v>28</v>
      </c>
      <c r="I1366" s="13" t="str">
        <f>IFERROR(__xludf.DUMMYFUNCTION("REGEXREPLACE(H1366, "".*\s"", """")"),"человек")</f>
        <v>человек</v>
      </c>
      <c r="J1366" s="13" t="s">
        <v>29</v>
      </c>
      <c r="K1366" s="17" t="str">
        <f>IFERROR(__xludf.DUMMYFUNCTION("REGEXREPLACE(J1366, ""^[\d\s]+"", """")"),"значение показателя за год")</f>
        <v>значение показателя за год</v>
      </c>
      <c r="L1366" s="16">
        <f t="shared" si="18"/>
        <v>2</v>
      </c>
      <c r="M1366" s="13" t="s">
        <v>31</v>
      </c>
      <c r="N1366" s="13" t="str">
        <f>IFERROR(__xludf.DUMMYFUNCTION("REGEXEXTRACT(M1366, "" (.+)$"")"),"городское население")</f>
        <v>городское население</v>
      </c>
      <c r="O1366" s="18">
        <v>237.0</v>
      </c>
      <c r="P1366" s="18">
        <v>212.0</v>
      </c>
      <c r="Q1366" s="18">
        <v>228.0</v>
      </c>
      <c r="R1366" s="18">
        <v>213.0</v>
      </c>
      <c r="S1366" s="18">
        <v>177.0</v>
      </c>
      <c r="T1366" s="18">
        <v>188.0</v>
      </c>
      <c r="U1366" s="18">
        <v>191.0</v>
      </c>
      <c r="V1366" s="18">
        <v>180.0</v>
      </c>
      <c r="W1366" s="18">
        <v>172.0</v>
      </c>
      <c r="X1366" s="18">
        <v>119.0</v>
      </c>
      <c r="Y1366" s="18">
        <v>135.0</v>
      </c>
      <c r="Z1366" s="19" t="str">
        <f t="shared" si="6"/>
        <v/>
      </c>
      <c r="AA1366" s="19">
        <f t="shared" si="19"/>
        <v>2052</v>
      </c>
      <c r="AB1366" s="19" t="str">
        <f t="shared" si="8"/>
        <v/>
      </c>
      <c r="AC1366" s="19">
        <f t="shared" si="20"/>
        <v>186.5454545</v>
      </c>
      <c r="AD1366" s="19">
        <f t="shared" si="21"/>
        <v>220.5</v>
      </c>
      <c r="AE1366" s="19" t="str">
        <f t="shared" si="22"/>
        <v>Нет моды</v>
      </c>
      <c r="AF1366" s="19">
        <f t="shared" si="23"/>
        <v>119</v>
      </c>
      <c r="AG1366" s="19">
        <f t="shared" si="24"/>
        <v>237</v>
      </c>
      <c r="AH1366" s="20" t="str">
        <f t="shared" si="14"/>
        <v/>
      </c>
      <c r="AI1366" s="21"/>
      <c r="AJ1366" s="21"/>
      <c r="AK1366" s="21"/>
      <c r="AL1366" s="22">
        <f t="shared" si="25"/>
        <v>1</v>
      </c>
    </row>
    <row r="1367" ht="12.75" customHeight="1">
      <c r="A1367" s="13" t="s">
        <v>75</v>
      </c>
      <c r="B1367" s="13" t="str">
        <f>IFERROR(__xludf.DUMMYFUNCTION("REGEXREPLACE(A1367,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7" s="14" t="str">
        <f t="shared" si="15"/>
        <v>Архангельская область (кроме Ненецкого автономного округа)</v>
      </c>
      <c r="D1367" s="3">
        <f t="shared" si="16"/>
        <v>2</v>
      </c>
      <c r="E1367" s="15" t="s">
        <v>45</v>
      </c>
      <c r="F1367" s="13" t="str">
        <f>IFERROR(__xludf.DUMMYFUNCTION("REGEXEXTRACT(E1367, ""[А-Яа-я].*"")"),"Самоубийство")</f>
        <v>Самоубийство</v>
      </c>
      <c r="G1367" s="16">
        <f t="shared" si="17"/>
        <v>2</v>
      </c>
      <c r="H1367" s="13" t="s">
        <v>28</v>
      </c>
      <c r="I1367" s="13" t="str">
        <f>IFERROR(__xludf.DUMMYFUNCTION("REGEXREPLACE(H1367, "".*\s"", """")"),"человек")</f>
        <v>человек</v>
      </c>
      <c r="J1367" s="13" t="s">
        <v>29</v>
      </c>
      <c r="K1367" s="17" t="str">
        <f>IFERROR(__xludf.DUMMYFUNCTION("REGEXREPLACE(J1367, ""^[\d\s]+"", """")"),"значение показателя за год")</f>
        <v>значение показателя за год</v>
      </c>
      <c r="L1367" s="16">
        <f t="shared" si="18"/>
        <v>2</v>
      </c>
      <c r="M1367" s="13" t="s">
        <v>32</v>
      </c>
      <c r="N1367" s="13" t="str">
        <f>IFERROR(__xludf.DUMMYFUNCTION("REGEXEXTRACT(M1367, "" (.+)$"")"),"сельское население")</f>
        <v>сельское население</v>
      </c>
      <c r="O1367" s="18">
        <v>155.0</v>
      </c>
      <c r="P1367" s="18">
        <v>129.0</v>
      </c>
      <c r="Q1367" s="18">
        <v>141.0</v>
      </c>
      <c r="R1367" s="18">
        <v>132.0</v>
      </c>
      <c r="S1367" s="18">
        <v>116.0</v>
      </c>
      <c r="T1367" s="18">
        <v>111.0</v>
      </c>
      <c r="U1367" s="18">
        <v>92.0</v>
      </c>
      <c r="V1367" s="18">
        <v>103.0</v>
      </c>
      <c r="W1367" s="18">
        <v>97.0</v>
      </c>
      <c r="X1367" s="18">
        <v>65.0</v>
      </c>
      <c r="Y1367" s="18">
        <v>68.0</v>
      </c>
      <c r="Z1367" s="19" t="str">
        <f t="shared" si="6"/>
        <v/>
      </c>
      <c r="AA1367" s="19" t="str">
        <f t="shared" si="19"/>
        <v/>
      </c>
      <c r="AB1367" s="19">
        <f t="shared" si="8"/>
        <v>1209</v>
      </c>
      <c r="AC1367" s="19">
        <f t="shared" si="20"/>
        <v>109.9090909</v>
      </c>
      <c r="AD1367" s="19">
        <f t="shared" si="21"/>
        <v>138</v>
      </c>
      <c r="AE1367" s="19" t="str">
        <f t="shared" si="22"/>
        <v>Нет моды</v>
      </c>
      <c r="AF1367" s="19">
        <f t="shared" si="23"/>
        <v>65</v>
      </c>
      <c r="AG1367" s="19">
        <f t="shared" si="24"/>
        <v>155</v>
      </c>
      <c r="AH1367" s="20" t="str">
        <f t="shared" si="14"/>
        <v>Город: 63%; Село: 37%</v>
      </c>
      <c r="AI1367" s="21"/>
      <c r="AJ1367" s="21"/>
      <c r="AK1367" s="21"/>
      <c r="AL1367" s="22">
        <f t="shared" si="25"/>
        <v>1</v>
      </c>
    </row>
    <row r="1368" ht="12.75" customHeight="1">
      <c r="A1368" s="13" t="s">
        <v>75</v>
      </c>
      <c r="B1368" s="13" t="str">
        <f>IFERROR(__xludf.DUMMYFUNCTION("REGEXREPLACE(A1368,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8" s="14" t="str">
        <f t="shared" si="15"/>
        <v>Архангельская область (кроме Ненецкого автономного округа)</v>
      </c>
      <c r="D1368" s="3">
        <f t="shared" si="16"/>
        <v>2</v>
      </c>
      <c r="E1368" s="15" t="s">
        <v>46</v>
      </c>
      <c r="F1368" s="13" t="str">
        <f>IFERROR(__xludf.DUMMYFUNCTION("REGEXEXTRACT(E1368, ""[А-Яа-я].*"")"),"Случ.отравл.алкоголем")</f>
        <v>Случ.отравл.алкоголем</v>
      </c>
      <c r="G1368" s="16">
        <f t="shared" si="17"/>
        <v>2</v>
      </c>
      <c r="H1368" s="13" t="s">
        <v>28</v>
      </c>
      <c r="I1368" s="13" t="str">
        <f>IFERROR(__xludf.DUMMYFUNCTION("REGEXREPLACE(H1368, "".*\s"", """")"),"человек")</f>
        <v>человек</v>
      </c>
      <c r="J1368" s="13" t="s">
        <v>29</v>
      </c>
      <c r="K1368" s="17" t="str">
        <f>IFERROR(__xludf.DUMMYFUNCTION("REGEXREPLACE(J1368, ""^[\d\s]+"", """")"),"значение показателя за год")</f>
        <v>значение показателя за год</v>
      </c>
      <c r="L1368" s="16">
        <f t="shared" si="18"/>
        <v>2</v>
      </c>
      <c r="M1368" s="13" t="s">
        <v>30</v>
      </c>
      <c r="N1368" s="13" t="str">
        <f>IFERROR(__xludf.DUMMYFUNCTION("REGEXEXTRACT(M1368, "" (.+)$"")"),"все население")</f>
        <v>все население</v>
      </c>
      <c r="O1368" s="18">
        <v>268.0</v>
      </c>
      <c r="P1368" s="18">
        <v>288.0</v>
      </c>
      <c r="Q1368" s="18">
        <v>290.0</v>
      </c>
      <c r="R1368" s="18">
        <v>265.0</v>
      </c>
      <c r="S1368" s="18">
        <v>337.0</v>
      </c>
      <c r="T1368" s="18">
        <v>242.0</v>
      </c>
      <c r="U1368" s="18">
        <v>157.0</v>
      </c>
      <c r="V1368" s="18">
        <v>251.0</v>
      </c>
      <c r="W1368" s="18">
        <v>231.0</v>
      </c>
      <c r="X1368" s="18">
        <v>78.0</v>
      </c>
      <c r="Y1368" s="18">
        <v>161.0</v>
      </c>
      <c r="Z1368" s="19">
        <f t="shared" si="6"/>
        <v>2568</v>
      </c>
      <c r="AA1368" s="19" t="str">
        <f t="shared" si="19"/>
        <v/>
      </c>
      <c r="AB1368" s="19" t="str">
        <f t="shared" si="8"/>
        <v/>
      </c>
      <c r="AC1368" s="19">
        <f t="shared" si="20"/>
        <v>233.4545455</v>
      </c>
      <c r="AD1368" s="19">
        <f t="shared" si="21"/>
        <v>148</v>
      </c>
      <c r="AE1368" s="19" t="str">
        <f t="shared" si="22"/>
        <v>Нет моды</v>
      </c>
      <c r="AF1368" s="19">
        <f t="shared" si="23"/>
        <v>78</v>
      </c>
      <c r="AG1368" s="19">
        <f t="shared" si="24"/>
        <v>337</v>
      </c>
      <c r="AH1368" s="20" t="str">
        <f t="shared" si="14"/>
        <v/>
      </c>
      <c r="AI1368" s="21"/>
      <c r="AJ1368" s="21"/>
      <c r="AK1368" s="21"/>
      <c r="AL1368" s="22">
        <f t="shared" si="25"/>
        <v>1</v>
      </c>
    </row>
    <row r="1369" ht="12.75" customHeight="1">
      <c r="A1369" s="13" t="s">
        <v>75</v>
      </c>
      <c r="B1369" s="13" t="str">
        <f>IFERROR(__xludf.DUMMYFUNCTION("REGEXREPLACE(A1369,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69" s="14" t="str">
        <f t="shared" si="15"/>
        <v>Архангельская область (кроме Ненецкого автономного округа)</v>
      </c>
      <c r="D1369" s="3">
        <f t="shared" si="16"/>
        <v>2</v>
      </c>
      <c r="E1369" s="15" t="s">
        <v>46</v>
      </c>
      <c r="F1369" s="13" t="str">
        <f>IFERROR(__xludf.DUMMYFUNCTION("REGEXEXTRACT(E1369, ""[А-Яа-я].*"")"),"Случ.отравл.алкоголем")</f>
        <v>Случ.отравл.алкоголем</v>
      </c>
      <c r="G1369" s="16">
        <f t="shared" si="17"/>
        <v>2</v>
      </c>
      <c r="H1369" s="13" t="s">
        <v>28</v>
      </c>
      <c r="I1369" s="13" t="str">
        <f>IFERROR(__xludf.DUMMYFUNCTION("REGEXREPLACE(H1369, "".*\s"", """")"),"человек")</f>
        <v>человек</v>
      </c>
      <c r="J1369" s="13" t="s">
        <v>29</v>
      </c>
      <c r="K1369" s="17" t="str">
        <f>IFERROR(__xludf.DUMMYFUNCTION("REGEXREPLACE(J1369, ""^[\d\s]+"", """")"),"значение показателя за год")</f>
        <v>значение показателя за год</v>
      </c>
      <c r="L1369" s="16">
        <f t="shared" si="18"/>
        <v>2</v>
      </c>
      <c r="M1369" s="13" t="s">
        <v>31</v>
      </c>
      <c r="N1369" s="13" t="str">
        <f>IFERROR(__xludf.DUMMYFUNCTION("REGEXEXTRACT(M1369, "" (.+)$"")"),"городское население")</f>
        <v>городское население</v>
      </c>
      <c r="O1369" s="18">
        <v>187.0</v>
      </c>
      <c r="P1369" s="18">
        <v>204.0</v>
      </c>
      <c r="Q1369" s="18">
        <v>211.0</v>
      </c>
      <c r="R1369" s="18">
        <v>193.0</v>
      </c>
      <c r="S1369" s="18">
        <v>242.0</v>
      </c>
      <c r="T1369" s="18">
        <v>166.0</v>
      </c>
      <c r="U1369" s="18">
        <v>113.0</v>
      </c>
      <c r="V1369" s="18">
        <v>178.0</v>
      </c>
      <c r="W1369" s="18">
        <v>156.0</v>
      </c>
      <c r="X1369" s="18">
        <v>53.0</v>
      </c>
      <c r="Y1369" s="18">
        <v>111.0</v>
      </c>
      <c r="Z1369" s="19" t="str">
        <f t="shared" si="6"/>
        <v/>
      </c>
      <c r="AA1369" s="19">
        <f t="shared" si="19"/>
        <v>1814</v>
      </c>
      <c r="AB1369" s="19" t="str">
        <f t="shared" si="8"/>
        <v/>
      </c>
      <c r="AC1369" s="19">
        <f t="shared" si="20"/>
        <v>164.9090909</v>
      </c>
      <c r="AD1369" s="19">
        <f t="shared" si="21"/>
        <v>198.5</v>
      </c>
      <c r="AE1369" s="19" t="str">
        <f t="shared" si="22"/>
        <v>Нет моды</v>
      </c>
      <c r="AF1369" s="19">
        <f t="shared" si="23"/>
        <v>53</v>
      </c>
      <c r="AG1369" s="19">
        <f t="shared" si="24"/>
        <v>242</v>
      </c>
      <c r="AH1369" s="20" t="str">
        <f t="shared" si="14"/>
        <v/>
      </c>
      <c r="AI1369" s="21"/>
      <c r="AJ1369" s="21"/>
      <c r="AK1369" s="21"/>
      <c r="AL1369" s="22">
        <f t="shared" si="25"/>
        <v>1</v>
      </c>
    </row>
    <row r="1370" ht="12.75" customHeight="1">
      <c r="A1370" s="13" t="s">
        <v>75</v>
      </c>
      <c r="B1370" s="13" t="str">
        <f>IFERROR(__xludf.DUMMYFUNCTION("REGEXREPLACE(A1370,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0" s="14" t="str">
        <f t="shared" si="15"/>
        <v>Архангельская область (кроме Ненецкого автономного округа)</v>
      </c>
      <c r="D1370" s="3">
        <f t="shared" si="16"/>
        <v>2</v>
      </c>
      <c r="E1370" s="15" t="s">
        <v>46</v>
      </c>
      <c r="F1370" s="13" t="str">
        <f>IFERROR(__xludf.DUMMYFUNCTION("REGEXEXTRACT(E1370, ""[А-Яа-я].*"")"),"Случ.отравл.алкоголем")</f>
        <v>Случ.отравл.алкоголем</v>
      </c>
      <c r="G1370" s="16">
        <f t="shared" si="17"/>
        <v>2</v>
      </c>
      <c r="H1370" s="13" t="s">
        <v>28</v>
      </c>
      <c r="I1370" s="13" t="str">
        <f>IFERROR(__xludf.DUMMYFUNCTION("REGEXREPLACE(H1370, "".*\s"", """")"),"человек")</f>
        <v>человек</v>
      </c>
      <c r="J1370" s="13" t="s">
        <v>29</v>
      </c>
      <c r="K1370" s="17" t="str">
        <f>IFERROR(__xludf.DUMMYFUNCTION("REGEXREPLACE(J1370, ""^[\d\s]+"", """")"),"значение показателя за год")</f>
        <v>значение показателя за год</v>
      </c>
      <c r="L1370" s="16">
        <f t="shared" si="18"/>
        <v>2</v>
      </c>
      <c r="M1370" s="13" t="s">
        <v>32</v>
      </c>
      <c r="N1370" s="13" t="str">
        <f>IFERROR(__xludf.DUMMYFUNCTION("REGEXEXTRACT(M1370, "" (.+)$"")"),"сельское население")</f>
        <v>сельское население</v>
      </c>
      <c r="O1370" s="18">
        <v>81.0</v>
      </c>
      <c r="P1370" s="18">
        <v>84.0</v>
      </c>
      <c r="Q1370" s="18">
        <v>79.0</v>
      </c>
      <c r="R1370" s="18">
        <v>72.0</v>
      </c>
      <c r="S1370" s="18">
        <v>95.0</v>
      </c>
      <c r="T1370" s="18">
        <v>76.0</v>
      </c>
      <c r="U1370" s="18">
        <v>44.0</v>
      </c>
      <c r="V1370" s="18">
        <v>73.0</v>
      </c>
      <c r="W1370" s="18">
        <v>75.0</v>
      </c>
      <c r="X1370" s="18">
        <v>25.0</v>
      </c>
      <c r="Y1370" s="18">
        <v>50.0</v>
      </c>
      <c r="Z1370" s="19" t="str">
        <f t="shared" si="6"/>
        <v/>
      </c>
      <c r="AA1370" s="19" t="str">
        <f t="shared" si="19"/>
        <v/>
      </c>
      <c r="AB1370" s="19">
        <f t="shared" si="8"/>
        <v>754</v>
      </c>
      <c r="AC1370" s="19">
        <f t="shared" si="20"/>
        <v>68.54545455</v>
      </c>
      <c r="AD1370" s="19">
        <f t="shared" si="21"/>
        <v>89.5</v>
      </c>
      <c r="AE1370" s="19" t="str">
        <f t="shared" si="22"/>
        <v>Нет моды</v>
      </c>
      <c r="AF1370" s="19">
        <f t="shared" si="23"/>
        <v>25</v>
      </c>
      <c r="AG1370" s="19">
        <f t="shared" si="24"/>
        <v>95</v>
      </c>
      <c r="AH1370" s="20" t="str">
        <f t="shared" si="14"/>
        <v>Город: 71%; Село: 29%</v>
      </c>
      <c r="AI1370" s="21"/>
      <c r="AJ1370" s="21"/>
      <c r="AK1370" s="21"/>
      <c r="AL1370" s="22">
        <f t="shared" si="25"/>
        <v>1</v>
      </c>
    </row>
    <row r="1371" ht="12.75" customHeight="1">
      <c r="A1371" s="13" t="s">
        <v>75</v>
      </c>
      <c r="B1371" s="13" t="str">
        <f>IFERROR(__xludf.DUMMYFUNCTION("REGEXREPLACE(A1371,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1" s="14" t="str">
        <f t="shared" si="15"/>
        <v>Архангельская область (кроме Ненецкого автономного округа)</v>
      </c>
      <c r="D1371" s="3">
        <f t="shared" si="16"/>
        <v>2</v>
      </c>
      <c r="E1371" s="15" t="s">
        <v>48</v>
      </c>
      <c r="F1371" s="13" t="str">
        <f>IFERROR(__xludf.DUMMYFUNCTION("REGEXEXTRACT(E1371, ""[А-Яа-я].*"")"),"Убийство")</f>
        <v>Убийство</v>
      </c>
      <c r="G1371" s="16">
        <f t="shared" si="17"/>
        <v>2</v>
      </c>
      <c r="H1371" s="13" t="s">
        <v>28</v>
      </c>
      <c r="I1371" s="13" t="str">
        <f>IFERROR(__xludf.DUMMYFUNCTION("REGEXREPLACE(H1371, "".*\s"", """")"),"человек")</f>
        <v>человек</v>
      </c>
      <c r="J1371" s="13" t="s">
        <v>29</v>
      </c>
      <c r="K1371" s="17" t="str">
        <f>IFERROR(__xludf.DUMMYFUNCTION("REGEXREPLACE(J1371, ""^[\d\s]+"", """")"),"значение показателя за год")</f>
        <v>значение показателя за год</v>
      </c>
      <c r="L1371" s="16">
        <f t="shared" si="18"/>
        <v>2</v>
      </c>
      <c r="M1371" s="13" t="s">
        <v>30</v>
      </c>
      <c r="N1371" s="13" t="str">
        <f>IFERROR(__xludf.DUMMYFUNCTION("REGEXEXTRACT(M1371, "" (.+)$"")"),"все население")</f>
        <v>все население</v>
      </c>
      <c r="O1371" s="18">
        <v>134.0</v>
      </c>
      <c r="P1371" s="18">
        <v>159.0</v>
      </c>
      <c r="Q1371" s="18">
        <v>156.0</v>
      </c>
      <c r="R1371" s="18">
        <v>135.0</v>
      </c>
      <c r="S1371" s="18">
        <v>103.0</v>
      </c>
      <c r="T1371" s="18">
        <v>98.0</v>
      </c>
      <c r="U1371" s="18">
        <v>83.0</v>
      </c>
      <c r="V1371" s="18">
        <v>86.0</v>
      </c>
      <c r="W1371" s="18">
        <v>77.0</v>
      </c>
      <c r="X1371" s="18">
        <v>72.0</v>
      </c>
      <c r="Y1371" s="18">
        <v>63.0</v>
      </c>
      <c r="Z1371" s="19">
        <f t="shared" si="6"/>
        <v>1166</v>
      </c>
      <c r="AA1371" s="19" t="str">
        <f t="shared" si="19"/>
        <v/>
      </c>
      <c r="AB1371" s="19" t="str">
        <f t="shared" si="8"/>
        <v/>
      </c>
      <c r="AC1371" s="19">
        <f t="shared" si="20"/>
        <v>106</v>
      </c>
      <c r="AD1371" s="19">
        <f t="shared" si="21"/>
        <v>80</v>
      </c>
      <c r="AE1371" s="19" t="str">
        <f t="shared" si="22"/>
        <v>Нет моды</v>
      </c>
      <c r="AF1371" s="19">
        <f t="shared" si="23"/>
        <v>63</v>
      </c>
      <c r="AG1371" s="19">
        <f t="shared" si="24"/>
        <v>159</v>
      </c>
      <c r="AH1371" s="20" t="str">
        <f t="shared" si="14"/>
        <v/>
      </c>
      <c r="AI1371" s="21"/>
      <c r="AJ1371" s="21"/>
      <c r="AK1371" s="21"/>
      <c r="AL1371" s="22">
        <f t="shared" si="25"/>
        <v>1</v>
      </c>
    </row>
    <row r="1372" ht="12.75" customHeight="1">
      <c r="A1372" s="13" t="s">
        <v>75</v>
      </c>
      <c r="B1372" s="13" t="str">
        <f>IFERROR(__xludf.DUMMYFUNCTION("REGEXREPLACE(A1372,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2" s="14" t="str">
        <f t="shared" si="15"/>
        <v>Архангельская область (кроме Ненецкого автономного округа)</v>
      </c>
      <c r="D1372" s="3">
        <f t="shared" si="16"/>
        <v>2</v>
      </c>
      <c r="E1372" s="15" t="s">
        <v>48</v>
      </c>
      <c r="F1372" s="13" t="str">
        <f>IFERROR(__xludf.DUMMYFUNCTION("REGEXEXTRACT(E1372, ""[А-Яа-я].*"")"),"Убийство")</f>
        <v>Убийство</v>
      </c>
      <c r="G1372" s="16">
        <f t="shared" si="17"/>
        <v>2</v>
      </c>
      <c r="H1372" s="13" t="s">
        <v>28</v>
      </c>
      <c r="I1372" s="13" t="str">
        <f>IFERROR(__xludf.DUMMYFUNCTION("REGEXREPLACE(H1372, "".*\s"", """")"),"человек")</f>
        <v>человек</v>
      </c>
      <c r="J1372" s="13" t="s">
        <v>29</v>
      </c>
      <c r="K1372" s="17" t="str">
        <f>IFERROR(__xludf.DUMMYFUNCTION("REGEXREPLACE(J1372, ""^[\d\s]+"", """")"),"значение показателя за год")</f>
        <v>значение показателя за год</v>
      </c>
      <c r="L1372" s="16">
        <f t="shared" si="18"/>
        <v>2</v>
      </c>
      <c r="M1372" s="13" t="s">
        <v>31</v>
      </c>
      <c r="N1372" s="13" t="str">
        <f>IFERROR(__xludf.DUMMYFUNCTION("REGEXEXTRACT(M1372, "" (.+)$"")"),"городское население")</f>
        <v>городское население</v>
      </c>
      <c r="O1372" s="18">
        <v>97.0</v>
      </c>
      <c r="P1372" s="18">
        <v>111.0</v>
      </c>
      <c r="Q1372" s="18">
        <v>118.0</v>
      </c>
      <c r="R1372" s="18">
        <v>85.0</v>
      </c>
      <c r="S1372" s="18">
        <v>69.0</v>
      </c>
      <c r="T1372" s="18">
        <v>70.0</v>
      </c>
      <c r="U1372" s="18">
        <v>53.0</v>
      </c>
      <c r="V1372" s="18">
        <v>60.0</v>
      </c>
      <c r="W1372" s="18">
        <v>68.0</v>
      </c>
      <c r="X1372" s="18">
        <v>49.0</v>
      </c>
      <c r="Y1372" s="18">
        <v>47.0</v>
      </c>
      <c r="Z1372" s="19" t="str">
        <f t="shared" si="6"/>
        <v/>
      </c>
      <c r="AA1372" s="19">
        <f t="shared" si="19"/>
        <v>827</v>
      </c>
      <c r="AB1372" s="19" t="str">
        <f t="shared" si="8"/>
        <v/>
      </c>
      <c r="AC1372" s="19">
        <f t="shared" si="20"/>
        <v>75.18181818</v>
      </c>
      <c r="AD1372" s="19">
        <f t="shared" si="21"/>
        <v>84</v>
      </c>
      <c r="AE1372" s="19" t="str">
        <f t="shared" si="22"/>
        <v>Нет моды</v>
      </c>
      <c r="AF1372" s="19">
        <f t="shared" si="23"/>
        <v>47</v>
      </c>
      <c r="AG1372" s="19">
        <f t="shared" si="24"/>
        <v>118</v>
      </c>
      <c r="AH1372" s="20" t="str">
        <f t="shared" si="14"/>
        <v/>
      </c>
      <c r="AI1372" s="21"/>
      <c r="AJ1372" s="21"/>
      <c r="AK1372" s="21"/>
      <c r="AL1372" s="22">
        <f t="shared" si="25"/>
        <v>1</v>
      </c>
    </row>
    <row r="1373" ht="12.75" customHeight="1">
      <c r="A1373" s="13" t="s">
        <v>75</v>
      </c>
      <c r="B1373" s="13" t="str">
        <f>IFERROR(__xludf.DUMMYFUNCTION("REGEXREPLACE(A1373,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3" s="14" t="str">
        <f t="shared" si="15"/>
        <v>Архангельская область (кроме Ненецкого автономного округа)</v>
      </c>
      <c r="D1373" s="3">
        <f t="shared" si="16"/>
        <v>2</v>
      </c>
      <c r="E1373" s="15" t="s">
        <v>48</v>
      </c>
      <c r="F1373" s="13" t="str">
        <f>IFERROR(__xludf.DUMMYFUNCTION("REGEXEXTRACT(E1373, ""[А-Яа-я].*"")"),"Убийство")</f>
        <v>Убийство</v>
      </c>
      <c r="G1373" s="16">
        <f t="shared" si="17"/>
        <v>2</v>
      </c>
      <c r="H1373" s="13" t="s">
        <v>28</v>
      </c>
      <c r="I1373" s="13" t="str">
        <f>IFERROR(__xludf.DUMMYFUNCTION("REGEXREPLACE(H1373, "".*\s"", """")"),"человек")</f>
        <v>человек</v>
      </c>
      <c r="J1373" s="13" t="s">
        <v>29</v>
      </c>
      <c r="K1373" s="17" t="str">
        <f>IFERROR(__xludf.DUMMYFUNCTION("REGEXREPLACE(J1373, ""^[\d\s]+"", """")"),"значение показателя за год")</f>
        <v>значение показателя за год</v>
      </c>
      <c r="L1373" s="16">
        <f t="shared" si="18"/>
        <v>2</v>
      </c>
      <c r="M1373" s="13" t="s">
        <v>32</v>
      </c>
      <c r="N1373" s="13" t="str">
        <f>IFERROR(__xludf.DUMMYFUNCTION("REGEXEXTRACT(M1373, "" (.+)$"")"),"сельское население")</f>
        <v>сельское население</v>
      </c>
      <c r="O1373" s="18">
        <v>37.0</v>
      </c>
      <c r="P1373" s="18">
        <v>48.0</v>
      </c>
      <c r="Q1373" s="18">
        <v>38.0</v>
      </c>
      <c r="R1373" s="18">
        <v>50.0</v>
      </c>
      <c r="S1373" s="18">
        <v>34.0</v>
      </c>
      <c r="T1373" s="18">
        <v>28.0</v>
      </c>
      <c r="U1373" s="18">
        <v>30.0</v>
      </c>
      <c r="V1373" s="18">
        <v>26.0</v>
      </c>
      <c r="W1373" s="18">
        <v>9.0</v>
      </c>
      <c r="X1373" s="18">
        <v>23.0</v>
      </c>
      <c r="Y1373" s="18">
        <v>16.0</v>
      </c>
      <c r="Z1373" s="19" t="str">
        <f t="shared" si="6"/>
        <v/>
      </c>
      <c r="AA1373" s="19" t="str">
        <f t="shared" si="19"/>
        <v/>
      </c>
      <c r="AB1373" s="19">
        <f t="shared" si="8"/>
        <v>339</v>
      </c>
      <c r="AC1373" s="19">
        <f t="shared" si="20"/>
        <v>30.81818182</v>
      </c>
      <c r="AD1373" s="19">
        <f t="shared" si="21"/>
        <v>48.5</v>
      </c>
      <c r="AE1373" s="19" t="str">
        <f t="shared" si="22"/>
        <v>Нет моды</v>
      </c>
      <c r="AF1373" s="19">
        <f t="shared" si="23"/>
        <v>9</v>
      </c>
      <c r="AG1373" s="19">
        <f t="shared" si="24"/>
        <v>50</v>
      </c>
      <c r="AH1373" s="20" t="str">
        <f t="shared" si="14"/>
        <v>Город: 71%; Село: 29%</v>
      </c>
      <c r="AI1373" s="21"/>
      <c r="AJ1373" s="21"/>
      <c r="AK1373" s="21"/>
      <c r="AL1373" s="22">
        <f t="shared" si="25"/>
        <v>1</v>
      </c>
    </row>
    <row r="1374" ht="12.75" customHeight="1">
      <c r="A1374" s="13" t="s">
        <v>75</v>
      </c>
      <c r="B1374" s="13" t="str">
        <f>IFERROR(__xludf.DUMMYFUNCTION("REGEXREPLACE(A1374,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4" s="14" t="str">
        <f t="shared" si="15"/>
        <v>Архангельская область (кроме Ненецкого автономного округа)</v>
      </c>
      <c r="D1374" s="3">
        <f t="shared" si="16"/>
        <v>2</v>
      </c>
      <c r="E1374" s="15" t="s">
        <v>49</v>
      </c>
      <c r="F1374" s="13" t="str">
        <f>IFERROR(__xludf.DUMMYFUNCTION("REGEXEXTRACT(E1374, ""[А-Яа-я].*"")"),"Цереброваскулярные болезни")</f>
        <v>Цереброваскулярные болезни</v>
      </c>
      <c r="G1374" s="16">
        <f t="shared" si="17"/>
        <v>2</v>
      </c>
      <c r="H1374" s="13" t="s">
        <v>28</v>
      </c>
      <c r="I1374" s="13" t="str">
        <f>IFERROR(__xludf.DUMMYFUNCTION("REGEXREPLACE(H1374, "".*\s"", """")"),"человек")</f>
        <v>человек</v>
      </c>
      <c r="J1374" s="13" t="s">
        <v>29</v>
      </c>
      <c r="K1374" s="17" t="str">
        <f>IFERROR(__xludf.DUMMYFUNCTION("REGEXREPLACE(J1374, ""^[\d\s]+"", """")"),"значение показателя за год")</f>
        <v>значение показателя за год</v>
      </c>
      <c r="L1374" s="16">
        <f t="shared" si="18"/>
        <v>2</v>
      </c>
      <c r="M1374" s="13" t="s">
        <v>30</v>
      </c>
      <c r="N1374" s="13" t="str">
        <f>IFERROR(__xludf.DUMMYFUNCTION("REGEXEXTRACT(M1374, "" (.+)$"")"),"все население")</f>
        <v>все население</v>
      </c>
      <c r="O1374" s="23" t="s">
        <v>37</v>
      </c>
      <c r="P1374" s="18">
        <v>2401.0</v>
      </c>
      <c r="Q1374" s="18">
        <v>2236.0</v>
      </c>
      <c r="R1374" s="18">
        <v>2375.0</v>
      </c>
      <c r="S1374" s="18">
        <v>2362.0</v>
      </c>
      <c r="T1374" s="18">
        <v>2440.0</v>
      </c>
      <c r="U1374" s="18">
        <v>2341.0</v>
      </c>
      <c r="V1374" s="18">
        <v>2547.0</v>
      </c>
      <c r="W1374" s="18">
        <v>2521.0</v>
      </c>
      <c r="X1374" s="18">
        <v>1897.0</v>
      </c>
      <c r="Y1374" s="18">
        <v>1681.0</v>
      </c>
      <c r="Z1374" s="19">
        <f t="shared" si="6"/>
        <v>22801</v>
      </c>
      <c r="AA1374" s="19" t="str">
        <f t="shared" si="19"/>
        <v/>
      </c>
      <c r="AB1374" s="19" t="str">
        <f t="shared" si="8"/>
        <v/>
      </c>
      <c r="AC1374" s="19">
        <f t="shared" si="20"/>
        <v>2280.1</v>
      </c>
      <c r="AD1374" s="19">
        <f t="shared" si="21"/>
        <v>50</v>
      </c>
      <c r="AE1374" s="19" t="str">
        <f t="shared" si="22"/>
        <v>Нет моды</v>
      </c>
      <c r="AF1374" s="19">
        <f t="shared" si="23"/>
        <v>1681</v>
      </c>
      <c r="AG1374" s="19">
        <f t="shared" si="24"/>
        <v>2547</v>
      </c>
      <c r="AH1374" s="20" t="str">
        <f t="shared" si="14"/>
        <v/>
      </c>
      <c r="AI1374" s="21"/>
      <c r="AJ1374" s="21"/>
      <c r="AK1374" s="21"/>
      <c r="AL1374" s="22">
        <f t="shared" si="25"/>
        <v>2</v>
      </c>
    </row>
    <row r="1375" ht="12.75" customHeight="1">
      <c r="A1375" s="13" t="s">
        <v>75</v>
      </c>
      <c r="B1375" s="13" t="str">
        <f>IFERROR(__xludf.DUMMYFUNCTION("REGEXREPLACE(A1375,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5" s="14" t="str">
        <f t="shared" si="15"/>
        <v>Архангельская область (кроме Ненецкого автономного округа)</v>
      </c>
      <c r="D1375" s="3">
        <f t="shared" si="16"/>
        <v>2</v>
      </c>
      <c r="E1375" s="15" t="s">
        <v>49</v>
      </c>
      <c r="F1375" s="13" t="str">
        <f>IFERROR(__xludf.DUMMYFUNCTION("REGEXEXTRACT(E1375, ""[А-Яа-я].*"")"),"Цереброваскулярные болезни")</f>
        <v>Цереброваскулярные болезни</v>
      </c>
      <c r="G1375" s="16">
        <f t="shared" si="17"/>
        <v>2</v>
      </c>
      <c r="H1375" s="13" t="s">
        <v>28</v>
      </c>
      <c r="I1375" s="13" t="str">
        <f>IFERROR(__xludf.DUMMYFUNCTION("REGEXREPLACE(H1375, "".*\s"", """")"),"человек")</f>
        <v>человек</v>
      </c>
      <c r="J1375" s="13" t="s">
        <v>29</v>
      </c>
      <c r="K1375" s="17" t="str">
        <f>IFERROR(__xludf.DUMMYFUNCTION("REGEXREPLACE(J1375, ""^[\d\s]+"", """")"),"значение показателя за год")</f>
        <v>значение показателя за год</v>
      </c>
      <c r="L1375" s="16">
        <f t="shared" si="18"/>
        <v>2</v>
      </c>
      <c r="M1375" s="13" t="s">
        <v>31</v>
      </c>
      <c r="N1375" s="13" t="str">
        <f>IFERROR(__xludf.DUMMYFUNCTION("REGEXEXTRACT(M1375, "" (.+)$"")"),"городское население")</f>
        <v>городское население</v>
      </c>
      <c r="O1375" s="23" t="s">
        <v>37</v>
      </c>
      <c r="P1375" s="18">
        <v>1574.0</v>
      </c>
      <c r="Q1375" s="18">
        <v>1418.0</v>
      </c>
      <c r="R1375" s="18">
        <v>1531.0</v>
      </c>
      <c r="S1375" s="18">
        <v>1561.0</v>
      </c>
      <c r="T1375" s="18">
        <v>1620.0</v>
      </c>
      <c r="U1375" s="18">
        <v>1534.0</v>
      </c>
      <c r="V1375" s="18">
        <v>1708.0</v>
      </c>
      <c r="W1375" s="18">
        <v>1688.0</v>
      </c>
      <c r="X1375" s="18">
        <v>1253.0</v>
      </c>
      <c r="Y1375" s="18">
        <v>1119.0</v>
      </c>
      <c r="Z1375" s="19" t="str">
        <f t="shared" si="6"/>
        <v/>
      </c>
      <c r="AA1375" s="19">
        <f t="shared" si="19"/>
        <v>15006</v>
      </c>
      <c r="AB1375" s="19" t="str">
        <f t="shared" si="8"/>
        <v/>
      </c>
      <c r="AC1375" s="19">
        <f t="shared" si="20"/>
        <v>1500.6</v>
      </c>
      <c r="AD1375" s="19">
        <f t="shared" si="21"/>
        <v>1698</v>
      </c>
      <c r="AE1375" s="19" t="str">
        <f t="shared" si="22"/>
        <v>Нет моды</v>
      </c>
      <c r="AF1375" s="19">
        <f t="shared" si="23"/>
        <v>1119</v>
      </c>
      <c r="AG1375" s="19">
        <f t="shared" si="24"/>
        <v>1708</v>
      </c>
      <c r="AH1375" s="20" t="str">
        <f t="shared" si="14"/>
        <v/>
      </c>
      <c r="AI1375" s="21"/>
      <c r="AJ1375" s="21"/>
      <c r="AK1375" s="21"/>
      <c r="AL1375" s="22">
        <f t="shared" si="25"/>
        <v>2</v>
      </c>
    </row>
    <row r="1376" ht="12.75" customHeight="1">
      <c r="A1376" s="13" t="s">
        <v>75</v>
      </c>
      <c r="B1376" s="13" t="str">
        <f>IFERROR(__xludf.DUMMYFUNCTION("REGEXREPLACE(A1376, ""\d"", """")"),"             Архангельская область (кроме Ненецкого автономного округа)")</f>
        <v>             Архангельская область (кроме Ненецкого автономного округа)</v>
      </c>
      <c r="C1376" s="14" t="str">
        <f t="shared" si="15"/>
        <v>Архангельская область (кроме Ненецкого автономного округа)</v>
      </c>
      <c r="D1376" s="3">
        <f t="shared" si="16"/>
        <v>2</v>
      </c>
      <c r="E1376" s="15" t="s">
        <v>49</v>
      </c>
      <c r="F1376" s="13" t="str">
        <f>IFERROR(__xludf.DUMMYFUNCTION("REGEXEXTRACT(E1376, ""[А-Яа-я].*"")"),"Цереброваскулярные болезни")</f>
        <v>Цереброваскулярные болезни</v>
      </c>
      <c r="G1376" s="16">
        <f t="shared" si="17"/>
        <v>2</v>
      </c>
      <c r="H1376" s="13" t="s">
        <v>28</v>
      </c>
      <c r="I1376" s="13" t="str">
        <f>IFERROR(__xludf.DUMMYFUNCTION("REGEXREPLACE(H1376, "".*\s"", """")"),"человек")</f>
        <v>человек</v>
      </c>
      <c r="J1376" s="13" t="s">
        <v>29</v>
      </c>
      <c r="K1376" s="17" t="str">
        <f>IFERROR(__xludf.DUMMYFUNCTION("REGEXREPLACE(J1376, ""^[\d\s]+"", """")"),"значение показателя за год")</f>
        <v>значение показателя за год</v>
      </c>
      <c r="L1376" s="16">
        <f t="shared" si="18"/>
        <v>2</v>
      </c>
      <c r="M1376" s="13" t="s">
        <v>32</v>
      </c>
      <c r="N1376" s="13" t="str">
        <f>IFERROR(__xludf.DUMMYFUNCTION("REGEXEXTRACT(M1376, "" (.+)$"")"),"сельское население")</f>
        <v>сельское население</v>
      </c>
      <c r="O1376" s="23" t="s">
        <v>37</v>
      </c>
      <c r="P1376" s="18">
        <v>827.0</v>
      </c>
      <c r="Q1376" s="18">
        <v>818.0</v>
      </c>
      <c r="R1376" s="18">
        <v>844.0</v>
      </c>
      <c r="S1376" s="18">
        <v>801.0</v>
      </c>
      <c r="T1376" s="18">
        <v>820.0</v>
      </c>
      <c r="U1376" s="18">
        <v>807.0</v>
      </c>
      <c r="V1376" s="18">
        <v>839.0</v>
      </c>
      <c r="W1376" s="18">
        <v>833.0</v>
      </c>
      <c r="X1376" s="18">
        <v>644.0</v>
      </c>
      <c r="Y1376" s="18">
        <v>562.0</v>
      </c>
      <c r="Z1376" s="19" t="str">
        <f t="shared" si="6"/>
        <v/>
      </c>
      <c r="AA1376" s="19" t="str">
        <f t="shared" si="19"/>
        <v/>
      </c>
      <c r="AB1376" s="19">
        <f t="shared" si="8"/>
        <v>7795</v>
      </c>
      <c r="AC1376" s="19">
        <f t="shared" si="20"/>
        <v>779.5</v>
      </c>
      <c r="AD1376" s="19">
        <f t="shared" si="21"/>
        <v>981.5</v>
      </c>
      <c r="AE1376" s="19" t="str">
        <f t="shared" si="22"/>
        <v>Нет моды</v>
      </c>
      <c r="AF1376" s="19">
        <f t="shared" si="23"/>
        <v>562</v>
      </c>
      <c r="AG1376" s="19">
        <f t="shared" si="24"/>
        <v>844</v>
      </c>
      <c r="AH1376" s="20" t="str">
        <f t="shared" si="14"/>
        <v>Город: 66%; Село: 34%</v>
      </c>
      <c r="AI1376" s="21"/>
      <c r="AJ1376" s="21"/>
      <c r="AK1376" s="21"/>
      <c r="AL1376" s="22">
        <f t="shared" si="25"/>
        <v>2</v>
      </c>
    </row>
    <row r="1377" ht="12.75" customHeight="1">
      <c r="A1377" s="13" t="s">
        <v>76</v>
      </c>
      <c r="B1377" s="13" t="str">
        <f>IFERROR(__xludf.DUMMYFUNCTION("REGEXREPLACE(A1377, ""\d"", """")"),"         Вологодская область")</f>
        <v>         Вологодская область</v>
      </c>
      <c r="C1377" s="14" t="str">
        <f t="shared" si="15"/>
        <v>Вологодская область</v>
      </c>
      <c r="D1377" s="3">
        <f t="shared" si="16"/>
        <v>2</v>
      </c>
      <c r="E1377" s="15" t="s">
        <v>27</v>
      </c>
      <c r="F1377" s="13" t="str">
        <f>IFERROR(__xludf.DUMMYFUNCTION("REGEXEXTRACT(E1377, ""[А-Яа-я].*"")"),"Болезни органов дыхания")</f>
        <v>Болезни органов дыхания</v>
      </c>
      <c r="G1377" s="16">
        <f t="shared" si="17"/>
        <v>2</v>
      </c>
      <c r="H1377" s="13" t="s">
        <v>28</v>
      </c>
      <c r="I1377" s="13" t="str">
        <f>IFERROR(__xludf.DUMMYFUNCTION("REGEXREPLACE(H1377, "".*\s"", """")"),"человек")</f>
        <v>человек</v>
      </c>
      <c r="J1377" s="13" t="s">
        <v>29</v>
      </c>
      <c r="K1377" s="17" t="str">
        <f>IFERROR(__xludf.DUMMYFUNCTION("REGEXREPLACE(J1377, ""^[\d\s]+"", """")"),"значение показателя за год")</f>
        <v>значение показателя за год</v>
      </c>
      <c r="L1377" s="16">
        <f t="shared" si="18"/>
        <v>2</v>
      </c>
      <c r="M1377" s="13" t="s">
        <v>30</v>
      </c>
      <c r="N1377" s="13" t="str">
        <f>IFERROR(__xludf.DUMMYFUNCTION("REGEXEXTRACT(M1377, "" (.+)$"")"),"все население")</f>
        <v>все население</v>
      </c>
      <c r="O1377" s="18">
        <v>560.0</v>
      </c>
      <c r="P1377" s="18">
        <v>488.0</v>
      </c>
      <c r="Q1377" s="18">
        <v>482.0</v>
      </c>
      <c r="R1377" s="18">
        <v>502.0</v>
      </c>
      <c r="S1377" s="18">
        <v>489.0</v>
      </c>
      <c r="T1377" s="18">
        <v>570.0</v>
      </c>
      <c r="U1377" s="18">
        <v>617.0</v>
      </c>
      <c r="V1377" s="18">
        <v>686.0</v>
      </c>
      <c r="W1377" s="18">
        <v>778.0</v>
      </c>
      <c r="X1377" s="18">
        <v>695.0</v>
      </c>
      <c r="Y1377" s="18">
        <v>710.0</v>
      </c>
      <c r="Z1377" s="19">
        <f t="shared" si="6"/>
        <v>6577</v>
      </c>
      <c r="AA1377" s="19" t="str">
        <f t="shared" si="19"/>
        <v/>
      </c>
      <c r="AB1377" s="19" t="str">
        <f t="shared" si="8"/>
        <v/>
      </c>
      <c r="AC1377" s="19">
        <f t="shared" si="20"/>
        <v>597.9090909</v>
      </c>
      <c r="AD1377" s="19">
        <f t="shared" si="21"/>
        <v>695</v>
      </c>
      <c r="AE1377" s="19" t="str">
        <f t="shared" si="22"/>
        <v>Нет моды</v>
      </c>
      <c r="AF1377" s="19">
        <f t="shared" si="23"/>
        <v>482</v>
      </c>
      <c r="AG1377" s="19">
        <f t="shared" si="24"/>
        <v>778</v>
      </c>
      <c r="AH1377" s="20" t="str">
        <f t="shared" si="14"/>
        <v/>
      </c>
      <c r="AI1377" s="21"/>
      <c r="AJ1377" s="21"/>
      <c r="AK1377" s="21"/>
      <c r="AL1377" s="22">
        <f t="shared" si="25"/>
        <v>1</v>
      </c>
    </row>
    <row r="1378" ht="12.75" customHeight="1">
      <c r="A1378" s="13" t="s">
        <v>76</v>
      </c>
      <c r="B1378" s="13" t="str">
        <f>IFERROR(__xludf.DUMMYFUNCTION("REGEXREPLACE(A1378, ""\d"", """")"),"         Вологодская область")</f>
        <v>         Вологодская область</v>
      </c>
      <c r="C1378" s="14" t="str">
        <f t="shared" si="15"/>
        <v>Вологодская область</v>
      </c>
      <c r="D1378" s="3">
        <f t="shared" si="16"/>
        <v>2</v>
      </c>
      <c r="E1378" s="15" t="s">
        <v>27</v>
      </c>
      <c r="F1378" s="13" t="str">
        <f>IFERROR(__xludf.DUMMYFUNCTION("REGEXEXTRACT(E1378, ""[А-Яа-я].*"")"),"Болезни органов дыхания")</f>
        <v>Болезни органов дыхания</v>
      </c>
      <c r="G1378" s="16">
        <f t="shared" si="17"/>
        <v>2</v>
      </c>
      <c r="H1378" s="13" t="s">
        <v>28</v>
      </c>
      <c r="I1378" s="13" t="str">
        <f>IFERROR(__xludf.DUMMYFUNCTION("REGEXREPLACE(H1378, "".*\s"", """")"),"человек")</f>
        <v>человек</v>
      </c>
      <c r="J1378" s="13" t="s">
        <v>29</v>
      </c>
      <c r="K1378" s="17" t="str">
        <f>IFERROR(__xludf.DUMMYFUNCTION("REGEXREPLACE(J1378, ""^[\d\s]+"", """")"),"значение показателя за год")</f>
        <v>значение показателя за год</v>
      </c>
      <c r="L1378" s="16">
        <f t="shared" si="18"/>
        <v>2</v>
      </c>
      <c r="M1378" s="13" t="s">
        <v>31</v>
      </c>
      <c r="N1378" s="13" t="str">
        <f>IFERROR(__xludf.DUMMYFUNCTION("REGEXEXTRACT(M1378, "" (.+)$"")"),"городское население")</f>
        <v>городское население</v>
      </c>
      <c r="O1378" s="18">
        <v>386.0</v>
      </c>
      <c r="P1378" s="18">
        <v>348.0</v>
      </c>
      <c r="Q1378" s="18">
        <v>300.0</v>
      </c>
      <c r="R1378" s="18">
        <v>348.0</v>
      </c>
      <c r="S1378" s="18">
        <v>349.0</v>
      </c>
      <c r="T1378" s="18">
        <v>409.0</v>
      </c>
      <c r="U1378" s="18">
        <v>447.0</v>
      </c>
      <c r="V1378" s="18">
        <v>481.0</v>
      </c>
      <c r="W1378" s="18">
        <v>566.0</v>
      </c>
      <c r="X1378" s="18">
        <v>523.0</v>
      </c>
      <c r="Y1378" s="18">
        <v>517.0</v>
      </c>
      <c r="Z1378" s="19" t="str">
        <f t="shared" si="6"/>
        <v/>
      </c>
      <c r="AA1378" s="19">
        <f t="shared" si="19"/>
        <v>4674</v>
      </c>
      <c r="AB1378" s="19" t="str">
        <f t="shared" si="8"/>
        <v/>
      </c>
      <c r="AC1378" s="19">
        <f t="shared" si="20"/>
        <v>424.9090909</v>
      </c>
      <c r="AD1378" s="19">
        <f t="shared" si="21"/>
        <v>495.5</v>
      </c>
      <c r="AE1378" s="19" t="str">
        <f t="shared" si="22"/>
        <v>Нет моды</v>
      </c>
      <c r="AF1378" s="19">
        <f t="shared" si="23"/>
        <v>300</v>
      </c>
      <c r="AG1378" s="19">
        <f t="shared" si="24"/>
        <v>566</v>
      </c>
      <c r="AH1378" s="20" t="str">
        <f t="shared" si="14"/>
        <v/>
      </c>
      <c r="AI1378" s="21"/>
      <c r="AJ1378" s="21"/>
      <c r="AK1378" s="21"/>
      <c r="AL1378" s="22">
        <f t="shared" si="25"/>
        <v>1</v>
      </c>
    </row>
    <row r="1379" ht="12.75" customHeight="1">
      <c r="A1379" s="13" t="s">
        <v>76</v>
      </c>
      <c r="B1379" s="13" t="str">
        <f>IFERROR(__xludf.DUMMYFUNCTION("REGEXREPLACE(A1379, ""\d"", """")"),"         Вологодская область")</f>
        <v>         Вологодская область</v>
      </c>
      <c r="C1379" s="14" t="str">
        <f t="shared" si="15"/>
        <v>Вологодская область</v>
      </c>
      <c r="D1379" s="3">
        <f t="shared" si="16"/>
        <v>2</v>
      </c>
      <c r="E1379" s="15" t="s">
        <v>27</v>
      </c>
      <c r="F1379" s="13" t="str">
        <f>IFERROR(__xludf.DUMMYFUNCTION("REGEXEXTRACT(E1379, ""[А-Яа-я].*"")"),"Болезни органов дыхания")</f>
        <v>Болезни органов дыхания</v>
      </c>
      <c r="G1379" s="16">
        <f t="shared" si="17"/>
        <v>2</v>
      </c>
      <c r="H1379" s="13" t="s">
        <v>28</v>
      </c>
      <c r="I1379" s="13" t="str">
        <f>IFERROR(__xludf.DUMMYFUNCTION("REGEXREPLACE(H1379, "".*\s"", """")"),"человек")</f>
        <v>человек</v>
      </c>
      <c r="J1379" s="13" t="s">
        <v>29</v>
      </c>
      <c r="K1379" s="17" t="str">
        <f>IFERROR(__xludf.DUMMYFUNCTION("REGEXREPLACE(J1379, ""^[\d\s]+"", """")"),"значение показателя за год")</f>
        <v>значение показателя за год</v>
      </c>
      <c r="L1379" s="16">
        <f t="shared" si="18"/>
        <v>2</v>
      </c>
      <c r="M1379" s="13" t="s">
        <v>32</v>
      </c>
      <c r="N1379" s="13" t="str">
        <f>IFERROR(__xludf.DUMMYFUNCTION("REGEXEXTRACT(M1379, "" (.+)$"")"),"сельское население")</f>
        <v>сельское население</v>
      </c>
      <c r="O1379" s="18">
        <v>174.0</v>
      </c>
      <c r="P1379" s="18">
        <v>140.0</v>
      </c>
      <c r="Q1379" s="18">
        <v>182.0</v>
      </c>
      <c r="R1379" s="18">
        <v>154.0</v>
      </c>
      <c r="S1379" s="18">
        <v>140.0</v>
      </c>
      <c r="T1379" s="18">
        <v>161.0</v>
      </c>
      <c r="U1379" s="18">
        <v>170.0</v>
      </c>
      <c r="V1379" s="18">
        <v>205.0</v>
      </c>
      <c r="W1379" s="18">
        <v>212.0</v>
      </c>
      <c r="X1379" s="18">
        <v>172.0</v>
      </c>
      <c r="Y1379" s="18">
        <v>193.0</v>
      </c>
      <c r="Z1379" s="19" t="str">
        <f t="shared" si="6"/>
        <v/>
      </c>
      <c r="AA1379" s="19" t="str">
        <f t="shared" si="19"/>
        <v/>
      </c>
      <c r="AB1379" s="19">
        <f t="shared" si="8"/>
        <v>1903</v>
      </c>
      <c r="AC1379" s="19">
        <f t="shared" si="20"/>
        <v>173</v>
      </c>
      <c r="AD1379" s="19">
        <f t="shared" si="21"/>
        <v>256</v>
      </c>
      <c r="AE1379" s="19" t="str">
        <f t="shared" si="22"/>
        <v>Нет моды</v>
      </c>
      <c r="AF1379" s="19">
        <f t="shared" si="23"/>
        <v>140</v>
      </c>
      <c r="AG1379" s="19">
        <f t="shared" si="24"/>
        <v>212</v>
      </c>
      <c r="AH1379" s="20" t="str">
        <f t="shared" si="14"/>
        <v>Город: 71%; Село: 29%</v>
      </c>
      <c r="AI1379" s="21"/>
      <c r="AJ1379" s="21"/>
      <c r="AK1379" s="21"/>
      <c r="AL1379" s="22">
        <f t="shared" si="25"/>
        <v>1</v>
      </c>
    </row>
    <row r="1380" ht="12.75" customHeight="1">
      <c r="A1380" s="13" t="s">
        <v>76</v>
      </c>
      <c r="B1380" s="13" t="str">
        <f>IFERROR(__xludf.DUMMYFUNCTION("REGEXREPLACE(A1380, ""\d"", """")"),"         Вологодская область")</f>
        <v>         Вологодская область</v>
      </c>
      <c r="C1380" s="14" t="str">
        <f t="shared" si="15"/>
        <v>Вологодская область</v>
      </c>
      <c r="D1380" s="3">
        <f t="shared" si="16"/>
        <v>2</v>
      </c>
      <c r="E1380" s="15" t="s">
        <v>33</v>
      </c>
      <c r="F1380" s="13" t="str">
        <f>IFERROR(__xludf.DUMMYFUNCTION("REGEXEXTRACT(E1380, ""[А-Яа-я].*"")"),"Болезни органов пищеварения")</f>
        <v>Болезни органов пищеварения</v>
      </c>
      <c r="G1380" s="16">
        <f t="shared" si="17"/>
        <v>2</v>
      </c>
      <c r="H1380" s="13" t="s">
        <v>28</v>
      </c>
      <c r="I1380" s="13" t="str">
        <f>IFERROR(__xludf.DUMMYFUNCTION("REGEXREPLACE(H1380, "".*\s"", """")"),"человек")</f>
        <v>человек</v>
      </c>
      <c r="J1380" s="13" t="s">
        <v>29</v>
      </c>
      <c r="K1380" s="17" t="str">
        <f>IFERROR(__xludf.DUMMYFUNCTION("REGEXREPLACE(J1380, ""^[\d\s]+"", """")"),"значение показателя за год")</f>
        <v>значение показателя за год</v>
      </c>
      <c r="L1380" s="16">
        <f t="shared" si="18"/>
        <v>2</v>
      </c>
      <c r="M1380" s="13" t="s">
        <v>30</v>
      </c>
      <c r="N1380" s="13" t="str">
        <f>IFERROR(__xludf.DUMMYFUNCTION("REGEXEXTRACT(M1380, "" (.+)$"")"),"все население")</f>
        <v>все население</v>
      </c>
      <c r="O1380" s="18">
        <v>1090.0</v>
      </c>
      <c r="P1380" s="18">
        <v>1122.0</v>
      </c>
      <c r="Q1380" s="18">
        <v>1154.0</v>
      </c>
      <c r="R1380" s="18">
        <v>1135.0</v>
      </c>
      <c r="S1380" s="18">
        <v>1131.0</v>
      </c>
      <c r="T1380" s="18">
        <v>1103.0</v>
      </c>
      <c r="U1380" s="18">
        <v>1035.0</v>
      </c>
      <c r="V1380" s="18">
        <v>954.0</v>
      </c>
      <c r="W1380" s="18">
        <v>950.0</v>
      </c>
      <c r="X1380" s="18">
        <v>954.0</v>
      </c>
      <c r="Y1380" s="18">
        <v>947.0</v>
      </c>
      <c r="Z1380" s="19">
        <f t="shared" si="6"/>
        <v>11575</v>
      </c>
      <c r="AA1380" s="19" t="str">
        <f t="shared" si="19"/>
        <v/>
      </c>
      <c r="AB1380" s="19" t="str">
        <f t="shared" si="8"/>
        <v/>
      </c>
      <c r="AC1380" s="19">
        <f t="shared" si="20"/>
        <v>1052.272727</v>
      </c>
      <c r="AD1380" s="19">
        <f t="shared" si="21"/>
        <v>579.5</v>
      </c>
      <c r="AE1380" s="19" t="str">
        <f t="shared" si="22"/>
        <v>Нет моды</v>
      </c>
      <c r="AF1380" s="19">
        <f t="shared" si="23"/>
        <v>947</v>
      </c>
      <c r="AG1380" s="19">
        <f t="shared" si="24"/>
        <v>1154</v>
      </c>
      <c r="AH1380" s="20" t="str">
        <f t="shared" si="14"/>
        <v/>
      </c>
      <c r="AI1380" s="21"/>
      <c r="AJ1380" s="21"/>
      <c r="AK1380" s="21"/>
      <c r="AL1380" s="22">
        <f t="shared" si="25"/>
        <v>1</v>
      </c>
    </row>
    <row r="1381" ht="12.75" customHeight="1">
      <c r="A1381" s="13" t="s">
        <v>76</v>
      </c>
      <c r="B1381" s="13" t="str">
        <f>IFERROR(__xludf.DUMMYFUNCTION("REGEXREPLACE(A1381, ""\d"", """")"),"         Вологодская область")</f>
        <v>         Вологодская область</v>
      </c>
      <c r="C1381" s="14" t="str">
        <f t="shared" si="15"/>
        <v>Вологодская область</v>
      </c>
      <c r="D1381" s="3">
        <f t="shared" si="16"/>
        <v>2</v>
      </c>
      <c r="E1381" s="15" t="s">
        <v>33</v>
      </c>
      <c r="F1381" s="13" t="str">
        <f>IFERROR(__xludf.DUMMYFUNCTION("REGEXEXTRACT(E1381, ""[А-Яа-я].*"")"),"Болезни органов пищеварения")</f>
        <v>Болезни органов пищеварения</v>
      </c>
      <c r="G1381" s="16">
        <f t="shared" si="17"/>
        <v>2</v>
      </c>
      <c r="H1381" s="13" t="s">
        <v>28</v>
      </c>
      <c r="I1381" s="13" t="str">
        <f>IFERROR(__xludf.DUMMYFUNCTION("REGEXREPLACE(H1381, "".*\s"", """")"),"человек")</f>
        <v>человек</v>
      </c>
      <c r="J1381" s="13" t="s">
        <v>29</v>
      </c>
      <c r="K1381" s="17" t="str">
        <f>IFERROR(__xludf.DUMMYFUNCTION("REGEXREPLACE(J1381, ""^[\d\s]+"", """")"),"значение показателя за год")</f>
        <v>значение показателя за год</v>
      </c>
      <c r="L1381" s="16">
        <f t="shared" si="18"/>
        <v>2</v>
      </c>
      <c r="M1381" s="13" t="s">
        <v>31</v>
      </c>
      <c r="N1381" s="13" t="str">
        <f>IFERROR(__xludf.DUMMYFUNCTION("REGEXEXTRACT(M1381, "" (.+)$"")"),"городское население")</f>
        <v>городское население</v>
      </c>
      <c r="O1381" s="18">
        <v>788.0</v>
      </c>
      <c r="P1381" s="18">
        <v>838.0</v>
      </c>
      <c r="Q1381" s="18">
        <v>850.0</v>
      </c>
      <c r="R1381" s="18">
        <v>868.0</v>
      </c>
      <c r="S1381" s="18">
        <v>849.0</v>
      </c>
      <c r="T1381" s="18">
        <v>784.0</v>
      </c>
      <c r="U1381" s="18">
        <v>744.0</v>
      </c>
      <c r="V1381" s="18">
        <v>675.0</v>
      </c>
      <c r="W1381" s="18">
        <v>648.0</v>
      </c>
      <c r="X1381" s="18">
        <v>690.0</v>
      </c>
      <c r="Y1381" s="18">
        <v>686.0</v>
      </c>
      <c r="Z1381" s="19" t="str">
        <f t="shared" si="6"/>
        <v/>
      </c>
      <c r="AA1381" s="19">
        <f t="shared" si="19"/>
        <v>8420</v>
      </c>
      <c r="AB1381" s="19" t="str">
        <f t="shared" si="8"/>
        <v/>
      </c>
      <c r="AC1381" s="19">
        <f t="shared" si="20"/>
        <v>765.4545455</v>
      </c>
      <c r="AD1381" s="19">
        <f t="shared" si="21"/>
        <v>907.5</v>
      </c>
      <c r="AE1381" s="19" t="str">
        <f t="shared" si="22"/>
        <v>Нет моды</v>
      </c>
      <c r="AF1381" s="19">
        <f t="shared" si="23"/>
        <v>648</v>
      </c>
      <c r="AG1381" s="19">
        <f t="shared" si="24"/>
        <v>868</v>
      </c>
      <c r="AH1381" s="20" t="str">
        <f t="shared" si="14"/>
        <v/>
      </c>
      <c r="AI1381" s="21"/>
      <c r="AJ1381" s="21"/>
      <c r="AK1381" s="21"/>
      <c r="AL1381" s="22">
        <f t="shared" si="25"/>
        <v>1</v>
      </c>
    </row>
    <row r="1382" ht="12.75" customHeight="1">
      <c r="A1382" s="13" t="s">
        <v>76</v>
      </c>
      <c r="B1382" s="13" t="str">
        <f>IFERROR(__xludf.DUMMYFUNCTION("REGEXREPLACE(A1382, ""\d"", """")"),"         Вологодская область")</f>
        <v>         Вологодская область</v>
      </c>
      <c r="C1382" s="14" t="str">
        <f t="shared" si="15"/>
        <v>Вологодская область</v>
      </c>
      <c r="D1382" s="3">
        <f t="shared" si="16"/>
        <v>2</v>
      </c>
      <c r="E1382" s="15" t="s">
        <v>33</v>
      </c>
      <c r="F1382" s="13" t="str">
        <f>IFERROR(__xludf.DUMMYFUNCTION("REGEXEXTRACT(E1382, ""[А-Яа-я].*"")"),"Болезни органов пищеварения")</f>
        <v>Болезни органов пищеварения</v>
      </c>
      <c r="G1382" s="16">
        <f t="shared" si="17"/>
        <v>2</v>
      </c>
      <c r="H1382" s="13" t="s">
        <v>28</v>
      </c>
      <c r="I1382" s="13" t="str">
        <f>IFERROR(__xludf.DUMMYFUNCTION("REGEXREPLACE(H1382, "".*\s"", """")"),"человек")</f>
        <v>человек</v>
      </c>
      <c r="J1382" s="13" t="s">
        <v>29</v>
      </c>
      <c r="K1382" s="17" t="str">
        <f>IFERROR(__xludf.DUMMYFUNCTION("REGEXREPLACE(J1382, ""^[\d\s]+"", """")"),"значение показателя за год")</f>
        <v>значение показателя за год</v>
      </c>
      <c r="L1382" s="16">
        <f t="shared" si="18"/>
        <v>2</v>
      </c>
      <c r="M1382" s="13" t="s">
        <v>32</v>
      </c>
      <c r="N1382" s="13" t="str">
        <f>IFERROR(__xludf.DUMMYFUNCTION("REGEXEXTRACT(M1382, "" (.+)$"")"),"сельское население")</f>
        <v>сельское население</v>
      </c>
      <c r="O1382" s="18">
        <v>302.0</v>
      </c>
      <c r="P1382" s="18">
        <v>284.0</v>
      </c>
      <c r="Q1382" s="18">
        <v>304.0</v>
      </c>
      <c r="R1382" s="18">
        <v>267.0</v>
      </c>
      <c r="S1382" s="18">
        <v>282.0</v>
      </c>
      <c r="T1382" s="18">
        <v>319.0</v>
      </c>
      <c r="U1382" s="18">
        <v>291.0</v>
      </c>
      <c r="V1382" s="18">
        <v>279.0</v>
      </c>
      <c r="W1382" s="18">
        <v>302.0</v>
      </c>
      <c r="X1382" s="18">
        <v>264.0</v>
      </c>
      <c r="Y1382" s="18">
        <v>261.0</v>
      </c>
      <c r="Z1382" s="19" t="str">
        <f t="shared" si="6"/>
        <v/>
      </c>
      <c r="AA1382" s="19" t="str">
        <f t="shared" si="19"/>
        <v/>
      </c>
      <c r="AB1382" s="19">
        <f t="shared" si="8"/>
        <v>3155</v>
      </c>
      <c r="AC1382" s="19">
        <f t="shared" si="20"/>
        <v>286.8181818</v>
      </c>
      <c r="AD1382" s="19">
        <f t="shared" si="21"/>
        <v>483.5</v>
      </c>
      <c r="AE1382" s="19" t="str">
        <f t="shared" si="22"/>
        <v>Нет моды</v>
      </c>
      <c r="AF1382" s="19">
        <f t="shared" si="23"/>
        <v>261</v>
      </c>
      <c r="AG1382" s="19">
        <f t="shared" si="24"/>
        <v>319</v>
      </c>
      <c r="AH1382" s="20" t="str">
        <f t="shared" si="14"/>
        <v>Город: 73%; Село: 27%</v>
      </c>
      <c r="AI1382" s="21"/>
      <c r="AJ1382" s="21"/>
      <c r="AK1382" s="21"/>
      <c r="AL1382" s="22">
        <f t="shared" si="25"/>
        <v>1</v>
      </c>
    </row>
    <row r="1383" ht="12.75" customHeight="1">
      <c r="A1383" s="13" t="s">
        <v>76</v>
      </c>
      <c r="B1383" s="13" t="str">
        <f>IFERROR(__xludf.DUMMYFUNCTION("REGEXREPLACE(A1383, ""\d"", """")"),"         Вологодская область")</f>
        <v>         Вологодская область</v>
      </c>
      <c r="C1383" s="14" t="str">
        <f t="shared" si="15"/>
        <v>Вологодская область</v>
      </c>
      <c r="D1383" s="3">
        <f t="shared" si="16"/>
        <v>2</v>
      </c>
      <c r="E1383" s="15" t="s">
        <v>34</v>
      </c>
      <c r="F1383" s="13" t="str">
        <f>IFERROR(__xludf.DUMMYFUNCTION("REGEXEXTRACT(E1383, ""[А-Яа-я].*"")"),"Болезни системы кровообращения")</f>
        <v>Болезни системы кровообращения</v>
      </c>
      <c r="G1383" s="16">
        <f t="shared" si="17"/>
        <v>2</v>
      </c>
      <c r="H1383" s="13" t="s">
        <v>28</v>
      </c>
      <c r="I1383" s="13" t="str">
        <f>IFERROR(__xludf.DUMMYFUNCTION("REGEXREPLACE(H1383, "".*\s"", """")"),"человек")</f>
        <v>человек</v>
      </c>
      <c r="J1383" s="13" t="s">
        <v>29</v>
      </c>
      <c r="K1383" s="17" t="str">
        <f>IFERROR(__xludf.DUMMYFUNCTION("REGEXREPLACE(J1383, ""^[\d\s]+"", """")"),"значение показателя за год")</f>
        <v>значение показателя за год</v>
      </c>
      <c r="L1383" s="16">
        <f t="shared" si="18"/>
        <v>2</v>
      </c>
      <c r="M1383" s="13" t="s">
        <v>30</v>
      </c>
      <c r="N1383" s="13" t="str">
        <f>IFERROR(__xludf.DUMMYFUNCTION("REGEXEXTRACT(M1383, "" (.+)$"")"),"все население")</f>
        <v>все население</v>
      </c>
      <c r="O1383" s="18">
        <v>10660.0</v>
      </c>
      <c r="P1383" s="18">
        <v>9876.0</v>
      </c>
      <c r="Q1383" s="18">
        <v>9784.0</v>
      </c>
      <c r="R1383" s="18">
        <v>9709.0</v>
      </c>
      <c r="S1383" s="18">
        <v>9015.0</v>
      </c>
      <c r="T1383" s="18">
        <v>8677.0</v>
      </c>
      <c r="U1383" s="18">
        <v>8250.0</v>
      </c>
      <c r="V1383" s="18">
        <v>9349.0</v>
      </c>
      <c r="W1383" s="18">
        <v>9859.0</v>
      </c>
      <c r="X1383" s="18">
        <v>8773.0</v>
      </c>
      <c r="Y1383" s="18">
        <v>8852.0</v>
      </c>
      <c r="Z1383" s="19">
        <f t="shared" si="6"/>
        <v>102804</v>
      </c>
      <c r="AA1383" s="19" t="str">
        <f t="shared" si="19"/>
        <v/>
      </c>
      <c r="AB1383" s="19" t="str">
        <f t="shared" si="8"/>
        <v/>
      </c>
      <c r="AC1383" s="19">
        <f t="shared" si="20"/>
        <v>9345.818182</v>
      </c>
      <c r="AD1383" s="19">
        <f t="shared" si="21"/>
        <v>4284.5</v>
      </c>
      <c r="AE1383" s="19" t="str">
        <f t="shared" si="22"/>
        <v>Нет моды</v>
      </c>
      <c r="AF1383" s="19">
        <f t="shared" si="23"/>
        <v>8250</v>
      </c>
      <c r="AG1383" s="19">
        <f t="shared" si="24"/>
        <v>10660</v>
      </c>
      <c r="AH1383" s="20" t="str">
        <f t="shared" si="14"/>
        <v/>
      </c>
      <c r="AI1383" s="21"/>
      <c r="AJ1383" s="21"/>
      <c r="AK1383" s="21"/>
      <c r="AL1383" s="22">
        <f t="shared" si="25"/>
        <v>1</v>
      </c>
    </row>
    <row r="1384" ht="12.75" customHeight="1">
      <c r="A1384" s="13" t="s">
        <v>76</v>
      </c>
      <c r="B1384" s="13" t="str">
        <f>IFERROR(__xludf.DUMMYFUNCTION("REGEXREPLACE(A1384, ""\d"", """")"),"         Вологодская область")</f>
        <v>         Вологодская область</v>
      </c>
      <c r="C1384" s="14" t="str">
        <f t="shared" si="15"/>
        <v>Вологодская область</v>
      </c>
      <c r="D1384" s="3">
        <f t="shared" si="16"/>
        <v>2</v>
      </c>
      <c r="E1384" s="15" t="s">
        <v>34</v>
      </c>
      <c r="F1384" s="13" t="str">
        <f>IFERROR(__xludf.DUMMYFUNCTION("REGEXEXTRACT(E1384, ""[А-Яа-я].*"")"),"Болезни системы кровообращения")</f>
        <v>Болезни системы кровообращения</v>
      </c>
      <c r="G1384" s="16">
        <f t="shared" si="17"/>
        <v>2</v>
      </c>
      <c r="H1384" s="13" t="s">
        <v>28</v>
      </c>
      <c r="I1384" s="13" t="str">
        <f>IFERROR(__xludf.DUMMYFUNCTION("REGEXREPLACE(H1384, "".*\s"", """")"),"человек")</f>
        <v>человек</v>
      </c>
      <c r="J1384" s="13" t="s">
        <v>29</v>
      </c>
      <c r="K1384" s="17" t="str">
        <f>IFERROR(__xludf.DUMMYFUNCTION("REGEXREPLACE(J1384, ""^[\d\s]+"", """")"),"значение показателя за год")</f>
        <v>значение показателя за год</v>
      </c>
      <c r="L1384" s="16">
        <f t="shared" si="18"/>
        <v>2</v>
      </c>
      <c r="M1384" s="13" t="s">
        <v>31</v>
      </c>
      <c r="N1384" s="13" t="str">
        <f>IFERROR(__xludf.DUMMYFUNCTION("REGEXEXTRACT(M1384, "" (.+)$"")"),"городское население")</f>
        <v>городское население</v>
      </c>
      <c r="O1384" s="18">
        <v>6611.0</v>
      </c>
      <c r="P1384" s="18">
        <v>6255.0</v>
      </c>
      <c r="Q1384" s="18">
        <v>6417.0</v>
      </c>
      <c r="R1384" s="18">
        <v>6507.0</v>
      </c>
      <c r="S1384" s="18">
        <v>6010.0</v>
      </c>
      <c r="T1384" s="18">
        <v>5753.0</v>
      </c>
      <c r="U1384" s="18">
        <v>5557.0</v>
      </c>
      <c r="V1384" s="18">
        <v>6291.0</v>
      </c>
      <c r="W1384" s="18">
        <v>6624.0</v>
      </c>
      <c r="X1384" s="18">
        <v>5885.0</v>
      </c>
      <c r="Y1384" s="18">
        <v>5996.0</v>
      </c>
      <c r="Z1384" s="19" t="str">
        <f t="shared" si="6"/>
        <v/>
      </c>
      <c r="AA1384" s="19">
        <f t="shared" si="19"/>
        <v>67906</v>
      </c>
      <c r="AB1384" s="19" t="str">
        <f t="shared" si="8"/>
        <v/>
      </c>
      <c r="AC1384" s="19">
        <f t="shared" si="20"/>
        <v>6173.272727</v>
      </c>
      <c r="AD1384" s="19">
        <f t="shared" si="21"/>
        <v>7437</v>
      </c>
      <c r="AE1384" s="19" t="str">
        <f t="shared" si="22"/>
        <v>Нет моды</v>
      </c>
      <c r="AF1384" s="19">
        <f t="shared" si="23"/>
        <v>5557</v>
      </c>
      <c r="AG1384" s="19">
        <f t="shared" si="24"/>
        <v>6624</v>
      </c>
      <c r="AH1384" s="20" t="str">
        <f t="shared" si="14"/>
        <v/>
      </c>
      <c r="AI1384" s="21"/>
      <c r="AJ1384" s="21"/>
      <c r="AK1384" s="21"/>
      <c r="AL1384" s="22">
        <f t="shared" si="25"/>
        <v>1</v>
      </c>
    </row>
    <row r="1385" ht="12.75" customHeight="1">
      <c r="A1385" s="13" t="s">
        <v>76</v>
      </c>
      <c r="B1385" s="13" t="str">
        <f>IFERROR(__xludf.DUMMYFUNCTION("REGEXREPLACE(A1385, ""\d"", """")"),"         Вологодская область")</f>
        <v>         Вологодская область</v>
      </c>
      <c r="C1385" s="14" t="str">
        <f t="shared" si="15"/>
        <v>Вологодская область</v>
      </c>
      <c r="D1385" s="3">
        <f t="shared" si="16"/>
        <v>2</v>
      </c>
      <c r="E1385" s="15" t="s">
        <v>34</v>
      </c>
      <c r="F1385" s="13" t="str">
        <f>IFERROR(__xludf.DUMMYFUNCTION("REGEXEXTRACT(E1385, ""[А-Яа-я].*"")"),"Болезни системы кровообращения")</f>
        <v>Болезни системы кровообращения</v>
      </c>
      <c r="G1385" s="16">
        <f t="shared" si="17"/>
        <v>2</v>
      </c>
      <c r="H1385" s="13" t="s">
        <v>28</v>
      </c>
      <c r="I1385" s="13" t="str">
        <f>IFERROR(__xludf.DUMMYFUNCTION("REGEXREPLACE(H1385, "".*\s"", """")"),"человек")</f>
        <v>человек</v>
      </c>
      <c r="J1385" s="13" t="s">
        <v>29</v>
      </c>
      <c r="K1385" s="17" t="str">
        <f>IFERROR(__xludf.DUMMYFUNCTION("REGEXREPLACE(J1385, ""^[\d\s]+"", """")"),"значение показателя за год")</f>
        <v>значение показателя за год</v>
      </c>
      <c r="L1385" s="16">
        <f t="shared" si="18"/>
        <v>2</v>
      </c>
      <c r="M1385" s="13" t="s">
        <v>32</v>
      </c>
      <c r="N1385" s="13" t="str">
        <f>IFERROR(__xludf.DUMMYFUNCTION("REGEXEXTRACT(M1385, "" (.+)$"")"),"сельское население")</f>
        <v>сельское население</v>
      </c>
      <c r="O1385" s="18">
        <v>4049.0</v>
      </c>
      <c r="P1385" s="18">
        <v>3621.0</v>
      </c>
      <c r="Q1385" s="18">
        <v>3367.0</v>
      </c>
      <c r="R1385" s="18">
        <v>3202.0</v>
      </c>
      <c r="S1385" s="18">
        <v>3005.0</v>
      </c>
      <c r="T1385" s="18">
        <v>2924.0</v>
      </c>
      <c r="U1385" s="18">
        <v>2693.0</v>
      </c>
      <c r="V1385" s="18">
        <v>3058.0</v>
      </c>
      <c r="W1385" s="18">
        <v>3235.0</v>
      </c>
      <c r="X1385" s="18">
        <v>2888.0</v>
      </c>
      <c r="Y1385" s="18">
        <v>2856.0</v>
      </c>
      <c r="Z1385" s="19" t="str">
        <f t="shared" si="6"/>
        <v/>
      </c>
      <c r="AA1385" s="19" t="str">
        <f t="shared" si="19"/>
        <v/>
      </c>
      <c r="AB1385" s="19">
        <f t="shared" si="8"/>
        <v>34898</v>
      </c>
      <c r="AC1385" s="19">
        <f t="shared" si="20"/>
        <v>3172.545455</v>
      </c>
      <c r="AD1385" s="19">
        <f t="shared" si="21"/>
        <v>4803</v>
      </c>
      <c r="AE1385" s="19" t="str">
        <f t="shared" si="22"/>
        <v>Нет моды</v>
      </c>
      <c r="AF1385" s="19">
        <f t="shared" si="23"/>
        <v>2693</v>
      </c>
      <c r="AG1385" s="19">
        <f t="shared" si="24"/>
        <v>4049</v>
      </c>
      <c r="AH1385" s="20" t="str">
        <f t="shared" si="14"/>
        <v>Город: 66%; Село: 34%</v>
      </c>
      <c r="AI1385" s="21"/>
      <c r="AJ1385" s="21"/>
      <c r="AK1385" s="21"/>
      <c r="AL1385" s="22">
        <f t="shared" si="25"/>
        <v>1</v>
      </c>
    </row>
    <row r="1386" ht="12.75" customHeight="1">
      <c r="A1386" s="13" t="s">
        <v>76</v>
      </c>
      <c r="B1386" s="13" t="str">
        <f>IFERROR(__xludf.DUMMYFUNCTION("REGEXREPLACE(A1386, ""\d"", """")"),"         Вологодская область")</f>
        <v>         Вологодская область</v>
      </c>
      <c r="C1386" s="14" t="str">
        <f t="shared" si="15"/>
        <v>Вологодская область</v>
      </c>
      <c r="D1386" s="3">
        <f t="shared" si="16"/>
        <v>2</v>
      </c>
      <c r="E1386" s="15" t="s">
        <v>35</v>
      </c>
      <c r="F1386" s="13" t="str">
        <f>IFERROR(__xludf.DUMMYFUNCTION("REGEXEXTRACT(E1386, ""[А-Яа-я].*"")"),"внешние причины")</f>
        <v>внешние причины</v>
      </c>
      <c r="G1386" s="16">
        <f t="shared" si="17"/>
        <v>2</v>
      </c>
      <c r="H1386" s="13" t="s">
        <v>28</v>
      </c>
      <c r="I1386" s="13" t="str">
        <f>IFERROR(__xludf.DUMMYFUNCTION("REGEXREPLACE(H1386, "".*\s"", """")"),"человек")</f>
        <v>человек</v>
      </c>
      <c r="J1386" s="13" t="s">
        <v>29</v>
      </c>
      <c r="K1386" s="17" t="str">
        <f>IFERROR(__xludf.DUMMYFUNCTION("REGEXREPLACE(J1386, ""^[\d\s]+"", """")"),"значение показателя за год")</f>
        <v>значение показателя за год</v>
      </c>
      <c r="L1386" s="16">
        <f t="shared" si="18"/>
        <v>2</v>
      </c>
      <c r="M1386" s="13" t="s">
        <v>30</v>
      </c>
      <c r="N1386" s="13" t="str">
        <f>IFERROR(__xludf.DUMMYFUNCTION("REGEXEXTRACT(M1386, "" (.+)$"")"),"все население")</f>
        <v>все население</v>
      </c>
      <c r="O1386" s="18">
        <v>1817.0</v>
      </c>
      <c r="P1386" s="18">
        <v>1751.0</v>
      </c>
      <c r="Q1386" s="18">
        <v>1540.0</v>
      </c>
      <c r="R1386" s="18">
        <v>1524.0</v>
      </c>
      <c r="S1386" s="18">
        <v>1307.0</v>
      </c>
      <c r="T1386" s="18">
        <v>1329.0</v>
      </c>
      <c r="U1386" s="18">
        <v>1113.0</v>
      </c>
      <c r="V1386" s="18">
        <v>1070.0</v>
      </c>
      <c r="W1386" s="18">
        <v>1023.0</v>
      </c>
      <c r="X1386" s="18">
        <v>983.0</v>
      </c>
      <c r="Y1386" s="18">
        <v>1174.0</v>
      </c>
      <c r="Z1386" s="19">
        <f t="shared" si="6"/>
        <v>14631</v>
      </c>
      <c r="AA1386" s="19" t="str">
        <f t="shared" si="19"/>
        <v/>
      </c>
      <c r="AB1386" s="19" t="str">
        <f t="shared" si="8"/>
        <v/>
      </c>
      <c r="AC1386" s="19">
        <f t="shared" si="20"/>
        <v>1330.090909</v>
      </c>
      <c r="AD1386" s="19">
        <f t="shared" si="21"/>
        <v>2255</v>
      </c>
      <c r="AE1386" s="19" t="str">
        <f t="shared" si="22"/>
        <v>Нет моды</v>
      </c>
      <c r="AF1386" s="19">
        <f t="shared" si="23"/>
        <v>983</v>
      </c>
      <c r="AG1386" s="19">
        <f t="shared" si="24"/>
        <v>1817</v>
      </c>
      <c r="AH1386" s="20" t="str">
        <f t="shared" si="14"/>
        <v/>
      </c>
      <c r="AI1386" s="21"/>
      <c r="AJ1386" s="21"/>
      <c r="AK1386" s="21"/>
      <c r="AL1386" s="22">
        <f t="shared" si="25"/>
        <v>1</v>
      </c>
    </row>
    <row r="1387" ht="12.75" customHeight="1">
      <c r="A1387" s="13" t="s">
        <v>76</v>
      </c>
      <c r="B1387" s="13" t="str">
        <f>IFERROR(__xludf.DUMMYFUNCTION("REGEXREPLACE(A1387, ""\d"", """")"),"         Вологодская область")</f>
        <v>         Вологодская область</v>
      </c>
      <c r="C1387" s="14" t="str">
        <f t="shared" si="15"/>
        <v>Вологодская область</v>
      </c>
      <c r="D1387" s="3">
        <f t="shared" si="16"/>
        <v>2</v>
      </c>
      <c r="E1387" s="15" t="s">
        <v>35</v>
      </c>
      <c r="F1387" s="13" t="str">
        <f>IFERROR(__xludf.DUMMYFUNCTION("REGEXEXTRACT(E1387, ""[А-Яа-я].*"")"),"внешние причины")</f>
        <v>внешние причины</v>
      </c>
      <c r="G1387" s="16">
        <f t="shared" si="17"/>
        <v>2</v>
      </c>
      <c r="H1387" s="13" t="s">
        <v>28</v>
      </c>
      <c r="I1387" s="13" t="str">
        <f>IFERROR(__xludf.DUMMYFUNCTION("REGEXREPLACE(H1387, "".*\s"", """")"),"человек")</f>
        <v>человек</v>
      </c>
      <c r="J1387" s="13" t="s">
        <v>29</v>
      </c>
      <c r="K1387" s="17" t="str">
        <f>IFERROR(__xludf.DUMMYFUNCTION("REGEXREPLACE(J1387, ""^[\d\s]+"", """")"),"значение показателя за год")</f>
        <v>значение показателя за год</v>
      </c>
      <c r="L1387" s="16">
        <f t="shared" si="18"/>
        <v>2</v>
      </c>
      <c r="M1387" s="13" t="s">
        <v>31</v>
      </c>
      <c r="N1387" s="13" t="str">
        <f>IFERROR(__xludf.DUMMYFUNCTION("REGEXEXTRACT(M1387, "" (.+)$"")"),"городское население")</f>
        <v>городское население</v>
      </c>
      <c r="O1387" s="18">
        <v>1126.0</v>
      </c>
      <c r="P1387" s="18">
        <v>1140.0</v>
      </c>
      <c r="Q1387" s="18">
        <v>986.0</v>
      </c>
      <c r="R1387" s="18">
        <v>1006.0</v>
      </c>
      <c r="S1387" s="18">
        <v>841.0</v>
      </c>
      <c r="T1387" s="18">
        <v>829.0</v>
      </c>
      <c r="U1387" s="18">
        <v>724.0</v>
      </c>
      <c r="V1387" s="18">
        <v>689.0</v>
      </c>
      <c r="W1387" s="18">
        <v>654.0</v>
      </c>
      <c r="X1387" s="18">
        <v>656.0</v>
      </c>
      <c r="Y1387" s="18">
        <v>744.0</v>
      </c>
      <c r="Z1387" s="19" t="str">
        <f t="shared" si="6"/>
        <v/>
      </c>
      <c r="AA1387" s="19">
        <f t="shared" si="19"/>
        <v>9395</v>
      </c>
      <c r="AB1387" s="19" t="str">
        <f t="shared" si="8"/>
        <v/>
      </c>
      <c r="AC1387" s="19">
        <f t="shared" si="20"/>
        <v>854.0909091</v>
      </c>
      <c r="AD1387" s="19">
        <f t="shared" si="21"/>
        <v>1046.5</v>
      </c>
      <c r="AE1387" s="19" t="str">
        <f t="shared" si="22"/>
        <v>Нет моды</v>
      </c>
      <c r="AF1387" s="19">
        <f t="shared" si="23"/>
        <v>654</v>
      </c>
      <c r="AG1387" s="19">
        <f t="shared" si="24"/>
        <v>1140</v>
      </c>
      <c r="AH1387" s="20" t="str">
        <f t="shared" si="14"/>
        <v/>
      </c>
      <c r="AI1387" s="21"/>
      <c r="AJ1387" s="21"/>
      <c r="AK1387" s="21"/>
      <c r="AL1387" s="22">
        <f t="shared" si="25"/>
        <v>1</v>
      </c>
    </row>
    <row r="1388" ht="12.75" customHeight="1">
      <c r="A1388" s="13" t="s">
        <v>76</v>
      </c>
      <c r="B1388" s="13" t="str">
        <f>IFERROR(__xludf.DUMMYFUNCTION("REGEXREPLACE(A1388, ""\d"", """")"),"         Вологодская область")</f>
        <v>         Вологодская область</v>
      </c>
      <c r="C1388" s="14" t="str">
        <f t="shared" si="15"/>
        <v>Вологодская область</v>
      </c>
      <c r="D1388" s="3">
        <f t="shared" si="16"/>
        <v>2</v>
      </c>
      <c r="E1388" s="15" t="s">
        <v>35</v>
      </c>
      <c r="F1388" s="13" t="str">
        <f>IFERROR(__xludf.DUMMYFUNCTION("REGEXEXTRACT(E1388, ""[А-Яа-я].*"")"),"внешние причины")</f>
        <v>внешние причины</v>
      </c>
      <c r="G1388" s="16">
        <f t="shared" si="17"/>
        <v>2</v>
      </c>
      <c r="H1388" s="13" t="s">
        <v>28</v>
      </c>
      <c r="I1388" s="13" t="str">
        <f>IFERROR(__xludf.DUMMYFUNCTION("REGEXREPLACE(H1388, "".*\s"", """")"),"человек")</f>
        <v>человек</v>
      </c>
      <c r="J1388" s="13" t="s">
        <v>29</v>
      </c>
      <c r="K1388" s="17" t="str">
        <f>IFERROR(__xludf.DUMMYFUNCTION("REGEXREPLACE(J1388, ""^[\d\s]+"", """")"),"значение показателя за год")</f>
        <v>значение показателя за год</v>
      </c>
      <c r="L1388" s="16">
        <f t="shared" si="18"/>
        <v>2</v>
      </c>
      <c r="M1388" s="13" t="s">
        <v>32</v>
      </c>
      <c r="N1388" s="13" t="str">
        <f>IFERROR(__xludf.DUMMYFUNCTION("REGEXEXTRACT(M1388, "" (.+)$"")"),"сельское население")</f>
        <v>сельское население</v>
      </c>
      <c r="O1388" s="18">
        <v>691.0</v>
      </c>
      <c r="P1388" s="18">
        <v>611.0</v>
      </c>
      <c r="Q1388" s="18">
        <v>554.0</v>
      </c>
      <c r="R1388" s="18">
        <v>518.0</v>
      </c>
      <c r="S1388" s="18">
        <v>466.0</v>
      </c>
      <c r="T1388" s="18">
        <v>500.0</v>
      </c>
      <c r="U1388" s="18">
        <v>389.0</v>
      </c>
      <c r="V1388" s="18">
        <v>381.0</v>
      </c>
      <c r="W1388" s="18">
        <v>369.0</v>
      </c>
      <c r="X1388" s="18">
        <v>327.0</v>
      </c>
      <c r="Y1388" s="18">
        <v>430.0</v>
      </c>
      <c r="Z1388" s="19" t="str">
        <f t="shared" si="6"/>
        <v/>
      </c>
      <c r="AA1388" s="19" t="str">
        <f t="shared" si="19"/>
        <v/>
      </c>
      <c r="AB1388" s="19">
        <f t="shared" si="8"/>
        <v>5236</v>
      </c>
      <c r="AC1388" s="19">
        <f t="shared" si="20"/>
        <v>476</v>
      </c>
      <c r="AD1388" s="19">
        <f t="shared" si="21"/>
        <v>655</v>
      </c>
      <c r="AE1388" s="19" t="str">
        <f t="shared" si="22"/>
        <v>Нет моды</v>
      </c>
      <c r="AF1388" s="19">
        <f t="shared" si="23"/>
        <v>327</v>
      </c>
      <c r="AG1388" s="19">
        <f t="shared" si="24"/>
        <v>691</v>
      </c>
      <c r="AH1388" s="20" t="str">
        <f t="shared" si="14"/>
        <v>Город: 64%; Село: 36%</v>
      </c>
      <c r="AI1388" s="21"/>
      <c r="AJ1388" s="21"/>
      <c r="AK1388" s="21"/>
      <c r="AL1388" s="22">
        <f t="shared" si="25"/>
        <v>1</v>
      </c>
    </row>
    <row r="1389" ht="12.75" customHeight="1">
      <c r="A1389" s="13" t="s">
        <v>76</v>
      </c>
      <c r="B1389" s="13" t="str">
        <f>IFERROR(__xludf.DUMMYFUNCTION("REGEXREPLACE(A1389, ""\d"", """")"),"         Вологодская область")</f>
        <v>         Вологодская область</v>
      </c>
      <c r="C1389" s="14" t="str">
        <f t="shared" si="15"/>
        <v>Вологодская область</v>
      </c>
      <c r="D1389" s="3">
        <f t="shared" si="16"/>
        <v>2</v>
      </c>
      <c r="E1389" s="15" t="s">
        <v>36</v>
      </c>
      <c r="F1389" s="13" t="str">
        <f>IFERROR(__xludf.DUMMYFUNCTION("REGEXEXTRACT(E1389,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89" s="16">
        <f t="shared" si="17"/>
        <v>2</v>
      </c>
      <c r="H1389" s="13" t="s">
        <v>28</v>
      </c>
      <c r="I1389" s="13" t="str">
        <f>IFERROR(__xludf.DUMMYFUNCTION("REGEXREPLACE(H1389, "".*\s"", """")"),"человек")</f>
        <v>человек</v>
      </c>
      <c r="J1389" s="13" t="s">
        <v>29</v>
      </c>
      <c r="K1389" s="17" t="str">
        <f>IFERROR(__xludf.DUMMYFUNCTION("REGEXREPLACE(J1389, ""^[\d\s]+"", """")"),"значение показателя за год")</f>
        <v>значение показателя за год</v>
      </c>
      <c r="L1389" s="16">
        <f t="shared" si="18"/>
        <v>2</v>
      </c>
      <c r="M1389" s="13" t="s">
        <v>30</v>
      </c>
      <c r="N1389" s="13" t="str">
        <f>IFERROR(__xludf.DUMMYFUNCTION("REGEXEXTRACT(M1389, "" (.+)$"")"),"все население")</f>
        <v>все население</v>
      </c>
      <c r="O1389" s="18">
        <v>32.0</v>
      </c>
      <c r="P1389" s="18">
        <v>43.0</v>
      </c>
      <c r="Q1389" s="18">
        <v>33.0</v>
      </c>
      <c r="R1389" s="18">
        <v>35.0</v>
      </c>
      <c r="S1389" s="23" t="s">
        <v>37</v>
      </c>
      <c r="T1389" s="23" t="s">
        <v>37</v>
      </c>
      <c r="U1389" s="23" t="s">
        <v>37</v>
      </c>
      <c r="V1389" s="23" t="s">
        <v>37</v>
      </c>
      <c r="W1389" s="23" t="s">
        <v>37</v>
      </c>
      <c r="X1389" s="23" t="s">
        <v>37</v>
      </c>
      <c r="Y1389" s="23" t="s">
        <v>37</v>
      </c>
      <c r="Z1389" s="19">
        <f t="shared" si="6"/>
        <v>143</v>
      </c>
      <c r="AA1389" s="19" t="str">
        <f t="shared" si="19"/>
        <v/>
      </c>
      <c r="AB1389" s="19" t="str">
        <f t="shared" si="8"/>
        <v/>
      </c>
      <c r="AC1389" s="19">
        <f t="shared" si="20"/>
        <v>35.75</v>
      </c>
      <c r="AD1389" s="19">
        <f t="shared" si="21"/>
        <v>389</v>
      </c>
      <c r="AE1389" s="19" t="str">
        <f t="shared" si="22"/>
        <v>Нет моды</v>
      </c>
      <c r="AF1389" s="19">
        <f t="shared" si="23"/>
        <v>32</v>
      </c>
      <c r="AG1389" s="19">
        <f t="shared" si="24"/>
        <v>43</v>
      </c>
      <c r="AH1389" s="20" t="str">
        <f t="shared" si="14"/>
        <v/>
      </c>
      <c r="AI1389" s="24"/>
      <c r="AJ1389" s="24"/>
      <c r="AK1389" s="24"/>
      <c r="AL1389" s="22">
        <f t="shared" si="25"/>
        <v>1</v>
      </c>
    </row>
    <row r="1390" ht="12.75" customHeight="1">
      <c r="A1390" s="13" t="s">
        <v>76</v>
      </c>
      <c r="B1390" s="13" t="str">
        <f>IFERROR(__xludf.DUMMYFUNCTION("REGEXREPLACE(A1390, ""\d"", """")"),"         Вологодская область")</f>
        <v>         Вологодская область</v>
      </c>
      <c r="C1390" s="14" t="str">
        <f t="shared" si="15"/>
        <v>Вологодская область</v>
      </c>
      <c r="D1390" s="3">
        <f t="shared" si="16"/>
        <v>2</v>
      </c>
      <c r="E1390" s="15" t="s">
        <v>36</v>
      </c>
      <c r="F1390" s="13" t="str">
        <f>IFERROR(__xludf.DUMMYFUNCTION("REGEXEXTRACT(E1390,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90" s="16">
        <f t="shared" si="17"/>
        <v>2</v>
      </c>
      <c r="H1390" s="13" t="s">
        <v>28</v>
      </c>
      <c r="I1390" s="13" t="str">
        <f>IFERROR(__xludf.DUMMYFUNCTION("REGEXREPLACE(H1390, "".*\s"", """")"),"человек")</f>
        <v>человек</v>
      </c>
      <c r="J1390" s="13" t="s">
        <v>29</v>
      </c>
      <c r="K1390" s="17" t="str">
        <f>IFERROR(__xludf.DUMMYFUNCTION("REGEXREPLACE(J1390, ""^[\d\s]+"", """")"),"значение показателя за год")</f>
        <v>значение показателя за год</v>
      </c>
      <c r="L1390" s="16">
        <f t="shared" si="18"/>
        <v>2</v>
      </c>
      <c r="M1390" s="13" t="s">
        <v>31</v>
      </c>
      <c r="N1390" s="13" t="str">
        <f>IFERROR(__xludf.DUMMYFUNCTION("REGEXEXTRACT(M1390, "" (.+)$"")"),"городское население")</f>
        <v>городское население</v>
      </c>
      <c r="O1390" s="18">
        <v>21.0</v>
      </c>
      <c r="P1390" s="18">
        <v>27.0</v>
      </c>
      <c r="Q1390" s="18">
        <v>18.0</v>
      </c>
      <c r="R1390" s="18">
        <v>20.0</v>
      </c>
      <c r="S1390" s="23" t="s">
        <v>37</v>
      </c>
      <c r="T1390" s="23" t="s">
        <v>37</v>
      </c>
      <c r="U1390" s="23" t="s">
        <v>37</v>
      </c>
      <c r="V1390" s="23" t="s">
        <v>37</v>
      </c>
      <c r="W1390" s="23" t="s">
        <v>37</v>
      </c>
      <c r="X1390" s="23" t="s">
        <v>37</v>
      </c>
      <c r="Y1390" s="23" t="s">
        <v>37</v>
      </c>
      <c r="Z1390" s="19" t="str">
        <f t="shared" si="6"/>
        <v/>
      </c>
      <c r="AA1390" s="19">
        <f t="shared" si="19"/>
        <v>86</v>
      </c>
      <c r="AB1390" s="19" t="str">
        <f t="shared" si="8"/>
        <v/>
      </c>
      <c r="AC1390" s="19">
        <f t="shared" si="20"/>
        <v>21.5</v>
      </c>
      <c r="AD1390" s="19">
        <f t="shared" si="21"/>
        <v>29.5</v>
      </c>
      <c r="AE1390" s="19" t="str">
        <f t="shared" si="22"/>
        <v>Нет моды</v>
      </c>
      <c r="AF1390" s="19">
        <f t="shared" si="23"/>
        <v>18</v>
      </c>
      <c r="AG1390" s="19">
        <f t="shared" si="24"/>
        <v>27</v>
      </c>
      <c r="AH1390" s="20" t="str">
        <f t="shared" si="14"/>
        <v/>
      </c>
      <c r="AI1390" s="24"/>
      <c r="AJ1390" s="24"/>
      <c r="AK1390" s="24"/>
      <c r="AL1390" s="22">
        <f t="shared" si="25"/>
        <v>1</v>
      </c>
    </row>
    <row r="1391" ht="12.75" customHeight="1">
      <c r="A1391" s="13" t="s">
        <v>76</v>
      </c>
      <c r="B1391" s="13" t="str">
        <f>IFERROR(__xludf.DUMMYFUNCTION("REGEXREPLACE(A1391, ""\d"", """")"),"         Вологодская область")</f>
        <v>         Вологодская область</v>
      </c>
      <c r="C1391" s="14" t="str">
        <f t="shared" si="15"/>
        <v>Вологодская область</v>
      </c>
      <c r="D1391" s="3">
        <f t="shared" si="16"/>
        <v>2</v>
      </c>
      <c r="E1391" s="15" t="s">
        <v>36</v>
      </c>
      <c r="F1391" s="13" t="str">
        <f>IFERROR(__xludf.DUMMYFUNCTION("REGEXEXTRACT(E1391,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391" s="16">
        <f t="shared" si="17"/>
        <v>2</v>
      </c>
      <c r="H1391" s="13" t="s">
        <v>28</v>
      </c>
      <c r="I1391" s="13" t="str">
        <f>IFERROR(__xludf.DUMMYFUNCTION("REGEXREPLACE(H1391, "".*\s"", """")"),"человек")</f>
        <v>человек</v>
      </c>
      <c r="J1391" s="13" t="s">
        <v>29</v>
      </c>
      <c r="K1391" s="17" t="str">
        <f>IFERROR(__xludf.DUMMYFUNCTION("REGEXREPLACE(J1391, ""^[\d\s]+"", """")"),"значение показателя за год")</f>
        <v>значение показателя за год</v>
      </c>
      <c r="L1391" s="16">
        <f t="shared" si="18"/>
        <v>2</v>
      </c>
      <c r="M1391" s="13" t="s">
        <v>32</v>
      </c>
      <c r="N1391" s="13" t="str">
        <f>IFERROR(__xludf.DUMMYFUNCTION("REGEXEXTRACT(M1391, "" (.+)$"")"),"сельское население")</f>
        <v>сельское население</v>
      </c>
      <c r="O1391" s="18">
        <v>11.0</v>
      </c>
      <c r="P1391" s="18">
        <v>16.0</v>
      </c>
      <c r="Q1391" s="18">
        <v>15.0</v>
      </c>
      <c r="R1391" s="18">
        <v>15.0</v>
      </c>
      <c r="S1391" s="23" t="s">
        <v>37</v>
      </c>
      <c r="T1391" s="23" t="s">
        <v>37</v>
      </c>
      <c r="U1391" s="23" t="s">
        <v>37</v>
      </c>
      <c r="V1391" s="23" t="s">
        <v>37</v>
      </c>
      <c r="W1391" s="23" t="s">
        <v>37</v>
      </c>
      <c r="X1391" s="23" t="s">
        <v>37</v>
      </c>
      <c r="Y1391" s="23" t="s">
        <v>37</v>
      </c>
      <c r="Z1391" s="19" t="str">
        <f t="shared" si="6"/>
        <v/>
      </c>
      <c r="AA1391" s="19" t="str">
        <f t="shared" si="19"/>
        <v/>
      </c>
      <c r="AB1391" s="19">
        <f t="shared" si="8"/>
        <v>57</v>
      </c>
      <c r="AC1391" s="19">
        <f t="shared" si="20"/>
        <v>14.25</v>
      </c>
      <c r="AD1391" s="19">
        <f t="shared" si="21"/>
        <v>17</v>
      </c>
      <c r="AE1391" s="19" t="str">
        <f t="shared" si="22"/>
        <v>Нет моды</v>
      </c>
      <c r="AF1391" s="19">
        <f t="shared" si="23"/>
        <v>11</v>
      </c>
      <c r="AG1391" s="19">
        <f t="shared" si="24"/>
        <v>16</v>
      </c>
      <c r="AH1391" s="20" t="str">
        <f t="shared" si="14"/>
        <v>Город: 60%; Село: 40%</v>
      </c>
      <c r="AI1391" s="24"/>
      <c r="AJ1391" s="24"/>
      <c r="AK1391" s="24"/>
      <c r="AL1391" s="22">
        <f t="shared" si="25"/>
        <v>1</v>
      </c>
    </row>
    <row r="1392" ht="12.75" customHeight="1">
      <c r="A1392" s="13" t="s">
        <v>76</v>
      </c>
      <c r="B1392" s="13" t="str">
        <f>IFERROR(__xludf.DUMMYFUNCTION("REGEXREPLACE(A1392, ""\d"", """")"),"         Вологодская область")</f>
        <v>         Вологодская область</v>
      </c>
      <c r="C1392" s="14" t="str">
        <f t="shared" si="15"/>
        <v>Вологодская область</v>
      </c>
      <c r="D1392" s="3">
        <f t="shared" si="16"/>
        <v>2</v>
      </c>
      <c r="E1392" s="15" t="s">
        <v>38</v>
      </c>
      <c r="F1392" s="13" t="str">
        <f>IFERROR(__xludf.DUMMYFUNCTION("REGEXEXTRACT(E1392, ""[А-Яа-я].*"")"),"все виды транспортных несчастных случаев")</f>
        <v>все виды транспортных несчастных случаев</v>
      </c>
      <c r="G1392" s="16">
        <f t="shared" si="17"/>
        <v>2</v>
      </c>
      <c r="H1392" s="13" t="s">
        <v>28</v>
      </c>
      <c r="I1392" s="13" t="str">
        <f>IFERROR(__xludf.DUMMYFUNCTION("REGEXREPLACE(H1392, "".*\s"", """")"),"человек")</f>
        <v>человек</v>
      </c>
      <c r="J1392" s="13" t="s">
        <v>29</v>
      </c>
      <c r="K1392" s="17" t="str">
        <f>IFERROR(__xludf.DUMMYFUNCTION("REGEXREPLACE(J1392, ""^[\d\s]+"", """")"),"значение показателя за год")</f>
        <v>значение показателя за год</v>
      </c>
      <c r="L1392" s="16">
        <f t="shared" si="18"/>
        <v>2</v>
      </c>
      <c r="M1392" s="13" t="s">
        <v>30</v>
      </c>
      <c r="N1392" s="13" t="str">
        <f>IFERROR(__xludf.DUMMYFUNCTION("REGEXEXTRACT(M1392, "" (.+)$"")"),"все население")</f>
        <v>все население</v>
      </c>
      <c r="O1392" s="18">
        <v>215.0</v>
      </c>
      <c r="P1392" s="18">
        <v>229.0</v>
      </c>
      <c r="Q1392" s="18">
        <v>145.0</v>
      </c>
      <c r="R1392" s="18">
        <v>138.0</v>
      </c>
      <c r="S1392" s="18">
        <v>138.0</v>
      </c>
      <c r="T1392" s="18">
        <v>163.0</v>
      </c>
      <c r="U1392" s="18">
        <v>155.0</v>
      </c>
      <c r="V1392" s="18">
        <v>127.0</v>
      </c>
      <c r="W1392" s="18">
        <v>109.0</v>
      </c>
      <c r="X1392" s="18">
        <v>132.0</v>
      </c>
      <c r="Y1392" s="18">
        <v>129.0</v>
      </c>
      <c r="Z1392" s="19">
        <f t="shared" si="6"/>
        <v>1680</v>
      </c>
      <c r="AA1392" s="19" t="str">
        <f t="shared" si="19"/>
        <v/>
      </c>
      <c r="AB1392" s="19" t="str">
        <f t="shared" si="8"/>
        <v/>
      </c>
      <c r="AC1392" s="19">
        <f t="shared" si="20"/>
        <v>152.7272727</v>
      </c>
      <c r="AD1392" s="19">
        <f t="shared" si="21"/>
        <v>132</v>
      </c>
      <c r="AE1392" s="19" t="str">
        <f t="shared" si="22"/>
        <v>Нет моды</v>
      </c>
      <c r="AF1392" s="19">
        <f t="shared" si="23"/>
        <v>109</v>
      </c>
      <c r="AG1392" s="19">
        <f t="shared" si="24"/>
        <v>229</v>
      </c>
      <c r="AH1392" s="20" t="str">
        <f t="shared" si="14"/>
        <v/>
      </c>
      <c r="AI1392" s="21"/>
      <c r="AJ1392" s="21"/>
      <c r="AK1392" s="21"/>
      <c r="AL1392" s="22">
        <f t="shared" si="25"/>
        <v>1</v>
      </c>
    </row>
    <row r="1393" ht="12.75" customHeight="1">
      <c r="A1393" s="13" t="s">
        <v>76</v>
      </c>
      <c r="B1393" s="13" t="str">
        <f>IFERROR(__xludf.DUMMYFUNCTION("REGEXREPLACE(A1393, ""\d"", """")"),"         Вологодская область")</f>
        <v>         Вологодская область</v>
      </c>
      <c r="C1393" s="14" t="str">
        <f t="shared" si="15"/>
        <v>Вологодская область</v>
      </c>
      <c r="D1393" s="3">
        <f t="shared" si="16"/>
        <v>2</v>
      </c>
      <c r="E1393" s="15" t="s">
        <v>38</v>
      </c>
      <c r="F1393" s="13" t="str">
        <f>IFERROR(__xludf.DUMMYFUNCTION("REGEXEXTRACT(E1393, ""[А-Яа-я].*"")"),"все виды транспортных несчастных случаев")</f>
        <v>все виды транспортных несчастных случаев</v>
      </c>
      <c r="G1393" s="16">
        <f t="shared" si="17"/>
        <v>2</v>
      </c>
      <c r="H1393" s="13" t="s">
        <v>28</v>
      </c>
      <c r="I1393" s="13" t="str">
        <f>IFERROR(__xludf.DUMMYFUNCTION("REGEXREPLACE(H1393, "".*\s"", """")"),"человек")</f>
        <v>человек</v>
      </c>
      <c r="J1393" s="13" t="s">
        <v>29</v>
      </c>
      <c r="K1393" s="17" t="str">
        <f>IFERROR(__xludf.DUMMYFUNCTION("REGEXREPLACE(J1393, ""^[\d\s]+"", """")"),"значение показателя за год")</f>
        <v>значение показателя за год</v>
      </c>
      <c r="L1393" s="16">
        <f t="shared" si="18"/>
        <v>2</v>
      </c>
      <c r="M1393" s="13" t="s">
        <v>31</v>
      </c>
      <c r="N1393" s="13" t="str">
        <f>IFERROR(__xludf.DUMMYFUNCTION("REGEXEXTRACT(M1393, "" (.+)$"")"),"городское население")</f>
        <v>городское население</v>
      </c>
      <c r="O1393" s="18">
        <v>139.0</v>
      </c>
      <c r="P1393" s="18">
        <v>151.0</v>
      </c>
      <c r="Q1393" s="18">
        <v>95.0</v>
      </c>
      <c r="R1393" s="18">
        <v>96.0</v>
      </c>
      <c r="S1393" s="18">
        <v>87.0</v>
      </c>
      <c r="T1393" s="18">
        <v>106.0</v>
      </c>
      <c r="U1393" s="18">
        <v>98.0</v>
      </c>
      <c r="V1393" s="18">
        <v>79.0</v>
      </c>
      <c r="W1393" s="18">
        <v>61.0</v>
      </c>
      <c r="X1393" s="18">
        <v>88.0</v>
      </c>
      <c r="Y1393" s="18">
        <v>99.0</v>
      </c>
      <c r="Z1393" s="19" t="str">
        <f t="shared" si="6"/>
        <v/>
      </c>
      <c r="AA1393" s="19">
        <f t="shared" si="19"/>
        <v>1099</v>
      </c>
      <c r="AB1393" s="19" t="str">
        <f t="shared" si="8"/>
        <v/>
      </c>
      <c r="AC1393" s="19">
        <f t="shared" si="20"/>
        <v>99.90909091</v>
      </c>
      <c r="AD1393" s="19">
        <f t="shared" si="21"/>
        <v>128</v>
      </c>
      <c r="AE1393" s="19" t="str">
        <f t="shared" si="22"/>
        <v>Нет моды</v>
      </c>
      <c r="AF1393" s="19">
        <f t="shared" si="23"/>
        <v>61</v>
      </c>
      <c r="AG1393" s="19">
        <f t="shared" si="24"/>
        <v>151</v>
      </c>
      <c r="AH1393" s="20" t="str">
        <f t="shared" si="14"/>
        <v/>
      </c>
      <c r="AI1393" s="21"/>
      <c r="AJ1393" s="21"/>
      <c r="AK1393" s="21"/>
      <c r="AL1393" s="22">
        <f t="shared" si="25"/>
        <v>1</v>
      </c>
    </row>
    <row r="1394" ht="12.75" customHeight="1">
      <c r="A1394" s="13" t="s">
        <v>76</v>
      </c>
      <c r="B1394" s="13" t="str">
        <f>IFERROR(__xludf.DUMMYFUNCTION("REGEXREPLACE(A1394, ""\d"", """")"),"         Вологодская область")</f>
        <v>         Вологодская область</v>
      </c>
      <c r="C1394" s="14" t="str">
        <f t="shared" si="15"/>
        <v>Вологодская область</v>
      </c>
      <c r="D1394" s="3">
        <f t="shared" si="16"/>
        <v>2</v>
      </c>
      <c r="E1394" s="15" t="s">
        <v>38</v>
      </c>
      <c r="F1394" s="13" t="str">
        <f>IFERROR(__xludf.DUMMYFUNCTION("REGEXEXTRACT(E1394, ""[А-Яа-я].*"")"),"все виды транспортных несчастных случаев")</f>
        <v>все виды транспортных несчастных случаев</v>
      </c>
      <c r="G1394" s="16">
        <f t="shared" si="17"/>
        <v>2</v>
      </c>
      <c r="H1394" s="13" t="s">
        <v>28</v>
      </c>
      <c r="I1394" s="13" t="str">
        <f>IFERROR(__xludf.DUMMYFUNCTION("REGEXREPLACE(H1394, "".*\s"", """")"),"человек")</f>
        <v>человек</v>
      </c>
      <c r="J1394" s="13" t="s">
        <v>29</v>
      </c>
      <c r="K1394" s="17" t="str">
        <f>IFERROR(__xludf.DUMMYFUNCTION("REGEXREPLACE(J1394, ""^[\d\s]+"", """")"),"значение показателя за год")</f>
        <v>значение показателя за год</v>
      </c>
      <c r="L1394" s="16">
        <f t="shared" si="18"/>
        <v>2</v>
      </c>
      <c r="M1394" s="13" t="s">
        <v>32</v>
      </c>
      <c r="N1394" s="13" t="str">
        <f>IFERROR(__xludf.DUMMYFUNCTION("REGEXEXTRACT(M1394, "" (.+)$"")"),"сельское население")</f>
        <v>сельское население</v>
      </c>
      <c r="O1394" s="18">
        <v>76.0</v>
      </c>
      <c r="P1394" s="18">
        <v>78.0</v>
      </c>
      <c r="Q1394" s="18">
        <v>50.0</v>
      </c>
      <c r="R1394" s="18">
        <v>42.0</v>
      </c>
      <c r="S1394" s="18">
        <v>51.0</v>
      </c>
      <c r="T1394" s="18">
        <v>57.0</v>
      </c>
      <c r="U1394" s="18">
        <v>57.0</v>
      </c>
      <c r="V1394" s="18">
        <v>48.0</v>
      </c>
      <c r="W1394" s="18">
        <v>48.0</v>
      </c>
      <c r="X1394" s="18">
        <v>44.0</v>
      </c>
      <c r="Y1394" s="18">
        <v>30.0</v>
      </c>
      <c r="Z1394" s="19" t="str">
        <f t="shared" si="6"/>
        <v/>
      </c>
      <c r="AA1394" s="19" t="str">
        <f t="shared" si="19"/>
        <v/>
      </c>
      <c r="AB1394" s="19">
        <f t="shared" si="8"/>
        <v>581</v>
      </c>
      <c r="AC1394" s="19">
        <f t="shared" si="20"/>
        <v>52.81818182</v>
      </c>
      <c r="AD1394" s="19">
        <f t="shared" si="21"/>
        <v>77</v>
      </c>
      <c r="AE1394" s="19" t="str">
        <f t="shared" si="22"/>
        <v>Нет моды</v>
      </c>
      <c r="AF1394" s="19">
        <f t="shared" si="23"/>
        <v>30</v>
      </c>
      <c r="AG1394" s="19">
        <f t="shared" si="24"/>
        <v>78</v>
      </c>
      <c r="AH1394" s="20" t="str">
        <f t="shared" si="14"/>
        <v>Город: 65%; Село: 35%</v>
      </c>
      <c r="AI1394" s="21"/>
      <c r="AJ1394" s="21"/>
      <c r="AK1394" s="21"/>
      <c r="AL1394" s="22">
        <f t="shared" si="25"/>
        <v>1</v>
      </c>
    </row>
    <row r="1395" ht="12.75" customHeight="1">
      <c r="A1395" s="13" t="s">
        <v>76</v>
      </c>
      <c r="B1395" s="13" t="str">
        <f>IFERROR(__xludf.DUMMYFUNCTION("REGEXREPLACE(A1395, ""\d"", """")"),"         Вологодская область")</f>
        <v>         Вологодская область</v>
      </c>
      <c r="C1395" s="14" t="str">
        <f t="shared" si="15"/>
        <v>Вологодская область</v>
      </c>
      <c r="D1395" s="3">
        <f t="shared" si="16"/>
        <v>2</v>
      </c>
      <c r="E1395" s="15" t="s">
        <v>39</v>
      </c>
      <c r="F1395" s="13" t="str">
        <f>IFERROR(__xludf.DUMMYFUNCTION("REGEXEXTRACT(E1395, ""[А-Яа-я].*"")"),"Всего умерших")</f>
        <v>Всего умерших</v>
      </c>
      <c r="G1395" s="16">
        <f t="shared" si="17"/>
        <v>2</v>
      </c>
      <c r="H1395" s="13" t="s">
        <v>28</v>
      </c>
      <c r="I1395" s="13" t="str">
        <f>IFERROR(__xludf.DUMMYFUNCTION("REGEXREPLACE(H1395, "".*\s"", """")"),"человек")</f>
        <v>человек</v>
      </c>
      <c r="J1395" s="13" t="s">
        <v>29</v>
      </c>
      <c r="K1395" s="17" t="str">
        <f>IFERROR(__xludf.DUMMYFUNCTION("REGEXREPLACE(J1395, ""^[\d\s]+"", """")"),"значение показателя за год")</f>
        <v>значение показателя за год</v>
      </c>
      <c r="L1395" s="16">
        <f t="shared" si="18"/>
        <v>2</v>
      </c>
      <c r="M1395" s="13" t="s">
        <v>30</v>
      </c>
      <c r="N1395" s="13" t="str">
        <f>IFERROR(__xludf.DUMMYFUNCTION("REGEXEXTRACT(M1395, "" (.+)$"")"),"все население")</f>
        <v>все население</v>
      </c>
      <c r="O1395" s="18">
        <v>17976.0</v>
      </c>
      <c r="P1395" s="18">
        <v>17673.0</v>
      </c>
      <c r="Q1395" s="18">
        <v>17612.0</v>
      </c>
      <c r="R1395" s="18">
        <v>17808.0</v>
      </c>
      <c r="S1395" s="18">
        <v>17003.0</v>
      </c>
      <c r="T1395" s="18">
        <v>16843.0</v>
      </c>
      <c r="U1395" s="18">
        <v>16366.0</v>
      </c>
      <c r="V1395" s="18">
        <v>18097.0</v>
      </c>
      <c r="W1395" s="18">
        <v>21036.0</v>
      </c>
      <c r="X1395" s="18">
        <v>16437.0</v>
      </c>
      <c r="Y1395" s="18">
        <v>15487.0</v>
      </c>
      <c r="Z1395" s="19">
        <f t="shared" si="6"/>
        <v>192338</v>
      </c>
      <c r="AA1395" s="19" t="str">
        <f t="shared" si="19"/>
        <v/>
      </c>
      <c r="AB1395" s="19" t="str">
        <f t="shared" si="8"/>
        <v/>
      </c>
      <c r="AC1395" s="19">
        <f t="shared" si="20"/>
        <v>17485.27273</v>
      </c>
      <c r="AD1395" s="19">
        <f t="shared" si="21"/>
        <v>7782.5</v>
      </c>
      <c r="AE1395" s="19" t="str">
        <f t="shared" si="22"/>
        <v>Нет моды</v>
      </c>
      <c r="AF1395" s="19">
        <f t="shared" si="23"/>
        <v>15487</v>
      </c>
      <c r="AG1395" s="19">
        <f t="shared" si="24"/>
        <v>21036</v>
      </c>
      <c r="AH1395" s="20" t="str">
        <f t="shared" si="14"/>
        <v/>
      </c>
      <c r="AI1395" s="21"/>
      <c r="AJ1395" s="21"/>
      <c r="AK1395" s="21"/>
      <c r="AL1395" s="22">
        <f t="shared" si="25"/>
        <v>1</v>
      </c>
    </row>
    <row r="1396" ht="12.75" customHeight="1">
      <c r="A1396" s="13" t="s">
        <v>76</v>
      </c>
      <c r="B1396" s="13" t="str">
        <f>IFERROR(__xludf.DUMMYFUNCTION("REGEXREPLACE(A1396, ""\d"", """")"),"         Вологодская область")</f>
        <v>         Вологодская область</v>
      </c>
      <c r="C1396" s="14" t="str">
        <f t="shared" si="15"/>
        <v>Вологодская область</v>
      </c>
      <c r="D1396" s="3">
        <f t="shared" si="16"/>
        <v>2</v>
      </c>
      <c r="E1396" s="15" t="s">
        <v>39</v>
      </c>
      <c r="F1396" s="13" t="str">
        <f>IFERROR(__xludf.DUMMYFUNCTION("REGEXEXTRACT(E1396, ""[А-Яа-я].*"")"),"Всего умерших")</f>
        <v>Всего умерших</v>
      </c>
      <c r="G1396" s="16">
        <f t="shared" si="17"/>
        <v>2</v>
      </c>
      <c r="H1396" s="13" t="s">
        <v>28</v>
      </c>
      <c r="I1396" s="13" t="str">
        <f>IFERROR(__xludf.DUMMYFUNCTION("REGEXREPLACE(H1396, "".*\s"", """")"),"человек")</f>
        <v>человек</v>
      </c>
      <c r="J1396" s="13" t="s">
        <v>29</v>
      </c>
      <c r="K1396" s="17" t="str">
        <f>IFERROR(__xludf.DUMMYFUNCTION("REGEXREPLACE(J1396, ""^[\d\s]+"", """")"),"значение показателя за год")</f>
        <v>значение показателя за год</v>
      </c>
      <c r="L1396" s="16">
        <f t="shared" si="18"/>
        <v>2</v>
      </c>
      <c r="M1396" s="13" t="s">
        <v>31</v>
      </c>
      <c r="N1396" s="13" t="str">
        <f>IFERROR(__xludf.DUMMYFUNCTION("REGEXEXTRACT(M1396, "" (.+)$"")"),"городское население")</f>
        <v>городское население</v>
      </c>
      <c r="O1396" s="18">
        <v>11386.0</v>
      </c>
      <c r="P1396" s="18">
        <v>11437.0</v>
      </c>
      <c r="Q1396" s="18">
        <v>11363.0</v>
      </c>
      <c r="R1396" s="18">
        <v>11726.0</v>
      </c>
      <c r="S1396" s="18">
        <v>11233.0</v>
      </c>
      <c r="T1396" s="18">
        <v>11068.0</v>
      </c>
      <c r="U1396" s="18">
        <v>10863.0</v>
      </c>
      <c r="V1396" s="18">
        <v>12040.0</v>
      </c>
      <c r="W1396" s="18">
        <v>14176.0</v>
      </c>
      <c r="X1396" s="18">
        <v>11161.0</v>
      </c>
      <c r="Y1396" s="18">
        <v>10546.0</v>
      </c>
      <c r="Z1396" s="19" t="str">
        <f t="shared" si="6"/>
        <v/>
      </c>
      <c r="AA1396" s="19">
        <f t="shared" si="19"/>
        <v>126999</v>
      </c>
      <c r="AB1396" s="19" t="str">
        <f t="shared" si="8"/>
        <v/>
      </c>
      <c r="AC1396" s="19">
        <f t="shared" si="20"/>
        <v>11545.36364</v>
      </c>
      <c r="AD1396" s="19">
        <f t="shared" si="21"/>
        <v>14831.5</v>
      </c>
      <c r="AE1396" s="19" t="str">
        <f t="shared" si="22"/>
        <v>Нет моды</v>
      </c>
      <c r="AF1396" s="19">
        <f t="shared" si="23"/>
        <v>10546</v>
      </c>
      <c r="AG1396" s="19">
        <f t="shared" si="24"/>
        <v>14176</v>
      </c>
      <c r="AH1396" s="20" t="str">
        <f t="shared" si="14"/>
        <v/>
      </c>
      <c r="AI1396" s="21"/>
      <c r="AJ1396" s="21"/>
      <c r="AK1396" s="21"/>
      <c r="AL1396" s="22">
        <f t="shared" si="25"/>
        <v>1</v>
      </c>
    </row>
    <row r="1397" ht="12.75" customHeight="1">
      <c r="A1397" s="13" t="s">
        <v>76</v>
      </c>
      <c r="B1397" s="13" t="str">
        <f>IFERROR(__xludf.DUMMYFUNCTION("REGEXREPLACE(A1397, ""\d"", """")"),"         Вологодская область")</f>
        <v>         Вологодская область</v>
      </c>
      <c r="C1397" s="14" t="str">
        <f t="shared" si="15"/>
        <v>Вологодская область</v>
      </c>
      <c r="D1397" s="3">
        <f t="shared" si="16"/>
        <v>2</v>
      </c>
      <c r="E1397" s="15" t="s">
        <v>39</v>
      </c>
      <c r="F1397" s="13" t="str">
        <f>IFERROR(__xludf.DUMMYFUNCTION("REGEXEXTRACT(E1397, ""[А-Яа-я].*"")"),"Всего умерших")</f>
        <v>Всего умерших</v>
      </c>
      <c r="G1397" s="16">
        <f t="shared" si="17"/>
        <v>2</v>
      </c>
      <c r="H1397" s="13" t="s">
        <v>28</v>
      </c>
      <c r="I1397" s="13" t="str">
        <f>IFERROR(__xludf.DUMMYFUNCTION("REGEXREPLACE(H1397, "".*\s"", """")"),"человек")</f>
        <v>человек</v>
      </c>
      <c r="J1397" s="13" t="s">
        <v>29</v>
      </c>
      <c r="K1397" s="17" t="str">
        <f>IFERROR(__xludf.DUMMYFUNCTION("REGEXREPLACE(J1397, ""^[\d\s]+"", """")"),"значение показателя за год")</f>
        <v>значение показателя за год</v>
      </c>
      <c r="L1397" s="16">
        <f t="shared" si="18"/>
        <v>2</v>
      </c>
      <c r="M1397" s="13" t="s">
        <v>32</v>
      </c>
      <c r="N1397" s="13" t="str">
        <f>IFERROR(__xludf.DUMMYFUNCTION("REGEXEXTRACT(M1397, "" (.+)$"")"),"сельское население")</f>
        <v>сельское население</v>
      </c>
      <c r="O1397" s="18">
        <v>6590.0</v>
      </c>
      <c r="P1397" s="18">
        <v>6236.0</v>
      </c>
      <c r="Q1397" s="18">
        <v>6249.0</v>
      </c>
      <c r="R1397" s="18">
        <v>6082.0</v>
      </c>
      <c r="S1397" s="18">
        <v>5770.0</v>
      </c>
      <c r="T1397" s="18">
        <v>5775.0</v>
      </c>
      <c r="U1397" s="18">
        <v>5503.0</v>
      </c>
      <c r="V1397" s="18">
        <v>6057.0</v>
      </c>
      <c r="W1397" s="18">
        <v>6860.0</v>
      </c>
      <c r="X1397" s="18">
        <v>5276.0</v>
      </c>
      <c r="Y1397" s="18">
        <v>4941.0</v>
      </c>
      <c r="Z1397" s="19" t="str">
        <f t="shared" si="6"/>
        <v/>
      </c>
      <c r="AA1397" s="19" t="str">
        <f t="shared" si="19"/>
        <v/>
      </c>
      <c r="AB1397" s="19">
        <f t="shared" si="8"/>
        <v>65339</v>
      </c>
      <c r="AC1397" s="19">
        <f t="shared" si="20"/>
        <v>5939.909091</v>
      </c>
      <c r="AD1397" s="19">
        <f t="shared" si="21"/>
        <v>8703</v>
      </c>
      <c r="AE1397" s="19" t="str">
        <f t="shared" si="22"/>
        <v>Нет моды</v>
      </c>
      <c r="AF1397" s="19">
        <f t="shared" si="23"/>
        <v>4941</v>
      </c>
      <c r="AG1397" s="19">
        <f t="shared" si="24"/>
        <v>6860</v>
      </c>
      <c r="AH1397" s="20" t="str">
        <f t="shared" si="14"/>
        <v>Город: 66%; Село: 34%</v>
      </c>
      <c r="AI1397" s="21"/>
      <c r="AJ1397" s="21"/>
      <c r="AK1397" s="21"/>
      <c r="AL1397" s="22">
        <f t="shared" si="25"/>
        <v>1</v>
      </c>
    </row>
    <row r="1398" ht="12.75" customHeight="1">
      <c r="A1398" s="13" t="s">
        <v>76</v>
      </c>
      <c r="B1398" s="13" t="str">
        <f>IFERROR(__xludf.DUMMYFUNCTION("REGEXREPLACE(A1398, ""\d"", """")"),"         Вологодская область")</f>
        <v>         Вологодская область</v>
      </c>
      <c r="C1398" s="14" t="str">
        <f t="shared" si="15"/>
        <v>Вологодская область</v>
      </c>
      <c r="D1398" s="3">
        <f t="shared" si="16"/>
        <v>2</v>
      </c>
      <c r="E1398" s="15" t="s">
        <v>40</v>
      </c>
      <c r="F1398" s="13" t="str">
        <f>IFERROR(__xludf.DUMMYFUNCTION("REGEXEXTRACT(E1398, ""[А-Яа-я].*"")"),"Злокачественные новообразования")</f>
        <v>Злокачественные новообразования</v>
      </c>
      <c r="G1398" s="16">
        <f t="shared" si="17"/>
        <v>2</v>
      </c>
      <c r="H1398" s="13" t="s">
        <v>28</v>
      </c>
      <c r="I1398" s="13" t="str">
        <f>IFERROR(__xludf.DUMMYFUNCTION("REGEXREPLACE(H1398, "".*\s"", """")"),"человек")</f>
        <v>человек</v>
      </c>
      <c r="J1398" s="13" t="s">
        <v>29</v>
      </c>
      <c r="K1398" s="17" t="str">
        <f>IFERROR(__xludf.DUMMYFUNCTION("REGEXREPLACE(J1398, ""^[\d\s]+"", """")"),"значение показателя за год")</f>
        <v>значение показателя за год</v>
      </c>
      <c r="L1398" s="16">
        <f t="shared" si="18"/>
        <v>2</v>
      </c>
      <c r="M1398" s="13" t="s">
        <v>30</v>
      </c>
      <c r="N1398" s="13" t="str">
        <f>IFERROR(__xludf.DUMMYFUNCTION("REGEXEXTRACT(M1398, "" (.+)$"")"),"все население")</f>
        <v>все население</v>
      </c>
      <c r="O1398" s="18">
        <v>2542.0</v>
      </c>
      <c r="P1398" s="18">
        <v>2597.0</v>
      </c>
      <c r="Q1398" s="18">
        <v>2496.0</v>
      </c>
      <c r="R1398" s="18">
        <v>2488.0</v>
      </c>
      <c r="S1398" s="18">
        <v>2492.0</v>
      </c>
      <c r="T1398" s="18">
        <v>2519.0</v>
      </c>
      <c r="U1398" s="18">
        <v>2661.0</v>
      </c>
      <c r="V1398" s="18">
        <v>2537.0</v>
      </c>
      <c r="W1398" s="18">
        <v>2349.0</v>
      </c>
      <c r="X1398" s="18">
        <v>2324.0</v>
      </c>
      <c r="Y1398" s="18">
        <v>2411.0</v>
      </c>
      <c r="Z1398" s="19">
        <f t="shared" si="6"/>
        <v>27416</v>
      </c>
      <c r="AA1398" s="19" t="str">
        <f t="shared" si="19"/>
        <v/>
      </c>
      <c r="AB1398" s="19" t="str">
        <f t="shared" si="8"/>
        <v/>
      </c>
      <c r="AC1398" s="19">
        <f t="shared" si="20"/>
        <v>2492.363636</v>
      </c>
      <c r="AD1398" s="19">
        <f t="shared" si="21"/>
        <v>3801</v>
      </c>
      <c r="AE1398" s="19" t="str">
        <f t="shared" si="22"/>
        <v>Нет моды</v>
      </c>
      <c r="AF1398" s="19">
        <f t="shared" si="23"/>
        <v>2324</v>
      </c>
      <c r="AG1398" s="19">
        <f t="shared" si="24"/>
        <v>2661</v>
      </c>
      <c r="AH1398" s="20" t="str">
        <f t="shared" si="14"/>
        <v/>
      </c>
      <c r="AI1398" s="21"/>
      <c r="AJ1398" s="21"/>
      <c r="AK1398" s="21"/>
      <c r="AL1398" s="22">
        <f t="shared" si="25"/>
        <v>1</v>
      </c>
    </row>
    <row r="1399" ht="12.75" customHeight="1">
      <c r="A1399" s="13" t="s">
        <v>76</v>
      </c>
      <c r="B1399" s="13" t="str">
        <f>IFERROR(__xludf.DUMMYFUNCTION("REGEXREPLACE(A1399, ""\d"", """")"),"         Вологодская область")</f>
        <v>         Вологодская область</v>
      </c>
      <c r="C1399" s="14" t="str">
        <f t="shared" si="15"/>
        <v>Вологодская область</v>
      </c>
      <c r="D1399" s="3">
        <f t="shared" si="16"/>
        <v>2</v>
      </c>
      <c r="E1399" s="15" t="s">
        <v>40</v>
      </c>
      <c r="F1399" s="13" t="str">
        <f>IFERROR(__xludf.DUMMYFUNCTION("REGEXEXTRACT(E1399, ""[А-Яа-я].*"")"),"Злокачественные новообразования")</f>
        <v>Злокачественные новообразования</v>
      </c>
      <c r="G1399" s="16">
        <f t="shared" si="17"/>
        <v>2</v>
      </c>
      <c r="H1399" s="13" t="s">
        <v>28</v>
      </c>
      <c r="I1399" s="13" t="str">
        <f>IFERROR(__xludf.DUMMYFUNCTION("REGEXREPLACE(H1399, "".*\s"", """")"),"человек")</f>
        <v>человек</v>
      </c>
      <c r="J1399" s="13" t="s">
        <v>29</v>
      </c>
      <c r="K1399" s="17" t="str">
        <f>IFERROR(__xludf.DUMMYFUNCTION("REGEXREPLACE(J1399, ""^[\d\s]+"", """")"),"значение показателя за год")</f>
        <v>значение показателя за год</v>
      </c>
      <c r="L1399" s="16">
        <f t="shared" si="18"/>
        <v>2</v>
      </c>
      <c r="M1399" s="13" t="s">
        <v>31</v>
      </c>
      <c r="N1399" s="13" t="str">
        <f>IFERROR(__xludf.DUMMYFUNCTION("REGEXEXTRACT(M1399, "" (.+)$"")"),"городское население")</f>
        <v>городское население</v>
      </c>
      <c r="O1399" s="18">
        <v>1749.0</v>
      </c>
      <c r="P1399" s="18">
        <v>1862.0</v>
      </c>
      <c r="Q1399" s="18">
        <v>1707.0</v>
      </c>
      <c r="R1399" s="18">
        <v>1731.0</v>
      </c>
      <c r="S1399" s="18">
        <v>1770.0</v>
      </c>
      <c r="T1399" s="18">
        <v>1770.0</v>
      </c>
      <c r="U1399" s="18">
        <v>1912.0</v>
      </c>
      <c r="V1399" s="18">
        <v>1808.0</v>
      </c>
      <c r="W1399" s="18">
        <v>1685.0</v>
      </c>
      <c r="X1399" s="18">
        <v>1666.0</v>
      </c>
      <c r="Y1399" s="18">
        <v>1748.0</v>
      </c>
      <c r="Z1399" s="19" t="str">
        <f t="shared" si="6"/>
        <v/>
      </c>
      <c r="AA1399" s="19">
        <f t="shared" si="19"/>
        <v>19408</v>
      </c>
      <c r="AB1399" s="19" t="str">
        <f t="shared" si="8"/>
        <v/>
      </c>
      <c r="AC1399" s="19">
        <f t="shared" si="20"/>
        <v>1764.363636</v>
      </c>
      <c r="AD1399" s="19">
        <f t="shared" si="21"/>
        <v>2118</v>
      </c>
      <c r="AE1399" s="19" t="str">
        <f t="shared" si="22"/>
        <v>Нет моды</v>
      </c>
      <c r="AF1399" s="19">
        <f t="shared" si="23"/>
        <v>1666</v>
      </c>
      <c r="AG1399" s="19">
        <f t="shared" si="24"/>
        <v>1912</v>
      </c>
      <c r="AH1399" s="20" t="str">
        <f t="shared" si="14"/>
        <v/>
      </c>
      <c r="AI1399" s="21"/>
      <c r="AJ1399" s="21"/>
      <c r="AK1399" s="21"/>
      <c r="AL1399" s="22">
        <f t="shared" si="25"/>
        <v>1</v>
      </c>
    </row>
    <row r="1400" ht="12.75" customHeight="1">
      <c r="A1400" s="13" t="s">
        <v>76</v>
      </c>
      <c r="B1400" s="13" t="str">
        <f>IFERROR(__xludf.DUMMYFUNCTION("REGEXREPLACE(A1400, ""\d"", """")"),"         Вологодская область")</f>
        <v>         Вологодская область</v>
      </c>
      <c r="C1400" s="14" t="str">
        <f t="shared" si="15"/>
        <v>Вологодская область</v>
      </c>
      <c r="D1400" s="3">
        <f t="shared" si="16"/>
        <v>2</v>
      </c>
      <c r="E1400" s="15" t="s">
        <v>40</v>
      </c>
      <c r="F1400" s="13" t="str">
        <f>IFERROR(__xludf.DUMMYFUNCTION("REGEXEXTRACT(E1400, ""[А-Яа-я].*"")"),"Злокачественные новообразования")</f>
        <v>Злокачественные новообразования</v>
      </c>
      <c r="G1400" s="16">
        <f t="shared" si="17"/>
        <v>2</v>
      </c>
      <c r="H1400" s="13" t="s">
        <v>28</v>
      </c>
      <c r="I1400" s="13" t="str">
        <f>IFERROR(__xludf.DUMMYFUNCTION("REGEXREPLACE(H1400, "".*\s"", """")"),"человек")</f>
        <v>человек</v>
      </c>
      <c r="J1400" s="13" t="s">
        <v>29</v>
      </c>
      <c r="K1400" s="17" t="str">
        <f>IFERROR(__xludf.DUMMYFUNCTION("REGEXREPLACE(J1400, ""^[\d\s]+"", """")"),"значение показателя за год")</f>
        <v>значение показателя за год</v>
      </c>
      <c r="L1400" s="16">
        <f t="shared" si="18"/>
        <v>2</v>
      </c>
      <c r="M1400" s="13" t="s">
        <v>32</v>
      </c>
      <c r="N1400" s="13" t="str">
        <f>IFERROR(__xludf.DUMMYFUNCTION("REGEXEXTRACT(M1400, "" (.+)$"")"),"сельское население")</f>
        <v>сельское население</v>
      </c>
      <c r="O1400" s="18">
        <v>793.0</v>
      </c>
      <c r="P1400" s="18">
        <v>735.0</v>
      </c>
      <c r="Q1400" s="18">
        <v>789.0</v>
      </c>
      <c r="R1400" s="18">
        <v>757.0</v>
      </c>
      <c r="S1400" s="18">
        <v>722.0</v>
      </c>
      <c r="T1400" s="18">
        <v>749.0</v>
      </c>
      <c r="U1400" s="18">
        <v>749.0</v>
      </c>
      <c r="V1400" s="18">
        <v>729.0</v>
      </c>
      <c r="W1400" s="18">
        <v>664.0</v>
      </c>
      <c r="X1400" s="18">
        <v>658.0</v>
      </c>
      <c r="Y1400" s="18">
        <v>663.0</v>
      </c>
      <c r="Z1400" s="19" t="str">
        <f t="shared" si="6"/>
        <v/>
      </c>
      <c r="AA1400" s="19" t="str">
        <f t="shared" si="19"/>
        <v/>
      </c>
      <c r="AB1400" s="19">
        <f t="shared" si="8"/>
        <v>8008</v>
      </c>
      <c r="AC1400" s="19">
        <f t="shared" si="20"/>
        <v>728</v>
      </c>
      <c r="AD1400" s="19">
        <f t="shared" si="21"/>
        <v>1229.5</v>
      </c>
      <c r="AE1400" s="19" t="str">
        <f t="shared" si="22"/>
        <v>Нет моды</v>
      </c>
      <c r="AF1400" s="19">
        <f t="shared" si="23"/>
        <v>658</v>
      </c>
      <c r="AG1400" s="19">
        <f t="shared" si="24"/>
        <v>793</v>
      </c>
      <c r="AH1400" s="20" t="str">
        <f t="shared" si="14"/>
        <v>Город: 71%; Село: 29%</v>
      </c>
      <c r="AI1400" s="21"/>
      <c r="AJ1400" s="21"/>
      <c r="AK1400" s="21"/>
      <c r="AL1400" s="22">
        <f t="shared" si="25"/>
        <v>1</v>
      </c>
    </row>
    <row r="1401" ht="12.75" customHeight="1">
      <c r="A1401" s="13" t="s">
        <v>76</v>
      </c>
      <c r="B1401" s="13" t="str">
        <f>IFERROR(__xludf.DUMMYFUNCTION("REGEXREPLACE(A1401, ""\d"", """")"),"         Вологодская область")</f>
        <v>         Вологодская область</v>
      </c>
      <c r="C1401" s="14" t="str">
        <f t="shared" si="15"/>
        <v>Вологодская область</v>
      </c>
      <c r="D1401" s="3">
        <f t="shared" si="16"/>
        <v>2</v>
      </c>
      <c r="E1401" s="15" t="s">
        <v>41</v>
      </c>
      <c r="F1401" s="13" t="str">
        <f>IFERROR(__xludf.DUMMYFUNCTION("REGEXEXTRACT(E1401, ""[А-Яа-я].*"")"),"Инфекционные и паразитарные болезни")</f>
        <v>Инфекционные и паразитарные болезни</v>
      </c>
      <c r="G1401" s="16">
        <f t="shared" si="17"/>
        <v>2</v>
      </c>
      <c r="H1401" s="13" t="s">
        <v>28</v>
      </c>
      <c r="I1401" s="13" t="str">
        <f>IFERROR(__xludf.DUMMYFUNCTION("REGEXREPLACE(H1401, "".*\s"", """")"),"человек")</f>
        <v>человек</v>
      </c>
      <c r="J1401" s="13" t="s">
        <v>29</v>
      </c>
      <c r="K1401" s="17" t="str">
        <f>IFERROR(__xludf.DUMMYFUNCTION("REGEXREPLACE(J1401, ""^[\d\s]+"", """")"),"значение показателя за год")</f>
        <v>значение показателя за год</v>
      </c>
      <c r="L1401" s="16">
        <f t="shared" si="18"/>
        <v>2</v>
      </c>
      <c r="M1401" s="13" t="s">
        <v>30</v>
      </c>
      <c r="N1401" s="13" t="str">
        <f>IFERROR(__xludf.DUMMYFUNCTION("REGEXEXTRACT(M1401, "" (.+)$"")"),"все население")</f>
        <v>все население</v>
      </c>
      <c r="O1401" s="18">
        <v>115.0</v>
      </c>
      <c r="P1401" s="18">
        <v>126.0</v>
      </c>
      <c r="Q1401" s="18">
        <v>119.0</v>
      </c>
      <c r="R1401" s="18">
        <v>101.0</v>
      </c>
      <c r="S1401" s="18">
        <v>93.0</v>
      </c>
      <c r="T1401" s="18">
        <v>105.0</v>
      </c>
      <c r="U1401" s="18">
        <v>109.0</v>
      </c>
      <c r="V1401" s="18">
        <v>106.0</v>
      </c>
      <c r="W1401" s="18">
        <v>96.0</v>
      </c>
      <c r="X1401" s="18">
        <v>102.0</v>
      </c>
      <c r="Y1401" s="18">
        <v>97.0</v>
      </c>
      <c r="Z1401" s="19">
        <f t="shared" si="6"/>
        <v>1169</v>
      </c>
      <c r="AA1401" s="19" t="str">
        <f t="shared" si="19"/>
        <v/>
      </c>
      <c r="AB1401" s="19" t="str">
        <f t="shared" si="8"/>
        <v/>
      </c>
      <c r="AC1401" s="19">
        <f t="shared" si="20"/>
        <v>106.2727273</v>
      </c>
      <c r="AD1401" s="19">
        <f t="shared" si="21"/>
        <v>392</v>
      </c>
      <c r="AE1401" s="19" t="str">
        <f t="shared" si="22"/>
        <v>Нет моды</v>
      </c>
      <c r="AF1401" s="19">
        <f t="shared" si="23"/>
        <v>93</v>
      </c>
      <c r="AG1401" s="19">
        <f t="shared" si="24"/>
        <v>126</v>
      </c>
      <c r="AH1401" s="20" t="str">
        <f t="shared" si="14"/>
        <v/>
      </c>
      <c r="AI1401" s="21"/>
      <c r="AJ1401" s="21"/>
      <c r="AK1401" s="21"/>
      <c r="AL1401" s="22">
        <f t="shared" si="25"/>
        <v>1</v>
      </c>
    </row>
    <row r="1402" ht="12.75" customHeight="1">
      <c r="A1402" s="13" t="s">
        <v>76</v>
      </c>
      <c r="B1402" s="13" t="str">
        <f>IFERROR(__xludf.DUMMYFUNCTION("REGEXREPLACE(A1402, ""\d"", """")"),"         Вологодская область")</f>
        <v>         Вологодская область</v>
      </c>
      <c r="C1402" s="14" t="str">
        <f t="shared" si="15"/>
        <v>Вологодская область</v>
      </c>
      <c r="D1402" s="3">
        <f t="shared" si="16"/>
        <v>2</v>
      </c>
      <c r="E1402" s="15" t="s">
        <v>41</v>
      </c>
      <c r="F1402" s="13" t="str">
        <f>IFERROR(__xludf.DUMMYFUNCTION("REGEXEXTRACT(E1402, ""[А-Яа-я].*"")"),"Инфекционные и паразитарные болезни")</f>
        <v>Инфекционные и паразитарные болезни</v>
      </c>
      <c r="G1402" s="16">
        <f t="shared" si="17"/>
        <v>2</v>
      </c>
      <c r="H1402" s="13" t="s">
        <v>28</v>
      </c>
      <c r="I1402" s="13" t="str">
        <f>IFERROR(__xludf.DUMMYFUNCTION("REGEXREPLACE(H1402, "".*\s"", """")"),"человек")</f>
        <v>человек</v>
      </c>
      <c r="J1402" s="13" t="s">
        <v>29</v>
      </c>
      <c r="K1402" s="17" t="str">
        <f>IFERROR(__xludf.DUMMYFUNCTION("REGEXREPLACE(J1402, ""^[\d\s]+"", """")"),"значение показателя за год")</f>
        <v>значение показателя за год</v>
      </c>
      <c r="L1402" s="16">
        <f t="shared" si="18"/>
        <v>2</v>
      </c>
      <c r="M1402" s="13" t="s">
        <v>31</v>
      </c>
      <c r="N1402" s="13" t="str">
        <f>IFERROR(__xludf.DUMMYFUNCTION("REGEXEXTRACT(M1402, "" (.+)$"")"),"городское население")</f>
        <v>городское население</v>
      </c>
      <c r="O1402" s="18">
        <v>80.0</v>
      </c>
      <c r="P1402" s="18">
        <v>83.0</v>
      </c>
      <c r="Q1402" s="18">
        <v>82.0</v>
      </c>
      <c r="R1402" s="18">
        <v>62.0</v>
      </c>
      <c r="S1402" s="18">
        <v>70.0</v>
      </c>
      <c r="T1402" s="18">
        <v>78.0</v>
      </c>
      <c r="U1402" s="18">
        <v>83.0</v>
      </c>
      <c r="V1402" s="18">
        <v>80.0</v>
      </c>
      <c r="W1402" s="18">
        <v>66.0</v>
      </c>
      <c r="X1402" s="18">
        <v>82.0</v>
      </c>
      <c r="Y1402" s="18">
        <v>72.0</v>
      </c>
      <c r="Z1402" s="19" t="str">
        <f t="shared" si="6"/>
        <v/>
      </c>
      <c r="AA1402" s="19">
        <f t="shared" si="19"/>
        <v>838</v>
      </c>
      <c r="AB1402" s="19" t="str">
        <f t="shared" si="8"/>
        <v/>
      </c>
      <c r="AC1402" s="19">
        <f t="shared" si="20"/>
        <v>76.18181818</v>
      </c>
      <c r="AD1402" s="19">
        <f t="shared" si="21"/>
        <v>88</v>
      </c>
      <c r="AE1402" s="19" t="str">
        <f t="shared" si="22"/>
        <v>Нет моды</v>
      </c>
      <c r="AF1402" s="19">
        <f t="shared" si="23"/>
        <v>62</v>
      </c>
      <c r="AG1402" s="19">
        <f t="shared" si="24"/>
        <v>83</v>
      </c>
      <c r="AH1402" s="20" t="str">
        <f t="shared" si="14"/>
        <v/>
      </c>
      <c r="AI1402" s="21"/>
      <c r="AJ1402" s="21"/>
      <c r="AK1402" s="21"/>
      <c r="AL1402" s="22">
        <f t="shared" si="25"/>
        <v>1</v>
      </c>
    </row>
    <row r="1403" ht="12.75" customHeight="1">
      <c r="A1403" s="13" t="s">
        <v>76</v>
      </c>
      <c r="B1403" s="13" t="str">
        <f>IFERROR(__xludf.DUMMYFUNCTION("REGEXREPLACE(A1403, ""\d"", """")"),"         Вологодская область")</f>
        <v>         Вологодская область</v>
      </c>
      <c r="C1403" s="14" t="str">
        <f t="shared" si="15"/>
        <v>Вологодская область</v>
      </c>
      <c r="D1403" s="3">
        <f t="shared" si="16"/>
        <v>2</v>
      </c>
      <c r="E1403" s="15" t="s">
        <v>41</v>
      </c>
      <c r="F1403" s="13" t="str">
        <f>IFERROR(__xludf.DUMMYFUNCTION("REGEXEXTRACT(E1403, ""[А-Яа-я].*"")"),"Инфекционные и паразитарные болезни")</f>
        <v>Инфекционные и паразитарные болезни</v>
      </c>
      <c r="G1403" s="16">
        <f t="shared" si="17"/>
        <v>2</v>
      </c>
      <c r="H1403" s="13" t="s">
        <v>28</v>
      </c>
      <c r="I1403" s="13" t="str">
        <f>IFERROR(__xludf.DUMMYFUNCTION("REGEXREPLACE(H1403, "".*\s"", """")"),"человек")</f>
        <v>человек</v>
      </c>
      <c r="J1403" s="13" t="s">
        <v>29</v>
      </c>
      <c r="K1403" s="17" t="str">
        <f>IFERROR(__xludf.DUMMYFUNCTION("REGEXREPLACE(J1403, ""^[\d\s]+"", """")"),"значение показателя за год")</f>
        <v>значение показателя за год</v>
      </c>
      <c r="L1403" s="16">
        <f t="shared" si="18"/>
        <v>2</v>
      </c>
      <c r="M1403" s="13" t="s">
        <v>32</v>
      </c>
      <c r="N1403" s="13" t="str">
        <f>IFERROR(__xludf.DUMMYFUNCTION("REGEXEXTRACT(M1403, "" (.+)$"")"),"сельское население")</f>
        <v>сельское население</v>
      </c>
      <c r="O1403" s="18">
        <v>35.0</v>
      </c>
      <c r="P1403" s="18">
        <v>43.0</v>
      </c>
      <c r="Q1403" s="18">
        <v>37.0</v>
      </c>
      <c r="R1403" s="18">
        <v>39.0</v>
      </c>
      <c r="S1403" s="18">
        <v>23.0</v>
      </c>
      <c r="T1403" s="18">
        <v>27.0</v>
      </c>
      <c r="U1403" s="18">
        <v>26.0</v>
      </c>
      <c r="V1403" s="18">
        <v>26.0</v>
      </c>
      <c r="W1403" s="18">
        <v>30.0</v>
      </c>
      <c r="X1403" s="18">
        <v>20.0</v>
      </c>
      <c r="Y1403" s="18">
        <v>25.0</v>
      </c>
      <c r="Z1403" s="19" t="str">
        <f t="shared" si="6"/>
        <v/>
      </c>
      <c r="AA1403" s="19" t="str">
        <f t="shared" si="19"/>
        <v/>
      </c>
      <c r="AB1403" s="19">
        <f t="shared" si="8"/>
        <v>331</v>
      </c>
      <c r="AC1403" s="19">
        <f t="shared" si="20"/>
        <v>30.09090909</v>
      </c>
      <c r="AD1403" s="19">
        <f t="shared" si="21"/>
        <v>52.5</v>
      </c>
      <c r="AE1403" s="19" t="str">
        <f t="shared" si="22"/>
        <v>Нет моды</v>
      </c>
      <c r="AF1403" s="19">
        <f t="shared" si="23"/>
        <v>20</v>
      </c>
      <c r="AG1403" s="19">
        <f t="shared" si="24"/>
        <v>43</v>
      </c>
      <c r="AH1403" s="20" t="str">
        <f t="shared" si="14"/>
        <v>Город: 72%; Село: 28%</v>
      </c>
      <c r="AI1403" s="21"/>
      <c r="AJ1403" s="21"/>
      <c r="AK1403" s="21"/>
      <c r="AL1403" s="22">
        <f t="shared" si="25"/>
        <v>1</v>
      </c>
    </row>
    <row r="1404" ht="12.75" customHeight="1">
      <c r="A1404" s="13" t="s">
        <v>76</v>
      </c>
      <c r="B1404" s="13" t="str">
        <f>IFERROR(__xludf.DUMMYFUNCTION("REGEXREPLACE(A1404, ""\d"", """")"),"         Вологодская область")</f>
        <v>         Вологодская область</v>
      </c>
      <c r="C1404" s="14" t="str">
        <f t="shared" si="15"/>
        <v>Вологодская область</v>
      </c>
      <c r="D1404" s="3">
        <f t="shared" si="16"/>
        <v>2</v>
      </c>
      <c r="E1404" s="15" t="s">
        <v>42</v>
      </c>
      <c r="F1404" s="13" t="str">
        <f>IFERROR(__xludf.DUMMYFUNCTION("REGEXEXTRACT(E1404, ""[А-Яа-я].*"")"),"Ишемическая болезнь сердца")</f>
        <v>Ишемическая болезнь сердца</v>
      </c>
      <c r="G1404" s="16">
        <f t="shared" si="17"/>
        <v>2</v>
      </c>
      <c r="H1404" s="13" t="s">
        <v>28</v>
      </c>
      <c r="I1404" s="13" t="str">
        <f>IFERROR(__xludf.DUMMYFUNCTION("REGEXREPLACE(H1404, "".*\s"", """")"),"человек")</f>
        <v>человек</v>
      </c>
      <c r="J1404" s="13" t="s">
        <v>29</v>
      </c>
      <c r="K1404" s="17" t="str">
        <f>IFERROR(__xludf.DUMMYFUNCTION("REGEXREPLACE(J1404, ""^[\d\s]+"", """")"),"значение показателя за год")</f>
        <v>значение показателя за год</v>
      </c>
      <c r="L1404" s="16">
        <f t="shared" si="18"/>
        <v>2</v>
      </c>
      <c r="M1404" s="13" t="s">
        <v>30</v>
      </c>
      <c r="N1404" s="13" t="str">
        <f>IFERROR(__xludf.DUMMYFUNCTION("REGEXEXTRACT(M1404, "" (.+)$"")"),"все население")</f>
        <v>все население</v>
      </c>
      <c r="O1404" s="18">
        <v>6008.0</v>
      </c>
      <c r="P1404" s="18">
        <v>5405.0</v>
      </c>
      <c r="Q1404" s="18">
        <v>5542.0</v>
      </c>
      <c r="R1404" s="18">
        <v>5638.0</v>
      </c>
      <c r="S1404" s="18">
        <v>5082.0</v>
      </c>
      <c r="T1404" s="18">
        <v>4925.0</v>
      </c>
      <c r="U1404" s="18">
        <v>4361.0</v>
      </c>
      <c r="V1404" s="18">
        <v>4613.0</v>
      </c>
      <c r="W1404" s="18">
        <v>5057.0</v>
      </c>
      <c r="X1404" s="18">
        <v>4471.0</v>
      </c>
      <c r="Y1404" s="18">
        <v>4434.0</v>
      </c>
      <c r="Z1404" s="19">
        <f t="shared" si="6"/>
        <v>55536</v>
      </c>
      <c r="AA1404" s="19" t="str">
        <f t="shared" si="19"/>
        <v/>
      </c>
      <c r="AB1404" s="19" t="str">
        <f t="shared" si="8"/>
        <v/>
      </c>
      <c r="AC1404" s="19">
        <f t="shared" si="20"/>
        <v>5048.727273</v>
      </c>
      <c r="AD1404" s="19">
        <f t="shared" si="21"/>
        <v>2202</v>
      </c>
      <c r="AE1404" s="19" t="str">
        <f t="shared" si="22"/>
        <v>Нет моды</v>
      </c>
      <c r="AF1404" s="19">
        <f t="shared" si="23"/>
        <v>4361</v>
      </c>
      <c r="AG1404" s="19">
        <f t="shared" si="24"/>
        <v>6008</v>
      </c>
      <c r="AH1404" s="20" t="str">
        <f t="shared" si="14"/>
        <v/>
      </c>
      <c r="AI1404" s="21"/>
      <c r="AJ1404" s="21"/>
      <c r="AK1404" s="21"/>
      <c r="AL1404" s="22">
        <f t="shared" si="25"/>
        <v>1</v>
      </c>
    </row>
    <row r="1405" ht="12.75" customHeight="1">
      <c r="A1405" s="13" t="s">
        <v>76</v>
      </c>
      <c r="B1405" s="13" t="str">
        <f>IFERROR(__xludf.DUMMYFUNCTION("REGEXREPLACE(A1405, ""\d"", """")"),"         Вологодская область")</f>
        <v>         Вологодская область</v>
      </c>
      <c r="C1405" s="14" t="str">
        <f t="shared" si="15"/>
        <v>Вологодская область</v>
      </c>
      <c r="D1405" s="3">
        <f t="shared" si="16"/>
        <v>2</v>
      </c>
      <c r="E1405" s="15" t="s">
        <v>42</v>
      </c>
      <c r="F1405" s="13" t="str">
        <f>IFERROR(__xludf.DUMMYFUNCTION("REGEXEXTRACT(E1405, ""[А-Яа-я].*"")"),"Ишемическая болезнь сердца")</f>
        <v>Ишемическая болезнь сердца</v>
      </c>
      <c r="G1405" s="16">
        <f t="shared" si="17"/>
        <v>2</v>
      </c>
      <c r="H1405" s="13" t="s">
        <v>28</v>
      </c>
      <c r="I1405" s="13" t="str">
        <f>IFERROR(__xludf.DUMMYFUNCTION("REGEXREPLACE(H1405, "".*\s"", """")"),"человек")</f>
        <v>человек</v>
      </c>
      <c r="J1405" s="13" t="s">
        <v>29</v>
      </c>
      <c r="K1405" s="17" t="str">
        <f>IFERROR(__xludf.DUMMYFUNCTION("REGEXREPLACE(J1405, ""^[\d\s]+"", """")"),"значение показателя за год")</f>
        <v>значение показателя за год</v>
      </c>
      <c r="L1405" s="16">
        <f t="shared" si="18"/>
        <v>2</v>
      </c>
      <c r="M1405" s="13" t="s">
        <v>31</v>
      </c>
      <c r="N1405" s="13" t="str">
        <f>IFERROR(__xludf.DUMMYFUNCTION("REGEXEXTRACT(M1405, "" (.+)$"")"),"городское население")</f>
        <v>городское население</v>
      </c>
      <c r="O1405" s="18">
        <v>3493.0</v>
      </c>
      <c r="P1405" s="18">
        <v>3287.0</v>
      </c>
      <c r="Q1405" s="18">
        <v>3606.0</v>
      </c>
      <c r="R1405" s="18">
        <v>3783.0</v>
      </c>
      <c r="S1405" s="18">
        <v>3390.0</v>
      </c>
      <c r="T1405" s="18">
        <v>3272.0</v>
      </c>
      <c r="U1405" s="18">
        <v>2932.0</v>
      </c>
      <c r="V1405" s="18">
        <v>2941.0</v>
      </c>
      <c r="W1405" s="18">
        <v>3170.0</v>
      </c>
      <c r="X1405" s="18">
        <v>2813.0</v>
      </c>
      <c r="Y1405" s="18">
        <v>2822.0</v>
      </c>
      <c r="Z1405" s="19" t="str">
        <f t="shared" si="6"/>
        <v/>
      </c>
      <c r="AA1405" s="19">
        <f t="shared" si="19"/>
        <v>35509</v>
      </c>
      <c r="AB1405" s="19" t="str">
        <f t="shared" si="8"/>
        <v/>
      </c>
      <c r="AC1405" s="19">
        <f t="shared" si="20"/>
        <v>3228.090909</v>
      </c>
      <c r="AD1405" s="19">
        <f t="shared" si="21"/>
        <v>4072</v>
      </c>
      <c r="AE1405" s="19" t="str">
        <f t="shared" si="22"/>
        <v>Нет моды</v>
      </c>
      <c r="AF1405" s="19">
        <f t="shared" si="23"/>
        <v>2813</v>
      </c>
      <c r="AG1405" s="19">
        <f t="shared" si="24"/>
        <v>3783</v>
      </c>
      <c r="AH1405" s="20" t="str">
        <f t="shared" si="14"/>
        <v/>
      </c>
      <c r="AI1405" s="21"/>
      <c r="AJ1405" s="21"/>
      <c r="AK1405" s="21"/>
      <c r="AL1405" s="22">
        <f t="shared" si="25"/>
        <v>1</v>
      </c>
    </row>
    <row r="1406" ht="12.75" customHeight="1">
      <c r="A1406" s="13" t="s">
        <v>76</v>
      </c>
      <c r="B1406" s="13" t="str">
        <f>IFERROR(__xludf.DUMMYFUNCTION("REGEXREPLACE(A1406, ""\d"", """")"),"         Вологодская область")</f>
        <v>         Вологодская область</v>
      </c>
      <c r="C1406" s="14" t="str">
        <f t="shared" si="15"/>
        <v>Вологодская область</v>
      </c>
      <c r="D1406" s="3">
        <f t="shared" si="16"/>
        <v>2</v>
      </c>
      <c r="E1406" s="15" t="s">
        <v>42</v>
      </c>
      <c r="F1406" s="13" t="str">
        <f>IFERROR(__xludf.DUMMYFUNCTION("REGEXEXTRACT(E1406, ""[А-Яа-я].*"")"),"Ишемическая болезнь сердца")</f>
        <v>Ишемическая болезнь сердца</v>
      </c>
      <c r="G1406" s="16">
        <f t="shared" si="17"/>
        <v>2</v>
      </c>
      <c r="H1406" s="13" t="s">
        <v>28</v>
      </c>
      <c r="I1406" s="13" t="str">
        <f>IFERROR(__xludf.DUMMYFUNCTION("REGEXREPLACE(H1406, "".*\s"", """")"),"человек")</f>
        <v>человек</v>
      </c>
      <c r="J1406" s="13" t="s">
        <v>29</v>
      </c>
      <c r="K1406" s="17" t="str">
        <f>IFERROR(__xludf.DUMMYFUNCTION("REGEXREPLACE(J1406, ""^[\d\s]+"", """")"),"значение показателя за год")</f>
        <v>значение показателя за год</v>
      </c>
      <c r="L1406" s="16">
        <f t="shared" si="18"/>
        <v>2</v>
      </c>
      <c r="M1406" s="13" t="s">
        <v>32</v>
      </c>
      <c r="N1406" s="13" t="str">
        <f>IFERROR(__xludf.DUMMYFUNCTION("REGEXEXTRACT(M1406, "" (.+)$"")"),"сельское население")</f>
        <v>сельское население</v>
      </c>
      <c r="O1406" s="18">
        <v>2515.0</v>
      </c>
      <c r="P1406" s="18">
        <v>2118.0</v>
      </c>
      <c r="Q1406" s="18">
        <v>1936.0</v>
      </c>
      <c r="R1406" s="18">
        <v>1855.0</v>
      </c>
      <c r="S1406" s="18">
        <v>1692.0</v>
      </c>
      <c r="T1406" s="18">
        <v>1653.0</v>
      </c>
      <c r="U1406" s="18">
        <v>1429.0</v>
      </c>
      <c r="V1406" s="18">
        <v>1672.0</v>
      </c>
      <c r="W1406" s="18">
        <v>1887.0</v>
      </c>
      <c r="X1406" s="18">
        <v>1658.0</v>
      </c>
      <c r="Y1406" s="18">
        <v>1612.0</v>
      </c>
      <c r="Z1406" s="19" t="str">
        <f t="shared" si="6"/>
        <v/>
      </c>
      <c r="AA1406" s="19" t="str">
        <f t="shared" si="19"/>
        <v/>
      </c>
      <c r="AB1406" s="19">
        <f t="shared" si="8"/>
        <v>20027</v>
      </c>
      <c r="AC1406" s="19">
        <f t="shared" si="20"/>
        <v>1820.636364</v>
      </c>
      <c r="AD1406" s="19">
        <f t="shared" si="21"/>
        <v>2664</v>
      </c>
      <c r="AE1406" s="19" t="str">
        <f t="shared" si="22"/>
        <v>Нет моды</v>
      </c>
      <c r="AF1406" s="19">
        <f t="shared" si="23"/>
        <v>1429</v>
      </c>
      <c r="AG1406" s="19">
        <f t="shared" si="24"/>
        <v>2515</v>
      </c>
      <c r="AH1406" s="20" t="str">
        <f t="shared" si="14"/>
        <v>Город: 64%; Село: 36%</v>
      </c>
      <c r="AI1406" s="21"/>
      <c r="AJ1406" s="21"/>
      <c r="AK1406" s="21"/>
      <c r="AL1406" s="22">
        <f t="shared" si="25"/>
        <v>1</v>
      </c>
    </row>
    <row r="1407" ht="12.75" customHeight="1">
      <c r="A1407" s="13" t="s">
        <v>76</v>
      </c>
      <c r="B1407" s="13" t="str">
        <f>IFERROR(__xludf.DUMMYFUNCTION("REGEXREPLACE(A1407, ""\d"", """")"),"         Вологодская область")</f>
        <v>         Вологодская область</v>
      </c>
      <c r="C1407" s="14" t="str">
        <f t="shared" si="15"/>
        <v>Вологодская область</v>
      </c>
      <c r="D1407" s="3">
        <f t="shared" si="16"/>
        <v>2</v>
      </c>
      <c r="E1407" s="15" t="s">
        <v>43</v>
      </c>
      <c r="F1407" s="13" t="str">
        <f>IFERROR(__xludf.DUMMYFUNCTION("REGEXEXTRACT(E1407, ""[А-Яа-я].*"")"),"Новообразования")</f>
        <v>Новообразования</v>
      </c>
      <c r="G1407" s="16">
        <f t="shared" si="17"/>
        <v>2</v>
      </c>
      <c r="H1407" s="13" t="s">
        <v>28</v>
      </c>
      <c r="I1407" s="13" t="str">
        <f>IFERROR(__xludf.DUMMYFUNCTION("REGEXREPLACE(H1407, "".*\s"", """")"),"человек")</f>
        <v>человек</v>
      </c>
      <c r="J1407" s="13" t="s">
        <v>29</v>
      </c>
      <c r="K1407" s="17" t="str">
        <f>IFERROR(__xludf.DUMMYFUNCTION("REGEXREPLACE(J1407, ""^[\d\s]+"", """")"),"значение показателя за год")</f>
        <v>значение показателя за год</v>
      </c>
      <c r="L1407" s="16">
        <f t="shared" si="18"/>
        <v>2</v>
      </c>
      <c r="M1407" s="13" t="s">
        <v>30</v>
      </c>
      <c r="N1407" s="13" t="str">
        <f>IFERROR(__xludf.DUMMYFUNCTION("REGEXEXTRACT(M1407, "" (.+)$"")"),"все население")</f>
        <v>все население</v>
      </c>
      <c r="O1407" s="18">
        <v>2564.0</v>
      </c>
      <c r="P1407" s="18">
        <v>2637.0</v>
      </c>
      <c r="Q1407" s="18">
        <v>2530.0</v>
      </c>
      <c r="R1407" s="18">
        <v>2529.0</v>
      </c>
      <c r="S1407" s="18">
        <v>2519.0</v>
      </c>
      <c r="T1407" s="18">
        <v>2549.0</v>
      </c>
      <c r="U1407" s="18">
        <v>2689.0</v>
      </c>
      <c r="V1407" s="18">
        <v>2589.0</v>
      </c>
      <c r="W1407" s="18">
        <v>2404.0</v>
      </c>
      <c r="X1407" s="18">
        <v>2376.0</v>
      </c>
      <c r="Y1407" s="18">
        <v>2491.0</v>
      </c>
      <c r="Z1407" s="19">
        <f t="shared" si="6"/>
        <v>27877</v>
      </c>
      <c r="AA1407" s="19" t="str">
        <f t="shared" si="19"/>
        <v/>
      </c>
      <c r="AB1407" s="19" t="str">
        <f t="shared" si="8"/>
        <v/>
      </c>
      <c r="AC1407" s="19">
        <f t="shared" si="20"/>
        <v>2534.272727</v>
      </c>
      <c r="AD1407" s="19">
        <f t="shared" si="21"/>
        <v>2390</v>
      </c>
      <c r="AE1407" s="19" t="str">
        <f t="shared" si="22"/>
        <v>Нет моды</v>
      </c>
      <c r="AF1407" s="19">
        <f t="shared" si="23"/>
        <v>2376</v>
      </c>
      <c r="AG1407" s="19">
        <f t="shared" si="24"/>
        <v>2689</v>
      </c>
      <c r="AH1407" s="20" t="str">
        <f t="shared" si="14"/>
        <v/>
      </c>
      <c r="AI1407" s="21"/>
      <c r="AJ1407" s="21"/>
      <c r="AK1407" s="21"/>
      <c r="AL1407" s="22">
        <f t="shared" si="25"/>
        <v>1</v>
      </c>
    </row>
    <row r="1408" ht="12.75" customHeight="1">
      <c r="A1408" s="13" t="s">
        <v>76</v>
      </c>
      <c r="B1408" s="13" t="str">
        <f>IFERROR(__xludf.DUMMYFUNCTION("REGEXREPLACE(A1408, ""\d"", """")"),"         Вологодская область")</f>
        <v>         Вологодская область</v>
      </c>
      <c r="C1408" s="14" t="str">
        <f t="shared" si="15"/>
        <v>Вологодская область</v>
      </c>
      <c r="D1408" s="3">
        <f t="shared" si="16"/>
        <v>2</v>
      </c>
      <c r="E1408" s="15" t="s">
        <v>43</v>
      </c>
      <c r="F1408" s="13" t="str">
        <f>IFERROR(__xludf.DUMMYFUNCTION("REGEXEXTRACT(E1408, ""[А-Яа-я].*"")"),"Новообразования")</f>
        <v>Новообразования</v>
      </c>
      <c r="G1408" s="16">
        <f t="shared" si="17"/>
        <v>2</v>
      </c>
      <c r="H1408" s="13" t="s">
        <v>28</v>
      </c>
      <c r="I1408" s="13" t="str">
        <f>IFERROR(__xludf.DUMMYFUNCTION("REGEXREPLACE(H1408, "".*\s"", """")"),"человек")</f>
        <v>человек</v>
      </c>
      <c r="J1408" s="13" t="s">
        <v>29</v>
      </c>
      <c r="K1408" s="17" t="str">
        <f>IFERROR(__xludf.DUMMYFUNCTION("REGEXREPLACE(J1408, ""^[\d\s]+"", """")"),"значение показателя за год")</f>
        <v>значение показателя за год</v>
      </c>
      <c r="L1408" s="16">
        <f t="shared" si="18"/>
        <v>2</v>
      </c>
      <c r="M1408" s="13" t="s">
        <v>31</v>
      </c>
      <c r="N1408" s="13" t="str">
        <f>IFERROR(__xludf.DUMMYFUNCTION("REGEXEXTRACT(M1408, "" (.+)$"")"),"городское население")</f>
        <v>городское население</v>
      </c>
      <c r="O1408" s="18">
        <v>1764.0</v>
      </c>
      <c r="P1408" s="18">
        <v>1888.0</v>
      </c>
      <c r="Q1408" s="18">
        <v>1727.0</v>
      </c>
      <c r="R1408" s="18">
        <v>1756.0</v>
      </c>
      <c r="S1408" s="18">
        <v>1785.0</v>
      </c>
      <c r="T1408" s="18">
        <v>1789.0</v>
      </c>
      <c r="U1408" s="18">
        <v>1929.0</v>
      </c>
      <c r="V1408" s="18">
        <v>1840.0</v>
      </c>
      <c r="W1408" s="18">
        <v>1717.0</v>
      </c>
      <c r="X1408" s="18">
        <v>1698.0</v>
      </c>
      <c r="Y1408" s="18">
        <v>1804.0</v>
      </c>
      <c r="Z1408" s="19" t="str">
        <f t="shared" si="6"/>
        <v/>
      </c>
      <c r="AA1408" s="19">
        <f t="shared" si="19"/>
        <v>19697</v>
      </c>
      <c r="AB1408" s="19" t="str">
        <f t="shared" si="8"/>
        <v/>
      </c>
      <c r="AC1408" s="19">
        <f t="shared" si="20"/>
        <v>1790.636364</v>
      </c>
      <c r="AD1408" s="19">
        <f t="shared" si="21"/>
        <v>2152.5</v>
      </c>
      <c r="AE1408" s="19" t="str">
        <f t="shared" si="22"/>
        <v>Нет моды</v>
      </c>
      <c r="AF1408" s="19">
        <f t="shared" si="23"/>
        <v>1698</v>
      </c>
      <c r="AG1408" s="19">
        <f t="shared" si="24"/>
        <v>1929</v>
      </c>
      <c r="AH1408" s="20" t="str">
        <f t="shared" si="14"/>
        <v/>
      </c>
      <c r="AI1408" s="21"/>
      <c r="AJ1408" s="21"/>
      <c r="AK1408" s="21"/>
      <c r="AL1408" s="22">
        <f t="shared" si="25"/>
        <v>1</v>
      </c>
    </row>
    <row r="1409" ht="12.75" customHeight="1">
      <c r="A1409" s="13" t="s">
        <v>76</v>
      </c>
      <c r="B1409" s="13" t="str">
        <f>IFERROR(__xludf.DUMMYFUNCTION("REGEXREPLACE(A1409, ""\d"", """")"),"         Вологодская область")</f>
        <v>         Вологодская область</v>
      </c>
      <c r="C1409" s="14" t="str">
        <f t="shared" si="15"/>
        <v>Вологодская область</v>
      </c>
      <c r="D1409" s="3">
        <f t="shared" si="16"/>
        <v>2</v>
      </c>
      <c r="E1409" s="15" t="s">
        <v>43</v>
      </c>
      <c r="F1409" s="13" t="str">
        <f>IFERROR(__xludf.DUMMYFUNCTION("REGEXEXTRACT(E1409, ""[А-Яа-я].*"")"),"Новообразования")</f>
        <v>Новообразования</v>
      </c>
      <c r="G1409" s="16">
        <f t="shared" si="17"/>
        <v>2</v>
      </c>
      <c r="H1409" s="13" t="s">
        <v>28</v>
      </c>
      <c r="I1409" s="13" t="str">
        <f>IFERROR(__xludf.DUMMYFUNCTION("REGEXREPLACE(H1409, "".*\s"", """")"),"человек")</f>
        <v>человек</v>
      </c>
      <c r="J1409" s="13" t="s">
        <v>29</v>
      </c>
      <c r="K1409" s="17" t="str">
        <f>IFERROR(__xludf.DUMMYFUNCTION("REGEXREPLACE(J1409, ""^[\d\s]+"", """")"),"значение показателя за год")</f>
        <v>значение показателя за год</v>
      </c>
      <c r="L1409" s="16">
        <f t="shared" si="18"/>
        <v>2</v>
      </c>
      <c r="M1409" s="13" t="s">
        <v>32</v>
      </c>
      <c r="N1409" s="13" t="str">
        <f>IFERROR(__xludf.DUMMYFUNCTION("REGEXEXTRACT(M1409, "" (.+)$"")"),"сельское население")</f>
        <v>сельское население</v>
      </c>
      <c r="O1409" s="18">
        <v>800.0</v>
      </c>
      <c r="P1409" s="18">
        <v>749.0</v>
      </c>
      <c r="Q1409" s="18">
        <v>803.0</v>
      </c>
      <c r="R1409" s="18">
        <v>773.0</v>
      </c>
      <c r="S1409" s="18">
        <v>734.0</v>
      </c>
      <c r="T1409" s="18">
        <v>760.0</v>
      </c>
      <c r="U1409" s="18">
        <v>760.0</v>
      </c>
      <c r="V1409" s="18">
        <v>749.0</v>
      </c>
      <c r="W1409" s="18">
        <v>687.0</v>
      </c>
      <c r="X1409" s="18">
        <v>678.0</v>
      </c>
      <c r="Y1409" s="18">
        <v>687.0</v>
      </c>
      <c r="Z1409" s="19" t="str">
        <f t="shared" si="6"/>
        <v/>
      </c>
      <c r="AA1409" s="19" t="str">
        <f t="shared" si="19"/>
        <v/>
      </c>
      <c r="AB1409" s="19">
        <f t="shared" si="8"/>
        <v>8180</v>
      </c>
      <c r="AC1409" s="19">
        <f t="shared" si="20"/>
        <v>743.6363636</v>
      </c>
      <c r="AD1409" s="19">
        <f t="shared" si="21"/>
        <v>1250.5</v>
      </c>
      <c r="AE1409" s="19" t="str">
        <f t="shared" si="22"/>
        <v>Нет моды</v>
      </c>
      <c r="AF1409" s="19">
        <f t="shared" si="23"/>
        <v>678</v>
      </c>
      <c r="AG1409" s="19">
        <f t="shared" si="24"/>
        <v>803</v>
      </c>
      <c r="AH1409" s="20" t="str">
        <f t="shared" si="14"/>
        <v>Город: 71%; Село: 29%</v>
      </c>
      <c r="AI1409" s="21"/>
      <c r="AJ1409" s="21"/>
      <c r="AK1409" s="21"/>
      <c r="AL1409" s="22">
        <f t="shared" si="25"/>
        <v>1</v>
      </c>
    </row>
    <row r="1410" ht="12.75" customHeight="1">
      <c r="A1410" s="13" t="s">
        <v>76</v>
      </c>
      <c r="B1410" s="13" t="str">
        <f>IFERROR(__xludf.DUMMYFUNCTION("REGEXREPLACE(A1410, ""\d"", """")"),"         Вологодская область")</f>
        <v>         Вологодская область</v>
      </c>
      <c r="C1410" s="14" t="str">
        <f t="shared" si="15"/>
        <v>Вологодская область</v>
      </c>
      <c r="D1410" s="3">
        <f t="shared" si="16"/>
        <v>2</v>
      </c>
      <c r="E1410" s="15" t="s">
        <v>44</v>
      </c>
      <c r="F1410" s="13" t="str">
        <f>IFERROR(__xludf.DUMMYFUNCTION("REGEXEXTRACT(E1410,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10" s="16">
        <f t="shared" si="17"/>
        <v>2</v>
      </c>
      <c r="H1410" s="13" t="s">
        <v>28</v>
      </c>
      <c r="I1410" s="13" t="str">
        <f>IFERROR(__xludf.DUMMYFUNCTION("REGEXREPLACE(H1410, "".*\s"", """")"),"человек")</f>
        <v>человек</v>
      </c>
      <c r="J1410" s="13" t="s">
        <v>29</v>
      </c>
      <c r="K1410" s="17" t="str">
        <f>IFERROR(__xludf.DUMMYFUNCTION("REGEXREPLACE(J1410, ""^[\d\s]+"", """")"),"значение показателя за год")</f>
        <v>значение показателя за год</v>
      </c>
      <c r="L1410" s="16">
        <f t="shared" si="18"/>
        <v>2</v>
      </c>
      <c r="M1410" s="13" t="s">
        <v>30</v>
      </c>
      <c r="N1410" s="13" t="str">
        <f>IFERROR(__xludf.DUMMYFUNCTION("REGEXEXTRACT(M1410, "" (.+)$"")"),"все население")</f>
        <v>все население</v>
      </c>
      <c r="O1410" s="18">
        <v>108.0</v>
      </c>
      <c r="P1410" s="23" t="s">
        <v>37</v>
      </c>
      <c r="Q1410" s="18">
        <v>51.0</v>
      </c>
      <c r="R1410" s="18">
        <v>64.0</v>
      </c>
      <c r="S1410" s="23" t="s">
        <v>37</v>
      </c>
      <c r="T1410" s="23" t="s">
        <v>37</v>
      </c>
      <c r="U1410" s="23" t="s">
        <v>37</v>
      </c>
      <c r="V1410" s="23" t="s">
        <v>37</v>
      </c>
      <c r="W1410" s="23" t="s">
        <v>37</v>
      </c>
      <c r="X1410" s="23" t="s">
        <v>37</v>
      </c>
      <c r="Y1410" s="23" t="s">
        <v>37</v>
      </c>
      <c r="Z1410" s="19">
        <f t="shared" si="6"/>
        <v>223</v>
      </c>
      <c r="AA1410" s="19" t="str">
        <f t="shared" si="19"/>
        <v/>
      </c>
      <c r="AB1410" s="19" t="str">
        <f t="shared" si="8"/>
        <v/>
      </c>
      <c r="AC1410" s="19">
        <f t="shared" si="20"/>
        <v>74.33333333</v>
      </c>
      <c r="AD1410" s="19">
        <f t="shared" si="21"/>
        <v>741.5</v>
      </c>
      <c r="AE1410" s="19" t="str">
        <f t="shared" si="22"/>
        <v>Нет моды</v>
      </c>
      <c r="AF1410" s="19">
        <f t="shared" si="23"/>
        <v>51</v>
      </c>
      <c r="AG1410" s="19">
        <f t="shared" si="24"/>
        <v>108</v>
      </c>
      <c r="AH1410" s="20" t="str">
        <f t="shared" si="14"/>
        <v/>
      </c>
      <c r="AI1410" s="24"/>
      <c r="AJ1410" s="24"/>
      <c r="AK1410" s="24"/>
      <c r="AL1410" s="22">
        <f t="shared" si="25"/>
        <v>1</v>
      </c>
    </row>
    <row r="1411" ht="12.75" customHeight="1">
      <c r="A1411" s="13" t="s">
        <v>76</v>
      </c>
      <c r="B1411" s="13" t="str">
        <f>IFERROR(__xludf.DUMMYFUNCTION("REGEXREPLACE(A1411, ""\d"", """")"),"         Вологодская область")</f>
        <v>         Вологодская область</v>
      </c>
      <c r="C1411" s="14" t="str">
        <f t="shared" si="15"/>
        <v>Вологодская область</v>
      </c>
      <c r="D1411" s="3">
        <f t="shared" si="16"/>
        <v>2</v>
      </c>
      <c r="E1411" s="15" t="s">
        <v>44</v>
      </c>
      <c r="F1411" s="13" t="str">
        <f>IFERROR(__xludf.DUMMYFUNCTION("REGEXEXTRACT(E1411,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11" s="16">
        <f t="shared" si="17"/>
        <v>2</v>
      </c>
      <c r="H1411" s="13" t="s">
        <v>28</v>
      </c>
      <c r="I1411" s="13" t="str">
        <f>IFERROR(__xludf.DUMMYFUNCTION("REGEXREPLACE(H1411, "".*\s"", """")"),"человек")</f>
        <v>человек</v>
      </c>
      <c r="J1411" s="13" t="s">
        <v>29</v>
      </c>
      <c r="K1411" s="17" t="str">
        <f>IFERROR(__xludf.DUMMYFUNCTION("REGEXREPLACE(J1411, ""^[\d\s]+"", """")"),"значение показателя за год")</f>
        <v>значение показателя за год</v>
      </c>
      <c r="L1411" s="16">
        <f t="shared" si="18"/>
        <v>2</v>
      </c>
      <c r="M1411" s="13" t="s">
        <v>31</v>
      </c>
      <c r="N1411" s="13" t="str">
        <f>IFERROR(__xludf.DUMMYFUNCTION("REGEXEXTRACT(M1411, "" (.+)$"")"),"городское население")</f>
        <v>городское население</v>
      </c>
      <c r="O1411" s="18">
        <v>74.0</v>
      </c>
      <c r="P1411" s="23" t="s">
        <v>37</v>
      </c>
      <c r="Q1411" s="18">
        <v>39.0</v>
      </c>
      <c r="R1411" s="18">
        <v>44.0</v>
      </c>
      <c r="S1411" s="23" t="s">
        <v>37</v>
      </c>
      <c r="T1411" s="23" t="s">
        <v>37</v>
      </c>
      <c r="U1411" s="23" t="s">
        <v>37</v>
      </c>
      <c r="V1411" s="23" t="s">
        <v>37</v>
      </c>
      <c r="W1411" s="23" t="s">
        <v>37</v>
      </c>
      <c r="X1411" s="23" t="s">
        <v>37</v>
      </c>
      <c r="Y1411" s="23" t="s">
        <v>37</v>
      </c>
      <c r="Z1411" s="19" t="str">
        <f t="shared" si="6"/>
        <v/>
      </c>
      <c r="AA1411" s="19">
        <f t="shared" si="19"/>
        <v>157</v>
      </c>
      <c r="AB1411" s="19" t="str">
        <f t="shared" si="8"/>
        <v/>
      </c>
      <c r="AC1411" s="19">
        <f t="shared" si="20"/>
        <v>52.33333333</v>
      </c>
      <c r="AD1411" s="19">
        <f t="shared" si="21"/>
        <v>57.5</v>
      </c>
      <c r="AE1411" s="19" t="str">
        <f t="shared" si="22"/>
        <v>Нет моды</v>
      </c>
      <c r="AF1411" s="19">
        <f t="shared" si="23"/>
        <v>39</v>
      </c>
      <c r="AG1411" s="19">
        <f t="shared" si="24"/>
        <v>74</v>
      </c>
      <c r="AH1411" s="20" t="str">
        <f t="shared" si="14"/>
        <v/>
      </c>
      <c r="AI1411" s="24"/>
      <c r="AJ1411" s="24"/>
      <c r="AK1411" s="24"/>
      <c r="AL1411" s="22">
        <f t="shared" si="25"/>
        <v>1</v>
      </c>
    </row>
    <row r="1412" ht="12.75" customHeight="1">
      <c r="A1412" s="13" t="s">
        <v>76</v>
      </c>
      <c r="B1412" s="13" t="str">
        <f>IFERROR(__xludf.DUMMYFUNCTION("REGEXREPLACE(A1412, ""\d"", """")"),"         Вологодская область")</f>
        <v>         Вологодская область</v>
      </c>
      <c r="C1412" s="14" t="str">
        <f t="shared" si="15"/>
        <v>Вологодская область</v>
      </c>
      <c r="D1412" s="3">
        <f t="shared" si="16"/>
        <v>2</v>
      </c>
      <c r="E1412" s="15" t="s">
        <v>44</v>
      </c>
      <c r="F1412" s="13" t="str">
        <f>IFERROR(__xludf.DUMMYFUNCTION("REGEXEXTRACT(E1412,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12" s="16">
        <f t="shared" si="17"/>
        <v>2</v>
      </c>
      <c r="H1412" s="13" t="s">
        <v>28</v>
      </c>
      <c r="I1412" s="13" t="str">
        <f>IFERROR(__xludf.DUMMYFUNCTION("REGEXREPLACE(H1412, "".*\s"", """")"),"человек")</f>
        <v>человек</v>
      </c>
      <c r="J1412" s="13" t="s">
        <v>29</v>
      </c>
      <c r="K1412" s="17" t="str">
        <f>IFERROR(__xludf.DUMMYFUNCTION("REGEXREPLACE(J1412, ""^[\d\s]+"", """")"),"значение показателя за год")</f>
        <v>значение показателя за год</v>
      </c>
      <c r="L1412" s="16">
        <f t="shared" si="18"/>
        <v>2</v>
      </c>
      <c r="M1412" s="13" t="s">
        <v>32</v>
      </c>
      <c r="N1412" s="13" t="str">
        <f>IFERROR(__xludf.DUMMYFUNCTION("REGEXEXTRACT(M1412, "" (.+)$"")"),"сельское население")</f>
        <v>сельское население</v>
      </c>
      <c r="O1412" s="18">
        <v>34.0</v>
      </c>
      <c r="P1412" s="23" t="s">
        <v>37</v>
      </c>
      <c r="Q1412" s="18">
        <v>12.0</v>
      </c>
      <c r="R1412" s="18">
        <v>20.0</v>
      </c>
      <c r="S1412" s="23" t="s">
        <v>37</v>
      </c>
      <c r="T1412" s="23" t="s">
        <v>37</v>
      </c>
      <c r="U1412" s="23" t="s">
        <v>37</v>
      </c>
      <c r="V1412" s="23" t="s">
        <v>37</v>
      </c>
      <c r="W1412" s="23" t="s">
        <v>37</v>
      </c>
      <c r="X1412" s="23" t="s">
        <v>37</v>
      </c>
      <c r="Y1412" s="23" t="s">
        <v>37</v>
      </c>
      <c r="Z1412" s="19" t="str">
        <f t="shared" si="6"/>
        <v/>
      </c>
      <c r="AA1412" s="19" t="str">
        <f t="shared" si="19"/>
        <v/>
      </c>
      <c r="AB1412" s="19">
        <f t="shared" si="8"/>
        <v>66</v>
      </c>
      <c r="AC1412" s="19">
        <f t="shared" si="20"/>
        <v>22</v>
      </c>
      <c r="AD1412" s="19">
        <f t="shared" si="21"/>
        <v>36.5</v>
      </c>
      <c r="AE1412" s="19" t="str">
        <f t="shared" si="22"/>
        <v>Нет моды</v>
      </c>
      <c r="AF1412" s="19">
        <f t="shared" si="23"/>
        <v>12</v>
      </c>
      <c r="AG1412" s="19">
        <f t="shared" si="24"/>
        <v>34</v>
      </c>
      <c r="AH1412" s="20" t="str">
        <f t="shared" si="14"/>
        <v>Город: 70%; Село: 30%</v>
      </c>
      <c r="AI1412" s="24"/>
      <c r="AJ1412" s="24"/>
      <c r="AK1412" s="24"/>
      <c r="AL1412" s="22">
        <f t="shared" si="25"/>
        <v>1</v>
      </c>
    </row>
    <row r="1413" ht="12.75" customHeight="1">
      <c r="A1413" s="13" t="s">
        <v>76</v>
      </c>
      <c r="B1413" s="13" t="str">
        <f>IFERROR(__xludf.DUMMYFUNCTION("REGEXREPLACE(A1413, ""\d"", """")"),"         Вологодская область")</f>
        <v>         Вологодская область</v>
      </c>
      <c r="C1413" s="14" t="str">
        <f t="shared" si="15"/>
        <v>Вологодская область</v>
      </c>
      <c r="D1413" s="3">
        <f t="shared" si="16"/>
        <v>2</v>
      </c>
      <c r="E1413" s="15" t="s">
        <v>45</v>
      </c>
      <c r="F1413" s="13" t="str">
        <f>IFERROR(__xludf.DUMMYFUNCTION("REGEXEXTRACT(E1413, ""[А-Яа-я].*"")"),"Самоубийство")</f>
        <v>Самоубийство</v>
      </c>
      <c r="G1413" s="16">
        <f t="shared" si="17"/>
        <v>2</v>
      </c>
      <c r="H1413" s="13" t="s">
        <v>28</v>
      </c>
      <c r="I1413" s="13" t="str">
        <f>IFERROR(__xludf.DUMMYFUNCTION("REGEXREPLACE(H1413, "".*\s"", """")"),"человек")</f>
        <v>человек</v>
      </c>
      <c r="J1413" s="13" t="s">
        <v>29</v>
      </c>
      <c r="K1413" s="17" t="str">
        <f>IFERROR(__xludf.DUMMYFUNCTION("REGEXREPLACE(J1413, ""^[\d\s]+"", """")"),"значение показателя за год")</f>
        <v>значение показателя за год</v>
      </c>
      <c r="L1413" s="16">
        <f t="shared" si="18"/>
        <v>2</v>
      </c>
      <c r="M1413" s="13" t="s">
        <v>30</v>
      </c>
      <c r="N1413" s="13" t="str">
        <f>IFERROR(__xludf.DUMMYFUNCTION("REGEXEXTRACT(M1413, "" (.+)$"")"),"все население")</f>
        <v>все население</v>
      </c>
      <c r="O1413" s="18">
        <v>275.0</v>
      </c>
      <c r="P1413" s="18">
        <v>243.0</v>
      </c>
      <c r="Q1413" s="18">
        <v>223.0</v>
      </c>
      <c r="R1413" s="18">
        <v>233.0</v>
      </c>
      <c r="S1413" s="18">
        <v>217.0</v>
      </c>
      <c r="T1413" s="18">
        <v>198.0</v>
      </c>
      <c r="U1413" s="18">
        <v>132.0</v>
      </c>
      <c r="V1413" s="18">
        <v>151.0</v>
      </c>
      <c r="W1413" s="18">
        <v>131.0</v>
      </c>
      <c r="X1413" s="18">
        <v>72.0</v>
      </c>
      <c r="Y1413" s="18">
        <v>82.0</v>
      </c>
      <c r="Z1413" s="19">
        <f t="shared" si="6"/>
        <v>1957</v>
      </c>
      <c r="AA1413" s="19" t="str">
        <f t="shared" si="19"/>
        <v/>
      </c>
      <c r="AB1413" s="19" t="str">
        <f t="shared" si="8"/>
        <v/>
      </c>
      <c r="AC1413" s="19">
        <f t="shared" si="20"/>
        <v>177.9090909</v>
      </c>
      <c r="AD1413" s="19">
        <f t="shared" si="21"/>
        <v>141.5</v>
      </c>
      <c r="AE1413" s="19" t="str">
        <f t="shared" si="22"/>
        <v>Нет моды</v>
      </c>
      <c r="AF1413" s="19">
        <f t="shared" si="23"/>
        <v>72</v>
      </c>
      <c r="AG1413" s="19">
        <f t="shared" si="24"/>
        <v>275</v>
      </c>
      <c r="AH1413" s="20" t="str">
        <f t="shared" si="14"/>
        <v/>
      </c>
      <c r="AI1413" s="21"/>
      <c r="AJ1413" s="21"/>
      <c r="AK1413" s="21"/>
      <c r="AL1413" s="22">
        <f t="shared" si="25"/>
        <v>1</v>
      </c>
    </row>
    <row r="1414" ht="12.75" customHeight="1">
      <c r="A1414" s="13" t="s">
        <v>76</v>
      </c>
      <c r="B1414" s="13" t="str">
        <f>IFERROR(__xludf.DUMMYFUNCTION("REGEXREPLACE(A1414, ""\d"", """")"),"         Вологодская область")</f>
        <v>         Вологодская область</v>
      </c>
      <c r="C1414" s="14" t="str">
        <f t="shared" si="15"/>
        <v>Вологодская область</v>
      </c>
      <c r="D1414" s="3">
        <f t="shared" si="16"/>
        <v>2</v>
      </c>
      <c r="E1414" s="15" t="s">
        <v>45</v>
      </c>
      <c r="F1414" s="13" t="str">
        <f>IFERROR(__xludf.DUMMYFUNCTION("REGEXEXTRACT(E1414, ""[А-Яа-я].*"")"),"Самоубийство")</f>
        <v>Самоубийство</v>
      </c>
      <c r="G1414" s="16">
        <f t="shared" si="17"/>
        <v>2</v>
      </c>
      <c r="H1414" s="13" t="s">
        <v>28</v>
      </c>
      <c r="I1414" s="13" t="str">
        <f>IFERROR(__xludf.DUMMYFUNCTION("REGEXREPLACE(H1414, "".*\s"", """")"),"человек")</f>
        <v>человек</v>
      </c>
      <c r="J1414" s="13" t="s">
        <v>29</v>
      </c>
      <c r="K1414" s="17" t="str">
        <f>IFERROR(__xludf.DUMMYFUNCTION("REGEXREPLACE(J1414, ""^[\d\s]+"", """")"),"значение показателя за год")</f>
        <v>значение показателя за год</v>
      </c>
      <c r="L1414" s="16">
        <f t="shared" si="18"/>
        <v>2</v>
      </c>
      <c r="M1414" s="13" t="s">
        <v>31</v>
      </c>
      <c r="N1414" s="13" t="str">
        <f>IFERROR(__xludf.DUMMYFUNCTION("REGEXEXTRACT(M1414, "" (.+)$"")"),"городское население")</f>
        <v>городское население</v>
      </c>
      <c r="O1414" s="18">
        <v>123.0</v>
      </c>
      <c r="P1414" s="18">
        <v>116.0</v>
      </c>
      <c r="Q1414" s="18">
        <v>94.0</v>
      </c>
      <c r="R1414" s="18">
        <v>108.0</v>
      </c>
      <c r="S1414" s="18">
        <v>104.0</v>
      </c>
      <c r="T1414" s="18">
        <v>91.0</v>
      </c>
      <c r="U1414" s="18">
        <v>61.0</v>
      </c>
      <c r="V1414" s="18">
        <v>72.0</v>
      </c>
      <c r="W1414" s="18">
        <v>71.0</v>
      </c>
      <c r="X1414" s="18">
        <v>40.0</v>
      </c>
      <c r="Y1414" s="18">
        <v>43.0</v>
      </c>
      <c r="Z1414" s="19" t="str">
        <f t="shared" si="6"/>
        <v/>
      </c>
      <c r="AA1414" s="19">
        <f t="shared" si="19"/>
        <v>923</v>
      </c>
      <c r="AB1414" s="19" t="str">
        <f t="shared" si="8"/>
        <v/>
      </c>
      <c r="AC1414" s="19">
        <f t="shared" si="20"/>
        <v>83.90909091</v>
      </c>
      <c r="AD1414" s="19">
        <f t="shared" si="21"/>
        <v>112</v>
      </c>
      <c r="AE1414" s="19" t="str">
        <f t="shared" si="22"/>
        <v>Нет моды</v>
      </c>
      <c r="AF1414" s="19">
        <f t="shared" si="23"/>
        <v>40</v>
      </c>
      <c r="AG1414" s="19">
        <f t="shared" si="24"/>
        <v>123</v>
      </c>
      <c r="AH1414" s="20" t="str">
        <f t="shared" si="14"/>
        <v/>
      </c>
      <c r="AI1414" s="21"/>
      <c r="AJ1414" s="21"/>
      <c r="AK1414" s="21"/>
      <c r="AL1414" s="22">
        <f t="shared" si="25"/>
        <v>1</v>
      </c>
    </row>
    <row r="1415" ht="12.75" customHeight="1">
      <c r="A1415" s="13" t="s">
        <v>76</v>
      </c>
      <c r="B1415" s="13" t="str">
        <f>IFERROR(__xludf.DUMMYFUNCTION("REGEXREPLACE(A1415, ""\d"", """")"),"         Вологодская область")</f>
        <v>         Вологодская область</v>
      </c>
      <c r="C1415" s="14" t="str">
        <f t="shared" si="15"/>
        <v>Вологодская область</v>
      </c>
      <c r="D1415" s="3">
        <f t="shared" si="16"/>
        <v>2</v>
      </c>
      <c r="E1415" s="15" t="s">
        <v>45</v>
      </c>
      <c r="F1415" s="13" t="str">
        <f>IFERROR(__xludf.DUMMYFUNCTION("REGEXEXTRACT(E1415, ""[А-Яа-я].*"")"),"Самоубийство")</f>
        <v>Самоубийство</v>
      </c>
      <c r="G1415" s="16">
        <f t="shared" si="17"/>
        <v>2</v>
      </c>
      <c r="H1415" s="13" t="s">
        <v>28</v>
      </c>
      <c r="I1415" s="13" t="str">
        <f>IFERROR(__xludf.DUMMYFUNCTION("REGEXREPLACE(H1415, "".*\s"", """")"),"человек")</f>
        <v>человек</v>
      </c>
      <c r="J1415" s="13" t="s">
        <v>29</v>
      </c>
      <c r="K1415" s="17" t="str">
        <f>IFERROR(__xludf.DUMMYFUNCTION("REGEXREPLACE(J1415, ""^[\d\s]+"", """")"),"значение показателя за год")</f>
        <v>значение показателя за год</v>
      </c>
      <c r="L1415" s="16">
        <f t="shared" si="18"/>
        <v>2</v>
      </c>
      <c r="M1415" s="13" t="s">
        <v>32</v>
      </c>
      <c r="N1415" s="13" t="str">
        <f>IFERROR(__xludf.DUMMYFUNCTION("REGEXEXTRACT(M1415, "" (.+)$"")"),"сельское население")</f>
        <v>сельское население</v>
      </c>
      <c r="O1415" s="18">
        <v>152.0</v>
      </c>
      <c r="P1415" s="18">
        <v>127.0</v>
      </c>
      <c r="Q1415" s="18">
        <v>129.0</v>
      </c>
      <c r="R1415" s="18">
        <v>125.0</v>
      </c>
      <c r="S1415" s="18">
        <v>113.0</v>
      </c>
      <c r="T1415" s="18">
        <v>107.0</v>
      </c>
      <c r="U1415" s="18">
        <v>71.0</v>
      </c>
      <c r="V1415" s="18">
        <v>79.0</v>
      </c>
      <c r="W1415" s="18">
        <v>60.0</v>
      </c>
      <c r="X1415" s="18">
        <v>32.0</v>
      </c>
      <c r="Y1415" s="18">
        <v>39.0</v>
      </c>
      <c r="Z1415" s="19" t="str">
        <f t="shared" si="6"/>
        <v/>
      </c>
      <c r="AA1415" s="19" t="str">
        <f t="shared" si="19"/>
        <v/>
      </c>
      <c r="AB1415" s="19">
        <f t="shared" si="8"/>
        <v>1034</v>
      </c>
      <c r="AC1415" s="19">
        <f t="shared" si="20"/>
        <v>94</v>
      </c>
      <c r="AD1415" s="19">
        <f t="shared" si="21"/>
        <v>92.5</v>
      </c>
      <c r="AE1415" s="19" t="str">
        <f t="shared" si="22"/>
        <v>Нет моды</v>
      </c>
      <c r="AF1415" s="19">
        <f t="shared" si="23"/>
        <v>32</v>
      </c>
      <c r="AG1415" s="19">
        <f t="shared" si="24"/>
        <v>152</v>
      </c>
      <c r="AH1415" s="20" t="str">
        <f t="shared" si="14"/>
        <v>Город: 47%; Село: 53%</v>
      </c>
      <c r="AI1415" s="21"/>
      <c r="AJ1415" s="21"/>
      <c r="AK1415" s="21"/>
      <c r="AL1415" s="22">
        <f t="shared" si="25"/>
        <v>1</v>
      </c>
    </row>
    <row r="1416" ht="12.75" customHeight="1">
      <c r="A1416" s="13" t="s">
        <v>76</v>
      </c>
      <c r="B1416" s="13" t="str">
        <f>IFERROR(__xludf.DUMMYFUNCTION("REGEXREPLACE(A1416, ""\d"", """")"),"         Вологодская область")</f>
        <v>         Вологодская область</v>
      </c>
      <c r="C1416" s="14" t="str">
        <f t="shared" si="15"/>
        <v>Вологодская область</v>
      </c>
      <c r="D1416" s="3">
        <f t="shared" si="16"/>
        <v>2</v>
      </c>
      <c r="E1416" s="15" t="s">
        <v>46</v>
      </c>
      <c r="F1416" s="13" t="str">
        <f>IFERROR(__xludf.DUMMYFUNCTION("REGEXEXTRACT(E1416, ""[А-Яа-я].*"")"),"Случ.отравл.алкоголем")</f>
        <v>Случ.отравл.алкоголем</v>
      </c>
      <c r="G1416" s="16">
        <f t="shared" si="17"/>
        <v>2</v>
      </c>
      <c r="H1416" s="13" t="s">
        <v>28</v>
      </c>
      <c r="I1416" s="13" t="str">
        <f>IFERROR(__xludf.DUMMYFUNCTION("REGEXREPLACE(H1416, "".*\s"", """")"),"человек")</f>
        <v>человек</v>
      </c>
      <c r="J1416" s="13" t="s">
        <v>29</v>
      </c>
      <c r="K1416" s="17" t="str">
        <f>IFERROR(__xludf.DUMMYFUNCTION("REGEXREPLACE(J1416, ""^[\d\s]+"", """")"),"значение показателя за год")</f>
        <v>значение показателя за год</v>
      </c>
      <c r="L1416" s="16">
        <f t="shared" si="18"/>
        <v>2</v>
      </c>
      <c r="M1416" s="13" t="s">
        <v>30</v>
      </c>
      <c r="N1416" s="13" t="str">
        <f>IFERROR(__xludf.DUMMYFUNCTION("REGEXEXTRACT(M1416, "" (.+)$"")"),"все население")</f>
        <v>все население</v>
      </c>
      <c r="O1416" s="18">
        <v>188.0</v>
      </c>
      <c r="P1416" s="18">
        <v>176.0</v>
      </c>
      <c r="Q1416" s="18">
        <v>163.0</v>
      </c>
      <c r="R1416" s="18">
        <v>154.0</v>
      </c>
      <c r="S1416" s="18">
        <v>126.0</v>
      </c>
      <c r="T1416" s="18">
        <v>114.0</v>
      </c>
      <c r="U1416" s="18">
        <v>70.0</v>
      </c>
      <c r="V1416" s="18">
        <v>37.0</v>
      </c>
      <c r="W1416" s="18">
        <v>22.0</v>
      </c>
      <c r="X1416" s="18">
        <v>19.0</v>
      </c>
      <c r="Y1416" s="18">
        <v>21.0</v>
      </c>
      <c r="Z1416" s="19">
        <f t="shared" si="6"/>
        <v>1090</v>
      </c>
      <c r="AA1416" s="19" t="str">
        <f t="shared" si="19"/>
        <v/>
      </c>
      <c r="AB1416" s="19" t="str">
        <f t="shared" si="8"/>
        <v/>
      </c>
      <c r="AC1416" s="19">
        <f t="shared" si="20"/>
        <v>99.09090909</v>
      </c>
      <c r="AD1416" s="19">
        <f t="shared" si="21"/>
        <v>110</v>
      </c>
      <c r="AE1416" s="19" t="str">
        <f t="shared" si="22"/>
        <v>Нет моды</v>
      </c>
      <c r="AF1416" s="19">
        <f t="shared" si="23"/>
        <v>19</v>
      </c>
      <c r="AG1416" s="19">
        <f t="shared" si="24"/>
        <v>188</v>
      </c>
      <c r="AH1416" s="20" t="str">
        <f t="shared" si="14"/>
        <v/>
      </c>
      <c r="AI1416" s="21"/>
      <c r="AJ1416" s="21"/>
      <c r="AK1416" s="21"/>
      <c r="AL1416" s="22">
        <f t="shared" si="25"/>
        <v>1</v>
      </c>
    </row>
    <row r="1417" ht="12.75" customHeight="1">
      <c r="A1417" s="13" t="s">
        <v>76</v>
      </c>
      <c r="B1417" s="13" t="str">
        <f>IFERROR(__xludf.DUMMYFUNCTION("REGEXREPLACE(A1417, ""\d"", """")"),"         Вологодская область")</f>
        <v>         Вологодская область</v>
      </c>
      <c r="C1417" s="14" t="str">
        <f t="shared" si="15"/>
        <v>Вологодская область</v>
      </c>
      <c r="D1417" s="3">
        <f t="shared" si="16"/>
        <v>2</v>
      </c>
      <c r="E1417" s="15" t="s">
        <v>46</v>
      </c>
      <c r="F1417" s="13" t="str">
        <f>IFERROR(__xludf.DUMMYFUNCTION("REGEXEXTRACT(E1417, ""[А-Яа-я].*"")"),"Случ.отравл.алкоголем")</f>
        <v>Случ.отравл.алкоголем</v>
      </c>
      <c r="G1417" s="16">
        <f t="shared" si="17"/>
        <v>2</v>
      </c>
      <c r="H1417" s="13" t="s">
        <v>28</v>
      </c>
      <c r="I1417" s="13" t="str">
        <f>IFERROR(__xludf.DUMMYFUNCTION("REGEXREPLACE(H1417, "".*\s"", """")"),"человек")</f>
        <v>человек</v>
      </c>
      <c r="J1417" s="13" t="s">
        <v>29</v>
      </c>
      <c r="K1417" s="17" t="str">
        <f>IFERROR(__xludf.DUMMYFUNCTION("REGEXREPLACE(J1417, ""^[\d\s]+"", """")"),"значение показателя за год")</f>
        <v>значение показателя за год</v>
      </c>
      <c r="L1417" s="16">
        <f t="shared" si="18"/>
        <v>2</v>
      </c>
      <c r="M1417" s="13" t="s">
        <v>31</v>
      </c>
      <c r="N1417" s="13" t="str">
        <f>IFERROR(__xludf.DUMMYFUNCTION("REGEXEXTRACT(M1417, "" (.+)$"")"),"городское население")</f>
        <v>городское население</v>
      </c>
      <c r="O1417" s="18">
        <v>130.0</v>
      </c>
      <c r="P1417" s="18">
        <v>131.0</v>
      </c>
      <c r="Q1417" s="18">
        <v>114.0</v>
      </c>
      <c r="R1417" s="18">
        <v>114.0</v>
      </c>
      <c r="S1417" s="18">
        <v>88.0</v>
      </c>
      <c r="T1417" s="18">
        <v>74.0</v>
      </c>
      <c r="U1417" s="18">
        <v>47.0</v>
      </c>
      <c r="V1417" s="18">
        <v>28.0</v>
      </c>
      <c r="W1417" s="18">
        <v>17.0</v>
      </c>
      <c r="X1417" s="18">
        <v>14.0</v>
      </c>
      <c r="Y1417" s="18">
        <v>15.0</v>
      </c>
      <c r="Z1417" s="19" t="str">
        <f t="shared" si="6"/>
        <v/>
      </c>
      <c r="AA1417" s="19">
        <f t="shared" si="19"/>
        <v>772</v>
      </c>
      <c r="AB1417" s="19" t="str">
        <f t="shared" si="8"/>
        <v/>
      </c>
      <c r="AC1417" s="19">
        <f t="shared" si="20"/>
        <v>70.18181818</v>
      </c>
      <c r="AD1417" s="19">
        <f t="shared" si="21"/>
        <v>81</v>
      </c>
      <c r="AE1417" s="19" t="str">
        <f t="shared" si="22"/>
        <v>Нет моды</v>
      </c>
      <c r="AF1417" s="19">
        <f t="shared" si="23"/>
        <v>14</v>
      </c>
      <c r="AG1417" s="19">
        <f t="shared" si="24"/>
        <v>131</v>
      </c>
      <c r="AH1417" s="20" t="str">
        <f t="shared" si="14"/>
        <v/>
      </c>
      <c r="AI1417" s="21"/>
      <c r="AJ1417" s="21"/>
      <c r="AK1417" s="21"/>
      <c r="AL1417" s="22">
        <f t="shared" si="25"/>
        <v>1</v>
      </c>
    </row>
    <row r="1418" ht="12.75" customHeight="1">
      <c r="A1418" s="13" t="s">
        <v>76</v>
      </c>
      <c r="B1418" s="13" t="str">
        <f>IFERROR(__xludf.DUMMYFUNCTION("REGEXREPLACE(A1418, ""\d"", """")"),"         Вологодская область")</f>
        <v>         Вологодская область</v>
      </c>
      <c r="C1418" s="14" t="str">
        <f t="shared" si="15"/>
        <v>Вологодская область</v>
      </c>
      <c r="D1418" s="3">
        <f t="shared" si="16"/>
        <v>2</v>
      </c>
      <c r="E1418" s="15" t="s">
        <v>46</v>
      </c>
      <c r="F1418" s="13" t="str">
        <f>IFERROR(__xludf.DUMMYFUNCTION("REGEXEXTRACT(E1418, ""[А-Яа-я].*"")"),"Случ.отравл.алкоголем")</f>
        <v>Случ.отравл.алкоголем</v>
      </c>
      <c r="G1418" s="16">
        <f t="shared" si="17"/>
        <v>2</v>
      </c>
      <c r="H1418" s="13" t="s">
        <v>28</v>
      </c>
      <c r="I1418" s="13" t="str">
        <f>IFERROR(__xludf.DUMMYFUNCTION("REGEXREPLACE(H1418, "".*\s"", """")"),"человек")</f>
        <v>человек</v>
      </c>
      <c r="J1418" s="13" t="s">
        <v>29</v>
      </c>
      <c r="K1418" s="17" t="str">
        <f>IFERROR(__xludf.DUMMYFUNCTION("REGEXREPLACE(J1418, ""^[\d\s]+"", """")"),"значение показателя за год")</f>
        <v>значение показателя за год</v>
      </c>
      <c r="L1418" s="16">
        <f t="shared" si="18"/>
        <v>2</v>
      </c>
      <c r="M1418" s="13" t="s">
        <v>32</v>
      </c>
      <c r="N1418" s="13" t="str">
        <f>IFERROR(__xludf.DUMMYFUNCTION("REGEXEXTRACT(M1418, "" (.+)$"")"),"сельское население")</f>
        <v>сельское население</v>
      </c>
      <c r="O1418" s="18">
        <v>58.0</v>
      </c>
      <c r="P1418" s="18">
        <v>45.0</v>
      </c>
      <c r="Q1418" s="18">
        <v>49.0</v>
      </c>
      <c r="R1418" s="18">
        <v>40.0</v>
      </c>
      <c r="S1418" s="18">
        <v>38.0</v>
      </c>
      <c r="T1418" s="18">
        <v>40.0</v>
      </c>
      <c r="U1418" s="18">
        <v>23.0</v>
      </c>
      <c r="V1418" s="18">
        <v>9.0</v>
      </c>
      <c r="W1418" s="18">
        <v>5.0</v>
      </c>
      <c r="X1418" s="18">
        <v>5.0</v>
      </c>
      <c r="Y1418" s="18">
        <v>6.0</v>
      </c>
      <c r="Z1418" s="19" t="str">
        <f t="shared" si="6"/>
        <v/>
      </c>
      <c r="AA1418" s="19" t="str">
        <f t="shared" si="19"/>
        <v/>
      </c>
      <c r="AB1418" s="19">
        <f t="shared" si="8"/>
        <v>318</v>
      </c>
      <c r="AC1418" s="19">
        <f t="shared" si="20"/>
        <v>28.90909091</v>
      </c>
      <c r="AD1418" s="19">
        <f t="shared" si="21"/>
        <v>40</v>
      </c>
      <c r="AE1418" s="19" t="str">
        <f t="shared" si="22"/>
        <v>Нет моды</v>
      </c>
      <c r="AF1418" s="19">
        <f t="shared" si="23"/>
        <v>5</v>
      </c>
      <c r="AG1418" s="19">
        <f t="shared" si="24"/>
        <v>58</v>
      </c>
      <c r="AH1418" s="20" t="str">
        <f t="shared" si="14"/>
        <v>Город: 71%; Село: 29%</v>
      </c>
      <c r="AI1418" s="21"/>
      <c r="AJ1418" s="21"/>
      <c r="AK1418" s="21"/>
      <c r="AL1418" s="22">
        <f t="shared" si="25"/>
        <v>1</v>
      </c>
    </row>
    <row r="1419" ht="12.75" customHeight="1">
      <c r="A1419" s="13" t="s">
        <v>76</v>
      </c>
      <c r="B1419" s="13" t="str">
        <f>IFERROR(__xludf.DUMMYFUNCTION("REGEXREPLACE(A1419, ""\d"", """")"),"         Вологодская область")</f>
        <v>         Вологодская область</v>
      </c>
      <c r="C1419" s="14" t="str">
        <f t="shared" si="15"/>
        <v>Вологодская область</v>
      </c>
      <c r="D1419" s="3">
        <f t="shared" si="16"/>
        <v>2</v>
      </c>
      <c r="E1419" s="15" t="s">
        <v>47</v>
      </c>
      <c r="F1419" s="13" t="str">
        <f>IFERROR(__xludf.DUMMYFUNCTION("REGEXEXTRACT(E1419, ""[А-Яа-я].*"")"),"транспортные травмы всех видов")</f>
        <v>транспортные травмы всех видов</v>
      </c>
      <c r="G1419" s="16">
        <f t="shared" si="17"/>
        <v>2</v>
      </c>
      <c r="H1419" s="13" t="s">
        <v>28</v>
      </c>
      <c r="I1419" s="13" t="str">
        <f>IFERROR(__xludf.DUMMYFUNCTION("REGEXREPLACE(H1419, "".*\s"", """")"),"человек")</f>
        <v>человек</v>
      </c>
      <c r="J1419" s="13" t="s">
        <v>29</v>
      </c>
      <c r="K1419" s="17" t="str">
        <f>IFERROR(__xludf.DUMMYFUNCTION("REGEXREPLACE(J1419, ""^[\d\s]+"", """")"),"значение показателя за год")</f>
        <v>значение показателя за год</v>
      </c>
      <c r="L1419" s="16">
        <f t="shared" si="18"/>
        <v>2</v>
      </c>
      <c r="M1419" s="13" t="s">
        <v>30</v>
      </c>
      <c r="N1419" s="13" t="str">
        <f>IFERROR(__xludf.DUMMYFUNCTION("REGEXEXTRACT(M1419, "" (.+)$"")"),"все население")</f>
        <v>все население</v>
      </c>
      <c r="O1419" s="18">
        <v>215.0</v>
      </c>
      <c r="P1419" s="18">
        <v>229.0</v>
      </c>
      <c r="Q1419" s="18">
        <v>145.0</v>
      </c>
      <c r="R1419" s="18">
        <v>138.0</v>
      </c>
      <c r="S1419" s="23" t="s">
        <v>37</v>
      </c>
      <c r="T1419" s="23" t="s">
        <v>37</v>
      </c>
      <c r="U1419" s="23" t="s">
        <v>37</v>
      </c>
      <c r="V1419" s="23" t="s">
        <v>37</v>
      </c>
      <c r="W1419" s="23" t="s">
        <v>37</v>
      </c>
      <c r="X1419" s="23" t="s">
        <v>37</v>
      </c>
      <c r="Y1419" s="23" t="s">
        <v>37</v>
      </c>
      <c r="Z1419" s="19">
        <f t="shared" si="6"/>
        <v>727</v>
      </c>
      <c r="AA1419" s="19" t="str">
        <f t="shared" si="19"/>
        <v/>
      </c>
      <c r="AB1419" s="19" t="str">
        <f t="shared" si="8"/>
        <v/>
      </c>
      <c r="AC1419" s="19">
        <f t="shared" si="20"/>
        <v>181.75</v>
      </c>
      <c r="AD1419" s="19">
        <f t="shared" si="21"/>
        <v>40</v>
      </c>
      <c r="AE1419" s="19" t="str">
        <f t="shared" si="22"/>
        <v>Нет моды</v>
      </c>
      <c r="AF1419" s="19">
        <f t="shared" si="23"/>
        <v>138</v>
      </c>
      <c r="AG1419" s="19">
        <f t="shared" si="24"/>
        <v>229</v>
      </c>
      <c r="AH1419" s="20" t="str">
        <f t="shared" si="14"/>
        <v/>
      </c>
      <c r="AI1419" s="24"/>
      <c r="AJ1419" s="24"/>
      <c r="AK1419" s="24"/>
      <c r="AL1419" s="22">
        <f t="shared" si="25"/>
        <v>1</v>
      </c>
    </row>
    <row r="1420" ht="12.75" customHeight="1">
      <c r="A1420" s="13" t="s">
        <v>76</v>
      </c>
      <c r="B1420" s="13" t="str">
        <f>IFERROR(__xludf.DUMMYFUNCTION("REGEXREPLACE(A1420, ""\d"", """")"),"         Вологодская область")</f>
        <v>         Вологодская область</v>
      </c>
      <c r="C1420" s="14" t="str">
        <f t="shared" si="15"/>
        <v>Вологодская область</v>
      </c>
      <c r="D1420" s="3">
        <f t="shared" si="16"/>
        <v>2</v>
      </c>
      <c r="E1420" s="15" t="s">
        <v>47</v>
      </c>
      <c r="F1420" s="13" t="str">
        <f>IFERROR(__xludf.DUMMYFUNCTION("REGEXEXTRACT(E1420, ""[А-Яа-я].*"")"),"транспортные травмы всех видов")</f>
        <v>транспортные травмы всех видов</v>
      </c>
      <c r="G1420" s="16">
        <f t="shared" si="17"/>
        <v>2</v>
      </c>
      <c r="H1420" s="13" t="s">
        <v>28</v>
      </c>
      <c r="I1420" s="13" t="str">
        <f>IFERROR(__xludf.DUMMYFUNCTION("REGEXREPLACE(H1420, "".*\s"", """")"),"человек")</f>
        <v>человек</v>
      </c>
      <c r="J1420" s="13" t="s">
        <v>29</v>
      </c>
      <c r="K1420" s="17" t="str">
        <f>IFERROR(__xludf.DUMMYFUNCTION("REGEXREPLACE(J1420, ""^[\d\s]+"", """")"),"значение показателя за год")</f>
        <v>значение показателя за год</v>
      </c>
      <c r="L1420" s="16">
        <f t="shared" si="18"/>
        <v>2</v>
      </c>
      <c r="M1420" s="13" t="s">
        <v>31</v>
      </c>
      <c r="N1420" s="13" t="str">
        <f>IFERROR(__xludf.DUMMYFUNCTION("REGEXEXTRACT(M1420, "" (.+)$"")"),"городское население")</f>
        <v>городское население</v>
      </c>
      <c r="O1420" s="18">
        <v>139.0</v>
      </c>
      <c r="P1420" s="18">
        <v>151.0</v>
      </c>
      <c r="Q1420" s="18">
        <v>95.0</v>
      </c>
      <c r="R1420" s="18">
        <v>96.0</v>
      </c>
      <c r="S1420" s="23" t="s">
        <v>37</v>
      </c>
      <c r="T1420" s="23" t="s">
        <v>37</v>
      </c>
      <c r="U1420" s="23" t="s">
        <v>37</v>
      </c>
      <c r="V1420" s="23" t="s">
        <v>37</v>
      </c>
      <c r="W1420" s="23" t="s">
        <v>37</v>
      </c>
      <c r="X1420" s="23" t="s">
        <v>37</v>
      </c>
      <c r="Y1420" s="23" t="s">
        <v>37</v>
      </c>
      <c r="Z1420" s="19" t="str">
        <f t="shared" si="6"/>
        <v/>
      </c>
      <c r="AA1420" s="19">
        <f t="shared" si="19"/>
        <v>481</v>
      </c>
      <c r="AB1420" s="19" t="str">
        <f t="shared" si="8"/>
        <v/>
      </c>
      <c r="AC1420" s="19">
        <f t="shared" si="20"/>
        <v>120.25</v>
      </c>
      <c r="AD1420" s="19">
        <f t="shared" si="21"/>
        <v>142</v>
      </c>
      <c r="AE1420" s="19" t="str">
        <f t="shared" si="22"/>
        <v>Нет моды</v>
      </c>
      <c r="AF1420" s="19">
        <f t="shared" si="23"/>
        <v>95</v>
      </c>
      <c r="AG1420" s="19">
        <f t="shared" si="24"/>
        <v>151</v>
      </c>
      <c r="AH1420" s="20" t="str">
        <f t="shared" si="14"/>
        <v/>
      </c>
      <c r="AI1420" s="24"/>
      <c r="AJ1420" s="24"/>
      <c r="AK1420" s="24"/>
      <c r="AL1420" s="22">
        <f t="shared" si="25"/>
        <v>1</v>
      </c>
    </row>
    <row r="1421" ht="12.75" customHeight="1">
      <c r="A1421" s="13" t="s">
        <v>76</v>
      </c>
      <c r="B1421" s="13" t="str">
        <f>IFERROR(__xludf.DUMMYFUNCTION("REGEXREPLACE(A1421, ""\d"", """")"),"         Вологодская область")</f>
        <v>         Вологодская область</v>
      </c>
      <c r="C1421" s="14" t="str">
        <f t="shared" si="15"/>
        <v>Вологодская область</v>
      </c>
      <c r="D1421" s="3">
        <f t="shared" si="16"/>
        <v>2</v>
      </c>
      <c r="E1421" s="15" t="s">
        <v>47</v>
      </c>
      <c r="F1421" s="13" t="str">
        <f>IFERROR(__xludf.DUMMYFUNCTION("REGEXEXTRACT(E1421, ""[А-Яа-я].*"")"),"транспортные травмы всех видов")</f>
        <v>транспортные травмы всех видов</v>
      </c>
      <c r="G1421" s="16">
        <f t="shared" si="17"/>
        <v>2</v>
      </c>
      <c r="H1421" s="13" t="s">
        <v>28</v>
      </c>
      <c r="I1421" s="13" t="str">
        <f>IFERROR(__xludf.DUMMYFUNCTION("REGEXREPLACE(H1421, "".*\s"", """")"),"человек")</f>
        <v>человек</v>
      </c>
      <c r="J1421" s="13" t="s">
        <v>29</v>
      </c>
      <c r="K1421" s="17" t="str">
        <f>IFERROR(__xludf.DUMMYFUNCTION("REGEXREPLACE(J1421, ""^[\d\s]+"", """")"),"значение показателя за год")</f>
        <v>значение показателя за год</v>
      </c>
      <c r="L1421" s="16">
        <f t="shared" si="18"/>
        <v>2</v>
      </c>
      <c r="M1421" s="13" t="s">
        <v>32</v>
      </c>
      <c r="N1421" s="13" t="str">
        <f>IFERROR(__xludf.DUMMYFUNCTION("REGEXEXTRACT(M1421, "" (.+)$"")"),"сельское население")</f>
        <v>сельское население</v>
      </c>
      <c r="O1421" s="18">
        <v>76.0</v>
      </c>
      <c r="P1421" s="18">
        <v>78.0</v>
      </c>
      <c r="Q1421" s="18">
        <v>50.0</v>
      </c>
      <c r="R1421" s="18">
        <v>42.0</v>
      </c>
      <c r="S1421" s="23" t="s">
        <v>37</v>
      </c>
      <c r="T1421" s="23" t="s">
        <v>37</v>
      </c>
      <c r="U1421" s="23" t="s">
        <v>37</v>
      </c>
      <c r="V1421" s="23" t="s">
        <v>37</v>
      </c>
      <c r="W1421" s="23" t="s">
        <v>37</v>
      </c>
      <c r="X1421" s="23" t="s">
        <v>37</v>
      </c>
      <c r="Y1421" s="23" t="s">
        <v>37</v>
      </c>
      <c r="Z1421" s="19" t="str">
        <f t="shared" si="6"/>
        <v/>
      </c>
      <c r="AA1421" s="19" t="str">
        <f t="shared" si="19"/>
        <v/>
      </c>
      <c r="AB1421" s="19">
        <f t="shared" si="8"/>
        <v>246</v>
      </c>
      <c r="AC1421" s="19">
        <f t="shared" si="20"/>
        <v>61.5</v>
      </c>
      <c r="AD1421" s="19">
        <f t="shared" si="21"/>
        <v>86.5</v>
      </c>
      <c r="AE1421" s="19" t="str">
        <f t="shared" si="22"/>
        <v>Нет моды</v>
      </c>
      <c r="AF1421" s="19">
        <f t="shared" si="23"/>
        <v>42</v>
      </c>
      <c r="AG1421" s="19">
        <f t="shared" si="24"/>
        <v>78</v>
      </c>
      <c r="AH1421" s="20" t="str">
        <f t="shared" si="14"/>
        <v>Город: 66%; Село: 34%</v>
      </c>
      <c r="AI1421" s="24"/>
      <c r="AJ1421" s="24"/>
      <c r="AK1421" s="24"/>
      <c r="AL1421" s="22">
        <f t="shared" si="25"/>
        <v>1</v>
      </c>
    </row>
    <row r="1422" ht="12.75" customHeight="1">
      <c r="A1422" s="13" t="s">
        <v>76</v>
      </c>
      <c r="B1422" s="13" t="str">
        <f>IFERROR(__xludf.DUMMYFUNCTION("REGEXREPLACE(A1422, ""\d"", """")"),"         Вологодская область")</f>
        <v>         Вологодская область</v>
      </c>
      <c r="C1422" s="14" t="str">
        <f t="shared" si="15"/>
        <v>Вологодская область</v>
      </c>
      <c r="D1422" s="3">
        <f t="shared" si="16"/>
        <v>2</v>
      </c>
      <c r="E1422" s="15" t="s">
        <v>48</v>
      </c>
      <c r="F1422" s="13" t="str">
        <f>IFERROR(__xludf.DUMMYFUNCTION("REGEXEXTRACT(E1422, ""[А-Яа-я].*"")"),"Убийство")</f>
        <v>Убийство</v>
      </c>
      <c r="G1422" s="16">
        <f t="shared" si="17"/>
        <v>2</v>
      </c>
      <c r="H1422" s="13" t="s">
        <v>28</v>
      </c>
      <c r="I1422" s="13" t="str">
        <f>IFERROR(__xludf.DUMMYFUNCTION("REGEXREPLACE(H1422, "".*\s"", """")"),"человек")</f>
        <v>человек</v>
      </c>
      <c r="J1422" s="13" t="s">
        <v>29</v>
      </c>
      <c r="K1422" s="17" t="str">
        <f>IFERROR(__xludf.DUMMYFUNCTION("REGEXREPLACE(J1422, ""^[\d\s]+"", """")"),"значение показателя за год")</f>
        <v>значение показателя за год</v>
      </c>
      <c r="L1422" s="16">
        <f t="shared" si="18"/>
        <v>2</v>
      </c>
      <c r="M1422" s="13" t="s">
        <v>30</v>
      </c>
      <c r="N1422" s="13" t="str">
        <f>IFERROR(__xludf.DUMMYFUNCTION("REGEXEXTRACT(M1422, "" (.+)$"")"),"все население")</f>
        <v>все население</v>
      </c>
      <c r="O1422" s="18">
        <v>95.0</v>
      </c>
      <c r="P1422" s="18">
        <v>73.0</v>
      </c>
      <c r="Q1422" s="18">
        <v>58.0</v>
      </c>
      <c r="R1422" s="18">
        <v>74.0</v>
      </c>
      <c r="S1422" s="18">
        <v>55.0</v>
      </c>
      <c r="T1422" s="18">
        <v>49.0</v>
      </c>
      <c r="U1422" s="18">
        <v>47.0</v>
      </c>
      <c r="V1422" s="18">
        <v>44.0</v>
      </c>
      <c r="W1422" s="18">
        <v>32.0</v>
      </c>
      <c r="X1422" s="18">
        <v>22.0</v>
      </c>
      <c r="Y1422" s="18">
        <v>15.0</v>
      </c>
      <c r="Z1422" s="19">
        <f t="shared" si="6"/>
        <v>564</v>
      </c>
      <c r="AA1422" s="19" t="str">
        <f t="shared" si="19"/>
        <v/>
      </c>
      <c r="AB1422" s="19" t="str">
        <f t="shared" si="8"/>
        <v/>
      </c>
      <c r="AC1422" s="19">
        <f t="shared" si="20"/>
        <v>51.27272727</v>
      </c>
      <c r="AD1422" s="19">
        <f t="shared" si="21"/>
        <v>50</v>
      </c>
      <c r="AE1422" s="19" t="str">
        <f t="shared" si="22"/>
        <v>Нет моды</v>
      </c>
      <c r="AF1422" s="19">
        <f t="shared" si="23"/>
        <v>15</v>
      </c>
      <c r="AG1422" s="19">
        <f t="shared" si="24"/>
        <v>95</v>
      </c>
      <c r="AH1422" s="20" t="str">
        <f t="shared" si="14"/>
        <v/>
      </c>
      <c r="AI1422" s="21"/>
      <c r="AJ1422" s="21"/>
      <c r="AK1422" s="21"/>
      <c r="AL1422" s="22">
        <f t="shared" si="25"/>
        <v>1</v>
      </c>
    </row>
    <row r="1423" ht="12.75" customHeight="1">
      <c r="A1423" s="13" t="s">
        <v>76</v>
      </c>
      <c r="B1423" s="13" t="str">
        <f>IFERROR(__xludf.DUMMYFUNCTION("REGEXREPLACE(A1423, ""\d"", """")"),"         Вологодская область")</f>
        <v>         Вологодская область</v>
      </c>
      <c r="C1423" s="14" t="str">
        <f t="shared" si="15"/>
        <v>Вологодская область</v>
      </c>
      <c r="D1423" s="3">
        <f t="shared" si="16"/>
        <v>2</v>
      </c>
      <c r="E1423" s="15" t="s">
        <v>48</v>
      </c>
      <c r="F1423" s="13" t="str">
        <f>IFERROR(__xludf.DUMMYFUNCTION("REGEXEXTRACT(E1423, ""[А-Яа-я].*"")"),"Убийство")</f>
        <v>Убийство</v>
      </c>
      <c r="G1423" s="16">
        <f t="shared" si="17"/>
        <v>2</v>
      </c>
      <c r="H1423" s="13" t="s">
        <v>28</v>
      </c>
      <c r="I1423" s="13" t="str">
        <f>IFERROR(__xludf.DUMMYFUNCTION("REGEXREPLACE(H1423, "".*\s"", """")"),"человек")</f>
        <v>человек</v>
      </c>
      <c r="J1423" s="13" t="s">
        <v>29</v>
      </c>
      <c r="K1423" s="17" t="str">
        <f>IFERROR(__xludf.DUMMYFUNCTION("REGEXREPLACE(J1423, ""^[\d\s]+"", """")"),"значение показателя за год")</f>
        <v>значение показателя за год</v>
      </c>
      <c r="L1423" s="16">
        <f t="shared" si="18"/>
        <v>2</v>
      </c>
      <c r="M1423" s="13" t="s">
        <v>31</v>
      </c>
      <c r="N1423" s="13" t="str">
        <f>IFERROR(__xludf.DUMMYFUNCTION("REGEXEXTRACT(M1423, "" (.+)$"")"),"городское население")</f>
        <v>городское население</v>
      </c>
      <c r="O1423" s="18">
        <v>51.0</v>
      </c>
      <c r="P1423" s="18">
        <v>45.0</v>
      </c>
      <c r="Q1423" s="18">
        <v>40.0</v>
      </c>
      <c r="R1423" s="18">
        <v>43.0</v>
      </c>
      <c r="S1423" s="18">
        <v>44.0</v>
      </c>
      <c r="T1423" s="18">
        <v>33.0</v>
      </c>
      <c r="U1423" s="18">
        <v>28.0</v>
      </c>
      <c r="V1423" s="18">
        <v>29.0</v>
      </c>
      <c r="W1423" s="18">
        <v>19.0</v>
      </c>
      <c r="X1423" s="18">
        <v>13.0</v>
      </c>
      <c r="Y1423" s="18">
        <v>11.0</v>
      </c>
      <c r="Z1423" s="19" t="str">
        <f t="shared" si="6"/>
        <v/>
      </c>
      <c r="AA1423" s="19">
        <f t="shared" si="19"/>
        <v>356</v>
      </c>
      <c r="AB1423" s="19" t="str">
        <f t="shared" si="8"/>
        <v/>
      </c>
      <c r="AC1423" s="19">
        <f t="shared" si="20"/>
        <v>32.36363636</v>
      </c>
      <c r="AD1423" s="19">
        <f t="shared" si="21"/>
        <v>43.5</v>
      </c>
      <c r="AE1423" s="19" t="str">
        <f t="shared" si="22"/>
        <v>Нет моды</v>
      </c>
      <c r="AF1423" s="19">
        <f t="shared" si="23"/>
        <v>11</v>
      </c>
      <c r="AG1423" s="19">
        <f t="shared" si="24"/>
        <v>51</v>
      </c>
      <c r="AH1423" s="20" t="str">
        <f t="shared" si="14"/>
        <v/>
      </c>
      <c r="AI1423" s="21"/>
      <c r="AJ1423" s="21"/>
      <c r="AK1423" s="21"/>
      <c r="AL1423" s="22">
        <f t="shared" si="25"/>
        <v>1</v>
      </c>
    </row>
    <row r="1424" ht="12.75" customHeight="1">
      <c r="A1424" s="13" t="s">
        <v>76</v>
      </c>
      <c r="B1424" s="13" t="str">
        <f>IFERROR(__xludf.DUMMYFUNCTION("REGEXREPLACE(A1424, ""\d"", """")"),"         Вологодская область")</f>
        <v>         Вологодская область</v>
      </c>
      <c r="C1424" s="14" t="str">
        <f t="shared" si="15"/>
        <v>Вологодская область</v>
      </c>
      <c r="D1424" s="3">
        <f t="shared" si="16"/>
        <v>2</v>
      </c>
      <c r="E1424" s="15" t="s">
        <v>48</v>
      </c>
      <c r="F1424" s="13" t="str">
        <f>IFERROR(__xludf.DUMMYFUNCTION("REGEXEXTRACT(E1424, ""[А-Яа-я].*"")"),"Убийство")</f>
        <v>Убийство</v>
      </c>
      <c r="G1424" s="16">
        <f t="shared" si="17"/>
        <v>2</v>
      </c>
      <c r="H1424" s="13" t="s">
        <v>28</v>
      </c>
      <c r="I1424" s="13" t="str">
        <f>IFERROR(__xludf.DUMMYFUNCTION("REGEXREPLACE(H1424, "".*\s"", """")"),"человек")</f>
        <v>человек</v>
      </c>
      <c r="J1424" s="13" t="s">
        <v>29</v>
      </c>
      <c r="K1424" s="17" t="str">
        <f>IFERROR(__xludf.DUMMYFUNCTION("REGEXREPLACE(J1424, ""^[\d\s]+"", """")"),"значение показателя за год")</f>
        <v>значение показателя за год</v>
      </c>
      <c r="L1424" s="16">
        <f t="shared" si="18"/>
        <v>2</v>
      </c>
      <c r="M1424" s="13" t="s">
        <v>32</v>
      </c>
      <c r="N1424" s="13" t="str">
        <f>IFERROR(__xludf.DUMMYFUNCTION("REGEXEXTRACT(M1424, "" (.+)$"")"),"сельское население")</f>
        <v>сельское население</v>
      </c>
      <c r="O1424" s="18">
        <v>44.0</v>
      </c>
      <c r="P1424" s="18">
        <v>28.0</v>
      </c>
      <c r="Q1424" s="18">
        <v>18.0</v>
      </c>
      <c r="R1424" s="18">
        <v>31.0</v>
      </c>
      <c r="S1424" s="18">
        <v>11.0</v>
      </c>
      <c r="T1424" s="18">
        <v>16.0</v>
      </c>
      <c r="U1424" s="18">
        <v>19.0</v>
      </c>
      <c r="V1424" s="18">
        <v>15.0</v>
      </c>
      <c r="W1424" s="18">
        <v>13.0</v>
      </c>
      <c r="X1424" s="18">
        <v>9.0</v>
      </c>
      <c r="Y1424" s="18">
        <v>4.0</v>
      </c>
      <c r="Z1424" s="19" t="str">
        <f t="shared" si="6"/>
        <v/>
      </c>
      <c r="AA1424" s="19" t="str">
        <f t="shared" si="19"/>
        <v/>
      </c>
      <c r="AB1424" s="19">
        <f t="shared" si="8"/>
        <v>208</v>
      </c>
      <c r="AC1424" s="19">
        <f t="shared" si="20"/>
        <v>18.90909091</v>
      </c>
      <c r="AD1424" s="19">
        <f t="shared" si="21"/>
        <v>23.5</v>
      </c>
      <c r="AE1424" s="19" t="str">
        <f t="shared" si="22"/>
        <v>Нет моды</v>
      </c>
      <c r="AF1424" s="19">
        <f t="shared" si="23"/>
        <v>4</v>
      </c>
      <c r="AG1424" s="19">
        <f t="shared" si="24"/>
        <v>44</v>
      </c>
      <c r="AH1424" s="20" t="str">
        <f t="shared" si="14"/>
        <v>Город: 63%; Село: 37%</v>
      </c>
      <c r="AI1424" s="21"/>
      <c r="AJ1424" s="21"/>
      <c r="AK1424" s="21"/>
      <c r="AL1424" s="22">
        <f t="shared" si="25"/>
        <v>1</v>
      </c>
    </row>
    <row r="1425" ht="12.75" customHeight="1">
      <c r="A1425" s="13" t="s">
        <v>76</v>
      </c>
      <c r="B1425" s="13" t="str">
        <f>IFERROR(__xludf.DUMMYFUNCTION("REGEXREPLACE(A1425, ""\d"", """")"),"         Вологодская область")</f>
        <v>         Вологодская область</v>
      </c>
      <c r="C1425" s="14" t="str">
        <f t="shared" si="15"/>
        <v>Вологодская область</v>
      </c>
      <c r="D1425" s="3">
        <f t="shared" si="16"/>
        <v>2</v>
      </c>
      <c r="E1425" s="15" t="s">
        <v>49</v>
      </c>
      <c r="F1425" s="13" t="str">
        <f>IFERROR(__xludf.DUMMYFUNCTION("REGEXEXTRACT(E1425, ""[А-Яа-я].*"")"),"Цереброваскулярные болезни")</f>
        <v>Цереброваскулярные болезни</v>
      </c>
      <c r="G1425" s="16">
        <f t="shared" si="17"/>
        <v>2</v>
      </c>
      <c r="H1425" s="13" t="s">
        <v>28</v>
      </c>
      <c r="I1425" s="13" t="str">
        <f>IFERROR(__xludf.DUMMYFUNCTION("REGEXREPLACE(H1425, "".*\s"", """")"),"человек")</f>
        <v>человек</v>
      </c>
      <c r="J1425" s="13" t="s">
        <v>29</v>
      </c>
      <c r="K1425" s="17" t="str">
        <f>IFERROR(__xludf.DUMMYFUNCTION("REGEXREPLACE(J1425, ""^[\d\s]+"", """")"),"значение показателя за год")</f>
        <v>значение показателя за год</v>
      </c>
      <c r="L1425" s="16">
        <f t="shared" si="18"/>
        <v>2</v>
      </c>
      <c r="M1425" s="13" t="s">
        <v>30</v>
      </c>
      <c r="N1425" s="13" t="str">
        <f>IFERROR(__xludf.DUMMYFUNCTION("REGEXEXTRACT(M1425, "" (.+)$"")"),"все население")</f>
        <v>все население</v>
      </c>
      <c r="O1425" s="18">
        <v>3360.0</v>
      </c>
      <c r="P1425" s="18">
        <v>3338.0</v>
      </c>
      <c r="Q1425" s="18">
        <v>3109.0</v>
      </c>
      <c r="R1425" s="18">
        <v>2937.0</v>
      </c>
      <c r="S1425" s="18">
        <v>2832.0</v>
      </c>
      <c r="T1425" s="18">
        <v>2544.0</v>
      </c>
      <c r="U1425" s="18">
        <v>2562.0</v>
      </c>
      <c r="V1425" s="18">
        <v>3327.0</v>
      </c>
      <c r="W1425" s="18">
        <v>3163.0</v>
      </c>
      <c r="X1425" s="18">
        <v>2644.0</v>
      </c>
      <c r="Y1425" s="18">
        <v>2782.0</v>
      </c>
      <c r="Z1425" s="19">
        <f t="shared" si="6"/>
        <v>32598</v>
      </c>
      <c r="AA1425" s="19" t="str">
        <f t="shared" si="19"/>
        <v/>
      </c>
      <c r="AB1425" s="19" t="str">
        <f t="shared" si="8"/>
        <v/>
      </c>
      <c r="AC1425" s="19">
        <f t="shared" si="20"/>
        <v>2963.454545</v>
      </c>
      <c r="AD1425" s="19">
        <f t="shared" si="21"/>
        <v>1294</v>
      </c>
      <c r="AE1425" s="19" t="str">
        <f t="shared" si="22"/>
        <v>Нет моды</v>
      </c>
      <c r="AF1425" s="19">
        <f t="shared" si="23"/>
        <v>2544</v>
      </c>
      <c r="AG1425" s="19">
        <f t="shared" si="24"/>
        <v>3360</v>
      </c>
      <c r="AH1425" s="20" t="str">
        <f t="shared" si="14"/>
        <v/>
      </c>
      <c r="AI1425" s="21"/>
      <c r="AJ1425" s="21"/>
      <c r="AK1425" s="21"/>
      <c r="AL1425" s="22">
        <f t="shared" si="25"/>
        <v>1</v>
      </c>
    </row>
    <row r="1426" ht="12.75" customHeight="1">
      <c r="A1426" s="13" t="s">
        <v>76</v>
      </c>
      <c r="B1426" s="13" t="str">
        <f>IFERROR(__xludf.DUMMYFUNCTION("REGEXREPLACE(A1426, ""\d"", """")"),"         Вологодская область")</f>
        <v>         Вологодская область</v>
      </c>
      <c r="C1426" s="14" t="str">
        <f t="shared" si="15"/>
        <v>Вологодская область</v>
      </c>
      <c r="D1426" s="3">
        <f t="shared" si="16"/>
        <v>2</v>
      </c>
      <c r="E1426" s="15" t="s">
        <v>49</v>
      </c>
      <c r="F1426" s="13" t="str">
        <f>IFERROR(__xludf.DUMMYFUNCTION("REGEXEXTRACT(E1426, ""[А-Яа-я].*"")"),"Цереброваскулярные болезни")</f>
        <v>Цереброваскулярные болезни</v>
      </c>
      <c r="G1426" s="16">
        <f t="shared" si="17"/>
        <v>2</v>
      </c>
      <c r="H1426" s="13" t="s">
        <v>28</v>
      </c>
      <c r="I1426" s="13" t="str">
        <f>IFERROR(__xludf.DUMMYFUNCTION("REGEXREPLACE(H1426, "".*\s"", """")"),"человек")</f>
        <v>человек</v>
      </c>
      <c r="J1426" s="13" t="s">
        <v>29</v>
      </c>
      <c r="K1426" s="17" t="str">
        <f>IFERROR(__xludf.DUMMYFUNCTION("REGEXREPLACE(J1426, ""^[\d\s]+"", """")"),"значение показателя за год")</f>
        <v>значение показателя за год</v>
      </c>
      <c r="L1426" s="16">
        <f t="shared" si="18"/>
        <v>2</v>
      </c>
      <c r="M1426" s="13" t="s">
        <v>31</v>
      </c>
      <c r="N1426" s="13" t="str">
        <f>IFERROR(__xludf.DUMMYFUNCTION("REGEXEXTRACT(M1426, "" (.+)$"")"),"городское население")</f>
        <v>городское население</v>
      </c>
      <c r="O1426" s="18">
        <v>2414.0</v>
      </c>
      <c r="P1426" s="18">
        <v>2339.0</v>
      </c>
      <c r="Q1426" s="18">
        <v>2198.0</v>
      </c>
      <c r="R1426" s="18">
        <v>2073.0</v>
      </c>
      <c r="S1426" s="18">
        <v>1975.0</v>
      </c>
      <c r="T1426" s="18">
        <v>1769.0</v>
      </c>
      <c r="U1426" s="18">
        <v>1832.0</v>
      </c>
      <c r="V1426" s="18">
        <v>2467.0</v>
      </c>
      <c r="W1426" s="18">
        <v>2362.0</v>
      </c>
      <c r="X1426" s="18">
        <v>1941.0</v>
      </c>
      <c r="Y1426" s="18">
        <v>2091.0</v>
      </c>
      <c r="Z1426" s="19" t="str">
        <f t="shared" si="6"/>
        <v/>
      </c>
      <c r="AA1426" s="19">
        <f t="shared" si="19"/>
        <v>23461</v>
      </c>
      <c r="AB1426" s="19" t="str">
        <f t="shared" si="8"/>
        <v/>
      </c>
      <c r="AC1426" s="19">
        <f t="shared" si="20"/>
        <v>2132.818182</v>
      </c>
      <c r="AD1426" s="19">
        <f t="shared" si="21"/>
        <v>2505.5</v>
      </c>
      <c r="AE1426" s="19" t="str">
        <f t="shared" si="22"/>
        <v>Нет моды</v>
      </c>
      <c r="AF1426" s="19">
        <f t="shared" si="23"/>
        <v>1769</v>
      </c>
      <c r="AG1426" s="19">
        <f t="shared" si="24"/>
        <v>2467</v>
      </c>
      <c r="AH1426" s="20" t="str">
        <f t="shared" si="14"/>
        <v/>
      </c>
      <c r="AI1426" s="21"/>
      <c r="AJ1426" s="21"/>
      <c r="AK1426" s="21"/>
      <c r="AL1426" s="22">
        <f t="shared" si="25"/>
        <v>1</v>
      </c>
    </row>
    <row r="1427" ht="12.75" customHeight="1">
      <c r="A1427" s="13" t="s">
        <v>76</v>
      </c>
      <c r="B1427" s="13" t="str">
        <f>IFERROR(__xludf.DUMMYFUNCTION("REGEXREPLACE(A1427, ""\d"", """")"),"         Вологодская область")</f>
        <v>         Вологодская область</v>
      </c>
      <c r="C1427" s="14" t="str">
        <f t="shared" si="15"/>
        <v>Вологодская область</v>
      </c>
      <c r="D1427" s="3">
        <f t="shared" si="16"/>
        <v>2</v>
      </c>
      <c r="E1427" s="15" t="s">
        <v>49</v>
      </c>
      <c r="F1427" s="13" t="str">
        <f>IFERROR(__xludf.DUMMYFUNCTION("REGEXEXTRACT(E1427, ""[А-Яа-я].*"")"),"Цереброваскулярные болезни")</f>
        <v>Цереброваскулярные болезни</v>
      </c>
      <c r="G1427" s="16">
        <f t="shared" si="17"/>
        <v>2</v>
      </c>
      <c r="H1427" s="13" t="s">
        <v>28</v>
      </c>
      <c r="I1427" s="13" t="str">
        <f>IFERROR(__xludf.DUMMYFUNCTION("REGEXREPLACE(H1427, "".*\s"", """")"),"человек")</f>
        <v>человек</v>
      </c>
      <c r="J1427" s="13" t="s">
        <v>29</v>
      </c>
      <c r="K1427" s="17" t="str">
        <f>IFERROR(__xludf.DUMMYFUNCTION("REGEXREPLACE(J1427, ""^[\d\s]+"", """")"),"значение показателя за год")</f>
        <v>значение показателя за год</v>
      </c>
      <c r="L1427" s="16">
        <f t="shared" si="18"/>
        <v>2</v>
      </c>
      <c r="M1427" s="13" t="s">
        <v>32</v>
      </c>
      <c r="N1427" s="13" t="str">
        <f>IFERROR(__xludf.DUMMYFUNCTION("REGEXEXTRACT(M1427, "" (.+)$"")"),"сельское население")</f>
        <v>сельское население</v>
      </c>
      <c r="O1427" s="18">
        <v>946.0</v>
      </c>
      <c r="P1427" s="18">
        <v>999.0</v>
      </c>
      <c r="Q1427" s="18">
        <v>911.0</v>
      </c>
      <c r="R1427" s="18">
        <v>864.0</v>
      </c>
      <c r="S1427" s="18">
        <v>857.0</v>
      </c>
      <c r="T1427" s="18">
        <v>775.0</v>
      </c>
      <c r="U1427" s="18">
        <v>730.0</v>
      </c>
      <c r="V1427" s="18">
        <v>860.0</v>
      </c>
      <c r="W1427" s="18">
        <v>801.0</v>
      </c>
      <c r="X1427" s="18">
        <v>703.0</v>
      </c>
      <c r="Y1427" s="18">
        <v>691.0</v>
      </c>
      <c r="Z1427" s="19" t="str">
        <f t="shared" si="6"/>
        <v/>
      </c>
      <c r="AA1427" s="19" t="str">
        <f t="shared" si="19"/>
        <v/>
      </c>
      <c r="AB1427" s="19">
        <f t="shared" si="8"/>
        <v>9137</v>
      </c>
      <c r="AC1427" s="19">
        <f t="shared" si="20"/>
        <v>830.6363636</v>
      </c>
      <c r="AD1427" s="19">
        <f t="shared" si="21"/>
        <v>1384</v>
      </c>
      <c r="AE1427" s="19" t="str">
        <f t="shared" si="22"/>
        <v>Нет моды</v>
      </c>
      <c r="AF1427" s="19">
        <f t="shared" si="23"/>
        <v>691</v>
      </c>
      <c r="AG1427" s="19">
        <f t="shared" si="24"/>
        <v>999</v>
      </c>
      <c r="AH1427" s="20" t="str">
        <f t="shared" si="14"/>
        <v>Город: 72%; Село: 28%</v>
      </c>
      <c r="AI1427" s="21"/>
      <c r="AJ1427" s="21"/>
      <c r="AK1427" s="21"/>
      <c r="AL1427" s="22">
        <f t="shared" si="25"/>
        <v>1</v>
      </c>
    </row>
    <row r="1428" ht="12.75" customHeight="1">
      <c r="A1428" s="13" t="s">
        <v>77</v>
      </c>
      <c r="B1428" s="13" t="str">
        <f>IFERROR(__xludf.DUMMYFUNCTION("REGEXREPLACE(A1428, ""\d"", """")"),"         Калининградская область")</f>
        <v>         Калининградская область</v>
      </c>
      <c r="C1428" s="14" t="str">
        <f t="shared" si="15"/>
        <v>Калининградская область</v>
      </c>
      <c r="D1428" s="3">
        <f t="shared" si="16"/>
        <v>2</v>
      </c>
      <c r="E1428" s="15" t="s">
        <v>27</v>
      </c>
      <c r="F1428" s="13" t="str">
        <f>IFERROR(__xludf.DUMMYFUNCTION("REGEXEXTRACT(E1428, ""[А-Яа-я].*"")"),"Болезни органов дыхания")</f>
        <v>Болезни органов дыхания</v>
      </c>
      <c r="G1428" s="16">
        <f t="shared" si="17"/>
        <v>2</v>
      </c>
      <c r="H1428" s="13" t="s">
        <v>28</v>
      </c>
      <c r="I1428" s="13" t="str">
        <f>IFERROR(__xludf.DUMMYFUNCTION("REGEXREPLACE(H1428, "".*\s"", """")"),"человек")</f>
        <v>человек</v>
      </c>
      <c r="J1428" s="13" t="s">
        <v>29</v>
      </c>
      <c r="K1428" s="17" t="str">
        <f>IFERROR(__xludf.DUMMYFUNCTION("REGEXREPLACE(J1428, ""^[\d\s]+"", """")"),"значение показателя за год")</f>
        <v>значение показателя за год</v>
      </c>
      <c r="L1428" s="16">
        <f t="shared" si="18"/>
        <v>2</v>
      </c>
      <c r="M1428" s="13" t="s">
        <v>30</v>
      </c>
      <c r="N1428" s="13" t="str">
        <f>IFERROR(__xludf.DUMMYFUNCTION("REGEXEXTRACT(M1428, "" (.+)$"")"),"все население")</f>
        <v>все население</v>
      </c>
      <c r="O1428" s="18">
        <v>322.0</v>
      </c>
      <c r="P1428" s="18">
        <v>427.0</v>
      </c>
      <c r="Q1428" s="18">
        <v>413.0</v>
      </c>
      <c r="R1428" s="18">
        <v>343.0</v>
      </c>
      <c r="S1428" s="18">
        <v>350.0</v>
      </c>
      <c r="T1428" s="18">
        <v>332.0</v>
      </c>
      <c r="U1428" s="18">
        <v>325.0</v>
      </c>
      <c r="V1428" s="18">
        <v>372.0</v>
      </c>
      <c r="W1428" s="18">
        <v>658.0</v>
      </c>
      <c r="X1428" s="18">
        <v>606.0</v>
      </c>
      <c r="Y1428" s="18">
        <v>379.0</v>
      </c>
      <c r="Z1428" s="19">
        <f t="shared" si="6"/>
        <v>4527</v>
      </c>
      <c r="AA1428" s="19" t="str">
        <f t="shared" si="19"/>
        <v/>
      </c>
      <c r="AB1428" s="19" t="str">
        <f t="shared" si="8"/>
        <v/>
      </c>
      <c r="AC1428" s="19">
        <f t="shared" si="20"/>
        <v>411.5454545</v>
      </c>
      <c r="AD1428" s="19">
        <f t="shared" si="21"/>
        <v>674.5</v>
      </c>
      <c r="AE1428" s="19" t="str">
        <f t="shared" si="22"/>
        <v>Нет моды</v>
      </c>
      <c r="AF1428" s="19">
        <f t="shared" si="23"/>
        <v>322</v>
      </c>
      <c r="AG1428" s="19">
        <f t="shared" si="24"/>
        <v>658</v>
      </c>
      <c r="AH1428" s="20" t="str">
        <f t="shared" si="14"/>
        <v/>
      </c>
      <c r="AI1428" s="21"/>
      <c r="AJ1428" s="21"/>
      <c r="AK1428" s="21"/>
      <c r="AL1428" s="22">
        <f t="shared" si="25"/>
        <v>1</v>
      </c>
    </row>
    <row r="1429" ht="12.75" customHeight="1">
      <c r="A1429" s="13" t="s">
        <v>77</v>
      </c>
      <c r="B1429" s="13" t="str">
        <f>IFERROR(__xludf.DUMMYFUNCTION("REGEXREPLACE(A1429, ""\d"", """")"),"         Калининградская область")</f>
        <v>         Калининградская область</v>
      </c>
      <c r="C1429" s="14" t="str">
        <f t="shared" si="15"/>
        <v>Калининградская область</v>
      </c>
      <c r="D1429" s="3">
        <f t="shared" si="16"/>
        <v>2</v>
      </c>
      <c r="E1429" s="15" t="s">
        <v>27</v>
      </c>
      <c r="F1429" s="13" t="str">
        <f>IFERROR(__xludf.DUMMYFUNCTION("REGEXEXTRACT(E1429, ""[А-Яа-я].*"")"),"Болезни органов дыхания")</f>
        <v>Болезни органов дыхания</v>
      </c>
      <c r="G1429" s="16">
        <f t="shared" si="17"/>
        <v>2</v>
      </c>
      <c r="H1429" s="13" t="s">
        <v>28</v>
      </c>
      <c r="I1429" s="13" t="str">
        <f>IFERROR(__xludf.DUMMYFUNCTION("REGEXREPLACE(H1429, "".*\s"", """")"),"человек")</f>
        <v>человек</v>
      </c>
      <c r="J1429" s="13" t="s">
        <v>29</v>
      </c>
      <c r="K1429" s="17" t="str">
        <f>IFERROR(__xludf.DUMMYFUNCTION("REGEXREPLACE(J1429, ""^[\d\s]+"", """")"),"значение показателя за год")</f>
        <v>значение показателя за год</v>
      </c>
      <c r="L1429" s="16">
        <f t="shared" si="18"/>
        <v>2</v>
      </c>
      <c r="M1429" s="13" t="s">
        <v>31</v>
      </c>
      <c r="N1429" s="13" t="str">
        <f>IFERROR(__xludf.DUMMYFUNCTION("REGEXEXTRACT(M1429, "" (.+)$"")"),"городское население")</f>
        <v>городское население</v>
      </c>
      <c r="O1429" s="18">
        <v>233.0</v>
      </c>
      <c r="P1429" s="18">
        <v>313.0</v>
      </c>
      <c r="Q1429" s="18">
        <v>316.0</v>
      </c>
      <c r="R1429" s="18">
        <v>250.0</v>
      </c>
      <c r="S1429" s="18">
        <v>258.0</v>
      </c>
      <c r="T1429" s="18">
        <v>245.0</v>
      </c>
      <c r="U1429" s="18">
        <v>243.0</v>
      </c>
      <c r="V1429" s="18">
        <v>295.0</v>
      </c>
      <c r="W1429" s="18">
        <v>513.0</v>
      </c>
      <c r="X1429" s="18">
        <v>457.0</v>
      </c>
      <c r="Y1429" s="18">
        <v>282.0</v>
      </c>
      <c r="Z1429" s="19" t="str">
        <f t="shared" si="6"/>
        <v/>
      </c>
      <c r="AA1429" s="19">
        <f t="shared" si="19"/>
        <v>3405</v>
      </c>
      <c r="AB1429" s="19" t="str">
        <f t="shared" si="8"/>
        <v/>
      </c>
      <c r="AC1429" s="19">
        <f t="shared" si="20"/>
        <v>309.5454545</v>
      </c>
      <c r="AD1429" s="19">
        <f t="shared" si="21"/>
        <v>328.5</v>
      </c>
      <c r="AE1429" s="19" t="str">
        <f t="shared" si="22"/>
        <v>Нет моды</v>
      </c>
      <c r="AF1429" s="19">
        <f t="shared" si="23"/>
        <v>233</v>
      </c>
      <c r="AG1429" s="19">
        <f t="shared" si="24"/>
        <v>513</v>
      </c>
      <c r="AH1429" s="20" t="str">
        <f t="shared" si="14"/>
        <v/>
      </c>
      <c r="AI1429" s="21"/>
      <c r="AJ1429" s="21"/>
      <c r="AK1429" s="21"/>
      <c r="AL1429" s="22">
        <f t="shared" si="25"/>
        <v>1</v>
      </c>
    </row>
    <row r="1430" ht="12.75" customHeight="1">
      <c r="A1430" s="13" t="s">
        <v>77</v>
      </c>
      <c r="B1430" s="13" t="str">
        <f>IFERROR(__xludf.DUMMYFUNCTION("REGEXREPLACE(A1430, ""\d"", """")"),"         Калининградская область")</f>
        <v>         Калининградская область</v>
      </c>
      <c r="C1430" s="14" t="str">
        <f t="shared" si="15"/>
        <v>Калининградская область</v>
      </c>
      <c r="D1430" s="3">
        <f t="shared" si="16"/>
        <v>2</v>
      </c>
      <c r="E1430" s="15" t="s">
        <v>27</v>
      </c>
      <c r="F1430" s="13" t="str">
        <f>IFERROR(__xludf.DUMMYFUNCTION("REGEXEXTRACT(E1430, ""[А-Яа-я].*"")"),"Болезни органов дыхания")</f>
        <v>Болезни органов дыхания</v>
      </c>
      <c r="G1430" s="16">
        <f t="shared" si="17"/>
        <v>2</v>
      </c>
      <c r="H1430" s="13" t="s">
        <v>28</v>
      </c>
      <c r="I1430" s="13" t="str">
        <f>IFERROR(__xludf.DUMMYFUNCTION("REGEXREPLACE(H1430, "".*\s"", """")"),"человек")</f>
        <v>человек</v>
      </c>
      <c r="J1430" s="13" t="s">
        <v>29</v>
      </c>
      <c r="K1430" s="17" t="str">
        <f>IFERROR(__xludf.DUMMYFUNCTION("REGEXREPLACE(J1430, ""^[\d\s]+"", """")"),"значение показателя за год")</f>
        <v>значение показателя за год</v>
      </c>
      <c r="L1430" s="16">
        <f t="shared" si="18"/>
        <v>2</v>
      </c>
      <c r="M1430" s="13" t="s">
        <v>32</v>
      </c>
      <c r="N1430" s="13" t="str">
        <f>IFERROR(__xludf.DUMMYFUNCTION("REGEXEXTRACT(M1430, "" (.+)$"")"),"сельское население")</f>
        <v>сельское население</v>
      </c>
      <c r="O1430" s="18">
        <v>89.0</v>
      </c>
      <c r="P1430" s="18">
        <v>114.0</v>
      </c>
      <c r="Q1430" s="18">
        <v>97.0</v>
      </c>
      <c r="R1430" s="18">
        <v>93.0</v>
      </c>
      <c r="S1430" s="18">
        <v>92.0</v>
      </c>
      <c r="T1430" s="18">
        <v>87.0</v>
      </c>
      <c r="U1430" s="18">
        <v>82.0</v>
      </c>
      <c r="V1430" s="18">
        <v>77.0</v>
      </c>
      <c r="W1430" s="18">
        <v>145.0</v>
      </c>
      <c r="X1430" s="18">
        <v>149.0</v>
      </c>
      <c r="Y1430" s="18">
        <v>97.0</v>
      </c>
      <c r="Z1430" s="19" t="str">
        <f t="shared" si="6"/>
        <v/>
      </c>
      <c r="AA1430" s="19" t="str">
        <f t="shared" si="19"/>
        <v/>
      </c>
      <c r="AB1430" s="19">
        <f t="shared" si="8"/>
        <v>1122</v>
      </c>
      <c r="AC1430" s="19">
        <f t="shared" si="20"/>
        <v>102</v>
      </c>
      <c r="AD1430" s="19">
        <f t="shared" si="21"/>
        <v>191</v>
      </c>
      <c r="AE1430" s="19" t="str">
        <f t="shared" si="22"/>
        <v>Нет моды</v>
      </c>
      <c r="AF1430" s="19">
        <f t="shared" si="23"/>
        <v>77</v>
      </c>
      <c r="AG1430" s="19">
        <f t="shared" si="24"/>
        <v>149</v>
      </c>
      <c r="AH1430" s="20" t="str">
        <f t="shared" si="14"/>
        <v>Город: 75%; Село: 25%</v>
      </c>
      <c r="AI1430" s="21"/>
      <c r="AJ1430" s="21"/>
      <c r="AK1430" s="21"/>
      <c r="AL1430" s="22">
        <f t="shared" si="25"/>
        <v>1</v>
      </c>
    </row>
    <row r="1431" ht="12.75" customHeight="1">
      <c r="A1431" s="13" t="s">
        <v>77</v>
      </c>
      <c r="B1431" s="13" t="str">
        <f>IFERROR(__xludf.DUMMYFUNCTION("REGEXREPLACE(A1431, ""\d"", """")"),"         Калининградская область")</f>
        <v>         Калининградская область</v>
      </c>
      <c r="C1431" s="14" t="str">
        <f t="shared" si="15"/>
        <v>Калининградская область</v>
      </c>
      <c r="D1431" s="3">
        <f t="shared" si="16"/>
        <v>2</v>
      </c>
      <c r="E1431" s="15" t="s">
        <v>33</v>
      </c>
      <c r="F1431" s="13" t="str">
        <f>IFERROR(__xludf.DUMMYFUNCTION("REGEXEXTRACT(E1431, ""[А-Яа-я].*"")"),"Болезни органов пищеварения")</f>
        <v>Болезни органов пищеварения</v>
      </c>
      <c r="G1431" s="16">
        <f t="shared" si="17"/>
        <v>2</v>
      </c>
      <c r="H1431" s="13" t="s">
        <v>28</v>
      </c>
      <c r="I1431" s="13" t="str">
        <f>IFERROR(__xludf.DUMMYFUNCTION("REGEXREPLACE(H1431, "".*\s"", """")"),"человек")</f>
        <v>человек</v>
      </c>
      <c r="J1431" s="13" t="s">
        <v>29</v>
      </c>
      <c r="K1431" s="17" t="str">
        <f>IFERROR(__xludf.DUMMYFUNCTION("REGEXREPLACE(J1431, ""^[\d\s]+"", """")"),"значение показателя за год")</f>
        <v>значение показателя за год</v>
      </c>
      <c r="L1431" s="16">
        <f t="shared" si="18"/>
        <v>2</v>
      </c>
      <c r="M1431" s="13" t="s">
        <v>30</v>
      </c>
      <c r="N1431" s="13" t="str">
        <f>IFERROR(__xludf.DUMMYFUNCTION("REGEXEXTRACT(M1431, "" (.+)$"")"),"все население")</f>
        <v>все население</v>
      </c>
      <c r="O1431" s="18">
        <v>604.0</v>
      </c>
      <c r="P1431" s="18">
        <v>767.0</v>
      </c>
      <c r="Q1431" s="18">
        <v>805.0</v>
      </c>
      <c r="R1431" s="18">
        <v>702.0</v>
      </c>
      <c r="S1431" s="18">
        <v>654.0</v>
      </c>
      <c r="T1431" s="18">
        <v>643.0</v>
      </c>
      <c r="U1431" s="18">
        <v>608.0</v>
      </c>
      <c r="V1431" s="18">
        <v>604.0</v>
      </c>
      <c r="W1431" s="18">
        <v>590.0</v>
      </c>
      <c r="X1431" s="18">
        <v>593.0</v>
      </c>
      <c r="Y1431" s="18">
        <v>624.0</v>
      </c>
      <c r="Z1431" s="19">
        <f t="shared" si="6"/>
        <v>7194</v>
      </c>
      <c r="AA1431" s="19" t="str">
        <f t="shared" si="19"/>
        <v/>
      </c>
      <c r="AB1431" s="19" t="str">
        <f t="shared" si="8"/>
        <v/>
      </c>
      <c r="AC1431" s="19">
        <f t="shared" si="20"/>
        <v>654</v>
      </c>
      <c r="AD1431" s="19">
        <f t="shared" si="21"/>
        <v>369.5</v>
      </c>
      <c r="AE1431" s="19" t="str">
        <f t="shared" si="22"/>
        <v>Нет моды</v>
      </c>
      <c r="AF1431" s="19">
        <f t="shared" si="23"/>
        <v>590</v>
      </c>
      <c r="AG1431" s="19">
        <f t="shared" si="24"/>
        <v>805</v>
      </c>
      <c r="AH1431" s="20" t="str">
        <f t="shared" si="14"/>
        <v/>
      </c>
      <c r="AI1431" s="21"/>
      <c r="AJ1431" s="21"/>
      <c r="AK1431" s="21"/>
      <c r="AL1431" s="22">
        <f t="shared" si="25"/>
        <v>1</v>
      </c>
    </row>
    <row r="1432" ht="12.75" customHeight="1">
      <c r="A1432" s="13" t="s">
        <v>77</v>
      </c>
      <c r="B1432" s="13" t="str">
        <f>IFERROR(__xludf.DUMMYFUNCTION("REGEXREPLACE(A1432, ""\d"", """")"),"         Калининградская область")</f>
        <v>         Калининградская область</v>
      </c>
      <c r="C1432" s="14" t="str">
        <f t="shared" si="15"/>
        <v>Калининградская область</v>
      </c>
      <c r="D1432" s="3">
        <f t="shared" si="16"/>
        <v>2</v>
      </c>
      <c r="E1432" s="15" t="s">
        <v>33</v>
      </c>
      <c r="F1432" s="13" t="str">
        <f>IFERROR(__xludf.DUMMYFUNCTION("REGEXEXTRACT(E1432, ""[А-Яа-я].*"")"),"Болезни органов пищеварения")</f>
        <v>Болезни органов пищеварения</v>
      </c>
      <c r="G1432" s="16">
        <f t="shared" si="17"/>
        <v>2</v>
      </c>
      <c r="H1432" s="13" t="s">
        <v>28</v>
      </c>
      <c r="I1432" s="13" t="str">
        <f>IFERROR(__xludf.DUMMYFUNCTION("REGEXREPLACE(H1432, "".*\s"", """")"),"человек")</f>
        <v>человек</v>
      </c>
      <c r="J1432" s="13" t="s">
        <v>29</v>
      </c>
      <c r="K1432" s="17" t="str">
        <f>IFERROR(__xludf.DUMMYFUNCTION("REGEXREPLACE(J1432, ""^[\d\s]+"", """")"),"значение показателя за год")</f>
        <v>значение показателя за год</v>
      </c>
      <c r="L1432" s="16">
        <f t="shared" si="18"/>
        <v>2</v>
      </c>
      <c r="M1432" s="13" t="s">
        <v>31</v>
      </c>
      <c r="N1432" s="13" t="str">
        <f>IFERROR(__xludf.DUMMYFUNCTION("REGEXEXTRACT(M1432, "" (.+)$"")"),"городское население")</f>
        <v>городское население</v>
      </c>
      <c r="O1432" s="18">
        <v>496.0</v>
      </c>
      <c r="P1432" s="18">
        <v>627.0</v>
      </c>
      <c r="Q1432" s="18">
        <v>639.0</v>
      </c>
      <c r="R1432" s="18">
        <v>556.0</v>
      </c>
      <c r="S1432" s="18">
        <v>517.0</v>
      </c>
      <c r="T1432" s="18">
        <v>524.0</v>
      </c>
      <c r="U1432" s="18">
        <v>496.0</v>
      </c>
      <c r="V1432" s="18">
        <v>459.0</v>
      </c>
      <c r="W1432" s="18">
        <v>479.0</v>
      </c>
      <c r="X1432" s="18">
        <v>475.0</v>
      </c>
      <c r="Y1432" s="18">
        <v>508.0</v>
      </c>
      <c r="Z1432" s="19" t="str">
        <f t="shared" si="6"/>
        <v/>
      </c>
      <c r="AA1432" s="19">
        <f t="shared" si="19"/>
        <v>5776</v>
      </c>
      <c r="AB1432" s="19" t="str">
        <f t="shared" si="8"/>
        <v/>
      </c>
      <c r="AC1432" s="19">
        <f t="shared" si="20"/>
        <v>525.0909091</v>
      </c>
      <c r="AD1432" s="19">
        <f t="shared" si="21"/>
        <v>598.5</v>
      </c>
      <c r="AE1432" s="19" t="str">
        <f t="shared" si="22"/>
        <v>Нет моды</v>
      </c>
      <c r="AF1432" s="19">
        <f t="shared" si="23"/>
        <v>459</v>
      </c>
      <c r="AG1432" s="19">
        <f t="shared" si="24"/>
        <v>639</v>
      </c>
      <c r="AH1432" s="20" t="str">
        <f t="shared" si="14"/>
        <v/>
      </c>
      <c r="AI1432" s="21"/>
      <c r="AJ1432" s="21"/>
      <c r="AK1432" s="21"/>
      <c r="AL1432" s="22">
        <f t="shared" si="25"/>
        <v>1</v>
      </c>
    </row>
    <row r="1433" ht="12.75" customHeight="1">
      <c r="A1433" s="13" t="s">
        <v>77</v>
      </c>
      <c r="B1433" s="13" t="str">
        <f>IFERROR(__xludf.DUMMYFUNCTION("REGEXREPLACE(A1433, ""\d"", """")"),"         Калининградская область")</f>
        <v>         Калининградская область</v>
      </c>
      <c r="C1433" s="14" t="str">
        <f t="shared" si="15"/>
        <v>Калининградская область</v>
      </c>
      <c r="D1433" s="3">
        <f t="shared" si="16"/>
        <v>2</v>
      </c>
      <c r="E1433" s="15" t="s">
        <v>33</v>
      </c>
      <c r="F1433" s="13" t="str">
        <f>IFERROR(__xludf.DUMMYFUNCTION("REGEXEXTRACT(E1433, ""[А-Яа-я].*"")"),"Болезни органов пищеварения")</f>
        <v>Болезни органов пищеварения</v>
      </c>
      <c r="G1433" s="16">
        <f t="shared" si="17"/>
        <v>2</v>
      </c>
      <c r="H1433" s="13" t="s">
        <v>28</v>
      </c>
      <c r="I1433" s="13" t="str">
        <f>IFERROR(__xludf.DUMMYFUNCTION("REGEXREPLACE(H1433, "".*\s"", """")"),"человек")</f>
        <v>человек</v>
      </c>
      <c r="J1433" s="13" t="s">
        <v>29</v>
      </c>
      <c r="K1433" s="17" t="str">
        <f>IFERROR(__xludf.DUMMYFUNCTION("REGEXREPLACE(J1433, ""^[\d\s]+"", """")"),"значение показателя за год")</f>
        <v>значение показателя за год</v>
      </c>
      <c r="L1433" s="16">
        <f t="shared" si="18"/>
        <v>2</v>
      </c>
      <c r="M1433" s="13" t="s">
        <v>32</v>
      </c>
      <c r="N1433" s="13" t="str">
        <f>IFERROR(__xludf.DUMMYFUNCTION("REGEXEXTRACT(M1433, "" (.+)$"")"),"сельское население")</f>
        <v>сельское население</v>
      </c>
      <c r="O1433" s="18">
        <v>108.0</v>
      </c>
      <c r="P1433" s="18">
        <v>140.0</v>
      </c>
      <c r="Q1433" s="18">
        <v>166.0</v>
      </c>
      <c r="R1433" s="18">
        <v>146.0</v>
      </c>
      <c r="S1433" s="18">
        <v>137.0</v>
      </c>
      <c r="T1433" s="18">
        <v>119.0</v>
      </c>
      <c r="U1433" s="18">
        <v>112.0</v>
      </c>
      <c r="V1433" s="18">
        <v>145.0</v>
      </c>
      <c r="W1433" s="18">
        <v>111.0</v>
      </c>
      <c r="X1433" s="18">
        <v>118.0</v>
      </c>
      <c r="Y1433" s="18">
        <v>116.0</v>
      </c>
      <c r="Z1433" s="19" t="str">
        <f t="shared" si="6"/>
        <v/>
      </c>
      <c r="AA1433" s="19" t="str">
        <f t="shared" si="19"/>
        <v/>
      </c>
      <c r="AB1433" s="19">
        <f t="shared" si="8"/>
        <v>1418</v>
      </c>
      <c r="AC1433" s="19">
        <f t="shared" si="20"/>
        <v>128.9090909</v>
      </c>
      <c r="AD1433" s="19">
        <f t="shared" si="21"/>
        <v>312.5</v>
      </c>
      <c r="AE1433" s="19" t="str">
        <f t="shared" si="22"/>
        <v>Нет моды</v>
      </c>
      <c r="AF1433" s="19">
        <f t="shared" si="23"/>
        <v>108</v>
      </c>
      <c r="AG1433" s="19">
        <f t="shared" si="24"/>
        <v>166</v>
      </c>
      <c r="AH1433" s="20" t="str">
        <f t="shared" si="14"/>
        <v>Город: 80%; Село: 20%</v>
      </c>
      <c r="AI1433" s="21"/>
      <c r="AJ1433" s="21"/>
      <c r="AK1433" s="21"/>
      <c r="AL1433" s="22">
        <f t="shared" si="25"/>
        <v>1</v>
      </c>
    </row>
    <row r="1434" ht="12.75" customHeight="1">
      <c r="A1434" s="13" t="s">
        <v>77</v>
      </c>
      <c r="B1434" s="13" t="str">
        <f>IFERROR(__xludf.DUMMYFUNCTION("REGEXREPLACE(A1434, ""\d"", """")"),"         Калининградская область")</f>
        <v>         Калининградская область</v>
      </c>
      <c r="C1434" s="14" t="str">
        <f t="shared" si="15"/>
        <v>Калининградская область</v>
      </c>
      <c r="D1434" s="3">
        <f t="shared" si="16"/>
        <v>2</v>
      </c>
      <c r="E1434" s="15" t="s">
        <v>34</v>
      </c>
      <c r="F1434" s="13" t="str">
        <f>IFERROR(__xludf.DUMMYFUNCTION("REGEXEXTRACT(E1434, ""[А-Яа-я].*"")"),"Болезни системы кровообращения")</f>
        <v>Болезни системы кровообращения</v>
      </c>
      <c r="G1434" s="16">
        <f t="shared" si="17"/>
        <v>2</v>
      </c>
      <c r="H1434" s="13" t="s">
        <v>28</v>
      </c>
      <c r="I1434" s="13" t="str">
        <f>IFERROR(__xludf.DUMMYFUNCTION("REGEXREPLACE(H1434, "".*\s"", """")"),"человек")</f>
        <v>человек</v>
      </c>
      <c r="J1434" s="13" t="s">
        <v>29</v>
      </c>
      <c r="K1434" s="17" t="str">
        <f>IFERROR(__xludf.DUMMYFUNCTION("REGEXREPLACE(J1434, ""^[\d\s]+"", """")"),"значение показателя за год")</f>
        <v>значение показателя за год</v>
      </c>
      <c r="L1434" s="16">
        <f t="shared" si="18"/>
        <v>2</v>
      </c>
      <c r="M1434" s="13" t="s">
        <v>30</v>
      </c>
      <c r="N1434" s="13" t="str">
        <f>IFERROR(__xludf.DUMMYFUNCTION("REGEXEXTRACT(M1434, "" (.+)$"")"),"все население")</f>
        <v>все население</v>
      </c>
      <c r="O1434" s="18">
        <v>6917.0</v>
      </c>
      <c r="P1434" s="18">
        <v>6070.0</v>
      </c>
      <c r="Q1434" s="18">
        <v>5779.0</v>
      </c>
      <c r="R1434" s="18">
        <v>5640.0</v>
      </c>
      <c r="S1434" s="18">
        <v>5518.0</v>
      </c>
      <c r="T1434" s="18">
        <v>5234.0</v>
      </c>
      <c r="U1434" s="18">
        <v>5510.0</v>
      </c>
      <c r="V1434" s="18">
        <v>6379.0</v>
      </c>
      <c r="W1434" s="18">
        <v>6304.0</v>
      </c>
      <c r="X1434" s="18">
        <v>5777.0</v>
      </c>
      <c r="Y1434" s="18">
        <v>5852.0</v>
      </c>
      <c r="Z1434" s="19">
        <f t="shared" si="6"/>
        <v>64980</v>
      </c>
      <c r="AA1434" s="19" t="str">
        <f t="shared" si="19"/>
        <v/>
      </c>
      <c r="AB1434" s="19" t="str">
        <f t="shared" si="8"/>
        <v/>
      </c>
      <c r="AC1434" s="19">
        <f t="shared" si="20"/>
        <v>5907.272727</v>
      </c>
      <c r="AD1434" s="19">
        <f t="shared" si="21"/>
        <v>2700</v>
      </c>
      <c r="AE1434" s="19" t="str">
        <f t="shared" si="22"/>
        <v>Нет моды</v>
      </c>
      <c r="AF1434" s="19">
        <f t="shared" si="23"/>
        <v>5234</v>
      </c>
      <c r="AG1434" s="19">
        <f t="shared" si="24"/>
        <v>6917</v>
      </c>
      <c r="AH1434" s="20" t="str">
        <f t="shared" si="14"/>
        <v/>
      </c>
      <c r="AI1434" s="21"/>
      <c r="AJ1434" s="21"/>
      <c r="AK1434" s="21"/>
      <c r="AL1434" s="22">
        <f t="shared" si="25"/>
        <v>1</v>
      </c>
    </row>
    <row r="1435" ht="12.75" customHeight="1">
      <c r="A1435" s="13" t="s">
        <v>77</v>
      </c>
      <c r="B1435" s="13" t="str">
        <f>IFERROR(__xludf.DUMMYFUNCTION("REGEXREPLACE(A1435, ""\d"", """")"),"         Калининградская область")</f>
        <v>         Калининградская область</v>
      </c>
      <c r="C1435" s="14" t="str">
        <f t="shared" si="15"/>
        <v>Калининградская область</v>
      </c>
      <c r="D1435" s="3">
        <f t="shared" si="16"/>
        <v>2</v>
      </c>
      <c r="E1435" s="15" t="s">
        <v>34</v>
      </c>
      <c r="F1435" s="13" t="str">
        <f>IFERROR(__xludf.DUMMYFUNCTION("REGEXEXTRACT(E1435, ""[А-Яа-я].*"")"),"Болезни системы кровообращения")</f>
        <v>Болезни системы кровообращения</v>
      </c>
      <c r="G1435" s="16">
        <f t="shared" si="17"/>
        <v>2</v>
      </c>
      <c r="H1435" s="13" t="s">
        <v>28</v>
      </c>
      <c r="I1435" s="13" t="str">
        <f>IFERROR(__xludf.DUMMYFUNCTION("REGEXREPLACE(H1435, "".*\s"", """")"),"человек")</f>
        <v>человек</v>
      </c>
      <c r="J1435" s="13" t="s">
        <v>29</v>
      </c>
      <c r="K1435" s="17" t="str">
        <f>IFERROR(__xludf.DUMMYFUNCTION("REGEXREPLACE(J1435, ""^[\d\s]+"", """")"),"значение показателя за год")</f>
        <v>значение показателя за год</v>
      </c>
      <c r="L1435" s="16">
        <f t="shared" si="18"/>
        <v>2</v>
      </c>
      <c r="M1435" s="13" t="s">
        <v>31</v>
      </c>
      <c r="N1435" s="13" t="str">
        <f>IFERROR(__xludf.DUMMYFUNCTION("REGEXEXTRACT(M1435, "" (.+)$"")"),"городское население")</f>
        <v>городское население</v>
      </c>
      <c r="O1435" s="18">
        <v>5474.0</v>
      </c>
      <c r="P1435" s="18">
        <v>4998.0</v>
      </c>
      <c r="Q1435" s="18">
        <v>4737.0</v>
      </c>
      <c r="R1435" s="18">
        <v>4614.0</v>
      </c>
      <c r="S1435" s="18">
        <v>4523.0</v>
      </c>
      <c r="T1435" s="18">
        <v>4184.0</v>
      </c>
      <c r="U1435" s="18">
        <v>4374.0</v>
      </c>
      <c r="V1435" s="18">
        <v>5045.0</v>
      </c>
      <c r="W1435" s="18">
        <v>4971.0</v>
      </c>
      <c r="X1435" s="18">
        <v>4535.0</v>
      </c>
      <c r="Y1435" s="18">
        <v>4620.0</v>
      </c>
      <c r="Z1435" s="19" t="str">
        <f t="shared" si="6"/>
        <v/>
      </c>
      <c r="AA1435" s="19">
        <f t="shared" si="19"/>
        <v>52075</v>
      </c>
      <c r="AB1435" s="19" t="str">
        <f t="shared" si="8"/>
        <v/>
      </c>
      <c r="AC1435" s="19">
        <f t="shared" si="20"/>
        <v>4734.090909</v>
      </c>
      <c r="AD1435" s="19">
        <f t="shared" si="21"/>
        <v>5354</v>
      </c>
      <c r="AE1435" s="19" t="str">
        <f t="shared" si="22"/>
        <v>Нет моды</v>
      </c>
      <c r="AF1435" s="19">
        <f t="shared" si="23"/>
        <v>4184</v>
      </c>
      <c r="AG1435" s="19">
        <f t="shared" si="24"/>
        <v>5474</v>
      </c>
      <c r="AH1435" s="20" t="str">
        <f t="shared" si="14"/>
        <v/>
      </c>
      <c r="AI1435" s="21"/>
      <c r="AJ1435" s="21"/>
      <c r="AK1435" s="21"/>
      <c r="AL1435" s="22">
        <f t="shared" si="25"/>
        <v>1</v>
      </c>
    </row>
    <row r="1436" ht="12.75" customHeight="1">
      <c r="A1436" s="13" t="s">
        <v>77</v>
      </c>
      <c r="B1436" s="13" t="str">
        <f>IFERROR(__xludf.DUMMYFUNCTION("REGEXREPLACE(A1436, ""\d"", """")"),"         Калининградская область")</f>
        <v>         Калининградская область</v>
      </c>
      <c r="C1436" s="14" t="str">
        <f t="shared" si="15"/>
        <v>Калининградская область</v>
      </c>
      <c r="D1436" s="3">
        <f t="shared" si="16"/>
        <v>2</v>
      </c>
      <c r="E1436" s="15" t="s">
        <v>34</v>
      </c>
      <c r="F1436" s="13" t="str">
        <f>IFERROR(__xludf.DUMMYFUNCTION("REGEXEXTRACT(E1436, ""[А-Яа-я].*"")"),"Болезни системы кровообращения")</f>
        <v>Болезни системы кровообращения</v>
      </c>
      <c r="G1436" s="16">
        <f t="shared" si="17"/>
        <v>2</v>
      </c>
      <c r="H1436" s="13" t="s">
        <v>28</v>
      </c>
      <c r="I1436" s="13" t="str">
        <f>IFERROR(__xludf.DUMMYFUNCTION("REGEXREPLACE(H1436, "".*\s"", """")"),"человек")</f>
        <v>человек</v>
      </c>
      <c r="J1436" s="13" t="s">
        <v>29</v>
      </c>
      <c r="K1436" s="17" t="str">
        <f>IFERROR(__xludf.DUMMYFUNCTION("REGEXREPLACE(J1436, ""^[\d\s]+"", """")"),"значение показателя за год")</f>
        <v>значение показателя за год</v>
      </c>
      <c r="L1436" s="16">
        <f t="shared" si="18"/>
        <v>2</v>
      </c>
      <c r="M1436" s="13" t="s">
        <v>32</v>
      </c>
      <c r="N1436" s="13" t="str">
        <f>IFERROR(__xludf.DUMMYFUNCTION("REGEXEXTRACT(M1436, "" (.+)$"")"),"сельское население")</f>
        <v>сельское население</v>
      </c>
      <c r="O1436" s="18">
        <v>1443.0</v>
      </c>
      <c r="P1436" s="18">
        <v>1072.0</v>
      </c>
      <c r="Q1436" s="18">
        <v>1042.0</v>
      </c>
      <c r="R1436" s="18">
        <v>1026.0</v>
      </c>
      <c r="S1436" s="18">
        <v>995.0</v>
      </c>
      <c r="T1436" s="18">
        <v>1050.0</v>
      </c>
      <c r="U1436" s="18">
        <v>1136.0</v>
      </c>
      <c r="V1436" s="18">
        <v>1334.0</v>
      </c>
      <c r="W1436" s="18">
        <v>1333.0</v>
      </c>
      <c r="X1436" s="18">
        <v>1242.0</v>
      </c>
      <c r="Y1436" s="18">
        <v>1232.0</v>
      </c>
      <c r="Z1436" s="19" t="str">
        <f t="shared" si="6"/>
        <v/>
      </c>
      <c r="AA1436" s="19" t="str">
        <f t="shared" si="19"/>
        <v/>
      </c>
      <c r="AB1436" s="19">
        <f t="shared" si="8"/>
        <v>12905</v>
      </c>
      <c r="AC1436" s="19">
        <f t="shared" si="20"/>
        <v>1173.181818</v>
      </c>
      <c r="AD1436" s="19">
        <f t="shared" si="21"/>
        <v>2813.5</v>
      </c>
      <c r="AE1436" s="19" t="str">
        <f t="shared" si="22"/>
        <v>Нет моды</v>
      </c>
      <c r="AF1436" s="19">
        <f t="shared" si="23"/>
        <v>995</v>
      </c>
      <c r="AG1436" s="19">
        <f t="shared" si="24"/>
        <v>1443</v>
      </c>
      <c r="AH1436" s="20" t="str">
        <f t="shared" si="14"/>
        <v>Город: 80%; Село: 20%</v>
      </c>
      <c r="AI1436" s="21"/>
      <c r="AJ1436" s="21"/>
      <c r="AK1436" s="21"/>
      <c r="AL1436" s="22">
        <f t="shared" si="25"/>
        <v>1</v>
      </c>
    </row>
    <row r="1437" ht="12.75" customHeight="1">
      <c r="A1437" s="13" t="s">
        <v>77</v>
      </c>
      <c r="B1437" s="13" t="str">
        <f>IFERROR(__xludf.DUMMYFUNCTION("REGEXREPLACE(A1437, ""\d"", """")"),"         Калининградская область")</f>
        <v>         Калининградская область</v>
      </c>
      <c r="C1437" s="14" t="str">
        <f t="shared" si="15"/>
        <v>Калининградская область</v>
      </c>
      <c r="D1437" s="3">
        <f t="shared" si="16"/>
        <v>2</v>
      </c>
      <c r="E1437" s="15" t="s">
        <v>35</v>
      </c>
      <c r="F1437" s="13" t="str">
        <f>IFERROR(__xludf.DUMMYFUNCTION("REGEXEXTRACT(E1437, ""[А-Яа-я].*"")"),"внешние причины")</f>
        <v>внешние причины</v>
      </c>
      <c r="G1437" s="16">
        <f t="shared" si="17"/>
        <v>2</v>
      </c>
      <c r="H1437" s="13" t="s">
        <v>28</v>
      </c>
      <c r="I1437" s="13" t="str">
        <f>IFERROR(__xludf.DUMMYFUNCTION("REGEXREPLACE(H1437, "".*\s"", """")"),"человек")</f>
        <v>человек</v>
      </c>
      <c r="J1437" s="13" t="s">
        <v>29</v>
      </c>
      <c r="K1437" s="17" t="str">
        <f>IFERROR(__xludf.DUMMYFUNCTION("REGEXREPLACE(J1437, ""^[\d\s]+"", """")"),"значение показателя за год")</f>
        <v>значение показателя за год</v>
      </c>
      <c r="L1437" s="16">
        <f t="shared" si="18"/>
        <v>2</v>
      </c>
      <c r="M1437" s="13" t="s">
        <v>30</v>
      </c>
      <c r="N1437" s="13" t="str">
        <f>IFERROR(__xludf.DUMMYFUNCTION("REGEXEXTRACT(M1437, "" (.+)$"")"),"все население")</f>
        <v>все население</v>
      </c>
      <c r="O1437" s="18">
        <v>1296.0</v>
      </c>
      <c r="P1437" s="18">
        <v>1293.0</v>
      </c>
      <c r="Q1437" s="18">
        <v>1248.0</v>
      </c>
      <c r="R1437" s="18">
        <v>1123.0</v>
      </c>
      <c r="S1437" s="18">
        <v>946.0</v>
      </c>
      <c r="T1437" s="18">
        <v>937.0</v>
      </c>
      <c r="U1437" s="18">
        <v>856.0</v>
      </c>
      <c r="V1437" s="18">
        <v>742.0</v>
      </c>
      <c r="W1437" s="18">
        <v>782.0</v>
      </c>
      <c r="X1437" s="18">
        <v>896.0</v>
      </c>
      <c r="Y1437" s="18">
        <v>997.0</v>
      </c>
      <c r="Z1437" s="19">
        <f t="shared" si="6"/>
        <v>11116</v>
      </c>
      <c r="AA1437" s="19" t="str">
        <f t="shared" si="19"/>
        <v/>
      </c>
      <c r="AB1437" s="19" t="str">
        <f t="shared" si="8"/>
        <v/>
      </c>
      <c r="AC1437" s="19">
        <f t="shared" si="20"/>
        <v>1010.545455</v>
      </c>
      <c r="AD1437" s="19">
        <f t="shared" si="21"/>
        <v>1061</v>
      </c>
      <c r="AE1437" s="19" t="str">
        <f t="shared" si="22"/>
        <v>Нет моды</v>
      </c>
      <c r="AF1437" s="19">
        <f t="shared" si="23"/>
        <v>742</v>
      </c>
      <c r="AG1437" s="19">
        <f t="shared" si="24"/>
        <v>1296</v>
      </c>
      <c r="AH1437" s="20" t="str">
        <f t="shared" si="14"/>
        <v/>
      </c>
      <c r="AI1437" s="21"/>
      <c r="AJ1437" s="21"/>
      <c r="AK1437" s="21"/>
      <c r="AL1437" s="22">
        <f t="shared" si="25"/>
        <v>1</v>
      </c>
    </row>
    <row r="1438" ht="12.75" customHeight="1">
      <c r="A1438" s="13" t="s">
        <v>77</v>
      </c>
      <c r="B1438" s="13" t="str">
        <f>IFERROR(__xludf.DUMMYFUNCTION("REGEXREPLACE(A1438, ""\d"", """")"),"         Калининградская область")</f>
        <v>         Калининградская область</v>
      </c>
      <c r="C1438" s="14" t="str">
        <f t="shared" si="15"/>
        <v>Калининградская область</v>
      </c>
      <c r="D1438" s="3">
        <f t="shared" si="16"/>
        <v>2</v>
      </c>
      <c r="E1438" s="15" t="s">
        <v>35</v>
      </c>
      <c r="F1438" s="13" t="str">
        <f>IFERROR(__xludf.DUMMYFUNCTION("REGEXEXTRACT(E1438, ""[А-Яа-я].*"")"),"внешние причины")</f>
        <v>внешние причины</v>
      </c>
      <c r="G1438" s="16">
        <f t="shared" si="17"/>
        <v>2</v>
      </c>
      <c r="H1438" s="13" t="s">
        <v>28</v>
      </c>
      <c r="I1438" s="13" t="str">
        <f>IFERROR(__xludf.DUMMYFUNCTION("REGEXREPLACE(H1438, "".*\s"", """")"),"человек")</f>
        <v>человек</v>
      </c>
      <c r="J1438" s="13" t="s">
        <v>29</v>
      </c>
      <c r="K1438" s="17" t="str">
        <f>IFERROR(__xludf.DUMMYFUNCTION("REGEXREPLACE(J1438, ""^[\d\s]+"", """")"),"значение показателя за год")</f>
        <v>значение показателя за год</v>
      </c>
      <c r="L1438" s="16">
        <f t="shared" si="18"/>
        <v>2</v>
      </c>
      <c r="M1438" s="13" t="s">
        <v>31</v>
      </c>
      <c r="N1438" s="13" t="str">
        <f>IFERROR(__xludf.DUMMYFUNCTION("REGEXEXTRACT(M1438, "" (.+)$"")"),"городское население")</f>
        <v>городское население</v>
      </c>
      <c r="O1438" s="18">
        <v>934.0</v>
      </c>
      <c r="P1438" s="18">
        <v>930.0</v>
      </c>
      <c r="Q1438" s="18">
        <v>878.0</v>
      </c>
      <c r="R1438" s="18">
        <v>823.0</v>
      </c>
      <c r="S1438" s="18">
        <v>668.0</v>
      </c>
      <c r="T1438" s="18">
        <v>652.0</v>
      </c>
      <c r="U1438" s="18">
        <v>621.0</v>
      </c>
      <c r="V1438" s="18">
        <v>543.0</v>
      </c>
      <c r="W1438" s="18">
        <v>556.0</v>
      </c>
      <c r="X1438" s="18">
        <v>640.0</v>
      </c>
      <c r="Y1438" s="18">
        <v>709.0</v>
      </c>
      <c r="Z1438" s="19" t="str">
        <f t="shared" si="6"/>
        <v/>
      </c>
      <c r="AA1438" s="19">
        <f t="shared" si="19"/>
        <v>7954</v>
      </c>
      <c r="AB1438" s="19" t="str">
        <f t="shared" si="8"/>
        <v/>
      </c>
      <c r="AC1438" s="19">
        <f t="shared" si="20"/>
        <v>723.0909091</v>
      </c>
      <c r="AD1438" s="19">
        <f t="shared" si="21"/>
        <v>867</v>
      </c>
      <c r="AE1438" s="19" t="str">
        <f t="shared" si="22"/>
        <v>Нет моды</v>
      </c>
      <c r="AF1438" s="19">
        <f t="shared" si="23"/>
        <v>543</v>
      </c>
      <c r="AG1438" s="19">
        <f t="shared" si="24"/>
        <v>934</v>
      </c>
      <c r="AH1438" s="20" t="str">
        <f t="shared" si="14"/>
        <v/>
      </c>
      <c r="AI1438" s="21"/>
      <c r="AJ1438" s="21"/>
      <c r="AK1438" s="21"/>
      <c r="AL1438" s="22">
        <f t="shared" si="25"/>
        <v>1</v>
      </c>
    </row>
    <row r="1439" ht="12.75" customHeight="1">
      <c r="A1439" s="13" t="s">
        <v>77</v>
      </c>
      <c r="B1439" s="13" t="str">
        <f>IFERROR(__xludf.DUMMYFUNCTION("REGEXREPLACE(A1439, ""\d"", """")"),"         Калининградская область")</f>
        <v>         Калининградская область</v>
      </c>
      <c r="C1439" s="14" t="str">
        <f t="shared" si="15"/>
        <v>Калининградская область</v>
      </c>
      <c r="D1439" s="3">
        <f t="shared" si="16"/>
        <v>2</v>
      </c>
      <c r="E1439" s="15" t="s">
        <v>35</v>
      </c>
      <c r="F1439" s="13" t="str">
        <f>IFERROR(__xludf.DUMMYFUNCTION("REGEXEXTRACT(E1439, ""[А-Яа-я].*"")"),"внешние причины")</f>
        <v>внешние причины</v>
      </c>
      <c r="G1439" s="16">
        <f t="shared" si="17"/>
        <v>2</v>
      </c>
      <c r="H1439" s="13" t="s">
        <v>28</v>
      </c>
      <c r="I1439" s="13" t="str">
        <f>IFERROR(__xludf.DUMMYFUNCTION("REGEXREPLACE(H1439, "".*\s"", """")"),"человек")</f>
        <v>человек</v>
      </c>
      <c r="J1439" s="13" t="s">
        <v>29</v>
      </c>
      <c r="K1439" s="17" t="str">
        <f>IFERROR(__xludf.DUMMYFUNCTION("REGEXREPLACE(J1439, ""^[\d\s]+"", """")"),"значение показателя за год")</f>
        <v>значение показателя за год</v>
      </c>
      <c r="L1439" s="16">
        <f t="shared" si="18"/>
        <v>2</v>
      </c>
      <c r="M1439" s="13" t="s">
        <v>32</v>
      </c>
      <c r="N1439" s="13" t="str">
        <f>IFERROR(__xludf.DUMMYFUNCTION("REGEXEXTRACT(M1439, "" (.+)$"")"),"сельское население")</f>
        <v>сельское население</v>
      </c>
      <c r="O1439" s="18">
        <v>362.0</v>
      </c>
      <c r="P1439" s="18">
        <v>363.0</v>
      </c>
      <c r="Q1439" s="18">
        <v>370.0</v>
      </c>
      <c r="R1439" s="18">
        <v>300.0</v>
      </c>
      <c r="S1439" s="18">
        <v>278.0</v>
      </c>
      <c r="T1439" s="18">
        <v>285.0</v>
      </c>
      <c r="U1439" s="18">
        <v>235.0</v>
      </c>
      <c r="V1439" s="18">
        <v>199.0</v>
      </c>
      <c r="W1439" s="18">
        <v>226.0</v>
      </c>
      <c r="X1439" s="18">
        <v>256.0</v>
      </c>
      <c r="Y1439" s="18">
        <v>288.0</v>
      </c>
      <c r="Z1439" s="19" t="str">
        <f t="shared" si="6"/>
        <v/>
      </c>
      <c r="AA1439" s="19" t="str">
        <f t="shared" si="19"/>
        <v/>
      </c>
      <c r="AB1439" s="19">
        <f t="shared" si="8"/>
        <v>3162</v>
      </c>
      <c r="AC1439" s="19">
        <f t="shared" si="20"/>
        <v>287.4545455</v>
      </c>
      <c r="AD1439" s="19">
        <f t="shared" si="21"/>
        <v>456.5</v>
      </c>
      <c r="AE1439" s="19" t="str">
        <f t="shared" si="22"/>
        <v>Нет моды</v>
      </c>
      <c r="AF1439" s="19">
        <f t="shared" si="23"/>
        <v>199</v>
      </c>
      <c r="AG1439" s="19">
        <f t="shared" si="24"/>
        <v>370</v>
      </c>
      <c r="AH1439" s="20" t="str">
        <f t="shared" si="14"/>
        <v>Город: 72%; Село: 28%</v>
      </c>
      <c r="AI1439" s="21"/>
      <c r="AJ1439" s="21"/>
      <c r="AK1439" s="21"/>
      <c r="AL1439" s="22">
        <f t="shared" si="25"/>
        <v>1</v>
      </c>
    </row>
    <row r="1440" ht="12.75" customHeight="1">
      <c r="A1440" s="13" t="s">
        <v>77</v>
      </c>
      <c r="B1440" s="13" t="str">
        <f>IFERROR(__xludf.DUMMYFUNCTION("REGEXREPLACE(A1440, ""\d"", """")"),"         Калининградская область")</f>
        <v>         Калининградская область</v>
      </c>
      <c r="C1440" s="14" t="str">
        <f t="shared" si="15"/>
        <v>Калининградская область</v>
      </c>
      <c r="D1440" s="3">
        <f t="shared" si="16"/>
        <v>2</v>
      </c>
      <c r="E1440" s="15" t="s">
        <v>36</v>
      </c>
      <c r="F1440" s="13" t="str">
        <f>IFERROR(__xludf.DUMMYFUNCTION("REGEXEXTRACT(E1440,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40" s="16">
        <f t="shared" si="17"/>
        <v>2</v>
      </c>
      <c r="H1440" s="13" t="s">
        <v>28</v>
      </c>
      <c r="I1440" s="13" t="str">
        <f>IFERROR(__xludf.DUMMYFUNCTION("REGEXREPLACE(H1440, "".*\s"", """")"),"человек")</f>
        <v>человек</v>
      </c>
      <c r="J1440" s="13" t="s">
        <v>29</v>
      </c>
      <c r="K1440" s="17" t="str">
        <f>IFERROR(__xludf.DUMMYFUNCTION("REGEXREPLACE(J1440, ""^[\d\s]+"", """")"),"значение показателя за год")</f>
        <v>значение показателя за год</v>
      </c>
      <c r="L1440" s="16">
        <f t="shared" si="18"/>
        <v>2</v>
      </c>
      <c r="M1440" s="13" t="s">
        <v>30</v>
      </c>
      <c r="N1440" s="13" t="str">
        <f>IFERROR(__xludf.DUMMYFUNCTION("REGEXEXTRACT(M1440, "" (.+)$"")"),"все население")</f>
        <v>все население</v>
      </c>
      <c r="O1440" s="18">
        <v>24.0</v>
      </c>
      <c r="P1440" s="18">
        <v>34.0</v>
      </c>
      <c r="Q1440" s="18">
        <v>27.0</v>
      </c>
      <c r="R1440" s="18">
        <v>31.0</v>
      </c>
      <c r="S1440" s="23" t="s">
        <v>37</v>
      </c>
      <c r="T1440" s="23" t="s">
        <v>37</v>
      </c>
      <c r="U1440" s="23" t="s">
        <v>37</v>
      </c>
      <c r="V1440" s="23" t="s">
        <v>37</v>
      </c>
      <c r="W1440" s="23" t="s">
        <v>37</v>
      </c>
      <c r="X1440" s="23" t="s">
        <v>37</v>
      </c>
      <c r="Y1440" s="23" t="s">
        <v>37</v>
      </c>
      <c r="Z1440" s="19">
        <f t="shared" si="6"/>
        <v>116</v>
      </c>
      <c r="AA1440" s="19" t="str">
        <f t="shared" si="19"/>
        <v/>
      </c>
      <c r="AB1440" s="19" t="str">
        <f t="shared" si="8"/>
        <v/>
      </c>
      <c r="AC1440" s="19">
        <f t="shared" si="20"/>
        <v>29</v>
      </c>
      <c r="AD1440" s="19">
        <f t="shared" si="21"/>
        <v>256</v>
      </c>
      <c r="AE1440" s="19" t="str">
        <f t="shared" si="22"/>
        <v>Нет моды</v>
      </c>
      <c r="AF1440" s="19">
        <f t="shared" si="23"/>
        <v>24</v>
      </c>
      <c r="AG1440" s="19">
        <f t="shared" si="24"/>
        <v>34</v>
      </c>
      <c r="AH1440" s="20" t="str">
        <f t="shared" si="14"/>
        <v/>
      </c>
      <c r="AI1440" s="24"/>
      <c r="AJ1440" s="24"/>
      <c r="AK1440" s="24"/>
      <c r="AL1440" s="22">
        <f t="shared" si="25"/>
        <v>1</v>
      </c>
    </row>
    <row r="1441" ht="12.75" customHeight="1">
      <c r="A1441" s="13" t="s">
        <v>77</v>
      </c>
      <c r="B1441" s="13" t="str">
        <f>IFERROR(__xludf.DUMMYFUNCTION("REGEXREPLACE(A1441, ""\d"", """")"),"         Калининградская область")</f>
        <v>         Калининградская область</v>
      </c>
      <c r="C1441" s="14" t="str">
        <f t="shared" si="15"/>
        <v>Калининградская область</v>
      </c>
      <c r="D1441" s="3">
        <f t="shared" si="16"/>
        <v>2</v>
      </c>
      <c r="E1441" s="15" t="s">
        <v>36</v>
      </c>
      <c r="F1441" s="13" t="str">
        <f>IFERROR(__xludf.DUMMYFUNCTION("REGEXEXTRACT(E1441,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41" s="16">
        <f t="shared" si="17"/>
        <v>2</v>
      </c>
      <c r="H1441" s="13" t="s">
        <v>28</v>
      </c>
      <c r="I1441" s="13" t="str">
        <f>IFERROR(__xludf.DUMMYFUNCTION("REGEXREPLACE(H1441, "".*\s"", """")"),"человек")</f>
        <v>человек</v>
      </c>
      <c r="J1441" s="13" t="s">
        <v>29</v>
      </c>
      <c r="K1441" s="17" t="str">
        <f>IFERROR(__xludf.DUMMYFUNCTION("REGEXREPLACE(J1441, ""^[\d\s]+"", """")"),"значение показателя за год")</f>
        <v>значение показателя за год</v>
      </c>
      <c r="L1441" s="16">
        <f t="shared" si="18"/>
        <v>2</v>
      </c>
      <c r="M1441" s="13" t="s">
        <v>31</v>
      </c>
      <c r="N1441" s="13" t="str">
        <f>IFERROR(__xludf.DUMMYFUNCTION("REGEXEXTRACT(M1441, "" (.+)$"")"),"городское население")</f>
        <v>городское население</v>
      </c>
      <c r="O1441" s="18">
        <v>16.0</v>
      </c>
      <c r="P1441" s="18">
        <v>30.0</v>
      </c>
      <c r="Q1441" s="18">
        <v>24.0</v>
      </c>
      <c r="R1441" s="18">
        <v>26.0</v>
      </c>
      <c r="S1441" s="23" t="s">
        <v>37</v>
      </c>
      <c r="T1441" s="23" t="s">
        <v>37</v>
      </c>
      <c r="U1441" s="23" t="s">
        <v>37</v>
      </c>
      <c r="V1441" s="23" t="s">
        <v>37</v>
      </c>
      <c r="W1441" s="23" t="s">
        <v>37</v>
      </c>
      <c r="X1441" s="23" t="s">
        <v>37</v>
      </c>
      <c r="Y1441" s="23" t="s">
        <v>37</v>
      </c>
      <c r="Z1441" s="19" t="str">
        <f t="shared" si="6"/>
        <v/>
      </c>
      <c r="AA1441" s="19">
        <f t="shared" si="19"/>
        <v>96</v>
      </c>
      <c r="AB1441" s="19" t="str">
        <f t="shared" si="8"/>
        <v/>
      </c>
      <c r="AC1441" s="19">
        <f t="shared" si="20"/>
        <v>24</v>
      </c>
      <c r="AD1441" s="19">
        <f t="shared" si="21"/>
        <v>26.5</v>
      </c>
      <c r="AE1441" s="19" t="str">
        <f t="shared" si="22"/>
        <v>Нет моды</v>
      </c>
      <c r="AF1441" s="19">
        <f t="shared" si="23"/>
        <v>16</v>
      </c>
      <c r="AG1441" s="19">
        <f t="shared" si="24"/>
        <v>30</v>
      </c>
      <c r="AH1441" s="20" t="str">
        <f t="shared" si="14"/>
        <v/>
      </c>
      <c r="AI1441" s="24"/>
      <c r="AJ1441" s="24"/>
      <c r="AK1441" s="24"/>
      <c r="AL1441" s="22">
        <f t="shared" si="25"/>
        <v>1</v>
      </c>
    </row>
    <row r="1442" ht="12.75" customHeight="1">
      <c r="A1442" s="13" t="s">
        <v>77</v>
      </c>
      <c r="B1442" s="13" t="str">
        <f>IFERROR(__xludf.DUMMYFUNCTION("REGEXREPLACE(A1442, ""\d"", """")"),"         Калининградская область")</f>
        <v>         Калининградская область</v>
      </c>
      <c r="C1442" s="14" t="str">
        <f t="shared" si="15"/>
        <v>Калининградская область</v>
      </c>
      <c r="D1442" s="3">
        <f t="shared" si="16"/>
        <v>2</v>
      </c>
      <c r="E1442" s="15" t="s">
        <v>36</v>
      </c>
      <c r="F1442" s="13" t="str">
        <f>IFERROR(__xludf.DUMMYFUNCTION("REGEXEXTRACT(E1442,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42" s="16">
        <f t="shared" si="17"/>
        <v>2</v>
      </c>
      <c r="H1442" s="13" t="s">
        <v>28</v>
      </c>
      <c r="I1442" s="13" t="str">
        <f>IFERROR(__xludf.DUMMYFUNCTION("REGEXREPLACE(H1442, "".*\s"", """")"),"человек")</f>
        <v>человек</v>
      </c>
      <c r="J1442" s="13" t="s">
        <v>29</v>
      </c>
      <c r="K1442" s="17" t="str">
        <f>IFERROR(__xludf.DUMMYFUNCTION("REGEXREPLACE(J1442, ""^[\d\s]+"", """")"),"значение показателя за год")</f>
        <v>значение показателя за год</v>
      </c>
      <c r="L1442" s="16">
        <f t="shared" si="18"/>
        <v>2</v>
      </c>
      <c r="M1442" s="13" t="s">
        <v>32</v>
      </c>
      <c r="N1442" s="13" t="str">
        <f>IFERROR(__xludf.DUMMYFUNCTION("REGEXEXTRACT(M1442, "" (.+)$"")"),"сельское население")</f>
        <v>сельское население</v>
      </c>
      <c r="O1442" s="18">
        <v>8.0</v>
      </c>
      <c r="P1442" s="18">
        <v>4.0</v>
      </c>
      <c r="Q1442" s="18">
        <v>3.0</v>
      </c>
      <c r="R1442" s="18">
        <v>5.0</v>
      </c>
      <c r="S1442" s="23" t="s">
        <v>37</v>
      </c>
      <c r="T1442" s="23" t="s">
        <v>37</v>
      </c>
      <c r="U1442" s="23" t="s">
        <v>37</v>
      </c>
      <c r="V1442" s="23" t="s">
        <v>37</v>
      </c>
      <c r="W1442" s="23" t="s">
        <v>37</v>
      </c>
      <c r="X1442" s="23" t="s">
        <v>37</v>
      </c>
      <c r="Y1442" s="23" t="s">
        <v>37</v>
      </c>
      <c r="Z1442" s="19" t="str">
        <f t="shared" si="6"/>
        <v/>
      </c>
      <c r="AA1442" s="19" t="str">
        <f t="shared" si="19"/>
        <v/>
      </c>
      <c r="AB1442" s="19">
        <f t="shared" si="8"/>
        <v>20</v>
      </c>
      <c r="AC1442" s="19">
        <f t="shared" si="20"/>
        <v>5</v>
      </c>
      <c r="AD1442" s="19">
        <f t="shared" si="21"/>
        <v>12</v>
      </c>
      <c r="AE1442" s="19" t="str">
        <f t="shared" si="22"/>
        <v>Нет моды</v>
      </c>
      <c r="AF1442" s="19">
        <f t="shared" si="23"/>
        <v>3</v>
      </c>
      <c r="AG1442" s="19">
        <f t="shared" si="24"/>
        <v>8</v>
      </c>
      <c r="AH1442" s="20" t="str">
        <f t="shared" si="14"/>
        <v>Город: 83%; Село: 17%</v>
      </c>
      <c r="AI1442" s="24"/>
      <c r="AJ1442" s="24"/>
      <c r="AK1442" s="24"/>
      <c r="AL1442" s="22">
        <f t="shared" si="25"/>
        <v>1</v>
      </c>
    </row>
    <row r="1443" ht="12.75" customHeight="1">
      <c r="A1443" s="13" t="s">
        <v>77</v>
      </c>
      <c r="B1443" s="13" t="str">
        <f>IFERROR(__xludf.DUMMYFUNCTION("REGEXREPLACE(A1443, ""\d"", """")"),"         Калининградская область")</f>
        <v>         Калининградская область</v>
      </c>
      <c r="C1443" s="14" t="str">
        <f t="shared" si="15"/>
        <v>Калининградская область</v>
      </c>
      <c r="D1443" s="3">
        <f t="shared" si="16"/>
        <v>2</v>
      </c>
      <c r="E1443" s="15" t="s">
        <v>38</v>
      </c>
      <c r="F1443" s="13" t="str">
        <f>IFERROR(__xludf.DUMMYFUNCTION("REGEXEXTRACT(E1443, ""[А-Яа-я].*"")"),"все виды транспортных несчастных случаев")</f>
        <v>все виды транспортных несчастных случаев</v>
      </c>
      <c r="G1443" s="16">
        <f t="shared" si="17"/>
        <v>2</v>
      </c>
      <c r="H1443" s="13" t="s">
        <v>28</v>
      </c>
      <c r="I1443" s="13" t="str">
        <f>IFERROR(__xludf.DUMMYFUNCTION("REGEXREPLACE(H1443, "".*\s"", """")"),"человек")</f>
        <v>человек</v>
      </c>
      <c r="J1443" s="13" t="s">
        <v>29</v>
      </c>
      <c r="K1443" s="17" t="str">
        <f>IFERROR(__xludf.DUMMYFUNCTION("REGEXREPLACE(J1443, ""^[\d\s]+"", """")"),"значение показателя за год")</f>
        <v>значение показателя за год</v>
      </c>
      <c r="L1443" s="16">
        <f t="shared" si="18"/>
        <v>2</v>
      </c>
      <c r="M1443" s="13" t="s">
        <v>30</v>
      </c>
      <c r="N1443" s="13" t="str">
        <f>IFERROR(__xludf.DUMMYFUNCTION("REGEXEXTRACT(M1443, "" (.+)$"")"),"все население")</f>
        <v>все население</v>
      </c>
      <c r="O1443" s="18">
        <v>148.0</v>
      </c>
      <c r="P1443" s="18">
        <v>137.0</v>
      </c>
      <c r="Q1443" s="18">
        <v>163.0</v>
      </c>
      <c r="R1443" s="18">
        <v>175.0</v>
      </c>
      <c r="S1443" s="18">
        <v>117.0</v>
      </c>
      <c r="T1443" s="18">
        <v>116.0</v>
      </c>
      <c r="U1443" s="18">
        <v>117.0</v>
      </c>
      <c r="V1443" s="18">
        <v>99.0</v>
      </c>
      <c r="W1443" s="18">
        <v>100.0</v>
      </c>
      <c r="X1443" s="18">
        <v>80.0</v>
      </c>
      <c r="Y1443" s="18">
        <v>79.0</v>
      </c>
      <c r="Z1443" s="19">
        <f t="shared" si="6"/>
        <v>1331</v>
      </c>
      <c r="AA1443" s="19" t="str">
        <f t="shared" si="19"/>
        <v/>
      </c>
      <c r="AB1443" s="19" t="str">
        <f t="shared" si="8"/>
        <v/>
      </c>
      <c r="AC1443" s="19">
        <f t="shared" si="20"/>
        <v>121</v>
      </c>
      <c r="AD1443" s="19">
        <f t="shared" si="21"/>
        <v>100</v>
      </c>
      <c r="AE1443" s="19" t="str">
        <f t="shared" si="22"/>
        <v>Нет моды</v>
      </c>
      <c r="AF1443" s="19">
        <f t="shared" si="23"/>
        <v>79</v>
      </c>
      <c r="AG1443" s="19">
        <f t="shared" si="24"/>
        <v>175</v>
      </c>
      <c r="AH1443" s="20" t="str">
        <f t="shared" si="14"/>
        <v/>
      </c>
      <c r="AI1443" s="21"/>
      <c r="AJ1443" s="21"/>
      <c r="AK1443" s="21"/>
      <c r="AL1443" s="22">
        <f t="shared" si="25"/>
        <v>1</v>
      </c>
    </row>
    <row r="1444" ht="12.75" customHeight="1">
      <c r="A1444" s="13" t="s">
        <v>77</v>
      </c>
      <c r="B1444" s="13" t="str">
        <f>IFERROR(__xludf.DUMMYFUNCTION("REGEXREPLACE(A1444, ""\d"", """")"),"         Калининградская область")</f>
        <v>         Калининградская область</v>
      </c>
      <c r="C1444" s="14" t="str">
        <f t="shared" si="15"/>
        <v>Калининградская область</v>
      </c>
      <c r="D1444" s="3">
        <f t="shared" si="16"/>
        <v>2</v>
      </c>
      <c r="E1444" s="15" t="s">
        <v>38</v>
      </c>
      <c r="F1444" s="13" t="str">
        <f>IFERROR(__xludf.DUMMYFUNCTION("REGEXEXTRACT(E1444, ""[А-Яа-я].*"")"),"все виды транспортных несчастных случаев")</f>
        <v>все виды транспортных несчастных случаев</v>
      </c>
      <c r="G1444" s="16">
        <f t="shared" si="17"/>
        <v>2</v>
      </c>
      <c r="H1444" s="13" t="s">
        <v>28</v>
      </c>
      <c r="I1444" s="13" t="str">
        <f>IFERROR(__xludf.DUMMYFUNCTION("REGEXREPLACE(H1444, "".*\s"", """")"),"человек")</f>
        <v>человек</v>
      </c>
      <c r="J1444" s="13" t="s">
        <v>29</v>
      </c>
      <c r="K1444" s="17" t="str">
        <f>IFERROR(__xludf.DUMMYFUNCTION("REGEXREPLACE(J1444, ""^[\d\s]+"", """")"),"значение показателя за год")</f>
        <v>значение показателя за год</v>
      </c>
      <c r="L1444" s="16">
        <f t="shared" si="18"/>
        <v>2</v>
      </c>
      <c r="M1444" s="13" t="s">
        <v>31</v>
      </c>
      <c r="N1444" s="13" t="str">
        <f>IFERROR(__xludf.DUMMYFUNCTION("REGEXEXTRACT(M1444, "" (.+)$"")"),"городское население")</f>
        <v>городское население</v>
      </c>
      <c r="O1444" s="18">
        <v>97.0</v>
      </c>
      <c r="P1444" s="18">
        <v>88.0</v>
      </c>
      <c r="Q1444" s="18">
        <v>96.0</v>
      </c>
      <c r="R1444" s="18">
        <v>125.0</v>
      </c>
      <c r="S1444" s="18">
        <v>78.0</v>
      </c>
      <c r="T1444" s="18">
        <v>62.0</v>
      </c>
      <c r="U1444" s="18">
        <v>72.0</v>
      </c>
      <c r="V1444" s="18">
        <v>62.0</v>
      </c>
      <c r="W1444" s="18">
        <v>57.0</v>
      </c>
      <c r="X1444" s="18">
        <v>52.0</v>
      </c>
      <c r="Y1444" s="18">
        <v>49.0</v>
      </c>
      <c r="Z1444" s="19" t="str">
        <f t="shared" si="6"/>
        <v/>
      </c>
      <c r="AA1444" s="19">
        <f t="shared" si="19"/>
        <v>838</v>
      </c>
      <c r="AB1444" s="19" t="str">
        <f t="shared" si="8"/>
        <v/>
      </c>
      <c r="AC1444" s="19">
        <f t="shared" si="20"/>
        <v>76.18181818</v>
      </c>
      <c r="AD1444" s="19">
        <f t="shared" si="21"/>
        <v>96.5</v>
      </c>
      <c r="AE1444" s="19" t="str">
        <f t="shared" si="22"/>
        <v>Нет моды</v>
      </c>
      <c r="AF1444" s="19">
        <f t="shared" si="23"/>
        <v>49</v>
      </c>
      <c r="AG1444" s="19">
        <f t="shared" si="24"/>
        <v>125</v>
      </c>
      <c r="AH1444" s="20" t="str">
        <f t="shared" si="14"/>
        <v/>
      </c>
      <c r="AI1444" s="21"/>
      <c r="AJ1444" s="21"/>
      <c r="AK1444" s="21"/>
      <c r="AL1444" s="22">
        <f t="shared" si="25"/>
        <v>1</v>
      </c>
    </row>
    <row r="1445" ht="12.75" customHeight="1">
      <c r="A1445" s="13" t="s">
        <v>77</v>
      </c>
      <c r="B1445" s="13" t="str">
        <f>IFERROR(__xludf.DUMMYFUNCTION("REGEXREPLACE(A1445, ""\d"", """")"),"         Калининградская область")</f>
        <v>         Калининградская область</v>
      </c>
      <c r="C1445" s="14" t="str">
        <f t="shared" si="15"/>
        <v>Калининградская область</v>
      </c>
      <c r="D1445" s="3">
        <f t="shared" si="16"/>
        <v>2</v>
      </c>
      <c r="E1445" s="15" t="s">
        <v>38</v>
      </c>
      <c r="F1445" s="13" t="str">
        <f>IFERROR(__xludf.DUMMYFUNCTION("REGEXEXTRACT(E1445, ""[А-Яа-я].*"")"),"все виды транспортных несчастных случаев")</f>
        <v>все виды транспортных несчастных случаев</v>
      </c>
      <c r="G1445" s="16">
        <f t="shared" si="17"/>
        <v>2</v>
      </c>
      <c r="H1445" s="13" t="s">
        <v>28</v>
      </c>
      <c r="I1445" s="13" t="str">
        <f>IFERROR(__xludf.DUMMYFUNCTION("REGEXREPLACE(H1445, "".*\s"", """")"),"человек")</f>
        <v>человек</v>
      </c>
      <c r="J1445" s="13" t="s">
        <v>29</v>
      </c>
      <c r="K1445" s="17" t="str">
        <f>IFERROR(__xludf.DUMMYFUNCTION("REGEXREPLACE(J1445, ""^[\d\s]+"", """")"),"значение показателя за год")</f>
        <v>значение показателя за год</v>
      </c>
      <c r="L1445" s="16">
        <f t="shared" si="18"/>
        <v>2</v>
      </c>
      <c r="M1445" s="13" t="s">
        <v>32</v>
      </c>
      <c r="N1445" s="13" t="str">
        <f>IFERROR(__xludf.DUMMYFUNCTION("REGEXEXTRACT(M1445, "" (.+)$"")"),"сельское население")</f>
        <v>сельское население</v>
      </c>
      <c r="O1445" s="18">
        <v>51.0</v>
      </c>
      <c r="P1445" s="18">
        <v>49.0</v>
      </c>
      <c r="Q1445" s="18">
        <v>67.0</v>
      </c>
      <c r="R1445" s="18">
        <v>50.0</v>
      </c>
      <c r="S1445" s="18">
        <v>39.0</v>
      </c>
      <c r="T1445" s="18">
        <v>54.0</v>
      </c>
      <c r="U1445" s="18">
        <v>45.0</v>
      </c>
      <c r="V1445" s="18">
        <v>37.0</v>
      </c>
      <c r="W1445" s="18">
        <v>43.0</v>
      </c>
      <c r="X1445" s="18">
        <v>28.0</v>
      </c>
      <c r="Y1445" s="18">
        <v>30.0</v>
      </c>
      <c r="Z1445" s="19" t="str">
        <f t="shared" si="6"/>
        <v/>
      </c>
      <c r="AA1445" s="19" t="str">
        <f t="shared" si="19"/>
        <v/>
      </c>
      <c r="AB1445" s="19">
        <f t="shared" si="8"/>
        <v>493</v>
      </c>
      <c r="AC1445" s="19">
        <f t="shared" si="20"/>
        <v>44.81818182</v>
      </c>
      <c r="AD1445" s="19">
        <f t="shared" si="21"/>
        <v>53</v>
      </c>
      <c r="AE1445" s="19" t="str">
        <f t="shared" si="22"/>
        <v>Нет моды</v>
      </c>
      <c r="AF1445" s="19">
        <f t="shared" si="23"/>
        <v>28</v>
      </c>
      <c r="AG1445" s="19">
        <f t="shared" si="24"/>
        <v>67</v>
      </c>
      <c r="AH1445" s="20" t="str">
        <f t="shared" si="14"/>
        <v>Город: 63%; Село: 37%</v>
      </c>
      <c r="AI1445" s="21"/>
      <c r="AJ1445" s="21"/>
      <c r="AK1445" s="21"/>
      <c r="AL1445" s="22">
        <f t="shared" si="25"/>
        <v>1</v>
      </c>
    </row>
    <row r="1446" ht="12.75" customHeight="1">
      <c r="A1446" s="13" t="s">
        <v>77</v>
      </c>
      <c r="B1446" s="13" t="str">
        <f>IFERROR(__xludf.DUMMYFUNCTION("REGEXREPLACE(A1446, ""\d"", """")"),"         Калининградская область")</f>
        <v>         Калининградская область</v>
      </c>
      <c r="C1446" s="14" t="str">
        <f t="shared" si="15"/>
        <v>Калининградская область</v>
      </c>
      <c r="D1446" s="3">
        <f t="shared" si="16"/>
        <v>2</v>
      </c>
      <c r="E1446" s="15" t="s">
        <v>39</v>
      </c>
      <c r="F1446" s="13" t="str">
        <f>IFERROR(__xludf.DUMMYFUNCTION("REGEXEXTRACT(E1446, ""[А-Яа-я].*"")"),"Всего умерших")</f>
        <v>Всего умерших</v>
      </c>
      <c r="G1446" s="16">
        <f t="shared" si="17"/>
        <v>2</v>
      </c>
      <c r="H1446" s="13" t="s">
        <v>28</v>
      </c>
      <c r="I1446" s="13" t="str">
        <f>IFERROR(__xludf.DUMMYFUNCTION("REGEXREPLACE(H1446, "".*\s"", """")"),"человек")</f>
        <v>человек</v>
      </c>
      <c r="J1446" s="13" t="s">
        <v>29</v>
      </c>
      <c r="K1446" s="17" t="str">
        <f>IFERROR(__xludf.DUMMYFUNCTION("REGEXREPLACE(J1446, ""^[\d\s]+"", """")"),"значение показателя за год")</f>
        <v>значение показателя за год</v>
      </c>
      <c r="L1446" s="16">
        <f t="shared" si="18"/>
        <v>2</v>
      </c>
      <c r="M1446" s="13" t="s">
        <v>30</v>
      </c>
      <c r="N1446" s="13" t="str">
        <f>IFERROR(__xludf.DUMMYFUNCTION("REGEXEXTRACT(M1446, "" (.+)$"")"),"все население")</f>
        <v>все население</v>
      </c>
      <c r="O1446" s="18">
        <v>12545.0</v>
      </c>
      <c r="P1446" s="18">
        <v>12807.0</v>
      </c>
      <c r="Q1446" s="18">
        <v>12842.0</v>
      </c>
      <c r="R1446" s="18">
        <v>12293.0</v>
      </c>
      <c r="S1446" s="18">
        <v>12377.0</v>
      </c>
      <c r="T1446" s="18">
        <v>12205.0</v>
      </c>
      <c r="U1446" s="18">
        <v>11937.0</v>
      </c>
      <c r="V1446" s="18">
        <v>13412.0</v>
      </c>
      <c r="W1446" s="18">
        <v>15984.0</v>
      </c>
      <c r="X1446" s="18">
        <v>13054.0</v>
      </c>
      <c r="Y1446" s="18">
        <v>12214.0</v>
      </c>
      <c r="Z1446" s="19">
        <f t="shared" si="6"/>
        <v>141670</v>
      </c>
      <c r="AA1446" s="19" t="str">
        <f t="shared" si="19"/>
        <v/>
      </c>
      <c r="AB1446" s="19" t="str">
        <f t="shared" si="8"/>
        <v/>
      </c>
      <c r="AC1446" s="19">
        <f t="shared" si="20"/>
        <v>12879.09091</v>
      </c>
      <c r="AD1446" s="19">
        <f t="shared" si="21"/>
        <v>6002</v>
      </c>
      <c r="AE1446" s="19" t="str">
        <f t="shared" si="22"/>
        <v>Нет моды</v>
      </c>
      <c r="AF1446" s="19">
        <f t="shared" si="23"/>
        <v>11937</v>
      </c>
      <c r="AG1446" s="19">
        <f t="shared" si="24"/>
        <v>15984</v>
      </c>
      <c r="AH1446" s="20" t="str">
        <f t="shared" si="14"/>
        <v/>
      </c>
      <c r="AI1446" s="21"/>
      <c r="AJ1446" s="21"/>
      <c r="AK1446" s="21"/>
      <c r="AL1446" s="22">
        <f t="shared" si="25"/>
        <v>1</v>
      </c>
    </row>
    <row r="1447" ht="12.75" customHeight="1">
      <c r="A1447" s="13" t="s">
        <v>77</v>
      </c>
      <c r="B1447" s="13" t="str">
        <f>IFERROR(__xludf.DUMMYFUNCTION("REGEXREPLACE(A1447, ""\d"", """")"),"         Калининградская область")</f>
        <v>         Калининградская область</v>
      </c>
      <c r="C1447" s="14" t="str">
        <f t="shared" si="15"/>
        <v>Калининградская область</v>
      </c>
      <c r="D1447" s="3">
        <f t="shared" si="16"/>
        <v>2</v>
      </c>
      <c r="E1447" s="15" t="s">
        <v>39</v>
      </c>
      <c r="F1447" s="13" t="str">
        <f>IFERROR(__xludf.DUMMYFUNCTION("REGEXEXTRACT(E1447, ""[А-Яа-я].*"")"),"Всего умерших")</f>
        <v>Всего умерших</v>
      </c>
      <c r="G1447" s="16">
        <f t="shared" si="17"/>
        <v>2</v>
      </c>
      <c r="H1447" s="13" t="s">
        <v>28</v>
      </c>
      <c r="I1447" s="13" t="str">
        <f>IFERROR(__xludf.DUMMYFUNCTION("REGEXREPLACE(H1447, "".*\s"", """")"),"человек")</f>
        <v>человек</v>
      </c>
      <c r="J1447" s="13" t="s">
        <v>29</v>
      </c>
      <c r="K1447" s="17" t="str">
        <f>IFERROR(__xludf.DUMMYFUNCTION("REGEXREPLACE(J1447, ""^[\d\s]+"", """")"),"значение показателя за год")</f>
        <v>значение показателя за год</v>
      </c>
      <c r="L1447" s="16">
        <f t="shared" si="18"/>
        <v>2</v>
      </c>
      <c r="M1447" s="13" t="s">
        <v>31</v>
      </c>
      <c r="N1447" s="13" t="str">
        <f>IFERROR(__xludf.DUMMYFUNCTION("REGEXEXTRACT(M1447, "" (.+)$"")"),"городское население")</f>
        <v>городское население</v>
      </c>
      <c r="O1447" s="18">
        <v>9794.0</v>
      </c>
      <c r="P1447" s="18">
        <v>10163.0</v>
      </c>
      <c r="Q1447" s="18">
        <v>10130.0</v>
      </c>
      <c r="R1447" s="18">
        <v>9735.0</v>
      </c>
      <c r="S1447" s="18">
        <v>9828.0</v>
      </c>
      <c r="T1447" s="18">
        <v>9620.0</v>
      </c>
      <c r="U1447" s="18">
        <v>9590.0</v>
      </c>
      <c r="V1447" s="18">
        <v>10629.0</v>
      </c>
      <c r="W1447" s="18">
        <v>12832.0</v>
      </c>
      <c r="X1447" s="18">
        <v>10319.0</v>
      </c>
      <c r="Y1447" s="18">
        <v>9646.0</v>
      </c>
      <c r="Z1447" s="19" t="str">
        <f t="shared" si="6"/>
        <v/>
      </c>
      <c r="AA1447" s="19">
        <f t="shared" si="19"/>
        <v>112286</v>
      </c>
      <c r="AB1447" s="19" t="str">
        <f t="shared" si="8"/>
        <v/>
      </c>
      <c r="AC1447" s="19">
        <f t="shared" si="20"/>
        <v>10207.81818</v>
      </c>
      <c r="AD1447" s="19">
        <f t="shared" si="21"/>
        <v>12071</v>
      </c>
      <c r="AE1447" s="19" t="str">
        <f t="shared" si="22"/>
        <v>Нет моды</v>
      </c>
      <c r="AF1447" s="19">
        <f t="shared" si="23"/>
        <v>9590</v>
      </c>
      <c r="AG1447" s="19">
        <f t="shared" si="24"/>
        <v>12832</v>
      </c>
      <c r="AH1447" s="20" t="str">
        <f t="shared" si="14"/>
        <v/>
      </c>
      <c r="AI1447" s="21"/>
      <c r="AJ1447" s="21"/>
      <c r="AK1447" s="21"/>
      <c r="AL1447" s="22">
        <f t="shared" si="25"/>
        <v>1</v>
      </c>
    </row>
    <row r="1448" ht="12.75" customHeight="1">
      <c r="A1448" s="13" t="s">
        <v>77</v>
      </c>
      <c r="B1448" s="13" t="str">
        <f>IFERROR(__xludf.DUMMYFUNCTION("REGEXREPLACE(A1448, ""\d"", """")"),"         Калининградская область")</f>
        <v>         Калининградская область</v>
      </c>
      <c r="C1448" s="14" t="str">
        <f t="shared" si="15"/>
        <v>Калининградская область</v>
      </c>
      <c r="D1448" s="3">
        <f t="shared" si="16"/>
        <v>2</v>
      </c>
      <c r="E1448" s="15" t="s">
        <v>39</v>
      </c>
      <c r="F1448" s="13" t="str">
        <f>IFERROR(__xludf.DUMMYFUNCTION("REGEXEXTRACT(E1448, ""[А-Яа-я].*"")"),"Всего умерших")</f>
        <v>Всего умерших</v>
      </c>
      <c r="G1448" s="16">
        <f t="shared" si="17"/>
        <v>2</v>
      </c>
      <c r="H1448" s="13" t="s">
        <v>28</v>
      </c>
      <c r="I1448" s="13" t="str">
        <f>IFERROR(__xludf.DUMMYFUNCTION("REGEXREPLACE(H1448, "".*\s"", """")"),"человек")</f>
        <v>человек</v>
      </c>
      <c r="J1448" s="13" t="s">
        <v>29</v>
      </c>
      <c r="K1448" s="17" t="str">
        <f>IFERROR(__xludf.DUMMYFUNCTION("REGEXREPLACE(J1448, ""^[\d\s]+"", """")"),"значение показателя за год")</f>
        <v>значение показателя за год</v>
      </c>
      <c r="L1448" s="16">
        <f t="shared" si="18"/>
        <v>2</v>
      </c>
      <c r="M1448" s="13" t="s">
        <v>32</v>
      </c>
      <c r="N1448" s="13" t="str">
        <f>IFERROR(__xludf.DUMMYFUNCTION("REGEXEXTRACT(M1448, "" (.+)$"")"),"сельское население")</f>
        <v>сельское население</v>
      </c>
      <c r="O1448" s="18">
        <v>2751.0</v>
      </c>
      <c r="P1448" s="18">
        <v>2644.0</v>
      </c>
      <c r="Q1448" s="18">
        <v>2712.0</v>
      </c>
      <c r="R1448" s="18">
        <v>2558.0</v>
      </c>
      <c r="S1448" s="18">
        <v>2549.0</v>
      </c>
      <c r="T1448" s="18">
        <v>2585.0</v>
      </c>
      <c r="U1448" s="18">
        <v>2347.0</v>
      </c>
      <c r="V1448" s="18">
        <v>2783.0</v>
      </c>
      <c r="W1448" s="18">
        <v>3152.0</v>
      </c>
      <c r="X1448" s="18">
        <v>2735.0</v>
      </c>
      <c r="Y1448" s="18">
        <v>2568.0</v>
      </c>
      <c r="Z1448" s="19" t="str">
        <f t="shared" si="6"/>
        <v/>
      </c>
      <c r="AA1448" s="19" t="str">
        <f t="shared" si="19"/>
        <v/>
      </c>
      <c r="AB1448" s="19">
        <f t="shared" si="8"/>
        <v>29384</v>
      </c>
      <c r="AC1448" s="19">
        <f t="shared" si="20"/>
        <v>2671.272727</v>
      </c>
      <c r="AD1448" s="19">
        <f t="shared" si="21"/>
        <v>6371</v>
      </c>
      <c r="AE1448" s="19" t="str">
        <f t="shared" si="22"/>
        <v>Нет моды</v>
      </c>
      <c r="AF1448" s="19">
        <f t="shared" si="23"/>
        <v>2347</v>
      </c>
      <c r="AG1448" s="19">
        <f t="shared" si="24"/>
        <v>3152</v>
      </c>
      <c r="AH1448" s="20" t="str">
        <f t="shared" si="14"/>
        <v>Город: 79%; Село: 21%</v>
      </c>
      <c r="AI1448" s="21"/>
      <c r="AJ1448" s="21"/>
      <c r="AK1448" s="21"/>
      <c r="AL1448" s="22">
        <f t="shared" si="25"/>
        <v>1</v>
      </c>
    </row>
    <row r="1449" ht="12.75" customHeight="1">
      <c r="A1449" s="13" t="s">
        <v>77</v>
      </c>
      <c r="B1449" s="13" t="str">
        <f>IFERROR(__xludf.DUMMYFUNCTION("REGEXREPLACE(A1449, ""\d"", """")"),"         Калининградская область")</f>
        <v>         Калининградская область</v>
      </c>
      <c r="C1449" s="14" t="str">
        <f t="shared" si="15"/>
        <v>Калининградская область</v>
      </c>
      <c r="D1449" s="3">
        <f t="shared" si="16"/>
        <v>2</v>
      </c>
      <c r="E1449" s="15" t="s">
        <v>40</v>
      </c>
      <c r="F1449" s="13" t="str">
        <f>IFERROR(__xludf.DUMMYFUNCTION("REGEXEXTRACT(E1449, ""[А-Яа-я].*"")"),"Злокачественные новообразования")</f>
        <v>Злокачественные новообразования</v>
      </c>
      <c r="G1449" s="16">
        <f t="shared" si="17"/>
        <v>2</v>
      </c>
      <c r="H1449" s="13" t="s">
        <v>28</v>
      </c>
      <c r="I1449" s="13" t="str">
        <f>IFERROR(__xludf.DUMMYFUNCTION("REGEXREPLACE(H1449, "".*\s"", """")"),"человек")</f>
        <v>человек</v>
      </c>
      <c r="J1449" s="13" t="s">
        <v>29</v>
      </c>
      <c r="K1449" s="17" t="str">
        <f>IFERROR(__xludf.DUMMYFUNCTION("REGEXREPLACE(J1449, ""^[\d\s]+"", """")"),"значение показателя за год")</f>
        <v>значение показателя за год</v>
      </c>
      <c r="L1449" s="16">
        <f t="shared" si="18"/>
        <v>2</v>
      </c>
      <c r="M1449" s="13" t="s">
        <v>30</v>
      </c>
      <c r="N1449" s="13" t="str">
        <f>IFERROR(__xludf.DUMMYFUNCTION("REGEXEXTRACT(M1449, "" (.+)$"")"),"все население")</f>
        <v>все население</v>
      </c>
      <c r="O1449" s="18">
        <v>1964.0</v>
      </c>
      <c r="P1449" s="18">
        <v>2102.0</v>
      </c>
      <c r="Q1449" s="18">
        <v>1880.0</v>
      </c>
      <c r="R1449" s="18">
        <v>1908.0</v>
      </c>
      <c r="S1449" s="18">
        <v>1988.0</v>
      </c>
      <c r="T1449" s="18">
        <v>2000.0</v>
      </c>
      <c r="U1449" s="18">
        <v>2139.0</v>
      </c>
      <c r="V1449" s="18">
        <v>2186.0</v>
      </c>
      <c r="W1449" s="18">
        <v>2072.0</v>
      </c>
      <c r="X1449" s="18">
        <v>1943.0</v>
      </c>
      <c r="Y1449" s="18">
        <v>2081.0</v>
      </c>
      <c r="Z1449" s="19">
        <f t="shared" si="6"/>
        <v>22263</v>
      </c>
      <c r="AA1449" s="19" t="str">
        <f t="shared" si="19"/>
        <v/>
      </c>
      <c r="AB1449" s="19" t="str">
        <f t="shared" si="8"/>
        <v/>
      </c>
      <c r="AC1449" s="19">
        <f t="shared" si="20"/>
        <v>2023.909091</v>
      </c>
      <c r="AD1449" s="19">
        <f t="shared" si="21"/>
        <v>2266.5</v>
      </c>
      <c r="AE1449" s="19" t="str">
        <f t="shared" si="22"/>
        <v>Нет моды</v>
      </c>
      <c r="AF1449" s="19">
        <f t="shared" si="23"/>
        <v>1880</v>
      </c>
      <c r="AG1449" s="19">
        <f t="shared" si="24"/>
        <v>2186</v>
      </c>
      <c r="AH1449" s="20" t="str">
        <f t="shared" si="14"/>
        <v/>
      </c>
      <c r="AI1449" s="21"/>
      <c r="AJ1449" s="21"/>
      <c r="AK1449" s="21"/>
      <c r="AL1449" s="22">
        <f t="shared" si="25"/>
        <v>1</v>
      </c>
    </row>
    <row r="1450" ht="12.75" customHeight="1">
      <c r="A1450" s="13" t="s">
        <v>77</v>
      </c>
      <c r="B1450" s="13" t="str">
        <f>IFERROR(__xludf.DUMMYFUNCTION("REGEXREPLACE(A1450, ""\d"", """")"),"         Калининградская область")</f>
        <v>         Калининградская область</v>
      </c>
      <c r="C1450" s="14" t="str">
        <f t="shared" si="15"/>
        <v>Калининградская область</v>
      </c>
      <c r="D1450" s="3">
        <f t="shared" si="16"/>
        <v>2</v>
      </c>
      <c r="E1450" s="15" t="s">
        <v>40</v>
      </c>
      <c r="F1450" s="13" t="str">
        <f>IFERROR(__xludf.DUMMYFUNCTION("REGEXEXTRACT(E1450, ""[А-Яа-я].*"")"),"Злокачественные новообразования")</f>
        <v>Злокачественные новообразования</v>
      </c>
      <c r="G1450" s="16">
        <f t="shared" si="17"/>
        <v>2</v>
      </c>
      <c r="H1450" s="13" t="s">
        <v>28</v>
      </c>
      <c r="I1450" s="13" t="str">
        <f>IFERROR(__xludf.DUMMYFUNCTION("REGEXREPLACE(H1450, "".*\s"", """")"),"человек")</f>
        <v>человек</v>
      </c>
      <c r="J1450" s="13" t="s">
        <v>29</v>
      </c>
      <c r="K1450" s="17" t="str">
        <f>IFERROR(__xludf.DUMMYFUNCTION("REGEXREPLACE(J1450, ""^[\d\s]+"", """")"),"значение показателя за год")</f>
        <v>значение показателя за год</v>
      </c>
      <c r="L1450" s="16">
        <f t="shared" si="18"/>
        <v>2</v>
      </c>
      <c r="M1450" s="13" t="s">
        <v>31</v>
      </c>
      <c r="N1450" s="13" t="str">
        <f>IFERROR(__xludf.DUMMYFUNCTION("REGEXEXTRACT(M1450, "" (.+)$"")"),"городское население")</f>
        <v>городское население</v>
      </c>
      <c r="O1450" s="18">
        <v>1592.0</v>
      </c>
      <c r="P1450" s="18">
        <v>1731.0</v>
      </c>
      <c r="Q1450" s="18">
        <v>1500.0</v>
      </c>
      <c r="R1450" s="18">
        <v>1518.0</v>
      </c>
      <c r="S1450" s="18">
        <v>1601.0</v>
      </c>
      <c r="T1450" s="18">
        <v>1583.0</v>
      </c>
      <c r="U1450" s="18">
        <v>1740.0</v>
      </c>
      <c r="V1450" s="18">
        <v>1752.0</v>
      </c>
      <c r="W1450" s="18">
        <v>1662.0</v>
      </c>
      <c r="X1450" s="18">
        <v>1528.0</v>
      </c>
      <c r="Y1450" s="18">
        <v>1649.0</v>
      </c>
      <c r="Z1450" s="19" t="str">
        <f t="shared" si="6"/>
        <v/>
      </c>
      <c r="AA1450" s="19">
        <f t="shared" si="19"/>
        <v>17856</v>
      </c>
      <c r="AB1450" s="19" t="str">
        <f t="shared" si="8"/>
        <v/>
      </c>
      <c r="AC1450" s="19">
        <f t="shared" si="20"/>
        <v>1623.272727</v>
      </c>
      <c r="AD1450" s="19">
        <f t="shared" si="21"/>
        <v>1816</v>
      </c>
      <c r="AE1450" s="19" t="str">
        <f t="shared" si="22"/>
        <v>Нет моды</v>
      </c>
      <c r="AF1450" s="19">
        <f t="shared" si="23"/>
        <v>1500</v>
      </c>
      <c r="AG1450" s="19">
        <f t="shared" si="24"/>
        <v>1752</v>
      </c>
      <c r="AH1450" s="20" t="str">
        <f t="shared" si="14"/>
        <v/>
      </c>
      <c r="AI1450" s="21"/>
      <c r="AJ1450" s="21"/>
      <c r="AK1450" s="21"/>
      <c r="AL1450" s="22">
        <f t="shared" si="25"/>
        <v>1</v>
      </c>
    </row>
    <row r="1451" ht="12.75" customHeight="1">
      <c r="A1451" s="13" t="s">
        <v>77</v>
      </c>
      <c r="B1451" s="13" t="str">
        <f>IFERROR(__xludf.DUMMYFUNCTION("REGEXREPLACE(A1451, ""\d"", """")"),"         Калининградская область")</f>
        <v>         Калининградская область</v>
      </c>
      <c r="C1451" s="14" t="str">
        <f t="shared" si="15"/>
        <v>Калининградская область</v>
      </c>
      <c r="D1451" s="3">
        <f t="shared" si="16"/>
        <v>2</v>
      </c>
      <c r="E1451" s="15" t="s">
        <v>40</v>
      </c>
      <c r="F1451" s="13" t="str">
        <f>IFERROR(__xludf.DUMMYFUNCTION("REGEXEXTRACT(E1451, ""[А-Яа-я].*"")"),"Злокачественные новообразования")</f>
        <v>Злокачественные новообразования</v>
      </c>
      <c r="G1451" s="16">
        <f t="shared" si="17"/>
        <v>2</v>
      </c>
      <c r="H1451" s="13" t="s">
        <v>28</v>
      </c>
      <c r="I1451" s="13" t="str">
        <f>IFERROR(__xludf.DUMMYFUNCTION("REGEXREPLACE(H1451, "".*\s"", """")"),"человек")</f>
        <v>человек</v>
      </c>
      <c r="J1451" s="13" t="s">
        <v>29</v>
      </c>
      <c r="K1451" s="17" t="str">
        <f>IFERROR(__xludf.DUMMYFUNCTION("REGEXREPLACE(J1451, ""^[\d\s]+"", """")"),"значение показателя за год")</f>
        <v>значение показателя за год</v>
      </c>
      <c r="L1451" s="16">
        <f t="shared" si="18"/>
        <v>2</v>
      </c>
      <c r="M1451" s="13" t="s">
        <v>32</v>
      </c>
      <c r="N1451" s="13" t="str">
        <f>IFERROR(__xludf.DUMMYFUNCTION("REGEXEXTRACT(M1451, "" (.+)$"")"),"сельское население")</f>
        <v>сельское население</v>
      </c>
      <c r="O1451" s="18">
        <v>372.0</v>
      </c>
      <c r="P1451" s="18">
        <v>371.0</v>
      </c>
      <c r="Q1451" s="18">
        <v>380.0</v>
      </c>
      <c r="R1451" s="18">
        <v>390.0</v>
      </c>
      <c r="S1451" s="18">
        <v>387.0</v>
      </c>
      <c r="T1451" s="18">
        <v>417.0</v>
      </c>
      <c r="U1451" s="18">
        <v>399.0</v>
      </c>
      <c r="V1451" s="18">
        <v>434.0</v>
      </c>
      <c r="W1451" s="18">
        <v>410.0</v>
      </c>
      <c r="X1451" s="18">
        <v>415.0</v>
      </c>
      <c r="Y1451" s="18">
        <v>432.0</v>
      </c>
      <c r="Z1451" s="19" t="str">
        <f t="shared" si="6"/>
        <v/>
      </c>
      <c r="AA1451" s="19" t="str">
        <f t="shared" si="19"/>
        <v/>
      </c>
      <c r="AB1451" s="19">
        <f t="shared" si="8"/>
        <v>4407</v>
      </c>
      <c r="AC1451" s="19">
        <f t="shared" si="20"/>
        <v>400.6363636</v>
      </c>
      <c r="AD1451" s="19">
        <f t="shared" si="21"/>
        <v>967</v>
      </c>
      <c r="AE1451" s="19" t="str">
        <f t="shared" si="22"/>
        <v>Нет моды</v>
      </c>
      <c r="AF1451" s="19">
        <f t="shared" si="23"/>
        <v>371</v>
      </c>
      <c r="AG1451" s="19">
        <f t="shared" si="24"/>
        <v>434</v>
      </c>
      <c r="AH1451" s="20" t="str">
        <f t="shared" si="14"/>
        <v>Город: 80%; Село: 20%</v>
      </c>
      <c r="AI1451" s="21"/>
      <c r="AJ1451" s="21"/>
      <c r="AK1451" s="21"/>
      <c r="AL1451" s="22">
        <f t="shared" si="25"/>
        <v>1</v>
      </c>
    </row>
    <row r="1452" ht="12.75" customHeight="1">
      <c r="A1452" s="13" t="s">
        <v>77</v>
      </c>
      <c r="B1452" s="13" t="str">
        <f>IFERROR(__xludf.DUMMYFUNCTION("REGEXREPLACE(A1452, ""\d"", """")"),"         Калининградская область")</f>
        <v>         Калининградская область</v>
      </c>
      <c r="C1452" s="14" t="str">
        <f t="shared" si="15"/>
        <v>Калининградская область</v>
      </c>
      <c r="D1452" s="3">
        <f t="shared" si="16"/>
        <v>2</v>
      </c>
      <c r="E1452" s="15" t="s">
        <v>41</v>
      </c>
      <c r="F1452" s="13" t="str">
        <f>IFERROR(__xludf.DUMMYFUNCTION("REGEXEXTRACT(E1452, ""[А-Яа-я].*"")"),"Инфекционные и паразитарные болезни")</f>
        <v>Инфекционные и паразитарные болезни</v>
      </c>
      <c r="G1452" s="16">
        <f t="shared" si="17"/>
        <v>2</v>
      </c>
      <c r="H1452" s="13" t="s">
        <v>28</v>
      </c>
      <c r="I1452" s="13" t="str">
        <f>IFERROR(__xludf.DUMMYFUNCTION("REGEXREPLACE(H1452, "".*\s"", """")"),"человек")</f>
        <v>человек</v>
      </c>
      <c r="J1452" s="13" t="s">
        <v>29</v>
      </c>
      <c r="K1452" s="17" t="str">
        <f>IFERROR(__xludf.DUMMYFUNCTION("REGEXREPLACE(J1452, ""^[\d\s]+"", """")"),"значение показателя за год")</f>
        <v>значение показателя за год</v>
      </c>
      <c r="L1452" s="16">
        <f t="shared" si="18"/>
        <v>2</v>
      </c>
      <c r="M1452" s="13" t="s">
        <v>30</v>
      </c>
      <c r="N1452" s="13" t="str">
        <f>IFERROR(__xludf.DUMMYFUNCTION("REGEXEXTRACT(M1452, "" (.+)$"")"),"все население")</f>
        <v>все население</v>
      </c>
      <c r="O1452" s="18">
        <v>202.0</v>
      </c>
      <c r="P1452" s="18">
        <v>222.0</v>
      </c>
      <c r="Q1452" s="18">
        <v>186.0</v>
      </c>
      <c r="R1452" s="18">
        <v>197.0</v>
      </c>
      <c r="S1452" s="18">
        <v>185.0</v>
      </c>
      <c r="T1452" s="18">
        <v>197.0</v>
      </c>
      <c r="U1452" s="18">
        <v>162.0</v>
      </c>
      <c r="V1452" s="18">
        <v>141.0</v>
      </c>
      <c r="W1452" s="18">
        <v>142.0</v>
      </c>
      <c r="X1452" s="18">
        <v>155.0</v>
      </c>
      <c r="Y1452" s="18">
        <v>150.0</v>
      </c>
      <c r="Z1452" s="19">
        <f t="shared" si="6"/>
        <v>1939</v>
      </c>
      <c r="AA1452" s="19" t="str">
        <f t="shared" si="19"/>
        <v/>
      </c>
      <c r="AB1452" s="19" t="str">
        <f t="shared" si="8"/>
        <v/>
      </c>
      <c r="AC1452" s="19">
        <f t="shared" si="20"/>
        <v>176.2727273</v>
      </c>
      <c r="AD1452" s="19">
        <f t="shared" si="21"/>
        <v>296.5</v>
      </c>
      <c r="AE1452" s="19" t="str">
        <f t="shared" si="22"/>
        <v>Нет моды</v>
      </c>
      <c r="AF1452" s="19">
        <f t="shared" si="23"/>
        <v>141</v>
      </c>
      <c r="AG1452" s="19">
        <f t="shared" si="24"/>
        <v>222</v>
      </c>
      <c r="AH1452" s="20" t="str">
        <f t="shared" si="14"/>
        <v/>
      </c>
      <c r="AI1452" s="21"/>
      <c r="AJ1452" s="21"/>
      <c r="AK1452" s="21"/>
      <c r="AL1452" s="22">
        <f t="shared" si="25"/>
        <v>1</v>
      </c>
    </row>
    <row r="1453" ht="12.75" customHeight="1">
      <c r="A1453" s="13" t="s">
        <v>77</v>
      </c>
      <c r="B1453" s="13" t="str">
        <f>IFERROR(__xludf.DUMMYFUNCTION("REGEXREPLACE(A1453, ""\d"", """")"),"         Калининградская область")</f>
        <v>         Калининградская область</v>
      </c>
      <c r="C1453" s="14" t="str">
        <f t="shared" si="15"/>
        <v>Калининградская область</v>
      </c>
      <c r="D1453" s="3">
        <f t="shared" si="16"/>
        <v>2</v>
      </c>
      <c r="E1453" s="15" t="s">
        <v>41</v>
      </c>
      <c r="F1453" s="13" t="str">
        <f>IFERROR(__xludf.DUMMYFUNCTION("REGEXEXTRACT(E1453, ""[А-Яа-я].*"")"),"Инфекционные и паразитарные болезни")</f>
        <v>Инфекционные и паразитарные болезни</v>
      </c>
      <c r="G1453" s="16">
        <f t="shared" si="17"/>
        <v>2</v>
      </c>
      <c r="H1453" s="13" t="s">
        <v>28</v>
      </c>
      <c r="I1453" s="13" t="str">
        <f>IFERROR(__xludf.DUMMYFUNCTION("REGEXREPLACE(H1453, "".*\s"", """")"),"человек")</f>
        <v>человек</v>
      </c>
      <c r="J1453" s="13" t="s">
        <v>29</v>
      </c>
      <c r="K1453" s="17" t="str">
        <f>IFERROR(__xludf.DUMMYFUNCTION("REGEXREPLACE(J1453, ""^[\d\s]+"", """")"),"значение показателя за год")</f>
        <v>значение показателя за год</v>
      </c>
      <c r="L1453" s="16">
        <f t="shared" si="18"/>
        <v>2</v>
      </c>
      <c r="M1453" s="13" t="s">
        <v>31</v>
      </c>
      <c r="N1453" s="13" t="str">
        <f>IFERROR(__xludf.DUMMYFUNCTION("REGEXEXTRACT(M1453, "" (.+)$"")"),"городское население")</f>
        <v>городское население</v>
      </c>
      <c r="O1453" s="18">
        <v>150.0</v>
      </c>
      <c r="P1453" s="18">
        <v>159.0</v>
      </c>
      <c r="Q1453" s="18">
        <v>136.0</v>
      </c>
      <c r="R1453" s="18">
        <v>155.0</v>
      </c>
      <c r="S1453" s="18">
        <v>132.0</v>
      </c>
      <c r="T1453" s="18">
        <v>137.0</v>
      </c>
      <c r="U1453" s="18">
        <v>114.0</v>
      </c>
      <c r="V1453" s="18">
        <v>103.0</v>
      </c>
      <c r="W1453" s="18">
        <v>99.0</v>
      </c>
      <c r="X1453" s="18">
        <v>114.0</v>
      </c>
      <c r="Y1453" s="18">
        <v>102.0</v>
      </c>
      <c r="Z1453" s="19" t="str">
        <f t="shared" si="6"/>
        <v/>
      </c>
      <c r="AA1453" s="19">
        <f t="shared" si="19"/>
        <v>1401</v>
      </c>
      <c r="AB1453" s="19" t="str">
        <f t="shared" si="8"/>
        <v/>
      </c>
      <c r="AC1453" s="19">
        <f t="shared" si="20"/>
        <v>127.3636364</v>
      </c>
      <c r="AD1453" s="19">
        <f t="shared" si="21"/>
        <v>150</v>
      </c>
      <c r="AE1453" s="19" t="str">
        <f t="shared" si="22"/>
        <v>Нет моды</v>
      </c>
      <c r="AF1453" s="19">
        <f t="shared" si="23"/>
        <v>99</v>
      </c>
      <c r="AG1453" s="19">
        <f t="shared" si="24"/>
        <v>159</v>
      </c>
      <c r="AH1453" s="20" t="str">
        <f t="shared" si="14"/>
        <v/>
      </c>
      <c r="AI1453" s="21"/>
      <c r="AJ1453" s="21"/>
      <c r="AK1453" s="21"/>
      <c r="AL1453" s="22">
        <f t="shared" si="25"/>
        <v>1</v>
      </c>
    </row>
    <row r="1454" ht="12.75" customHeight="1">
      <c r="A1454" s="13" t="s">
        <v>77</v>
      </c>
      <c r="B1454" s="13" t="str">
        <f>IFERROR(__xludf.DUMMYFUNCTION("REGEXREPLACE(A1454, ""\d"", """")"),"         Калининградская область")</f>
        <v>         Калининградская область</v>
      </c>
      <c r="C1454" s="14" t="str">
        <f t="shared" si="15"/>
        <v>Калининградская область</v>
      </c>
      <c r="D1454" s="3">
        <f t="shared" si="16"/>
        <v>2</v>
      </c>
      <c r="E1454" s="15" t="s">
        <v>41</v>
      </c>
      <c r="F1454" s="13" t="str">
        <f>IFERROR(__xludf.DUMMYFUNCTION("REGEXEXTRACT(E1454, ""[А-Яа-я].*"")"),"Инфекционные и паразитарные болезни")</f>
        <v>Инфекционные и паразитарные болезни</v>
      </c>
      <c r="G1454" s="16">
        <f t="shared" si="17"/>
        <v>2</v>
      </c>
      <c r="H1454" s="13" t="s">
        <v>28</v>
      </c>
      <c r="I1454" s="13" t="str">
        <f>IFERROR(__xludf.DUMMYFUNCTION("REGEXREPLACE(H1454, "".*\s"", """")"),"человек")</f>
        <v>человек</v>
      </c>
      <c r="J1454" s="13" t="s">
        <v>29</v>
      </c>
      <c r="K1454" s="17" t="str">
        <f>IFERROR(__xludf.DUMMYFUNCTION("REGEXREPLACE(J1454, ""^[\d\s]+"", """")"),"значение показателя за год")</f>
        <v>значение показателя за год</v>
      </c>
      <c r="L1454" s="16">
        <f t="shared" si="18"/>
        <v>2</v>
      </c>
      <c r="M1454" s="13" t="s">
        <v>32</v>
      </c>
      <c r="N1454" s="13" t="str">
        <f>IFERROR(__xludf.DUMMYFUNCTION("REGEXEXTRACT(M1454, "" (.+)$"")"),"сельское население")</f>
        <v>сельское население</v>
      </c>
      <c r="O1454" s="18">
        <v>52.0</v>
      </c>
      <c r="P1454" s="18">
        <v>63.0</v>
      </c>
      <c r="Q1454" s="18">
        <v>50.0</v>
      </c>
      <c r="R1454" s="18">
        <v>42.0</v>
      </c>
      <c r="S1454" s="18">
        <v>53.0</v>
      </c>
      <c r="T1454" s="18">
        <v>60.0</v>
      </c>
      <c r="U1454" s="18">
        <v>48.0</v>
      </c>
      <c r="V1454" s="18">
        <v>38.0</v>
      </c>
      <c r="W1454" s="18">
        <v>43.0</v>
      </c>
      <c r="X1454" s="18">
        <v>41.0</v>
      </c>
      <c r="Y1454" s="18">
        <v>48.0</v>
      </c>
      <c r="Z1454" s="19" t="str">
        <f t="shared" si="6"/>
        <v/>
      </c>
      <c r="AA1454" s="19" t="str">
        <f t="shared" si="19"/>
        <v/>
      </c>
      <c r="AB1454" s="19">
        <f t="shared" si="8"/>
        <v>538</v>
      </c>
      <c r="AC1454" s="19">
        <f t="shared" si="20"/>
        <v>48.90909091</v>
      </c>
      <c r="AD1454" s="19">
        <f t="shared" si="21"/>
        <v>81</v>
      </c>
      <c r="AE1454" s="19" t="str">
        <f t="shared" si="22"/>
        <v>Нет моды</v>
      </c>
      <c r="AF1454" s="19">
        <f t="shared" si="23"/>
        <v>38</v>
      </c>
      <c r="AG1454" s="19">
        <f t="shared" si="24"/>
        <v>63</v>
      </c>
      <c r="AH1454" s="20" t="str">
        <f t="shared" si="14"/>
        <v>Город: 72%; Село: 28%</v>
      </c>
      <c r="AI1454" s="21"/>
      <c r="AJ1454" s="21"/>
      <c r="AK1454" s="21"/>
      <c r="AL1454" s="22">
        <f t="shared" si="25"/>
        <v>1</v>
      </c>
    </row>
    <row r="1455" ht="12.75" customHeight="1">
      <c r="A1455" s="13" t="s">
        <v>77</v>
      </c>
      <c r="B1455" s="13" t="str">
        <f>IFERROR(__xludf.DUMMYFUNCTION("REGEXREPLACE(A1455, ""\d"", """")"),"         Калининградская область")</f>
        <v>         Калининградская область</v>
      </c>
      <c r="C1455" s="14" t="str">
        <f t="shared" si="15"/>
        <v>Калининградская область</v>
      </c>
      <c r="D1455" s="3">
        <f t="shared" si="16"/>
        <v>2</v>
      </c>
      <c r="E1455" s="15" t="s">
        <v>42</v>
      </c>
      <c r="F1455" s="13" t="str">
        <f>IFERROR(__xludf.DUMMYFUNCTION("REGEXEXTRACT(E1455, ""[А-Яа-я].*"")"),"Ишемическая болезнь сердца")</f>
        <v>Ишемическая болезнь сердца</v>
      </c>
      <c r="G1455" s="16">
        <f t="shared" si="17"/>
        <v>2</v>
      </c>
      <c r="H1455" s="13" t="s">
        <v>28</v>
      </c>
      <c r="I1455" s="13" t="str">
        <f>IFERROR(__xludf.DUMMYFUNCTION("REGEXREPLACE(H1455, "".*\s"", """")"),"человек")</f>
        <v>человек</v>
      </c>
      <c r="J1455" s="13" t="s">
        <v>29</v>
      </c>
      <c r="K1455" s="17" t="str">
        <f>IFERROR(__xludf.DUMMYFUNCTION("REGEXREPLACE(J1455, ""^[\d\s]+"", """")"),"значение показателя за год")</f>
        <v>значение показателя за год</v>
      </c>
      <c r="L1455" s="16">
        <f t="shared" si="18"/>
        <v>2</v>
      </c>
      <c r="M1455" s="13" t="s">
        <v>30</v>
      </c>
      <c r="N1455" s="13" t="str">
        <f>IFERROR(__xludf.DUMMYFUNCTION("REGEXEXTRACT(M1455, "" (.+)$"")"),"все население")</f>
        <v>все население</v>
      </c>
      <c r="O1455" s="18">
        <v>3087.0</v>
      </c>
      <c r="P1455" s="18">
        <v>2735.0</v>
      </c>
      <c r="Q1455" s="18">
        <v>2566.0</v>
      </c>
      <c r="R1455" s="18">
        <v>2715.0</v>
      </c>
      <c r="S1455" s="18">
        <v>2687.0</v>
      </c>
      <c r="T1455" s="18">
        <v>2687.0</v>
      </c>
      <c r="U1455" s="18">
        <v>2826.0</v>
      </c>
      <c r="V1455" s="18">
        <v>3282.0</v>
      </c>
      <c r="W1455" s="18">
        <v>3827.0</v>
      </c>
      <c r="X1455" s="18">
        <v>3638.0</v>
      </c>
      <c r="Y1455" s="18">
        <v>3780.0</v>
      </c>
      <c r="Z1455" s="19">
        <f t="shared" si="6"/>
        <v>33830</v>
      </c>
      <c r="AA1455" s="19" t="str">
        <f t="shared" si="19"/>
        <v/>
      </c>
      <c r="AB1455" s="19" t="str">
        <f t="shared" si="8"/>
        <v/>
      </c>
      <c r="AC1455" s="19">
        <f t="shared" si="20"/>
        <v>3075.454545</v>
      </c>
      <c r="AD1455" s="19">
        <f t="shared" si="21"/>
        <v>1314.5</v>
      </c>
      <c r="AE1455" s="19" t="str">
        <f t="shared" si="22"/>
        <v>Нет моды</v>
      </c>
      <c r="AF1455" s="19">
        <f t="shared" si="23"/>
        <v>2566</v>
      </c>
      <c r="AG1455" s="19">
        <f t="shared" si="24"/>
        <v>3827</v>
      </c>
      <c r="AH1455" s="20" t="str">
        <f t="shared" si="14"/>
        <v/>
      </c>
      <c r="AI1455" s="21"/>
      <c r="AJ1455" s="21"/>
      <c r="AK1455" s="21"/>
      <c r="AL1455" s="22">
        <f t="shared" si="25"/>
        <v>1</v>
      </c>
    </row>
    <row r="1456" ht="12.75" customHeight="1">
      <c r="A1456" s="13" t="s">
        <v>77</v>
      </c>
      <c r="B1456" s="13" t="str">
        <f>IFERROR(__xludf.DUMMYFUNCTION("REGEXREPLACE(A1456, ""\d"", """")"),"         Калининградская область")</f>
        <v>         Калининградская область</v>
      </c>
      <c r="C1456" s="14" t="str">
        <f t="shared" si="15"/>
        <v>Калининградская область</v>
      </c>
      <c r="D1456" s="3">
        <f t="shared" si="16"/>
        <v>2</v>
      </c>
      <c r="E1456" s="15" t="s">
        <v>42</v>
      </c>
      <c r="F1456" s="13" t="str">
        <f>IFERROR(__xludf.DUMMYFUNCTION("REGEXEXTRACT(E1456, ""[А-Яа-я].*"")"),"Ишемическая болезнь сердца")</f>
        <v>Ишемическая болезнь сердца</v>
      </c>
      <c r="G1456" s="16">
        <f t="shared" si="17"/>
        <v>2</v>
      </c>
      <c r="H1456" s="13" t="s">
        <v>28</v>
      </c>
      <c r="I1456" s="13" t="str">
        <f>IFERROR(__xludf.DUMMYFUNCTION("REGEXREPLACE(H1456, "".*\s"", """")"),"человек")</f>
        <v>человек</v>
      </c>
      <c r="J1456" s="13" t="s">
        <v>29</v>
      </c>
      <c r="K1456" s="17" t="str">
        <f>IFERROR(__xludf.DUMMYFUNCTION("REGEXREPLACE(J1456, ""^[\d\s]+"", """")"),"значение показателя за год")</f>
        <v>значение показателя за год</v>
      </c>
      <c r="L1456" s="16">
        <f t="shared" si="18"/>
        <v>2</v>
      </c>
      <c r="M1456" s="13" t="s">
        <v>31</v>
      </c>
      <c r="N1456" s="13" t="str">
        <f>IFERROR(__xludf.DUMMYFUNCTION("REGEXEXTRACT(M1456, "" (.+)$"")"),"городское население")</f>
        <v>городское население</v>
      </c>
      <c r="O1456" s="18">
        <v>2520.0</v>
      </c>
      <c r="P1456" s="18">
        <v>2251.0</v>
      </c>
      <c r="Q1456" s="18">
        <v>2105.0</v>
      </c>
      <c r="R1456" s="18">
        <v>2234.0</v>
      </c>
      <c r="S1456" s="18">
        <v>2194.0</v>
      </c>
      <c r="T1456" s="18">
        <v>2152.0</v>
      </c>
      <c r="U1456" s="18">
        <v>2232.0</v>
      </c>
      <c r="V1456" s="18">
        <v>2520.0</v>
      </c>
      <c r="W1456" s="18">
        <v>3001.0</v>
      </c>
      <c r="X1456" s="18">
        <v>2878.0</v>
      </c>
      <c r="Y1456" s="18">
        <v>2994.0</v>
      </c>
      <c r="Z1456" s="19" t="str">
        <f t="shared" si="6"/>
        <v/>
      </c>
      <c r="AA1456" s="19">
        <f t="shared" si="19"/>
        <v>27081</v>
      </c>
      <c r="AB1456" s="19" t="str">
        <f t="shared" si="8"/>
        <v/>
      </c>
      <c r="AC1456" s="19">
        <f t="shared" si="20"/>
        <v>2461.909091</v>
      </c>
      <c r="AD1456" s="19">
        <f t="shared" si="21"/>
        <v>2701</v>
      </c>
      <c r="AE1456" s="19" t="str">
        <f t="shared" si="22"/>
        <v>Нет моды</v>
      </c>
      <c r="AF1456" s="19">
        <f t="shared" si="23"/>
        <v>2105</v>
      </c>
      <c r="AG1456" s="19">
        <f t="shared" si="24"/>
        <v>3001</v>
      </c>
      <c r="AH1456" s="20" t="str">
        <f t="shared" si="14"/>
        <v/>
      </c>
      <c r="AI1456" s="21"/>
      <c r="AJ1456" s="21"/>
      <c r="AK1456" s="21"/>
      <c r="AL1456" s="22">
        <f t="shared" si="25"/>
        <v>1</v>
      </c>
    </row>
    <row r="1457" ht="12.75" customHeight="1">
      <c r="A1457" s="13" t="s">
        <v>77</v>
      </c>
      <c r="B1457" s="13" t="str">
        <f>IFERROR(__xludf.DUMMYFUNCTION("REGEXREPLACE(A1457, ""\d"", """")"),"         Калининградская область")</f>
        <v>         Калининградская область</v>
      </c>
      <c r="C1457" s="14" t="str">
        <f t="shared" si="15"/>
        <v>Калининградская область</v>
      </c>
      <c r="D1457" s="3">
        <f t="shared" si="16"/>
        <v>2</v>
      </c>
      <c r="E1457" s="15" t="s">
        <v>42</v>
      </c>
      <c r="F1457" s="13" t="str">
        <f>IFERROR(__xludf.DUMMYFUNCTION("REGEXEXTRACT(E1457, ""[А-Яа-я].*"")"),"Ишемическая болезнь сердца")</f>
        <v>Ишемическая болезнь сердца</v>
      </c>
      <c r="G1457" s="16">
        <f t="shared" si="17"/>
        <v>2</v>
      </c>
      <c r="H1457" s="13" t="s">
        <v>28</v>
      </c>
      <c r="I1457" s="13" t="str">
        <f>IFERROR(__xludf.DUMMYFUNCTION("REGEXREPLACE(H1457, "".*\s"", """")"),"человек")</f>
        <v>человек</v>
      </c>
      <c r="J1457" s="13" t="s">
        <v>29</v>
      </c>
      <c r="K1457" s="17" t="str">
        <f>IFERROR(__xludf.DUMMYFUNCTION("REGEXREPLACE(J1457, ""^[\d\s]+"", """")"),"значение показателя за год")</f>
        <v>значение показателя за год</v>
      </c>
      <c r="L1457" s="16">
        <f t="shared" si="18"/>
        <v>2</v>
      </c>
      <c r="M1457" s="13" t="s">
        <v>32</v>
      </c>
      <c r="N1457" s="13" t="str">
        <f>IFERROR(__xludf.DUMMYFUNCTION("REGEXEXTRACT(M1457, "" (.+)$"")"),"сельское население")</f>
        <v>сельское население</v>
      </c>
      <c r="O1457" s="18">
        <v>567.0</v>
      </c>
      <c r="P1457" s="18">
        <v>484.0</v>
      </c>
      <c r="Q1457" s="18">
        <v>461.0</v>
      </c>
      <c r="R1457" s="18">
        <v>481.0</v>
      </c>
      <c r="S1457" s="18">
        <v>493.0</v>
      </c>
      <c r="T1457" s="18">
        <v>535.0</v>
      </c>
      <c r="U1457" s="18">
        <v>594.0</v>
      </c>
      <c r="V1457" s="18">
        <v>762.0</v>
      </c>
      <c r="W1457" s="18">
        <v>826.0</v>
      </c>
      <c r="X1457" s="18">
        <v>760.0</v>
      </c>
      <c r="Y1457" s="18">
        <v>786.0</v>
      </c>
      <c r="Z1457" s="19" t="str">
        <f t="shared" si="6"/>
        <v/>
      </c>
      <c r="AA1457" s="19" t="str">
        <f t="shared" si="19"/>
        <v/>
      </c>
      <c r="AB1457" s="19">
        <f t="shared" si="8"/>
        <v>6749</v>
      </c>
      <c r="AC1457" s="19">
        <f t="shared" si="20"/>
        <v>613.5454545</v>
      </c>
      <c r="AD1457" s="19">
        <f t="shared" si="21"/>
        <v>1465.5</v>
      </c>
      <c r="AE1457" s="19" t="str">
        <f t="shared" si="22"/>
        <v>Нет моды</v>
      </c>
      <c r="AF1457" s="19">
        <f t="shared" si="23"/>
        <v>461</v>
      </c>
      <c r="AG1457" s="19">
        <f t="shared" si="24"/>
        <v>826</v>
      </c>
      <c r="AH1457" s="20" t="str">
        <f t="shared" si="14"/>
        <v>Город: 80%; Село: 20%</v>
      </c>
      <c r="AI1457" s="21"/>
      <c r="AJ1457" s="21"/>
      <c r="AK1457" s="21"/>
      <c r="AL1457" s="22">
        <f t="shared" si="25"/>
        <v>1</v>
      </c>
    </row>
    <row r="1458" ht="12.75" customHeight="1">
      <c r="A1458" s="13" t="s">
        <v>77</v>
      </c>
      <c r="B1458" s="13" t="str">
        <f>IFERROR(__xludf.DUMMYFUNCTION("REGEXREPLACE(A1458, ""\d"", """")"),"         Калининградская область")</f>
        <v>         Калининградская область</v>
      </c>
      <c r="C1458" s="14" t="str">
        <f t="shared" si="15"/>
        <v>Калининградская область</v>
      </c>
      <c r="D1458" s="3">
        <f t="shared" si="16"/>
        <v>2</v>
      </c>
      <c r="E1458" s="15" t="s">
        <v>43</v>
      </c>
      <c r="F1458" s="13" t="str">
        <f>IFERROR(__xludf.DUMMYFUNCTION("REGEXEXTRACT(E1458, ""[А-Яа-я].*"")"),"Новообразования")</f>
        <v>Новообразования</v>
      </c>
      <c r="G1458" s="16">
        <f t="shared" si="17"/>
        <v>2</v>
      </c>
      <c r="H1458" s="13" t="s">
        <v>28</v>
      </c>
      <c r="I1458" s="13" t="str">
        <f>IFERROR(__xludf.DUMMYFUNCTION("REGEXREPLACE(H1458, "".*\s"", """")"),"человек")</f>
        <v>человек</v>
      </c>
      <c r="J1458" s="13" t="s">
        <v>29</v>
      </c>
      <c r="K1458" s="17" t="str">
        <f>IFERROR(__xludf.DUMMYFUNCTION("REGEXREPLACE(J1458, ""^[\d\s]+"", """")"),"значение показателя за год")</f>
        <v>значение показателя за год</v>
      </c>
      <c r="L1458" s="16">
        <f t="shared" si="18"/>
        <v>2</v>
      </c>
      <c r="M1458" s="13" t="s">
        <v>30</v>
      </c>
      <c r="N1458" s="13" t="str">
        <f>IFERROR(__xludf.DUMMYFUNCTION("REGEXEXTRACT(M1458, "" (.+)$"")"),"все население")</f>
        <v>все население</v>
      </c>
      <c r="O1458" s="18">
        <v>1987.0</v>
      </c>
      <c r="P1458" s="18">
        <v>2137.0</v>
      </c>
      <c r="Q1458" s="18">
        <v>1905.0</v>
      </c>
      <c r="R1458" s="18">
        <v>1944.0</v>
      </c>
      <c r="S1458" s="18">
        <v>2015.0</v>
      </c>
      <c r="T1458" s="18">
        <v>2032.0</v>
      </c>
      <c r="U1458" s="18">
        <v>2166.0</v>
      </c>
      <c r="V1458" s="18">
        <v>2211.0</v>
      </c>
      <c r="W1458" s="18">
        <v>2099.0</v>
      </c>
      <c r="X1458" s="18">
        <v>1967.0</v>
      </c>
      <c r="Y1458" s="18">
        <v>2105.0</v>
      </c>
      <c r="Z1458" s="19">
        <f t="shared" si="6"/>
        <v>22568</v>
      </c>
      <c r="AA1458" s="19" t="str">
        <f t="shared" si="19"/>
        <v/>
      </c>
      <c r="AB1458" s="19" t="str">
        <f t="shared" si="8"/>
        <v/>
      </c>
      <c r="AC1458" s="19">
        <f t="shared" si="20"/>
        <v>2051.636364</v>
      </c>
      <c r="AD1458" s="19">
        <f t="shared" si="21"/>
        <v>1365.5</v>
      </c>
      <c r="AE1458" s="19" t="str">
        <f t="shared" si="22"/>
        <v>Нет моды</v>
      </c>
      <c r="AF1458" s="19">
        <f t="shared" si="23"/>
        <v>1905</v>
      </c>
      <c r="AG1458" s="19">
        <f t="shared" si="24"/>
        <v>2211</v>
      </c>
      <c r="AH1458" s="20" t="str">
        <f t="shared" si="14"/>
        <v/>
      </c>
      <c r="AI1458" s="21"/>
      <c r="AJ1458" s="21"/>
      <c r="AK1458" s="21"/>
      <c r="AL1458" s="22">
        <f t="shared" si="25"/>
        <v>1</v>
      </c>
    </row>
    <row r="1459" ht="12.75" customHeight="1">
      <c r="A1459" s="13" t="s">
        <v>77</v>
      </c>
      <c r="B1459" s="13" t="str">
        <f>IFERROR(__xludf.DUMMYFUNCTION("REGEXREPLACE(A1459, ""\d"", """")"),"         Калининградская область")</f>
        <v>         Калининградская область</v>
      </c>
      <c r="C1459" s="14" t="str">
        <f t="shared" si="15"/>
        <v>Калининградская область</v>
      </c>
      <c r="D1459" s="3">
        <f t="shared" si="16"/>
        <v>2</v>
      </c>
      <c r="E1459" s="15" t="s">
        <v>43</v>
      </c>
      <c r="F1459" s="13" t="str">
        <f>IFERROR(__xludf.DUMMYFUNCTION("REGEXEXTRACT(E1459, ""[А-Яа-я].*"")"),"Новообразования")</f>
        <v>Новообразования</v>
      </c>
      <c r="G1459" s="16">
        <f t="shared" si="17"/>
        <v>2</v>
      </c>
      <c r="H1459" s="13" t="s">
        <v>28</v>
      </c>
      <c r="I1459" s="13" t="str">
        <f>IFERROR(__xludf.DUMMYFUNCTION("REGEXREPLACE(H1459, "".*\s"", """")"),"человек")</f>
        <v>человек</v>
      </c>
      <c r="J1459" s="13" t="s">
        <v>29</v>
      </c>
      <c r="K1459" s="17" t="str">
        <f>IFERROR(__xludf.DUMMYFUNCTION("REGEXREPLACE(J1459, ""^[\d\s]+"", """")"),"значение показателя за год")</f>
        <v>значение показателя за год</v>
      </c>
      <c r="L1459" s="16">
        <f t="shared" si="18"/>
        <v>2</v>
      </c>
      <c r="M1459" s="13" t="s">
        <v>31</v>
      </c>
      <c r="N1459" s="13" t="str">
        <f>IFERROR(__xludf.DUMMYFUNCTION("REGEXEXTRACT(M1459, "" (.+)$"")"),"городское население")</f>
        <v>городское население</v>
      </c>
      <c r="O1459" s="18">
        <v>1610.0</v>
      </c>
      <c r="P1459" s="18">
        <v>1758.0</v>
      </c>
      <c r="Q1459" s="18">
        <v>1523.0</v>
      </c>
      <c r="R1459" s="18">
        <v>1546.0</v>
      </c>
      <c r="S1459" s="18">
        <v>1625.0</v>
      </c>
      <c r="T1459" s="18">
        <v>1602.0</v>
      </c>
      <c r="U1459" s="18">
        <v>1761.0</v>
      </c>
      <c r="V1459" s="18">
        <v>1771.0</v>
      </c>
      <c r="W1459" s="18">
        <v>1681.0</v>
      </c>
      <c r="X1459" s="18">
        <v>1544.0</v>
      </c>
      <c r="Y1459" s="18">
        <v>1671.0</v>
      </c>
      <c r="Z1459" s="19" t="str">
        <f t="shared" si="6"/>
        <v/>
      </c>
      <c r="AA1459" s="19">
        <f t="shared" si="19"/>
        <v>18092</v>
      </c>
      <c r="AB1459" s="19" t="str">
        <f t="shared" si="8"/>
        <v/>
      </c>
      <c r="AC1459" s="19">
        <f t="shared" si="20"/>
        <v>1644.727273</v>
      </c>
      <c r="AD1459" s="19">
        <f t="shared" si="21"/>
        <v>1838</v>
      </c>
      <c r="AE1459" s="19" t="str">
        <f t="shared" si="22"/>
        <v>Нет моды</v>
      </c>
      <c r="AF1459" s="19">
        <f t="shared" si="23"/>
        <v>1523</v>
      </c>
      <c r="AG1459" s="19">
        <f t="shared" si="24"/>
        <v>1771</v>
      </c>
      <c r="AH1459" s="20" t="str">
        <f t="shared" si="14"/>
        <v/>
      </c>
      <c r="AI1459" s="21"/>
      <c r="AJ1459" s="21"/>
      <c r="AK1459" s="21"/>
      <c r="AL1459" s="22">
        <f t="shared" si="25"/>
        <v>1</v>
      </c>
    </row>
    <row r="1460" ht="12.75" customHeight="1">
      <c r="A1460" s="13" t="s">
        <v>77</v>
      </c>
      <c r="B1460" s="13" t="str">
        <f>IFERROR(__xludf.DUMMYFUNCTION("REGEXREPLACE(A1460, ""\d"", """")"),"         Калининградская область")</f>
        <v>         Калининградская область</v>
      </c>
      <c r="C1460" s="14" t="str">
        <f t="shared" si="15"/>
        <v>Калининградская область</v>
      </c>
      <c r="D1460" s="3">
        <f t="shared" si="16"/>
        <v>2</v>
      </c>
      <c r="E1460" s="15" t="s">
        <v>43</v>
      </c>
      <c r="F1460" s="13" t="str">
        <f>IFERROR(__xludf.DUMMYFUNCTION("REGEXEXTRACT(E1460, ""[А-Яа-я].*"")"),"Новообразования")</f>
        <v>Новообразования</v>
      </c>
      <c r="G1460" s="16">
        <f t="shared" si="17"/>
        <v>2</v>
      </c>
      <c r="H1460" s="13" t="s">
        <v>28</v>
      </c>
      <c r="I1460" s="13" t="str">
        <f>IFERROR(__xludf.DUMMYFUNCTION("REGEXREPLACE(H1460, "".*\s"", """")"),"человек")</f>
        <v>человек</v>
      </c>
      <c r="J1460" s="13" t="s">
        <v>29</v>
      </c>
      <c r="K1460" s="17" t="str">
        <f>IFERROR(__xludf.DUMMYFUNCTION("REGEXREPLACE(J1460, ""^[\d\s]+"", """")"),"значение показателя за год")</f>
        <v>значение показателя за год</v>
      </c>
      <c r="L1460" s="16">
        <f t="shared" si="18"/>
        <v>2</v>
      </c>
      <c r="M1460" s="13" t="s">
        <v>32</v>
      </c>
      <c r="N1460" s="13" t="str">
        <f>IFERROR(__xludf.DUMMYFUNCTION("REGEXEXTRACT(M1460, "" (.+)$"")"),"сельское население")</f>
        <v>сельское население</v>
      </c>
      <c r="O1460" s="18">
        <v>377.0</v>
      </c>
      <c r="P1460" s="18">
        <v>379.0</v>
      </c>
      <c r="Q1460" s="18">
        <v>382.0</v>
      </c>
      <c r="R1460" s="18">
        <v>398.0</v>
      </c>
      <c r="S1460" s="18">
        <v>390.0</v>
      </c>
      <c r="T1460" s="18">
        <v>430.0</v>
      </c>
      <c r="U1460" s="18">
        <v>405.0</v>
      </c>
      <c r="V1460" s="18">
        <v>440.0</v>
      </c>
      <c r="W1460" s="18">
        <v>418.0</v>
      </c>
      <c r="X1460" s="18">
        <v>423.0</v>
      </c>
      <c r="Y1460" s="18">
        <v>434.0</v>
      </c>
      <c r="Z1460" s="19" t="str">
        <f t="shared" si="6"/>
        <v/>
      </c>
      <c r="AA1460" s="19" t="str">
        <f t="shared" si="19"/>
        <v/>
      </c>
      <c r="AB1460" s="19">
        <f t="shared" si="8"/>
        <v>4476</v>
      </c>
      <c r="AC1460" s="19">
        <f t="shared" si="20"/>
        <v>406.9090909</v>
      </c>
      <c r="AD1460" s="19">
        <f t="shared" si="21"/>
        <v>981.5</v>
      </c>
      <c r="AE1460" s="19" t="str">
        <f t="shared" si="22"/>
        <v>Нет моды</v>
      </c>
      <c r="AF1460" s="19">
        <f t="shared" si="23"/>
        <v>377</v>
      </c>
      <c r="AG1460" s="19">
        <f t="shared" si="24"/>
        <v>440</v>
      </c>
      <c r="AH1460" s="20" t="str">
        <f t="shared" si="14"/>
        <v>Город: 80%; Село: 20%</v>
      </c>
      <c r="AI1460" s="21"/>
      <c r="AJ1460" s="21"/>
      <c r="AK1460" s="21"/>
      <c r="AL1460" s="22">
        <f t="shared" si="25"/>
        <v>1</v>
      </c>
    </row>
    <row r="1461" ht="12.75" customHeight="1">
      <c r="A1461" s="13" t="s">
        <v>77</v>
      </c>
      <c r="B1461" s="13" t="str">
        <f>IFERROR(__xludf.DUMMYFUNCTION("REGEXREPLACE(A1461, ""\d"", """")"),"         Калининградская область")</f>
        <v>         Калининградская область</v>
      </c>
      <c r="C1461" s="14" t="str">
        <f t="shared" si="15"/>
        <v>Калининградская область</v>
      </c>
      <c r="D1461" s="3">
        <f t="shared" si="16"/>
        <v>2</v>
      </c>
      <c r="E1461" s="15" t="s">
        <v>44</v>
      </c>
      <c r="F1461" s="13" t="str">
        <f>IFERROR(__xludf.DUMMYFUNCTION("REGEXEXTRACT(E1461,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61" s="16">
        <f t="shared" si="17"/>
        <v>2</v>
      </c>
      <c r="H1461" s="13" t="s">
        <v>28</v>
      </c>
      <c r="I1461" s="13" t="str">
        <f>IFERROR(__xludf.DUMMYFUNCTION("REGEXREPLACE(H1461, "".*\s"", """")"),"человек")</f>
        <v>человек</v>
      </c>
      <c r="J1461" s="13" t="s">
        <v>29</v>
      </c>
      <c r="K1461" s="17" t="str">
        <f>IFERROR(__xludf.DUMMYFUNCTION("REGEXREPLACE(J1461, ""^[\d\s]+"", """")"),"значение показателя за год")</f>
        <v>значение показателя за год</v>
      </c>
      <c r="L1461" s="16">
        <f t="shared" si="18"/>
        <v>2</v>
      </c>
      <c r="M1461" s="13" t="s">
        <v>30</v>
      </c>
      <c r="N1461" s="13" t="str">
        <f>IFERROR(__xludf.DUMMYFUNCTION("REGEXEXTRACT(M1461, "" (.+)$"")"),"все население")</f>
        <v>все население</v>
      </c>
      <c r="O1461" s="18">
        <v>38.0</v>
      </c>
      <c r="P1461" s="23" t="s">
        <v>37</v>
      </c>
      <c r="Q1461" s="18">
        <v>33.0</v>
      </c>
      <c r="R1461" s="18">
        <v>19.0</v>
      </c>
      <c r="S1461" s="23" t="s">
        <v>37</v>
      </c>
      <c r="T1461" s="23" t="s">
        <v>37</v>
      </c>
      <c r="U1461" s="23" t="s">
        <v>37</v>
      </c>
      <c r="V1461" s="23" t="s">
        <v>37</v>
      </c>
      <c r="W1461" s="23" t="s">
        <v>37</v>
      </c>
      <c r="X1461" s="23" t="s">
        <v>37</v>
      </c>
      <c r="Y1461" s="23" t="s">
        <v>37</v>
      </c>
      <c r="Z1461" s="19">
        <f t="shared" si="6"/>
        <v>90</v>
      </c>
      <c r="AA1461" s="19" t="str">
        <f t="shared" si="19"/>
        <v/>
      </c>
      <c r="AB1461" s="19" t="str">
        <f t="shared" si="8"/>
        <v/>
      </c>
      <c r="AC1461" s="19">
        <f t="shared" si="20"/>
        <v>30</v>
      </c>
      <c r="AD1461" s="19">
        <f t="shared" si="21"/>
        <v>394</v>
      </c>
      <c r="AE1461" s="19" t="str">
        <f t="shared" si="22"/>
        <v>Нет моды</v>
      </c>
      <c r="AF1461" s="19">
        <f t="shared" si="23"/>
        <v>19</v>
      </c>
      <c r="AG1461" s="19">
        <f t="shared" si="24"/>
        <v>38</v>
      </c>
      <c r="AH1461" s="20" t="str">
        <f t="shared" si="14"/>
        <v/>
      </c>
      <c r="AI1461" s="24"/>
      <c r="AJ1461" s="24"/>
      <c r="AK1461" s="24"/>
      <c r="AL1461" s="22">
        <f t="shared" si="25"/>
        <v>1</v>
      </c>
    </row>
    <row r="1462" ht="12.75" customHeight="1">
      <c r="A1462" s="13" t="s">
        <v>77</v>
      </c>
      <c r="B1462" s="13" t="str">
        <f>IFERROR(__xludf.DUMMYFUNCTION("REGEXREPLACE(A1462, ""\d"", """")"),"         Калининградская область")</f>
        <v>         Калининградская область</v>
      </c>
      <c r="C1462" s="14" t="str">
        <f t="shared" si="15"/>
        <v>Калининградская область</v>
      </c>
      <c r="D1462" s="3">
        <f t="shared" si="16"/>
        <v>2</v>
      </c>
      <c r="E1462" s="15" t="s">
        <v>44</v>
      </c>
      <c r="F1462" s="13" t="str">
        <f>IFERROR(__xludf.DUMMYFUNCTION("REGEXEXTRACT(E1462,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62" s="16">
        <f t="shared" si="17"/>
        <v>2</v>
      </c>
      <c r="H1462" s="13" t="s">
        <v>28</v>
      </c>
      <c r="I1462" s="13" t="str">
        <f>IFERROR(__xludf.DUMMYFUNCTION("REGEXREPLACE(H1462, "".*\s"", """")"),"человек")</f>
        <v>человек</v>
      </c>
      <c r="J1462" s="13" t="s">
        <v>29</v>
      </c>
      <c r="K1462" s="17" t="str">
        <f>IFERROR(__xludf.DUMMYFUNCTION("REGEXREPLACE(J1462, ""^[\d\s]+"", """")"),"значение показателя за год")</f>
        <v>значение показателя за год</v>
      </c>
      <c r="L1462" s="16">
        <f t="shared" si="18"/>
        <v>2</v>
      </c>
      <c r="M1462" s="13" t="s">
        <v>31</v>
      </c>
      <c r="N1462" s="13" t="str">
        <f>IFERROR(__xludf.DUMMYFUNCTION("REGEXEXTRACT(M1462, "" (.+)$"")"),"городское население")</f>
        <v>городское население</v>
      </c>
      <c r="O1462" s="18">
        <v>28.0</v>
      </c>
      <c r="P1462" s="23" t="s">
        <v>37</v>
      </c>
      <c r="Q1462" s="18">
        <v>27.0</v>
      </c>
      <c r="R1462" s="18">
        <v>15.0</v>
      </c>
      <c r="S1462" s="23" t="s">
        <v>37</v>
      </c>
      <c r="T1462" s="23" t="s">
        <v>37</v>
      </c>
      <c r="U1462" s="23" t="s">
        <v>37</v>
      </c>
      <c r="V1462" s="23" t="s">
        <v>37</v>
      </c>
      <c r="W1462" s="23" t="s">
        <v>37</v>
      </c>
      <c r="X1462" s="23" t="s">
        <v>37</v>
      </c>
      <c r="Y1462" s="23" t="s">
        <v>37</v>
      </c>
      <c r="Z1462" s="19" t="str">
        <f t="shared" si="6"/>
        <v/>
      </c>
      <c r="AA1462" s="19">
        <f t="shared" si="19"/>
        <v>70</v>
      </c>
      <c r="AB1462" s="19" t="str">
        <f t="shared" si="8"/>
        <v/>
      </c>
      <c r="AC1462" s="19">
        <f t="shared" si="20"/>
        <v>23.33333333</v>
      </c>
      <c r="AD1462" s="19">
        <f t="shared" si="21"/>
        <v>27.5</v>
      </c>
      <c r="AE1462" s="19" t="str">
        <f t="shared" si="22"/>
        <v>Нет моды</v>
      </c>
      <c r="AF1462" s="19">
        <f t="shared" si="23"/>
        <v>15</v>
      </c>
      <c r="AG1462" s="19">
        <f t="shared" si="24"/>
        <v>28</v>
      </c>
      <c r="AH1462" s="20" t="str">
        <f t="shared" si="14"/>
        <v/>
      </c>
      <c r="AI1462" s="24"/>
      <c r="AJ1462" s="24"/>
      <c r="AK1462" s="24"/>
      <c r="AL1462" s="22">
        <f t="shared" si="25"/>
        <v>1</v>
      </c>
    </row>
    <row r="1463" ht="12.75" customHeight="1">
      <c r="A1463" s="13" t="s">
        <v>77</v>
      </c>
      <c r="B1463" s="13" t="str">
        <f>IFERROR(__xludf.DUMMYFUNCTION("REGEXREPLACE(A1463, ""\d"", """")"),"         Калининградская область")</f>
        <v>         Калининградская область</v>
      </c>
      <c r="C1463" s="14" t="str">
        <f t="shared" si="15"/>
        <v>Калининградская область</v>
      </c>
      <c r="D1463" s="3">
        <f t="shared" si="16"/>
        <v>2</v>
      </c>
      <c r="E1463" s="15" t="s">
        <v>44</v>
      </c>
      <c r="F1463" s="13" t="str">
        <f>IFERROR(__xludf.DUMMYFUNCTION("REGEXEXTRACT(E1463,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463" s="16">
        <f t="shared" si="17"/>
        <v>2</v>
      </c>
      <c r="H1463" s="13" t="s">
        <v>28</v>
      </c>
      <c r="I1463" s="13" t="str">
        <f>IFERROR(__xludf.DUMMYFUNCTION("REGEXREPLACE(H1463, "".*\s"", """")"),"человек")</f>
        <v>человек</v>
      </c>
      <c r="J1463" s="13" t="s">
        <v>29</v>
      </c>
      <c r="K1463" s="17" t="str">
        <f>IFERROR(__xludf.DUMMYFUNCTION("REGEXREPLACE(J1463, ""^[\d\s]+"", """")"),"значение показателя за год")</f>
        <v>значение показателя за год</v>
      </c>
      <c r="L1463" s="16">
        <f t="shared" si="18"/>
        <v>2</v>
      </c>
      <c r="M1463" s="13" t="s">
        <v>32</v>
      </c>
      <c r="N1463" s="13" t="str">
        <f>IFERROR(__xludf.DUMMYFUNCTION("REGEXEXTRACT(M1463, "" (.+)$"")"),"сельское население")</f>
        <v>сельское население</v>
      </c>
      <c r="O1463" s="18">
        <v>10.0</v>
      </c>
      <c r="P1463" s="23" t="s">
        <v>37</v>
      </c>
      <c r="Q1463" s="18">
        <v>6.0</v>
      </c>
      <c r="R1463" s="18">
        <v>4.0</v>
      </c>
      <c r="S1463" s="23" t="s">
        <v>37</v>
      </c>
      <c r="T1463" s="23" t="s">
        <v>37</v>
      </c>
      <c r="U1463" s="23" t="s">
        <v>37</v>
      </c>
      <c r="V1463" s="23" t="s">
        <v>37</v>
      </c>
      <c r="W1463" s="23" t="s">
        <v>37</v>
      </c>
      <c r="X1463" s="23" t="s">
        <v>37</v>
      </c>
      <c r="Y1463" s="23" t="s">
        <v>37</v>
      </c>
      <c r="Z1463" s="19" t="str">
        <f t="shared" si="6"/>
        <v/>
      </c>
      <c r="AA1463" s="19" t="str">
        <f t="shared" si="19"/>
        <v/>
      </c>
      <c r="AB1463" s="19">
        <f t="shared" si="8"/>
        <v>20</v>
      </c>
      <c r="AC1463" s="19">
        <f t="shared" si="20"/>
        <v>6.666666667</v>
      </c>
      <c r="AD1463" s="19">
        <f t="shared" si="21"/>
        <v>12.5</v>
      </c>
      <c r="AE1463" s="19" t="str">
        <f t="shared" si="22"/>
        <v>Нет моды</v>
      </c>
      <c r="AF1463" s="19">
        <f t="shared" si="23"/>
        <v>4</v>
      </c>
      <c r="AG1463" s="19">
        <f t="shared" si="24"/>
        <v>10</v>
      </c>
      <c r="AH1463" s="20" t="str">
        <f t="shared" si="14"/>
        <v>Город: 78%; Село: 22%</v>
      </c>
      <c r="AI1463" s="24"/>
      <c r="AJ1463" s="24"/>
      <c r="AK1463" s="24"/>
      <c r="AL1463" s="22">
        <f t="shared" si="25"/>
        <v>1</v>
      </c>
    </row>
    <row r="1464" ht="12.75" customHeight="1">
      <c r="A1464" s="13" t="s">
        <v>77</v>
      </c>
      <c r="B1464" s="13" t="str">
        <f>IFERROR(__xludf.DUMMYFUNCTION("REGEXREPLACE(A1464, ""\d"", """")"),"         Калининградская область")</f>
        <v>         Калининградская область</v>
      </c>
      <c r="C1464" s="14" t="str">
        <f t="shared" si="15"/>
        <v>Калининградская область</v>
      </c>
      <c r="D1464" s="3">
        <f t="shared" si="16"/>
        <v>2</v>
      </c>
      <c r="E1464" s="15" t="s">
        <v>45</v>
      </c>
      <c r="F1464" s="13" t="str">
        <f>IFERROR(__xludf.DUMMYFUNCTION("REGEXEXTRACT(E1464, ""[А-Яа-я].*"")"),"Самоубийство")</f>
        <v>Самоубийство</v>
      </c>
      <c r="G1464" s="16">
        <f t="shared" si="17"/>
        <v>2</v>
      </c>
      <c r="H1464" s="13" t="s">
        <v>28</v>
      </c>
      <c r="I1464" s="13" t="str">
        <f>IFERROR(__xludf.DUMMYFUNCTION("REGEXREPLACE(H1464, "".*\s"", """")"),"человек")</f>
        <v>человек</v>
      </c>
      <c r="J1464" s="13" t="s">
        <v>29</v>
      </c>
      <c r="K1464" s="17" t="str">
        <f>IFERROR(__xludf.DUMMYFUNCTION("REGEXREPLACE(J1464, ""^[\d\s]+"", """")"),"значение показателя за год")</f>
        <v>значение показателя за год</v>
      </c>
      <c r="L1464" s="16">
        <f t="shared" si="18"/>
        <v>2</v>
      </c>
      <c r="M1464" s="13" t="s">
        <v>30</v>
      </c>
      <c r="N1464" s="13" t="str">
        <f>IFERROR(__xludf.DUMMYFUNCTION("REGEXEXTRACT(M1464, "" (.+)$"")"),"все население")</f>
        <v>все население</v>
      </c>
      <c r="O1464" s="18">
        <v>194.0</v>
      </c>
      <c r="P1464" s="18">
        <v>201.0</v>
      </c>
      <c r="Q1464" s="18">
        <v>178.0</v>
      </c>
      <c r="R1464" s="18">
        <v>173.0</v>
      </c>
      <c r="S1464" s="18">
        <v>166.0</v>
      </c>
      <c r="T1464" s="18">
        <v>158.0</v>
      </c>
      <c r="U1464" s="18">
        <v>153.0</v>
      </c>
      <c r="V1464" s="18">
        <v>150.0</v>
      </c>
      <c r="W1464" s="18">
        <v>151.0</v>
      </c>
      <c r="X1464" s="18">
        <v>144.0</v>
      </c>
      <c r="Y1464" s="18">
        <v>139.0</v>
      </c>
      <c r="Z1464" s="19">
        <f t="shared" si="6"/>
        <v>1807</v>
      </c>
      <c r="AA1464" s="19" t="str">
        <f t="shared" si="19"/>
        <v/>
      </c>
      <c r="AB1464" s="19" t="str">
        <f t="shared" si="8"/>
        <v/>
      </c>
      <c r="AC1464" s="19">
        <f t="shared" si="20"/>
        <v>164.2727273</v>
      </c>
      <c r="AD1464" s="19">
        <f t="shared" si="21"/>
        <v>152</v>
      </c>
      <c r="AE1464" s="19" t="str">
        <f t="shared" si="22"/>
        <v>Нет моды</v>
      </c>
      <c r="AF1464" s="19">
        <f t="shared" si="23"/>
        <v>139</v>
      </c>
      <c r="AG1464" s="19">
        <f t="shared" si="24"/>
        <v>201</v>
      </c>
      <c r="AH1464" s="20" t="str">
        <f t="shared" si="14"/>
        <v/>
      </c>
      <c r="AI1464" s="21"/>
      <c r="AJ1464" s="21"/>
      <c r="AK1464" s="21"/>
      <c r="AL1464" s="22">
        <f t="shared" si="25"/>
        <v>1</v>
      </c>
    </row>
    <row r="1465" ht="12.75" customHeight="1">
      <c r="A1465" s="13" t="s">
        <v>77</v>
      </c>
      <c r="B1465" s="13" t="str">
        <f>IFERROR(__xludf.DUMMYFUNCTION("REGEXREPLACE(A1465, ""\d"", """")"),"         Калининградская область")</f>
        <v>         Калининградская область</v>
      </c>
      <c r="C1465" s="14" t="str">
        <f t="shared" si="15"/>
        <v>Калининградская область</v>
      </c>
      <c r="D1465" s="3">
        <f t="shared" si="16"/>
        <v>2</v>
      </c>
      <c r="E1465" s="15" t="s">
        <v>45</v>
      </c>
      <c r="F1465" s="13" t="str">
        <f>IFERROR(__xludf.DUMMYFUNCTION("REGEXEXTRACT(E1465, ""[А-Яа-я].*"")"),"Самоубийство")</f>
        <v>Самоубийство</v>
      </c>
      <c r="G1465" s="16">
        <f t="shared" si="17"/>
        <v>2</v>
      </c>
      <c r="H1465" s="13" t="s">
        <v>28</v>
      </c>
      <c r="I1465" s="13" t="str">
        <f>IFERROR(__xludf.DUMMYFUNCTION("REGEXREPLACE(H1465, "".*\s"", """")"),"человек")</f>
        <v>человек</v>
      </c>
      <c r="J1465" s="13" t="s">
        <v>29</v>
      </c>
      <c r="K1465" s="17" t="str">
        <f>IFERROR(__xludf.DUMMYFUNCTION("REGEXREPLACE(J1465, ""^[\d\s]+"", """")"),"значение показателя за год")</f>
        <v>значение показателя за год</v>
      </c>
      <c r="L1465" s="16">
        <f t="shared" si="18"/>
        <v>2</v>
      </c>
      <c r="M1465" s="13" t="s">
        <v>31</v>
      </c>
      <c r="N1465" s="13" t="str">
        <f>IFERROR(__xludf.DUMMYFUNCTION("REGEXEXTRACT(M1465, "" (.+)$"")"),"городское население")</f>
        <v>городское население</v>
      </c>
      <c r="O1465" s="18">
        <v>137.0</v>
      </c>
      <c r="P1465" s="18">
        <v>137.0</v>
      </c>
      <c r="Q1465" s="18">
        <v>124.0</v>
      </c>
      <c r="R1465" s="18">
        <v>131.0</v>
      </c>
      <c r="S1465" s="18">
        <v>103.0</v>
      </c>
      <c r="T1465" s="18">
        <v>106.0</v>
      </c>
      <c r="U1465" s="18">
        <v>105.0</v>
      </c>
      <c r="V1465" s="18">
        <v>106.0</v>
      </c>
      <c r="W1465" s="18">
        <v>110.0</v>
      </c>
      <c r="X1465" s="18">
        <v>98.0</v>
      </c>
      <c r="Y1465" s="18">
        <v>100.0</v>
      </c>
      <c r="Z1465" s="19" t="str">
        <f t="shared" si="6"/>
        <v/>
      </c>
      <c r="AA1465" s="19">
        <f t="shared" si="19"/>
        <v>1257</v>
      </c>
      <c r="AB1465" s="19" t="str">
        <f t="shared" si="8"/>
        <v/>
      </c>
      <c r="AC1465" s="19">
        <f t="shared" si="20"/>
        <v>114.2727273</v>
      </c>
      <c r="AD1465" s="19">
        <f t="shared" si="21"/>
        <v>138</v>
      </c>
      <c r="AE1465" s="19" t="str">
        <f t="shared" si="22"/>
        <v>Нет моды</v>
      </c>
      <c r="AF1465" s="19">
        <f t="shared" si="23"/>
        <v>98</v>
      </c>
      <c r="AG1465" s="19">
        <f t="shared" si="24"/>
        <v>137</v>
      </c>
      <c r="AH1465" s="20" t="str">
        <f t="shared" si="14"/>
        <v/>
      </c>
      <c r="AI1465" s="21"/>
      <c r="AJ1465" s="21"/>
      <c r="AK1465" s="21"/>
      <c r="AL1465" s="22">
        <f t="shared" si="25"/>
        <v>1</v>
      </c>
    </row>
    <row r="1466" ht="12.75" customHeight="1">
      <c r="A1466" s="13" t="s">
        <v>77</v>
      </c>
      <c r="B1466" s="13" t="str">
        <f>IFERROR(__xludf.DUMMYFUNCTION("REGEXREPLACE(A1466, ""\d"", """")"),"         Калининградская область")</f>
        <v>         Калининградская область</v>
      </c>
      <c r="C1466" s="14" t="str">
        <f t="shared" si="15"/>
        <v>Калининградская область</v>
      </c>
      <c r="D1466" s="3">
        <f t="shared" si="16"/>
        <v>2</v>
      </c>
      <c r="E1466" s="15" t="s">
        <v>45</v>
      </c>
      <c r="F1466" s="13" t="str">
        <f>IFERROR(__xludf.DUMMYFUNCTION("REGEXEXTRACT(E1466, ""[А-Яа-я].*"")"),"Самоубийство")</f>
        <v>Самоубийство</v>
      </c>
      <c r="G1466" s="16">
        <f t="shared" si="17"/>
        <v>2</v>
      </c>
      <c r="H1466" s="13" t="s">
        <v>28</v>
      </c>
      <c r="I1466" s="13" t="str">
        <f>IFERROR(__xludf.DUMMYFUNCTION("REGEXREPLACE(H1466, "".*\s"", """")"),"человек")</f>
        <v>человек</v>
      </c>
      <c r="J1466" s="13" t="s">
        <v>29</v>
      </c>
      <c r="K1466" s="17" t="str">
        <f>IFERROR(__xludf.DUMMYFUNCTION("REGEXREPLACE(J1466, ""^[\d\s]+"", """")"),"значение показателя за год")</f>
        <v>значение показателя за год</v>
      </c>
      <c r="L1466" s="16">
        <f t="shared" si="18"/>
        <v>2</v>
      </c>
      <c r="M1466" s="13" t="s">
        <v>32</v>
      </c>
      <c r="N1466" s="13" t="str">
        <f>IFERROR(__xludf.DUMMYFUNCTION("REGEXEXTRACT(M1466, "" (.+)$"")"),"сельское население")</f>
        <v>сельское население</v>
      </c>
      <c r="O1466" s="18">
        <v>57.0</v>
      </c>
      <c r="P1466" s="18">
        <v>64.0</v>
      </c>
      <c r="Q1466" s="18">
        <v>54.0</v>
      </c>
      <c r="R1466" s="18">
        <v>42.0</v>
      </c>
      <c r="S1466" s="18">
        <v>63.0</v>
      </c>
      <c r="T1466" s="18">
        <v>52.0</v>
      </c>
      <c r="U1466" s="18">
        <v>48.0</v>
      </c>
      <c r="V1466" s="18">
        <v>44.0</v>
      </c>
      <c r="W1466" s="18">
        <v>41.0</v>
      </c>
      <c r="X1466" s="18">
        <v>46.0</v>
      </c>
      <c r="Y1466" s="18">
        <v>39.0</v>
      </c>
      <c r="Z1466" s="19" t="str">
        <f t="shared" si="6"/>
        <v/>
      </c>
      <c r="AA1466" s="19" t="str">
        <f t="shared" si="19"/>
        <v/>
      </c>
      <c r="AB1466" s="19">
        <f t="shared" si="8"/>
        <v>550</v>
      </c>
      <c r="AC1466" s="19">
        <f t="shared" si="20"/>
        <v>50</v>
      </c>
      <c r="AD1466" s="19">
        <f t="shared" si="21"/>
        <v>81</v>
      </c>
      <c r="AE1466" s="19" t="str">
        <f t="shared" si="22"/>
        <v>Нет моды</v>
      </c>
      <c r="AF1466" s="19">
        <f t="shared" si="23"/>
        <v>39</v>
      </c>
      <c r="AG1466" s="19">
        <f t="shared" si="24"/>
        <v>64</v>
      </c>
      <c r="AH1466" s="20" t="str">
        <f t="shared" si="14"/>
        <v>Город: 70%; Село: 30%</v>
      </c>
      <c r="AI1466" s="21"/>
      <c r="AJ1466" s="21"/>
      <c r="AK1466" s="21"/>
      <c r="AL1466" s="22">
        <f t="shared" si="25"/>
        <v>1</v>
      </c>
    </row>
    <row r="1467" ht="12.75" customHeight="1">
      <c r="A1467" s="13" t="s">
        <v>77</v>
      </c>
      <c r="B1467" s="13" t="str">
        <f>IFERROR(__xludf.DUMMYFUNCTION("REGEXREPLACE(A1467, ""\d"", """")"),"         Калининградская область")</f>
        <v>         Калининградская область</v>
      </c>
      <c r="C1467" s="14" t="str">
        <f t="shared" si="15"/>
        <v>Калининградская область</v>
      </c>
      <c r="D1467" s="3">
        <f t="shared" si="16"/>
        <v>2</v>
      </c>
      <c r="E1467" s="15" t="s">
        <v>46</v>
      </c>
      <c r="F1467" s="13" t="str">
        <f>IFERROR(__xludf.DUMMYFUNCTION("REGEXEXTRACT(E1467, ""[А-Яа-я].*"")"),"Случ.отравл.алкоголем")</f>
        <v>Случ.отравл.алкоголем</v>
      </c>
      <c r="G1467" s="16">
        <f t="shared" si="17"/>
        <v>2</v>
      </c>
      <c r="H1467" s="13" t="s">
        <v>28</v>
      </c>
      <c r="I1467" s="13" t="str">
        <f>IFERROR(__xludf.DUMMYFUNCTION("REGEXREPLACE(H1467, "".*\s"", """")"),"человек")</f>
        <v>человек</v>
      </c>
      <c r="J1467" s="13" t="s">
        <v>29</v>
      </c>
      <c r="K1467" s="17" t="str">
        <f>IFERROR(__xludf.DUMMYFUNCTION("REGEXREPLACE(J1467, ""^[\d\s]+"", """")"),"значение показателя за год")</f>
        <v>значение показателя за год</v>
      </c>
      <c r="L1467" s="16">
        <f t="shared" si="18"/>
        <v>2</v>
      </c>
      <c r="M1467" s="13" t="s">
        <v>30</v>
      </c>
      <c r="N1467" s="13" t="str">
        <f>IFERROR(__xludf.DUMMYFUNCTION("REGEXEXTRACT(M1467, "" (.+)$"")"),"все население")</f>
        <v>все население</v>
      </c>
      <c r="O1467" s="18">
        <v>226.0</v>
      </c>
      <c r="P1467" s="18">
        <v>232.0</v>
      </c>
      <c r="Q1467" s="18">
        <v>235.0</v>
      </c>
      <c r="R1467" s="18">
        <v>175.0</v>
      </c>
      <c r="S1467" s="18">
        <v>126.0</v>
      </c>
      <c r="T1467" s="18">
        <v>135.0</v>
      </c>
      <c r="U1467" s="18">
        <v>102.0</v>
      </c>
      <c r="V1467" s="18">
        <v>56.0</v>
      </c>
      <c r="W1467" s="18">
        <v>44.0</v>
      </c>
      <c r="X1467" s="18">
        <v>86.0</v>
      </c>
      <c r="Y1467" s="18">
        <v>70.0</v>
      </c>
      <c r="Z1467" s="19">
        <f t="shared" si="6"/>
        <v>1487</v>
      </c>
      <c r="AA1467" s="19" t="str">
        <f t="shared" si="19"/>
        <v/>
      </c>
      <c r="AB1467" s="19" t="str">
        <f t="shared" si="8"/>
        <v/>
      </c>
      <c r="AC1467" s="19">
        <f t="shared" si="20"/>
        <v>135.1818182</v>
      </c>
      <c r="AD1467" s="19">
        <f t="shared" si="21"/>
        <v>60</v>
      </c>
      <c r="AE1467" s="19" t="str">
        <f t="shared" si="22"/>
        <v>Нет моды</v>
      </c>
      <c r="AF1467" s="19">
        <f t="shared" si="23"/>
        <v>44</v>
      </c>
      <c r="AG1467" s="19">
        <f t="shared" si="24"/>
        <v>235</v>
      </c>
      <c r="AH1467" s="20" t="str">
        <f t="shared" si="14"/>
        <v/>
      </c>
      <c r="AI1467" s="21"/>
      <c r="AJ1467" s="21"/>
      <c r="AK1467" s="21"/>
      <c r="AL1467" s="22">
        <f t="shared" si="25"/>
        <v>1</v>
      </c>
    </row>
    <row r="1468" ht="12.75" customHeight="1">
      <c r="A1468" s="13" t="s">
        <v>77</v>
      </c>
      <c r="B1468" s="13" t="str">
        <f>IFERROR(__xludf.DUMMYFUNCTION("REGEXREPLACE(A1468, ""\d"", """")"),"         Калининградская область")</f>
        <v>         Калининградская область</v>
      </c>
      <c r="C1468" s="14" t="str">
        <f t="shared" si="15"/>
        <v>Калининградская область</v>
      </c>
      <c r="D1468" s="3">
        <f t="shared" si="16"/>
        <v>2</v>
      </c>
      <c r="E1468" s="15" t="s">
        <v>46</v>
      </c>
      <c r="F1468" s="13" t="str">
        <f>IFERROR(__xludf.DUMMYFUNCTION("REGEXEXTRACT(E1468, ""[А-Яа-я].*"")"),"Случ.отравл.алкоголем")</f>
        <v>Случ.отравл.алкоголем</v>
      </c>
      <c r="G1468" s="16">
        <f t="shared" si="17"/>
        <v>2</v>
      </c>
      <c r="H1468" s="13" t="s">
        <v>28</v>
      </c>
      <c r="I1468" s="13" t="str">
        <f>IFERROR(__xludf.DUMMYFUNCTION("REGEXREPLACE(H1468, "".*\s"", """")"),"человек")</f>
        <v>человек</v>
      </c>
      <c r="J1468" s="13" t="s">
        <v>29</v>
      </c>
      <c r="K1468" s="17" t="str">
        <f>IFERROR(__xludf.DUMMYFUNCTION("REGEXREPLACE(J1468, ""^[\d\s]+"", """")"),"значение показателя за год")</f>
        <v>значение показателя за год</v>
      </c>
      <c r="L1468" s="16">
        <f t="shared" si="18"/>
        <v>2</v>
      </c>
      <c r="M1468" s="13" t="s">
        <v>31</v>
      </c>
      <c r="N1468" s="13" t="str">
        <f>IFERROR(__xludf.DUMMYFUNCTION("REGEXEXTRACT(M1468, "" (.+)$"")"),"городское население")</f>
        <v>городское население</v>
      </c>
      <c r="O1468" s="18">
        <v>164.0</v>
      </c>
      <c r="P1468" s="18">
        <v>170.0</v>
      </c>
      <c r="Q1468" s="18">
        <v>169.0</v>
      </c>
      <c r="R1468" s="18">
        <v>129.0</v>
      </c>
      <c r="S1468" s="18">
        <v>84.0</v>
      </c>
      <c r="T1468" s="18">
        <v>98.0</v>
      </c>
      <c r="U1468" s="18">
        <v>71.0</v>
      </c>
      <c r="V1468" s="18">
        <v>35.0</v>
      </c>
      <c r="W1468" s="18">
        <v>33.0</v>
      </c>
      <c r="X1468" s="18">
        <v>59.0</v>
      </c>
      <c r="Y1468" s="18">
        <v>46.0</v>
      </c>
      <c r="Z1468" s="19" t="str">
        <f t="shared" si="6"/>
        <v/>
      </c>
      <c r="AA1468" s="19">
        <f t="shared" si="19"/>
        <v>1058</v>
      </c>
      <c r="AB1468" s="19" t="str">
        <f t="shared" si="8"/>
        <v/>
      </c>
      <c r="AC1468" s="19">
        <f t="shared" si="20"/>
        <v>96.18181818</v>
      </c>
      <c r="AD1468" s="19">
        <f t="shared" si="21"/>
        <v>100</v>
      </c>
      <c r="AE1468" s="19" t="str">
        <f t="shared" si="22"/>
        <v>Нет моды</v>
      </c>
      <c r="AF1468" s="19">
        <f t="shared" si="23"/>
        <v>33</v>
      </c>
      <c r="AG1468" s="19">
        <f t="shared" si="24"/>
        <v>170</v>
      </c>
      <c r="AH1468" s="20" t="str">
        <f t="shared" si="14"/>
        <v/>
      </c>
      <c r="AI1468" s="21"/>
      <c r="AJ1468" s="21"/>
      <c r="AK1468" s="21"/>
      <c r="AL1468" s="22">
        <f t="shared" si="25"/>
        <v>1</v>
      </c>
    </row>
    <row r="1469" ht="12.75" customHeight="1">
      <c r="A1469" s="13" t="s">
        <v>77</v>
      </c>
      <c r="B1469" s="13" t="str">
        <f>IFERROR(__xludf.DUMMYFUNCTION("REGEXREPLACE(A1469, ""\d"", """")"),"         Калининградская область")</f>
        <v>         Калининградская область</v>
      </c>
      <c r="C1469" s="14" t="str">
        <f t="shared" si="15"/>
        <v>Калининградская область</v>
      </c>
      <c r="D1469" s="3">
        <f t="shared" si="16"/>
        <v>2</v>
      </c>
      <c r="E1469" s="15" t="s">
        <v>46</v>
      </c>
      <c r="F1469" s="13" t="str">
        <f>IFERROR(__xludf.DUMMYFUNCTION("REGEXEXTRACT(E1469, ""[А-Яа-я].*"")"),"Случ.отравл.алкоголем")</f>
        <v>Случ.отравл.алкоголем</v>
      </c>
      <c r="G1469" s="16">
        <f t="shared" si="17"/>
        <v>2</v>
      </c>
      <c r="H1469" s="13" t="s">
        <v>28</v>
      </c>
      <c r="I1469" s="13" t="str">
        <f>IFERROR(__xludf.DUMMYFUNCTION("REGEXREPLACE(H1469, "".*\s"", """")"),"человек")</f>
        <v>человек</v>
      </c>
      <c r="J1469" s="13" t="s">
        <v>29</v>
      </c>
      <c r="K1469" s="17" t="str">
        <f>IFERROR(__xludf.DUMMYFUNCTION("REGEXREPLACE(J1469, ""^[\d\s]+"", """")"),"значение показателя за год")</f>
        <v>значение показателя за год</v>
      </c>
      <c r="L1469" s="16">
        <f t="shared" si="18"/>
        <v>2</v>
      </c>
      <c r="M1469" s="13" t="s">
        <v>32</v>
      </c>
      <c r="N1469" s="13" t="str">
        <f>IFERROR(__xludf.DUMMYFUNCTION("REGEXEXTRACT(M1469, "" (.+)$"")"),"сельское население")</f>
        <v>сельское население</v>
      </c>
      <c r="O1469" s="18">
        <v>62.0</v>
      </c>
      <c r="P1469" s="18">
        <v>62.0</v>
      </c>
      <c r="Q1469" s="18">
        <v>66.0</v>
      </c>
      <c r="R1469" s="18">
        <v>46.0</v>
      </c>
      <c r="S1469" s="18">
        <v>42.0</v>
      </c>
      <c r="T1469" s="18">
        <v>37.0</v>
      </c>
      <c r="U1469" s="18">
        <v>31.0</v>
      </c>
      <c r="V1469" s="18">
        <v>21.0</v>
      </c>
      <c r="W1469" s="18">
        <v>11.0</v>
      </c>
      <c r="X1469" s="18">
        <v>27.0</v>
      </c>
      <c r="Y1469" s="18">
        <v>24.0</v>
      </c>
      <c r="Z1469" s="19" t="str">
        <f t="shared" si="6"/>
        <v/>
      </c>
      <c r="AA1469" s="19" t="str">
        <f t="shared" si="19"/>
        <v/>
      </c>
      <c r="AB1469" s="19">
        <f t="shared" si="8"/>
        <v>429</v>
      </c>
      <c r="AC1469" s="19">
        <f t="shared" si="20"/>
        <v>39</v>
      </c>
      <c r="AD1469" s="19">
        <f t="shared" si="21"/>
        <v>52.5</v>
      </c>
      <c r="AE1469" s="19" t="str">
        <f t="shared" si="22"/>
        <v>Нет моды</v>
      </c>
      <c r="AF1469" s="19">
        <f t="shared" si="23"/>
        <v>11</v>
      </c>
      <c r="AG1469" s="19">
        <f t="shared" si="24"/>
        <v>66</v>
      </c>
      <c r="AH1469" s="20" t="str">
        <f t="shared" si="14"/>
        <v>Город: 71%; Село: 29%</v>
      </c>
      <c r="AI1469" s="21"/>
      <c r="AJ1469" s="21"/>
      <c r="AK1469" s="21"/>
      <c r="AL1469" s="22">
        <f t="shared" si="25"/>
        <v>1</v>
      </c>
    </row>
    <row r="1470" ht="12.75" customHeight="1">
      <c r="A1470" s="13" t="s">
        <v>77</v>
      </c>
      <c r="B1470" s="13" t="str">
        <f>IFERROR(__xludf.DUMMYFUNCTION("REGEXREPLACE(A1470, ""\d"", """")"),"         Калининградская область")</f>
        <v>         Калининградская область</v>
      </c>
      <c r="C1470" s="14" t="str">
        <f t="shared" si="15"/>
        <v>Калининградская область</v>
      </c>
      <c r="D1470" s="3">
        <f t="shared" si="16"/>
        <v>2</v>
      </c>
      <c r="E1470" s="15" t="s">
        <v>47</v>
      </c>
      <c r="F1470" s="13" t="str">
        <f>IFERROR(__xludf.DUMMYFUNCTION("REGEXEXTRACT(E1470, ""[А-Яа-я].*"")"),"транспортные травмы всех видов")</f>
        <v>транспортные травмы всех видов</v>
      </c>
      <c r="G1470" s="16">
        <f t="shared" si="17"/>
        <v>2</v>
      </c>
      <c r="H1470" s="13" t="s">
        <v>28</v>
      </c>
      <c r="I1470" s="13" t="str">
        <f>IFERROR(__xludf.DUMMYFUNCTION("REGEXREPLACE(H1470, "".*\s"", """")"),"человек")</f>
        <v>человек</v>
      </c>
      <c r="J1470" s="13" t="s">
        <v>29</v>
      </c>
      <c r="K1470" s="17" t="str">
        <f>IFERROR(__xludf.DUMMYFUNCTION("REGEXREPLACE(J1470, ""^[\d\s]+"", """")"),"значение показателя за год")</f>
        <v>значение показателя за год</v>
      </c>
      <c r="L1470" s="16">
        <f t="shared" si="18"/>
        <v>2</v>
      </c>
      <c r="M1470" s="13" t="s">
        <v>30</v>
      </c>
      <c r="N1470" s="13" t="str">
        <f>IFERROR(__xludf.DUMMYFUNCTION("REGEXEXTRACT(M1470, "" (.+)$"")"),"все население")</f>
        <v>все население</v>
      </c>
      <c r="O1470" s="18">
        <v>148.0</v>
      </c>
      <c r="P1470" s="18">
        <v>137.0</v>
      </c>
      <c r="Q1470" s="18">
        <v>163.0</v>
      </c>
      <c r="R1470" s="18">
        <v>175.0</v>
      </c>
      <c r="S1470" s="23" t="s">
        <v>37</v>
      </c>
      <c r="T1470" s="23" t="s">
        <v>37</v>
      </c>
      <c r="U1470" s="23" t="s">
        <v>37</v>
      </c>
      <c r="V1470" s="23" t="s">
        <v>37</v>
      </c>
      <c r="W1470" s="23" t="s">
        <v>37</v>
      </c>
      <c r="X1470" s="23" t="s">
        <v>37</v>
      </c>
      <c r="Y1470" s="23" t="s">
        <v>37</v>
      </c>
      <c r="Z1470" s="19">
        <f t="shared" si="6"/>
        <v>623</v>
      </c>
      <c r="AA1470" s="19" t="str">
        <f t="shared" si="19"/>
        <v/>
      </c>
      <c r="AB1470" s="19" t="str">
        <f t="shared" si="8"/>
        <v/>
      </c>
      <c r="AC1470" s="19">
        <f t="shared" si="20"/>
        <v>155.75</v>
      </c>
      <c r="AD1470" s="19">
        <f t="shared" si="21"/>
        <v>46</v>
      </c>
      <c r="AE1470" s="19" t="str">
        <f t="shared" si="22"/>
        <v>Нет моды</v>
      </c>
      <c r="AF1470" s="19">
        <f t="shared" si="23"/>
        <v>137</v>
      </c>
      <c r="AG1470" s="19">
        <f t="shared" si="24"/>
        <v>175</v>
      </c>
      <c r="AH1470" s="20" t="str">
        <f t="shared" si="14"/>
        <v/>
      </c>
      <c r="AI1470" s="24"/>
      <c r="AJ1470" s="24"/>
      <c r="AK1470" s="24"/>
      <c r="AL1470" s="22">
        <f t="shared" si="25"/>
        <v>1</v>
      </c>
    </row>
    <row r="1471" ht="12.75" customHeight="1">
      <c r="A1471" s="13" t="s">
        <v>77</v>
      </c>
      <c r="B1471" s="13" t="str">
        <f>IFERROR(__xludf.DUMMYFUNCTION("REGEXREPLACE(A1471, ""\d"", """")"),"         Калининградская область")</f>
        <v>         Калининградская область</v>
      </c>
      <c r="C1471" s="14" t="str">
        <f t="shared" si="15"/>
        <v>Калининградская область</v>
      </c>
      <c r="D1471" s="3">
        <f t="shared" si="16"/>
        <v>2</v>
      </c>
      <c r="E1471" s="15" t="s">
        <v>47</v>
      </c>
      <c r="F1471" s="13" t="str">
        <f>IFERROR(__xludf.DUMMYFUNCTION("REGEXEXTRACT(E1471, ""[А-Яа-я].*"")"),"транспортные травмы всех видов")</f>
        <v>транспортные травмы всех видов</v>
      </c>
      <c r="G1471" s="16">
        <f t="shared" si="17"/>
        <v>2</v>
      </c>
      <c r="H1471" s="13" t="s">
        <v>28</v>
      </c>
      <c r="I1471" s="13" t="str">
        <f>IFERROR(__xludf.DUMMYFUNCTION("REGEXREPLACE(H1471, "".*\s"", """")"),"человек")</f>
        <v>человек</v>
      </c>
      <c r="J1471" s="13" t="s">
        <v>29</v>
      </c>
      <c r="K1471" s="17" t="str">
        <f>IFERROR(__xludf.DUMMYFUNCTION("REGEXREPLACE(J1471, ""^[\d\s]+"", """")"),"значение показателя за год")</f>
        <v>значение показателя за год</v>
      </c>
      <c r="L1471" s="16">
        <f t="shared" si="18"/>
        <v>2</v>
      </c>
      <c r="M1471" s="13" t="s">
        <v>31</v>
      </c>
      <c r="N1471" s="13" t="str">
        <f>IFERROR(__xludf.DUMMYFUNCTION("REGEXEXTRACT(M1471, "" (.+)$"")"),"городское население")</f>
        <v>городское население</v>
      </c>
      <c r="O1471" s="18">
        <v>97.0</v>
      </c>
      <c r="P1471" s="18">
        <v>88.0</v>
      </c>
      <c r="Q1471" s="18">
        <v>96.0</v>
      </c>
      <c r="R1471" s="18">
        <v>125.0</v>
      </c>
      <c r="S1471" s="23" t="s">
        <v>37</v>
      </c>
      <c r="T1471" s="23" t="s">
        <v>37</v>
      </c>
      <c r="U1471" s="23" t="s">
        <v>37</v>
      </c>
      <c r="V1471" s="23" t="s">
        <v>37</v>
      </c>
      <c r="W1471" s="23" t="s">
        <v>37</v>
      </c>
      <c r="X1471" s="23" t="s">
        <v>37</v>
      </c>
      <c r="Y1471" s="23" t="s">
        <v>37</v>
      </c>
      <c r="Z1471" s="19" t="str">
        <f t="shared" si="6"/>
        <v/>
      </c>
      <c r="AA1471" s="19">
        <f t="shared" si="19"/>
        <v>406</v>
      </c>
      <c r="AB1471" s="19" t="str">
        <f t="shared" si="8"/>
        <v/>
      </c>
      <c r="AC1471" s="19">
        <f t="shared" si="20"/>
        <v>101.5</v>
      </c>
      <c r="AD1471" s="19">
        <f t="shared" si="21"/>
        <v>131</v>
      </c>
      <c r="AE1471" s="19" t="str">
        <f t="shared" si="22"/>
        <v>Нет моды</v>
      </c>
      <c r="AF1471" s="19">
        <f t="shared" si="23"/>
        <v>88</v>
      </c>
      <c r="AG1471" s="19">
        <f t="shared" si="24"/>
        <v>125</v>
      </c>
      <c r="AH1471" s="20" t="str">
        <f t="shared" si="14"/>
        <v/>
      </c>
      <c r="AI1471" s="24"/>
      <c r="AJ1471" s="24"/>
      <c r="AK1471" s="24"/>
      <c r="AL1471" s="22">
        <f t="shared" si="25"/>
        <v>1</v>
      </c>
    </row>
    <row r="1472" ht="12.75" customHeight="1">
      <c r="A1472" s="13" t="s">
        <v>77</v>
      </c>
      <c r="B1472" s="13" t="str">
        <f>IFERROR(__xludf.DUMMYFUNCTION("REGEXREPLACE(A1472, ""\d"", """")"),"         Калининградская область")</f>
        <v>         Калининградская область</v>
      </c>
      <c r="C1472" s="14" t="str">
        <f t="shared" si="15"/>
        <v>Калининградская область</v>
      </c>
      <c r="D1472" s="3">
        <f t="shared" si="16"/>
        <v>2</v>
      </c>
      <c r="E1472" s="15" t="s">
        <v>47</v>
      </c>
      <c r="F1472" s="13" t="str">
        <f>IFERROR(__xludf.DUMMYFUNCTION("REGEXEXTRACT(E1472, ""[А-Яа-я].*"")"),"транспортные травмы всех видов")</f>
        <v>транспортные травмы всех видов</v>
      </c>
      <c r="G1472" s="16">
        <f t="shared" si="17"/>
        <v>2</v>
      </c>
      <c r="H1472" s="13" t="s">
        <v>28</v>
      </c>
      <c r="I1472" s="13" t="str">
        <f>IFERROR(__xludf.DUMMYFUNCTION("REGEXREPLACE(H1472, "".*\s"", """")"),"человек")</f>
        <v>человек</v>
      </c>
      <c r="J1472" s="13" t="s">
        <v>29</v>
      </c>
      <c r="K1472" s="17" t="str">
        <f>IFERROR(__xludf.DUMMYFUNCTION("REGEXREPLACE(J1472, ""^[\d\s]+"", """")"),"значение показателя за год")</f>
        <v>значение показателя за год</v>
      </c>
      <c r="L1472" s="16">
        <f t="shared" si="18"/>
        <v>2</v>
      </c>
      <c r="M1472" s="13" t="s">
        <v>32</v>
      </c>
      <c r="N1472" s="13" t="str">
        <f>IFERROR(__xludf.DUMMYFUNCTION("REGEXEXTRACT(M1472, "" (.+)$"")"),"сельское население")</f>
        <v>сельское население</v>
      </c>
      <c r="O1472" s="18">
        <v>51.0</v>
      </c>
      <c r="P1472" s="18">
        <v>49.0</v>
      </c>
      <c r="Q1472" s="18">
        <v>67.0</v>
      </c>
      <c r="R1472" s="18">
        <v>50.0</v>
      </c>
      <c r="S1472" s="23" t="s">
        <v>37</v>
      </c>
      <c r="T1472" s="23" t="s">
        <v>37</v>
      </c>
      <c r="U1472" s="23" t="s">
        <v>37</v>
      </c>
      <c r="V1472" s="23" t="s">
        <v>37</v>
      </c>
      <c r="W1472" s="23" t="s">
        <v>37</v>
      </c>
      <c r="X1472" s="23" t="s">
        <v>37</v>
      </c>
      <c r="Y1472" s="23" t="s">
        <v>37</v>
      </c>
      <c r="Z1472" s="19" t="str">
        <f t="shared" si="6"/>
        <v/>
      </c>
      <c r="AA1472" s="19" t="str">
        <f t="shared" si="19"/>
        <v/>
      </c>
      <c r="AB1472" s="19">
        <f t="shared" si="8"/>
        <v>217</v>
      </c>
      <c r="AC1472" s="19">
        <f t="shared" si="20"/>
        <v>54.25</v>
      </c>
      <c r="AD1472" s="19">
        <f t="shared" si="21"/>
        <v>77.5</v>
      </c>
      <c r="AE1472" s="19" t="str">
        <f t="shared" si="22"/>
        <v>Нет моды</v>
      </c>
      <c r="AF1472" s="19">
        <f t="shared" si="23"/>
        <v>49</v>
      </c>
      <c r="AG1472" s="19">
        <f t="shared" si="24"/>
        <v>67</v>
      </c>
      <c r="AH1472" s="20" t="str">
        <f t="shared" si="14"/>
        <v>Город: 65%; Село: 35%</v>
      </c>
      <c r="AI1472" s="24"/>
      <c r="AJ1472" s="24"/>
      <c r="AK1472" s="24"/>
      <c r="AL1472" s="22">
        <f t="shared" si="25"/>
        <v>1</v>
      </c>
    </row>
    <row r="1473" ht="12.75" customHeight="1">
      <c r="A1473" s="13" t="s">
        <v>77</v>
      </c>
      <c r="B1473" s="13" t="str">
        <f>IFERROR(__xludf.DUMMYFUNCTION("REGEXREPLACE(A1473, ""\d"", """")"),"         Калининградская область")</f>
        <v>         Калининградская область</v>
      </c>
      <c r="C1473" s="14" t="str">
        <f t="shared" si="15"/>
        <v>Калининградская область</v>
      </c>
      <c r="D1473" s="3">
        <f t="shared" si="16"/>
        <v>2</v>
      </c>
      <c r="E1473" s="15" t="s">
        <v>48</v>
      </c>
      <c r="F1473" s="13" t="str">
        <f>IFERROR(__xludf.DUMMYFUNCTION("REGEXEXTRACT(E1473, ""[А-Яа-я].*"")"),"Убийство")</f>
        <v>Убийство</v>
      </c>
      <c r="G1473" s="16">
        <f t="shared" si="17"/>
        <v>2</v>
      </c>
      <c r="H1473" s="13" t="s">
        <v>28</v>
      </c>
      <c r="I1473" s="13" t="str">
        <f>IFERROR(__xludf.DUMMYFUNCTION("REGEXREPLACE(H1473, "".*\s"", """")"),"человек")</f>
        <v>человек</v>
      </c>
      <c r="J1473" s="13" t="s">
        <v>29</v>
      </c>
      <c r="K1473" s="17" t="str">
        <f>IFERROR(__xludf.DUMMYFUNCTION("REGEXREPLACE(J1473, ""^[\d\s]+"", """")"),"значение показателя за год")</f>
        <v>значение показателя за год</v>
      </c>
      <c r="L1473" s="16">
        <f t="shared" si="18"/>
        <v>2</v>
      </c>
      <c r="M1473" s="13" t="s">
        <v>30</v>
      </c>
      <c r="N1473" s="13" t="str">
        <f>IFERROR(__xludf.DUMMYFUNCTION("REGEXEXTRACT(M1473, "" (.+)$"")"),"все население")</f>
        <v>все население</v>
      </c>
      <c r="O1473" s="18">
        <v>75.0</v>
      </c>
      <c r="P1473" s="18">
        <v>81.0</v>
      </c>
      <c r="Q1473" s="18">
        <v>76.0</v>
      </c>
      <c r="R1473" s="18">
        <v>76.0</v>
      </c>
      <c r="S1473" s="18">
        <v>60.0</v>
      </c>
      <c r="T1473" s="18">
        <v>42.0</v>
      </c>
      <c r="U1473" s="18">
        <v>56.0</v>
      </c>
      <c r="V1473" s="18">
        <v>39.0</v>
      </c>
      <c r="W1473" s="18">
        <v>33.0</v>
      </c>
      <c r="X1473" s="18">
        <v>33.0</v>
      </c>
      <c r="Y1473" s="18">
        <v>37.0</v>
      </c>
      <c r="Z1473" s="19">
        <f t="shared" si="6"/>
        <v>608</v>
      </c>
      <c r="AA1473" s="19" t="str">
        <f t="shared" si="19"/>
        <v/>
      </c>
      <c r="AB1473" s="19" t="str">
        <f t="shared" si="8"/>
        <v/>
      </c>
      <c r="AC1473" s="19">
        <f t="shared" si="20"/>
        <v>55.27272727</v>
      </c>
      <c r="AD1473" s="19">
        <f t="shared" si="21"/>
        <v>51</v>
      </c>
      <c r="AE1473" s="19" t="str">
        <f t="shared" si="22"/>
        <v>Нет моды</v>
      </c>
      <c r="AF1473" s="19">
        <f t="shared" si="23"/>
        <v>33</v>
      </c>
      <c r="AG1473" s="19">
        <f t="shared" si="24"/>
        <v>81</v>
      </c>
      <c r="AH1473" s="20" t="str">
        <f t="shared" si="14"/>
        <v/>
      </c>
      <c r="AI1473" s="21"/>
      <c r="AJ1473" s="21"/>
      <c r="AK1473" s="21"/>
      <c r="AL1473" s="22">
        <f t="shared" si="25"/>
        <v>1</v>
      </c>
    </row>
    <row r="1474" ht="12.75" customHeight="1">
      <c r="A1474" s="13" t="s">
        <v>77</v>
      </c>
      <c r="B1474" s="13" t="str">
        <f>IFERROR(__xludf.DUMMYFUNCTION("REGEXREPLACE(A1474, ""\d"", """")"),"         Калининградская область")</f>
        <v>         Калининградская область</v>
      </c>
      <c r="C1474" s="14" t="str">
        <f t="shared" si="15"/>
        <v>Калининградская область</v>
      </c>
      <c r="D1474" s="3">
        <f t="shared" si="16"/>
        <v>2</v>
      </c>
      <c r="E1474" s="15" t="s">
        <v>48</v>
      </c>
      <c r="F1474" s="13" t="str">
        <f>IFERROR(__xludf.DUMMYFUNCTION("REGEXEXTRACT(E1474, ""[А-Яа-я].*"")"),"Убийство")</f>
        <v>Убийство</v>
      </c>
      <c r="G1474" s="16">
        <f t="shared" si="17"/>
        <v>2</v>
      </c>
      <c r="H1474" s="13" t="s">
        <v>28</v>
      </c>
      <c r="I1474" s="13" t="str">
        <f>IFERROR(__xludf.DUMMYFUNCTION("REGEXREPLACE(H1474, "".*\s"", """")"),"человек")</f>
        <v>человек</v>
      </c>
      <c r="J1474" s="13" t="s">
        <v>29</v>
      </c>
      <c r="K1474" s="17" t="str">
        <f>IFERROR(__xludf.DUMMYFUNCTION("REGEXREPLACE(J1474, ""^[\d\s]+"", """")"),"значение показателя за год")</f>
        <v>значение показателя за год</v>
      </c>
      <c r="L1474" s="16">
        <f t="shared" si="18"/>
        <v>2</v>
      </c>
      <c r="M1474" s="13" t="s">
        <v>31</v>
      </c>
      <c r="N1474" s="13" t="str">
        <f>IFERROR(__xludf.DUMMYFUNCTION("REGEXEXTRACT(M1474, "" (.+)$"")"),"городское население")</f>
        <v>городское население</v>
      </c>
      <c r="O1474" s="18">
        <v>52.0</v>
      </c>
      <c r="P1474" s="18">
        <v>63.0</v>
      </c>
      <c r="Q1474" s="18">
        <v>56.0</v>
      </c>
      <c r="R1474" s="18">
        <v>56.0</v>
      </c>
      <c r="S1474" s="18">
        <v>43.0</v>
      </c>
      <c r="T1474" s="18">
        <v>30.0</v>
      </c>
      <c r="U1474" s="18">
        <v>41.0</v>
      </c>
      <c r="V1474" s="18">
        <v>26.0</v>
      </c>
      <c r="W1474" s="18">
        <v>23.0</v>
      </c>
      <c r="X1474" s="18">
        <v>23.0</v>
      </c>
      <c r="Y1474" s="18">
        <v>30.0</v>
      </c>
      <c r="Z1474" s="19" t="str">
        <f t="shared" si="6"/>
        <v/>
      </c>
      <c r="AA1474" s="19">
        <f t="shared" si="19"/>
        <v>443</v>
      </c>
      <c r="AB1474" s="19" t="str">
        <f t="shared" si="8"/>
        <v/>
      </c>
      <c r="AC1474" s="19">
        <f t="shared" si="20"/>
        <v>40.27272727</v>
      </c>
      <c r="AD1474" s="19">
        <f t="shared" si="21"/>
        <v>42.5</v>
      </c>
      <c r="AE1474" s="19" t="str">
        <f t="shared" si="22"/>
        <v>Нет моды</v>
      </c>
      <c r="AF1474" s="19">
        <f t="shared" si="23"/>
        <v>23</v>
      </c>
      <c r="AG1474" s="19">
        <f t="shared" si="24"/>
        <v>63</v>
      </c>
      <c r="AH1474" s="20" t="str">
        <f t="shared" si="14"/>
        <v/>
      </c>
      <c r="AI1474" s="21"/>
      <c r="AJ1474" s="21"/>
      <c r="AK1474" s="21"/>
      <c r="AL1474" s="22">
        <f t="shared" si="25"/>
        <v>1</v>
      </c>
    </row>
    <row r="1475" ht="12.75" customHeight="1">
      <c r="A1475" s="13" t="s">
        <v>77</v>
      </c>
      <c r="B1475" s="13" t="str">
        <f>IFERROR(__xludf.DUMMYFUNCTION("REGEXREPLACE(A1475, ""\d"", """")"),"         Калининградская область")</f>
        <v>         Калининградская область</v>
      </c>
      <c r="C1475" s="14" t="str">
        <f t="shared" si="15"/>
        <v>Калининградская область</v>
      </c>
      <c r="D1475" s="3">
        <f t="shared" si="16"/>
        <v>2</v>
      </c>
      <c r="E1475" s="15" t="s">
        <v>48</v>
      </c>
      <c r="F1475" s="13" t="str">
        <f>IFERROR(__xludf.DUMMYFUNCTION("REGEXEXTRACT(E1475, ""[А-Яа-я].*"")"),"Убийство")</f>
        <v>Убийство</v>
      </c>
      <c r="G1475" s="16">
        <f t="shared" si="17"/>
        <v>2</v>
      </c>
      <c r="H1475" s="13" t="s">
        <v>28</v>
      </c>
      <c r="I1475" s="13" t="str">
        <f>IFERROR(__xludf.DUMMYFUNCTION("REGEXREPLACE(H1475, "".*\s"", """")"),"человек")</f>
        <v>человек</v>
      </c>
      <c r="J1475" s="13" t="s">
        <v>29</v>
      </c>
      <c r="K1475" s="17" t="str">
        <f>IFERROR(__xludf.DUMMYFUNCTION("REGEXREPLACE(J1475, ""^[\d\s]+"", """")"),"значение показателя за год")</f>
        <v>значение показателя за год</v>
      </c>
      <c r="L1475" s="16">
        <f t="shared" si="18"/>
        <v>2</v>
      </c>
      <c r="M1475" s="13" t="s">
        <v>32</v>
      </c>
      <c r="N1475" s="13" t="str">
        <f>IFERROR(__xludf.DUMMYFUNCTION("REGEXEXTRACT(M1475, "" (.+)$"")"),"сельское население")</f>
        <v>сельское население</v>
      </c>
      <c r="O1475" s="18">
        <v>23.0</v>
      </c>
      <c r="P1475" s="18">
        <v>18.0</v>
      </c>
      <c r="Q1475" s="18">
        <v>20.0</v>
      </c>
      <c r="R1475" s="18">
        <v>20.0</v>
      </c>
      <c r="S1475" s="18">
        <v>17.0</v>
      </c>
      <c r="T1475" s="18">
        <v>12.0</v>
      </c>
      <c r="U1475" s="18">
        <v>15.0</v>
      </c>
      <c r="V1475" s="18">
        <v>13.0</v>
      </c>
      <c r="W1475" s="18">
        <v>10.0</v>
      </c>
      <c r="X1475" s="18">
        <v>10.0</v>
      </c>
      <c r="Y1475" s="18">
        <v>7.0</v>
      </c>
      <c r="Z1475" s="19" t="str">
        <f t="shared" si="6"/>
        <v/>
      </c>
      <c r="AA1475" s="19" t="str">
        <f t="shared" si="19"/>
        <v/>
      </c>
      <c r="AB1475" s="19">
        <f t="shared" si="8"/>
        <v>165</v>
      </c>
      <c r="AC1475" s="19">
        <f t="shared" si="20"/>
        <v>15</v>
      </c>
      <c r="AD1475" s="19">
        <f t="shared" si="21"/>
        <v>23</v>
      </c>
      <c r="AE1475" s="19" t="str">
        <f t="shared" si="22"/>
        <v>Нет моды</v>
      </c>
      <c r="AF1475" s="19">
        <f t="shared" si="23"/>
        <v>7</v>
      </c>
      <c r="AG1475" s="19">
        <f t="shared" si="24"/>
        <v>23</v>
      </c>
      <c r="AH1475" s="20" t="str">
        <f t="shared" si="14"/>
        <v>Город: 73%; Село: 27%</v>
      </c>
      <c r="AI1475" s="21"/>
      <c r="AJ1475" s="21"/>
      <c r="AK1475" s="21"/>
      <c r="AL1475" s="22">
        <f t="shared" si="25"/>
        <v>1</v>
      </c>
    </row>
    <row r="1476" ht="12.75" customHeight="1">
      <c r="A1476" s="13" t="s">
        <v>77</v>
      </c>
      <c r="B1476" s="13" t="str">
        <f>IFERROR(__xludf.DUMMYFUNCTION("REGEXREPLACE(A1476, ""\d"", """")"),"         Калининградская область")</f>
        <v>         Калининградская область</v>
      </c>
      <c r="C1476" s="14" t="str">
        <f t="shared" si="15"/>
        <v>Калининградская область</v>
      </c>
      <c r="D1476" s="3">
        <f t="shared" si="16"/>
        <v>2</v>
      </c>
      <c r="E1476" s="15" t="s">
        <v>49</v>
      </c>
      <c r="F1476" s="13" t="str">
        <f>IFERROR(__xludf.DUMMYFUNCTION("REGEXEXTRACT(E1476, ""[А-Яа-я].*"")"),"Цереброваскулярные болезни")</f>
        <v>Цереброваскулярные болезни</v>
      </c>
      <c r="G1476" s="16">
        <f t="shared" si="17"/>
        <v>2</v>
      </c>
      <c r="H1476" s="13" t="s">
        <v>28</v>
      </c>
      <c r="I1476" s="13" t="str">
        <f>IFERROR(__xludf.DUMMYFUNCTION("REGEXREPLACE(H1476, "".*\s"", """")"),"человек")</f>
        <v>человек</v>
      </c>
      <c r="J1476" s="13" t="s">
        <v>29</v>
      </c>
      <c r="K1476" s="17" t="str">
        <f>IFERROR(__xludf.DUMMYFUNCTION("REGEXREPLACE(J1476, ""^[\d\s]+"", """")"),"значение показателя за год")</f>
        <v>значение показателя за год</v>
      </c>
      <c r="L1476" s="16">
        <f t="shared" si="18"/>
        <v>2</v>
      </c>
      <c r="M1476" s="13" t="s">
        <v>30</v>
      </c>
      <c r="N1476" s="13" t="str">
        <f>IFERROR(__xludf.DUMMYFUNCTION("REGEXEXTRACT(M1476, "" (.+)$"")"),"все население")</f>
        <v>все население</v>
      </c>
      <c r="O1476" s="18">
        <v>1991.0</v>
      </c>
      <c r="P1476" s="18">
        <v>1985.0</v>
      </c>
      <c r="Q1476" s="18">
        <v>2033.0</v>
      </c>
      <c r="R1476" s="18">
        <v>1888.0</v>
      </c>
      <c r="S1476" s="18">
        <v>1736.0</v>
      </c>
      <c r="T1476" s="18">
        <v>1501.0</v>
      </c>
      <c r="U1476" s="18">
        <v>1678.0</v>
      </c>
      <c r="V1476" s="18">
        <v>2056.0</v>
      </c>
      <c r="W1476" s="18">
        <v>1421.0</v>
      </c>
      <c r="X1476" s="18">
        <v>1308.0</v>
      </c>
      <c r="Y1476" s="18">
        <v>1203.0</v>
      </c>
      <c r="Z1476" s="19">
        <f t="shared" si="6"/>
        <v>18800</v>
      </c>
      <c r="AA1476" s="19" t="str">
        <f t="shared" si="19"/>
        <v/>
      </c>
      <c r="AB1476" s="19" t="str">
        <f t="shared" si="8"/>
        <v/>
      </c>
      <c r="AC1476" s="19">
        <f t="shared" si="20"/>
        <v>1709.090909</v>
      </c>
      <c r="AD1476" s="19">
        <f t="shared" si="21"/>
        <v>613</v>
      </c>
      <c r="AE1476" s="19" t="str">
        <f t="shared" si="22"/>
        <v>Нет моды</v>
      </c>
      <c r="AF1476" s="19">
        <f t="shared" si="23"/>
        <v>1203</v>
      </c>
      <c r="AG1476" s="19">
        <f t="shared" si="24"/>
        <v>2056</v>
      </c>
      <c r="AH1476" s="20" t="str">
        <f t="shared" si="14"/>
        <v/>
      </c>
      <c r="AI1476" s="21"/>
      <c r="AJ1476" s="21"/>
      <c r="AK1476" s="21"/>
      <c r="AL1476" s="22">
        <f t="shared" si="25"/>
        <v>1</v>
      </c>
    </row>
    <row r="1477" ht="12.75" customHeight="1">
      <c r="A1477" s="13" t="s">
        <v>77</v>
      </c>
      <c r="B1477" s="13" t="str">
        <f>IFERROR(__xludf.DUMMYFUNCTION("REGEXREPLACE(A1477, ""\d"", """")"),"         Калининградская область")</f>
        <v>         Калининградская область</v>
      </c>
      <c r="C1477" s="14" t="str">
        <f t="shared" si="15"/>
        <v>Калининградская область</v>
      </c>
      <c r="D1477" s="3">
        <f t="shared" si="16"/>
        <v>2</v>
      </c>
      <c r="E1477" s="15" t="s">
        <v>49</v>
      </c>
      <c r="F1477" s="13" t="str">
        <f>IFERROR(__xludf.DUMMYFUNCTION("REGEXEXTRACT(E1477, ""[А-Яа-я].*"")"),"Цереброваскулярные болезни")</f>
        <v>Цереброваскулярные болезни</v>
      </c>
      <c r="G1477" s="16">
        <f t="shared" si="17"/>
        <v>2</v>
      </c>
      <c r="H1477" s="13" t="s">
        <v>28</v>
      </c>
      <c r="I1477" s="13" t="str">
        <f>IFERROR(__xludf.DUMMYFUNCTION("REGEXREPLACE(H1477, "".*\s"", """")"),"человек")</f>
        <v>человек</v>
      </c>
      <c r="J1477" s="13" t="s">
        <v>29</v>
      </c>
      <c r="K1477" s="17" t="str">
        <f>IFERROR(__xludf.DUMMYFUNCTION("REGEXREPLACE(J1477, ""^[\d\s]+"", """")"),"значение показателя за год")</f>
        <v>значение показателя за год</v>
      </c>
      <c r="L1477" s="16">
        <f t="shared" si="18"/>
        <v>2</v>
      </c>
      <c r="M1477" s="13" t="s">
        <v>31</v>
      </c>
      <c r="N1477" s="13" t="str">
        <f>IFERROR(__xludf.DUMMYFUNCTION("REGEXEXTRACT(M1477, "" (.+)$"")"),"городское население")</f>
        <v>городское население</v>
      </c>
      <c r="O1477" s="18">
        <v>1646.0</v>
      </c>
      <c r="P1477" s="18">
        <v>1705.0</v>
      </c>
      <c r="Q1477" s="18">
        <v>1716.0</v>
      </c>
      <c r="R1477" s="18">
        <v>1597.0</v>
      </c>
      <c r="S1477" s="18">
        <v>1499.0</v>
      </c>
      <c r="T1477" s="18">
        <v>1248.0</v>
      </c>
      <c r="U1477" s="18">
        <v>1361.0</v>
      </c>
      <c r="V1477" s="18">
        <v>1744.0</v>
      </c>
      <c r="W1477" s="18">
        <v>1155.0</v>
      </c>
      <c r="X1477" s="18">
        <v>999.0</v>
      </c>
      <c r="Y1477" s="18">
        <v>950.0</v>
      </c>
      <c r="Z1477" s="19" t="str">
        <f t="shared" si="6"/>
        <v/>
      </c>
      <c r="AA1477" s="19">
        <f t="shared" si="19"/>
        <v>15620</v>
      </c>
      <c r="AB1477" s="19" t="str">
        <f t="shared" si="8"/>
        <v/>
      </c>
      <c r="AC1477" s="19">
        <f t="shared" si="20"/>
        <v>1420</v>
      </c>
      <c r="AD1477" s="19">
        <f t="shared" si="21"/>
        <v>1621.5</v>
      </c>
      <c r="AE1477" s="19" t="str">
        <f t="shared" si="22"/>
        <v>Нет моды</v>
      </c>
      <c r="AF1477" s="19">
        <f t="shared" si="23"/>
        <v>950</v>
      </c>
      <c r="AG1477" s="19">
        <f t="shared" si="24"/>
        <v>1744</v>
      </c>
      <c r="AH1477" s="20" t="str">
        <f t="shared" si="14"/>
        <v/>
      </c>
      <c r="AI1477" s="21"/>
      <c r="AJ1477" s="21"/>
      <c r="AK1477" s="21"/>
      <c r="AL1477" s="22">
        <f t="shared" si="25"/>
        <v>1</v>
      </c>
    </row>
    <row r="1478" ht="12.75" customHeight="1">
      <c r="A1478" s="13" t="s">
        <v>77</v>
      </c>
      <c r="B1478" s="13" t="str">
        <f>IFERROR(__xludf.DUMMYFUNCTION("REGEXREPLACE(A1478, ""\d"", """")"),"         Калининградская область")</f>
        <v>         Калининградская область</v>
      </c>
      <c r="C1478" s="14" t="str">
        <f t="shared" si="15"/>
        <v>Калининградская область</v>
      </c>
      <c r="D1478" s="3">
        <f t="shared" si="16"/>
        <v>2</v>
      </c>
      <c r="E1478" s="15" t="s">
        <v>49</v>
      </c>
      <c r="F1478" s="13" t="str">
        <f>IFERROR(__xludf.DUMMYFUNCTION("REGEXEXTRACT(E1478, ""[А-Яа-я].*"")"),"Цереброваскулярные болезни")</f>
        <v>Цереброваскулярные болезни</v>
      </c>
      <c r="G1478" s="16">
        <f t="shared" si="17"/>
        <v>2</v>
      </c>
      <c r="H1478" s="13" t="s">
        <v>28</v>
      </c>
      <c r="I1478" s="13" t="str">
        <f>IFERROR(__xludf.DUMMYFUNCTION("REGEXREPLACE(H1478, "".*\s"", """")"),"человек")</f>
        <v>человек</v>
      </c>
      <c r="J1478" s="13" t="s">
        <v>29</v>
      </c>
      <c r="K1478" s="17" t="str">
        <f>IFERROR(__xludf.DUMMYFUNCTION("REGEXREPLACE(J1478, ""^[\d\s]+"", """")"),"значение показателя за год")</f>
        <v>значение показателя за год</v>
      </c>
      <c r="L1478" s="16">
        <f t="shared" si="18"/>
        <v>2</v>
      </c>
      <c r="M1478" s="13" t="s">
        <v>32</v>
      </c>
      <c r="N1478" s="13" t="str">
        <f>IFERROR(__xludf.DUMMYFUNCTION("REGEXEXTRACT(M1478, "" (.+)$"")"),"сельское население")</f>
        <v>сельское население</v>
      </c>
      <c r="O1478" s="18">
        <v>345.0</v>
      </c>
      <c r="P1478" s="18">
        <v>280.0</v>
      </c>
      <c r="Q1478" s="18">
        <v>317.0</v>
      </c>
      <c r="R1478" s="18">
        <v>291.0</v>
      </c>
      <c r="S1478" s="18">
        <v>237.0</v>
      </c>
      <c r="T1478" s="18">
        <v>253.0</v>
      </c>
      <c r="U1478" s="18">
        <v>317.0</v>
      </c>
      <c r="V1478" s="18">
        <v>312.0</v>
      </c>
      <c r="W1478" s="18">
        <v>266.0</v>
      </c>
      <c r="X1478" s="18">
        <v>309.0</v>
      </c>
      <c r="Y1478" s="18">
        <v>253.0</v>
      </c>
      <c r="Z1478" s="19" t="str">
        <f t="shared" si="6"/>
        <v/>
      </c>
      <c r="AA1478" s="19" t="str">
        <f t="shared" si="19"/>
        <v/>
      </c>
      <c r="AB1478" s="19">
        <f t="shared" si="8"/>
        <v>3180</v>
      </c>
      <c r="AC1478" s="19">
        <f t="shared" si="20"/>
        <v>289.0909091</v>
      </c>
      <c r="AD1478" s="19">
        <f t="shared" si="21"/>
        <v>647.5</v>
      </c>
      <c r="AE1478" s="19" t="str">
        <f t="shared" si="22"/>
        <v>Нет моды</v>
      </c>
      <c r="AF1478" s="19">
        <f t="shared" si="23"/>
        <v>237</v>
      </c>
      <c r="AG1478" s="19">
        <f t="shared" si="24"/>
        <v>345</v>
      </c>
      <c r="AH1478" s="20" t="str">
        <f t="shared" si="14"/>
        <v>Город: 83%; Село: 17%</v>
      </c>
      <c r="AI1478" s="21"/>
      <c r="AJ1478" s="21"/>
      <c r="AK1478" s="21"/>
      <c r="AL1478" s="22">
        <f t="shared" si="25"/>
        <v>1</v>
      </c>
    </row>
    <row r="1479" ht="12.75" customHeight="1">
      <c r="A1479" s="13" t="s">
        <v>78</v>
      </c>
      <c r="B1479" s="13" t="str">
        <f>IFERROR(__xludf.DUMMYFUNCTION("REGEXREPLACE(A1479, ""\d"", """")"),"         Ленинградская область")</f>
        <v>         Ленинградская область</v>
      </c>
      <c r="C1479" s="14" t="str">
        <f t="shared" si="15"/>
        <v>Ленинградская область</v>
      </c>
      <c r="D1479" s="3">
        <f t="shared" si="16"/>
        <v>2</v>
      </c>
      <c r="E1479" s="15" t="s">
        <v>27</v>
      </c>
      <c r="F1479" s="13" t="str">
        <f>IFERROR(__xludf.DUMMYFUNCTION("REGEXEXTRACT(E1479, ""[А-Яа-я].*"")"),"Болезни органов дыхания")</f>
        <v>Болезни органов дыхания</v>
      </c>
      <c r="G1479" s="16">
        <f t="shared" si="17"/>
        <v>2</v>
      </c>
      <c r="H1479" s="13" t="s">
        <v>28</v>
      </c>
      <c r="I1479" s="13" t="str">
        <f>IFERROR(__xludf.DUMMYFUNCTION("REGEXREPLACE(H1479, "".*\s"", """")"),"человек")</f>
        <v>человек</v>
      </c>
      <c r="J1479" s="13" t="s">
        <v>29</v>
      </c>
      <c r="K1479" s="17" t="str">
        <f>IFERROR(__xludf.DUMMYFUNCTION("REGEXREPLACE(J1479, ""^[\d\s]+"", """")"),"значение показателя за год")</f>
        <v>значение показателя за год</v>
      </c>
      <c r="L1479" s="16">
        <f t="shared" si="18"/>
        <v>2</v>
      </c>
      <c r="M1479" s="13" t="s">
        <v>30</v>
      </c>
      <c r="N1479" s="13" t="str">
        <f>IFERROR(__xludf.DUMMYFUNCTION("REGEXEXTRACT(M1479, "" (.+)$"")"),"все население")</f>
        <v>все население</v>
      </c>
      <c r="O1479" s="18">
        <v>815.0</v>
      </c>
      <c r="P1479" s="18">
        <v>992.0</v>
      </c>
      <c r="Q1479" s="18">
        <v>965.0</v>
      </c>
      <c r="R1479" s="18">
        <v>1002.0</v>
      </c>
      <c r="S1479" s="18">
        <v>1016.0</v>
      </c>
      <c r="T1479" s="18">
        <v>885.0</v>
      </c>
      <c r="U1479" s="18">
        <v>918.0</v>
      </c>
      <c r="V1479" s="18">
        <v>989.0</v>
      </c>
      <c r="W1479" s="18">
        <v>1284.0</v>
      </c>
      <c r="X1479" s="18">
        <v>1118.0</v>
      </c>
      <c r="Y1479" s="18">
        <v>1044.0</v>
      </c>
      <c r="Z1479" s="19">
        <f t="shared" si="6"/>
        <v>11028</v>
      </c>
      <c r="AA1479" s="19" t="str">
        <f t="shared" si="19"/>
        <v/>
      </c>
      <c r="AB1479" s="19" t="str">
        <f t="shared" si="8"/>
        <v/>
      </c>
      <c r="AC1479" s="19">
        <f t="shared" si="20"/>
        <v>1002.545455</v>
      </c>
      <c r="AD1479" s="19">
        <f t="shared" si="21"/>
        <v>580</v>
      </c>
      <c r="AE1479" s="19" t="str">
        <f t="shared" si="22"/>
        <v>Нет моды</v>
      </c>
      <c r="AF1479" s="19">
        <f t="shared" si="23"/>
        <v>815</v>
      </c>
      <c r="AG1479" s="19">
        <f t="shared" si="24"/>
        <v>1284</v>
      </c>
      <c r="AH1479" s="20" t="str">
        <f t="shared" si="14"/>
        <v/>
      </c>
      <c r="AI1479" s="21"/>
      <c r="AJ1479" s="21"/>
      <c r="AK1479" s="21"/>
      <c r="AL1479" s="22">
        <f t="shared" si="25"/>
        <v>1</v>
      </c>
    </row>
    <row r="1480" ht="12.75" customHeight="1">
      <c r="A1480" s="13" t="s">
        <v>78</v>
      </c>
      <c r="B1480" s="13" t="str">
        <f>IFERROR(__xludf.DUMMYFUNCTION("REGEXREPLACE(A1480, ""\d"", """")"),"         Ленинградская область")</f>
        <v>         Ленинградская область</v>
      </c>
      <c r="C1480" s="14" t="str">
        <f t="shared" si="15"/>
        <v>Ленинградская область</v>
      </c>
      <c r="D1480" s="3">
        <f t="shared" si="16"/>
        <v>2</v>
      </c>
      <c r="E1480" s="15" t="s">
        <v>27</v>
      </c>
      <c r="F1480" s="13" t="str">
        <f>IFERROR(__xludf.DUMMYFUNCTION("REGEXEXTRACT(E1480, ""[А-Яа-я].*"")"),"Болезни органов дыхания")</f>
        <v>Болезни органов дыхания</v>
      </c>
      <c r="G1480" s="16">
        <f t="shared" si="17"/>
        <v>2</v>
      </c>
      <c r="H1480" s="13" t="s">
        <v>28</v>
      </c>
      <c r="I1480" s="13" t="str">
        <f>IFERROR(__xludf.DUMMYFUNCTION("REGEXREPLACE(H1480, "".*\s"", """")"),"человек")</f>
        <v>человек</v>
      </c>
      <c r="J1480" s="13" t="s">
        <v>29</v>
      </c>
      <c r="K1480" s="17" t="str">
        <f>IFERROR(__xludf.DUMMYFUNCTION("REGEXREPLACE(J1480, ""^[\d\s]+"", """")"),"значение показателя за год")</f>
        <v>значение показателя за год</v>
      </c>
      <c r="L1480" s="16">
        <f t="shared" si="18"/>
        <v>2</v>
      </c>
      <c r="M1480" s="13" t="s">
        <v>31</v>
      </c>
      <c r="N1480" s="13" t="str">
        <f>IFERROR(__xludf.DUMMYFUNCTION("REGEXEXTRACT(M1480, "" (.+)$"")"),"городское население")</f>
        <v>городское население</v>
      </c>
      <c r="O1480" s="18">
        <v>556.0</v>
      </c>
      <c r="P1480" s="18">
        <v>691.0</v>
      </c>
      <c r="Q1480" s="18">
        <v>646.0</v>
      </c>
      <c r="R1480" s="18">
        <v>688.0</v>
      </c>
      <c r="S1480" s="18">
        <v>707.0</v>
      </c>
      <c r="T1480" s="18">
        <v>595.0</v>
      </c>
      <c r="U1480" s="18">
        <v>605.0</v>
      </c>
      <c r="V1480" s="18">
        <v>668.0</v>
      </c>
      <c r="W1480" s="18">
        <v>899.0</v>
      </c>
      <c r="X1480" s="18">
        <v>748.0</v>
      </c>
      <c r="Y1480" s="18">
        <v>747.0</v>
      </c>
      <c r="Z1480" s="19" t="str">
        <f t="shared" si="6"/>
        <v/>
      </c>
      <c r="AA1480" s="19">
        <f t="shared" si="19"/>
        <v>7550</v>
      </c>
      <c r="AB1480" s="19" t="str">
        <f t="shared" si="8"/>
        <v/>
      </c>
      <c r="AC1480" s="19">
        <f t="shared" si="20"/>
        <v>686.3636364</v>
      </c>
      <c r="AD1480" s="19">
        <f t="shared" si="21"/>
        <v>850</v>
      </c>
      <c r="AE1480" s="19" t="str">
        <f t="shared" si="22"/>
        <v>Нет моды</v>
      </c>
      <c r="AF1480" s="19">
        <f t="shared" si="23"/>
        <v>556</v>
      </c>
      <c r="AG1480" s="19">
        <f t="shared" si="24"/>
        <v>899</v>
      </c>
      <c r="AH1480" s="20" t="str">
        <f t="shared" si="14"/>
        <v/>
      </c>
      <c r="AI1480" s="21"/>
      <c r="AJ1480" s="21"/>
      <c r="AK1480" s="21"/>
      <c r="AL1480" s="22">
        <f t="shared" si="25"/>
        <v>1</v>
      </c>
    </row>
    <row r="1481" ht="12.75" customHeight="1">
      <c r="A1481" s="13" t="s">
        <v>78</v>
      </c>
      <c r="B1481" s="13" t="str">
        <f>IFERROR(__xludf.DUMMYFUNCTION("REGEXREPLACE(A1481, ""\d"", """")"),"         Ленинградская область")</f>
        <v>         Ленинградская область</v>
      </c>
      <c r="C1481" s="14" t="str">
        <f t="shared" si="15"/>
        <v>Ленинградская область</v>
      </c>
      <c r="D1481" s="3">
        <f t="shared" si="16"/>
        <v>2</v>
      </c>
      <c r="E1481" s="15" t="s">
        <v>27</v>
      </c>
      <c r="F1481" s="13" t="str">
        <f>IFERROR(__xludf.DUMMYFUNCTION("REGEXEXTRACT(E1481, ""[А-Яа-я].*"")"),"Болезни органов дыхания")</f>
        <v>Болезни органов дыхания</v>
      </c>
      <c r="G1481" s="16">
        <f t="shared" si="17"/>
        <v>2</v>
      </c>
      <c r="H1481" s="13" t="s">
        <v>28</v>
      </c>
      <c r="I1481" s="13" t="str">
        <f>IFERROR(__xludf.DUMMYFUNCTION("REGEXREPLACE(H1481, "".*\s"", """")"),"человек")</f>
        <v>человек</v>
      </c>
      <c r="J1481" s="13" t="s">
        <v>29</v>
      </c>
      <c r="K1481" s="17" t="str">
        <f>IFERROR(__xludf.DUMMYFUNCTION("REGEXREPLACE(J1481, ""^[\d\s]+"", """")"),"значение показателя за год")</f>
        <v>значение показателя за год</v>
      </c>
      <c r="L1481" s="16">
        <f t="shared" si="18"/>
        <v>2</v>
      </c>
      <c r="M1481" s="13" t="s">
        <v>32</v>
      </c>
      <c r="N1481" s="13" t="str">
        <f>IFERROR(__xludf.DUMMYFUNCTION("REGEXEXTRACT(M1481, "" (.+)$"")"),"сельское население")</f>
        <v>сельское население</v>
      </c>
      <c r="O1481" s="18">
        <v>259.0</v>
      </c>
      <c r="P1481" s="18">
        <v>301.0</v>
      </c>
      <c r="Q1481" s="18">
        <v>319.0</v>
      </c>
      <c r="R1481" s="18">
        <v>314.0</v>
      </c>
      <c r="S1481" s="18">
        <v>309.0</v>
      </c>
      <c r="T1481" s="18">
        <v>290.0</v>
      </c>
      <c r="U1481" s="18">
        <v>313.0</v>
      </c>
      <c r="V1481" s="18">
        <v>321.0</v>
      </c>
      <c r="W1481" s="18">
        <v>385.0</v>
      </c>
      <c r="X1481" s="18">
        <v>370.0</v>
      </c>
      <c r="Y1481" s="18">
        <v>297.0</v>
      </c>
      <c r="Z1481" s="19" t="str">
        <f t="shared" si="6"/>
        <v/>
      </c>
      <c r="AA1481" s="19" t="str">
        <f t="shared" si="19"/>
        <v/>
      </c>
      <c r="AB1481" s="19">
        <f t="shared" si="8"/>
        <v>3478</v>
      </c>
      <c r="AC1481" s="19">
        <f t="shared" si="20"/>
        <v>316.1818182</v>
      </c>
      <c r="AD1481" s="19">
        <f t="shared" si="21"/>
        <v>470.5</v>
      </c>
      <c r="AE1481" s="19" t="str">
        <f t="shared" si="22"/>
        <v>Нет моды</v>
      </c>
      <c r="AF1481" s="19">
        <f t="shared" si="23"/>
        <v>259</v>
      </c>
      <c r="AG1481" s="19">
        <f t="shared" si="24"/>
        <v>385</v>
      </c>
      <c r="AH1481" s="20" t="str">
        <f t="shared" si="14"/>
        <v>Город: 68%; Село: 32%</v>
      </c>
      <c r="AI1481" s="21"/>
      <c r="AJ1481" s="21"/>
      <c r="AK1481" s="21"/>
      <c r="AL1481" s="22">
        <f t="shared" si="25"/>
        <v>1</v>
      </c>
    </row>
    <row r="1482" ht="12.75" customHeight="1">
      <c r="A1482" s="13" t="s">
        <v>78</v>
      </c>
      <c r="B1482" s="13" t="str">
        <f>IFERROR(__xludf.DUMMYFUNCTION("REGEXREPLACE(A1482, ""\d"", """")"),"         Ленинградская область")</f>
        <v>         Ленинградская область</v>
      </c>
      <c r="C1482" s="14" t="str">
        <f t="shared" si="15"/>
        <v>Ленинградская область</v>
      </c>
      <c r="D1482" s="3">
        <f t="shared" si="16"/>
        <v>2</v>
      </c>
      <c r="E1482" s="15" t="s">
        <v>33</v>
      </c>
      <c r="F1482" s="13" t="str">
        <f>IFERROR(__xludf.DUMMYFUNCTION("REGEXEXTRACT(E1482, ""[А-Яа-я].*"")"),"Болезни органов пищеварения")</f>
        <v>Болезни органов пищеварения</v>
      </c>
      <c r="G1482" s="16">
        <f t="shared" si="17"/>
        <v>2</v>
      </c>
      <c r="H1482" s="13" t="s">
        <v>28</v>
      </c>
      <c r="I1482" s="13" t="str">
        <f>IFERROR(__xludf.DUMMYFUNCTION("REGEXREPLACE(H1482, "".*\s"", """")"),"человек")</f>
        <v>человек</v>
      </c>
      <c r="J1482" s="13" t="s">
        <v>29</v>
      </c>
      <c r="K1482" s="17" t="str">
        <f>IFERROR(__xludf.DUMMYFUNCTION("REGEXREPLACE(J1482, ""^[\d\s]+"", """")"),"значение показателя за год")</f>
        <v>значение показателя за год</v>
      </c>
      <c r="L1482" s="16">
        <f t="shared" si="18"/>
        <v>2</v>
      </c>
      <c r="M1482" s="13" t="s">
        <v>30</v>
      </c>
      <c r="N1482" s="13" t="str">
        <f>IFERROR(__xludf.DUMMYFUNCTION("REGEXEXTRACT(M1482, "" (.+)$"")"),"все население")</f>
        <v>все население</v>
      </c>
      <c r="O1482" s="18">
        <v>1284.0</v>
      </c>
      <c r="P1482" s="18">
        <v>1413.0</v>
      </c>
      <c r="Q1482" s="18">
        <v>1391.0</v>
      </c>
      <c r="R1482" s="18">
        <v>1285.0</v>
      </c>
      <c r="S1482" s="18">
        <v>1342.0</v>
      </c>
      <c r="T1482" s="18">
        <v>1414.0</v>
      </c>
      <c r="U1482" s="18">
        <v>1688.0</v>
      </c>
      <c r="V1482" s="18">
        <v>1954.0</v>
      </c>
      <c r="W1482" s="18">
        <v>2046.0</v>
      </c>
      <c r="X1482" s="18">
        <v>1933.0</v>
      </c>
      <c r="Y1482" s="18">
        <v>1864.0</v>
      </c>
      <c r="Z1482" s="19">
        <f t="shared" si="6"/>
        <v>17614</v>
      </c>
      <c r="AA1482" s="19" t="str">
        <f t="shared" si="19"/>
        <v/>
      </c>
      <c r="AB1482" s="19" t="str">
        <f t="shared" si="8"/>
        <v/>
      </c>
      <c r="AC1482" s="19">
        <f t="shared" si="20"/>
        <v>1601.272727</v>
      </c>
      <c r="AD1482" s="19">
        <f t="shared" si="21"/>
        <v>834.5</v>
      </c>
      <c r="AE1482" s="19" t="str">
        <f t="shared" si="22"/>
        <v>Нет моды</v>
      </c>
      <c r="AF1482" s="19">
        <f t="shared" si="23"/>
        <v>1284</v>
      </c>
      <c r="AG1482" s="19">
        <f t="shared" si="24"/>
        <v>2046</v>
      </c>
      <c r="AH1482" s="20" t="str">
        <f t="shared" si="14"/>
        <v/>
      </c>
      <c r="AI1482" s="21"/>
      <c r="AJ1482" s="21"/>
      <c r="AK1482" s="21"/>
      <c r="AL1482" s="22">
        <f t="shared" si="25"/>
        <v>1</v>
      </c>
    </row>
    <row r="1483" ht="12.75" customHeight="1">
      <c r="A1483" s="13" t="s">
        <v>78</v>
      </c>
      <c r="B1483" s="13" t="str">
        <f>IFERROR(__xludf.DUMMYFUNCTION("REGEXREPLACE(A1483, ""\d"", """")"),"         Ленинградская область")</f>
        <v>         Ленинградская область</v>
      </c>
      <c r="C1483" s="14" t="str">
        <f t="shared" si="15"/>
        <v>Ленинградская область</v>
      </c>
      <c r="D1483" s="3">
        <f t="shared" si="16"/>
        <v>2</v>
      </c>
      <c r="E1483" s="15" t="s">
        <v>33</v>
      </c>
      <c r="F1483" s="13" t="str">
        <f>IFERROR(__xludf.DUMMYFUNCTION("REGEXEXTRACT(E1483, ""[А-Яа-я].*"")"),"Болезни органов пищеварения")</f>
        <v>Болезни органов пищеварения</v>
      </c>
      <c r="G1483" s="16">
        <f t="shared" si="17"/>
        <v>2</v>
      </c>
      <c r="H1483" s="13" t="s">
        <v>28</v>
      </c>
      <c r="I1483" s="13" t="str">
        <f>IFERROR(__xludf.DUMMYFUNCTION("REGEXREPLACE(H1483, "".*\s"", """")"),"человек")</f>
        <v>человек</v>
      </c>
      <c r="J1483" s="13" t="s">
        <v>29</v>
      </c>
      <c r="K1483" s="17" t="str">
        <f>IFERROR(__xludf.DUMMYFUNCTION("REGEXREPLACE(J1483, ""^[\d\s]+"", """")"),"значение показателя за год")</f>
        <v>значение показателя за год</v>
      </c>
      <c r="L1483" s="16">
        <f t="shared" si="18"/>
        <v>2</v>
      </c>
      <c r="M1483" s="13" t="s">
        <v>31</v>
      </c>
      <c r="N1483" s="13" t="str">
        <f>IFERROR(__xludf.DUMMYFUNCTION("REGEXEXTRACT(M1483, "" (.+)$"")"),"городское население")</f>
        <v>городское население</v>
      </c>
      <c r="O1483" s="18">
        <v>871.0</v>
      </c>
      <c r="P1483" s="18">
        <v>973.0</v>
      </c>
      <c r="Q1483" s="18">
        <v>957.0</v>
      </c>
      <c r="R1483" s="18">
        <v>916.0</v>
      </c>
      <c r="S1483" s="18">
        <v>927.0</v>
      </c>
      <c r="T1483" s="18">
        <v>987.0</v>
      </c>
      <c r="U1483" s="18">
        <v>1145.0</v>
      </c>
      <c r="V1483" s="18">
        <v>1351.0</v>
      </c>
      <c r="W1483" s="18">
        <v>1451.0</v>
      </c>
      <c r="X1483" s="18">
        <v>1357.0</v>
      </c>
      <c r="Y1483" s="18">
        <v>1338.0</v>
      </c>
      <c r="Z1483" s="19" t="str">
        <f t="shared" si="6"/>
        <v/>
      </c>
      <c r="AA1483" s="19">
        <f t="shared" si="19"/>
        <v>12273</v>
      </c>
      <c r="AB1483" s="19" t="str">
        <f t="shared" si="8"/>
        <v/>
      </c>
      <c r="AC1483" s="19">
        <f t="shared" si="20"/>
        <v>1115.727273</v>
      </c>
      <c r="AD1483" s="19">
        <f t="shared" si="21"/>
        <v>1346.5</v>
      </c>
      <c r="AE1483" s="19" t="str">
        <f t="shared" si="22"/>
        <v>Нет моды</v>
      </c>
      <c r="AF1483" s="19">
        <f t="shared" si="23"/>
        <v>871</v>
      </c>
      <c r="AG1483" s="19">
        <f t="shared" si="24"/>
        <v>1451</v>
      </c>
      <c r="AH1483" s="20" t="str">
        <f t="shared" si="14"/>
        <v/>
      </c>
      <c r="AI1483" s="21"/>
      <c r="AJ1483" s="21"/>
      <c r="AK1483" s="21"/>
      <c r="AL1483" s="22">
        <f t="shared" si="25"/>
        <v>1</v>
      </c>
    </row>
    <row r="1484" ht="12.75" customHeight="1">
      <c r="A1484" s="13" t="s">
        <v>78</v>
      </c>
      <c r="B1484" s="13" t="str">
        <f>IFERROR(__xludf.DUMMYFUNCTION("REGEXREPLACE(A1484, ""\d"", """")"),"         Ленинградская область")</f>
        <v>         Ленинградская область</v>
      </c>
      <c r="C1484" s="14" t="str">
        <f t="shared" si="15"/>
        <v>Ленинградская область</v>
      </c>
      <c r="D1484" s="3">
        <f t="shared" si="16"/>
        <v>2</v>
      </c>
      <c r="E1484" s="15" t="s">
        <v>33</v>
      </c>
      <c r="F1484" s="13" t="str">
        <f>IFERROR(__xludf.DUMMYFUNCTION("REGEXEXTRACT(E1484, ""[А-Яа-я].*"")"),"Болезни органов пищеварения")</f>
        <v>Болезни органов пищеварения</v>
      </c>
      <c r="G1484" s="16">
        <f t="shared" si="17"/>
        <v>2</v>
      </c>
      <c r="H1484" s="13" t="s">
        <v>28</v>
      </c>
      <c r="I1484" s="13" t="str">
        <f>IFERROR(__xludf.DUMMYFUNCTION("REGEXREPLACE(H1484, "".*\s"", """")"),"человек")</f>
        <v>человек</v>
      </c>
      <c r="J1484" s="13" t="s">
        <v>29</v>
      </c>
      <c r="K1484" s="17" t="str">
        <f>IFERROR(__xludf.DUMMYFUNCTION("REGEXREPLACE(J1484, ""^[\d\s]+"", """")"),"значение показателя за год")</f>
        <v>значение показателя за год</v>
      </c>
      <c r="L1484" s="16">
        <f t="shared" si="18"/>
        <v>2</v>
      </c>
      <c r="M1484" s="13" t="s">
        <v>32</v>
      </c>
      <c r="N1484" s="13" t="str">
        <f>IFERROR(__xludf.DUMMYFUNCTION("REGEXEXTRACT(M1484, "" (.+)$"")"),"сельское население")</f>
        <v>сельское население</v>
      </c>
      <c r="O1484" s="18">
        <v>413.0</v>
      </c>
      <c r="P1484" s="18">
        <v>440.0</v>
      </c>
      <c r="Q1484" s="18">
        <v>434.0</v>
      </c>
      <c r="R1484" s="18">
        <v>369.0</v>
      </c>
      <c r="S1484" s="18">
        <v>415.0</v>
      </c>
      <c r="T1484" s="18">
        <v>427.0</v>
      </c>
      <c r="U1484" s="18">
        <v>543.0</v>
      </c>
      <c r="V1484" s="18">
        <v>603.0</v>
      </c>
      <c r="W1484" s="18">
        <v>595.0</v>
      </c>
      <c r="X1484" s="18">
        <v>576.0</v>
      </c>
      <c r="Y1484" s="18">
        <v>526.0</v>
      </c>
      <c r="Z1484" s="19" t="str">
        <f t="shared" si="6"/>
        <v/>
      </c>
      <c r="AA1484" s="19" t="str">
        <f t="shared" si="19"/>
        <v/>
      </c>
      <c r="AB1484" s="19">
        <f t="shared" si="8"/>
        <v>5341</v>
      </c>
      <c r="AC1484" s="19">
        <f t="shared" si="20"/>
        <v>485.5454545</v>
      </c>
      <c r="AD1484" s="19">
        <f t="shared" si="21"/>
        <v>737</v>
      </c>
      <c r="AE1484" s="19" t="str">
        <f t="shared" si="22"/>
        <v>Нет моды</v>
      </c>
      <c r="AF1484" s="19">
        <f t="shared" si="23"/>
        <v>369</v>
      </c>
      <c r="AG1484" s="19">
        <f t="shared" si="24"/>
        <v>603</v>
      </c>
      <c r="AH1484" s="20" t="str">
        <f t="shared" si="14"/>
        <v>Город: 70%; Село: 30%</v>
      </c>
      <c r="AI1484" s="21"/>
      <c r="AJ1484" s="21"/>
      <c r="AK1484" s="21"/>
      <c r="AL1484" s="22">
        <f t="shared" si="25"/>
        <v>1</v>
      </c>
    </row>
    <row r="1485" ht="12.75" customHeight="1">
      <c r="A1485" s="13" t="s">
        <v>78</v>
      </c>
      <c r="B1485" s="13" t="str">
        <f>IFERROR(__xludf.DUMMYFUNCTION("REGEXREPLACE(A1485, ""\d"", """")"),"         Ленинградская область")</f>
        <v>         Ленинградская область</v>
      </c>
      <c r="C1485" s="14" t="str">
        <f t="shared" si="15"/>
        <v>Ленинградская область</v>
      </c>
      <c r="D1485" s="3">
        <f t="shared" si="16"/>
        <v>2</v>
      </c>
      <c r="E1485" s="15" t="s">
        <v>34</v>
      </c>
      <c r="F1485" s="13" t="str">
        <f>IFERROR(__xludf.DUMMYFUNCTION("REGEXEXTRACT(E1485, ""[А-Яа-я].*"")"),"Болезни системы кровообращения")</f>
        <v>Болезни системы кровообращения</v>
      </c>
      <c r="G1485" s="16">
        <f t="shared" si="17"/>
        <v>2</v>
      </c>
      <c r="H1485" s="13" t="s">
        <v>28</v>
      </c>
      <c r="I1485" s="13" t="str">
        <f>IFERROR(__xludf.DUMMYFUNCTION("REGEXREPLACE(H1485, "".*\s"", """")"),"человек")</f>
        <v>человек</v>
      </c>
      <c r="J1485" s="13" t="s">
        <v>29</v>
      </c>
      <c r="K1485" s="17" t="str">
        <f>IFERROR(__xludf.DUMMYFUNCTION("REGEXREPLACE(J1485, ""^[\d\s]+"", """")"),"значение показателя за год")</f>
        <v>значение показателя за год</v>
      </c>
      <c r="L1485" s="16">
        <f t="shared" si="18"/>
        <v>2</v>
      </c>
      <c r="M1485" s="13" t="s">
        <v>30</v>
      </c>
      <c r="N1485" s="13" t="str">
        <f>IFERROR(__xludf.DUMMYFUNCTION("REGEXEXTRACT(M1485, "" (.+)$"")"),"все население")</f>
        <v>все население</v>
      </c>
      <c r="O1485" s="18">
        <v>14302.0</v>
      </c>
      <c r="P1485" s="18">
        <v>13004.0</v>
      </c>
      <c r="Q1485" s="18">
        <v>12546.0</v>
      </c>
      <c r="R1485" s="18">
        <v>12811.0</v>
      </c>
      <c r="S1485" s="18">
        <v>10733.0</v>
      </c>
      <c r="T1485" s="18">
        <v>10108.0</v>
      </c>
      <c r="U1485" s="18">
        <v>9390.0</v>
      </c>
      <c r="V1485" s="18">
        <v>10678.0</v>
      </c>
      <c r="W1485" s="18">
        <v>9314.0</v>
      </c>
      <c r="X1485" s="18">
        <v>7520.0</v>
      </c>
      <c r="Y1485" s="18">
        <v>7522.0</v>
      </c>
      <c r="Z1485" s="19">
        <f t="shared" si="6"/>
        <v>117928</v>
      </c>
      <c r="AA1485" s="19" t="str">
        <f t="shared" si="19"/>
        <v/>
      </c>
      <c r="AB1485" s="19" t="str">
        <f t="shared" si="8"/>
        <v/>
      </c>
      <c r="AC1485" s="19">
        <f t="shared" si="20"/>
        <v>10720.72727</v>
      </c>
      <c r="AD1485" s="19">
        <f t="shared" si="21"/>
        <v>4061.5</v>
      </c>
      <c r="AE1485" s="19" t="str">
        <f t="shared" si="22"/>
        <v>Нет моды</v>
      </c>
      <c r="AF1485" s="19">
        <f t="shared" si="23"/>
        <v>7520</v>
      </c>
      <c r="AG1485" s="19">
        <f t="shared" si="24"/>
        <v>14302</v>
      </c>
      <c r="AH1485" s="20" t="str">
        <f t="shared" si="14"/>
        <v/>
      </c>
      <c r="AI1485" s="21"/>
      <c r="AJ1485" s="21"/>
      <c r="AK1485" s="21"/>
      <c r="AL1485" s="22">
        <f t="shared" si="25"/>
        <v>1</v>
      </c>
    </row>
    <row r="1486" ht="12.75" customHeight="1">
      <c r="A1486" s="13" t="s">
        <v>78</v>
      </c>
      <c r="B1486" s="13" t="str">
        <f>IFERROR(__xludf.DUMMYFUNCTION("REGEXREPLACE(A1486, ""\d"", """")"),"         Ленинградская область")</f>
        <v>         Ленинградская область</v>
      </c>
      <c r="C1486" s="14" t="str">
        <f t="shared" si="15"/>
        <v>Ленинградская область</v>
      </c>
      <c r="D1486" s="3">
        <f t="shared" si="16"/>
        <v>2</v>
      </c>
      <c r="E1486" s="15" t="s">
        <v>34</v>
      </c>
      <c r="F1486" s="13" t="str">
        <f>IFERROR(__xludf.DUMMYFUNCTION("REGEXEXTRACT(E1486, ""[А-Яа-я].*"")"),"Болезни системы кровообращения")</f>
        <v>Болезни системы кровообращения</v>
      </c>
      <c r="G1486" s="16">
        <f t="shared" si="17"/>
        <v>2</v>
      </c>
      <c r="H1486" s="13" t="s">
        <v>28</v>
      </c>
      <c r="I1486" s="13" t="str">
        <f>IFERROR(__xludf.DUMMYFUNCTION("REGEXREPLACE(H1486, "".*\s"", """")"),"человек")</f>
        <v>человек</v>
      </c>
      <c r="J1486" s="13" t="s">
        <v>29</v>
      </c>
      <c r="K1486" s="17" t="str">
        <f>IFERROR(__xludf.DUMMYFUNCTION("REGEXREPLACE(J1486, ""^[\d\s]+"", """")"),"значение показателя за год")</f>
        <v>значение показателя за год</v>
      </c>
      <c r="L1486" s="16">
        <f t="shared" si="18"/>
        <v>2</v>
      </c>
      <c r="M1486" s="13" t="s">
        <v>31</v>
      </c>
      <c r="N1486" s="13" t="str">
        <f>IFERROR(__xludf.DUMMYFUNCTION("REGEXEXTRACT(M1486, "" (.+)$"")"),"городское население")</f>
        <v>городское население</v>
      </c>
      <c r="O1486" s="18">
        <v>10017.0</v>
      </c>
      <c r="P1486" s="18">
        <v>9135.0</v>
      </c>
      <c r="Q1486" s="18">
        <v>8682.0</v>
      </c>
      <c r="R1486" s="18">
        <v>8831.0</v>
      </c>
      <c r="S1486" s="18">
        <v>7519.0</v>
      </c>
      <c r="T1486" s="18">
        <v>7091.0</v>
      </c>
      <c r="U1486" s="18">
        <v>6676.0</v>
      </c>
      <c r="V1486" s="18">
        <v>7732.0</v>
      </c>
      <c r="W1486" s="18">
        <v>6655.0</v>
      </c>
      <c r="X1486" s="18">
        <v>5542.0</v>
      </c>
      <c r="Y1486" s="18">
        <v>5524.0</v>
      </c>
      <c r="Z1486" s="19" t="str">
        <f t="shared" si="6"/>
        <v/>
      </c>
      <c r="AA1486" s="19">
        <f t="shared" si="19"/>
        <v>83404</v>
      </c>
      <c r="AB1486" s="19" t="str">
        <f t="shared" si="8"/>
        <v/>
      </c>
      <c r="AC1486" s="19">
        <f t="shared" si="20"/>
        <v>7582.181818</v>
      </c>
      <c r="AD1486" s="19">
        <f t="shared" si="21"/>
        <v>8983</v>
      </c>
      <c r="AE1486" s="19" t="str">
        <f t="shared" si="22"/>
        <v>Нет моды</v>
      </c>
      <c r="AF1486" s="19">
        <f t="shared" si="23"/>
        <v>5524</v>
      </c>
      <c r="AG1486" s="19">
        <f t="shared" si="24"/>
        <v>10017</v>
      </c>
      <c r="AH1486" s="20" t="str">
        <f t="shared" si="14"/>
        <v/>
      </c>
      <c r="AI1486" s="21"/>
      <c r="AJ1486" s="21"/>
      <c r="AK1486" s="21"/>
      <c r="AL1486" s="22">
        <f t="shared" si="25"/>
        <v>1</v>
      </c>
    </row>
    <row r="1487" ht="12.75" customHeight="1">
      <c r="A1487" s="13" t="s">
        <v>78</v>
      </c>
      <c r="B1487" s="13" t="str">
        <f>IFERROR(__xludf.DUMMYFUNCTION("REGEXREPLACE(A1487, ""\d"", """")"),"         Ленинградская область")</f>
        <v>         Ленинградская область</v>
      </c>
      <c r="C1487" s="14" t="str">
        <f t="shared" si="15"/>
        <v>Ленинградская область</v>
      </c>
      <c r="D1487" s="3">
        <f t="shared" si="16"/>
        <v>2</v>
      </c>
      <c r="E1487" s="15" t="s">
        <v>34</v>
      </c>
      <c r="F1487" s="13" t="str">
        <f>IFERROR(__xludf.DUMMYFUNCTION("REGEXEXTRACT(E1487, ""[А-Яа-я].*"")"),"Болезни системы кровообращения")</f>
        <v>Болезни системы кровообращения</v>
      </c>
      <c r="G1487" s="16">
        <f t="shared" si="17"/>
        <v>2</v>
      </c>
      <c r="H1487" s="13" t="s">
        <v>28</v>
      </c>
      <c r="I1487" s="13" t="str">
        <f>IFERROR(__xludf.DUMMYFUNCTION("REGEXREPLACE(H1487, "".*\s"", """")"),"человек")</f>
        <v>человек</v>
      </c>
      <c r="J1487" s="13" t="s">
        <v>29</v>
      </c>
      <c r="K1487" s="17" t="str">
        <f>IFERROR(__xludf.DUMMYFUNCTION("REGEXREPLACE(J1487, ""^[\d\s]+"", """")"),"значение показателя за год")</f>
        <v>значение показателя за год</v>
      </c>
      <c r="L1487" s="16">
        <f t="shared" si="18"/>
        <v>2</v>
      </c>
      <c r="M1487" s="13" t="s">
        <v>32</v>
      </c>
      <c r="N1487" s="13" t="str">
        <f>IFERROR(__xludf.DUMMYFUNCTION("REGEXEXTRACT(M1487, "" (.+)$"")"),"сельское население")</f>
        <v>сельское население</v>
      </c>
      <c r="O1487" s="18">
        <v>4285.0</v>
      </c>
      <c r="P1487" s="18">
        <v>3869.0</v>
      </c>
      <c r="Q1487" s="18">
        <v>3864.0</v>
      </c>
      <c r="R1487" s="18">
        <v>3980.0</v>
      </c>
      <c r="S1487" s="18">
        <v>3214.0</v>
      </c>
      <c r="T1487" s="18">
        <v>3017.0</v>
      </c>
      <c r="U1487" s="18">
        <v>2714.0</v>
      </c>
      <c r="V1487" s="18">
        <v>2946.0</v>
      </c>
      <c r="W1487" s="18">
        <v>2659.0</v>
      </c>
      <c r="X1487" s="18">
        <v>1978.0</v>
      </c>
      <c r="Y1487" s="18">
        <v>1998.0</v>
      </c>
      <c r="Z1487" s="19" t="str">
        <f t="shared" si="6"/>
        <v/>
      </c>
      <c r="AA1487" s="19" t="str">
        <f t="shared" si="19"/>
        <v/>
      </c>
      <c r="AB1487" s="19">
        <f t="shared" si="8"/>
        <v>34524</v>
      </c>
      <c r="AC1487" s="19">
        <f t="shared" si="20"/>
        <v>3138.545455</v>
      </c>
      <c r="AD1487" s="19">
        <f t="shared" si="21"/>
        <v>4904.5</v>
      </c>
      <c r="AE1487" s="19" t="str">
        <f t="shared" si="22"/>
        <v>Нет моды</v>
      </c>
      <c r="AF1487" s="19">
        <f t="shared" si="23"/>
        <v>1978</v>
      </c>
      <c r="AG1487" s="19">
        <f t="shared" si="24"/>
        <v>4285</v>
      </c>
      <c r="AH1487" s="20" t="str">
        <f t="shared" si="14"/>
        <v>Город: 71%; Село: 29%</v>
      </c>
      <c r="AI1487" s="21"/>
      <c r="AJ1487" s="21"/>
      <c r="AK1487" s="21"/>
      <c r="AL1487" s="22">
        <f t="shared" si="25"/>
        <v>1</v>
      </c>
    </row>
    <row r="1488" ht="12.75" customHeight="1">
      <c r="A1488" s="13" t="s">
        <v>78</v>
      </c>
      <c r="B1488" s="13" t="str">
        <f>IFERROR(__xludf.DUMMYFUNCTION("REGEXREPLACE(A1488, ""\d"", """")"),"         Ленинградская область")</f>
        <v>         Ленинградская область</v>
      </c>
      <c r="C1488" s="14" t="str">
        <f t="shared" si="15"/>
        <v>Ленинградская область</v>
      </c>
      <c r="D1488" s="3">
        <f t="shared" si="16"/>
        <v>2</v>
      </c>
      <c r="E1488" s="15" t="s">
        <v>35</v>
      </c>
      <c r="F1488" s="13" t="str">
        <f>IFERROR(__xludf.DUMMYFUNCTION("REGEXEXTRACT(E1488, ""[А-Яа-я].*"")"),"внешние причины")</f>
        <v>внешние причины</v>
      </c>
      <c r="G1488" s="16">
        <f t="shared" si="17"/>
        <v>2</v>
      </c>
      <c r="H1488" s="13" t="s">
        <v>28</v>
      </c>
      <c r="I1488" s="13" t="str">
        <f>IFERROR(__xludf.DUMMYFUNCTION("REGEXREPLACE(H1488, "".*\s"", """")"),"человек")</f>
        <v>человек</v>
      </c>
      <c r="J1488" s="13" t="s">
        <v>29</v>
      </c>
      <c r="K1488" s="17" t="str">
        <f>IFERROR(__xludf.DUMMYFUNCTION("REGEXREPLACE(J1488, ""^[\d\s]+"", """")"),"значение показателя за год")</f>
        <v>значение показателя за год</v>
      </c>
      <c r="L1488" s="16">
        <f t="shared" si="18"/>
        <v>2</v>
      </c>
      <c r="M1488" s="13" t="s">
        <v>30</v>
      </c>
      <c r="N1488" s="13" t="str">
        <f>IFERROR(__xludf.DUMMYFUNCTION("REGEXEXTRACT(M1488, "" (.+)$"")"),"все население")</f>
        <v>все население</v>
      </c>
      <c r="O1488" s="18">
        <v>2953.0</v>
      </c>
      <c r="P1488" s="18">
        <v>2971.0</v>
      </c>
      <c r="Q1488" s="18">
        <v>2648.0</v>
      </c>
      <c r="R1488" s="18">
        <v>2469.0</v>
      </c>
      <c r="S1488" s="18">
        <v>2401.0</v>
      </c>
      <c r="T1488" s="18">
        <v>2284.0</v>
      </c>
      <c r="U1488" s="18">
        <v>2160.0</v>
      </c>
      <c r="V1488" s="18">
        <v>2436.0</v>
      </c>
      <c r="W1488" s="18">
        <v>2339.0</v>
      </c>
      <c r="X1488" s="18">
        <v>2050.0</v>
      </c>
      <c r="Y1488" s="18">
        <v>2037.0</v>
      </c>
      <c r="Z1488" s="19">
        <f t="shared" si="6"/>
        <v>26748</v>
      </c>
      <c r="AA1488" s="19" t="str">
        <f t="shared" si="19"/>
        <v/>
      </c>
      <c r="AB1488" s="19" t="str">
        <f t="shared" si="8"/>
        <v/>
      </c>
      <c r="AC1488" s="19">
        <f t="shared" si="20"/>
        <v>2431.636364</v>
      </c>
      <c r="AD1488" s="19">
        <f t="shared" si="21"/>
        <v>2653.5</v>
      </c>
      <c r="AE1488" s="19" t="str">
        <f t="shared" si="22"/>
        <v>Нет моды</v>
      </c>
      <c r="AF1488" s="19">
        <f t="shared" si="23"/>
        <v>2037</v>
      </c>
      <c r="AG1488" s="19">
        <f t="shared" si="24"/>
        <v>2971</v>
      </c>
      <c r="AH1488" s="20" t="str">
        <f t="shared" si="14"/>
        <v/>
      </c>
      <c r="AI1488" s="21"/>
      <c r="AJ1488" s="21"/>
      <c r="AK1488" s="21"/>
      <c r="AL1488" s="22">
        <f t="shared" si="25"/>
        <v>1</v>
      </c>
    </row>
    <row r="1489" ht="12.75" customHeight="1">
      <c r="A1489" s="13" t="s">
        <v>78</v>
      </c>
      <c r="B1489" s="13" t="str">
        <f>IFERROR(__xludf.DUMMYFUNCTION("REGEXREPLACE(A1489, ""\d"", """")"),"         Ленинградская область")</f>
        <v>         Ленинградская область</v>
      </c>
      <c r="C1489" s="14" t="str">
        <f t="shared" si="15"/>
        <v>Ленинградская область</v>
      </c>
      <c r="D1489" s="3">
        <f t="shared" si="16"/>
        <v>2</v>
      </c>
      <c r="E1489" s="15" t="s">
        <v>35</v>
      </c>
      <c r="F1489" s="13" t="str">
        <f>IFERROR(__xludf.DUMMYFUNCTION("REGEXEXTRACT(E1489, ""[А-Яа-я].*"")"),"внешние причины")</f>
        <v>внешние причины</v>
      </c>
      <c r="G1489" s="16">
        <f t="shared" si="17"/>
        <v>2</v>
      </c>
      <c r="H1489" s="13" t="s">
        <v>28</v>
      </c>
      <c r="I1489" s="13" t="str">
        <f>IFERROR(__xludf.DUMMYFUNCTION("REGEXREPLACE(H1489, "".*\s"", """")"),"человек")</f>
        <v>человек</v>
      </c>
      <c r="J1489" s="13" t="s">
        <v>29</v>
      </c>
      <c r="K1489" s="17" t="str">
        <f>IFERROR(__xludf.DUMMYFUNCTION("REGEXREPLACE(J1489, ""^[\d\s]+"", """")"),"значение показателя за год")</f>
        <v>значение показателя за год</v>
      </c>
      <c r="L1489" s="16">
        <f t="shared" si="18"/>
        <v>2</v>
      </c>
      <c r="M1489" s="13" t="s">
        <v>31</v>
      </c>
      <c r="N1489" s="13" t="str">
        <f>IFERROR(__xludf.DUMMYFUNCTION("REGEXEXTRACT(M1489, "" (.+)$"")"),"городское население")</f>
        <v>городское население</v>
      </c>
      <c r="O1489" s="18">
        <v>2110.0</v>
      </c>
      <c r="P1489" s="18">
        <v>2130.0</v>
      </c>
      <c r="Q1489" s="18">
        <v>1813.0</v>
      </c>
      <c r="R1489" s="18">
        <v>1695.0</v>
      </c>
      <c r="S1489" s="18">
        <v>1733.0</v>
      </c>
      <c r="T1489" s="18">
        <v>1671.0</v>
      </c>
      <c r="U1489" s="18">
        <v>1549.0</v>
      </c>
      <c r="V1489" s="18">
        <v>1734.0</v>
      </c>
      <c r="W1489" s="18">
        <v>1689.0</v>
      </c>
      <c r="X1489" s="18">
        <v>1469.0</v>
      </c>
      <c r="Y1489" s="18">
        <v>1470.0</v>
      </c>
      <c r="Z1489" s="19" t="str">
        <f t="shared" si="6"/>
        <v/>
      </c>
      <c r="AA1489" s="19">
        <f t="shared" si="19"/>
        <v>19063</v>
      </c>
      <c r="AB1489" s="19" t="str">
        <f t="shared" si="8"/>
        <v/>
      </c>
      <c r="AC1489" s="19">
        <f t="shared" si="20"/>
        <v>1733</v>
      </c>
      <c r="AD1489" s="19">
        <f t="shared" si="21"/>
        <v>2080</v>
      </c>
      <c r="AE1489" s="19" t="str">
        <f t="shared" si="22"/>
        <v>Нет моды</v>
      </c>
      <c r="AF1489" s="19">
        <f t="shared" si="23"/>
        <v>1469</v>
      </c>
      <c r="AG1489" s="19">
        <f t="shared" si="24"/>
        <v>2130</v>
      </c>
      <c r="AH1489" s="20" t="str">
        <f t="shared" si="14"/>
        <v/>
      </c>
      <c r="AI1489" s="21"/>
      <c r="AJ1489" s="21"/>
      <c r="AK1489" s="21"/>
      <c r="AL1489" s="22">
        <f t="shared" si="25"/>
        <v>1</v>
      </c>
    </row>
    <row r="1490" ht="12.75" customHeight="1">
      <c r="A1490" s="13" t="s">
        <v>78</v>
      </c>
      <c r="B1490" s="13" t="str">
        <f>IFERROR(__xludf.DUMMYFUNCTION("REGEXREPLACE(A1490, ""\d"", """")"),"         Ленинградская область")</f>
        <v>         Ленинградская область</v>
      </c>
      <c r="C1490" s="14" t="str">
        <f t="shared" si="15"/>
        <v>Ленинградская область</v>
      </c>
      <c r="D1490" s="3">
        <f t="shared" si="16"/>
        <v>2</v>
      </c>
      <c r="E1490" s="15" t="s">
        <v>35</v>
      </c>
      <c r="F1490" s="13" t="str">
        <f>IFERROR(__xludf.DUMMYFUNCTION("REGEXEXTRACT(E1490, ""[А-Яа-я].*"")"),"внешние причины")</f>
        <v>внешние причины</v>
      </c>
      <c r="G1490" s="16">
        <f t="shared" si="17"/>
        <v>2</v>
      </c>
      <c r="H1490" s="13" t="s">
        <v>28</v>
      </c>
      <c r="I1490" s="13" t="str">
        <f>IFERROR(__xludf.DUMMYFUNCTION("REGEXREPLACE(H1490, "".*\s"", """")"),"человек")</f>
        <v>человек</v>
      </c>
      <c r="J1490" s="13" t="s">
        <v>29</v>
      </c>
      <c r="K1490" s="17" t="str">
        <f>IFERROR(__xludf.DUMMYFUNCTION("REGEXREPLACE(J1490, ""^[\d\s]+"", """")"),"значение показателя за год")</f>
        <v>значение показателя за год</v>
      </c>
      <c r="L1490" s="16">
        <f t="shared" si="18"/>
        <v>2</v>
      </c>
      <c r="M1490" s="13" t="s">
        <v>32</v>
      </c>
      <c r="N1490" s="13" t="str">
        <f>IFERROR(__xludf.DUMMYFUNCTION("REGEXEXTRACT(M1490, "" (.+)$"")"),"сельское население")</f>
        <v>сельское население</v>
      </c>
      <c r="O1490" s="18">
        <v>843.0</v>
      </c>
      <c r="P1490" s="18">
        <v>841.0</v>
      </c>
      <c r="Q1490" s="18">
        <v>835.0</v>
      </c>
      <c r="R1490" s="18">
        <v>774.0</v>
      </c>
      <c r="S1490" s="18">
        <v>668.0</v>
      </c>
      <c r="T1490" s="18">
        <v>613.0</v>
      </c>
      <c r="U1490" s="18">
        <v>611.0</v>
      </c>
      <c r="V1490" s="18">
        <v>702.0</v>
      </c>
      <c r="W1490" s="18">
        <v>650.0</v>
      </c>
      <c r="X1490" s="18">
        <v>581.0</v>
      </c>
      <c r="Y1490" s="18">
        <v>567.0</v>
      </c>
      <c r="Z1490" s="19" t="str">
        <f t="shared" si="6"/>
        <v/>
      </c>
      <c r="AA1490" s="19" t="str">
        <f t="shared" si="19"/>
        <v/>
      </c>
      <c r="AB1490" s="19">
        <f t="shared" si="8"/>
        <v>7685</v>
      </c>
      <c r="AC1490" s="19">
        <f t="shared" si="20"/>
        <v>698.6363636</v>
      </c>
      <c r="AD1490" s="19">
        <f t="shared" si="21"/>
        <v>1156</v>
      </c>
      <c r="AE1490" s="19" t="str">
        <f t="shared" si="22"/>
        <v>Нет моды</v>
      </c>
      <c r="AF1490" s="19">
        <f t="shared" si="23"/>
        <v>567</v>
      </c>
      <c r="AG1490" s="19">
        <f t="shared" si="24"/>
        <v>843</v>
      </c>
      <c r="AH1490" s="20" t="str">
        <f t="shared" si="14"/>
        <v>Город: 71%; Село: 29%</v>
      </c>
      <c r="AI1490" s="21"/>
      <c r="AJ1490" s="21"/>
      <c r="AK1490" s="21"/>
      <c r="AL1490" s="22">
        <f t="shared" si="25"/>
        <v>1</v>
      </c>
    </row>
    <row r="1491" ht="12.75" customHeight="1">
      <c r="A1491" s="13" t="s">
        <v>78</v>
      </c>
      <c r="B1491" s="13" t="str">
        <f>IFERROR(__xludf.DUMMYFUNCTION("REGEXREPLACE(A1491, ""\d"", """")"),"         Ленинградская область")</f>
        <v>         Ленинградская область</v>
      </c>
      <c r="C1491" s="14" t="str">
        <f t="shared" si="15"/>
        <v>Ленинградская область</v>
      </c>
      <c r="D1491" s="3">
        <f t="shared" si="16"/>
        <v>2</v>
      </c>
      <c r="E1491" s="15" t="s">
        <v>36</v>
      </c>
      <c r="F1491" s="13" t="str">
        <f>IFERROR(__xludf.DUMMYFUNCTION("REGEXEXTRACT(E1491,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91" s="16">
        <f t="shared" si="17"/>
        <v>2</v>
      </c>
      <c r="H1491" s="13" t="s">
        <v>28</v>
      </c>
      <c r="I1491" s="13" t="str">
        <f>IFERROR(__xludf.DUMMYFUNCTION("REGEXREPLACE(H1491, "".*\s"", """")"),"человек")</f>
        <v>человек</v>
      </c>
      <c r="J1491" s="13" t="s">
        <v>29</v>
      </c>
      <c r="K1491" s="17" t="str">
        <f>IFERROR(__xludf.DUMMYFUNCTION("REGEXREPLACE(J1491, ""^[\d\s]+"", """")"),"значение показателя за год")</f>
        <v>значение показателя за год</v>
      </c>
      <c r="L1491" s="16">
        <f t="shared" si="18"/>
        <v>2</v>
      </c>
      <c r="M1491" s="13" t="s">
        <v>30</v>
      </c>
      <c r="N1491" s="13" t="str">
        <f>IFERROR(__xludf.DUMMYFUNCTION("REGEXEXTRACT(M1491, "" (.+)$"")"),"все население")</f>
        <v>все население</v>
      </c>
      <c r="O1491" s="18">
        <v>35.0</v>
      </c>
      <c r="P1491" s="18">
        <v>44.0</v>
      </c>
      <c r="Q1491" s="18">
        <v>43.0</v>
      </c>
      <c r="R1491" s="18">
        <v>35.0</v>
      </c>
      <c r="S1491" s="23" t="s">
        <v>37</v>
      </c>
      <c r="T1491" s="23" t="s">
        <v>37</v>
      </c>
      <c r="U1491" s="23" t="s">
        <v>37</v>
      </c>
      <c r="V1491" s="23" t="s">
        <v>37</v>
      </c>
      <c r="W1491" s="23" t="s">
        <v>37</v>
      </c>
      <c r="X1491" s="23" t="s">
        <v>37</v>
      </c>
      <c r="Y1491" s="23" t="s">
        <v>37</v>
      </c>
      <c r="Z1491" s="19">
        <f t="shared" si="6"/>
        <v>157</v>
      </c>
      <c r="AA1491" s="19" t="str">
        <f t="shared" si="19"/>
        <v/>
      </c>
      <c r="AB1491" s="19" t="str">
        <f t="shared" si="8"/>
        <v/>
      </c>
      <c r="AC1491" s="19">
        <f t="shared" si="20"/>
        <v>39.25</v>
      </c>
      <c r="AD1491" s="19">
        <f t="shared" si="21"/>
        <v>613</v>
      </c>
      <c r="AE1491" s="19" t="str">
        <f t="shared" si="22"/>
        <v>Нет моды</v>
      </c>
      <c r="AF1491" s="19">
        <f t="shared" si="23"/>
        <v>35</v>
      </c>
      <c r="AG1491" s="19">
        <f t="shared" si="24"/>
        <v>44</v>
      </c>
      <c r="AH1491" s="20" t="str">
        <f t="shared" si="14"/>
        <v/>
      </c>
      <c r="AI1491" s="24"/>
      <c r="AJ1491" s="24"/>
      <c r="AK1491" s="24"/>
      <c r="AL1491" s="22">
        <f t="shared" si="25"/>
        <v>1</v>
      </c>
    </row>
    <row r="1492" ht="12.75" customHeight="1">
      <c r="A1492" s="13" t="s">
        <v>78</v>
      </c>
      <c r="B1492" s="13" t="str">
        <f>IFERROR(__xludf.DUMMYFUNCTION("REGEXREPLACE(A1492, ""\d"", """")"),"         Ленинградская область")</f>
        <v>         Ленинградская область</v>
      </c>
      <c r="C1492" s="14" t="str">
        <f t="shared" si="15"/>
        <v>Ленинградская область</v>
      </c>
      <c r="D1492" s="3">
        <f t="shared" si="16"/>
        <v>2</v>
      </c>
      <c r="E1492" s="15" t="s">
        <v>36</v>
      </c>
      <c r="F1492" s="13" t="str">
        <f>IFERROR(__xludf.DUMMYFUNCTION("REGEXEXTRACT(E1492,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92" s="16">
        <f t="shared" si="17"/>
        <v>2</v>
      </c>
      <c r="H1492" s="13" t="s">
        <v>28</v>
      </c>
      <c r="I1492" s="13" t="str">
        <f>IFERROR(__xludf.DUMMYFUNCTION("REGEXREPLACE(H1492, "".*\s"", """")"),"человек")</f>
        <v>человек</v>
      </c>
      <c r="J1492" s="13" t="s">
        <v>29</v>
      </c>
      <c r="K1492" s="17" t="str">
        <f>IFERROR(__xludf.DUMMYFUNCTION("REGEXREPLACE(J1492, ""^[\d\s]+"", """")"),"значение показателя за год")</f>
        <v>значение показателя за год</v>
      </c>
      <c r="L1492" s="16">
        <f t="shared" si="18"/>
        <v>2</v>
      </c>
      <c r="M1492" s="13" t="s">
        <v>31</v>
      </c>
      <c r="N1492" s="13" t="str">
        <f>IFERROR(__xludf.DUMMYFUNCTION("REGEXEXTRACT(M1492, "" (.+)$"")"),"городское население")</f>
        <v>городское население</v>
      </c>
      <c r="O1492" s="18">
        <v>21.0</v>
      </c>
      <c r="P1492" s="18">
        <v>34.0</v>
      </c>
      <c r="Q1492" s="18">
        <v>29.0</v>
      </c>
      <c r="R1492" s="18">
        <v>29.0</v>
      </c>
      <c r="S1492" s="23" t="s">
        <v>37</v>
      </c>
      <c r="T1492" s="23" t="s">
        <v>37</v>
      </c>
      <c r="U1492" s="23" t="s">
        <v>37</v>
      </c>
      <c r="V1492" s="23" t="s">
        <v>37</v>
      </c>
      <c r="W1492" s="23" t="s">
        <v>37</v>
      </c>
      <c r="X1492" s="23" t="s">
        <v>37</v>
      </c>
      <c r="Y1492" s="23" t="s">
        <v>37</v>
      </c>
      <c r="Z1492" s="19" t="str">
        <f t="shared" si="6"/>
        <v/>
      </c>
      <c r="AA1492" s="19">
        <f t="shared" si="19"/>
        <v>113</v>
      </c>
      <c r="AB1492" s="19" t="str">
        <f t="shared" si="8"/>
        <v/>
      </c>
      <c r="AC1492" s="19">
        <f t="shared" si="20"/>
        <v>28.25</v>
      </c>
      <c r="AD1492" s="19">
        <f t="shared" si="21"/>
        <v>34.5</v>
      </c>
      <c r="AE1492" s="19" t="str">
        <f t="shared" si="22"/>
        <v>Нет моды</v>
      </c>
      <c r="AF1492" s="19">
        <f t="shared" si="23"/>
        <v>21</v>
      </c>
      <c r="AG1492" s="19">
        <f t="shared" si="24"/>
        <v>34</v>
      </c>
      <c r="AH1492" s="20" t="str">
        <f t="shared" si="14"/>
        <v/>
      </c>
      <c r="AI1492" s="24"/>
      <c r="AJ1492" s="24"/>
      <c r="AK1492" s="24"/>
      <c r="AL1492" s="22">
        <f t="shared" si="25"/>
        <v>1</v>
      </c>
    </row>
    <row r="1493" ht="12.75" customHeight="1">
      <c r="A1493" s="13" t="s">
        <v>78</v>
      </c>
      <c r="B1493" s="13" t="str">
        <f>IFERROR(__xludf.DUMMYFUNCTION("REGEXREPLACE(A1493, ""\d"", """")"),"         Ленинградская область")</f>
        <v>         Ленинградская область</v>
      </c>
      <c r="C1493" s="14" t="str">
        <f t="shared" si="15"/>
        <v>Ленинградская область</v>
      </c>
      <c r="D1493" s="3">
        <f t="shared" si="16"/>
        <v>2</v>
      </c>
      <c r="E1493" s="15" t="s">
        <v>36</v>
      </c>
      <c r="F1493" s="13" t="str">
        <f>IFERROR(__xludf.DUMMYFUNCTION("REGEXEXTRACT(E1493,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493" s="16">
        <f t="shared" si="17"/>
        <v>2</v>
      </c>
      <c r="H1493" s="13" t="s">
        <v>28</v>
      </c>
      <c r="I1493" s="13" t="str">
        <f>IFERROR(__xludf.DUMMYFUNCTION("REGEXREPLACE(H1493, "".*\s"", """")"),"человек")</f>
        <v>человек</v>
      </c>
      <c r="J1493" s="13" t="s">
        <v>29</v>
      </c>
      <c r="K1493" s="17" t="str">
        <f>IFERROR(__xludf.DUMMYFUNCTION("REGEXREPLACE(J1493, ""^[\d\s]+"", """")"),"значение показателя за год")</f>
        <v>значение показателя за год</v>
      </c>
      <c r="L1493" s="16">
        <f t="shared" si="18"/>
        <v>2</v>
      </c>
      <c r="M1493" s="13" t="s">
        <v>32</v>
      </c>
      <c r="N1493" s="13" t="str">
        <f>IFERROR(__xludf.DUMMYFUNCTION("REGEXEXTRACT(M1493, "" (.+)$"")"),"сельское население")</f>
        <v>сельское население</v>
      </c>
      <c r="O1493" s="18">
        <v>14.0</v>
      </c>
      <c r="P1493" s="18">
        <v>10.0</v>
      </c>
      <c r="Q1493" s="18">
        <v>14.0</v>
      </c>
      <c r="R1493" s="18">
        <v>6.0</v>
      </c>
      <c r="S1493" s="23" t="s">
        <v>37</v>
      </c>
      <c r="T1493" s="23" t="s">
        <v>37</v>
      </c>
      <c r="U1493" s="23" t="s">
        <v>37</v>
      </c>
      <c r="V1493" s="23" t="s">
        <v>37</v>
      </c>
      <c r="W1493" s="23" t="s">
        <v>37</v>
      </c>
      <c r="X1493" s="23" t="s">
        <v>37</v>
      </c>
      <c r="Y1493" s="23" t="s">
        <v>37</v>
      </c>
      <c r="Z1493" s="19" t="str">
        <f t="shared" si="6"/>
        <v/>
      </c>
      <c r="AA1493" s="19" t="str">
        <f t="shared" si="19"/>
        <v/>
      </c>
      <c r="AB1493" s="19">
        <f t="shared" si="8"/>
        <v>44</v>
      </c>
      <c r="AC1493" s="19">
        <f t="shared" si="20"/>
        <v>11</v>
      </c>
      <c r="AD1493" s="19">
        <f t="shared" si="21"/>
        <v>17.5</v>
      </c>
      <c r="AE1493" s="19" t="str">
        <f t="shared" si="22"/>
        <v>Нет моды</v>
      </c>
      <c r="AF1493" s="19">
        <f t="shared" si="23"/>
        <v>6</v>
      </c>
      <c r="AG1493" s="19">
        <f t="shared" si="24"/>
        <v>14</v>
      </c>
      <c r="AH1493" s="20" t="str">
        <f t="shared" si="14"/>
        <v>Город: 72%; Село: 28%</v>
      </c>
      <c r="AI1493" s="24"/>
      <c r="AJ1493" s="24"/>
      <c r="AK1493" s="24"/>
      <c r="AL1493" s="22">
        <f t="shared" si="25"/>
        <v>1</v>
      </c>
    </row>
    <row r="1494" ht="12.75" customHeight="1">
      <c r="A1494" s="13" t="s">
        <v>78</v>
      </c>
      <c r="B1494" s="13" t="str">
        <f>IFERROR(__xludf.DUMMYFUNCTION("REGEXREPLACE(A1494, ""\d"", """")"),"         Ленинградская область")</f>
        <v>         Ленинградская область</v>
      </c>
      <c r="C1494" s="14" t="str">
        <f t="shared" si="15"/>
        <v>Ленинградская область</v>
      </c>
      <c r="D1494" s="3">
        <f t="shared" si="16"/>
        <v>2</v>
      </c>
      <c r="E1494" s="15" t="s">
        <v>38</v>
      </c>
      <c r="F1494" s="13" t="str">
        <f>IFERROR(__xludf.DUMMYFUNCTION("REGEXEXTRACT(E1494, ""[А-Яа-я].*"")"),"все виды транспортных несчастных случаев")</f>
        <v>все виды транспортных несчастных случаев</v>
      </c>
      <c r="G1494" s="16">
        <f t="shared" si="17"/>
        <v>2</v>
      </c>
      <c r="H1494" s="13" t="s">
        <v>28</v>
      </c>
      <c r="I1494" s="13" t="str">
        <f>IFERROR(__xludf.DUMMYFUNCTION("REGEXREPLACE(H1494, "".*\s"", """")"),"человек")</f>
        <v>человек</v>
      </c>
      <c r="J1494" s="13" t="s">
        <v>29</v>
      </c>
      <c r="K1494" s="17" t="str">
        <f>IFERROR(__xludf.DUMMYFUNCTION("REGEXREPLACE(J1494, ""^[\d\s]+"", """")"),"значение показателя за год")</f>
        <v>значение показателя за год</v>
      </c>
      <c r="L1494" s="16">
        <f t="shared" si="18"/>
        <v>2</v>
      </c>
      <c r="M1494" s="13" t="s">
        <v>30</v>
      </c>
      <c r="N1494" s="13" t="str">
        <f>IFERROR(__xludf.DUMMYFUNCTION("REGEXEXTRACT(M1494, "" (.+)$"")"),"все население")</f>
        <v>все население</v>
      </c>
      <c r="O1494" s="18">
        <v>562.0</v>
      </c>
      <c r="P1494" s="18">
        <v>624.0</v>
      </c>
      <c r="Q1494" s="18">
        <v>516.0</v>
      </c>
      <c r="R1494" s="18">
        <v>417.0</v>
      </c>
      <c r="S1494" s="18">
        <v>367.0</v>
      </c>
      <c r="T1494" s="18">
        <v>356.0</v>
      </c>
      <c r="U1494" s="18">
        <v>292.0</v>
      </c>
      <c r="V1494" s="18">
        <v>357.0</v>
      </c>
      <c r="W1494" s="18">
        <v>301.0</v>
      </c>
      <c r="X1494" s="18">
        <v>272.0</v>
      </c>
      <c r="Y1494" s="18">
        <v>258.0</v>
      </c>
      <c r="Z1494" s="19">
        <f t="shared" si="6"/>
        <v>4322</v>
      </c>
      <c r="AA1494" s="19" t="str">
        <f t="shared" si="19"/>
        <v/>
      </c>
      <c r="AB1494" s="19" t="str">
        <f t="shared" si="8"/>
        <v/>
      </c>
      <c r="AC1494" s="19">
        <f t="shared" si="20"/>
        <v>392.9090909</v>
      </c>
      <c r="AD1494" s="19">
        <f t="shared" si="21"/>
        <v>301</v>
      </c>
      <c r="AE1494" s="19" t="str">
        <f t="shared" si="22"/>
        <v>Нет моды</v>
      </c>
      <c r="AF1494" s="19">
        <f t="shared" si="23"/>
        <v>258</v>
      </c>
      <c r="AG1494" s="19">
        <f t="shared" si="24"/>
        <v>624</v>
      </c>
      <c r="AH1494" s="20" t="str">
        <f t="shared" si="14"/>
        <v/>
      </c>
      <c r="AI1494" s="21"/>
      <c r="AJ1494" s="21"/>
      <c r="AK1494" s="21"/>
      <c r="AL1494" s="22">
        <f t="shared" si="25"/>
        <v>1</v>
      </c>
    </row>
    <row r="1495" ht="12.75" customHeight="1">
      <c r="A1495" s="13" t="s">
        <v>78</v>
      </c>
      <c r="B1495" s="13" t="str">
        <f>IFERROR(__xludf.DUMMYFUNCTION("REGEXREPLACE(A1495, ""\d"", """")"),"         Ленинградская область")</f>
        <v>         Ленинградская область</v>
      </c>
      <c r="C1495" s="14" t="str">
        <f t="shared" si="15"/>
        <v>Ленинградская область</v>
      </c>
      <c r="D1495" s="3">
        <f t="shared" si="16"/>
        <v>2</v>
      </c>
      <c r="E1495" s="15" t="s">
        <v>38</v>
      </c>
      <c r="F1495" s="13" t="str">
        <f>IFERROR(__xludf.DUMMYFUNCTION("REGEXEXTRACT(E1495, ""[А-Яа-я].*"")"),"все виды транспортных несчастных случаев")</f>
        <v>все виды транспортных несчастных случаев</v>
      </c>
      <c r="G1495" s="16">
        <f t="shared" si="17"/>
        <v>2</v>
      </c>
      <c r="H1495" s="13" t="s">
        <v>28</v>
      </c>
      <c r="I1495" s="13" t="str">
        <f>IFERROR(__xludf.DUMMYFUNCTION("REGEXREPLACE(H1495, "".*\s"", """")"),"человек")</f>
        <v>человек</v>
      </c>
      <c r="J1495" s="13" t="s">
        <v>29</v>
      </c>
      <c r="K1495" s="17" t="str">
        <f>IFERROR(__xludf.DUMMYFUNCTION("REGEXREPLACE(J1495, ""^[\d\s]+"", """")"),"значение показателя за год")</f>
        <v>значение показателя за год</v>
      </c>
      <c r="L1495" s="16">
        <f t="shared" si="18"/>
        <v>2</v>
      </c>
      <c r="M1495" s="13" t="s">
        <v>31</v>
      </c>
      <c r="N1495" s="13" t="str">
        <f>IFERROR(__xludf.DUMMYFUNCTION("REGEXEXTRACT(M1495, "" (.+)$"")"),"городское население")</f>
        <v>городское население</v>
      </c>
      <c r="O1495" s="18">
        <v>372.0</v>
      </c>
      <c r="P1495" s="18">
        <v>450.0</v>
      </c>
      <c r="Q1495" s="18">
        <v>336.0</v>
      </c>
      <c r="R1495" s="18">
        <v>285.0</v>
      </c>
      <c r="S1495" s="18">
        <v>266.0</v>
      </c>
      <c r="T1495" s="18">
        <v>258.0</v>
      </c>
      <c r="U1495" s="18">
        <v>204.0</v>
      </c>
      <c r="V1495" s="18">
        <v>233.0</v>
      </c>
      <c r="W1495" s="18">
        <v>216.0</v>
      </c>
      <c r="X1495" s="18">
        <v>194.0</v>
      </c>
      <c r="Y1495" s="18">
        <v>187.0</v>
      </c>
      <c r="Z1495" s="19" t="str">
        <f t="shared" si="6"/>
        <v/>
      </c>
      <c r="AA1495" s="19">
        <f t="shared" si="19"/>
        <v>3001</v>
      </c>
      <c r="AB1495" s="19" t="str">
        <f t="shared" si="8"/>
        <v/>
      </c>
      <c r="AC1495" s="19">
        <f t="shared" si="20"/>
        <v>272.8181818</v>
      </c>
      <c r="AD1495" s="19">
        <f t="shared" si="21"/>
        <v>296.5</v>
      </c>
      <c r="AE1495" s="19" t="str">
        <f t="shared" si="22"/>
        <v>Нет моды</v>
      </c>
      <c r="AF1495" s="19">
        <f t="shared" si="23"/>
        <v>187</v>
      </c>
      <c r="AG1495" s="19">
        <f t="shared" si="24"/>
        <v>450</v>
      </c>
      <c r="AH1495" s="20" t="str">
        <f t="shared" si="14"/>
        <v/>
      </c>
      <c r="AI1495" s="21"/>
      <c r="AJ1495" s="21"/>
      <c r="AK1495" s="21"/>
      <c r="AL1495" s="22">
        <f t="shared" si="25"/>
        <v>1</v>
      </c>
    </row>
    <row r="1496" ht="12.75" customHeight="1">
      <c r="A1496" s="13" t="s">
        <v>78</v>
      </c>
      <c r="B1496" s="13" t="str">
        <f>IFERROR(__xludf.DUMMYFUNCTION("REGEXREPLACE(A1496, ""\d"", """")"),"         Ленинградская область")</f>
        <v>         Ленинградская область</v>
      </c>
      <c r="C1496" s="14" t="str">
        <f t="shared" si="15"/>
        <v>Ленинградская область</v>
      </c>
      <c r="D1496" s="3">
        <f t="shared" si="16"/>
        <v>2</v>
      </c>
      <c r="E1496" s="15" t="s">
        <v>38</v>
      </c>
      <c r="F1496" s="13" t="str">
        <f>IFERROR(__xludf.DUMMYFUNCTION("REGEXEXTRACT(E1496, ""[А-Яа-я].*"")"),"все виды транспортных несчастных случаев")</f>
        <v>все виды транспортных несчастных случаев</v>
      </c>
      <c r="G1496" s="16">
        <f t="shared" si="17"/>
        <v>2</v>
      </c>
      <c r="H1496" s="13" t="s">
        <v>28</v>
      </c>
      <c r="I1496" s="13" t="str">
        <f>IFERROR(__xludf.DUMMYFUNCTION("REGEXREPLACE(H1496, "".*\s"", """")"),"человек")</f>
        <v>человек</v>
      </c>
      <c r="J1496" s="13" t="s">
        <v>29</v>
      </c>
      <c r="K1496" s="17" t="str">
        <f>IFERROR(__xludf.DUMMYFUNCTION("REGEXREPLACE(J1496, ""^[\d\s]+"", """")"),"значение показателя за год")</f>
        <v>значение показателя за год</v>
      </c>
      <c r="L1496" s="16">
        <f t="shared" si="18"/>
        <v>2</v>
      </c>
      <c r="M1496" s="13" t="s">
        <v>32</v>
      </c>
      <c r="N1496" s="13" t="str">
        <f>IFERROR(__xludf.DUMMYFUNCTION("REGEXEXTRACT(M1496, "" (.+)$"")"),"сельское население")</f>
        <v>сельское население</v>
      </c>
      <c r="O1496" s="18">
        <v>190.0</v>
      </c>
      <c r="P1496" s="18">
        <v>174.0</v>
      </c>
      <c r="Q1496" s="18">
        <v>180.0</v>
      </c>
      <c r="R1496" s="18">
        <v>132.0</v>
      </c>
      <c r="S1496" s="18">
        <v>101.0</v>
      </c>
      <c r="T1496" s="18">
        <v>98.0</v>
      </c>
      <c r="U1496" s="18">
        <v>88.0</v>
      </c>
      <c r="V1496" s="18">
        <v>124.0</v>
      </c>
      <c r="W1496" s="18">
        <v>85.0</v>
      </c>
      <c r="X1496" s="18">
        <v>78.0</v>
      </c>
      <c r="Y1496" s="18">
        <v>71.0</v>
      </c>
      <c r="Z1496" s="19" t="str">
        <f t="shared" si="6"/>
        <v/>
      </c>
      <c r="AA1496" s="19" t="str">
        <f t="shared" si="19"/>
        <v/>
      </c>
      <c r="AB1496" s="19">
        <f t="shared" si="8"/>
        <v>1321</v>
      </c>
      <c r="AC1496" s="19">
        <f t="shared" si="20"/>
        <v>120.0909091</v>
      </c>
      <c r="AD1496" s="19">
        <f t="shared" si="21"/>
        <v>188.5</v>
      </c>
      <c r="AE1496" s="19" t="str">
        <f t="shared" si="22"/>
        <v>Нет моды</v>
      </c>
      <c r="AF1496" s="19">
        <f t="shared" si="23"/>
        <v>71</v>
      </c>
      <c r="AG1496" s="19">
        <f t="shared" si="24"/>
        <v>190</v>
      </c>
      <c r="AH1496" s="20" t="str">
        <f t="shared" si="14"/>
        <v>Город: 69%; Село: 31%</v>
      </c>
      <c r="AI1496" s="21"/>
      <c r="AJ1496" s="21"/>
      <c r="AK1496" s="21"/>
      <c r="AL1496" s="22">
        <f t="shared" si="25"/>
        <v>1</v>
      </c>
    </row>
    <row r="1497" ht="12.75" customHeight="1">
      <c r="A1497" s="13" t="s">
        <v>78</v>
      </c>
      <c r="B1497" s="13" t="str">
        <f>IFERROR(__xludf.DUMMYFUNCTION("REGEXREPLACE(A1497, ""\d"", """")"),"         Ленинградская область")</f>
        <v>         Ленинградская область</v>
      </c>
      <c r="C1497" s="14" t="str">
        <f t="shared" si="15"/>
        <v>Ленинградская область</v>
      </c>
      <c r="D1497" s="3">
        <f t="shared" si="16"/>
        <v>2</v>
      </c>
      <c r="E1497" s="15" t="s">
        <v>39</v>
      </c>
      <c r="F1497" s="13" t="str">
        <f>IFERROR(__xludf.DUMMYFUNCTION("REGEXEXTRACT(E1497, ""[А-Яа-я].*"")"),"Всего умерших")</f>
        <v>Всего умерших</v>
      </c>
      <c r="G1497" s="16">
        <f t="shared" si="17"/>
        <v>2</v>
      </c>
      <c r="H1497" s="13" t="s">
        <v>28</v>
      </c>
      <c r="I1497" s="13" t="str">
        <f>IFERROR(__xludf.DUMMYFUNCTION("REGEXREPLACE(H1497, "".*\s"", """")"),"человек")</f>
        <v>человек</v>
      </c>
      <c r="J1497" s="13" t="s">
        <v>29</v>
      </c>
      <c r="K1497" s="17" t="str">
        <f>IFERROR(__xludf.DUMMYFUNCTION("REGEXREPLACE(J1497, ""^[\d\s]+"", """")"),"значение показателя за год")</f>
        <v>значение показателя за год</v>
      </c>
      <c r="L1497" s="16">
        <f t="shared" si="18"/>
        <v>2</v>
      </c>
      <c r="M1497" s="13" t="s">
        <v>30</v>
      </c>
      <c r="N1497" s="13" t="str">
        <f>IFERROR(__xludf.DUMMYFUNCTION("REGEXEXTRACT(M1497, "" (.+)$"")"),"все население")</f>
        <v>все население</v>
      </c>
      <c r="O1497" s="18">
        <v>25363.0</v>
      </c>
      <c r="P1497" s="18">
        <v>25741.0</v>
      </c>
      <c r="Q1497" s="18">
        <v>24896.0</v>
      </c>
      <c r="R1497" s="18">
        <v>24958.0</v>
      </c>
      <c r="S1497" s="18">
        <v>23978.0</v>
      </c>
      <c r="T1497" s="18">
        <v>23640.0</v>
      </c>
      <c r="U1497" s="18">
        <v>23354.0</v>
      </c>
      <c r="V1497" s="18">
        <v>28118.0</v>
      </c>
      <c r="W1497" s="18">
        <v>32125.0</v>
      </c>
      <c r="X1497" s="18">
        <v>25966.0</v>
      </c>
      <c r="Y1497" s="18">
        <v>23049.0</v>
      </c>
      <c r="Z1497" s="19">
        <f t="shared" si="6"/>
        <v>281188</v>
      </c>
      <c r="AA1497" s="19" t="str">
        <f t="shared" si="19"/>
        <v/>
      </c>
      <c r="AB1497" s="19" t="str">
        <f t="shared" si="8"/>
        <v/>
      </c>
      <c r="AC1497" s="19">
        <f t="shared" si="20"/>
        <v>25562.54545</v>
      </c>
      <c r="AD1497" s="19">
        <f t="shared" si="21"/>
        <v>11619.5</v>
      </c>
      <c r="AE1497" s="19" t="str">
        <f t="shared" si="22"/>
        <v>Нет моды</v>
      </c>
      <c r="AF1497" s="19">
        <f t="shared" si="23"/>
        <v>23049</v>
      </c>
      <c r="AG1497" s="19">
        <f t="shared" si="24"/>
        <v>32125</v>
      </c>
      <c r="AH1497" s="20" t="str">
        <f t="shared" si="14"/>
        <v/>
      </c>
      <c r="AI1497" s="21"/>
      <c r="AJ1497" s="21"/>
      <c r="AK1497" s="21"/>
      <c r="AL1497" s="22">
        <f t="shared" si="25"/>
        <v>1</v>
      </c>
    </row>
    <row r="1498" ht="12.75" customHeight="1">
      <c r="A1498" s="13" t="s">
        <v>78</v>
      </c>
      <c r="B1498" s="13" t="str">
        <f>IFERROR(__xludf.DUMMYFUNCTION("REGEXREPLACE(A1498, ""\d"", """")"),"         Ленинградская область")</f>
        <v>         Ленинградская область</v>
      </c>
      <c r="C1498" s="14" t="str">
        <f t="shared" si="15"/>
        <v>Ленинградская область</v>
      </c>
      <c r="D1498" s="3">
        <f t="shared" si="16"/>
        <v>2</v>
      </c>
      <c r="E1498" s="15" t="s">
        <v>39</v>
      </c>
      <c r="F1498" s="13" t="str">
        <f>IFERROR(__xludf.DUMMYFUNCTION("REGEXEXTRACT(E1498, ""[А-Яа-я].*"")"),"Всего умерших")</f>
        <v>Всего умерших</v>
      </c>
      <c r="G1498" s="16">
        <f t="shared" si="17"/>
        <v>2</v>
      </c>
      <c r="H1498" s="13" t="s">
        <v>28</v>
      </c>
      <c r="I1498" s="13" t="str">
        <f>IFERROR(__xludf.DUMMYFUNCTION("REGEXREPLACE(H1498, "".*\s"", """")"),"человек")</f>
        <v>человек</v>
      </c>
      <c r="J1498" s="13" t="s">
        <v>29</v>
      </c>
      <c r="K1498" s="17" t="str">
        <f>IFERROR(__xludf.DUMMYFUNCTION("REGEXREPLACE(J1498, ""^[\d\s]+"", """")"),"значение показателя за год")</f>
        <v>значение показателя за год</v>
      </c>
      <c r="L1498" s="16">
        <f t="shared" si="18"/>
        <v>2</v>
      </c>
      <c r="M1498" s="13" t="s">
        <v>31</v>
      </c>
      <c r="N1498" s="13" t="str">
        <f>IFERROR(__xludf.DUMMYFUNCTION("REGEXEXTRACT(M1498, "" (.+)$"")"),"городское население")</f>
        <v>городское население</v>
      </c>
      <c r="O1498" s="18">
        <v>17729.0</v>
      </c>
      <c r="P1498" s="18">
        <v>18102.0</v>
      </c>
      <c r="Q1498" s="18">
        <v>17272.0</v>
      </c>
      <c r="R1498" s="18">
        <v>17416.0</v>
      </c>
      <c r="S1498" s="18">
        <v>16832.0</v>
      </c>
      <c r="T1498" s="18">
        <v>16648.0</v>
      </c>
      <c r="U1498" s="18">
        <v>16599.0</v>
      </c>
      <c r="V1498" s="18">
        <v>20202.0</v>
      </c>
      <c r="W1498" s="18">
        <v>23144.0</v>
      </c>
      <c r="X1498" s="18">
        <v>18769.0</v>
      </c>
      <c r="Y1498" s="18">
        <v>16973.0</v>
      </c>
      <c r="Z1498" s="19" t="str">
        <f t="shared" si="6"/>
        <v/>
      </c>
      <c r="AA1498" s="19">
        <f t="shared" si="19"/>
        <v>199686</v>
      </c>
      <c r="AB1498" s="19" t="str">
        <f t="shared" si="8"/>
        <v/>
      </c>
      <c r="AC1498" s="19">
        <f t="shared" si="20"/>
        <v>18153.27273</v>
      </c>
      <c r="AD1498" s="19">
        <f t="shared" si="21"/>
        <v>23096.5</v>
      </c>
      <c r="AE1498" s="19" t="str">
        <f t="shared" si="22"/>
        <v>Нет моды</v>
      </c>
      <c r="AF1498" s="19">
        <f t="shared" si="23"/>
        <v>16599</v>
      </c>
      <c r="AG1498" s="19">
        <f t="shared" si="24"/>
        <v>23144</v>
      </c>
      <c r="AH1498" s="20" t="str">
        <f t="shared" si="14"/>
        <v/>
      </c>
      <c r="AI1498" s="21"/>
      <c r="AJ1498" s="21"/>
      <c r="AK1498" s="21"/>
      <c r="AL1498" s="22">
        <f t="shared" si="25"/>
        <v>1</v>
      </c>
    </row>
    <row r="1499" ht="12.75" customHeight="1">
      <c r="A1499" s="13" t="s">
        <v>78</v>
      </c>
      <c r="B1499" s="13" t="str">
        <f>IFERROR(__xludf.DUMMYFUNCTION("REGEXREPLACE(A1499, ""\d"", """")"),"         Ленинградская область")</f>
        <v>         Ленинградская область</v>
      </c>
      <c r="C1499" s="14" t="str">
        <f t="shared" si="15"/>
        <v>Ленинградская область</v>
      </c>
      <c r="D1499" s="3">
        <f t="shared" si="16"/>
        <v>2</v>
      </c>
      <c r="E1499" s="15" t="s">
        <v>39</v>
      </c>
      <c r="F1499" s="13" t="str">
        <f>IFERROR(__xludf.DUMMYFUNCTION("REGEXEXTRACT(E1499, ""[А-Яа-я].*"")"),"Всего умерших")</f>
        <v>Всего умерших</v>
      </c>
      <c r="G1499" s="16">
        <f t="shared" si="17"/>
        <v>2</v>
      </c>
      <c r="H1499" s="13" t="s">
        <v>28</v>
      </c>
      <c r="I1499" s="13" t="str">
        <f>IFERROR(__xludf.DUMMYFUNCTION("REGEXREPLACE(H1499, "".*\s"", """")"),"человек")</f>
        <v>человек</v>
      </c>
      <c r="J1499" s="13" t="s">
        <v>29</v>
      </c>
      <c r="K1499" s="17" t="str">
        <f>IFERROR(__xludf.DUMMYFUNCTION("REGEXREPLACE(J1499, ""^[\d\s]+"", """")"),"значение показателя за год")</f>
        <v>значение показателя за год</v>
      </c>
      <c r="L1499" s="16">
        <f t="shared" si="18"/>
        <v>2</v>
      </c>
      <c r="M1499" s="13" t="s">
        <v>32</v>
      </c>
      <c r="N1499" s="13" t="str">
        <f>IFERROR(__xludf.DUMMYFUNCTION("REGEXEXTRACT(M1499, "" (.+)$"")"),"сельское население")</f>
        <v>сельское население</v>
      </c>
      <c r="O1499" s="18">
        <v>7634.0</v>
      </c>
      <c r="P1499" s="18">
        <v>7639.0</v>
      </c>
      <c r="Q1499" s="18">
        <v>7624.0</v>
      </c>
      <c r="R1499" s="18">
        <v>7542.0</v>
      </c>
      <c r="S1499" s="18">
        <v>7146.0</v>
      </c>
      <c r="T1499" s="18">
        <v>6992.0</v>
      </c>
      <c r="U1499" s="18">
        <v>6755.0</v>
      </c>
      <c r="V1499" s="18">
        <v>7916.0</v>
      </c>
      <c r="W1499" s="18">
        <v>8981.0</v>
      </c>
      <c r="X1499" s="18">
        <v>7197.0</v>
      </c>
      <c r="Y1499" s="18">
        <v>6076.0</v>
      </c>
      <c r="Z1499" s="19" t="str">
        <f t="shared" si="6"/>
        <v/>
      </c>
      <c r="AA1499" s="19" t="str">
        <f t="shared" si="19"/>
        <v/>
      </c>
      <c r="AB1499" s="19">
        <f t="shared" si="8"/>
        <v>81502</v>
      </c>
      <c r="AC1499" s="19">
        <f t="shared" si="20"/>
        <v>7409.272727</v>
      </c>
      <c r="AD1499" s="19">
        <f t="shared" si="21"/>
        <v>12790</v>
      </c>
      <c r="AE1499" s="19" t="str">
        <f t="shared" si="22"/>
        <v>Нет моды</v>
      </c>
      <c r="AF1499" s="19">
        <f t="shared" si="23"/>
        <v>6076</v>
      </c>
      <c r="AG1499" s="19">
        <f t="shared" si="24"/>
        <v>8981</v>
      </c>
      <c r="AH1499" s="20" t="str">
        <f t="shared" si="14"/>
        <v>Город: 71%; Село: 29%</v>
      </c>
      <c r="AI1499" s="21"/>
      <c r="AJ1499" s="21"/>
      <c r="AK1499" s="21"/>
      <c r="AL1499" s="22">
        <f t="shared" si="25"/>
        <v>1</v>
      </c>
    </row>
    <row r="1500" ht="12.75" customHeight="1">
      <c r="A1500" s="13" t="s">
        <v>78</v>
      </c>
      <c r="B1500" s="13" t="str">
        <f>IFERROR(__xludf.DUMMYFUNCTION("REGEXREPLACE(A1500, ""\d"", """")"),"         Ленинградская область")</f>
        <v>         Ленинградская область</v>
      </c>
      <c r="C1500" s="14" t="str">
        <f t="shared" si="15"/>
        <v>Ленинградская область</v>
      </c>
      <c r="D1500" s="3">
        <f t="shared" si="16"/>
        <v>2</v>
      </c>
      <c r="E1500" s="15" t="s">
        <v>40</v>
      </c>
      <c r="F1500" s="13" t="str">
        <f>IFERROR(__xludf.DUMMYFUNCTION("REGEXEXTRACT(E1500, ""[А-Яа-я].*"")"),"Злокачественные новообразования")</f>
        <v>Злокачественные новообразования</v>
      </c>
      <c r="G1500" s="16">
        <f t="shared" si="17"/>
        <v>2</v>
      </c>
      <c r="H1500" s="13" t="s">
        <v>28</v>
      </c>
      <c r="I1500" s="13" t="str">
        <f>IFERROR(__xludf.DUMMYFUNCTION("REGEXREPLACE(H1500, "".*\s"", """")"),"человек")</f>
        <v>человек</v>
      </c>
      <c r="J1500" s="13" t="s">
        <v>29</v>
      </c>
      <c r="K1500" s="17" t="str">
        <f>IFERROR(__xludf.DUMMYFUNCTION("REGEXREPLACE(J1500, ""^[\d\s]+"", """")"),"значение показателя за год")</f>
        <v>значение показателя за год</v>
      </c>
      <c r="L1500" s="16">
        <f t="shared" si="18"/>
        <v>2</v>
      </c>
      <c r="M1500" s="13" t="s">
        <v>30</v>
      </c>
      <c r="N1500" s="13" t="str">
        <f>IFERROR(__xludf.DUMMYFUNCTION("REGEXEXTRACT(M1500, "" (.+)$"")"),"все население")</f>
        <v>все население</v>
      </c>
      <c r="O1500" s="18">
        <v>3918.0</v>
      </c>
      <c r="P1500" s="18">
        <v>4218.0</v>
      </c>
      <c r="Q1500" s="18">
        <v>4231.0</v>
      </c>
      <c r="R1500" s="18">
        <v>4235.0</v>
      </c>
      <c r="S1500" s="18">
        <v>4130.0</v>
      </c>
      <c r="T1500" s="18">
        <v>4113.0</v>
      </c>
      <c r="U1500" s="18">
        <v>4156.0</v>
      </c>
      <c r="V1500" s="18">
        <v>3956.0</v>
      </c>
      <c r="W1500" s="18">
        <v>3912.0</v>
      </c>
      <c r="X1500" s="18">
        <v>3858.0</v>
      </c>
      <c r="Y1500" s="18">
        <v>3924.0</v>
      </c>
      <c r="Z1500" s="19">
        <f t="shared" si="6"/>
        <v>44651</v>
      </c>
      <c r="AA1500" s="19" t="str">
        <f t="shared" si="19"/>
        <v/>
      </c>
      <c r="AB1500" s="19" t="str">
        <f t="shared" si="8"/>
        <v/>
      </c>
      <c r="AC1500" s="19">
        <f t="shared" si="20"/>
        <v>4059.181818</v>
      </c>
      <c r="AD1500" s="19">
        <f t="shared" si="21"/>
        <v>5155.5</v>
      </c>
      <c r="AE1500" s="19" t="str">
        <f t="shared" si="22"/>
        <v>Нет моды</v>
      </c>
      <c r="AF1500" s="19">
        <f t="shared" si="23"/>
        <v>3858</v>
      </c>
      <c r="AG1500" s="19">
        <f t="shared" si="24"/>
        <v>4235</v>
      </c>
      <c r="AH1500" s="20" t="str">
        <f t="shared" si="14"/>
        <v/>
      </c>
      <c r="AI1500" s="21"/>
      <c r="AJ1500" s="21"/>
      <c r="AK1500" s="21"/>
      <c r="AL1500" s="22">
        <f t="shared" si="25"/>
        <v>1</v>
      </c>
    </row>
    <row r="1501" ht="12.75" customHeight="1">
      <c r="A1501" s="13" t="s">
        <v>78</v>
      </c>
      <c r="B1501" s="13" t="str">
        <f>IFERROR(__xludf.DUMMYFUNCTION("REGEXREPLACE(A1501, ""\d"", """")"),"         Ленинградская область")</f>
        <v>         Ленинградская область</v>
      </c>
      <c r="C1501" s="14" t="str">
        <f t="shared" si="15"/>
        <v>Ленинградская область</v>
      </c>
      <c r="D1501" s="3">
        <f t="shared" si="16"/>
        <v>2</v>
      </c>
      <c r="E1501" s="15" t="s">
        <v>40</v>
      </c>
      <c r="F1501" s="13" t="str">
        <f>IFERROR(__xludf.DUMMYFUNCTION("REGEXEXTRACT(E1501, ""[А-Яа-я].*"")"),"Злокачественные новообразования")</f>
        <v>Злокачественные новообразования</v>
      </c>
      <c r="G1501" s="16">
        <f t="shared" si="17"/>
        <v>2</v>
      </c>
      <c r="H1501" s="13" t="s">
        <v>28</v>
      </c>
      <c r="I1501" s="13" t="str">
        <f>IFERROR(__xludf.DUMMYFUNCTION("REGEXREPLACE(H1501, "".*\s"", """")"),"человек")</f>
        <v>человек</v>
      </c>
      <c r="J1501" s="13" t="s">
        <v>29</v>
      </c>
      <c r="K1501" s="17" t="str">
        <f>IFERROR(__xludf.DUMMYFUNCTION("REGEXREPLACE(J1501, ""^[\d\s]+"", """")"),"значение показателя за год")</f>
        <v>значение показателя за год</v>
      </c>
      <c r="L1501" s="16">
        <f t="shared" si="18"/>
        <v>2</v>
      </c>
      <c r="M1501" s="13" t="s">
        <v>31</v>
      </c>
      <c r="N1501" s="13" t="str">
        <f>IFERROR(__xludf.DUMMYFUNCTION("REGEXEXTRACT(M1501, "" (.+)$"")"),"городское население")</f>
        <v>городское население</v>
      </c>
      <c r="O1501" s="18">
        <v>2703.0</v>
      </c>
      <c r="P1501" s="18">
        <v>2988.0</v>
      </c>
      <c r="Q1501" s="18">
        <v>2942.0</v>
      </c>
      <c r="R1501" s="18">
        <v>3021.0</v>
      </c>
      <c r="S1501" s="18">
        <v>2827.0</v>
      </c>
      <c r="T1501" s="18">
        <v>2871.0</v>
      </c>
      <c r="U1501" s="18">
        <v>2949.0</v>
      </c>
      <c r="V1501" s="18">
        <v>2849.0</v>
      </c>
      <c r="W1501" s="18">
        <v>2823.0</v>
      </c>
      <c r="X1501" s="18">
        <v>2753.0</v>
      </c>
      <c r="Y1501" s="18">
        <v>2882.0</v>
      </c>
      <c r="Z1501" s="19" t="str">
        <f t="shared" si="6"/>
        <v/>
      </c>
      <c r="AA1501" s="19">
        <f t="shared" si="19"/>
        <v>31608</v>
      </c>
      <c r="AB1501" s="19" t="str">
        <f t="shared" si="8"/>
        <v/>
      </c>
      <c r="AC1501" s="19">
        <f t="shared" si="20"/>
        <v>2873.454545</v>
      </c>
      <c r="AD1501" s="19">
        <f t="shared" si="21"/>
        <v>3439.5</v>
      </c>
      <c r="AE1501" s="19" t="str">
        <f t="shared" si="22"/>
        <v>Нет моды</v>
      </c>
      <c r="AF1501" s="19">
        <f t="shared" si="23"/>
        <v>2703</v>
      </c>
      <c r="AG1501" s="19">
        <f t="shared" si="24"/>
        <v>3021</v>
      </c>
      <c r="AH1501" s="20" t="str">
        <f t="shared" si="14"/>
        <v/>
      </c>
      <c r="AI1501" s="21"/>
      <c r="AJ1501" s="21"/>
      <c r="AK1501" s="21"/>
      <c r="AL1501" s="22">
        <f t="shared" si="25"/>
        <v>1</v>
      </c>
    </row>
    <row r="1502" ht="12.75" customHeight="1">
      <c r="A1502" s="13" t="s">
        <v>78</v>
      </c>
      <c r="B1502" s="13" t="str">
        <f>IFERROR(__xludf.DUMMYFUNCTION("REGEXREPLACE(A1502, ""\d"", """")"),"         Ленинградская область")</f>
        <v>         Ленинградская область</v>
      </c>
      <c r="C1502" s="14" t="str">
        <f t="shared" si="15"/>
        <v>Ленинградская область</v>
      </c>
      <c r="D1502" s="3">
        <f t="shared" si="16"/>
        <v>2</v>
      </c>
      <c r="E1502" s="15" t="s">
        <v>40</v>
      </c>
      <c r="F1502" s="13" t="str">
        <f>IFERROR(__xludf.DUMMYFUNCTION("REGEXEXTRACT(E1502, ""[А-Яа-я].*"")"),"Злокачественные новообразования")</f>
        <v>Злокачественные новообразования</v>
      </c>
      <c r="G1502" s="16">
        <f t="shared" si="17"/>
        <v>2</v>
      </c>
      <c r="H1502" s="13" t="s">
        <v>28</v>
      </c>
      <c r="I1502" s="13" t="str">
        <f>IFERROR(__xludf.DUMMYFUNCTION("REGEXREPLACE(H1502, "".*\s"", """")"),"человек")</f>
        <v>человек</v>
      </c>
      <c r="J1502" s="13" t="s">
        <v>29</v>
      </c>
      <c r="K1502" s="17" t="str">
        <f>IFERROR(__xludf.DUMMYFUNCTION("REGEXREPLACE(J1502, ""^[\d\s]+"", """")"),"значение показателя за год")</f>
        <v>значение показателя за год</v>
      </c>
      <c r="L1502" s="16">
        <f t="shared" si="18"/>
        <v>2</v>
      </c>
      <c r="M1502" s="13" t="s">
        <v>32</v>
      </c>
      <c r="N1502" s="13" t="str">
        <f>IFERROR(__xludf.DUMMYFUNCTION("REGEXEXTRACT(M1502, "" (.+)$"")"),"сельское население")</f>
        <v>сельское население</v>
      </c>
      <c r="O1502" s="18">
        <v>1215.0</v>
      </c>
      <c r="P1502" s="18">
        <v>1230.0</v>
      </c>
      <c r="Q1502" s="18">
        <v>1289.0</v>
      </c>
      <c r="R1502" s="18">
        <v>1214.0</v>
      </c>
      <c r="S1502" s="18">
        <v>1303.0</v>
      </c>
      <c r="T1502" s="18">
        <v>1242.0</v>
      </c>
      <c r="U1502" s="18">
        <v>1207.0</v>
      </c>
      <c r="V1502" s="18">
        <v>1107.0</v>
      </c>
      <c r="W1502" s="18">
        <v>1089.0</v>
      </c>
      <c r="X1502" s="18">
        <v>1105.0</v>
      </c>
      <c r="Y1502" s="18">
        <v>1042.0</v>
      </c>
      <c r="Z1502" s="19" t="str">
        <f t="shared" si="6"/>
        <v/>
      </c>
      <c r="AA1502" s="19" t="str">
        <f t="shared" si="19"/>
        <v/>
      </c>
      <c r="AB1502" s="19">
        <f t="shared" si="8"/>
        <v>13043</v>
      </c>
      <c r="AC1502" s="19">
        <f t="shared" si="20"/>
        <v>1185.727273</v>
      </c>
      <c r="AD1502" s="19">
        <f t="shared" si="21"/>
        <v>2003</v>
      </c>
      <c r="AE1502" s="19" t="str">
        <f t="shared" si="22"/>
        <v>Нет моды</v>
      </c>
      <c r="AF1502" s="19">
        <f t="shared" si="23"/>
        <v>1042</v>
      </c>
      <c r="AG1502" s="19">
        <f t="shared" si="24"/>
        <v>1303</v>
      </c>
      <c r="AH1502" s="20" t="str">
        <f t="shared" si="14"/>
        <v>Город: 71%; Село: 29%</v>
      </c>
      <c r="AI1502" s="21"/>
      <c r="AJ1502" s="21"/>
      <c r="AK1502" s="21"/>
      <c r="AL1502" s="22">
        <f t="shared" si="25"/>
        <v>1</v>
      </c>
    </row>
    <row r="1503" ht="12.75" customHeight="1">
      <c r="A1503" s="13" t="s">
        <v>78</v>
      </c>
      <c r="B1503" s="13" t="str">
        <f>IFERROR(__xludf.DUMMYFUNCTION("REGEXREPLACE(A1503, ""\d"", """")"),"         Ленинградская область")</f>
        <v>         Ленинградская область</v>
      </c>
      <c r="C1503" s="14" t="str">
        <f t="shared" si="15"/>
        <v>Ленинградская область</v>
      </c>
      <c r="D1503" s="3">
        <f t="shared" si="16"/>
        <v>2</v>
      </c>
      <c r="E1503" s="15" t="s">
        <v>41</v>
      </c>
      <c r="F1503" s="13" t="str">
        <f>IFERROR(__xludf.DUMMYFUNCTION("REGEXEXTRACT(E1503, ""[А-Яа-я].*"")"),"Инфекционные и паразитарные болезни")</f>
        <v>Инфекционные и паразитарные болезни</v>
      </c>
      <c r="G1503" s="16">
        <f t="shared" si="17"/>
        <v>2</v>
      </c>
      <c r="H1503" s="13" t="s">
        <v>28</v>
      </c>
      <c r="I1503" s="13" t="str">
        <f>IFERROR(__xludf.DUMMYFUNCTION("REGEXREPLACE(H1503, "".*\s"", """")"),"человек")</f>
        <v>человек</v>
      </c>
      <c r="J1503" s="13" t="s">
        <v>29</v>
      </c>
      <c r="K1503" s="17" t="str">
        <f>IFERROR(__xludf.DUMMYFUNCTION("REGEXREPLACE(J1503, ""^[\d\s]+"", """")"),"значение показателя за год")</f>
        <v>значение показателя за год</v>
      </c>
      <c r="L1503" s="16">
        <f t="shared" si="18"/>
        <v>2</v>
      </c>
      <c r="M1503" s="13" t="s">
        <v>30</v>
      </c>
      <c r="N1503" s="13" t="str">
        <f>IFERROR(__xludf.DUMMYFUNCTION("REGEXEXTRACT(M1503, "" (.+)$"")"),"все население")</f>
        <v>все население</v>
      </c>
      <c r="O1503" s="18">
        <v>553.0</v>
      </c>
      <c r="P1503" s="18">
        <v>671.0</v>
      </c>
      <c r="Q1503" s="18">
        <v>562.0</v>
      </c>
      <c r="R1503" s="18">
        <v>597.0</v>
      </c>
      <c r="S1503" s="18">
        <v>541.0</v>
      </c>
      <c r="T1503" s="18">
        <v>541.0</v>
      </c>
      <c r="U1503" s="18">
        <v>547.0</v>
      </c>
      <c r="V1503" s="18">
        <v>447.0</v>
      </c>
      <c r="W1503" s="18">
        <v>447.0</v>
      </c>
      <c r="X1503" s="18">
        <v>398.0</v>
      </c>
      <c r="Y1503" s="18">
        <v>406.0</v>
      </c>
      <c r="Z1503" s="19">
        <f t="shared" si="6"/>
        <v>5710</v>
      </c>
      <c r="AA1503" s="19" t="str">
        <f t="shared" si="19"/>
        <v/>
      </c>
      <c r="AB1503" s="19" t="str">
        <f t="shared" si="8"/>
        <v/>
      </c>
      <c r="AC1503" s="19">
        <f t="shared" si="20"/>
        <v>519.0909091</v>
      </c>
      <c r="AD1503" s="19">
        <f t="shared" si="21"/>
        <v>856.5</v>
      </c>
      <c r="AE1503" s="19" t="str">
        <f t="shared" si="22"/>
        <v>Нет моды</v>
      </c>
      <c r="AF1503" s="19">
        <f t="shared" si="23"/>
        <v>398</v>
      </c>
      <c r="AG1503" s="19">
        <f t="shared" si="24"/>
        <v>671</v>
      </c>
      <c r="AH1503" s="20" t="str">
        <f t="shared" si="14"/>
        <v/>
      </c>
      <c r="AI1503" s="21"/>
      <c r="AJ1503" s="21"/>
      <c r="AK1503" s="21"/>
      <c r="AL1503" s="22">
        <f t="shared" si="25"/>
        <v>1</v>
      </c>
    </row>
    <row r="1504" ht="12.75" customHeight="1">
      <c r="A1504" s="13" t="s">
        <v>78</v>
      </c>
      <c r="B1504" s="13" t="str">
        <f>IFERROR(__xludf.DUMMYFUNCTION("REGEXREPLACE(A1504, ""\d"", """")"),"         Ленинградская область")</f>
        <v>         Ленинградская область</v>
      </c>
      <c r="C1504" s="14" t="str">
        <f t="shared" si="15"/>
        <v>Ленинградская область</v>
      </c>
      <c r="D1504" s="3">
        <f t="shared" si="16"/>
        <v>2</v>
      </c>
      <c r="E1504" s="15" t="s">
        <v>41</v>
      </c>
      <c r="F1504" s="13" t="str">
        <f>IFERROR(__xludf.DUMMYFUNCTION("REGEXEXTRACT(E1504, ""[А-Яа-я].*"")"),"Инфекционные и паразитарные болезни")</f>
        <v>Инфекционные и паразитарные болезни</v>
      </c>
      <c r="G1504" s="16">
        <f t="shared" si="17"/>
        <v>2</v>
      </c>
      <c r="H1504" s="13" t="s">
        <v>28</v>
      </c>
      <c r="I1504" s="13" t="str">
        <f>IFERROR(__xludf.DUMMYFUNCTION("REGEXREPLACE(H1504, "".*\s"", """")"),"человек")</f>
        <v>человек</v>
      </c>
      <c r="J1504" s="13" t="s">
        <v>29</v>
      </c>
      <c r="K1504" s="17" t="str">
        <f>IFERROR(__xludf.DUMMYFUNCTION("REGEXREPLACE(J1504, ""^[\d\s]+"", """")"),"значение показателя за год")</f>
        <v>значение показателя за год</v>
      </c>
      <c r="L1504" s="16">
        <f t="shared" si="18"/>
        <v>2</v>
      </c>
      <c r="M1504" s="13" t="s">
        <v>31</v>
      </c>
      <c r="N1504" s="13" t="str">
        <f>IFERROR(__xludf.DUMMYFUNCTION("REGEXEXTRACT(M1504, "" (.+)$"")"),"городское население")</f>
        <v>городское население</v>
      </c>
      <c r="O1504" s="18">
        <v>382.0</v>
      </c>
      <c r="P1504" s="18">
        <v>454.0</v>
      </c>
      <c r="Q1504" s="18">
        <v>407.0</v>
      </c>
      <c r="R1504" s="18">
        <v>406.0</v>
      </c>
      <c r="S1504" s="18">
        <v>372.0</v>
      </c>
      <c r="T1504" s="18">
        <v>352.0</v>
      </c>
      <c r="U1504" s="18">
        <v>392.0</v>
      </c>
      <c r="V1504" s="18">
        <v>314.0</v>
      </c>
      <c r="W1504" s="18">
        <v>325.0</v>
      </c>
      <c r="X1504" s="18">
        <v>280.0</v>
      </c>
      <c r="Y1504" s="18">
        <v>298.0</v>
      </c>
      <c r="Z1504" s="19" t="str">
        <f t="shared" si="6"/>
        <v/>
      </c>
      <c r="AA1504" s="19">
        <f t="shared" si="19"/>
        <v>3982</v>
      </c>
      <c r="AB1504" s="19" t="str">
        <f t="shared" si="8"/>
        <v/>
      </c>
      <c r="AC1504" s="19">
        <f t="shared" si="20"/>
        <v>362</v>
      </c>
      <c r="AD1504" s="19">
        <f t="shared" si="21"/>
        <v>406.5</v>
      </c>
      <c r="AE1504" s="19" t="str">
        <f t="shared" si="22"/>
        <v>Нет моды</v>
      </c>
      <c r="AF1504" s="19">
        <f t="shared" si="23"/>
        <v>280</v>
      </c>
      <c r="AG1504" s="19">
        <f t="shared" si="24"/>
        <v>454</v>
      </c>
      <c r="AH1504" s="20" t="str">
        <f t="shared" si="14"/>
        <v/>
      </c>
      <c r="AI1504" s="21"/>
      <c r="AJ1504" s="21"/>
      <c r="AK1504" s="21"/>
      <c r="AL1504" s="22">
        <f t="shared" si="25"/>
        <v>1</v>
      </c>
    </row>
    <row r="1505" ht="12.75" customHeight="1">
      <c r="A1505" s="13" t="s">
        <v>78</v>
      </c>
      <c r="B1505" s="13" t="str">
        <f>IFERROR(__xludf.DUMMYFUNCTION("REGEXREPLACE(A1505, ""\d"", """")"),"         Ленинградская область")</f>
        <v>         Ленинградская область</v>
      </c>
      <c r="C1505" s="14" t="str">
        <f t="shared" si="15"/>
        <v>Ленинградская область</v>
      </c>
      <c r="D1505" s="3">
        <f t="shared" si="16"/>
        <v>2</v>
      </c>
      <c r="E1505" s="15" t="s">
        <v>41</v>
      </c>
      <c r="F1505" s="13" t="str">
        <f>IFERROR(__xludf.DUMMYFUNCTION("REGEXEXTRACT(E1505, ""[А-Яа-я].*"")"),"Инфекционные и паразитарные болезни")</f>
        <v>Инфекционные и паразитарные болезни</v>
      </c>
      <c r="G1505" s="16">
        <f t="shared" si="17"/>
        <v>2</v>
      </c>
      <c r="H1505" s="13" t="s">
        <v>28</v>
      </c>
      <c r="I1505" s="13" t="str">
        <f>IFERROR(__xludf.DUMMYFUNCTION("REGEXREPLACE(H1505, "".*\s"", """")"),"человек")</f>
        <v>человек</v>
      </c>
      <c r="J1505" s="13" t="s">
        <v>29</v>
      </c>
      <c r="K1505" s="17" t="str">
        <f>IFERROR(__xludf.DUMMYFUNCTION("REGEXREPLACE(J1505, ""^[\d\s]+"", """")"),"значение показателя за год")</f>
        <v>значение показателя за год</v>
      </c>
      <c r="L1505" s="16">
        <f t="shared" si="18"/>
        <v>2</v>
      </c>
      <c r="M1505" s="13" t="s">
        <v>32</v>
      </c>
      <c r="N1505" s="13" t="str">
        <f>IFERROR(__xludf.DUMMYFUNCTION("REGEXEXTRACT(M1505, "" (.+)$"")"),"сельское население")</f>
        <v>сельское население</v>
      </c>
      <c r="O1505" s="18">
        <v>171.0</v>
      </c>
      <c r="P1505" s="18">
        <v>217.0</v>
      </c>
      <c r="Q1505" s="18">
        <v>155.0</v>
      </c>
      <c r="R1505" s="18">
        <v>191.0</v>
      </c>
      <c r="S1505" s="18">
        <v>169.0</v>
      </c>
      <c r="T1505" s="18">
        <v>189.0</v>
      </c>
      <c r="U1505" s="18">
        <v>155.0</v>
      </c>
      <c r="V1505" s="18">
        <v>133.0</v>
      </c>
      <c r="W1505" s="18">
        <v>122.0</v>
      </c>
      <c r="X1505" s="18">
        <v>118.0</v>
      </c>
      <c r="Y1505" s="18">
        <v>108.0</v>
      </c>
      <c r="Z1505" s="19" t="str">
        <f t="shared" si="6"/>
        <v/>
      </c>
      <c r="AA1505" s="19" t="str">
        <f t="shared" si="19"/>
        <v/>
      </c>
      <c r="AB1505" s="19">
        <f t="shared" si="8"/>
        <v>1728</v>
      </c>
      <c r="AC1505" s="19">
        <f t="shared" si="20"/>
        <v>157.0909091</v>
      </c>
      <c r="AD1505" s="19">
        <f t="shared" si="21"/>
        <v>248.5</v>
      </c>
      <c r="AE1505" s="19" t="str">
        <f t="shared" si="22"/>
        <v>Нет моды</v>
      </c>
      <c r="AF1505" s="19">
        <f t="shared" si="23"/>
        <v>108</v>
      </c>
      <c r="AG1505" s="19">
        <f t="shared" si="24"/>
        <v>217</v>
      </c>
      <c r="AH1505" s="20" t="str">
        <f t="shared" si="14"/>
        <v>Город: 70%; Село: 30%</v>
      </c>
      <c r="AI1505" s="21"/>
      <c r="AJ1505" s="21"/>
      <c r="AK1505" s="21"/>
      <c r="AL1505" s="22">
        <f t="shared" si="25"/>
        <v>1</v>
      </c>
    </row>
    <row r="1506" ht="12.75" customHeight="1">
      <c r="A1506" s="13" t="s">
        <v>78</v>
      </c>
      <c r="B1506" s="13" t="str">
        <f>IFERROR(__xludf.DUMMYFUNCTION("REGEXREPLACE(A1506, ""\d"", """")"),"         Ленинградская область")</f>
        <v>         Ленинградская область</v>
      </c>
      <c r="C1506" s="14" t="str">
        <f t="shared" si="15"/>
        <v>Ленинградская область</v>
      </c>
      <c r="D1506" s="3">
        <f t="shared" si="16"/>
        <v>2</v>
      </c>
      <c r="E1506" s="15" t="s">
        <v>42</v>
      </c>
      <c r="F1506" s="13" t="str">
        <f>IFERROR(__xludf.DUMMYFUNCTION("REGEXEXTRACT(E1506, ""[А-Яа-я].*"")"),"Ишемическая болезнь сердца")</f>
        <v>Ишемическая болезнь сердца</v>
      </c>
      <c r="G1506" s="16">
        <f t="shared" si="17"/>
        <v>2</v>
      </c>
      <c r="H1506" s="13" t="s">
        <v>28</v>
      </c>
      <c r="I1506" s="13" t="str">
        <f>IFERROR(__xludf.DUMMYFUNCTION("REGEXREPLACE(H1506, "".*\s"", """")"),"человек")</f>
        <v>человек</v>
      </c>
      <c r="J1506" s="13" t="s">
        <v>29</v>
      </c>
      <c r="K1506" s="17" t="str">
        <f>IFERROR(__xludf.DUMMYFUNCTION("REGEXREPLACE(J1506, ""^[\d\s]+"", """")"),"значение показателя за год")</f>
        <v>значение показателя за год</v>
      </c>
      <c r="L1506" s="16">
        <f t="shared" si="18"/>
        <v>2</v>
      </c>
      <c r="M1506" s="13" t="s">
        <v>30</v>
      </c>
      <c r="N1506" s="13" t="str">
        <f>IFERROR(__xludf.DUMMYFUNCTION("REGEXEXTRACT(M1506, "" (.+)$"")"),"все население")</f>
        <v>все население</v>
      </c>
      <c r="O1506" s="18">
        <v>8179.0</v>
      </c>
      <c r="P1506" s="18">
        <v>7421.0</v>
      </c>
      <c r="Q1506" s="18">
        <v>7172.0</v>
      </c>
      <c r="R1506" s="18">
        <v>7367.0</v>
      </c>
      <c r="S1506" s="18">
        <v>5685.0</v>
      </c>
      <c r="T1506" s="18">
        <v>5680.0</v>
      </c>
      <c r="U1506" s="18">
        <v>5002.0</v>
      </c>
      <c r="V1506" s="18">
        <v>5841.0</v>
      </c>
      <c r="W1506" s="18">
        <v>5140.0</v>
      </c>
      <c r="X1506" s="18">
        <v>4079.0</v>
      </c>
      <c r="Y1506" s="18">
        <v>4189.0</v>
      </c>
      <c r="Z1506" s="19">
        <f t="shared" si="6"/>
        <v>65755</v>
      </c>
      <c r="AA1506" s="19" t="str">
        <f t="shared" si="19"/>
        <v/>
      </c>
      <c r="AB1506" s="19" t="str">
        <f t="shared" si="8"/>
        <v/>
      </c>
      <c r="AC1506" s="19">
        <f t="shared" si="20"/>
        <v>5977.727273</v>
      </c>
      <c r="AD1506" s="19">
        <f t="shared" si="21"/>
        <v>2148</v>
      </c>
      <c r="AE1506" s="19" t="str">
        <f t="shared" si="22"/>
        <v>Нет моды</v>
      </c>
      <c r="AF1506" s="19">
        <f t="shared" si="23"/>
        <v>4079</v>
      </c>
      <c r="AG1506" s="19">
        <f t="shared" si="24"/>
        <v>8179</v>
      </c>
      <c r="AH1506" s="20" t="str">
        <f t="shared" si="14"/>
        <v/>
      </c>
      <c r="AI1506" s="21"/>
      <c r="AJ1506" s="21"/>
      <c r="AK1506" s="21"/>
      <c r="AL1506" s="22">
        <f t="shared" si="25"/>
        <v>1</v>
      </c>
    </row>
    <row r="1507" ht="12.75" customHeight="1">
      <c r="A1507" s="13" t="s">
        <v>78</v>
      </c>
      <c r="B1507" s="13" t="str">
        <f>IFERROR(__xludf.DUMMYFUNCTION("REGEXREPLACE(A1507, ""\d"", """")"),"         Ленинградская область")</f>
        <v>         Ленинградская область</v>
      </c>
      <c r="C1507" s="14" t="str">
        <f t="shared" si="15"/>
        <v>Ленинградская область</v>
      </c>
      <c r="D1507" s="3">
        <f t="shared" si="16"/>
        <v>2</v>
      </c>
      <c r="E1507" s="15" t="s">
        <v>42</v>
      </c>
      <c r="F1507" s="13" t="str">
        <f>IFERROR(__xludf.DUMMYFUNCTION("REGEXEXTRACT(E1507, ""[А-Яа-я].*"")"),"Ишемическая болезнь сердца")</f>
        <v>Ишемическая болезнь сердца</v>
      </c>
      <c r="G1507" s="16">
        <f t="shared" si="17"/>
        <v>2</v>
      </c>
      <c r="H1507" s="13" t="s">
        <v>28</v>
      </c>
      <c r="I1507" s="13" t="str">
        <f>IFERROR(__xludf.DUMMYFUNCTION("REGEXREPLACE(H1507, "".*\s"", """")"),"человек")</f>
        <v>человек</v>
      </c>
      <c r="J1507" s="13" t="s">
        <v>29</v>
      </c>
      <c r="K1507" s="17" t="str">
        <f>IFERROR(__xludf.DUMMYFUNCTION("REGEXREPLACE(J1507, ""^[\d\s]+"", """")"),"значение показателя за год")</f>
        <v>значение показателя за год</v>
      </c>
      <c r="L1507" s="16">
        <f t="shared" si="18"/>
        <v>2</v>
      </c>
      <c r="M1507" s="13" t="s">
        <v>31</v>
      </c>
      <c r="N1507" s="13" t="str">
        <f>IFERROR(__xludf.DUMMYFUNCTION("REGEXEXTRACT(M1507, "" (.+)$"")"),"городское население")</f>
        <v>городское население</v>
      </c>
      <c r="O1507" s="18">
        <v>5690.0</v>
      </c>
      <c r="P1507" s="18">
        <v>5201.0</v>
      </c>
      <c r="Q1507" s="18">
        <v>4986.0</v>
      </c>
      <c r="R1507" s="18">
        <v>5016.0</v>
      </c>
      <c r="S1507" s="18">
        <v>3979.0</v>
      </c>
      <c r="T1507" s="18">
        <v>3994.0</v>
      </c>
      <c r="U1507" s="18">
        <v>3560.0</v>
      </c>
      <c r="V1507" s="18">
        <v>4250.0</v>
      </c>
      <c r="W1507" s="18">
        <v>3692.0</v>
      </c>
      <c r="X1507" s="18">
        <v>2979.0</v>
      </c>
      <c r="Y1507" s="18">
        <v>3095.0</v>
      </c>
      <c r="Z1507" s="19" t="str">
        <f t="shared" si="6"/>
        <v/>
      </c>
      <c r="AA1507" s="19">
        <f t="shared" si="19"/>
        <v>46442</v>
      </c>
      <c r="AB1507" s="19" t="str">
        <f t="shared" si="8"/>
        <v/>
      </c>
      <c r="AC1507" s="19">
        <f t="shared" si="20"/>
        <v>4222</v>
      </c>
      <c r="AD1507" s="19">
        <f t="shared" si="21"/>
        <v>5009</v>
      </c>
      <c r="AE1507" s="19" t="str">
        <f t="shared" si="22"/>
        <v>Нет моды</v>
      </c>
      <c r="AF1507" s="19">
        <f t="shared" si="23"/>
        <v>2979</v>
      </c>
      <c r="AG1507" s="19">
        <f t="shared" si="24"/>
        <v>5690</v>
      </c>
      <c r="AH1507" s="20" t="str">
        <f t="shared" si="14"/>
        <v/>
      </c>
      <c r="AI1507" s="21"/>
      <c r="AJ1507" s="21"/>
      <c r="AK1507" s="21"/>
      <c r="AL1507" s="22">
        <f t="shared" si="25"/>
        <v>1</v>
      </c>
    </row>
    <row r="1508" ht="12.75" customHeight="1">
      <c r="A1508" s="13" t="s">
        <v>78</v>
      </c>
      <c r="B1508" s="13" t="str">
        <f>IFERROR(__xludf.DUMMYFUNCTION("REGEXREPLACE(A1508, ""\d"", """")"),"         Ленинградская область")</f>
        <v>         Ленинградская область</v>
      </c>
      <c r="C1508" s="14" t="str">
        <f t="shared" si="15"/>
        <v>Ленинградская область</v>
      </c>
      <c r="D1508" s="3">
        <f t="shared" si="16"/>
        <v>2</v>
      </c>
      <c r="E1508" s="15" t="s">
        <v>42</v>
      </c>
      <c r="F1508" s="13" t="str">
        <f>IFERROR(__xludf.DUMMYFUNCTION("REGEXEXTRACT(E1508, ""[А-Яа-я].*"")"),"Ишемическая болезнь сердца")</f>
        <v>Ишемическая болезнь сердца</v>
      </c>
      <c r="G1508" s="16">
        <f t="shared" si="17"/>
        <v>2</v>
      </c>
      <c r="H1508" s="13" t="s">
        <v>28</v>
      </c>
      <c r="I1508" s="13" t="str">
        <f>IFERROR(__xludf.DUMMYFUNCTION("REGEXREPLACE(H1508, "".*\s"", """")"),"человек")</f>
        <v>человек</v>
      </c>
      <c r="J1508" s="13" t="s">
        <v>29</v>
      </c>
      <c r="K1508" s="17" t="str">
        <f>IFERROR(__xludf.DUMMYFUNCTION("REGEXREPLACE(J1508, ""^[\d\s]+"", """")"),"значение показателя за год")</f>
        <v>значение показателя за год</v>
      </c>
      <c r="L1508" s="16">
        <f t="shared" si="18"/>
        <v>2</v>
      </c>
      <c r="M1508" s="13" t="s">
        <v>32</v>
      </c>
      <c r="N1508" s="13" t="str">
        <f>IFERROR(__xludf.DUMMYFUNCTION("REGEXEXTRACT(M1508, "" (.+)$"")"),"сельское население")</f>
        <v>сельское население</v>
      </c>
      <c r="O1508" s="18">
        <v>2489.0</v>
      </c>
      <c r="P1508" s="18">
        <v>2220.0</v>
      </c>
      <c r="Q1508" s="18">
        <v>2186.0</v>
      </c>
      <c r="R1508" s="18">
        <v>2351.0</v>
      </c>
      <c r="S1508" s="18">
        <v>1706.0</v>
      </c>
      <c r="T1508" s="18">
        <v>1686.0</v>
      </c>
      <c r="U1508" s="18">
        <v>1442.0</v>
      </c>
      <c r="V1508" s="18">
        <v>1591.0</v>
      </c>
      <c r="W1508" s="18">
        <v>1448.0</v>
      </c>
      <c r="X1508" s="18">
        <v>1100.0</v>
      </c>
      <c r="Y1508" s="18">
        <v>1094.0</v>
      </c>
      <c r="Z1508" s="19" t="str">
        <f t="shared" si="6"/>
        <v/>
      </c>
      <c r="AA1508" s="19" t="str">
        <f t="shared" si="19"/>
        <v/>
      </c>
      <c r="AB1508" s="19">
        <f t="shared" si="8"/>
        <v>19313</v>
      </c>
      <c r="AC1508" s="19">
        <f t="shared" si="20"/>
        <v>1755.727273</v>
      </c>
      <c r="AD1508" s="19">
        <f t="shared" si="21"/>
        <v>2734</v>
      </c>
      <c r="AE1508" s="19" t="str">
        <f t="shared" si="22"/>
        <v>Нет моды</v>
      </c>
      <c r="AF1508" s="19">
        <f t="shared" si="23"/>
        <v>1094</v>
      </c>
      <c r="AG1508" s="19">
        <f t="shared" si="24"/>
        <v>2489</v>
      </c>
      <c r="AH1508" s="20" t="str">
        <f t="shared" si="14"/>
        <v>Город: 71%; Село: 29%</v>
      </c>
      <c r="AI1508" s="21"/>
      <c r="AJ1508" s="21"/>
      <c r="AK1508" s="21"/>
      <c r="AL1508" s="22">
        <f t="shared" si="25"/>
        <v>1</v>
      </c>
    </row>
    <row r="1509" ht="12.75" customHeight="1">
      <c r="A1509" s="13" t="s">
        <v>78</v>
      </c>
      <c r="B1509" s="13" t="str">
        <f>IFERROR(__xludf.DUMMYFUNCTION("REGEXREPLACE(A1509, ""\d"", """")"),"         Ленинградская область")</f>
        <v>         Ленинградская область</v>
      </c>
      <c r="C1509" s="14" t="str">
        <f t="shared" si="15"/>
        <v>Ленинградская область</v>
      </c>
      <c r="D1509" s="3">
        <f t="shared" si="16"/>
        <v>2</v>
      </c>
      <c r="E1509" s="15" t="s">
        <v>43</v>
      </c>
      <c r="F1509" s="13" t="str">
        <f>IFERROR(__xludf.DUMMYFUNCTION("REGEXEXTRACT(E1509, ""[А-Яа-я].*"")"),"Новообразования")</f>
        <v>Новообразования</v>
      </c>
      <c r="G1509" s="16">
        <f t="shared" si="17"/>
        <v>2</v>
      </c>
      <c r="H1509" s="13" t="s">
        <v>28</v>
      </c>
      <c r="I1509" s="13" t="str">
        <f>IFERROR(__xludf.DUMMYFUNCTION("REGEXREPLACE(H1509, "".*\s"", """")"),"человек")</f>
        <v>человек</v>
      </c>
      <c r="J1509" s="13" t="s">
        <v>29</v>
      </c>
      <c r="K1509" s="17" t="str">
        <f>IFERROR(__xludf.DUMMYFUNCTION("REGEXREPLACE(J1509, ""^[\d\s]+"", """")"),"значение показателя за год")</f>
        <v>значение показателя за год</v>
      </c>
      <c r="L1509" s="16">
        <f t="shared" si="18"/>
        <v>2</v>
      </c>
      <c r="M1509" s="13" t="s">
        <v>30</v>
      </c>
      <c r="N1509" s="13" t="str">
        <f>IFERROR(__xludf.DUMMYFUNCTION("REGEXEXTRACT(M1509, "" (.+)$"")"),"все население")</f>
        <v>все население</v>
      </c>
      <c r="O1509" s="18">
        <v>3950.0</v>
      </c>
      <c r="P1509" s="18">
        <v>4245.0</v>
      </c>
      <c r="Q1509" s="18">
        <v>4265.0</v>
      </c>
      <c r="R1509" s="18">
        <v>4267.0</v>
      </c>
      <c r="S1509" s="18">
        <v>4167.0</v>
      </c>
      <c r="T1509" s="18">
        <v>4164.0</v>
      </c>
      <c r="U1509" s="18">
        <v>4188.0</v>
      </c>
      <c r="V1509" s="18">
        <v>4007.0</v>
      </c>
      <c r="W1509" s="18">
        <v>3950.0</v>
      </c>
      <c r="X1509" s="18">
        <v>3906.0</v>
      </c>
      <c r="Y1509" s="18">
        <v>3963.0</v>
      </c>
      <c r="Z1509" s="19">
        <f t="shared" si="6"/>
        <v>45072</v>
      </c>
      <c r="AA1509" s="19" t="str">
        <f t="shared" si="19"/>
        <v/>
      </c>
      <c r="AB1509" s="19" t="str">
        <f t="shared" si="8"/>
        <v/>
      </c>
      <c r="AC1509" s="19">
        <f t="shared" si="20"/>
        <v>4097.454545</v>
      </c>
      <c r="AD1509" s="19">
        <f t="shared" si="21"/>
        <v>3197.5</v>
      </c>
      <c r="AE1509" s="19" t="str">
        <f t="shared" si="22"/>
        <v>Нет моды</v>
      </c>
      <c r="AF1509" s="19">
        <f t="shared" si="23"/>
        <v>3906</v>
      </c>
      <c r="AG1509" s="19">
        <f t="shared" si="24"/>
        <v>4267</v>
      </c>
      <c r="AH1509" s="20" t="str">
        <f t="shared" si="14"/>
        <v/>
      </c>
      <c r="AI1509" s="21"/>
      <c r="AJ1509" s="21"/>
      <c r="AK1509" s="21"/>
      <c r="AL1509" s="22">
        <f t="shared" si="25"/>
        <v>1</v>
      </c>
    </row>
    <row r="1510" ht="12.75" customHeight="1">
      <c r="A1510" s="13" t="s">
        <v>78</v>
      </c>
      <c r="B1510" s="13" t="str">
        <f>IFERROR(__xludf.DUMMYFUNCTION("REGEXREPLACE(A1510, ""\d"", """")"),"         Ленинградская область")</f>
        <v>         Ленинградская область</v>
      </c>
      <c r="C1510" s="14" t="str">
        <f t="shared" si="15"/>
        <v>Ленинградская область</v>
      </c>
      <c r="D1510" s="3">
        <f t="shared" si="16"/>
        <v>2</v>
      </c>
      <c r="E1510" s="15" t="s">
        <v>43</v>
      </c>
      <c r="F1510" s="13" t="str">
        <f>IFERROR(__xludf.DUMMYFUNCTION("REGEXEXTRACT(E1510, ""[А-Яа-я].*"")"),"Новообразования")</f>
        <v>Новообразования</v>
      </c>
      <c r="G1510" s="16">
        <f t="shared" si="17"/>
        <v>2</v>
      </c>
      <c r="H1510" s="13" t="s">
        <v>28</v>
      </c>
      <c r="I1510" s="13" t="str">
        <f>IFERROR(__xludf.DUMMYFUNCTION("REGEXREPLACE(H1510, "".*\s"", """")"),"человек")</f>
        <v>человек</v>
      </c>
      <c r="J1510" s="13" t="s">
        <v>29</v>
      </c>
      <c r="K1510" s="17" t="str">
        <f>IFERROR(__xludf.DUMMYFUNCTION("REGEXREPLACE(J1510, ""^[\d\s]+"", """")"),"значение показателя за год")</f>
        <v>значение показателя за год</v>
      </c>
      <c r="L1510" s="16">
        <f t="shared" si="18"/>
        <v>2</v>
      </c>
      <c r="M1510" s="13" t="s">
        <v>31</v>
      </c>
      <c r="N1510" s="13" t="str">
        <f>IFERROR(__xludf.DUMMYFUNCTION("REGEXEXTRACT(M1510, "" (.+)$"")"),"городское население")</f>
        <v>городское население</v>
      </c>
      <c r="O1510" s="18">
        <v>2729.0</v>
      </c>
      <c r="P1510" s="18">
        <v>3013.0</v>
      </c>
      <c r="Q1510" s="18">
        <v>2967.0</v>
      </c>
      <c r="R1510" s="18">
        <v>3040.0</v>
      </c>
      <c r="S1510" s="18">
        <v>2856.0</v>
      </c>
      <c r="T1510" s="18">
        <v>2911.0</v>
      </c>
      <c r="U1510" s="18">
        <v>2974.0</v>
      </c>
      <c r="V1510" s="18">
        <v>2887.0</v>
      </c>
      <c r="W1510" s="18">
        <v>2847.0</v>
      </c>
      <c r="X1510" s="18">
        <v>2791.0</v>
      </c>
      <c r="Y1510" s="18">
        <v>2913.0</v>
      </c>
      <c r="Z1510" s="19" t="str">
        <f t="shared" si="6"/>
        <v/>
      </c>
      <c r="AA1510" s="19">
        <f t="shared" si="19"/>
        <v>31928</v>
      </c>
      <c r="AB1510" s="19" t="str">
        <f t="shared" si="8"/>
        <v/>
      </c>
      <c r="AC1510" s="19">
        <f t="shared" si="20"/>
        <v>2902.545455</v>
      </c>
      <c r="AD1510" s="19">
        <f t="shared" si="21"/>
        <v>3473</v>
      </c>
      <c r="AE1510" s="19" t="str">
        <f t="shared" si="22"/>
        <v>Нет моды</v>
      </c>
      <c r="AF1510" s="19">
        <f t="shared" si="23"/>
        <v>2729</v>
      </c>
      <c r="AG1510" s="19">
        <f t="shared" si="24"/>
        <v>3040</v>
      </c>
      <c r="AH1510" s="20" t="str">
        <f t="shared" si="14"/>
        <v/>
      </c>
      <c r="AI1510" s="21"/>
      <c r="AJ1510" s="21"/>
      <c r="AK1510" s="21"/>
      <c r="AL1510" s="22">
        <f t="shared" si="25"/>
        <v>1</v>
      </c>
    </row>
    <row r="1511" ht="12.75" customHeight="1">
      <c r="A1511" s="13" t="s">
        <v>78</v>
      </c>
      <c r="B1511" s="13" t="str">
        <f>IFERROR(__xludf.DUMMYFUNCTION("REGEXREPLACE(A1511, ""\d"", """")"),"         Ленинградская область")</f>
        <v>         Ленинградская область</v>
      </c>
      <c r="C1511" s="14" t="str">
        <f t="shared" si="15"/>
        <v>Ленинградская область</v>
      </c>
      <c r="D1511" s="3">
        <f t="shared" si="16"/>
        <v>2</v>
      </c>
      <c r="E1511" s="15" t="s">
        <v>43</v>
      </c>
      <c r="F1511" s="13" t="str">
        <f>IFERROR(__xludf.DUMMYFUNCTION("REGEXEXTRACT(E1511, ""[А-Яа-я].*"")"),"Новообразования")</f>
        <v>Новообразования</v>
      </c>
      <c r="G1511" s="16">
        <f t="shared" si="17"/>
        <v>2</v>
      </c>
      <c r="H1511" s="13" t="s">
        <v>28</v>
      </c>
      <c r="I1511" s="13" t="str">
        <f>IFERROR(__xludf.DUMMYFUNCTION("REGEXREPLACE(H1511, "".*\s"", """")"),"человек")</f>
        <v>человек</v>
      </c>
      <c r="J1511" s="13" t="s">
        <v>29</v>
      </c>
      <c r="K1511" s="17" t="str">
        <f>IFERROR(__xludf.DUMMYFUNCTION("REGEXREPLACE(J1511, ""^[\d\s]+"", """")"),"значение показателя за год")</f>
        <v>значение показателя за год</v>
      </c>
      <c r="L1511" s="16">
        <f t="shared" si="18"/>
        <v>2</v>
      </c>
      <c r="M1511" s="13" t="s">
        <v>32</v>
      </c>
      <c r="N1511" s="13" t="str">
        <f>IFERROR(__xludf.DUMMYFUNCTION("REGEXEXTRACT(M1511, "" (.+)$"")"),"сельское население")</f>
        <v>сельское население</v>
      </c>
      <c r="O1511" s="18">
        <v>1221.0</v>
      </c>
      <c r="P1511" s="18">
        <v>1232.0</v>
      </c>
      <c r="Q1511" s="18">
        <v>1298.0</v>
      </c>
      <c r="R1511" s="18">
        <v>1227.0</v>
      </c>
      <c r="S1511" s="18">
        <v>1311.0</v>
      </c>
      <c r="T1511" s="18">
        <v>1253.0</v>
      </c>
      <c r="U1511" s="18">
        <v>1214.0</v>
      </c>
      <c r="V1511" s="18">
        <v>1120.0</v>
      </c>
      <c r="W1511" s="18">
        <v>1103.0</v>
      </c>
      <c r="X1511" s="18">
        <v>1115.0</v>
      </c>
      <c r="Y1511" s="18">
        <v>1050.0</v>
      </c>
      <c r="Z1511" s="19" t="str">
        <f t="shared" si="6"/>
        <v/>
      </c>
      <c r="AA1511" s="19" t="str">
        <f t="shared" si="19"/>
        <v/>
      </c>
      <c r="AB1511" s="19">
        <f t="shared" si="8"/>
        <v>13144</v>
      </c>
      <c r="AC1511" s="19">
        <f t="shared" si="20"/>
        <v>1194.909091</v>
      </c>
      <c r="AD1511" s="19">
        <f t="shared" si="21"/>
        <v>2020</v>
      </c>
      <c r="AE1511" s="19" t="str">
        <f t="shared" si="22"/>
        <v>Нет моды</v>
      </c>
      <c r="AF1511" s="19">
        <f t="shared" si="23"/>
        <v>1050</v>
      </c>
      <c r="AG1511" s="19">
        <f t="shared" si="24"/>
        <v>1311</v>
      </c>
      <c r="AH1511" s="20" t="str">
        <f t="shared" si="14"/>
        <v>Город: 71%; Село: 29%</v>
      </c>
      <c r="AI1511" s="21"/>
      <c r="AJ1511" s="21"/>
      <c r="AK1511" s="21"/>
      <c r="AL1511" s="22">
        <f t="shared" si="25"/>
        <v>1</v>
      </c>
    </row>
    <row r="1512" ht="12.75" customHeight="1">
      <c r="A1512" s="13" t="s">
        <v>78</v>
      </c>
      <c r="B1512" s="13" t="str">
        <f>IFERROR(__xludf.DUMMYFUNCTION("REGEXREPLACE(A1512, ""\d"", """")"),"         Ленинградская область")</f>
        <v>         Ленинградская область</v>
      </c>
      <c r="C1512" s="14" t="str">
        <f t="shared" si="15"/>
        <v>Ленинградская область</v>
      </c>
      <c r="D1512" s="3">
        <f t="shared" si="16"/>
        <v>2</v>
      </c>
      <c r="E1512" s="15" t="s">
        <v>44</v>
      </c>
      <c r="F1512" s="13" t="str">
        <f>IFERROR(__xludf.DUMMYFUNCTION("REGEXEXTRACT(E1512,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12" s="16">
        <f t="shared" si="17"/>
        <v>2</v>
      </c>
      <c r="H1512" s="13" t="s">
        <v>28</v>
      </c>
      <c r="I1512" s="13" t="str">
        <f>IFERROR(__xludf.DUMMYFUNCTION("REGEXREPLACE(H1512, "".*\s"", """")"),"человек")</f>
        <v>человек</v>
      </c>
      <c r="J1512" s="13" t="s">
        <v>29</v>
      </c>
      <c r="K1512" s="17" t="str">
        <f>IFERROR(__xludf.DUMMYFUNCTION("REGEXREPLACE(J1512, ""^[\d\s]+"", """")"),"значение показателя за год")</f>
        <v>значение показателя за год</v>
      </c>
      <c r="L1512" s="16">
        <f t="shared" si="18"/>
        <v>2</v>
      </c>
      <c r="M1512" s="13" t="s">
        <v>30</v>
      </c>
      <c r="N1512" s="13" t="str">
        <f>IFERROR(__xludf.DUMMYFUNCTION("REGEXEXTRACT(M1512, "" (.+)$"")"),"все население")</f>
        <v>все население</v>
      </c>
      <c r="O1512" s="18">
        <v>47.0</v>
      </c>
      <c r="P1512" s="23" t="s">
        <v>37</v>
      </c>
      <c r="Q1512" s="18">
        <v>46.0</v>
      </c>
      <c r="R1512" s="18">
        <v>35.0</v>
      </c>
      <c r="S1512" s="23" t="s">
        <v>37</v>
      </c>
      <c r="T1512" s="23" t="s">
        <v>37</v>
      </c>
      <c r="U1512" s="23" t="s">
        <v>37</v>
      </c>
      <c r="V1512" s="23" t="s">
        <v>37</v>
      </c>
      <c r="W1512" s="23" t="s">
        <v>37</v>
      </c>
      <c r="X1512" s="23" t="s">
        <v>37</v>
      </c>
      <c r="Y1512" s="23" t="s">
        <v>37</v>
      </c>
      <c r="Z1512" s="19">
        <f t="shared" si="6"/>
        <v>128</v>
      </c>
      <c r="AA1512" s="19" t="str">
        <f t="shared" si="19"/>
        <v/>
      </c>
      <c r="AB1512" s="19" t="str">
        <f t="shared" si="8"/>
        <v/>
      </c>
      <c r="AC1512" s="19">
        <f t="shared" si="20"/>
        <v>42.66666667</v>
      </c>
      <c r="AD1512" s="19">
        <f t="shared" si="21"/>
        <v>1167</v>
      </c>
      <c r="AE1512" s="19" t="str">
        <f t="shared" si="22"/>
        <v>Нет моды</v>
      </c>
      <c r="AF1512" s="19">
        <f t="shared" si="23"/>
        <v>35</v>
      </c>
      <c r="AG1512" s="19">
        <f t="shared" si="24"/>
        <v>47</v>
      </c>
      <c r="AH1512" s="20" t="str">
        <f t="shared" si="14"/>
        <v/>
      </c>
      <c r="AI1512" s="24"/>
      <c r="AJ1512" s="24"/>
      <c r="AK1512" s="24"/>
      <c r="AL1512" s="22">
        <f t="shared" si="25"/>
        <v>1</v>
      </c>
    </row>
    <row r="1513" ht="12.75" customHeight="1">
      <c r="A1513" s="13" t="s">
        <v>78</v>
      </c>
      <c r="B1513" s="13" t="str">
        <f>IFERROR(__xludf.DUMMYFUNCTION("REGEXREPLACE(A1513, ""\d"", """")"),"         Ленинградская область")</f>
        <v>         Ленинградская область</v>
      </c>
      <c r="C1513" s="14" t="str">
        <f t="shared" si="15"/>
        <v>Ленинградская область</v>
      </c>
      <c r="D1513" s="3">
        <f t="shared" si="16"/>
        <v>2</v>
      </c>
      <c r="E1513" s="15" t="s">
        <v>44</v>
      </c>
      <c r="F1513" s="13" t="str">
        <f>IFERROR(__xludf.DUMMYFUNCTION("REGEXEXTRACT(E1513,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13" s="16">
        <f t="shared" si="17"/>
        <v>2</v>
      </c>
      <c r="H1513" s="13" t="s">
        <v>28</v>
      </c>
      <c r="I1513" s="13" t="str">
        <f>IFERROR(__xludf.DUMMYFUNCTION("REGEXREPLACE(H1513, "".*\s"", """")"),"человек")</f>
        <v>человек</v>
      </c>
      <c r="J1513" s="13" t="s">
        <v>29</v>
      </c>
      <c r="K1513" s="17" t="str">
        <f>IFERROR(__xludf.DUMMYFUNCTION("REGEXREPLACE(J1513, ""^[\d\s]+"", """")"),"значение показателя за год")</f>
        <v>значение показателя за год</v>
      </c>
      <c r="L1513" s="16">
        <f t="shared" si="18"/>
        <v>2</v>
      </c>
      <c r="M1513" s="13" t="s">
        <v>31</v>
      </c>
      <c r="N1513" s="13" t="str">
        <f>IFERROR(__xludf.DUMMYFUNCTION("REGEXEXTRACT(M1513, "" (.+)$"")"),"городское население")</f>
        <v>городское население</v>
      </c>
      <c r="O1513" s="18">
        <v>34.0</v>
      </c>
      <c r="P1513" s="23" t="s">
        <v>37</v>
      </c>
      <c r="Q1513" s="18">
        <v>30.0</v>
      </c>
      <c r="R1513" s="18">
        <v>30.0</v>
      </c>
      <c r="S1513" s="23" t="s">
        <v>37</v>
      </c>
      <c r="T1513" s="23" t="s">
        <v>37</v>
      </c>
      <c r="U1513" s="23" t="s">
        <v>37</v>
      </c>
      <c r="V1513" s="23" t="s">
        <v>37</v>
      </c>
      <c r="W1513" s="23" t="s">
        <v>37</v>
      </c>
      <c r="X1513" s="23" t="s">
        <v>37</v>
      </c>
      <c r="Y1513" s="23" t="s">
        <v>37</v>
      </c>
      <c r="Z1513" s="19" t="str">
        <f t="shared" si="6"/>
        <v/>
      </c>
      <c r="AA1513" s="19">
        <f t="shared" si="19"/>
        <v>94</v>
      </c>
      <c r="AB1513" s="19" t="str">
        <f t="shared" si="8"/>
        <v/>
      </c>
      <c r="AC1513" s="19">
        <f t="shared" si="20"/>
        <v>31.33333333</v>
      </c>
      <c r="AD1513" s="19">
        <f t="shared" si="21"/>
        <v>34.5</v>
      </c>
      <c r="AE1513" s="19" t="str">
        <f t="shared" si="22"/>
        <v>Нет моды</v>
      </c>
      <c r="AF1513" s="19">
        <f t="shared" si="23"/>
        <v>30</v>
      </c>
      <c r="AG1513" s="19">
        <f t="shared" si="24"/>
        <v>34</v>
      </c>
      <c r="AH1513" s="20" t="str">
        <f t="shared" si="14"/>
        <v/>
      </c>
      <c r="AI1513" s="24"/>
      <c r="AJ1513" s="24"/>
      <c r="AK1513" s="24"/>
      <c r="AL1513" s="22">
        <f t="shared" si="25"/>
        <v>1</v>
      </c>
    </row>
    <row r="1514" ht="12.75" customHeight="1">
      <c r="A1514" s="13" t="s">
        <v>78</v>
      </c>
      <c r="B1514" s="13" t="str">
        <f>IFERROR(__xludf.DUMMYFUNCTION("REGEXREPLACE(A1514, ""\d"", """")"),"         Ленинградская область")</f>
        <v>         Ленинградская область</v>
      </c>
      <c r="C1514" s="14" t="str">
        <f t="shared" si="15"/>
        <v>Ленинградская область</v>
      </c>
      <c r="D1514" s="3">
        <f t="shared" si="16"/>
        <v>2</v>
      </c>
      <c r="E1514" s="15" t="s">
        <v>44</v>
      </c>
      <c r="F1514" s="13" t="str">
        <f>IFERROR(__xludf.DUMMYFUNCTION("REGEXEXTRACT(E1514,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14" s="16">
        <f t="shared" si="17"/>
        <v>2</v>
      </c>
      <c r="H1514" s="13" t="s">
        <v>28</v>
      </c>
      <c r="I1514" s="13" t="str">
        <f>IFERROR(__xludf.DUMMYFUNCTION("REGEXREPLACE(H1514, "".*\s"", """")"),"человек")</f>
        <v>человек</v>
      </c>
      <c r="J1514" s="13" t="s">
        <v>29</v>
      </c>
      <c r="K1514" s="17" t="str">
        <f>IFERROR(__xludf.DUMMYFUNCTION("REGEXREPLACE(J1514, ""^[\d\s]+"", """")"),"значение показателя за год")</f>
        <v>значение показателя за год</v>
      </c>
      <c r="L1514" s="16">
        <f t="shared" si="18"/>
        <v>2</v>
      </c>
      <c r="M1514" s="13" t="s">
        <v>32</v>
      </c>
      <c r="N1514" s="13" t="str">
        <f>IFERROR(__xludf.DUMMYFUNCTION("REGEXEXTRACT(M1514, "" (.+)$"")"),"сельское население")</f>
        <v>сельское население</v>
      </c>
      <c r="O1514" s="18">
        <v>13.0</v>
      </c>
      <c r="P1514" s="23" t="s">
        <v>37</v>
      </c>
      <c r="Q1514" s="18">
        <v>16.0</v>
      </c>
      <c r="R1514" s="18">
        <v>5.0</v>
      </c>
      <c r="S1514" s="23" t="s">
        <v>37</v>
      </c>
      <c r="T1514" s="23" t="s">
        <v>37</v>
      </c>
      <c r="U1514" s="23" t="s">
        <v>37</v>
      </c>
      <c r="V1514" s="23" t="s">
        <v>37</v>
      </c>
      <c r="W1514" s="23" t="s">
        <v>37</v>
      </c>
      <c r="X1514" s="23" t="s">
        <v>37</v>
      </c>
      <c r="Y1514" s="23" t="s">
        <v>37</v>
      </c>
      <c r="Z1514" s="19" t="str">
        <f t="shared" si="6"/>
        <v/>
      </c>
      <c r="AA1514" s="19" t="str">
        <f t="shared" si="19"/>
        <v/>
      </c>
      <c r="AB1514" s="19">
        <f t="shared" si="8"/>
        <v>34</v>
      </c>
      <c r="AC1514" s="19">
        <f t="shared" si="20"/>
        <v>11.33333333</v>
      </c>
      <c r="AD1514" s="19">
        <f t="shared" si="21"/>
        <v>23</v>
      </c>
      <c r="AE1514" s="19" t="str">
        <f t="shared" si="22"/>
        <v>Нет моды</v>
      </c>
      <c r="AF1514" s="19">
        <f t="shared" si="23"/>
        <v>5</v>
      </c>
      <c r="AG1514" s="19">
        <f t="shared" si="24"/>
        <v>16</v>
      </c>
      <c r="AH1514" s="20" t="str">
        <f t="shared" si="14"/>
        <v>Город: 73%; Село: 27%</v>
      </c>
      <c r="AI1514" s="24"/>
      <c r="AJ1514" s="24"/>
      <c r="AK1514" s="24"/>
      <c r="AL1514" s="22">
        <f t="shared" si="25"/>
        <v>1</v>
      </c>
    </row>
    <row r="1515" ht="12.75" customHeight="1">
      <c r="A1515" s="13" t="s">
        <v>78</v>
      </c>
      <c r="B1515" s="13" t="str">
        <f>IFERROR(__xludf.DUMMYFUNCTION("REGEXREPLACE(A1515, ""\d"", """")"),"         Ленинградская область")</f>
        <v>         Ленинградская область</v>
      </c>
      <c r="C1515" s="14" t="str">
        <f t="shared" si="15"/>
        <v>Ленинградская область</v>
      </c>
      <c r="D1515" s="3">
        <f t="shared" si="16"/>
        <v>2</v>
      </c>
      <c r="E1515" s="15" t="s">
        <v>45</v>
      </c>
      <c r="F1515" s="13" t="str">
        <f>IFERROR(__xludf.DUMMYFUNCTION("REGEXEXTRACT(E1515, ""[А-Яа-я].*"")"),"Самоубийство")</f>
        <v>Самоубийство</v>
      </c>
      <c r="G1515" s="16">
        <f t="shared" si="17"/>
        <v>2</v>
      </c>
      <c r="H1515" s="13" t="s">
        <v>28</v>
      </c>
      <c r="I1515" s="13" t="str">
        <f>IFERROR(__xludf.DUMMYFUNCTION("REGEXREPLACE(H1515, "".*\s"", """")"),"человек")</f>
        <v>человек</v>
      </c>
      <c r="J1515" s="13" t="s">
        <v>29</v>
      </c>
      <c r="K1515" s="17" t="str">
        <f>IFERROR(__xludf.DUMMYFUNCTION("REGEXREPLACE(J1515, ""^[\d\s]+"", """")"),"значение показателя за год")</f>
        <v>значение показателя за год</v>
      </c>
      <c r="L1515" s="16">
        <f t="shared" si="18"/>
        <v>2</v>
      </c>
      <c r="M1515" s="13" t="s">
        <v>30</v>
      </c>
      <c r="N1515" s="13" t="str">
        <f>IFERROR(__xludf.DUMMYFUNCTION("REGEXEXTRACT(M1515, "" (.+)$"")"),"все население")</f>
        <v>все население</v>
      </c>
      <c r="O1515" s="18">
        <v>388.0</v>
      </c>
      <c r="P1515" s="18">
        <v>304.0</v>
      </c>
      <c r="Q1515" s="18">
        <v>315.0</v>
      </c>
      <c r="R1515" s="18">
        <v>312.0</v>
      </c>
      <c r="S1515" s="18">
        <v>257.0</v>
      </c>
      <c r="T1515" s="18">
        <v>244.0</v>
      </c>
      <c r="U1515" s="18">
        <v>286.0</v>
      </c>
      <c r="V1515" s="18">
        <v>284.0</v>
      </c>
      <c r="W1515" s="18">
        <v>247.0</v>
      </c>
      <c r="X1515" s="18">
        <v>209.0</v>
      </c>
      <c r="Y1515" s="18">
        <v>145.0</v>
      </c>
      <c r="Z1515" s="19">
        <f t="shared" si="6"/>
        <v>2991</v>
      </c>
      <c r="AA1515" s="19" t="str">
        <f t="shared" si="19"/>
        <v/>
      </c>
      <c r="AB1515" s="19" t="str">
        <f t="shared" si="8"/>
        <v/>
      </c>
      <c r="AC1515" s="19">
        <f t="shared" si="20"/>
        <v>271.9090909</v>
      </c>
      <c r="AD1515" s="19">
        <f t="shared" si="21"/>
        <v>252</v>
      </c>
      <c r="AE1515" s="19" t="str">
        <f t="shared" si="22"/>
        <v>Нет моды</v>
      </c>
      <c r="AF1515" s="19">
        <f t="shared" si="23"/>
        <v>145</v>
      </c>
      <c r="AG1515" s="19">
        <f t="shared" si="24"/>
        <v>388</v>
      </c>
      <c r="AH1515" s="20" t="str">
        <f t="shared" si="14"/>
        <v/>
      </c>
      <c r="AI1515" s="21"/>
      <c r="AJ1515" s="21"/>
      <c r="AK1515" s="21"/>
      <c r="AL1515" s="22">
        <f t="shared" si="25"/>
        <v>1</v>
      </c>
    </row>
    <row r="1516" ht="12.75" customHeight="1">
      <c r="A1516" s="13" t="s">
        <v>78</v>
      </c>
      <c r="B1516" s="13" t="str">
        <f>IFERROR(__xludf.DUMMYFUNCTION("REGEXREPLACE(A1516, ""\d"", """")"),"         Ленинградская область")</f>
        <v>         Ленинградская область</v>
      </c>
      <c r="C1516" s="14" t="str">
        <f t="shared" si="15"/>
        <v>Ленинградская область</v>
      </c>
      <c r="D1516" s="3">
        <f t="shared" si="16"/>
        <v>2</v>
      </c>
      <c r="E1516" s="15" t="s">
        <v>45</v>
      </c>
      <c r="F1516" s="13" t="str">
        <f>IFERROR(__xludf.DUMMYFUNCTION("REGEXEXTRACT(E1516, ""[А-Яа-я].*"")"),"Самоубийство")</f>
        <v>Самоубийство</v>
      </c>
      <c r="G1516" s="16">
        <f t="shared" si="17"/>
        <v>2</v>
      </c>
      <c r="H1516" s="13" t="s">
        <v>28</v>
      </c>
      <c r="I1516" s="13" t="str">
        <f>IFERROR(__xludf.DUMMYFUNCTION("REGEXREPLACE(H1516, "".*\s"", """")"),"человек")</f>
        <v>человек</v>
      </c>
      <c r="J1516" s="13" t="s">
        <v>29</v>
      </c>
      <c r="K1516" s="17" t="str">
        <f>IFERROR(__xludf.DUMMYFUNCTION("REGEXREPLACE(J1516, ""^[\d\s]+"", """")"),"значение показателя за год")</f>
        <v>значение показателя за год</v>
      </c>
      <c r="L1516" s="16">
        <f t="shared" si="18"/>
        <v>2</v>
      </c>
      <c r="M1516" s="13" t="s">
        <v>31</v>
      </c>
      <c r="N1516" s="13" t="str">
        <f>IFERROR(__xludf.DUMMYFUNCTION("REGEXEXTRACT(M1516, "" (.+)$"")"),"городское население")</f>
        <v>городское население</v>
      </c>
      <c r="O1516" s="18">
        <v>271.0</v>
      </c>
      <c r="P1516" s="18">
        <v>196.0</v>
      </c>
      <c r="Q1516" s="18">
        <v>213.0</v>
      </c>
      <c r="R1516" s="18">
        <v>204.0</v>
      </c>
      <c r="S1516" s="18">
        <v>181.0</v>
      </c>
      <c r="T1516" s="18">
        <v>170.0</v>
      </c>
      <c r="U1516" s="18">
        <v>190.0</v>
      </c>
      <c r="V1516" s="18">
        <v>202.0</v>
      </c>
      <c r="W1516" s="18">
        <v>173.0</v>
      </c>
      <c r="X1516" s="18">
        <v>141.0</v>
      </c>
      <c r="Y1516" s="18">
        <v>105.0</v>
      </c>
      <c r="Z1516" s="19" t="str">
        <f t="shared" si="6"/>
        <v/>
      </c>
      <c r="AA1516" s="19">
        <f t="shared" si="19"/>
        <v>2046</v>
      </c>
      <c r="AB1516" s="19" t="str">
        <f t="shared" si="8"/>
        <v/>
      </c>
      <c r="AC1516" s="19">
        <f t="shared" si="20"/>
        <v>186</v>
      </c>
      <c r="AD1516" s="19">
        <f t="shared" si="21"/>
        <v>211</v>
      </c>
      <c r="AE1516" s="19" t="str">
        <f t="shared" si="22"/>
        <v>Нет моды</v>
      </c>
      <c r="AF1516" s="19">
        <f t="shared" si="23"/>
        <v>105</v>
      </c>
      <c r="AG1516" s="19">
        <f t="shared" si="24"/>
        <v>271</v>
      </c>
      <c r="AH1516" s="20" t="str">
        <f t="shared" si="14"/>
        <v/>
      </c>
      <c r="AI1516" s="21"/>
      <c r="AJ1516" s="21"/>
      <c r="AK1516" s="21"/>
      <c r="AL1516" s="22">
        <f t="shared" si="25"/>
        <v>1</v>
      </c>
    </row>
    <row r="1517" ht="12.75" customHeight="1">
      <c r="A1517" s="13" t="s">
        <v>78</v>
      </c>
      <c r="B1517" s="13" t="str">
        <f>IFERROR(__xludf.DUMMYFUNCTION("REGEXREPLACE(A1517, ""\d"", """")"),"         Ленинградская область")</f>
        <v>         Ленинградская область</v>
      </c>
      <c r="C1517" s="14" t="str">
        <f t="shared" si="15"/>
        <v>Ленинградская область</v>
      </c>
      <c r="D1517" s="3">
        <f t="shared" si="16"/>
        <v>2</v>
      </c>
      <c r="E1517" s="15" t="s">
        <v>45</v>
      </c>
      <c r="F1517" s="13" t="str">
        <f>IFERROR(__xludf.DUMMYFUNCTION("REGEXEXTRACT(E1517, ""[А-Яа-я].*"")"),"Самоубийство")</f>
        <v>Самоубийство</v>
      </c>
      <c r="G1517" s="16">
        <f t="shared" si="17"/>
        <v>2</v>
      </c>
      <c r="H1517" s="13" t="s">
        <v>28</v>
      </c>
      <c r="I1517" s="13" t="str">
        <f>IFERROR(__xludf.DUMMYFUNCTION("REGEXREPLACE(H1517, "".*\s"", """")"),"человек")</f>
        <v>человек</v>
      </c>
      <c r="J1517" s="13" t="s">
        <v>29</v>
      </c>
      <c r="K1517" s="17" t="str">
        <f>IFERROR(__xludf.DUMMYFUNCTION("REGEXREPLACE(J1517, ""^[\d\s]+"", """")"),"значение показателя за год")</f>
        <v>значение показателя за год</v>
      </c>
      <c r="L1517" s="16">
        <f t="shared" si="18"/>
        <v>2</v>
      </c>
      <c r="M1517" s="13" t="s">
        <v>32</v>
      </c>
      <c r="N1517" s="13" t="str">
        <f>IFERROR(__xludf.DUMMYFUNCTION("REGEXEXTRACT(M1517, "" (.+)$"")"),"сельское население")</f>
        <v>сельское население</v>
      </c>
      <c r="O1517" s="18">
        <v>117.0</v>
      </c>
      <c r="P1517" s="18">
        <v>108.0</v>
      </c>
      <c r="Q1517" s="18">
        <v>102.0</v>
      </c>
      <c r="R1517" s="18">
        <v>108.0</v>
      </c>
      <c r="S1517" s="18">
        <v>76.0</v>
      </c>
      <c r="T1517" s="18">
        <v>74.0</v>
      </c>
      <c r="U1517" s="18">
        <v>96.0</v>
      </c>
      <c r="V1517" s="18">
        <v>82.0</v>
      </c>
      <c r="W1517" s="18">
        <v>74.0</v>
      </c>
      <c r="X1517" s="18">
        <v>68.0</v>
      </c>
      <c r="Y1517" s="18">
        <v>40.0</v>
      </c>
      <c r="Z1517" s="19" t="str">
        <f t="shared" si="6"/>
        <v/>
      </c>
      <c r="AA1517" s="19" t="str">
        <f t="shared" si="19"/>
        <v/>
      </c>
      <c r="AB1517" s="19">
        <f t="shared" si="8"/>
        <v>945</v>
      </c>
      <c r="AC1517" s="19">
        <f t="shared" si="20"/>
        <v>85.90909091</v>
      </c>
      <c r="AD1517" s="19">
        <f t="shared" si="21"/>
        <v>112.5</v>
      </c>
      <c r="AE1517" s="19" t="str">
        <f t="shared" si="22"/>
        <v>Нет моды</v>
      </c>
      <c r="AF1517" s="19">
        <f t="shared" si="23"/>
        <v>40</v>
      </c>
      <c r="AG1517" s="19">
        <f t="shared" si="24"/>
        <v>117</v>
      </c>
      <c r="AH1517" s="20" t="str">
        <f t="shared" si="14"/>
        <v>Город: 68%; Село: 32%</v>
      </c>
      <c r="AI1517" s="21"/>
      <c r="AJ1517" s="21"/>
      <c r="AK1517" s="21"/>
      <c r="AL1517" s="22">
        <f t="shared" si="25"/>
        <v>1</v>
      </c>
    </row>
    <row r="1518" ht="12.75" customHeight="1">
      <c r="A1518" s="13" t="s">
        <v>78</v>
      </c>
      <c r="B1518" s="13" t="str">
        <f>IFERROR(__xludf.DUMMYFUNCTION("REGEXREPLACE(A1518, ""\d"", """")"),"         Ленинградская область")</f>
        <v>         Ленинградская область</v>
      </c>
      <c r="C1518" s="14" t="str">
        <f t="shared" si="15"/>
        <v>Ленинградская область</v>
      </c>
      <c r="D1518" s="3">
        <f t="shared" si="16"/>
        <v>2</v>
      </c>
      <c r="E1518" s="15" t="s">
        <v>46</v>
      </c>
      <c r="F1518" s="13" t="str">
        <f>IFERROR(__xludf.DUMMYFUNCTION("REGEXEXTRACT(E1518, ""[А-Яа-я].*"")"),"Случ.отравл.алкоголем")</f>
        <v>Случ.отравл.алкоголем</v>
      </c>
      <c r="G1518" s="16">
        <f t="shared" si="17"/>
        <v>2</v>
      </c>
      <c r="H1518" s="13" t="s">
        <v>28</v>
      </c>
      <c r="I1518" s="13" t="str">
        <f>IFERROR(__xludf.DUMMYFUNCTION("REGEXREPLACE(H1518, "".*\s"", """")"),"человек")</f>
        <v>человек</v>
      </c>
      <c r="J1518" s="13" t="s">
        <v>29</v>
      </c>
      <c r="K1518" s="17" t="str">
        <f>IFERROR(__xludf.DUMMYFUNCTION("REGEXREPLACE(J1518, ""^[\d\s]+"", """")"),"значение показателя за год")</f>
        <v>значение показателя за год</v>
      </c>
      <c r="L1518" s="16">
        <f t="shared" si="18"/>
        <v>2</v>
      </c>
      <c r="M1518" s="13" t="s">
        <v>30</v>
      </c>
      <c r="N1518" s="13" t="str">
        <f>IFERROR(__xludf.DUMMYFUNCTION("REGEXEXTRACT(M1518, "" (.+)$"")"),"все население")</f>
        <v>все население</v>
      </c>
      <c r="O1518" s="18">
        <v>307.0</v>
      </c>
      <c r="P1518" s="18">
        <v>327.0</v>
      </c>
      <c r="Q1518" s="18">
        <v>354.0</v>
      </c>
      <c r="R1518" s="18">
        <v>363.0</v>
      </c>
      <c r="S1518" s="18">
        <v>345.0</v>
      </c>
      <c r="T1518" s="18">
        <v>292.0</v>
      </c>
      <c r="U1518" s="18">
        <v>269.0</v>
      </c>
      <c r="V1518" s="18">
        <v>403.0</v>
      </c>
      <c r="W1518" s="18">
        <v>299.0</v>
      </c>
      <c r="X1518" s="18">
        <v>186.0</v>
      </c>
      <c r="Y1518" s="18">
        <v>147.0</v>
      </c>
      <c r="Z1518" s="19">
        <f t="shared" si="6"/>
        <v>3292</v>
      </c>
      <c r="AA1518" s="19" t="str">
        <f t="shared" si="19"/>
        <v/>
      </c>
      <c r="AB1518" s="19" t="str">
        <f t="shared" si="8"/>
        <v/>
      </c>
      <c r="AC1518" s="19">
        <f t="shared" si="20"/>
        <v>299.2727273</v>
      </c>
      <c r="AD1518" s="19">
        <f t="shared" si="21"/>
        <v>132</v>
      </c>
      <c r="AE1518" s="19" t="str">
        <f t="shared" si="22"/>
        <v>Нет моды</v>
      </c>
      <c r="AF1518" s="19">
        <f t="shared" si="23"/>
        <v>147</v>
      </c>
      <c r="AG1518" s="19">
        <f t="shared" si="24"/>
        <v>403</v>
      </c>
      <c r="AH1518" s="20" t="str">
        <f t="shared" si="14"/>
        <v/>
      </c>
      <c r="AI1518" s="21"/>
      <c r="AJ1518" s="21"/>
      <c r="AK1518" s="21"/>
      <c r="AL1518" s="22">
        <f t="shared" si="25"/>
        <v>1</v>
      </c>
    </row>
    <row r="1519" ht="12.75" customHeight="1">
      <c r="A1519" s="13" t="s">
        <v>78</v>
      </c>
      <c r="B1519" s="13" t="str">
        <f>IFERROR(__xludf.DUMMYFUNCTION("REGEXREPLACE(A1519, ""\d"", """")"),"         Ленинградская область")</f>
        <v>         Ленинградская область</v>
      </c>
      <c r="C1519" s="14" t="str">
        <f t="shared" si="15"/>
        <v>Ленинградская область</v>
      </c>
      <c r="D1519" s="3">
        <f t="shared" si="16"/>
        <v>2</v>
      </c>
      <c r="E1519" s="15" t="s">
        <v>46</v>
      </c>
      <c r="F1519" s="13" t="str">
        <f>IFERROR(__xludf.DUMMYFUNCTION("REGEXEXTRACT(E1519, ""[А-Яа-я].*"")"),"Случ.отравл.алкоголем")</f>
        <v>Случ.отравл.алкоголем</v>
      </c>
      <c r="G1519" s="16">
        <f t="shared" si="17"/>
        <v>2</v>
      </c>
      <c r="H1519" s="13" t="s">
        <v>28</v>
      </c>
      <c r="I1519" s="13" t="str">
        <f>IFERROR(__xludf.DUMMYFUNCTION("REGEXREPLACE(H1519, "".*\s"", """")"),"человек")</f>
        <v>человек</v>
      </c>
      <c r="J1519" s="13" t="s">
        <v>29</v>
      </c>
      <c r="K1519" s="17" t="str">
        <f>IFERROR(__xludf.DUMMYFUNCTION("REGEXREPLACE(J1519, ""^[\d\s]+"", """")"),"значение показателя за год")</f>
        <v>значение показателя за год</v>
      </c>
      <c r="L1519" s="16">
        <f t="shared" si="18"/>
        <v>2</v>
      </c>
      <c r="M1519" s="13" t="s">
        <v>31</v>
      </c>
      <c r="N1519" s="13" t="str">
        <f>IFERROR(__xludf.DUMMYFUNCTION("REGEXEXTRACT(M1519, "" (.+)$"")"),"городское население")</f>
        <v>городское население</v>
      </c>
      <c r="O1519" s="18">
        <v>216.0</v>
      </c>
      <c r="P1519" s="18">
        <v>228.0</v>
      </c>
      <c r="Q1519" s="18">
        <v>227.0</v>
      </c>
      <c r="R1519" s="18">
        <v>252.0</v>
      </c>
      <c r="S1519" s="18">
        <v>243.0</v>
      </c>
      <c r="T1519" s="18">
        <v>209.0</v>
      </c>
      <c r="U1519" s="18">
        <v>178.0</v>
      </c>
      <c r="V1519" s="18">
        <v>276.0</v>
      </c>
      <c r="W1519" s="18">
        <v>204.0</v>
      </c>
      <c r="X1519" s="18">
        <v>123.0</v>
      </c>
      <c r="Y1519" s="18">
        <v>97.0</v>
      </c>
      <c r="Z1519" s="19" t="str">
        <f t="shared" si="6"/>
        <v/>
      </c>
      <c r="AA1519" s="19">
        <f t="shared" si="19"/>
        <v>2253</v>
      </c>
      <c r="AB1519" s="19" t="str">
        <f t="shared" si="8"/>
        <v/>
      </c>
      <c r="AC1519" s="19">
        <f t="shared" si="20"/>
        <v>204.8181818</v>
      </c>
      <c r="AD1519" s="19">
        <f t="shared" si="21"/>
        <v>247.5</v>
      </c>
      <c r="AE1519" s="19" t="str">
        <f t="shared" si="22"/>
        <v>Нет моды</v>
      </c>
      <c r="AF1519" s="19">
        <f t="shared" si="23"/>
        <v>97</v>
      </c>
      <c r="AG1519" s="19">
        <f t="shared" si="24"/>
        <v>276</v>
      </c>
      <c r="AH1519" s="20" t="str">
        <f t="shared" si="14"/>
        <v/>
      </c>
      <c r="AI1519" s="21"/>
      <c r="AJ1519" s="21"/>
      <c r="AK1519" s="21"/>
      <c r="AL1519" s="22">
        <f t="shared" si="25"/>
        <v>1</v>
      </c>
    </row>
    <row r="1520" ht="12.75" customHeight="1">
      <c r="A1520" s="13" t="s">
        <v>78</v>
      </c>
      <c r="B1520" s="13" t="str">
        <f>IFERROR(__xludf.DUMMYFUNCTION("REGEXREPLACE(A1520, ""\d"", """")"),"         Ленинградская область")</f>
        <v>         Ленинградская область</v>
      </c>
      <c r="C1520" s="14" t="str">
        <f t="shared" si="15"/>
        <v>Ленинградская область</v>
      </c>
      <c r="D1520" s="3">
        <f t="shared" si="16"/>
        <v>2</v>
      </c>
      <c r="E1520" s="15" t="s">
        <v>46</v>
      </c>
      <c r="F1520" s="13" t="str">
        <f>IFERROR(__xludf.DUMMYFUNCTION("REGEXEXTRACT(E1520, ""[А-Яа-я].*"")"),"Случ.отравл.алкоголем")</f>
        <v>Случ.отравл.алкоголем</v>
      </c>
      <c r="G1520" s="16">
        <f t="shared" si="17"/>
        <v>2</v>
      </c>
      <c r="H1520" s="13" t="s">
        <v>28</v>
      </c>
      <c r="I1520" s="13" t="str">
        <f>IFERROR(__xludf.DUMMYFUNCTION("REGEXREPLACE(H1520, "".*\s"", """")"),"человек")</f>
        <v>человек</v>
      </c>
      <c r="J1520" s="13" t="s">
        <v>29</v>
      </c>
      <c r="K1520" s="17" t="str">
        <f>IFERROR(__xludf.DUMMYFUNCTION("REGEXREPLACE(J1520, ""^[\d\s]+"", """")"),"значение показателя за год")</f>
        <v>значение показателя за год</v>
      </c>
      <c r="L1520" s="16">
        <f t="shared" si="18"/>
        <v>2</v>
      </c>
      <c r="M1520" s="13" t="s">
        <v>32</v>
      </c>
      <c r="N1520" s="13" t="str">
        <f>IFERROR(__xludf.DUMMYFUNCTION("REGEXEXTRACT(M1520, "" (.+)$"")"),"сельское население")</f>
        <v>сельское население</v>
      </c>
      <c r="O1520" s="18">
        <v>91.0</v>
      </c>
      <c r="P1520" s="18">
        <v>99.0</v>
      </c>
      <c r="Q1520" s="18">
        <v>127.0</v>
      </c>
      <c r="R1520" s="18">
        <v>111.0</v>
      </c>
      <c r="S1520" s="18">
        <v>102.0</v>
      </c>
      <c r="T1520" s="18">
        <v>83.0</v>
      </c>
      <c r="U1520" s="18">
        <v>91.0</v>
      </c>
      <c r="V1520" s="18">
        <v>127.0</v>
      </c>
      <c r="W1520" s="18">
        <v>95.0</v>
      </c>
      <c r="X1520" s="18">
        <v>63.0</v>
      </c>
      <c r="Y1520" s="18">
        <v>50.0</v>
      </c>
      <c r="Z1520" s="19" t="str">
        <f t="shared" si="6"/>
        <v/>
      </c>
      <c r="AA1520" s="19" t="str">
        <f t="shared" si="19"/>
        <v/>
      </c>
      <c r="AB1520" s="19">
        <f t="shared" si="8"/>
        <v>1039</v>
      </c>
      <c r="AC1520" s="19">
        <f t="shared" si="20"/>
        <v>94.45454545</v>
      </c>
      <c r="AD1520" s="19">
        <f t="shared" si="21"/>
        <v>125</v>
      </c>
      <c r="AE1520" s="19" t="str">
        <f t="shared" si="22"/>
        <v>Нет моды</v>
      </c>
      <c r="AF1520" s="19">
        <f t="shared" si="23"/>
        <v>50</v>
      </c>
      <c r="AG1520" s="19">
        <f t="shared" si="24"/>
        <v>127</v>
      </c>
      <c r="AH1520" s="20" t="str">
        <f t="shared" si="14"/>
        <v>Город: 68%; Село: 32%</v>
      </c>
      <c r="AI1520" s="21"/>
      <c r="AJ1520" s="21"/>
      <c r="AK1520" s="21"/>
      <c r="AL1520" s="22">
        <f t="shared" si="25"/>
        <v>1</v>
      </c>
    </row>
    <row r="1521" ht="12.75" customHeight="1">
      <c r="A1521" s="13" t="s">
        <v>78</v>
      </c>
      <c r="B1521" s="13" t="str">
        <f>IFERROR(__xludf.DUMMYFUNCTION("REGEXREPLACE(A1521, ""\d"", """")"),"         Ленинградская область")</f>
        <v>         Ленинградская область</v>
      </c>
      <c r="C1521" s="14" t="str">
        <f t="shared" si="15"/>
        <v>Ленинградская область</v>
      </c>
      <c r="D1521" s="3">
        <f t="shared" si="16"/>
        <v>2</v>
      </c>
      <c r="E1521" s="15" t="s">
        <v>47</v>
      </c>
      <c r="F1521" s="13" t="str">
        <f>IFERROR(__xludf.DUMMYFUNCTION("REGEXEXTRACT(E1521, ""[А-Яа-я].*"")"),"транспортные травмы всех видов")</f>
        <v>транспортные травмы всех видов</v>
      </c>
      <c r="G1521" s="16">
        <f t="shared" si="17"/>
        <v>2</v>
      </c>
      <c r="H1521" s="13" t="s">
        <v>28</v>
      </c>
      <c r="I1521" s="13" t="str">
        <f>IFERROR(__xludf.DUMMYFUNCTION("REGEXREPLACE(H1521, "".*\s"", """")"),"человек")</f>
        <v>человек</v>
      </c>
      <c r="J1521" s="13" t="s">
        <v>29</v>
      </c>
      <c r="K1521" s="17" t="str">
        <f>IFERROR(__xludf.DUMMYFUNCTION("REGEXREPLACE(J1521, ""^[\d\s]+"", """")"),"значение показателя за год")</f>
        <v>значение показателя за год</v>
      </c>
      <c r="L1521" s="16">
        <f t="shared" si="18"/>
        <v>2</v>
      </c>
      <c r="M1521" s="13" t="s">
        <v>30</v>
      </c>
      <c r="N1521" s="13" t="str">
        <f>IFERROR(__xludf.DUMMYFUNCTION("REGEXEXTRACT(M1521, "" (.+)$"")"),"все население")</f>
        <v>все население</v>
      </c>
      <c r="O1521" s="18">
        <v>562.0</v>
      </c>
      <c r="P1521" s="18">
        <v>624.0</v>
      </c>
      <c r="Q1521" s="18">
        <v>516.0</v>
      </c>
      <c r="R1521" s="18">
        <v>417.0</v>
      </c>
      <c r="S1521" s="23" t="s">
        <v>37</v>
      </c>
      <c r="T1521" s="23" t="s">
        <v>37</v>
      </c>
      <c r="U1521" s="23" t="s">
        <v>37</v>
      </c>
      <c r="V1521" s="23" t="s">
        <v>37</v>
      </c>
      <c r="W1521" s="23" t="s">
        <v>37</v>
      </c>
      <c r="X1521" s="23" t="s">
        <v>37</v>
      </c>
      <c r="Y1521" s="23" t="s">
        <v>37</v>
      </c>
      <c r="Z1521" s="19">
        <f t="shared" si="6"/>
        <v>2119</v>
      </c>
      <c r="AA1521" s="19" t="str">
        <f t="shared" si="19"/>
        <v/>
      </c>
      <c r="AB1521" s="19" t="str">
        <f t="shared" si="8"/>
        <v/>
      </c>
      <c r="AC1521" s="19">
        <f t="shared" si="20"/>
        <v>529.75</v>
      </c>
      <c r="AD1521" s="19">
        <f t="shared" si="21"/>
        <v>102</v>
      </c>
      <c r="AE1521" s="19" t="str">
        <f t="shared" si="22"/>
        <v>Нет моды</v>
      </c>
      <c r="AF1521" s="19">
        <f t="shared" si="23"/>
        <v>417</v>
      </c>
      <c r="AG1521" s="19">
        <f t="shared" si="24"/>
        <v>624</v>
      </c>
      <c r="AH1521" s="20" t="str">
        <f t="shared" si="14"/>
        <v/>
      </c>
      <c r="AI1521" s="24"/>
      <c r="AJ1521" s="24"/>
      <c r="AK1521" s="24"/>
      <c r="AL1521" s="22">
        <f t="shared" si="25"/>
        <v>1</v>
      </c>
    </row>
    <row r="1522" ht="12.75" customHeight="1">
      <c r="A1522" s="13" t="s">
        <v>78</v>
      </c>
      <c r="B1522" s="13" t="str">
        <f>IFERROR(__xludf.DUMMYFUNCTION("REGEXREPLACE(A1522, ""\d"", """")"),"         Ленинградская область")</f>
        <v>         Ленинградская область</v>
      </c>
      <c r="C1522" s="14" t="str">
        <f t="shared" si="15"/>
        <v>Ленинградская область</v>
      </c>
      <c r="D1522" s="3">
        <f t="shared" si="16"/>
        <v>2</v>
      </c>
      <c r="E1522" s="15" t="s">
        <v>47</v>
      </c>
      <c r="F1522" s="13" t="str">
        <f>IFERROR(__xludf.DUMMYFUNCTION("REGEXEXTRACT(E1522, ""[А-Яа-я].*"")"),"транспортные травмы всех видов")</f>
        <v>транспортные травмы всех видов</v>
      </c>
      <c r="G1522" s="16">
        <f t="shared" si="17"/>
        <v>2</v>
      </c>
      <c r="H1522" s="13" t="s">
        <v>28</v>
      </c>
      <c r="I1522" s="13" t="str">
        <f>IFERROR(__xludf.DUMMYFUNCTION("REGEXREPLACE(H1522, "".*\s"", """")"),"человек")</f>
        <v>человек</v>
      </c>
      <c r="J1522" s="13" t="s">
        <v>29</v>
      </c>
      <c r="K1522" s="17" t="str">
        <f>IFERROR(__xludf.DUMMYFUNCTION("REGEXREPLACE(J1522, ""^[\d\s]+"", """")"),"значение показателя за год")</f>
        <v>значение показателя за год</v>
      </c>
      <c r="L1522" s="16">
        <f t="shared" si="18"/>
        <v>2</v>
      </c>
      <c r="M1522" s="13" t="s">
        <v>31</v>
      </c>
      <c r="N1522" s="13" t="str">
        <f>IFERROR(__xludf.DUMMYFUNCTION("REGEXEXTRACT(M1522, "" (.+)$"")"),"городское население")</f>
        <v>городское население</v>
      </c>
      <c r="O1522" s="18">
        <v>372.0</v>
      </c>
      <c r="P1522" s="18">
        <v>450.0</v>
      </c>
      <c r="Q1522" s="18">
        <v>336.0</v>
      </c>
      <c r="R1522" s="18">
        <v>285.0</v>
      </c>
      <c r="S1522" s="23" t="s">
        <v>37</v>
      </c>
      <c r="T1522" s="23" t="s">
        <v>37</v>
      </c>
      <c r="U1522" s="23" t="s">
        <v>37</v>
      </c>
      <c r="V1522" s="23" t="s">
        <v>37</v>
      </c>
      <c r="W1522" s="23" t="s">
        <v>37</v>
      </c>
      <c r="X1522" s="23" t="s">
        <v>37</v>
      </c>
      <c r="Y1522" s="23" t="s">
        <v>37</v>
      </c>
      <c r="Z1522" s="19" t="str">
        <f t="shared" si="6"/>
        <v/>
      </c>
      <c r="AA1522" s="19">
        <f t="shared" si="19"/>
        <v>1443</v>
      </c>
      <c r="AB1522" s="19" t="str">
        <f t="shared" si="8"/>
        <v/>
      </c>
      <c r="AC1522" s="19">
        <f t="shared" si="20"/>
        <v>360.75</v>
      </c>
      <c r="AD1522" s="19">
        <f t="shared" si="21"/>
        <v>433.5</v>
      </c>
      <c r="AE1522" s="19" t="str">
        <f t="shared" si="22"/>
        <v>Нет моды</v>
      </c>
      <c r="AF1522" s="19">
        <f t="shared" si="23"/>
        <v>285</v>
      </c>
      <c r="AG1522" s="19">
        <f t="shared" si="24"/>
        <v>450</v>
      </c>
      <c r="AH1522" s="20" t="str">
        <f t="shared" si="14"/>
        <v/>
      </c>
      <c r="AI1522" s="24"/>
      <c r="AJ1522" s="24"/>
      <c r="AK1522" s="24"/>
      <c r="AL1522" s="22">
        <f t="shared" si="25"/>
        <v>1</v>
      </c>
    </row>
    <row r="1523" ht="12.75" customHeight="1">
      <c r="A1523" s="13" t="s">
        <v>78</v>
      </c>
      <c r="B1523" s="13" t="str">
        <f>IFERROR(__xludf.DUMMYFUNCTION("REGEXREPLACE(A1523, ""\d"", """")"),"         Ленинградская область")</f>
        <v>         Ленинградская область</v>
      </c>
      <c r="C1523" s="14" t="str">
        <f t="shared" si="15"/>
        <v>Ленинградская область</v>
      </c>
      <c r="D1523" s="3">
        <f t="shared" si="16"/>
        <v>2</v>
      </c>
      <c r="E1523" s="15" t="s">
        <v>47</v>
      </c>
      <c r="F1523" s="13" t="str">
        <f>IFERROR(__xludf.DUMMYFUNCTION("REGEXEXTRACT(E1523, ""[А-Яа-я].*"")"),"транспортные травмы всех видов")</f>
        <v>транспортные травмы всех видов</v>
      </c>
      <c r="G1523" s="16">
        <f t="shared" si="17"/>
        <v>2</v>
      </c>
      <c r="H1523" s="13" t="s">
        <v>28</v>
      </c>
      <c r="I1523" s="13" t="str">
        <f>IFERROR(__xludf.DUMMYFUNCTION("REGEXREPLACE(H1523, "".*\s"", """")"),"человек")</f>
        <v>человек</v>
      </c>
      <c r="J1523" s="13" t="s">
        <v>29</v>
      </c>
      <c r="K1523" s="17" t="str">
        <f>IFERROR(__xludf.DUMMYFUNCTION("REGEXREPLACE(J1523, ""^[\d\s]+"", """")"),"значение показателя за год")</f>
        <v>значение показателя за год</v>
      </c>
      <c r="L1523" s="16">
        <f t="shared" si="18"/>
        <v>2</v>
      </c>
      <c r="M1523" s="13" t="s">
        <v>32</v>
      </c>
      <c r="N1523" s="13" t="str">
        <f>IFERROR(__xludf.DUMMYFUNCTION("REGEXEXTRACT(M1523, "" (.+)$"")"),"сельское население")</f>
        <v>сельское население</v>
      </c>
      <c r="O1523" s="18">
        <v>190.0</v>
      </c>
      <c r="P1523" s="18">
        <v>174.0</v>
      </c>
      <c r="Q1523" s="18">
        <v>180.0</v>
      </c>
      <c r="R1523" s="18">
        <v>132.0</v>
      </c>
      <c r="S1523" s="23" t="s">
        <v>37</v>
      </c>
      <c r="T1523" s="23" t="s">
        <v>37</v>
      </c>
      <c r="U1523" s="23" t="s">
        <v>37</v>
      </c>
      <c r="V1523" s="23" t="s">
        <v>37</v>
      </c>
      <c r="W1523" s="23" t="s">
        <v>37</v>
      </c>
      <c r="X1523" s="23" t="s">
        <v>37</v>
      </c>
      <c r="Y1523" s="23" t="s">
        <v>37</v>
      </c>
      <c r="Z1523" s="19" t="str">
        <f t="shared" si="6"/>
        <v/>
      </c>
      <c r="AA1523" s="19" t="str">
        <f t="shared" si="19"/>
        <v/>
      </c>
      <c r="AB1523" s="19">
        <f t="shared" si="8"/>
        <v>676</v>
      </c>
      <c r="AC1523" s="19">
        <f t="shared" si="20"/>
        <v>169</v>
      </c>
      <c r="AD1523" s="19">
        <f t="shared" si="21"/>
        <v>237.5</v>
      </c>
      <c r="AE1523" s="19" t="str">
        <f t="shared" si="22"/>
        <v>Нет моды</v>
      </c>
      <c r="AF1523" s="19">
        <f t="shared" si="23"/>
        <v>132</v>
      </c>
      <c r="AG1523" s="19">
        <f t="shared" si="24"/>
        <v>190</v>
      </c>
      <c r="AH1523" s="20" t="str">
        <f t="shared" si="14"/>
        <v>Город: 68%; Село: 32%</v>
      </c>
      <c r="AI1523" s="24"/>
      <c r="AJ1523" s="24"/>
      <c r="AK1523" s="24"/>
      <c r="AL1523" s="22">
        <f t="shared" si="25"/>
        <v>1</v>
      </c>
    </row>
    <row r="1524" ht="12.75" customHeight="1">
      <c r="A1524" s="13" t="s">
        <v>78</v>
      </c>
      <c r="B1524" s="13" t="str">
        <f>IFERROR(__xludf.DUMMYFUNCTION("REGEXREPLACE(A1524, ""\d"", """")"),"         Ленинградская область")</f>
        <v>         Ленинградская область</v>
      </c>
      <c r="C1524" s="14" t="str">
        <f t="shared" si="15"/>
        <v>Ленинградская область</v>
      </c>
      <c r="D1524" s="3">
        <f t="shared" si="16"/>
        <v>2</v>
      </c>
      <c r="E1524" s="15" t="s">
        <v>48</v>
      </c>
      <c r="F1524" s="13" t="str">
        <f>IFERROR(__xludf.DUMMYFUNCTION("REGEXEXTRACT(E1524, ""[А-Яа-я].*"")"),"Убийство")</f>
        <v>Убийство</v>
      </c>
      <c r="G1524" s="16">
        <f t="shared" si="17"/>
        <v>2</v>
      </c>
      <c r="H1524" s="13" t="s">
        <v>28</v>
      </c>
      <c r="I1524" s="13" t="str">
        <f>IFERROR(__xludf.DUMMYFUNCTION("REGEXREPLACE(H1524, "".*\s"", """")"),"человек")</f>
        <v>человек</v>
      </c>
      <c r="J1524" s="13" t="s">
        <v>29</v>
      </c>
      <c r="K1524" s="17" t="str">
        <f>IFERROR(__xludf.DUMMYFUNCTION("REGEXREPLACE(J1524, ""^[\d\s]+"", """")"),"значение показателя за год")</f>
        <v>значение показателя за год</v>
      </c>
      <c r="L1524" s="16">
        <f t="shared" si="18"/>
        <v>2</v>
      </c>
      <c r="M1524" s="13" t="s">
        <v>30</v>
      </c>
      <c r="N1524" s="13" t="str">
        <f>IFERROR(__xludf.DUMMYFUNCTION("REGEXEXTRACT(M1524, "" (.+)$"")"),"все население")</f>
        <v>все население</v>
      </c>
      <c r="O1524" s="18">
        <v>172.0</v>
      </c>
      <c r="P1524" s="18">
        <v>168.0</v>
      </c>
      <c r="Q1524" s="18">
        <v>147.0</v>
      </c>
      <c r="R1524" s="18">
        <v>143.0</v>
      </c>
      <c r="S1524" s="18">
        <v>123.0</v>
      </c>
      <c r="T1524" s="18">
        <v>106.0</v>
      </c>
      <c r="U1524" s="18">
        <v>81.0</v>
      </c>
      <c r="V1524" s="18">
        <v>91.0</v>
      </c>
      <c r="W1524" s="18">
        <v>69.0</v>
      </c>
      <c r="X1524" s="18">
        <v>65.0</v>
      </c>
      <c r="Y1524" s="18">
        <v>55.0</v>
      </c>
      <c r="Z1524" s="19">
        <f t="shared" si="6"/>
        <v>1220</v>
      </c>
      <c r="AA1524" s="19" t="str">
        <f t="shared" si="19"/>
        <v/>
      </c>
      <c r="AB1524" s="19" t="str">
        <f t="shared" si="8"/>
        <v/>
      </c>
      <c r="AC1524" s="19">
        <f t="shared" si="20"/>
        <v>110.9090909</v>
      </c>
      <c r="AD1524" s="19">
        <f t="shared" si="21"/>
        <v>132</v>
      </c>
      <c r="AE1524" s="19" t="str">
        <f t="shared" si="22"/>
        <v>Нет моды</v>
      </c>
      <c r="AF1524" s="19">
        <f t="shared" si="23"/>
        <v>55</v>
      </c>
      <c r="AG1524" s="19">
        <f t="shared" si="24"/>
        <v>172</v>
      </c>
      <c r="AH1524" s="20" t="str">
        <f t="shared" si="14"/>
        <v/>
      </c>
      <c r="AI1524" s="21"/>
      <c r="AJ1524" s="21"/>
      <c r="AK1524" s="21"/>
      <c r="AL1524" s="22">
        <f t="shared" si="25"/>
        <v>1</v>
      </c>
    </row>
    <row r="1525" ht="12.75" customHeight="1">
      <c r="A1525" s="13" t="s">
        <v>78</v>
      </c>
      <c r="B1525" s="13" t="str">
        <f>IFERROR(__xludf.DUMMYFUNCTION("REGEXREPLACE(A1525, ""\d"", """")"),"         Ленинградская область")</f>
        <v>         Ленинградская область</v>
      </c>
      <c r="C1525" s="14" t="str">
        <f t="shared" si="15"/>
        <v>Ленинградская область</v>
      </c>
      <c r="D1525" s="3">
        <f t="shared" si="16"/>
        <v>2</v>
      </c>
      <c r="E1525" s="15" t="s">
        <v>48</v>
      </c>
      <c r="F1525" s="13" t="str">
        <f>IFERROR(__xludf.DUMMYFUNCTION("REGEXEXTRACT(E1525, ""[А-Яа-я].*"")"),"Убийство")</f>
        <v>Убийство</v>
      </c>
      <c r="G1525" s="16">
        <f t="shared" si="17"/>
        <v>2</v>
      </c>
      <c r="H1525" s="13" t="s">
        <v>28</v>
      </c>
      <c r="I1525" s="13" t="str">
        <f>IFERROR(__xludf.DUMMYFUNCTION("REGEXREPLACE(H1525, "".*\s"", """")"),"человек")</f>
        <v>человек</v>
      </c>
      <c r="J1525" s="13" t="s">
        <v>29</v>
      </c>
      <c r="K1525" s="17" t="str">
        <f>IFERROR(__xludf.DUMMYFUNCTION("REGEXREPLACE(J1525, ""^[\d\s]+"", """")"),"значение показателя за год")</f>
        <v>значение показателя за год</v>
      </c>
      <c r="L1525" s="16">
        <f t="shared" si="18"/>
        <v>2</v>
      </c>
      <c r="M1525" s="13" t="s">
        <v>31</v>
      </c>
      <c r="N1525" s="13" t="str">
        <f>IFERROR(__xludf.DUMMYFUNCTION("REGEXEXTRACT(M1525, "" (.+)$"")"),"городское население")</f>
        <v>городское население</v>
      </c>
      <c r="O1525" s="18">
        <v>130.0</v>
      </c>
      <c r="P1525" s="18">
        <v>111.0</v>
      </c>
      <c r="Q1525" s="18">
        <v>94.0</v>
      </c>
      <c r="R1525" s="18">
        <v>95.0</v>
      </c>
      <c r="S1525" s="18">
        <v>95.0</v>
      </c>
      <c r="T1525" s="18">
        <v>75.0</v>
      </c>
      <c r="U1525" s="18">
        <v>63.0</v>
      </c>
      <c r="V1525" s="18">
        <v>65.0</v>
      </c>
      <c r="W1525" s="18">
        <v>43.0</v>
      </c>
      <c r="X1525" s="18">
        <v>41.0</v>
      </c>
      <c r="Y1525" s="18">
        <v>41.0</v>
      </c>
      <c r="Z1525" s="19" t="str">
        <f t="shared" si="6"/>
        <v/>
      </c>
      <c r="AA1525" s="19">
        <f t="shared" si="19"/>
        <v>853</v>
      </c>
      <c r="AB1525" s="19" t="str">
        <f t="shared" si="8"/>
        <v/>
      </c>
      <c r="AC1525" s="19">
        <f t="shared" si="20"/>
        <v>77.54545455</v>
      </c>
      <c r="AD1525" s="19">
        <f t="shared" si="21"/>
        <v>92.5</v>
      </c>
      <c r="AE1525" s="19" t="str">
        <f t="shared" si="22"/>
        <v>Нет моды</v>
      </c>
      <c r="AF1525" s="19">
        <f t="shared" si="23"/>
        <v>41</v>
      </c>
      <c r="AG1525" s="19">
        <f t="shared" si="24"/>
        <v>130</v>
      </c>
      <c r="AH1525" s="20" t="str">
        <f t="shared" si="14"/>
        <v/>
      </c>
      <c r="AI1525" s="21"/>
      <c r="AJ1525" s="21"/>
      <c r="AK1525" s="21"/>
      <c r="AL1525" s="22">
        <f t="shared" si="25"/>
        <v>1</v>
      </c>
    </row>
    <row r="1526" ht="12.75" customHeight="1">
      <c r="A1526" s="13" t="s">
        <v>78</v>
      </c>
      <c r="B1526" s="13" t="str">
        <f>IFERROR(__xludf.DUMMYFUNCTION("REGEXREPLACE(A1526, ""\d"", """")"),"         Ленинградская область")</f>
        <v>         Ленинградская область</v>
      </c>
      <c r="C1526" s="14" t="str">
        <f t="shared" si="15"/>
        <v>Ленинградская область</v>
      </c>
      <c r="D1526" s="3">
        <f t="shared" si="16"/>
        <v>2</v>
      </c>
      <c r="E1526" s="15" t="s">
        <v>48</v>
      </c>
      <c r="F1526" s="13" t="str">
        <f>IFERROR(__xludf.DUMMYFUNCTION("REGEXEXTRACT(E1526, ""[А-Яа-я].*"")"),"Убийство")</f>
        <v>Убийство</v>
      </c>
      <c r="G1526" s="16">
        <f t="shared" si="17"/>
        <v>2</v>
      </c>
      <c r="H1526" s="13" t="s">
        <v>28</v>
      </c>
      <c r="I1526" s="13" t="str">
        <f>IFERROR(__xludf.DUMMYFUNCTION("REGEXREPLACE(H1526, "".*\s"", """")"),"человек")</f>
        <v>человек</v>
      </c>
      <c r="J1526" s="13" t="s">
        <v>29</v>
      </c>
      <c r="K1526" s="17" t="str">
        <f>IFERROR(__xludf.DUMMYFUNCTION("REGEXREPLACE(J1526, ""^[\d\s]+"", """")"),"значение показателя за год")</f>
        <v>значение показателя за год</v>
      </c>
      <c r="L1526" s="16">
        <f t="shared" si="18"/>
        <v>2</v>
      </c>
      <c r="M1526" s="13" t="s">
        <v>32</v>
      </c>
      <c r="N1526" s="13" t="str">
        <f>IFERROR(__xludf.DUMMYFUNCTION("REGEXEXTRACT(M1526, "" (.+)$"")"),"сельское население")</f>
        <v>сельское население</v>
      </c>
      <c r="O1526" s="18">
        <v>42.0</v>
      </c>
      <c r="P1526" s="18">
        <v>57.0</v>
      </c>
      <c r="Q1526" s="18">
        <v>53.0</v>
      </c>
      <c r="R1526" s="18">
        <v>48.0</v>
      </c>
      <c r="S1526" s="18">
        <v>28.0</v>
      </c>
      <c r="T1526" s="18">
        <v>31.0</v>
      </c>
      <c r="U1526" s="18">
        <v>18.0</v>
      </c>
      <c r="V1526" s="18">
        <v>26.0</v>
      </c>
      <c r="W1526" s="18">
        <v>26.0</v>
      </c>
      <c r="X1526" s="18">
        <v>24.0</v>
      </c>
      <c r="Y1526" s="18">
        <v>14.0</v>
      </c>
      <c r="Z1526" s="19" t="str">
        <f t="shared" si="6"/>
        <v/>
      </c>
      <c r="AA1526" s="19" t="str">
        <f t="shared" si="19"/>
        <v/>
      </c>
      <c r="AB1526" s="19">
        <f t="shared" si="8"/>
        <v>367</v>
      </c>
      <c r="AC1526" s="19">
        <f t="shared" si="20"/>
        <v>33.36363636</v>
      </c>
      <c r="AD1526" s="19">
        <f t="shared" si="21"/>
        <v>45.5</v>
      </c>
      <c r="AE1526" s="19" t="str">
        <f t="shared" si="22"/>
        <v>Нет моды</v>
      </c>
      <c r="AF1526" s="19">
        <f t="shared" si="23"/>
        <v>14</v>
      </c>
      <c r="AG1526" s="19">
        <f t="shared" si="24"/>
        <v>57</v>
      </c>
      <c r="AH1526" s="20" t="str">
        <f t="shared" si="14"/>
        <v>Город: 70%; Село: 30%</v>
      </c>
      <c r="AI1526" s="21"/>
      <c r="AJ1526" s="21"/>
      <c r="AK1526" s="21"/>
      <c r="AL1526" s="22">
        <f t="shared" si="25"/>
        <v>1</v>
      </c>
    </row>
    <row r="1527" ht="12.75" customHeight="1">
      <c r="A1527" s="13" t="s">
        <v>78</v>
      </c>
      <c r="B1527" s="13" t="str">
        <f>IFERROR(__xludf.DUMMYFUNCTION("REGEXREPLACE(A1527, ""\d"", """")"),"         Ленинградская область")</f>
        <v>         Ленинградская область</v>
      </c>
      <c r="C1527" s="14" t="str">
        <f t="shared" si="15"/>
        <v>Ленинградская область</v>
      </c>
      <c r="D1527" s="3">
        <f t="shared" si="16"/>
        <v>2</v>
      </c>
      <c r="E1527" s="15" t="s">
        <v>49</v>
      </c>
      <c r="F1527" s="13" t="str">
        <f>IFERROR(__xludf.DUMMYFUNCTION("REGEXEXTRACT(E1527, ""[А-Яа-я].*"")"),"Цереброваскулярные болезни")</f>
        <v>Цереброваскулярные болезни</v>
      </c>
      <c r="G1527" s="16">
        <f t="shared" si="17"/>
        <v>2</v>
      </c>
      <c r="H1527" s="13" t="s">
        <v>28</v>
      </c>
      <c r="I1527" s="13" t="str">
        <f>IFERROR(__xludf.DUMMYFUNCTION("REGEXREPLACE(H1527, "".*\s"", """")"),"человек")</f>
        <v>человек</v>
      </c>
      <c r="J1527" s="13" t="s">
        <v>29</v>
      </c>
      <c r="K1527" s="17" t="str">
        <f>IFERROR(__xludf.DUMMYFUNCTION("REGEXREPLACE(J1527, ""^[\d\s]+"", """")"),"значение показателя за год")</f>
        <v>значение показателя за год</v>
      </c>
      <c r="L1527" s="16">
        <f t="shared" si="18"/>
        <v>2</v>
      </c>
      <c r="M1527" s="13" t="s">
        <v>30</v>
      </c>
      <c r="N1527" s="13" t="str">
        <f>IFERROR(__xludf.DUMMYFUNCTION("REGEXEXTRACT(M1527, "" (.+)$"")"),"все население")</f>
        <v>все население</v>
      </c>
      <c r="O1527" s="18">
        <v>4786.0</v>
      </c>
      <c r="P1527" s="18">
        <v>4565.0</v>
      </c>
      <c r="Q1527" s="18">
        <v>4418.0</v>
      </c>
      <c r="R1527" s="18">
        <v>4480.0</v>
      </c>
      <c r="S1527" s="18">
        <v>3998.0</v>
      </c>
      <c r="T1527" s="18">
        <v>3285.0</v>
      </c>
      <c r="U1527" s="18">
        <v>3119.0</v>
      </c>
      <c r="V1527" s="18">
        <v>3240.0</v>
      </c>
      <c r="W1527" s="18">
        <v>2710.0</v>
      </c>
      <c r="X1527" s="18">
        <v>2177.0</v>
      </c>
      <c r="Y1527" s="18">
        <v>2070.0</v>
      </c>
      <c r="Z1527" s="19">
        <f t="shared" si="6"/>
        <v>38848</v>
      </c>
      <c r="AA1527" s="19" t="str">
        <f t="shared" si="19"/>
        <v/>
      </c>
      <c r="AB1527" s="19" t="str">
        <f t="shared" si="8"/>
        <v/>
      </c>
      <c r="AC1527" s="19">
        <f t="shared" si="20"/>
        <v>3531.636364</v>
      </c>
      <c r="AD1527" s="19">
        <f t="shared" si="21"/>
        <v>1063.5</v>
      </c>
      <c r="AE1527" s="19" t="str">
        <f t="shared" si="22"/>
        <v>Нет моды</v>
      </c>
      <c r="AF1527" s="19">
        <f t="shared" si="23"/>
        <v>2070</v>
      </c>
      <c r="AG1527" s="19">
        <f t="shared" si="24"/>
        <v>4786</v>
      </c>
      <c r="AH1527" s="20" t="str">
        <f t="shared" si="14"/>
        <v/>
      </c>
      <c r="AI1527" s="21"/>
      <c r="AJ1527" s="21"/>
      <c r="AK1527" s="21"/>
      <c r="AL1527" s="22">
        <f t="shared" si="25"/>
        <v>1</v>
      </c>
    </row>
    <row r="1528" ht="12.75" customHeight="1">
      <c r="A1528" s="13" t="s">
        <v>78</v>
      </c>
      <c r="B1528" s="13" t="str">
        <f>IFERROR(__xludf.DUMMYFUNCTION("REGEXREPLACE(A1528, ""\d"", """")"),"         Ленинградская область")</f>
        <v>         Ленинградская область</v>
      </c>
      <c r="C1528" s="14" t="str">
        <f t="shared" si="15"/>
        <v>Ленинградская область</v>
      </c>
      <c r="D1528" s="3">
        <f t="shared" si="16"/>
        <v>2</v>
      </c>
      <c r="E1528" s="15" t="s">
        <v>49</v>
      </c>
      <c r="F1528" s="13" t="str">
        <f>IFERROR(__xludf.DUMMYFUNCTION("REGEXEXTRACT(E1528, ""[А-Яа-я].*"")"),"Цереброваскулярные болезни")</f>
        <v>Цереброваскулярные болезни</v>
      </c>
      <c r="G1528" s="16">
        <f t="shared" si="17"/>
        <v>2</v>
      </c>
      <c r="H1528" s="13" t="s">
        <v>28</v>
      </c>
      <c r="I1528" s="13" t="str">
        <f>IFERROR(__xludf.DUMMYFUNCTION("REGEXREPLACE(H1528, "".*\s"", """")"),"человек")</f>
        <v>человек</v>
      </c>
      <c r="J1528" s="13" t="s">
        <v>29</v>
      </c>
      <c r="K1528" s="17" t="str">
        <f>IFERROR(__xludf.DUMMYFUNCTION("REGEXREPLACE(J1528, ""^[\d\s]+"", """")"),"значение показателя за год")</f>
        <v>значение показателя за год</v>
      </c>
      <c r="L1528" s="16">
        <f t="shared" si="18"/>
        <v>2</v>
      </c>
      <c r="M1528" s="13" t="s">
        <v>31</v>
      </c>
      <c r="N1528" s="13" t="str">
        <f>IFERROR(__xludf.DUMMYFUNCTION("REGEXEXTRACT(M1528, "" (.+)$"")"),"городское население")</f>
        <v>городское население</v>
      </c>
      <c r="O1528" s="18">
        <v>3396.0</v>
      </c>
      <c r="P1528" s="18">
        <v>3228.0</v>
      </c>
      <c r="Q1528" s="18">
        <v>3036.0</v>
      </c>
      <c r="R1528" s="18">
        <v>3141.0</v>
      </c>
      <c r="S1528" s="18">
        <v>2803.0</v>
      </c>
      <c r="T1528" s="18">
        <v>2288.0</v>
      </c>
      <c r="U1528" s="18">
        <v>2209.0</v>
      </c>
      <c r="V1528" s="18">
        <v>2300.0</v>
      </c>
      <c r="W1528" s="18">
        <v>1921.0</v>
      </c>
      <c r="X1528" s="18">
        <v>1612.0</v>
      </c>
      <c r="Y1528" s="18">
        <v>1506.0</v>
      </c>
      <c r="Z1528" s="19" t="str">
        <f t="shared" si="6"/>
        <v/>
      </c>
      <c r="AA1528" s="19">
        <f t="shared" si="19"/>
        <v>27440</v>
      </c>
      <c r="AB1528" s="19" t="str">
        <f t="shared" si="8"/>
        <v/>
      </c>
      <c r="AC1528" s="19">
        <f t="shared" si="20"/>
        <v>2494.545455</v>
      </c>
      <c r="AD1528" s="19">
        <f t="shared" si="21"/>
        <v>3077.5</v>
      </c>
      <c r="AE1528" s="19" t="str">
        <f t="shared" si="22"/>
        <v>Нет моды</v>
      </c>
      <c r="AF1528" s="19">
        <f t="shared" si="23"/>
        <v>1506</v>
      </c>
      <c r="AG1528" s="19">
        <f t="shared" si="24"/>
        <v>3396</v>
      </c>
      <c r="AH1528" s="20" t="str">
        <f t="shared" si="14"/>
        <v/>
      </c>
      <c r="AI1528" s="21"/>
      <c r="AJ1528" s="21"/>
      <c r="AK1528" s="21"/>
      <c r="AL1528" s="22">
        <f t="shared" si="25"/>
        <v>1</v>
      </c>
    </row>
    <row r="1529" ht="12.75" customHeight="1">
      <c r="A1529" s="13" t="s">
        <v>78</v>
      </c>
      <c r="B1529" s="13" t="str">
        <f>IFERROR(__xludf.DUMMYFUNCTION("REGEXREPLACE(A1529, ""\d"", """")"),"         Ленинградская область")</f>
        <v>         Ленинградская область</v>
      </c>
      <c r="C1529" s="14" t="str">
        <f t="shared" si="15"/>
        <v>Ленинградская область</v>
      </c>
      <c r="D1529" s="3">
        <f t="shared" si="16"/>
        <v>2</v>
      </c>
      <c r="E1529" s="15" t="s">
        <v>49</v>
      </c>
      <c r="F1529" s="13" t="str">
        <f>IFERROR(__xludf.DUMMYFUNCTION("REGEXEXTRACT(E1529, ""[А-Яа-я].*"")"),"Цереброваскулярные болезни")</f>
        <v>Цереброваскулярные болезни</v>
      </c>
      <c r="G1529" s="16">
        <f t="shared" si="17"/>
        <v>2</v>
      </c>
      <c r="H1529" s="13" t="s">
        <v>28</v>
      </c>
      <c r="I1529" s="13" t="str">
        <f>IFERROR(__xludf.DUMMYFUNCTION("REGEXREPLACE(H1529, "".*\s"", """")"),"человек")</f>
        <v>человек</v>
      </c>
      <c r="J1529" s="13" t="s">
        <v>29</v>
      </c>
      <c r="K1529" s="17" t="str">
        <f>IFERROR(__xludf.DUMMYFUNCTION("REGEXREPLACE(J1529, ""^[\d\s]+"", """")"),"значение показателя за год")</f>
        <v>значение показателя за год</v>
      </c>
      <c r="L1529" s="16">
        <f t="shared" si="18"/>
        <v>2</v>
      </c>
      <c r="M1529" s="13" t="s">
        <v>32</v>
      </c>
      <c r="N1529" s="13" t="str">
        <f>IFERROR(__xludf.DUMMYFUNCTION("REGEXEXTRACT(M1529, "" (.+)$"")"),"сельское население")</f>
        <v>сельское население</v>
      </c>
      <c r="O1529" s="18">
        <v>1390.0</v>
      </c>
      <c r="P1529" s="18">
        <v>1337.0</v>
      </c>
      <c r="Q1529" s="18">
        <v>1382.0</v>
      </c>
      <c r="R1529" s="18">
        <v>1339.0</v>
      </c>
      <c r="S1529" s="18">
        <v>1195.0</v>
      </c>
      <c r="T1529" s="18">
        <v>997.0</v>
      </c>
      <c r="U1529" s="18">
        <v>910.0</v>
      </c>
      <c r="V1529" s="18">
        <v>940.0</v>
      </c>
      <c r="W1529" s="18">
        <v>789.0</v>
      </c>
      <c r="X1529" s="18">
        <v>565.0</v>
      </c>
      <c r="Y1529" s="18">
        <v>564.0</v>
      </c>
      <c r="Z1529" s="19" t="str">
        <f t="shared" si="6"/>
        <v/>
      </c>
      <c r="AA1529" s="19" t="str">
        <f t="shared" si="19"/>
        <v/>
      </c>
      <c r="AB1529" s="19">
        <f t="shared" si="8"/>
        <v>11408</v>
      </c>
      <c r="AC1529" s="19">
        <f t="shared" si="20"/>
        <v>1037.090909</v>
      </c>
      <c r="AD1529" s="19">
        <f t="shared" si="21"/>
        <v>1448</v>
      </c>
      <c r="AE1529" s="19" t="str">
        <f t="shared" si="22"/>
        <v>Нет моды</v>
      </c>
      <c r="AF1529" s="19">
        <f t="shared" si="23"/>
        <v>564</v>
      </c>
      <c r="AG1529" s="19">
        <f t="shared" si="24"/>
        <v>1390</v>
      </c>
      <c r="AH1529" s="20" t="str">
        <f t="shared" si="14"/>
        <v>Город: 71%; Село: 29%</v>
      </c>
      <c r="AI1529" s="21"/>
      <c r="AJ1529" s="21"/>
      <c r="AK1529" s="21"/>
      <c r="AL1529" s="22">
        <f t="shared" si="25"/>
        <v>1</v>
      </c>
    </row>
    <row r="1530" ht="12.75" customHeight="1">
      <c r="A1530" s="13" t="s">
        <v>79</v>
      </c>
      <c r="B1530" s="13" t="str">
        <f>IFERROR(__xludf.DUMMYFUNCTION("REGEXREPLACE(A1530, ""\d"", """")"),"         Мурманская область")</f>
        <v>         Мурманская область</v>
      </c>
      <c r="C1530" s="14" t="str">
        <f t="shared" si="15"/>
        <v>Мурманская область</v>
      </c>
      <c r="D1530" s="3">
        <f t="shared" si="16"/>
        <v>2</v>
      </c>
      <c r="E1530" s="15" t="s">
        <v>27</v>
      </c>
      <c r="F1530" s="13" t="str">
        <f>IFERROR(__xludf.DUMMYFUNCTION("REGEXEXTRACT(E1530, ""[А-Яа-я].*"")"),"Болезни органов дыхания")</f>
        <v>Болезни органов дыхания</v>
      </c>
      <c r="G1530" s="16">
        <f t="shared" si="17"/>
        <v>2</v>
      </c>
      <c r="H1530" s="13" t="s">
        <v>28</v>
      </c>
      <c r="I1530" s="13" t="str">
        <f>IFERROR(__xludf.DUMMYFUNCTION("REGEXREPLACE(H1530, "".*\s"", """")"),"человек")</f>
        <v>человек</v>
      </c>
      <c r="J1530" s="13" t="s">
        <v>29</v>
      </c>
      <c r="K1530" s="17" t="str">
        <f>IFERROR(__xludf.DUMMYFUNCTION("REGEXREPLACE(J1530, ""^[\d\s]+"", """")"),"значение показателя за год")</f>
        <v>значение показателя за год</v>
      </c>
      <c r="L1530" s="16">
        <f t="shared" si="18"/>
        <v>2</v>
      </c>
      <c r="M1530" s="13" t="s">
        <v>30</v>
      </c>
      <c r="N1530" s="13" t="str">
        <f>IFERROR(__xludf.DUMMYFUNCTION("REGEXEXTRACT(M1530, "" (.+)$"")"),"все население")</f>
        <v>все население</v>
      </c>
      <c r="O1530" s="18">
        <v>232.0</v>
      </c>
      <c r="P1530" s="18">
        <v>177.0</v>
      </c>
      <c r="Q1530" s="18">
        <v>173.0</v>
      </c>
      <c r="R1530" s="18">
        <v>174.0</v>
      </c>
      <c r="S1530" s="18">
        <v>159.0</v>
      </c>
      <c r="T1530" s="18">
        <v>159.0</v>
      </c>
      <c r="U1530" s="18">
        <v>146.0</v>
      </c>
      <c r="V1530" s="18">
        <v>221.0</v>
      </c>
      <c r="W1530" s="18">
        <v>365.0</v>
      </c>
      <c r="X1530" s="18">
        <v>271.0</v>
      </c>
      <c r="Y1530" s="18">
        <v>257.0</v>
      </c>
      <c r="Z1530" s="19">
        <f t="shared" si="6"/>
        <v>2334</v>
      </c>
      <c r="AA1530" s="19" t="str">
        <f t="shared" si="19"/>
        <v/>
      </c>
      <c r="AB1530" s="19" t="str">
        <f t="shared" si="8"/>
        <v/>
      </c>
      <c r="AC1530" s="19">
        <f t="shared" si="20"/>
        <v>212.1818182</v>
      </c>
      <c r="AD1530" s="19">
        <f t="shared" si="21"/>
        <v>464.5</v>
      </c>
      <c r="AE1530" s="19" t="str">
        <f t="shared" si="22"/>
        <v>Нет моды</v>
      </c>
      <c r="AF1530" s="19">
        <f t="shared" si="23"/>
        <v>146</v>
      </c>
      <c r="AG1530" s="19">
        <f t="shared" si="24"/>
        <v>365</v>
      </c>
      <c r="AH1530" s="20" t="str">
        <f t="shared" si="14"/>
        <v/>
      </c>
      <c r="AI1530" s="21"/>
      <c r="AJ1530" s="21"/>
      <c r="AK1530" s="21"/>
      <c r="AL1530" s="22">
        <f t="shared" si="25"/>
        <v>1</v>
      </c>
    </row>
    <row r="1531" ht="12.75" customHeight="1">
      <c r="A1531" s="13" t="s">
        <v>79</v>
      </c>
      <c r="B1531" s="13" t="str">
        <f>IFERROR(__xludf.DUMMYFUNCTION("REGEXREPLACE(A1531, ""\d"", """")"),"         Мурманская область")</f>
        <v>         Мурманская область</v>
      </c>
      <c r="C1531" s="14" t="str">
        <f t="shared" si="15"/>
        <v>Мурманская область</v>
      </c>
      <c r="D1531" s="3">
        <f t="shared" si="16"/>
        <v>2</v>
      </c>
      <c r="E1531" s="15" t="s">
        <v>27</v>
      </c>
      <c r="F1531" s="13" t="str">
        <f>IFERROR(__xludf.DUMMYFUNCTION("REGEXEXTRACT(E1531, ""[А-Яа-я].*"")"),"Болезни органов дыхания")</f>
        <v>Болезни органов дыхания</v>
      </c>
      <c r="G1531" s="16">
        <f t="shared" si="17"/>
        <v>2</v>
      </c>
      <c r="H1531" s="13" t="s">
        <v>28</v>
      </c>
      <c r="I1531" s="13" t="str">
        <f>IFERROR(__xludf.DUMMYFUNCTION("REGEXREPLACE(H1531, "".*\s"", """")"),"человек")</f>
        <v>человек</v>
      </c>
      <c r="J1531" s="13" t="s">
        <v>29</v>
      </c>
      <c r="K1531" s="17" t="str">
        <f>IFERROR(__xludf.DUMMYFUNCTION("REGEXREPLACE(J1531, ""^[\d\s]+"", """")"),"значение показателя за год")</f>
        <v>значение показателя за год</v>
      </c>
      <c r="L1531" s="16">
        <f t="shared" si="18"/>
        <v>2</v>
      </c>
      <c r="M1531" s="13" t="s">
        <v>31</v>
      </c>
      <c r="N1531" s="13" t="str">
        <f>IFERROR(__xludf.DUMMYFUNCTION("REGEXEXTRACT(M1531, "" (.+)$"")"),"городское население")</f>
        <v>городское население</v>
      </c>
      <c r="O1531" s="18">
        <v>214.0</v>
      </c>
      <c r="P1531" s="18">
        <v>169.0</v>
      </c>
      <c r="Q1531" s="18">
        <v>164.0</v>
      </c>
      <c r="R1531" s="18">
        <v>165.0</v>
      </c>
      <c r="S1531" s="18">
        <v>153.0</v>
      </c>
      <c r="T1531" s="18">
        <v>150.0</v>
      </c>
      <c r="U1531" s="18">
        <v>142.0</v>
      </c>
      <c r="V1531" s="18">
        <v>210.0</v>
      </c>
      <c r="W1531" s="18">
        <v>349.0</v>
      </c>
      <c r="X1531" s="18">
        <v>259.0</v>
      </c>
      <c r="Y1531" s="18">
        <v>244.0</v>
      </c>
      <c r="Z1531" s="19" t="str">
        <f t="shared" si="6"/>
        <v/>
      </c>
      <c r="AA1531" s="19">
        <f t="shared" si="19"/>
        <v>2219</v>
      </c>
      <c r="AB1531" s="19" t="str">
        <f t="shared" si="8"/>
        <v/>
      </c>
      <c r="AC1531" s="19">
        <f t="shared" si="20"/>
        <v>201.7272727</v>
      </c>
      <c r="AD1531" s="19">
        <f t="shared" si="21"/>
        <v>175.5</v>
      </c>
      <c r="AE1531" s="19" t="str">
        <f t="shared" si="22"/>
        <v>Нет моды</v>
      </c>
      <c r="AF1531" s="19">
        <f t="shared" si="23"/>
        <v>142</v>
      </c>
      <c r="AG1531" s="19">
        <f t="shared" si="24"/>
        <v>349</v>
      </c>
      <c r="AH1531" s="20" t="str">
        <f t="shared" si="14"/>
        <v/>
      </c>
      <c r="AI1531" s="21"/>
      <c r="AJ1531" s="21"/>
      <c r="AK1531" s="21"/>
      <c r="AL1531" s="22">
        <f t="shared" si="25"/>
        <v>1</v>
      </c>
    </row>
    <row r="1532" ht="12.75" customHeight="1">
      <c r="A1532" s="13" t="s">
        <v>79</v>
      </c>
      <c r="B1532" s="13" t="str">
        <f>IFERROR(__xludf.DUMMYFUNCTION("REGEXREPLACE(A1532, ""\d"", """")"),"         Мурманская область")</f>
        <v>         Мурманская область</v>
      </c>
      <c r="C1532" s="14" t="str">
        <f t="shared" si="15"/>
        <v>Мурманская область</v>
      </c>
      <c r="D1532" s="3">
        <f t="shared" si="16"/>
        <v>2</v>
      </c>
      <c r="E1532" s="15" t="s">
        <v>27</v>
      </c>
      <c r="F1532" s="13" t="str">
        <f>IFERROR(__xludf.DUMMYFUNCTION("REGEXEXTRACT(E1532, ""[А-Яа-я].*"")"),"Болезни органов дыхания")</f>
        <v>Болезни органов дыхания</v>
      </c>
      <c r="G1532" s="16">
        <f t="shared" si="17"/>
        <v>2</v>
      </c>
      <c r="H1532" s="13" t="s">
        <v>28</v>
      </c>
      <c r="I1532" s="13" t="str">
        <f>IFERROR(__xludf.DUMMYFUNCTION("REGEXREPLACE(H1532, "".*\s"", """")"),"человек")</f>
        <v>человек</v>
      </c>
      <c r="J1532" s="13" t="s">
        <v>29</v>
      </c>
      <c r="K1532" s="17" t="str">
        <f>IFERROR(__xludf.DUMMYFUNCTION("REGEXREPLACE(J1532, ""^[\d\s]+"", """")"),"значение показателя за год")</f>
        <v>значение показателя за год</v>
      </c>
      <c r="L1532" s="16">
        <f t="shared" si="18"/>
        <v>2</v>
      </c>
      <c r="M1532" s="13" t="s">
        <v>32</v>
      </c>
      <c r="N1532" s="13" t="str">
        <f>IFERROR(__xludf.DUMMYFUNCTION("REGEXEXTRACT(M1532, "" (.+)$"")"),"сельское население")</f>
        <v>сельское население</v>
      </c>
      <c r="O1532" s="18">
        <v>18.0</v>
      </c>
      <c r="P1532" s="18">
        <v>8.0</v>
      </c>
      <c r="Q1532" s="18">
        <v>9.0</v>
      </c>
      <c r="R1532" s="18">
        <v>9.0</v>
      </c>
      <c r="S1532" s="18">
        <v>6.0</v>
      </c>
      <c r="T1532" s="18">
        <v>9.0</v>
      </c>
      <c r="U1532" s="18">
        <v>4.0</v>
      </c>
      <c r="V1532" s="18">
        <v>11.0</v>
      </c>
      <c r="W1532" s="18">
        <v>16.0</v>
      </c>
      <c r="X1532" s="18">
        <v>12.0</v>
      </c>
      <c r="Y1532" s="18">
        <v>13.0</v>
      </c>
      <c r="Z1532" s="19" t="str">
        <f t="shared" si="6"/>
        <v/>
      </c>
      <c r="AA1532" s="19" t="str">
        <f t="shared" si="19"/>
        <v/>
      </c>
      <c r="AB1532" s="19">
        <f t="shared" si="8"/>
        <v>115</v>
      </c>
      <c r="AC1532" s="19">
        <f t="shared" si="20"/>
        <v>10.45454545</v>
      </c>
      <c r="AD1532" s="19">
        <f t="shared" si="21"/>
        <v>80</v>
      </c>
      <c r="AE1532" s="19" t="str">
        <f t="shared" si="22"/>
        <v>Нет моды</v>
      </c>
      <c r="AF1532" s="19">
        <f t="shared" si="23"/>
        <v>4</v>
      </c>
      <c r="AG1532" s="19">
        <f t="shared" si="24"/>
        <v>18</v>
      </c>
      <c r="AH1532" s="20" t="str">
        <f t="shared" si="14"/>
        <v>Город: 95%; Село: 5%</v>
      </c>
      <c r="AI1532" s="21"/>
      <c r="AJ1532" s="21"/>
      <c r="AK1532" s="21"/>
      <c r="AL1532" s="22">
        <f t="shared" si="25"/>
        <v>1</v>
      </c>
    </row>
    <row r="1533" ht="12.75" customHeight="1">
      <c r="A1533" s="13" t="s">
        <v>79</v>
      </c>
      <c r="B1533" s="13" t="str">
        <f>IFERROR(__xludf.DUMMYFUNCTION("REGEXREPLACE(A1533, ""\d"", """")"),"         Мурманская область")</f>
        <v>         Мурманская область</v>
      </c>
      <c r="C1533" s="14" t="str">
        <f t="shared" si="15"/>
        <v>Мурманская область</v>
      </c>
      <c r="D1533" s="3">
        <f t="shared" si="16"/>
        <v>2</v>
      </c>
      <c r="E1533" s="15" t="s">
        <v>33</v>
      </c>
      <c r="F1533" s="13" t="str">
        <f>IFERROR(__xludf.DUMMYFUNCTION("REGEXEXTRACT(E1533, ""[А-Яа-я].*"")"),"Болезни органов пищеварения")</f>
        <v>Болезни органов пищеварения</v>
      </c>
      <c r="G1533" s="16">
        <f t="shared" si="17"/>
        <v>2</v>
      </c>
      <c r="H1533" s="13" t="s">
        <v>28</v>
      </c>
      <c r="I1533" s="13" t="str">
        <f>IFERROR(__xludf.DUMMYFUNCTION("REGEXREPLACE(H1533, "".*\s"", """")"),"человек")</f>
        <v>человек</v>
      </c>
      <c r="J1533" s="13" t="s">
        <v>29</v>
      </c>
      <c r="K1533" s="17" t="str">
        <f>IFERROR(__xludf.DUMMYFUNCTION("REGEXREPLACE(J1533, ""^[\d\s]+"", """")"),"значение показателя за год")</f>
        <v>значение показателя за год</v>
      </c>
      <c r="L1533" s="16">
        <f t="shared" si="18"/>
        <v>2</v>
      </c>
      <c r="M1533" s="13" t="s">
        <v>30</v>
      </c>
      <c r="N1533" s="13" t="str">
        <f>IFERROR(__xludf.DUMMYFUNCTION("REGEXEXTRACT(M1533, "" (.+)$"")"),"все население")</f>
        <v>все население</v>
      </c>
      <c r="O1533" s="18">
        <v>445.0</v>
      </c>
      <c r="P1533" s="18">
        <v>462.0</v>
      </c>
      <c r="Q1533" s="18">
        <v>501.0</v>
      </c>
      <c r="R1533" s="18">
        <v>459.0</v>
      </c>
      <c r="S1533" s="18">
        <v>470.0</v>
      </c>
      <c r="T1533" s="18">
        <v>478.0</v>
      </c>
      <c r="U1533" s="18">
        <v>571.0</v>
      </c>
      <c r="V1533" s="18">
        <v>587.0</v>
      </c>
      <c r="W1533" s="18">
        <v>575.0</v>
      </c>
      <c r="X1533" s="18">
        <v>558.0</v>
      </c>
      <c r="Y1533" s="18">
        <v>572.0</v>
      </c>
      <c r="Z1533" s="19">
        <f t="shared" si="6"/>
        <v>5678</v>
      </c>
      <c r="AA1533" s="19" t="str">
        <f t="shared" si="19"/>
        <v/>
      </c>
      <c r="AB1533" s="19" t="str">
        <f t="shared" si="8"/>
        <v/>
      </c>
      <c r="AC1533" s="19">
        <f t="shared" si="20"/>
        <v>516.1818182</v>
      </c>
      <c r="AD1533" s="19">
        <f t="shared" si="21"/>
        <v>231.5</v>
      </c>
      <c r="AE1533" s="19" t="str">
        <f t="shared" si="22"/>
        <v>Нет моды</v>
      </c>
      <c r="AF1533" s="19">
        <f t="shared" si="23"/>
        <v>445</v>
      </c>
      <c r="AG1533" s="19">
        <f t="shared" si="24"/>
        <v>587</v>
      </c>
      <c r="AH1533" s="20" t="str">
        <f t="shared" si="14"/>
        <v/>
      </c>
      <c r="AI1533" s="21"/>
      <c r="AJ1533" s="21"/>
      <c r="AK1533" s="21"/>
      <c r="AL1533" s="22">
        <f t="shared" si="25"/>
        <v>1</v>
      </c>
    </row>
    <row r="1534" ht="12.75" customHeight="1">
      <c r="A1534" s="13" t="s">
        <v>79</v>
      </c>
      <c r="B1534" s="13" t="str">
        <f>IFERROR(__xludf.DUMMYFUNCTION("REGEXREPLACE(A1534, ""\d"", """")"),"         Мурманская область")</f>
        <v>         Мурманская область</v>
      </c>
      <c r="C1534" s="14" t="str">
        <f t="shared" si="15"/>
        <v>Мурманская область</v>
      </c>
      <c r="D1534" s="3">
        <f t="shared" si="16"/>
        <v>2</v>
      </c>
      <c r="E1534" s="15" t="s">
        <v>33</v>
      </c>
      <c r="F1534" s="13" t="str">
        <f>IFERROR(__xludf.DUMMYFUNCTION("REGEXEXTRACT(E1534, ""[А-Яа-я].*"")"),"Болезни органов пищеварения")</f>
        <v>Болезни органов пищеварения</v>
      </c>
      <c r="G1534" s="16">
        <f t="shared" si="17"/>
        <v>2</v>
      </c>
      <c r="H1534" s="13" t="s">
        <v>28</v>
      </c>
      <c r="I1534" s="13" t="str">
        <f>IFERROR(__xludf.DUMMYFUNCTION("REGEXREPLACE(H1534, "".*\s"", """")"),"человек")</f>
        <v>человек</v>
      </c>
      <c r="J1534" s="13" t="s">
        <v>29</v>
      </c>
      <c r="K1534" s="17" t="str">
        <f>IFERROR(__xludf.DUMMYFUNCTION("REGEXREPLACE(J1534, ""^[\d\s]+"", """")"),"значение показателя за год")</f>
        <v>значение показателя за год</v>
      </c>
      <c r="L1534" s="16">
        <f t="shared" si="18"/>
        <v>2</v>
      </c>
      <c r="M1534" s="13" t="s">
        <v>31</v>
      </c>
      <c r="N1534" s="13" t="str">
        <f>IFERROR(__xludf.DUMMYFUNCTION("REGEXEXTRACT(M1534, "" (.+)$"")"),"городское население")</f>
        <v>городское население</v>
      </c>
      <c r="O1534" s="18">
        <v>420.0</v>
      </c>
      <c r="P1534" s="18">
        <v>444.0</v>
      </c>
      <c r="Q1534" s="18">
        <v>478.0</v>
      </c>
      <c r="R1534" s="18">
        <v>440.0</v>
      </c>
      <c r="S1534" s="18">
        <v>447.0</v>
      </c>
      <c r="T1534" s="18">
        <v>454.0</v>
      </c>
      <c r="U1534" s="18">
        <v>544.0</v>
      </c>
      <c r="V1534" s="18">
        <v>567.0</v>
      </c>
      <c r="W1534" s="18">
        <v>544.0</v>
      </c>
      <c r="X1534" s="18">
        <v>524.0</v>
      </c>
      <c r="Y1534" s="18">
        <v>554.0</v>
      </c>
      <c r="Z1534" s="19" t="str">
        <f t="shared" si="6"/>
        <v/>
      </c>
      <c r="AA1534" s="19">
        <f t="shared" si="19"/>
        <v>5416</v>
      </c>
      <c r="AB1534" s="19" t="str">
        <f t="shared" si="8"/>
        <v/>
      </c>
      <c r="AC1534" s="19">
        <f t="shared" si="20"/>
        <v>492.3636364</v>
      </c>
      <c r="AD1534" s="19">
        <f t="shared" si="21"/>
        <v>489.5</v>
      </c>
      <c r="AE1534" s="19" t="str">
        <f t="shared" si="22"/>
        <v>Нет моды</v>
      </c>
      <c r="AF1534" s="19">
        <f t="shared" si="23"/>
        <v>420</v>
      </c>
      <c r="AG1534" s="19">
        <f t="shared" si="24"/>
        <v>567</v>
      </c>
      <c r="AH1534" s="20" t="str">
        <f t="shared" si="14"/>
        <v/>
      </c>
      <c r="AI1534" s="21"/>
      <c r="AJ1534" s="21"/>
      <c r="AK1534" s="21"/>
      <c r="AL1534" s="22">
        <f t="shared" si="25"/>
        <v>1</v>
      </c>
    </row>
    <row r="1535" ht="12.75" customHeight="1">
      <c r="A1535" s="13" t="s">
        <v>79</v>
      </c>
      <c r="B1535" s="13" t="str">
        <f>IFERROR(__xludf.DUMMYFUNCTION("REGEXREPLACE(A1535, ""\d"", """")"),"         Мурманская область")</f>
        <v>         Мурманская область</v>
      </c>
      <c r="C1535" s="14" t="str">
        <f t="shared" si="15"/>
        <v>Мурманская область</v>
      </c>
      <c r="D1535" s="3">
        <f t="shared" si="16"/>
        <v>2</v>
      </c>
      <c r="E1535" s="15" t="s">
        <v>33</v>
      </c>
      <c r="F1535" s="13" t="str">
        <f>IFERROR(__xludf.DUMMYFUNCTION("REGEXEXTRACT(E1535, ""[А-Яа-я].*"")"),"Болезни органов пищеварения")</f>
        <v>Болезни органов пищеварения</v>
      </c>
      <c r="G1535" s="16">
        <f t="shared" si="17"/>
        <v>2</v>
      </c>
      <c r="H1535" s="13" t="s">
        <v>28</v>
      </c>
      <c r="I1535" s="13" t="str">
        <f>IFERROR(__xludf.DUMMYFUNCTION("REGEXREPLACE(H1535, "".*\s"", """")"),"человек")</f>
        <v>человек</v>
      </c>
      <c r="J1535" s="13" t="s">
        <v>29</v>
      </c>
      <c r="K1535" s="17" t="str">
        <f>IFERROR(__xludf.DUMMYFUNCTION("REGEXREPLACE(J1535, ""^[\d\s]+"", """")"),"значение показателя за год")</f>
        <v>значение показателя за год</v>
      </c>
      <c r="L1535" s="16">
        <f t="shared" si="18"/>
        <v>2</v>
      </c>
      <c r="M1535" s="13" t="s">
        <v>32</v>
      </c>
      <c r="N1535" s="13" t="str">
        <f>IFERROR(__xludf.DUMMYFUNCTION("REGEXEXTRACT(M1535, "" (.+)$"")"),"сельское население")</f>
        <v>сельское население</v>
      </c>
      <c r="O1535" s="18">
        <v>25.0</v>
      </c>
      <c r="P1535" s="18">
        <v>18.0</v>
      </c>
      <c r="Q1535" s="18">
        <v>23.0</v>
      </c>
      <c r="R1535" s="18">
        <v>19.0</v>
      </c>
      <c r="S1535" s="18">
        <v>23.0</v>
      </c>
      <c r="T1535" s="18">
        <v>24.0</v>
      </c>
      <c r="U1535" s="18">
        <v>27.0</v>
      </c>
      <c r="V1535" s="18">
        <v>20.0</v>
      </c>
      <c r="W1535" s="18">
        <v>31.0</v>
      </c>
      <c r="X1535" s="18">
        <v>34.0</v>
      </c>
      <c r="Y1535" s="18">
        <v>18.0</v>
      </c>
      <c r="Z1535" s="19" t="str">
        <f t="shared" si="6"/>
        <v/>
      </c>
      <c r="AA1535" s="19" t="str">
        <f t="shared" si="19"/>
        <v/>
      </c>
      <c r="AB1535" s="19">
        <f t="shared" si="8"/>
        <v>262</v>
      </c>
      <c r="AC1535" s="19">
        <f t="shared" si="20"/>
        <v>23.81818182</v>
      </c>
      <c r="AD1535" s="19">
        <f t="shared" si="21"/>
        <v>227</v>
      </c>
      <c r="AE1535" s="19" t="str">
        <f t="shared" si="22"/>
        <v>Нет моды</v>
      </c>
      <c r="AF1535" s="19">
        <f t="shared" si="23"/>
        <v>18</v>
      </c>
      <c r="AG1535" s="19">
        <f t="shared" si="24"/>
        <v>34</v>
      </c>
      <c r="AH1535" s="20" t="str">
        <f t="shared" si="14"/>
        <v>Город: 95%; Село: 5%</v>
      </c>
      <c r="AI1535" s="21"/>
      <c r="AJ1535" s="21"/>
      <c r="AK1535" s="21"/>
      <c r="AL1535" s="22">
        <f t="shared" si="25"/>
        <v>1</v>
      </c>
    </row>
    <row r="1536" ht="12.75" customHeight="1">
      <c r="A1536" s="13" t="s">
        <v>79</v>
      </c>
      <c r="B1536" s="13" t="str">
        <f>IFERROR(__xludf.DUMMYFUNCTION("REGEXREPLACE(A1536, ""\d"", """")"),"         Мурманская область")</f>
        <v>         Мурманская область</v>
      </c>
      <c r="C1536" s="14" t="str">
        <f t="shared" si="15"/>
        <v>Мурманская область</v>
      </c>
      <c r="D1536" s="3">
        <f t="shared" si="16"/>
        <v>2</v>
      </c>
      <c r="E1536" s="15" t="s">
        <v>34</v>
      </c>
      <c r="F1536" s="13" t="str">
        <f>IFERROR(__xludf.DUMMYFUNCTION("REGEXEXTRACT(E1536, ""[А-Яа-я].*"")"),"Болезни системы кровообращения")</f>
        <v>Болезни системы кровообращения</v>
      </c>
      <c r="G1536" s="16">
        <f t="shared" si="17"/>
        <v>2</v>
      </c>
      <c r="H1536" s="13" t="s">
        <v>28</v>
      </c>
      <c r="I1536" s="13" t="str">
        <f>IFERROR(__xludf.DUMMYFUNCTION("REGEXREPLACE(H1536, "".*\s"", """")"),"человек")</f>
        <v>человек</v>
      </c>
      <c r="J1536" s="13" t="s">
        <v>29</v>
      </c>
      <c r="K1536" s="17" t="str">
        <f>IFERROR(__xludf.DUMMYFUNCTION("REGEXREPLACE(J1536, ""^[\d\s]+"", """")"),"значение показателя за год")</f>
        <v>значение показателя за год</v>
      </c>
      <c r="L1536" s="16">
        <f t="shared" si="18"/>
        <v>2</v>
      </c>
      <c r="M1536" s="13" t="s">
        <v>30</v>
      </c>
      <c r="N1536" s="13" t="str">
        <f>IFERROR(__xludf.DUMMYFUNCTION("REGEXEXTRACT(M1536, "" (.+)$"")"),"все население")</f>
        <v>все население</v>
      </c>
      <c r="O1536" s="18">
        <v>4958.0</v>
      </c>
      <c r="P1536" s="18">
        <v>4913.0</v>
      </c>
      <c r="Q1536" s="18">
        <v>4889.0</v>
      </c>
      <c r="R1536" s="18">
        <v>4662.0</v>
      </c>
      <c r="S1536" s="18">
        <v>4416.0</v>
      </c>
      <c r="T1536" s="18">
        <v>4507.0</v>
      </c>
      <c r="U1536" s="18">
        <v>4414.0</v>
      </c>
      <c r="V1536" s="18">
        <v>4790.0</v>
      </c>
      <c r="W1536" s="18">
        <v>4870.0</v>
      </c>
      <c r="X1536" s="18">
        <v>4132.0</v>
      </c>
      <c r="Y1536" s="18">
        <v>4193.0</v>
      </c>
      <c r="Z1536" s="19">
        <f t="shared" si="6"/>
        <v>50744</v>
      </c>
      <c r="AA1536" s="19" t="str">
        <f t="shared" si="19"/>
        <v/>
      </c>
      <c r="AB1536" s="19" t="str">
        <f t="shared" si="8"/>
        <v/>
      </c>
      <c r="AC1536" s="19">
        <f t="shared" si="20"/>
        <v>4613.090909</v>
      </c>
      <c r="AD1536" s="19">
        <f t="shared" si="21"/>
        <v>2083</v>
      </c>
      <c r="AE1536" s="19" t="str">
        <f t="shared" si="22"/>
        <v>Нет моды</v>
      </c>
      <c r="AF1536" s="19">
        <f t="shared" si="23"/>
        <v>4132</v>
      </c>
      <c r="AG1536" s="19">
        <f t="shared" si="24"/>
        <v>4958</v>
      </c>
      <c r="AH1536" s="20" t="str">
        <f t="shared" si="14"/>
        <v/>
      </c>
      <c r="AI1536" s="21"/>
      <c r="AJ1536" s="21"/>
      <c r="AK1536" s="21"/>
      <c r="AL1536" s="22">
        <f t="shared" si="25"/>
        <v>1</v>
      </c>
    </row>
    <row r="1537" ht="12.75" customHeight="1">
      <c r="A1537" s="13" t="s">
        <v>79</v>
      </c>
      <c r="B1537" s="13" t="str">
        <f>IFERROR(__xludf.DUMMYFUNCTION("REGEXREPLACE(A1537, ""\d"", """")"),"         Мурманская область")</f>
        <v>         Мурманская область</v>
      </c>
      <c r="C1537" s="14" t="str">
        <f t="shared" si="15"/>
        <v>Мурманская область</v>
      </c>
      <c r="D1537" s="3">
        <f t="shared" si="16"/>
        <v>2</v>
      </c>
      <c r="E1537" s="15" t="s">
        <v>34</v>
      </c>
      <c r="F1537" s="13" t="str">
        <f>IFERROR(__xludf.DUMMYFUNCTION("REGEXEXTRACT(E1537, ""[А-Яа-я].*"")"),"Болезни системы кровообращения")</f>
        <v>Болезни системы кровообращения</v>
      </c>
      <c r="G1537" s="16">
        <f t="shared" si="17"/>
        <v>2</v>
      </c>
      <c r="H1537" s="13" t="s">
        <v>28</v>
      </c>
      <c r="I1537" s="13" t="str">
        <f>IFERROR(__xludf.DUMMYFUNCTION("REGEXREPLACE(H1537, "".*\s"", """")"),"человек")</f>
        <v>человек</v>
      </c>
      <c r="J1537" s="13" t="s">
        <v>29</v>
      </c>
      <c r="K1537" s="17" t="str">
        <f>IFERROR(__xludf.DUMMYFUNCTION("REGEXREPLACE(J1537, ""^[\d\s]+"", """")"),"значение показателя за год")</f>
        <v>значение показателя за год</v>
      </c>
      <c r="L1537" s="16">
        <f t="shared" si="18"/>
        <v>2</v>
      </c>
      <c r="M1537" s="13" t="s">
        <v>31</v>
      </c>
      <c r="N1537" s="13" t="str">
        <f>IFERROR(__xludf.DUMMYFUNCTION("REGEXEXTRACT(M1537, "" (.+)$"")"),"городское население")</f>
        <v>городское население</v>
      </c>
      <c r="O1537" s="18">
        <v>4648.0</v>
      </c>
      <c r="P1537" s="18">
        <v>4657.0</v>
      </c>
      <c r="Q1537" s="18">
        <v>4651.0</v>
      </c>
      <c r="R1537" s="18">
        <v>4391.0</v>
      </c>
      <c r="S1537" s="18">
        <v>4181.0</v>
      </c>
      <c r="T1537" s="18">
        <v>4284.0</v>
      </c>
      <c r="U1537" s="18">
        <v>4182.0</v>
      </c>
      <c r="V1537" s="18">
        <v>4535.0</v>
      </c>
      <c r="W1537" s="18">
        <v>4593.0</v>
      </c>
      <c r="X1537" s="18">
        <v>3947.0</v>
      </c>
      <c r="Y1537" s="18">
        <v>3968.0</v>
      </c>
      <c r="Z1537" s="19" t="str">
        <f t="shared" si="6"/>
        <v/>
      </c>
      <c r="AA1537" s="19">
        <f t="shared" si="19"/>
        <v>48037</v>
      </c>
      <c r="AB1537" s="19" t="str">
        <f t="shared" si="8"/>
        <v/>
      </c>
      <c r="AC1537" s="19">
        <f t="shared" si="20"/>
        <v>4367</v>
      </c>
      <c r="AD1537" s="19">
        <f t="shared" si="21"/>
        <v>4521</v>
      </c>
      <c r="AE1537" s="19" t="str">
        <f t="shared" si="22"/>
        <v>Нет моды</v>
      </c>
      <c r="AF1537" s="19">
        <f t="shared" si="23"/>
        <v>3947</v>
      </c>
      <c r="AG1537" s="19">
        <f t="shared" si="24"/>
        <v>4657</v>
      </c>
      <c r="AH1537" s="20" t="str">
        <f t="shared" si="14"/>
        <v/>
      </c>
      <c r="AI1537" s="21"/>
      <c r="AJ1537" s="21"/>
      <c r="AK1537" s="21"/>
      <c r="AL1537" s="22">
        <f t="shared" si="25"/>
        <v>1</v>
      </c>
    </row>
    <row r="1538" ht="12.75" customHeight="1">
      <c r="A1538" s="13" t="s">
        <v>79</v>
      </c>
      <c r="B1538" s="13" t="str">
        <f>IFERROR(__xludf.DUMMYFUNCTION("REGEXREPLACE(A1538, ""\d"", """")"),"         Мурманская область")</f>
        <v>         Мурманская область</v>
      </c>
      <c r="C1538" s="14" t="str">
        <f t="shared" si="15"/>
        <v>Мурманская область</v>
      </c>
      <c r="D1538" s="3">
        <f t="shared" si="16"/>
        <v>2</v>
      </c>
      <c r="E1538" s="15" t="s">
        <v>34</v>
      </c>
      <c r="F1538" s="13" t="str">
        <f>IFERROR(__xludf.DUMMYFUNCTION("REGEXEXTRACT(E1538, ""[А-Яа-я].*"")"),"Болезни системы кровообращения")</f>
        <v>Болезни системы кровообращения</v>
      </c>
      <c r="G1538" s="16">
        <f t="shared" si="17"/>
        <v>2</v>
      </c>
      <c r="H1538" s="13" t="s">
        <v>28</v>
      </c>
      <c r="I1538" s="13" t="str">
        <f>IFERROR(__xludf.DUMMYFUNCTION("REGEXREPLACE(H1538, "".*\s"", """")"),"человек")</f>
        <v>человек</v>
      </c>
      <c r="J1538" s="13" t="s">
        <v>29</v>
      </c>
      <c r="K1538" s="17" t="str">
        <f>IFERROR(__xludf.DUMMYFUNCTION("REGEXREPLACE(J1538, ""^[\d\s]+"", """")"),"значение показателя за год")</f>
        <v>значение показателя за год</v>
      </c>
      <c r="L1538" s="16">
        <f t="shared" si="18"/>
        <v>2</v>
      </c>
      <c r="M1538" s="13" t="s">
        <v>32</v>
      </c>
      <c r="N1538" s="13" t="str">
        <f>IFERROR(__xludf.DUMMYFUNCTION("REGEXEXTRACT(M1538, "" (.+)$"")"),"сельское население")</f>
        <v>сельское население</v>
      </c>
      <c r="O1538" s="18">
        <v>310.0</v>
      </c>
      <c r="P1538" s="18">
        <v>256.0</v>
      </c>
      <c r="Q1538" s="18">
        <v>238.0</v>
      </c>
      <c r="R1538" s="18">
        <v>271.0</v>
      </c>
      <c r="S1538" s="18">
        <v>235.0</v>
      </c>
      <c r="T1538" s="18">
        <v>223.0</v>
      </c>
      <c r="U1538" s="18">
        <v>232.0</v>
      </c>
      <c r="V1538" s="18">
        <v>255.0</v>
      </c>
      <c r="W1538" s="18">
        <v>277.0</v>
      </c>
      <c r="X1538" s="18">
        <v>185.0</v>
      </c>
      <c r="Y1538" s="18">
        <v>225.0</v>
      </c>
      <c r="Z1538" s="19" t="str">
        <f t="shared" si="6"/>
        <v/>
      </c>
      <c r="AA1538" s="19" t="str">
        <f t="shared" si="19"/>
        <v/>
      </c>
      <c r="AB1538" s="19">
        <f t="shared" si="8"/>
        <v>2707</v>
      </c>
      <c r="AC1538" s="19">
        <f t="shared" si="20"/>
        <v>246.0909091</v>
      </c>
      <c r="AD1538" s="19">
        <f t="shared" si="21"/>
        <v>2128.5</v>
      </c>
      <c r="AE1538" s="19" t="str">
        <f t="shared" si="22"/>
        <v>Нет моды</v>
      </c>
      <c r="AF1538" s="19">
        <f t="shared" si="23"/>
        <v>185</v>
      </c>
      <c r="AG1538" s="19">
        <f t="shared" si="24"/>
        <v>310</v>
      </c>
      <c r="AH1538" s="20" t="str">
        <f t="shared" si="14"/>
        <v>Город: 95%; Село: 5%</v>
      </c>
      <c r="AI1538" s="21"/>
      <c r="AJ1538" s="21"/>
      <c r="AK1538" s="21"/>
      <c r="AL1538" s="22">
        <f t="shared" si="25"/>
        <v>1</v>
      </c>
    </row>
    <row r="1539" ht="12.75" customHeight="1">
      <c r="A1539" s="13" t="s">
        <v>79</v>
      </c>
      <c r="B1539" s="13" t="str">
        <f>IFERROR(__xludf.DUMMYFUNCTION("REGEXREPLACE(A1539, ""\d"", """")"),"         Мурманская область")</f>
        <v>         Мурманская область</v>
      </c>
      <c r="C1539" s="14" t="str">
        <f t="shared" si="15"/>
        <v>Мурманская область</v>
      </c>
      <c r="D1539" s="3">
        <f t="shared" si="16"/>
        <v>2</v>
      </c>
      <c r="E1539" s="15" t="s">
        <v>35</v>
      </c>
      <c r="F1539" s="13" t="str">
        <f>IFERROR(__xludf.DUMMYFUNCTION("REGEXEXTRACT(E1539, ""[А-Яа-я].*"")"),"внешние причины")</f>
        <v>внешние причины</v>
      </c>
      <c r="G1539" s="16">
        <f t="shared" si="17"/>
        <v>2</v>
      </c>
      <c r="H1539" s="13" t="s">
        <v>28</v>
      </c>
      <c r="I1539" s="13" t="str">
        <f>IFERROR(__xludf.DUMMYFUNCTION("REGEXREPLACE(H1539, "".*\s"", """")"),"человек")</f>
        <v>человек</v>
      </c>
      <c r="J1539" s="13" t="s">
        <v>29</v>
      </c>
      <c r="K1539" s="17" t="str">
        <f>IFERROR(__xludf.DUMMYFUNCTION("REGEXREPLACE(J1539, ""^[\d\s]+"", """")"),"значение показателя за год")</f>
        <v>значение показателя за год</v>
      </c>
      <c r="L1539" s="16">
        <f t="shared" si="18"/>
        <v>2</v>
      </c>
      <c r="M1539" s="13" t="s">
        <v>30</v>
      </c>
      <c r="N1539" s="13" t="str">
        <f>IFERROR(__xludf.DUMMYFUNCTION("REGEXEXTRACT(M1539, "" (.+)$"")"),"все население")</f>
        <v>все население</v>
      </c>
      <c r="O1539" s="18">
        <v>796.0</v>
      </c>
      <c r="P1539" s="18">
        <v>988.0</v>
      </c>
      <c r="Q1539" s="18">
        <v>954.0</v>
      </c>
      <c r="R1539" s="18">
        <v>929.0</v>
      </c>
      <c r="S1539" s="18">
        <v>907.0</v>
      </c>
      <c r="T1539" s="18">
        <v>828.0</v>
      </c>
      <c r="U1539" s="18">
        <v>836.0</v>
      </c>
      <c r="V1539" s="18">
        <v>810.0</v>
      </c>
      <c r="W1539" s="18">
        <v>709.0</v>
      </c>
      <c r="X1539" s="18">
        <v>635.0</v>
      </c>
      <c r="Y1539" s="18">
        <v>748.0</v>
      </c>
      <c r="Z1539" s="19">
        <f t="shared" si="6"/>
        <v>9140</v>
      </c>
      <c r="AA1539" s="19" t="str">
        <f t="shared" si="19"/>
        <v/>
      </c>
      <c r="AB1539" s="19" t="str">
        <f t="shared" si="8"/>
        <v/>
      </c>
      <c r="AC1539" s="19">
        <f t="shared" si="20"/>
        <v>830.9090909</v>
      </c>
      <c r="AD1539" s="19">
        <f t="shared" si="21"/>
        <v>472.5</v>
      </c>
      <c r="AE1539" s="19" t="str">
        <f t="shared" si="22"/>
        <v>Нет моды</v>
      </c>
      <c r="AF1539" s="19">
        <f t="shared" si="23"/>
        <v>635</v>
      </c>
      <c r="AG1539" s="19">
        <f t="shared" si="24"/>
        <v>988</v>
      </c>
      <c r="AH1539" s="20" t="str">
        <f t="shared" si="14"/>
        <v/>
      </c>
      <c r="AI1539" s="21"/>
      <c r="AJ1539" s="21"/>
      <c r="AK1539" s="21"/>
      <c r="AL1539" s="22">
        <f t="shared" si="25"/>
        <v>1</v>
      </c>
    </row>
    <row r="1540" ht="12.75" customHeight="1">
      <c r="A1540" s="13" t="s">
        <v>79</v>
      </c>
      <c r="B1540" s="13" t="str">
        <f>IFERROR(__xludf.DUMMYFUNCTION("REGEXREPLACE(A1540, ""\d"", """")"),"         Мурманская область")</f>
        <v>         Мурманская область</v>
      </c>
      <c r="C1540" s="14" t="str">
        <f t="shared" si="15"/>
        <v>Мурманская область</v>
      </c>
      <c r="D1540" s="3">
        <f t="shared" si="16"/>
        <v>2</v>
      </c>
      <c r="E1540" s="15" t="s">
        <v>35</v>
      </c>
      <c r="F1540" s="13" t="str">
        <f>IFERROR(__xludf.DUMMYFUNCTION("REGEXEXTRACT(E1540, ""[А-Яа-я].*"")"),"внешние причины")</f>
        <v>внешние причины</v>
      </c>
      <c r="G1540" s="16">
        <f t="shared" si="17"/>
        <v>2</v>
      </c>
      <c r="H1540" s="13" t="s">
        <v>28</v>
      </c>
      <c r="I1540" s="13" t="str">
        <f>IFERROR(__xludf.DUMMYFUNCTION("REGEXREPLACE(H1540, "".*\s"", """")"),"человек")</f>
        <v>человек</v>
      </c>
      <c r="J1540" s="13" t="s">
        <v>29</v>
      </c>
      <c r="K1540" s="17" t="str">
        <f>IFERROR(__xludf.DUMMYFUNCTION("REGEXREPLACE(J1540, ""^[\d\s]+"", """")"),"значение показателя за год")</f>
        <v>значение показателя за год</v>
      </c>
      <c r="L1540" s="16">
        <f t="shared" si="18"/>
        <v>2</v>
      </c>
      <c r="M1540" s="13" t="s">
        <v>31</v>
      </c>
      <c r="N1540" s="13" t="str">
        <f>IFERROR(__xludf.DUMMYFUNCTION("REGEXEXTRACT(M1540, "" (.+)$"")"),"городское население")</f>
        <v>городское население</v>
      </c>
      <c r="O1540" s="18">
        <v>748.0</v>
      </c>
      <c r="P1540" s="18">
        <v>915.0</v>
      </c>
      <c r="Q1540" s="18">
        <v>901.0</v>
      </c>
      <c r="R1540" s="18">
        <v>881.0</v>
      </c>
      <c r="S1540" s="18">
        <v>850.0</v>
      </c>
      <c r="T1540" s="18">
        <v>783.0</v>
      </c>
      <c r="U1540" s="18">
        <v>791.0</v>
      </c>
      <c r="V1540" s="18">
        <v>777.0</v>
      </c>
      <c r="W1540" s="18">
        <v>661.0</v>
      </c>
      <c r="X1540" s="18">
        <v>592.0</v>
      </c>
      <c r="Y1540" s="18">
        <v>690.0</v>
      </c>
      <c r="Z1540" s="19" t="str">
        <f t="shared" si="6"/>
        <v/>
      </c>
      <c r="AA1540" s="19">
        <f t="shared" si="19"/>
        <v>8589</v>
      </c>
      <c r="AB1540" s="19" t="str">
        <f t="shared" si="8"/>
        <v/>
      </c>
      <c r="AC1540" s="19">
        <f t="shared" si="20"/>
        <v>780.8181818</v>
      </c>
      <c r="AD1540" s="19">
        <f t="shared" si="21"/>
        <v>803</v>
      </c>
      <c r="AE1540" s="19" t="str">
        <f t="shared" si="22"/>
        <v>Нет моды</v>
      </c>
      <c r="AF1540" s="19">
        <f t="shared" si="23"/>
        <v>592</v>
      </c>
      <c r="AG1540" s="19">
        <f t="shared" si="24"/>
        <v>915</v>
      </c>
      <c r="AH1540" s="20" t="str">
        <f t="shared" si="14"/>
        <v/>
      </c>
      <c r="AI1540" s="21"/>
      <c r="AJ1540" s="21"/>
      <c r="AK1540" s="21"/>
      <c r="AL1540" s="22">
        <f t="shared" si="25"/>
        <v>1</v>
      </c>
    </row>
    <row r="1541" ht="12.75" customHeight="1">
      <c r="A1541" s="13" t="s">
        <v>79</v>
      </c>
      <c r="B1541" s="13" t="str">
        <f>IFERROR(__xludf.DUMMYFUNCTION("REGEXREPLACE(A1541, ""\d"", """")"),"         Мурманская область")</f>
        <v>         Мурманская область</v>
      </c>
      <c r="C1541" s="14" t="str">
        <f t="shared" si="15"/>
        <v>Мурманская область</v>
      </c>
      <c r="D1541" s="3">
        <f t="shared" si="16"/>
        <v>2</v>
      </c>
      <c r="E1541" s="15" t="s">
        <v>35</v>
      </c>
      <c r="F1541" s="13" t="str">
        <f>IFERROR(__xludf.DUMMYFUNCTION("REGEXEXTRACT(E1541, ""[А-Яа-я].*"")"),"внешние причины")</f>
        <v>внешние причины</v>
      </c>
      <c r="G1541" s="16">
        <f t="shared" si="17"/>
        <v>2</v>
      </c>
      <c r="H1541" s="13" t="s">
        <v>28</v>
      </c>
      <c r="I1541" s="13" t="str">
        <f>IFERROR(__xludf.DUMMYFUNCTION("REGEXREPLACE(H1541, "".*\s"", """")"),"человек")</f>
        <v>человек</v>
      </c>
      <c r="J1541" s="13" t="s">
        <v>29</v>
      </c>
      <c r="K1541" s="17" t="str">
        <f>IFERROR(__xludf.DUMMYFUNCTION("REGEXREPLACE(J1541, ""^[\d\s]+"", """")"),"значение показателя за год")</f>
        <v>значение показателя за год</v>
      </c>
      <c r="L1541" s="16">
        <f t="shared" si="18"/>
        <v>2</v>
      </c>
      <c r="M1541" s="13" t="s">
        <v>32</v>
      </c>
      <c r="N1541" s="13" t="str">
        <f>IFERROR(__xludf.DUMMYFUNCTION("REGEXEXTRACT(M1541, "" (.+)$"")"),"сельское население")</f>
        <v>сельское население</v>
      </c>
      <c r="O1541" s="18">
        <v>48.0</v>
      </c>
      <c r="P1541" s="18">
        <v>73.0</v>
      </c>
      <c r="Q1541" s="18">
        <v>53.0</v>
      </c>
      <c r="R1541" s="18">
        <v>48.0</v>
      </c>
      <c r="S1541" s="18">
        <v>57.0</v>
      </c>
      <c r="T1541" s="18">
        <v>45.0</v>
      </c>
      <c r="U1541" s="18">
        <v>45.0</v>
      </c>
      <c r="V1541" s="18">
        <v>33.0</v>
      </c>
      <c r="W1541" s="18">
        <v>48.0</v>
      </c>
      <c r="X1541" s="18">
        <v>43.0</v>
      </c>
      <c r="Y1541" s="18">
        <v>58.0</v>
      </c>
      <c r="Z1541" s="19" t="str">
        <f t="shared" si="6"/>
        <v/>
      </c>
      <c r="AA1541" s="19" t="str">
        <f t="shared" si="19"/>
        <v/>
      </c>
      <c r="AB1541" s="19">
        <f t="shared" si="8"/>
        <v>551</v>
      </c>
      <c r="AC1541" s="19">
        <f t="shared" si="20"/>
        <v>50.09090909</v>
      </c>
      <c r="AD1541" s="19">
        <f t="shared" si="21"/>
        <v>332.5</v>
      </c>
      <c r="AE1541" s="19" t="str">
        <f t="shared" si="22"/>
        <v>Нет моды</v>
      </c>
      <c r="AF1541" s="19">
        <f t="shared" si="23"/>
        <v>33</v>
      </c>
      <c r="AG1541" s="19">
        <f t="shared" si="24"/>
        <v>73</v>
      </c>
      <c r="AH1541" s="20" t="str">
        <f t="shared" si="14"/>
        <v>Город: 94%; Село: 6%</v>
      </c>
      <c r="AI1541" s="21"/>
      <c r="AJ1541" s="21"/>
      <c r="AK1541" s="21"/>
      <c r="AL1541" s="22">
        <f t="shared" si="25"/>
        <v>1</v>
      </c>
    </row>
    <row r="1542" ht="12.75" customHeight="1">
      <c r="A1542" s="13" t="s">
        <v>79</v>
      </c>
      <c r="B1542" s="13" t="str">
        <f>IFERROR(__xludf.DUMMYFUNCTION("REGEXREPLACE(A1542, ""\d"", """")"),"         Мурманская область")</f>
        <v>         Мурманская область</v>
      </c>
      <c r="C1542" s="14" t="str">
        <f t="shared" si="15"/>
        <v>Мурманская область</v>
      </c>
      <c r="D1542" s="3">
        <f t="shared" si="16"/>
        <v>2</v>
      </c>
      <c r="E1542" s="15" t="s">
        <v>36</v>
      </c>
      <c r="F1542" s="13" t="str">
        <f>IFERROR(__xludf.DUMMYFUNCTION("REGEXEXTRACT(E1542,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42" s="16">
        <f t="shared" si="17"/>
        <v>2</v>
      </c>
      <c r="H1542" s="13" t="s">
        <v>28</v>
      </c>
      <c r="I1542" s="13" t="str">
        <f>IFERROR(__xludf.DUMMYFUNCTION("REGEXREPLACE(H1542, "".*\s"", """")"),"человек")</f>
        <v>человек</v>
      </c>
      <c r="J1542" s="13" t="s">
        <v>29</v>
      </c>
      <c r="K1542" s="17" t="str">
        <f>IFERROR(__xludf.DUMMYFUNCTION("REGEXREPLACE(J1542, ""^[\d\s]+"", """")"),"значение показателя за год")</f>
        <v>значение показателя за год</v>
      </c>
      <c r="L1542" s="16">
        <f t="shared" si="18"/>
        <v>2</v>
      </c>
      <c r="M1542" s="13" t="s">
        <v>30</v>
      </c>
      <c r="N1542" s="13" t="str">
        <f>IFERROR(__xludf.DUMMYFUNCTION("REGEXEXTRACT(M1542, "" (.+)$"")"),"все население")</f>
        <v>все население</v>
      </c>
      <c r="O1542" s="18">
        <v>17.0</v>
      </c>
      <c r="P1542" s="18">
        <v>16.0</v>
      </c>
      <c r="Q1542" s="18">
        <v>23.0</v>
      </c>
      <c r="R1542" s="18">
        <v>11.0</v>
      </c>
      <c r="S1542" s="23" t="s">
        <v>37</v>
      </c>
      <c r="T1542" s="23" t="s">
        <v>37</v>
      </c>
      <c r="U1542" s="23" t="s">
        <v>37</v>
      </c>
      <c r="V1542" s="23" t="s">
        <v>37</v>
      </c>
      <c r="W1542" s="23" t="s">
        <v>37</v>
      </c>
      <c r="X1542" s="23" t="s">
        <v>37</v>
      </c>
      <c r="Y1542" s="23" t="s">
        <v>37</v>
      </c>
      <c r="Z1542" s="19">
        <f t="shared" si="6"/>
        <v>67</v>
      </c>
      <c r="AA1542" s="19" t="str">
        <f t="shared" si="19"/>
        <v/>
      </c>
      <c r="AB1542" s="19" t="str">
        <f t="shared" si="8"/>
        <v/>
      </c>
      <c r="AC1542" s="19">
        <f t="shared" si="20"/>
        <v>16.75</v>
      </c>
      <c r="AD1542" s="19">
        <f t="shared" si="21"/>
        <v>45</v>
      </c>
      <c r="AE1542" s="19" t="str">
        <f t="shared" si="22"/>
        <v>Нет моды</v>
      </c>
      <c r="AF1542" s="19">
        <f t="shared" si="23"/>
        <v>11</v>
      </c>
      <c r="AG1542" s="19">
        <f t="shared" si="24"/>
        <v>23</v>
      </c>
      <c r="AH1542" s="20" t="str">
        <f t="shared" si="14"/>
        <v/>
      </c>
      <c r="AI1542" s="24"/>
      <c r="AJ1542" s="24"/>
      <c r="AK1542" s="24"/>
      <c r="AL1542" s="22">
        <f t="shared" si="25"/>
        <v>1</v>
      </c>
    </row>
    <row r="1543" ht="12.75" customHeight="1">
      <c r="A1543" s="13" t="s">
        <v>79</v>
      </c>
      <c r="B1543" s="13" t="str">
        <f>IFERROR(__xludf.DUMMYFUNCTION("REGEXREPLACE(A1543, ""\d"", """")"),"         Мурманская область")</f>
        <v>         Мурманская область</v>
      </c>
      <c r="C1543" s="14" t="str">
        <f t="shared" si="15"/>
        <v>Мурманская область</v>
      </c>
      <c r="D1543" s="3">
        <f t="shared" si="16"/>
        <v>2</v>
      </c>
      <c r="E1543" s="15" t="s">
        <v>36</v>
      </c>
      <c r="F1543" s="13" t="str">
        <f>IFERROR(__xludf.DUMMYFUNCTION("REGEXEXTRACT(E1543,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43" s="16">
        <f t="shared" si="17"/>
        <v>2</v>
      </c>
      <c r="H1543" s="13" t="s">
        <v>28</v>
      </c>
      <c r="I1543" s="13" t="str">
        <f>IFERROR(__xludf.DUMMYFUNCTION("REGEXREPLACE(H1543, "".*\s"", """")"),"человек")</f>
        <v>человек</v>
      </c>
      <c r="J1543" s="13" t="s">
        <v>29</v>
      </c>
      <c r="K1543" s="17" t="str">
        <f>IFERROR(__xludf.DUMMYFUNCTION("REGEXREPLACE(J1543, ""^[\d\s]+"", """")"),"значение показателя за год")</f>
        <v>значение показателя за год</v>
      </c>
      <c r="L1543" s="16">
        <f t="shared" si="18"/>
        <v>2</v>
      </c>
      <c r="M1543" s="13" t="s">
        <v>31</v>
      </c>
      <c r="N1543" s="13" t="str">
        <f>IFERROR(__xludf.DUMMYFUNCTION("REGEXEXTRACT(M1543, "" (.+)$"")"),"городское население")</f>
        <v>городское население</v>
      </c>
      <c r="O1543" s="18">
        <v>16.0</v>
      </c>
      <c r="P1543" s="18">
        <v>16.0</v>
      </c>
      <c r="Q1543" s="18">
        <v>23.0</v>
      </c>
      <c r="R1543" s="18">
        <v>11.0</v>
      </c>
      <c r="S1543" s="23" t="s">
        <v>37</v>
      </c>
      <c r="T1543" s="23" t="s">
        <v>37</v>
      </c>
      <c r="U1543" s="23" t="s">
        <v>37</v>
      </c>
      <c r="V1543" s="23" t="s">
        <v>37</v>
      </c>
      <c r="W1543" s="23" t="s">
        <v>37</v>
      </c>
      <c r="X1543" s="23" t="s">
        <v>37</v>
      </c>
      <c r="Y1543" s="23" t="s">
        <v>37</v>
      </c>
      <c r="Z1543" s="19" t="str">
        <f t="shared" si="6"/>
        <v/>
      </c>
      <c r="AA1543" s="19">
        <f t="shared" si="19"/>
        <v>66</v>
      </c>
      <c r="AB1543" s="19" t="str">
        <f t="shared" si="8"/>
        <v/>
      </c>
      <c r="AC1543" s="19">
        <f t="shared" si="20"/>
        <v>16.5</v>
      </c>
      <c r="AD1543" s="19">
        <f t="shared" si="21"/>
        <v>16</v>
      </c>
      <c r="AE1543" s="19" t="str">
        <f t="shared" si="22"/>
        <v>Нет моды</v>
      </c>
      <c r="AF1543" s="19">
        <f t="shared" si="23"/>
        <v>11</v>
      </c>
      <c r="AG1543" s="19">
        <f t="shared" si="24"/>
        <v>23</v>
      </c>
      <c r="AH1543" s="20" t="str">
        <f t="shared" si="14"/>
        <v/>
      </c>
      <c r="AI1543" s="24"/>
      <c r="AJ1543" s="24"/>
      <c r="AK1543" s="24"/>
      <c r="AL1543" s="22">
        <f t="shared" si="25"/>
        <v>1</v>
      </c>
    </row>
    <row r="1544" ht="12.75" customHeight="1">
      <c r="A1544" s="13" t="s">
        <v>79</v>
      </c>
      <c r="B1544" s="13" t="str">
        <f>IFERROR(__xludf.DUMMYFUNCTION("REGEXREPLACE(A1544, ""\d"", """")"),"         Мурманская область")</f>
        <v>         Мурманская область</v>
      </c>
      <c r="C1544" s="14" t="str">
        <f t="shared" si="15"/>
        <v>Мурманская область</v>
      </c>
      <c r="D1544" s="3">
        <f t="shared" si="16"/>
        <v>2</v>
      </c>
      <c r="E1544" s="15" t="s">
        <v>36</v>
      </c>
      <c r="F1544" s="13" t="str">
        <f>IFERROR(__xludf.DUMMYFUNCTION("REGEXEXTRACT(E1544,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44" s="16">
        <f t="shared" si="17"/>
        <v>2</v>
      </c>
      <c r="H1544" s="13" t="s">
        <v>28</v>
      </c>
      <c r="I1544" s="13" t="str">
        <f>IFERROR(__xludf.DUMMYFUNCTION("REGEXREPLACE(H1544, "".*\s"", """")"),"человек")</f>
        <v>человек</v>
      </c>
      <c r="J1544" s="13" t="s">
        <v>29</v>
      </c>
      <c r="K1544" s="17" t="str">
        <f>IFERROR(__xludf.DUMMYFUNCTION("REGEXREPLACE(J1544, ""^[\d\s]+"", """")"),"значение показателя за год")</f>
        <v>значение показателя за год</v>
      </c>
      <c r="L1544" s="16">
        <f t="shared" si="18"/>
        <v>2</v>
      </c>
      <c r="M1544" s="13" t="s">
        <v>32</v>
      </c>
      <c r="N1544" s="13" t="str">
        <f>IFERROR(__xludf.DUMMYFUNCTION("REGEXEXTRACT(M1544, "" (.+)$"")"),"сельское население")</f>
        <v>сельское население</v>
      </c>
      <c r="O1544" s="18">
        <v>1.0</v>
      </c>
      <c r="P1544" s="18">
        <v>0.0</v>
      </c>
      <c r="Q1544" s="18">
        <v>0.0</v>
      </c>
      <c r="R1544" s="18">
        <v>0.0</v>
      </c>
      <c r="S1544" s="23" t="s">
        <v>37</v>
      </c>
      <c r="T1544" s="23" t="s">
        <v>37</v>
      </c>
      <c r="U1544" s="23" t="s">
        <v>37</v>
      </c>
      <c r="V1544" s="23" t="s">
        <v>37</v>
      </c>
      <c r="W1544" s="23" t="s">
        <v>37</v>
      </c>
      <c r="X1544" s="23" t="s">
        <v>37</v>
      </c>
      <c r="Y1544" s="23" t="s">
        <v>37</v>
      </c>
      <c r="Z1544" s="19" t="str">
        <f t="shared" si="6"/>
        <v/>
      </c>
      <c r="AA1544" s="19" t="str">
        <f t="shared" si="19"/>
        <v/>
      </c>
      <c r="AB1544" s="19">
        <f t="shared" si="8"/>
        <v>1</v>
      </c>
      <c r="AC1544" s="19">
        <f t="shared" si="20"/>
        <v>0.25</v>
      </c>
      <c r="AD1544" s="19">
        <f t="shared" si="21"/>
        <v>6</v>
      </c>
      <c r="AE1544" s="19" t="str">
        <f t="shared" si="22"/>
        <v>Нет моды</v>
      </c>
      <c r="AF1544" s="19">
        <f t="shared" si="23"/>
        <v>0</v>
      </c>
      <c r="AG1544" s="19">
        <f t="shared" si="24"/>
        <v>1</v>
      </c>
      <c r="AH1544" s="20" t="str">
        <f t="shared" si="14"/>
        <v>Город: 99%; Село: 1%</v>
      </c>
      <c r="AI1544" s="24"/>
      <c r="AJ1544" s="24"/>
      <c r="AK1544" s="24"/>
      <c r="AL1544" s="22">
        <f t="shared" si="25"/>
        <v>1</v>
      </c>
    </row>
    <row r="1545" ht="12.75" customHeight="1">
      <c r="A1545" s="13" t="s">
        <v>79</v>
      </c>
      <c r="B1545" s="13" t="str">
        <f>IFERROR(__xludf.DUMMYFUNCTION("REGEXREPLACE(A1545, ""\d"", """")"),"         Мурманская область")</f>
        <v>         Мурманская область</v>
      </c>
      <c r="C1545" s="14" t="str">
        <f t="shared" si="15"/>
        <v>Мурманская область</v>
      </c>
      <c r="D1545" s="3">
        <f t="shared" si="16"/>
        <v>2</v>
      </c>
      <c r="E1545" s="15" t="s">
        <v>38</v>
      </c>
      <c r="F1545" s="13" t="str">
        <f>IFERROR(__xludf.DUMMYFUNCTION("REGEXEXTRACT(E1545, ""[А-Яа-я].*"")"),"все виды транспортных несчастных случаев")</f>
        <v>все виды транспортных несчастных случаев</v>
      </c>
      <c r="G1545" s="16">
        <f t="shared" si="17"/>
        <v>2</v>
      </c>
      <c r="H1545" s="13" t="s">
        <v>28</v>
      </c>
      <c r="I1545" s="13" t="str">
        <f>IFERROR(__xludf.DUMMYFUNCTION("REGEXREPLACE(H1545, "".*\s"", """")"),"человек")</f>
        <v>человек</v>
      </c>
      <c r="J1545" s="13" t="s">
        <v>29</v>
      </c>
      <c r="K1545" s="17" t="str">
        <f>IFERROR(__xludf.DUMMYFUNCTION("REGEXREPLACE(J1545, ""^[\d\s]+"", """")"),"значение показателя за год")</f>
        <v>значение показателя за год</v>
      </c>
      <c r="L1545" s="16">
        <f t="shared" si="18"/>
        <v>2</v>
      </c>
      <c r="M1545" s="13" t="s">
        <v>30</v>
      </c>
      <c r="N1545" s="13" t="str">
        <f>IFERROR(__xludf.DUMMYFUNCTION("REGEXEXTRACT(M1545, "" (.+)$"")"),"все население")</f>
        <v>все население</v>
      </c>
      <c r="O1545" s="18">
        <v>67.0</v>
      </c>
      <c r="P1545" s="18">
        <v>105.0</v>
      </c>
      <c r="Q1545" s="18">
        <v>69.0</v>
      </c>
      <c r="R1545" s="18">
        <v>72.0</v>
      </c>
      <c r="S1545" s="18">
        <v>71.0</v>
      </c>
      <c r="T1545" s="18">
        <v>76.0</v>
      </c>
      <c r="U1545" s="18">
        <v>70.0</v>
      </c>
      <c r="V1545" s="18">
        <v>78.0</v>
      </c>
      <c r="W1545" s="18">
        <v>81.0</v>
      </c>
      <c r="X1545" s="18">
        <v>62.0</v>
      </c>
      <c r="Y1545" s="18">
        <v>73.0</v>
      </c>
      <c r="Z1545" s="19">
        <f t="shared" si="6"/>
        <v>824</v>
      </c>
      <c r="AA1545" s="19" t="str">
        <f t="shared" si="19"/>
        <v/>
      </c>
      <c r="AB1545" s="19" t="str">
        <f t="shared" si="8"/>
        <v/>
      </c>
      <c r="AC1545" s="19">
        <f t="shared" si="20"/>
        <v>74.90909091</v>
      </c>
      <c r="AD1545" s="19">
        <f t="shared" si="21"/>
        <v>70</v>
      </c>
      <c r="AE1545" s="19" t="str">
        <f t="shared" si="22"/>
        <v>Нет моды</v>
      </c>
      <c r="AF1545" s="19">
        <f t="shared" si="23"/>
        <v>62</v>
      </c>
      <c r="AG1545" s="19">
        <f t="shared" si="24"/>
        <v>105</v>
      </c>
      <c r="AH1545" s="20" t="str">
        <f t="shared" si="14"/>
        <v/>
      </c>
      <c r="AI1545" s="21"/>
      <c r="AJ1545" s="21"/>
      <c r="AK1545" s="21"/>
      <c r="AL1545" s="22">
        <f t="shared" si="25"/>
        <v>1</v>
      </c>
    </row>
    <row r="1546" ht="12.75" customHeight="1">
      <c r="A1546" s="13" t="s">
        <v>79</v>
      </c>
      <c r="B1546" s="13" t="str">
        <f>IFERROR(__xludf.DUMMYFUNCTION("REGEXREPLACE(A1546, ""\d"", """")"),"         Мурманская область")</f>
        <v>         Мурманская область</v>
      </c>
      <c r="C1546" s="14" t="str">
        <f t="shared" si="15"/>
        <v>Мурманская область</v>
      </c>
      <c r="D1546" s="3">
        <f t="shared" si="16"/>
        <v>2</v>
      </c>
      <c r="E1546" s="15" t="s">
        <v>38</v>
      </c>
      <c r="F1546" s="13" t="str">
        <f>IFERROR(__xludf.DUMMYFUNCTION("REGEXEXTRACT(E1546, ""[А-Яа-я].*"")"),"все виды транспортных несчастных случаев")</f>
        <v>все виды транспортных несчастных случаев</v>
      </c>
      <c r="G1546" s="16">
        <f t="shared" si="17"/>
        <v>2</v>
      </c>
      <c r="H1546" s="13" t="s">
        <v>28</v>
      </c>
      <c r="I1546" s="13" t="str">
        <f>IFERROR(__xludf.DUMMYFUNCTION("REGEXREPLACE(H1546, "".*\s"", """")"),"человек")</f>
        <v>человек</v>
      </c>
      <c r="J1546" s="13" t="s">
        <v>29</v>
      </c>
      <c r="K1546" s="17" t="str">
        <f>IFERROR(__xludf.DUMMYFUNCTION("REGEXREPLACE(J1546, ""^[\d\s]+"", """")"),"значение показателя за год")</f>
        <v>значение показателя за год</v>
      </c>
      <c r="L1546" s="16">
        <f t="shared" si="18"/>
        <v>2</v>
      </c>
      <c r="M1546" s="13" t="s">
        <v>31</v>
      </c>
      <c r="N1546" s="13" t="str">
        <f>IFERROR(__xludf.DUMMYFUNCTION("REGEXEXTRACT(M1546, "" (.+)$"")"),"городское население")</f>
        <v>городское население</v>
      </c>
      <c r="O1546" s="18">
        <v>59.0</v>
      </c>
      <c r="P1546" s="18">
        <v>92.0</v>
      </c>
      <c r="Q1546" s="18">
        <v>63.0</v>
      </c>
      <c r="R1546" s="18">
        <v>69.0</v>
      </c>
      <c r="S1546" s="18">
        <v>61.0</v>
      </c>
      <c r="T1546" s="18">
        <v>71.0</v>
      </c>
      <c r="U1546" s="18">
        <v>61.0</v>
      </c>
      <c r="V1546" s="18">
        <v>75.0</v>
      </c>
      <c r="W1546" s="18">
        <v>72.0</v>
      </c>
      <c r="X1546" s="18">
        <v>59.0</v>
      </c>
      <c r="Y1546" s="18">
        <v>69.0</v>
      </c>
      <c r="Z1546" s="19" t="str">
        <f t="shared" si="6"/>
        <v/>
      </c>
      <c r="AA1546" s="19">
        <f t="shared" si="19"/>
        <v>751</v>
      </c>
      <c r="AB1546" s="19" t="str">
        <f t="shared" si="8"/>
        <v/>
      </c>
      <c r="AC1546" s="19">
        <f t="shared" si="20"/>
        <v>68.27272727</v>
      </c>
      <c r="AD1546" s="19">
        <f t="shared" si="21"/>
        <v>70.5</v>
      </c>
      <c r="AE1546" s="19" t="str">
        <f t="shared" si="22"/>
        <v>Нет моды</v>
      </c>
      <c r="AF1546" s="19">
        <f t="shared" si="23"/>
        <v>59</v>
      </c>
      <c r="AG1546" s="19">
        <f t="shared" si="24"/>
        <v>92</v>
      </c>
      <c r="AH1546" s="20" t="str">
        <f t="shared" si="14"/>
        <v/>
      </c>
      <c r="AI1546" s="21"/>
      <c r="AJ1546" s="21"/>
      <c r="AK1546" s="21"/>
      <c r="AL1546" s="22">
        <f t="shared" si="25"/>
        <v>1</v>
      </c>
    </row>
    <row r="1547" ht="12.75" customHeight="1">
      <c r="A1547" s="13" t="s">
        <v>79</v>
      </c>
      <c r="B1547" s="13" t="str">
        <f>IFERROR(__xludf.DUMMYFUNCTION("REGEXREPLACE(A1547, ""\d"", """")"),"         Мурманская область")</f>
        <v>         Мурманская область</v>
      </c>
      <c r="C1547" s="14" t="str">
        <f t="shared" si="15"/>
        <v>Мурманская область</v>
      </c>
      <c r="D1547" s="3">
        <f t="shared" si="16"/>
        <v>2</v>
      </c>
      <c r="E1547" s="15" t="s">
        <v>38</v>
      </c>
      <c r="F1547" s="13" t="str">
        <f>IFERROR(__xludf.DUMMYFUNCTION("REGEXEXTRACT(E1547, ""[А-Яа-я].*"")"),"все виды транспортных несчастных случаев")</f>
        <v>все виды транспортных несчастных случаев</v>
      </c>
      <c r="G1547" s="16">
        <f t="shared" si="17"/>
        <v>2</v>
      </c>
      <c r="H1547" s="13" t="s">
        <v>28</v>
      </c>
      <c r="I1547" s="13" t="str">
        <f>IFERROR(__xludf.DUMMYFUNCTION("REGEXREPLACE(H1547, "".*\s"", """")"),"человек")</f>
        <v>человек</v>
      </c>
      <c r="J1547" s="13" t="s">
        <v>29</v>
      </c>
      <c r="K1547" s="17" t="str">
        <f>IFERROR(__xludf.DUMMYFUNCTION("REGEXREPLACE(J1547, ""^[\d\s]+"", """")"),"значение показателя за год")</f>
        <v>значение показателя за год</v>
      </c>
      <c r="L1547" s="16">
        <f t="shared" si="18"/>
        <v>2</v>
      </c>
      <c r="M1547" s="13" t="s">
        <v>32</v>
      </c>
      <c r="N1547" s="13" t="str">
        <f>IFERROR(__xludf.DUMMYFUNCTION("REGEXEXTRACT(M1547, "" (.+)$"")"),"сельское население")</f>
        <v>сельское население</v>
      </c>
      <c r="O1547" s="18">
        <v>8.0</v>
      </c>
      <c r="P1547" s="18">
        <v>13.0</v>
      </c>
      <c r="Q1547" s="18">
        <v>6.0</v>
      </c>
      <c r="R1547" s="18">
        <v>3.0</v>
      </c>
      <c r="S1547" s="18">
        <v>10.0</v>
      </c>
      <c r="T1547" s="18">
        <v>5.0</v>
      </c>
      <c r="U1547" s="18">
        <v>9.0</v>
      </c>
      <c r="V1547" s="18">
        <v>3.0</v>
      </c>
      <c r="W1547" s="18">
        <v>9.0</v>
      </c>
      <c r="X1547" s="18">
        <v>3.0</v>
      </c>
      <c r="Y1547" s="18">
        <v>4.0</v>
      </c>
      <c r="Z1547" s="19" t="str">
        <f t="shared" si="6"/>
        <v/>
      </c>
      <c r="AA1547" s="19" t="str">
        <f t="shared" si="19"/>
        <v/>
      </c>
      <c r="AB1547" s="19">
        <f t="shared" si="8"/>
        <v>73</v>
      </c>
      <c r="AC1547" s="19">
        <f t="shared" si="20"/>
        <v>6.636363636</v>
      </c>
      <c r="AD1547" s="19">
        <f t="shared" si="21"/>
        <v>36</v>
      </c>
      <c r="AE1547" s="19" t="str">
        <f t="shared" si="22"/>
        <v>Нет моды</v>
      </c>
      <c r="AF1547" s="19">
        <f t="shared" si="23"/>
        <v>3</v>
      </c>
      <c r="AG1547" s="19">
        <f t="shared" si="24"/>
        <v>13</v>
      </c>
      <c r="AH1547" s="20" t="str">
        <f t="shared" si="14"/>
        <v>Город: 91%; Село: 9%</v>
      </c>
      <c r="AI1547" s="21"/>
      <c r="AJ1547" s="21"/>
      <c r="AK1547" s="21"/>
      <c r="AL1547" s="22">
        <f t="shared" si="25"/>
        <v>1</v>
      </c>
    </row>
    <row r="1548" ht="12.75" customHeight="1">
      <c r="A1548" s="13" t="s">
        <v>79</v>
      </c>
      <c r="B1548" s="13" t="str">
        <f>IFERROR(__xludf.DUMMYFUNCTION("REGEXREPLACE(A1548, ""\d"", """")"),"         Мурманская область")</f>
        <v>         Мурманская область</v>
      </c>
      <c r="C1548" s="14" t="str">
        <f t="shared" si="15"/>
        <v>Мурманская область</v>
      </c>
      <c r="D1548" s="3">
        <f t="shared" si="16"/>
        <v>2</v>
      </c>
      <c r="E1548" s="15" t="s">
        <v>39</v>
      </c>
      <c r="F1548" s="13" t="str">
        <f>IFERROR(__xludf.DUMMYFUNCTION("REGEXEXTRACT(E1548, ""[А-Яа-я].*"")"),"Всего умерших")</f>
        <v>Всего умерших</v>
      </c>
      <c r="G1548" s="16">
        <f t="shared" si="17"/>
        <v>2</v>
      </c>
      <c r="H1548" s="13" t="s">
        <v>28</v>
      </c>
      <c r="I1548" s="13" t="str">
        <f>IFERROR(__xludf.DUMMYFUNCTION("REGEXREPLACE(H1548, "".*\s"", """")"),"человек")</f>
        <v>человек</v>
      </c>
      <c r="J1548" s="13" t="s">
        <v>29</v>
      </c>
      <c r="K1548" s="17" t="str">
        <f>IFERROR(__xludf.DUMMYFUNCTION("REGEXREPLACE(J1548, ""^[\d\s]+"", """")"),"значение показателя за год")</f>
        <v>значение показателя за год</v>
      </c>
      <c r="L1548" s="16">
        <f t="shared" si="18"/>
        <v>2</v>
      </c>
      <c r="M1548" s="13" t="s">
        <v>30</v>
      </c>
      <c r="N1548" s="13" t="str">
        <f>IFERROR(__xludf.DUMMYFUNCTION("REGEXEXTRACT(M1548, "" (.+)$"")"),"все население")</f>
        <v>все население</v>
      </c>
      <c r="O1548" s="18">
        <v>8536.0</v>
      </c>
      <c r="P1548" s="18">
        <v>8796.0</v>
      </c>
      <c r="Q1548" s="18">
        <v>8835.0</v>
      </c>
      <c r="R1548" s="18">
        <v>8739.0</v>
      </c>
      <c r="S1548" s="18">
        <v>8371.0</v>
      </c>
      <c r="T1548" s="18">
        <v>8463.0</v>
      </c>
      <c r="U1548" s="18">
        <v>8462.0</v>
      </c>
      <c r="V1548" s="18">
        <v>9951.0</v>
      </c>
      <c r="W1548" s="18">
        <v>11569.0</v>
      </c>
      <c r="X1548" s="18">
        <v>8770.0</v>
      </c>
      <c r="Y1548" s="18">
        <v>8382.0</v>
      </c>
      <c r="Z1548" s="19">
        <f t="shared" si="6"/>
        <v>98874</v>
      </c>
      <c r="AA1548" s="19" t="str">
        <f t="shared" si="19"/>
        <v/>
      </c>
      <c r="AB1548" s="19" t="str">
        <f t="shared" si="8"/>
        <v/>
      </c>
      <c r="AC1548" s="19">
        <f t="shared" si="20"/>
        <v>8988.545455</v>
      </c>
      <c r="AD1548" s="19">
        <f t="shared" si="21"/>
        <v>4192</v>
      </c>
      <c r="AE1548" s="19" t="str">
        <f t="shared" si="22"/>
        <v>Нет моды</v>
      </c>
      <c r="AF1548" s="19">
        <f t="shared" si="23"/>
        <v>8371</v>
      </c>
      <c r="AG1548" s="19">
        <f t="shared" si="24"/>
        <v>11569</v>
      </c>
      <c r="AH1548" s="20" t="str">
        <f t="shared" si="14"/>
        <v/>
      </c>
      <c r="AI1548" s="21"/>
      <c r="AJ1548" s="21"/>
      <c r="AK1548" s="21"/>
      <c r="AL1548" s="22">
        <f t="shared" si="25"/>
        <v>1</v>
      </c>
    </row>
    <row r="1549" ht="12.75" customHeight="1">
      <c r="A1549" s="13" t="s">
        <v>79</v>
      </c>
      <c r="B1549" s="13" t="str">
        <f>IFERROR(__xludf.DUMMYFUNCTION("REGEXREPLACE(A1549, ""\d"", """")"),"         Мурманская область")</f>
        <v>         Мурманская область</v>
      </c>
      <c r="C1549" s="14" t="str">
        <f t="shared" si="15"/>
        <v>Мурманская область</v>
      </c>
      <c r="D1549" s="3">
        <f t="shared" si="16"/>
        <v>2</v>
      </c>
      <c r="E1549" s="15" t="s">
        <v>39</v>
      </c>
      <c r="F1549" s="13" t="str">
        <f>IFERROR(__xludf.DUMMYFUNCTION("REGEXEXTRACT(E1549, ""[А-Яа-я].*"")"),"Всего умерших")</f>
        <v>Всего умерших</v>
      </c>
      <c r="G1549" s="16">
        <f t="shared" si="17"/>
        <v>2</v>
      </c>
      <c r="H1549" s="13" t="s">
        <v>28</v>
      </c>
      <c r="I1549" s="13" t="str">
        <f>IFERROR(__xludf.DUMMYFUNCTION("REGEXREPLACE(H1549, "".*\s"", """")"),"человек")</f>
        <v>человек</v>
      </c>
      <c r="J1549" s="13" t="s">
        <v>29</v>
      </c>
      <c r="K1549" s="17" t="str">
        <f>IFERROR(__xludf.DUMMYFUNCTION("REGEXREPLACE(J1549, ""^[\d\s]+"", """")"),"значение показателя за год")</f>
        <v>значение показателя за год</v>
      </c>
      <c r="L1549" s="16">
        <f t="shared" si="18"/>
        <v>2</v>
      </c>
      <c r="M1549" s="13" t="s">
        <v>31</v>
      </c>
      <c r="N1549" s="13" t="str">
        <f>IFERROR(__xludf.DUMMYFUNCTION("REGEXEXTRACT(M1549, "" (.+)$"")"),"городское население")</f>
        <v>городское население</v>
      </c>
      <c r="O1549" s="18">
        <v>8024.0</v>
      </c>
      <c r="P1549" s="18">
        <v>8341.0</v>
      </c>
      <c r="Q1549" s="18">
        <v>8400.0</v>
      </c>
      <c r="R1549" s="18">
        <v>8251.0</v>
      </c>
      <c r="S1549" s="18">
        <v>7932.0</v>
      </c>
      <c r="T1549" s="18">
        <v>8037.0</v>
      </c>
      <c r="U1549" s="18">
        <v>8042.0</v>
      </c>
      <c r="V1549" s="18">
        <v>9457.0</v>
      </c>
      <c r="W1549" s="18">
        <v>10951.0</v>
      </c>
      <c r="X1549" s="18">
        <v>8363.0</v>
      </c>
      <c r="Y1549" s="18">
        <v>7934.0</v>
      </c>
      <c r="Z1549" s="19" t="str">
        <f t="shared" si="6"/>
        <v/>
      </c>
      <c r="AA1549" s="19">
        <f t="shared" si="19"/>
        <v>93732</v>
      </c>
      <c r="AB1549" s="19" t="str">
        <f t="shared" si="8"/>
        <v/>
      </c>
      <c r="AC1549" s="19">
        <f t="shared" si="20"/>
        <v>8521.090909</v>
      </c>
      <c r="AD1549" s="19">
        <f t="shared" si="21"/>
        <v>8431</v>
      </c>
      <c r="AE1549" s="19" t="str">
        <f t="shared" si="22"/>
        <v>Нет моды</v>
      </c>
      <c r="AF1549" s="19">
        <f t="shared" si="23"/>
        <v>7932</v>
      </c>
      <c r="AG1549" s="19">
        <f t="shared" si="24"/>
        <v>10951</v>
      </c>
      <c r="AH1549" s="20" t="str">
        <f t="shared" si="14"/>
        <v/>
      </c>
      <c r="AI1549" s="21"/>
      <c r="AJ1549" s="21"/>
      <c r="AK1549" s="21"/>
      <c r="AL1549" s="22">
        <f t="shared" si="25"/>
        <v>1</v>
      </c>
    </row>
    <row r="1550" ht="12.75" customHeight="1">
      <c r="A1550" s="13" t="s">
        <v>79</v>
      </c>
      <c r="B1550" s="13" t="str">
        <f>IFERROR(__xludf.DUMMYFUNCTION("REGEXREPLACE(A1550, ""\d"", """")"),"         Мурманская область")</f>
        <v>         Мурманская область</v>
      </c>
      <c r="C1550" s="14" t="str">
        <f t="shared" si="15"/>
        <v>Мурманская область</v>
      </c>
      <c r="D1550" s="3">
        <f t="shared" si="16"/>
        <v>2</v>
      </c>
      <c r="E1550" s="15" t="s">
        <v>39</v>
      </c>
      <c r="F1550" s="13" t="str">
        <f>IFERROR(__xludf.DUMMYFUNCTION("REGEXEXTRACT(E1550, ""[А-Яа-я].*"")"),"Всего умерших")</f>
        <v>Всего умерших</v>
      </c>
      <c r="G1550" s="16">
        <f t="shared" si="17"/>
        <v>2</v>
      </c>
      <c r="H1550" s="13" t="s">
        <v>28</v>
      </c>
      <c r="I1550" s="13" t="str">
        <f>IFERROR(__xludf.DUMMYFUNCTION("REGEXREPLACE(H1550, "".*\s"", """")"),"человек")</f>
        <v>человек</v>
      </c>
      <c r="J1550" s="13" t="s">
        <v>29</v>
      </c>
      <c r="K1550" s="17" t="str">
        <f>IFERROR(__xludf.DUMMYFUNCTION("REGEXREPLACE(J1550, ""^[\d\s]+"", """")"),"значение показателя за год")</f>
        <v>значение показателя за год</v>
      </c>
      <c r="L1550" s="16">
        <f t="shared" si="18"/>
        <v>2</v>
      </c>
      <c r="M1550" s="13" t="s">
        <v>32</v>
      </c>
      <c r="N1550" s="13" t="str">
        <f>IFERROR(__xludf.DUMMYFUNCTION("REGEXEXTRACT(M1550, "" (.+)$"")"),"сельское население")</f>
        <v>сельское население</v>
      </c>
      <c r="O1550" s="18">
        <v>512.0</v>
      </c>
      <c r="P1550" s="18">
        <v>455.0</v>
      </c>
      <c r="Q1550" s="18">
        <v>435.0</v>
      </c>
      <c r="R1550" s="18">
        <v>488.0</v>
      </c>
      <c r="S1550" s="18">
        <v>439.0</v>
      </c>
      <c r="T1550" s="18">
        <v>426.0</v>
      </c>
      <c r="U1550" s="18">
        <v>420.0</v>
      </c>
      <c r="V1550" s="18">
        <v>494.0</v>
      </c>
      <c r="W1550" s="18">
        <v>618.0</v>
      </c>
      <c r="X1550" s="18">
        <v>407.0</v>
      </c>
      <c r="Y1550" s="18">
        <v>448.0</v>
      </c>
      <c r="Z1550" s="19" t="str">
        <f t="shared" si="6"/>
        <v/>
      </c>
      <c r="AA1550" s="19" t="str">
        <f t="shared" si="19"/>
        <v/>
      </c>
      <c r="AB1550" s="19">
        <f t="shared" si="8"/>
        <v>5142</v>
      </c>
      <c r="AC1550" s="19">
        <f t="shared" si="20"/>
        <v>467.4545455</v>
      </c>
      <c r="AD1550" s="19">
        <f t="shared" si="21"/>
        <v>4275</v>
      </c>
      <c r="AE1550" s="19" t="str">
        <f t="shared" si="22"/>
        <v>Нет моды</v>
      </c>
      <c r="AF1550" s="19">
        <f t="shared" si="23"/>
        <v>407</v>
      </c>
      <c r="AG1550" s="19">
        <f t="shared" si="24"/>
        <v>618</v>
      </c>
      <c r="AH1550" s="20" t="str">
        <f t="shared" si="14"/>
        <v>Город: 95%; Село: 5%</v>
      </c>
      <c r="AI1550" s="21"/>
      <c r="AJ1550" s="21"/>
      <c r="AK1550" s="21"/>
      <c r="AL1550" s="22">
        <f t="shared" si="25"/>
        <v>1</v>
      </c>
    </row>
    <row r="1551" ht="12.75" customHeight="1">
      <c r="A1551" s="13" t="s">
        <v>79</v>
      </c>
      <c r="B1551" s="13" t="str">
        <f>IFERROR(__xludf.DUMMYFUNCTION("REGEXREPLACE(A1551, ""\d"", """")"),"         Мурманская область")</f>
        <v>         Мурманская область</v>
      </c>
      <c r="C1551" s="14" t="str">
        <f t="shared" si="15"/>
        <v>Мурманская область</v>
      </c>
      <c r="D1551" s="3">
        <f t="shared" si="16"/>
        <v>2</v>
      </c>
      <c r="E1551" s="15" t="s">
        <v>40</v>
      </c>
      <c r="F1551" s="13" t="str">
        <f>IFERROR(__xludf.DUMMYFUNCTION("REGEXEXTRACT(E1551, ""[А-Яа-я].*"")"),"Злокачественные новообразования")</f>
        <v>Злокачественные новообразования</v>
      </c>
      <c r="G1551" s="16">
        <f t="shared" si="17"/>
        <v>2</v>
      </c>
      <c r="H1551" s="13" t="s">
        <v>28</v>
      </c>
      <c r="I1551" s="13" t="str">
        <f>IFERROR(__xludf.DUMMYFUNCTION("REGEXREPLACE(H1551, "".*\s"", """")"),"человек")</f>
        <v>человек</v>
      </c>
      <c r="J1551" s="13" t="s">
        <v>29</v>
      </c>
      <c r="K1551" s="17" t="str">
        <f>IFERROR(__xludf.DUMMYFUNCTION("REGEXREPLACE(J1551, ""^[\d\s]+"", """")"),"значение показателя за год")</f>
        <v>значение показателя за год</v>
      </c>
      <c r="L1551" s="16">
        <f t="shared" si="18"/>
        <v>2</v>
      </c>
      <c r="M1551" s="13" t="s">
        <v>30</v>
      </c>
      <c r="N1551" s="13" t="str">
        <f>IFERROR(__xludf.DUMMYFUNCTION("REGEXEXTRACT(M1551, "" (.+)$"")"),"все население")</f>
        <v>все население</v>
      </c>
      <c r="O1551" s="18">
        <v>1317.0</v>
      </c>
      <c r="P1551" s="18">
        <v>1337.0</v>
      </c>
      <c r="Q1551" s="18">
        <v>1420.0</v>
      </c>
      <c r="R1551" s="18">
        <v>1518.0</v>
      </c>
      <c r="S1551" s="18">
        <v>1420.0</v>
      </c>
      <c r="T1551" s="18">
        <v>1487.0</v>
      </c>
      <c r="U1551" s="18">
        <v>1500.0</v>
      </c>
      <c r="V1551" s="18">
        <v>1459.0</v>
      </c>
      <c r="W1551" s="18">
        <v>1320.0</v>
      </c>
      <c r="X1551" s="18">
        <v>1360.0</v>
      </c>
      <c r="Y1551" s="18">
        <v>1412.0</v>
      </c>
      <c r="Z1551" s="19">
        <f t="shared" si="6"/>
        <v>15550</v>
      </c>
      <c r="AA1551" s="19" t="str">
        <f t="shared" si="19"/>
        <v/>
      </c>
      <c r="AB1551" s="19" t="str">
        <f t="shared" si="8"/>
        <v/>
      </c>
      <c r="AC1551" s="19">
        <f t="shared" si="20"/>
        <v>1413.636364</v>
      </c>
      <c r="AD1551" s="19">
        <f t="shared" si="21"/>
        <v>967.5</v>
      </c>
      <c r="AE1551" s="19" t="str">
        <f t="shared" si="22"/>
        <v>Нет моды</v>
      </c>
      <c r="AF1551" s="19">
        <f t="shared" si="23"/>
        <v>1317</v>
      </c>
      <c r="AG1551" s="19">
        <f t="shared" si="24"/>
        <v>1518</v>
      </c>
      <c r="AH1551" s="20" t="str">
        <f t="shared" si="14"/>
        <v/>
      </c>
      <c r="AI1551" s="21"/>
      <c r="AJ1551" s="21"/>
      <c r="AK1551" s="21"/>
      <c r="AL1551" s="22">
        <f t="shared" si="25"/>
        <v>1</v>
      </c>
    </row>
    <row r="1552" ht="12.75" customHeight="1">
      <c r="A1552" s="13" t="s">
        <v>79</v>
      </c>
      <c r="B1552" s="13" t="str">
        <f>IFERROR(__xludf.DUMMYFUNCTION("REGEXREPLACE(A1552, ""\d"", """")"),"         Мурманская область")</f>
        <v>         Мурманская область</v>
      </c>
      <c r="C1552" s="14" t="str">
        <f t="shared" si="15"/>
        <v>Мурманская область</v>
      </c>
      <c r="D1552" s="3">
        <f t="shared" si="16"/>
        <v>2</v>
      </c>
      <c r="E1552" s="15" t="s">
        <v>40</v>
      </c>
      <c r="F1552" s="13" t="str">
        <f>IFERROR(__xludf.DUMMYFUNCTION("REGEXEXTRACT(E1552, ""[А-Яа-я].*"")"),"Злокачественные новообразования")</f>
        <v>Злокачественные новообразования</v>
      </c>
      <c r="G1552" s="16">
        <f t="shared" si="17"/>
        <v>2</v>
      </c>
      <c r="H1552" s="13" t="s">
        <v>28</v>
      </c>
      <c r="I1552" s="13" t="str">
        <f>IFERROR(__xludf.DUMMYFUNCTION("REGEXREPLACE(H1552, "".*\s"", """")"),"человек")</f>
        <v>человек</v>
      </c>
      <c r="J1552" s="13" t="s">
        <v>29</v>
      </c>
      <c r="K1552" s="17" t="str">
        <f>IFERROR(__xludf.DUMMYFUNCTION("REGEXREPLACE(J1552, ""^[\d\s]+"", """")"),"значение показателя за год")</f>
        <v>значение показателя за год</v>
      </c>
      <c r="L1552" s="16">
        <f t="shared" si="18"/>
        <v>2</v>
      </c>
      <c r="M1552" s="13" t="s">
        <v>31</v>
      </c>
      <c r="N1552" s="13" t="str">
        <f>IFERROR(__xludf.DUMMYFUNCTION("REGEXEXTRACT(M1552, "" (.+)$"")"),"городское население")</f>
        <v>городское население</v>
      </c>
      <c r="O1552" s="18">
        <v>1246.0</v>
      </c>
      <c r="P1552" s="18">
        <v>1282.0</v>
      </c>
      <c r="Q1552" s="18">
        <v>1348.0</v>
      </c>
      <c r="R1552" s="18">
        <v>1428.0</v>
      </c>
      <c r="S1552" s="18">
        <v>1346.0</v>
      </c>
      <c r="T1552" s="18">
        <v>1407.0</v>
      </c>
      <c r="U1552" s="18">
        <v>1423.0</v>
      </c>
      <c r="V1552" s="18">
        <v>1364.0</v>
      </c>
      <c r="W1552" s="18">
        <v>1248.0</v>
      </c>
      <c r="X1552" s="18">
        <v>1290.0</v>
      </c>
      <c r="Y1552" s="18">
        <v>1338.0</v>
      </c>
      <c r="Z1552" s="19" t="str">
        <f t="shared" si="6"/>
        <v/>
      </c>
      <c r="AA1552" s="19">
        <f t="shared" si="19"/>
        <v>14720</v>
      </c>
      <c r="AB1552" s="19" t="str">
        <f t="shared" si="8"/>
        <v/>
      </c>
      <c r="AC1552" s="19">
        <f t="shared" si="20"/>
        <v>1338.181818</v>
      </c>
      <c r="AD1552" s="19">
        <f t="shared" si="21"/>
        <v>1362</v>
      </c>
      <c r="AE1552" s="19" t="str">
        <f t="shared" si="22"/>
        <v>Нет моды</v>
      </c>
      <c r="AF1552" s="19">
        <f t="shared" si="23"/>
        <v>1246</v>
      </c>
      <c r="AG1552" s="19">
        <f t="shared" si="24"/>
        <v>1428</v>
      </c>
      <c r="AH1552" s="20" t="str">
        <f t="shared" si="14"/>
        <v/>
      </c>
      <c r="AI1552" s="21"/>
      <c r="AJ1552" s="21"/>
      <c r="AK1552" s="21"/>
      <c r="AL1552" s="22">
        <f t="shared" si="25"/>
        <v>1</v>
      </c>
    </row>
    <row r="1553" ht="12.75" customHeight="1">
      <c r="A1553" s="13" t="s">
        <v>79</v>
      </c>
      <c r="B1553" s="13" t="str">
        <f>IFERROR(__xludf.DUMMYFUNCTION("REGEXREPLACE(A1553, ""\d"", """")"),"         Мурманская область")</f>
        <v>         Мурманская область</v>
      </c>
      <c r="C1553" s="14" t="str">
        <f t="shared" si="15"/>
        <v>Мурманская область</v>
      </c>
      <c r="D1553" s="3">
        <f t="shared" si="16"/>
        <v>2</v>
      </c>
      <c r="E1553" s="15" t="s">
        <v>40</v>
      </c>
      <c r="F1553" s="13" t="str">
        <f>IFERROR(__xludf.DUMMYFUNCTION("REGEXEXTRACT(E1553, ""[А-Яа-я].*"")"),"Злокачественные новообразования")</f>
        <v>Злокачественные новообразования</v>
      </c>
      <c r="G1553" s="16">
        <f t="shared" si="17"/>
        <v>2</v>
      </c>
      <c r="H1553" s="13" t="s">
        <v>28</v>
      </c>
      <c r="I1553" s="13" t="str">
        <f>IFERROR(__xludf.DUMMYFUNCTION("REGEXREPLACE(H1553, "".*\s"", """")"),"человек")</f>
        <v>человек</v>
      </c>
      <c r="J1553" s="13" t="s">
        <v>29</v>
      </c>
      <c r="K1553" s="17" t="str">
        <f>IFERROR(__xludf.DUMMYFUNCTION("REGEXREPLACE(J1553, ""^[\d\s]+"", """")"),"значение показателя за год")</f>
        <v>значение показателя за год</v>
      </c>
      <c r="L1553" s="16">
        <f t="shared" si="18"/>
        <v>2</v>
      </c>
      <c r="M1553" s="13" t="s">
        <v>32</v>
      </c>
      <c r="N1553" s="13" t="str">
        <f>IFERROR(__xludf.DUMMYFUNCTION("REGEXEXTRACT(M1553, "" (.+)$"")"),"сельское население")</f>
        <v>сельское население</v>
      </c>
      <c r="O1553" s="18">
        <v>71.0</v>
      </c>
      <c r="P1553" s="18">
        <v>55.0</v>
      </c>
      <c r="Q1553" s="18">
        <v>72.0</v>
      </c>
      <c r="R1553" s="18">
        <v>90.0</v>
      </c>
      <c r="S1553" s="18">
        <v>74.0</v>
      </c>
      <c r="T1553" s="18">
        <v>80.0</v>
      </c>
      <c r="U1553" s="18">
        <v>77.0</v>
      </c>
      <c r="V1553" s="18">
        <v>95.0</v>
      </c>
      <c r="W1553" s="18">
        <v>72.0</v>
      </c>
      <c r="X1553" s="18">
        <v>70.0</v>
      </c>
      <c r="Y1553" s="18">
        <v>74.0</v>
      </c>
      <c r="Z1553" s="19" t="str">
        <f t="shared" si="6"/>
        <v/>
      </c>
      <c r="AA1553" s="19" t="str">
        <f t="shared" si="19"/>
        <v/>
      </c>
      <c r="AB1553" s="19">
        <f t="shared" si="8"/>
        <v>830</v>
      </c>
      <c r="AC1553" s="19">
        <f t="shared" si="20"/>
        <v>75.45454545</v>
      </c>
      <c r="AD1553" s="19">
        <f t="shared" si="21"/>
        <v>670.5</v>
      </c>
      <c r="AE1553" s="19" t="str">
        <f t="shared" si="22"/>
        <v>Нет моды</v>
      </c>
      <c r="AF1553" s="19">
        <f t="shared" si="23"/>
        <v>55</v>
      </c>
      <c r="AG1553" s="19">
        <f t="shared" si="24"/>
        <v>95</v>
      </c>
      <c r="AH1553" s="20" t="str">
        <f t="shared" si="14"/>
        <v>Город: 95%; Село: 5%</v>
      </c>
      <c r="AI1553" s="21"/>
      <c r="AJ1553" s="21"/>
      <c r="AK1553" s="21"/>
      <c r="AL1553" s="22">
        <f t="shared" si="25"/>
        <v>1</v>
      </c>
    </row>
    <row r="1554" ht="12.75" customHeight="1">
      <c r="A1554" s="13" t="s">
        <v>79</v>
      </c>
      <c r="B1554" s="13" t="str">
        <f>IFERROR(__xludf.DUMMYFUNCTION("REGEXREPLACE(A1554, ""\d"", """")"),"         Мурманская область")</f>
        <v>         Мурманская область</v>
      </c>
      <c r="C1554" s="14" t="str">
        <f t="shared" si="15"/>
        <v>Мурманская область</v>
      </c>
      <c r="D1554" s="3">
        <f t="shared" si="16"/>
        <v>2</v>
      </c>
      <c r="E1554" s="15" t="s">
        <v>41</v>
      </c>
      <c r="F1554" s="13" t="str">
        <f>IFERROR(__xludf.DUMMYFUNCTION("REGEXEXTRACT(E1554, ""[А-Яа-я].*"")"),"Инфекционные и паразитарные болезни")</f>
        <v>Инфекционные и паразитарные болезни</v>
      </c>
      <c r="G1554" s="16">
        <f t="shared" si="17"/>
        <v>2</v>
      </c>
      <c r="H1554" s="13" t="s">
        <v>28</v>
      </c>
      <c r="I1554" s="13" t="str">
        <f>IFERROR(__xludf.DUMMYFUNCTION("REGEXREPLACE(H1554, "".*\s"", """")"),"человек")</f>
        <v>человек</v>
      </c>
      <c r="J1554" s="13" t="s">
        <v>29</v>
      </c>
      <c r="K1554" s="17" t="str">
        <f>IFERROR(__xludf.DUMMYFUNCTION("REGEXREPLACE(J1554, ""^[\d\s]+"", """")"),"значение показателя за год")</f>
        <v>значение показателя за год</v>
      </c>
      <c r="L1554" s="16">
        <f t="shared" si="18"/>
        <v>2</v>
      </c>
      <c r="M1554" s="13" t="s">
        <v>30</v>
      </c>
      <c r="N1554" s="13" t="str">
        <f>IFERROR(__xludf.DUMMYFUNCTION("REGEXEXTRACT(M1554, "" (.+)$"")"),"все население")</f>
        <v>все население</v>
      </c>
      <c r="O1554" s="18">
        <v>102.0</v>
      </c>
      <c r="P1554" s="18">
        <v>122.0</v>
      </c>
      <c r="Q1554" s="18">
        <v>118.0</v>
      </c>
      <c r="R1554" s="18">
        <v>110.0</v>
      </c>
      <c r="S1554" s="18">
        <v>105.0</v>
      </c>
      <c r="T1554" s="18">
        <v>90.0</v>
      </c>
      <c r="U1554" s="18">
        <v>88.0</v>
      </c>
      <c r="V1554" s="18">
        <v>97.0</v>
      </c>
      <c r="W1554" s="18">
        <v>78.0</v>
      </c>
      <c r="X1554" s="18">
        <v>72.0</v>
      </c>
      <c r="Y1554" s="18">
        <v>86.0</v>
      </c>
      <c r="Z1554" s="19">
        <f t="shared" si="6"/>
        <v>1068</v>
      </c>
      <c r="AA1554" s="19" t="str">
        <f t="shared" si="19"/>
        <v/>
      </c>
      <c r="AB1554" s="19" t="str">
        <f t="shared" si="8"/>
        <v/>
      </c>
      <c r="AC1554" s="19">
        <f t="shared" si="20"/>
        <v>97.09090909</v>
      </c>
      <c r="AD1554" s="19">
        <f t="shared" si="21"/>
        <v>83</v>
      </c>
      <c r="AE1554" s="19" t="str">
        <f t="shared" si="22"/>
        <v>Нет моды</v>
      </c>
      <c r="AF1554" s="19">
        <f t="shared" si="23"/>
        <v>72</v>
      </c>
      <c r="AG1554" s="19">
        <f t="shared" si="24"/>
        <v>122</v>
      </c>
      <c r="AH1554" s="20" t="str">
        <f t="shared" si="14"/>
        <v/>
      </c>
      <c r="AI1554" s="21"/>
      <c r="AJ1554" s="21"/>
      <c r="AK1554" s="21"/>
      <c r="AL1554" s="22">
        <f t="shared" si="25"/>
        <v>1</v>
      </c>
    </row>
    <row r="1555" ht="12.75" customHeight="1">
      <c r="A1555" s="13" t="s">
        <v>79</v>
      </c>
      <c r="B1555" s="13" t="str">
        <f>IFERROR(__xludf.DUMMYFUNCTION("REGEXREPLACE(A1555, ""\d"", """")"),"         Мурманская область")</f>
        <v>         Мурманская область</v>
      </c>
      <c r="C1555" s="14" t="str">
        <f t="shared" si="15"/>
        <v>Мурманская область</v>
      </c>
      <c r="D1555" s="3">
        <f t="shared" si="16"/>
        <v>2</v>
      </c>
      <c r="E1555" s="15" t="s">
        <v>41</v>
      </c>
      <c r="F1555" s="13" t="str">
        <f>IFERROR(__xludf.DUMMYFUNCTION("REGEXEXTRACT(E1555, ""[А-Яа-я].*"")"),"Инфекционные и паразитарные болезни")</f>
        <v>Инфекционные и паразитарные болезни</v>
      </c>
      <c r="G1555" s="16">
        <f t="shared" si="17"/>
        <v>2</v>
      </c>
      <c r="H1555" s="13" t="s">
        <v>28</v>
      </c>
      <c r="I1555" s="13" t="str">
        <f>IFERROR(__xludf.DUMMYFUNCTION("REGEXREPLACE(H1555, "".*\s"", """")"),"человек")</f>
        <v>человек</v>
      </c>
      <c r="J1555" s="13" t="s">
        <v>29</v>
      </c>
      <c r="K1555" s="17" t="str">
        <f>IFERROR(__xludf.DUMMYFUNCTION("REGEXREPLACE(J1555, ""^[\d\s]+"", """")"),"значение показателя за год")</f>
        <v>значение показателя за год</v>
      </c>
      <c r="L1555" s="16">
        <f t="shared" si="18"/>
        <v>2</v>
      </c>
      <c r="M1555" s="13" t="s">
        <v>31</v>
      </c>
      <c r="N1555" s="13" t="str">
        <f>IFERROR(__xludf.DUMMYFUNCTION("REGEXEXTRACT(M1555, "" (.+)$"")"),"городское население")</f>
        <v>городское население</v>
      </c>
      <c r="O1555" s="18">
        <v>96.0</v>
      </c>
      <c r="P1555" s="18">
        <v>119.0</v>
      </c>
      <c r="Q1555" s="18">
        <v>116.0</v>
      </c>
      <c r="R1555" s="18">
        <v>105.0</v>
      </c>
      <c r="S1555" s="18">
        <v>95.0</v>
      </c>
      <c r="T1555" s="18">
        <v>89.0</v>
      </c>
      <c r="U1555" s="18">
        <v>80.0</v>
      </c>
      <c r="V1555" s="18">
        <v>94.0</v>
      </c>
      <c r="W1555" s="18">
        <v>76.0</v>
      </c>
      <c r="X1555" s="18">
        <v>71.0</v>
      </c>
      <c r="Y1555" s="18">
        <v>79.0</v>
      </c>
      <c r="Z1555" s="19" t="str">
        <f t="shared" si="6"/>
        <v/>
      </c>
      <c r="AA1555" s="19">
        <f t="shared" si="19"/>
        <v>1020</v>
      </c>
      <c r="AB1555" s="19" t="str">
        <f t="shared" si="8"/>
        <v/>
      </c>
      <c r="AC1555" s="19">
        <f t="shared" si="20"/>
        <v>92.72727273</v>
      </c>
      <c r="AD1555" s="19">
        <f t="shared" si="21"/>
        <v>94.5</v>
      </c>
      <c r="AE1555" s="19" t="str">
        <f t="shared" si="22"/>
        <v>Нет моды</v>
      </c>
      <c r="AF1555" s="19">
        <f t="shared" si="23"/>
        <v>71</v>
      </c>
      <c r="AG1555" s="19">
        <f t="shared" si="24"/>
        <v>119</v>
      </c>
      <c r="AH1555" s="20" t="str">
        <f t="shared" si="14"/>
        <v/>
      </c>
      <c r="AI1555" s="21"/>
      <c r="AJ1555" s="21"/>
      <c r="AK1555" s="21"/>
      <c r="AL1555" s="22">
        <f t="shared" si="25"/>
        <v>1</v>
      </c>
    </row>
    <row r="1556" ht="12.75" customHeight="1">
      <c r="A1556" s="13" t="s">
        <v>79</v>
      </c>
      <c r="B1556" s="13" t="str">
        <f>IFERROR(__xludf.DUMMYFUNCTION("REGEXREPLACE(A1556, ""\d"", """")"),"         Мурманская область")</f>
        <v>         Мурманская область</v>
      </c>
      <c r="C1556" s="14" t="str">
        <f t="shared" si="15"/>
        <v>Мурманская область</v>
      </c>
      <c r="D1556" s="3">
        <f t="shared" si="16"/>
        <v>2</v>
      </c>
      <c r="E1556" s="15" t="s">
        <v>41</v>
      </c>
      <c r="F1556" s="13" t="str">
        <f>IFERROR(__xludf.DUMMYFUNCTION("REGEXEXTRACT(E1556, ""[А-Яа-я].*"")"),"Инфекционные и паразитарные болезни")</f>
        <v>Инфекционные и паразитарные болезни</v>
      </c>
      <c r="G1556" s="16">
        <f t="shared" si="17"/>
        <v>2</v>
      </c>
      <c r="H1556" s="13" t="s">
        <v>28</v>
      </c>
      <c r="I1556" s="13" t="str">
        <f>IFERROR(__xludf.DUMMYFUNCTION("REGEXREPLACE(H1556, "".*\s"", """")"),"человек")</f>
        <v>человек</v>
      </c>
      <c r="J1556" s="13" t="s">
        <v>29</v>
      </c>
      <c r="K1556" s="17" t="str">
        <f>IFERROR(__xludf.DUMMYFUNCTION("REGEXREPLACE(J1556, ""^[\d\s]+"", """")"),"значение показателя за год")</f>
        <v>значение показателя за год</v>
      </c>
      <c r="L1556" s="16">
        <f t="shared" si="18"/>
        <v>2</v>
      </c>
      <c r="M1556" s="13" t="s">
        <v>32</v>
      </c>
      <c r="N1556" s="13" t="str">
        <f>IFERROR(__xludf.DUMMYFUNCTION("REGEXEXTRACT(M1556, "" (.+)$"")"),"сельское население")</f>
        <v>сельское население</v>
      </c>
      <c r="O1556" s="18">
        <v>6.0</v>
      </c>
      <c r="P1556" s="18">
        <v>3.0</v>
      </c>
      <c r="Q1556" s="18">
        <v>2.0</v>
      </c>
      <c r="R1556" s="18">
        <v>5.0</v>
      </c>
      <c r="S1556" s="18">
        <v>10.0</v>
      </c>
      <c r="T1556" s="18">
        <v>1.0</v>
      </c>
      <c r="U1556" s="18">
        <v>8.0</v>
      </c>
      <c r="V1556" s="18">
        <v>3.0</v>
      </c>
      <c r="W1556" s="18">
        <v>2.0</v>
      </c>
      <c r="X1556" s="18">
        <v>1.0</v>
      </c>
      <c r="Y1556" s="18">
        <v>7.0</v>
      </c>
      <c r="Z1556" s="19" t="str">
        <f t="shared" si="6"/>
        <v/>
      </c>
      <c r="AA1556" s="19" t="str">
        <f t="shared" si="19"/>
        <v/>
      </c>
      <c r="AB1556" s="19">
        <f t="shared" si="8"/>
        <v>48</v>
      </c>
      <c r="AC1556" s="19">
        <f t="shared" si="20"/>
        <v>4.363636364</v>
      </c>
      <c r="AD1556" s="19">
        <f t="shared" si="21"/>
        <v>40.5</v>
      </c>
      <c r="AE1556" s="19" t="str">
        <f t="shared" si="22"/>
        <v>Нет моды</v>
      </c>
      <c r="AF1556" s="19">
        <f t="shared" si="23"/>
        <v>1</v>
      </c>
      <c r="AG1556" s="19">
        <f t="shared" si="24"/>
        <v>10</v>
      </c>
      <c r="AH1556" s="20" t="str">
        <f t="shared" si="14"/>
        <v>Город: 96%; Село: 4%</v>
      </c>
      <c r="AI1556" s="21"/>
      <c r="AJ1556" s="21"/>
      <c r="AK1556" s="21"/>
      <c r="AL1556" s="22">
        <f t="shared" si="25"/>
        <v>1</v>
      </c>
    </row>
    <row r="1557" ht="12.75" customHeight="1">
      <c r="A1557" s="13" t="s">
        <v>79</v>
      </c>
      <c r="B1557" s="13" t="str">
        <f>IFERROR(__xludf.DUMMYFUNCTION("REGEXREPLACE(A1557, ""\d"", """")"),"         Мурманская область")</f>
        <v>         Мурманская область</v>
      </c>
      <c r="C1557" s="14" t="str">
        <f t="shared" si="15"/>
        <v>Мурманская область</v>
      </c>
      <c r="D1557" s="3">
        <f t="shared" si="16"/>
        <v>2</v>
      </c>
      <c r="E1557" s="15" t="s">
        <v>42</v>
      </c>
      <c r="F1557" s="13" t="str">
        <f>IFERROR(__xludf.DUMMYFUNCTION("REGEXEXTRACT(E1557, ""[А-Яа-я].*"")"),"Ишемическая болезнь сердца")</f>
        <v>Ишемическая болезнь сердца</v>
      </c>
      <c r="G1557" s="16">
        <f t="shared" si="17"/>
        <v>2</v>
      </c>
      <c r="H1557" s="13" t="s">
        <v>28</v>
      </c>
      <c r="I1557" s="13" t="str">
        <f>IFERROR(__xludf.DUMMYFUNCTION("REGEXREPLACE(H1557, "".*\s"", """")"),"человек")</f>
        <v>человек</v>
      </c>
      <c r="J1557" s="13" t="s">
        <v>29</v>
      </c>
      <c r="K1557" s="17" t="str">
        <f>IFERROR(__xludf.DUMMYFUNCTION("REGEXREPLACE(J1557, ""^[\d\s]+"", """")"),"значение показателя за год")</f>
        <v>значение показателя за год</v>
      </c>
      <c r="L1557" s="16">
        <f t="shared" si="18"/>
        <v>2</v>
      </c>
      <c r="M1557" s="13" t="s">
        <v>30</v>
      </c>
      <c r="N1557" s="13" t="str">
        <f>IFERROR(__xludf.DUMMYFUNCTION("REGEXEXTRACT(M1557, "" (.+)$"")"),"все население")</f>
        <v>все население</v>
      </c>
      <c r="O1557" s="18">
        <v>2489.0</v>
      </c>
      <c r="P1557" s="18">
        <v>2503.0</v>
      </c>
      <c r="Q1557" s="18">
        <v>2503.0</v>
      </c>
      <c r="R1557" s="18">
        <v>2257.0</v>
      </c>
      <c r="S1557" s="18">
        <v>2329.0</v>
      </c>
      <c r="T1557" s="18">
        <v>2267.0</v>
      </c>
      <c r="U1557" s="18">
        <v>2256.0</v>
      </c>
      <c r="V1557" s="18">
        <v>2368.0</v>
      </c>
      <c r="W1557" s="18">
        <v>2419.0</v>
      </c>
      <c r="X1557" s="18">
        <v>2066.0</v>
      </c>
      <c r="Y1557" s="18">
        <v>1993.0</v>
      </c>
      <c r="Z1557" s="19">
        <f t="shared" si="6"/>
        <v>25450</v>
      </c>
      <c r="AA1557" s="19" t="str">
        <f t="shared" si="19"/>
        <v/>
      </c>
      <c r="AB1557" s="19" t="str">
        <f t="shared" si="8"/>
        <v/>
      </c>
      <c r="AC1557" s="19">
        <f t="shared" si="20"/>
        <v>2313.636364</v>
      </c>
      <c r="AD1557" s="19">
        <f t="shared" si="21"/>
        <v>1001.5</v>
      </c>
      <c r="AE1557" s="19" t="str">
        <f t="shared" si="22"/>
        <v>Нет моды</v>
      </c>
      <c r="AF1557" s="19">
        <f t="shared" si="23"/>
        <v>1993</v>
      </c>
      <c r="AG1557" s="19">
        <f t="shared" si="24"/>
        <v>2503</v>
      </c>
      <c r="AH1557" s="20" t="str">
        <f t="shared" si="14"/>
        <v/>
      </c>
      <c r="AI1557" s="21"/>
      <c r="AJ1557" s="21"/>
      <c r="AK1557" s="21"/>
      <c r="AL1557" s="22">
        <f t="shared" si="25"/>
        <v>1</v>
      </c>
    </row>
    <row r="1558" ht="12.75" customHeight="1">
      <c r="A1558" s="13" t="s">
        <v>79</v>
      </c>
      <c r="B1558" s="13" t="str">
        <f>IFERROR(__xludf.DUMMYFUNCTION("REGEXREPLACE(A1558, ""\d"", """")"),"         Мурманская область")</f>
        <v>         Мурманская область</v>
      </c>
      <c r="C1558" s="14" t="str">
        <f t="shared" si="15"/>
        <v>Мурманская область</v>
      </c>
      <c r="D1558" s="3">
        <f t="shared" si="16"/>
        <v>2</v>
      </c>
      <c r="E1558" s="15" t="s">
        <v>42</v>
      </c>
      <c r="F1558" s="13" t="str">
        <f>IFERROR(__xludf.DUMMYFUNCTION("REGEXEXTRACT(E1558, ""[А-Яа-я].*"")"),"Ишемическая болезнь сердца")</f>
        <v>Ишемическая болезнь сердца</v>
      </c>
      <c r="G1558" s="16">
        <f t="shared" si="17"/>
        <v>2</v>
      </c>
      <c r="H1558" s="13" t="s">
        <v>28</v>
      </c>
      <c r="I1558" s="13" t="str">
        <f>IFERROR(__xludf.DUMMYFUNCTION("REGEXREPLACE(H1558, "".*\s"", """")"),"человек")</f>
        <v>человек</v>
      </c>
      <c r="J1558" s="13" t="s">
        <v>29</v>
      </c>
      <c r="K1558" s="17" t="str">
        <f>IFERROR(__xludf.DUMMYFUNCTION("REGEXREPLACE(J1558, ""^[\d\s]+"", """")"),"значение показателя за год")</f>
        <v>значение показателя за год</v>
      </c>
      <c r="L1558" s="16">
        <f t="shared" si="18"/>
        <v>2</v>
      </c>
      <c r="M1558" s="13" t="s">
        <v>31</v>
      </c>
      <c r="N1558" s="13" t="str">
        <f>IFERROR(__xludf.DUMMYFUNCTION("REGEXEXTRACT(M1558, "" (.+)$"")"),"городское население")</f>
        <v>городское население</v>
      </c>
      <c r="O1558" s="18">
        <v>2319.0</v>
      </c>
      <c r="P1558" s="18">
        <v>2351.0</v>
      </c>
      <c r="Q1558" s="18">
        <v>2373.0</v>
      </c>
      <c r="R1558" s="18">
        <v>2121.0</v>
      </c>
      <c r="S1558" s="18">
        <v>2201.0</v>
      </c>
      <c r="T1558" s="18">
        <v>2141.0</v>
      </c>
      <c r="U1558" s="18">
        <v>2131.0</v>
      </c>
      <c r="V1558" s="18">
        <v>2234.0</v>
      </c>
      <c r="W1558" s="18">
        <v>2266.0</v>
      </c>
      <c r="X1558" s="18">
        <v>1968.0</v>
      </c>
      <c r="Y1558" s="18">
        <v>1878.0</v>
      </c>
      <c r="Z1558" s="19" t="str">
        <f t="shared" si="6"/>
        <v/>
      </c>
      <c r="AA1558" s="19">
        <f t="shared" si="19"/>
        <v>23983</v>
      </c>
      <c r="AB1558" s="19" t="str">
        <f t="shared" si="8"/>
        <v/>
      </c>
      <c r="AC1558" s="19">
        <f t="shared" si="20"/>
        <v>2180.272727</v>
      </c>
      <c r="AD1558" s="19">
        <f t="shared" si="21"/>
        <v>2261.5</v>
      </c>
      <c r="AE1558" s="19" t="str">
        <f t="shared" si="22"/>
        <v>Нет моды</v>
      </c>
      <c r="AF1558" s="19">
        <f t="shared" si="23"/>
        <v>1878</v>
      </c>
      <c r="AG1558" s="19">
        <f t="shared" si="24"/>
        <v>2373</v>
      </c>
      <c r="AH1558" s="20" t="str">
        <f t="shared" si="14"/>
        <v/>
      </c>
      <c r="AI1558" s="21"/>
      <c r="AJ1558" s="21"/>
      <c r="AK1558" s="21"/>
      <c r="AL1558" s="22">
        <f t="shared" si="25"/>
        <v>1</v>
      </c>
    </row>
    <row r="1559" ht="12.75" customHeight="1">
      <c r="A1559" s="13" t="s">
        <v>79</v>
      </c>
      <c r="B1559" s="13" t="str">
        <f>IFERROR(__xludf.DUMMYFUNCTION("REGEXREPLACE(A1559, ""\d"", """")"),"         Мурманская область")</f>
        <v>         Мурманская область</v>
      </c>
      <c r="C1559" s="14" t="str">
        <f t="shared" si="15"/>
        <v>Мурманская область</v>
      </c>
      <c r="D1559" s="3">
        <f t="shared" si="16"/>
        <v>2</v>
      </c>
      <c r="E1559" s="15" t="s">
        <v>42</v>
      </c>
      <c r="F1559" s="13" t="str">
        <f>IFERROR(__xludf.DUMMYFUNCTION("REGEXEXTRACT(E1559, ""[А-Яа-я].*"")"),"Ишемическая болезнь сердца")</f>
        <v>Ишемическая болезнь сердца</v>
      </c>
      <c r="G1559" s="16">
        <f t="shared" si="17"/>
        <v>2</v>
      </c>
      <c r="H1559" s="13" t="s">
        <v>28</v>
      </c>
      <c r="I1559" s="13" t="str">
        <f>IFERROR(__xludf.DUMMYFUNCTION("REGEXREPLACE(H1559, "".*\s"", """")"),"человек")</f>
        <v>человек</v>
      </c>
      <c r="J1559" s="13" t="s">
        <v>29</v>
      </c>
      <c r="K1559" s="17" t="str">
        <f>IFERROR(__xludf.DUMMYFUNCTION("REGEXREPLACE(J1559, ""^[\d\s]+"", """")"),"значение показателя за год")</f>
        <v>значение показателя за год</v>
      </c>
      <c r="L1559" s="16">
        <f t="shared" si="18"/>
        <v>2</v>
      </c>
      <c r="M1559" s="13" t="s">
        <v>32</v>
      </c>
      <c r="N1559" s="13" t="str">
        <f>IFERROR(__xludf.DUMMYFUNCTION("REGEXEXTRACT(M1559, "" (.+)$"")"),"сельское население")</f>
        <v>сельское население</v>
      </c>
      <c r="O1559" s="18">
        <v>170.0</v>
      </c>
      <c r="P1559" s="18">
        <v>152.0</v>
      </c>
      <c r="Q1559" s="18">
        <v>130.0</v>
      </c>
      <c r="R1559" s="18">
        <v>136.0</v>
      </c>
      <c r="S1559" s="18">
        <v>128.0</v>
      </c>
      <c r="T1559" s="18">
        <v>126.0</v>
      </c>
      <c r="U1559" s="18">
        <v>125.0</v>
      </c>
      <c r="V1559" s="18">
        <v>134.0</v>
      </c>
      <c r="W1559" s="18">
        <v>153.0</v>
      </c>
      <c r="X1559" s="18">
        <v>98.0</v>
      </c>
      <c r="Y1559" s="18">
        <v>115.0</v>
      </c>
      <c r="Z1559" s="19" t="str">
        <f t="shared" si="6"/>
        <v/>
      </c>
      <c r="AA1559" s="19" t="str">
        <f t="shared" si="19"/>
        <v/>
      </c>
      <c r="AB1559" s="19">
        <f t="shared" si="8"/>
        <v>1467</v>
      </c>
      <c r="AC1559" s="19">
        <f t="shared" si="20"/>
        <v>133.3636364</v>
      </c>
      <c r="AD1559" s="19">
        <f t="shared" si="21"/>
        <v>1024</v>
      </c>
      <c r="AE1559" s="19" t="str">
        <f t="shared" si="22"/>
        <v>Нет моды</v>
      </c>
      <c r="AF1559" s="19">
        <f t="shared" si="23"/>
        <v>98</v>
      </c>
      <c r="AG1559" s="19">
        <f t="shared" si="24"/>
        <v>170</v>
      </c>
      <c r="AH1559" s="20" t="str">
        <f t="shared" si="14"/>
        <v>Город: 94%; Село: 6%</v>
      </c>
      <c r="AI1559" s="21"/>
      <c r="AJ1559" s="21"/>
      <c r="AK1559" s="21"/>
      <c r="AL1559" s="22">
        <f t="shared" si="25"/>
        <v>1</v>
      </c>
    </row>
    <row r="1560" ht="12.75" customHeight="1">
      <c r="A1560" s="13" t="s">
        <v>79</v>
      </c>
      <c r="B1560" s="13" t="str">
        <f>IFERROR(__xludf.DUMMYFUNCTION("REGEXREPLACE(A1560, ""\d"", """")"),"         Мурманская область")</f>
        <v>         Мурманская область</v>
      </c>
      <c r="C1560" s="14" t="str">
        <f t="shared" si="15"/>
        <v>Мурманская область</v>
      </c>
      <c r="D1560" s="3">
        <f t="shared" si="16"/>
        <v>2</v>
      </c>
      <c r="E1560" s="15" t="s">
        <v>43</v>
      </c>
      <c r="F1560" s="13" t="str">
        <f>IFERROR(__xludf.DUMMYFUNCTION("REGEXEXTRACT(E1560, ""[А-Яа-я].*"")"),"Новообразования")</f>
        <v>Новообразования</v>
      </c>
      <c r="G1560" s="16">
        <f t="shared" si="17"/>
        <v>2</v>
      </c>
      <c r="H1560" s="13" t="s">
        <v>28</v>
      </c>
      <c r="I1560" s="13" t="str">
        <f>IFERROR(__xludf.DUMMYFUNCTION("REGEXREPLACE(H1560, "".*\s"", """")"),"человек")</f>
        <v>человек</v>
      </c>
      <c r="J1560" s="13" t="s">
        <v>29</v>
      </c>
      <c r="K1560" s="17" t="str">
        <f>IFERROR(__xludf.DUMMYFUNCTION("REGEXREPLACE(J1560, ""^[\d\s]+"", """")"),"значение показателя за год")</f>
        <v>значение показателя за год</v>
      </c>
      <c r="L1560" s="16">
        <f t="shared" si="18"/>
        <v>2</v>
      </c>
      <c r="M1560" s="13" t="s">
        <v>30</v>
      </c>
      <c r="N1560" s="13" t="str">
        <f>IFERROR(__xludf.DUMMYFUNCTION("REGEXEXTRACT(M1560, "" (.+)$"")"),"все население")</f>
        <v>все население</v>
      </c>
      <c r="O1560" s="18">
        <v>1344.0</v>
      </c>
      <c r="P1560" s="18">
        <v>1357.0</v>
      </c>
      <c r="Q1560" s="18">
        <v>1438.0</v>
      </c>
      <c r="R1560" s="18">
        <v>1539.0</v>
      </c>
      <c r="S1560" s="18">
        <v>1437.0</v>
      </c>
      <c r="T1560" s="18">
        <v>1511.0</v>
      </c>
      <c r="U1560" s="18">
        <v>1513.0</v>
      </c>
      <c r="V1560" s="18">
        <v>1479.0</v>
      </c>
      <c r="W1560" s="18">
        <v>1333.0</v>
      </c>
      <c r="X1560" s="18">
        <v>1375.0</v>
      </c>
      <c r="Y1560" s="18">
        <v>1424.0</v>
      </c>
      <c r="Z1560" s="19">
        <f t="shared" si="6"/>
        <v>15750</v>
      </c>
      <c r="AA1560" s="19" t="str">
        <f t="shared" si="19"/>
        <v/>
      </c>
      <c r="AB1560" s="19" t="str">
        <f t="shared" si="8"/>
        <v/>
      </c>
      <c r="AC1560" s="19">
        <f t="shared" si="20"/>
        <v>1431.818182</v>
      </c>
      <c r="AD1560" s="19">
        <f t="shared" si="21"/>
        <v>751.5</v>
      </c>
      <c r="AE1560" s="19" t="str">
        <f t="shared" si="22"/>
        <v>Нет моды</v>
      </c>
      <c r="AF1560" s="19">
        <f t="shared" si="23"/>
        <v>1333</v>
      </c>
      <c r="AG1560" s="19">
        <f t="shared" si="24"/>
        <v>1539</v>
      </c>
      <c r="AH1560" s="20" t="str">
        <f t="shared" si="14"/>
        <v/>
      </c>
      <c r="AI1560" s="21"/>
      <c r="AJ1560" s="21"/>
      <c r="AK1560" s="21"/>
      <c r="AL1560" s="22">
        <f t="shared" si="25"/>
        <v>1</v>
      </c>
    </row>
    <row r="1561" ht="12.75" customHeight="1">
      <c r="A1561" s="13" t="s">
        <v>79</v>
      </c>
      <c r="B1561" s="13" t="str">
        <f>IFERROR(__xludf.DUMMYFUNCTION("REGEXREPLACE(A1561, ""\d"", """")"),"         Мурманская область")</f>
        <v>         Мурманская область</v>
      </c>
      <c r="C1561" s="14" t="str">
        <f t="shared" si="15"/>
        <v>Мурманская область</v>
      </c>
      <c r="D1561" s="3">
        <f t="shared" si="16"/>
        <v>2</v>
      </c>
      <c r="E1561" s="15" t="s">
        <v>43</v>
      </c>
      <c r="F1561" s="13" t="str">
        <f>IFERROR(__xludf.DUMMYFUNCTION("REGEXEXTRACT(E1561, ""[А-Яа-я].*"")"),"Новообразования")</f>
        <v>Новообразования</v>
      </c>
      <c r="G1561" s="16">
        <f t="shared" si="17"/>
        <v>2</v>
      </c>
      <c r="H1561" s="13" t="s">
        <v>28</v>
      </c>
      <c r="I1561" s="13" t="str">
        <f>IFERROR(__xludf.DUMMYFUNCTION("REGEXREPLACE(H1561, "".*\s"", """")"),"человек")</f>
        <v>человек</v>
      </c>
      <c r="J1561" s="13" t="s">
        <v>29</v>
      </c>
      <c r="K1561" s="17" t="str">
        <f>IFERROR(__xludf.DUMMYFUNCTION("REGEXREPLACE(J1561, ""^[\d\s]+"", """")"),"значение показателя за год")</f>
        <v>значение показателя за год</v>
      </c>
      <c r="L1561" s="16">
        <f t="shared" si="18"/>
        <v>2</v>
      </c>
      <c r="M1561" s="13" t="s">
        <v>31</v>
      </c>
      <c r="N1561" s="13" t="str">
        <f>IFERROR(__xludf.DUMMYFUNCTION("REGEXEXTRACT(M1561, "" (.+)$"")"),"городское население")</f>
        <v>городское население</v>
      </c>
      <c r="O1561" s="18">
        <v>1273.0</v>
      </c>
      <c r="P1561" s="18">
        <v>1302.0</v>
      </c>
      <c r="Q1561" s="18">
        <v>1365.0</v>
      </c>
      <c r="R1561" s="18">
        <v>1448.0</v>
      </c>
      <c r="S1561" s="18">
        <v>1363.0</v>
      </c>
      <c r="T1561" s="18">
        <v>1431.0</v>
      </c>
      <c r="U1561" s="18">
        <v>1436.0</v>
      </c>
      <c r="V1561" s="18">
        <v>1383.0</v>
      </c>
      <c r="W1561" s="18">
        <v>1260.0</v>
      </c>
      <c r="X1561" s="18">
        <v>1305.0</v>
      </c>
      <c r="Y1561" s="18">
        <v>1350.0</v>
      </c>
      <c r="Z1561" s="19" t="str">
        <f t="shared" si="6"/>
        <v/>
      </c>
      <c r="AA1561" s="19">
        <f t="shared" si="19"/>
        <v>14916</v>
      </c>
      <c r="AB1561" s="19" t="str">
        <f t="shared" si="8"/>
        <v/>
      </c>
      <c r="AC1561" s="19">
        <f t="shared" si="20"/>
        <v>1356</v>
      </c>
      <c r="AD1561" s="19">
        <f t="shared" si="21"/>
        <v>1379</v>
      </c>
      <c r="AE1561" s="19" t="str">
        <f t="shared" si="22"/>
        <v>Нет моды</v>
      </c>
      <c r="AF1561" s="19">
        <f t="shared" si="23"/>
        <v>1260</v>
      </c>
      <c r="AG1561" s="19">
        <f t="shared" si="24"/>
        <v>1448</v>
      </c>
      <c r="AH1561" s="20" t="str">
        <f t="shared" si="14"/>
        <v/>
      </c>
      <c r="AI1561" s="21"/>
      <c r="AJ1561" s="21"/>
      <c r="AK1561" s="21"/>
      <c r="AL1561" s="22">
        <f t="shared" si="25"/>
        <v>1</v>
      </c>
    </row>
    <row r="1562" ht="12.75" customHeight="1">
      <c r="A1562" s="13" t="s">
        <v>79</v>
      </c>
      <c r="B1562" s="13" t="str">
        <f>IFERROR(__xludf.DUMMYFUNCTION("REGEXREPLACE(A1562, ""\d"", """")"),"         Мурманская область")</f>
        <v>         Мурманская область</v>
      </c>
      <c r="C1562" s="14" t="str">
        <f t="shared" si="15"/>
        <v>Мурманская область</v>
      </c>
      <c r="D1562" s="3">
        <f t="shared" si="16"/>
        <v>2</v>
      </c>
      <c r="E1562" s="15" t="s">
        <v>43</v>
      </c>
      <c r="F1562" s="13" t="str">
        <f>IFERROR(__xludf.DUMMYFUNCTION("REGEXEXTRACT(E1562, ""[А-Яа-я].*"")"),"Новообразования")</f>
        <v>Новообразования</v>
      </c>
      <c r="G1562" s="16">
        <f t="shared" si="17"/>
        <v>2</v>
      </c>
      <c r="H1562" s="13" t="s">
        <v>28</v>
      </c>
      <c r="I1562" s="13" t="str">
        <f>IFERROR(__xludf.DUMMYFUNCTION("REGEXREPLACE(H1562, "".*\s"", """")"),"человек")</f>
        <v>человек</v>
      </c>
      <c r="J1562" s="13" t="s">
        <v>29</v>
      </c>
      <c r="K1562" s="17" t="str">
        <f>IFERROR(__xludf.DUMMYFUNCTION("REGEXREPLACE(J1562, ""^[\d\s]+"", """")"),"значение показателя за год")</f>
        <v>значение показателя за год</v>
      </c>
      <c r="L1562" s="16">
        <f t="shared" si="18"/>
        <v>2</v>
      </c>
      <c r="M1562" s="13" t="s">
        <v>32</v>
      </c>
      <c r="N1562" s="13" t="str">
        <f>IFERROR(__xludf.DUMMYFUNCTION("REGEXEXTRACT(M1562, "" (.+)$"")"),"сельское население")</f>
        <v>сельское население</v>
      </c>
      <c r="O1562" s="18">
        <v>71.0</v>
      </c>
      <c r="P1562" s="18">
        <v>55.0</v>
      </c>
      <c r="Q1562" s="18">
        <v>73.0</v>
      </c>
      <c r="R1562" s="18">
        <v>91.0</v>
      </c>
      <c r="S1562" s="18">
        <v>74.0</v>
      </c>
      <c r="T1562" s="18">
        <v>80.0</v>
      </c>
      <c r="U1562" s="18">
        <v>77.0</v>
      </c>
      <c r="V1562" s="18">
        <v>96.0</v>
      </c>
      <c r="W1562" s="18">
        <v>73.0</v>
      </c>
      <c r="X1562" s="18">
        <v>70.0</v>
      </c>
      <c r="Y1562" s="18">
        <v>74.0</v>
      </c>
      <c r="Z1562" s="19" t="str">
        <f t="shared" si="6"/>
        <v/>
      </c>
      <c r="AA1562" s="19" t="str">
        <f t="shared" si="19"/>
        <v/>
      </c>
      <c r="AB1562" s="19">
        <f t="shared" si="8"/>
        <v>834</v>
      </c>
      <c r="AC1562" s="19">
        <f t="shared" si="20"/>
        <v>75.81818182</v>
      </c>
      <c r="AD1562" s="19">
        <f t="shared" si="21"/>
        <v>678</v>
      </c>
      <c r="AE1562" s="19" t="str">
        <f t="shared" si="22"/>
        <v>Нет моды</v>
      </c>
      <c r="AF1562" s="19">
        <f t="shared" si="23"/>
        <v>55</v>
      </c>
      <c r="AG1562" s="19">
        <f t="shared" si="24"/>
        <v>96</v>
      </c>
      <c r="AH1562" s="20" t="str">
        <f t="shared" si="14"/>
        <v>Город: 95%; Село: 5%</v>
      </c>
      <c r="AI1562" s="21"/>
      <c r="AJ1562" s="21"/>
      <c r="AK1562" s="21"/>
      <c r="AL1562" s="22">
        <f t="shared" si="25"/>
        <v>1</v>
      </c>
    </row>
    <row r="1563" ht="12.75" customHeight="1">
      <c r="A1563" s="13" t="s">
        <v>79</v>
      </c>
      <c r="B1563" s="13" t="str">
        <f>IFERROR(__xludf.DUMMYFUNCTION("REGEXREPLACE(A1563, ""\d"", """")"),"         Мурманская область")</f>
        <v>         Мурманская область</v>
      </c>
      <c r="C1563" s="14" t="str">
        <f t="shared" si="15"/>
        <v>Мурманская область</v>
      </c>
      <c r="D1563" s="3">
        <f t="shared" si="16"/>
        <v>2</v>
      </c>
      <c r="E1563" s="15" t="s">
        <v>44</v>
      </c>
      <c r="F1563" s="13" t="str">
        <f>IFERROR(__xludf.DUMMYFUNCTION("REGEXEXTRACT(E1563,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63" s="16">
        <f t="shared" si="17"/>
        <v>2</v>
      </c>
      <c r="H1563" s="13" t="s">
        <v>28</v>
      </c>
      <c r="I1563" s="13" t="str">
        <f>IFERROR(__xludf.DUMMYFUNCTION("REGEXREPLACE(H1563, "".*\s"", """")"),"человек")</f>
        <v>человек</v>
      </c>
      <c r="J1563" s="13" t="s">
        <v>29</v>
      </c>
      <c r="K1563" s="17" t="str">
        <f>IFERROR(__xludf.DUMMYFUNCTION("REGEXREPLACE(J1563, ""^[\d\s]+"", """")"),"значение показателя за год")</f>
        <v>значение показателя за год</v>
      </c>
      <c r="L1563" s="16">
        <f t="shared" si="18"/>
        <v>2</v>
      </c>
      <c r="M1563" s="13" t="s">
        <v>30</v>
      </c>
      <c r="N1563" s="13" t="str">
        <f>IFERROR(__xludf.DUMMYFUNCTION("REGEXEXTRACT(M1563, "" (.+)$"")"),"все население")</f>
        <v>все население</v>
      </c>
      <c r="O1563" s="18">
        <v>41.0</v>
      </c>
      <c r="P1563" s="23" t="s">
        <v>37</v>
      </c>
      <c r="Q1563" s="18">
        <v>27.0</v>
      </c>
      <c r="R1563" s="18">
        <v>20.0</v>
      </c>
      <c r="S1563" s="23" t="s">
        <v>37</v>
      </c>
      <c r="T1563" s="23" t="s">
        <v>37</v>
      </c>
      <c r="U1563" s="23" t="s">
        <v>37</v>
      </c>
      <c r="V1563" s="23" t="s">
        <v>37</v>
      </c>
      <c r="W1563" s="23" t="s">
        <v>37</v>
      </c>
      <c r="X1563" s="23" t="s">
        <v>37</v>
      </c>
      <c r="Y1563" s="23" t="s">
        <v>37</v>
      </c>
      <c r="Z1563" s="19">
        <f t="shared" si="6"/>
        <v>88</v>
      </c>
      <c r="AA1563" s="19" t="str">
        <f t="shared" si="19"/>
        <v/>
      </c>
      <c r="AB1563" s="19" t="str">
        <f t="shared" si="8"/>
        <v/>
      </c>
      <c r="AC1563" s="19">
        <f t="shared" si="20"/>
        <v>29.33333333</v>
      </c>
      <c r="AD1563" s="19">
        <f t="shared" si="21"/>
        <v>73</v>
      </c>
      <c r="AE1563" s="19" t="str">
        <f t="shared" si="22"/>
        <v>Нет моды</v>
      </c>
      <c r="AF1563" s="19">
        <f t="shared" si="23"/>
        <v>20</v>
      </c>
      <c r="AG1563" s="19">
        <f t="shared" si="24"/>
        <v>41</v>
      </c>
      <c r="AH1563" s="20" t="str">
        <f t="shared" si="14"/>
        <v/>
      </c>
      <c r="AI1563" s="24"/>
      <c r="AJ1563" s="24"/>
      <c r="AK1563" s="24"/>
      <c r="AL1563" s="22">
        <f t="shared" si="25"/>
        <v>1</v>
      </c>
    </row>
    <row r="1564" ht="12.75" customHeight="1">
      <c r="A1564" s="13" t="s">
        <v>79</v>
      </c>
      <c r="B1564" s="13" t="str">
        <f>IFERROR(__xludf.DUMMYFUNCTION("REGEXREPLACE(A1564, ""\d"", """")"),"         Мурманская область")</f>
        <v>         Мурманская область</v>
      </c>
      <c r="C1564" s="14" t="str">
        <f t="shared" si="15"/>
        <v>Мурманская область</v>
      </c>
      <c r="D1564" s="3">
        <f t="shared" si="16"/>
        <v>2</v>
      </c>
      <c r="E1564" s="15" t="s">
        <v>44</v>
      </c>
      <c r="F1564" s="13" t="str">
        <f>IFERROR(__xludf.DUMMYFUNCTION("REGEXEXTRACT(E1564,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64" s="16">
        <f t="shared" si="17"/>
        <v>2</v>
      </c>
      <c r="H1564" s="13" t="s">
        <v>28</v>
      </c>
      <c r="I1564" s="13" t="str">
        <f>IFERROR(__xludf.DUMMYFUNCTION("REGEXREPLACE(H1564, "".*\s"", """")"),"человек")</f>
        <v>человек</v>
      </c>
      <c r="J1564" s="13" t="s">
        <v>29</v>
      </c>
      <c r="K1564" s="17" t="str">
        <f>IFERROR(__xludf.DUMMYFUNCTION("REGEXREPLACE(J1564, ""^[\d\s]+"", """")"),"значение показателя за год")</f>
        <v>значение показателя за год</v>
      </c>
      <c r="L1564" s="16">
        <f t="shared" si="18"/>
        <v>2</v>
      </c>
      <c r="M1564" s="13" t="s">
        <v>31</v>
      </c>
      <c r="N1564" s="13" t="str">
        <f>IFERROR(__xludf.DUMMYFUNCTION("REGEXEXTRACT(M1564, "" (.+)$"")"),"городское население")</f>
        <v>городское население</v>
      </c>
      <c r="O1564" s="18">
        <v>41.0</v>
      </c>
      <c r="P1564" s="23" t="s">
        <v>37</v>
      </c>
      <c r="Q1564" s="18">
        <v>26.0</v>
      </c>
      <c r="R1564" s="18">
        <v>19.0</v>
      </c>
      <c r="S1564" s="23" t="s">
        <v>37</v>
      </c>
      <c r="T1564" s="23" t="s">
        <v>37</v>
      </c>
      <c r="U1564" s="23" t="s">
        <v>37</v>
      </c>
      <c r="V1564" s="23" t="s">
        <v>37</v>
      </c>
      <c r="W1564" s="23" t="s">
        <v>37</v>
      </c>
      <c r="X1564" s="23" t="s">
        <v>37</v>
      </c>
      <c r="Y1564" s="23" t="s">
        <v>37</v>
      </c>
      <c r="Z1564" s="19" t="str">
        <f t="shared" si="6"/>
        <v/>
      </c>
      <c r="AA1564" s="19">
        <f t="shared" si="19"/>
        <v>86</v>
      </c>
      <c r="AB1564" s="19" t="str">
        <f t="shared" si="8"/>
        <v/>
      </c>
      <c r="AC1564" s="19">
        <f t="shared" si="20"/>
        <v>28.66666667</v>
      </c>
      <c r="AD1564" s="19">
        <f t="shared" si="21"/>
        <v>26.5</v>
      </c>
      <c r="AE1564" s="19" t="str">
        <f t="shared" si="22"/>
        <v>Нет моды</v>
      </c>
      <c r="AF1564" s="19">
        <f t="shared" si="23"/>
        <v>19</v>
      </c>
      <c r="AG1564" s="19">
        <f t="shared" si="24"/>
        <v>41</v>
      </c>
      <c r="AH1564" s="20" t="str">
        <f t="shared" si="14"/>
        <v/>
      </c>
      <c r="AI1564" s="24"/>
      <c r="AJ1564" s="24"/>
      <c r="AK1564" s="24"/>
      <c r="AL1564" s="22">
        <f t="shared" si="25"/>
        <v>1</v>
      </c>
    </row>
    <row r="1565" ht="12.75" customHeight="1">
      <c r="A1565" s="13" t="s">
        <v>79</v>
      </c>
      <c r="B1565" s="13" t="str">
        <f>IFERROR(__xludf.DUMMYFUNCTION("REGEXREPLACE(A1565, ""\d"", """")"),"         Мурманская область")</f>
        <v>         Мурманская область</v>
      </c>
      <c r="C1565" s="14" t="str">
        <f t="shared" si="15"/>
        <v>Мурманская область</v>
      </c>
      <c r="D1565" s="3">
        <f t="shared" si="16"/>
        <v>2</v>
      </c>
      <c r="E1565" s="15" t="s">
        <v>44</v>
      </c>
      <c r="F1565" s="13" t="str">
        <f>IFERROR(__xludf.DUMMYFUNCTION("REGEXEXTRACT(E1565,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565" s="16">
        <f t="shared" si="17"/>
        <v>2</v>
      </c>
      <c r="H1565" s="13" t="s">
        <v>28</v>
      </c>
      <c r="I1565" s="13" t="str">
        <f>IFERROR(__xludf.DUMMYFUNCTION("REGEXREPLACE(H1565, "".*\s"", """")"),"человек")</f>
        <v>человек</v>
      </c>
      <c r="J1565" s="13" t="s">
        <v>29</v>
      </c>
      <c r="K1565" s="17" t="str">
        <f>IFERROR(__xludf.DUMMYFUNCTION("REGEXREPLACE(J1565, ""^[\d\s]+"", """")"),"значение показателя за год")</f>
        <v>значение показателя за год</v>
      </c>
      <c r="L1565" s="16">
        <f t="shared" si="18"/>
        <v>2</v>
      </c>
      <c r="M1565" s="13" t="s">
        <v>32</v>
      </c>
      <c r="N1565" s="13" t="str">
        <f>IFERROR(__xludf.DUMMYFUNCTION("REGEXEXTRACT(M1565, "" (.+)$"")"),"сельское население")</f>
        <v>сельское население</v>
      </c>
      <c r="O1565" s="18">
        <v>0.0</v>
      </c>
      <c r="P1565" s="23" t="s">
        <v>37</v>
      </c>
      <c r="Q1565" s="18">
        <v>1.0</v>
      </c>
      <c r="R1565" s="18">
        <v>1.0</v>
      </c>
      <c r="S1565" s="23" t="s">
        <v>37</v>
      </c>
      <c r="T1565" s="23" t="s">
        <v>37</v>
      </c>
      <c r="U1565" s="23" t="s">
        <v>37</v>
      </c>
      <c r="V1565" s="23" t="s">
        <v>37</v>
      </c>
      <c r="W1565" s="23" t="s">
        <v>37</v>
      </c>
      <c r="X1565" s="23" t="s">
        <v>37</v>
      </c>
      <c r="Y1565" s="23" t="s">
        <v>37</v>
      </c>
      <c r="Z1565" s="19" t="str">
        <f t="shared" si="6"/>
        <v/>
      </c>
      <c r="AA1565" s="19" t="str">
        <f t="shared" si="19"/>
        <v/>
      </c>
      <c r="AB1565" s="19">
        <f t="shared" si="8"/>
        <v>2</v>
      </c>
      <c r="AC1565" s="19">
        <f t="shared" si="20"/>
        <v>0.6666666667</v>
      </c>
      <c r="AD1565" s="19">
        <f t="shared" si="21"/>
        <v>10</v>
      </c>
      <c r="AE1565" s="19" t="str">
        <f t="shared" si="22"/>
        <v>Нет моды</v>
      </c>
      <c r="AF1565" s="19">
        <f t="shared" si="23"/>
        <v>0</v>
      </c>
      <c r="AG1565" s="19">
        <f t="shared" si="24"/>
        <v>1</v>
      </c>
      <c r="AH1565" s="20" t="str">
        <f t="shared" si="14"/>
        <v>Город: 98%; Село: 2%</v>
      </c>
      <c r="AI1565" s="24"/>
      <c r="AJ1565" s="24"/>
      <c r="AK1565" s="24"/>
      <c r="AL1565" s="22">
        <f t="shared" si="25"/>
        <v>1</v>
      </c>
    </row>
    <row r="1566" ht="12.75" customHeight="1">
      <c r="A1566" s="13" t="s">
        <v>79</v>
      </c>
      <c r="B1566" s="13" t="str">
        <f>IFERROR(__xludf.DUMMYFUNCTION("REGEXREPLACE(A1566, ""\d"", """")"),"         Мурманская область")</f>
        <v>         Мурманская область</v>
      </c>
      <c r="C1566" s="14" t="str">
        <f t="shared" si="15"/>
        <v>Мурманская область</v>
      </c>
      <c r="D1566" s="3">
        <f t="shared" si="16"/>
        <v>2</v>
      </c>
      <c r="E1566" s="15" t="s">
        <v>45</v>
      </c>
      <c r="F1566" s="13" t="str">
        <f>IFERROR(__xludf.DUMMYFUNCTION("REGEXEXTRACT(E1566, ""[А-Яа-я].*"")"),"Самоубийство")</f>
        <v>Самоубийство</v>
      </c>
      <c r="G1566" s="16">
        <f t="shared" si="17"/>
        <v>2</v>
      </c>
      <c r="H1566" s="13" t="s">
        <v>28</v>
      </c>
      <c r="I1566" s="13" t="str">
        <f>IFERROR(__xludf.DUMMYFUNCTION("REGEXREPLACE(H1566, "".*\s"", """")"),"человек")</f>
        <v>человек</v>
      </c>
      <c r="J1566" s="13" t="s">
        <v>29</v>
      </c>
      <c r="K1566" s="17" t="str">
        <f>IFERROR(__xludf.DUMMYFUNCTION("REGEXREPLACE(J1566, ""^[\d\s]+"", """")"),"значение показателя за год")</f>
        <v>значение показателя за год</v>
      </c>
      <c r="L1566" s="16">
        <f t="shared" si="18"/>
        <v>2</v>
      </c>
      <c r="M1566" s="13" t="s">
        <v>30</v>
      </c>
      <c r="N1566" s="13" t="str">
        <f>IFERROR(__xludf.DUMMYFUNCTION("REGEXEXTRACT(M1566, "" (.+)$"")"),"все население")</f>
        <v>все население</v>
      </c>
      <c r="O1566" s="18">
        <v>51.0</v>
      </c>
      <c r="P1566" s="18">
        <v>71.0</v>
      </c>
      <c r="Q1566" s="18">
        <v>49.0</v>
      </c>
      <c r="R1566" s="18">
        <v>38.0</v>
      </c>
      <c r="S1566" s="18">
        <v>43.0</v>
      </c>
      <c r="T1566" s="18">
        <v>35.0</v>
      </c>
      <c r="U1566" s="18">
        <v>42.0</v>
      </c>
      <c r="V1566" s="18">
        <v>40.0</v>
      </c>
      <c r="W1566" s="18">
        <v>36.0</v>
      </c>
      <c r="X1566" s="18">
        <v>38.0</v>
      </c>
      <c r="Y1566" s="18">
        <v>33.0</v>
      </c>
      <c r="Z1566" s="19">
        <f t="shared" si="6"/>
        <v>476</v>
      </c>
      <c r="AA1566" s="19" t="str">
        <f t="shared" si="19"/>
        <v/>
      </c>
      <c r="AB1566" s="19" t="str">
        <f t="shared" si="8"/>
        <v/>
      </c>
      <c r="AC1566" s="19">
        <f t="shared" si="20"/>
        <v>43.27272727</v>
      </c>
      <c r="AD1566" s="19">
        <f t="shared" si="21"/>
        <v>38</v>
      </c>
      <c r="AE1566" s="19" t="str">
        <f t="shared" si="22"/>
        <v>Нет моды</v>
      </c>
      <c r="AF1566" s="19">
        <f t="shared" si="23"/>
        <v>33</v>
      </c>
      <c r="AG1566" s="19">
        <f t="shared" si="24"/>
        <v>71</v>
      </c>
      <c r="AH1566" s="20" t="str">
        <f t="shared" si="14"/>
        <v/>
      </c>
      <c r="AI1566" s="21"/>
      <c r="AJ1566" s="21"/>
      <c r="AK1566" s="21"/>
      <c r="AL1566" s="22">
        <f t="shared" si="25"/>
        <v>1</v>
      </c>
    </row>
    <row r="1567" ht="12.75" customHeight="1">
      <c r="A1567" s="13" t="s">
        <v>79</v>
      </c>
      <c r="B1567" s="13" t="str">
        <f>IFERROR(__xludf.DUMMYFUNCTION("REGEXREPLACE(A1567, ""\d"", """")"),"         Мурманская область")</f>
        <v>         Мурманская область</v>
      </c>
      <c r="C1567" s="14" t="str">
        <f t="shared" si="15"/>
        <v>Мурманская область</v>
      </c>
      <c r="D1567" s="3">
        <f t="shared" si="16"/>
        <v>2</v>
      </c>
      <c r="E1567" s="15" t="s">
        <v>45</v>
      </c>
      <c r="F1567" s="13" t="str">
        <f>IFERROR(__xludf.DUMMYFUNCTION("REGEXEXTRACT(E1567, ""[А-Яа-я].*"")"),"Самоубийство")</f>
        <v>Самоубийство</v>
      </c>
      <c r="G1567" s="16">
        <f t="shared" si="17"/>
        <v>2</v>
      </c>
      <c r="H1567" s="13" t="s">
        <v>28</v>
      </c>
      <c r="I1567" s="13" t="str">
        <f>IFERROR(__xludf.DUMMYFUNCTION("REGEXREPLACE(H1567, "".*\s"", """")"),"человек")</f>
        <v>человек</v>
      </c>
      <c r="J1567" s="13" t="s">
        <v>29</v>
      </c>
      <c r="K1567" s="17" t="str">
        <f>IFERROR(__xludf.DUMMYFUNCTION("REGEXREPLACE(J1567, ""^[\d\s]+"", """")"),"значение показателя за год")</f>
        <v>значение показателя за год</v>
      </c>
      <c r="L1567" s="16">
        <f t="shared" si="18"/>
        <v>2</v>
      </c>
      <c r="M1567" s="13" t="s">
        <v>31</v>
      </c>
      <c r="N1567" s="13" t="str">
        <f>IFERROR(__xludf.DUMMYFUNCTION("REGEXEXTRACT(M1567, "" (.+)$"")"),"городское население")</f>
        <v>городское население</v>
      </c>
      <c r="O1567" s="18">
        <v>49.0</v>
      </c>
      <c r="P1567" s="18">
        <v>67.0</v>
      </c>
      <c r="Q1567" s="18">
        <v>46.0</v>
      </c>
      <c r="R1567" s="18">
        <v>37.0</v>
      </c>
      <c r="S1567" s="18">
        <v>42.0</v>
      </c>
      <c r="T1567" s="18">
        <v>32.0</v>
      </c>
      <c r="U1567" s="18">
        <v>41.0</v>
      </c>
      <c r="V1567" s="18">
        <v>38.0</v>
      </c>
      <c r="W1567" s="18">
        <v>35.0</v>
      </c>
      <c r="X1567" s="18">
        <v>37.0</v>
      </c>
      <c r="Y1567" s="18">
        <v>28.0</v>
      </c>
      <c r="Z1567" s="19" t="str">
        <f t="shared" si="6"/>
        <v/>
      </c>
      <c r="AA1567" s="19">
        <f t="shared" si="19"/>
        <v>452</v>
      </c>
      <c r="AB1567" s="19" t="str">
        <f t="shared" si="8"/>
        <v/>
      </c>
      <c r="AC1567" s="19">
        <f t="shared" si="20"/>
        <v>41.09090909</v>
      </c>
      <c r="AD1567" s="19">
        <f t="shared" si="21"/>
        <v>39</v>
      </c>
      <c r="AE1567" s="19" t="str">
        <f t="shared" si="22"/>
        <v>Нет моды</v>
      </c>
      <c r="AF1567" s="19">
        <f t="shared" si="23"/>
        <v>28</v>
      </c>
      <c r="AG1567" s="19">
        <f t="shared" si="24"/>
        <v>67</v>
      </c>
      <c r="AH1567" s="20" t="str">
        <f t="shared" si="14"/>
        <v/>
      </c>
      <c r="AI1567" s="21"/>
      <c r="AJ1567" s="21"/>
      <c r="AK1567" s="21"/>
      <c r="AL1567" s="22">
        <f t="shared" si="25"/>
        <v>1</v>
      </c>
    </row>
    <row r="1568" ht="12.75" customHeight="1">
      <c r="A1568" s="13" t="s">
        <v>79</v>
      </c>
      <c r="B1568" s="13" t="str">
        <f>IFERROR(__xludf.DUMMYFUNCTION("REGEXREPLACE(A1568, ""\d"", """")"),"         Мурманская область")</f>
        <v>         Мурманская область</v>
      </c>
      <c r="C1568" s="14" t="str">
        <f t="shared" si="15"/>
        <v>Мурманская область</v>
      </c>
      <c r="D1568" s="3">
        <f t="shared" si="16"/>
        <v>2</v>
      </c>
      <c r="E1568" s="15" t="s">
        <v>45</v>
      </c>
      <c r="F1568" s="13" t="str">
        <f>IFERROR(__xludf.DUMMYFUNCTION("REGEXEXTRACT(E1568, ""[А-Яа-я].*"")"),"Самоубийство")</f>
        <v>Самоубийство</v>
      </c>
      <c r="G1568" s="16">
        <f t="shared" si="17"/>
        <v>2</v>
      </c>
      <c r="H1568" s="13" t="s">
        <v>28</v>
      </c>
      <c r="I1568" s="13" t="str">
        <f>IFERROR(__xludf.DUMMYFUNCTION("REGEXREPLACE(H1568, "".*\s"", """")"),"человек")</f>
        <v>человек</v>
      </c>
      <c r="J1568" s="13" t="s">
        <v>29</v>
      </c>
      <c r="K1568" s="17" t="str">
        <f>IFERROR(__xludf.DUMMYFUNCTION("REGEXREPLACE(J1568, ""^[\d\s]+"", """")"),"значение показателя за год")</f>
        <v>значение показателя за год</v>
      </c>
      <c r="L1568" s="16">
        <f t="shared" si="18"/>
        <v>2</v>
      </c>
      <c r="M1568" s="13" t="s">
        <v>32</v>
      </c>
      <c r="N1568" s="13" t="str">
        <f>IFERROR(__xludf.DUMMYFUNCTION("REGEXEXTRACT(M1568, "" (.+)$"")"),"сельское население")</f>
        <v>сельское население</v>
      </c>
      <c r="O1568" s="18">
        <v>2.0</v>
      </c>
      <c r="P1568" s="18">
        <v>4.0</v>
      </c>
      <c r="Q1568" s="18">
        <v>3.0</v>
      </c>
      <c r="R1568" s="18">
        <v>1.0</v>
      </c>
      <c r="S1568" s="18">
        <v>1.0</v>
      </c>
      <c r="T1568" s="18">
        <v>3.0</v>
      </c>
      <c r="U1568" s="18">
        <v>1.0</v>
      </c>
      <c r="V1568" s="18">
        <v>2.0</v>
      </c>
      <c r="W1568" s="18">
        <v>1.0</v>
      </c>
      <c r="X1568" s="18">
        <v>1.0</v>
      </c>
      <c r="Y1568" s="18">
        <v>5.0</v>
      </c>
      <c r="Z1568" s="19" t="str">
        <f t="shared" si="6"/>
        <v/>
      </c>
      <c r="AA1568" s="19" t="str">
        <f t="shared" si="19"/>
        <v/>
      </c>
      <c r="AB1568" s="19">
        <f t="shared" si="8"/>
        <v>24</v>
      </c>
      <c r="AC1568" s="19">
        <f t="shared" si="20"/>
        <v>2.181818182</v>
      </c>
      <c r="AD1568" s="19">
        <f t="shared" si="21"/>
        <v>16.5</v>
      </c>
      <c r="AE1568" s="19" t="str">
        <f t="shared" si="22"/>
        <v>Нет моды</v>
      </c>
      <c r="AF1568" s="19">
        <f t="shared" si="23"/>
        <v>1</v>
      </c>
      <c r="AG1568" s="19">
        <f t="shared" si="24"/>
        <v>5</v>
      </c>
      <c r="AH1568" s="20" t="str">
        <f t="shared" si="14"/>
        <v>Город: 95%; Село: 5%</v>
      </c>
      <c r="AI1568" s="21"/>
      <c r="AJ1568" s="21"/>
      <c r="AK1568" s="21"/>
      <c r="AL1568" s="22">
        <f t="shared" si="25"/>
        <v>1</v>
      </c>
    </row>
    <row r="1569" ht="12.75" customHeight="1">
      <c r="A1569" s="13" t="s">
        <v>79</v>
      </c>
      <c r="B1569" s="13" t="str">
        <f>IFERROR(__xludf.DUMMYFUNCTION("REGEXREPLACE(A1569, ""\d"", """")"),"         Мурманская область")</f>
        <v>         Мурманская область</v>
      </c>
      <c r="C1569" s="14" t="str">
        <f t="shared" si="15"/>
        <v>Мурманская область</v>
      </c>
      <c r="D1569" s="3">
        <f t="shared" si="16"/>
        <v>2</v>
      </c>
      <c r="E1569" s="15" t="s">
        <v>46</v>
      </c>
      <c r="F1569" s="13" t="str">
        <f>IFERROR(__xludf.DUMMYFUNCTION("REGEXEXTRACT(E1569, ""[А-Яа-я].*"")"),"Случ.отравл.алкоголем")</f>
        <v>Случ.отравл.алкоголем</v>
      </c>
      <c r="G1569" s="16">
        <f t="shared" si="17"/>
        <v>2</v>
      </c>
      <c r="H1569" s="13" t="s">
        <v>28</v>
      </c>
      <c r="I1569" s="13" t="str">
        <f>IFERROR(__xludf.DUMMYFUNCTION("REGEXREPLACE(H1569, "".*\s"", """")"),"человек")</f>
        <v>человек</v>
      </c>
      <c r="J1569" s="13" t="s">
        <v>29</v>
      </c>
      <c r="K1569" s="17" t="str">
        <f>IFERROR(__xludf.DUMMYFUNCTION("REGEXREPLACE(J1569, ""^[\d\s]+"", """")"),"значение показателя за год")</f>
        <v>значение показателя за год</v>
      </c>
      <c r="L1569" s="16">
        <f t="shared" si="18"/>
        <v>2</v>
      </c>
      <c r="M1569" s="13" t="s">
        <v>30</v>
      </c>
      <c r="N1569" s="13" t="str">
        <f>IFERROR(__xludf.DUMMYFUNCTION("REGEXEXTRACT(M1569, "" (.+)$"")"),"все население")</f>
        <v>все население</v>
      </c>
      <c r="O1569" s="18">
        <v>25.0</v>
      </c>
      <c r="P1569" s="18">
        <v>23.0</v>
      </c>
      <c r="Q1569" s="18">
        <v>27.0</v>
      </c>
      <c r="R1569" s="18">
        <v>21.0</v>
      </c>
      <c r="S1569" s="18">
        <v>10.0</v>
      </c>
      <c r="T1569" s="18">
        <v>8.0</v>
      </c>
      <c r="U1569" s="18">
        <v>4.0</v>
      </c>
      <c r="V1569" s="18">
        <v>2.0</v>
      </c>
      <c r="W1569" s="18">
        <v>9.0</v>
      </c>
      <c r="X1569" s="18">
        <v>5.0</v>
      </c>
      <c r="Y1569" s="18">
        <v>4.0</v>
      </c>
      <c r="Z1569" s="19">
        <f t="shared" si="6"/>
        <v>138</v>
      </c>
      <c r="AA1569" s="19" t="str">
        <f t="shared" si="19"/>
        <v/>
      </c>
      <c r="AB1569" s="19" t="str">
        <f t="shared" si="8"/>
        <v/>
      </c>
      <c r="AC1569" s="19">
        <f t="shared" si="20"/>
        <v>12.54545455</v>
      </c>
      <c r="AD1569" s="19">
        <f t="shared" si="21"/>
        <v>4</v>
      </c>
      <c r="AE1569" s="19" t="str">
        <f t="shared" si="22"/>
        <v>Нет моды</v>
      </c>
      <c r="AF1569" s="19">
        <f t="shared" si="23"/>
        <v>2</v>
      </c>
      <c r="AG1569" s="19">
        <f t="shared" si="24"/>
        <v>27</v>
      </c>
      <c r="AH1569" s="20" t="str">
        <f t="shared" si="14"/>
        <v/>
      </c>
      <c r="AI1569" s="21"/>
      <c r="AJ1569" s="21"/>
      <c r="AK1569" s="21"/>
      <c r="AL1569" s="22">
        <f t="shared" si="25"/>
        <v>1</v>
      </c>
    </row>
    <row r="1570" ht="12.75" customHeight="1">
      <c r="A1570" s="13" t="s">
        <v>79</v>
      </c>
      <c r="B1570" s="13" t="str">
        <f>IFERROR(__xludf.DUMMYFUNCTION("REGEXREPLACE(A1570, ""\d"", """")"),"         Мурманская область")</f>
        <v>         Мурманская область</v>
      </c>
      <c r="C1570" s="14" t="str">
        <f t="shared" si="15"/>
        <v>Мурманская область</v>
      </c>
      <c r="D1570" s="3">
        <f t="shared" si="16"/>
        <v>2</v>
      </c>
      <c r="E1570" s="15" t="s">
        <v>46</v>
      </c>
      <c r="F1570" s="13" t="str">
        <f>IFERROR(__xludf.DUMMYFUNCTION("REGEXEXTRACT(E1570, ""[А-Яа-я].*"")"),"Случ.отравл.алкоголем")</f>
        <v>Случ.отравл.алкоголем</v>
      </c>
      <c r="G1570" s="16">
        <f t="shared" si="17"/>
        <v>2</v>
      </c>
      <c r="H1570" s="13" t="s">
        <v>28</v>
      </c>
      <c r="I1570" s="13" t="str">
        <f>IFERROR(__xludf.DUMMYFUNCTION("REGEXREPLACE(H1570, "".*\s"", """")"),"человек")</f>
        <v>человек</v>
      </c>
      <c r="J1570" s="13" t="s">
        <v>29</v>
      </c>
      <c r="K1570" s="17" t="str">
        <f>IFERROR(__xludf.DUMMYFUNCTION("REGEXREPLACE(J1570, ""^[\d\s]+"", """")"),"значение показателя за год")</f>
        <v>значение показателя за год</v>
      </c>
      <c r="L1570" s="16">
        <f t="shared" si="18"/>
        <v>2</v>
      </c>
      <c r="M1570" s="13" t="s">
        <v>31</v>
      </c>
      <c r="N1570" s="13" t="str">
        <f>IFERROR(__xludf.DUMMYFUNCTION("REGEXEXTRACT(M1570, "" (.+)$"")"),"городское население")</f>
        <v>городское население</v>
      </c>
      <c r="O1570" s="18">
        <v>24.0</v>
      </c>
      <c r="P1570" s="18">
        <v>20.0</v>
      </c>
      <c r="Q1570" s="18">
        <v>26.0</v>
      </c>
      <c r="R1570" s="18">
        <v>20.0</v>
      </c>
      <c r="S1570" s="18">
        <v>10.0</v>
      </c>
      <c r="T1570" s="18">
        <v>8.0</v>
      </c>
      <c r="U1570" s="18">
        <v>4.0</v>
      </c>
      <c r="V1570" s="18">
        <v>2.0</v>
      </c>
      <c r="W1570" s="18">
        <v>9.0</v>
      </c>
      <c r="X1570" s="18">
        <v>5.0</v>
      </c>
      <c r="Y1570" s="18">
        <v>4.0</v>
      </c>
      <c r="Z1570" s="19" t="str">
        <f t="shared" si="6"/>
        <v/>
      </c>
      <c r="AA1570" s="19">
        <f t="shared" si="19"/>
        <v>132</v>
      </c>
      <c r="AB1570" s="19" t="str">
        <f t="shared" si="8"/>
        <v/>
      </c>
      <c r="AC1570" s="19">
        <f t="shared" si="20"/>
        <v>12</v>
      </c>
      <c r="AD1570" s="19">
        <f t="shared" si="21"/>
        <v>9</v>
      </c>
      <c r="AE1570" s="19" t="str">
        <f t="shared" si="22"/>
        <v>Нет моды</v>
      </c>
      <c r="AF1570" s="19">
        <f t="shared" si="23"/>
        <v>2</v>
      </c>
      <c r="AG1570" s="19">
        <f t="shared" si="24"/>
        <v>26</v>
      </c>
      <c r="AH1570" s="20" t="str">
        <f t="shared" si="14"/>
        <v/>
      </c>
      <c r="AI1570" s="21"/>
      <c r="AJ1570" s="21"/>
      <c r="AK1570" s="21"/>
      <c r="AL1570" s="22">
        <f t="shared" si="25"/>
        <v>1</v>
      </c>
    </row>
    <row r="1571" ht="12.75" customHeight="1">
      <c r="A1571" s="13" t="s">
        <v>79</v>
      </c>
      <c r="B1571" s="13" t="str">
        <f>IFERROR(__xludf.DUMMYFUNCTION("REGEXREPLACE(A1571, ""\d"", """")"),"         Мурманская область")</f>
        <v>         Мурманская область</v>
      </c>
      <c r="C1571" s="14" t="str">
        <f t="shared" si="15"/>
        <v>Мурманская область</v>
      </c>
      <c r="D1571" s="3">
        <f t="shared" si="16"/>
        <v>2</v>
      </c>
      <c r="E1571" s="15" t="s">
        <v>46</v>
      </c>
      <c r="F1571" s="13" t="str">
        <f>IFERROR(__xludf.DUMMYFUNCTION("REGEXEXTRACT(E1571, ""[А-Яа-я].*"")"),"Случ.отравл.алкоголем")</f>
        <v>Случ.отравл.алкоголем</v>
      </c>
      <c r="G1571" s="16">
        <f t="shared" si="17"/>
        <v>2</v>
      </c>
      <c r="H1571" s="13" t="s">
        <v>28</v>
      </c>
      <c r="I1571" s="13" t="str">
        <f>IFERROR(__xludf.DUMMYFUNCTION("REGEXREPLACE(H1571, "".*\s"", """")"),"человек")</f>
        <v>человек</v>
      </c>
      <c r="J1571" s="13" t="s">
        <v>29</v>
      </c>
      <c r="K1571" s="17" t="str">
        <f>IFERROR(__xludf.DUMMYFUNCTION("REGEXREPLACE(J1571, ""^[\d\s]+"", """")"),"значение показателя за год")</f>
        <v>значение показателя за год</v>
      </c>
      <c r="L1571" s="16">
        <f t="shared" si="18"/>
        <v>2</v>
      </c>
      <c r="M1571" s="13" t="s">
        <v>32</v>
      </c>
      <c r="N1571" s="13" t="str">
        <f>IFERROR(__xludf.DUMMYFUNCTION("REGEXEXTRACT(M1571, "" (.+)$"")"),"сельское население")</f>
        <v>сельское население</v>
      </c>
      <c r="O1571" s="18">
        <v>1.0</v>
      </c>
      <c r="P1571" s="18">
        <v>3.0</v>
      </c>
      <c r="Q1571" s="18">
        <v>1.0</v>
      </c>
      <c r="R1571" s="18">
        <v>1.0</v>
      </c>
      <c r="S1571" s="18">
        <v>0.0</v>
      </c>
      <c r="T1571" s="18">
        <v>0.0</v>
      </c>
      <c r="U1571" s="18">
        <v>0.0</v>
      </c>
      <c r="V1571" s="18">
        <v>0.0</v>
      </c>
      <c r="W1571" s="18">
        <v>0.0</v>
      </c>
      <c r="X1571" s="18">
        <v>0.0</v>
      </c>
      <c r="Y1571" s="18">
        <v>0.0</v>
      </c>
      <c r="Z1571" s="19" t="str">
        <f t="shared" si="6"/>
        <v/>
      </c>
      <c r="AA1571" s="19" t="str">
        <f t="shared" si="19"/>
        <v/>
      </c>
      <c r="AB1571" s="19">
        <f t="shared" si="8"/>
        <v>6</v>
      </c>
      <c r="AC1571" s="19">
        <f t="shared" si="20"/>
        <v>0.5454545455</v>
      </c>
      <c r="AD1571" s="19">
        <f t="shared" si="21"/>
        <v>2.5</v>
      </c>
      <c r="AE1571" s="19" t="str">
        <f t="shared" si="22"/>
        <v>Нет моды</v>
      </c>
      <c r="AF1571" s="19">
        <f t="shared" si="23"/>
        <v>0</v>
      </c>
      <c r="AG1571" s="19">
        <f t="shared" si="24"/>
        <v>3</v>
      </c>
      <c r="AH1571" s="20" t="str">
        <f t="shared" si="14"/>
        <v>Город: 96%; Село: 4%</v>
      </c>
      <c r="AI1571" s="21"/>
      <c r="AJ1571" s="21"/>
      <c r="AK1571" s="21"/>
      <c r="AL1571" s="22">
        <f t="shared" si="25"/>
        <v>1</v>
      </c>
    </row>
    <row r="1572" ht="12.75" customHeight="1">
      <c r="A1572" s="13" t="s">
        <v>79</v>
      </c>
      <c r="B1572" s="13" t="str">
        <f>IFERROR(__xludf.DUMMYFUNCTION("REGEXREPLACE(A1572, ""\d"", """")"),"         Мурманская область")</f>
        <v>         Мурманская область</v>
      </c>
      <c r="C1572" s="14" t="str">
        <f t="shared" si="15"/>
        <v>Мурманская область</v>
      </c>
      <c r="D1572" s="3">
        <f t="shared" si="16"/>
        <v>2</v>
      </c>
      <c r="E1572" s="15" t="s">
        <v>47</v>
      </c>
      <c r="F1572" s="13" t="str">
        <f>IFERROR(__xludf.DUMMYFUNCTION("REGEXEXTRACT(E1572, ""[А-Яа-я].*"")"),"транспортные травмы всех видов")</f>
        <v>транспортные травмы всех видов</v>
      </c>
      <c r="G1572" s="16">
        <f t="shared" si="17"/>
        <v>2</v>
      </c>
      <c r="H1572" s="13" t="s">
        <v>28</v>
      </c>
      <c r="I1572" s="13" t="str">
        <f>IFERROR(__xludf.DUMMYFUNCTION("REGEXREPLACE(H1572, "".*\s"", """")"),"человек")</f>
        <v>человек</v>
      </c>
      <c r="J1572" s="13" t="s">
        <v>29</v>
      </c>
      <c r="K1572" s="17" t="str">
        <f>IFERROR(__xludf.DUMMYFUNCTION("REGEXREPLACE(J1572, ""^[\d\s]+"", """")"),"значение показателя за год")</f>
        <v>значение показателя за год</v>
      </c>
      <c r="L1572" s="16">
        <f t="shared" si="18"/>
        <v>2</v>
      </c>
      <c r="M1572" s="13" t="s">
        <v>30</v>
      </c>
      <c r="N1572" s="13" t="str">
        <f>IFERROR(__xludf.DUMMYFUNCTION("REGEXEXTRACT(M1572, "" (.+)$"")"),"все население")</f>
        <v>все население</v>
      </c>
      <c r="O1572" s="18">
        <v>67.0</v>
      </c>
      <c r="P1572" s="18">
        <v>105.0</v>
      </c>
      <c r="Q1572" s="18">
        <v>69.0</v>
      </c>
      <c r="R1572" s="18">
        <v>72.0</v>
      </c>
      <c r="S1572" s="23" t="s">
        <v>37</v>
      </c>
      <c r="T1572" s="23" t="s">
        <v>37</v>
      </c>
      <c r="U1572" s="23" t="s">
        <v>37</v>
      </c>
      <c r="V1572" s="23" t="s">
        <v>37</v>
      </c>
      <c r="W1572" s="23" t="s">
        <v>37</v>
      </c>
      <c r="X1572" s="23" t="s">
        <v>37</v>
      </c>
      <c r="Y1572" s="23" t="s">
        <v>37</v>
      </c>
      <c r="Z1572" s="19">
        <f t="shared" si="6"/>
        <v>313</v>
      </c>
      <c r="AA1572" s="19" t="str">
        <f t="shared" si="19"/>
        <v/>
      </c>
      <c r="AB1572" s="19" t="str">
        <f t="shared" si="8"/>
        <v/>
      </c>
      <c r="AC1572" s="19">
        <f t="shared" si="20"/>
        <v>78.25</v>
      </c>
      <c r="AD1572" s="19">
        <f t="shared" si="21"/>
        <v>1</v>
      </c>
      <c r="AE1572" s="19" t="str">
        <f t="shared" si="22"/>
        <v>Нет моды</v>
      </c>
      <c r="AF1572" s="19">
        <f t="shared" si="23"/>
        <v>67</v>
      </c>
      <c r="AG1572" s="19">
        <f t="shared" si="24"/>
        <v>105</v>
      </c>
      <c r="AH1572" s="20" t="str">
        <f t="shared" si="14"/>
        <v/>
      </c>
      <c r="AI1572" s="24"/>
      <c r="AJ1572" s="24"/>
      <c r="AK1572" s="24"/>
      <c r="AL1572" s="22">
        <f t="shared" si="25"/>
        <v>1</v>
      </c>
    </row>
    <row r="1573" ht="12.75" customHeight="1">
      <c r="A1573" s="13" t="s">
        <v>79</v>
      </c>
      <c r="B1573" s="13" t="str">
        <f>IFERROR(__xludf.DUMMYFUNCTION("REGEXREPLACE(A1573, ""\d"", """")"),"         Мурманская область")</f>
        <v>         Мурманская область</v>
      </c>
      <c r="C1573" s="14" t="str">
        <f t="shared" si="15"/>
        <v>Мурманская область</v>
      </c>
      <c r="D1573" s="3">
        <f t="shared" si="16"/>
        <v>2</v>
      </c>
      <c r="E1573" s="15" t="s">
        <v>47</v>
      </c>
      <c r="F1573" s="13" t="str">
        <f>IFERROR(__xludf.DUMMYFUNCTION("REGEXEXTRACT(E1573, ""[А-Яа-я].*"")"),"транспортные травмы всех видов")</f>
        <v>транспортные травмы всех видов</v>
      </c>
      <c r="G1573" s="16">
        <f t="shared" si="17"/>
        <v>2</v>
      </c>
      <c r="H1573" s="13" t="s">
        <v>28</v>
      </c>
      <c r="I1573" s="13" t="str">
        <f>IFERROR(__xludf.DUMMYFUNCTION("REGEXREPLACE(H1573, "".*\s"", """")"),"человек")</f>
        <v>человек</v>
      </c>
      <c r="J1573" s="13" t="s">
        <v>29</v>
      </c>
      <c r="K1573" s="17" t="str">
        <f>IFERROR(__xludf.DUMMYFUNCTION("REGEXREPLACE(J1573, ""^[\d\s]+"", """")"),"значение показателя за год")</f>
        <v>значение показателя за год</v>
      </c>
      <c r="L1573" s="16">
        <f t="shared" si="18"/>
        <v>2</v>
      </c>
      <c r="M1573" s="13" t="s">
        <v>31</v>
      </c>
      <c r="N1573" s="13" t="str">
        <f>IFERROR(__xludf.DUMMYFUNCTION("REGEXEXTRACT(M1573, "" (.+)$"")"),"городское население")</f>
        <v>городское население</v>
      </c>
      <c r="O1573" s="18">
        <v>59.0</v>
      </c>
      <c r="P1573" s="18">
        <v>92.0</v>
      </c>
      <c r="Q1573" s="18">
        <v>63.0</v>
      </c>
      <c r="R1573" s="18">
        <v>69.0</v>
      </c>
      <c r="S1573" s="23" t="s">
        <v>37</v>
      </c>
      <c r="T1573" s="23" t="s">
        <v>37</v>
      </c>
      <c r="U1573" s="23" t="s">
        <v>37</v>
      </c>
      <c r="V1573" s="23" t="s">
        <v>37</v>
      </c>
      <c r="W1573" s="23" t="s">
        <v>37</v>
      </c>
      <c r="X1573" s="23" t="s">
        <v>37</v>
      </c>
      <c r="Y1573" s="23" t="s">
        <v>37</v>
      </c>
      <c r="Z1573" s="19" t="str">
        <f t="shared" si="6"/>
        <v/>
      </c>
      <c r="AA1573" s="19">
        <f t="shared" si="19"/>
        <v>283</v>
      </c>
      <c r="AB1573" s="19" t="str">
        <f t="shared" si="8"/>
        <v/>
      </c>
      <c r="AC1573" s="19">
        <f t="shared" si="20"/>
        <v>70.75</v>
      </c>
      <c r="AD1573" s="19">
        <f t="shared" si="21"/>
        <v>69</v>
      </c>
      <c r="AE1573" s="19" t="str">
        <f t="shared" si="22"/>
        <v>Нет моды</v>
      </c>
      <c r="AF1573" s="19">
        <f t="shared" si="23"/>
        <v>59</v>
      </c>
      <c r="AG1573" s="19">
        <f t="shared" si="24"/>
        <v>92</v>
      </c>
      <c r="AH1573" s="20" t="str">
        <f t="shared" si="14"/>
        <v/>
      </c>
      <c r="AI1573" s="24"/>
      <c r="AJ1573" s="24"/>
      <c r="AK1573" s="24"/>
      <c r="AL1573" s="22">
        <f t="shared" si="25"/>
        <v>1</v>
      </c>
    </row>
    <row r="1574" ht="12.75" customHeight="1">
      <c r="A1574" s="13" t="s">
        <v>79</v>
      </c>
      <c r="B1574" s="13" t="str">
        <f>IFERROR(__xludf.DUMMYFUNCTION("REGEXREPLACE(A1574, ""\d"", """")"),"         Мурманская область")</f>
        <v>         Мурманская область</v>
      </c>
      <c r="C1574" s="14" t="str">
        <f t="shared" si="15"/>
        <v>Мурманская область</v>
      </c>
      <c r="D1574" s="3">
        <f t="shared" si="16"/>
        <v>2</v>
      </c>
      <c r="E1574" s="15" t="s">
        <v>47</v>
      </c>
      <c r="F1574" s="13" t="str">
        <f>IFERROR(__xludf.DUMMYFUNCTION("REGEXEXTRACT(E1574, ""[А-Яа-я].*"")"),"транспортные травмы всех видов")</f>
        <v>транспортные травмы всех видов</v>
      </c>
      <c r="G1574" s="16">
        <f t="shared" si="17"/>
        <v>2</v>
      </c>
      <c r="H1574" s="13" t="s">
        <v>28</v>
      </c>
      <c r="I1574" s="13" t="str">
        <f>IFERROR(__xludf.DUMMYFUNCTION("REGEXREPLACE(H1574, "".*\s"", """")"),"человек")</f>
        <v>человек</v>
      </c>
      <c r="J1574" s="13" t="s">
        <v>29</v>
      </c>
      <c r="K1574" s="17" t="str">
        <f>IFERROR(__xludf.DUMMYFUNCTION("REGEXREPLACE(J1574, ""^[\d\s]+"", """")"),"значение показателя за год")</f>
        <v>значение показателя за год</v>
      </c>
      <c r="L1574" s="16">
        <f t="shared" si="18"/>
        <v>2</v>
      </c>
      <c r="M1574" s="13" t="s">
        <v>32</v>
      </c>
      <c r="N1574" s="13" t="str">
        <f>IFERROR(__xludf.DUMMYFUNCTION("REGEXEXTRACT(M1574, "" (.+)$"")"),"сельское население")</f>
        <v>сельское население</v>
      </c>
      <c r="O1574" s="18">
        <v>8.0</v>
      </c>
      <c r="P1574" s="18">
        <v>13.0</v>
      </c>
      <c r="Q1574" s="18">
        <v>6.0</v>
      </c>
      <c r="R1574" s="18">
        <v>3.0</v>
      </c>
      <c r="S1574" s="23" t="s">
        <v>37</v>
      </c>
      <c r="T1574" s="23" t="s">
        <v>37</v>
      </c>
      <c r="U1574" s="23" t="s">
        <v>37</v>
      </c>
      <c r="V1574" s="23" t="s">
        <v>37</v>
      </c>
      <c r="W1574" s="23" t="s">
        <v>37</v>
      </c>
      <c r="X1574" s="23" t="s">
        <v>37</v>
      </c>
      <c r="Y1574" s="23" t="s">
        <v>37</v>
      </c>
      <c r="Z1574" s="19" t="str">
        <f t="shared" si="6"/>
        <v/>
      </c>
      <c r="AA1574" s="19" t="str">
        <f t="shared" si="19"/>
        <v/>
      </c>
      <c r="AB1574" s="19">
        <f t="shared" si="8"/>
        <v>30</v>
      </c>
      <c r="AC1574" s="19">
        <f t="shared" si="20"/>
        <v>7.5</v>
      </c>
      <c r="AD1574" s="19">
        <f t="shared" si="21"/>
        <v>36</v>
      </c>
      <c r="AE1574" s="19" t="str">
        <f t="shared" si="22"/>
        <v>Нет моды</v>
      </c>
      <c r="AF1574" s="19">
        <f t="shared" si="23"/>
        <v>3</v>
      </c>
      <c r="AG1574" s="19">
        <f t="shared" si="24"/>
        <v>13</v>
      </c>
      <c r="AH1574" s="20" t="str">
        <f t="shared" si="14"/>
        <v>Город: 90%; Село: 10%</v>
      </c>
      <c r="AI1574" s="24"/>
      <c r="AJ1574" s="24"/>
      <c r="AK1574" s="24"/>
      <c r="AL1574" s="22">
        <f t="shared" si="25"/>
        <v>1</v>
      </c>
    </row>
    <row r="1575" ht="12.75" customHeight="1">
      <c r="A1575" s="13" t="s">
        <v>79</v>
      </c>
      <c r="B1575" s="13" t="str">
        <f>IFERROR(__xludf.DUMMYFUNCTION("REGEXREPLACE(A1575, ""\d"", """")"),"         Мурманская область")</f>
        <v>         Мурманская область</v>
      </c>
      <c r="C1575" s="14" t="str">
        <f t="shared" si="15"/>
        <v>Мурманская область</v>
      </c>
      <c r="D1575" s="3">
        <f t="shared" si="16"/>
        <v>2</v>
      </c>
      <c r="E1575" s="15" t="s">
        <v>48</v>
      </c>
      <c r="F1575" s="13" t="str">
        <f>IFERROR(__xludf.DUMMYFUNCTION("REGEXEXTRACT(E1575, ""[А-Яа-я].*"")"),"Убийство")</f>
        <v>Убийство</v>
      </c>
      <c r="G1575" s="16">
        <f t="shared" si="17"/>
        <v>2</v>
      </c>
      <c r="H1575" s="13" t="s">
        <v>28</v>
      </c>
      <c r="I1575" s="13" t="str">
        <f>IFERROR(__xludf.DUMMYFUNCTION("REGEXREPLACE(H1575, "".*\s"", """")"),"человек")</f>
        <v>человек</v>
      </c>
      <c r="J1575" s="13" t="s">
        <v>29</v>
      </c>
      <c r="K1575" s="17" t="str">
        <f>IFERROR(__xludf.DUMMYFUNCTION("REGEXREPLACE(J1575, ""^[\d\s]+"", """")"),"значение показателя за год")</f>
        <v>значение показателя за год</v>
      </c>
      <c r="L1575" s="16">
        <f t="shared" si="18"/>
        <v>2</v>
      </c>
      <c r="M1575" s="13" t="s">
        <v>30</v>
      </c>
      <c r="N1575" s="13" t="str">
        <f>IFERROR(__xludf.DUMMYFUNCTION("REGEXEXTRACT(M1575, "" (.+)$"")"),"все население")</f>
        <v>все население</v>
      </c>
      <c r="O1575" s="18">
        <v>47.0</v>
      </c>
      <c r="P1575" s="18">
        <v>48.0</v>
      </c>
      <c r="Q1575" s="18">
        <v>34.0</v>
      </c>
      <c r="R1575" s="18">
        <v>31.0</v>
      </c>
      <c r="S1575" s="18">
        <v>24.0</v>
      </c>
      <c r="T1575" s="18">
        <v>22.0</v>
      </c>
      <c r="U1575" s="18">
        <v>26.0</v>
      </c>
      <c r="V1575" s="18">
        <v>20.0</v>
      </c>
      <c r="W1575" s="18">
        <v>20.0</v>
      </c>
      <c r="X1575" s="18">
        <v>19.0</v>
      </c>
      <c r="Y1575" s="18">
        <v>30.0</v>
      </c>
      <c r="Z1575" s="19">
        <f t="shared" si="6"/>
        <v>321</v>
      </c>
      <c r="AA1575" s="19" t="str">
        <f t="shared" si="19"/>
        <v/>
      </c>
      <c r="AB1575" s="19" t="str">
        <f t="shared" si="8"/>
        <v/>
      </c>
      <c r="AC1575" s="19">
        <f t="shared" si="20"/>
        <v>29.18181818</v>
      </c>
      <c r="AD1575" s="19">
        <f t="shared" si="21"/>
        <v>22</v>
      </c>
      <c r="AE1575" s="19" t="str">
        <f t="shared" si="22"/>
        <v>Нет моды</v>
      </c>
      <c r="AF1575" s="19">
        <f t="shared" si="23"/>
        <v>19</v>
      </c>
      <c r="AG1575" s="19">
        <f t="shared" si="24"/>
        <v>48</v>
      </c>
      <c r="AH1575" s="20" t="str">
        <f t="shared" si="14"/>
        <v/>
      </c>
      <c r="AI1575" s="21"/>
      <c r="AJ1575" s="21"/>
      <c r="AK1575" s="21"/>
      <c r="AL1575" s="22">
        <f t="shared" si="25"/>
        <v>1</v>
      </c>
    </row>
    <row r="1576" ht="12.75" customHeight="1">
      <c r="A1576" s="13" t="s">
        <v>79</v>
      </c>
      <c r="B1576" s="13" t="str">
        <f>IFERROR(__xludf.DUMMYFUNCTION("REGEXREPLACE(A1576, ""\d"", """")"),"         Мурманская область")</f>
        <v>         Мурманская область</v>
      </c>
      <c r="C1576" s="14" t="str">
        <f t="shared" si="15"/>
        <v>Мурманская область</v>
      </c>
      <c r="D1576" s="3">
        <f t="shared" si="16"/>
        <v>2</v>
      </c>
      <c r="E1576" s="15" t="s">
        <v>48</v>
      </c>
      <c r="F1576" s="13" t="str">
        <f>IFERROR(__xludf.DUMMYFUNCTION("REGEXEXTRACT(E1576, ""[А-Яа-я].*"")"),"Убийство")</f>
        <v>Убийство</v>
      </c>
      <c r="G1576" s="16">
        <f t="shared" si="17"/>
        <v>2</v>
      </c>
      <c r="H1576" s="13" t="s">
        <v>28</v>
      </c>
      <c r="I1576" s="13" t="str">
        <f>IFERROR(__xludf.DUMMYFUNCTION("REGEXREPLACE(H1576, "".*\s"", """")"),"человек")</f>
        <v>человек</v>
      </c>
      <c r="J1576" s="13" t="s">
        <v>29</v>
      </c>
      <c r="K1576" s="17" t="str">
        <f>IFERROR(__xludf.DUMMYFUNCTION("REGEXREPLACE(J1576, ""^[\d\s]+"", """")"),"значение показателя за год")</f>
        <v>значение показателя за год</v>
      </c>
      <c r="L1576" s="16">
        <f t="shared" si="18"/>
        <v>2</v>
      </c>
      <c r="M1576" s="13" t="s">
        <v>31</v>
      </c>
      <c r="N1576" s="13" t="str">
        <f>IFERROR(__xludf.DUMMYFUNCTION("REGEXEXTRACT(M1576, "" (.+)$"")"),"городское население")</f>
        <v>городское население</v>
      </c>
      <c r="O1576" s="18">
        <v>47.0</v>
      </c>
      <c r="P1576" s="18">
        <v>45.0</v>
      </c>
      <c r="Q1576" s="18">
        <v>32.0</v>
      </c>
      <c r="R1576" s="18">
        <v>28.0</v>
      </c>
      <c r="S1576" s="18">
        <v>23.0</v>
      </c>
      <c r="T1576" s="18">
        <v>18.0</v>
      </c>
      <c r="U1576" s="18">
        <v>24.0</v>
      </c>
      <c r="V1576" s="18">
        <v>19.0</v>
      </c>
      <c r="W1576" s="18">
        <v>19.0</v>
      </c>
      <c r="X1576" s="18">
        <v>16.0</v>
      </c>
      <c r="Y1576" s="18">
        <v>26.0</v>
      </c>
      <c r="Z1576" s="19" t="str">
        <f t="shared" si="6"/>
        <v/>
      </c>
      <c r="AA1576" s="19">
        <f t="shared" si="19"/>
        <v>297</v>
      </c>
      <c r="AB1576" s="19" t="str">
        <f t="shared" si="8"/>
        <v/>
      </c>
      <c r="AC1576" s="19">
        <f t="shared" si="20"/>
        <v>27</v>
      </c>
      <c r="AD1576" s="19">
        <f t="shared" si="21"/>
        <v>25</v>
      </c>
      <c r="AE1576" s="19" t="str">
        <f t="shared" si="22"/>
        <v>Нет моды</v>
      </c>
      <c r="AF1576" s="19">
        <f t="shared" si="23"/>
        <v>16</v>
      </c>
      <c r="AG1576" s="19">
        <f t="shared" si="24"/>
        <v>47</v>
      </c>
      <c r="AH1576" s="20" t="str">
        <f t="shared" si="14"/>
        <v/>
      </c>
      <c r="AI1576" s="21"/>
      <c r="AJ1576" s="21"/>
      <c r="AK1576" s="21"/>
      <c r="AL1576" s="22">
        <f t="shared" si="25"/>
        <v>1</v>
      </c>
    </row>
    <row r="1577" ht="12.75" customHeight="1">
      <c r="A1577" s="13" t="s">
        <v>79</v>
      </c>
      <c r="B1577" s="13" t="str">
        <f>IFERROR(__xludf.DUMMYFUNCTION("REGEXREPLACE(A1577, ""\d"", """")"),"         Мурманская область")</f>
        <v>         Мурманская область</v>
      </c>
      <c r="C1577" s="14" t="str">
        <f t="shared" si="15"/>
        <v>Мурманская область</v>
      </c>
      <c r="D1577" s="3">
        <f t="shared" si="16"/>
        <v>2</v>
      </c>
      <c r="E1577" s="15" t="s">
        <v>48</v>
      </c>
      <c r="F1577" s="13" t="str">
        <f>IFERROR(__xludf.DUMMYFUNCTION("REGEXEXTRACT(E1577, ""[А-Яа-я].*"")"),"Убийство")</f>
        <v>Убийство</v>
      </c>
      <c r="G1577" s="16">
        <f t="shared" si="17"/>
        <v>2</v>
      </c>
      <c r="H1577" s="13" t="s">
        <v>28</v>
      </c>
      <c r="I1577" s="13" t="str">
        <f>IFERROR(__xludf.DUMMYFUNCTION("REGEXREPLACE(H1577, "".*\s"", """")"),"человек")</f>
        <v>человек</v>
      </c>
      <c r="J1577" s="13" t="s">
        <v>29</v>
      </c>
      <c r="K1577" s="17" t="str">
        <f>IFERROR(__xludf.DUMMYFUNCTION("REGEXREPLACE(J1577, ""^[\d\s]+"", """")"),"значение показателя за год")</f>
        <v>значение показателя за год</v>
      </c>
      <c r="L1577" s="16">
        <f t="shared" si="18"/>
        <v>2</v>
      </c>
      <c r="M1577" s="13" t="s">
        <v>32</v>
      </c>
      <c r="N1577" s="13" t="str">
        <f>IFERROR(__xludf.DUMMYFUNCTION("REGEXEXTRACT(M1577, "" (.+)$"")"),"сельское население")</f>
        <v>сельское население</v>
      </c>
      <c r="O1577" s="18">
        <v>0.0</v>
      </c>
      <c r="P1577" s="18">
        <v>3.0</v>
      </c>
      <c r="Q1577" s="18">
        <v>2.0</v>
      </c>
      <c r="R1577" s="18">
        <v>3.0</v>
      </c>
      <c r="S1577" s="18">
        <v>1.0</v>
      </c>
      <c r="T1577" s="18">
        <v>4.0</v>
      </c>
      <c r="U1577" s="18">
        <v>2.0</v>
      </c>
      <c r="V1577" s="18">
        <v>1.0</v>
      </c>
      <c r="W1577" s="18">
        <v>1.0</v>
      </c>
      <c r="X1577" s="18">
        <v>3.0</v>
      </c>
      <c r="Y1577" s="18">
        <v>4.0</v>
      </c>
      <c r="Z1577" s="19" t="str">
        <f t="shared" si="6"/>
        <v/>
      </c>
      <c r="AA1577" s="19" t="str">
        <f t="shared" si="19"/>
        <v/>
      </c>
      <c r="AB1577" s="19">
        <f t="shared" si="8"/>
        <v>24</v>
      </c>
      <c r="AC1577" s="19">
        <f t="shared" si="20"/>
        <v>2.181818182</v>
      </c>
      <c r="AD1577" s="19">
        <f t="shared" si="21"/>
        <v>10</v>
      </c>
      <c r="AE1577" s="19" t="str">
        <f t="shared" si="22"/>
        <v>Нет моды</v>
      </c>
      <c r="AF1577" s="19">
        <f t="shared" si="23"/>
        <v>0</v>
      </c>
      <c r="AG1577" s="19">
        <f t="shared" si="24"/>
        <v>4</v>
      </c>
      <c r="AH1577" s="20" t="str">
        <f t="shared" si="14"/>
        <v>Город: 93%; Село: 7%</v>
      </c>
      <c r="AI1577" s="21"/>
      <c r="AJ1577" s="21"/>
      <c r="AK1577" s="21"/>
      <c r="AL1577" s="22">
        <f t="shared" si="25"/>
        <v>1</v>
      </c>
    </row>
    <row r="1578" ht="12.75" customHeight="1">
      <c r="A1578" s="13" t="s">
        <v>79</v>
      </c>
      <c r="B1578" s="13" t="str">
        <f>IFERROR(__xludf.DUMMYFUNCTION("REGEXREPLACE(A1578, ""\d"", """")"),"         Мурманская область")</f>
        <v>         Мурманская область</v>
      </c>
      <c r="C1578" s="14" t="str">
        <f t="shared" si="15"/>
        <v>Мурманская область</v>
      </c>
      <c r="D1578" s="3">
        <f t="shared" si="16"/>
        <v>2</v>
      </c>
      <c r="E1578" s="15" t="s">
        <v>49</v>
      </c>
      <c r="F1578" s="13" t="str">
        <f>IFERROR(__xludf.DUMMYFUNCTION("REGEXEXTRACT(E1578, ""[А-Яа-я].*"")"),"Цереброваскулярные болезни")</f>
        <v>Цереброваскулярные болезни</v>
      </c>
      <c r="G1578" s="16">
        <f t="shared" si="17"/>
        <v>2</v>
      </c>
      <c r="H1578" s="13" t="s">
        <v>28</v>
      </c>
      <c r="I1578" s="13" t="str">
        <f>IFERROR(__xludf.DUMMYFUNCTION("REGEXREPLACE(H1578, "".*\s"", """")"),"человек")</f>
        <v>человек</v>
      </c>
      <c r="J1578" s="13" t="s">
        <v>29</v>
      </c>
      <c r="K1578" s="17" t="str">
        <f>IFERROR(__xludf.DUMMYFUNCTION("REGEXREPLACE(J1578, ""^[\d\s]+"", """")"),"значение показателя за год")</f>
        <v>значение показателя за год</v>
      </c>
      <c r="L1578" s="16">
        <f t="shared" si="18"/>
        <v>2</v>
      </c>
      <c r="M1578" s="13" t="s">
        <v>30</v>
      </c>
      <c r="N1578" s="13" t="str">
        <f>IFERROR(__xludf.DUMMYFUNCTION("REGEXEXTRACT(M1578, "" (.+)$"")"),"все население")</f>
        <v>все население</v>
      </c>
      <c r="O1578" s="18">
        <v>1605.0</v>
      </c>
      <c r="P1578" s="18">
        <v>1559.0</v>
      </c>
      <c r="Q1578" s="18">
        <v>1522.0</v>
      </c>
      <c r="R1578" s="18">
        <v>1671.0</v>
      </c>
      <c r="S1578" s="18">
        <v>1543.0</v>
      </c>
      <c r="T1578" s="18">
        <v>1595.0</v>
      </c>
      <c r="U1578" s="18">
        <v>1537.0</v>
      </c>
      <c r="V1578" s="18">
        <v>1735.0</v>
      </c>
      <c r="W1578" s="18">
        <v>1726.0</v>
      </c>
      <c r="X1578" s="18">
        <v>1374.0</v>
      </c>
      <c r="Y1578" s="18">
        <v>1480.0</v>
      </c>
      <c r="Z1578" s="19">
        <f t="shared" si="6"/>
        <v>17347</v>
      </c>
      <c r="AA1578" s="19" t="str">
        <f t="shared" si="19"/>
        <v/>
      </c>
      <c r="AB1578" s="19" t="str">
        <f t="shared" si="8"/>
        <v/>
      </c>
      <c r="AC1578" s="19">
        <f t="shared" si="20"/>
        <v>1577</v>
      </c>
      <c r="AD1578" s="19">
        <f t="shared" si="21"/>
        <v>689</v>
      </c>
      <c r="AE1578" s="19" t="str">
        <f t="shared" si="22"/>
        <v>Нет моды</v>
      </c>
      <c r="AF1578" s="19">
        <f t="shared" si="23"/>
        <v>1374</v>
      </c>
      <c r="AG1578" s="19">
        <f t="shared" si="24"/>
        <v>1735</v>
      </c>
      <c r="AH1578" s="20" t="str">
        <f t="shared" si="14"/>
        <v/>
      </c>
      <c r="AI1578" s="21"/>
      <c r="AJ1578" s="21"/>
      <c r="AK1578" s="21"/>
      <c r="AL1578" s="22">
        <f t="shared" si="25"/>
        <v>1</v>
      </c>
    </row>
    <row r="1579" ht="12.75" customHeight="1">
      <c r="A1579" s="13" t="s">
        <v>79</v>
      </c>
      <c r="B1579" s="13" t="str">
        <f>IFERROR(__xludf.DUMMYFUNCTION("REGEXREPLACE(A1579, ""\d"", """")"),"         Мурманская область")</f>
        <v>         Мурманская область</v>
      </c>
      <c r="C1579" s="14" t="str">
        <f t="shared" si="15"/>
        <v>Мурманская область</v>
      </c>
      <c r="D1579" s="3">
        <f t="shared" si="16"/>
        <v>2</v>
      </c>
      <c r="E1579" s="15" t="s">
        <v>49</v>
      </c>
      <c r="F1579" s="13" t="str">
        <f>IFERROR(__xludf.DUMMYFUNCTION("REGEXEXTRACT(E1579, ""[А-Яа-я].*"")"),"Цереброваскулярные болезни")</f>
        <v>Цереброваскулярные болезни</v>
      </c>
      <c r="G1579" s="16">
        <f t="shared" si="17"/>
        <v>2</v>
      </c>
      <c r="H1579" s="13" t="s">
        <v>28</v>
      </c>
      <c r="I1579" s="13" t="str">
        <f>IFERROR(__xludf.DUMMYFUNCTION("REGEXREPLACE(H1579, "".*\s"", """")"),"человек")</f>
        <v>человек</v>
      </c>
      <c r="J1579" s="13" t="s">
        <v>29</v>
      </c>
      <c r="K1579" s="17" t="str">
        <f>IFERROR(__xludf.DUMMYFUNCTION("REGEXREPLACE(J1579, ""^[\d\s]+"", """")"),"значение показателя за год")</f>
        <v>значение показателя за год</v>
      </c>
      <c r="L1579" s="16">
        <f t="shared" si="18"/>
        <v>2</v>
      </c>
      <c r="M1579" s="13" t="s">
        <v>31</v>
      </c>
      <c r="N1579" s="13" t="str">
        <f>IFERROR(__xludf.DUMMYFUNCTION("REGEXEXTRACT(M1579, "" (.+)$"")"),"городское население")</f>
        <v>городское население</v>
      </c>
      <c r="O1579" s="18">
        <v>1531.0</v>
      </c>
      <c r="P1579" s="18">
        <v>1492.0</v>
      </c>
      <c r="Q1579" s="18">
        <v>1465.0</v>
      </c>
      <c r="R1579" s="18">
        <v>1590.0</v>
      </c>
      <c r="S1579" s="18">
        <v>1463.0</v>
      </c>
      <c r="T1579" s="18">
        <v>1533.0</v>
      </c>
      <c r="U1579" s="18">
        <v>1467.0</v>
      </c>
      <c r="V1579" s="18">
        <v>1667.0</v>
      </c>
      <c r="W1579" s="18">
        <v>1652.0</v>
      </c>
      <c r="X1579" s="18">
        <v>1324.0</v>
      </c>
      <c r="Y1579" s="18">
        <v>1408.0</v>
      </c>
      <c r="Z1579" s="19" t="str">
        <f t="shared" si="6"/>
        <v/>
      </c>
      <c r="AA1579" s="19">
        <f t="shared" si="19"/>
        <v>16592</v>
      </c>
      <c r="AB1579" s="19" t="str">
        <f t="shared" si="8"/>
        <v/>
      </c>
      <c r="AC1579" s="19">
        <f t="shared" si="20"/>
        <v>1508.363636</v>
      </c>
      <c r="AD1579" s="19">
        <f t="shared" si="21"/>
        <v>1535</v>
      </c>
      <c r="AE1579" s="19" t="str">
        <f t="shared" si="22"/>
        <v>Нет моды</v>
      </c>
      <c r="AF1579" s="19">
        <f t="shared" si="23"/>
        <v>1324</v>
      </c>
      <c r="AG1579" s="19">
        <f t="shared" si="24"/>
        <v>1667</v>
      </c>
      <c r="AH1579" s="20" t="str">
        <f t="shared" si="14"/>
        <v/>
      </c>
      <c r="AI1579" s="21"/>
      <c r="AJ1579" s="21"/>
      <c r="AK1579" s="21"/>
      <c r="AL1579" s="22">
        <f t="shared" si="25"/>
        <v>1</v>
      </c>
    </row>
    <row r="1580" ht="12.75" customHeight="1">
      <c r="A1580" s="13" t="s">
        <v>79</v>
      </c>
      <c r="B1580" s="13" t="str">
        <f>IFERROR(__xludf.DUMMYFUNCTION("REGEXREPLACE(A1580, ""\d"", """")"),"         Мурманская область")</f>
        <v>         Мурманская область</v>
      </c>
      <c r="C1580" s="14" t="str">
        <f t="shared" si="15"/>
        <v>Мурманская область</v>
      </c>
      <c r="D1580" s="3">
        <f t="shared" si="16"/>
        <v>2</v>
      </c>
      <c r="E1580" s="15" t="s">
        <v>49</v>
      </c>
      <c r="F1580" s="13" t="str">
        <f>IFERROR(__xludf.DUMMYFUNCTION("REGEXEXTRACT(E1580, ""[А-Яа-я].*"")"),"Цереброваскулярные болезни")</f>
        <v>Цереброваскулярные болезни</v>
      </c>
      <c r="G1580" s="16">
        <f t="shared" si="17"/>
        <v>2</v>
      </c>
      <c r="H1580" s="13" t="s">
        <v>28</v>
      </c>
      <c r="I1580" s="13" t="str">
        <f>IFERROR(__xludf.DUMMYFUNCTION("REGEXREPLACE(H1580, "".*\s"", """")"),"человек")</f>
        <v>человек</v>
      </c>
      <c r="J1580" s="13" t="s">
        <v>29</v>
      </c>
      <c r="K1580" s="17" t="str">
        <f>IFERROR(__xludf.DUMMYFUNCTION("REGEXREPLACE(J1580, ""^[\d\s]+"", """")"),"значение показателя за год")</f>
        <v>значение показателя за год</v>
      </c>
      <c r="L1580" s="16">
        <f t="shared" si="18"/>
        <v>2</v>
      </c>
      <c r="M1580" s="13" t="s">
        <v>32</v>
      </c>
      <c r="N1580" s="13" t="str">
        <f>IFERROR(__xludf.DUMMYFUNCTION("REGEXEXTRACT(M1580, "" (.+)$"")"),"сельское население")</f>
        <v>сельское население</v>
      </c>
      <c r="O1580" s="18">
        <v>74.0</v>
      </c>
      <c r="P1580" s="18">
        <v>67.0</v>
      </c>
      <c r="Q1580" s="18">
        <v>57.0</v>
      </c>
      <c r="R1580" s="18">
        <v>81.0</v>
      </c>
      <c r="S1580" s="18">
        <v>80.0</v>
      </c>
      <c r="T1580" s="18">
        <v>62.0</v>
      </c>
      <c r="U1580" s="18">
        <v>70.0</v>
      </c>
      <c r="V1580" s="18">
        <v>68.0</v>
      </c>
      <c r="W1580" s="18">
        <v>74.0</v>
      </c>
      <c r="X1580" s="18">
        <v>50.0</v>
      </c>
      <c r="Y1580" s="18">
        <v>72.0</v>
      </c>
      <c r="Z1580" s="19" t="str">
        <f t="shared" si="6"/>
        <v/>
      </c>
      <c r="AA1580" s="19" t="str">
        <f t="shared" si="19"/>
        <v/>
      </c>
      <c r="AB1580" s="19">
        <f t="shared" si="8"/>
        <v>755</v>
      </c>
      <c r="AC1580" s="19">
        <f t="shared" si="20"/>
        <v>68.63636364</v>
      </c>
      <c r="AD1580" s="19">
        <f t="shared" si="21"/>
        <v>702.5</v>
      </c>
      <c r="AE1580" s="19" t="str">
        <f t="shared" si="22"/>
        <v>Нет моды</v>
      </c>
      <c r="AF1580" s="19">
        <f t="shared" si="23"/>
        <v>50</v>
      </c>
      <c r="AG1580" s="19">
        <f t="shared" si="24"/>
        <v>81</v>
      </c>
      <c r="AH1580" s="20" t="str">
        <f t="shared" si="14"/>
        <v>Город: 96%; Село: 4%</v>
      </c>
      <c r="AI1580" s="21"/>
      <c r="AJ1580" s="21"/>
      <c r="AK1580" s="21"/>
      <c r="AL1580" s="22">
        <f t="shared" si="25"/>
        <v>1</v>
      </c>
    </row>
    <row r="1581" ht="12.75" customHeight="1">
      <c r="A1581" s="13" t="s">
        <v>80</v>
      </c>
      <c r="B1581" s="13" t="str">
        <f>IFERROR(__xludf.DUMMYFUNCTION("REGEXREPLACE(A1581, ""\d"", """")"),"         Новгородская область")</f>
        <v>         Новгородская область</v>
      </c>
      <c r="C1581" s="14" t="str">
        <f t="shared" si="15"/>
        <v>Новгородская область</v>
      </c>
      <c r="D1581" s="3">
        <f t="shared" si="16"/>
        <v>2</v>
      </c>
      <c r="E1581" s="15" t="s">
        <v>27</v>
      </c>
      <c r="F1581" s="13" t="str">
        <f>IFERROR(__xludf.DUMMYFUNCTION("REGEXEXTRACT(E1581, ""[А-Яа-я].*"")"),"Болезни органов дыхания")</f>
        <v>Болезни органов дыхания</v>
      </c>
      <c r="G1581" s="16">
        <f t="shared" si="17"/>
        <v>2</v>
      </c>
      <c r="H1581" s="13" t="s">
        <v>28</v>
      </c>
      <c r="I1581" s="13" t="str">
        <f>IFERROR(__xludf.DUMMYFUNCTION("REGEXREPLACE(H1581, "".*\s"", """")"),"человек")</f>
        <v>человек</v>
      </c>
      <c r="J1581" s="13" t="s">
        <v>29</v>
      </c>
      <c r="K1581" s="17" t="str">
        <f>IFERROR(__xludf.DUMMYFUNCTION("REGEXREPLACE(J1581, ""^[\d\s]+"", """")"),"значение показателя за год")</f>
        <v>значение показателя за год</v>
      </c>
      <c r="L1581" s="16">
        <f t="shared" si="18"/>
        <v>2</v>
      </c>
      <c r="M1581" s="13" t="s">
        <v>30</v>
      </c>
      <c r="N1581" s="13" t="str">
        <f>IFERROR(__xludf.DUMMYFUNCTION("REGEXEXTRACT(M1581, "" (.+)$"")"),"все население")</f>
        <v>все население</v>
      </c>
      <c r="O1581" s="18">
        <v>375.0</v>
      </c>
      <c r="P1581" s="18">
        <v>391.0</v>
      </c>
      <c r="Q1581" s="18">
        <v>423.0</v>
      </c>
      <c r="R1581" s="18">
        <v>344.0</v>
      </c>
      <c r="S1581" s="18">
        <v>313.0</v>
      </c>
      <c r="T1581" s="18">
        <v>422.0</v>
      </c>
      <c r="U1581" s="18">
        <v>428.0</v>
      </c>
      <c r="V1581" s="18">
        <v>423.0</v>
      </c>
      <c r="W1581" s="18">
        <v>645.0</v>
      </c>
      <c r="X1581" s="18">
        <v>425.0</v>
      </c>
      <c r="Y1581" s="18">
        <v>439.0</v>
      </c>
      <c r="Z1581" s="19">
        <f t="shared" si="6"/>
        <v>4628</v>
      </c>
      <c r="AA1581" s="19" t="str">
        <f t="shared" si="19"/>
        <v/>
      </c>
      <c r="AB1581" s="19" t="str">
        <f t="shared" si="8"/>
        <v/>
      </c>
      <c r="AC1581" s="19">
        <f t="shared" si="20"/>
        <v>420.7272727</v>
      </c>
      <c r="AD1581" s="19">
        <f t="shared" si="21"/>
        <v>197</v>
      </c>
      <c r="AE1581" s="19" t="str">
        <f t="shared" si="22"/>
        <v>Нет моды</v>
      </c>
      <c r="AF1581" s="19">
        <f t="shared" si="23"/>
        <v>313</v>
      </c>
      <c r="AG1581" s="19">
        <f t="shared" si="24"/>
        <v>645</v>
      </c>
      <c r="AH1581" s="20" t="str">
        <f t="shared" si="14"/>
        <v/>
      </c>
      <c r="AI1581" s="21"/>
      <c r="AJ1581" s="21"/>
      <c r="AK1581" s="21"/>
      <c r="AL1581" s="22">
        <f t="shared" si="25"/>
        <v>1</v>
      </c>
    </row>
    <row r="1582" ht="12.75" customHeight="1">
      <c r="A1582" s="13" t="s">
        <v>80</v>
      </c>
      <c r="B1582" s="13" t="str">
        <f>IFERROR(__xludf.DUMMYFUNCTION("REGEXREPLACE(A1582, ""\d"", """")"),"         Новгородская область")</f>
        <v>         Новгородская область</v>
      </c>
      <c r="C1582" s="14" t="str">
        <f t="shared" si="15"/>
        <v>Новгородская область</v>
      </c>
      <c r="D1582" s="3">
        <f t="shared" si="16"/>
        <v>2</v>
      </c>
      <c r="E1582" s="15" t="s">
        <v>27</v>
      </c>
      <c r="F1582" s="13" t="str">
        <f>IFERROR(__xludf.DUMMYFUNCTION("REGEXEXTRACT(E1582, ""[А-Яа-я].*"")"),"Болезни органов дыхания")</f>
        <v>Болезни органов дыхания</v>
      </c>
      <c r="G1582" s="16">
        <f t="shared" si="17"/>
        <v>2</v>
      </c>
      <c r="H1582" s="13" t="s">
        <v>28</v>
      </c>
      <c r="I1582" s="13" t="str">
        <f>IFERROR(__xludf.DUMMYFUNCTION("REGEXREPLACE(H1582, "".*\s"", """")"),"человек")</f>
        <v>человек</v>
      </c>
      <c r="J1582" s="13" t="s">
        <v>29</v>
      </c>
      <c r="K1582" s="17" t="str">
        <f>IFERROR(__xludf.DUMMYFUNCTION("REGEXREPLACE(J1582, ""^[\d\s]+"", """")"),"значение показателя за год")</f>
        <v>значение показателя за год</v>
      </c>
      <c r="L1582" s="16">
        <f t="shared" si="18"/>
        <v>2</v>
      </c>
      <c r="M1582" s="13" t="s">
        <v>31</v>
      </c>
      <c r="N1582" s="13" t="str">
        <f>IFERROR(__xludf.DUMMYFUNCTION("REGEXEXTRACT(M1582, "" (.+)$"")"),"городское население")</f>
        <v>городское население</v>
      </c>
      <c r="O1582" s="18">
        <v>258.0</v>
      </c>
      <c r="P1582" s="18">
        <v>251.0</v>
      </c>
      <c r="Q1582" s="18">
        <v>278.0</v>
      </c>
      <c r="R1582" s="18">
        <v>238.0</v>
      </c>
      <c r="S1582" s="18">
        <v>216.0</v>
      </c>
      <c r="T1582" s="18">
        <v>295.0</v>
      </c>
      <c r="U1582" s="18">
        <v>298.0</v>
      </c>
      <c r="V1582" s="18">
        <v>300.0</v>
      </c>
      <c r="W1582" s="18">
        <v>447.0</v>
      </c>
      <c r="X1582" s="18">
        <v>307.0</v>
      </c>
      <c r="Y1582" s="18">
        <v>312.0</v>
      </c>
      <c r="Z1582" s="19" t="str">
        <f t="shared" si="6"/>
        <v/>
      </c>
      <c r="AA1582" s="19">
        <f t="shared" si="19"/>
        <v>3200</v>
      </c>
      <c r="AB1582" s="19" t="str">
        <f t="shared" si="8"/>
        <v/>
      </c>
      <c r="AC1582" s="19">
        <f t="shared" si="20"/>
        <v>290.9090909</v>
      </c>
      <c r="AD1582" s="19">
        <f t="shared" si="21"/>
        <v>328.5</v>
      </c>
      <c r="AE1582" s="19" t="str">
        <f t="shared" si="22"/>
        <v>Нет моды</v>
      </c>
      <c r="AF1582" s="19">
        <f t="shared" si="23"/>
        <v>216</v>
      </c>
      <c r="AG1582" s="19">
        <f t="shared" si="24"/>
        <v>447</v>
      </c>
      <c r="AH1582" s="20" t="str">
        <f t="shared" si="14"/>
        <v/>
      </c>
      <c r="AI1582" s="21"/>
      <c r="AJ1582" s="21"/>
      <c r="AK1582" s="21"/>
      <c r="AL1582" s="22">
        <f t="shared" si="25"/>
        <v>1</v>
      </c>
    </row>
    <row r="1583" ht="12.75" customHeight="1">
      <c r="A1583" s="13" t="s">
        <v>80</v>
      </c>
      <c r="B1583" s="13" t="str">
        <f>IFERROR(__xludf.DUMMYFUNCTION("REGEXREPLACE(A1583, ""\d"", """")"),"         Новгородская область")</f>
        <v>         Новгородская область</v>
      </c>
      <c r="C1583" s="14" t="str">
        <f t="shared" si="15"/>
        <v>Новгородская область</v>
      </c>
      <c r="D1583" s="3">
        <f t="shared" si="16"/>
        <v>2</v>
      </c>
      <c r="E1583" s="15" t="s">
        <v>27</v>
      </c>
      <c r="F1583" s="13" t="str">
        <f>IFERROR(__xludf.DUMMYFUNCTION("REGEXEXTRACT(E1583, ""[А-Яа-я].*"")"),"Болезни органов дыхания")</f>
        <v>Болезни органов дыхания</v>
      </c>
      <c r="G1583" s="16">
        <f t="shared" si="17"/>
        <v>2</v>
      </c>
      <c r="H1583" s="13" t="s">
        <v>28</v>
      </c>
      <c r="I1583" s="13" t="str">
        <f>IFERROR(__xludf.DUMMYFUNCTION("REGEXREPLACE(H1583, "".*\s"", """")"),"человек")</f>
        <v>человек</v>
      </c>
      <c r="J1583" s="13" t="s">
        <v>29</v>
      </c>
      <c r="K1583" s="17" t="str">
        <f>IFERROR(__xludf.DUMMYFUNCTION("REGEXREPLACE(J1583, ""^[\d\s]+"", """")"),"значение показателя за год")</f>
        <v>значение показателя за год</v>
      </c>
      <c r="L1583" s="16">
        <f t="shared" si="18"/>
        <v>2</v>
      </c>
      <c r="M1583" s="13" t="s">
        <v>32</v>
      </c>
      <c r="N1583" s="13" t="str">
        <f>IFERROR(__xludf.DUMMYFUNCTION("REGEXEXTRACT(M1583, "" (.+)$"")"),"сельское население")</f>
        <v>сельское население</v>
      </c>
      <c r="O1583" s="18">
        <v>117.0</v>
      </c>
      <c r="P1583" s="18">
        <v>140.0</v>
      </c>
      <c r="Q1583" s="18">
        <v>145.0</v>
      </c>
      <c r="R1583" s="18">
        <v>106.0</v>
      </c>
      <c r="S1583" s="18">
        <v>97.0</v>
      </c>
      <c r="T1583" s="18">
        <v>127.0</v>
      </c>
      <c r="U1583" s="18">
        <v>130.0</v>
      </c>
      <c r="V1583" s="18">
        <v>123.0</v>
      </c>
      <c r="W1583" s="18">
        <v>198.0</v>
      </c>
      <c r="X1583" s="18">
        <v>118.0</v>
      </c>
      <c r="Y1583" s="18">
        <v>127.0</v>
      </c>
      <c r="Z1583" s="19" t="str">
        <f t="shared" si="6"/>
        <v/>
      </c>
      <c r="AA1583" s="19" t="str">
        <f t="shared" si="19"/>
        <v/>
      </c>
      <c r="AB1583" s="19">
        <f t="shared" si="8"/>
        <v>1428</v>
      </c>
      <c r="AC1583" s="19">
        <f t="shared" si="20"/>
        <v>129.8181818</v>
      </c>
      <c r="AD1583" s="19">
        <f t="shared" si="21"/>
        <v>207</v>
      </c>
      <c r="AE1583" s="19" t="str">
        <f t="shared" si="22"/>
        <v>Нет моды</v>
      </c>
      <c r="AF1583" s="19">
        <f t="shared" si="23"/>
        <v>97</v>
      </c>
      <c r="AG1583" s="19">
        <f t="shared" si="24"/>
        <v>198</v>
      </c>
      <c r="AH1583" s="20" t="str">
        <f t="shared" si="14"/>
        <v>Город: 69%; Село: 31%</v>
      </c>
      <c r="AI1583" s="21"/>
      <c r="AJ1583" s="21"/>
      <c r="AK1583" s="21"/>
      <c r="AL1583" s="22">
        <f t="shared" si="25"/>
        <v>1</v>
      </c>
    </row>
    <row r="1584" ht="12.75" customHeight="1">
      <c r="A1584" s="13" t="s">
        <v>80</v>
      </c>
      <c r="B1584" s="13" t="str">
        <f>IFERROR(__xludf.DUMMYFUNCTION("REGEXREPLACE(A1584, ""\d"", """")"),"         Новгородская область")</f>
        <v>         Новгородская область</v>
      </c>
      <c r="C1584" s="14" t="str">
        <f t="shared" si="15"/>
        <v>Новгородская область</v>
      </c>
      <c r="D1584" s="3">
        <f t="shared" si="16"/>
        <v>2</v>
      </c>
      <c r="E1584" s="15" t="s">
        <v>33</v>
      </c>
      <c r="F1584" s="13" t="str">
        <f>IFERROR(__xludf.DUMMYFUNCTION("REGEXEXTRACT(E1584, ""[А-Яа-я].*"")"),"Болезни органов пищеварения")</f>
        <v>Болезни органов пищеварения</v>
      </c>
      <c r="G1584" s="16">
        <f t="shared" si="17"/>
        <v>2</v>
      </c>
      <c r="H1584" s="13" t="s">
        <v>28</v>
      </c>
      <c r="I1584" s="13" t="str">
        <f>IFERROR(__xludf.DUMMYFUNCTION("REGEXREPLACE(H1584, "".*\s"", """")"),"человек")</f>
        <v>человек</v>
      </c>
      <c r="J1584" s="13" t="s">
        <v>29</v>
      </c>
      <c r="K1584" s="17" t="str">
        <f>IFERROR(__xludf.DUMMYFUNCTION("REGEXREPLACE(J1584, ""^[\d\s]+"", """")"),"значение показателя за год")</f>
        <v>значение показателя за год</v>
      </c>
      <c r="L1584" s="16">
        <f t="shared" si="18"/>
        <v>2</v>
      </c>
      <c r="M1584" s="13" t="s">
        <v>30</v>
      </c>
      <c r="N1584" s="13" t="str">
        <f>IFERROR(__xludf.DUMMYFUNCTION("REGEXEXTRACT(M1584, "" (.+)$"")"),"все население")</f>
        <v>все население</v>
      </c>
      <c r="O1584" s="18">
        <v>568.0</v>
      </c>
      <c r="P1584" s="18">
        <v>587.0</v>
      </c>
      <c r="Q1584" s="18">
        <v>615.0</v>
      </c>
      <c r="R1584" s="18">
        <v>563.0</v>
      </c>
      <c r="S1584" s="18">
        <v>571.0</v>
      </c>
      <c r="T1584" s="18">
        <v>615.0</v>
      </c>
      <c r="U1584" s="18">
        <v>721.0</v>
      </c>
      <c r="V1584" s="18">
        <v>694.0</v>
      </c>
      <c r="W1584" s="18">
        <v>758.0</v>
      </c>
      <c r="X1584" s="18">
        <v>590.0</v>
      </c>
      <c r="Y1584" s="18">
        <v>630.0</v>
      </c>
      <c r="Z1584" s="19">
        <f t="shared" si="6"/>
        <v>6912</v>
      </c>
      <c r="AA1584" s="19" t="str">
        <f t="shared" si="19"/>
        <v/>
      </c>
      <c r="AB1584" s="19" t="str">
        <f t="shared" si="8"/>
        <v/>
      </c>
      <c r="AC1584" s="19">
        <f t="shared" si="20"/>
        <v>628.3636364</v>
      </c>
      <c r="AD1584" s="19">
        <f t="shared" si="21"/>
        <v>380.5</v>
      </c>
      <c r="AE1584" s="19" t="str">
        <f t="shared" si="22"/>
        <v>Нет моды</v>
      </c>
      <c r="AF1584" s="19">
        <f t="shared" si="23"/>
        <v>563</v>
      </c>
      <c r="AG1584" s="19">
        <f t="shared" si="24"/>
        <v>758</v>
      </c>
      <c r="AH1584" s="20" t="str">
        <f t="shared" si="14"/>
        <v/>
      </c>
      <c r="AI1584" s="21"/>
      <c r="AJ1584" s="21"/>
      <c r="AK1584" s="21"/>
      <c r="AL1584" s="22">
        <f t="shared" si="25"/>
        <v>1</v>
      </c>
    </row>
    <row r="1585" ht="12.75" customHeight="1">
      <c r="A1585" s="13" t="s">
        <v>80</v>
      </c>
      <c r="B1585" s="13" t="str">
        <f>IFERROR(__xludf.DUMMYFUNCTION("REGEXREPLACE(A1585, ""\d"", """")"),"         Новгородская область")</f>
        <v>         Новгородская область</v>
      </c>
      <c r="C1585" s="14" t="str">
        <f t="shared" si="15"/>
        <v>Новгородская область</v>
      </c>
      <c r="D1585" s="3">
        <f t="shared" si="16"/>
        <v>2</v>
      </c>
      <c r="E1585" s="15" t="s">
        <v>33</v>
      </c>
      <c r="F1585" s="13" t="str">
        <f>IFERROR(__xludf.DUMMYFUNCTION("REGEXEXTRACT(E1585, ""[А-Яа-я].*"")"),"Болезни органов пищеварения")</f>
        <v>Болезни органов пищеварения</v>
      </c>
      <c r="G1585" s="16">
        <f t="shared" si="17"/>
        <v>2</v>
      </c>
      <c r="H1585" s="13" t="s">
        <v>28</v>
      </c>
      <c r="I1585" s="13" t="str">
        <f>IFERROR(__xludf.DUMMYFUNCTION("REGEXREPLACE(H1585, "".*\s"", """")"),"человек")</f>
        <v>человек</v>
      </c>
      <c r="J1585" s="13" t="s">
        <v>29</v>
      </c>
      <c r="K1585" s="17" t="str">
        <f>IFERROR(__xludf.DUMMYFUNCTION("REGEXREPLACE(J1585, ""^[\d\s]+"", """")"),"значение показателя за год")</f>
        <v>значение показателя за год</v>
      </c>
      <c r="L1585" s="16">
        <f t="shared" si="18"/>
        <v>2</v>
      </c>
      <c r="M1585" s="13" t="s">
        <v>31</v>
      </c>
      <c r="N1585" s="13" t="str">
        <f>IFERROR(__xludf.DUMMYFUNCTION("REGEXEXTRACT(M1585, "" (.+)$"")"),"городское население")</f>
        <v>городское население</v>
      </c>
      <c r="O1585" s="18">
        <v>399.0</v>
      </c>
      <c r="P1585" s="18">
        <v>404.0</v>
      </c>
      <c r="Q1585" s="18">
        <v>429.0</v>
      </c>
      <c r="R1585" s="18">
        <v>390.0</v>
      </c>
      <c r="S1585" s="18">
        <v>368.0</v>
      </c>
      <c r="T1585" s="18">
        <v>435.0</v>
      </c>
      <c r="U1585" s="18">
        <v>484.0</v>
      </c>
      <c r="V1585" s="18">
        <v>499.0</v>
      </c>
      <c r="W1585" s="18">
        <v>576.0</v>
      </c>
      <c r="X1585" s="18">
        <v>431.0</v>
      </c>
      <c r="Y1585" s="18">
        <v>466.0</v>
      </c>
      <c r="Z1585" s="19" t="str">
        <f t="shared" si="6"/>
        <v/>
      </c>
      <c r="AA1585" s="19">
        <f t="shared" si="19"/>
        <v>4881</v>
      </c>
      <c r="AB1585" s="19" t="str">
        <f t="shared" si="8"/>
        <v/>
      </c>
      <c r="AC1585" s="19">
        <f t="shared" si="20"/>
        <v>443.7272727</v>
      </c>
      <c r="AD1585" s="19">
        <f t="shared" si="21"/>
        <v>565.5</v>
      </c>
      <c r="AE1585" s="19" t="str">
        <f t="shared" si="22"/>
        <v>Нет моды</v>
      </c>
      <c r="AF1585" s="19">
        <f t="shared" si="23"/>
        <v>368</v>
      </c>
      <c r="AG1585" s="19">
        <f t="shared" si="24"/>
        <v>576</v>
      </c>
      <c r="AH1585" s="20" t="str">
        <f t="shared" si="14"/>
        <v/>
      </c>
      <c r="AI1585" s="21"/>
      <c r="AJ1585" s="21"/>
      <c r="AK1585" s="21"/>
      <c r="AL1585" s="22">
        <f t="shared" si="25"/>
        <v>1</v>
      </c>
    </row>
    <row r="1586" ht="12.75" customHeight="1">
      <c r="A1586" s="13" t="s">
        <v>80</v>
      </c>
      <c r="B1586" s="13" t="str">
        <f>IFERROR(__xludf.DUMMYFUNCTION("REGEXREPLACE(A1586, ""\d"", """")"),"         Новгородская область")</f>
        <v>         Новгородская область</v>
      </c>
      <c r="C1586" s="14" t="str">
        <f t="shared" si="15"/>
        <v>Новгородская область</v>
      </c>
      <c r="D1586" s="3">
        <f t="shared" si="16"/>
        <v>2</v>
      </c>
      <c r="E1586" s="15" t="s">
        <v>33</v>
      </c>
      <c r="F1586" s="13" t="str">
        <f>IFERROR(__xludf.DUMMYFUNCTION("REGEXEXTRACT(E1586, ""[А-Яа-я].*"")"),"Болезни органов пищеварения")</f>
        <v>Болезни органов пищеварения</v>
      </c>
      <c r="G1586" s="16">
        <f t="shared" si="17"/>
        <v>2</v>
      </c>
      <c r="H1586" s="13" t="s">
        <v>28</v>
      </c>
      <c r="I1586" s="13" t="str">
        <f>IFERROR(__xludf.DUMMYFUNCTION("REGEXREPLACE(H1586, "".*\s"", """")"),"человек")</f>
        <v>человек</v>
      </c>
      <c r="J1586" s="13" t="s">
        <v>29</v>
      </c>
      <c r="K1586" s="17" t="str">
        <f>IFERROR(__xludf.DUMMYFUNCTION("REGEXREPLACE(J1586, ""^[\d\s]+"", """")"),"значение показателя за год")</f>
        <v>значение показателя за год</v>
      </c>
      <c r="L1586" s="16">
        <f t="shared" si="18"/>
        <v>2</v>
      </c>
      <c r="M1586" s="13" t="s">
        <v>32</v>
      </c>
      <c r="N1586" s="13" t="str">
        <f>IFERROR(__xludf.DUMMYFUNCTION("REGEXEXTRACT(M1586, "" (.+)$"")"),"сельское население")</f>
        <v>сельское население</v>
      </c>
      <c r="O1586" s="18">
        <v>169.0</v>
      </c>
      <c r="P1586" s="18">
        <v>183.0</v>
      </c>
      <c r="Q1586" s="18">
        <v>186.0</v>
      </c>
      <c r="R1586" s="18">
        <v>173.0</v>
      </c>
      <c r="S1586" s="18">
        <v>203.0</v>
      </c>
      <c r="T1586" s="18">
        <v>180.0</v>
      </c>
      <c r="U1586" s="18">
        <v>237.0</v>
      </c>
      <c r="V1586" s="18">
        <v>195.0</v>
      </c>
      <c r="W1586" s="18">
        <v>182.0</v>
      </c>
      <c r="X1586" s="18">
        <v>159.0</v>
      </c>
      <c r="Y1586" s="18">
        <v>164.0</v>
      </c>
      <c r="Z1586" s="19" t="str">
        <f t="shared" si="6"/>
        <v/>
      </c>
      <c r="AA1586" s="19" t="str">
        <f t="shared" si="19"/>
        <v/>
      </c>
      <c r="AB1586" s="19">
        <f t="shared" si="8"/>
        <v>2031</v>
      </c>
      <c r="AC1586" s="19">
        <f t="shared" si="20"/>
        <v>184.6363636</v>
      </c>
      <c r="AD1586" s="19">
        <f t="shared" si="21"/>
        <v>302.5</v>
      </c>
      <c r="AE1586" s="19" t="str">
        <f t="shared" si="22"/>
        <v>Нет моды</v>
      </c>
      <c r="AF1586" s="19">
        <f t="shared" si="23"/>
        <v>159</v>
      </c>
      <c r="AG1586" s="19">
        <f t="shared" si="24"/>
        <v>237</v>
      </c>
      <c r="AH1586" s="20" t="str">
        <f t="shared" si="14"/>
        <v>Город: 71%; Село: 29%</v>
      </c>
      <c r="AI1586" s="21"/>
      <c r="AJ1586" s="21"/>
      <c r="AK1586" s="21"/>
      <c r="AL1586" s="22">
        <f t="shared" si="25"/>
        <v>1</v>
      </c>
    </row>
    <row r="1587" ht="12.75" customHeight="1">
      <c r="A1587" s="13" t="s">
        <v>80</v>
      </c>
      <c r="B1587" s="13" t="str">
        <f>IFERROR(__xludf.DUMMYFUNCTION("REGEXREPLACE(A1587, ""\d"", """")"),"         Новгородская область")</f>
        <v>         Новгородская область</v>
      </c>
      <c r="C1587" s="14" t="str">
        <f t="shared" si="15"/>
        <v>Новгородская область</v>
      </c>
      <c r="D1587" s="3">
        <f t="shared" si="16"/>
        <v>2</v>
      </c>
      <c r="E1587" s="15" t="s">
        <v>34</v>
      </c>
      <c r="F1587" s="13" t="str">
        <f>IFERROR(__xludf.DUMMYFUNCTION("REGEXEXTRACT(E1587, ""[А-Яа-я].*"")"),"Болезни системы кровообращения")</f>
        <v>Болезни системы кровообращения</v>
      </c>
      <c r="G1587" s="16">
        <f t="shared" si="17"/>
        <v>2</v>
      </c>
      <c r="H1587" s="13" t="s">
        <v>28</v>
      </c>
      <c r="I1587" s="13" t="str">
        <f>IFERROR(__xludf.DUMMYFUNCTION("REGEXREPLACE(H1587, "".*\s"", """")"),"человек")</f>
        <v>человек</v>
      </c>
      <c r="J1587" s="13" t="s">
        <v>29</v>
      </c>
      <c r="K1587" s="17" t="str">
        <f>IFERROR(__xludf.DUMMYFUNCTION("REGEXREPLACE(J1587, ""^[\d\s]+"", """")"),"значение показателя за год")</f>
        <v>значение показателя за год</v>
      </c>
      <c r="L1587" s="16">
        <f t="shared" si="18"/>
        <v>2</v>
      </c>
      <c r="M1587" s="13" t="s">
        <v>30</v>
      </c>
      <c r="N1587" s="13" t="str">
        <f>IFERROR(__xludf.DUMMYFUNCTION("REGEXEXTRACT(M1587, "" (.+)$"")"),"все население")</f>
        <v>все население</v>
      </c>
      <c r="O1587" s="18">
        <v>6716.0</v>
      </c>
      <c r="P1587" s="18">
        <v>6344.0</v>
      </c>
      <c r="Q1587" s="18">
        <v>6078.0</v>
      </c>
      <c r="R1587" s="18">
        <v>5686.0</v>
      </c>
      <c r="S1587" s="18">
        <v>5822.0</v>
      </c>
      <c r="T1587" s="18">
        <v>5414.0</v>
      </c>
      <c r="U1587" s="18">
        <v>4877.0</v>
      </c>
      <c r="V1587" s="18">
        <v>5431.0</v>
      </c>
      <c r="W1587" s="18">
        <v>5899.0</v>
      </c>
      <c r="X1587" s="18">
        <v>4853.0</v>
      </c>
      <c r="Y1587" s="18">
        <v>4559.0</v>
      </c>
      <c r="Z1587" s="19">
        <f t="shared" si="6"/>
        <v>61679</v>
      </c>
      <c r="AA1587" s="19" t="str">
        <f t="shared" si="19"/>
        <v/>
      </c>
      <c r="AB1587" s="19" t="str">
        <f t="shared" si="8"/>
        <v/>
      </c>
      <c r="AC1587" s="19">
        <f t="shared" si="20"/>
        <v>5607.181818</v>
      </c>
      <c r="AD1587" s="19">
        <f t="shared" si="21"/>
        <v>2398</v>
      </c>
      <c r="AE1587" s="19" t="str">
        <f t="shared" si="22"/>
        <v>Нет моды</v>
      </c>
      <c r="AF1587" s="19">
        <f t="shared" si="23"/>
        <v>4559</v>
      </c>
      <c r="AG1587" s="19">
        <f t="shared" si="24"/>
        <v>6716</v>
      </c>
      <c r="AH1587" s="20" t="str">
        <f t="shared" si="14"/>
        <v/>
      </c>
      <c r="AI1587" s="21"/>
      <c r="AJ1587" s="21"/>
      <c r="AK1587" s="21"/>
      <c r="AL1587" s="22">
        <f t="shared" si="25"/>
        <v>1</v>
      </c>
    </row>
    <row r="1588" ht="12.75" customHeight="1">
      <c r="A1588" s="13" t="s">
        <v>80</v>
      </c>
      <c r="B1588" s="13" t="str">
        <f>IFERROR(__xludf.DUMMYFUNCTION("REGEXREPLACE(A1588, ""\d"", """")"),"         Новгородская область")</f>
        <v>         Новгородская область</v>
      </c>
      <c r="C1588" s="14" t="str">
        <f t="shared" si="15"/>
        <v>Новгородская область</v>
      </c>
      <c r="D1588" s="3">
        <f t="shared" si="16"/>
        <v>2</v>
      </c>
      <c r="E1588" s="15" t="s">
        <v>34</v>
      </c>
      <c r="F1588" s="13" t="str">
        <f>IFERROR(__xludf.DUMMYFUNCTION("REGEXEXTRACT(E1588, ""[А-Яа-я].*"")"),"Болезни системы кровообращения")</f>
        <v>Болезни системы кровообращения</v>
      </c>
      <c r="G1588" s="16">
        <f t="shared" si="17"/>
        <v>2</v>
      </c>
      <c r="H1588" s="13" t="s">
        <v>28</v>
      </c>
      <c r="I1588" s="13" t="str">
        <f>IFERROR(__xludf.DUMMYFUNCTION("REGEXREPLACE(H1588, "".*\s"", """")"),"человек")</f>
        <v>человек</v>
      </c>
      <c r="J1588" s="13" t="s">
        <v>29</v>
      </c>
      <c r="K1588" s="17" t="str">
        <f>IFERROR(__xludf.DUMMYFUNCTION("REGEXREPLACE(J1588, ""^[\d\s]+"", """")"),"значение показателя за год")</f>
        <v>значение показателя за год</v>
      </c>
      <c r="L1588" s="16">
        <f t="shared" si="18"/>
        <v>2</v>
      </c>
      <c r="M1588" s="13" t="s">
        <v>31</v>
      </c>
      <c r="N1588" s="13" t="str">
        <f>IFERROR(__xludf.DUMMYFUNCTION("REGEXEXTRACT(M1588, "" (.+)$"")"),"городское население")</f>
        <v>городское население</v>
      </c>
      <c r="O1588" s="18">
        <v>4331.0</v>
      </c>
      <c r="P1588" s="18">
        <v>4132.0</v>
      </c>
      <c r="Q1588" s="18">
        <v>4054.0</v>
      </c>
      <c r="R1588" s="18">
        <v>3728.0</v>
      </c>
      <c r="S1588" s="18">
        <v>3874.0</v>
      </c>
      <c r="T1588" s="18">
        <v>3622.0</v>
      </c>
      <c r="U1588" s="18">
        <v>3362.0</v>
      </c>
      <c r="V1588" s="18">
        <v>3724.0</v>
      </c>
      <c r="W1588" s="18">
        <v>4227.0</v>
      </c>
      <c r="X1588" s="18">
        <v>3416.0</v>
      </c>
      <c r="Y1588" s="18">
        <v>3209.0</v>
      </c>
      <c r="Z1588" s="19" t="str">
        <f t="shared" si="6"/>
        <v/>
      </c>
      <c r="AA1588" s="19">
        <f t="shared" si="19"/>
        <v>41679</v>
      </c>
      <c r="AB1588" s="19" t="str">
        <f t="shared" si="8"/>
        <v/>
      </c>
      <c r="AC1588" s="19">
        <f t="shared" si="20"/>
        <v>3789</v>
      </c>
      <c r="AD1588" s="19">
        <f t="shared" si="21"/>
        <v>4445</v>
      </c>
      <c r="AE1588" s="19" t="str">
        <f t="shared" si="22"/>
        <v>Нет моды</v>
      </c>
      <c r="AF1588" s="19">
        <f t="shared" si="23"/>
        <v>3209</v>
      </c>
      <c r="AG1588" s="19">
        <f t="shared" si="24"/>
        <v>4331</v>
      </c>
      <c r="AH1588" s="20" t="str">
        <f t="shared" si="14"/>
        <v/>
      </c>
      <c r="AI1588" s="21"/>
      <c r="AJ1588" s="21"/>
      <c r="AK1588" s="21"/>
      <c r="AL1588" s="22">
        <f t="shared" si="25"/>
        <v>1</v>
      </c>
    </row>
    <row r="1589" ht="12.75" customHeight="1">
      <c r="A1589" s="13" t="s">
        <v>80</v>
      </c>
      <c r="B1589" s="13" t="str">
        <f>IFERROR(__xludf.DUMMYFUNCTION("REGEXREPLACE(A1589, ""\d"", """")"),"         Новгородская область")</f>
        <v>         Новгородская область</v>
      </c>
      <c r="C1589" s="14" t="str">
        <f t="shared" si="15"/>
        <v>Новгородская область</v>
      </c>
      <c r="D1589" s="3">
        <f t="shared" si="16"/>
        <v>2</v>
      </c>
      <c r="E1589" s="15" t="s">
        <v>34</v>
      </c>
      <c r="F1589" s="13" t="str">
        <f>IFERROR(__xludf.DUMMYFUNCTION("REGEXEXTRACT(E1589, ""[А-Яа-я].*"")"),"Болезни системы кровообращения")</f>
        <v>Болезни системы кровообращения</v>
      </c>
      <c r="G1589" s="16">
        <f t="shared" si="17"/>
        <v>2</v>
      </c>
      <c r="H1589" s="13" t="s">
        <v>28</v>
      </c>
      <c r="I1589" s="13" t="str">
        <f>IFERROR(__xludf.DUMMYFUNCTION("REGEXREPLACE(H1589, "".*\s"", """")"),"человек")</f>
        <v>человек</v>
      </c>
      <c r="J1589" s="13" t="s">
        <v>29</v>
      </c>
      <c r="K1589" s="17" t="str">
        <f>IFERROR(__xludf.DUMMYFUNCTION("REGEXREPLACE(J1589, ""^[\d\s]+"", """")"),"значение показателя за год")</f>
        <v>значение показателя за год</v>
      </c>
      <c r="L1589" s="16">
        <f t="shared" si="18"/>
        <v>2</v>
      </c>
      <c r="M1589" s="13" t="s">
        <v>32</v>
      </c>
      <c r="N1589" s="13" t="str">
        <f>IFERROR(__xludf.DUMMYFUNCTION("REGEXEXTRACT(M1589, "" (.+)$"")"),"сельское население")</f>
        <v>сельское население</v>
      </c>
      <c r="O1589" s="18">
        <v>2385.0</v>
      </c>
      <c r="P1589" s="18">
        <v>2212.0</v>
      </c>
      <c r="Q1589" s="18">
        <v>2024.0</v>
      </c>
      <c r="R1589" s="18">
        <v>1958.0</v>
      </c>
      <c r="S1589" s="18">
        <v>1948.0</v>
      </c>
      <c r="T1589" s="18">
        <v>1792.0</v>
      </c>
      <c r="U1589" s="18">
        <v>1515.0</v>
      </c>
      <c r="V1589" s="18">
        <v>1707.0</v>
      </c>
      <c r="W1589" s="18">
        <v>1672.0</v>
      </c>
      <c r="X1589" s="18">
        <v>1437.0</v>
      </c>
      <c r="Y1589" s="18">
        <v>1350.0</v>
      </c>
      <c r="Z1589" s="19" t="str">
        <f t="shared" si="6"/>
        <v/>
      </c>
      <c r="AA1589" s="19" t="str">
        <f t="shared" si="19"/>
        <v/>
      </c>
      <c r="AB1589" s="19">
        <f t="shared" si="8"/>
        <v>20000</v>
      </c>
      <c r="AC1589" s="19">
        <f t="shared" si="20"/>
        <v>1818.181818</v>
      </c>
      <c r="AD1589" s="19">
        <f t="shared" si="21"/>
        <v>2797</v>
      </c>
      <c r="AE1589" s="19" t="str">
        <f t="shared" si="22"/>
        <v>Нет моды</v>
      </c>
      <c r="AF1589" s="19">
        <f t="shared" si="23"/>
        <v>1350</v>
      </c>
      <c r="AG1589" s="19">
        <f t="shared" si="24"/>
        <v>2385</v>
      </c>
      <c r="AH1589" s="20" t="str">
        <f t="shared" si="14"/>
        <v>Город: 68%; Село: 32%</v>
      </c>
      <c r="AI1589" s="21"/>
      <c r="AJ1589" s="21"/>
      <c r="AK1589" s="21"/>
      <c r="AL1589" s="22">
        <f t="shared" si="25"/>
        <v>1</v>
      </c>
    </row>
    <row r="1590" ht="12.75" customHeight="1">
      <c r="A1590" s="13" t="s">
        <v>80</v>
      </c>
      <c r="B1590" s="13" t="str">
        <f>IFERROR(__xludf.DUMMYFUNCTION("REGEXREPLACE(A1590, ""\d"", """")"),"         Новгородская область")</f>
        <v>         Новгородская область</v>
      </c>
      <c r="C1590" s="14" t="str">
        <f t="shared" si="15"/>
        <v>Новгородская область</v>
      </c>
      <c r="D1590" s="3">
        <f t="shared" si="16"/>
        <v>2</v>
      </c>
      <c r="E1590" s="15" t="s">
        <v>35</v>
      </c>
      <c r="F1590" s="13" t="str">
        <f>IFERROR(__xludf.DUMMYFUNCTION("REGEXEXTRACT(E1590, ""[А-Яа-я].*"")"),"внешние причины")</f>
        <v>внешние причины</v>
      </c>
      <c r="G1590" s="16">
        <f t="shared" si="17"/>
        <v>2</v>
      </c>
      <c r="H1590" s="13" t="s">
        <v>28</v>
      </c>
      <c r="I1590" s="13" t="str">
        <f>IFERROR(__xludf.DUMMYFUNCTION("REGEXREPLACE(H1590, "".*\s"", """")"),"человек")</f>
        <v>человек</v>
      </c>
      <c r="J1590" s="13" t="s">
        <v>29</v>
      </c>
      <c r="K1590" s="17" t="str">
        <f>IFERROR(__xludf.DUMMYFUNCTION("REGEXREPLACE(J1590, ""^[\d\s]+"", """")"),"значение показателя за год")</f>
        <v>значение показателя за год</v>
      </c>
      <c r="L1590" s="16">
        <f t="shared" si="18"/>
        <v>2</v>
      </c>
      <c r="M1590" s="13" t="s">
        <v>30</v>
      </c>
      <c r="N1590" s="13" t="str">
        <f>IFERROR(__xludf.DUMMYFUNCTION("REGEXEXTRACT(M1590, "" (.+)$"")"),"все население")</f>
        <v>все население</v>
      </c>
      <c r="O1590" s="18">
        <v>1055.0</v>
      </c>
      <c r="P1590" s="18">
        <v>1033.0</v>
      </c>
      <c r="Q1590" s="18">
        <v>960.0</v>
      </c>
      <c r="R1590" s="18">
        <v>968.0</v>
      </c>
      <c r="S1590" s="18">
        <v>766.0</v>
      </c>
      <c r="T1590" s="18">
        <v>718.0</v>
      </c>
      <c r="U1590" s="18">
        <v>694.0</v>
      </c>
      <c r="V1590" s="18">
        <v>644.0</v>
      </c>
      <c r="W1590" s="18">
        <v>637.0</v>
      </c>
      <c r="X1590" s="18">
        <v>575.0</v>
      </c>
      <c r="Y1590" s="18">
        <v>736.0</v>
      </c>
      <c r="Z1590" s="19">
        <f t="shared" si="6"/>
        <v>8786</v>
      </c>
      <c r="AA1590" s="19" t="str">
        <f t="shared" si="19"/>
        <v/>
      </c>
      <c r="AB1590" s="19" t="str">
        <f t="shared" si="8"/>
        <v/>
      </c>
      <c r="AC1590" s="19">
        <f t="shared" si="20"/>
        <v>798.7272727</v>
      </c>
      <c r="AD1590" s="19">
        <f t="shared" si="21"/>
        <v>1202.5</v>
      </c>
      <c r="AE1590" s="19" t="str">
        <f t="shared" si="22"/>
        <v>Нет моды</v>
      </c>
      <c r="AF1590" s="19">
        <f t="shared" si="23"/>
        <v>575</v>
      </c>
      <c r="AG1590" s="19">
        <f t="shared" si="24"/>
        <v>1055</v>
      </c>
      <c r="AH1590" s="20" t="str">
        <f t="shared" si="14"/>
        <v/>
      </c>
      <c r="AI1590" s="21"/>
      <c r="AJ1590" s="21"/>
      <c r="AK1590" s="21"/>
      <c r="AL1590" s="22">
        <f t="shared" si="25"/>
        <v>1</v>
      </c>
    </row>
    <row r="1591" ht="12.75" customHeight="1">
      <c r="A1591" s="13" t="s">
        <v>80</v>
      </c>
      <c r="B1591" s="13" t="str">
        <f>IFERROR(__xludf.DUMMYFUNCTION("REGEXREPLACE(A1591, ""\d"", """")"),"         Новгородская область")</f>
        <v>         Новгородская область</v>
      </c>
      <c r="C1591" s="14" t="str">
        <f t="shared" si="15"/>
        <v>Новгородская область</v>
      </c>
      <c r="D1591" s="3">
        <f t="shared" si="16"/>
        <v>2</v>
      </c>
      <c r="E1591" s="15" t="s">
        <v>35</v>
      </c>
      <c r="F1591" s="13" t="str">
        <f>IFERROR(__xludf.DUMMYFUNCTION("REGEXEXTRACT(E1591, ""[А-Яа-я].*"")"),"внешние причины")</f>
        <v>внешние причины</v>
      </c>
      <c r="G1591" s="16">
        <f t="shared" si="17"/>
        <v>2</v>
      </c>
      <c r="H1591" s="13" t="s">
        <v>28</v>
      </c>
      <c r="I1591" s="13" t="str">
        <f>IFERROR(__xludf.DUMMYFUNCTION("REGEXREPLACE(H1591, "".*\s"", """")"),"человек")</f>
        <v>человек</v>
      </c>
      <c r="J1591" s="13" t="s">
        <v>29</v>
      </c>
      <c r="K1591" s="17" t="str">
        <f>IFERROR(__xludf.DUMMYFUNCTION("REGEXREPLACE(J1591, ""^[\d\s]+"", """")"),"значение показателя за год")</f>
        <v>значение показателя за год</v>
      </c>
      <c r="L1591" s="16">
        <f t="shared" si="18"/>
        <v>2</v>
      </c>
      <c r="M1591" s="13" t="s">
        <v>31</v>
      </c>
      <c r="N1591" s="13" t="str">
        <f>IFERROR(__xludf.DUMMYFUNCTION("REGEXEXTRACT(M1591, "" (.+)$"")"),"городское население")</f>
        <v>городское население</v>
      </c>
      <c r="O1591" s="18">
        <v>658.0</v>
      </c>
      <c r="P1591" s="18">
        <v>692.0</v>
      </c>
      <c r="Q1591" s="18">
        <v>620.0</v>
      </c>
      <c r="R1591" s="18">
        <v>635.0</v>
      </c>
      <c r="S1591" s="18">
        <v>495.0</v>
      </c>
      <c r="T1591" s="18">
        <v>475.0</v>
      </c>
      <c r="U1591" s="18">
        <v>469.0</v>
      </c>
      <c r="V1591" s="18">
        <v>420.0</v>
      </c>
      <c r="W1591" s="18">
        <v>432.0</v>
      </c>
      <c r="X1591" s="18">
        <v>395.0</v>
      </c>
      <c r="Y1591" s="18">
        <v>503.0</v>
      </c>
      <c r="Z1591" s="19" t="str">
        <f t="shared" si="6"/>
        <v/>
      </c>
      <c r="AA1591" s="19">
        <f t="shared" si="19"/>
        <v>5794</v>
      </c>
      <c r="AB1591" s="19" t="str">
        <f t="shared" si="8"/>
        <v/>
      </c>
      <c r="AC1591" s="19">
        <f t="shared" si="20"/>
        <v>526.7272727</v>
      </c>
      <c r="AD1591" s="19">
        <f t="shared" si="21"/>
        <v>640.5</v>
      </c>
      <c r="AE1591" s="19" t="str">
        <f t="shared" si="22"/>
        <v>Нет моды</v>
      </c>
      <c r="AF1591" s="19">
        <f t="shared" si="23"/>
        <v>395</v>
      </c>
      <c r="AG1591" s="19">
        <f t="shared" si="24"/>
        <v>692</v>
      </c>
      <c r="AH1591" s="20" t="str">
        <f t="shared" si="14"/>
        <v/>
      </c>
      <c r="AI1591" s="21"/>
      <c r="AJ1591" s="21"/>
      <c r="AK1591" s="21"/>
      <c r="AL1591" s="22">
        <f t="shared" si="25"/>
        <v>1</v>
      </c>
    </row>
    <row r="1592" ht="12.75" customHeight="1">
      <c r="A1592" s="13" t="s">
        <v>80</v>
      </c>
      <c r="B1592" s="13" t="str">
        <f>IFERROR(__xludf.DUMMYFUNCTION("REGEXREPLACE(A1592, ""\d"", """")"),"         Новгородская область")</f>
        <v>         Новгородская область</v>
      </c>
      <c r="C1592" s="14" t="str">
        <f t="shared" si="15"/>
        <v>Новгородская область</v>
      </c>
      <c r="D1592" s="3">
        <f t="shared" si="16"/>
        <v>2</v>
      </c>
      <c r="E1592" s="15" t="s">
        <v>35</v>
      </c>
      <c r="F1592" s="13" t="str">
        <f>IFERROR(__xludf.DUMMYFUNCTION("REGEXEXTRACT(E1592, ""[А-Яа-я].*"")"),"внешние причины")</f>
        <v>внешние причины</v>
      </c>
      <c r="G1592" s="16">
        <f t="shared" si="17"/>
        <v>2</v>
      </c>
      <c r="H1592" s="13" t="s">
        <v>28</v>
      </c>
      <c r="I1592" s="13" t="str">
        <f>IFERROR(__xludf.DUMMYFUNCTION("REGEXREPLACE(H1592, "".*\s"", """")"),"человек")</f>
        <v>человек</v>
      </c>
      <c r="J1592" s="13" t="s">
        <v>29</v>
      </c>
      <c r="K1592" s="17" t="str">
        <f>IFERROR(__xludf.DUMMYFUNCTION("REGEXREPLACE(J1592, ""^[\d\s]+"", """")"),"значение показателя за год")</f>
        <v>значение показателя за год</v>
      </c>
      <c r="L1592" s="16">
        <f t="shared" si="18"/>
        <v>2</v>
      </c>
      <c r="M1592" s="13" t="s">
        <v>32</v>
      </c>
      <c r="N1592" s="13" t="str">
        <f>IFERROR(__xludf.DUMMYFUNCTION("REGEXEXTRACT(M1592, "" (.+)$"")"),"сельское население")</f>
        <v>сельское население</v>
      </c>
      <c r="O1592" s="18">
        <v>397.0</v>
      </c>
      <c r="P1592" s="18">
        <v>341.0</v>
      </c>
      <c r="Q1592" s="18">
        <v>340.0</v>
      </c>
      <c r="R1592" s="18">
        <v>333.0</v>
      </c>
      <c r="S1592" s="18">
        <v>271.0</v>
      </c>
      <c r="T1592" s="18">
        <v>243.0</v>
      </c>
      <c r="U1592" s="18">
        <v>225.0</v>
      </c>
      <c r="V1592" s="18">
        <v>224.0</v>
      </c>
      <c r="W1592" s="18">
        <v>205.0</v>
      </c>
      <c r="X1592" s="18">
        <v>180.0</v>
      </c>
      <c r="Y1592" s="18">
        <v>233.0</v>
      </c>
      <c r="Z1592" s="19" t="str">
        <f t="shared" si="6"/>
        <v/>
      </c>
      <c r="AA1592" s="19" t="str">
        <f t="shared" si="19"/>
        <v/>
      </c>
      <c r="AB1592" s="19">
        <f t="shared" si="8"/>
        <v>2992</v>
      </c>
      <c r="AC1592" s="19">
        <f t="shared" si="20"/>
        <v>272</v>
      </c>
      <c r="AD1592" s="19">
        <f t="shared" si="21"/>
        <v>396</v>
      </c>
      <c r="AE1592" s="19" t="str">
        <f t="shared" si="22"/>
        <v>Нет моды</v>
      </c>
      <c r="AF1592" s="19">
        <f t="shared" si="23"/>
        <v>180</v>
      </c>
      <c r="AG1592" s="19">
        <f t="shared" si="24"/>
        <v>397</v>
      </c>
      <c r="AH1592" s="20" t="str">
        <f t="shared" si="14"/>
        <v>Город: 66%; Село: 34%</v>
      </c>
      <c r="AI1592" s="21"/>
      <c r="AJ1592" s="21"/>
      <c r="AK1592" s="21"/>
      <c r="AL1592" s="22">
        <f t="shared" si="25"/>
        <v>1</v>
      </c>
    </row>
    <row r="1593" ht="12.75" customHeight="1">
      <c r="A1593" s="13" t="s">
        <v>80</v>
      </c>
      <c r="B1593" s="13" t="str">
        <f>IFERROR(__xludf.DUMMYFUNCTION("REGEXREPLACE(A1593, ""\d"", """")"),"         Новгородская область")</f>
        <v>         Новгородская область</v>
      </c>
      <c r="C1593" s="14" t="str">
        <f t="shared" si="15"/>
        <v>Новгородская область</v>
      </c>
      <c r="D1593" s="3">
        <f t="shared" si="16"/>
        <v>2</v>
      </c>
      <c r="E1593" s="15" t="s">
        <v>36</v>
      </c>
      <c r="F1593" s="13" t="str">
        <f>IFERROR(__xludf.DUMMYFUNCTION("REGEXEXTRACT(E1593,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93" s="16">
        <f t="shared" si="17"/>
        <v>2</v>
      </c>
      <c r="H1593" s="13" t="s">
        <v>28</v>
      </c>
      <c r="I1593" s="13" t="str">
        <f>IFERROR(__xludf.DUMMYFUNCTION("REGEXREPLACE(H1593, "".*\s"", """")"),"человек")</f>
        <v>человек</v>
      </c>
      <c r="J1593" s="13" t="s">
        <v>29</v>
      </c>
      <c r="K1593" s="17" t="str">
        <f>IFERROR(__xludf.DUMMYFUNCTION("REGEXREPLACE(J1593, ""^[\d\s]+"", """")"),"значение показателя за год")</f>
        <v>значение показателя за год</v>
      </c>
      <c r="L1593" s="16">
        <f t="shared" si="18"/>
        <v>2</v>
      </c>
      <c r="M1593" s="13" t="s">
        <v>30</v>
      </c>
      <c r="N1593" s="13" t="str">
        <f>IFERROR(__xludf.DUMMYFUNCTION("REGEXEXTRACT(M1593, "" (.+)$"")"),"все население")</f>
        <v>все население</v>
      </c>
      <c r="O1593" s="18">
        <v>16.0</v>
      </c>
      <c r="P1593" s="18">
        <v>26.0</v>
      </c>
      <c r="Q1593" s="18">
        <v>11.0</v>
      </c>
      <c r="R1593" s="18">
        <v>18.0</v>
      </c>
      <c r="S1593" s="23" t="s">
        <v>37</v>
      </c>
      <c r="T1593" s="23" t="s">
        <v>37</v>
      </c>
      <c r="U1593" s="23" t="s">
        <v>37</v>
      </c>
      <c r="V1593" s="23" t="s">
        <v>37</v>
      </c>
      <c r="W1593" s="23" t="s">
        <v>37</v>
      </c>
      <c r="X1593" s="23" t="s">
        <v>37</v>
      </c>
      <c r="Y1593" s="23" t="s">
        <v>37</v>
      </c>
      <c r="Z1593" s="19">
        <f t="shared" si="6"/>
        <v>71</v>
      </c>
      <c r="AA1593" s="19" t="str">
        <f t="shared" si="19"/>
        <v/>
      </c>
      <c r="AB1593" s="19" t="str">
        <f t="shared" si="8"/>
        <v/>
      </c>
      <c r="AC1593" s="19">
        <f t="shared" si="20"/>
        <v>17.75</v>
      </c>
      <c r="AD1593" s="19">
        <f t="shared" si="21"/>
        <v>225</v>
      </c>
      <c r="AE1593" s="19" t="str">
        <f t="shared" si="22"/>
        <v>Нет моды</v>
      </c>
      <c r="AF1593" s="19">
        <f t="shared" si="23"/>
        <v>11</v>
      </c>
      <c r="AG1593" s="19">
        <f t="shared" si="24"/>
        <v>26</v>
      </c>
      <c r="AH1593" s="20" t="str">
        <f t="shared" si="14"/>
        <v/>
      </c>
      <c r="AI1593" s="24"/>
      <c r="AJ1593" s="24"/>
      <c r="AK1593" s="24"/>
      <c r="AL1593" s="22">
        <f t="shared" si="25"/>
        <v>1</v>
      </c>
    </row>
    <row r="1594" ht="12.75" customHeight="1">
      <c r="A1594" s="13" t="s">
        <v>80</v>
      </c>
      <c r="B1594" s="13" t="str">
        <f>IFERROR(__xludf.DUMMYFUNCTION("REGEXREPLACE(A1594, ""\d"", """")"),"         Новгородская область")</f>
        <v>         Новгородская область</v>
      </c>
      <c r="C1594" s="14" t="str">
        <f t="shared" si="15"/>
        <v>Новгородская область</v>
      </c>
      <c r="D1594" s="3">
        <f t="shared" si="16"/>
        <v>2</v>
      </c>
      <c r="E1594" s="15" t="s">
        <v>36</v>
      </c>
      <c r="F1594" s="13" t="str">
        <f>IFERROR(__xludf.DUMMYFUNCTION("REGEXEXTRACT(E1594,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94" s="16">
        <f t="shared" si="17"/>
        <v>2</v>
      </c>
      <c r="H1594" s="13" t="s">
        <v>28</v>
      </c>
      <c r="I1594" s="13" t="str">
        <f>IFERROR(__xludf.DUMMYFUNCTION("REGEXREPLACE(H1594, "".*\s"", """")"),"человек")</f>
        <v>человек</v>
      </c>
      <c r="J1594" s="13" t="s">
        <v>29</v>
      </c>
      <c r="K1594" s="17" t="str">
        <f>IFERROR(__xludf.DUMMYFUNCTION("REGEXREPLACE(J1594, ""^[\d\s]+"", """")"),"значение показателя за год")</f>
        <v>значение показателя за год</v>
      </c>
      <c r="L1594" s="16">
        <f t="shared" si="18"/>
        <v>2</v>
      </c>
      <c r="M1594" s="13" t="s">
        <v>31</v>
      </c>
      <c r="N1594" s="13" t="str">
        <f>IFERROR(__xludf.DUMMYFUNCTION("REGEXEXTRACT(M1594, "" (.+)$"")"),"городское население")</f>
        <v>городское население</v>
      </c>
      <c r="O1594" s="18">
        <v>11.0</v>
      </c>
      <c r="P1594" s="18">
        <v>15.0</v>
      </c>
      <c r="Q1594" s="18">
        <v>8.0</v>
      </c>
      <c r="R1594" s="18">
        <v>15.0</v>
      </c>
      <c r="S1594" s="23" t="s">
        <v>37</v>
      </c>
      <c r="T1594" s="23" t="s">
        <v>37</v>
      </c>
      <c r="U1594" s="23" t="s">
        <v>37</v>
      </c>
      <c r="V1594" s="23" t="s">
        <v>37</v>
      </c>
      <c r="W1594" s="23" t="s">
        <v>37</v>
      </c>
      <c r="X1594" s="23" t="s">
        <v>37</v>
      </c>
      <c r="Y1594" s="23" t="s">
        <v>37</v>
      </c>
      <c r="Z1594" s="19" t="str">
        <f t="shared" si="6"/>
        <v/>
      </c>
      <c r="AA1594" s="19">
        <f t="shared" si="19"/>
        <v>49</v>
      </c>
      <c r="AB1594" s="19" t="str">
        <f t="shared" si="8"/>
        <v/>
      </c>
      <c r="AC1594" s="19">
        <f t="shared" si="20"/>
        <v>12.25</v>
      </c>
      <c r="AD1594" s="19">
        <f t="shared" si="21"/>
        <v>15</v>
      </c>
      <c r="AE1594" s="19" t="str">
        <f t="shared" si="22"/>
        <v>Нет моды</v>
      </c>
      <c r="AF1594" s="19">
        <f t="shared" si="23"/>
        <v>8</v>
      </c>
      <c r="AG1594" s="19">
        <f t="shared" si="24"/>
        <v>15</v>
      </c>
      <c r="AH1594" s="20" t="str">
        <f t="shared" si="14"/>
        <v/>
      </c>
      <c r="AI1594" s="24"/>
      <c r="AJ1594" s="24"/>
      <c r="AK1594" s="24"/>
      <c r="AL1594" s="22">
        <f t="shared" si="25"/>
        <v>1</v>
      </c>
    </row>
    <row r="1595" ht="12.75" customHeight="1">
      <c r="A1595" s="13" t="s">
        <v>80</v>
      </c>
      <c r="B1595" s="13" t="str">
        <f>IFERROR(__xludf.DUMMYFUNCTION("REGEXREPLACE(A1595, ""\d"", """")"),"         Новгородская область")</f>
        <v>         Новгородская область</v>
      </c>
      <c r="C1595" s="14" t="str">
        <f t="shared" si="15"/>
        <v>Новгородская область</v>
      </c>
      <c r="D1595" s="3">
        <f t="shared" si="16"/>
        <v>2</v>
      </c>
      <c r="E1595" s="15" t="s">
        <v>36</v>
      </c>
      <c r="F1595" s="13" t="str">
        <f>IFERROR(__xludf.DUMMYFUNCTION("REGEXEXTRACT(E1595,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595" s="16">
        <f t="shared" si="17"/>
        <v>2</v>
      </c>
      <c r="H1595" s="13" t="s">
        <v>28</v>
      </c>
      <c r="I1595" s="13" t="str">
        <f>IFERROR(__xludf.DUMMYFUNCTION("REGEXREPLACE(H1595, "".*\s"", """")"),"человек")</f>
        <v>человек</v>
      </c>
      <c r="J1595" s="13" t="s">
        <v>29</v>
      </c>
      <c r="K1595" s="17" t="str">
        <f>IFERROR(__xludf.DUMMYFUNCTION("REGEXREPLACE(J1595, ""^[\d\s]+"", """")"),"значение показателя за год")</f>
        <v>значение показателя за год</v>
      </c>
      <c r="L1595" s="16">
        <f t="shared" si="18"/>
        <v>2</v>
      </c>
      <c r="M1595" s="13" t="s">
        <v>32</v>
      </c>
      <c r="N1595" s="13" t="str">
        <f>IFERROR(__xludf.DUMMYFUNCTION("REGEXEXTRACT(M1595, "" (.+)$"")"),"сельское население")</f>
        <v>сельское население</v>
      </c>
      <c r="O1595" s="18">
        <v>5.0</v>
      </c>
      <c r="P1595" s="18">
        <v>11.0</v>
      </c>
      <c r="Q1595" s="18">
        <v>3.0</v>
      </c>
      <c r="R1595" s="18">
        <v>3.0</v>
      </c>
      <c r="S1595" s="23" t="s">
        <v>37</v>
      </c>
      <c r="T1595" s="23" t="s">
        <v>37</v>
      </c>
      <c r="U1595" s="23" t="s">
        <v>37</v>
      </c>
      <c r="V1595" s="23" t="s">
        <v>37</v>
      </c>
      <c r="W1595" s="23" t="s">
        <v>37</v>
      </c>
      <c r="X1595" s="23" t="s">
        <v>37</v>
      </c>
      <c r="Y1595" s="23" t="s">
        <v>37</v>
      </c>
      <c r="Z1595" s="19" t="str">
        <f t="shared" si="6"/>
        <v/>
      </c>
      <c r="AA1595" s="19" t="str">
        <f t="shared" si="19"/>
        <v/>
      </c>
      <c r="AB1595" s="19">
        <f t="shared" si="8"/>
        <v>22</v>
      </c>
      <c r="AC1595" s="19">
        <f t="shared" si="20"/>
        <v>5.5</v>
      </c>
      <c r="AD1595" s="19">
        <f t="shared" si="21"/>
        <v>9.5</v>
      </c>
      <c r="AE1595" s="19" t="str">
        <f t="shared" si="22"/>
        <v>Нет моды</v>
      </c>
      <c r="AF1595" s="19">
        <f t="shared" si="23"/>
        <v>3</v>
      </c>
      <c r="AG1595" s="19">
        <f t="shared" si="24"/>
        <v>11</v>
      </c>
      <c r="AH1595" s="20" t="str">
        <f t="shared" si="14"/>
        <v>Город: 69%; Село: 31%</v>
      </c>
      <c r="AI1595" s="24"/>
      <c r="AJ1595" s="24"/>
      <c r="AK1595" s="24"/>
      <c r="AL1595" s="22">
        <f t="shared" si="25"/>
        <v>1</v>
      </c>
    </row>
    <row r="1596" ht="12.75" customHeight="1">
      <c r="A1596" s="13" t="s">
        <v>80</v>
      </c>
      <c r="B1596" s="13" t="str">
        <f>IFERROR(__xludf.DUMMYFUNCTION("REGEXREPLACE(A1596, ""\d"", """")"),"         Новгородская область")</f>
        <v>         Новгородская область</v>
      </c>
      <c r="C1596" s="14" t="str">
        <f t="shared" si="15"/>
        <v>Новгородская область</v>
      </c>
      <c r="D1596" s="3">
        <f t="shared" si="16"/>
        <v>2</v>
      </c>
      <c r="E1596" s="15" t="s">
        <v>38</v>
      </c>
      <c r="F1596" s="13" t="str">
        <f>IFERROR(__xludf.DUMMYFUNCTION("REGEXEXTRACT(E1596, ""[А-Яа-я].*"")"),"все виды транспортных несчастных случаев")</f>
        <v>все виды транспортных несчастных случаев</v>
      </c>
      <c r="G1596" s="16">
        <f t="shared" si="17"/>
        <v>2</v>
      </c>
      <c r="H1596" s="13" t="s">
        <v>28</v>
      </c>
      <c r="I1596" s="13" t="str">
        <f>IFERROR(__xludf.DUMMYFUNCTION("REGEXREPLACE(H1596, "".*\s"", """")"),"человек")</f>
        <v>человек</v>
      </c>
      <c r="J1596" s="13" t="s">
        <v>29</v>
      </c>
      <c r="K1596" s="17" t="str">
        <f>IFERROR(__xludf.DUMMYFUNCTION("REGEXREPLACE(J1596, ""^[\d\s]+"", """")"),"значение показателя за год")</f>
        <v>значение показателя за год</v>
      </c>
      <c r="L1596" s="16">
        <f t="shared" si="18"/>
        <v>2</v>
      </c>
      <c r="M1596" s="13" t="s">
        <v>30</v>
      </c>
      <c r="N1596" s="13" t="str">
        <f>IFERROR(__xludf.DUMMYFUNCTION("REGEXEXTRACT(M1596, "" (.+)$"")"),"все население")</f>
        <v>все население</v>
      </c>
      <c r="O1596" s="18">
        <v>167.0</v>
      </c>
      <c r="P1596" s="18">
        <v>215.0</v>
      </c>
      <c r="Q1596" s="18">
        <v>161.0</v>
      </c>
      <c r="R1596" s="18">
        <v>167.0</v>
      </c>
      <c r="S1596" s="18">
        <v>131.0</v>
      </c>
      <c r="T1596" s="18">
        <v>103.0</v>
      </c>
      <c r="U1596" s="18">
        <v>86.0</v>
      </c>
      <c r="V1596" s="18">
        <v>86.0</v>
      </c>
      <c r="W1596" s="18">
        <v>95.0</v>
      </c>
      <c r="X1596" s="18">
        <v>96.0</v>
      </c>
      <c r="Y1596" s="18">
        <v>86.0</v>
      </c>
      <c r="Z1596" s="19">
        <f t="shared" si="6"/>
        <v>1393</v>
      </c>
      <c r="AA1596" s="19" t="str">
        <f t="shared" si="19"/>
        <v/>
      </c>
      <c r="AB1596" s="19" t="str">
        <f t="shared" si="8"/>
        <v/>
      </c>
      <c r="AC1596" s="19">
        <f t="shared" si="20"/>
        <v>126.6363636</v>
      </c>
      <c r="AD1596" s="19">
        <f t="shared" si="21"/>
        <v>95</v>
      </c>
      <c r="AE1596" s="19" t="str">
        <f t="shared" si="22"/>
        <v>Нет моды</v>
      </c>
      <c r="AF1596" s="19">
        <f t="shared" si="23"/>
        <v>86</v>
      </c>
      <c r="AG1596" s="19">
        <f t="shared" si="24"/>
        <v>215</v>
      </c>
      <c r="AH1596" s="20" t="str">
        <f t="shared" si="14"/>
        <v/>
      </c>
      <c r="AI1596" s="21"/>
      <c r="AJ1596" s="21"/>
      <c r="AK1596" s="21"/>
      <c r="AL1596" s="22">
        <f t="shared" si="25"/>
        <v>1</v>
      </c>
    </row>
    <row r="1597" ht="12.75" customHeight="1">
      <c r="A1597" s="13" t="s">
        <v>80</v>
      </c>
      <c r="B1597" s="13" t="str">
        <f>IFERROR(__xludf.DUMMYFUNCTION("REGEXREPLACE(A1597, ""\d"", """")"),"         Новгородская область")</f>
        <v>         Новгородская область</v>
      </c>
      <c r="C1597" s="14" t="str">
        <f t="shared" si="15"/>
        <v>Новгородская область</v>
      </c>
      <c r="D1597" s="3">
        <f t="shared" si="16"/>
        <v>2</v>
      </c>
      <c r="E1597" s="15" t="s">
        <v>38</v>
      </c>
      <c r="F1597" s="13" t="str">
        <f>IFERROR(__xludf.DUMMYFUNCTION("REGEXEXTRACT(E1597, ""[А-Яа-я].*"")"),"все виды транспортных несчастных случаев")</f>
        <v>все виды транспортных несчастных случаев</v>
      </c>
      <c r="G1597" s="16">
        <f t="shared" si="17"/>
        <v>2</v>
      </c>
      <c r="H1597" s="13" t="s">
        <v>28</v>
      </c>
      <c r="I1597" s="13" t="str">
        <f>IFERROR(__xludf.DUMMYFUNCTION("REGEXREPLACE(H1597, "".*\s"", """")"),"человек")</f>
        <v>человек</v>
      </c>
      <c r="J1597" s="13" t="s">
        <v>29</v>
      </c>
      <c r="K1597" s="17" t="str">
        <f>IFERROR(__xludf.DUMMYFUNCTION("REGEXREPLACE(J1597, ""^[\d\s]+"", """")"),"значение показателя за год")</f>
        <v>значение показателя за год</v>
      </c>
      <c r="L1597" s="16">
        <f t="shared" si="18"/>
        <v>2</v>
      </c>
      <c r="M1597" s="13" t="s">
        <v>31</v>
      </c>
      <c r="N1597" s="13" t="str">
        <f>IFERROR(__xludf.DUMMYFUNCTION("REGEXEXTRACT(M1597, "" (.+)$"")"),"городское население")</f>
        <v>городское население</v>
      </c>
      <c r="O1597" s="18">
        <v>108.0</v>
      </c>
      <c r="P1597" s="18">
        <v>150.0</v>
      </c>
      <c r="Q1597" s="18">
        <v>110.0</v>
      </c>
      <c r="R1597" s="18">
        <v>121.0</v>
      </c>
      <c r="S1597" s="18">
        <v>85.0</v>
      </c>
      <c r="T1597" s="18">
        <v>70.0</v>
      </c>
      <c r="U1597" s="18">
        <v>55.0</v>
      </c>
      <c r="V1597" s="18">
        <v>65.0</v>
      </c>
      <c r="W1597" s="18">
        <v>64.0</v>
      </c>
      <c r="X1597" s="18">
        <v>66.0</v>
      </c>
      <c r="Y1597" s="18">
        <v>65.0</v>
      </c>
      <c r="Z1597" s="19" t="str">
        <f t="shared" si="6"/>
        <v/>
      </c>
      <c r="AA1597" s="19">
        <f t="shared" si="19"/>
        <v>959</v>
      </c>
      <c r="AB1597" s="19" t="str">
        <f t="shared" si="8"/>
        <v/>
      </c>
      <c r="AC1597" s="19">
        <f t="shared" si="20"/>
        <v>87.18181818</v>
      </c>
      <c r="AD1597" s="19">
        <f t="shared" si="21"/>
        <v>95.5</v>
      </c>
      <c r="AE1597" s="19" t="str">
        <f t="shared" si="22"/>
        <v>Нет моды</v>
      </c>
      <c r="AF1597" s="19">
        <f t="shared" si="23"/>
        <v>55</v>
      </c>
      <c r="AG1597" s="19">
        <f t="shared" si="24"/>
        <v>150</v>
      </c>
      <c r="AH1597" s="20" t="str">
        <f t="shared" si="14"/>
        <v/>
      </c>
      <c r="AI1597" s="21"/>
      <c r="AJ1597" s="21"/>
      <c r="AK1597" s="21"/>
      <c r="AL1597" s="22">
        <f t="shared" si="25"/>
        <v>1</v>
      </c>
    </row>
    <row r="1598" ht="12.75" customHeight="1">
      <c r="A1598" s="13" t="s">
        <v>80</v>
      </c>
      <c r="B1598" s="13" t="str">
        <f>IFERROR(__xludf.DUMMYFUNCTION("REGEXREPLACE(A1598, ""\d"", """")"),"         Новгородская область")</f>
        <v>         Новгородская область</v>
      </c>
      <c r="C1598" s="14" t="str">
        <f t="shared" si="15"/>
        <v>Новгородская область</v>
      </c>
      <c r="D1598" s="3">
        <f t="shared" si="16"/>
        <v>2</v>
      </c>
      <c r="E1598" s="15" t="s">
        <v>38</v>
      </c>
      <c r="F1598" s="13" t="str">
        <f>IFERROR(__xludf.DUMMYFUNCTION("REGEXEXTRACT(E1598, ""[А-Яа-я].*"")"),"все виды транспортных несчастных случаев")</f>
        <v>все виды транспортных несчастных случаев</v>
      </c>
      <c r="G1598" s="16">
        <f t="shared" si="17"/>
        <v>2</v>
      </c>
      <c r="H1598" s="13" t="s">
        <v>28</v>
      </c>
      <c r="I1598" s="13" t="str">
        <f>IFERROR(__xludf.DUMMYFUNCTION("REGEXREPLACE(H1598, "".*\s"", """")"),"человек")</f>
        <v>человек</v>
      </c>
      <c r="J1598" s="13" t="s">
        <v>29</v>
      </c>
      <c r="K1598" s="17" t="str">
        <f>IFERROR(__xludf.DUMMYFUNCTION("REGEXREPLACE(J1598, ""^[\d\s]+"", """")"),"значение показателя за год")</f>
        <v>значение показателя за год</v>
      </c>
      <c r="L1598" s="16">
        <f t="shared" si="18"/>
        <v>2</v>
      </c>
      <c r="M1598" s="13" t="s">
        <v>32</v>
      </c>
      <c r="N1598" s="13" t="str">
        <f>IFERROR(__xludf.DUMMYFUNCTION("REGEXEXTRACT(M1598, "" (.+)$"")"),"сельское население")</f>
        <v>сельское население</v>
      </c>
      <c r="O1598" s="18">
        <v>59.0</v>
      </c>
      <c r="P1598" s="18">
        <v>65.0</v>
      </c>
      <c r="Q1598" s="18">
        <v>51.0</v>
      </c>
      <c r="R1598" s="18">
        <v>46.0</v>
      </c>
      <c r="S1598" s="18">
        <v>46.0</v>
      </c>
      <c r="T1598" s="18">
        <v>33.0</v>
      </c>
      <c r="U1598" s="18">
        <v>31.0</v>
      </c>
      <c r="V1598" s="18">
        <v>21.0</v>
      </c>
      <c r="W1598" s="18">
        <v>31.0</v>
      </c>
      <c r="X1598" s="18">
        <v>30.0</v>
      </c>
      <c r="Y1598" s="18">
        <v>21.0</v>
      </c>
      <c r="Z1598" s="19" t="str">
        <f t="shared" si="6"/>
        <v/>
      </c>
      <c r="AA1598" s="19" t="str">
        <f t="shared" si="19"/>
        <v/>
      </c>
      <c r="AB1598" s="19">
        <f t="shared" si="8"/>
        <v>434</v>
      </c>
      <c r="AC1598" s="19">
        <f t="shared" si="20"/>
        <v>39.45454545</v>
      </c>
      <c r="AD1598" s="19">
        <f t="shared" si="21"/>
        <v>61.5</v>
      </c>
      <c r="AE1598" s="19" t="str">
        <f t="shared" si="22"/>
        <v>Нет моды</v>
      </c>
      <c r="AF1598" s="19">
        <f t="shared" si="23"/>
        <v>21</v>
      </c>
      <c r="AG1598" s="19">
        <f t="shared" si="24"/>
        <v>65</v>
      </c>
      <c r="AH1598" s="20" t="str">
        <f t="shared" si="14"/>
        <v>Город: 69%; Село: 31%</v>
      </c>
      <c r="AI1598" s="21"/>
      <c r="AJ1598" s="21"/>
      <c r="AK1598" s="21"/>
      <c r="AL1598" s="22">
        <f t="shared" si="25"/>
        <v>1</v>
      </c>
    </row>
    <row r="1599" ht="12.75" customHeight="1">
      <c r="A1599" s="13" t="s">
        <v>80</v>
      </c>
      <c r="B1599" s="13" t="str">
        <f>IFERROR(__xludf.DUMMYFUNCTION("REGEXREPLACE(A1599, ""\d"", """")"),"         Новгородская область")</f>
        <v>         Новгородская область</v>
      </c>
      <c r="C1599" s="14" t="str">
        <f t="shared" si="15"/>
        <v>Новгородская область</v>
      </c>
      <c r="D1599" s="3">
        <f t="shared" si="16"/>
        <v>2</v>
      </c>
      <c r="E1599" s="15" t="s">
        <v>39</v>
      </c>
      <c r="F1599" s="13" t="str">
        <f>IFERROR(__xludf.DUMMYFUNCTION("REGEXEXTRACT(E1599, ""[А-Яа-я].*"")"),"Всего умерших")</f>
        <v>Всего умерших</v>
      </c>
      <c r="G1599" s="16">
        <f t="shared" si="17"/>
        <v>2</v>
      </c>
      <c r="H1599" s="13" t="s">
        <v>28</v>
      </c>
      <c r="I1599" s="13" t="str">
        <f>IFERROR(__xludf.DUMMYFUNCTION("REGEXREPLACE(H1599, "".*\s"", """")"),"человек")</f>
        <v>человек</v>
      </c>
      <c r="J1599" s="13" t="s">
        <v>29</v>
      </c>
      <c r="K1599" s="17" t="str">
        <f>IFERROR(__xludf.DUMMYFUNCTION("REGEXREPLACE(J1599, ""^[\d\s]+"", """")"),"значение показателя за год")</f>
        <v>значение показателя за год</v>
      </c>
      <c r="L1599" s="16">
        <f t="shared" si="18"/>
        <v>2</v>
      </c>
      <c r="M1599" s="13" t="s">
        <v>30</v>
      </c>
      <c r="N1599" s="13" t="str">
        <f>IFERROR(__xludf.DUMMYFUNCTION("REGEXEXTRACT(M1599, "" (.+)$"")"),"все население")</f>
        <v>все население</v>
      </c>
      <c r="O1599" s="18">
        <v>11130.0</v>
      </c>
      <c r="P1599" s="18">
        <v>10775.0</v>
      </c>
      <c r="Q1599" s="18">
        <v>10795.0</v>
      </c>
      <c r="R1599" s="18">
        <v>10736.0</v>
      </c>
      <c r="S1599" s="18">
        <v>10436.0</v>
      </c>
      <c r="T1599" s="18">
        <v>10093.0</v>
      </c>
      <c r="U1599" s="18">
        <v>9801.0</v>
      </c>
      <c r="V1599" s="18">
        <v>10841.0</v>
      </c>
      <c r="W1599" s="18">
        <v>13132.0</v>
      </c>
      <c r="X1599" s="18">
        <v>9871.0</v>
      </c>
      <c r="Y1599" s="18">
        <v>9250.0</v>
      </c>
      <c r="Z1599" s="19">
        <f t="shared" si="6"/>
        <v>116860</v>
      </c>
      <c r="AA1599" s="19" t="str">
        <f t="shared" si="19"/>
        <v/>
      </c>
      <c r="AB1599" s="19" t="str">
        <f t="shared" si="8"/>
        <v/>
      </c>
      <c r="AC1599" s="19">
        <f t="shared" si="20"/>
        <v>10623.63636</v>
      </c>
      <c r="AD1599" s="19">
        <f t="shared" si="21"/>
        <v>4657.5</v>
      </c>
      <c r="AE1599" s="19" t="str">
        <f t="shared" si="22"/>
        <v>Нет моды</v>
      </c>
      <c r="AF1599" s="19">
        <f t="shared" si="23"/>
        <v>9250</v>
      </c>
      <c r="AG1599" s="19">
        <f t="shared" si="24"/>
        <v>13132</v>
      </c>
      <c r="AH1599" s="20" t="str">
        <f t="shared" si="14"/>
        <v/>
      </c>
      <c r="AI1599" s="21"/>
      <c r="AJ1599" s="21"/>
      <c r="AK1599" s="21"/>
      <c r="AL1599" s="22">
        <f t="shared" si="25"/>
        <v>1</v>
      </c>
    </row>
    <row r="1600" ht="12.75" customHeight="1">
      <c r="A1600" s="13" t="s">
        <v>80</v>
      </c>
      <c r="B1600" s="13" t="str">
        <f>IFERROR(__xludf.DUMMYFUNCTION("REGEXREPLACE(A1600, ""\d"", """")"),"         Новгородская область")</f>
        <v>         Новгородская область</v>
      </c>
      <c r="C1600" s="14" t="str">
        <f t="shared" si="15"/>
        <v>Новгородская область</v>
      </c>
      <c r="D1600" s="3">
        <f t="shared" si="16"/>
        <v>2</v>
      </c>
      <c r="E1600" s="15" t="s">
        <v>39</v>
      </c>
      <c r="F1600" s="13" t="str">
        <f>IFERROR(__xludf.DUMMYFUNCTION("REGEXEXTRACT(E1600, ""[А-Яа-я].*"")"),"Всего умерших")</f>
        <v>Всего умерших</v>
      </c>
      <c r="G1600" s="16">
        <f t="shared" si="17"/>
        <v>2</v>
      </c>
      <c r="H1600" s="13" t="s">
        <v>28</v>
      </c>
      <c r="I1600" s="13" t="str">
        <f>IFERROR(__xludf.DUMMYFUNCTION("REGEXREPLACE(H1600, "".*\s"", """")"),"человек")</f>
        <v>человек</v>
      </c>
      <c r="J1600" s="13" t="s">
        <v>29</v>
      </c>
      <c r="K1600" s="17" t="str">
        <f>IFERROR(__xludf.DUMMYFUNCTION("REGEXREPLACE(J1600, ""^[\d\s]+"", """")"),"значение показателя за год")</f>
        <v>значение показателя за год</v>
      </c>
      <c r="L1600" s="16">
        <f t="shared" si="18"/>
        <v>2</v>
      </c>
      <c r="M1600" s="13" t="s">
        <v>31</v>
      </c>
      <c r="N1600" s="13" t="str">
        <f>IFERROR(__xludf.DUMMYFUNCTION("REGEXEXTRACT(M1600, "" (.+)$"")"),"городское население")</f>
        <v>городское население</v>
      </c>
      <c r="O1600" s="18">
        <v>7318.0</v>
      </c>
      <c r="P1600" s="18">
        <v>7154.0</v>
      </c>
      <c r="Q1600" s="18">
        <v>7263.0</v>
      </c>
      <c r="R1600" s="18">
        <v>7171.0</v>
      </c>
      <c r="S1600" s="18">
        <v>6919.0</v>
      </c>
      <c r="T1600" s="18">
        <v>6801.0</v>
      </c>
      <c r="U1600" s="18">
        <v>6716.0</v>
      </c>
      <c r="V1600" s="18">
        <v>7469.0</v>
      </c>
      <c r="W1600" s="18">
        <v>9378.0</v>
      </c>
      <c r="X1600" s="18">
        <v>6969.0</v>
      </c>
      <c r="Y1600" s="18">
        <v>6490.0</v>
      </c>
      <c r="Z1600" s="19" t="str">
        <f t="shared" si="6"/>
        <v/>
      </c>
      <c r="AA1600" s="19">
        <f t="shared" si="19"/>
        <v>79648</v>
      </c>
      <c r="AB1600" s="19" t="str">
        <f t="shared" si="8"/>
        <v/>
      </c>
      <c r="AC1600" s="19">
        <f t="shared" si="20"/>
        <v>7240.727273</v>
      </c>
      <c r="AD1600" s="19">
        <f t="shared" si="21"/>
        <v>9314</v>
      </c>
      <c r="AE1600" s="19" t="str">
        <f t="shared" si="22"/>
        <v>Нет моды</v>
      </c>
      <c r="AF1600" s="19">
        <f t="shared" si="23"/>
        <v>6490</v>
      </c>
      <c r="AG1600" s="19">
        <f t="shared" si="24"/>
        <v>9378</v>
      </c>
      <c r="AH1600" s="20" t="str">
        <f t="shared" si="14"/>
        <v/>
      </c>
      <c r="AI1600" s="21"/>
      <c r="AJ1600" s="21"/>
      <c r="AK1600" s="21"/>
      <c r="AL1600" s="22">
        <f t="shared" si="25"/>
        <v>1</v>
      </c>
    </row>
    <row r="1601" ht="12.75" customHeight="1">
      <c r="A1601" s="13" t="s">
        <v>80</v>
      </c>
      <c r="B1601" s="13" t="str">
        <f>IFERROR(__xludf.DUMMYFUNCTION("REGEXREPLACE(A1601, ""\d"", """")"),"         Новгородская область")</f>
        <v>         Новгородская область</v>
      </c>
      <c r="C1601" s="14" t="str">
        <f t="shared" si="15"/>
        <v>Новгородская область</v>
      </c>
      <c r="D1601" s="3">
        <f t="shared" si="16"/>
        <v>2</v>
      </c>
      <c r="E1601" s="15" t="s">
        <v>39</v>
      </c>
      <c r="F1601" s="13" t="str">
        <f>IFERROR(__xludf.DUMMYFUNCTION("REGEXEXTRACT(E1601, ""[А-Яа-я].*"")"),"Всего умерших")</f>
        <v>Всего умерших</v>
      </c>
      <c r="G1601" s="16">
        <f t="shared" si="17"/>
        <v>2</v>
      </c>
      <c r="H1601" s="13" t="s">
        <v>28</v>
      </c>
      <c r="I1601" s="13" t="str">
        <f>IFERROR(__xludf.DUMMYFUNCTION("REGEXREPLACE(H1601, "".*\s"", """")"),"человек")</f>
        <v>человек</v>
      </c>
      <c r="J1601" s="13" t="s">
        <v>29</v>
      </c>
      <c r="K1601" s="17" t="str">
        <f>IFERROR(__xludf.DUMMYFUNCTION("REGEXREPLACE(J1601, ""^[\d\s]+"", """")"),"значение показателя за год")</f>
        <v>значение показателя за год</v>
      </c>
      <c r="L1601" s="16">
        <f t="shared" si="18"/>
        <v>2</v>
      </c>
      <c r="M1601" s="13" t="s">
        <v>32</v>
      </c>
      <c r="N1601" s="13" t="str">
        <f>IFERROR(__xludf.DUMMYFUNCTION("REGEXEXTRACT(M1601, "" (.+)$"")"),"сельское население")</f>
        <v>сельское население</v>
      </c>
      <c r="O1601" s="18">
        <v>3812.0</v>
      </c>
      <c r="P1601" s="18">
        <v>3621.0</v>
      </c>
      <c r="Q1601" s="18">
        <v>3532.0</v>
      </c>
      <c r="R1601" s="18">
        <v>3565.0</v>
      </c>
      <c r="S1601" s="18">
        <v>3517.0</v>
      </c>
      <c r="T1601" s="18">
        <v>3292.0</v>
      </c>
      <c r="U1601" s="18">
        <v>3085.0</v>
      </c>
      <c r="V1601" s="18">
        <v>3372.0</v>
      </c>
      <c r="W1601" s="18">
        <v>3754.0</v>
      </c>
      <c r="X1601" s="18">
        <v>2902.0</v>
      </c>
      <c r="Y1601" s="18">
        <v>2760.0</v>
      </c>
      <c r="Z1601" s="19" t="str">
        <f t="shared" si="6"/>
        <v/>
      </c>
      <c r="AA1601" s="19" t="str">
        <f t="shared" si="19"/>
        <v/>
      </c>
      <c r="AB1601" s="19">
        <f t="shared" si="8"/>
        <v>37212</v>
      </c>
      <c r="AC1601" s="19">
        <f t="shared" si="20"/>
        <v>3382.909091</v>
      </c>
      <c r="AD1601" s="19">
        <f t="shared" si="21"/>
        <v>5151</v>
      </c>
      <c r="AE1601" s="19" t="str">
        <f t="shared" si="22"/>
        <v>Нет моды</v>
      </c>
      <c r="AF1601" s="19">
        <f t="shared" si="23"/>
        <v>2760</v>
      </c>
      <c r="AG1601" s="19">
        <f t="shared" si="24"/>
        <v>3812</v>
      </c>
      <c r="AH1601" s="20" t="str">
        <f t="shared" si="14"/>
        <v>Город: 68%; Село: 32%</v>
      </c>
      <c r="AI1601" s="21"/>
      <c r="AJ1601" s="21"/>
      <c r="AK1601" s="21"/>
      <c r="AL1601" s="22">
        <f t="shared" si="25"/>
        <v>1</v>
      </c>
    </row>
    <row r="1602" ht="12.75" customHeight="1">
      <c r="A1602" s="13" t="s">
        <v>80</v>
      </c>
      <c r="B1602" s="13" t="str">
        <f>IFERROR(__xludf.DUMMYFUNCTION("REGEXREPLACE(A1602, ""\d"", """")"),"         Новгородская область")</f>
        <v>         Новгородская область</v>
      </c>
      <c r="C1602" s="14" t="str">
        <f t="shared" si="15"/>
        <v>Новгородская область</v>
      </c>
      <c r="D1602" s="3">
        <f t="shared" si="16"/>
        <v>2</v>
      </c>
      <c r="E1602" s="15" t="s">
        <v>40</v>
      </c>
      <c r="F1602" s="13" t="str">
        <f>IFERROR(__xludf.DUMMYFUNCTION("REGEXEXTRACT(E1602, ""[А-Яа-я].*"")"),"Злокачественные новообразования")</f>
        <v>Злокачественные новообразования</v>
      </c>
      <c r="G1602" s="16">
        <f t="shared" si="17"/>
        <v>2</v>
      </c>
      <c r="H1602" s="13" t="s">
        <v>28</v>
      </c>
      <c r="I1602" s="13" t="str">
        <f>IFERROR(__xludf.DUMMYFUNCTION("REGEXREPLACE(H1602, "".*\s"", """")"),"человек")</f>
        <v>человек</v>
      </c>
      <c r="J1602" s="13" t="s">
        <v>29</v>
      </c>
      <c r="K1602" s="17" t="str">
        <f>IFERROR(__xludf.DUMMYFUNCTION("REGEXREPLACE(J1602, ""^[\d\s]+"", """")"),"значение показателя за год")</f>
        <v>значение показателя за год</v>
      </c>
      <c r="L1602" s="16">
        <f t="shared" si="18"/>
        <v>2</v>
      </c>
      <c r="M1602" s="13" t="s">
        <v>30</v>
      </c>
      <c r="N1602" s="13" t="str">
        <f>IFERROR(__xludf.DUMMYFUNCTION("REGEXEXTRACT(M1602, "" (.+)$"")"),"все население")</f>
        <v>все население</v>
      </c>
      <c r="O1602" s="18">
        <v>1419.0</v>
      </c>
      <c r="P1602" s="18">
        <v>1342.0</v>
      </c>
      <c r="Q1602" s="18">
        <v>1357.0</v>
      </c>
      <c r="R1602" s="18">
        <v>1226.0</v>
      </c>
      <c r="S1602" s="18">
        <v>1220.0</v>
      </c>
      <c r="T1602" s="18">
        <v>1290.0</v>
      </c>
      <c r="U1602" s="18">
        <v>1291.0</v>
      </c>
      <c r="V1602" s="18">
        <v>1342.0</v>
      </c>
      <c r="W1602" s="18">
        <v>1213.0</v>
      </c>
      <c r="X1602" s="18">
        <v>1233.0</v>
      </c>
      <c r="Y1602" s="18">
        <v>1321.0</v>
      </c>
      <c r="Z1602" s="19">
        <f t="shared" si="6"/>
        <v>14254</v>
      </c>
      <c r="AA1602" s="19" t="str">
        <f t="shared" si="19"/>
        <v/>
      </c>
      <c r="AB1602" s="19" t="str">
        <f t="shared" si="8"/>
        <v/>
      </c>
      <c r="AC1602" s="19">
        <f t="shared" si="20"/>
        <v>1295.818182</v>
      </c>
      <c r="AD1602" s="19">
        <f t="shared" si="21"/>
        <v>2089.5</v>
      </c>
      <c r="AE1602" s="19" t="str">
        <f t="shared" si="22"/>
        <v>Нет моды</v>
      </c>
      <c r="AF1602" s="19">
        <f t="shared" si="23"/>
        <v>1213</v>
      </c>
      <c r="AG1602" s="19">
        <f t="shared" si="24"/>
        <v>1419</v>
      </c>
      <c r="AH1602" s="20" t="str">
        <f t="shared" si="14"/>
        <v/>
      </c>
      <c r="AI1602" s="21"/>
      <c r="AJ1602" s="21"/>
      <c r="AK1602" s="21"/>
      <c r="AL1602" s="22">
        <f t="shared" si="25"/>
        <v>1</v>
      </c>
    </row>
    <row r="1603" ht="12.75" customHeight="1">
      <c r="A1603" s="13" t="s">
        <v>80</v>
      </c>
      <c r="B1603" s="13" t="str">
        <f>IFERROR(__xludf.DUMMYFUNCTION("REGEXREPLACE(A1603, ""\d"", """")"),"         Новгородская область")</f>
        <v>         Новгородская область</v>
      </c>
      <c r="C1603" s="14" t="str">
        <f t="shared" si="15"/>
        <v>Новгородская область</v>
      </c>
      <c r="D1603" s="3">
        <f t="shared" si="16"/>
        <v>2</v>
      </c>
      <c r="E1603" s="15" t="s">
        <v>40</v>
      </c>
      <c r="F1603" s="13" t="str">
        <f>IFERROR(__xludf.DUMMYFUNCTION("REGEXEXTRACT(E1603, ""[А-Яа-я].*"")"),"Злокачественные новообразования")</f>
        <v>Злокачественные новообразования</v>
      </c>
      <c r="G1603" s="16">
        <f t="shared" si="17"/>
        <v>2</v>
      </c>
      <c r="H1603" s="13" t="s">
        <v>28</v>
      </c>
      <c r="I1603" s="13" t="str">
        <f>IFERROR(__xludf.DUMMYFUNCTION("REGEXREPLACE(H1603, "".*\s"", """")"),"человек")</f>
        <v>человек</v>
      </c>
      <c r="J1603" s="13" t="s">
        <v>29</v>
      </c>
      <c r="K1603" s="17" t="str">
        <f>IFERROR(__xludf.DUMMYFUNCTION("REGEXREPLACE(J1603, ""^[\d\s]+"", """")"),"значение показателя за год")</f>
        <v>значение показателя за год</v>
      </c>
      <c r="L1603" s="16">
        <f t="shared" si="18"/>
        <v>2</v>
      </c>
      <c r="M1603" s="13" t="s">
        <v>31</v>
      </c>
      <c r="N1603" s="13" t="str">
        <f>IFERROR(__xludf.DUMMYFUNCTION("REGEXEXTRACT(M1603, "" (.+)$"")"),"городское население")</f>
        <v>городское население</v>
      </c>
      <c r="O1603" s="18">
        <v>1019.0</v>
      </c>
      <c r="P1603" s="18">
        <v>935.0</v>
      </c>
      <c r="Q1603" s="18">
        <v>971.0</v>
      </c>
      <c r="R1603" s="18">
        <v>885.0</v>
      </c>
      <c r="S1603" s="18">
        <v>903.0</v>
      </c>
      <c r="T1603" s="18">
        <v>929.0</v>
      </c>
      <c r="U1603" s="18">
        <v>919.0</v>
      </c>
      <c r="V1603" s="18">
        <v>976.0</v>
      </c>
      <c r="W1603" s="18">
        <v>872.0</v>
      </c>
      <c r="X1603" s="18">
        <v>929.0</v>
      </c>
      <c r="Y1603" s="18">
        <v>963.0</v>
      </c>
      <c r="Z1603" s="19" t="str">
        <f t="shared" si="6"/>
        <v/>
      </c>
      <c r="AA1603" s="19">
        <f t="shared" si="19"/>
        <v>10301</v>
      </c>
      <c r="AB1603" s="19" t="str">
        <f t="shared" si="8"/>
        <v/>
      </c>
      <c r="AC1603" s="19">
        <f t="shared" si="20"/>
        <v>936.4545455</v>
      </c>
      <c r="AD1603" s="19">
        <f t="shared" si="21"/>
        <v>1116</v>
      </c>
      <c r="AE1603" s="19" t="str">
        <f t="shared" si="22"/>
        <v>Нет моды</v>
      </c>
      <c r="AF1603" s="19">
        <f t="shared" si="23"/>
        <v>872</v>
      </c>
      <c r="AG1603" s="19">
        <f t="shared" si="24"/>
        <v>1019</v>
      </c>
      <c r="AH1603" s="20" t="str">
        <f t="shared" si="14"/>
        <v/>
      </c>
      <c r="AI1603" s="21"/>
      <c r="AJ1603" s="21"/>
      <c r="AK1603" s="21"/>
      <c r="AL1603" s="22">
        <f t="shared" si="25"/>
        <v>1</v>
      </c>
    </row>
    <row r="1604" ht="12.75" customHeight="1">
      <c r="A1604" s="13" t="s">
        <v>80</v>
      </c>
      <c r="B1604" s="13" t="str">
        <f>IFERROR(__xludf.DUMMYFUNCTION("REGEXREPLACE(A1604, ""\d"", """")"),"         Новгородская область")</f>
        <v>         Новгородская область</v>
      </c>
      <c r="C1604" s="14" t="str">
        <f t="shared" si="15"/>
        <v>Новгородская область</v>
      </c>
      <c r="D1604" s="3">
        <f t="shared" si="16"/>
        <v>2</v>
      </c>
      <c r="E1604" s="15" t="s">
        <v>40</v>
      </c>
      <c r="F1604" s="13" t="str">
        <f>IFERROR(__xludf.DUMMYFUNCTION("REGEXEXTRACT(E1604, ""[А-Яа-я].*"")"),"Злокачественные новообразования")</f>
        <v>Злокачественные новообразования</v>
      </c>
      <c r="G1604" s="16">
        <f t="shared" si="17"/>
        <v>2</v>
      </c>
      <c r="H1604" s="13" t="s">
        <v>28</v>
      </c>
      <c r="I1604" s="13" t="str">
        <f>IFERROR(__xludf.DUMMYFUNCTION("REGEXREPLACE(H1604, "".*\s"", """")"),"человек")</f>
        <v>человек</v>
      </c>
      <c r="J1604" s="13" t="s">
        <v>29</v>
      </c>
      <c r="K1604" s="17" t="str">
        <f>IFERROR(__xludf.DUMMYFUNCTION("REGEXREPLACE(J1604, ""^[\d\s]+"", """")"),"значение показателя за год")</f>
        <v>значение показателя за год</v>
      </c>
      <c r="L1604" s="16">
        <f t="shared" si="18"/>
        <v>2</v>
      </c>
      <c r="M1604" s="13" t="s">
        <v>32</v>
      </c>
      <c r="N1604" s="13" t="str">
        <f>IFERROR(__xludf.DUMMYFUNCTION("REGEXEXTRACT(M1604, "" (.+)$"")"),"сельское население")</f>
        <v>сельское население</v>
      </c>
      <c r="O1604" s="18">
        <v>400.0</v>
      </c>
      <c r="P1604" s="18">
        <v>407.0</v>
      </c>
      <c r="Q1604" s="18">
        <v>386.0</v>
      </c>
      <c r="R1604" s="18">
        <v>341.0</v>
      </c>
      <c r="S1604" s="18">
        <v>317.0</v>
      </c>
      <c r="T1604" s="18">
        <v>361.0</v>
      </c>
      <c r="U1604" s="18">
        <v>372.0</v>
      </c>
      <c r="V1604" s="18">
        <v>366.0</v>
      </c>
      <c r="W1604" s="18">
        <v>341.0</v>
      </c>
      <c r="X1604" s="18">
        <v>304.0</v>
      </c>
      <c r="Y1604" s="18">
        <v>358.0</v>
      </c>
      <c r="Z1604" s="19" t="str">
        <f t="shared" si="6"/>
        <v/>
      </c>
      <c r="AA1604" s="19" t="str">
        <f t="shared" si="19"/>
        <v/>
      </c>
      <c r="AB1604" s="19">
        <f t="shared" si="8"/>
        <v>3953</v>
      </c>
      <c r="AC1604" s="19">
        <f t="shared" si="20"/>
        <v>359.3636364</v>
      </c>
      <c r="AD1604" s="19">
        <f t="shared" si="21"/>
        <v>639.5</v>
      </c>
      <c r="AE1604" s="19" t="str">
        <f t="shared" si="22"/>
        <v>Нет моды</v>
      </c>
      <c r="AF1604" s="19">
        <f t="shared" si="23"/>
        <v>304</v>
      </c>
      <c r="AG1604" s="19">
        <f t="shared" si="24"/>
        <v>407</v>
      </c>
      <c r="AH1604" s="20" t="str">
        <f t="shared" si="14"/>
        <v>Город: 72%; Село: 28%</v>
      </c>
      <c r="AI1604" s="21"/>
      <c r="AJ1604" s="21"/>
      <c r="AK1604" s="21"/>
      <c r="AL1604" s="22">
        <f t="shared" si="25"/>
        <v>1</v>
      </c>
    </row>
    <row r="1605" ht="12.75" customHeight="1">
      <c r="A1605" s="13" t="s">
        <v>80</v>
      </c>
      <c r="B1605" s="13" t="str">
        <f>IFERROR(__xludf.DUMMYFUNCTION("REGEXREPLACE(A1605, ""\d"", """")"),"         Новгородская область")</f>
        <v>         Новгородская область</v>
      </c>
      <c r="C1605" s="14" t="str">
        <f t="shared" si="15"/>
        <v>Новгородская область</v>
      </c>
      <c r="D1605" s="3">
        <f t="shared" si="16"/>
        <v>2</v>
      </c>
      <c r="E1605" s="15" t="s">
        <v>41</v>
      </c>
      <c r="F1605" s="13" t="str">
        <f>IFERROR(__xludf.DUMMYFUNCTION("REGEXEXTRACT(E1605, ""[А-Яа-я].*"")"),"Инфекционные и паразитарные болезни")</f>
        <v>Инфекционные и паразитарные болезни</v>
      </c>
      <c r="G1605" s="16">
        <f t="shared" si="17"/>
        <v>2</v>
      </c>
      <c r="H1605" s="13" t="s">
        <v>28</v>
      </c>
      <c r="I1605" s="13" t="str">
        <f>IFERROR(__xludf.DUMMYFUNCTION("REGEXREPLACE(H1605, "".*\s"", """")"),"человек")</f>
        <v>человек</v>
      </c>
      <c r="J1605" s="13" t="s">
        <v>29</v>
      </c>
      <c r="K1605" s="17" t="str">
        <f>IFERROR(__xludf.DUMMYFUNCTION("REGEXREPLACE(J1605, ""^[\d\s]+"", """")"),"значение показателя за год")</f>
        <v>значение показателя за год</v>
      </c>
      <c r="L1605" s="16">
        <f t="shared" si="18"/>
        <v>2</v>
      </c>
      <c r="M1605" s="13" t="s">
        <v>30</v>
      </c>
      <c r="N1605" s="13" t="str">
        <f>IFERROR(__xludf.DUMMYFUNCTION("REGEXEXTRACT(M1605, "" (.+)$"")"),"все население")</f>
        <v>все население</v>
      </c>
      <c r="O1605" s="18">
        <v>103.0</v>
      </c>
      <c r="P1605" s="18">
        <v>87.0</v>
      </c>
      <c r="Q1605" s="18">
        <v>93.0</v>
      </c>
      <c r="R1605" s="18">
        <v>103.0</v>
      </c>
      <c r="S1605" s="18">
        <v>118.0</v>
      </c>
      <c r="T1605" s="18">
        <v>128.0</v>
      </c>
      <c r="U1605" s="18">
        <v>120.0</v>
      </c>
      <c r="V1605" s="18">
        <v>93.0</v>
      </c>
      <c r="W1605" s="18">
        <v>69.0</v>
      </c>
      <c r="X1605" s="18">
        <v>87.0</v>
      </c>
      <c r="Y1605" s="18">
        <v>115.0</v>
      </c>
      <c r="Z1605" s="19">
        <f t="shared" si="6"/>
        <v>1116</v>
      </c>
      <c r="AA1605" s="19" t="str">
        <f t="shared" si="19"/>
        <v/>
      </c>
      <c r="AB1605" s="19" t="str">
        <f t="shared" si="8"/>
        <v/>
      </c>
      <c r="AC1605" s="19">
        <f t="shared" si="20"/>
        <v>101.4545455</v>
      </c>
      <c r="AD1605" s="19">
        <f t="shared" si="21"/>
        <v>216</v>
      </c>
      <c r="AE1605" s="19" t="str">
        <f t="shared" si="22"/>
        <v>Нет моды</v>
      </c>
      <c r="AF1605" s="19">
        <f t="shared" si="23"/>
        <v>69</v>
      </c>
      <c r="AG1605" s="19">
        <f t="shared" si="24"/>
        <v>128</v>
      </c>
      <c r="AH1605" s="20" t="str">
        <f t="shared" si="14"/>
        <v/>
      </c>
      <c r="AI1605" s="21"/>
      <c r="AJ1605" s="21"/>
      <c r="AK1605" s="21"/>
      <c r="AL1605" s="22">
        <f t="shared" si="25"/>
        <v>1</v>
      </c>
    </row>
    <row r="1606" ht="12.75" customHeight="1">
      <c r="A1606" s="13" t="s">
        <v>80</v>
      </c>
      <c r="B1606" s="13" t="str">
        <f>IFERROR(__xludf.DUMMYFUNCTION("REGEXREPLACE(A1606, ""\d"", """")"),"         Новгородская область")</f>
        <v>         Новгородская область</v>
      </c>
      <c r="C1606" s="14" t="str">
        <f t="shared" si="15"/>
        <v>Новгородская область</v>
      </c>
      <c r="D1606" s="3">
        <f t="shared" si="16"/>
        <v>2</v>
      </c>
      <c r="E1606" s="15" t="s">
        <v>41</v>
      </c>
      <c r="F1606" s="13" t="str">
        <f>IFERROR(__xludf.DUMMYFUNCTION("REGEXEXTRACT(E1606, ""[А-Яа-я].*"")"),"Инфекционные и паразитарные болезни")</f>
        <v>Инфекционные и паразитарные болезни</v>
      </c>
      <c r="G1606" s="16">
        <f t="shared" si="17"/>
        <v>2</v>
      </c>
      <c r="H1606" s="13" t="s">
        <v>28</v>
      </c>
      <c r="I1606" s="13" t="str">
        <f>IFERROR(__xludf.DUMMYFUNCTION("REGEXREPLACE(H1606, "".*\s"", """")"),"человек")</f>
        <v>человек</v>
      </c>
      <c r="J1606" s="13" t="s">
        <v>29</v>
      </c>
      <c r="K1606" s="17" t="str">
        <f>IFERROR(__xludf.DUMMYFUNCTION("REGEXREPLACE(J1606, ""^[\d\s]+"", """")"),"значение показателя за год")</f>
        <v>значение показателя за год</v>
      </c>
      <c r="L1606" s="16">
        <f t="shared" si="18"/>
        <v>2</v>
      </c>
      <c r="M1606" s="13" t="s">
        <v>31</v>
      </c>
      <c r="N1606" s="13" t="str">
        <f>IFERROR(__xludf.DUMMYFUNCTION("REGEXEXTRACT(M1606, "" (.+)$"")"),"городское население")</f>
        <v>городское население</v>
      </c>
      <c r="O1606" s="18">
        <v>69.0</v>
      </c>
      <c r="P1606" s="18">
        <v>55.0</v>
      </c>
      <c r="Q1606" s="18">
        <v>62.0</v>
      </c>
      <c r="R1606" s="18">
        <v>76.0</v>
      </c>
      <c r="S1606" s="18">
        <v>74.0</v>
      </c>
      <c r="T1606" s="18">
        <v>88.0</v>
      </c>
      <c r="U1606" s="18">
        <v>83.0</v>
      </c>
      <c r="V1606" s="18">
        <v>66.0</v>
      </c>
      <c r="W1606" s="18">
        <v>53.0</v>
      </c>
      <c r="X1606" s="18">
        <v>58.0</v>
      </c>
      <c r="Y1606" s="18">
        <v>89.0</v>
      </c>
      <c r="Z1606" s="19" t="str">
        <f t="shared" si="6"/>
        <v/>
      </c>
      <c r="AA1606" s="19">
        <f t="shared" si="19"/>
        <v>773</v>
      </c>
      <c r="AB1606" s="19" t="str">
        <f t="shared" si="8"/>
        <v/>
      </c>
      <c r="AC1606" s="19">
        <f t="shared" si="20"/>
        <v>70.27272727</v>
      </c>
      <c r="AD1606" s="19">
        <f t="shared" si="21"/>
        <v>87</v>
      </c>
      <c r="AE1606" s="19" t="str">
        <f t="shared" si="22"/>
        <v>Нет моды</v>
      </c>
      <c r="AF1606" s="19">
        <f t="shared" si="23"/>
        <v>53</v>
      </c>
      <c r="AG1606" s="19">
        <f t="shared" si="24"/>
        <v>89</v>
      </c>
      <c r="AH1606" s="20" t="str">
        <f t="shared" si="14"/>
        <v/>
      </c>
      <c r="AI1606" s="21"/>
      <c r="AJ1606" s="21"/>
      <c r="AK1606" s="21"/>
      <c r="AL1606" s="22">
        <f t="shared" si="25"/>
        <v>1</v>
      </c>
    </row>
    <row r="1607" ht="12.75" customHeight="1">
      <c r="A1607" s="13" t="s">
        <v>80</v>
      </c>
      <c r="B1607" s="13" t="str">
        <f>IFERROR(__xludf.DUMMYFUNCTION("REGEXREPLACE(A1607, ""\d"", """")"),"         Новгородская область")</f>
        <v>         Новгородская область</v>
      </c>
      <c r="C1607" s="14" t="str">
        <f t="shared" si="15"/>
        <v>Новгородская область</v>
      </c>
      <c r="D1607" s="3">
        <f t="shared" si="16"/>
        <v>2</v>
      </c>
      <c r="E1607" s="15" t="s">
        <v>41</v>
      </c>
      <c r="F1607" s="13" t="str">
        <f>IFERROR(__xludf.DUMMYFUNCTION("REGEXEXTRACT(E1607, ""[А-Яа-я].*"")"),"Инфекционные и паразитарные болезни")</f>
        <v>Инфекционные и паразитарные болезни</v>
      </c>
      <c r="G1607" s="16">
        <f t="shared" si="17"/>
        <v>2</v>
      </c>
      <c r="H1607" s="13" t="s">
        <v>28</v>
      </c>
      <c r="I1607" s="13" t="str">
        <f>IFERROR(__xludf.DUMMYFUNCTION("REGEXREPLACE(H1607, "".*\s"", """")"),"человек")</f>
        <v>человек</v>
      </c>
      <c r="J1607" s="13" t="s">
        <v>29</v>
      </c>
      <c r="K1607" s="17" t="str">
        <f>IFERROR(__xludf.DUMMYFUNCTION("REGEXREPLACE(J1607, ""^[\d\s]+"", """")"),"значение показателя за год")</f>
        <v>значение показателя за год</v>
      </c>
      <c r="L1607" s="16">
        <f t="shared" si="18"/>
        <v>2</v>
      </c>
      <c r="M1607" s="13" t="s">
        <v>32</v>
      </c>
      <c r="N1607" s="13" t="str">
        <f>IFERROR(__xludf.DUMMYFUNCTION("REGEXEXTRACT(M1607, "" (.+)$"")"),"сельское население")</f>
        <v>сельское население</v>
      </c>
      <c r="O1607" s="18">
        <v>34.0</v>
      </c>
      <c r="P1607" s="18">
        <v>32.0</v>
      </c>
      <c r="Q1607" s="18">
        <v>31.0</v>
      </c>
      <c r="R1607" s="18">
        <v>27.0</v>
      </c>
      <c r="S1607" s="18">
        <v>44.0</v>
      </c>
      <c r="T1607" s="18">
        <v>40.0</v>
      </c>
      <c r="U1607" s="18">
        <v>37.0</v>
      </c>
      <c r="V1607" s="18">
        <v>27.0</v>
      </c>
      <c r="W1607" s="18">
        <v>16.0</v>
      </c>
      <c r="X1607" s="18">
        <v>29.0</v>
      </c>
      <c r="Y1607" s="18">
        <v>26.0</v>
      </c>
      <c r="Z1607" s="19" t="str">
        <f t="shared" si="6"/>
        <v/>
      </c>
      <c r="AA1607" s="19" t="str">
        <f t="shared" si="19"/>
        <v/>
      </c>
      <c r="AB1607" s="19">
        <f t="shared" si="8"/>
        <v>343</v>
      </c>
      <c r="AC1607" s="19">
        <f t="shared" si="20"/>
        <v>31.18181818</v>
      </c>
      <c r="AD1607" s="19">
        <f t="shared" si="21"/>
        <v>48.5</v>
      </c>
      <c r="AE1607" s="19" t="str">
        <f t="shared" si="22"/>
        <v>Нет моды</v>
      </c>
      <c r="AF1607" s="19">
        <f t="shared" si="23"/>
        <v>16</v>
      </c>
      <c r="AG1607" s="19">
        <f t="shared" si="24"/>
        <v>44</v>
      </c>
      <c r="AH1607" s="20" t="str">
        <f t="shared" si="14"/>
        <v>Город: 69%; Село: 31%</v>
      </c>
      <c r="AI1607" s="21"/>
      <c r="AJ1607" s="21"/>
      <c r="AK1607" s="21"/>
      <c r="AL1607" s="22">
        <f t="shared" si="25"/>
        <v>1</v>
      </c>
    </row>
    <row r="1608" ht="12.75" customHeight="1">
      <c r="A1608" s="13" t="s">
        <v>80</v>
      </c>
      <c r="B1608" s="13" t="str">
        <f>IFERROR(__xludf.DUMMYFUNCTION("REGEXREPLACE(A1608, ""\d"", """")"),"         Новгородская область")</f>
        <v>         Новгородская область</v>
      </c>
      <c r="C1608" s="14" t="str">
        <f t="shared" si="15"/>
        <v>Новгородская область</v>
      </c>
      <c r="D1608" s="3">
        <f t="shared" si="16"/>
        <v>2</v>
      </c>
      <c r="E1608" s="15" t="s">
        <v>42</v>
      </c>
      <c r="F1608" s="13" t="str">
        <f>IFERROR(__xludf.DUMMYFUNCTION("REGEXEXTRACT(E1608, ""[А-Яа-я].*"")"),"Ишемическая болезнь сердца")</f>
        <v>Ишемическая болезнь сердца</v>
      </c>
      <c r="G1608" s="16">
        <f t="shared" si="17"/>
        <v>2</v>
      </c>
      <c r="H1608" s="13" t="s">
        <v>28</v>
      </c>
      <c r="I1608" s="13" t="str">
        <f>IFERROR(__xludf.DUMMYFUNCTION("REGEXREPLACE(H1608, "".*\s"", """")"),"человек")</f>
        <v>человек</v>
      </c>
      <c r="J1608" s="13" t="s">
        <v>29</v>
      </c>
      <c r="K1608" s="17" t="str">
        <f>IFERROR(__xludf.DUMMYFUNCTION("REGEXREPLACE(J1608, ""^[\d\s]+"", """")"),"значение показателя за год")</f>
        <v>значение показателя за год</v>
      </c>
      <c r="L1608" s="16">
        <f t="shared" si="18"/>
        <v>2</v>
      </c>
      <c r="M1608" s="13" t="s">
        <v>30</v>
      </c>
      <c r="N1608" s="13" t="str">
        <f>IFERROR(__xludf.DUMMYFUNCTION("REGEXEXTRACT(M1608, "" (.+)$"")"),"все население")</f>
        <v>все население</v>
      </c>
      <c r="O1608" s="18">
        <v>3619.0</v>
      </c>
      <c r="P1608" s="18">
        <v>3777.0</v>
      </c>
      <c r="Q1608" s="18">
        <v>3403.0</v>
      </c>
      <c r="R1608" s="18">
        <v>3151.0</v>
      </c>
      <c r="S1608" s="18">
        <v>3254.0</v>
      </c>
      <c r="T1608" s="18">
        <v>2970.0</v>
      </c>
      <c r="U1608" s="18">
        <v>2605.0</v>
      </c>
      <c r="V1608" s="18">
        <v>3023.0</v>
      </c>
      <c r="W1608" s="18">
        <v>3485.0</v>
      </c>
      <c r="X1608" s="18">
        <v>2826.0</v>
      </c>
      <c r="Y1608" s="18">
        <v>2718.0</v>
      </c>
      <c r="Z1608" s="19">
        <f t="shared" si="6"/>
        <v>34831</v>
      </c>
      <c r="AA1608" s="19" t="str">
        <f t="shared" si="19"/>
        <v/>
      </c>
      <c r="AB1608" s="19" t="str">
        <f t="shared" si="8"/>
        <v/>
      </c>
      <c r="AC1608" s="19">
        <f t="shared" si="20"/>
        <v>3166.454545</v>
      </c>
      <c r="AD1608" s="19">
        <f t="shared" si="21"/>
        <v>1324.5</v>
      </c>
      <c r="AE1608" s="19" t="str">
        <f t="shared" si="22"/>
        <v>Нет моды</v>
      </c>
      <c r="AF1608" s="19">
        <f t="shared" si="23"/>
        <v>2605</v>
      </c>
      <c r="AG1608" s="19">
        <f t="shared" si="24"/>
        <v>3777</v>
      </c>
      <c r="AH1608" s="20" t="str">
        <f t="shared" si="14"/>
        <v/>
      </c>
      <c r="AI1608" s="21"/>
      <c r="AJ1608" s="21"/>
      <c r="AK1608" s="21"/>
      <c r="AL1608" s="22">
        <f t="shared" si="25"/>
        <v>1</v>
      </c>
    </row>
    <row r="1609" ht="12.75" customHeight="1">
      <c r="A1609" s="13" t="s">
        <v>80</v>
      </c>
      <c r="B1609" s="13" t="str">
        <f>IFERROR(__xludf.DUMMYFUNCTION("REGEXREPLACE(A1609, ""\d"", """")"),"         Новгородская область")</f>
        <v>         Новгородская область</v>
      </c>
      <c r="C1609" s="14" t="str">
        <f t="shared" si="15"/>
        <v>Новгородская область</v>
      </c>
      <c r="D1609" s="3">
        <f t="shared" si="16"/>
        <v>2</v>
      </c>
      <c r="E1609" s="15" t="s">
        <v>42</v>
      </c>
      <c r="F1609" s="13" t="str">
        <f>IFERROR(__xludf.DUMMYFUNCTION("REGEXEXTRACT(E1609, ""[А-Яа-я].*"")"),"Ишемическая болезнь сердца")</f>
        <v>Ишемическая болезнь сердца</v>
      </c>
      <c r="G1609" s="16">
        <f t="shared" si="17"/>
        <v>2</v>
      </c>
      <c r="H1609" s="13" t="s">
        <v>28</v>
      </c>
      <c r="I1609" s="13" t="str">
        <f>IFERROR(__xludf.DUMMYFUNCTION("REGEXREPLACE(H1609, "".*\s"", """")"),"человек")</f>
        <v>человек</v>
      </c>
      <c r="J1609" s="13" t="s">
        <v>29</v>
      </c>
      <c r="K1609" s="17" t="str">
        <f>IFERROR(__xludf.DUMMYFUNCTION("REGEXREPLACE(J1609, ""^[\d\s]+"", """")"),"значение показателя за год")</f>
        <v>значение показателя за год</v>
      </c>
      <c r="L1609" s="16">
        <f t="shared" si="18"/>
        <v>2</v>
      </c>
      <c r="M1609" s="13" t="s">
        <v>31</v>
      </c>
      <c r="N1609" s="13" t="str">
        <f>IFERROR(__xludf.DUMMYFUNCTION("REGEXEXTRACT(M1609, "" (.+)$"")"),"городское население")</f>
        <v>городское население</v>
      </c>
      <c r="O1609" s="18">
        <v>2334.0</v>
      </c>
      <c r="P1609" s="18">
        <v>2509.0</v>
      </c>
      <c r="Q1609" s="18">
        <v>2276.0</v>
      </c>
      <c r="R1609" s="18">
        <v>2054.0</v>
      </c>
      <c r="S1609" s="18">
        <v>2204.0</v>
      </c>
      <c r="T1609" s="18">
        <v>2006.0</v>
      </c>
      <c r="U1609" s="18">
        <v>1820.0</v>
      </c>
      <c r="V1609" s="18">
        <v>2068.0</v>
      </c>
      <c r="W1609" s="18">
        <v>2522.0</v>
      </c>
      <c r="X1609" s="18">
        <v>2013.0</v>
      </c>
      <c r="Y1609" s="18">
        <v>1943.0</v>
      </c>
      <c r="Z1609" s="19" t="str">
        <f t="shared" si="6"/>
        <v/>
      </c>
      <c r="AA1609" s="19">
        <f t="shared" si="19"/>
        <v>23749</v>
      </c>
      <c r="AB1609" s="19" t="str">
        <f t="shared" si="8"/>
        <v/>
      </c>
      <c r="AC1609" s="19">
        <f t="shared" si="20"/>
        <v>2159</v>
      </c>
      <c r="AD1609" s="19">
        <f t="shared" si="21"/>
        <v>2563.5</v>
      </c>
      <c r="AE1609" s="19" t="str">
        <f t="shared" si="22"/>
        <v>Нет моды</v>
      </c>
      <c r="AF1609" s="19">
        <f t="shared" si="23"/>
        <v>1820</v>
      </c>
      <c r="AG1609" s="19">
        <f t="shared" si="24"/>
        <v>2522</v>
      </c>
      <c r="AH1609" s="20" t="str">
        <f t="shared" si="14"/>
        <v/>
      </c>
      <c r="AI1609" s="21"/>
      <c r="AJ1609" s="21"/>
      <c r="AK1609" s="21"/>
      <c r="AL1609" s="22">
        <f t="shared" si="25"/>
        <v>1</v>
      </c>
    </row>
    <row r="1610" ht="12.75" customHeight="1">
      <c r="A1610" s="13" t="s">
        <v>80</v>
      </c>
      <c r="B1610" s="13" t="str">
        <f>IFERROR(__xludf.DUMMYFUNCTION("REGEXREPLACE(A1610, ""\d"", """")"),"         Новгородская область")</f>
        <v>         Новгородская область</v>
      </c>
      <c r="C1610" s="14" t="str">
        <f t="shared" si="15"/>
        <v>Новгородская область</v>
      </c>
      <c r="D1610" s="3">
        <f t="shared" si="16"/>
        <v>2</v>
      </c>
      <c r="E1610" s="15" t="s">
        <v>42</v>
      </c>
      <c r="F1610" s="13" t="str">
        <f>IFERROR(__xludf.DUMMYFUNCTION("REGEXEXTRACT(E1610, ""[А-Яа-я].*"")"),"Ишемическая болезнь сердца")</f>
        <v>Ишемическая болезнь сердца</v>
      </c>
      <c r="G1610" s="16">
        <f t="shared" si="17"/>
        <v>2</v>
      </c>
      <c r="H1610" s="13" t="s">
        <v>28</v>
      </c>
      <c r="I1610" s="13" t="str">
        <f>IFERROR(__xludf.DUMMYFUNCTION("REGEXREPLACE(H1610, "".*\s"", """")"),"человек")</f>
        <v>человек</v>
      </c>
      <c r="J1610" s="13" t="s">
        <v>29</v>
      </c>
      <c r="K1610" s="17" t="str">
        <f>IFERROR(__xludf.DUMMYFUNCTION("REGEXREPLACE(J1610, ""^[\d\s]+"", """")"),"значение показателя за год")</f>
        <v>значение показателя за год</v>
      </c>
      <c r="L1610" s="16">
        <f t="shared" si="18"/>
        <v>2</v>
      </c>
      <c r="M1610" s="13" t="s">
        <v>32</v>
      </c>
      <c r="N1610" s="13" t="str">
        <f>IFERROR(__xludf.DUMMYFUNCTION("REGEXEXTRACT(M1610, "" (.+)$"")"),"сельское население")</f>
        <v>сельское население</v>
      </c>
      <c r="O1610" s="18">
        <v>1285.0</v>
      </c>
      <c r="P1610" s="18">
        <v>1268.0</v>
      </c>
      <c r="Q1610" s="18">
        <v>1127.0</v>
      </c>
      <c r="R1610" s="18">
        <v>1097.0</v>
      </c>
      <c r="S1610" s="18">
        <v>1050.0</v>
      </c>
      <c r="T1610" s="18">
        <v>964.0</v>
      </c>
      <c r="U1610" s="18">
        <v>785.0</v>
      </c>
      <c r="V1610" s="18">
        <v>955.0</v>
      </c>
      <c r="W1610" s="18">
        <v>963.0</v>
      </c>
      <c r="X1610" s="18">
        <v>813.0</v>
      </c>
      <c r="Y1610" s="18">
        <v>775.0</v>
      </c>
      <c r="Z1610" s="19" t="str">
        <f t="shared" si="6"/>
        <v/>
      </c>
      <c r="AA1610" s="19" t="str">
        <f t="shared" si="19"/>
        <v/>
      </c>
      <c r="AB1610" s="19">
        <f t="shared" si="8"/>
        <v>11082</v>
      </c>
      <c r="AC1610" s="19">
        <f t="shared" si="20"/>
        <v>1007.454545</v>
      </c>
      <c r="AD1610" s="19">
        <f t="shared" si="21"/>
        <v>1552.5</v>
      </c>
      <c r="AE1610" s="19" t="str">
        <f t="shared" si="22"/>
        <v>Нет моды</v>
      </c>
      <c r="AF1610" s="19">
        <f t="shared" si="23"/>
        <v>775</v>
      </c>
      <c r="AG1610" s="19">
        <f t="shared" si="24"/>
        <v>1285</v>
      </c>
      <c r="AH1610" s="20" t="str">
        <f t="shared" si="14"/>
        <v>Город: 68%; Село: 32%</v>
      </c>
      <c r="AI1610" s="21"/>
      <c r="AJ1610" s="21"/>
      <c r="AK1610" s="21"/>
      <c r="AL1610" s="22">
        <f t="shared" si="25"/>
        <v>1</v>
      </c>
    </row>
    <row r="1611" ht="12.75" customHeight="1">
      <c r="A1611" s="13" t="s">
        <v>80</v>
      </c>
      <c r="B1611" s="13" t="str">
        <f>IFERROR(__xludf.DUMMYFUNCTION("REGEXREPLACE(A1611, ""\d"", """")"),"         Новгородская область")</f>
        <v>         Новгородская область</v>
      </c>
      <c r="C1611" s="14" t="str">
        <f t="shared" si="15"/>
        <v>Новгородская область</v>
      </c>
      <c r="D1611" s="3">
        <f t="shared" si="16"/>
        <v>2</v>
      </c>
      <c r="E1611" s="15" t="s">
        <v>43</v>
      </c>
      <c r="F1611" s="13" t="str">
        <f>IFERROR(__xludf.DUMMYFUNCTION("REGEXEXTRACT(E1611, ""[А-Яа-я].*"")"),"Новообразования")</f>
        <v>Новообразования</v>
      </c>
      <c r="G1611" s="16">
        <f t="shared" si="17"/>
        <v>2</v>
      </c>
      <c r="H1611" s="13" t="s">
        <v>28</v>
      </c>
      <c r="I1611" s="13" t="str">
        <f>IFERROR(__xludf.DUMMYFUNCTION("REGEXREPLACE(H1611, "".*\s"", """")"),"человек")</f>
        <v>человек</v>
      </c>
      <c r="J1611" s="13" t="s">
        <v>29</v>
      </c>
      <c r="K1611" s="17" t="str">
        <f>IFERROR(__xludf.DUMMYFUNCTION("REGEXREPLACE(J1611, ""^[\d\s]+"", """")"),"значение показателя за год")</f>
        <v>значение показателя за год</v>
      </c>
      <c r="L1611" s="16">
        <f t="shared" si="18"/>
        <v>2</v>
      </c>
      <c r="M1611" s="13" t="s">
        <v>30</v>
      </c>
      <c r="N1611" s="13" t="str">
        <f>IFERROR(__xludf.DUMMYFUNCTION("REGEXEXTRACT(M1611, "" (.+)$"")"),"все население")</f>
        <v>все население</v>
      </c>
      <c r="O1611" s="18">
        <v>1428.0</v>
      </c>
      <c r="P1611" s="18">
        <v>1375.0</v>
      </c>
      <c r="Q1611" s="18">
        <v>1389.0</v>
      </c>
      <c r="R1611" s="18">
        <v>1253.0</v>
      </c>
      <c r="S1611" s="18">
        <v>1239.0</v>
      </c>
      <c r="T1611" s="18">
        <v>1300.0</v>
      </c>
      <c r="U1611" s="18">
        <v>1309.0</v>
      </c>
      <c r="V1611" s="18">
        <v>1356.0</v>
      </c>
      <c r="W1611" s="18">
        <v>1228.0</v>
      </c>
      <c r="X1611" s="18">
        <v>1247.0</v>
      </c>
      <c r="Y1611" s="18">
        <v>1341.0</v>
      </c>
      <c r="Z1611" s="19">
        <f t="shared" si="6"/>
        <v>14465</v>
      </c>
      <c r="AA1611" s="19" t="str">
        <f t="shared" si="19"/>
        <v/>
      </c>
      <c r="AB1611" s="19" t="str">
        <f t="shared" si="8"/>
        <v/>
      </c>
      <c r="AC1611" s="19">
        <f t="shared" si="20"/>
        <v>1315</v>
      </c>
      <c r="AD1611" s="19">
        <f t="shared" si="21"/>
        <v>1243</v>
      </c>
      <c r="AE1611" s="19" t="str">
        <f t="shared" si="22"/>
        <v>Нет моды</v>
      </c>
      <c r="AF1611" s="19">
        <f t="shared" si="23"/>
        <v>1228</v>
      </c>
      <c r="AG1611" s="19">
        <f t="shared" si="24"/>
        <v>1428</v>
      </c>
      <c r="AH1611" s="20" t="str">
        <f t="shared" si="14"/>
        <v/>
      </c>
      <c r="AI1611" s="21"/>
      <c r="AJ1611" s="21"/>
      <c r="AK1611" s="21"/>
      <c r="AL1611" s="22">
        <f t="shared" si="25"/>
        <v>1</v>
      </c>
    </row>
    <row r="1612" ht="12.75" customHeight="1">
      <c r="A1612" s="13" t="s">
        <v>80</v>
      </c>
      <c r="B1612" s="13" t="str">
        <f>IFERROR(__xludf.DUMMYFUNCTION("REGEXREPLACE(A1612, ""\d"", """")"),"         Новгородская область")</f>
        <v>         Новгородская область</v>
      </c>
      <c r="C1612" s="14" t="str">
        <f t="shared" si="15"/>
        <v>Новгородская область</v>
      </c>
      <c r="D1612" s="3">
        <f t="shared" si="16"/>
        <v>2</v>
      </c>
      <c r="E1612" s="15" t="s">
        <v>43</v>
      </c>
      <c r="F1612" s="13" t="str">
        <f>IFERROR(__xludf.DUMMYFUNCTION("REGEXEXTRACT(E1612, ""[А-Яа-я].*"")"),"Новообразования")</f>
        <v>Новообразования</v>
      </c>
      <c r="G1612" s="16">
        <f t="shared" si="17"/>
        <v>2</v>
      </c>
      <c r="H1612" s="13" t="s">
        <v>28</v>
      </c>
      <c r="I1612" s="13" t="str">
        <f>IFERROR(__xludf.DUMMYFUNCTION("REGEXREPLACE(H1612, "".*\s"", """")"),"человек")</f>
        <v>человек</v>
      </c>
      <c r="J1612" s="13" t="s">
        <v>29</v>
      </c>
      <c r="K1612" s="17" t="str">
        <f>IFERROR(__xludf.DUMMYFUNCTION("REGEXREPLACE(J1612, ""^[\d\s]+"", """")"),"значение показателя за год")</f>
        <v>значение показателя за год</v>
      </c>
      <c r="L1612" s="16">
        <f t="shared" si="18"/>
        <v>2</v>
      </c>
      <c r="M1612" s="13" t="s">
        <v>31</v>
      </c>
      <c r="N1612" s="13" t="str">
        <f>IFERROR(__xludf.DUMMYFUNCTION("REGEXEXTRACT(M1612, "" (.+)$"")"),"городское население")</f>
        <v>городское население</v>
      </c>
      <c r="O1612" s="18">
        <v>1025.0</v>
      </c>
      <c r="P1612" s="18">
        <v>960.0</v>
      </c>
      <c r="Q1612" s="18">
        <v>993.0</v>
      </c>
      <c r="R1612" s="18">
        <v>906.0</v>
      </c>
      <c r="S1612" s="18">
        <v>917.0</v>
      </c>
      <c r="T1612" s="18">
        <v>936.0</v>
      </c>
      <c r="U1612" s="18">
        <v>930.0</v>
      </c>
      <c r="V1612" s="18">
        <v>986.0</v>
      </c>
      <c r="W1612" s="18">
        <v>884.0</v>
      </c>
      <c r="X1612" s="18">
        <v>941.0</v>
      </c>
      <c r="Y1612" s="18">
        <v>975.0</v>
      </c>
      <c r="Z1612" s="19" t="str">
        <f t="shared" si="6"/>
        <v/>
      </c>
      <c r="AA1612" s="19">
        <f t="shared" si="19"/>
        <v>10453</v>
      </c>
      <c r="AB1612" s="19" t="str">
        <f t="shared" si="8"/>
        <v/>
      </c>
      <c r="AC1612" s="19">
        <f t="shared" si="20"/>
        <v>950.2727273</v>
      </c>
      <c r="AD1612" s="19">
        <f t="shared" si="21"/>
        <v>1126.5</v>
      </c>
      <c r="AE1612" s="19" t="str">
        <f t="shared" si="22"/>
        <v>Нет моды</v>
      </c>
      <c r="AF1612" s="19">
        <f t="shared" si="23"/>
        <v>884</v>
      </c>
      <c r="AG1612" s="19">
        <f t="shared" si="24"/>
        <v>1025</v>
      </c>
      <c r="AH1612" s="20" t="str">
        <f t="shared" si="14"/>
        <v/>
      </c>
      <c r="AI1612" s="21"/>
      <c r="AJ1612" s="21"/>
      <c r="AK1612" s="21"/>
      <c r="AL1612" s="22">
        <f t="shared" si="25"/>
        <v>1</v>
      </c>
    </row>
    <row r="1613" ht="12.75" customHeight="1">
      <c r="A1613" s="13" t="s">
        <v>80</v>
      </c>
      <c r="B1613" s="13" t="str">
        <f>IFERROR(__xludf.DUMMYFUNCTION("REGEXREPLACE(A1613, ""\d"", """")"),"         Новгородская область")</f>
        <v>         Новгородская область</v>
      </c>
      <c r="C1613" s="14" t="str">
        <f t="shared" si="15"/>
        <v>Новгородская область</v>
      </c>
      <c r="D1613" s="3">
        <f t="shared" si="16"/>
        <v>2</v>
      </c>
      <c r="E1613" s="15" t="s">
        <v>43</v>
      </c>
      <c r="F1613" s="13" t="str">
        <f>IFERROR(__xludf.DUMMYFUNCTION("REGEXEXTRACT(E1613, ""[А-Яа-я].*"")"),"Новообразования")</f>
        <v>Новообразования</v>
      </c>
      <c r="G1613" s="16">
        <f t="shared" si="17"/>
        <v>2</v>
      </c>
      <c r="H1613" s="13" t="s">
        <v>28</v>
      </c>
      <c r="I1613" s="13" t="str">
        <f>IFERROR(__xludf.DUMMYFUNCTION("REGEXREPLACE(H1613, "".*\s"", """")"),"человек")</f>
        <v>человек</v>
      </c>
      <c r="J1613" s="13" t="s">
        <v>29</v>
      </c>
      <c r="K1613" s="17" t="str">
        <f>IFERROR(__xludf.DUMMYFUNCTION("REGEXREPLACE(J1613, ""^[\d\s]+"", """")"),"значение показателя за год")</f>
        <v>значение показателя за год</v>
      </c>
      <c r="L1613" s="16">
        <f t="shared" si="18"/>
        <v>2</v>
      </c>
      <c r="M1613" s="13" t="s">
        <v>32</v>
      </c>
      <c r="N1613" s="13" t="str">
        <f>IFERROR(__xludf.DUMMYFUNCTION("REGEXEXTRACT(M1613, "" (.+)$"")"),"сельское население")</f>
        <v>сельское население</v>
      </c>
      <c r="O1613" s="18">
        <v>403.0</v>
      </c>
      <c r="P1613" s="18">
        <v>415.0</v>
      </c>
      <c r="Q1613" s="18">
        <v>396.0</v>
      </c>
      <c r="R1613" s="18">
        <v>347.0</v>
      </c>
      <c r="S1613" s="18">
        <v>322.0</v>
      </c>
      <c r="T1613" s="18">
        <v>364.0</v>
      </c>
      <c r="U1613" s="18">
        <v>379.0</v>
      </c>
      <c r="V1613" s="18">
        <v>370.0</v>
      </c>
      <c r="W1613" s="18">
        <v>344.0</v>
      </c>
      <c r="X1613" s="18">
        <v>306.0</v>
      </c>
      <c r="Y1613" s="18">
        <v>366.0</v>
      </c>
      <c r="Z1613" s="19" t="str">
        <f t="shared" si="6"/>
        <v/>
      </c>
      <c r="AA1613" s="19" t="str">
        <f t="shared" si="19"/>
        <v/>
      </c>
      <c r="AB1613" s="19">
        <f t="shared" si="8"/>
        <v>4012</v>
      </c>
      <c r="AC1613" s="19">
        <f t="shared" si="20"/>
        <v>364.7272727</v>
      </c>
      <c r="AD1613" s="19">
        <f t="shared" si="21"/>
        <v>649.5</v>
      </c>
      <c r="AE1613" s="19" t="str">
        <f t="shared" si="22"/>
        <v>Нет моды</v>
      </c>
      <c r="AF1613" s="19">
        <f t="shared" si="23"/>
        <v>306</v>
      </c>
      <c r="AG1613" s="19">
        <f t="shared" si="24"/>
        <v>415</v>
      </c>
      <c r="AH1613" s="20" t="str">
        <f t="shared" si="14"/>
        <v>Город: 72%; Село: 28%</v>
      </c>
      <c r="AI1613" s="21"/>
      <c r="AJ1613" s="21"/>
      <c r="AK1613" s="21"/>
      <c r="AL1613" s="22">
        <f t="shared" si="25"/>
        <v>1</v>
      </c>
    </row>
    <row r="1614" ht="12.75" customHeight="1">
      <c r="A1614" s="13" t="s">
        <v>80</v>
      </c>
      <c r="B1614" s="13" t="str">
        <f>IFERROR(__xludf.DUMMYFUNCTION("REGEXREPLACE(A1614, ""\d"", """")"),"         Новгородская область")</f>
        <v>         Новгородская область</v>
      </c>
      <c r="C1614" s="14" t="str">
        <f t="shared" si="15"/>
        <v>Новгородская область</v>
      </c>
      <c r="D1614" s="3">
        <f t="shared" si="16"/>
        <v>2</v>
      </c>
      <c r="E1614" s="15" t="s">
        <v>44</v>
      </c>
      <c r="F1614" s="13" t="str">
        <f>IFERROR(__xludf.DUMMYFUNCTION("REGEXEXTRACT(E1614,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14" s="16">
        <f t="shared" si="17"/>
        <v>2</v>
      </c>
      <c r="H1614" s="13" t="s">
        <v>28</v>
      </c>
      <c r="I1614" s="13" t="str">
        <f>IFERROR(__xludf.DUMMYFUNCTION("REGEXREPLACE(H1614, "".*\s"", """")"),"человек")</f>
        <v>человек</v>
      </c>
      <c r="J1614" s="13" t="s">
        <v>29</v>
      </c>
      <c r="K1614" s="17" t="str">
        <f>IFERROR(__xludf.DUMMYFUNCTION("REGEXREPLACE(J1614, ""^[\d\s]+"", """")"),"значение показателя за год")</f>
        <v>значение показателя за год</v>
      </c>
      <c r="L1614" s="16">
        <f t="shared" si="18"/>
        <v>2</v>
      </c>
      <c r="M1614" s="13" t="s">
        <v>30</v>
      </c>
      <c r="N1614" s="13" t="str">
        <f>IFERROR(__xludf.DUMMYFUNCTION("REGEXEXTRACT(M1614, "" (.+)$"")"),"все население")</f>
        <v>все население</v>
      </c>
      <c r="O1614" s="18">
        <v>34.0</v>
      </c>
      <c r="P1614" s="23" t="s">
        <v>37</v>
      </c>
      <c r="Q1614" s="18">
        <v>25.0</v>
      </c>
      <c r="R1614" s="18">
        <v>16.0</v>
      </c>
      <c r="S1614" s="23" t="s">
        <v>37</v>
      </c>
      <c r="T1614" s="23" t="s">
        <v>37</v>
      </c>
      <c r="U1614" s="23" t="s">
        <v>37</v>
      </c>
      <c r="V1614" s="23" t="s">
        <v>37</v>
      </c>
      <c r="W1614" s="23" t="s">
        <v>37</v>
      </c>
      <c r="X1614" s="23" t="s">
        <v>37</v>
      </c>
      <c r="Y1614" s="23" t="s">
        <v>37</v>
      </c>
      <c r="Z1614" s="19">
        <f t="shared" si="6"/>
        <v>75</v>
      </c>
      <c r="AA1614" s="19" t="str">
        <f t="shared" si="19"/>
        <v/>
      </c>
      <c r="AB1614" s="19" t="str">
        <f t="shared" si="8"/>
        <v/>
      </c>
      <c r="AC1614" s="19">
        <f t="shared" si="20"/>
        <v>25</v>
      </c>
      <c r="AD1614" s="19">
        <f t="shared" si="21"/>
        <v>355.5</v>
      </c>
      <c r="AE1614" s="19" t="str">
        <f t="shared" si="22"/>
        <v>Нет моды</v>
      </c>
      <c r="AF1614" s="19">
        <f t="shared" si="23"/>
        <v>16</v>
      </c>
      <c r="AG1614" s="19">
        <f t="shared" si="24"/>
        <v>34</v>
      </c>
      <c r="AH1614" s="20" t="str">
        <f t="shared" si="14"/>
        <v/>
      </c>
      <c r="AI1614" s="24"/>
      <c r="AJ1614" s="24"/>
      <c r="AK1614" s="24"/>
      <c r="AL1614" s="22">
        <f t="shared" si="25"/>
        <v>1</v>
      </c>
    </row>
    <row r="1615" ht="12.75" customHeight="1">
      <c r="A1615" s="13" t="s">
        <v>80</v>
      </c>
      <c r="B1615" s="13" t="str">
        <f>IFERROR(__xludf.DUMMYFUNCTION("REGEXREPLACE(A1615, ""\d"", """")"),"         Новгородская область")</f>
        <v>         Новгородская область</v>
      </c>
      <c r="C1615" s="14" t="str">
        <f t="shared" si="15"/>
        <v>Новгородская область</v>
      </c>
      <c r="D1615" s="3">
        <f t="shared" si="16"/>
        <v>2</v>
      </c>
      <c r="E1615" s="15" t="s">
        <v>44</v>
      </c>
      <c r="F1615" s="13" t="str">
        <f>IFERROR(__xludf.DUMMYFUNCTION("REGEXEXTRACT(E1615,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15" s="16">
        <f t="shared" si="17"/>
        <v>2</v>
      </c>
      <c r="H1615" s="13" t="s">
        <v>28</v>
      </c>
      <c r="I1615" s="13" t="str">
        <f>IFERROR(__xludf.DUMMYFUNCTION("REGEXREPLACE(H1615, "".*\s"", """")"),"человек")</f>
        <v>человек</v>
      </c>
      <c r="J1615" s="13" t="s">
        <v>29</v>
      </c>
      <c r="K1615" s="17" t="str">
        <f>IFERROR(__xludf.DUMMYFUNCTION("REGEXREPLACE(J1615, ""^[\d\s]+"", """")"),"значение показателя за год")</f>
        <v>значение показателя за год</v>
      </c>
      <c r="L1615" s="16">
        <f t="shared" si="18"/>
        <v>2</v>
      </c>
      <c r="M1615" s="13" t="s">
        <v>31</v>
      </c>
      <c r="N1615" s="13" t="str">
        <f>IFERROR(__xludf.DUMMYFUNCTION("REGEXEXTRACT(M1615, "" (.+)$"")"),"городское население")</f>
        <v>городское население</v>
      </c>
      <c r="O1615" s="18">
        <v>22.0</v>
      </c>
      <c r="P1615" s="23" t="s">
        <v>37</v>
      </c>
      <c r="Q1615" s="18">
        <v>9.0</v>
      </c>
      <c r="R1615" s="18">
        <v>12.0</v>
      </c>
      <c r="S1615" s="23" t="s">
        <v>37</v>
      </c>
      <c r="T1615" s="23" t="s">
        <v>37</v>
      </c>
      <c r="U1615" s="23" t="s">
        <v>37</v>
      </c>
      <c r="V1615" s="23" t="s">
        <v>37</v>
      </c>
      <c r="W1615" s="23" t="s">
        <v>37</v>
      </c>
      <c r="X1615" s="23" t="s">
        <v>37</v>
      </c>
      <c r="Y1615" s="23" t="s">
        <v>37</v>
      </c>
      <c r="Z1615" s="19" t="str">
        <f t="shared" si="6"/>
        <v/>
      </c>
      <c r="AA1615" s="19">
        <f t="shared" si="19"/>
        <v>43</v>
      </c>
      <c r="AB1615" s="19" t="str">
        <f t="shared" si="8"/>
        <v/>
      </c>
      <c r="AC1615" s="19">
        <f t="shared" si="20"/>
        <v>14.33333333</v>
      </c>
      <c r="AD1615" s="19">
        <f t="shared" si="21"/>
        <v>19</v>
      </c>
      <c r="AE1615" s="19" t="str">
        <f t="shared" si="22"/>
        <v>Нет моды</v>
      </c>
      <c r="AF1615" s="19">
        <f t="shared" si="23"/>
        <v>9</v>
      </c>
      <c r="AG1615" s="19">
        <f t="shared" si="24"/>
        <v>22</v>
      </c>
      <c r="AH1615" s="20" t="str">
        <f t="shared" si="14"/>
        <v/>
      </c>
      <c r="AI1615" s="24"/>
      <c r="AJ1615" s="24"/>
      <c r="AK1615" s="24"/>
      <c r="AL1615" s="22">
        <f t="shared" si="25"/>
        <v>1</v>
      </c>
    </row>
    <row r="1616" ht="12.75" customHeight="1">
      <c r="A1616" s="13" t="s">
        <v>80</v>
      </c>
      <c r="B1616" s="13" t="str">
        <f>IFERROR(__xludf.DUMMYFUNCTION("REGEXREPLACE(A1616, ""\d"", """")"),"         Новгородская область")</f>
        <v>         Новгородская область</v>
      </c>
      <c r="C1616" s="14" t="str">
        <f t="shared" si="15"/>
        <v>Новгородская область</v>
      </c>
      <c r="D1616" s="3">
        <f t="shared" si="16"/>
        <v>2</v>
      </c>
      <c r="E1616" s="15" t="s">
        <v>44</v>
      </c>
      <c r="F1616" s="13" t="str">
        <f>IFERROR(__xludf.DUMMYFUNCTION("REGEXEXTRACT(E1616,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16" s="16">
        <f t="shared" si="17"/>
        <v>2</v>
      </c>
      <c r="H1616" s="13" t="s">
        <v>28</v>
      </c>
      <c r="I1616" s="13" t="str">
        <f>IFERROR(__xludf.DUMMYFUNCTION("REGEXREPLACE(H1616, "".*\s"", """")"),"человек")</f>
        <v>человек</v>
      </c>
      <c r="J1616" s="13" t="s">
        <v>29</v>
      </c>
      <c r="K1616" s="17" t="str">
        <f>IFERROR(__xludf.DUMMYFUNCTION("REGEXREPLACE(J1616, ""^[\d\s]+"", """")"),"значение показателя за год")</f>
        <v>значение показателя за год</v>
      </c>
      <c r="L1616" s="16">
        <f t="shared" si="18"/>
        <v>2</v>
      </c>
      <c r="M1616" s="13" t="s">
        <v>32</v>
      </c>
      <c r="N1616" s="13" t="str">
        <f>IFERROR(__xludf.DUMMYFUNCTION("REGEXEXTRACT(M1616, "" (.+)$"")"),"сельское население")</f>
        <v>сельское население</v>
      </c>
      <c r="O1616" s="18">
        <v>12.0</v>
      </c>
      <c r="P1616" s="23" t="s">
        <v>37</v>
      </c>
      <c r="Q1616" s="18">
        <v>16.0</v>
      </c>
      <c r="R1616" s="18">
        <v>4.0</v>
      </c>
      <c r="S1616" s="23" t="s">
        <v>37</v>
      </c>
      <c r="T1616" s="23" t="s">
        <v>37</v>
      </c>
      <c r="U1616" s="23" t="s">
        <v>37</v>
      </c>
      <c r="V1616" s="23" t="s">
        <v>37</v>
      </c>
      <c r="W1616" s="23" t="s">
        <v>37</v>
      </c>
      <c r="X1616" s="23" t="s">
        <v>37</v>
      </c>
      <c r="Y1616" s="23" t="s">
        <v>37</v>
      </c>
      <c r="Z1616" s="19" t="str">
        <f t="shared" si="6"/>
        <v/>
      </c>
      <c r="AA1616" s="19" t="str">
        <f t="shared" si="19"/>
        <v/>
      </c>
      <c r="AB1616" s="19">
        <f t="shared" si="8"/>
        <v>32</v>
      </c>
      <c r="AC1616" s="19">
        <f t="shared" si="20"/>
        <v>10.66666667</v>
      </c>
      <c r="AD1616" s="19">
        <f t="shared" si="21"/>
        <v>12</v>
      </c>
      <c r="AE1616" s="19" t="str">
        <f t="shared" si="22"/>
        <v>Нет моды</v>
      </c>
      <c r="AF1616" s="19">
        <f t="shared" si="23"/>
        <v>4</v>
      </c>
      <c r="AG1616" s="19">
        <f t="shared" si="24"/>
        <v>16</v>
      </c>
      <c r="AH1616" s="20" t="str">
        <f t="shared" si="14"/>
        <v>Город: 57%; Село: 43%</v>
      </c>
      <c r="AI1616" s="24"/>
      <c r="AJ1616" s="24"/>
      <c r="AK1616" s="24"/>
      <c r="AL1616" s="22">
        <f t="shared" si="25"/>
        <v>1</v>
      </c>
    </row>
    <row r="1617" ht="12.75" customHeight="1">
      <c r="A1617" s="13" t="s">
        <v>80</v>
      </c>
      <c r="B1617" s="13" t="str">
        <f>IFERROR(__xludf.DUMMYFUNCTION("REGEXREPLACE(A1617, ""\d"", """")"),"         Новгородская область")</f>
        <v>         Новгородская область</v>
      </c>
      <c r="C1617" s="14" t="str">
        <f t="shared" si="15"/>
        <v>Новгородская область</v>
      </c>
      <c r="D1617" s="3">
        <f t="shared" si="16"/>
        <v>2</v>
      </c>
      <c r="E1617" s="15" t="s">
        <v>45</v>
      </c>
      <c r="F1617" s="13" t="str">
        <f>IFERROR(__xludf.DUMMYFUNCTION("REGEXEXTRACT(E1617, ""[А-Яа-я].*"")"),"Самоубийство")</f>
        <v>Самоубийство</v>
      </c>
      <c r="G1617" s="16">
        <f t="shared" si="17"/>
        <v>2</v>
      </c>
      <c r="H1617" s="13" t="s">
        <v>28</v>
      </c>
      <c r="I1617" s="13" t="str">
        <f>IFERROR(__xludf.DUMMYFUNCTION("REGEXREPLACE(H1617, "".*\s"", """")"),"человек")</f>
        <v>человек</v>
      </c>
      <c r="J1617" s="13" t="s">
        <v>29</v>
      </c>
      <c r="K1617" s="17" t="str">
        <f>IFERROR(__xludf.DUMMYFUNCTION("REGEXREPLACE(J1617, ""^[\d\s]+"", """")"),"значение показателя за год")</f>
        <v>значение показателя за год</v>
      </c>
      <c r="L1617" s="16">
        <f t="shared" si="18"/>
        <v>2</v>
      </c>
      <c r="M1617" s="13" t="s">
        <v>30</v>
      </c>
      <c r="N1617" s="13" t="str">
        <f>IFERROR(__xludf.DUMMYFUNCTION("REGEXEXTRACT(M1617, "" (.+)$"")"),"все население")</f>
        <v>все население</v>
      </c>
      <c r="O1617" s="18">
        <v>174.0</v>
      </c>
      <c r="P1617" s="18">
        <v>148.0</v>
      </c>
      <c r="Q1617" s="18">
        <v>157.0</v>
      </c>
      <c r="R1617" s="18">
        <v>123.0</v>
      </c>
      <c r="S1617" s="18">
        <v>112.0</v>
      </c>
      <c r="T1617" s="18">
        <v>101.0</v>
      </c>
      <c r="U1617" s="18">
        <v>103.0</v>
      </c>
      <c r="V1617" s="18">
        <v>91.0</v>
      </c>
      <c r="W1617" s="18">
        <v>80.0</v>
      </c>
      <c r="X1617" s="18">
        <v>80.0</v>
      </c>
      <c r="Y1617" s="18">
        <v>68.0</v>
      </c>
      <c r="Z1617" s="19">
        <f t="shared" si="6"/>
        <v>1237</v>
      </c>
      <c r="AA1617" s="19" t="str">
        <f t="shared" si="19"/>
        <v/>
      </c>
      <c r="AB1617" s="19" t="str">
        <f t="shared" si="8"/>
        <v/>
      </c>
      <c r="AC1617" s="19">
        <f t="shared" si="20"/>
        <v>112.4545455</v>
      </c>
      <c r="AD1617" s="19">
        <f t="shared" si="21"/>
        <v>96</v>
      </c>
      <c r="AE1617" s="19" t="str">
        <f t="shared" si="22"/>
        <v>Нет моды</v>
      </c>
      <c r="AF1617" s="19">
        <f t="shared" si="23"/>
        <v>68</v>
      </c>
      <c r="AG1617" s="19">
        <f t="shared" si="24"/>
        <v>174</v>
      </c>
      <c r="AH1617" s="20" t="str">
        <f t="shared" si="14"/>
        <v/>
      </c>
      <c r="AI1617" s="21"/>
      <c r="AJ1617" s="21"/>
      <c r="AK1617" s="21"/>
      <c r="AL1617" s="22">
        <f t="shared" si="25"/>
        <v>1</v>
      </c>
    </row>
    <row r="1618" ht="12.75" customHeight="1">
      <c r="A1618" s="13" t="s">
        <v>80</v>
      </c>
      <c r="B1618" s="13" t="str">
        <f>IFERROR(__xludf.DUMMYFUNCTION("REGEXREPLACE(A1618, ""\d"", """")"),"         Новгородская область")</f>
        <v>         Новгородская область</v>
      </c>
      <c r="C1618" s="14" t="str">
        <f t="shared" si="15"/>
        <v>Новгородская область</v>
      </c>
      <c r="D1618" s="3">
        <f t="shared" si="16"/>
        <v>2</v>
      </c>
      <c r="E1618" s="15" t="s">
        <v>45</v>
      </c>
      <c r="F1618" s="13" t="str">
        <f>IFERROR(__xludf.DUMMYFUNCTION("REGEXEXTRACT(E1618, ""[А-Яа-я].*"")"),"Самоубийство")</f>
        <v>Самоубийство</v>
      </c>
      <c r="G1618" s="16">
        <f t="shared" si="17"/>
        <v>2</v>
      </c>
      <c r="H1618" s="13" t="s">
        <v>28</v>
      </c>
      <c r="I1618" s="13" t="str">
        <f>IFERROR(__xludf.DUMMYFUNCTION("REGEXREPLACE(H1618, "".*\s"", """")"),"человек")</f>
        <v>человек</v>
      </c>
      <c r="J1618" s="13" t="s">
        <v>29</v>
      </c>
      <c r="K1618" s="17" t="str">
        <f>IFERROR(__xludf.DUMMYFUNCTION("REGEXREPLACE(J1618, ""^[\d\s]+"", """")"),"значение показателя за год")</f>
        <v>значение показателя за год</v>
      </c>
      <c r="L1618" s="16">
        <f t="shared" si="18"/>
        <v>2</v>
      </c>
      <c r="M1618" s="13" t="s">
        <v>31</v>
      </c>
      <c r="N1618" s="13" t="str">
        <f>IFERROR(__xludf.DUMMYFUNCTION("REGEXEXTRACT(M1618, "" (.+)$"")"),"городское население")</f>
        <v>городское население</v>
      </c>
      <c r="O1618" s="18">
        <v>112.0</v>
      </c>
      <c r="P1618" s="18">
        <v>88.0</v>
      </c>
      <c r="Q1618" s="18">
        <v>93.0</v>
      </c>
      <c r="R1618" s="18">
        <v>77.0</v>
      </c>
      <c r="S1618" s="18">
        <v>76.0</v>
      </c>
      <c r="T1618" s="18">
        <v>75.0</v>
      </c>
      <c r="U1618" s="18">
        <v>59.0</v>
      </c>
      <c r="V1618" s="18">
        <v>54.0</v>
      </c>
      <c r="W1618" s="18">
        <v>53.0</v>
      </c>
      <c r="X1618" s="18">
        <v>52.0</v>
      </c>
      <c r="Y1618" s="18">
        <v>46.0</v>
      </c>
      <c r="Z1618" s="19" t="str">
        <f t="shared" si="6"/>
        <v/>
      </c>
      <c r="AA1618" s="19">
        <f t="shared" si="19"/>
        <v>785</v>
      </c>
      <c r="AB1618" s="19" t="str">
        <f t="shared" si="8"/>
        <v/>
      </c>
      <c r="AC1618" s="19">
        <f t="shared" si="20"/>
        <v>71.36363636</v>
      </c>
      <c r="AD1618" s="19">
        <f t="shared" si="21"/>
        <v>84</v>
      </c>
      <c r="AE1618" s="19" t="str">
        <f t="shared" si="22"/>
        <v>Нет моды</v>
      </c>
      <c r="AF1618" s="19">
        <f t="shared" si="23"/>
        <v>46</v>
      </c>
      <c r="AG1618" s="19">
        <f t="shared" si="24"/>
        <v>112</v>
      </c>
      <c r="AH1618" s="20" t="str">
        <f t="shared" si="14"/>
        <v/>
      </c>
      <c r="AI1618" s="21"/>
      <c r="AJ1618" s="21"/>
      <c r="AK1618" s="21"/>
      <c r="AL1618" s="22">
        <f t="shared" si="25"/>
        <v>1</v>
      </c>
    </row>
    <row r="1619" ht="12.75" customHeight="1">
      <c r="A1619" s="13" t="s">
        <v>80</v>
      </c>
      <c r="B1619" s="13" t="str">
        <f>IFERROR(__xludf.DUMMYFUNCTION("REGEXREPLACE(A1619, ""\d"", """")"),"         Новгородская область")</f>
        <v>         Новгородская область</v>
      </c>
      <c r="C1619" s="14" t="str">
        <f t="shared" si="15"/>
        <v>Новгородская область</v>
      </c>
      <c r="D1619" s="3">
        <f t="shared" si="16"/>
        <v>2</v>
      </c>
      <c r="E1619" s="15" t="s">
        <v>45</v>
      </c>
      <c r="F1619" s="13" t="str">
        <f>IFERROR(__xludf.DUMMYFUNCTION("REGEXEXTRACT(E1619, ""[А-Яа-я].*"")"),"Самоубийство")</f>
        <v>Самоубийство</v>
      </c>
      <c r="G1619" s="16">
        <f t="shared" si="17"/>
        <v>2</v>
      </c>
      <c r="H1619" s="13" t="s">
        <v>28</v>
      </c>
      <c r="I1619" s="13" t="str">
        <f>IFERROR(__xludf.DUMMYFUNCTION("REGEXREPLACE(H1619, "".*\s"", """")"),"человек")</f>
        <v>человек</v>
      </c>
      <c r="J1619" s="13" t="s">
        <v>29</v>
      </c>
      <c r="K1619" s="17" t="str">
        <f>IFERROR(__xludf.DUMMYFUNCTION("REGEXREPLACE(J1619, ""^[\d\s]+"", """")"),"значение показателя за год")</f>
        <v>значение показателя за год</v>
      </c>
      <c r="L1619" s="16">
        <f t="shared" si="18"/>
        <v>2</v>
      </c>
      <c r="M1619" s="13" t="s">
        <v>32</v>
      </c>
      <c r="N1619" s="13" t="str">
        <f>IFERROR(__xludf.DUMMYFUNCTION("REGEXEXTRACT(M1619, "" (.+)$"")"),"сельское население")</f>
        <v>сельское население</v>
      </c>
      <c r="O1619" s="18">
        <v>62.0</v>
      </c>
      <c r="P1619" s="18">
        <v>60.0</v>
      </c>
      <c r="Q1619" s="18">
        <v>64.0</v>
      </c>
      <c r="R1619" s="18">
        <v>46.0</v>
      </c>
      <c r="S1619" s="18">
        <v>36.0</v>
      </c>
      <c r="T1619" s="18">
        <v>26.0</v>
      </c>
      <c r="U1619" s="18">
        <v>44.0</v>
      </c>
      <c r="V1619" s="18">
        <v>37.0</v>
      </c>
      <c r="W1619" s="18">
        <v>27.0</v>
      </c>
      <c r="X1619" s="18">
        <v>28.0</v>
      </c>
      <c r="Y1619" s="18">
        <v>22.0</v>
      </c>
      <c r="Z1619" s="19" t="str">
        <f t="shared" si="6"/>
        <v/>
      </c>
      <c r="AA1619" s="19" t="str">
        <f t="shared" si="19"/>
        <v/>
      </c>
      <c r="AB1619" s="19">
        <f t="shared" si="8"/>
        <v>452</v>
      </c>
      <c r="AC1619" s="19">
        <f t="shared" si="20"/>
        <v>41.09090909</v>
      </c>
      <c r="AD1619" s="19">
        <f t="shared" si="21"/>
        <v>53.5</v>
      </c>
      <c r="AE1619" s="19" t="str">
        <f t="shared" si="22"/>
        <v>Нет моды</v>
      </c>
      <c r="AF1619" s="19">
        <f t="shared" si="23"/>
        <v>22</v>
      </c>
      <c r="AG1619" s="19">
        <f t="shared" si="24"/>
        <v>64</v>
      </c>
      <c r="AH1619" s="20" t="str">
        <f t="shared" si="14"/>
        <v>Город: 63%; Село: 37%</v>
      </c>
      <c r="AI1619" s="21"/>
      <c r="AJ1619" s="21"/>
      <c r="AK1619" s="21"/>
      <c r="AL1619" s="22">
        <f t="shared" si="25"/>
        <v>1</v>
      </c>
    </row>
    <row r="1620" ht="12.75" customHeight="1">
      <c r="A1620" s="13" t="s">
        <v>80</v>
      </c>
      <c r="B1620" s="13" t="str">
        <f>IFERROR(__xludf.DUMMYFUNCTION("REGEXREPLACE(A1620, ""\d"", """")"),"         Новгородская область")</f>
        <v>         Новгородская область</v>
      </c>
      <c r="C1620" s="14" t="str">
        <f t="shared" si="15"/>
        <v>Новгородская область</v>
      </c>
      <c r="D1620" s="3">
        <f t="shared" si="16"/>
        <v>2</v>
      </c>
      <c r="E1620" s="15" t="s">
        <v>46</v>
      </c>
      <c r="F1620" s="13" t="str">
        <f>IFERROR(__xludf.DUMMYFUNCTION("REGEXEXTRACT(E1620, ""[А-Яа-я].*"")"),"Случ.отравл.алкоголем")</f>
        <v>Случ.отравл.алкоголем</v>
      </c>
      <c r="G1620" s="16">
        <f t="shared" si="17"/>
        <v>2</v>
      </c>
      <c r="H1620" s="13" t="s">
        <v>28</v>
      </c>
      <c r="I1620" s="13" t="str">
        <f>IFERROR(__xludf.DUMMYFUNCTION("REGEXREPLACE(H1620, "".*\s"", """")"),"человек")</f>
        <v>человек</v>
      </c>
      <c r="J1620" s="13" t="s">
        <v>29</v>
      </c>
      <c r="K1620" s="17" t="str">
        <f>IFERROR(__xludf.DUMMYFUNCTION("REGEXREPLACE(J1620, ""^[\d\s]+"", """")"),"значение показателя за год")</f>
        <v>значение показателя за год</v>
      </c>
      <c r="L1620" s="16">
        <f t="shared" si="18"/>
        <v>2</v>
      </c>
      <c r="M1620" s="13" t="s">
        <v>30</v>
      </c>
      <c r="N1620" s="13" t="str">
        <f>IFERROR(__xludf.DUMMYFUNCTION("REGEXEXTRACT(M1620, "" (.+)$"")"),"все население")</f>
        <v>все население</v>
      </c>
      <c r="O1620" s="18">
        <v>99.0</v>
      </c>
      <c r="P1620" s="18">
        <v>138.0</v>
      </c>
      <c r="Q1620" s="18">
        <v>126.0</v>
      </c>
      <c r="R1620" s="18">
        <v>123.0</v>
      </c>
      <c r="S1620" s="18">
        <v>79.0</v>
      </c>
      <c r="T1620" s="18">
        <v>122.0</v>
      </c>
      <c r="U1620" s="18">
        <v>78.0</v>
      </c>
      <c r="V1620" s="18">
        <v>59.0</v>
      </c>
      <c r="W1620" s="18">
        <v>51.0</v>
      </c>
      <c r="X1620" s="18">
        <v>41.0</v>
      </c>
      <c r="Y1620" s="18">
        <v>50.0</v>
      </c>
      <c r="Z1620" s="19">
        <f t="shared" si="6"/>
        <v>966</v>
      </c>
      <c r="AA1620" s="19" t="str">
        <f t="shared" si="19"/>
        <v/>
      </c>
      <c r="AB1620" s="19" t="str">
        <f t="shared" si="8"/>
        <v/>
      </c>
      <c r="AC1620" s="19">
        <f t="shared" si="20"/>
        <v>87.81818182</v>
      </c>
      <c r="AD1620" s="19">
        <f t="shared" si="21"/>
        <v>55</v>
      </c>
      <c r="AE1620" s="19" t="str">
        <f t="shared" si="22"/>
        <v>Нет моды</v>
      </c>
      <c r="AF1620" s="19">
        <f t="shared" si="23"/>
        <v>41</v>
      </c>
      <c r="AG1620" s="19">
        <f t="shared" si="24"/>
        <v>138</v>
      </c>
      <c r="AH1620" s="20" t="str">
        <f t="shared" si="14"/>
        <v/>
      </c>
      <c r="AI1620" s="21"/>
      <c r="AJ1620" s="21"/>
      <c r="AK1620" s="21"/>
      <c r="AL1620" s="22">
        <f t="shared" si="25"/>
        <v>1</v>
      </c>
    </row>
    <row r="1621" ht="12.75" customHeight="1">
      <c r="A1621" s="13" t="s">
        <v>80</v>
      </c>
      <c r="B1621" s="13" t="str">
        <f>IFERROR(__xludf.DUMMYFUNCTION("REGEXREPLACE(A1621, ""\d"", """")"),"         Новгородская область")</f>
        <v>         Новгородская область</v>
      </c>
      <c r="C1621" s="14" t="str">
        <f t="shared" si="15"/>
        <v>Новгородская область</v>
      </c>
      <c r="D1621" s="3">
        <f t="shared" si="16"/>
        <v>2</v>
      </c>
      <c r="E1621" s="15" t="s">
        <v>46</v>
      </c>
      <c r="F1621" s="13" t="str">
        <f>IFERROR(__xludf.DUMMYFUNCTION("REGEXEXTRACT(E1621, ""[А-Яа-я].*"")"),"Случ.отравл.алкоголем")</f>
        <v>Случ.отравл.алкоголем</v>
      </c>
      <c r="G1621" s="16">
        <f t="shared" si="17"/>
        <v>2</v>
      </c>
      <c r="H1621" s="13" t="s">
        <v>28</v>
      </c>
      <c r="I1621" s="13" t="str">
        <f>IFERROR(__xludf.DUMMYFUNCTION("REGEXREPLACE(H1621, "".*\s"", """")"),"человек")</f>
        <v>человек</v>
      </c>
      <c r="J1621" s="13" t="s">
        <v>29</v>
      </c>
      <c r="K1621" s="17" t="str">
        <f>IFERROR(__xludf.DUMMYFUNCTION("REGEXREPLACE(J1621, ""^[\d\s]+"", """")"),"значение показателя за год")</f>
        <v>значение показателя за год</v>
      </c>
      <c r="L1621" s="16">
        <f t="shared" si="18"/>
        <v>2</v>
      </c>
      <c r="M1621" s="13" t="s">
        <v>31</v>
      </c>
      <c r="N1621" s="13" t="str">
        <f>IFERROR(__xludf.DUMMYFUNCTION("REGEXEXTRACT(M1621, "" (.+)$"")"),"городское население")</f>
        <v>городское население</v>
      </c>
      <c r="O1621" s="18">
        <v>59.0</v>
      </c>
      <c r="P1621" s="18">
        <v>89.0</v>
      </c>
      <c r="Q1621" s="18">
        <v>89.0</v>
      </c>
      <c r="R1621" s="18">
        <v>80.0</v>
      </c>
      <c r="S1621" s="18">
        <v>51.0</v>
      </c>
      <c r="T1621" s="18">
        <v>76.0</v>
      </c>
      <c r="U1621" s="18">
        <v>55.0</v>
      </c>
      <c r="V1621" s="18">
        <v>38.0</v>
      </c>
      <c r="W1621" s="18">
        <v>33.0</v>
      </c>
      <c r="X1621" s="18">
        <v>28.0</v>
      </c>
      <c r="Y1621" s="18">
        <v>37.0</v>
      </c>
      <c r="Z1621" s="19" t="str">
        <f t="shared" si="6"/>
        <v/>
      </c>
      <c r="AA1621" s="19">
        <f t="shared" si="19"/>
        <v>635</v>
      </c>
      <c r="AB1621" s="19" t="str">
        <f t="shared" si="8"/>
        <v/>
      </c>
      <c r="AC1621" s="19">
        <f t="shared" si="20"/>
        <v>57.72727273</v>
      </c>
      <c r="AD1621" s="19">
        <f t="shared" si="21"/>
        <v>67.5</v>
      </c>
      <c r="AE1621" s="19" t="str">
        <f t="shared" si="22"/>
        <v>Нет моды</v>
      </c>
      <c r="AF1621" s="19">
        <f t="shared" si="23"/>
        <v>28</v>
      </c>
      <c r="AG1621" s="19">
        <f t="shared" si="24"/>
        <v>89</v>
      </c>
      <c r="AH1621" s="20" t="str">
        <f t="shared" si="14"/>
        <v/>
      </c>
      <c r="AI1621" s="21"/>
      <c r="AJ1621" s="21"/>
      <c r="AK1621" s="21"/>
      <c r="AL1621" s="22">
        <f t="shared" si="25"/>
        <v>1</v>
      </c>
    </row>
    <row r="1622" ht="12.75" customHeight="1">
      <c r="A1622" s="13" t="s">
        <v>80</v>
      </c>
      <c r="B1622" s="13" t="str">
        <f>IFERROR(__xludf.DUMMYFUNCTION("REGEXREPLACE(A1622, ""\d"", """")"),"         Новгородская область")</f>
        <v>         Новгородская область</v>
      </c>
      <c r="C1622" s="14" t="str">
        <f t="shared" si="15"/>
        <v>Новгородская область</v>
      </c>
      <c r="D1622" s="3">
        <f t="shared" si="16"/>
        <v>2</v>
      </c>
      <c r="E1622" s="15" t="s">
        <v>46</v>
      </c>
      <c r="F1622" s="13" t="str">
        <f>IFERROR(__xludf.DUMMYFUNCTION("REGEXEXTRACT(E1622, ""[А-Яа-я].*"")"),"Случ.отравл.алкоголем")</f>
        <v>Случ.отравл.алкоголем</v>
      </c>
      <c r="G1622" s="16">
        <f t="shared" si="17"/>
        <v>2</v>
      </c>
      <c r="H1622" s="13" t="s">
        <v>28</v>
      </c>
      <c r="I1622" s="13" t="str">
        <f>IFERROR(__xludf.DUMMYFUNCTION("REGEXREPLACE(H1622, "".*\s"", """")"),"человек")</f>
        <v>человек</v>
      </c>
      <c r="J1622" s="13" t="s">
        <v>29</v>
      </c>
      <c r="K1622" s="17" t="str">
        <f>IFERROR(__xludf.DUMMYFUNCTION("REGEXREPLACE(J1622, ""^[\d\s]+"", """")"),"значение показателя за год")</f>
        <v>значение показателя за год</v>
      </c>
      <c r="L1622" s="16">
        <f t="shared" si="18"/>
        <v>2</v>
      </c>
      <c r="M1622" s="13" t="s">
        <v>32</v>
      </c>
      <c r="N1622" s="13" t="str">
        <f>IFERROR(__xludf.DUMMYFUNCTION("REGEXEXTRACT(M1622, "" (.+)$"")"),"сельское население")</f>
        <v>сельское население</v>
      </c>
      <c r="O1622" s="18">
        <v>40.0</v>
      </c>
      <c r="P1622" s="18">
        <v>49.0</v>
      </c>
      <c r="Q1622" s="18">
        <v>37.0</v>
      </c>
      <c r="R1622" s="18">
        <v>43.0</v>
      </c>
      <c r="S1622" s="18">
        <v>28.0</v>
      </c>
      <c r="T1622" s="18">
        <v>46.0</v>
      </c>
      <c r="U1622" s="18">
        <v>23.0</v>
      </c>
      <c r="V1622" s="18">
        <v>21.0</v>
      </c>
      <c r="W1622" s="18">
        <v>18.0</v>
      </c>
      <c r="X1622" s="18">
        <v>13.0</v>
      </c>
      <c r="Y1622" s="18">
        <v>13.0</v>
      </c>
      <c r="Z1622" s="19" t="str">
        <f t="shared" si="6"/>
        <v/>
      </c>
      <c r="AA1622" s="19" t="str">
        <f t="shared" si="19"/>
        <v/>
      </c>
      <c r="AB1622" s="19">
        <f t="shared" si="8"/>
        <v>331</v>
      </c>
      <c r="AC1622" s="19">
        <f t="shared" si="20"/>
        <v>30.09090909</v>
      </c>
      <c r="AD1622" s="19">
        <f t="shared" si="21"/>
        <v>39</v>
      </c>
      <c r="AE1622" s="19" t="str">
        <f t="shared" si="22"/>
        <v>Нет моды</v>
      </c>
      <c r="AF1622" s="19">
        <f t="shared" si="23"/>
        <v>13</v>
      </c>
      <c r="AG1622" s="19">
        <f t="shared" si="24"/>
        <v>49</v>
      </c>
      <c r="AH1622" s="20" t="str">
        <f t="shared" si="14"/>
        <v>Город: 66%; Село: 34%</v>
      </c>
      <c r="AI1622" s="21"/>
      <c r="AJ1622" s="21"/>
      <c r="AK1622" s="21"/>
      <c r="AL1622" s="22">
        <f t="shared" si="25"/>
        <v>1</v>
      </c>
    </row>
    <row r="1623" ht="12.75" customHeight="1">
      <c r="A1623" s="13" t="s">
        <v>80</v>
      </c>
      <c r="B1623" s="13" t="str">
        <f>IFERROR(__xludf.DUMMYFUNCTION("REGEXREPLACE(A1623, ""\d"", """")"),"         Новгородская область")</f>
        <v>         Новгородская область</v>
      </c>
      <c r="C1623" s="14" t="str">
        <f t="shared" si="15"/>
        <v>Новгородская область</v>
      </c>
      <c r="D1623" s="3">
        <f t="shared" si="16"/>
        <v>2</v>
      </c>
      <c r="E1623" s="15" t="s">
        <v>47</v>
      </c>
      <c r="F1623" s="13" t="str">
        <f>IFERROR(__xludf.DUMMYFUNCTION("REGEXEXTRACT(E1623, ""[А-Яа-я].*"")"),"транспортные травмы всех видов")</f>
        <v>транспортные травмы всех видов</v>
      </c>
      <c r="G1623" s="16">
        <f t="shared" si="17"/>
        <v>2</v>
      </c>
      <c r="H1623" s="13" t="s">
        <v>28</v>
      </c>
      <c r="I1623" s="13" t="str">
        <f>IFERROR(__xludf.DUMMYFUNCTION("REGEXREPLACE(H1623, "".*\s"", """")"),"человек")</f>
        <v>человек</v>
      </c>
      <c r="J1623" s="13" t="s">
        <v>29</v>
      </c>
      <c r="K1623" s="17" t="str">
        <f>IFERROR(__xludf.DUMMYFUNCTION("REGEXREPLACE(J1623, ""^[\d\s]+"", """")"),"значение показателя за год")</f>
        <v>значение показателя за год</v>
      </c>
      <c r="L1623" s="16">
        <f t="shared" si="18"/>
        <v>2</v>
      </c>
      <c r="M1623" s="13" t="s">
        <v>30</v>
      </c>
      <c r="N1623" s="13" t="str">
        <f>IFERROR(__xludf.DUMMYFUNCTION("REGEXEXTRACT(M1623, "" (.+)$"")"),"все население")</f>
        <v>все население</v>
      </c>
      <c r="O1623" s="18">
        <v>167.0</v>
      </c>
      <c r="P1623" s="18">
        <v>215.0</v>
      </c>
      <c r="Q1623" s="18">
        <v>161.0</v>
      </c>
      <c r="R1623" s="18">
        <v>167.0</v>
      </c>
      <c r="S1623" s="23" t="s">
        <v>37</v>
      </c>
      <c r="T1623" s="23" t="s">
        <v>37</v>
      </c>
      <c r="U1623" s="23" t="s">
        <v>37</v>
      </c>
      <c r="V1623" s="23" t="s">
        <v>37</v>
      </c>
      <c r="W1623" s="23" t="s">
        <v>37</v>
      </c>
      <c r="X1623" s="23" t="s">
        <v>37</v>
      </c>
      <c r="Y1623" s="23" t="s">
        <v>37</v>
      </c>
      <c r="Z1623" s="19">
        <f t="shared" si="6"/>
        <v>710</v>
      </c>
      <c r="AA1623" s="19" t="str">
        <f t="shared" si="19"/>
        <v/>
      </c>
      <c r="AB1623" s="19" t="str">
        <f t="shared" si="8"/>
        <v/>
      </c>
      <c r="AC1623" s="19">
        <f t="shared" si="20"/>
        <v>177.5</v>
      </c>
      <c r="AD1623" s="19">
        <f t="shared" si="21"/>
        <v>40</v>
      </c>
      <c r="AE1623" s="19" t="str">
        <f t="shared" si="22"/>
        <v>Нет моды</v>
      </c>
      <c r="AF1623" s="19">
        <f t="shared" si="23"/>
        <v>161</v>
      </c>
      <c r="AG1623" s="19">
        <f t="shared" si="24"/>
        <v>215</v>
      </c>
      <c r="AH1623" s="20" t="str">
        <f t="shared" si="14"/>
        <v/>
      </c>
      <c r="AI1623" s="24"/>
      <c r="AJ1623" s="24"/>
      <c r="AK1623" s="24"/>
      <c r="AL1623" s="22">
        <f t="shared" si="25"/>
        <v>1</v>
      </c>
    </row>
    <row r="1624" ht="12.75" customHeight="1">
      <c r="A1624" s="13" t="s">
        <v>80</v>
      </c>
      <c r="B1624" s="13" t="str">
        <f>IFERROR(__xludf.DUMMYFUNCTION("REGEXREPLACE(A1624, ""\d"", """")"),"         Новгородская область")</f>
        <v>         Новгородская область</v>
      </c>
      <c r="C1624" s="14" t="str">
        <f t="shared" si="15"/>
        <v>Новгородская область</v>
      </c>
      <c r="D1624" s="3">
        <f t="shared" si="16"/>
        <v>2</v>
      </c>
      <c r="E1624" s="15" t="s">
        <v>47</v>
      </c>
      <c r="F1624" s="13" t="str">
        <f>IFERROR(__xludf.DUMMYFUNCTION("REGEXEXTRACT(E1624, ""[А-Яа-я].*"")"),"транспортные травмы всех видов")</f>
        <v>транспортные травмы всех видов</v>
      </c>
      <c r="G1624" s="16">
        <f t="shared" si="17"/>
        <v>2</v>
      </c>
      <c r="H1624" s="13" t="s">
        <v>28</v>
      </c>
      <c r="I1624" s="13" t="str">
        <f>IFERROR(__xludf.DUMMYFUNCTION("REGEXREPLACE(H1624, "".*\s"", """")"),"человек")</f>
        <v>человек</v>
      </c>
      <c r="J1624" s="13" t="s">
        <v>29</v>
      </c>
      <c r="K1624" s="17" t="str">
        <f>IFERROR(__xludf.DUMMYFUNCTION("REGEXREPLACE(J1624, ""^[\d\s]+"", """")"),"значение показателя за год")</f>
        <v>значение показателя за год</v>
      </c>
      <c r="L1624" s="16">
        <f t="shared" si="18"/>
        <v>2</v>
      </c>
      <c r="M1624" s="13" t="s">
        <v>31</v>
      </c>
      <c r="N1624" s="13" t="str">
        <f>IFERROR(__xludf.DUMMYFUNCTION("REGEXEXTRACT(M1624, "" (.+)$"")"),"городское население")</f>
        <v>городское население</v>
      </c>
      <c r="O1624" s="18">
        <v>108.0</v>
      </c>
      <c r="P1624" s="18">
        <v>150.0</v>
      </c>
      <c r="Q1624" s="18">
        <v>110.0</v>
      </c>
      <c r="R1624" s="18">
        <v>121.0</v>
      </c>
      <c r="S1624" s="23" t="s">
        <v>37</v>
      </c>
      <c r="T1624" s="23" t="s">
        <v>37</v>
      </c>
      <c r="U1624" s="23" t="s">
        <v>37</v>
      </c>
      <c r="V1624" s="23" t="s">
        <v>37</v>
      </c>
      <c r="W1624" s="23" t="s">
        <v>37</v>
      </c>
      <c r="X1624" s="23" t="s">
        <v>37</v>
      </c>
      <c r="Y1624" s="23" t="s">
        <v>37</v>
      </c>
      <c r="Z1624" s="19" t="str">
        <f t="shared" si="6"/>
        <v/>
      </c>
      <c r="AA1624" s="19">
        <f t="shared" si="19"/>
        <v>489</v>
      </c>
      <c r="AB1624" s="19" t="str">
        <f t="shared" si="8"/>
        <v/>
      </c>
      <c r="AC1624" s="19">
        <f t="shared" si="20"/>
        <v>122.25</v>
      </c>
      <c r="AD1624" s="19">
        <f t="shared" si="21"/>
        <v>155.5</v>
      </c>
      <c r="AE1624" s="19" t="str">
        <f t="shared" si="22"/>
        <v>Нет моды</v>
      </c>
      <c r="AF1624" s="19">
        <f t="shared" si="23"/>
        <v>108</v>
      </c>
      <c r="AG1624" s="19">
        <f t="shared" si="24"/>
        <v>150</v>
      </c>
      <c r="AH1624" s="20" t="str">
        <f t="shared" si="14"/>
        <v/>
      </c>
      <c r="AI1624" s="24"/>
      <c r="AJ1624" s="24"/>
      <c r="AK1624" s="24"/>
      <c r="AL1624" s="22">
        <f t="shared" si="25"/>
        <v>1</v>
      </c>
    </row>
    <row r="1625" ht="12.75" customHeight="1">
      <c r="A1625" s="13" t="s">
        <v>80</v>
      </c>
      <c r="B1625" s="13" t="str">
        <f>IFERROR(__xludf.DUMMYFUNCTION("REGEXREPLACE(A1625, ""\d"", """")"),"         Новгородская область")</f>
        <v>         Новгородская область</v>
      </c>
      <c r="C1625" s="14" t="str">
        <f t="shared" si="15"/>
        <v>Новгородская область</v>
      </c>
      <c r="D1625" s="3">
        <f t="shared" si="16"/>
        <v>2</v>
      </c>
      <c r="E1625" s="15" t="s">
        <v>47</v>
      </c>
      <c r="F1625" s="13" t="str">
        <f>IFERROR(__xludf.DUMMYFUNCTION("REGEXEXTRACT(E1625, ""[А-Яа-я].*"")"),"транспортные травмы всех видов")</f>
        <v>транспортные травмы всех видов</v>
      </c>
      <c r="G1625" s="16">
        <f t="shared" si="17"/>
        <v>2</v>
      </c>
      <c r="H1625" s="13" t="s">
        <v>28</v>
      </c>
      <c r="I1625" s="13" t="str">
        <f>IFERROR(__xludf.DUMMYFUNCTION("REGEXREPLACE(H1625, "".*\s"", """")"),"человек")</f>
        <v>человек</v>
      </c>
      <c r="J1625" s="13" t="s">
        <v>29</v>
      </c>
      <c r="K1625" s="17" t="str">
        <f>IFERROR(__xludf.DUMMYFUNCTION("REGEXREPLACE(J1625, ""^[\d\s]+"", """")"),"значение показателя за год")</f>
        <v>значение показателя за год</v>
      </c>
      <c r="L1625" s="16">
        <f t="shared" si="18"/>
        <v>2</v>
      </c>
      <c r="M1625" s="13" t="s">
        <v>32</v>
      </c>
      <c r="N1625" s="13" t="str">
        <f>IFERROR(__xludf.DUMMYFUNCTION("REGEXEXTRACT(M1625, "" (.+)$"")"),"сельское население")</f>
        <v>сельское население</v>
      </c>
      <c r="O1625" s="18">
        <v>59.0</v>
      </c>
      <c r="P1625" s="18">
        <v>65.0</v>
      </c>
      <c r="Q1625" s="18">
        <v>51.0</v>
      </c>
      <c r="R1625" s="18">
        <v>46.0</v>
      </c>
      <c r="S1625" s="23" t="s">
        <v>37</v>
      </c>
      <c r="T1625" s="23" t="s">
        <v>37</v>
      </c>
      <c r="U1625" s="23" t="s">
        <v>37</v>
      </c>
      <c r="V1625" s="23" t="s">
        <v>37</v>
      </c>
      <c r="W1625" s="23" t="s">
        <v>37</v>
      </c>
      <c r="X1625" s="23" t="s">
        <v>37</v>
      </c>
      <c r="Y1625" s="23" t="s">
        <v>37</v>
      </c>
      <c r="Z1625" s="19" t="str">
        <f t="shared" si="6"/>
        <v/>
      </c>
      <c r="AA1625" s="19" t="str">
        <f t="shared" si="19"/>
        <v/>
      </c>
      <c r="AB1625" s="19">
        <f t="shared" si="8"/>
        <v>221</v>
      </c>
      <c r="AC1625" s="19">
        <f t="shared" si="20"/>
        <v>55.25</v>
      </c>
      <c r="AD1625" s="19">
        <f t="shared" si="21"/>
        <v>86.5</v>
      </c>
      <c r="AE1625" s="19" t="str">
        <f t="shared" si="22"/>
        <v>Нет моды</v>
      </c>
      <c r="AF1625" s="19">
        <f t="shared" si="23"/>
        <v>46</v>
      </c>
      <c r="AG1625" s="19">
        <f t="shared" si="24"/>
        <v>65</v>
      </c>
      <c r="AH1625" s="20" t="str">
        <f t="shared" si="14"/>
        <v>Город: 69%; Село: 31%</v>
      </c>
      <c r="AI1625" s="24"/>
      <c r="AJ1625" s="24"/>
      <c r="AK1625" s="24"/>
      <c r="AL1625" s="22">
        <f t="shared" si="25"/>
        <v>1</v>
      </c>
    </row>
    <row r="1626" ht="12.75" customHeight="1">
      <c r="A1626" s="13" t="s">
        <v>80</v>
      </c>
      <c r="B1626" s="13" t="str">
        <f>IFERROR(__xludf.DUMMYFUNCTION("REGEXREPLACE(A1626, ""\d"", """")"),"         Новгородская область")</f>
        <v>         Новгородская область</v>
      </c>
      <c r="C1626" s="14" t="str">
        <f t="shared" si="15"/>
        <v>Новгородская область</v>
      </c>
      <c r="D1626" s="3">
        <f t="shared" si="16"/>
        <v>2</v>
      </c>
      <c r="E1626" s="15" t="s">
        <v>48</v>
      </c>
      <c r="F1626" s="13" t="str">
        <f>IFERROR(__xludf.DUMMYFUNCTION("REGEXEXTRACT(E1626, ""[А-Яа-я].*"")"),"Убийство")</f>
        <v>Убийство</v>
      </c>
      <c r="G1626" s="16">
        <f t="shared" si="17"/>
        <v>2</v>
      </c>
      <c r="H1626" s="13" t="s">
        <v>28</v>
      </c>
      <c r="I1626" s="13" t="str">
        <f>IFERROR(__xludf.DUMMYFUNCTION("REGEXREPLACE(H1626, "".*\s"", """")"),"человек")</f>
        <v>человек</v>
      </c>
      <c r="J1626" s="13" t="s">
        <v>29</v>
      </c>
      <c r="K1626" s="17" t="str">
        <f>IFERROR(__xludf.DUMMYFUNCTION("REGEXREPLACE(J1626, ""^[\d\s]+"", """")"),"значение показателя за год")</f>
        <v>значение показателя за год</v>
      </c>
      <c r="L1626" s="16">
        <f t="shared" si="18"/>
        <v>2</v>
      </c>
      <c r="M1626" s="13" t="s">
        <v>30</v>
      </c>
      <c r="N1626" s="13" t="str">
        <f>IFERROR(__xludf.DUMMYFUNCTION("REGEXEXTRACT(M1626, "" (.+)$"")"),"все население")</f>
        <v>все население</v>
      </c>
      <c r="O1626" s="18">
        <v>92.0</v>
      </c>
      <c r="P1626" s="18">
        <v>80.0</v>
      </c>
      <c r="Q1626" s="18">
        <v>82.0</v>
      </c>
      <c r="R1626" s="18">
        <v>91.0</v>
      </c>
      <c r="S1626" s="18">
        <v>52.0</v>
      </c>
      <c r="T1626" s="18">
        <v>59.0</v>
      </c>
      <c r="U1626" s="18">
        <v>51.0</v>
      </c>
      <c r="V1626" s="18">
        <v>48.0</v>
      </c>
      <c r="W1626" s="18">
        <v>39.0</v>
      </c>
      <c r="X1626" s="18">
        <v>35.0</v>
      </c>
      <c r="Y1626" s="18">
        <v>30.0</v>
      </c>
      <c r="Z1626" s="19">
        <f t="shared" si="6"/>
        <v>659</v>
      </c>
      <c r="AA1626" s="19" t="str">
        <f t="shared" si="19"/>
        <v/>
      </c>
      <c r="AB1626" s="19" t="str">
        <f t="shared" si="8"/>
        <v/>
      </c>
      <c r="AC1626" s="19">
        <f t="shared" si="20"/>
        <v>59.90909091</v>
      </c>
      <c r="AD1626" s="19">
        <f t="shared" si="21"/>
        <v>52</v>
      </c>
      <c r="AE1626" s="19" t="str">
        <f t="shared" si="22"/>
        <v>Нет моды</v>
      </c>
      <c r="AF1626" s="19">
        <f t="shared" si="23"/>
        <v>30</v>
      </c>
      <c r="AG1626" s="19">
        <f t="shared" si="24"/>
        <v>92</v>
      </c>
      <c r="AH1626" s="20" t="str">
        <f t="shared" si="14"/>
        <v/>
      </c>
      <c r="AI1626" s="21"/>
      <c r="AJ1626" s="21"/>
      <c r="AK1626" s="21"/>
      <c r="AL1626" s="22">
        <f t="shared" si="25"/>
        <v>1</v>
      </c>
    </row>
    <row r="1627" ht="12.75" customHeight="1">
      <c r="A1627" s="13" t="s">
        <v>80</v>
      </c>
      <c r="B1627" s="13" t="str">
        <f>IFERROR(__xludf.DUMMYFUNCTION("REGEXREPLACE(A1627, ""\d"", """")"),"         Новгородская область")</f>
        <v>         Новгородская область</v>
      </c>
      <c r="C1627" s="14" t="str">
        <f t="shared" si="15"/>
        <v>Новгородская область</v>
      </c>
      <c r="D1627" s="3">
        <f t="shared" si="16"/>
        <v>2</v>
      </c>
      <c r="E1627" s="15" t="s">
        <v>48</v>
      </c>
      <c r="F1627" s="13" t="str">
        <f>IFERROR(__xludf.DUMMYFUNCTION("REGEXEXTRACT(E1627, ""[А-Яа-я].*"")"),"Убийство")</f>
        <v>Убийство</v>
      </c>
      <c r="G1627" s="16">
        <f t="shared" si="17"/>
        <v>2</v>
      </c>
      <c r="H1627" s="13" t="s">
        <v>28</v>
      </c>
      <c r="I1627" s="13" t="str">
        <f>IFERROR(__xludf.DUMMYFUNCTION("REGEXREPLACE(H1627, "".*\s"", """")"),"человек")</f>
        <v>человек</v>
      </c>
      <c r="J1627" s="13" t="s">
        <v>29</v>
      </c>
      <c r="K1627" s="17" t="str">
        <f>IFERROR(__xludf.DUMMYFUNCTION("REGEXREPLACE(J1627, ""^[\d\s]+"", """")"),"значение показателя за год")</f>
        <v>значение показателя за год</v>
      </c>
      <c r="L1627" s="16">
        <f t="shared" si="18"/>
        <v>2</v>
      </c>
      <c r="M1627" s="13" t="s">
        <v>31</v>
      </c>
      <c r="N1627" s="13" t="str">
        <f>IFERROR(__xludf.DUMMYFUNCTION("REGEXEXTRACT(M1627, "" (.+)$"")"),"городское население")</f>
        <v>городское население</v>
      </c>
      <c r="O1627" s="18">
        <v>51.0</v>
      </c>
      <c r="P1627" s="18">
        <v>42.0</v>
      </c>
      <c r="Q1627" s="18">
        <v>57.0</v>
      </c>
      <c r="R1627" s="18">
        <v>62.0</v>
      </c>
      <c r="S1627" s="18">
        <v>36.0</v>
      </c>
      <c r="T1627" s="18">
        <v>35.0</v>
      </c>
      <c r="U1627" s="18">
        <v>37.0</v>
      </c>
      <c r="V1627" s="18">
        <v>31.0</v>
      </c>
      <c r="W1627" s="18">
        <v>28.0</v>
      </c>
      <c r="X1627" s="18">
        <v>27.0</v>
      </c>
      <c r="Y1627" s="18">
        <v>21.0</v>
      </c>
      <c r="Z1627" s="19" t="str">
        <f t="shared" si="6"/>
        <v/>
      </c>
      <c r="AA1627" s="19">
        <f t="shared" si="19"/>
        <v>427</v>
      </c>
      <c r="AB1627" s="19" t="str">
        <f t="shared" si="8"/>
        <v/>
      </c>
      <c r="AC1627" s="19">
        <f t="shared" si="20"/>
        <v>38.81818182</v>
      </c>
      <c r="AD1627" s="19">
        <f t="shared" si="21"/>
        <v>45</v>
      </c>
      <c r="AE1627" s="19" t="str">
        <f t="shared" si="22"/>
        <v>Нет моды</v>
      </c>
      <c r="AF1627" s="19">
        <f t="shared" si="23"/>
        <v>21</v>
      </c>
      <c r="AG1627" s="19">
        <f t="shared" si="24"/>
        <v>62</v>
      </c>
      <c r="AH1627" s="20" t="str">
        <f t="shared" si="14"/>
        <v/>
      </c>
      <c r="AI1627" s="21"/>
      <c r="AJ1627" s="21"/>
      <c r="AK1627" s="21"/>
      <c r="AL1627" s="22">
        <f t="shared" si="25"/>
        <v>1</v>
      </c>
    </row>
    <row r="1628" ht="12.75" customHeight="1">
      <c r="A1628" s="13" t="s">
        <v>80</v>
      </c>
      <c r="B1628" s="13" t="str">
        <f>IFERROR(__xludf.DUMMYFUNCTION("REGEXREPLACE(A1628, ""\d"", """")"),"         Новгородская область")</f>
        <v>         Новгородская область</v>
      </c>
      <c r="C1628" s="14" t="str">
        <f t="shared" si="15"/>
        <v>Новгородская область</v>
      </c>
      <c r="D1628" s="3">
        <f t="shared" si="16"/>
        <v>2</v>
      </c>
      <c r="E1628" s="15" t="s">
        <v>48</v>
      </c>
      <c r="F1628" s="13" t="str">
        <f>IFERROR(__xludf.DUMMYFUNCTION("REGEXEXTRACT(E1628, ""[А-Яа-я].*"")"),"Убийство")</f>
        <v>Убийство</v>
      </c>
      <c r="G1628" s="16">
        <f t="shared" si="17"/>
        <v>2</v>
      </c>
      <c r="H1628" s="13" t="s">
        <v>28</v>
      </c>
      <c r="I1628" s="13" t="str">
        <f>IFERROR(__xludf.DUMMYFUNCTION("REGEXREPLACE(H1628, "".*\s"", """")"),"человек")</f>
        <v>человек</v>
      </c>
      <c r="J1628" s="13" t="s">
        <v>29</v>
      </c>
      <c r="K1628" s="17" t="str">
        <f>IFERROR(__xludf.DUMMYFUNCTION("REGEXREPLACE(J1628, ""^[\d\s]+"", """")"),"значение показателя за год")</f>
        <v>значение показателя за год</v>
      </c>
      <c r="L1628" s="16">
        <f t="shared" si="18"/>
        <v>2</v>
      </c>
      <c r="M1628" s="13" t="s">
        <v>32</v>
      </c>
      <c r="N1628" s="13" t="str">
        <f>IFERROR(__xludf.DUMMYFUNCTION("REGEXEXTRACT(M1628, "" (.+)$"")"),"сельское население")</f>
        <v>сельское население</v>
      </c>
      <c r="O1628" s="18">
        <v>41.0</v>
      </c>
      <c r="P1628" s="18">
        <v>38.0</v>
      </c>
      <c r="Q1628" s="18">
        <v>25.0</v>
      </c>
      <c r="R1628" s="18">
        <v>29.0</v>
      </c>
      <c r="S1628" s="18">
        <v>16.0</v>
      </c>
      <c r="T1628" s="18">
        <v>24.0</v>
      </c>
      <c r="U1628" s="18">
        <v>14.0</v>
      </c>
      <c r="V1628" s="18">
        <v>17.0</v>
      </c>
      <c r="W1628" s="18">
        <v>11.0</v>
      </c>
      <c r="X1628" s="18">
        <v>8.0</v>
      </c>
      <c r="Y1628" s="18">
        <v>9.0</v>
      </c>
      <c r="Z1628" s="19" t="str">
        <f t="shared" si="6"/>
        <v/>
      </c>
      <c r="AA1628" s="19" t="str">
        <f t="shared" si="19"/>
        <v/>
      </c>
      <c r="AB1628" s="19">
        <f t="shared" si="8"/>
        <v>232</v>
      </c>
      <c r="AC1628" s="19">
        <f t="shared" si="20"/>
        <v>21.09090909</v>
      </c>
      <c r="AD1628" s="19">
        <f t="shared" si="21"/>
        <v>28.5</v>
      </c>
      <c r="AE1628" s="19" t="str">
        <f t="shared" si="22"/>
        <v>Нет моды</v>
      </c>
      <c r="AF1628" s="19">
        <f t="shared" si="23"/>
        <v>8</v>
      </c>
      <c r="AG1628" s="19">
        <f t="shared" si="24"/>
        <v>41</v>
      </c>
      <c r="AH1628" s="20" t="str">
        <f t="shared" si="14"/>
        <v>Город: 65%; Село: 35%</v>
      </c>
      <c r="AI1628" s="21"/>
      <c r="AJ1628" s="21"/>
      <c r="AK1628" s="21"/>
      <c r="AL1628" s="22">
        <f t="shared" si="25"/>
        <v>1</v>
      </c>
    </row>
    <row r="1629" ht="12.75" customHeight="1">
      <c r="A1629" s="13" t="s">
        <v>80</v>
      </c>
      <c r="B1629" s="13" t="str">
        <f>IFERROR(__xludf.DUMMYFUNCTION("REGEXREPLACE(A1629, ""\d"", """")"),"         Новгородская область")</f>
        <v>         Новгородская область</v>
      </c>
      <c r="C1629" s="14" t="str">
        <f t="shared" si="15"/>
        <v>Новгородская область</v>
      </c>
      <c r="D1629" s="3">
        <f t="shared" si="16"/>
        <v>2</v>
      </c>
      <c r="E1629" s="15" t="s">
        <v>49</v>
      </c>
      <c r="F1629" s="13" t="str">
        <f>IFERROR(__xludf.DUMMYFUNCTION("REGEXEXTRACT(E1629, ""[А-Яа-я].*"")"),"Цереброваскулярные болезни")</f>
        <v>Цереброваскулярные болезни</v>
      </c>
      <c r="G1629" s="16">
        <f t="shared" si="17"/>
        <v>2</v>
      </c>
      <c r="H1629" s="13" t="s">
        <v>28</v>
      </c>
      <c r="I1629" s="13" t="str">
        <f>IFERROR(__xludf.DUMMYFUNCTION("REGEXREPLACE(H1629, "".*\s"", """")"),"человек")</f>
        <v>человек</v>
      </c>
      <c r="J1629" s="13" t="s">
        <v>29</v>
      </c>
      <c r="K1629" s="17" t="str">
        <f>IFERROR(__xludf.DUMMYFUNCTION("REGEXREPLACE(J1629, ""^[\d\s]+"", """")"),"значение показателя за год")</f>
        <v>значение показателя за год</v>
      </c>
      <c r="L1629" s="16">
        <f t="shared" si="18"/>
        <v>2</v>
      </c>
      <c r="M1629" s="13" t="s">
        <v>30</v>
      </c>
      <c r="N1629" s="13" t="str">
        <f>IFERROR(__xludf.DUMMYFUNCTION("REGEXEXTRACT(M1629, "" (.+)$"")"),"все население")</f>
        <v>все население</v>
      </c>
      <c r="O1629" s="18">
        <v>1710.0</v>
      </c>
      <c r="P1629" s="18">
        <v>1213.0</v>
      </c>
      <c r="Q1629" s="18">
        <v>1263.0</v>
      </c>
      <c r="R1629" s="18">
        <v>1344.0</v>
      </c>
      <c r="S1629" s="18">
        <v>1164.0</v>
      </c>
      <c r="T1629" s="18">
        <v>1152.0</v>
      </c>
      <c r="U1629" s="18">
        <v>1202.0</v>
      </c>
      <c r="V1629" s="18">
        <v>1181.0</v>
      </c>
      <c r="W1629" s="18">
        <v>1196.0</v>
      </c>
      <c r="X1629" s="18">
        <v>1032.0</v>
      </c>
      <c r="Y1629" s="18">
        <v>923.0</v>
      </c>
      <c r="Z1629" s="19">
        <f t="shared" si="6"/>
        <v>13380</v>
      </c>
      <c r="AA1629" s="19" t="str">
        <f t="shared" si="19"/>
        <v/>
      </c>
      <c r="AB1629" s="19" t="str">
        <f t="shared" si="8"/>
        <v/>
      </c>
      <c r="AC1629" s="19">
        <f t="shared" si="20"/>
        <v>1216.363636</v>
      </c>
      <c r="AD1629" s="19">
        <f t="shared" si="21"/>
        <v>482</v>
      </c>
      <c r="AE1629" s="19" t="str">
        <f t="shared" si="22"/>
        <v>Нет моды</v>
      </c>
      <c r="AF1629" s="19">
        <f t="shared" si="23"/>
        <v>923</v>
      </c>
      <c r="AG1629" s="19">
        <f t="shared" si="24"/>
        <v>1710</v>
      </c>
      <c r="AH1629" s="20" t="str">
        <f t="shared" si="14"/>
        <v/>
      </c>
      <c r="AI1629" s="21"/>
      <c r="AJ1629" s="21"/>
      <c r="AK1629" s="21"/>
      <c r="AL1629" s="22">
        <f t="shared" si="25"/>
        <v>1</v>
      </c>
    </row>
    <row r="1630" ht="12.75" customHeight="1">
      <c r="A1630" s="13" t="s">
        <v>80</v>
      </c>
      <c r="B1630" s="13" t="str">
        <f>IFERROR(__xludf.DUMMYFUNCTION("REGEXREPLACE(A1630, ""\d"", """")"),"         Новгородская область")</f>
        <v>         Новгородская область</v>
      </c>
      <c r="C1630" s="14" t="str">
        <f t="shared" si="15"/>
        <v>Новгородская область</v>
      </c>
      <c r="D1630" s="3">
        <f t="shared" si="16"/>
        <v>2</v>
      </c>
      <c r="E1630" s="15" t="s">
        <v>49</v>
      </c>
      <c r="F1630" s="13" t="str">
        <f>IFERROR(__xludf.DUMMYFUNCTION("REGEXEXTRACT(E1630, ""[А-Яа-я].*"")"),"Цереброваскулярные болезни")</f>
        <v>Цереброваскулярные болезни</v>
      </c>
      <c r="G1630" s="16">
        <f t="shared" si="17"/>
        <v>2</v>
      </c>
      <c r="H1630" s="13" t="s">
        <v>28</v>
      </c>
      <c r="I1630" s="13" t="str">
        <f>IFERROR(__xludf.DUMMYFUNCTION("REGEXREPLACE(H1630, "".*\s"", """")"),"человек")</f>
        <v>человек</v>
      </c>
      <c r="J1630" s="13" t="s">
        <v>29</v>
      </c>
      <c r="K1630" s="17" t="str">
        <f>IFERROR(__xludf.DUMMYFUNCTION("REGEXREPLACE(J1630, ""^[\d\s]+"", """")"),"значение показателя за год")</f>
        <v>значение показателя за год</v>
      </c>
      <c r="L1630" s="16">
        <f t="shared" si="18"/>
        <v>2</v>
      </c>
      <c r="M1630" s="13" t="s">
        <v>31</v>
      </c>
      <c r="N1630" s="13" t="str">
        <f>IFERROR(__xludf.DUMMYFUNCTION("REGEXEXTRACT(M1630, "" (.+)$"")"),"городское население")</f>
        <v>городское население</v>
      </c>
      <c r="O1630" s="18">
        <v>1134.0</v>
      </c>
      <c r="P1630" s="18">
        <v>782.0</v>
      </c>
      <c r="Q1630" s="18">
        <v>839.0</v>
      </c>
      <c r="R1630" s="18">
        <v>876.0</v>
      </c>
      <c r="S1630" s="18">
        <v>755.0</v>
      </c>
      <c r="T1630" s="18">
        <v>758.0</v>
      </c>
      <c r="U1630" s="18">
        <v>847.0</v>
      </c>
      <c r="V1630" s="18">
        <v>838.0</v>
      </c>
      <c r="W1630" s="18">
        <v>874.0</v>
      </c>
      <c r="X1630" s="18">
        <v>728.0</v>
      </c>
      <c r="Y1630" s="18">
        <v>629.0</v>
      </c>
      <c r="Z1630" s="19" t="str">
        <f t="shared" si="6"/>
        <v/>
      </c>
      <c r="AA1630" s="19">
        <f t="shared" si="19"/>
        <v>9060</v>
      </c>
      <c r="AB1630" s="19" t="str">
        <f t="shared" si="8"/>
        <v/>
      </c>
      <c r="AC1630" s="19">
        <f t="shared" si="20"/>
        <v>823.6363636</v>
      </c>
      <c r="AD1630" s="19">
        <f t="shared" si="21"/>
        <v>977.5</v>
      </c>
      <c r="AE1630" s="19" t="str">
        <f t="shared" si="22"/>
        <v>Нет моды</v>
      </c>
      <c r="AF1630" s="19">
        <f t="shared" si="23"/>
        <v>629</v>
      </c>
      <c r="AG1630" s="19">
        <f t="shared" si="24"/>
        <v>1134</v>
      </c>
      <c r="AH1630" s="20" t="str">
        <f t="shared" si="14"/>
        <v/>
      </c>
      <c r="AI1630" s="21"/>
      <c r="AJ1630" s="21"/>
      <c r="AK1630" s="21"/>
      <c r="AL1630" s="22">
        <f t="shared" si="25"/>
        <v>1</v>
      </c>
    </row>
    <row r="1631" ht="12.75" customHeight="1">
      <c r="A1631" s="13" t="s">
        <v>80</v>
      </c>
      <c r="B1631" s="13" t="str">
        <f>IFERROR(__xludf.DUMMYFUNCTION("REGEXREPLACE(A1631, ""\d"", """")"),"         Новгородская область")</f>
        <v>         Новгородская область</v>
      </c>
      <c r="C1631" s="14" t="str">
        <f t="shared" si="15"/>
        <v>Новгородская область</v>
      </c>
      <c r="D1631" s="3">
        <f t="shared" si="16"/>
        <v>2</v>
      </c>
      <c r="E1631" s="15" t="s">
        <v>49</v>
      </c>
      <c r="F1631" s="13" t="str">
        <f>IFERROR(__xludf.DUMMYFUNCTION("REGEXEXTRACT(E1631, ""[А-Яа-я].*"")"),"Цереброваскулярные болезни")</f>
        <v>Цереброваскулярные болезни</v>
      </c>
      <c r="G1631" s="16">
        <f t="shared" si="17"/>
        <v>2</v>
      </c>
      <c r="H1631" s="13" t="s">
        <v>28</v>
      </c>
      <c r="I1631" s="13" t="str">
        <f>IFERROR(__xludf.DUMMYFUNCTION("REGEXREPLACE(H1631, "".*\s"", """")"),"человек")</f>
        <v>человек</v>
      </c>
      <c r="J1631" s="13" t="s">
        <v>29</v>
      </c>
      <c r="K1631" s="17" t="str">
        <f>IFERROR(__xludf.DUMMYFUNCTION("REGEXREPLACE(J1631, ""^[\d\s]+"", """")"),"значение показателя за год")</f>
        <v>значение показателя за год</v>
      </c>
      <c r="L1631" s="16">
        <f t="shared" si="18"/>
        <v>2</v>
      </c>
      <c r="M1631" s="13" t="s">
        <v>32</v>
      </c>
      <c r="N1631" s="13" t="str">
        <f>IFERROR(__xludf.DUMMYFUNCTION("REGEXEXTRACT(M1631, "" (.+)$"")"),"сельское население")</f>
        <v>сельское население</v>
      </c>
      <c r="O1631" s="18">
        <v>576.0</v>
      </c>
      <c r="P1631" s="18">
        <v>431.0</v>
      </c>
      <c r="Q1631" s="18">
        <v>424.0</v>
      </c>
      <c r="R1631" s="18">
        <v>468.0</v>
      </c>
      <c r="S1631" s="18">
        <v>409.0</v>
      </c>
      <c r="T1631" s="18">
        <v>394.0</v>
      </c>
      <c r="U1631" s="18">
        <v>355.0</v>
      </c>
      <c r="V1631" s="18">
        <v>343.0</v>
      </c>
      <c r="W1631" s="18">
        <v>322.0</v>
      </c>
      <c r="X1631" s="18">
        <v>304.0</v>
      </c>
      <c r="Y1631" s="18">
        <v>294.0</v>
      </c>
      <c r="Z1631" s="19" t="str">
        <f t="shared" si="6"/>
        <v/>
      </c>
      <c r="AA1631" s="19" t="str">
        <f t="shared" si="19"/>
        <v/>
      </c>
      <c r="AB1631" s="19">
        <f t="shared" si="8"/>
        <v>4320</v>
      </c>
      <c r="AC1631" s="19">
        <f t="shared" si="20"/>
        <v>392.7272727</v>
      </c>
      <c r="AD1631" s="19">
        <f t="shared" si="21"/>
        <v>602.5</v>
      </c>
      <c r="AE1631" s="19" t="str">
        <f t="shared" si="22"/>
        <v>Нет моды</v>
      </c>
      <c r="AF1631" s="19">
        <f t="shared" si="23"/>
        <v>294</v>
      </c>
      <c r="AG1631" s="19">
        <f t="shared" si="24"/>
        <v>576</v>
      </c>
      <c r="AH1631" s="20" t="str">
        <f t="shared" si="14"/>
        <v>Город: 68%; Село: 32%</v>
      </c>
      <c r="AI1631" s="21"/>
      <c r="AJ1631" s="21"/>
      <c r="AK1631" s="21"/>
      <c r="AL1631" s="22">
        <f t="shared" si="25"/>
        <v>1</v>
      </c>
    </row>
    <row r="1632" ht="12.75" customHeight="1">
      <c r="A1632" s="13" t="s">
        <v>81</v>
      </c>
      <c r="B1632" s="13" t="str">
        <f>IFERROR(__xludf.DUMMYFUNCTION("REGEXREPLACE(A1632, ""\d"", """")"),"         Псковская область")</f>
        <v>         Псковская область</v>
      </c>
      <c r="C1632" s="14" t="str">
        <f t="shared" si="15"/>
        <v>Псковская область</v>
      </c>
      <c r="D1632" s="3">
        <f t="shared" si="16"/>
        <v>2</v>
      </c>
      <c r="E1632" s="15" t="s">
        <v>27</v>
      </c>
      <c r="F1632" s="13" t="str">
        <f>IFERROR(__xludf.DUMMYFUNCTION("REGEXEXTRACT(E1632, ""[А-Яа-я].*"")"),"Болезни органов дыхания")</f>
        <v>Болезни органов дыхания</v>
      </c>
      <c r="G1632" s="16">
        <f t="shared" si="17"/>
        <v>2</v>
      </c>
      <c r="H1632" s="13" t="s">
        <v>28</v>
      </c>
      <c r="I1632" s="13" t="str">
        <f>IFERROR(__xludf.DUMMYFUNCTION("REGEXREPLACE(H1632, "".*\s"", """")"),"человек")</f>
        <v>человек</v>
      </c>
      <c r="J1632" s="13" t="s">
        <v>29</v>
      </c>
      <c r="K1632" s="17" t="str">
        <f>IFERROR(__xludf.DUMMYFUNCTION("REGEXREPLACE(J1632, ""^[\d\s]+"", """")"),"значение показателя за год")</f>
        <v>значение показателя за год</v>
      </c>
      <c r="L1632" s="16">
        <f t="shared" si="18"/>
        <v>2</v>
      </c>
      <c r="M1632" s="13" t="s">
        <v>30</v>
      </c>
      <c r="N1632" s="13" t="str">
        <f>IFERROR(__xludf.DUMMYFUNCTION("REGEXEXTRACT(M1632, "" (.+)$"")"),"все население")</f>
        <v>все население</v>
      </c>
      <c r="O1632" s="18">
        <v>420.0</v>
      </c>
      <c r="P1632" s="18">
        <v>440.0</v>
      </c>
      <c r="Q1632" s="18">
        <v>446.0</v>
      </c>
      <c r="R1632" s="18">
        <v>453.0</v>
      </c>
      <c r="S1632" s="18">
        <v>460.0</v>
      </c>
      <c r="T1632" s="18">
        <v>463.0</v>
      </c>
      <c r="U1632" s="18">
        <v>414.0</v>
      </c>
      <c r="V1632" s="18">
        <v>657.0</v>
      </c>
      <c r="W1632" s="18">
        <v>843.0</v>
      </c>
      <c r="X1632" s="18">
        <v>670.0</v>
      </c>
      <c r="Y1632" s="18">
        <v>652.0</v>
      </c>
      <c r="Z1632" s="19">
        <f t="shared" si="6"/>
        <v>5918</v>
      </c>
      <c r="AA1632" s="19" t="str">
        <f t="shared" si="19"/>
        <v/>
      </c>
      <c r="AB1632" s="19" t="str">
        <f t="shared" si="8"/>
        <v/>
      </c>
      <c r="AC1632" s="19">
        <f t="shared" si="20"/>
        <v>538</v>
      </c>
      <c r="AD1632" s="19">
        <f t="shared" si="21"/>
        <v>435.5</v>
      </c>
      <c r="AE1632" s="19" t="str">
        <f t="shared" si="22"/>
        <v>Нет моды</v>
      </c>
      <c r="AF1632" s="19">
        <f t="shared" si="23"/>
        <v>414</v>
      </c>
      <c r="AG1632" s="19">
        <f t="shared" si="24"/>
        <v>843</v>
      </c>
      <c r="AH1632" s="20" t="str">
        <f t="shared" si="14"/>
        <v/>
      </c>
      <c r="AI1632" s="21"/>
      <c r="AJ1632" s="21"/>
      <c r="AK1632" s="21"/>
      <c r="AL1632" s="22">
        <f t="shared" si="25"/>
        <v>1</v>
      </c>
    </row>
    <row r="1633" ht="12.75" customHeight="1">
      <c r="A1633" s="13" t="s">
        <v>81</v>
      </c>
      <c r="B1633" s="13" t="str">
        <f>IFERROR(__xludf.DUMMYFUNCTION("REGEXREPLACE(A1633, ""\d"", """")"),"         Псковская область")</f>
        <v>         Псковская область</v>
      </c>
      <c r="C1633" s="14" t="str">
        <f t="shared" si="15"/>
        <v>Псковская область</v>
      </c>
      <c r="D1633" s="3">
        <f t="shared" si="16"/>
        <v>2</v>
      </c>
      <c r="E1633" s="15" t="s">
        <v>27</v>
      </c>
      <c r="F1633" s="13" t="str">
        <f>IFERROR(__xludf.DUMMYFUNCTION("REGEXEXTRACT(E1633, ""[А-Яа-я].*"")"),"Болезни органов дыхания")</f>
        <v>Болезни органов дыхания</v>
      </c>
      <c r="G1633" s="16">
        <f t="shared" si="17"/>
        <v>2</v>
      </c>
      <c r="H1633" s="13" t="s">
        <v>28</v>
      </c>
      <c r="I1633" s="13" t="str">
        <f>IFERROR(__xludf.DUMMYFUNCTION("REGEXREPLACE(H1633, "".*\s"", """")"),"человек")</f>
        <v>человек</v>
      </c>
      <c r="J1633" s="13" t="s">
        <v>29</v>
      </c>
      <c r="K1633" s="17" t="str">
        <f>IFERROR(__xludf.DUMMYFUNCTION("REGEXREPLACE(J1633, ""^[\d\s]+"", """")"),"значение показателя за год")</f>
        <v>значение показателя за год</v>
      </c>
      <c r="L1633" s="16">
        <f t="shared" si="18"/>
        <v>2</v>
      </c>
      <c r="M1633" s="13" t="s">
        <v>31</v>
      </c>
      <c r="N1633" s="13" t="str">
        <f>IFERROR(__xludf.DUMMYFUNCTION("REGEXEXTRACT(M1633, "" (.+)$"")"),"городское население")</f>
        <v>городское население</v>
      </c>
      <c r="O1633" s="18">
        <v>268.0</v>
      </c>
      <c r="P1633" s="18">
        <v>262.0</v>
      </c>
      <c r="Q1633" s="18">
        <v>293.0</v>
      </c>
      <c r="R1633" s="18">
        <v>284.0</v>
      </c>
      <c r="S1633" s="18">
        <v>310.0</v>
      </c>
      <c r="T1633" s="18">
        <v>280.0</v>
      </c>
      <c r="U1633" s="18">
        <v>285.0</v>
      </c>
      <c r="V1633" s="18">
        <v>476.0</v>
      </c>
      <c r="W1633" s="18">
        <v>609.0</v>
      </c>
      <c r="X1633" s="18">
        <v>462.0</v>
      </c>
      <c r="Y1633" s="18">
        <v>453.0</v>
      </c>
      <c r="Z1633" s="19" t="str">
        <f t="shared" si="6"/>
        <v/>
      </c>
      <c r="AA1633" s="19">
        <f t="shared" si="19"/>
        <v>3982</v>
      </c>
      <c r="AB1633" s="19" t="str">
        <f t="shared" si="8"/>
        <v/>
      </c>
      <c r="AC1633" s="19">
        <f t="shared" si="20"/>
        <v>362</v>
      </c>
      <c r="AD1633" s="19">
        <f t="shared" si="21"/>
        <v>449.5</v>
      </c>
      <c r="AE1633" s="19" t="str">
        <f t="shared" si="22"/>
        <v>Нет моды</v>
      </c>
      <c r="AF1633" s="19">
        <f t="shared" si="23"/>
        <v>262</v>
      </c>
      <c r="AG1633" s="19">
        <f t="shared" si="24"/>
        <v>609</v>
      </c>
      <c r="AH1633" s="20" t="str">
        <f t="shared" si="14"/>
        <v/>
      </c>
      <c r="AI1633" s="21"/>
      <c r="AJ1633" s="21"/>
      <c r="AK1633" s="21"/>
      <c r="AL1633" s="22">
        <f t="shared" si="25"/>
        <v>1</v>
      </c>
    </row>
    <row r="1634" ht="12.75" customHeight="1">
      <c r="A1634" s="13" t="s">
        <v>81</v>
      </c>
      <c r="B1634" s="13" t="str">
        <f>IFERROR(__xludf.DUMMYFUNCTION("REGEXREPLACE(A1634, ""\d"", """")"),"         Псковская область")</f>
        <v>         Псковская область</v>
      </c>
      <c r="C1634" s="14" t="str">
        <f t="shared" si="15"/>
        <v>Псковская область</v>
      </c>
      <c r="D1634" s="3">
        <f t="shared" si="16"/>
        <v>2</v>
      </c>
      <c r="E1634" s="15" t="s">
        <v>27</v>
      </c>
      <c r="F1634" s="13" t="str">
        <f>IFERROR(__xludf.DUMMYFUNCTION("REGEXEXTRACT(E1634, ""[А-Яа-я].*"")"),"Болезни органов дыхания")</f>
        <v>Болезни органов дыхания</v>
      </c>
      <c r="G1634" s="16">
        <f t="shared" si="17"/>
        <v>2</v>
      </c>
      <c r="H1634" s="13" t="s">
        <v>28</v>
      </c>
      <c r="I1634" s="13" t="str">
        <f>IFERROR(__xludf.DUMMYFUNCTION("REGEXREPLACE(H1634, "".*\s"", """")"),"человек")</f>
        <v>человек</v>
      </c>
      <c r="J1634" s="13" t="s">
        <v>29</v>
      </c>
      <c r="K1634" s="17" t="str">
        <f>IFERROR(__xludf.DUMMYFUNCTION("REGEXREPLACE(J1634, ""^[\d\s]+"", """")"),"значение показателя за год")</f>
        <v>значение показателя за год</v>
      </c>
      <c r="L1634" s="16">
        <f t="shared" si="18"/>
        <v>2</v>
      </c>
      <c r="M1634" s="13" t="s">
        <v>32</v>
      </c>
      <c r="N1634" s="13" t="str">
        <f>IFERROR(__xludf.DUMMYFUNCTION("REGEXEXTRACT(M1634, "" (.+)$"")"),"сельское население")</f>
        <v>сельское население</v>
      </c>
      <c r="O1634" s="18">
        <v>152.0</v>
      </c>
      <c r="P1634" s="18">
        <v>178.0</v>
      </c>
      <c r="Q1634" s="18">
        <v>153.0</v>
      </c>
      <c r="R1634" s="18">
        <v>169.0</v>
      </c>
      <c r="S1634" s="18">
        <v>150.0</v>
      </c>
      <c r="T1634" s="18">
        <v>183.0</v>
      </c>
      <c r="U1634" s="18">
        <v>129.0</v>
      </c>
      <c r="V1634" s="18">
        <v>181.0</v>
      </c>
      <c r="W1634" s="18">
        <v>234.0</v>
      </c>
      <c r="X1634" s="18">
        <v>208.0</v>
      </c>
      <c r="Y1634" s="18">
        <v>199.0</v>
      </c>
      <c r="Z1634" s="19" t="str">
        <f t="shared" si="6"/>
        <v/>
      </c>
      <c r="AA1634" s="19" t="str">
        <f t="shared" si="19"/>
        <v/>
      </c>
      <c r="AB1634" s="19">
        <f t="shared" si="8"/>
        <v>1936</v>
      </c>
      <c r="AC1634" s="19">
        <f t="shared" si="20"/>
        <v>176</v>
      </c>
      <c r="AD1634" s="19">
        <f t="shared" si="21"/>
        <v>248</v>
      </c>
      <c r="AE1634" s="19" t="str">
        <f t="shared" si="22"/>
        <v>Нет моды</v>
      </c>
      <c r="AF1634" s="19">
        <f t="shared" si="23"/>
        <v>129</v>
      </c>
      <c r="AG1634" s="19">
        <f t="shared" si="24"/>
        <v>234</v>
      </c>
      <c r="AH1634" s="20" t="str">
        <f t="shared" si="14"/>
        <v>Город: 67%; Село: 33%</v>
      </c>
      <c r="AI1634" s="21"/>
      <c r="AJ1634" s="21"/>
      <c r="AK1634" s="21"/>
      <c r="AL1634" s="22">
        <f t="shared" si="25"/>
        <v>1</v>
      </c>
    </row>
    <row r="1635" ht="12.75" customHeight="1">
      <c r="A1635" s="13" t="s">
        <v>81</v>
      </c>
      <c r="B1635" s="13" t="str">
        <f>IFERROR(__xludf.DUMMYFUNCTION("REGEXREPLACE(A1635, ""\d"", """")"),"         Псковская область")</f>
        <v>         Псковская область</v>
      </c>
      <c r="C1635" s="14" t="str">
        <f t="shared" si="15"/>
        <v>Псковская область</v>
      </c>
      <c r="D1635" s="3">
        <f t="shared" si="16"/>
        <v>2</v>
      </c>
      <c r="E1635" s="15" t="s">
        <v>33</v>
      </c>
      <c r="F1635" s="13" t="str">
        <f>IFERROR(__xludf.DUMMYFUNCTION("REGEXEXTRACT(E1635, ""[А-Яа-я].*"")"),"Болезни органов пищеварения")</f>
        <v>Болезни органов пищеварения</v>
      </c>
      <c r="G1635" s="16">
        <f t="shared" si="17"/>
        <v>2</v>
      </c>
      <c r="H1635" s="13" t="s">
        <v>28</v>
      </c>
      <c r="I1635" s="13" t="str">
        <f>IFERROR(__xludf.DUMMYFUNCTION("REGEXREPLACE(H1635, "".*\s"", """")"),"человек")</f>
        <v>человек</v>
      </c>
      <c r="J1635" s="13" t="s">
        <v>29</v>
      </c>
      <c r="K1635" s="17" t="str">
        <f>IFERROR(__xludf.DUMMYFUNCTION("REGEXREPLACE(J1635, ""^[\d\s]+"", """")"),"значение показателя за год")</f>
        <v>значение показателя за год</v>
      </c>
      <c r="L1635" s="16">
        <f t="shared" si="18"/>
        <v>2</v>
      </c>
      <c r="M1635" s="13" t="s">
        <v>30</v>
      </c>
      <c r="N1635" s="13" t="str">
        <f>IFERROR(__xludf.DUMMYFUNCTION("REGEXEXTRACT(M1635, "" (.+)$"")"),"все население")</f>
        <v>все население</v>
      </c>
      <c r="O1635" s="18">
        <v>600.0</v>
      </c>
      <c r="P1635" s="18">
        <v>650.0</v>
      </c>
      <c r="Q1635" s="18">
        <v>618.0</v>
      </c>
      <c r="R1635" s="18">
        <v>517.0</v>
      </c>
      <c r="S1635" s="18">
        <v>557.0</v>
      </c>
      <c r="T1635" s="18">
        <v>567.0</v>
      </c>
      <c r="U1635" s="18">
        <v>571.0</v>
      </c>
      <c r="V1635" s="18">
        <v>618.0</v>
      </c>
      <c r="W1635" s="18">
        <v>617.0</v>
      </c>
      <c r="X1635" s="18">
        <v>600.0</v>
      </c>
      <c r="Y1635" s="18">
        <v>573.0</v>
      </c>
      <c r="Z1635" s="19">
        <f t="shared" si="6"/>
        <v>6488</v>
      </c>
      <c r="AA1635" s="19" t="str">
        <f t="shared" si="19"/>
        <v/>
      </c>
      <c r="AB1635" s="19" t="str">
        <f t="shared" si="8"/>
        <v/>
      </c>
      <c r="AC1635" s="19">
        <f t="shared" si="20"/>
        <v>589.8181818</v>
      </c>
      <c r="AD1635" s="19">
        <f t="shared" si="21"/>
        <v>375.5</v>
      </c>
      <c r="AE1635" s="19" t="str">
        <f t="shared" si="22"/>
        <v>Нет моды</v>
      </c>
      <c r="AF1635" s="19">
        <f t="shared" si="23"/>
        <v>517</v>
      </c>
      <c r="AG1635" s="19">
        <f t="shared" si="24"/>
        <v>650</v>
      </c>
      <c r="AH1635" s="20" t="str">
        <f t="shared" si="14"/>
        <v/>
      </c>
      <c r="AI1635" s="21"/>
      <c r="AJ1635" s="21"/>
      <c r="AK1635" s="21"/>
      <c r="AL1635" s="22">
        <f t="shared" si="25"/>
        <v>1</v>
      </c>
    </row>
    <row r="1636" ht="12.75" customHeight="1">
      <c r="A1636" s="13" t="s">
        <v>81</v>
      </c>
      <c r="B1636" s="13" t="str">
        <f>IFERROR(__xludf.DUMMYFUNCTION("REGEXREPLACE(A1636, ""\d"", """")"),"         Псковская область")</f>
        <v>         Псковская область</v>
      </c>
      <c r="C1636" s="14" t="str">
        <f t="shared" si="15"/>
        <v>Псковская область</v>
      </c>
      <c r="D1636" s="3">
        <f t="shared" si="16"/>
        <v>2</v>
      </c>
      <c r="E1636" s="15" t="s">
        <v>33</v>
      </c>
      <c r="F1636" s="13" t="str">
        <f>IFERROR(__xludf.DUMMYFUNCTION("REGEXEXTRACT(E1636, ""[А-Яа-я].*"")"),"Болезни органов пищеварения")</f>
        <v>Болезни органов пищеварения</v>
      </c>
      <c r="G1636" s="16">
        <f t="shared" si="17"/>
        <v>2</v>
      </c>
      <c r="H1636" s="13" t="s">
        <v>28</v>
      </c>
      <c r="I1636" s="13" t="str">
        <f>IFERROR(__xludf.DUMMYFUNCTION("REGEXREPLACE(H1636, "".*\s"", """")"),"человек")</f>
        <v>человек</v>
      </c>
      <c r="J1636" s="13" t="s">
        <v>29</v>
      </c>
      <c r="K1636" s="17" t="str">
        <f>IFERROR(__xludf.DUMMYFUNCTION("REGEXREPLACE(J1636, ""^[\d\s]+"", """")"),"значение показателя за год")</f>
        <v>значение показателя за год</v>
      </c>
      <c r="L1636" s="16">
        <f t="shared" si="18"/>
        <v>2</v>
      </c>
      <c r="M1636" s="13" t="s">
        <v>31</v>
      </c>
      <c r="N1636" s="13" t="str">
        <f>IFERROR(__xludf.DUMMYFUNCTION("REGEXEXTRACT(M1636, "" (.+)$"")"),"городское население")</f>
        <v>городское население</v>
      </c>
      <c r="O1636" s="18">
        <v>425.0</v>
      </c>
      <c r="P1636" s="18">
        <v>451.0</v>
      </c>
      <c r="Q1636" s="18">
        <v>430.0</v>
      </c>
      <c r="R1636" s="18">
        <v>364.0</v>
      </c>
      <c r="S1636" s="18">
        <v>404.0</v>
      </c>
      <c r="T1636" s="18">
        <v>407.0</v>
      </c>
      <c r="U1636" s="18">
        <v>405.0</v>
      </c>
      <c r="V1636" s="18">
        <v>444.0</v>
      </c>
      <c r="W1636" s="18">
        <v>416.0</v>
      </c>
      <c r="X1636" s="18">
        <v>407.0</v>
      </c>
      <c r="Y1636" s="18">
        <v>406.0</v>
      </c>
      <c r="Z1636" s="19" t="str">
        <f t="shared" si="6"/>
        <v/>
      </c>
      <c r="AA1636" s="19">
        <f t="shared" si="19"/>
        <v>4559</v>
      </c>
      <c r="AB1636" s="19" t="str">
        <f t="shared" si="8"/>
        <v/>
      </c>
      <c r="AC1636" s="19">
        <f t="shared" si="20"/>
        <v>414.4545455</v>
      </c>
      <c r="AD1636" s="19">
        <f t="shared" si="21"/>
        <v>484</v>
      </c>
      <c r="AE1636" s="19" t="str">
        <f t="shared" si="22"/>
        <v>Нет моды</v>
      </c>
      <c r="AF1636" s="19">
        <f t="shared" si="23"/>
        <v>364</v>
      </c>
      <c r="AG1636" s="19">
        <f t="shared" si="24"/>
        <v>451</v>
      </c>
      <c r="AH1636" s="20" t="str">
        <f t="shared" si="14"/>
        <v/>
      </c>
      <c r="AI1636" s="21"/>
      <c r="AJ1636" s="21"/>
      <c r="AK1636" s="21"/>
      <c r="AL1636" s="22">
        <f t="shared" si="25"/>
        <v>1</v>
      </c>
    </row>
    <row r="1637" ht="12.75" customHeight="1">
      <c r="A1637" s="13" t="s">
        <v>81</v>
      </c>
      <c r="B1637" s="13" t="str">
        <f>IFERROR(__xludf.DUMMYFUNCTION("REGEXREPLACE(A1637, ""\d"", """")"),"         Псковская область")</f>
        <v>         Псковская область</v>
      </c>
      <c r="C1637" s="14" t="str">
        <f t="shared" si="15"/>
        <v>Псковская область</v>
      </c>
      <c r="D1637" s="3">
        <f t="shared" si="16"/>
        <v>2</v>
      </c>
      <c r="E1637" s="15" t="s">
        <v>33</v>
      </c>
      <c r="F1637" s="13" t="str">
        <f>IFERROR(__xludf.DUMMYFUNCTION("REGEXEXTRACT(E1637, ""[А-Яа-я].*"")"),"Болезни органов пищеварения")</f>
        <v>Болезни органов пищеварения</v>
      </c>
      <c r="G1637" s="16">
        <f t="shared" si="17"/>
        <v>2</v>
      </c>
      <c r="H1637" s="13" t="s">
        <v>28</v>
      </c>
      <c r="I1637" s="13" t="str">
        <f>IFERROR(__xludf.DUMMYFUNCTION("REGEXREPLACE(H1637, "".*\s"", """")"),"человек")</f>
        <v>человек</v>
      </c>
      <c r="J1637" s="13" t="s">
        <v>29</v>
      </c>
      <c r="K1637" s="17" t="str">
        <f>IFERROR(__xludf.DUMMYFUNCTION("REGEXREPLACE(J1637, ""^[\d\s]+"", """")"),"значение показателя за год")</f>
        <v>значение показателя за год</v>
      </c>
      <c r="L1637" s="16">
        <f t="shared" si="18"/>
        <v>2</v>
      </c>
      <c r="M1637" s="13" t="s">
        <v>32</v>
      </c>
      <c r="N1637" s="13" t="str">
        <f>IFERROR(__xludf.DUMMYFUNCTION("REGEXEXTRACT(M1637, "" (.+)$"")"),"сельское население")</f>
        <v>сельское население</v>
      </c>
      <c r="O1637" s="18">
        <v>175.0</v>
      </c>
      <c r="P1637" s="18">
        <v>199.0</v>
      </c>
      <c r="Q1637" s="18">
        <v>188.0</v>
      </c>
      <c r="R1637" s="18">
        <v>153.0</v>
      </c>
      <c r="S1637" s="18">
        <v>153.0</v>
      </c>
      <c r="T1637" s="18">
        <v>160.0</v>
      </c>
      <c r="U1637" s="18">
        <v>166.0</v>
      </c>
      <c r="V1637" s="18">
        <v>174.0</v>
      </c>
      <c r="W1637" s="18">
        <v>201.0</v>
      </c>
      <c r="X1637" s="18">
        <v>193.0</v>
      </c>
      <c r="Y1637" s="18">
        <v>167.0</v>
      </c>
      <c r="Z1637" s="19" t="str">
        <f t="shared" si="6"/>
        <v/>
      </c>
      <c r="AA1637" s="19" t="str">
        <f t="shared" si="19"/>
        <v/>
      </c>
      <c r="AB1637" s="19">
        <f t="shared" si="8"/>
        <v>1929</v>
      </c>
      <c r="AC1637" s="19">
        <f t="shared" si="20"/>
        <v>175.3636364</v>
      </c>
      <c r="AD1637" s="19">
        <f t="shared" si="21"/>
        <v>282.5</v>
      </c>
      <c r="AE1637" s="19" t="str">
        <f t="shared" si="22"/>
        <v>Нет моды</v>
      </c>
      <c r="AF1637" s="19">
        <f t="shared" si="23"/>
        <v>153</v>
      </c>
      <c r="AG1637" s="19">
        <f t="shared" si="24"/>
        <v>201</v>
      </c>
      <c r="AH1637" s="20" t="str">
        <f t="shared" si="14"/>
        <v>Город: 70%; Село: 30%</v>
      </c>
      <c r="AI1637" s="21"/>
      <c r="AJ1637" s="21"/>
      <c r="AK1637" s="21"/>
      <c r="AL1637" s="22">
        <f t="shared" si="25"/>
        <v>1</v>
      </c>
    </row>
    <row r="1638" ht="12.75" customHeight="1">
      <c r="A1638" s="13" t="s">
        <v>81</v>
      </c>
      <c r="B1638" s="13" t="str">
        <f>IFERROR(__xludf.DUMMYFUNCTION("REGEXREPLACE(A1638, ""\d"", """")"),"         Псковская область")</f>
        <v>         Псковская область</v>
      </c>
      <c r="C1638" s="14" t="str">
        <f t="shared" si="15"/>
        <v>Псковская область</v>
      </c>
      <c r="D1638" s="3">
        <f t="shared" si="16"/>
        <v>2</v>
      </c>
      <c r="E1638" s="15" t="s">
        <v>34</v>
      </c>
      <c r="F1638" s="13" t="str">
        <f>IFERROR(__xludf.DUMMYFUNCTION("REGEXEXTRACT(E1638, ""[А-Яа-я].*"")"),"Болезни системы кровообращения")</f>
        <v>Болезни системы кровообращения</v>
      </c>
      <c r="G1638" s="16">
        <f t="shared" si="17"/>
        <v>2</v>
      </c>
      <c r="H1638" s="13" t="s">
        <v>28</v>
      </c>
      <c r="I1638" s="13" t="str">
        <f>IFERROR(__xludf.DUMMYFUNCTION("REGEXREPLACE(H1638, "".*\s"", """")"),"человек")</f>
        <v>человек</v>
      </c>
      <c r="J1638" s="13" t="s">
        <v>29</v>
      </c>
      <c r="K1638" s="17" t="str">
        <f>IFERROR(__xludf.DUMMYFUNCTION("REGEXREPLACE(J1638, ""^[\d\s]+"", """")"),"значение показателя за год")</f>
        <v>значение показателя за год</v>
      </c>
      <c r="L1638" s="16">
        <f t="shared" si="18"/>
        <v>2</v>
      </c>
      <c r="M1638" s="13" t="s">
        <v>30</v>
      </c>
      <c r="N1638" s="13" t="str">
        <f>IFERROR(__xludf.DUMMYFUNCTION("REGEXEXTRACT(M1638, "" (.+)$"")"),"все население")</f>
        <v>все население</v>
      </c>
      <c r="O1638" s="18">
        <v>7451.0</v>
      </c>
      <c r="P1638" s="18">
        <v>7258.0</v>
      </c>
      <c r="Q1638" s="18">
        <v>7022.0</v>
      </c>
      <c r="R1638" s="18">
        <v>6844.0</v>
      </c>
      <c r="S1638" s="18">
        <v>6955.0</v>
      </c>
      <c r="T1638" s="18">
        <v>6866.0</v>
      </c>
      <c r="U1638" s="18">
        <v>6719.0</v>
      </c>
      <c r="V1638" s="18">
        <v>7559.0</v>
      </c>
      <c r="W1638" s="18">
        <v>7430.0</v>
      </c>
      <c r="X1638" s="18">
        <v>6193.0</v>
      </c>
      <c r="Y1638" s="18">
        <v>5806.0</v>
      </c>
      <c r="Z1638" s="19">
        <f t="shared" si="6"/>
        <v>76103</v>
      </c>
      <c r="AA1638" s="19" t="str">
        <f t="shared" si="19"/>
        <v/>
      </c>
      <c r="AB1638" s="19" t="str">
        <f t="shared" si="8"/>
        <v/>
      </c>
      <c r="AC1638" s="19">
        <f t="shared" si="20"/>
        <v>6918.454545</v>
      </c>
      <c r="AD1638" s="19">
        <f t="shared" si="21"/>
        <v>3003.5</v>
      </c>
      <c r="AE1638" s="19" t="str">
        <f t="shared" si="22"/>
        <v>Нет моды</v>
      </c>
      <c r="AF1638" s="19">
        <f t="shared" si="23"/>
        <v>5806</v>
      </c>
      <c r="AG1638" s="19">
        <f t="shared" si="24"/>
        <v>7559</v>
      </c>
      <c r="AH1638" s="20" t="str">
        <f t="shared" si="14"/>
        <v/>
      </c>
      <c r="AI1638" s="21"/>
      <c r="AJ1638" s="21"/>
      <c r="AK1638" s="21"/>
      <c r="AL1638" s="22">
        <f t="shared" si="25"/>
        <v>1</v>
      </c>
    </row>
    <row r="1639" ht="12.75" customHeight="1">
      <c r="A1639" s="13" t="s">
        <v>81</v>
      </c>
      <c r="B1639" s="13" t="str">
        <f>IFERROR(__xludf.DUMMYFUNCTION("REGEXREPLACE(A1639, ""\d"", """")"),"         Псковская область")</f>
        <v>         Псковская область</v>
      </c>
      <c r="C1639" s="14" t="str">
        <f t="shared" si="15"/>
        <v>Псковская область</v>
      </c>
      <c r="D1639" s="3">
        <f t="shared" si="16"/>
        <v>2</v>
      </c>
      <c r="E1639" s="15" t="s">
        <v>34</v>
      </c>
      <c r="F1639" s="13" t="str">
        <f>IFERROR(__xludf.DUMMYFUNCTION("REGEXEXTRACT(E1639, ""[А-Яа-я].*"")"),"Болезни системы кровообращения")</f>
        <v>Болезни системы кровообращения</v>
      </c>
      <c r="G1639" s="16">
        <f t="shared" si="17"/>
        <v>2</v>
      </c>
      <c r="H1639" s="13" t="s">
        <v>28</v>
      </c>
      <c r="I1639" s="13" t="str">
        <f>IFERROR(__xludf.DUMMYFUNCTION("REGEXREPLACE(H1639, "".*\s"", """")"),"человек")</f>
        <v>человек</v>
      </c>
      <c r="J1639" s="13" t="s">
        <v>29</v>
      </c>
      <c r="K1639" s="17" t="str">
        <f>IFERROR(__xludf.DUMMYFUNCTION("REGEXREPLACE(J1639, ""^[\d\s]+"", """")"),"значение показателя за год")</f>
        <v>значение показателя за год</v>
      </c>
      <c r="L1639" s="16">
        <f t="shared" si="18"/>
        <v>2</v>
      </c>
      <c r="M1639" s="13" t="s">
        <v>31</v>
      </c>
      <c r="N1639" s="13" t="str">
        <f>IFERROR(__xludf.DUMMYFUNCTION("REGEXEXTRACT(M1639, "" (.+)$"")"),"городское население")</f>
        <v>городское население</v>
      </c>
      <c r="O1639" s="18">
        <v>4645.0</v>
      </c>
      <c r="P1639" s="18">
        <v>4534.0</v>
      </c>
      <c r="Q1639" s="18">
        <v>4551.0</v>
      </c>
      <c r="R1639" s="18">
        <v>4400.0</v>
      </c>
      <c r="S1639" s="18">
        <v>4491.0</v>
      </c>
      <c r="T1639" s="18">
        <v>4427.0</v>
      </c>
      <c r="U1639" s="18">
        <v>4561.0</v>
      </c>
      <c r="V1639" s="18">
        <v>5164.0</v>
      </c>
      <c r="W1639" s="18">
        <v>4980.0</v>
      </c>
      <c r="X1639" s="18">
        <v>4143.0</v>
      </c>
      <c r="Y1639" s="18">
        <v>3827.0</v>
      </c>
      <c r="Z1639" s="19" t="str">
        <f t="shared" si="6"/>
        <v/>
      </c>
      <c r="AA1639" s="19">
        <f t="shared" si="19"/>
        <v>49723</v>
      </c>
      <c r="AB1639" s="19" t="str">
        <f t="shared" si="8"/>
        <v/>
      </c>
      <c r="AC1639" s="19">
        <f t="shared" si="20"/>
        <v>4520.272727</v>
      </c>
      <c r="AD1639" s="19">
        <f t="shared" si="21"/>
        <v>5485</v>
      </c>
      <c r="AE1639" s="19" t="str">
        <f t="shared" si="22"/>
        <v>Нет моды</v>
      </c>
      <c r="AF1639" s="19">
        <f t="shared" si="23"/>
        <v>3827</v>
      </c>
      <c r="AG1639" s="19">
        <f t="shared" si="24"/>
        <v>5164</v>
      </c>
      <c r="AH1639" s="20" t="str">
        <f t="shared" si="14"/>
        <v/>
      </c>
      <c r="AI1639" s="21"/>
      <c r="AJ1639" s="21"/>
      <c r="AK1639" s="21"/>
      <c r="AL1639" s="22">
        <f t="shared" si="25"/>
        <v>1</v>
      </c>
    </row>
    <row r="1640" ht="12.75" customHeight="1">
      <c r="A1640" s="13" t="s">
        <v>81</v>
      </c>
      <c r="B1640" s="13" t="str">
        <f>IFERROR(__xludf.DUMMYFUNCTION("REGEXREPLACE(A1640, ""\d"", """")"),"         Псковская область")</f>
        <v>         Псковская область</v>
      </c>
      <c r="C1640" s="14" t="str">
        <f t="shared" si="15"/>
        <v>Псковская область</v>
      </c>
      <c r="D1640" s="3">
        <f t="shared" si="16"/>
        <v>2</v>
      </c>
      <c r="E1640" s="15" t="s">
        <v>34</v>
      </c>
      <c r="F1640" s="13" t="str">
        <f>IFERROR(__xludf.DUMMYFUNCTION("REGEXEXTRACT(E1640, ""[А-Яа-я].*"")"),"Болезни системы кровообращения")</f>
        <v>Болезни системы кровообращения</v>
      </c>
      <c r="G1640" s="16">
        <f t="shared" si="17"/>
        <v>2</v>
      </c>
      <c r="H1640" s="13" t="s">
        <v>28</v>
      </c>
      <c r="I1640" s="13" t="str">
        <f>IFERROR(__xludf.DUMMYFUNCTION("REGEXREPLACE(H1640, "".*\s"", """")"),"человек")</f>
        <v>человек</v>
      </c>
      <c r="J1640" s="13" t="s">
        <v>29</v>
      </c>
      <c r="K1640" s="17" t="str">
        <f>IFERROR(__xludf.DUMMYFUNCTION("REGEXREPLACE(J1640, ""^[\d\s]+"", """")"),"значение показателя за год")</f>
        <v>значение показателя за год</v>
      </c>
      <c r="L1640" s="16">
        <f t="shared" si="18"/>
        <v>2</v>
      </c>
      <c r="M1640" s="13" t="s">
        <v>32</v>
      </c>
      <c r="N1640" s="13" t="str">
        <f>IFERROR(__xludf.DUMMYFUNCTION("REGEXEXTRACT(M1640, "" (.+)$"")"),"сельское население")</f>
        <v>сельское население</v>
      </c>
      <c r="O1640" s="18">
        <v>2806.0</v>
      </c>
      <c r="P1640" s="18">
        <v>2724.0</v>
      </c>
      <c r="Q1640" s="18">
        <v>2471.0</v>
      </c>
      <c r="R1640" s="18">
        <v>2444.0</v>
      </c>
      <c r="S1640" s="18">
        <v>2464.0</v>
      </c>
      <c r="T1640" s="18">
        <v>2439.0</v>
      </c>
      <c r="U1640" s="18">
        <v>2158.0</v>
      </c>
      <c r="V1640" s="18">
        <v>2395.0</v>
      </c>
      <c r="W1640" s="18">
        <v>2450.0</v>
      </c>
      <c r="X1640" s="18">
        <v>2050.0</v>
      </c>
      <c r="Y1640" s="18">
        <v>1979.0</v>
      </c>
      <c r="Z1640" s="19" t="str">
        <f t="shared" si="6"/>
        <v/>
      </c>
      <c r="AA1640" s="19" t="str">
        <f t="shared" si="19"/>
        <v/>
      </c>
      <c r="AB1640" s="19">
        <f t="shared" si="8"/>
        <v>26380</v>
      </c>
      <c r="AC1640" s="19">
        <f t="shared" si="20"/>
        <v>2398.181818</v>
      </c>
      <c r="AD1640" s="19">
        <f t="shared" si="21"/>
        <v>3316.5</v>
      </c>
      <c r="AE1640" s="19" t="str">
        <f t="shared" si="22"/>
        <v>Нет моды</v>
      </c>
      <c r="AF1640" s="19">
        <f t="shared" si="23"/>
        <v>1979</v>
      </c>
      <c r="AG1640" s="19">
        <f t="shared" si="24"/>
        <v>2806</v>
      </c>
      <c r="AH1640" s="20" t="str">
        <f t="shared" si="14"/>
        <v>Город: 65%; Село: 35%</v>
      </c>
      <c r="AI1640" s="21"/>
      <c r="AJ1640" s="21"/>
      <c r="AK1640" s="21"/>
      <c r="AL1640" s="22">
        <f t="shared" si="25"/>
        <v>1</v>
      </c>
    </row>
    <row r="1641" ht="12.75" customHeight="1">
      <c r="A1641" s="13" t="s">
        <v>81</v>
      </c>
      <c r="B1641" s="13" t="str">
        <f>IFERROR(__xludf.DUMMYFUNCTION("REGEXREPLACE(A1641, ""\d"", """")"),"         Псковская область")</f>
        <v>         Псковская область</v>
      </c>
      <c r="C1641" s="14" t="str">
        <f t="shared" si="15"/>
        <v>Псковская область</v>
      </c>
      <c r="D1641" s="3">
        <f t="shared" si="16"/>
        <v>2</v>
      </c>
      <c r="E1641" s="15" t="s">
        <v>35</v>
      </c>
      <c r="F1641" s="13" t="str">
        <f>IFERROR(__xludf.DUMMYFUNCTION("REGEXEXTRACT(E1641, ""[А-Яа-я].*"")"),"внешние причины")</f>
        <v>внешние причины</v>
      </c>
      <c r="G1641" s="16">
        <f t="shared" si="17"/>
        <v>2</v>
      </c>
      <c r="H1641" s="13" t="s">
        <v>28</v>
      </c>
      <c r="I1641" s="13" t="str">
        <f>IFERROR(__xludf.DUMMYFUNCTION("REGEXREPLACE(H1641, "".*\s"", """")"),"человек")</f>
        <v>человек</v>
      </c>
      <c r="J1641" s="13" t="s">
        <v>29</v>
      </c>
      <c r="K1641" s="17" t="str">
        <f>IFERROR(__xludf.DUMMYFUNCTION("REGEXREPLACE(J1641, ""^[\d\s]+"", """")"),"значение показателя за год")</f>
        <v>значение показателя за год</v>
      </c>
      <c r="L1641" s="16">
        <f t="shared" si="18"/>
        <v>2</v>
      </c>
      <c r="M1641" s="13" t="s">
        <v>30</v>
      </c>
      <c r="N1641" s="13" t="str">
        <f>IFERROR(__xludf.DUMMYFUNCTION("REGEXEXTRACT(M1641, "" (.+)$"")"),"все население")</f>
        <v>все население</v>
      </c>
      <c r="O1641" s="18">
        <v>1165.0</v>
      </c>
      <c r="P1641" s="18">
        <v>1159.0</v>
      </c>
      <c r="Q1641" s="18">
        <v>1019.0</v>
      </c>
      <c r="R1641" s="18">
        <v>980.0</v>
      </c>
      <c r="S1641" s="18">
        <v>848.0</v>
      </c>
      <c r="T1641" s="18">
        <v>841.0</v>
      </c>
      <c r="U1641" s="18">
        <v>729.0</v>
      </c>
      <c r="V1641" s="18">
        <v>722.0</v>
      </c>
      <c r="W1641" s="18">
        <v>761.0</v>
      </c>
      <c r="X1641" s="18">
        <v>813.0</v>
      </c>
      <c r="Y1641" s="18">
        <v>867.0</v>
      </c>
      <c r="Z1641" s="19">
        <f t="shared" si="6"/>
        <v>9904</v>
      </c>
      <c r="AA1641" s="19" t="str">
        <f t="shared" si="19"/>
        <v/>
      </c>
      <c r="AB1641" s="19" t="str">
        <f t="shared" si="8"/>
        <v/>
      </c>
      <c r="AC1641" s="19">
        <f t="shared" si="20"/>
        <v>900.3636364</v>
      </c>
      <c r="AD1641" s="19">
        <f t="shared" si="21"/>
        <v>1572</v>
      </c>
      <c r="AE1641" s="19" t="str">
        <f t="shared" si="22"/>
        <v>Нет моды</v>
      </c>
      <c r="AF1641" s="19">
        <f t="shared" si="23"/>
        <v>722</v>
      </c>
      <c r="AG1641" s="19">
        <f t="shared" si="24"/>
        <v>1165</v>
      </c>
      <c r="AH1641" s="20" t="str">
        <f t="shared" si="14"/>
        <v/>
      </c>
      <c r="AI1641" s="21"/>
      <c r="AJ1641" s="21"/>
      <c r="AK1641" s="21"/>
      <c r="AL1641" s="22">
        <f t="shared" si="25"/>
        <v>1</v>
      </c>
    </row>
    <row r="1642" ht="12.75" customHeight="1">
      <c r="A1642" s="13" t="s">
        <v>81</v>
      </c>
      <c r="B1642" s="13" t="str">
        <f>IFERROR(__xludf.DUMMYFUNCTION("REGEXREPLACE(A1642, ""\d"", """")"),"         Псковская область")</f>
        <v>         Псковская область</v>
      </c>
      <c r="C1642" s="14" t="str">
        <f t="shared" si="15"/>
        <v>Псковская область</v>
      </c>
      <c r="D1642" s="3">
        <f t="shared" si="16"/>
        <v>2</v>
      </c>
      <c r="E1642" s="15" t="s">
        <v>35</v>
      </c>
      <c r="F1642" s="13" t="str">
        <f>IFERROR(__xludf.DUMMYFUNCTION("REGEXEXTRACT(E1642, ""[А-Яа-я].*"")"),"внешние причины")</f>
        <v>внешние причины</v>
      </c>
      <c r="G1642" s="16">
        <f t="shared" si="17"/>
        <v>2</v>
      </c>
      <c r="H1642" s="13" t="s">
        <v>28</v>
      </c>
      <c r="I1642" s="13" t="str">
        <f>IFERROR(__xludf.DUMMYFUNCTION("REGEXREPLACE(H1642, "".*\s"", """")"),"человек")</f>
        <v>человек</v>
      </c>
      <c r="J1642" s="13" t="s">
        <v>29</v>
      </c>
      <c r="K1642" s="17" t="str">
        <f>IFERROR(__xludf.DUMMYFUNCTION("REGEXREPLACE(J1642, ""^[\d\s]+"", """")"),"значение показателя за год")</f>
        <v>значение показателя за год</v>
      </c>
      <c r="L1642" s="16">
        <f t="shared" si="18"/>
        <v>2</v>
      </c>
      <c r="M1642" s="13" t="s">
        <v>31</v>
      </c>
      <c r="N1642" s="13" t="str">
        <f>IFERROR(__xludf.DUMMYFUNCTION("REGEXEXTRACT(M1642, "" (.+)$"")"),"городское население")</f>
        <v>городское население</v>
      </c>
      <c r="O1642" s="18">
        <v>712.0</v>
      </c>
      <c r="P1642" s="18">
        <v>717.0</v>
      </c>
      <c r="Q1642" s="18">
        <v>619.0</v>
      </c>
      <c r="R1642" s="18">
        <v>586.0</v>
      </c>
      <c r="S1642" s="18">
        <v>563.0</v>
      </c>
      <c r="T1642" s="18">
        <v>533.0</v>
      </c>
      <c r="U1642" s="18">
        <v>488.0</v>
      </c>
      <c r="V1642" s="18">
        <v>471.0</v>
      </c>
      <c r="W1642" s="18">
        <v>480.0</v>
      </c>
      <c r="X1642" s="18">
        <v>545.0</v>
      </c>
      <c r="Y1642" s="18">
        <v>525.0</v>
      </c>
      <c r="Z1642" s="19" t="str">
        <f t="shared" si="6"/>
        <v/>
      </c>
      <c r="AA1642" s="19">
        <f t="shared" si="19"/>
        <v>6239</v>
      </c>
      <c r="AB1642" s="19" t="str">
        <f t="shared" si="8"/>
        <v/>
      </c>
      <c r="AC1642" s="19">
        <f t="shared" si="20"/>
        <v>567.1818182</v>
      </c>
      <c r="AD1642" s="19">
        <f t="shared" si="21"/>
        <v>719.5</v>
      </c>
      <c r="AE1642" s="19" t="str">
        <f t="shared" si="22"/>
        <v>Нет моды</v>
      </c>
      <c r="AF1642" s="19">
        <f t="shared" si="23"/>
        <v>471</v>
      </c>
      <c r="AG1642" s="19">
        <f t="shared" si="24"/>
        <v>717</v>
      </c>
      <c r="AH1642" s="20" t="str">
        <f t="shared" si="14"/>
        <v/>
      </c>
      <c r="AI1642" s="21"/>
      <c r="AJ1642" s="21"/>
      <c r="AK1642" s="21"/>
      <c r="AL1642" s="22">
        <f t="shared" si="25"/>
        <v>1</v>
      </c>
    </row>
    <row r="1643" ht="12.75" customHeight="1">
      <c r="A1643" s="13" t="s">
        <v>81</v>
      </c>
      <c r="B1643" s="13" t="str">
        <f>IFERROR(__xludf.DUMMYFUNCTION("REGEXREPLACE(A1643, ""\d"", """")"),"         Псковская область")</f>
        <v>         Псковская область</v>
      </c>
      <c r="C1643" s="14" t="str">
        <f t="shared" si="15"/>
        <v>Псковская область</v>
      </c>
      <c r="D1643" s="3">
        <f t="shared" si="16"/>
        <v>2</v>
      </c>
      <c r="E1643" s="15" t="s">
        <v>35</v>
      </c>
      <c r="F1643" s="13" t="str">
        <f>IFERROR(__xludf.DUMMYFUNCTION("REGEXEXTRACT(E1643, ""[А-Яа-я].*"")"),"внешние причины")</f>
        <v>внешние причины</v>
      </c>
      <c r="G1643" s="16">
        <f t="shared" si="17"/>
        <v>2</v>
      </c>
      <c r="H1643" s="13" t="s">
        <v>28</v>
      </c>
      <c r="I1643" s="13" t="str">
        <f>IFERROR(__xludf.DUMMYFUNCTION("REGEXREPLACE(H1643, "".*\s"", """")"),"человек")</f>
        <v>человек</v>
      </c>
      <c r="J1643" s="13" t="s">
        <v>29</v>
      </c>
      <c r="K1643" s="17" t="str">
        <f>IFERROR(__xludf.DUMMYFUNCTION("REGEXREPLACE(J1643, ""^[\d\s]+"", """")"),"значение показателя за год")</f>
        <v>значение показателя за год</v>
      </c>
      <c r="L1643" s="16">
        <f t="shared" si="18"/>
        <v>2</v>
      </c>
      <c r="M1643" s="13" t="s">
        <v>32</v>
      </c>
      <c r="N1643" s="13" t="str">
        <f>IFERROR(__xludf.DUMMYFUNCTION("REGEXEXTRACT(M1643, "" (.+)$"")"),"сельское население")</f>
        <v>сельское население</v>
      </c>
      <c r="O1643" s="18">
        <v>453.0</v>
      </c>
      <c r="P1643" s="18">
        <v>442.0</v>
      </c>
      <c r="Q1643" s="18">
        <v>400.0</v>
      </c>
      <c r="R1643" s="18">
        <v>394.0</v>
      </c>
      <c r="S1643" s="18">
        <v>285.0</v>
      </c>
      <c r="T1643" s="18">
        <v>308.0</v>
      </c>
      <c r="U1643" s="18">
        <v>241.0</v>
      </c>
      <c r="V1643" s="18">
        <v>251.0</v>
      </c>
      <c r="W1643" s="18">
        <v>281.0</v>
      </c>
      <c r="X1643" s="18">
        <v>268.0</v>
      </c>
      <c r="Y1643" s="18">
        <v>342.0</v>
      </c>
      <c r="Z1643" s="19" t="str">
        <f t="shared" si="6"/>
        <v/>
      </c>
      <c r="AA1643" s="19" t="str">
        <f t="shared" si="19"/>
        <v/>
      </c>
      <c r="AB1643" s="19">
        <f t="shared" si="8"/>
        <v>3665</v>
      </c>
      <c r="AC1643" s="19">
        <f t="shared" si="20"/>
        <v>333.1818182</v>
      </c>
      <c r="AD1643" s="19">
        <f t="shared" si="21"/>
        <v>462</v>
      </c>
      <c r="AE1643" s="19" t="str">
        <f t="shared" si="22"/>
        <v>Нет моды</v>
      </c>
      <c r="AF1643" s="19">
        <f t="shared" si="23"/>
        <v>241</v>
      </c>
      <c r="AG1643" s="19">
        <f t="shared" si="24"/>
        <v>453</v>
      </c>
      <c r="AH1643" s="20" t="str">
        <f t="shared" si="14"/>
        <v>Город: 63%; Село: 37%</v>
      </c>
      <c r="AI1643" s="21"/>
      <c r="AJ1643" s="21"/>
      <c r="AK1643" s="21"/>
      <c r="AL1643" s="22">
        <f t="shared" si="25"/>
        <v>1</v>
      </c>
    </row>
    <row r="1644" ht="12.75" customHeight="1">
      <c r="A1644" s="13" t="s">
        <v>81</v>
      </c>
      <c r="B1644" s="13" t="str">
        <f>IFERROR(__xludf.DUMMYFUNCTION("REGEXREPLACE(A1644, ""\d"", """")"),"         Псковская область")</f>
        <v>         Псковская область</v>
      </c>
      <c r="C1644" s="14" t="str">
        <f t="shared" si="15"/>
        <v>Псковская область</v>
      </c>
      <c r="D1644" s="3">
        <f t="shared" si="16"/>
        <v>2</v>
      </c>
      <c r="E1644" s="15" t="s">
        <v>36</v>
      </c>
      <c r="F1644" s="13" t="str">
        <f>IFERROR(__xludf.DUMMYFUNCTION("REGEXEXTRACT(E1644,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44" s="16">
        <f t="shared" si="17"/>
        <v>2</v>
      </c>
      <c r="H1644" s="13" t="s">
        <v>28</v>
      </c>
      <c r="I1644" s="13" t="str">
        <f>IFERROR(__xludf.DUMMYFUNCTION("REGEXREPLACE(H1644, "".*\s"", """")"),"человек")</f>
        <v>человек</v>
      </c>
      <c r="J1644" s="13" t="s">
        <v>29</v>
      </c>
      <c r="K1644" s="17" t="str">
        <f>IFERROR(__xludf.DUMMYFUNCTION("REGEXREPLACE(J1644, ""^[\d\s]+"", """")"),"значение показателя за год")</f>
        <v>значение показателя за год</v>
      </c>
      <c r="L1644" s="16">
        <f t="shared" si="18"/>
        <v>2</v>
      </c>
      <c r="M1644" s="13" t="s">
        <v>30</v>
      </c>
      <c r="N1644" s="13" t="str">
        <f>IFERROR(__xludf.DUMMYFUNCTION("REGEXEXTRACT(M1644, "" (.+)$"")"),"все население")</f>
        <v>все население</v>
      </c>
      <c r="O1644" s="18">
        <v>22.0</v>
      </c>
      <c r="P1644" s="18">
        <v>16.0</v>
      </c>
      <c r="Q1644" s="18">
        <v>24.0</v>
      </c>
      <c r="R1644" s="18">
        <v>17.0</v>
      </c>
      <c r="S1644" s="23" t="s">
        <v>37</v>
      </c>
      <c r="T1644" s="23" t="s">
        <v>37</v>
      </c>
      <c r="U1644" s="23" t="s">
        <v>37</v>
      </c>
      <c r="V1644" s="23" t="s">
        <v>37</v>
      </c>
      <c r="W1644" s="23" t="s">
        <v>37</v>
      </c>
      <c r="X1644" s="23" t="s">
        <v>37</v>
      </c>
      <c r="Y1644" s="23" t="s">
        <v>37</v>
      </c>
      <c r="Z1644" s="19">
        <f t="shared" si="6"/>
        <v>79</v>
      </c>
      <c r="AA1644" s="19" t="str">
        <f t="shared" si="19"/>
        <v/>
      </c>
      <c r="AB1644" s="19" t="str">
        <f t="shared" si="8"/>
        <v/>
      </c>
      <c r="AC1644" s="19">
        <f t="shared" si="20"/>
        <v>19.75</v>
      </c>
      <c r="AD1644" s="19">
        <f t="shared" si="21"/>
        <v>281</v>
      </c>
      <c r="AE1644" s="19" t="str">
        <f t="shared" si="22"/>
        <v>Нет моды</v>
      </c>
      <c r="AF1644" s="19">
        <f t="shared" si="23"/>
        <v>16</v>
      </c>
      <c r="AG1644" s="19">
        <f t="shared" si="24"/>
        <v>24</v>
      </c>
      <c r="AH1644" s="20" t="str">
        <f t="shared" si="14"/>
        <v/>
      </c>
      <c r="AI1644" s="24"/>
      <c r="AJ1644" s="24"/>
      <c r="AK1644" s="24"/>
      <c r="AL1644" s="22">
        <f t="shared" si="25"/>
        <v>1</v>
      </c>
    </row>
    <row r="1645" ht="12.75" customHeight="1">
      <c r="A1645" s="13" t="s">
        <v>81</v>
      </c>
      <c r="B1645" s="13" t="str">
        <f>IFERROR(__xludf.DUMMYFUNCTION("REGEXREPLACE(A1645, ""\d"", """")"),"         Псковская область")</f>
        <v>         Псковская область</v>
      </c>
      <c r="C1645" s="14" t="str">
        <f t="shared" si="15"/>
        <v>Псковская область</v>
      </c>
      <c r="D1645" s="3">
        <f t="shared" si="16"/>
        <v>2</v>
      </c>
      <c r="E1645" s="15" t="s">
        <v>36</v>
      </c>
      <c r="F1645" s="13" t="str">
        <f>IFERROR(__xludf.DUMMYFUNCTION("REGEXEXTRACT(E1645,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45" s="16">
        <f t="shared" si="17"/>
        <v>2</v>
      </c>
      <c r="H1645" s="13" t="s">
        <v>28</v>
      </c>
      <c r="I1645" s="13" t="str">
        <f>IFERROR(__xludf.DUMMYFUNCTION("REGEXREPLACE(H1645, "".*\s"", """")"),"человек")</f>
        <v>человек</v>
      </c>
      <c r="J1645" s="13" t="s">
        <v>29</v>
      </c>
      <c r="K1645" s="17" t="str">
        <f>IFERROR(__xludf.DUMMYFUNCTION("REGEXREPLACE(J1645, ""^[\d\s]+"", """")"),"значение показателя за год")</f>
        <v>значение показателя за год</v>
      </c>
      <c r="L1645" s="16">
        <f t="shared" si="18"/>
        <v>2</v>
      </c>
      <c r="M1645" s="13" t="s">
        <v>31</v>
      </c>
      <c r="N1645" s="13" t="str">
        <f>IFERROR(__xludf.DUMMYFUNCTION("REGEXEXTRACT(M1645, "" (.+)$"")"),"городское население")</f>
        <v>городское население</v>
      </c>
      <c r="O1645" s="18">
        <v>16.0</v>
      </c>
      <c r="P1645" s="18">
        <v>10.0</v>
      </c>
      <c r="Q1645" s="18">
        <v>19.0</v>
      </c>
      <c r="R1645" s="18">
        <v>9.0</v>
      </c>
      <c r="S1645" s="23" t="s">
        <v>37</v>
      </c>
      <c r="T1645" s="23" t="s">
        <v>37</v>
      </c>
      <c r="U1645" s="23" t="s">
        <v>37</v>
      </c>
      <c r="V1645" s="23" t="s">
        <v>37</v>
      </c>
      <c r="W1645" s="23" t="s">
        <v>37</v>
      </c>
      <c r="X1645" s="23" t="s">
        <v>37</v>
      </c>
      <c r="Y1645" s="23" t="s">
        <v>37</v>
      </c>
      <c r="Z1645" s="19" t="str">
        <f t="shared" si="6"/>
        <v/>
      </c>
      <c r="AA1645" s="19">
        <f t="shared" si="19"/>
        <v>54</v>
      </c>
      <c r="AB1645" s="19" t="str">
        <f t="shared" si="8"/>
        <v/>
      </c>
      <c r="AC1645" s="19">
        <f t="shared" si="20"/>
        <v>13.5</v>
      </c>
      <c r="AD1645" s="19">
        <f t="shared" si="21"/>
        <v>16.5</v>
      </c>
      <c r="AE1645" s="19" t="str">
        <f t="shared" si="22"/>
        <v>Нет моды</v>
      </c>
      <c r="AF1645" s="19">
        <f t="shared" si="23"/>
        <v>9</v>
      </c>
      <c r="AG1645" s="19">
        <f t="shared" si="24"/>
        <v>19</v>
      </c>
      <c r="AH1645" s="20" t="str">
        <f t="shared" si="14"/>
        <v/>
      </c>
      <c r="AI1645" s="24"/>
      <c r="AJ1645" s="24"/>
      <c r="AK1645" s="24"/>
      <c r="AL1645" s="22">
        <f t="shared" si="25"/>
        <v>1</v>
      </c>
    </row>
    <row r="1646" ht="12.75" customHeight="1">
      <c r="A1646" s="13" t="s">
        <v>81</v>
      </c>
      <c r="B1646" s="13" t="str">
        <f>IFERROR(__xludf.DUMMYFUNCTION("REGEXREPLACE(A1646, ""\d"", """")"),"         Псковская область")</f>
        <v>         Псковская область</v>
      </c>
      <c r="C1646" s="14" t="str">
        <f t="shared" si="15"/>
        <v>Псковская область</v>
      </c>
      <c r="D1646" s="3">
        <f t="shared" si="16"/>
        <v>2</v>
      </c>
      <c r="E1646" s="15" t="s">
        <v>36</v>
      </c>
      <c r="F1646" s="13" t="str">
        <f>IFERROR(__xludf.DUMMYFUNCTION("REGEXEXTRACT(E1646,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46" s="16">
        <f t="shared" si="17"/>
        <v>2</v>
      </c>
      <c r="H1646" s="13" t="s">
        <v>28</v>
      </c>
      <c r="I1646" s="13" t="str">
        <f>IFERROR(__xludf.DUMMYFUNCTION("REGEXREPLACE(H1646, "".*\s"", """")"),"человек")</f>
        <v>человек</v>
      </c>
      <c r="J1646" s="13" t="s">
        <v>29</v>
      </c>
      <c r="K1646" s="17" t="str">
        <f>IFERROR(__xludf.DUMMYFUNCTION("REGEXREPLACE(J1646, ""^[\d\s]+"", """")"),"значение показателя за год")</f>
        <v>значение показателя за год</v>
      </c>
      <c r="L1646" s="16">
        <f t="shared" si="18"/>
        <v>2</v>
      </c>
      <c r="M1646" s="13" t="s">
        <v>32</v>
      </c>
      <c r="N1646" s="13" t="str">
        <f>IFERROR(__xludf.DUMMYFUNCTION("REGEXEXTRACT(M1646, "" (.+)$"")"),"сельское население")</f>
        <v>сельское население</v>
      </c>
      <c r="O1646" s="18">
        <v>6.0</v>
      </c>
      <c r="P1646" s="18">
        <v>6.0</v>
      </c>
      <c r="Q1646" s="18">
        <v>5.0</v>
      </c>
      <c r="R1646" s="18">
        <v>8.0</v>
      </c>
      <c r="S1646" s="23" t="s">
        <v>37</v>
      </c>
      <c r="T1646" s="23" t="s">
        <v>37</v>
      </c>
      <c r="U1646" s="23" t="s">
        <v>37</v>
      </c>
      <c r="V1646" s="23" t="s">
        <v>37</v>
      </c>
      <c r="W1646" s="23" t="s">
        <v>37</v>
      </c>
      <c r="X1646" s="23" t="s">
        <v>37</v>
      </c>
      <c r="Y1646" s="23" t="s">
        <v>37</v>
      </c>
      <c r="Z1646" s="19" t="str">
        <f t="shared" si="6"/>
        <v/>
      </c>
      <c r="AA1646" s="19" t="str">
        <f t="shared" si="19"/>
        <v/>
      </c>
      <c r="AB1646" s="19">
        <f t="shared" si="8"/>
        <v>25</v>
      </c>
      <c r="AC1646" s="19">
        <f t="shared" si="20"/>
        <v>6.25</v>
      </c>
      <c r="AD1646" s="19">
        <f t="shared" si="21"/>
        <v>8.5</v>
      </c>
      <c r="AE1646" s="19" t="str">
        <f t="shared" si="22"/>
        <v>Нет моды</v>
      </c>
      <c r="AF1646" s="19">
        <f t="shared" si="23"/>
        <v>5</v>
      </c>
      <c r="AG1646" s="19">
        <f t="shared" si="24"/>
        <v>8</v>
      </c>
      <c r="AH1646" s="20" t="str">
        <f t="shared" si="14"/>
        <v>Город: 68%; Село: 32%</v>
      </c>
      <c r="AI1646" s="24"/>
      <c r="AJ1646" s="24"/>
      <c r="AK1646" s="24"/>
      <c r="AL1646" s="22">
        <f t="shared" si="25"/>
        <v>1</v>
      </c>
    </row>
    <row r="1647" ht="12.75" customHeight="1">
      <c r="A1647" s="13" t="s">
        <v>81</v>
      </c>
      <c r="B1647" s="13" t="str">
        <f>IFERROR(__xludf.DUMMYFUNCTION("REGEXREPLACE(A1647, ""\d"", """")"),"         Псковская область")</f>
        <v>         Псковская область</v>
      </c>
      <c r="C1647" s="14" t="str">
        <f t="shared" si="15"/>
        <v>Псковская область</v>
      </c>
      <c r="D1647" s="3">
        <f t="shared" si="16"/>
        <v>2</v>
      </c>
      <c r="E1647" s="15" t="s">
        <v>38</v>
      </c>
      <c r="F1647" s="13" t="str">
        <f>IFERROR(__xludf.DUMMYFUNCTION("REGEXEXTRACT(E1647, ""[А-Яа-я].*"")"),"все виды транспортных несчастных случаев")</f>
        <v>все виды транспортных несчастных случаев</v>
      </c>
      <c r="G1647" s="16">
        <f t="shared" si="17"/>
        <v>2</v>
      </c>
      <c r="H1647" s="13" t="s">
        <v>28</v>
      </c>
      <c r="I1647" s="13" t="str">
        <f>IFERROR(__xludf.DUMMYFUNCTION("REGEXREPLACE(H1647, "".*\s"", """")"),"человек")</f>
        <v>человек</v>
      </c>
      <c r="J1647" s="13" t="s">
        <v>29</v>
      </c>
      <c r="K1647" s="17" t="str">
        <f>IFERROR(__xludf.DUMMYFUNCTION("REGEXREPLACE(J1647, ""^[\d\s]+"", """")"),"значение показателя за год")</f>
        <v>значение показателя за год</v>
      </c>
      <c r="L1647" s="16">
        <f t="shared" si="18"/>
        <v>2</v>
      </c>
      <c r="M1647" s="13" t="s">
        <v>30</v>
      </c>
      <c r="N1647" s="13" t="str">
        <f>IFERROR(__xludf.DUMMYFUNCTION("REGEXEXTRACT(M1647, "" (.+)$"")"),"все население")</f>
        <v>все население</v>
      </c>
      <c r="O1647" s="18">
        <v>186.0</v>
      </c>
      <c r="P1647" s="18">
        <v>190.0</v>
      </c>
      <c r="Q1647" s="18">
        <v>152.0</v>
      </c>
      <c r="R1647" s="18">
        <v>137.0</v>
      </c>
      <c r="S1647" s="18">
        <v>117.0</v>
      </c>
      <c r="T1647" s="18">
        <v>110.0</v>
      </c>
      <c r="U1647" s="18">
        <v>96.0</v>
      </c>
      <c r="V1647" s="18">
        <v>129.0</v>
      </c>
      <c r="W1647" s="18">
        <v>106.0</v>
      </c>
      <c r="X1647" s="18">
        <v>120.0</v>
      </c>
      <c r="Y1647" s="18">
        <v>71.0</v>
      </c>
      <c r="Z1647" s="19">
        <f t="shared" si="6"/>
        <v>1414</v>
      </c>
      <c r="AA1647" s="19" t="str">
        <f t="shared" si="19"/>
        <v/>
      </c>
      <c r="AB1647" s="19" t="str">
        <f t="shared" si="8"/>
        <v/>
      </c>
      <c r="AC1647" s="19">
        <f t="shared" si="20"/>
        <v>128.5454545</v>
      </c>
      <c r="AD1647" s="19">
        <f t="shared" si="21"/>
        <v>110</v>
      </c>
      <c r="AE1647" s="19" t="str">
        <f t="shared" si="22"/>
        <v>Нет моды</v>
      </c>
      <c r="AF1647" s="19">
        <f t="shared" si="23"/>
        <v>71</v>
      </c>
      <c r="AG1647" s="19">
        <f t="shared" si="24"/>
        <v>190</v>
      </c>
      <c r="AH1647" s="20" t="str">
        <f t="shared" si="14"/>
        <v/>
      </c>
      <c r="AI1647" s="21"/>
      <c r="AJ1647" s="21"/>
      <c r="AK1647" s="21"/>
      <c r="AL1647" s="22">
        <f t="shared" si="25"/>
        <v>1</v>
      </c>
    </row>
    <row r="1648" ht="12.75" customHeight="1">
      <c r="A1648" s="13" t="s">
        <v>81</v>
      </c>
      <c r="B1648" s="13" t="str">
        <f>IFERROR(__xludf.DUMMYFUNCTION("REGEXREPLACE(A1648, ""\d"", """")"),"         Псковская область")</f>
        <v>         Псковская область</v>
      </c>
      <c r="C1648" s="14" t="str">
        <f t="shared" si="15"/>
        <v>Псковская область</v>
      </c>
      <c r="D1648" s="3">
        <f t="shared" si="16"/>
        <v>2</v>
      </c>
      <c r="E1648" s="15" t="s">
        <v>38</v>
      </c>
      <c r="F1648" s="13" t="str">
        <f>IFERROR(__xludf.DUMMYFUNCTION("REGEXEXTRACT(E1648, ""[А-Яа-я].*"")"),"все виды транспортных несчастных случаев")</f>
        <v>все виды транспортных несчастных случаев</v>
      </c>
      <c r="G1648" s="16">
        <f t="shared" si="17"/>
        <v>2</v>
      </c>
      <c r="H1648" s="13" t="s">
        <v>28</v>
      </c>
      <c r="I1648" s="13" t="str">
        <f>IFERROR(__xludf.DUMMYFUNCTION("REGEXREPLACE(H1648, "".*\s"", """")"),"человек")</f>
        <v>человек</v>
      </c>
      <c r="J1648" s="13" t="s">
        <v>29</v>
      </c>
      <c r="K1648" s="17" t="str">
        <f>IFERROR(__xludf.DUMMYFUNCTION("REGEXREPLACE(J1648, ""^[\d\s]+"", """")"),"значение показателя за год")</f>
        <v>значение показателя за год</v>
      </c>
      <c r="L1648" s="16">
        <f t="shared" si="18"/>
        <v>2</v>
      </c>
      <c r="M1648" s="13" t="s">
        <v>31</v>
      </c>
      <c r="N1648" s="13" t="str">
        <f>IFERROR(__xludf.DUMMYFUNCTION("REGEXEXTRACT(M1648, "" (.+)$"")"),"городское население")</f>
        <v>городское население</v>
      </c>
      <c r="O1648" s="18">
        <v>103.0</v>
      </c>
      <c r="P1648" s="18">
        <v>118.0</v>
      </c>
      <c r="Q1648" s="18">
        <v>94.0</v>
      </c>
      <c r="R1648" s="18">
        <v>90.0</v>
      </c>
      <c r="S1648" s="18">
        <v>74.0</v>
      </c>
      <c r="T1648" s="18">
        <v>74.0</v>
      </c>
      <c r="U1648" s="18">
        <v>60.0</v>
      </c>
      <c r="V1648" s="18">
        <v>89.0</v>
      </c>
      <c r="W1648" s="18">
        <v>63.0</v>
      </c>
      <c r="X1648" s="18">
        <v>78.0</v>
      </c>
      <c r="Y1648" s="18">
        <v>42.0</v>
      </c>
      <c r="Z1648" s="19" t="str">
        <f t="shared" si="6"/>
        <v/>
      </c>
      <c r="AA1648" s="19">
        <f t="shared" si="19"/>
        <v>885</v>
      </c>
      <c r="AB1648" s="19" t="str">
        <f t="shared" si="8"/>
        <v/>
      </c>
      <c r="AC1648" s="19">
        <f t="shared" si="20"/>
        <v>80.45454545</v>
      </c>
      <c r="AD1648" s="19">
        <f t="shared" si="21"/>
        <v>99.5</v>
      </c>
      <c r="AE1648" s="19" t="str">
        <f t="shared" si="22"/>
        <v>Нет моды</v>
      </c>
      <c r="AF1648" s="19">
        <f t="shared" si="23"/>
        <v>42</v>
      </c>
      <c r="AG1648" s="19">
        <f t="shared" si="24"/>
        <v>118</v>
      </c>
      <c r="AH1648" s="20" t="str">
        <f t="shared" si="14"/>
        <v/>
      </c>
      <c r="AI1648" s="21"/>
      <c r="AJ1648" s="21"/>
      <c r="AK1648" s="21"/>
      <c r="AL1648" s="22">
        <f t="shared" si="25"/>
        <v>1</v>
      </c>
    </row>
    <row r="1649" ht="12.75" customHeight="1">
      <c r="A1649" s="13" t="s">
        <v>81</v>
      </c>
      <c r="B1649" s="13" t="str">
        <f>IFERROR(__xludf.DUMMYFUNCTION("REGEXREPLACE(A1649, ""\d"", """")"),"         Псковская область")</f>
        <v>         Псковская область</v>
      </c>
      <c r="C1649" s="14" t="str">
        <f t="shared" si="15"/>
        <v>Псковская область</v>
      </c>
      <c r="D1649" s="3">
        <f t="shared" si="16"/>
        <v>2</v>
      </c>
      <c r="E1649" s="15" t="s">
        <v>38</v>
      </c>
      <c r="F1649" s="13" t="str">
        <f>IFERROR(__xludf.DUMMYFUNCTION("REGEXEXTRACT(E1649, ""[А-Яа-я].*"")"),"все виды транспортных несчастных случаев")</f>
        <v>все виды транспортных несчастных случаев</v>
      </c>
      <c r="G1649" s="16">
        <f t="shared" si="17"/>
        <v>2</v>
      </c>
      <c r="H1649" s="13" t="s">
        <v>28</v>
      </c>
      <c r="I1649" s="13" t="str">
        <f>IFERROR(__xludf.DUMMYFUNCTION("REGEXREPLACE(H1649, "".*\s"", """")"),"человек")</f>
        <v>человек</v>
      </c>
      <c r="J1649" s="13" t="s">
        <v>29</v>
      </c>
      <c r="K1649" s="17" t="str">
        <f>IFERROR(__xludf.DUMMYFUNCTION("REGEXREPLACE(J1649, ""^[\d\s]+"", """")"),"значение показателя за год")</f>
        <v>значение показателя за год</v>
      </c>
      <c r="L1649" s="16">
        <f t="shared" si="18"/>
        <v>2</v>
      </c>
      <c r="M1649" s="13" t="s">
        <v>32</v>
      </c>
      <c r="N1649" s="13" t="str">
        <f>IFERROR(__xludf.DUMMYFUNCTION("REGEXEXTRACT(M1649, "" (.+)$"")"),"сельское население")</f>
        <v>сельское население</v>
      </c>
      <c r="O1649" s="18">
        <v>83.0</v>
      </c>
      <c r="P1649" s="18">
        <v>72.0</v>
      </c>
      <c r="Q1649" s="18">
        <v>58.0</v>
      </c>
      <c r="R1649" s="18">
        <v>47.0</v>
      </c>
      <c r="S1649" s="18">
        <v>43.0</v>
      </c>
      <c r="T1649" s="18">
        <v>36.0</v>
      </c>
      <c r="U1649" s="18">
        <v>36.0</v>
      </c>
      <c r="V1649" s="18">
        <v>40.0</v>
      </c>
      <c r="W1649" s="18">
        <v>43.0</v>
      </c>
      <c r="X1649" s="18">
        <v>42.0</v>
      </c>
      <c r="Y1649" s="18">
        <v>29.0</v>
      </c>
      <c r="Z1649" s="19" t="str">
        <f t="shared" si="6"/>
        <v/>
      </c>
      <c r="AA1649" s="19" t="str">
        <f t="shared" si="19"/>
        <v/>
      </c>
      <c r="AB1649" s="19">
        <f t="shared" si="8"/>
        <v>529</v>
      </c>
      <c r="AC1649" s="19">
        <f t="shared" si="20"/>
        <v>48.09090909</v>
      </c>
      <c r="AD1649" s="19">
        <f t="shared" si="21"/>
        <v>61.5</v>
      </c>
      <c r="AE1649" s="19" t="str">
        <f t="shared" si="22"/>
        <v>Нет моды</v>
      </c>
      <c r="AF1649" s="19">
        <f t="shared" si="23"/>
        <v>29</v>
      </c>
      <c r="AG1649" s="19">
        <f t="shared" si="24"/>
        <v>83</v>
      </c>
      <c r="AH1649" s="20" t="str">
        <f t="shared" si="14"/>
        <v>Город: 63%; Село: 37%</v>
      </c>
      <c r="AI1649" s="21"/>
      <c r="AJ1649" s="21"/>
      <c r="AK1649" s="21"/>
      <c r="AL1649" s="22">
        <f t="shared" si="25"/>
        <v>1</v>
      </c>
    </row>
    <row r="1650" ht="12.75" customHeight="1">
      <c r="A1650" s="13" t="s">
        <v>81</v>
      </c>
      <c r="B1650" s="13" t="str">
        <f>IFERROR(__xludf.DUMMYFUNCTION("REGEXREPLACE(A1650, ""\d"", """")"),"         Псковская область")</f>
        <v>         Псковская область</v>
      </c>
      <c r="C1650" s="14" t="str">
        <f t="shared" si="15"/>
        <v>Псковская область</v>
      </c>
      <c r="D1650" s="3">
        <f t="shared" si="16"/>
        <v>2</v>
      </c>
      <c r="E1650" s="15" t="s">
        <v>39</v>
      </c>
      <c r="F1650" s="13" t="str">
        <f>IFERROR(__xludf.DUMMYFUNCTION("REGEXEXTRACT(E1650, ""[А-Яа-я].*"")"),"Всего умерших")</f>
        <v>Всего умерших</v>
      </c>
      <c r="G1650" s="16">
        <f t="shared" si="17"/>
        <v>2</v>
      </c>
      <c r="H1650" s="13" t="s">
        <v>28</v>
      </c>
      <c r="I1650" s="13" t="str">
        <f>IFERROR(__xludf.DUMMYFUNCTION("REGEXREPLACE(H1650, "".*\s"", """")"),"человек")</f>
        <v>человек</v>
      </c>
      <c r="J1650" s="13" t="s">
        <v>29</v>
      </c>
      <c r="K1650" s="17" t="str">
        <f>IFERROR(__xludf.DUMMYFUNCTION("REGEXREPLACE(J1650, ""^[\d\s]+"", """")"),"значение показателя за год")</f>
        <v>значение показателя за год</v>
      </c>
      <c r="L1650" s="16">
        <f t="shared" si="18"/>
        <v>2</v>
      </c>
      <c r="M1650" s="13" t="s">
        <v>30</v>
      </c>
      <c r="N1650" s="13" t="str">
        <f>IFERROR(__xludf.DUMMYFUNCTION("REGEXEXTRACT(M1650, "" (.+)$"")"),"все население")</f>
        <v>все население</v>
      </c>
      <c r="O1650" s="18">
        <v>12251.0</v>
      </c>
      <c r="P1650" s="18">
        <v>12058.0</v>
      </c>
      <c r="Q1650" s="18">
        <v>11808.0</v>
      </c>
      <c r="R1650" s="18">
        <v>11557.0</v>
      </c>
      <c r="S1650" s="18">
        <v>11149.0</v>
      </c>
      <c r="T1650" s="18">
        <v>10894.0</v>
      </c>
      <c r="U1650" s="18">
        <v>10572.0</v>
      </c>
      <c r="V1650" s="18">
        <v>11868.0</v>
      </c>
      <c r="W1650" s="18">
        <v>13382.0</v>
      </c>
      <c r="X1650" s="18">
        <v>10842.0</v>
      </c>
      <c r="Y1650" s="18">
        <v>9918.0</v>
      </c>
      <c r="Z1650" s="19">
        <f t="shared" si="6"/>
        <v>126299</v>
      </c>
      <c r="AA1650" s="19" t="str">
        <f t="shared" si="19"/>
        <v/>
      </c>
      <c r="AB1650" s="19" t="str">
        <f t="shared" si="8"/>
        <v/>
      </c>
      <c r="AC1650" s="19">
        <f t="shared" si="20"/>
        <v>11481.72727</v>
      </c>
      <c r="AD1650" s="19">
        <f t="shared" si="21"/>
        <v>5000.5</v>
      </c>
      <c r="AE1650" s="19" t="str">
        <f t="shared" si="22"/>
        <v>Нет моды</v>
      </c>
      <c r="AF1650" s="19">
        <f t="shared" si="23"/>
        <v>9918</v>
      </c>
      <c r="AG1650" s="19">
        <f t="shared" si="24"/>
        <v>13382</v>
      </c>
      <c r="AH1650" s="20" t="str">
        <f t="shared" si="14"/>
        <v/>
      </c>
      <c r="AI1650" s="21"/>
      <c r="AJ1650" s="21"/>
      <c r="AK1650" s="21"/>
      <c r="AL1650" s="22">
        <f t="shared" si="25"/>
        <v>1</v>
      </c>
    </row>
    <row r="1651" ht="12.75" customHeight="1">
      <c r="A1651" s="13" t="s">
        <v>81</v>
      </c>
      <c r="B1651" s="13" t="str">
        <f>IFERROR(__xludf.DUMMYFUNCTION("REGEXREPLACE(A1651, ""\d"", """")"),"         Псковская область")</f>
        <v>         Псковская область</v>
      </c>
      <c r="C1651" s="14" t="str">
        <f t="shared" si="15"/>
        <v>Псковская область</v>
      </c>
      <c r="D1651" s="3">
        <f t="shared" si="16"/>
        <v>2</v>
      </c>
      <c r="E1651" s="15" t="s">
        <v>39</v>
      </c>
      <c r="F1651" s="13" t="str">
        <f>IFERROR(__xludf.DUMMYFUNCTION("REGEXEXTRACT(E1651, ""[А-Яа-я].*"")"),"Всего умерших")</f>
        <v>Всего умерших</v>
      </c>
      <c r="G1651" s="16">
        <f t="shared" si="17"/>
        <v>2</v>
      </c>
      <c r="H1651" s="13" t="s">
        <v>28</v>
      </c>
      <c r="I1651" s="13" t="str">
        <f>IFERROR(__xludf.DUMMYFUNCTION("REGEXREPLACE(H1651, "".*\s"", """")"),"человек")</f>
        <v>человек</v>
      </c>
      <c r="J1651" s="13" t="s">
        <v>29</v>
      </c>
      <c r="K1651" s="17" t="str">
        <f>IFERROR(__xludf.DUMMYFUNCTION("REGEXREPLACE(J1651, ""^[\d\s]+"", """")"),"значение показателя за год")</f>
        <v>значение показателя за год</v>
      </c>
      <c r="L1651" s="16">
        <f t="shared" si="18"/>
        <v>2</v>
      </c>
      <c r="M1651" s="13" t="s">
        <v>31</v>
      </c>
      <c r="N1651" s="13" t="str">
        <f>IFERROR(__xludf.DUMMYFUNCTION("REGEXEXTRACT(M1651, "" (.+)$"")"),"городское население")</f>
        <v>городское население</v>
      </c>
      <c r="O1651" s="18">
        <v>7761.0</v>
      </c>
      <c r="P1651" s="18">
        <v>7642.0</v>
      </c>
      <c r="Q1651" s="18">
        <v>7700.0</v>
      </c>
      <c r="R1651" s="18">
        <v>7454.0</v>
      </c>
      <c r="S1651" s="18">
        <v>7348.0</v>
      </c>
      <c r="T1651" s="18">
        <v>7153.0</v>
      </c>
      <c r="U1651" s="18">
        <v>7282.0</v>
      </c>
      <c r="V1651" s="18">
        <v>8218.0</v>
      </c>
      <c r="W1651" s="18">
        <v>9179.0</v>
      </c>
      <c r="X1651" s="18">
        <v>7426.0</v>
      </c>
      <c r="Y1651" s="18">
        <v>6642.0</v>
      </c>
      <c r="Z1651" s="19" t="str">
        <f t="shared" si="6"/>
        <v/>
      </c>
      <c r="AA1651" s="19">
        <f t="shared" si="19"/>
        <v>83805</v>
      </c>
      <c r="AB1651" s="19" t="str">
        <f t="shared" si="8"/>
        <v/>
      </c>
      <c r="AC1651" s="19">
        <f t="shared" si="20"/>
        <v>7618.636364</v>
      </c>
      <c r="AD1651" s="19">
        <f t="shared" si="21"/>
        <v>9548.5</v>
      </c>
      <c r="AE1651" s="19" t="str">
        <f t="shared" si="22"/>
        <v>Нет моды</v>
      </c>
      <c r="AF1651" s="19">
        <f t="shared" si="23"/>
        <v>6642</v>
      </c>
      <c r="AG1651" s="19">
        <f t="shared" si="24"/>
        <v>9179</v>
      </c>
      <c r="AH1651" s="20" t="str">
        <f t="shared" si="14"/>
        <v/>
      </c>
      <c r="AI1651" s="21"/>
      <c r="AJ1651" s="21"/>
      <c r="AK1651" s="21"/>
      <c r="AL1651" s="22">
        <f t="shared" si="25"/>
        <v>1</v>
      </c>
    </row>
    <row r="1652" ht="12.75" customHeight="1">
      <c r="A1652" s="13" t="s">
        <v>81</v>
      </c>
      <c r="B1652" s="13" t="str">
        <f>IFERROR(__xludf.DUMMYFUNCTION("REGEXREPLACE(A1652, ""\d"", """")"),"         Псковская область")</f>
        <v>         Псковская область</v>
      </c>
      <c r="C1652" s="14" t="str">
        <f t="shared" si="15"/>
        <v>Псковская область</v>
      </c>
      <c r="D1652" s="3">
        <f t="shared" si="16"/>
        <v>2</v>
      </c>
      <c r="E1652" s="15" t="s">
        <v>39</v>
      </c>
      <c r="F1652" s="13" t="str">
        <f>IFERROR(__xludf.DUMMYFUNCTION("REGEXEXTRACT(E1652, ""[А-Яа-я].*"")"),"Всего умерших")</f>
        <v>Всего умерших</v>
      </c>
      <c r="G1652" s="16">
        <f t="shared" si="17"/>
        <v>2</v>
      </c>
      <c r="H1652" s="13" t="s">
        <v>28</v>
      </c>
      <c r="I1652" s="13" t="str">
        <f>IFERROR(__xludf.DUMMYFUNCTION("REGEXREPLACE(H1652, "".*\s"", """")"),"человек")</f>
        <v>человек</v>
      </c>
      <c r="J1652" s="13" t="s">
        <v>29</v>
      </c>
      <c r="K1652" s="17" t="str">
        <f>IFERROR(__xludf.DUMMYFUNCTION("REGEXREPLACE(J1652, ""^[\d\s]+"", """")"),"значение показателя за год")</f>
        <v>значение показателя за год</v>
      </c>
      <c r="L1652" s="16">
        <f t="shared" si="18"/>
        <v>2</v>
      </c>
      <c r="M1652" s="13" t="s">
        <v>32</v>
      </c>
      <c r="N1652" s="13" t="str">
        <f>IFERROR(__xludf.DUMMYFUNCTION("REGEXEXTRACT(M1652, "" (.+)$"")"),"сельское население")</f>
        <v>сельское население</v>
      </c>
      <c r="O1652" s="18">
        <v>4490.0</v>
      </c>
      <c r="P1652" s="18">
        <v>4416.0</v>
      </c>
      <c r="Q1652" s="18">
        <v>4108.0</v>
      </c>
      <c r="R1652" s="18">
        <v>4103.0</v>
      </c>
      <c r="S1652" s="18">
        <v>3801.0</v>
      </c>
      <c r="T1652" s="18">
        <v>3741.0</v>
      </c>
      <c r="U1652" s="18">
        <v>3290.0</v>
      </c>
      <c r="V1652" s="18">
        <v>3650.0</v>
      </c>
      <c r="W1652" s="18">
        <v>4203.0</v>
      </c>
      <c r="X1652" s="18">
        <v>3416.0</v>
      </c>
      <c r="Y1652" s="18">
        <v>3276.0</v>
      </c>
      <c r="Z1652" s="19" t="str">
        <f t="shared" si="6"/>
        <v/>
      </c>
      <c r="AA1652" s="19" t="str">
        <f t="shared" si="19"/>
        <v/>
      </c>
      <c r="AB1652" s="19">
        <f t="shared" si="8"/>
        <v>42494</v>
      </c>
      <c r="AC1652" s="19">
        <f t="shared" si="20"/>
        <v>3863.090909</v>
      </c>
      <c r="AD1652" s="19">
        <f t="shared" si="21"/>
        <v>5566</v>
      </c>
      <c r="AE1652" s="19" t="str">
        <f t="shared" si="22"/>
        <v>Нет моды</v>
      </c>
      <c r="AF1652" s="19">
        <f t="shared" si="23"/>
        <v>3276</v>
      </c>
      <c r="AG1652" s="19">
        <f t="shared" si="24"/>
        <v>4490</v>
      </c>
      <c r="AH1652" s="20" t="str">
        <f t="shared" si="14"/>
        <v>Город: 66%; Село: 34%</v>
      </c>
      <c r="AI1652" s="21"/>
      <c r="AJ1652" s="21"/>
      <c r="AK1652" s="21"/>
      <c r="AL1652" s="22">
        <f t="shared" si="25"/>
        <v>1</v>
      </c>
    </row>
    <row r="1653" ht="12.75" customHeight="1">
      <c r="A1653" s="13" t="s">
        <v>81</v>
      </c>
      <c r="B1653" s="13" t="str">
        <f>IFERROR(__xludf.DUMMYFUNCTION("REGEXREPLACE(A1653, ""\d"", """")"),"         Псковская область")</f>
        <v>         Псковская область</v>
      </c>
      <c r="C1653" s="14" t="str">
        <f t="shared" si="15"/>
        <v>Псковская область</v>
      </c>
      <c r="D1653" s="3">
        <f t="shared" si="16"/>
        <v>2</v>
      </c>
      <c r="E1653" s="15" t="s">
        <v>40</v>
      </c>
      <c r="F1653" s="13" t="str">
        <f>IFERROR(__xludf.DUMMYFUNCTION("REGEXEXTRACT(E1653, ""[А-Яа-я].*"")"),"Злокачественные новообразования")</f>
        <v>Злокачественные новообразования</v>
      </c>
      <c r="G1653" s="16">
        <f t="shared" si="17"/>
        <v>2</v>
      </c>
      <c r="H1653" s="13" t="s">
        <v>28</v>
      </c>
      <c r="I1653" s="13" t="str">
        <f>IFERROR(__xludf.DUMMYFUNCTION("REGEXREPLACE(H1653, "".*\s"", """")"),"человек")</f>
        <v>человек</v>
      </c>
      <c r="J1653" s="13" t="s">
        <v>29</v>
      </c>
      <c r="K1653" s="17" t="str">
        <f>IFERROR(__xludf.DUMMYFUNCTION("REGEXREPLACE(J1653, ""^[\d\s]+"", """")"),"значение показателя за год")</f>
        <v>значение показателя за год</v>
      </c>
      <c r="L1653" s="16">
        <f t="shared" si="18"/>
        <v>2</v>
      </c>
      <c r="M1653" s="13" t="s">
        <v>30</v>
      </c>
      <c r="N1653" s="13" t="str">
        <f>IFERROR(__xludf.DUMMYFUNCTION("REGEXEXTRACT(M1653, "" (.+)$"")"),"все население")</f>
        <v>все население</v>
      </c>
      <c r="O1653" s="18">
        <v>1649.0</v>
      </c>
      <c r="P1653" s="18">
        <v>1607.0</v>
      </c>
      <c r="Q1653" s="18">
        <v>1647.0</v>
      </c>
      <c r="R1653" s="18">
        <v>1598.0</v>
      </c>
      <c r="S1653" s="18">
        <v>1554.0</v>
      </c>
      <c r="T1653" s="18">
        <v>1582.0</v>
      </c>
      <c r="U1653" s="18">
        <v>1638.0</v>
      </c>
      <c r="V1653" s="18">
        <v>1691.0</v>
      </c>
      <c r="W1653" s="18">
        <v>1494.0</v>
      </c>
      <c r="X1653" s="18">
        <v>1475.0</v>
      </c>
      <c r="Y1653" s="18">
        <v>1502.0</v>
      </c>
      <c r="Z1653" s="19">
        <f t="shared" si="6"/>
        <v>17437</v>
      </c>
      <c r="AA1653" s="19" t="str">
        <f t="shared" si="19"/>
        <v/>
      </c>
      <c r="AB1653" s="19" t="str">
        <f t="shared" si="8"/>
        <v/>
      </c>
      <c r="AC1653" s="19">
        <f t="shared" si="20"/>
        <v>1585.181818</v>
      </c>
      <c r="AD1653" s="19">
        <f t="shared" si="21"/>
        <v>2483.5</v>
      </c>
      <c r="AE1653" s="19" t="str">
        <f t="shared" si="22"/>
        <v>Нет моды</v>
      </c>
      <c r="AF1653" s="19">
        <f t="shared" si="23"/>
        <v>1475</v>
      </c>
      <c r="AG1653" s="19">
        <f t="shared" si="24"/>
        <v>1691</v>
      </c>
      <c r="AH1653" s="20" t="str">
        <f t="shared" si="14"/>
        <v/>
      </c>
      <c r="AI1653" s="21"/>
      <c r="AJ1653" s="21"/>
      <c r="AK1653" s="21"/>
      <c r="AL1653" s="22">
        <f t="shared" si="25"/>
        <v>1</v>
      </c>
    </row>
    <row r="1654" ht="12.75" customHeight="1">
      <c r="A1654" s="13" t="s">
        <v>81</v>
      </c>
      <c r="B1654" s="13" t="str">
        <f>IFERROR(__xludf.DUMMYFUNCTION("REGEXREPLACE(A1654, ""\d"", """")"),"         Псковская область")</f>
        <v>         Псковская область</v>
      </c>
      <c r="C1654" s="14" t="str">
        <f t="shared" si="15"/>
        <v>Псковская область</v>
      </c>
      <c r="D1654" s="3">
        <f t="shared" si="16"/>
        <v>2</v>
      </c>
      <c r="E1654" s="15" t="s">
        <v>40</v>
      </c>
      <c r="F1654" s="13" t="str">
        <f>IFERROR(__xludf.DUMMYFUNCTION("REGEXEXTRACT(E1654, ""[А-Яа-я].*"")"),"Злокачественные новообразования")</f>
        <v>Злокачественные новообразования</v>
      </c>
      <c r="G1654" s="16">
        <f t="shared" si="17"/>
        <v>2</v>
      </c>
      <c r="H1654" s="13" t="s">
        <v>28</v>
      </c>
      <c r="I1654" s="13" t="str">
        <f>IFERROR(__xludf.DUMMYFUNCTION("REGEXREPLACE(H1654, "".*\s"", """")"),"человек")</f>
        <v>человек</v>
      </c>
      <c r="J1654" s="13" t="s">
        <v>29</v>
      </c>
      <c r="K1654" s="17" t="str">
        <f>IFERROR(__xludf.DUMMYFUNCTION("REGEXREPLACE(J1654, ""^[\d\s]+"", """")"),"значение показателя за год")</f>
        <v>значение показателя за год</v>
      </c>
      <c r="L1654" s="16">
        <f t="shared" si="18"/>
        <v>2</v>
      </c>
      <c r="M1654" s="13" t="s">
        <v>31</v>
      </c>
      <c r="N1654" s="13" t="str">
        <f>IFERROR(__xludf.DUMMYFUNCTION("REGEXEXTRACT(M1654, "" (.+)$"")"),"городское население")</f>
        <v>городское население</v>
      </c>
      <c r="O1654" s="18">
        <v>1186.0</v>
      </c>
      <c r="P1654" s="18">
        <v>1143.0</v>
      </c>
      <c r="Q1654" s="18">
        <v>1201.0</v>
      </c>
      <c r="R1654" s="18">
        <v>1150.0</v>
      </c>
      <c r="S1654" s="18">
        <v>1122.0</v>
      </c>
      <c r="T1654" s="18">
        <v>1120.0</v>
      </c>
      <c r="U1654" s="18">
        <v>1215.0</v>
      </c>
      <c r="V1654" s="18">
        <v>1224.0</v>
      </c>
      <c r="W1654" s="18">
        <v>1064.0</v>
      </c>
      <c r="X1654" s="18">
        <v>1062.0</v>
      </c>
      <c r="Y1654" s="18">
        <v>1062.0</v>
      </c>
      <c r="Z1654" s="19" t="str">
        <f t="shared" si="6"/>
        <v/>
      </c>
      <c r="AA1654" s="19">
        <f t="shared" si="19"/>
        <v>12549</v>
      </c>
      <c r="AB1654" s="19" t="str">
        <f t="shared" si="8"/>
        <v/>
      </c>
      <c r="AC1654" s="19">
        <f t="shared" si="20"/>
        <v>1140.818182</v>
      </c>
      <c r="AD1654" s="19">
        <f t="shared" si="21"/>
        <v>1349.5</v>
      </c>
      <c r="AE1654" s="19" t="str">
        <f t="shared" si="22"/>
        <v>Нет моды</v>
      </c>
      <c r="AF1654" s="19">
        <f t="shared" si="23"/>
        <v>1062</v>
      </c>
      <c r="AG1654" s="19">
        <f t="shared" si="24"/>
        <v>1224</v>
      </c>
      <c r="AH1654" s="20" t="str">
        <f t="shared" si="14"/>
        <v/>
      </c>
      <c r="AI1654" s="21"/>
      <c r="AJ1654" s="21"/>
      <c r="AK1654" s="21"/>
      <c r="AL1654" s="22">
        <f t="shared" si="25"/>
        <v>1</v>
      </c>
    </row>
    <row r="1655" ht="12.75" customHeight="1">
      <c r="A1655" s="13" t="s">
        <v>81</v>
      </c>
      <c r="B1655" s="13" t="str">
        <f>IFERROR(__xludf.DUMMYFUNCTION("REGEXREPLACE(A1655, ""\d"", """")"),"         Псковская область")</f>
        <v>         Псковская область</v>
      </c>
      <c r="C1655" s="14" t="str">
        <f t="shared" si="15"/>
        <v>Псковская область</v>
      </c>
      <c r="D1655" s="3">
        <f t="shared" si="16"/>
        <v>2</v>
      </c>
      <c r="E1655" s="15" t="s">
        <v>40</v>
      </c>
      <c r="F1655" s="13" t="str">
        <f>IFERROR(__xludf.DUMMYFUNCTION("REGEXEXTRACT(E1655, ""[А-Яа-я].*"")"),"Злокачественные новообразования")</f>
        <v>Злокачественные новообразования</v>
      </c>
      <c r="G1655" s="16">
        <f t="shared" si="17"/>
        <v>2</v>
      </c>
      <c r="H1655" s="13" t="s">
        <v>28</v>
      </c>
      <c r="I1655" s="13" t="str">
        <f>IFERROR(__xludf.DUMMYFUNCTION("REGEXREPLACE(H1655, "".*\s"", """")"),"человек")</f>
        <v>человек</v>
      </c>
      <c r="J1655" s="13" t="s">
        <v>29</v>
      </c>
      <c r="K1655" s="17" t="str">
        <f>IFERROR(__xludf.DUMMYFUNCTION("REGEXREPLACE(J1655, ""^[\d\s]+"", """")"),"значение показателя за год")</f>
        <v>значение показателя за год</v>
      </c>
      <c r="L1655" s="16">
        <f t="shared" si="18"/>
        <v>2</v>
      </c>
      <c r="M1655" s="13" t="s">
        <v>32</v>
      </c>
      <c r="N1655" s="13" t="str">
        <f>IFERROR(__xludf.DUMMYFUNCTION("REGEXEXTRACT(M1655, "" (.+)$"")"),"сельское население")</f>
        <v>сельское население</v>
      </c>
      <c r="O1655" s="18">
        <v>463.0</v>
      </c>
      <c r="P1655" s="18">
        <v>464.0</v>
      </c>
      <c r="Q1655" s="18">
        <v>446.0</v>
      </c>
      <c r="R1655" s="18">
        <v>448.0</v>
      </c>
      <c r="S1655" s="18">
        <v>432.0</v>
      </c>
      <c r="T1655" s="18">
        <v>462.0</v>
      </c>
      <c r="U1655" s="18">
        <v>423.0</v>
      </c>
      <c r="V1655" s="18">
        <v>467.0</v>
      </c>
      <c r="W1655" s="18">
        <v>430.0</v>
      </c>
      <c r="X1655" s="18">
        <v>413.0</v>
      </c>
      <c r="Y1655" s="18">
        <v>440.0</v>
      </c>
      <c r="Z1655" s="19" t="str">
        <f t="shared" si="6"/>
        <v/>
      </c>
      <c r="AA1655" s="19" t="str">
        <f t="shared" si="19"/>
        <v/>
      </c>
      <c r="AB1655" s="19">
        <f t="shared" si="8"/>
        <v>4888</v>
      </c>
      <c r="AC1655" s="19">
        <f t="shared" si="20"/>
        <v>444.3636364</v>
      </c>
      <c r="AD1655" s="19">
        <f t="shared" si="21"/>
        <v>764.5</v>
      </c>
      <c r="AE1655" s="19" t="str">
        <f t="shared" si="22"/>
        <v>Нет моды</v>
      </c>
      <c r="AF1655" s="19">
        <f t="shared" si="23"/>
        <v>413</v>
      </c>
      <c r="AG1655" s="19">
        <f t="shared" si="24"/>
        <v>467</v>
      </c>
      <c r="AH1655" s="20" t="str">
        <f t="shared" si="14"/>
        <v>Город: 72%; Село: 28%</v>
      </c>
      <c r="AI1655" s="21"/>
      <c r="AJ1655" s="21"/>
      <c r="AK1655" s="21"/>
      <c r="AL1655" s="22">
        <f t="shared" si="25"/>
        <v>1</v>
      </c>
    </row>
    <row r="1656" ht="12.75" customHeight="1">
      <c r="A1656" s="13" t="s">
        <v>81</v>
      </c>
      <c r="B1656" s="13" t="str">
        <f>IFERROR(__xludf.DUMMYFUNCTION("REGEXREPLACE(A1656, ""\d"", """")"),"         Псковская область")</f>
        <v>         Псковская область</v>
      </c>
      <c r="C1656" s="14" t="str">
        <f t="shared" si="15"/>
        <v>Псковская область</v>
      </c>
      <c r="D1656" s="3">
        <f t="shared" si="16"/>
        <v>2</v>
      </c>
      <c r="E1656" s="15" t="s">
        <v>41</v>
      </c>
      <c r="F1656" s="13" t="str">
        <f>IFERROR(__xludf.DUMMYFUNCTION("REGEXEXTRACT(E1656, ""[А-Яа-я].*"")"),"Инфекционные и паразитарные болезни")</f>
        <v>Инфекционные и паразитарные болезни</v>
      </c>
      <c r="G1656" s="16">
        <f t="shared" si="17"/>
        <v>2</v>
      </c>
      <c r="H1656" s="13" t="s">
        <v>28</v>
      </c>
      <c r="I1656" s="13" t="str">
        <f>IFERROR(__xludf.DUMMYFUNCTION("REGEXREPLACE(H1656, "".*\s"", """")"),"человек")</f>
        <v>человек</v>
      </c>
      <c r="J1656" s="13" t="s">
        <v>29</v>
      </c>
      <c r="K1656" s="17" t="str">
        <f>IFERROR(__xludf.DUMMYFUNCTION("REGEXREPLACE(J1656, ""^[\d\s]+"", """")"),"значение показателя за год")</f>
        <v>значение показателя за год</v>
      </c>
      <c r="L1656" s="16">
        <f t="shared" si="18"/>
        <v>2</v>
      </c>
      <c r="M1656" s="13" t="s">
        <v>30</v>
      </c>
      <c r="N1656" s="13" t="str">
        <f>IFERROR(__xludf.DUMMYFUNCTION("REGEXEXTRACT(M1656, "" (.+)$"")"),"все население")</f>
        <v>все население</v>
      </c>
      <c r="O1656" s="18">
        <v>105.0</v>
      </c>
      <c r="P1656" s="18">
        <v>100.0</v>
      </c>
      <c r="Q1656" s="18">
        <v>80.0</v>
      </c>
      <c r="R1656" s="18">
        <v>88.0</v>
      </c>
      <c r="S1656" s="18">
        <v>84.0</v>
      </c>
      <c r="T1656" s="18">
        <v>88.0</v>
      </c>
      <c r="U1656" s="18">
        <v>57.0</v>
      </c>
      <c r="V1656" s="18">
        <v>57.0</v>
      </c>
      <c r="W1656" s="18">
        <v>44.0</v>
      </c>
      <c r="X1656" s="18">
        <v>50.0</v>
      </c>
      <c r="Y1656" s="18">
        <v>56.0</v>
      </c>
      <c r="Z1656" s="19">
        <f t="shared" si="6"/>
        <v>809</v>
      </c>
      <c r="AA1656" s="19" t="str">
        <f t="shared" si="19"/>
        <v/>
      </c>
      <c r="AB1656" s="19" t="str">
        <f t="shared" si="8"/>
        <v/>
      </c>
      <c r="AC1656" s="19">
        <f t="shared" si="20"/>
        <v>73.54545455</v>
      </c>
      <c r="AD1656" s="19">
        <f t="shared" si="21"/>
        <v>259</v>
      </c>
      <c r="AE1656" s="19" t="str">
        <f t="shared" si="22"/>
        <v>Нет моды</v>
      </c>
      <c r="AF1656" s="19">
        <f t="shared" si="23"/>
        <v>44</v>
      </c>
      <c r="AG1656" s="19">
        <f t="shared" si="24"/>
        <v>105</v>
      </c>
      <c r="AH1656" s="20" t="str">
        <f t="shared" si="14"/>
        <v/>
      </c>
      <c r="AI1656" s="21"/>
      <c r="AJ1656" s="21"/>
      <c r="AK1656" s="21"/>
      <c r="AL1656" s="22">
        <f t="shared" si="25"/>
        <v>1</v>
      </c>
    </row>
    <row r="1657" ht="12.75" customHeight="1">
      <c r="A1657" s="13" t="s">
        <v>81</v>
      </c>
      <c r="B1657" s="13" t="str">
        <f>IFERROR(__xludf.DUMMYFUNCTION("REGEXREPLACE(A1657, ""\d"", """")"),"         Псковская область")</f>
        <v>         Псковская область</v>
      </c>
      <c r="C1657" s="14" t="str">
        <f t="shared" si="15"/>
        <v>Псковская область</v>
      </c>
      <c r="D1657" s="3">
        <f t="shared" si="16"/>
        <v>2</v>
      </c>
      <c r="E1657" s="15" t="s">
        <v>41</v>
      </c>
      <c r="F1657" s="13" t="str">
        <f>IFERROR(__xludf.DUMMYFUNCTION("REGEXEXTRACT(E1657, ""[А-Яа-я].*"")"),"Инфекционные и паразитарные болезни")</f>
        <v>Инфекционные и паразитарные болезни</v>
      </c>
      <c r="G1657" s="16">
        <f t="shared" si="17"/>
        <v>2</v>
      </c>
      <c r="H1657" s="13" t="s">
        <v>28</v>
      </c>
      <c r="I1657" s="13" t="str">
        <f>IFERROR(__xludf.DUMMYFUNCTION("REGEXREPLACE(H1657, "".*\s"", """")"),"человек")</f>
        <v>человек</v>
      </c>
      <c r="J1657" s="13" t="s">
        <v>29</v>
      </c>
      <c r="K1657" s="17" t="str">
        <f>IFERROR(__xludf.DUMMYFUNCTION("REGEXREPLACE(J1657, ""^[\d\s]+"", """")"),"значение показателя за год")</f>
        <v>значение показателя за год</v>
      </c>
      <c r="L1657" s="16">
        <f t="shared" si="18"/>
        <v>2</v>
      </c>
      <c r="M1657" s="13" t="s">
        <v>31</v>
      </c>
      <c r="N1657" s="13" t="str">
        <f>IFERROR(__xludf.DUMMYFUNCTION("REGEXEXTRACT(M1657, "" (.+)$"")"),"городское население")</f>
        <v>городское население</v>
      </c>
      <c r="O1657" s="18">
        <v>58.0</v>
      </c>
      <c r="P1657" s="18">
        <v>66.0</v>
      </c>
      <c r="Q1657" s="18">
        <v>47.0</v>
      </c>
      <c r="R1657" s="18">
        <v>54.0</v>
      </c>
      <c r="S1657" s="18">
        <v>56.0</v>
      </c>
      <c r="T1657" s="18">
        <v>68.0</v>
      </c>
      <c r="U1657" s="18">
        <v>40.0</v>
      </c>
      <c r="V1657" s="18">
        <v>40.0</v>
      </c>
      <c r="W1657" s="18">
        <v>30.0</v>
      </c>
      <c r="X1657" s="18">
        <v>31.0</v>
      </c>
      <c r="Y1657" s="18">
        <v>41.0</v>
      </c>
      <c r="Z1657" s="19" t="str">
        <f t="shared" si="6"/>
        <v/>
      </c>
      <c r="AA1657" s="19">
        <f t="shared" si="19"/>
        <v>531</v>
      </c>
      <c r="AB1657" s="19" t="str">
        <f t="shared" si="8"/>
        <v/>
      </c>
      <c r="AC1657" s="19">
        <f t="shared" si="20"/>
        <v>48.27272727</v>
      </c>
      <c r="AD1657" s="19">
        <f t="shared" si="21"/>
        <v>56.5</v>
      </c>
      <c r="AE1657" s="19" t="str">
        <f t="shared" si="22"/>
        <v>Нет моды</v>
      </c>
      <c r="AF1657" s="19">
        <f t="shared" si="23"/>
        <v>30</v>
      </c>
      <c r="AG1657" s="19">
        <f t="shared" si="24"/>
        <v>68</v>
      </c>
      <c r="AH1657" s="20" t="str">
        <f t="shared" si="14"/>
        <v/>
      </c>
      <c r="AI1657" s="21"/>
      <c r="AJ1657" s="21"/>
      <c r="AK1657" s="21"/>
      <c r="AL1657" s="22">
        <f t="shared" si="25"/>
        <v>1</v>
      </c>
    </row>
    <row r="1658" ht="12.75" customHeight="1">
      <c r="A1658" s="13" t="s">
        <v>81</v>
      </c>
      <c r="B1658" s="13" t="str">
        <f>IFERROR(__xludf.DUMMYFUNCTION("REGEXREPLACE(A1658, ""\d"", """")"),"         Псковская область")</f>
        <v>         Псковская область</v>
      </c>
      <c r="C1658" s="14" t="str">
        <f t="shared" si="15"/>
        <v>Псковская область</v>
      </c>
      <c r="D1658" s="3">
        <f t="shared" si="16"/>
        <v>2</v>
      </c>
      <c r="E1658" s="15" t="s">
        <v>41</v>
      </c>
      <c r="F1658" s="13" t="str">
        <f>IFERROR(__xludf.DUMMYFUNCTION("REGEXEXTRACT(E1658, ""[А-Яа-я].*"")"),"Инфекционные и паразитарные болезни")</f>
        <v>Инфекционные и паразитарные болезни</v>
      </c>
      <c r="G1658" s="16">
        <f t="shared" si="17"/>
        <v>2</v>
      </c>
      <c r="H1658" s="13" t="s">
        <v>28</v>
      </c>
      <c r="I1658" s="13" t="str">
        <f>IFERROR(__xludf.DUMMYFUNCTION("REGEXREPLACE(H1658, "".*\s"", """")"),"человек")</f>
        <v>человек</v>
      </c>
      <c r="J1658" s="13" t="s">
        <v>29</v>
      </c>
      <c r="K1658" s="17" t="str">
        <f>IFERROR(__xludf.DUMMYFUNCTION("REGEXREPLACE(J1658, ""^[\d\s]+"", """")"),"значение показателя за год")</f>
        <v>значение показателя за год</v>
      </c>
      <c r="L1658" s="16">
        <f t="shared" si="18"/>
        <v>2</v>
      </c>
      <c r="M1658" s="13" t="s">
        <v>32</v>
      </c>
      <c r="N1658" s="13" t="str">
        <f>IFERROR(__xludf.DUMMYFUNCTION("REGEXEXTRACT(M1658, "" (.+)$"")"),"сельское население")</f>
        <v>сельское население</v>
      </c>
      <c r="O1658" s="18">
        <v>47.0</v>
      </c>
      <c r="P1658" s="18">
        <v>34.0</v>
      </c>
      <c r="Q1658" s="18">
        <v>33.0</v>
      </c>
      <c r="R1658" s="18">
        <v>34.0</v>
      </c>
      <c r="S1658" s="18">
        <v>28.0</v>
      </c>
      <c r="T1658" s="18">
        <v>20.0</v>
      </c>
      <c r="U1658" s="18">
        <v>17.0</v>
      </c>
      <c r="V1658" s="18">
        <v>17.0</v>
      </c>
      <c r="W1658" s="18">
        <v>14.0</v>
      </c>
      <c r="X1658" s="18">
        <v>19.0</v>
      </c>
      <c r="Y1658" s="18">
        <v>15.0</v>
      </c>
      <c r="Z1658" s="19" t="str">
        <f t="shared" si="6"/>
        <v/>
      </c>
      <c r="AA1658" s="19" t="str">
        <f t="shared" si="19"/>
        <v/>
      </c>
      <c r="AB1658" s="19">
        <f t="shared" si="8"/>
        <v>278</v>
      </c>
      <c r="AC1658" s="19">
        <f t="shared" si="20"/>
        <v>25.27272727</v>
      </c>
      <c r="AD1658" s="19">
        <f t="shared" si="21"/>
        <v>34</v>
      </c>
      <c r="AE1658" s="19" t="str">
        <f t="shared" si="22"/>
        <v>Нет моды</v>
      </c>
      <c r="AF1658" s="19">
        <f t="shared" si="23"/>
        <v>14</v>
      </c>
      <c r="AG1658" s="19">
        <f t="shared" si="24"/>
        <v>47</v>
      </c>
      <c r="AH1658" s="20" t="str">
        <f t="shared" si="14"/>
        <v>Город: 66%; Село: 34%</v>
      </c>
      <c r="AI1658" s="21"/>
      <c r="AJ1658" s="21"/>
      <c r="AK1658" s="21"/>
      <c r="AL1658" s="22">
        <f t="shared" si="25"/>
        <v>1</v>
      </c>
    </row>
    <row r="1659" ht="12.75" customHeight="1">
      <c r="A1659" s="13" t="s">
        <v>81</v>
      </c>
      <c r="B1659" s="13" t="str">
        <f>IFERROR(__xludf.DUMMYFUNCTION("REGEXREPLACE(A1659, ""\d"", """")"),"         Псковская область")</f>
        <v>         Псковская область</v>
      </c>
      <c r="C1659" s="14" t="str">
        <f t="shared" si="15"/>
        <v>Псковская область</v>
      </c>
      <c r="D1659" s="3">
        <f t="shared" si="16"/>
        <v>2</v>
      </c>
      <c r="E1659" s="15" t="s">
        <v>42</v>
      </c>
      <c r="F1659" s="13" t="str">
        <f>IFERROR(__xludf.DUMMYFUNCTION("REGEXEXTRACT(E1659, ""[А-Яа-я].*"")"),"Ишемическая болезнь сердца")</f>
        <v>Ишемическая болезнь сердца</v>
      </c>
      <c r="G1659" s="16">
        <f t="shared" si="17"/>
        <v>2</v>
      </c>
      <c r="H1659" s="13" t="s">
        <v>28</v>
      </c>
      <c r="I1659" s="13" t="str">
        <f>IFERROR(__xludf.DUMMYFUNCTION("REGEXREPLACE(H1659, "".*\s"", """")"),"человек")</f>
        <v>человек</v>
      </c>
      <c r="J1659" s="13" t="s">
        <v>29</v>
      </c>
      <c r="K1659" s="17" t="str">
        <f>IFERROR(__xludf.DUMMYFUNCTION("REGEXREPLACE(J1659, ""^[\d\s]+"", """")"),"значение показателя за год")</f>
        <v>значение показателя за год</v>
      </c>
      <c r="L1659" s="16">
        <f t="shared" si="18"/>
        <v>2</v>
      </c>
      <c r="M1659" s="13" t="s">
        <v>30</v>
      </c>
      <c r="N1659" s="13" t="str">
        <f>IFERROR(__xludf.DUMMYFUNCTION("REGEXEXTRACT(M1659, "" (.+)$"")"),"все население")</f>
        <v>все население</v>
      </c>
      <c r="O1659" s="18">
        <v>4580.0</v>
      </c>
      <c r="P1659" s="18">
        <v>4733.0</v>
      </c>
      <c r="Q1659" s="18">
        <v>4631.0</v>
      </c>
      <c r="R1659" s="18">
        <v>4609.0</v>
      </c>
      <c r="S1659" s="18">
        <v>4780.0</v>
      </c>
      <c r="T1659" s="18">
        <v>4771.0</v>
      </c>
      <c r="U1659" s="18">
        <v>4717.0</v>
      </c>
      <c r="V1659" s="18">
        <v>5548.0</v>
      </c>
      <c r="W1659" s="18">
        <v>5466.0</v>
      </c>
      <c r="X1659" s="18">
        <v>4511.0</v>
      </c>
      <c r="Y1659" s="18">
        <v>4171.0</v>
      </c>
      <c r="Z1659" s="19">
        <f t="shared" si="6"/>
        <v>52517</v>
      </c>
      <c r="AA1659" s="19" t="str">
        <f t="shared" si="19"/>
        <v/>
      </c>
      <c r="AB1659" s="19" t="str">
        <f t="shared" si="8"/>
        <v/>
      </c>
      <c r="AC1659" s="19">
        <f t="shared" si="20"/>
        <v>4774.272727</v>
      </c>
      <c r="AD1659" s="19">
        <f t="shared" si="21"/>
        <v>2109</v>
      </c>
      <c r="AE1659" s="19" t="str">
        <f t="shared" si="22"/>
        <v>Нет моды</v>
      </c>
      <c r="AF1659" s="19">
        <f t="shared" si="23"/>
        <v>4171</v>
      </c>
      <c r="AG1659" s="19">
        <f t="shared" si="24"/>
        <v>5548</v>
      </c>
      <c r="AH1659" s="20" t="str">
        <f t="shared" si="14"/>
        <v/>
      </c>
      <c r="AI1659" s="21"/>
      <c r="AJ1659" s="21"/>
      <c r="AK1659" s="21"/>
      <c r="AL1659" s="22">
        <f t="shared" si="25"/>
        <v>1</v>
      </c>
    </row>
    <row r="1660" ht="12.75" customHeight="1">
      <c r="A1660" s="13" t="s">
        <v>81</v>
      </c>
      <c r="B1660" s="13" t="str">
        <f>IFERROR(__xludf.DUMMYFUNCTION("REGEXREPLACE(A1660, ""\d"", """")"),"         Псковская область")</f>
        <v>         Псковская область</v>
      </c>
      <c r="C1660" s="14" t="str">
        <f t="shared" si="15"/>
        <v>Псковская область</v>
      </c>
      <c r="D1660" s="3">
        <f t="shared" si="16"/>
        <v>2</v>
      </c>
      <c r="E1660" s="15" t="s">
        <v>42</v>
      </c>
      <c r="F1660" s="13" t="str">
        <f>IFERROR(__xludf.DUMMYFUNCTION("REGEXEXTRACT(E1660, ""[А-Яа-я].*"")"),"Ишемическая болезнь сердца")</f>
        <v>Ишемическая болезнь сердца</v>
      </c>
      <c r="G1660" s="16">
        <f t="shared" si="17"/>
        <v>2</v>
      </c>
      <c r="H1660" s="13" t="s">
        <v>28</v>
      </c>
      <c r="I1660" s="13" t="str">
        <f>IFERROR(__xludf.DUMMYFUNCTION("REGEXREPLACE(H1660, "".*\s"", """")"),"человек")</f>
        <v>человек</v>
      </c>
      <c r="J1660" s="13" t="s">
        <v>29</v>
      </c>
      <c r="K1660" s="17" t="str">
        <f>IFERROR(__xludf.DUMMYFUNCTION("REGEXREPLACE(J1660, ""^[\d\s]+"", """")"),"значение показателя за год")</f>
        <v>значение показателя за год</v>
      </c>
      <c r="L1660" s="16">
        <f t="shared" si="18"/>
        <v>2</v>
      </c>
      <c r="M1660" s="13" t="s">
        <v>31</v>
      </c>
      <c r="N1660" s="13" t="str">
        <f>IFERROR(__xludf.DUMMYFUNCTION("REGEXEXTRACT(M1660, "" (.+)$"")"),"городское население")</f>
        <v>городское население</v>
      </c>
      <c r="O1660" s="18">
        <v>2803.0</v>
      </c>
      <c r="P1660" s="18">
        <v>2964.0</v>
      </c>
      <c r="Q1660" s="18">
        <v>2952.0</v>
      </c>
      <c r="R1660" s="18">
        <v>2889.0</v>
      </c>
      <c r="S1660" s="18">
        <v>3039.0</v>
      </c>
      <c r="T1660" s="18">
        <v>3006.0</v>
      </c>
      <c r="U1660" s="18">
        <v>3132.0</v>
      </c>
      <c r="V1660" s="18">
        <v>3791.0</v>
      </c>
      <c r="W1660" s="18">
        <v>3626.0</v>
      </c>
      <c r="X1660" s="18">
        <v>2968.0</v>
      </c>
      <c r="Y1660" s="18">
        <v>2730.0</v>
      </c>
      <c r="Z1660" s="19" t="str">
        <f t="shared" si="6"/>
        <v/>
      </c>
      <c r="AA1660" s="19">
        <f t="shared" si="19"/>
        <v>33900</v>
      </c>
      <c r="AB1660" s="19" t="str">
        <f t="shared" si="8"/>
        <v/>
      </c>
      <c r="AC1660" s="19">
        <f t="shared" si="20"/>
        <v>3081.818182</v>
      </c>
      <c r="AD1660" s="19">
        <f t="shared" si="21"/>
        <v>3981</v>
      </c>
      <c r="AE1660" s="19" t="str">
        <f t="shared" si="22"/>
        <v>Нет моды</v>
      </c>
      <c r="AF1660" s="19">
        <f t="shared" si="23"/>
        <v>2730</v>
      </c>
      <c r="AG1660" s="19">
        <f t="shared" si="24"/>
        <v>3791</v>
      </c>
      <c r="AH1660" s="20" t="str">
        <f t="shared" si="14"/>
        <v/>
      </c>
      <c r="AI1660" s="21"/>
      <c r="AJ1660" s="21"/>
      <c r="AK1660" s="21"/>
      <c r="AL1660" s="22">
        <f t="shared" si="25"/>
        <v>1</v>
      </c>
    </row>
    <row r="1661" ht="12.75" customHeight="1">
      <c r="A1661" s="13" t="s">
        <v>81</v>
      </c>
      <c r="B1661" s="13" t="str">
        <f>IFERROR(__xludf.DUMMYFUNCTION("REGEXREPLACE(A1661, ""\d"", """")"),"         Псковская область")</f>
        <v>         Псковская область</v>
      </c>
      <c r="C1661" s="14" t="str">
        <f t="shared" si="15"/>
        <v>Псковская область</v>
      </c>
      <c r="D1661" s="3">
        <f t="shared" si="16"/>
        <v>2</v>
      </c>
      <c r="E1661" s="15" t="s">
        <v>42</v>
      </c>
      <c r="F1661" s="13" t="str">
        <f>IFERROR(__xludf.DUMMYFUNCTION("REGEXEXTRACT(E1661, ""[А-Яа-я].*"")"),"Ишемическая болезнь сердца")</f>
        <v>Ишемическая болезнь сердца</v>
      </c>
      <c r="G1661" s="16">
        <f t="shared" si="17"/>
        <v>2</v>
      </c>
      <c r="H1661" s="13" t="s">
        <v>28</v>
      </c>
      <c r="I1661" s="13" t="str">
        <f>IFERROR(__xludf.DUMMYFUNCTION("REGEXREPLACE(H1661, "".*\s"", """")"),"человек")</f>
        <v>человек</v>
      </c>
      <c r="J1661" s="13" t="s">
        <v>29</v>
      </c>
      <c r="K1661" s="17" t="str">
        <f>IFERROR(__xludf.DUMMYFUNCTION("REGEXREPLACE(J1661, ""^[\d\s]+"", """")"),"значение показателя за год")</f>
        <v>значение показателя за год</v>
      </c>
      <c r="L1661" s="16">
        <f t="shared" si="18"/>
        <v>2</v>
      </c>
      <c r="M1661" s="13" t="s">
        <v>32</v>
      </c>
      <c r="N1661" s="13" t="str">
        <f>IFERROR(__xludf.DUMMYFUNCTION("REGEXEXTRACT(M1661, "" (.+)$"")"),"сельское население")</f>
        <v>сельское население</v>
      </c>
      <c r="O1661" s="18">
        <v>1777.0</v>
      </c>
      <c r="P1661" s="18">
        <v>1769.0</v>
      </c>
      <c r="Q1661" s="18">
        <v>1679.0</v>
      </c>
      <c r="R1661" s="18">
        <v>1720.0</v>
      </c>
      <c r="S1661" s="18">
        <v>1741.0</v>
      </c>
      <c r="T1661" s="18">
        <v>1765.0</v>
      </c>
      <c r="U1661" s="18">
        <v>1585.0</v>
      </c>
      <c r="V1661" s="18">
        <v>1757.0</v>
      </c>
      <c r="W1661" s="18">
        <v>1840.0</v>
      </c>
      <c r="X1661" s="18">
        <v>1543.0</v>
      </c>
      <c r="Y1661" s="18">
        <v>1441.0</v>
      </c>
      <c r="Z1661" s="19" t="str">
        <f t="shared" si="6"/>
        <v/>
      </c>
      <c r="AA1661" s="19" t="str">
        <f t="shared" si="19"/>
        <v/>
      </c>
      <c r="AB1661" s="19">
        <f t="shared" si="8"/>
        <v>18617</v>
      </c>
      <c r="AC1661" s="19">
        <f t="shared" si="20"/>
        <v>1692.454545</v>
      </c>
      <c r="AD1661" s="19">
        <f t="shared" si="21"/>
        <v>2285</v>
      </c>
      <c r="AE1661" s="19" t="str">
        <f t="shared" si="22"/>
        <v>Нет моды</v>
      </c>
      <c r="AF1661" s="19">
        <f t="shared" si="23"/>
        <v>1441</v>
      </c>
      <c r="AG1661" s="19">
        <f t="shared" si="24"/>
        <v>1840</v>
      </c>
      <c r="AH1661" s="20" t="str">
        <f t="shared" si="14"/>
        <v>Город: 65%; Село: 35%</v>
      </c>
      <c r="AI1661" s="21"/>
      <c r="AJ1661" s="21"/>
      <c r="AK1661" s="21"/>
      <c r="AL1661" s="22">
        <f t="shared" si="25"/>
        <v>1</v>
      </c>
    </row>
    <row r="1662" ht="12.75" customHeight="1">
      <c r="A1662" s="13" t="s">
        <v>81</v>
      </c>
      <c r="B1662" s="13" t="str">
        <f>IFERROR(__xludf.DUMMYFUNCTION("REGEXREPLACE(A1662, ""\d"", """")"),"         Псковская область")</f>
        <v>         Псковская область</v>
      </c>
      <c r="C1662" s="14" t="str">
        <f t="shared" si="15"/>
        <v>Псковская область</v>
      </c>
      <c r="D1662" s="3">
        <f t="shared" si="16"/>
        <v>2</v>
      </c>
      <c r="E1662" s="15" t="s">
        <v>43</v>
      </c>
      <c r="F1662" s="13" t="str">
        <f>IFERROR(__xludf.DUMMYFUNCTION("REGEXEXTRACT(E1662, ""[А-Яа-я].*"")"),"Новообразования")</f>
        <v>Новообразования</v>
      </c>
      <c r="G1662" s="16">
        <f t="shared" si="17"/>
        <v>2</v>
      </c>
      <c r="H1662" s="13" t="s">
        <v>28</v>
      </c>
      <c r="I1662" s="13" t="str">
        <f>IFERROR(__xludf.DUMMYFUNCTION("REGEXREPLACE(H1662, "".*\s"", """")"),"человек")</f>
        <v>человек</v>
      </c>
      <c r="J1662" s="13" t="s">
        <v>29</v>
      </c>
      <c r="K1662" s="17" t="str">
        <f>IFERROR(__xludf.DUMMYFUNCTION("REGEXREPLACE(J1662, ""^[\d\s]+"", """")"),"значение показателя за год")</f>
        <v>значение показателя за год</v>
      </c>
      <c r="L1662" s="16">
        <f t="shared" si="18"/>
        <v>2</v>
      </c>
      <c r="M1662" s="13" t="s">
        <v>30</v>
      </c>
      <c r="N1662" s="13" t="str">
        <f>IFERROR(__xludf.DUMMYFUNCTION("REGEXEXTRACT(M1662, "" (.+)$"")"),"все население")</f>
        <v>все население</v>
      </c>
      <c r="O1662" s="18">
        <v>1661.0</v>
      </c>
      <c r="P1662" s="18">
        <v>1624.0</v>
      </c>
      <c r="Q1662" s="18">
        <v>1656.0</v>
      </c>
      <c r="R1662" s="18">
        <v>1610.0</v>
      </c>
      <c r="S1662" s="18">
        <v>1570.0</v>
      </c>
      <c r="T1662" s="18">
        <v>1599.0</v>
      </c>
      <c r="U1662" s="18">
        <v>1652.0</v>
      </c>
      <c r="V1662" s="18">
        <v>1702.0</v>
      </c>
      <c r="W1662" s="18">
        <v>1508.0</v>
      </c>
      <c r="X1662" s="18">
        <v>1493.0</v>
      </c>
      <c r="Y1662" s="18">
        <v>1518.0</v>
      </c>
      <c r="Z1662" s="19">
        <f t="shared" si="6"/>
        <v>17593</v>
      </c>
      <c r="AA1662" s="19" t="str">
        <f t="shared" si="19"/>
        <v/>
      </c>
      <c r="AB1662" s="19" t="str">
        <f t="shared" si="8"/>
        <v/>
      </c>
      <c r="AC1662" s="19">
        <f t="shared" si="20"/>
        <v>1599.363636</v>
      </c>
      <c r="AD1662" s="19">
        <f t="shared" si="21"/>
        <v>1654</v>
      </c>
      <c r="AE1662" s="19" t="str">
        <f t="shared" si="22"/>
        <v>Нет моды</v>
      </c>
      <c r="AF1662" s="19">
        <f t="shared" si="23"/>
        <v>1493</v>
      </c>
      <c r="AG1662" s="19">
        <f t="shared" si="24"/>
        <v>1702</v>
      </c>
      <c r="AH1662" s="20" t="str">
        <f t="shared" si="14"/>
        <v/>
      </c>
      <c r="AI1662" s="21"/>
      <c r="AJ1662" s="21"/>
      <c r="AK1662" s="21"/>
      <c r="AL1662" s="22">
        <f t="shared" si="25"/>
        <v>1</v>
      </c>
    </row>
    <row r="1663" ht="12.75" customHeight="1">
      <c r="A1663" s="13" t="s">
        <v>81</v>
      </c>
      <c r="B1663" s="13" t="str">
        <f>IFERROR(__xludf.DUMMYFUNCTION("REGEXREPLACE(A1663, ""\d"", """")"),"         Псковская область")</f>
        <v>         Псковская область</v>
      </c>
      <c r="C1663" s="14" t="str">
        <f t="shared" si="15"/>
        <v>Псковская область</v>
      </c>
      <c r="D1663" s="3">
        <f t="shared" si="16"/>
        <v>2</v>
      </c>
      <c r="E1663" s="15" t="s">
        <v>43</v>
      </c>
      <c r="F1663" s="13" t="str">
        <f>IFERROR(__xludf.DUMMYFUNCTION("REGEXEXTRACT(E1663, ""[А-Яа-я].*"")"),"Новообразования")</f>
        <v>Новообразования</v>
      </c>
      <c r="G1663" s="16">
        <f t="shared" si="17"/>
        <v>2</v>
      </c>
      <c r="H1663" s="13" t="s">
        <v>28</v>
      </c>
      <c r="I1663" s="13" t="str">
        <f>IFERROR(__xludf.DUMMYFUNCTION("REGEXREPLACE(H1663, "".*\s"", """")"),"человек")</f>
        <v>человек</v>
      </c>
      <c r="J1663" s="13" t="s">
        <v>29</v>
      </c>
      <c r="K1663" s="17" t="str">
        <f>IFERROR(__xludf.DUMMYFUNCTION("REGEXREPLACE(J1663, ""^[\d\s]+"", """")"),"значение показателя за год")</f>
        <v>значение показателя за год</v>
      </c>
      <c r="L1663" s="16">
        <f t="shared" si="18"/>
        <v>2</v>
      </c>
      <c r="M1663" s="13" t="s">
        <v>31</v>
      </c>
      <c r="N1663" s="13" t="str">
        <f>IFERROR(__xludf.DUMMYFUNCTION("REGEXEXTRACT(M1663, "" (.+)$"")"),"городское население")</f>
        <v>городское население</v>
      </c>
      <c r="O1663" s="18">
        <v>1195.0</v>
      </c>
      <c r="P1663" s="18">
        <v>1158.0</v>
      </c>
      <c r="Q1663" s="18">
        <v>1209.0</v>
      </c>
      <c r="R1663" s="18">
        <v>1160.0</v>
      </c>
      <c r="S1663" s="18">
        <v>1134.0</v>
      </c>
      <c r="T1663" s="18">
        <v>1132.0</v>
      </c>
      <c r="U1663" s="18">
        <v>1226.0</v>
      </c>
      <c r="V1663" s="18">
        <v>1231.0</v>
      </c>
      <c r="W1663" s="18">
        <v>1071.0</v>
      </c>
      <c r="X1663" s="18">
        <v>1073.0</v>
      </c>
      <c r="Y1663" s="18">
        <v>1073.0</v>
      </c>
      <c r="Z1663" s="19" t="str">
        <f t="shared" si="6"/>
        <v/>
      </c>
      <c r="AA1663" s="19">
        <f t="shared" si="19"/>
        <v>12662</v>
      </c>
      <c r="AB1663" s="19" t="str">
        <f t="shared" si="8"/>
        <v/>
      </c>
      <c r="AC1663" s="19">
        <f t="shared" si="20"/>
        <v>1151.090909</v>
      </c>
      <c r="AD1663" s="19">
        <f t="shared" si="21"/>
        <v>1362</v>
      </c>
      <c r="AE1663" s="19" t="str">
        <f t="shared" si="22"/>
        <v>Нет моды</v>
      </c>
      <c r="AF1663" s="19">
        <f t="shared" si="23"/>
        <v>1071</v>
      </c>
      <c r="AG1663" s="19">
        <f t="shared" si="24"/>
        <v>1231</v>
      </c>
      <c r="AH1663" s="20" t="str">
        <f t="shared" si="14"/>
        <v/>
      </c>
      <c r="AI1663" s="21"/>
      <c r="AJ1663" s="21"/>
      <c r="AK1663" s="21"/>
      <c r="AL1663" s="22">
        <f t="shared" si="25"/>
        <v>1</v>
      </c>
    </row>
    <row r="1664" ht="12.75" customHeight="1">
      <c r="A1664" s="13" t="s">
        <v>81</v>
      </c>
      <c r="B1664" s="13" t="str">
        <f>IFERROR(__xludf.DUMMYFUNCTION("REGEXREPLACE(A1664, ""\d"", """")"),"         Псковская область")</f>
        <v>         Псковская область</v>
      </c>
      <c r="C1664" s="14" t="str">
        <f t="shared" si="15"/>
        <v>Псковская область</v>
      </c>
      <c r="D1664" s="3">
        <f t="shared" si="16"/>
        <v>2</v>
      </c>
      <c r="E1664" s="15" t="s">
        <v>43</v>
      </c>
      <c r="F1664" s="13" t="str">
        <f>IFERROR(__xludf.DUMMYFUNCTION("REGEXEXTRACT(E1664, ""[А-Яа-я].*"")"),"Новообразования")</f>
        <v>Новообразования</v>
      </c>
      <c r="G1664" s="16">
        <f t="shared" si="17"/>
        <v>2</v>
      </c>
      <c r="H1664" s="13" t="s">
        <v>28</v>
      </c>
      <c r="I1664" s="13" t="str">
        <f>IFERROR(__xludf.DUMMYFUNCTION("REGEXREPLACE(H1664, "".*\s"", """")"),"человек")</f>
        <v>человек</v>
      </c>
      <c r="J1664" s="13" t="s">
        <v>29</v>
      </c>
      <c r="K1664" s="17" t="str">
        <f>IFERROR(__xludf.DUMMYFUNCTION("REGEXREPLACE(J1664, ""^[\d\s]+"", """")"),"значение показателя за год")</f>
        <v>значение показателя за год</v>
      </c>
      <c r="L1664" s="16">
        <f t="shared" si="18"/>
        <v>2</v>
      </c>
      <c r="M1664" s="13" t="s">
        <v>32</v>
      </c>
      <c r="N1664" s="13" t="str">
        <f>IFERROR(__xludf.DUMMYFUNCTION("REGEXEXTRACT(M1664, "" (.+)$"")"),"сельское население")</f>
        <v>сельское население</v>
      </c>
      <c r="O1664" s="18">
        <v>466.0</v>
      </c>
      <c r="P1664" s="18">
        <v>466.0</v>
      </c>
      <c r="Q1664" s="18">
        <v>447.0</v>
      </c>
      <c r="R1664" s="18">
        <v>450.0</v>
      </c>
      <c r="S1664" s="18">
        <v>436.0</v>
      </c>
      <c r="T1664" s="18">
        <v>467.0</v>
      </c>
      <c r="U1664" s="18">
        <v>426.0</v>
      </c>
      <c r="V1664" s="18">
        <v>471.0</v>
      </c>
      <c r="W1664" s="18">
        <v>437.0</v>
      </c>
      <c r="X1664" s="18">
        <v>420.0</v>
      </c>
      <c r="Y1664" s="18">
        <v>445.0</v>
      </c>
      <c r="Z1664" s="19" t="str">
        <f t="shared" si="6"/>
        <v/>
      </c>
      <c r="AA1664" s="19" t="str">
        <f t="shared" si="19"/>
        <v/>
      </c>
      <c r="AB1664" s="19">
        <f t="shared" si="8"/>
        <v>4931</v>
      </c>
      <c r="AC1664" s="19">
        <f t="shared" si="20"/>
        <v>448.2727273</v>
      </c>
      <c r="AD1664" s="19">
        <f t="shared" si="21"/>
        <v>771</v>
      </c>
      <c r="AE1664" s="19" t="str">
        <f t="shared" si="22"/>
        <v>Нет моды</v>
      </c>
      <c r="AF1664" s="19">
        <f t="shared" si="23"/>
        <v>420</v>
      </c>
      <c r="AG1664" s="19">
        <f t="shared" si="24"/>
        <v>471</v>
      </c>
      <c r="AH1664" s="20" t="str">
        <f t="shared" si="14"/>
        <v>Город: 72%; Село: 28%</v>
      </c>
      <c r="AI1664" s="21"/>
      <c r="AJ1664" s="21"/>
      <c r="AK1664" s="21"/>
      <c r="AL1664" s="22">
        <f t="shared" si="25"/>
        <v>1</v>
      </c>
    </row>
    <row r="1665" ht="12.75" customHeight="1">
      <c r="A1665" s="13" t="s">
        <v>81</v>
      </c>
      <c r="B1665" s="13" t="str">
        <f>IFERROR(__xludf.DUMMYFUNCTION("REGEXREPLACE(A1665, ""\d"", """")"),"         Псковская область")</f>
        <v>         Псковская область</v>
      </c>
      <c r="C1665" s="14" t="str">
        <f t="shared" si="15"/>
        <v>Псковская область</v>
      </c>
      <c r="D1665" s="3">
        <f t="shared" si="16"/>
        <v>2</v>
      </c>
      <c r="E1665" s="15" t="s">
        <v>44</v>
      </c>
      <c r="F1665" s="13" t="str">
        <f>IFERROR(__xludf.DUMMYFUNCTION("REGEXEXTRACT(E1665,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65" s="16">
        <f t="shared" si="17"/>
        <v>2</v>
      </c>
      <c r="H1665" s="13" t="s">
        <v>28</v>
      </c>
      <c r="I1665" s="13" t="str">
        <f>IFERROR(__xludf.DUMMYFUNCTION("REGEXREPLACE(H1665, "".*\s"", """")"),"человек")</f>
        <v>человек</v>
      </c>
      <c r="J1665" s="13" t="s">
        <v>29</v>
      </c>
      <c r="K1665" s="17" t="str">
        <f>IFERROR(__xludf.DUMMYFUNCTION("REGEXREPLACE(J1665, ""^[\d\s]+"", """")"),"значение показателя за год")</f>
        <v>значение показателя за год</v>
      </c>
      <c r="L1665" s="16">
        <f t="shared" si="18"/>
        <v>2</v>
      </c>
      <c r="M1665" s="13" t="s">
        <v>30</v>
      </c>
      <c r="N1665" s="13" t="str">
        <f>IFERROR(__xludf.DUMMYFUNCTION("REGEXEXTRACT(M1665, "" (.+)$"")"),"все население")</f>
        <v>все население</v>
      </c>
      <c r="O1665" s="18">
        <v>27.0</v>
      </c>
      <c r="P1665" s="23" t="s">
        <v>37</v>
      </c>
      <c r="Q1665" s="18">
        <v>18.0</v>
      </c>
      <c r="R1665" s="18">
        <v>28.0</v>
      </c>
      <c r="S1665" s="23" t="s">
        <v>37</v>
      </c>
      <c r="T1665" s="23" t="s">
        <v>37</v>
      </c>
      <c r="U1665" s="23" t="s">
        <v>37</v>
      </c>
      <c r="V1665" s="23" t="s">
        <v>37</v>
      </c>
      <c r="W1665" s="23" t="s">
        <v>37</v>
      </c>
      <c r="X1665" s="23" t="s">
        <v>37</v>
      </c>
      <c r="Y1665" s="23" t="s">
        <v>37</v>
      </c>
      <c r="Z1665" s="19">
        <f t="shared" si="6"/>
        <v>73</v>
      </c>
      <c r="AA1665" s="19" t="str">
        <f t="shared" si="19"/>
        <v/>
      </c>
      <c r="AB1665" s="19" t="str">
        <f t="shared" si="8"/>
        <v/>
      </c>
      <c r="AC1665" s="19">
        <f t="shared" si="20"/>
        <v>24.33333333</v>
      </c>
      <c r="AD1665" s="19">
        <f t="shared" si="21"/>
        <v>441</v>
      </c>
      <c r="AE1665" s="19" t="str">
        <f t="shared" si="22"/>
        <v>Нет моды</v>
      </c>
      <c r="AF1665" s="19">
        <f t="shared" si="23"/>
        <v>18</v>
      </c>
      <c r="AG1665" s="19">
        <f t="shared" si="24"/>
        <v>28</v>
      </c>
      <c r="AH1665" s="20" t="str">
        <f t="shared" si="14"/>
        <v/>
      </c>
      <c r="AI1665" s="24"/>
      <c r="AJ1665" s="24"/>
      <c r="AK1665" s="24"/>
      <c r="AL1665" s="22">
        <f t="shared" si="25"/>
        <v>1</v>
      </c>
    </row>
    <row r="1666" ht="12.75" customHeight="1">
      <c r="A1666" s="13" t="s">
        <v>81</v>
      </c>
      <c r="B1666" s="13" t="str">
        <f>IFERROR(__xludf.DUMMYFUNCTION("REGEXREPLACE(A1666, ""\d"", """")"),"         Псковская область")</f>
        <v>         Псковская область</v>
      </c>
      <c r="C1666" s="14" t="str">
        <f t="shared" si="15"/>
        <v>Псковская область</v>
      </c>
      <c r="D1666" s="3">
        <f t="shared" si="16"/>
        <v>2</v>
      </c>
      <c r="E1666" s="15" t="s">
        <v>44</v>
      </c>
      <c r="F1666" s="13" t="str">
        <f>IFERROR(__xludf.DUMMYFUNCTION("REGEXEXTRACT(E1666,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66" s="16">
        <f t="shared" si="17"/>
        <v>2</v>
      </c>
      <c r="H1666" s="13" t="s">
        <v>28</v>
      </c>
      <c r="I1666" s="13" t="str">
        <f>IFERROR(__xludf.DUMMYFUNCTION("REGEXREPLACE(H1666, "".*\s"", """")"),"человек")</f>
        <v>человек</v>
      </c>
      <c r="J1666" s="13" t="s">
        <v>29</v>
      </c>
      <c r="K1666" s="17" t="str">
        <f>IFERROR(__xludf.DUMMYFUNCTION("REGEXREPLACE(J1666, ""^[\d\s]+"", """")"),"значение показателя за год")</f>
        <v>значение показателя за год</v>
      </c>
      <c r="L1666" s="16">
        <f t="shared" si="18"/>
        <v>2</v>
      </c>
      <c r="M1666" s="13" t="s">
        <v>31</v>
      </c>
      <c r="N1666" s="13" t="str">
        <f>IFERROR(__xludf.DUMMYFUNCTION("REGEXEXTRACT(M1666, "" (.+)$"")"),"городское население")</f>
        <v>городское население</v>
      </c>
      <c r="O1666" s="18">
        <v>19.0</v>
      </c>
      <c r="P1666" s="23" t="s">
        <v>37</v>
      </c>
      <c r="Q1666" s="18">
        <v>13.0</v>
      </c>
      <c r="R1666" s="18">
        <v>19.0</v>
      </c>
      <c r="S1666" s="23" t="s">
        <v>37</v>
      </c>
      <c r="T1666" s="23" t="s">
        <v>37</v>
      </c>
      <c r="U1666" s="23" t="s">
        <v>37</v>
      </c>
      <c r="V1666" s="23" t="s">
        <v>37</v>
      </c>
      <c r="W1666" s="23" t="s">
        <v>37</v>
      </c>
      <c r="X1666" s="23" t="s">
        <v>37</v>
      </c>
      <c r="Y1666" s="23" t="s">
        <v>37</v>
      </c>
      <c r="Z1666" s="19" t="str">
        <f t="shared" si="6"/>
        <v/>
      </c>
      <c r="AA1666" s="19">
        <f t="shared" si="19"/>
        <v>51</v>
      </c>
      <c r="AB1666" s="19" t="str">
        <f t="shared" si="8"/>
        <v/>
      </c>
      <c r="AC1666" s="19">
        <f t="shared" si="20"/>
        <v>17</v>
      </c>
      <c r="AD1666" s="19">
        <f t="shared" si="21"/>
        <v>19</v>
      </c>
      <c r="AE1666" s="19" t="str">
        <f t="shared" si="22"/>
        <v>Нет моды</v>
      </c>
      <c r="AF1666" s="19">
        <f t="shared" si="23"/>
        <v>13</v>
      </c>
      <c r="AG1666" s="19">
        <f t="shared" si="24"/>
        <v>19</v>
      </c>
      <c r="AH1666" s="20" t="str">
        <f t="shared" si="14"/>
        <v/>
      </c>
      <c r="AI1666" s="24"/>
      <c r="AJ1666" s="24"/>
      <c r="AK1666" s="24"/>
      <c r="AL1666" s="22">
        <f t="shared" si="25"/>
        <v>1</v>
      </c>
    </row>
    <row r="1667" ht="12.75" customHeight="1">
      <c r="A1667" s="13" t="s">
        <v>81</v>
      </c>
      <c r="B1667" s="13" t="str">
        <f>IFERROR(__xludf.DUMMYFUNCTION("REGEXREPLACE(A1667, ""\d"", """")"),"         Псковская область")</f>
        <v>         Псковская область</v>
      </c>
      <c r="C1667" s="14" t="str">
        <f t="shared" si="15"/>
        <v>Псковская область</v>
      </c>
      <c r="D1667" s="3">
        <f t="shared" si="16"/>
        <v>2</v>
      </c>
      <c r="E1667" s="15" t="s">
        <v>44</v>
      </c>
      <c r="F1667" s="13" t="str">
        <f>IFERROR(__xludf.DUMMYFUNCTION("REGEXEXTRACT(E1667,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667" s="16">
        <f t="shared" si="17"/>
        <v>2</v>
      </c>
      <c r="H1667" s="13" t="s">
        <v>28</v>
      </c>
      <c r="I1667" s="13" t="str">
        <f>IFERROR(__xludf.DUMMYFUNCTION("REGEXREPLACE(H1667, "".*\s"", """")"),"человек")</f>
        <v>человек</v>
      </c>
      <c r="J1667" s="13" t="s">
        <v>29</v>
      </c>
      <c r="K1667" s="17" t="str">
        <f>IFERROR(__xludf.DUMMYFUNCTION("REGEXREPLACE(J1667, ""^[\d\s]+"", """")"),"значение показателя за год")</f>
        <v>значение показателя за год</v>
      </c>
      <c r="L1667" s="16">
        <f t="shared" si="18"/>
        <v>2</v>
      </c>
      <c r="M1667" s="13" t="s">
        <v>32</v>
      </c>
      <c r="N1667" s="13" t="str">
        <f>IFERROR(__xludf.DUMMYFUNCTION("REGEXEXTRACT(M1667, "" (.+)$"")"),"сельское население")</f>
        <v>сельское население</v>
      </c>
      <c r="O1667" s="18">
        <v>8.0</v>
      </c>
      <c r="P1667" s="23" t="s">
        <v>37</v>
      </c>
      <c r="Q1667" s="18">
        <v>5.0</v>
      </c>
      <c r="R1667" s="18">
        <v>9.0</v>
      </c>
      <c r="S1667" s="23" t="s">
        <v>37</v>
      </c>
      <c r="T1667" s="23" t="s">
        <v>37</v>
      </c>
      <c r="U1667" s="23" t="s">
        <v>37</v>
      </c>
      <c r="V1667" s="23" t="s">
        <v>37</v>
      </c>
      <c r="W1667" s="23" t="s">
        <v>37</v>
      </c>
      <c r="X1667" s="23" t="s">
        <v>37</v>
      </c>
      <c r="Y1667" s="23" t="s">
        <v>37</v>
      </c>
      <c r="Z1667" s="19" t="str">
        <f t="shared" si="6"/>
        <v/>
      </c>
      <c r="AA1667" s="19" t="str">
        <f t="shared" si="19"/>
        <v/>
      </c>
      <c r="AB1667" s="19">
        <f t="shared" si="8"/>
        <v>22</v>
      </c>
      <c r="AC1667" s="19">
        <f t="shared" si="20"/>
        <v>7.333333333</v>
      </c>
      <c r="AD1667" s="19">
        <f t="shared" si="21"/>
        <v>11</v>
      </c>
      <c r="AE1667" s="19" t="str">
        <f t="shared" si="22"/>
        <v>Нет моды</v>
      </c>
      <c r="AF1667" s="19">
        <f t="shared" si="23"/>
        <v>5</v>
      </c>
      <c r="AG1667" s="19">
        <f t="shared" si="24"/>
        <v>9</v>
      </c>
      <c r="AH1667" s="20" t="str">
        <f t="shared" si="14"/>
        <v>Город: 70%; Село: 30%</v>
      </c>
      <c r="AI1667" s="24"/>
      <c r="AJ1667" s="24"/>
      <c r="AK1667" s="24"/>
      <c r="AL1667" s="22">
        <f t="shared" si="25"/>
        <v>1</v>
      </c>
    </row>
    <row r="1668" ht="12.75" customHeight="1">
      <c r="A1668" s="13" t="s">
        <v>81</v>
      </c>
      <c r="B1668" s="13" t="str">
        <f>IFERROR(__xludf.DUMMYFUNCTION("REGEXREPLACE(A1668, ""\d"", """")"),"         Псковская область")</f>
        <v>         Псковская область</v>
      </c>
      <c r="C1668" s="14" t="str">
        <f t="shared" si="15"/>
        <v>Псковская область</v>
      </c>
      <c r="D1668" s="3">
        <f t="shared" si="16"/>
        <v>2</v>
      </c>
      <c r="E1668" s="15" t="s">
        <v>45</v>
      </c>
      <c r="F1668" s="13" t="str">
        <f>IFERROR(__xludf.DUMMYFUNCTION("REGEXEXTRACT(E1668, ""[А-Яа-я].*"")"),"Самоубийство")</f>
        <v>Самоубийство</v>
      </c>
      <c r="G1668" s="16">
        <f t="shared" si="17"/>
        <v>2</v>
      </c>
      <c r="H1668" s="13" t="s">
        <v>28</v>
      </c>
      <c r="I1668" s="13" t="str">
        <f>IFERROR(__xludf.DUMMYFUNCTION("REGEXREPLACE(H1668, "".*\s"", """")"),"человек")</f>
        <v>человек</v>
      </c>
      <c r="J1668" s="13" t="s">
        <v>29</v>
      </c>
      <c r="K1668" s="17" t="str">
        <f>IFERROR(__xludf.DUMMYFUNCTION("REGEXREPLACE(J1668, ""^[\d\s]+"", """")"),"значение показателя за год")</f>
        <v>значение показателя за год</v>
      </c>
      <c r="L1668" s="16">
        <f t="shared" si="18"/>
        <v>2</v>
      </c>
      <c r="M1668" s="13" t="s">
        <v>30</v>
      </c>
      <c r="N1668" s="13" t="str">
        <f>IFERROR(__xludf.DUMMYFUNCTION("REGEXEXTRACT(M1668, "" (.+)$"")"),"все население")</f>
        <v>все население</v>
      </c>
      <c r="O1668" s="18">
        <v>166.0</v>
      </c>
      <c r="P1668" s="18">
        <v>133.0</v>
      </c>
      <c r="Q1668" s="18">
        <v>153.0</v>
      </c>
      <c r="R1668" s="18">
        <v>160.0</v>
      </c>
      <c r="S1668" s="18">
        <v>125.0</v>
      </c>
      <c r="T1668" s="18">
        <v>116.0</v>
      </c>
      <c r="U1668" s="18">
        <v>91.0</v>
      </c>
      <c r="V1668" s="18">
        <v>98.0</v>
      </c>
      <c r="W1668" s="18">
        <v>95.0</v>
      </c>
      <c r="X1668" s="18">
        <v>102.0</v>
      </c>
      <c r="Y1668" s="18">
        <v>100.0</v>
      </c>
      <c r="Z1668" s="19">
        <f t="shared" si="6"/>
        <v>1339</v>
      </c>
      <c r="AA1668" s="19" t="str">
        <f t="shared" si="19"/>
        <v/>
      </c>
      <c r="AB1668" s="19" t="str">
        <f t="shared" si="8"/>
        <v/>
      </c>
      <c r="AC1668" s="19">
        <f t="shared" si="20"/>
        <v>121.7272727</v>
      </c>
      <c r="AD1668" s="19">
        <f t="shared" si="21"/>
        <v>101</v>
      </c>
      <c r="AE1668" s="19" t="str">
        <f t="shared" si="22"/>
        <v>Нет моды</v>
      </c>
      <c r="AF1668" s="19">
        <f t="shared" si="23"/>
        <v>91</v>
      </c>
      <c r="AG1668" s="19">
        <f t="shared" si="24"/>
        <v>166</v>
      </c>
      <c r="AH1668" s="20" t="str">
        <f t="shared" si="14"/>
        <v/>
      </c>
      <c r="AI1668" s="21"/>
      <c r="AJ1668" s="21"/>
      <c r="AK1668" s="21"/>
      <c r="AL1668" s="22">
        <f t="shared" si="25"/>
        <v>1</v>
      </c>
    </row>
    <row r="1669" ht="12.75" customHeight="1">
      <c r="A1669" s="13" t="s">
        <v>81</v>
      </c>
      <c r="B1669" s="13" t="str">
        <f>IFERROR(__xludf.DUMMYFUNCTION("REGEXREPLACE(A1669, ""\d"", """")"),"         Псковская область")</f>
        <v>         Псковская область</v>
      </c>
      <c r="C1669" s="14" t="str">
        <f t="shared" si="15"/>
        <v>Псковская область</v>
      </c>
      <c r="D1669" s="3">
        <f t="shared" si="16"/>
        <v>2</v>
      </c>
      <c r="E1669" s="15" t="s">
        <v>45</v>
      </c>
      <c r="F1669" s="13" t="str">
        <f>IFERROR(__xludf.DUMMYFUNCTION("REGEXEXTRACT(E1669, ""[А-Яа-я].*"")"),"Самоубийство")</f>
        <v>Самоубийство</v>
      </c>
      <c r="G1669" s="16">
        <f t="shared" si="17"/>
        <v>2</v>
      </c>
      <c r="H1669" s="13" t="s">
        <v>28</v>
      </c>
      <c r="I1669" s="13" t="str">
        <f>IFERROR(__xludf.DUMMYFUNCTION("REGEXREPLACE(H1669, "".*\s"", """")"),"человек")</f>
        <v>человек</v>
      </c>
      <c r="J1669" s="13" t="s">
        <v>29</v>
      </c>
      <c r="K1669" s="17" t="str">
        <f>IFERROR(__xludf.DUMMYFUNCTION("REGEXREPLACE(J1669, ""^[\d\s]+"", """")"),"значение показателя за год")</f>
        <v>значение показателя за год</v>
      </c>
      <c r="L1669" s="16">
        <f t="shared" si="18"/>
        <v>2</v>
      </c>
      <c r="M1669" s="13" t="s">
        <v>31</v>
      </c>
      <c r="N1669" s="13" t="str">
        <f>IFERROR(__xludf.DUMMYFUNCTION("REGEXEXTRACT(M1669, "" (.+)$"")"),"городское население")</f>
        <v>городское население</v>
      </c>
      <c r="O1669" s="18">
        <v>99.0</v>
      </c>
      <c r="P1669" s="18">
        <v>82.0</v>
      </c>
      <c r="Q1669" s="18">
        <v>88.0</v>
      </c>
      <c r="R1669" s="18">
        <v>102.0</v>
      </c>
      <c r="S1669" s="18">
        <v>81.0</v>
      </c>
      <c r="T1669" s="18">
        <v>59.0</v>
      </c>
      <c r="U1669" s="18">
        <v>55.0</v>
      </c>
      <c r="V1669" s="18">
        <v>58.0</v>
      </c>
      <c r="W1669" s="18">
        <v>61.0</v>
      </c>
      <c r="X1669" s="18">
        <v>70.0</v>
      </c>
      <c r="Y1669" s="18">
        <v>58.0</v>
      </c>
      <c r="Z1669" s="19" t="str">
        <f t="shared" si="6"/>
        <v/>
      </c>
      <c r="AA1669" s="19">
        <f t="shared" si="19"/>
        <v>813</v>
      </c>
      <c r="AB1669" s="19" t="str">
        <f t="shared" si="8"/>
        <v/>
      </c>
      <c r="AC1669" s="19">
        <f t="shared" si="20"/>
        <v>73.90909091</v>
      </c>
      <c r="AD1669" s="19">
        <f t="shared" si="21"/>
        <v>96.5</v>
      </c>
      <c r="AE1669" s="19" t="str">
        <f t="shared" si="22"/>
        <v>Нет моды</v>
      </c>
      <c r="AF1669" s="19">
        <f t="shared" si="23"/>
        <v>55</v>
      </c>
      <c r="AG1669" s="19">
        <f t="shared" si="24"/>
        <v>102</v>
      </c>
      <c r="AH1669" s="20" t="str">
        <f t="shared" si="14"/>
        <v/>
      </c>
      <c r="AI1669" s="21"/>
      <c r="AJ1669" s="21"/>
      <c r="AK1669" s="21"/>
      <c r="AL1669" s="22">
        <f t="shared" si="25"/>
        <v>1</v>
      </c>
    </row>
    <row r="1670" ht="12.75" customHeight="1">
      <c r="A1670" s="13" t="s">
        <v>81</v>
      </c>
      <c r="B1670" s="13" t="str">
        <f>IFERROR(__xludf.DUMMYFUNCTION("REGEXREPLACE(A1670, ""\d"", """")"),"         Псковская область")</f>
        <v>         Псковская область</v>
      </c>
      <c r="C1670" s="14" t="str">
        <f t="shared" si="15"/>
        <v>Псковская область</v>
      </c>
      <c r="D1670" s="3">
        <f t="shared" si="16"/>
        <v>2</v>
      </c>
      <c r="E1670" s="15" t="s">
        <v>45</v>
      </c>
      <c r="F1670" s="13" t="str">
        <f>IFERROR(__xludf.DUMMYFUNCTION("REGEXEXTRACT(E1670, ""[А-Яа-я].*"")"),"Самоубийство")</f>
        <v>Самоубийство</v>
      </c>
      <c r="G1670" s="16">
        <f t="shared" si="17"/>
        <v>2</v>
      </c>
      <c r="H1670" s="13" t="s">
        <v>28</v>
      </c>
      <c r="I1670" s="13" t="str">
        <f>IFERROR(__xludf.DUMMYFUNCTION("REGEXREPLACE(H1670, "".*\s"", """")"),"человек")</f>
        <v>человек</v>
      </c>
      <c r="J1670" s="13" t="s">
        <v>29</v>
      </c>
      <c r="K1670" s="17" t="str">
        <f>IFERROR(__xludf.DUMMYFUNCTION("REGEXREPLACE(J1670, ""^[\d\s]+"", """")"),"значение показателя за год")</f>
        <v>значение показателя за год</v>
      </c>
      <c r="L1670" s="16">
        <f t="shared" si="18"/>
        <v>2</v>
      </c>
      <c r="M1670" s="13" t="s">
        <v>32</v>
      </c>
      <c r="N1670" s="13" t="str">
        <f>IFERROR(__xludf.DUMMYFUNCTION("REGEXEXTRACT(M1670, "" (.+)$"")"),"сельское население")</f>
        <v>сельское население</v>
      </c>
      <c r="O1670" s="18">
        <v>67.0</v>
      </c>
      <c r="P1670" s="18">
        <v>51.0</v>
      </c>
      <c r="Q1670" s="18">
        <v>65.0</v>
      </c>
      <c r="R1670" s="18">
        <v>58.0</v>
      </c>
      <c r="S1670" s="18">
        <v>44.0</v>
      </c>
      <c r="T1670" s="18">
        <v>57.0</v>
      </c>
      <c r="U1670" s="18">
        <v>36.0</v>
      </c>
      <c r="V1670" s="18">
        <v>40.0</v>
      </c>
      <c r="W1670" s="18">
        <v>34.0</v>
      </c>
      <c r="X1670" s="18">
        <v>32.0</v>
      </c>
      <c r="Y1670" s="18">
        <v>42.0</v>
      </c>
      <c r="Z1670" s="19" t="str">
        <f t="shared" si="6"/>
        <v/>
      </c>
      <c r="AA1670" s="19" t="str">
        <f t="shared" si="19"/>
        <v/>
      </c>
      <c r="AB1670" s="19">
        <f t="shared" si="8"/>
        <v>526</v>
      </c>
      <c r="AC1670" s="19">
        <f t="shared" si="20"/>
        <v>47.81818182</v>
      </c>
      <c r="AD1670" s="19">
        <f t="shared" si="21"/>
        <v>58</v>
      </c>
      <c r="AE1670" s="19" t="str">
        <f t="shared" si="22"/>
        <v>Нет моды</v>
      </c>
      <c r="AF1670" s="19">
        <f t="shared" si="23"/>
        <v>32</v>
      </c>
      <c r="AG1670" s="19">
        <f t="shared" si="24"/>
        <v>67</v>
      </c>
      <c r="AH1670" s="20" t="str">
        <f t="shared" si="14"/>
        <v>Город: 61%; Село: 39%</v>
      </c>
      <c r="AI1670" s="21"/>
      <c r="AJ1670" s="21"/>
      <c r="AK1670" s="21"/>
      <c r="AL1670" s="22">
        <f t="shared" si="25"/>
        <v>1</v>
      </c>
    </row>
    <row r="1671" ht="12.75" customHeight="1">
      <c r="A1671" s="13" t="s">
        <v>81</v>
      </c>
      <c r="B1671" s="13" t="str">
        <f>IFERROR(__xludf.DUMMYFUNCTION("REGEXREPLACE(A1671, ""\d"", """")"),"         Псковская область")</f>
        <v>         Псковская область</v>
      </c>
      <c r="C1671" s="14" t="str">
        <f t="shared" si="15"/>
        <v>Псковская область</v>
      </c>
      <c r="D1671" s="3">
        <f t="shared" si="16"/>
        <v>2</v>
      </c>
      <c r="E1671" s="15" t="s">
        <v>46</v>
      </c>
      <c r="F1671" s="13" t="str">
        <f>IFERROR(__xludf.DUMMYFUNCTION("REGEXEXTRACT(E1671, ""[А-Яа-я].*"")"),"Случ.отравл.алкоголем")</f>
        <v>Случ.отравл.алкоголем</v>
      </c>
      <c r="G1671" s="16">
        <f t="shared" si="17"/>
        <v>2</v>
      </c>
      <c r="H1671" s="13" t="s">
        <v>28</v>
      </c>
      <c r="I1671" s="13" t="str">
        <f>IFERROR(__xludf.DUMMYFUNCTION("REGEXREPLACE(H1671, "".*\s"", """")"),"человек")</f>
        <v>человек</v>
      </c>
      <c r="J1671" s="13" t="s">
        <v>29</v>
      </c>
      <c r="K1671" s="17" t="str">
        <f>IFERROR(__xludf.DUMMYFUNCTION("REGEXREPLACE(J1671, ""^[\d\s]+"", """")"),"значение показателя за год")</f>
        <v>значение показателя за год</v>
      </c>
      <c r="L1671" s="16">
        <f t="shared" si="18"/>
        <v>2</v>
      </c>
      <c r="M1671" s="13" t="s">
        <v>30</v>
      </c>
      <c r="N1671" s="13" t="str">
        <f>IFERROR(__xludf.DUMMYFUNCTION("REGEXEXTRACT(M1671, "" (.+)$"")"),"все население")</f>
        <v>все население</v>
      </c>
      <c r="O1671" s="18">
        <v>98.0</v>
      </c>
      <c r="P1671" s="18">
        <v>100.0</v>
      </c>
      <c r="Q1671" s="18">
        <v>98.0</v>
      </c>
      <c r="R1671" s="18">
        <v>100.0</v>
      </c>
      <c r="S1671" s="18">
        <v>78.0</v>
      </c>
      <c r="T1671" s="18">
        <v>54.0</v>
      </c>
      <c r="U1671" s="18">
        <v>67.0</v>
      </c>
      <c r="V1671" s="18">
        <v>53.0</v>
      </c>
      <c r="W1671" s="18">
        <v>69.0</v>
      </c>
      <c r="X1671" s="18">
        <v>56.0</v>
      </c>
      <c r="Y1671" s="18">
        <v>39.0</v>
      </c>
      <c r="Z1671" s="19">
        <f t="shared" si="6"/>
        <v>812</v>
      </c>
      <c r="AA1671" s="19" t="str">
        <f t="shared" si="19"/>
        <v/>
      </c>
      <c r="AB1671" s="19" t="str">
        <f t="shared" si="8"/>
        <v/>
      </c>
      <c r="AC1671" s="19">
        <f t="shared" si="20"/>
        <v>73.81818182</v>
      </c>
      <c r="AD1671" s="19">
        <f t="shared" si="21"/>
        <v>56.5</v>
      </c>
      <c r="AE1671" s="19" t="str">
        <f t="shared" si="22"/>
        <v>Нет моды</v>
      </c>
      <c r="AF1671" s="19">
        <f t="shared" si="23"/>
        <v>39</v>
      </c>
      <c r="AG1671" s="19">
        <f t="shared" si="24"/>
        <v>100</v>
      </c>
      <c r="AH1671" s="20" t="str">
        <f t="shared" si="14"/>
        <v/>
      </c>
      <c r="AI1671" s="21"/>
      <c r="AJ1671" s="21"/>
      <c r="AK1671" s="21"/>
      <c r="AL1671" s="22">
        <f t="shared" si="25"/>
        <v>1</v>
      </c>
    </row>
    <row r="1672" ht="12.75" customHeight="1">
      <c r="A1672" s="13" t="s">
        <v>81</v>
      </c>
      <c r="B1672" s="13" t="str">
        <f>IFERROR(__xludf.DUMMYFUNCTION("REGEXREPLACE(A1672, ""\d"", """")"),"         Псковская область")</f>
        <v>         Псковская область</v>
      </c>
      <c r="C1672" s="14" t="str">
        <f t="shared" si="15"/>
        <v>Псковская область</v>
      </c>
      <c r="D1672" s="3">
        <f t="shared" si="16"/>
        <v>2</v>
      </c>
      <c r="E1672" s="15" t="s">
        <v>46</v>
      </c>
      <c r="F1672" s="13" t="str">
        <f>IFERROR(__xludf.DUMMYFUNCTION("REGEXEXTRACT(E1672, ""[А-Яа-я].*"")"),"Случ.отравл.алкоголем")</f>
        <v>Случ.отравл.алкоголем</v>
      </c>
      <c r="G1672" s="16">
        <f t="shared" si="17"/>
        <v>2</v>
      </c>
      <c r="H1672" s="13" t="s">
        <v>28</v>
      </c>
      <c r="I1672" s="13" t="str">
        <f>IFERROR(__xludf.DUMMYFUNCTION("REGEXREPLACE(H1672, "".*\s"", """")"),"человек")</f>
        <v>человек</v>
      </c>
      <c r="J1672" s="13" t="s">
        <v>29</v>
      </c>
      <c r="K1672" s="17" t="str">
        <f>IFERROR(__xludf.DUMMYFUNCTION("REGEXREPLACE(J1672, ""^[\d\s]+"", """")"),"значение показателя за год")</f>
        <v>значение показателя за год</v>
      </c>
      <c r="L1672" s="16">
        <f t="shared" si="18"/>
        <v>2</v>
      </c>
      <c r="M1672" s="13" t="s">
        <v>31</v>
      </c>
      <c r="N1672" s="13" t="str">
        <f>IFERROR(__xludf.DUMMYFUNCTION("REGEXEXTRACT(M1672, "" (.+)$"")"),"городское население")</f>
        <v>городское население</v>
      </c>
      <c r="O1672" s="18">
        <v>53.0</v>
      </c>
      <c r="P1672" s="18">
        <v>59.0</v>
      </c>
      <c r="Q1672" s="18">
        <v>59.0</v>
      </c>
      <c r="R1672" s="18">
        <v>61.0</v>
      </c>
      <c r="S1672" s="18">
        <v>51.0</v>
      </c>
      <c r="T1672" s="18">
        <v>31.0</v>
      </c>
      <c r="U1672" s="18">
        <v>45.0</v>
      </c>
      <c r="V1672" s="18">
        <v>33.0</v>
      </c>
      <c r="W1672" s="18">
        <v>41.0</v>
      </c>
      <c r="X1672" s="18">
        <v>35.0</v>
      </c>
      <c r="Y1672" s="18">
        <v>22.0</v>
      </c>
      <c r="Z1672" s="19" t="str">
        <f t="shared" si="6"/>
        <v/>
      </c>
      <c r="AA1672" s="19">
        <f t="shared" si="19"/>
        <v>490</v>
      </c>
      <c r="AB1672" s="19" t="str">
        <f t="shared" si="8"/>
        <v/>
      </c>
      <c r="AC1672" s="19">
        <f t="shared" si="20"/>
        <v>44.54545455</v>
      </c>
      <c r="AD1672" s="19">
        <f t="shared" si="21"/>
        <v>55</v>
      </c>
      <c r="AE1672" s="19" t="str">
        <f t="shared" si="22"/>
        <v>Нет моды</v>
      </c>
      <c r="AF1672" s="19">
        <f t="shared" si="23"/>
        <v>22</v>
      </c>
      <c r="AG1672" s="19">
        <f t="shared" si="24"/>
        <v>61</v>
      </c>
      <c r="AH1672" s="20" t="str">
        <f t="shared" si="14"/>
        <v/>
      </c>
      <c r="AI1672" s="21"/>
      <c r="AJ1672" s="21"/>
      <c r="AK1672" s="21"/>
      <c r="AL1672" s="22">
        <f t="shared" si="25"/>
        <v>1</v>
      </c>
    </row>
    <row r="1673" ht="12.75" customHeight="1">
      <c r="A1673" s="13" t="s">
        <v>81</v>
      </c>
      <c r="B1673" s="13" t="str">
        <f>IFERROR(__xludf.DUMMYFUNCTION("REGEXREPLACE(A1673, ""\d"", """")"),"         Псковская область")</f>
        <v>         Псковская область</v>
      </c>
      <c r="C1673" s="14" t="str">
        <f t="shared" si="15"/>
        <v>Псковская область</v>
      </c>
      <c r="D1673" s="3">
        <f t="shared" si="16"/>
        <v>2</v>
      </c>
      <c r="E1673" s="15" t="s">
        <v>46</v>
      </c>
      <c r="F1673" s="13" t="str">
        <f>IFERROR(__xludf.DUMMYFUNCTION("REGEXEXTRACT(E1673, ""[А-Яа-я].*"")"),"Случ.отравл.алкоголем")</f>
        <v>Случ.отравл.алкоголем</v>
      </c>
      <c r="G1673" s="16">
        <f t="shared" si="17"/>
        <v>2</v>
      </c>
      <c r="H1673" s="13" t="s">
        <v>28</v>
      </c>
      <c r="I1673" s="13" t="str">
        <f>IFERROR(__xludf.DUMMYFUNCTION("REGEXREPLACE(H1673, "".*\s"", """")"),"человек")</f>
        <v>человек</v>
      </c>
      <c r="J1673" s="13" t="s">
        <v>29</v>
      </c>
      <c r="K1673" s="17" t="str">
        <f>IFERROR(__xludf.DUMMYFUNCTION("REGEXREPLACE(J1673, ""^[\d\s]+"", """")"),"значение показателя за год")</f>
        <v>значение показателя за год</v>
      </c>
      <c r="L1673" s="16">
        <f t="shared" si="18"/>
        <v>2</v>
      </c>
      <c r="M1673" s="13" t="s">
        <v>32</v>
      </c>
      <c r="N1673" s="13" t="str">
        <f>IFERROR(__xludf.DUMMYFUNCTION("REGEXEXTRACT(M1673, "" (.+)$"")"),"сельское население")</f>
        <v>сельское население</v>
      </c>
      <c r="O1673" s="18">
        <v>45.0</v>
      </c>
      <c r="P1673" s="18">
        <v>41.0</v>
      </c>
      <c r="Q1673" s="18">
        <v>39.0</v>
      </c>
      <c r="R1673" s="18">
        <v>39.0</v>
      </c>
      <c r="S1673" s="18">
        <v>27.0</v>
      </c>
      <c r="T1673" s="18">
        <v>23.0</v>
      </c>
      <c r="U1673" s="18">
        <v>22.0</v>
      </c>
      <c r="V1673" s="18">
        <v>20.0</v>
      </c>
      <c r="W1673" s="18">
        <v>28.0</v>
      </c>
      <c r="X1673" s="18">
        <v>21.0</v>
      </c>
      <c r="Y1673" s="18">
        <v>17.0</v>
      </c>
      <c r="Z1673" s="19" t="str">
        <f t="shared" si="6"/>
        <v/>
      </c>
      <c r="AA1673" s="19" t="str">
        <f t="shared" si="19"/>
        <v/>
      </c>
      <c r="AB1673" s="19">
        <f t="shared" si="8"/>
        <v>322</v>
      </c>
      <c r="AC1673" s="19">
        <f t="shared" si="20"/>
        <v>29.27272727</v>
      </c>
      <c r="AD1673" s="19">
        <f t="shared" si="21"/>
        <v>37</v>
      </c>
      <c r="AE1673" s="19" t="str">
        <f t="shared" si="22"/>
        <v>Нет моды</v>
      </c>
      <c r="AF1673" s="19">
        <f t="shared" si="23"/>
        <v>17</v>
      </c>
      <c r="AG1673" s="19">
        <f t="shared" si="24"/>
        <v>45</v>
      </c>
      <c r="AH1673" s="20" t="str">
        <f t="shared" si="14"/>
        <v>Город: 60%; Село: 40%</v>
      </c>
      <c r="AI1673" s="21"/>
      <c r="AJ1673" s="21"/>
      <c r="AK1673" s="21"/>
      <c r="AL1673" s="22">
        <f t="shared" si="25"/>
        <v>1</v>
      </c>
    </row>
    <row r="1674" ht="12.75" customHeight="1">
      <c r="A1674" s="13" t="s">
        <v>81</v>
      </c>
      <c r="B1674" s="13" t="str">
        <f>IFERROR(__xludf.DUMMYFUNCTION("REGEXREPLACE(A1674, ""\d"", """")"),"         Псковская область")</f>
        <v>         Псковская область</v>
      </c>
      <c r="C1674" s="14" t="str">
        <f t="shared" si="15"/>
        <v>Псковская область</v>
      </c>
      <c r="D1674" s="3">
        <f t="shared" si="16"/>
        <v>2</v>
      </c>
      <c r="E1674" s="15" t="s">
        <v>47</v>
      </c>
      <c r="F1674" s="13" t="str">
        <f>IFERROR(__xludf.DUMMYFUNCTION("REGEXEXTRACT(E1674, ""[А-Яа-я].*"")"),"транспортные травмы всех видов")</f>
        <v>транспортные травмы всех видов</v>
      </c>
      <c r="G1674" s="16">
        <f t="shared" si="17"/>
        <v>2</v>
      </c>
      <c r="H1674" s="13" t="s">
        <v>28</v>
      </c>
      <c r="I1674" s="13" t="str">
        <f>IFERROR(__xludf.DUMMYFUNCTION("REGEXREPLACE(H1674, "".*\s"", """")"),"человек")</f>
        <v>человек</v>
      </c>
      <c r="J1674" s="13" t="s">
        <v>29</v>
      </c>
      <c r="K1674" s="17" t="str">
        <f>IFERROR(__xludf.DUMMYFUNCTION("REGEXREPLACE(J1674, ""^[\d\s]+"", """")"),"значение показателя за год")</f>
        <v>значение показателя за год</v>
      </c>
      <c r="L1674" s="16">
        <f t="shared" si="18"/>
        <v>2</v>
      </c>
      <c r="M1674" s="13" t="s">
        <v>30</v>
      </c>
      <c r="N1674" s="13" t="str">
        <f>IFERROR(__xludf.DUMMYFUNCTION("REGEXEXTRACT(M1674, "" (.+)$"")"),"все население")</f>
        <v>все население</v>
      </c>
      <c r="O1674" s="18">
        <v>186.0</v>
      </c>
      <c r="P1674" s="18">
        <v>190.0</v>
      </c>
      <c r="Q1674" s="18">
        <v>152.0</v>
      </c>
      <c r="R1674" s="18">
        <v>137.0</v>
      </c>
      <c r="S1674" s="23" t="s">
        <v>37</v>
      </c>
      <c r="T1674" s="23" t="s">
        <v>37</v>
      </c>
      <c r="U1674" s="23" t="s">
        <v>37</v>
      </c>
      <c r="V1674" s="23" t="s">
        <v>37</v>
      </c>
      <c r="W1674" s="23" t="s">
        <v>37</v>
      </c>
      <c r="X1674" s="23" t="s">
        <v>37</v>
      </c>
      <c r="Y1674" s="23" t="s">
        <v>37</v>
      </c>
      <c r="Z1674" s="19">
        <f t="shared" si="6"/>
        <v>665</v>
      </c>
      <c r="AA1674" s="19" t="str">
        <f t="shared" si="19"/>
        <v/>
      </c>
      <c r="AB1674" s="19" t="str">
        <f t="shared" si="8"/>
        <v/>
      </c>
      <c r="AC1674" s="19">
        <f t="shared" si="20"/>
        <v>166.25</v>
      </c>
      <c r="AD1674" s="19">
        <f t="shared" si="21"/>
        <v>39</v>
      </c>
      <c r="AE1674" s="19" t="str">
        <f t="shared" si="22"/>
        <v>Нет моды</v>
      </c>
      <c r="AF1674" s="19">
        <f t="shared" si="23"/>
        <v>137</v>
      </c>
      <c r="AG1674" s="19">
        <f t="shared" si="24"/>
        <v>190</v>
      </c>
      <c r="AH1674" s="20" t="str">
        <f t="shared" si="14"/>
        <v/>
      </c>
      <c r="AI1674" s="24"/>
      <c r="AJ1674" s="24"/>
      <c r="AK1674" s="24"/>
      <c r="AL1674" s="22">
        <f t="shared" si="25"/>
        <v>1</v>
      </c>
    </row>
    <row r="1675" ht="12.75" customHeight="1">
      <c r="A1675" s="13" t="s">
        <v>81</v>
      </c>
      <c r="B1675" s="13" t="str">
        <f>IFERROR(__xludf.DUMMYFUNCTION("REGEXREPLACE(A1675, ""\d"", """")"),"         Псковская область")</f>
        <v>         Псковская область</v>
      </c>
      <c r="C1675" s="14" t="str">
        <f t="shared" si="15"/>
        <v>Псковская область</v>
      </c>
      <c r="D1675" s="3">
        <f t="shared" si="16"/>
        <v>2</v>
      </c>
      <c r="E1675" s="15" t="s">
        <v>47</v>
      </c>
      <c r="F1675" s="13" t="str">
        <f>IFERROR(__xludf.DUMMYFUNCTION("REGEXEXTRACT(E1675, ""[А-Яа-я].*"")"),"транспортные травмы всех видов")</f>
        <v>транспортные травмы всех видов</v>
      </c>
      <c r="G1675" s="16">
        <f t="shared" si="17"/>
        <v>2</v>
      </c>
      <c r="H1675" s="13" t="s">
        <v>28</v>
      </c>
      <c r="I1675" s="13" t="str">
        <f>IFERROR(__xludf.DUMMYFUNCTION("REGEXREPLACE(H1675, "".*\s"", """")"),"человек")</f>
        <v>человек</v>
      </c>
      <c r="J1675" s="13" t="s">
        <v>29</v>
      </c>
      <c r="K1675" s="17" t="str">
        <f>IFERROR(__xludf.DUMMYFUNCTION("REGEXREPLACE(J1675, ""^[\d\s]+"", """")"),"значение показателя за год")</f>
        <v>значение показателя за год</v>
      </c>
      <c r="L1675" s="16">
        <f t="shared" si="18"/>
        <v>2</v>
      </c>
      <c r="M1675" s="13" t="s">
        <v>31</v>
      </c>
      <c r="N1675" s="13" t="str">
        <f>IFERROR(__xludf.DUMMYFUNCTION("REGEXEXTRACT(M1675, "" (.+)$"")"),"городское население")</f>
        <v>городское население</v>
      </c>
      <c r="O1675" s="18">
        <v>103.0</v>
      </c>
      <c r="P1675" s="18">
        <v>118.0</v>
      </c>
      <c r="Q1675" s="18">
        <v>94.0</v>
      </c>
      <c r="R1675" s="18">
        <v>90.0</v>
      </c>
      <c r="S1675" s="23" t="s">
        <v>37</v>
      </c>
      <c r="T1675" s="23" t="s">
        <v>37</v>
      </c>
      <c r="U1675" s="23" t="s">
        <v>37</v>
      </c>
      <c r="V1675" s="23" t="s">
        <v>37</v>
      </c>
      <c r="W1675" s="23" t="s">
        <v>37</v>
      </c>
      <c r="X1675" s="23" t="s">
        <v>37</v>
      </c>
      <c r="Y1675" s="23" t="s">
        <v>37</v>
      </c>
      <c r="Z1675" s="19" t="str">
        <f t="shared" si="6"/>
        <v/>
      </c>
      <c r="AA1675" s="19">
        <f t="shared" si="19"/>
        <v>405</v>
      </c>
      <c r="AB1675" s="19" t="str">
        <f t="shared" si="8"/>
        <v/>
      </c>
      <c r="AC1675" s="19">
        <f t="shared" si="20"/>
        <v>101.25</v>
      </c>
      <c r="AD1675" s="19">
        <f t="shared" si="21"/>
        <v>127.5</v>
      </c>
      <c r="AE1675" s="19" t="str">
        <f t="shared" si="22"/>
        <v>Нет моды</v>
      </c>
      <c r="AF1675" s="19">
        <f t="shared" si="23"/>
        <v>90</v>
      </c>
      <c r="AG1675" s="19">
        <f t="shared" si="24"/>
        <v>118</v>
      </c>
      <c r="AH1675" s="20" t="str">
        <f t="shared" si="14"/>
        <v/>
      </c>
      <c r="AI1675" s="24"/>
      <c r="AJ1675" s="24"/>
      <c r="AK1675" s="24"/>
      <c r="AL1675" s="22">
        <f t="shared" si="25"/>
        <v>1</v>
      </c>
    </row>
    <row r="1676" ht="12.75" customHeight="1">
      <c r="A1676" s="13" t="s">
        <v>81</v>
      </c>
      <c r="B1676" s="13" t="str">
        <f>IFERROR(__xludf.DUMMYFUNCTION("REGEXREPLACE(A1676, ""\d"", """")"),"         Псковская область")</f>
        <v>         Псковская область</v>
      </c>
      <c r="C1676" s="14" t="str">
        <f t="shared" si="15"/>
        <v>Псковская область</v>
      </c>
      <c r="D1676" s="3">
        <f t="shared" si="16"/>
        <v>2</v>
      </c>
      <c r="E1676" s="15" t="s">
        <v>47</v>
      </c>
      <c r="F1676" s="13" t="str">
        <f>IFERROR(__xludf.DUMMYFUNCTION("REGEXEXTRACT(E1676, ""[А-Яа-я].*"")"),"транспортные травмы всех видов")</f>
        <v>транспортные травмы всех видов</v>
      </c>
      <c r="G1676" s="16">
        <f t="shared" si="17"/>
        <v>2</v>
      </c>
      <c r="H1676" s="13" t="s">
        <v>28</v>
      </c>
      <c r="I1676" s="13" t="str">
        <f>IFERROR(__xludf.DUMMYFUNCTION("REGEXREPLACE(H1676, "".*\s"", """")"),"человек")</f>
        <v>человек</v>
      </c>
      <c r="J1676" s="13" t="s">
        <v>29</v>
      </c>
      <c r="K1676" s="17" t="str">
        <f>IFERROR(__xludf.DUMMYFUNCTION("REGEXREPLACE(J1676, ""^[\d\s]+"", """")"),"значение показателя за год")</f>
        <v>значение показателя за год</v>
      </c>
      <c r="L1676" s="16">
        <f t="shared" si="18"/>
        <v>2</v>
      </c>
      <c r="M1676" s="13" t="s">
        <v>32</v>
      </c>
      <c r="N1676" s="13" t="str">
        <f>IFERROR(__xludf.DUMMYFUNCTION("REGEXEXTRACT(M1676, "" (.+)$"")"),"сельское население")</f>
        <v>сельское население</v>
      </c>
      <c r="O1676" s="18">
        <v>83.0</v>
      </c>
      <c r="P1676" s="18">
        <v>72.0</v>
      </c>
      <c r="Q1676" s="18">
        <v>58.0</v>
      </c>
      <c r="R1676" s="18">
        <v>47.0</v>
      </c>
      <c r="S1676" s="23" t="s">
        <v>37</v>
      </c>
      <c r="T1676" s="23" t="s">
        <v>37</v>
      </c>
      <c r="U1676" s="23" t="s">
        <v>37</v>
      </c>
      <c r="V1676" s="23" t="s">
        <v>37</v>
      </c>
      <c r="W1676" s="23" t="s">
        <v>37</v>
      </c>
      <c r="X1676" s="23" t="s">
        <v>37</v>
      </c>
      <c r="Y1676" s="23" t="s">
        <v>37</v>
      </c>
      <c r="Z1676" s="19" t="str">
        <f t="shared" si="6"/>
        <v/>
      </c>
      <c r="AA1676" s="19" t="str">
        <f t="shared" si="19"/>
        <v/>
      </c>
      <c r="AB1676" s="19">
        <f t="shared" si="8"/>
        <v>260</v>
      </c>
      <c r="AC1676" s="19">
        <f t="shared" si="20"/>
        <v>65</v>
      </c>
      <c r="AD1676" s="19">
        <f t="shared" si="21"/>
        <v>86.5</v>
      </c>
      <c r="AE1676" s="19" t="str">
        <f t="shared" si="22"/>
        <v>Нет моды</v>
      </c>
      <c r="AF1676" s="19">
        <f t="shared" si="23"/>
        <v>47</v>
      </c>
      <c r="AG1676" s="19">
        <f t="shared" si="24"/>
        <v>83</v>
      </c>
      <c r="AH1676" s="20" t="str">
        <f t="shared" si="14"/>
        <v>Город: 61%; Село: 39%</v>
      </c>
      <c r="AI1676" s="24"/>
      <c r="AJ1676" s="24"/>
      <c r="AK1676" s="24"/>
      <c r="AL1676" s="22">
        <f t="shared" si="25"/>
        <v>1</v>
      </c>
    </row>
    <row r="1677" ht="12.75" customHeight="1">
      <c r="A1677" s="13" t="s">
        <v>81</v>
      </c>
      <c r="B1677" s="13" t="str">
        <f>IFERROR(__xludf.DUMMYFUNCTION("REGEXREPLACE(A1677, ""\d"", """")"),"         Псковская область")</f>
        <v>         Псковская область</v>
      </c>
      <c r="C1677" s="14" t="str">
        <f t="shared" si="15"/>
        <v>Псковская область</v>
      </c>
      <c r="D1677" s="3">
        <f t="shared" si="16"/>
        <v>2</v>
      </c>
      <c r="E1677" s="15" t="s">
        <v>48</v>
      </c>
      <c r="F1677" s="13" t="str">
        <f>IFERROR(__xludf.DUMMYFUNCTION("REGEXEXTRACT(E1677, ""[А-Яа-я].*"")"),"Убийство")</f>
        <v>Убийство</v>
      </c>
      <c r="G1677" s="16">
        <f t="shared" si="17"/>
        <v>2</v>
      </c>
      <c r="H1677" s="13" t="s">
        <v>28</v>
      </c>
      <c r="I1677" s="13" t="str">
        <f>IFERROR(__xludf.DUMMYFUNCTION("REGEXREPLACE(H1677, "".*\s"", """")"),"человек")</f>
        <v>человек</v>
      </c>
      <c r="J1677" s="13" t="s">
        <v>29</v>
      </c>
      <c r="K1677" s="17" t="str">
        <f>IFERROR(__xludf.DUMMYFUNCTION("REGEXREPLACE(J1677, ""^[\d\s]+"", """")"),"значение показателя за год")</f>
        <v>значение показателя за год</v>
      </c>
      <c r="L1677" s="16">
        <f t="shared" si="18"/>
        <v>2</v>
      </c>
      <c r="M1677" s="13" t="s">
        <v>30</v>
      </c>
      <c r="N1677" s="13" t="str">
        <f>IFERROR(__xludf.DUMMYFUNCTION("REGEXEXTRACT(M1677, "" (.+)$"")"),"все население")</f>
        <v>все население</v>
      </c>
      <c r="O1677" s="18">
        <v>76.0</v>
      </c>
      <c r="P1677" s="18">
        <v>67.0</v>
      </c>
      <c r="Q1677" s="18">
        <v>61.0</v>
      </c>
      <c r="R1677" s="18">
        <v>50.0</v>
      </c>
      <c r="S1677" s="18">
        <v>44.0</v>
      </c>
      <c r="T1677" s="18">
        <v>31.0</v>
      </c>
      <c r="U1677" s="18">
        <v>29.0</v>
      </c>
      <c r="V1677" s="18">
        <v>32.0</v>
      </c>
      <c r="W1677" s="18">
        <v>23.0</v>
      </c>
      <c r="X1677" s="18">
        <v>26.0</v>
      </c>
      <c r="Y1677" s="18">
        <v>29.0</v>
      </c>
      <c r="Z1677" s="19">
        <f t="shared" si="6"/>
        <v>468</v>
      </c>
      <c r="AA1677" s="19" t="str">
        <f t="shared" si="19"/>
        <v/>
      </c>
      <c r="AB1677" s="19" t="str">
        <f t="shared" si="8"/>
        <v/>
      </c>
      <c r="AC1677" s="19">
        <f t="shared" si="20"/>
        <v>42.54545455</v>
      </c>
      <c r="AD1677" s="19">
        <f t="shared" si="21"/>
        <v>47</v>
      </c>
      <c r="AE1677" s="19" t="str">
        <f t="shared" si="22"/>
        <v>Нет моды</v>
      </c>
      <c r="AF1677" s="19">
        <f t="shared" si="23"/>
        <v>23</v>
      </c>
      <c r="AG1677" s="19">
        <f t="shared" si="24"/>
        <v>76</v>
      </c>
      <c r="AH1677" s="20" t="str">
        <f t="shared" si="14"/>
        <v/>
      </c>
      <c r="AI1677" s="21"/>
      <c r="AJ1677" s="21"/>
      <c r="AK1677" s="21"/>
      <c r="AL1677" s="22">
        <f t="shared" si="25"/>
        <v>1</v>
      </c>
    </row>
    <row r="1678" ht="12.75" customHeight="1">
      <c r="A1678" s="13" t="s">
        <v>81</v>
      </c>
      <c r="B1678" s="13" t="str">
        <f>IFERROR(__xludf.DUMMYFUNCTION("REGEXREPLACE(A1678, ""\d"", """")"),"         Псковская область")</f>
        <v>         Псковская область</v>
      </c>
      <c r="C1678" s="14" t="str">
        <f t="shared" si="15"/>
        <v>Псковская область</v>
      </c>
      <c r="D1678" s="3">
        <f t="shared" si="16"/>
        <v>2</v>
      </c>
      <c r="E1678" s="15" t="s">
        <v>48</v>
      </c>
      <c r="F1678" s="13" t="str">
        <f>IFERROR(__xludf.DUMMYFUNCTION("REGEXEXTRACT(E1678, ""[А-Яа-я].*"")"),"Убийство")</f>
        <v>Убийство</v>
      </c>
      <c r="G1678" s="16">
        <f t="shared" si="17"/>
        <v>2</v>
      </c>
      <c r="H1678" s="13" t="s">
        <v>28</v>
      </c>
      <c r="I1678" s="13" t="str">
        <f>IFERROR(__xludf.DUMMYFUNCTION("REGEXREPLACE(H1678, "".*\s"", """")"),"человек")</f>
        <v>человек</v>
      </c>
      <c r="J1678" s="13" t="s">
        <v>29</v>
      </c>
      <c r="K1678" s="17" t="str">
        <f>IFERROR(__xludf.DUMMYFUNCTION("REGEXREPLACE(J1678, ""^[\d\s]+"", """")"),"значение показателя за год")</f>
        <v>значение показателя за год</v>
      </c>
      <c r="L1678" s="16">
        <f t="shared" si="18"/>
        <v>2</v>
      </c>
      <c r="M1678" s="13" t="s">
        <v>31</v>
      </c>
      <c r="N1678" s="13" t="str">
        <f>IFERROR(__xludf.DUMMYFUNCTION("REGEXEXTRACT(M1678, "" (.+)$"")"),"городское население")</f>
        <v>городское население</v>
      </c>
      <c r="O1678" s="18">
        <v>54.0</v>
      </c>
      <c r="P1678" s="18">
        <v>46.0</v>
      </c>
      <c r="Q1678" s="18">
        <v>40.0</v>
      </c>
      <c r="R1678" s="18">
        <v>31.0</v>
      </c>
      <c r="S1678" s="18">
        <v>30.0</v>
      </c>
      <c r="T1678" s="18">
        <v>23.0</v>
      </c>
      <c r="U1678" s="18">
        <v>14.0</v>
      </c>
      <c r="V1678" s="18">
        <v>23.0</v>
      </c>
      <c r="W1678" s="18">
        <v>14.0</v>
      </c>
      <c r="X1678" s="18">
        <v>21.0</v>
      </c>
      <c r="Y1678" s="18">
        <v>14.0</v>
      </c>
      <c r="Z1678" s="19" t="str">
        <f t="shared" si="6"/>
        <v/>
      </c>
      <c r="AA1678" s="19">
        <f t="shared" si="19"/>
        <v>310</v>
      </c>
      <c r="AB1678" s="19" t="str">
        <f t="shared" si="8"/>
        <v/>
      </c>
      <c r="AC1678" s="19">
        <f t="shared" si="20"/>
        <v>28.18181818</v>
      </c>
      <c r="AD1678" s="19">
        <f t="shared" si="21"/>
        <v>30.5</v>
      </c>
      <c r="AE1678" s="19" t="str">
        <f t="shared" si="22"/>
        <v>Нет моды</v>
      </c>
      <c r="AF1678" s="19">
        <f t="shared" si="23"/>
        <v>14</v>
      </c>
      <c r="AG1678" s="19">
        <f t="shared" si="24"/>
        <v>54</v>
      </c>
      <c r="AH1678" s="20" t="str">
        <f t="shared" si="14"/>
        <v/>
      </c>
      <c r="AI1678" s="21"/>
      <c r="AJ1678" s="21"/>
      <c r="AK1678" s="21"/>
      <c r="AL1678" s="22">
        <f t="shared" si="25"/>
        <v>1</v>
      </c>
    </row>
    <row r="1679" ht="12.75" customHeight="1">
      <c r="A1679" s="13" t="s">
        <v>81</v>
      </c>
      <c r="B1679" s="13" t="str">
        <f>IFERROR(__xludf.DUMMYFUNCTION("REGEXREPLACE(A1679, ""\d"", """")"),"         Псковская область")</f>
        <v>         Псковская область</v>
      </c>
      <c r="C1679" s="14" t="str">
        <f t="shared" si="15"/>
        <v>Псковская область</v>
      </c>
      <c r="D1679" s="3">
        <f t="shared" si="16"/>
        <v>2</v>
      </c>
      <c r="E1679" s="15" t="s">
        <v>48</v>
      </c>
      <c r="F1679" s="13" t="str">
        <f>IFERROR(__xludf.DUMMYFUNCTION("REGEXEXTRACT(E1679, ""[А-Яа-я].*"")"),"Убийство")</f>
        <v>Убийство</v>
      </c>
      <c r="G1679" s="16">
        <f t="shared" si="17"/>
        <v>2</v>
      </c>
      <c r="H1679" s="13" t="s">
        <v>28</v>
      </c>
      <c r="I1679" s="13" t="str">
        <f>IFERROR(__xludf.DUMMYFUNCTION("REGEXREPLACE(H1679, "".*\s"", """")"),"человек")</f>
        <v>человек</v>
      </c>
      <c r="J1679" s="13" t="s">
        <v>29</v>
      </c>
      <c r="K1679" s="17" t="str">
        <f>IFERROR(__xludf.DUMMYFUNCTION("REGEXREPLACE(J1679, ""^[\d\s]+"", """")"),"значение показателя за год")</f>
        <v>значение показателя за год</v>
      </c>
      <c r="L1679" s="16">
        <f t="shared" si="18"/>
        <v>2</v>
      </c>
      <c r="M1679" s="13" t="s">
        <v>32</v>
      </c>
      <c r="N1679" s="13" t="str">
        <f>IFERROR(__xludf.DUMMYFUNCTION("REGEXEXTRACT(M1679, "" (.+)$"")"),"сельское население")</f>
        <v>сельское население</v>
      </c>
      <c r="O1679" s="18">
        <v>22.0</v>
      </c>
      <c r="P1679" s="18">
        <v>21.0</v>
      </c>
      <c r="Q1679" s="18">
        <v>21.0</v>
      </c>
      <c r="R1679" s="18">
        <v>19.0</v>
      </c>
      <c r="S1679" s="18">
        <v>14.0</v>
      </c>
      <c r="T1679" s="18">
        <v>8.0</v>
      </c>
      <c r="U1679" s="18">
        <v>15.0</v>
      </c>
      <c r="V1679" s="18">
        <v>9.0</v>
      </c>
      <c r="W1679" s="18">
        <v>9.0</v>
      </c>
      <c r="X1679" s="18">
        <v>5.0</v>
      </c>
      <c r="Y1679" s="18">
        <v>15.0</v>
      </c>
      <c r="Z1679" s="19" t="str">
        <f t="shared" si="6"/>
        <v/>
      </c>
      <c r="AA1679" s="19" t="str">
        <f t="shared" si="19"/>
        <v/>
      </c>
      <c r="AB1679" s="19">
        <f t="shared" si="8"/>
        <v>158</v>
      </c>
      <c r="AC1679" s="19">
        <f t="shared" si="20"/>
        <v>14.36363636</v>
      </c>
      <c r="AD1679" s="19">
        <f t="shared" si="21"/>
        <v>20</v>
      </c>
      <c r="AE1679" s="19" t="str">
        <f t="shared" si="22"/>
        <v>Нет моды</v>
      </c>
      <c r="AF1679" s="19">
        <f t="shared" si="23"/>
        <v>5</v>
      </c>
      <c r="AG1679" s="19">
        <f t="shared" si="24"/>
        <v>22</v>
      </c>
      <c r="AH1679" s="20" t="str">
        <f t="shared" si="14"/>
        <v>Город: 66%; Село: 34%</v>
      </c>
      <c r="AI1679" s="21"/>
      <c r="AJ1679" s="21"/>
      <c r="AK1679" s="21"/>
      <c r="AL1679" s="22">
        <f t="shared" si="25"/>
        <v>1</v>
      </c>
    </row>
    <row r="1680" ht="12.75" customHeight="1">
      <c r="A1680" s="13" t="s">
        <v>81</v>
      </c>
      <c r="B1680" s="13" t="str">
        <f>IFERROR(__xludf.DUMMYFUNCTION("REGEXREPLACE(A1680, ""\d"", """")"),"         Псковская область")</f>
        <v>         Псковская область</v>
      </c>
      <c r="C1680" s="14" t="str">
        <f t="shared" si="15"/>
        <v>Псковская область</v>
      </c>
      <c r="D1680" s="3">
        <f t="shared" si="16"/>
        <v>2</v>
      </c>
      <c r="E1680" s="15" t="s">
        <v>49</v>
      </c>
      <c r="F1680" s="13" t="str">
        <f>IFERROR(__xludf.DUMMYFUNCTION("REGEXEXTRACT(E1680, ""[А-Яа-я].*"")"),"Цереброваскулярные болезни")</f>
        <v>Цереброваскулярные болезни</v>
      </c>
      <c r="G1680" s="16">
        <f t="shared" si="17"/>
        <v>2</v>
      </c>
      <c r="H1680" s="13" t="s">
        <v>28</v>
      </c>
      <c r="I1680" s="13" t="str">
        <f>IFERROR(__xludf.DUMMYFUNCTION("REGEXREPLACE(H1680, "".*\s"", """")"),"человек")</f>
        <v>человек</v>
      </c>
      <c r="J1680" s="13" t="s">
        <v>29</v>
      </c>
      <c r="K1680" s="17" t="str">
        <f>IFERROR(__xludf.DUMMYFUNCTION("REGEXREPLACE(J1680, ""^[\d\s]+"", """")"),"значение показателя за год")</f>
        <v>значение показателя за год</v>
      </c>
      <c r="L1680" s="16">
        <f t="shared" si="18"/>
        <v>2</v>
      </c>
      <c r="M1680" s="13" t="s">
        <v>30</v>
      </c>
      <c r="N1680" s="13" t="str">
        <f>IFERROR(__xludf.DUMMYFUNCTION("REGEXEXTRACT(M1680, "" (.+)$"")"),"все население")</f>
        <v>все население</v>
      </c>
      <c r="O1680" s="18">
        <v>1852.0</v>
      </c>
      <c r="P1680" s="18">
        <v>1682.0</v>
      </c>
      <c r="Q1680" s="18">
        <v>1715.0</v>
      </c>
      <c r="R1680" s="18">
        <v>1559.0</v>
      </c>
      <c r="S1680" s="18">
        <v>1509.0</v>
      </c>
      <c r="T1680" s="18">
        <v>1511.0</v>
      </c>
      <c r="U1680" s="18">
        <v>1558.0</v>
      </c>
      <c r="V1680" s="18">
        <v>1600.0</v>
      </c>
      <c r="W1680" s="18">
        <v>1529.0</v>
      </c>
      <c r="X1680" s="18">
        <v>1187.0</v>
      </c>
      <c r="Y1680" s="18">
        <v>1076.0</v>
      </c>
      <c r="Z1680" s="19">
        <f t="shared" si="6"/>
        <v>16778</v>
      </c>
      <c r="AA1680" s="19" t="str">
        <f t="shared" si="19"/>
        <v/>
      </c>
      <c r="AB1680" s="19" t="str">
        <f t="shared" si="8"/>
        <v/>
      </c>
      <c r="AC1680" s="19">
        <f t="shared" si="20"/>
        <v>1525.272727</v>
      </c>
      <c r="AD1680" s="19">
        <f t="shared" si="21"/>
        <v>549</v>
      </c>
      <c r="AE1680" s="19" t="str">
        <f t="shared" si="22"/>
        <v>Нет моды</v>
      </c>
      <c r="AF1680" s="19">
        <f t="shared" si="23"/>
        <v>1076</v>
      </c>
      <c r="AG1680" s="19">
        <f t="shared" si="24"/>
        <v>1852</v>
      </c>
      <c r="AH1680" s="20" t="str">
        <f t="shared" si="14"/>
        <v/>
      </c>
      <c r="AI1680" s="21"/>
      <c r="AJ1680" s="21"/>
      <c r="AK1680" s="21"/>
      <c r="AL1680" s="22">
        <f t="shared" si="25"/>
        <v>1</v>
      </c>
    </row>
    <row r="1681" ht="12.75" customHeight="1">
      <c r="A1681" s="13" t="s">
        <v>81</v>
      </c>
      <c r="B1681" s="13" t="str">
        <f>IFERROR(__xludf.DUMMYFUNCTION("REGEXREPLACE(A1681, ""\d"", """")"),"         Псковская область")</f>
        <v>         Псковская область</v>
      </c>
      <c r="C1681" s="14" t="str">
        <f t="shared" si="15"/>
        <v>Псковская область</v>
      </c>
      <c r="D1681" s="3">
        <f t="shared" si="16"/>
        <v>2</v>
      </c>
      <c r="E1681" s="15" t="s">
        <v>49</v>
      </c>
      <c r="F1681" s="13" t="str">
        <f>IFERROR(__xludf.DUMMYFUNCTION("REGEXEXTRACT(E1681, ""[А-Яа-я].*"")"),"Цереброваскулярные болезни")</f>
        <v>Цереброваскулярные болезни</v>
      </c>
      <c r="G1681" s="16">
        <f t="shared" si="17"/>
        <v>2</v>
      </c>
      <c r="H1681" s="13" t="s">
        <v>28</v>
      </c>
      <c r="I1681" s="13" t="str">
        <f>IFERROR(__xludf.DUMMYFUNCTION("REGEXREPLACE(H1681, "".*\s"", """")"),"человек")</f>
        <v>человек</v>
      </c>
      <c r="J1681" s="13" t="s">
        <v>29</v>
      </c>
      <c r="K1681" s="17" t="str">
        <f>IFERROR(__xludf.DUMMYFUNCTION("REGEXREPLACE(J1681, ""^[\d\s]+"", """")"),"значение показателя за год")</f>
        <v>значение показателя за год</v>
      </c>
      <c r="L1681" s="16">
        <f t="shared" si="18"/>
        <v>2</v>
      </c>
      <c r="M1681" s="13" t="s">
        <v>31</v>
      </c>
      <c r="N1681" s="13" t="str">
        <f>IFERROR(__xludf.DUMMYFUNCTION("REGEXEXTRACT(M1681, "" (.+)$"")"),"городское население")</f>
        <v>городское население</v>
      </c>
      <c r="O1681" s="18">
        <v>1283.0</v>
      </c>
      <c r="P1681" s="18">
        <v>1099.0</v>
      </c>
      <c r="Q1681" s="18">
        <v>1189.0</v>
      </c>
      <c r="R1681" s="18">
        <v>1114.0</v>
      </c>
      <c r="S1681" s="18">
        <v>1039.0</v>
      </c>
      <c r="T1681" s="18">
        <v>1070.0</v>
      </c>
      <c r="U1681" s="18">
        <v>1146.0</v>
      </c>
      <c r="V1681" s="18">
        <v>1113.0</v>
      </c>
      <c r="W1681" s="18">
        <v>1058.0</v>
      </c>
      <c r="X1681" s="18">
        <v>847.0</v>
      </c>
      <c r="Y1681" s="18">
        <v>724.0</v>
      </c>
      <c r="Z1681" s="19" t="str">
        <f t="shared" si="6"/>
        <v/>
      </c>
      <c r="AA1681" s="19">
        <f t="shared" si="19"/>
        <v>11682</v>
      </c>
      <c r="AB1681" s="19" t="str">
        <f t="shared" si="8"/>
        <v/>
      </c>
      <c r="AC1681" s="19">
        <f t="shared" si="20"/>
        <v>1062</v>
      </c>
      <c r="AD1681" s="19">
        <f t="shared" si="21"/>
        <v>1188</v>
      </c>
      <c r="AE1681" s="19" t="str">
        <f t="shared" si="22"/>
        <v>Нет моды</v>
      </c>
      <c r="AF1681" s="19">
        <f t="shared" si="23"/>
        <v>724</v>
      </c>
      <c r="AG1681" s="19">
        <f t="shared" si="24"/>
        <v>1283</v>
      </c>
      <c r="AH1681" s="20" t="str">
        <f t="shared" si="14"/>
        <v/>
      </c>
      <c r="AI1681" s="21"/>
      <c r="AJ1681" s="21"/>
      <c r="AK1681" s="21"/>
      <c r="AL1681" s="22">
        <f t="shared" si="25"/>
        <v>1</v>
      </c>
    </row>
    <row r="1682" ht="12.75" customHeight="1">
      <c r="A1682" s="13" t="s">
        <v>81</v>
      </c>
      <c r="B1682" s="13" t="str">
        <f>IFERROR(__xludf.DUMMYFUNCTION("REGEXREPLACE(A1682, ""\d"", """")"),"         Псковская область")</f>
        <v>         Псковская область</v>
      </c>
      <c r="C1682" s="14" t="str">
        <f t="shared" si="15"/>
        <v>Псковская область</v>
      </c>
      <c r="D1682" s="3">
        <f t="shared" si="16"/>
        <v>2</v>
      </c>
      <c r="E1682" s="15" t="s">
        <v>49</v>
      </c>
      <c r="F1682" s="13" t="str">
        <f>IFERROR(__xludf.DUMMYFUNCTION("REGEXEXTRACT(E1682, ""[А-Яа-я].*"")"),"Цереброваскулярные болезни")</f>
        <v>Цереброваскулярные болезни</v>
      </c>
      <c r="G1682" s="16">
        <f t="shared" si="17"/>
        <v>2</v>
      </c>
      <c r="H1682" s="13" t="s">
        <v>28</v>
      </c>
      <c r="I1682" s="13" t="str">
        <f>IFERROR(__xludf.DUMMYFUNCTION("REGEXREPLACE(H1682, "".*\s"", """")"),"человек")</f>
        <v>человек</v>
      </c>
      <c r="J1682" s="13" t="s">
        <v>29</v>
      </c>
      <c r="K1682" s="17" t="str">
        <f>IFERROR(__xludf.DUMMYFUNCTION("REGEXREPLACE(J1682, ""^[\d\s]+"", """")"),"значение показателя за год")</f>
        <v>значение показателя за год</v>
      </c>
      <c r="L1682" s="16">
        <f t="shared" si="18"/>
        <v>2</v>
      </c>
      <c r="M1682" s="13" t="s">
        <v>32</v>
      </c>
      <c r="N1682" s="13" t="str">
        <f>IFERROR(__xludf.DUMMYFUNCTION("REGEXEXTRACT(M1682, "" (.+)$"")"),"сельское население")</f>
        <v>сельское население</v>
      </c>
      <c r="O1682" s="18">
        <v>569.0</v>
      </c>
      <c r="P1682" s="18">
        <v>583.0</v>
      </c>
      <c r="Q1682" s="18">
        <v>526.0</v>
      </c>
      <c r="R1682" s="18">
        <v>445.0</v>
      </c>
      <c r="S1682" s="18">
        <v>470.0</v>
      </c>
      <c r="T1682" s="18">
        <v>441.0</v>
      </c>
      <c r="U1682" s="18">
        <v>412.0</v>
      </c>
      <c r="V1682" s="18">
        <v>487.0</v>
      </c>
      <c r="W1682" s="18">
        <v>471.0</v>
      </c>
      <c r="X1682" s="18">
        <v>340.0</v>
      </c>
      <c r="Y1682" s="18">
        <v>352.0</v>
      </c>
      <c r="Z1682" s="19" t="str">
        <f t="shared" si="6"/>
        <v/>
      </c>
      <c r="AA1682" s="19" t="str">
        <f t="shared" si="19"/>
        <v/>
      </c>
      <c r="AB1682" s="19">
        <f t="shared" si="8"/>
        <v>5096</v>
      </c>
      <c r="AC1682" s="19">
        <f t="shared" si="20"/>
        <v>463.2727273</v>
      </c>
      <c r="AD1682" s="19">
        <f t="shared" si="21"/>
        <v>653.5</v>
      </c>
      <c r="AE1682" s="19" t="str">
        <f t="shared" si="22"/>
        <v>Нет моды</v>
      </c>
      <c r="AF1682" s="19">
        <f t="shared" si="23"/>
        <v>340</v>
      </c>
      <c r="AG1682" s="19">
        <f t="shared" si="24"/>
        <v>583</v>
      </c>
      <c r="AH1682" s="20" t="str">
        <f t="shared" si="14"/>
        <v>Город: 70%; Село: 30%</v>
      </c>
      <c r="AI1682" s="21"/>
      <c r="AJ1682" s="21"/>
      <c r="AK1682" s="21"/>
      <c r="AL1682" s="22">
        <f t="shared" si="25"/>
        <v>1</v>
      </c>
    </row>
    <row r="1683" ht="12.75" customHeight="1">
      <c r="A1683" s="13" t="s">
        <v>82</v>
      </c>
      <c r="B1683" s="13" t="str">
        <f>IFERROR(__xludf.DUMMYFUNCTION("REGEXREPLACE(A1683, ""\d"", """")"),"         Город Санкт-Петербург город федерального значения")</f>
        <v>         Город Санкт-Петербург город федерального значения</v>
      </c>
      <c r="C1683" s="14" t="str">
        <f t="shared" si="15"/>
        <v>Город Санкт-Петербург город федерального значения</v>
      </c>
      <c r="D1683" s="3">
        <f t="shared" si="16"/>
        <v>2</v>
      </c>
      <c r="E1683" s="15" t="s">
        <v>27</v>
      </c>
      <c r="F1683" s="13" t="str">
        <f>IFERROR(__xludf.DUMMYFUNCTION("REGEXEXTRACT(E1683, ""[А-Яа-я].*"")"),"Болезни органов дыхания")</f>
        <v>Болезни органов дыхания</v>
      </c>
      <c r="G1683" s="16">
        <f t="shared" si="17"/>
        <v>2</v>
      </c>
      <c r="H1683" s="13" t="s">
        <v>28</v>
      </c>
      <c r="I1683" s="13" t="str">
        <f>IFERROR(__xludf.DUMMYFUNCTION("REGEXREPLACE(H1683, "".*\s"", """")"),"человек")</f>
        <v>человек</v>
      </c>
      <c r="J1683" s="13" t="s">
        <v>29</v>
      </c>
      <c r="K1683" s="17" t="str">
        <f>IFERROR(__xludf.DUMMYFUNCTION("REGEXREPLACE(J1683, ""^[\d\s]+"", """")"),"значение показателя за год")</f>
        <v>значение показателя за год</v>
      </c>
      <c r="L1683" s="16">
        <f t="shared" si="18"/>
        <v>2</v>
      </c>
      <c r="M1683" s="13" t="s">
        <v>30</v>
      </c>
      <c r="N1683" s="13" t="str">
        <f>IFERROR(__xludf.DUMMYFUNCTION("REGEXEXTRACT(M1683, "" (.+)$"")"),"все население")</f>
        <v>все население</v>
      </c>
      <c r="O1683" s="18">
        <v>1990.0</v>
      </c>
      <c r="P1683" s="18">
        <v>2227.0</v>
      </c>
      <c r="Q1683" s="18">
        <v>2348.0</v>
      </c>
      <c r="R1683" s="18">
        <v>2330.0</v>
      </c>
      <c r="S1683" s="18">
        <v>1809.0</v>
      </c>
      <c r="T1683" s="18">
        <v>1283.0</v>
      </c>
      <c r="U1683" s="18">
        <v>1034.0</v>
      </c>
      <c r="V1683" s="18">
        <v>1396.0</v>
      </c>
      <c r="W1683" s="18">
        <v>1288.0</v>
      </c>
      <c r="X1683" s="18">
        <v>1897.0</v>
      </c>
      <c r="Y1683" s="18">
        <v>2138.0</v>
      </c>
      <c r="Z1683" s="19">
        <f t="shared" si="6"/>
        <v>19740</v>
      </c>
      <c r="AA1683" s="19" t="str">
        <f t="shared" si="19"/>
        <v/>
      </c>
      <c r="AB1683" s="19" t="str">
        <f t="shared" si="8"/>
        <v/>
      </c>
      <c r="AC1683" s="19">
        <f t="shared" si="20"/>
        <v>1794.545455</v>
      </c>
      <c r="AD1683" s="19">
        <f t="shared" si="21"/>
        <v>808.5</v>
      </c>
      <c r="AE1683" s="19" t="str">
        <f t="shared" si="22"/>
        <v>Нет моды</v>
      </c>
      <c r="AF1683" s="19">
        <f t="shared" si="23"/>
        <v>1034</v>
      </c>
      <c r="AG1683" s="19">
        <f t="shared" si="24"/>
        <v>2348</v>
      </c>
      <c r="AH1683" s="20" t="str">
        <f t="shared" si="14"/>
        <v/>
      </c>
      <c r="AI1683" s="21"/>
      <c r="AJ1683" s="21"/>
      <c r="AK1683" s="21"/>
      <c r="AL1683" s="22">
        <f t="shared" si="25"/>
        <v>1</v>
      </c>
    </row>
    <row r="1684" ht="12.75" customHeight="1">
      <c r="A1684" s="13" t="s">
        <v>82</v>
      </c>
      <c r="B1684" s="13" t="str">
        <f>IFERROR(__xludf.DUMMYFUNCTION("REGEXREPLACE(A1684, ""\d"", """")"),"         Город Санкт-Петербург город федерального значения")</f>
        <v>         Город Санкт-Петербург город федерального значения</v>
      </c>
      <c r="C1684" s="14" t="str">
        <f t="shared" si="15"/>
        <v>Город Санкт-Петербург город федерального значения</v>
      </c>
      <c r="D1684" s="3">
        <f t="shared" si="16"/>
        <v>2</v>
      </c>
      <c r="E1684" s="15" t="s">
        <v>27</v>
      </c>
      <c r="F1684" s="13" t="str">
        <f>IFERROR(__xludf.DUMMYFUNCTION("REGEXEXTRACT(E1684, ""[А-Яа-я].*"")"),"Болезни органов дыхания")</f>
        <v>Болезни органов дыхания</v>
      </c>
      <c r="G1684" s="16">
        <f t="shared" si="17"/>
        <v>2</v>
      </c>
      <c r="H1684" s="13" t="s">
        <v>28</v>
      </c>
      <c r="I1684" s="13" t="str">
        <f>IFERROR(__xludf.DUMMYFUNCTION("REGEXREPLACE(H1684, "".*\s"", """")"),"человек")</f>
        <v>человек</v>
      </c>
      <c r="J1684" s="13" t="s">
        <v>29</v>
      </c>
      <c r="K1684" s="17" t="str">
        <f>IFERROR(__xludf.DUMMYFUNCTION("REGEXREPLACE(J1684, ""^[\d\s]+"", """")"),"значение показателя за год")</f>
        <v>значение показателя за год</v>
      </c>
      <c r="L1684" s="16">
        <f t="shared" si="18"/>
        <v>2</v>
      </c>
      <c r="M1684" s="13" t="s">
        <v>31</v>
      </c>
      <c r="N1684" s="13" t="str">
        <f>IFERROR(__xludf.DUMMYFUNCTION("REGEXEXTRACT(M1684, "" (.+)$"")"),"городское население")</f>
        <v>городское население</v>
      </c>
      <c r="O1684" s="18">
        <v>1990.0</v>
      </c>
      <c r="P1684" s="18">
        <v>2227.0</v>
      </c>
      <c r="Q1684" s="18">
        <v>2348.0</v>
      </c>
      <c r="R1684" s="18">
        <v>2330.0</v>
      </c>
      <c r="S1684" s="18">
        <v>1809.0</v>
      </c>
      <c r="T1684" s="18">
        <v>1283.0</v>
      </c>
      <c r="U1684" s="18">
        <v>1034.0</v>
      </c>
      <c r="V1684" s="18">
        <v>1396.0</v>
      </c>
      <c r="W1684" s="18">
        <v>1288.0</v>
      </c>
      <c r="X1684" s="18">
        <v>1897.0</v>
      </c>
      <c r="Y1684" s="18">
        <v>2138.0</v>
      </c>
      <c r="Z1684" s="19" t="str">
        <f t="shared" si="6"/>
        <v/>
      </c>
      <c r="AA1684" s="19">
        <f t="shared" si="19"/>
        <v>19740</v>
      </c>
      <c r="AB1684" s="19" t="str">
        <f t="shared" si="8"/>
        <v/>
      </c>
      <c r="AC1684" s="19">
        <f t="shared" si="20"/>
        <v>1794.545455</v>
      </c>
      <c r="AD1684" s="19">
        <f t="shared" si="21"/>
        <v>1897</v>
      </c>
      <c r="AE1684" s="19" t="str">
        <f t="shared" si="22"/>
        <v>Нет моды</v>
      </c>
      <c r="AF1684" s="19">
        <f t="shared" si="23"/>
        <v>1034</v>
      </c>
      <c r="AG1684" s="19">
        <f t="shared" si="24"/>
        <v>2348</v>
      </c>
      <c r="AH1684" s="20" t="str">
        <f t="shared" si="14"/>
        <v/>
      </c>
      <c r="AI1684" s="21"/>
      <c r="AJ1684" s="21"/>
      <c r="AK1684" s="21"/>
      <c r="AL1684" s="22">
        <f t="shared" si="25"/>
        <v>1</v>
      </c>
    </row>
    <row r="1685" ht="12.75" customHeight="1">
      <c r="A1685" s="13" t="s">
        <v>82</v>
      </c>
      <c r="B1685" s="13" t="str">
        <f>IFERROR(__xludf.DUMMYFUNCTION("REGEXREPLACE(A1685, ""\d"", """")"),"         Город Санкт-Петербург город федерального значения")</f>
        <v>         Город Санкт-Петербург город федерального значения</v>
      </c>
      <c r="C1685" s="14" t="str">
        <f t="shared" si="15"/>
        <v>Город Санкт-Петербург город федерального значения</v>
      </c>
      <c r="D1685" s="3">
        <f t="shared" si="16"/>
        <v>2</v>
      </c>
      <c r="E1685" s="15" t="s">
        <v>27</v>
      </c>
      <c r="F1685" s="13" t="str">
        <f>IFERROR(__xludf.DUMMYFUNCTION("REGEXEXTRACT(E1685, ""[А-Яа-я].*"")"),"Болезни органов дыхания")</f>
        <v>Болезни органов дыхания</v>
      </c>
      <c r="G1685" s="16">
        <f t="shared" si="17"/>
        <v>2</v>
      </c>
      <c r="H1685" s="13" t="s">
        <v>28</v>
      </c>
      <c r="I1685" s="13" t="str">
        <f>IFERROR(__xludf.DUMMYFUNCTION("REGEXREPLACE(H1685, "".*\s"", """")"),"человек")</f>
        <v>человек</v>
      </c>
      <c r="J1685" s="13" t="s">
        <v>29</v>
      </c>
      <c r="K1685" s="17" t="str">
        <f>IFERROR(__xludf.DUMMYFUNCTION("REGEXREPLACE(J1685, ""^[\d\s]+"", """")"),"значение показателя за год")</f>
        <v>значение показателя за год</v>
      </c>
      <c r="L1685" s="16">
        <f t="shared" si="18"/>
        <v>2</v>
      </c>
      <c r="M1685" s="13" t="s">
        <v>32</v>
      </c>
      <c r="N1685" s="13" t="str">
        <f>IFERROR(__xludf.DUMMYFUNCTION("REGEXEXTRACT(M1685, "" (.+)$"")"),"сельское население")</f>
        <v>сельское население</v>
      </c>
      <c r="O1685" s="18">
        <v>0.0</v>
      </c>
      <c r="P1685" s="18">
        <v>0.0</v>
      </c>
      <c r="Q1685" s="18">
        <v>0.0</v>
      </c>
      <c r="R1685" s="18">
        <v>0.0</v>
      </c>
      <c r="S1685" s="18">
        <v>0.0</v>
      </c>
      <c r="T1685" s="18">
        <v>0.0</v>
      </c>
      <c r="U1685" s="18">
        <v>0.0</v>
      </c>
      <c r="V1685" s="18">
        <v>0.0</v>
      </c>
      <c r="W1685" s="18">
        <v>0.0</v>
      </c>
      <c r="X1685" s="18">
        <v>0.0</v>
      </c>
      <c r="Y1685" s="18">
        <v>0.0</v>
      </c>
      <c r="Z1685" s="19" t="str">
        <f t="shared" si="6"/>
        <v/>
      </c>
      <c r="AA1685" s="19" t="str">
        <f t="shared" si="19"/>
        <v/>
      </c>
      <c r="AB1685" s="19">
        <f t="shared" si="8"/>
        <v>0</v>
      </c>
      <c r="AC1685" s="19">
        <f t="shared" si="20"/>
        <v>0</v>
      </c>
      <c r="AD1685" s="19">
        <f t="shared" si="21"/>
        <v>517</v>
      </c>
      <c r="AE1685" s="19" t="str">
        <f t="shared" si="22"/>
        <v>Нет моды</v>
      </c>
      <c r="AF1685" s="19">
        <f t="shared" si="23"/>
        <v>0</v>
      </c>
      <c r="AG1685" s="19">
        <f t="shared" si="24"/>
        <v>0</v>
      </c>
      <c r="AH1685" s="20" t="str">
        <f t="shared" si="14"/>
        <v>Город: 100%; Село: 0%</v>
      </c>
      <c r="AI1685" s="21"/>
      <c r="AJ1685" s="21"/>
      <c r="AK1685" s="21"/>
      <c r="AL1685" s="22">
        <f t="shared" si="25"/>
        <v>1</v>
      </c>
    </row>
    <row r="1686" ht="12.75" customHeight="1">
      <c r="A1686" s="13" t="s">
        <v>82</v>
      </c>
      <c r="B1686" s="13" t="str">
        <f>IFERROR(__xludf.DUMMYFUNCTION("REGEXREPLACE(A1686, ""\d"", """")"),"         Город Санкт-Петербург город федерального значения")</f>
        <v>         Город Санкт-Петербург город федерального значения</v>
      </c>
      <c r="C1686" s="14" t="str">
        <f t="shared" si="15"/>
        <v>Город Санкт-Петербург город федерального значения</v>
      </c>
      <c r="D1686" s="3">
        <f t="shared" si="16"/>
        <v>2</v>
      </c>
      <c r="E1686" s="15" t="s">
        <v>33</v>
      </c>
      <c r="F1686" s="13" t="str">
        <f>IFERROR(__xludf.DUMMYFUNCTION("REGEXEXTRACT(E1686, ""[А-Яа-я].*"")"),"Болезни органов пищеварения")</f>
        <v>Болезни органов пищеварения</v>
      </c>
      <c r="G1686" s="16">
        <f t="shared" si="17"/>
        <v>2</v>
      </c>
      <c r="H1686" s="13" t="s">
        <v>28</v>
      </c>
      <c r="I1686" s="13" t="str">
        <f>IFERROR(__xludf.DUMMYFUNCTION("REGEXREPLACE(H1686, "".*\s"", """")"),"человек")</f>
        <v>человек</v>
      </c>
      <c r="J1686" s="13" t="s">
        <v>29</v>
      </c>
      <c r="K1686" s="17" t="str">
        <f>IFERROR(__xludf.DUMMYFUNCTION("REGEXREPLACE(J1686, ""^[\d\s]+"", """")"),"значение показателя за год")</f>
        <v>значение показателя за год</v>
      </c>
      <c r="L1686" s="16">
        <f t="shared" si="18"/>
        <v>2</v>
      </c>
      <c r="M1686" s="13" t="s">
        <v>30</v>
      </c>
      <c r="N1686" s="13" t="str">
        <f>IFERROR(__xludf.DUMMYFUNCTION("REGEXEXTRACT(M1686, "" (.+)$"")"),"все население")</f>
        <v>все население</v>
      </c>
      <c r="O1686" s="18">
        <v>2322.0</v>
      </c>
      <c r="P1686" s="18">
        <v>2432.0</v>
      </c>
      <c r="Q1686" s="18">
        <v>2552.0</v>
      </c>
      <c r="R1686" s="18">
        <v>2584.0</v>
      </c>
      <c r="S1686" s="18">
        <v>2492.0</v>
      </c>
      <c r="T1686" s="18">
        <v>2433.0</v>
      </c>
      <c r="U1686" s="18">
        <v>2603.0</v>
      </c>
      <c r="V1686" s="18">
        <v>2622.0</v>
      </c>
      <c r="W1686" s="18">
        <v>2665.0</v>
      </c>
      <c r="X1686" s="18">
        <v>2583.0</v>
      </c>
      <c r="Y1686" s="18">
        <v>2688.0</v>
      </c>
      <c r="Z1686" s="19">
        <f t="shared" si="6"/>
        <v>27976</v>
      </c>
      <c r="AA1686" s="19" t="str">
        <f t="shared" si="19"/>
        <v/>
      </c>
      <c r="AB1686" s="19" t="str">
        <f t="shared" si="8"/>
        <v/>
      </c>
      <c r="AC1686" s="19">
        <f t="shared" si="20"/>
        <v>2543.272727</v>
      </c>
      <c r="AD1686" s="19">
        <f t="shared" si="21"/>
        <v>1161</v>
      </c>
      <c r="AE1686" s="19" t="str">
        <f t="shared" si="22"/>
        <v>Нет моды</v>
      </c>
      <c r="AF1686" s="19">
        <f t="shared" si="23"/>
        <v>2322</v>
      </c>
      <c r="AG1686" s="19">
        <f t="shared" si="24"/>
        <v>2688</v>
      </c>
      <c r="AH1686" s="20" t="str">
        <f t="shared" si="14"/>
        <v/>
      </c>
      <c r="AI1686" s="21"/>
      <c r="AJ1686" s="21"/>
      <c r="AK1686" s="21"/>
      <c r="AL1686" s="22">
        <f t="shared" si="25"/>
        <v>1</v>
      </c>
    </row>
    <row r="1687" ht="12.75" customHeight="1">
      <c r="A1687" s="13" t="s">
        <v>82</v>
      </c>
      <c r="B1687" s="13" t="str">
        <f>IFERROR(__xludf.DUMMYFUNCTION("REGEXREPLACE(A1687, ""\d"", """")"),"         Город Санкт-Петербург город федерального значения")</f>
        <v>         Город Санкт-Петербург город федерального значения</v>
      </c>
      <c r="C1687" s="14" t="str">
        <f t="shared" si="15"/>
        <v>Город Санкт-Петербург город федерального значения</v>
      </c>
      <c r="D1687" s="3">
        <f t="shared" si="16"/>
        <v>2</v>
      </c>
      <c r="E1687" s="15" t="s">
        <v>33</v>
      </c>
      <c r="F1687" s="13" t="str">
        <f>IFERROR(__xludf.DUMMYFUNCTION("REGEXEXTRACT(E1687, ""[А-Яа-я].*"")"),"Болезни органов пищеварения")</f>
        <v>Болезни органов пищеварения</v>
      </c>
      <c r="G1687" s="16">
        <f t="shared" si="17"/>
        <v>2</v>
      </c>
      <c r="H1687" s="13" t="s">
        <v>28</v>
      </c>
      <c r="I1687" s="13" t="str">
        <f>IFERROR(__xludf.DUMMYFUNCTION("REGEXREPLACE(H1687, "".*\s"", """")"),"человек")</f>
        <v>человек</v>
      </c>
      <c r="J1687" s="13" t="s">
        <v>29</v>
      </c>
      <c r="K1687" s="17" t="str">
        <f>IFERROR(__xludf.DUMMYFUNCTION("REGEXREPLACE(J1687, ""^[\d\s]+"", """")"),"значение показателя за год")</f>
        <v>значение показателя за год</v>
      </c>
      <c r="L1687" s="16">
        <f t="shared" si="18"/>
        <v>2</v>
      </c>
      <c r="M1687" s="13" t="s">
        <v>31</v>
      </c>
      <c r="N1687" s="13" t="str">
        <f>IFERROR(__xludf.DUMMYFUNCTION("REGEXEXTRACT(M1687, "" (.+)$"")"),"городское население")</f>
        <v>городское население</v>
      </c>
      <c r="O1687" s="18">
        <v>2322.0</v>
      </c>
      <c r="P1687" s="18">
        <v>2432.0</v>
      </c>
      <c r="Q1687" s="18">
        <v>2552.0</v>
      </c>
      <c r="R1687" s="18">
        <v>2584.0</v>
      </c>
      <c r="S1687" s="18">
        <v>2492.0</v>
      </c>
      <c r="T1687" s="18">
        <v>2433.0</v>
      </c>
      <c r="U1687" s="18">
        <v>2603.0</v>
      </c>
      <c r="V1687" s="18">
        <v>2622.0</v>
      </c>
      <c r="W1687" s="18">
        <v>2665.0</v>
      </c>
      <c r="X1687" s="18">
        <v>2583.0</v>
      </c>
      <c r="Y1687" s="18">
        <v>2688.0</v>
      </c>
      <c r="Z1687" s="19" t="str">
        <f t="shared" si="6"/>
        <v/>
      </c>
      <c r="AA1687" s="19">
        <f t="shared" si="19"/>
        <v>27976</v>
      </c>
      <c r="AB1687" s="19" t="str">
        <f t="shared" si="8"/>
        <v/>
      </c>
      <c r="AC1687" s="19">
        <f t="shared" si="20"/>
        <v>2543.272727</v>
      </c>
      <c r="AD1687" s="19">
        <f t="shared" si="21"/>
        <v>2583</v>
      </c>
      <c r="AE1687" s="19" t="str">
        <f t="shared" si="22"/>
        <v>Нет моды</v>
      </c>
      <c r="AF1687" s="19">
        <f t="shared" si="23"/>
        <v>2322</v>
      </c>
      <c r="AG1687" s="19">
        <f t="shared" si="24"/>
        <v>2688</v>
      </c>
      <c r="AH1687" s="20" t="str">
        <f t="shared" si="14"/>
        <v/>
      </c>
      <c r="AI1687" s="21"/>
      <c r="AJ1687" s="21"/>
      <c r="AK1687" s="21"/>
      <c r="AL1687" s="22">
        <f t="shared" si="25"/>
        <v>1</v>
      </c>
    </row>
    <row r="1688" ht="12.75" customHeight="1">
      <c r="A1688" s="13" t="s">
        <v>82</v>
      </c>
      <c r="B1688" s="13" t="str">
        <f>IFERROR(__xludf.DUMMYFUNCTION("REGEXREPLACE(A1688, ""\d"", """")"),"         Город Санкт-Петербург город федерального значения")</f>
        <v>         Город Санкт-Петербург город федерального значения</v>
      </c>
      <c r="C1688" s="14" t="str">
        <f t="shared" si="15"/>
        <v>Город Санкт-Петербург город федерального значения</v>
      </c>
      <c r="D1688" s="3">
        <f t="shared" si="16"/>
        <v>2</v>
      </c>
      <c r="E1688" s="15" t="s">
        <v>33</v>
      </c>
      <c r="F1688" s="13" t="str">
        <f>IFERROR(__xludf.DUMMYFUNCTION("REGEXEXTRACT(E1688, ""[А-Яа-я].*"")"),"Болезни органов пищеварения")</f>
        <v>Болезни органов пищеварения</v>
      </c>
      <c r="G1688" s="16">
        <f t="shared" si="17"/>
        <v>2</v>
      </c>
      <c r="H1688" s="13" t="s">
        <v>28</v>
      </c>
      <c r="I1688" s="13" t="str">
        <f>IFERROR(__xludf.DUMMYFUNCTION("REGEXREPLACE(H1688, "".*\s"", """")"),"человек")</f>
        <v>человек</v>
      </c>
      <c r="J1688" s="13" t="s">
        <v>29</v>
      </c>
      <c r="K1688" s="17" t="str">
        <f>IFERROR(__xludf.DUMMYFUNCTION("REGEXREPLACE(J1688, ""^[\d\s]+"", """")"),"значение показателя за год")</f>
        <v>значение показателя за год</v>
      </c>
      <c r="L1688" s="16">
        <f t="shared" si="18"/>
        <v>2</v>
      </c>
      <c r="M1688" s="13" t="s">
        <v>32</v>
      </c>
      <c r="N1688" s="13" t="str">
        <f>IFERROR(__xludf.DUMMYFUNCTION("REGEXEXTRACT(M1688, "" (.+)$"")"),"сельское население")</f>
        <v>сельское население</v>
      </c>
      <c r="O1688" s="18">
        <v>0.0</v>
      </c>
      <c r="P1688" s="18">
        <v>0.0</v>
      </c>
      <c r="Q1688" s="18">
        <v>0.0</v>
      </c>
      <c r="R1688" s="18">
        <v>0.0</v>
      </c>
      <c r="S1688" s="18">
        <v>0.0</v>
      </c>
      <c r="T1688" s="18">
        <v>0.0</v>
      </c>
      <c r="U1688" s="18">
        <v>0.0</v>
      </c>
      <c r="V1688" s="18">
        <v>0.0</v>
      </c>
      <c r="W1688" s="18">
        <v>0.0</v>
      </c>
      <c r="X1688" s="18">
        <v>0.0</v>
      </c>
      <c r="Y1688" s="18">
        <v>0.0</v>
      </c>
      <c r="Z1688" s="19" t="str">
        <f t="shared" si="6"/>
        <v/>
      </c>
      <c r="AA1688" s="19" t="str">
        <f t="shared" si="19"/>
        <v/>
      </c>
      <c r="AB1688" s="19">
        <f t="shared" si="8"/>
        <v>0</v>
      </c>
      <c r="AC1688" s="19">
        <f t="shared" si="20"/>
        <v>0</v>
      </c>
      <c r="AD1688" s="19">
        <f t="shared" si="21"/>
        <v>1161</v>
      </c>
      <c r="AE1688" s="19" t="str">
        <f t="shared" si="22"/>
        <v>Нет моды</v>
      </c>
      <c r="AF1688" s="19">
        <f t="shared" si="23"/>
        <v>0</v>
      </c>
      <c r="AG1688" s="19">
        <f t="shared" si="24"/>
        <v>0</v>
      </c>
      <c r="AH1688" s="20" t="str">
        <f t="shared" si="14"/>
        <v>Город: 100%; Село: 0%</v>
      </c>
      <c r="AI1688" s="21"/>
      <c r="AJ1688" s="21"/>
      <c r="AK1688" s="21"/>
      <c r="AL1688" s="22">
        <f t="shared" si="25"/>
        <v>1</v>
      </c>
    </row>
    <row r="1689" ht="12.75" customHeight="1">
      <c r="A1689" s="13" t="s">
        <v>82</v>
      </c>
      <c r="B1689" s="13" t="str">
        <f>IFERROR(__xludf.DUMMYFUNCTION("REGEXREPLACE(A1689, ""\d"", """")"),"         Город Санкт-Петербург город федерального значения")</f>
        <v>         Город Санкт-Петербург город федерального значения</v>
      </c>
      <c r="C1689" s="14" t="str">
        <f t="shared" si="15"/>
        <v>Город Санкт-Петербург город федерального значения</v>
      </c>
      <c r="D1689" s="3">
        <f t="shared" si="16"/>
        <v>2</v>
      </c>
      <c r="E1689" s="15" t="s">
        <v>34</v>
      </c>
      <c r="F1689" s="13" t="str">
        <f>IFERROR(__xludf.DUMMYFUNCTION("REGEXEXTRACT(E1689, ""[А-Яа-я].*"")"),"Болезни системы кровообращения")</f>
        <v>Болезни системы кровообращения</v>
      </c>
      <c r="G1689" s="16">
        <f t="shared" si="17"/>
        <v>2</v>
      </c>
      <c r="H1689" s="13" t="s">
        <v>28</v>
      </c>
      <c r="I1689" s="13" t="str">
        <f>IFERROR(__xludf.DUMMYFUNCTION("REGEXREPLACE(H1689, "".*\s"", """")"),"человек")</f>
        <v>человек</v>
      </c>
      <c r="J1689" s="13" t="s">
        <v>29</v>
      </c>
      <c r="K1689" s="17" t="str">
        <f>IFERROR(__xludf.DUMMYFUNCTION("REGEXREPLACE(J1689, ""^[\d\s]+"", """")"),"значение показателя за год")</f>
        <v>значение показателя за год</v>
      </c>
      <c r="L1689" s="16">
        <f t="shared" si="18"/>
        <v>2</v>
      </c>
      <c r="M1689" s="13" t="s">
        <v>30</v>
      </c>
      <c r="N1689" s="13" t="str">
        <f>IFERROR(__xludf.DUMMYFUNCTION("REGEXEXTRACT(M1689, "" (.+)$"")"),"все население")</f>
        <v>все население</v>
      </c>
      <c r="O1689" s="18">
        <v>35440.0</v>
      </c>
      <c r="P1689" s="18">
        <v>34791.0</v>
      </c>
      <c r="Q1689" s="18">
        <v>35515.0</v>
      </c>
      <c r="R1689" s="18">
        <v>35498.0</v>
      </c>
      <c r="S1689" s="18">
        <v>33874.0</v>
      </c>
      <c r="T1689" s="18">
        <v>34162.0</v>
      </c>
      <c r="U1689" s="18">
        <v>33247.0</v>
      </c>
      <c r="V1689" s="18">
        <v>36576.0</v>
      </c>
      <c r="W1689" s="18">
        <v>36103.0</v>
      </c>
      <c r="X1689" s="18">
        <v>30590.0</v>
      </c>
      <c r="Y1689" s="18">
        <v>31627.0</v>
      </c>
      <c r="Z1689" s="19">
        <f t="shared" si="6"/>
        <v>377423</v>
      </c>
      <c r="AA1689" s="19" t="str">
        <f t="shared" si="19"/>
        <v/>
      </c>
      <c r="AB1689" s="19" t="str">
        <f t="shared" si="8"/>
        <v/>
      </c>
      <c r="AC1689" s="19">
        <f t="shared" si="20"/>
        <v>34311.18182</v>
      </c>
      <c r="AD1689" s="19">
        <f t="shared" si="21"/>
        <v>15295</v>
      </c>
      <c r="AE1689" s="19" t="str">
        <f t="shared" si="22"/>
        <v>Нет моды</v>
      </c>
      <c r="AF1689" s="19">
        <f t="shared" si="23"/>
        <v>30590</v>
      </c>
      <c r="AG1689" s="19">
        <f t="shared" si="24"/>
        <v>36576</v>
      </c>
      <c r="AH1689" s="20" t="str">
        <f t="shared" si="14"/>
        <v/>
      </c>
      <c r="AI1689" s="21"/>
      <c r="AJ1689" s="21"/>
      <c r="AK1689" s="21"/>
      <c r="AL1689" s="22">
        <f t="shared" si="25"/>
        <v>1</v>
      </c>
    </row>
    <row r="1690" ht="12.75" customHeight="1">
      <c r="A1690" s="13" t="s">
        <v>82</v>
      </c>
      <c r="B1690" s="13" t="str">
        <f>IFERROR(__xludf.DUMMYFUNCTION("REGEXREPLACE(A1690, ""\d"", """")"),"         Город Санкт-Петербург город федерального значения")</f>
        <v>         Город Санкт-Петербург город федерального значения</v>
      </c>
      <c r="C1690" s="14" t="str">
        <f t="shared" si="15"/>
        <v>Город Санкт-Петербург город федерального значения</v>
      </c>
      <c r="D1690" s="3">
        <f t="shared" si="16"/>
        <v>2</v>
      </c>
      <c r="E1690" s="15" t="s">
        <v>34</v>
      </c>
      <c r="F1690" s="13" t="str">
        <f>IFERROR(__xludf.DUMMYFUNCTION("REGEXEXTRACT(E1690, ""[А-Яа-я].*"")"),"Болезни системы кровообращения")</f>
        <v>Болезни системы кровообращения</v>
      </c>
      <c r="G1690" s="16">
        <f t="shared" si="17"/>
        <v>2</v>
      </c>
      <c r="H1690" s="13" t="s">
        <v>28</v>
      </c>
      <c r="I1690" s="13" t="str">
        <f>IFERROR(__xludf.DUMMYFUNCTION("REGEXREPLACE(H1690, "".*\s"", """")"),"человек")</f>
        <v>человек</v>
      </c>
      <c r="J1690" s="13" t="s">
        <v>29</v>
      </c>
      <c r="K1690" s="17" t="str">
        <f>IFERROR(__xludf.DUMMYFUNCTION("REGEXREPLACE(J1690, ""^[\d\s]+"", """")"),"значение показателя за год")</f>
        <v>значение показателя за год</v>
      </c>
      <c r="L1690" s="16">
        <f t="shared" si="18"/>
        <v>2</v>
      </c>
      <c r="M1690" s="13" t="s">
        <v>31</v>
      </c>
      <c r="N1690" s="13" t="str">
        <f>IFERROR(__xludf.DUMMYFUNCTION("REGEXEXTRACT(M1690, "" (.+)$"")"),"городское население")</f>
        <v>городское население</v>
      </c>
      <c r="O1690" s="18">
        <v>35440.0</v>
      </c>
      <c r="P1690" s="18">
        <v>34791.0</v>
      </c>
      <c r="Q1690" s="18">
        <v>35515.0</v>
      </c>
      <c r="R1690" s="18">
        <v>35498.0</v>
      </c>
      <c r="S1690" s="18">
        <v>33874.0</v>
      </c>
      <c r="T1690" s="18">
        <v>34162.0</v>
      </c>
      <c r="U1690" s="18">
        <v>33247.0</v>
      </c>
      <c r="V1690" s="18">
        <v>36576.0</v>
      </c>
      <c r="W1690" s="18">
        <v>36103.0</v>
      </c>
      <c r="X1690" s="18">
        <v>30590.0</v>
      </c>
      <c r="Y1690" s="18">
        <v>31627.0</v>
      </c>
      <c r="Z1690" s="19" t="str">
        <f t="shared" si="6"/>
        <v/>
      </c>
      <c r="AA1690" s="19">
        <f t="shared" si="19"/>
        <v>377423</v>
      </c>
      <c r="AB1690" s="19" t="str">
        <f t="shared" si="8"/>
        <v/>
      </c>
      <c r="AC1690" s="19">
        <f t="shared" si="20"/>
        <v>34311.18182</v>
      </c>
      <c r="AD1690" s="19">
        <f t="shared" si="21"/>
        <v>34791</v>
      </c>
      <c r="AE1690" s="19" t="str">
        <f t="shared" si="22"/>
        <v>Нет моды</v>
      </c>
      <c r="AF1690" s="19">
        <f t="shared" si="23"/>
        <v>30590</v>
      </c>
      <c r="AG1690" s="19">
        <f t="shared" si="24"/>
        <v>36576</v>
      </c>
      <c r="AH1690" s="20" t="str">
        <f t="shared" si="14"/>
        <v/>
      </c>
      <c r="AI1690" s="21"/>
      <c r="AJ1690" s="21"/>
      <c r="AK1690" s="21"/>
      <c r="AL1690" s="22">
        <f t="shared" si="25"/>
        <v>1</v>
      </c>
    </row>
    <row r="1691" ht="12.75" customHeight="1">
      <c r="A1691" s="13" t="s">
        <v>82</v>
      </c>
      <c r="B1691" s="13" t="str">
        <f>IFERROR(__xludf.DUMMYFUNCTION("REGEXREPLACE(A1691, ""\d"", """")"),"         Город Санкт-Петербург город федерального значения")</f>
        <v>         Город Санкт-Петербург город федерального значения</v>
      </c>
      <c r="C1691" s="14" t="str">
        <f t="shared" si="15"/>
        <v>Город Санкт-Петербург город федерального значения</v>
      </c>
      <c r="D1691" s="3">
        <f t="shared" si="16"/>
        <v>2</v>
      </c>
      <c r="E1691" s="15" t="s">
        <v>34</v>
      </c>
      <c r="F1691" s="13" t="str">
        <f>IFERROR(__xludf.DUMMYFUNCTION("REGEXEXTRACT(E1691, ""[А-Яа-я].*"")"),"Болезни системы кровообращения")</f>
        <v>Болезни системы кровообращения</v>
      </c>
      <c r="G1691" s="16">
        <f t="shared" si="17"/>
        <v>2</v>
      </c>
      <c r="H1691" s="13" t="s">
        <v>28</v>
      </c>
      <c r="I1691" s="13" t="str">
        <f>IFERROR(__xludf.DUMMYFUNCTION("REGEXREPLACE(H1691, "".*\s"", """")"),"человек")</f>
        <v>человек</v>
      </c>
      <c r="J1691" s="13" t="s">
        <v>29</v>
      </c>
      <c r="K1691" s="17" t="str">
        <f>IFERROR(__xludf.DUMMYFUNCTION("REGEXREPLACE(J1691, ""^[\d\s]+"", """")"),"значение показателя за год")</f>
        <v>значение показателя за год</v>
      </c>
      <c r="L1691" s="16">
        <f t="shared" si="18"/>
        <v>2</v>
      </c>
      <c r="M1691" s="13" t="s">
        <v>32</v>
      </c>
      <c r="N1691" s="13" t="str">
        <f>IFERROR(__xludf.DUMMYFUNCTION("REGEXEXTRACT(M1691, "" (.+)$"")"),"сельское население")</f>
        <v>сельское население</v>
      </c>
      <c r="O1691" s="18">
        <v>0.0</v>
      </c>
      <c r="P1691" s="18">
        <v>0.0</v>
      </c>
      <c r="Q1691" s="18">
        <v>0.0</v>
      </c>
      <c r="R1691" s="18">
        <v>0.0</v>
      </c>
      <c r="S1691" s="18">
        <v>0.0</v>
      </c>
      <c r="T1691" s="18">
        <v>0.0</v>
      </c>
      <c r="U1691" s="18">
        <v>0.0</v>
      </c>
      <c r="V1691" s="18">
        <v>0.0</v>
      </c>
      <c r="W1691" s="18">
        <v>0.0</v>
      </c>
      <c r="X1691" s="18">
        <v>0.0</v>
      </c>
      <c r="Y1691" s="18">
        <v>0.0</v>
      </c>
      <c r="Z1691" s="19" t="str">
        <f t="shared" si="6"/>
        <v/>
      </c>
      <c r="AA1691" s="19" t="str">
        <f t="shared" si="19"/>
        <v/>
      </c>
      <c r="AB1691" s="19">
        <f t="shared" si="8"/>
        <v>0</v>
      </c>
      <c r="AC1691" s="19">
        <f t="shared" si="20"/>
        <v>0</v>
      </c>
      <c r="AD1691" s="19">
        <f t="shared" si="21"/>
        <v>15295</v>
      </c>
      <c r="AE1691" s="19" t="str">
        <f t="shared" si="22"/>
        <v>Нет моды</v>
      </c>
      <c r="AF1691" s="19">
        <f t="shared" si="23"/>
        <v>0</v>
      </c>
      <c r="AG1691" s="19">
        <f t="shared" si="24"/>
        <v>0</v>
      </c>
      <c r="AH1691" s="20" t="str">
        <f t="shared" si="14"/>
        <v>Город: 100%; Село: 0%</v>
      </c>
      <c r="AI1691" s="21"/>
      <c r="AJ1691" s="21"/>
      <c r="AK1691" s="21"/>
      <c r="AL1691" s="22">
        <f t="shared" si="25"/>
        <v>1</v>
      </c>
    </row>
    <row r="1692" ht="12.75" customHeight="1">
      <c r="A1692" s="13" t="s">
        <v>82</v>
      </c>
      <c r="B1692" s="13" t="str">
        <f>IFERROR(__xludf.DUMMYFUNCTION("REGEXREPLACE(A1692, ""\d"", """")"),"         Город Санкт-Петербург город федерального значения")</f>
        <v>         Город Санкт-Петербург город федерального значения</v>
      </c>
      <c r="C1692" s="14" t="str">
        <f t="shared" si="15"/>
        <v>Город Санкт-Петербург город федерального значения</v>
      </c>
      <c r="D1692" s="3">
        <f t="shared" si="16"/>
        <v>2</v>
      </c>
      <c r="E1692" s="15" t="s">
        <v>35</v>
      </c>
      <c r="F1692" s="13" t="str">
        <f>IFERROR(__xludf.DUMMYFUNCTION("REGEXEXTRACT(E1692, ""[А-Яа-я].*"")"),"внешние причины")</f>
        <v>внешние причины</v>
      </c>
      <c r="G1692" s="16">
        <f t="shared" si="17"/>
        <v>2</v>
      </c>
      <c r="H1692" s="13" t="s">
        <v>28</v>
      </c>
      <c r="I1692" s="13" t="str">
        <f>IFERROR(__xludf.DUMMYFUNCTION("REGEXREPLACE(H1692, "".*\s"", """")"),"человек")</f>
        <v>человек</v>
      </c>
      <c r="J1692" s="13" t="s">
        <v>29</v>
      </c>
      <c r="K1692" s="17" t="str">
        <f>IFERROR(__xludf.DUMMYFUNCTION("REGEXREPLACE(J1692, ""^[\d\s]+"", """")"),"значение показателя за год")</f>
        <v>значение показателя за год</v>
      </c>
      <c r="L1692" s="16">
        <f t="shared" si="18"/>
        <v>2</v>
      </c>
      <c r="M1692" s="13" t="s">
        <v>30</v>
      </c>
      <c r="N1692" s="13" t="str">
        <f>IFERROR(__xludf.DUMMYFUNCTION("REGEXEXTRACT(M1692, "" (.+)$"")"),"все население")</f>
        <v>все население</v>
      </c>
      <c r="O1692" s="18">
        <v>4265.0</v>
      </c>
      <c r="P1692" s="18">
        <v>4141.0</v>
      </c>
      <c r="Q1692" s="18">
        <v>4278.0</v>
      </c>
      <c r="R1692" s="18">
        <v>3848.0</v>
      </c>
      <c r="S1692" s="18">
        <v>3651.0</v>
      </c>
      <c r="T1692" s="18">
        <v>3604.0</v>
      </c>
      <c r="U1692" s="18">
        <v>3198.0</v>
      </c>
      <c r="V1692" s="18">
        <v>3293.0</v>
      </c>
      <c r="W1692" s="18">
        <v>3270.0</v>
      </c>
      <c r="X1692" s="18">
        <v>3152.0</v>
      </c>
      <c r="Y1692" s="18">
        <v>3458.0</v>
      </c>
      <c r="Z1692" s="19">
        <f t="shared" si="6"/>
        <v>40158</v>
      </c>
      <c r="AA1692" s="19" t="str">
        <f t="shared" si="19"/>
        <v/>
      </c>
      <c r="AB1692" s="19" t="str">
        <f t="shared" si="8"/>
        <v/>
      </c>
      <c r="AC1692" s="19">
        <f t="shared" si="20"/>
        <v>3650.727273</v>
      </c>
      <c r="AD1692" s="19">
        <f t="shared" si="21"/>
        <v>1576</v>
      </c>
      <c r="AE1692" s="19" t="str">
        <f t="shared" si="22"/>
        <v>Нет моды</v>
      </c>
      <c r="AF1692" s="19">
        <f t="shared" si="23"/>
        <v>3152</v>
      </c>
      <c r="AG1692" s="19">
        <f t="shared" si="24"/>
        <v>4278</v>
      </c>
      <c r="AH1692" s="20" t="str">
        <f t="shared" si="14"/>
        <v/>
      </c>
      <c r="AI1692" s="21"/>
      <c r="AJ1692" s="21"/>
      <c r="AK1692" s="21"/>
      <c r="AL1692" s="22">
        <f t="shared" si="25"/>
        <v>1</v>
      </c>
    </row>
    <row r="1693" ht="12.75" customHeight="1">
      <c r="A1693" s="13" t="s">
        <v>82</v>
      </c>
      <c r="B1693" s="13" t="str">
        <f>IFERROR(__xludf.DUMMYFUNCTION("REGEXREPLACE(A1693, ""\d"", """")"),"         Город Санкт-Петербург город федерального значения")</f>
        <v>         Город Санкт-Петербург город федерального значения</v>
      </c>
      <c r="C1693" s="14" t="str">
        <f t="shared" si="15"/>
        <v>Город Санкт-Петербург город федерального значения</v>
      </c>
      <c r="D1693" s="3">
        <f t="shared" si="16"/>
        <v>2</v>
      </c>
      <c r="E1693" s="15" t="s">
        <v>35</v>
      </c>
      <c r="F1693" s="13" t="str">
        <f>IFERROR(__xludf.DUMMYFUNCTION("REGEXEXTRACT(E1693, ""[А-Яа-я].*"")"),"внешние причины")</f>
        <v>внешние причины</v>
      </c>
      <c r="G1693" s="16">
        <f t="shared" si="17"/>
        <v>2</v>
      </c>
      <c r="H1693" s="13" t="s">
        <v>28</v>
      </c>
      <c r="I1693" s="13" t="str">
        <f>IFERROR(__xludf.DUMMYFUNCTION("REGEXREPLACE(H1693, "".*\s"", """")"),"человек")</f>
        <v>человек</v>
      </c>
      <c r="J1693" s="13" t="s">
        <v>29</v>
      </c>
      <c r="K1693" s="17" t="str">
        <f>IFERROR(__xludf.DUMMYFUNCTION("REGEXREPLACE(J1693, ""^[\d\s]+"", """")"),"значение показателя за год")</f>
        <v>значение показателя за год</v>
      </c>
      <c r="L1693" s="16">
        <f t="shared" si="18"/>
        <v>2</v>
      </c>
      <c r="M1693" s="13" t="s">
        <v>31</v>
      </c>
      <c r="N1693" s="13" t="str">
        <f>IFERROR(__xludf.DUMMYFUNCTION("REGEXEXTRACT(M1693, "" (.+)$"")"),"городское население")</f>
        <v>городское население</v>
      </c>
      <c r="O1693" s="18">
        <v>4265.0</v>
      </c>
      <c r="P1693" s="18">
        <v>4141.0</v>
      </c>
      <c r="Q1693" s="18">
        <v>4278.0</v>
      </c>
      <c r="R1693" s="18">
        <v>3848.0</v>
      </c>
      <c r="S1693" s="18">
        <v>3651.0</v>
      </c>
      <c r="T1693" s="18">
        <v>3604.0</v>
      </c>
      <c r="U1693" s="18">
        <v>3198.0</v>
      </c>
      <c r="V1693" s="18">
        <v>3293.0</v>
      </c>
      <c r="W1693" s="18">
        <v>3270.0</v>
      </c>
      <c r="X1693" s="18">
        <v>3152.0</v>
      </c>
      <c r="Y1693" s="18">
        <v>3458.0</v>
      </c>
      <c r="Z1693" s="19" t="str">
        <f t="shared" si="6"/>
        <v/>
      </c>
      <c r="AA1693" s="19">
        <f t="shared" si="19"/>
        <v>40158</v>
      </c>
      <c r="AB1693" s="19" t="str">
        <f t="shared" si="8"/>
        <v/>
      </c>
      <c r="AC1693" s="19">
        <f t="shared" si="20"/>
        <v>3650.727273</v>
      </c>
      <c r="AD1693" s="19">
        <f t="shared" si="21"/>
        <v>3604</v>
      </c>
      <c r="AE1693" s="19" t="str">
        <f t="shared" si="22"/>
        <v>Нет моды</v>
      </c>
      <c r="AF1693" s="19">
        <f t="shared" si="23"/>
        <v>3152</v>
      </c>
      <c r="AG1693" s="19">
        <f t="shared" si="24"/>
        <v>4278</v>
      </c>
      <c r="AH1693" s="20" t="str">
        <f t="shared" si="14"/>
        <v/>
      </c>
      <c r="AI1693" s="21"/>
      <c r="AJ1693" s="21"/>
      <c r="AK1693" s="21"/>
      <c r="AL1693" s="22">
        <f t="shared" si="25"/>
        <v>1</v>
      </c>
    </row>
    <row r="1694" ht="12.75" customHeight="1">
      <c r="A1694" s="13" t="s">
        <v>82</v>
      </c>
      <c r="B1694" s="13" t="str">
        <f>IFERROR(__xludf.DUMMYFUNCTION("REGEXREPLACE(A1694, ""\d"", """")"),"         Город Санкт-Петербург город федерального значения")</f>
        <v>         Город Санкт-Петербург город федерального значения</v>
      </c>
      <c r="C1694" s="14" t="str">
        <f t="shared" si="15"/>
        <v>Город Санкт-Петербург город федерального значения</v>
      </c>
      <c r="D1694" s="3">
        <f t="shared" si="16"/>
        <v>2</v>
      </c>
      <c r="E1694" s="15" t="s">
        <v>35</v>
      </c>
      <c r="F1694" s="13" t="str">
        <f>IFERROR(__xludf.DUMMYFUNCTION("REGEXEXTRACT(E1694, ""[А-Яа-я].*"")"),"внешние причины")</f>
        <v>внешние причины</v>
      </c>
      <c r="G1694" s="16">
        <f t="shared" si="17"/>
        <v>2</v>
      </c>
      <c r="H1694" s="13" t="s">
        <v>28</v>
      </c>
      <c r="I1694" s="13" t="str">
        <f>IFERROR(__xludf.DUMMYFUNCTION("REGEXREPLACE(H1694, "".*\s"", """")"),"человек")</f>
        <v>человек</v>
      </c>
      <c r="J1694" s="13" t="s">
        <v>29</v>
      </c>
      <c r="K1694" s="17" t="str">
        <f>IFERROR(__xludf.DUMMYFUNCTION("REGEXREPLACE(J1694, ""^[\d\s]+"", """")"),"значение показателя за год")</f>
        <v>значение показателя за год</v>
      </c>
      <c r="L1694" s="16">
        <f t="shared" si="18"/>
        <v>2</v>
      </c>
      <c r="M1694" s="13" t="s">
        <v>32</v>
      </c>
      <c r="N1694" s="13" t="str">
        <f>IFERROR(__xludf.DUMMYFUNCTION("REGEXEXTRACT(M1694, "" (.+)$"")"),"сельское население")</f>
        <v>сельское население</v>
      </c>
      <c r="O1694" s="18">
        <v>0.0</v>
      </c>
      <c r="P1694" s="18">
        <v>0.0</v>
      </c>
      <c r="Q1694" s="18">
        <v>0.0</v>
      </c>
      <c r="R1694" s="18">
        <v>0.0</v>
      </c>
      <c r="S1694" s="18">
        <v>0.0</v>
      </c>
      <c r="T1694" s="18">
        <v>0.0</v>
      </c>
      <c r="U1694" s="18">
        <v>0.0</v>
      </c>
      <c r="V1694" s="18">
        <v>0.0</v>
      </c>
      <c r="W1694" s="18">
        <v>0.0</v>
      </c>
      <c r="X1694" s="18">
        <v>0.0</v>
      </c>
      <c r="Y1694" s="18">
        <v>0.0</v>
      </c>
      <c r="Z1694" s="19" t="str">
        <f t="shared" si="6"/>
        <v/>
      </c>
      <c r="AA1694" s="19" t="str">
        <f t="shared" si="19"/>
        <v/>
      </c>
      <c r="AB1694" s="19">
        <f t="shared" si="8"/>
        <v>0</v>
      </c>
      <c r="AC1694" s="19">
        <f t="shared" si="20"/>
        <v>0</v>
      </c>
      <c r="AD1694" s="19">
        <f t="shared" si="21"/>
        <v>1576</v>
      </c>
      <c r="AE1694" s="19" t="str">
        <f t="shared" si="22"/>
        <v>Нет моды</v>
      </c>
      <c r="AF1694" s="19">
        <f t="shared" si="23"/>
        <v>0</v>
      </c>
      <c r="AG1694" s="19">
        <f t="shared" si="24"/>
        <v>0</v>
      </c>
      <c r="AH1694" s="20" t="str">
        <f t="shared" si="14"/>
        <v>Город: 100%; Село: 0%</v>
      </c>
      <c r="AI1694" s="21"/>
      <c r="AJ1694" s="21"/>
      <c r="AK1694" s="21"/>
      <c r="AL1694" s="22">
        <f t="shared" si="25"/>
        <v>1</v>
      </c>
    </row>
    <row r="1695" ht="12.75" customHeight="1">
      <c r="A1695" s="13" t="s">
        <v>82</v>
      </c>
      <c r="B1695" s="13" t="str">
        <f>IFERROR(__xludf.DUMMYFUNCTION("REGEXREPLACE(A1695, ""\d"", """")"),"         Город Санкт-Петербург город федерального значения")</f>
        <v>         Город Санкт-Петербург город федерального значения</v>
      </c>
      <c r="C1695" s="14" t="str">
        <f t="shared" si="15"/>
        <v>Город Санкт-Петербург город федерального значения</v>
      </c>
      <c r="D1695" s="3">
        <f t="shared" si="16"/>
        <v>2</v>
      </c>
      <c r="E1695" s="15" t="s">
        <v>36</v>
      </c>
      <c r="F1695" s="13" t="str">
        <f>IFERROR(__xludf.DUMMYFUNCTION("REGEXEXTRACT(E1695,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95" s="16">
        <f t="shared" si="17"/>
        <v>2</v>
      </c>
      <c r="H1695" s="13" t="s">
        <v>28</v>
      </c>
      <c r="I1695" s="13" t="str">
        <f>IFERROR(__xludf.DUMMYFUNCTION("REGEXREPLACE(H1695, "".*\s"", """")"),"человек")</f>
        <v>человек</v>
      </c>
      <c r="J1695" s="13" t="s">
        <v>29</v>
      </c>
      <c r="K1695" s="17" t="str">
        <f>IFERROR(__xludf.DUMMYFUNCTION("REGEXREPLACE(J1695, ""^[\d\s]+"", """")"),"значение показателя за год")</f>
        <v>значение показателя за год</v>
      </c>
      <c r="L1695" s="16">
        <f t="shared" si="18"/>
        <v>2</v>
      </c>
      <c r="M1695" s="13" t="s">
        <v>30</v>
      </c>
      <c r="N1695" s="13" t="str">
        <f>IFERROR(__xludf.DUMMYFUNCTION("REGEXEXTRACT(M1695, "" (.+)$"")"),"все население")</f>
        <v>все население</v>
      </c>
      <c r="O1695" s="18">
        <v>131.0</v>
      </c>
      <c r="P1695" s="18">
        <v>138.0</v>
      </c>
      <c r="Q1695" s="18">
        <v>138.0</v>
      </c>
      <c r="R1695" s="18">
        <v>145.0</v>
      </c>
      <c r="S1695" s="23" t="s">
        <v>37</v>
      </c>
      <c r="T1695" s="23" t="s">
        <v>37</v>
      </c>
      <c r="U1695" s="23" t="s">
        <v>37</v>
      </c>
      <c r="V1695" s="23" t="s">
        <v>37</v>
      </c>
      <c r="W1695" s="23" t="s">
        <v>37</v>
      </c>
      <c r="X1695" s="23" t="s">
        <v>37</v>
      </c>
      <c r="Y1695" s="23" t="s">
        <v>37</v>
      </c>
      <c r="Z1695" s="19">
        <f t="shared" si="6"/>
        <v>552</v>
      </c>
      <c r="AA1695" s="19" t="str">
        <f t="shared" si="19"/>
        <v/>
      </c>
      <c r="AB1695" s="19" t="str">
        <f t="shared" si="8"/>
        <v/>
      </c>
      <c r="AC1695" s="19">
        <f t="shared" si="20"/>
        <v>138</v>
      </c>
      <c r="AD1695" s="19">
        <f t="shared" si="21"/>
        <v>0</v>
      </c>
      <c r="AE1695" s="19" t="str">
        <f t="shared" si="22"/>
        <v>Нет моды</v>
      </c>
      <c r="AF1695" s="19">
        <f t="shared" si="23"/>
        <v>131</v>
      </c>
      <c r="AG1695" s="19">
        <f t="shared" si="24"/>
        <v>145</v>
      </c>
      <c r="AH1695" s="20" t="str">
        <f t="shared" si="14"/>
        <v/>
      </c>
      <c r="AI1695" s="24"/>
      <c r="AJ1695" s="24"/>
      <c r="AK1695" s="24"/>
      <c r="AL1695" s="22">
        <f t="shared" si="25"/>
        <v>1</v>
      </c>
    </row>
    <row r="1696" ht="12.75" customHeight="1">
      <c r="A1696" s="13" t="s">
        <v>82</v>
      </c>
      <c r="B1696" s="13" t="str">
        <f>IFERROR(__xludf.DUMMYFUNCTION("REGEXREPLACE(A1696, ""\d"", """")"),"         Город Санкт-Петербург город федерального значения")</f>
        <v>         Город Санкт-Петербург город федерального значения</v>
      </c>
      <c r="C1696" s="14" t="str">
        <f t="shared" si="15"/>
        <v>Город Санкт-Петербург город федерального значения</v>
      </c>
      <c r="D1696" s="3">
        <f t="shared" si="16"/>
        <v>2</v>
      </c>
      <c r="E1696" s="15" t="s">
        <v>36</v>
      </c>
      <c r="F1696" s="13" t="str">
        <f>IFERROR(__xludf.DUMMYFUNCTION("REGEXEXTRACT(E1696,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96" s="16">
        <f t="shared" si="17"/>
        <v>2</v>
      </c>
      <c r="H1696" s="13" t="s">
        <v>28</v>
      </c>
      <c r="I1696" s="13" t="str">
        <f>IFERROR(__xludf.DUMMYFUNCTION("REGEXREPLACE(H1696, "".*\s"", """")"),"человек")</f>
        <v>человек</v>
      </c>
      <c r="J1696" s="13" t="s">
        <v>29</v>
      </c>
      <c r="K1696" s="17" t="str">
        <f>IFERROR(__xludf.DUMMYFUNCTION("REGEXREPLACE(J1696, ""^[\d\s]+"", """")"),"значение показателя за год")</f>
        <v>значение показателя за год</v>
      </c>
      <c r="L1696" s="16">
        <f t="shared" si="18"/>
        <v>2</v>
      </c>
      <c r="M1696" s="13" t="s">
        <v>31</v>
      </c>
      <c r="N1696" s="13" t="str">
        <f>IFERROR(__xludf.DUMMYFUNCTION("REGEXEXTRACT(M1696, "" (.+)$"")"),"городское население")</f>
        <v>городское население</v>
      </c>
      <c r="O1696" s="18">
        <v>131.0</v>
      </c>
      <c r="P1696" s="18">
        <v>138.0</v>
      </c>
      <c r="Q1696" s="18">
        <v>138.0</v>
      </c>
      <c r="R1696" s="18">
        <v>145.0</v>
      </c>
      <c r="S1696" s="23" t="s">
        <v>37</v>
      </c>
      <c r="T1696" s="23" t="s">
        <v>37</v>
      </c>
      <c r="U1696" s="23" t="s">
        <v>37</v>
      </c>
      <c r="V1696" s="23" t="s">
        <v>37</v>
      </c>
      <c r="W1696" s="23" t="s">
        <v>37</v>
      </c>
      <c r="X1696" s="23" t="s">
        <v>37</v>
      </c>
      <c r="Y1696" s="23" t="s">
        <v>37</v>
      </c>
      <c r="Z1696" s="19" t="str">
        <f t="shared" si="6"/>
        <v/>
      </c>
      <c r="AA1696" s="19">
        <f t="shared" si="19"/>
        <v>552</v>
      </c>
      <c r="AB1696" s="19" t="str">
        <f t="shared" si="8"/>
        <v/>
      </c>
      <c r="AC1696" s="19">
        <f t="shared" si="20"/>
        <v>138</v>
      </c>
      <c r="AD1696" s="19">
        <f t="shared" si="21"/>
        <v>138</v>
      </c>
      <c r="AE1696" s="19" t="str">
        <f t="shared" si="22"/>
        <v>Нет моды</v>
      </c>
      <c r="AF1696" s="19">
        <f t="shared" si="23"/>
        <v>131</v>
      </c>
      <c r="AG1696" s="19">
        <f t="shared" si="24"/>
        <v>145</v>
      </c>
      <c r="AH1696" s="20" t="str">
        <f t="shared" si="14"/>
        <v/>
      </c>
      <c r="AI1696" s="24"/>
      <c r="AJ1696" s="24"/>
      <c r="AK1696" s="24"/>
      <c r="AL1696" s="22">
        <f t="shared" si="25"/>
        <v>1</v>
      </c>
    </row>
    <row r="1697" ht="12.75" customHeight="1">
      <c r="A1697" s="13" t="s">
        <v>82</v>
      </c>
      <c r="B1697" s="13" t="str">
        <f>IFERROR(__xludf.DUMMYFUNCTION("REGEXREPLACE(A1697, ""\d"", """")"),"         Город Санкт-Петербург город федерального значения")</f>
        <v>         Город Санкт-Петербург город федерального значения</v>
      </c>
      <c r="C1697" s="14" t="str">
        <f t="shared" si="15"/>
        <v>Город Санкт-Петербург город федерального значения</v>
      </c>
      <c r="D1697" s="3">
        <f t="shared" si="16"/>
        <v>2</v>
      </c>
      <c r="E1697" s="15" t="s">
        <v>36</v>
      </c>
      <c r="F1697" s="13" t="str">
        <f>IFERROR(__xludf.DUMMYFUNCTION("REGEXEXTRACT(E1697,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697" s="16">
        <f t="shared" si="17"/>
        <v>2</v>
      </c>
      <c r="H1697" s="13" t="s">
        <v>28</v>
      </c>
      <c r="I1697" s="13" t="str">
        <f>IFERROR(__xludf.DUMMYFUNCTION("REGEXREPLACE(H1697, "".*\s"", """")"),"человек")</f>
        <v>человек</v>
      </c>
      <c r="J1697" s="13" t="s">
        <v>29</v>
      </c>
      <c r="K1697" s="17" t="str">
        <f>IFERROR(__xludf.DUMMYFUNCTION("REGEXREPLACE(J1697, ""^[\d\s]+"", """")"),"значение показателя за год")</f>
        <v>значение показателя за год</v>
      </c>
      <c r="L1697" s="16">
        <f t="shared" si="18"/>
        <v>2</v>
      </c>
      <c r="M1697" s="13" t="s">
        <v>32</v>
      </c>
      <c r="N1697" s="13" t="str">
        <f>IFERROR(__xludf.DUMMYFUNCTION("REGEXEXTRACT(M1697, "" (.+)$"")"),"сельское население")</f>
        <v>сельское население</v>
      </c>
      <c r="O1697" s="18">
        <v>0.0</v>
      </c>
      <c r="P1697" s="18">
        <v>0.0</v>
      </c>
      <c r="Q1697" s="18">
        <v>0.0</v>
      </c>
      <c r="R1697" s="18">
        <v>0.0</v>
      </c>
      <c r="S1697" s="23" t="s">
        <v>37</v>
      </c>
      <c r="T1697" s="23" t="s">
        <v>37</v>
      </c>
      <c r="U1697" s="23" t="s">
        <v>37</v>
      </c>
      <c r="V1697" s="23" t="s">
        <v>37</v>
      </c>
      <c r="W1697" s="23" t="s">
        <v>37</v>
      </c>
      <c r="X1697" s="23" t="s">
        <v>37</v>
      </c>
      <c r="Y1697" s="23" t="s">
        <v>37</v>
      </c>
      <c r="Z1697" s="19" t="str">
        <f t="shared" si="6"/>
        <v/>
      </c>
      <c r="AA1697" s="19" t="str">
        <f t="shared" si="19"/>
        <v/>
      </c>
      <c r="AB1697" s="19">
        <f t="shared" si="8"/>
        <v>0</v>
      </c>
      <c r="AC1697" s="19">
        <f t="shared" si="20"/>
        <v>0</v>
      </c>
      <c r="AD1697" s="19">
        <f t="shared" si="21"/>
        <v>65.5</v>
      </c>
      <c r="AE1697" s="19" t="str">
        <f t="shared" si="22"/>
        <v>Нет моды</v>
      </c>
      <c r="AF1697" s="19">
        <f t="shared" si="23"/>
        <v>0</v>
      </c>
      <c r="AG1697" s="19">
        <f t="shared" si="24"/>
        <v>0</v>
      </c>
      <c r="AH1697" s="20" t="str">
        <f t="shared" si="14"/>
        <v>Город: 100%; Село: 0%</v>
      </c>
      <c r="AI1697" s="24"/>
      <c r="AJ1697" s="24"/>
      <c r="AK1697" s="24"/>
      <c r="AL1697" s="22">
        <f t="shared" si="25"/>
        <v>1</v>
      </c>
    </row>
    <row r="1698" ht="12.75" customHeight="1">
      <c r="A1698" s="13" t="s">
        <v>82</v>
      </c>
      <c r="B1698" s="13" t="str">
        <f>IFERROR(__xludf.DUMMYFUNCTION("REGEXREPLACE(A1698, ""\d"", """")"),"         Город Санкт-Петербург город федерального значения")</f>
        <v>         Город Санкт-Петербург город федерального значения</v>
      </c>
      <c r="C1698" s="14" t="str">
        <f t="shared" si="15"/>
        <v>Город Санкт-Петербург город федерального значения</v>
      </c>
      <c r="D1698" s="3">
        <f t="shared" si="16"/>
        <v>2</v>
      </c>
      <c r="E1698" s="15" t="s">
        <v>38</v>
      </c>
      <c r="F1698" s="13" t="str">
        <f>IFERROR(__xludf.DUMMYFUNCTION("REGEXEXTRACT(E1698, ""[А-Яа-я].*"")"),"все виды транспортных несчастных случаев")</f>
        <v>все виды транспортных несчастных случаев</v>
      </c>
      <c r="G1698" s="16">
        <f t="shared" si="17"/>
        <v>2</v>
      </c>
      <c r="H1698" s="13" t="s">
        <v>28</v>
      </c>
      <c r="I1698" s="13" t="str">
        <f>IFERROR(__xludf.DUMMYFUNCTION("REGEXREPLACE(H1698, "".*\s"", """")"),"человек")</f>
        <v>человек</v>
      </c>
      <c r="J1698" s="13" t="s">
        <v>29</v>
      </c>
      <c r="K1698" s="17" t="str">
        <f>IFERROR(__xludf.DUMMYFUNCTION("REGEXREPLACE(J1698, ""^[\d\s]+"", """")"),"значение показателя за год")</f>
        <v>значение показателя за год</v>
      </c>
      <c r="L1698" s="16">
        <f t="shared" si="18"/>
        <v>2</v>
      </c>
      <c r="M1698" s="13" t="s">
        <v>30</v>
      </c>
      <c r="N1698" s="13" t="str">
        <f>IFERROR(__xludf.DUMMYFUNCTION("REGEXEXTRACT(M1698, "" (.+)$"")"),"все население")</f>
        <v>все население</v>
      </c>
      <c r="O1698" s="18">
        <v>654.0</v>
      </c>
      <c r="P1698" s="18">
        <v>578.0</v>
      </c>
      <c r="Q1698" s="18">
        <v>760.0</v>
      </c>
      <c r="R1698" s="18">
        <v>398.0</v>
      </c>
      <c r="S1698" s="18">
        <v>414.0</v>
      </c>
      <c r="T1698" s="18">
        <v>380.0</v>
      </c>
      <c r="U1698" s="18">
        <v>366.0</v>
      </c>
      <c r="V1698" s="18">
        <v>313.0</v>
      </c>
      <c r="W1698" s="18">
        <v>313.0</v>
      </c>
      <c r="X1698" s="18">
        <v>253.0</v>
      </c>
      <c r="Y1698" s="18">
        <v>238.0</v>
      </c>
      <c r="Z1698" s="19">
        <f t="shared" si="6"/>
        <v>4667</v>
      </c>
      <c r="AA1698" s="19" t="str">
        <f t="shared" si="19"/>
        <v/>
      </c>
      <c r="AB1698" s="19" t="str">
        <f t="shared" si="8"/>
        <v/>
      </c>
      <c r="AC1698" s="19">
        <f t="shared" si="20"/>
        <v>424.2727273</v>
      </c>
      <c r="AD1698" s="19">
        <f t="shared" si="21"/>
        <v>313</v>
      </c>
      <c r="AE1698" s="19" t="str">
        <f t="shared" si="22"/>
        <v>Нет моды</v>
      </c>
      <c r="AF1698" s="19">
        <f t="shared" si="23"/>
        <v>238</v>
      </c>
      <c r="AG1698" s="19">
        <f t="shared" si="24"/>
        <v>760</v>
      </c>
      <c r="AH1698" s="20" t="str">
        <f t="shared" si="14"/>
        <v/>
      </c>
      <c r="AI1698" s="21"/>
      <c r="AJ1698" s="21"/>
      <c r="AK1698" s="21"/>
      <c r="AL1698" s="22">
        <f t="shared" si="25"/>
        <v>1</v>
      </c>
    </row>
    <row r="1699" ht="12.75" customHeight="1">
      <c r="A1699" s="13" t="s">
        <v>82</v>
      </c>
      <c r="B1699" s="13" t="str">
        <f>IFERROR(__xludf.DUMMYFUNCTION("REGEXREPLACE(A1699, ""\d"", """")"),"         Город Санкт-Петербург город федерального значения")</f>
        <v>         Город Санкт-Петербург город федерального значения</v>
      </c>
      <c r="C1699" s="14" t="str">
        <f t="shared" si="15"/>
        <v>Город Санкт-Петербург город федерального значения</v>
      </c>
      <c r="D1699" s="3">
        <f t="shared" si="16"/>
        <v>2</v>
      </c>
      <c r="E1699" s="15" t="s">
        <v>38</v>
      </c>
      <c r="F1699" s="13" t="str">
        <f>IFERROR(__xludf.DUMMYFUNCTION("REGEXEXTRACT(E1699, ""[А-Яа-я].*"")"),"все виды транспортных несчастных случаев")</f>
        <v>все виды транспортных несчастных случаев</v>
      </c>
      <c r="G1699" s="16">
        <f t="shared" si="17"/>
        <v>2</v>
      </c>
      <c r="H1699" s="13" t="s">
        <v>28</v>
      </c>
      <c r="I1699" s="13" t="str">
        <f>IFERROR(__xludf.DUMMYFUNCTION("REGEXREPLACE(H1699, "".*\s"", """")"),"человек")</f>
        <v>человек</v>
      </c>
      <c r="J1699" s="13" t="s">
        <v>29</v>
      </c>
      <c r="K1699" s="17" t="str">
        <f>IFERROR(__xludf.DUMMYFUNCTION("REGEXREPLACE(J1699, ""^[\d\s]+"", """")"),"значение показателя за год")</f>
        <v>значение показателя за год</v>
      </c>
      <c r="L1699" s="16">
        <f t="shared" si="18"/>
        <v>2</v>
      </c>
      <c r="M1699" s="13" t="s">
        <v>31</v>
      </c>
      <c r="N1699" s="13" t="str">
        <f>IFERROR(__xludf.DUMMYFUNCTION("REGEXEXTRACT(M1699, "" (.+)$"")"),"городское население")</f>
        <v>городское население</v>
      </c>
      <c r="O1699" s="18">
        <v>654.0</v>
      </c>
      <c r="P1699" s="18">
        <v>578.0</v>
      </c>
      <c r="Q1699" s="18">
        <v>760.0</v>
      </c>
      <c r="R1699" s="18">
        <v>398.0</v>
      </c>
      <c r="S1699" s="18">
        <v>414.0</v>
      </c>
      <c r="T1699" s="18">
        <v>380.0</v>
      </c>
      <c r="U1699" s="18">
        <v>366.0</v>
      </c>
      <c r="V1699" s="18">
        <v>313.0</v>
      </c>
      <c r="W1699" s="18">
        <v>313.0</v>
      </c>
      <c r="X1699" s="18">
        <v>253.0</v>
      </c>
      <c r="Y1699" s="18">
        <v>238.0</v>
      </c>
      <c r="Z1699" s="19" t="str">
        <f t="shared" si="6"/>
        <v/>
      </c>
      <c r="AA1699" s="19">
        <f t="shared" si="19"/>
        <v>4667</v>
      </c>
      <c r="AB1699" s="19" t="str">
        <f t="shared" si="8"/>
        <v/>
      </c>
      <c r="AC1699" s="19">
        <f t="shared" si="20"/>
        <v>424.2727273</v>
      </c>
      <c r="AD1699" s="19">
        <f t="shared" si="21"/>
        <v>380</v>
      </c>
      <c r="AE1699" s="19" t="str">
        <f t="shared" si="22"/>
        <v>Нет моды</v>
      </c>
      <c r="AF1699" s="19">
        <f t="shared" si="23"/>
        <v>238</v>
      </c>
      <c r="AG1699" s="19">
        <f t="shared" si="24"/>
        <v>760</v>
      </c>
      <c r="AH1699" s="20" t="str">
        <f t="shared" si="14"/>
        <v/>
      </c>
      <c r="AI1699" s="21"/>
      <c r="AJ1699" s="21"/>
      <c r="AK1699" s="21"/>
      <c r="AL1699" s="22">
        <f t="shared" si="25"/>
        <v>1</v>
      </c>
    </row>
    <row r="1700" ht="12.75" customHeight="1">
      <c r="A1700" s="13" t="s">
        <v>82</v>
      </c>
      <c r="B1700" s="13" t="str">
        <f>IFERROR(__xludf.DUMMYFUNCTION("REGEXREPLACE(A1700, ""\d"", """")"),"         Город Санкт-Петербург город федерального значения")</f>
        <v>         Город Санкт-Петербург город федерального значения</v>
      </c>
      <c r="C1700" s="14" t="str">
        <f t="shared" si="15"/>
        <v>Город Санкт-Петербург город федерального значения</v>
      </c>
      <c r="D1700" s="3">
        <f t="shared" si="16"/>
        <v>2</v>
      </c>
      <c r="E1700" s="15" t="s">
        <v>38</v>
      </c>
      <c r="F1700" s="13" t="str">
        <f>IFERROR(__xludf.DUMMYFUNCTION("REGEXEXTRACT(E1700, ""[А-Яа-я].*"")"),"все виды транспортных несчастных случаев")</f>
        <v>все виды транспортных несчастных случаев</v>
      </c>
      <c r="G1700" s="16">
        <f t="shared" si="17"/>
        <v>2</v>
      </c>
      <c r="H1700" s="13" t="s">
        <v>28</v>
      </c>
      <c r="I1700" s="13" t="str">
        <f>IFERROR(__xludf.DUMMYFUNCTION("REGEXREPLACE(H1700, "".*\s"", """")"),"человек")</f>
        <v>человек</v>
      </c>
      <c r="J1700" s="13" t="s">
        <v>29</v>
      </c>
      <c r="K1700" s="17" t="str">
        <f>IFERROR(__xludf.DUMMYFUNCTION("REGEXREPLACE(J1700, ""^[\d\s]+"", """")"),"значение показателя за год")</f>
        <v>значение показателя за год</v>
      </c>
      <c r="L1700" s="16">
        <f t="shared" si="18"/>
        <v>2</v>
      </c>
      <c r="M1700" s="13" t="s">
        <v>32</v>
      </c>
      <c r="N1700" s="13" t="str">
        <f>IFERROR(__xludf.DUMMYFUNCTION("REGEXEXTRACT(M1700, "" (.+)$"")"),"сельское население")</f>
        <v>сельское население</v>
      </c>
      <c r="O1700" s="18">
        <v>0.0</v>
      </c>
      <c r="P1700" s="18">
        <v>0.0</v>
      </c>
      <c r="Q1700" s="18">
        <v>0.0</v>
      </c>
      <c r="R1700" s="18">
        <v>0.0</v>
      </c>
      <c r="S1700" s="18">
        <v>0.0</v>
      </c>
      <c r="T1700" s="18">
        <v>0.0</v>
      </c>
      <c r="U1700" s="18">
        <v>0.0</v>
      </c>
      <c r="V1700" s="18">
        <v>0.0</v>
      </c>
      <c r="W1700" s="18">
        <v>0.0</v>
      </c>
      <c r="X1700" s="18">
        <v>0.0</v>
      </c>
      <c r="Y1700" s="18">
        <v>0.0</v>
      </c>
      <c r="Z1700" s="19" t="str">
        <f t="shared" si="6"/>
        <v/>
      </c>
      <c r="AA1700" s="19" t="str">
        <f t="shared" si="19"/>
        <v/>
      </c>
      <c r="AB1700" s="19">
        <f t="shared" si="8"/>
        <v>0</v>
      </c>
      <c r="AC1700" s="19">
        <f t="shared" si="20"/>
        <v>0</v>
      </c>
      <c r="AD1700" s="19">
        <f t="shared" si="21"/>
        <v>119</v>
      </c>
      <c r="AE1700" s="19" t="str">
        <f t="shared" si="22"/>
        <v>Нет моды</v>
      </c>
      <c r="AF1700" s="19">
        <f t="shared" si="23"/>
        <v>0</v>
      </c>
      <c r="AG1700" s="19">
        <f t="shared" si="24"/>
        <v>0</v>
      </c>
      <c r="AH1700" s="20" t="str">
        <f t="shared" si="14"/>
        <v>Город: 100%; Село: 0%</v>
      </c>
      <c r="AI1700" s="21"/>
      <c r="AJ1700" s="21"/>
      <c r="AK1700" s="21"/>
      <c r="AL1700" s="22">
        <f t="shared" si="25"/>
        <v>1</v>
      </c>
    </row>
    <row r="1701" ht="12.75" customHeight="1">
      <c r="A1701" s="13" t="s">
        <v>82</v>
      </c>
      <c r="B1701" s="13" t="str">
        <f>IFERROR(__xludf.DUMMYFUNCTION("REGEXREPLACE(A1701, ""\d"", """")"),"         Город Санкт-Петербург город федерального значения")</f>
        <v>         Город Санкт-Петербург город федерального значения</v>
      </c>
      <c r="C1701" s="14" t="str">
        <f t="shared" si="15"/>
        <v>Город Санкт-Петербург город федерального значения</v>
      </c>
      <c r="D1701" s="3">
        <f t="shared" si="16"/>
        <v>2</v>
      </c>
      <c r="E1701" s="15" t="s">
        <v>39</v>
      </c>
      <c r="F1701" s="13" t="str">
        <f>IFERROR(__xludf.DUMMYFUNCTION("REGEXEXTRACT(E1701, ""[А-Яа-я].*"")"),"Всего умерших")</f>
        <v>Всего умерших</v>
      </c>
      <c r="G1701" s="16">
        <f t="shared" si="17"/>
        <v>2</v>
      </c>
      <c r="H1701" s="13" t="s">
        <v>28</v>
      </c>
      <c r="I1701" s="13" t="str">
        <f>IFERROR(__xludf.DUMMYFUNCTION("REGEXREPLACE(H1701, "".*\s"", """")"),"человек")</f>
        <v>человек</v>
      </c>
      <c r="J1701" s="13" t="s">
        <v>29</v>
      </c>
      <c r="K1701" s="17" t="str">
        <f>IFERROR(__xludf.DUMMYFUNCTION("REGEXREPLACE(J1701, ""^[\d\s]+"", """")"),"значение показателя за год")</f>
        <v>значение показателя за год</v>
      </c>
      <c r="L1701" s="16">
        <f t="shared" si="18"/>
        <v>2</v>
      </c>
      <c r="M1701" s="13" t="s">
        <v>30</v>
      </c>
      <c r="N1701" s="13" t="str">
        <f>IFERROR(__xludf.DUMMYFUNCTION("REGEXEXTRACT(M1701, "" (.+)$"")"),"все население")</f>
        <v>все население</v>
      </c>
      <c r="O1701" s="18">
        <v>60308.0</v>
      </c>
      <c r="P1701" s="18">
        <v>60218.0</v>
      </c>
      <c r="Q1701" s="18">
        <v>61996.0</v>
      </c>
      <c r="R1701" s="18">
        <v>61552.0</v>
      </c>
      <c r="S1701" s="18">
        <v>60690.0</v>
      </c>
      <c r="T1701" s="18">
        <v>59844.0</v>
      </c>
      <c r="U1701" s="18">
        <v>59178.0</v>
      </c>
      <c r="V1701" s="18">
        <v>73298.0</v>
      </c>
      <c r="W1701" s="18">
        <v>84083.0</v>
      </c>
      <c r="X1701" s="18">
        <v>64880.0</v>
      </c>
      <c r="Y1701" s="18">
        <v>60082.0</v>
      </c>
      <c r="Z1701" s="19">
        <f t="shared" si="6"/>
        <v>706129</v>
      </c>
      <c r="AA1701" s="19" t="str">
        <f t="shared" si="19"/>
        <v/>
      </c>
      <c r="AB1701" s="19" t="str">
        <f t="shared" si="8"/>
        <v/>
      </c>
      <c r="AC1701" s="19">
        <f t="shared" si="20"/>
        <v>64193.54545</v>
      </c>
      <c r="AD1701" s="19">
        <f t="shared" si="21"/>
        <v>29589</v>
      </c>
      <c r="AE1701" s="19" t="str">
        <f t="shared" si="22"/>
        <v>Нет моды</v>
      </c>
      <c r="AF1701" s="19">
        <f t="shared" si="23"/>
        <v>59178</v>
      </c>
      <c r="AG1701" s="19">
        <f t="shared" si="24"/>
        <v>84083</v>
      </c>
      <c r="AH1701" s="20" t="str">
        <f t="shared" si="14"/>
        <v/>
      </c>
      <c r="AI1701" s="21"/>
      <c r="AJ1701" s="21"/>
      <c r="AK1701" s="21"/>
      <c r="AL1701" s="22">
        <f t="shared" si="25"/>
        <v>1</v>
      </c>
    </row>
    <row r="1702" ht="12.75" customHeight="1">
      <c r="A1702" s="13" t="s">
        <v>82</v>
      </c>
      <c r="B1702" s="13" t="str">
        <f>IFERROR(__xludf.DUMMYFUNCTION("REGEXREPLACE(A1702, ""\d"", """")"),"         Город Санкт-Петербург город федерального значения")</f>
        <v>         Город Санкт-Петербург город федерального значения</v>
      </c>
      <c r="C1702" s="14" t="str">
        <f t="shared" si="15"/>
        <v>Город Санкт-Петербург город федерального значения</v>
      </c>
      <c r="D1702" s="3">
        <f t="shared" si="16"/>
        <v>2</v>
      </c>
      <c r="E1702" s="15" t="s">
        <v>39</v>
      </c>
      <c r="F1702" s="13" t="str">
        <f>IFERROR(__xludf.DUMMYFUNCTION("REGEXEXTRACT(E1702, ""[А-Яа-я].*"")"),"Всего умерших")</f>
        <v>Всего умерших</v>
      </c>
      <c r="G1702" s="16">
        <f t="shared" si="17"/>
        <v>2</v>
      </c>
      <c r="H1702" s="13" t="s">
        <v>28</v>
      </c>
      <c r="I1702" s="13" t="str">
        <f>IFERROR(__xludf.DUMMYFUNCTION("REGEXREPLACE(H1702, "".*\s"", """")"),"человек")</f>
        <v>человек</v>
      </c>
      <c r="J1702" s="13" t="s">
        <v>29</v>
      </c>
      <c r="K1702" s="17" t="str">
        <f>IFERROR(__xludf.DUMMYFUNCTION("REGEXREPLACE(J1702, ""^[\d\s]+"", """")"),"значение показателя за год")</f>
        <v>значение показателя за год</v>
      </c>
      <c r="L1702" s="16">
        <f t="shared" si="18"/>
        <v>2</v>
      </c>
      <c r="M1702" s="13" t="s">
        <v>31</v>
      </c>
      <c r="N1702" s="13" t="str">
        <f>IFERROR(__xludf.DUMMYFUNCTION("REGEXEXTRACT(M1702, "" (.+)$"")"),"городское население")</f>
        <v>городское население</v>
      </c>
      <c r="O1702" s="18">
        <v>60308.0</v>
      </c>
      <c r="P1702" s="18">
        <v>60218.0</v>
      </c>
      <c r="Q1702" s="18">
        <v>61996.0</v>
      </c>
      <c r="R1702" s="18">
        <v>61552.0</v>
      </c>
      <c r="S1702" s="18">
        <v>60690.0</v>
      </c>
      <c r="T1702" s="18">
        <v>59844.0</v>
      </c>
      <c r="U1702" s="18">
        <v>59178.0</v>
      </c>
      <c r="V1702" s="18">
        <v>73298.0</v>
      </c>
      <c r="W1702" s="18">
        <v>84083.0</v>
      </c>
      <c r="X1702" s="18">
        <v>64880.0</v>
      </c>
      <c r="Y1702" s="18">
        <v>60082.0</v>
      </c>
      <c r="Z1702" s="19" t="str">
        <f t="shared" si="6"/>
        <v/>
      </c>
      <c r="AA1702" s="19">
        <f t="shared" si="19"/>
        <v>706129</v>
      </c>
      <c r="AB1702" s="19" t="str">
        <f t="shared" si="8"/>
        <v/>
      </c>
      <c r="AC1702" s="19">
        <f t="shared" si="20"/>
        <v>64193.54545</v>
      </c>
      <c r="AD1702" s="19">
        <f t="shared" si="21"/>
        <v>60690</v>
      </c>
      <c r="AE1702" s="19" t="str">
        <f t="shared" si="22"/>
        <v>Нет моды</v>
      </c>
      <c r="AF1702" s="19">
        <f t="shared" si="23"/>
        <v>59178</v>
      </c>
      <c r="AG1702" s="19">
        <f t="shared" si="24"/>
        <v>84083</v>
      </c>
      <c r="AH1702" s="20" t="str">
        <f t="shared" si="14"/>
        <v/>
      </c>
      <c r="AI1702" s="21"/>
      <c r="AJ1702" s="21"/>
      <c r="AK1702" s="21"/>
      <c r="AL1702" s="22">
        <f t="shared" si="25"/>
        <v>1</v>
      </c>
    </row>
    <row r="1703" ht="12.75" customHeight="1">
      <c r="A1703" s="13" t="s">
        <v>82</v>
      </c>
      <c r="B1703" s="13" t="str">
        <f>IFERROR(__xludf.DUMMYFUNCTION("REGEXREPLACE(A1703, ""\d"", """")"),"         Город Санкт-Петербург город федерального значения")</f>
        <v>         Город Санкт-Петербург город федерального значения</v>
      </c>
      <c r="C1703" s="14" t="str">
        <f t="shared" si="15"/>
        <v>Город Санкт-Петербург город федерального значения</v>
      </c>
      <c r="D1703" s="3">
        <f t="shared" si="16"/>
        <v>2</v>
      </c>
      <c r="E1703" s="15" t="s">
        <v>39</v>
      </c>
      <c r="F1703" s="13" t="str">
        <f>IFERROR(__xludf.DUMMYFUNCTION("REGEXEXTRACT(E1703, ""[А-Яа-я].*"")"),"Всего умерших")</f>
        <v>Всего умерших</v>
      </c>
      <c r="G1703" s="16">
        <f t="shared" si="17"/>
        <v>2</v>
      </c>
      <c r="H1703" s="13" t="s">
        <v>28</v>
      </c>
      <c r="I1703" s="13" t="str">
        <f>IFERROR(__xludf.DUMMYFUNCTION("REGEXREPLACE(H1703, "".*\s"", """")"),"человек")</f>
        <v>человек</v>
      </c>
      <c r="J1703" s="13" t="s">
        <v>29</v>
      </c>
      <c r="K1703" s="17" t="str">
        <f>IFERROR(__xludf.DUMMYFUNCTION("REGEXREPLACE(J1703, ""^[\d\s]+"", """")"),"значение показателя за год")</f>
        <v>значение показателя за год</v>
      </c>
      <c r="L1703" s="16">
        <f t="shared" si="18"/>
        <v>2</v>
      </c>
      <c r="M1703" s="13" t="s">
        <v>32</v>
      </c>
      <c r="N1703" s="13" t="str">
        <f>IFERROR(__xludf.DUMMYFUNCTION("REGEXEXTRACT(M1703, "" (.+)$"")"),"сельское население")</f>
        <v>сельское население</v>
      </c>
      <c r="O1703" s="18">
        <v>0.0</v>
      </c>
      <c r="P1703" s="18">
        <v>0.0</v>
      </c>
      <c r="Q1703" s="18">
        <v>0.0</v>
      </c>
      <c r="R1703" s="18">
        <v>0.0</v>
      </c>
      <c r="S1703" s="18">
        <v>0.0</v>
      </c>
      <c r="T1703" s="18">
        <v>0.0</v>
      </c>
      <c r="U1703" s="18">
        <v>0.0</v>
      </c>
      <c r="V1703" s="18">
        <v>0.0</v>
      </c>
      <c r="W1703" s="18">
        <v>0.0</v>
      </c>
      <c r="X1703" s="18">
        <v>0.0</v>
      </c>
      <c r="Y1703" s="18">
        <v>0.0</v>
      </c>
      <c r="Z1703" s="19" t="str">
        <f t="shared" si="6"/>
        <v/>
      </c>
      <c r="AA1703" s="19" t="str">
        <f t="shared" si="19"/>
        <v/>
      </c>
      <c r="AB1703" s="19">
        <f t="shared" si="8"/>
        <v>0</v>
      </c>
      <c r="AC1703" s="19">
        <f t="shared" si="20"/>
        <v>0</v>
      </c>
      <c r="AD1703" s="19">
        <f t="shared" si="21"/>
        <v>29589</v>
      </c>
      <c r="AE1703" s="19" t="str">
        <f t="shared" si="22"/>
        <v>Нет моды</v>
      </c>
      <c r="AF1703" s="19">
        <f t="shared" si="23"/>
        <v>0</v>
      </c>
      <c r="AG1703" s="19">
        <f t="shared" si="24"/>
        <v>0</v>
      </c>
      <c r="AH1703" s="20" t="str">
        <f t="shared" si="14"/>
        <v>Город: 100%; Село: 0%</v>
      </c>
      <c r="AI1703" s="21"/>
      <c r="AJ1703" s="21"/>
      <c r="AK1703" s="21"/>
      <c r="AL1703" s="22">
        <f t="shared" si="25"/>
        <v>1</v>
      </c>
    </row>
    <row r="1704" ht="12.75" customHeight="1">
      <c r="A1704" s="13" t="s">
        <v>82</v>
      </c>
      <c r="B1704" s="13" t="str">
        <f>IFERROR(__xludf.DUMMYFUNCTION("REGEXREPLACE(A1704, ""\d"", """")"),"         Город Санкт-Петербург город федерального значения")</f>
        <v>         Город Санкт-Петербург город федерального значения</v>
      </c>
      <c r="C1704" s="14" t="str">
        <f t="shared" si="15"/>
        <v>Город Санкт-Петербург город федерального значения</v>
      </c>
      <c r="D1704" s="3">
        <f t="shared" si="16"/>
        <v>2</v>
      </c>
      <c r="E1704" s="15" t="s">
        <v>40</v>
      </c>
      <c r="F1704" s="13" t="str">
        <f>IFERROR(__xludf.DUMMYFUNCTION("REGEXEXTRACT(E1704, ""[А-Яа-я].*"")"),"Злокачественные новообразования")</f>
        <v>Злокачественные новообразования</v>
      </c>
      <c r="G1704" s="16">
        <f t="shared" si="17"/>
        <v>2</v>
      </c>
      <c r="H1704" s="13" t="s">
        <v>28</v>
      </c>
      <c r="I1704" s="13" t="str">
        <f>IFERROR(__xludf.DUMMYFUNCTION("REGEXREPLACE(H1704, "".*\s"", """")"),"человек")</f>
        <v>человек</v>
      </c>
      <c r="J1704" s="13" t="s">
        <v>29</v>
      </c>
      <c r="K1704" s="17" t="str">
        <f>IFERROR(__xludf.DUMMYFUNCTION("REGEXREPLACE(J1704, ""^[\d\s]+"", """")"),"значение показателя за год")</f>
        <v>значение показателя за год</v>
      </c>
      <c r="L1704" s="16">
        <f t="shared" si="18"/>
        <v>2</v>
      </c>
      <c r="M1704" s="13" t="s">
        <v>30</v>
      </c>
      <c r="N1704" s="13" t="str">
        <f>IFERROR(__xludf.DUMMYFUNCTION("REGEXEXTRACT(M1704, "" (.+)$"")"),"все население")</f>
        <v>все население</v>
      </c>
      <c r="O1704" s="18">
        <v>12698.0</v>
      </c>
      <c r="P1704" s="18">
        <v>12847.0</v>
      </c>
      <c r="Q1704" s="18">
        <v>13319.0</v>
      </c>
      <c r="R1704" s="18">
        <v>13307.0</v>
      </c>
      <c r="S1704" s="18">
        <v>13516.0</v>
      </c>
      <c r="T1704" s="18">
        <v>13059.0</v>
      </c>
      <c r="U1704" s="18">
        <v>13584.0</v>
      </c>
      <c r="V1704" s="18">
        <v>12868.0</v>
      </c>
      <c r="W1704" s="18">
        <v>11988.0</v>
      </c>
      <c r="X1704" s="18">
        <v>11532.0</v>
      </c>
      <c r="Y1704" s="18">
        <v>12552.0</v>
      </c>
      <c r="Z1704" s="19">
        <f t="shared" si="6"/>
        <v>141270</v>
      </c>
      <c r="AA1704" s="19" t="str">
        <f t="shared" si="19"/>
        <v/>
      </c>
      <c r="AB1704" s="19" t="str">
        <f t="shared" si="8"/>
        <v/>
      </c>
      <c r="AC1704" s="19">
        <f t="shared" si="20"/>
        <v>12842.72727</v>
      </c>
      <c r="AD1704" s="19">
        <f t="shared" si="21"/>
        <v>5766</v>
      </c>
      <c r="AE1704" s="19" t="str">
        <f t="shared" si="22"/>
        <v>Нет моды</v>
      </c>
      <c r="AF1704" s="19">
        <f t="shared" si="23"/>
        <v>11532</v>
      </c>
      <c r="AG1704" s="19">
        <f t="shared" si="24"/>
        <v>13584</v>
      </c>
      <c r="AH1704" s="20" t="str">
        <f t="shared" si="14"/>
        <v/>
      </c>
      <c r="AI1704" s="21"/>
      <c r="AJ1704" s="21"/>
      <c r="AK1704" s="21"/>
      <c r="AL1704" s="22">
        <f t="shared" si="25"/>
        <v>1</v>
      </c>
    </row>
    <row r="1705" ht="12.75" customHeight="1">
      <c r="A1705" s="13" t="s">
        <v>82</v>
      </c>
      <c r="B1705" s="13" t="str">
        <f>IFERROR(__xludf.DUMMYFUNCTION("REGEXREPLACE(A1705, ""\d"", """")"),"         Город Санкт-Петербург город федерального значения")</f>
        <v>         Город Санкт-Петербург город федерального значения</v>
      </c>
      <c r="C1705" s="14" t="str">
        <f t="shared" si="15"/>
        <v>Город Санкт-Петербург город федерального значения</v>
      </c>
      <c r="D1705" s="3">
        <f t="shared" si="16"/>
        <v>2</v>
      </c>
      <c r="E1705" s="15" t="s">
        <v>40</v>
      </c>
      <c r="F1705" s="13" t="str">
        <f>IFERROR(__xludf.DUMMYFUNCTION("REGEXEXTRACT(E1705, ""[А-Яа-я].*"")"),"Злокачественные новообразования")</f>
        <v>Злокачественные новообразования</v>
      </c>
      <c r="G1705" s="16">
        <f t="shared" si="17"/>
        <v>2</v>
      </c>
      <c r="H1705" s="13" t="s">
        <v>28</v>
      </c>
      <c r="I1705" s="13" t="str">
        <f>IFERROR(__xludf.DUMMYFUNCTION("REGEXREPLACE(H1705, "".*\s"", """")"),"человек")</f>
        <v>человек</v>
      </c>
      <c r="J1705" s="13" t="s">
        <v>29</v>
      </c>
      <c r="K1705" s="17" t="str">
        <f>IFERROR(__xludf.DUMMYFUNCTION("REGEXREPLACE(J1705, ""^[\d\s]+"", """")"),"значение показателя за год")</f>
        <v>значение показателя за год</v>
      </c>
      <c r="L1705" s="16">
        <f t="shared" si="18"/>
        <v>2</v>
      </c>
      <c r="M1705" s="13" t="s">
        <v>31</v>
      </c>
      <c r="N1705" s="13" t="str">
        <f>IFERROR(__xludf.DUMMYFUNCTION("REGEXEXTRACT(M1705, "" (.+)$"")"),"городское население")</f>
        <v>городское население</v>
      </c>
      <c r="O1705" s="18">
        <v>12698.0</v>
      </c>
      <c r="P1705" s="18">
        <v>12847.0</v>
      </c>
      <c r="Q1705" s="18">
        <v>13319.0</v>
      </c>
      <c r="R1705" s="18">
        <v>13307.0</v>
      </c>
      <c r="S1705" s="18">
        <v>13516.0</v>
      </c>
      <c r="T1705" s="18">
        <v>13059.0</v>
      </c>
      <c r="U1705" s="18">
        <v>13584.0</v>
      </c>
      <c r="V1705" s="18">
        <v>12868.0</v>
      </c>
      <c r="W1705" s="18">
        <v>11988.0</v>
      </c>
      <c r="X1705" s="18">
        <v>11532.0</v>
      </c>
      <c r="Y1705" s="18">
        <v>12552.0</v>
      </c>
      <c r="Z1705" s="19" t="str">
        <f t="shared" si="6"/>
        <v/>
      </c>
      <c r="AA1705" s="19">
        <f t="shared" si="19"/>
        <v>141270</v>
      </c>
      <c r="AB1705" s="19" t="str">
        <f t="shared" si="8"/>
        <v/>
      </c>
      <c r="AC1705" s="19">
        <f t="shared" si="20"/>
        <v>12842.72727</v>
      </c>
      <c r="AD1705" s="19">
        <f t="shared" si="21"/>
        <v>12868</v>
      </c>
      <c r="AE1705" s="19" t="str">
        <f t="shared" si="22"/>
        <v>Нет моды</v>
      </c>
      <c r="AF1705" s="19">
        <f t="shared" si="23"/>
        <v>11532</v>
      </c>
      <c r="AG1705" s="19">
        <f t="shared" si="24"/>
        <v>13584</v>
      </c>
      <c r="AH1705" s="20" t="str">
        <f t="shared" si="14"/>
        <v/>
      </c>
      <c r="AI1705" s="21"/>
      <c r="AJ1705" s="21"/>
      <c r="AK1705" s="21"/>
      <c r="AL1705" s="22">
        <f t="shared" si="25"/>
        <v>1</v>
      </c>
    </row>
    <row r="1706" ht="12.75" customHeight="1">
      <c r="A1706" s="13" t="s">
        <v>82</v>
      </c>
      <c r="B1706" s="13" t="str">
        <f>IFERROR(__xludf.DUMMYFUNCTION("REGEXREPLACE(A1706, ""\d"", """")"),"         Город Санкт-Петербург город федерального значения")</f>
        <v>         Город Санкт-Петербург город федерального значения</v>
      </c>
      <c r="C1706" s="14" t="str">
        <f t="shared" si="15"/>
        <v>Город Санкт-Петербург город федерального значения</v>
      </c>
      <c r="D1706" s="3">
        <f t="shared" si="16"/>
        <v>2</v>
      </c>
      <c r="E1706" s="15" t="s">
        <v>40</v>
      </c>
      <c r="F1706" s="13" t="str">
        <f>IFERROR(__xludf.DUMMYFUNCTION("REGEXEXTRACT(E1706, ""[А-Яа-я].*"")"),"Злокачественные новообразования")</f>
        <v>Злокачественные новообразования</v>
      </c>
      <c r="G1706" s="16">
        <f t="shared" si="17"/>
        <v>2</v>
      </c>
      <c r="H1706" s="13" t="s">
        <v>28</v>
      </c>
      <c r="I1706" s="13" t="str">
        <f>IFERROR(__xludf.DUMMYFUNCTION("REGEXREPLACE(H1706, "".*\s"", """")"),"человек")</f>
        <v>человек</v>
      </c>
      <c r="J1706" s="13" t="s">
        <v>29</v>
      </c>
      <c r="K1706" s="17" t="str">
        <f>IFERROR(__xludf.DUMMYFUNCTION("REGEXREPLACE(J1706, ""^[\d\s]+"", """")"),"значение показателя за год")</f>
        <v>значение показателя за год</v>
      </c>
      <c r="L1706" s="16">
        <f t="shared" si="18"/>
        <v>2</v>
      </c>
      <c r="M1706" s="13" t="s">
        <v>32</v>
      </c>
      <c r="N1706" s="13" t="str">
        <f>IFERROR(__xludf.DUMMYFUNCTION("REGEXEXTRACT(M1706, "" (.+)$"")"),"сельское население")</f>
        <v>сельское население</v>
      </c>
      <c r="O1706" s="18">
        <v>0.0</v>
      </c>
      <c r="P1706" s="18">
        <v>0.0</v>
      </c>
      <c r="Q1706" s="18">
        <v>0.0</v>
      </c>
      <c r="R1706" s="18">
        <v>0.0</v>
      </c>
      <c r="S1706" s="18">
        <v>0.0</v>
      </c>
      <c r="T1706" s="18">
        <v>0.0</v>
      </c>
      <c r="U1706" s="18">
        <v>0.0</v>
      </c>
      <c r="V1706" s="18">
        <v>0.0</v>
      </c>
      <c r="W1706" s="18">
        <v>0.0</v>
      </c>
      <c r="X1706" s="18">
        <v>0.0</v>
      </c>
      <c r="Y1706" s="18">
        <v>0.0</v>
      </c>
      <c r="Z1706" s="19" t="str">
        <f t="shared" si="6"/>
        <v/>
      </c>
      <c r="AA1706" s="19" t="str">
        <f t="shared" si="19"/>
        <v/>
      </c>
      <c r="AB1706" s="19">
        <f t="shared" si="8"/>
        <v>0</v>
      </c>
      <c r="AC1706" s="19">
        <f t="shared" si="20"/>
        <v>0</v>
      </c>
      <c r="AD1706" s="19">
        <f t="shared" si="21"/>
        <v>5766</v>
      </c>
      <c r="AE1706" s="19" t="str">
        <f t="shared" si="22"/>
        <v>Нет моды</v>
      </c>
      <c r="AF1706" s="19">
        <f t="shared" si="23"/>
        <v>0</v>
      </c>
      <c r="AG1706" s="19">
        <f t="shared" si="24"/>
        <v>0</v>
      </c>
      <c r="AH1706" s="20" t="str">
        <f t="shared" si="14"/>
        <v>Город: 100%; Село: 0%</v>
      </c>
      <c r="AI1706" s="21"/>
      <c r="AJ1706" s="21"/>
      <c r="AK1706" s="21"/>
      <c r="AL1706" s="22">
        <f t="shared" si="25"/>
        <v>1</v>
      </c>
    </row>
    <row r="1707" ht="12.75" customHeight="1">
      <c r="A1707" s="13" t="s">
        <v>82</v>
      </c>
      <c r="B1707" s="13" t="str">
        <f>IFERROR(__xludf.DUMMYFUNCTION("REGEXREPLACE(A1707, ""\d"", """")"),"         Город Санкт-Петербург город федерального значения")</f>
        <v>         Город Санкт-Петербург город федерального значения</v>
      </c>
      <c r="C1707" s="14" t="str">
        <f t="shared" si="15"/>
        <v>Город Санкт-Петербург город федерального значения</v>
      </c>
      <c r="D1707" s="3">
        <f t="shared" si="16"/>
        <v>2</v>
      </c>
      <c r="E1707" s="15" t="s">
        <v>41</v>
      </c>
      <c r="F1707" s="13" t="str">
        <f>IFERROR(__xludf.DUMMYFUNCTION("REGEXEXTRACT(E1707, ""[А-Яа-я].*"")"),"Инфекционные и паразитарные болезни")</f>
        <v>Инфекционные и паразитарные болезни</v>
      </c>
      <c r="G1707" s="16">
        <f t="shared" si="17"/>
        <v>2</v>
      </c>
      <c r="H1707" s="13" t="s">
        <v>28</v>
      </c>
      <c r="I1707" s="13" t="str">
        <f>IFERROR(__xludf.DUMMYFUNCTION("REGEXREPLACE(H1707, "".*\s"", """")"),"человек")</f>
        <v>человек</v>
      </c>
      <c r="J1707" s="13" t="s">
        <v>29</v>
      </c>
      <c r="K1707" s="17" t="str">
        <f>IFERROR(__xludf.DUMMYFUNCTION("REGEXREPLACE(J1707, ""^[\d\s]+"", """")"),"значение показателя за год")</f>
        <v>значение показателя за год</v>
      </c>
      <c r="L1707" s="16">
        <f t="shared" si="18"/>
        <v>2</v>
      </c>
      <c r="M1707" s="13" t="s">
        <v>30</v>
      </c>
      <c r="N1707" s="13" t="str">
        <f>IFERROR(__xludf.DUMMYFUNCTION("REGEXEXTRACT(M1707, "" (.+)$"")"),"все население")</f>
        <v>все население</v>
      </c>
      <c r="O1707" s="18">
        <v>1349.0</v>
      </c>
      <c r="P1707" s="18">
        <v>1355.0</v>
      </c>
      <c r="Q1707" s="18">
        <v>1404.0</v>
      </c>
      <c r="R1707" s="18">
        <v>1234.0</v>
      </c>
      <c r="S1707" s="18">
        <v>1240.0</v>
      </c>
      <c r="T1707" s="18">
        <v>1092.0</v>
      </c>
      <c r="U1707" s="18">
        <v>1074.0</v>
      </c>
      <c r="V1707" s="18">
        <v>873.0</v>
      </c>
      <c r="W1707" s="18">
        <v>911.0</v>
      </c>
      <c r="X1707" s="18">
        <v>848.0</v>
      </c>
      <c r="Y1707" s="18">
        <v>970.0</v>
      </c>
      <c r="Z1707" s="19">
        <f t="shared" si="6"/>
        <v>12350</v>
      </c>
      <c r="AA1707" s="19" t="str">
        <f t="shared" si="19"/>
        <v/>
      </c>
      <c r="AB1707" s="19" t="str">
        <f t="shared" si="8"/>
        <v/>
      </c>
      <c r="AC1707" s="19">
        <f t="shared" si="20"/>
        <v>1122.727273</v>
      </c>
      <c r="AD1707" s="19">
        <f t="shared" si="21"/>
        <v>424</v>
      </c>
      <c r="AE1707" s="19" t="str">
        <f t="shared" si="22"/>
        <v>Нет моды</v>
      </c>
      <c r="AF1707" s="19">
        <f t="shared" si="23"/>
        <v>848</v>
      </c>
      <c r="AG1707" s="19">
        <f t="shared" si="24"/>
        <v>1404</v>
      </c>
      <c r="AH1707" s="20" t="str">
        <f t="shared" si="14"/>
        <v/>
      </c>
      <c r="AI1707" s="21"/>
      <c r="AJ1707" s="21"/>
      <c r="AK1707" s="21"/>
      <c r="AL1707" s="22">
        <f t="shared" si="25"/>
        <v>1</v>
      </c>
    </row>
    <row r="1708" ht="12.75" customHeight="1">
      <c r="A1708" s="13" t="s">
        <v>82</v>
      </c>
      <c r="B1708" s="13" t="str">
        <f>IFERROR(__xludf.DUMMYFUNCTION("REGEXREPLACE(A1708, ""\d"", """")"),"         Город Санкт-Петербург город федерального значения")</f>
        <v>         Город Санкт-Петербург город федерального значения</v>
      </c>
      <c r="C1708" s="14" t="str">
        <f t="shared" si="15"/>
        <v>Город Санкт-Петербург город федерального значения</v>
      </c>
      <c r="D1708" s="3">
        <f t="shared" si="16"/>
        <v>2</v>
      </c>
      <c r="E1708" s="15" t="s">
        <v>41</v>
      </c>
      <c r="F1708" s="13" t="str">
        <f>IFERROR(__xludf.DUMMYFUNCTION("REGEXEXTRACT(E1708, ""[А-Яа-я].*"")"),"Инфекционные и паразитарные болезни")</f>
        <v>Инфекционные и паразитарные болезни</v>
      </c>
      <c r="G1708" s="16">
        <f t="shared" si="17"/>
        <v>2</v>
      </c>
      <c r="H1708" s="13" t="s">
        <v>28</v>
      </c>
      <c r="I1708" s="13" t="str">
        <f>IFERROR(__xludf.DUMMYFUNCTION("REGEXREPLACE(H1708, "".*\s"", """")"),"человек")</f>
        <v>человек</v>
      </c>
      <c r="J1708" s="13" t="s">
        <v>29</v>
      </c>
      <c r="K1708" s="17" t="str">
        <f>IFERROR(__xludf.DUMMYFUNCTION("REGEXREPLACE(J1708, ""^[\d\s]+"", """")"),"значение показателя за год")</f>
        <v>значение показателя за год</v>
      </c>
      <c r="L1708" s="16">
        <f t="shared" si="18"/>
        <v>2</v>
      </c>
      <c r="M1708" s="13" t="s">
        <v>31</v>
      </c>
      <c r="N1708" s="13" t="str">
        <f>IFERROR(__xludf.DUMMYFUNCTION("REGEXEXTRACT(M1708, "" (.+)$"")"),"городское население")</f>
        <v>городское население</v>
      </c>
      <c r="O1708" s="18">
        <v>1349.0</v>
      </c>
      <c r="P1708" s="18">
        <v>1355.0</v>
      </c>
      <c r="Q1708" s="18">
        <v>1404.0</v>
      </c>
      <c r="R1708" s="18">
        <v>1234.0</v>
      </c>
      <c r="S1708" s="18">
        <v>1240.0</v>
      </c>
      <c r="T1708" s="18">
        <v>1092.0</v>
      </c>
      <c r="U1708" s="18">
        <v>1074.0</v>
      </c>
      <c r="V1708" s="18">
        <v>873.0</v>
      </c>
      <c r="W1708" s="18">
        <v>911.0</v>
      </c>
      <c r="X1708" s="18">
        <v>848.0</v>
      </c>
      <c r="Y1708" s="18">
        <v>970.0</v>
      </c>
      <c r="Z1708" s="19" t="str">
        <f t="shared" si="6"/>
        <v/>
      </c>
      <c r="AA1708" s="19">
        <f t="shared" si="19"/>
        <v>12350</v>
      </c>
      <c r="AB1708" s="19" t="str">
        <f t="shared" si="8"/>
        <v/>
      </c>
      <c r="AC1708" s="19">
        <f t="shared" si="20"/>
        <v>1122.727273</v>
      </c>
      <c r="AD1708" s="19">
        <f t="shared" si="21"/>
        <v>1092</v>
      </c>
      <c r="AE1708" s="19" t="str">
        <f t="shared" si="22"/>
        <v>Нет моды</v>
      </c>
      <c r="AF1708" s="19">
        <f t="shared" si="23"/>
        <v>848</v>
      </c>
      <c r="AG1708" s="19">
        <f t="shared" si="24"/>
        <v>1404</v>
      </c>
      <c r="AH1708" s="20" t="str">
        <f t="shared" si="14"/>
        <v/>
      </c>
      <c r="AI1708" s="21"/>
      <c r="AJ1708" s="21"/>
      <c r="AK1708" s="21"/>
      <c r="AL1708" s="22">
        <f t="shared" si="25"/>
        <v>1</v>
      </c>
    </row>
    <row r="1709" ht="12.75" customHeight="1">
      <c r="A1709" s="13" t="s">
        <v>82</v>
      </c>
      <c r="B1709" s="13" t="str">
        <f>IFERROR(__xludf.DUMMYFUNCTION("REGEXREPLACE(A1709, ""\d"", """")"),"         Город Санкт-Петербург город федерального значения")</f>
        <v>         Город Санкт-Петербург город федерального значения</v>
      </c>
      <c r="C1709" s="14" t="str">
        <f t="shared" si="15"/>
        <v>Город Санкт-Петербург город федерального значения</v>
      </c>
      <c r="D1709" s="3">
        <f t="shared" si="16"/>
        <v>2</v>
      </c>
      <c r="E1709" s="15" t="s">
        <v>41</v>
      </c>
      <c r="F1709" s="13" t="str">
        <f>IFERROR(__xludf.DUMMYFUNCTION("REGEXEXTRACT(E1709, ""[А-Яа-я].*"")"),"Инфекционные и паразитарные болезни")</f>
        <v>Инфекционные и паразитарные болезни</v>
      </c>
      <c r="G1709" s="16">
        <f t="shared" si="17"/>
        <v>2</v>
      </c>
      <c r="H1709" s="13" t="s">
        <v>28</v>
      </c>
      <c r="I1709" s="13" t="str">
        <f>IFERROR(__xludf.DUMMYFUNCTION("REGEXREPLACE(H1709, "".*\s"", """")"),"человек")</f>
        <v>человек</v>
      </c>
      <c r="J1709" s="13" t="s">
        <v>29</v>
      </c>
      <c r="K1709" s="17" t="str">
        <f>IFERROR(__xludf.DUMMYFUNCTION("REGEXREPLACE(J1709, ""^[\d\s]+"", """")"),"значение показателя за год")</f>
        <v>значение показателя за год</v>
      </c>
      <c r="L1709" s="16">
        <f t="shared" si="18"/>
        <v>2</v>
      </c>
      <c r="M1709" s="13" t="s">
        <v>32</v>
      </c>
      <c r="N1709" s="13" t="str">
        <f>IFERROR(__xludf.DUMMYFUNCTION("REGEXEXTRACT(M1709, "" (.+)$"")"),"сельское население")</f>
        <v>сельское население</v>
      </c>
      <c r="O1709" s="18">
        <v>0.0</v>
      </c>
      <c r="P1709" s="18">
        <v>0.0</v>
      </c>
      <c r="Q1709" s="18">
        <v>0.0</v>
      </c>
      <c r="R1709" s="18">
        <v>0.0</v>
      </c>
      <c r="S1709" s="18">
        <v>0.0</v>
      </c>
      <c r="T1709" s="18">
        <v>0.0</v>
      </c>
      <c r="U1709" s="18">
        <v>0.0</v>
      </c>
      <c r="V1709" s="18">
        <v>0.0</v>
      </c>
      <c r="W1709" s="18">
        <v>0.0</v>
      </c>
      <c r="X1709" s="18">
        <v>0.0</v>
      </c>
      <c r="Y1709" s="18">
        <v>0.0</v>
      </c>
      <c r="Z1709" s="19" t="str">
        <f t="shared" si="6"/>
        <v/>
      </c>
      <c r="AA1709" s="19" t="str">
        <f t="shared" si="19"/>
        <v/>
      </c>
      <c r="AB1709" s="19">
        <f t="shared" si="8"/>
        <v>0</v>
      </c>
      <c r="AC1709" s="19">
        <f t="shared" si="20"/>
        <v>0</v>
      </c>
      <c r="AD1709" s="19">
        <f t="shared" si="21"/>
        <v>424</v>
      </c>
      <c r="AE1709" s="19" t="str">
        <f t="shared" si="22"/>
        <v>Нет моды</v>
      </c>
      <c r="AF1709" s="19">
        <f t="shared" si="23"/>
        <v>0</v>
      </c>
      <c r="AG1709" s="19">
        <f t="shared" si="24"/>
        <v>0</v>
      </c>
      <c r="AH1709" s="20" t="str">
        <f t="shared" si="14"/>
        <v>Город: 100%; Село: 0%</v>
      </c>
      <c r="AI1709" s="21"/>
      <c r="AJ1709" s="21"/>
      <c r="AK1709" s="21"/>
      <c r="AL1709" s="22">
        <f t="shared" si="25"/>
        <v>1</v>
      </c>
    </row>
    <row r="1710" ht="12.75" customHeight="1">
      <c r="A1710" s="13" t="s">
        <v>82</v>
      </c>
      <c r="B1710" s="13" t="str">
        <f>IFERROR(__xludf.DUMMYFUNCTION("REGEXREPLACE(A1710, ""\d"", """")"),"         Город Санкт-Петербург город федерального значения")</f>
        <v>         Город Санкт-Петербург город федерального значения</v>
      </c>
      <c r="C1710" s="14" t="str">
        <f t="shared" si="15"/>
        <v>Город Санкт-Петербург город федерального значения</v>
      </c>
      <c r="D1710" s="3">
        <f t="shared" si="16"/>
        <v>2</v>
      </c>
      <c r="E1710" s="15" t="s">
        <v>42</v>
      </c>
      <c r="F1710" s="13" t="str">
        <f>IFERROR(__xludf.DUMMYFUNCTION("REGEXEXTRACT(E1710, ""[А-Яа-я].*"")"),"Ишемическая болезнь сердца")</f>
        <v>Ишемическая болезнь сердца</v>
      </c>
      <c r="G1710" s="16">
        <f t="shared" si="17"/>
        <v>2</v>
      </c>
      <c r="H1710" s="13" t="s">
        <v>28</v>
      </c>
      <c r="I1710" s="13" t="str">
        <f>IFERROR(__xludf.DUMMYFUNCTION("REGEXREPLACE(H1710, "".*\s"", """")"),"человек")</f>
        <v>человек</v>
      </c>
      <c r="J1710" s="13" t="s">
        <v>29</v>
      </c>
      <c r="K1710" s="17" t="str">
        <f>IFERROR(__xludf.DUMMYFUNCTION("REGEXREPLACE(J1710, ""^[\d\s]+"", """")"),"значение показателя за год")</f>
        <v>значение показателя за год</v>
      </c>
      <c r="L1710" s="16">
        <f t="shared" si="18"/>
        <v>2</v>
      </c>
      <c r="M1710" s="13" t="s">
        <v>30</v>
      </c>
      <c r="N1710" s="13" t="str">
        <f>IFERROR(__xludf.DUMMYFUNCTION("REGEXEXTRACT(M1710, "" (.+)$"")"),"все население")</f>
        <v>все население</v>
      </c>
      <c r="O1710" s="18">
        <v>19787.0</v>
      </c>
      <c r="P1710" s="18">
        <v>19764.0</v>
      </c>
      <c r="Q1710" s="18">
        <v>20829.0</v>
      </c>
      <c r="R1710" s="18">
        <v>21120.0</v>
      </c>
      <c r="S1710" s="18">
        <v>20368.0</v>
      </c>
      <c r="T1710" s="18">
        <v>21165.0</v>
      </c>
      <c r="U1710" s="18">
        <v>20923.0</v>
      </c>
      <c r="V1710" s="18">
        <v>24142.0</v>
      </c>
      <c r="W1710" s="18">
        <v>24172.0</v>
      </c>
      <c r="X1710" s="18">
        <v>19861.0</v>
      </c>
      <c r="Y1710" s="18">
        <v>20818.0</v>
      </c>
      <c r="Z1710" s="19">
        <f t="shared" si="6"/>
        <v>232949</v>
      </c>
      <c r="AA1710" s="19" t="str">
        <f t="shared" si="19"/>
        <v/>
      </c>
      <c r="AB1710" s="19" t="str">
        <f t="shared" si="8"/>
        <v/>
      </c>
      <c r="AC1710" s="19">
        <f t="shared" si="20"/>
        <v>21177.18182</v>
      </c>
      <c r="AD1710" s="19">
        <f t="shared" si="21"/>
        <v>9882</v>
      </c>
      <c r="AE1710" s="19" t="str">
        <f t="shared" si="22"/>
        <v>Нет моды</v>
      </c>
      <c r="AF1710" s="19">
        <f t="shared" si="23"/>
        <v>19764</v>
      </c>
      <c r="AG1710" s="19">
        <f t="shared" si="24"/>
        <v>24172</v>
      </c>
      <c r="AH1710" s="20" t="str">
        <f t="shared" si="14"/>
        <v/>
      </c>
      <c r="AI1710" s="21"/>
      <c r="AJ1710" s="21"/>
      <c r="AK1710" s="21"/>
      <c r="AL1710" s="22">
        <f t="shared" si="25"/>
        <v>1</v>
      </c>
    </row>
    <row r="1711" ht="12.75" customHeight="1">
      <c r="A1711" s="13" t="s">
        <v>82</v>
      </c>
      <c r="B1711" s="13" t="str">
        <f>IFERROR(__xludf.DUMMYFUNCTION("REGEXREPLACE(A1711, ""\d"", """")"),"         Город Санкт-Петербург город федерального значения")</f>
        <v>         Город Санкт-Петербург город федерального значения</v>
      </c>
      <c r="C1711" s="14" t="str">
        <f t="shared" si="15"/>
        <v>Город Санкт-Петербург город федерального значения</v>
      </c>
      <c r="D1711" s="3">
        <f t="shared" si="16"/>
        <v>2</v>
      </c>
      <c r="E1711" s="15" t="s">
        <v>42</v>
      </c>
      <c r="F1711" s="13" t="str">
        <f>IFERROR(__xludf.DUMMYFUNCTION("REGEXEXTRACT(E1711, ""[А-Яа-я].*"")"),"Ишемическая болезнь сердца")</f>
        <v>Ишемическая болезнь сердца</v>
      </c>
      <c r="G1711" s="16">
        <f t="shared" si="17"/>
        <v>2</v>
      </c>
      <c r="H1711" s="13" t="s">
        <v>28</v>
      </c>
      <c r="I1711" s="13" t="str">
        <f>IFERROR(__xludf.DUMMYFUNCTION("REGEXREPLACE(H1711, "".*\s"", """")"),"человек")</f>
        <v>человек</v>
      </c>
      <c r="J1711" s="13" t="s">
        <v>29</v>
      </c>
      <c r="K1711" s="17" t="str">
        <f>IFERROR(__xludf.DUMMYFUNCTION("REGEXREPLACE(J1711, ""^[\d\s]+"", """")"),"значение показателя за год")</f>
        <v>значение показателя за год</v>
      </c>
      <c r="L1711" s="16">
        <f t="shared" si="18"/>
        <v>2</v>
      </c>
      <c r="M1711" s="13" t="s">
        <v>31</v>
      </c>
      <c r="N1711" s="13" t="str">
        <f>IFERROR(__xludf.DUMMYFUNCTION("REGEXEXTRACT(M1711, "" (.+)$"")"),"городское население")</f>
        <v>городское население</v>
      </c>
      <c r="O1711" s="18">
        <v>19787.0</v>
      </c>
      <c r="P1711" s="18">
        <v>19764.0</v>
      </c>
      <c r="Q1711" s="18">
        <v>20829.0</v>
      </c>
      <c r="R1711" s="18">
        <v>21120.0</v>
      </c>
      <c r="S1711" s="18">
        <v>20368.0</v>
      </c>
      <c r="T1711" s="18">
        <v>21165.0</v>
      </c>
      <c r="U1711" s="18">
        <v>20923.0</v>
      </c>
      <c r="V1711" s="18">
        <v>24142.0</v>
      </c>
      <c r="W1711" s="18">
        <v>24172.0</v>
      </c>
      <c r="X1711" s="18">
        <v>19861.0</v>
      </c>
      <c r="Y1711" s="18">
        <v>20818.0</v>
      </c>
      <c r="Z1711" s="19" t="str">
        <f t="shared" si="6"/>
        <v/>
      </c>
      <c r="AA1711" s="19">
        <f t="shared" si="19"/>
        <v>232949</v>
      </c>
      <c r="AB1711" s="19" t="str">
        <f t="shared" si="8"/>
        <v/>
      </c>
      <c r="AC1711" s="19">
        <f t="shared" si="20"/>
        <v>21177.18182</v>
      </c>
      <c r="AD1711" s="19">
        <f t="shared" si="21"/>
        <v>20829</v>
      </c>
      <c r="AE1711" s="19" t="str">
        <f t="shared" si="22"/>
        <v>Нет моды</v>
      </c>
      <c r="AF1711" s="19">
        <f t="shared" si="23"/>
        <v>19764</v>
      </c>
      <c r="AG1711" s="19">
        <f t="shared" si="24"/>
        <v>24172</v>
      </c>
      <c r="AH1711" s="20" t="str">
        <f t="shared" si="14"/>
        <v/>
      </c>
      <c r="AI1711" s="21"/>
      <c r="AJ1711" s="21"/>
      <c r="AK1711" s="21"/>
      <c r="AL1711" s="22">
        <f t="shared" si="25"/>
        <v>1</v>
      </c>
    </row>
    <row r="1712" ht="12.75" customHeight="1">
      <c r="A1712" s="13" t="s">
        <v>82</v>
      </c>
      <c r="B1712" s="13" t="str">
        <f>IFERROR(__xludf.DUMMYFUNCTION("REGEXREPLACE(A1712, ""\d"", """")"),"         Город Санкт-Петербург город федерального значения")</f>
        <v>         Город Санкт-Петербург город федерального значения</v>
      </c>
      <c r="C1712" s="14" t="str">
        <f t="shared" si="15"/>
        <v>Город Санкт-Петербург город федерального значения</v>
      </c>
      <c r="D1712" s="3">
        <f t="shared" si="16"/>
        <v>2</v>
      </c>
      <c r="E1712" s="15" t="s">
        <v>42</v>
      </c>
      <c r="F1712" s="13" t="str">
        <f>IFERROR(__xludf.DUMMYFUNCTION("REGEXEXTRACT(E1712, ""[А-Яа-я].*"")"),"Ишемическая болезнь сердца")</f>
        <v>Ишемическая болезнь сердца</v>
      </c>
      <c r="G1712" s="16">
        <f t="shared" si="17"/>
        <v>2</v>
      </c>
      <c r="H1712" s="13" t="s">
        <v>28</v>
      </c>
      <c r="I1712" s="13" t="str">
        <f>IFERROR(__xludf.DUMMYFUNCTION("REGEXREPLACE(H1712, "".*\s"", """")"),"человек")</f>
        <v>человек</v>
      </c>
      <c r="J1712" s="13" t="s">
        <v>29</v>
      </c>
      <c r="K1712" s="17" t="str">
        <f>IFERROR(__xludf.DUMMYFUNCTION("REGEXREPLACE(J1712, ""^[\d\s]+"", """")"),"значение показателя за год")</f>
        <v>значение показателя за год</v>
      </c>
      <c r="L1712" s="16">
        <f t="shared" si="18"/>
        <v>2</v>
      </c>
      <c r="M1712" s="13" t="s">
        <v>32</v>
      </c>
      <c r="N1712" s="13" t="str">
        <f>IFERROR(__xludf.DUMMYFUNCTION("REGEXEXTRACT(M1712, "" (.+)$"")"),"сельское население")</f>
        <v>сельское население</v>
      </c>
      <c r="O1712" s="18">
        <v>0.0</v>
      </c>
      <c r="P1712" s="18">
        <v>0.0</v>
      </c>
      <c r="Q1712" s="18">
        <v>0.0</v>
      </c>
      <c r="R1712" s="18">
        <v>0.0</v>
      </c>
      <c r="S1712" s="18">
        <v>0.0</v>
      </c>
      <c r="T1712" s="18">
        <v>0.0</v>
      </c>
      <c r="U1712" s="18">
        <v>0.0</v>
      </c>
      <c r="V1712" s="18">
        <v>0.0</v>
      </c>
      <c r="W1712" s="18">
        <v>0.0</v>
      </c>
      <c r="X1712" s="18">
        <v>0.0</v>
      </c>
      <c r="Y1712" s="18">
        <v>0.0</v>
      </c>
      <c r="Z1712" s="19" t="str">
        <f t="shared" si="6"/>
        <v/>
      </c>
      <c r="AA1712" s="19" t="str">
        <f t="shared" si="19"/>
        <v/>
      </c>
      <c r="AB1712" s="19">
        <f t="shared" si="8"/>
        <v>0</v>
      </c>
      <c r="AC1712" s="19">
        <f t="shared" si="20"/>
        <v>0</v>
      </c>
      <c r="AD1712" s="19">
        <f t="shared" si="21"/>
        <v>9882</v>
      </c>
      <c r="AE1712" s="19" t="str">
        <f t="shared" si="22"/>
        <v>Нет моды</v>
      </c>
      <c r="AF1712" s="19">
        <f t="shared" si="23"/>
        <v>0</v>
      </c>
      <c r="AG1712" s="19">
        <f t="shared" si="24"/>
        <v>0</v>
      </c>
      <c r="AH1712" s="20" t="str">
        <f t="shared" si="14"/>
        <v>Город: 100%; Село: 0%</v>
      </c>
      <c r="AI1712" s="21"/>
      <c r="AJ1712" s="21"/>
      <c r="AK1712" s="21"/>
      <c r="AL1712" s="22">
        <f t="shared" si="25"/>
        <v>1</v>
      </c>
    </row>
    <row r="1713" ht="12.75" customHeight="1">
      <c r="A1713" s="13" t="s">
        <v>82</v>
      </c>
      <c r="B1713" s="13" t="str">
        <f>IFERROR(__xludf.DUMMYFUNCTION("REGEXREPLACE(A1713, ""\d"", """")"),"         Город Санкт-Петербург город федерального значения")</f>
        <v>         Город Санкт-Петербург город федерального значения</v>
      </c>
      <c r="C1713" s="14" t="str">
        <f t="shared" si="15"/>
        <v>Город Санкт-Петербург город федерального значения</v>
      </c>
      <c r="D1713" s="3">
        <f t="shared" si="16"/>
        <v>2</v>
      </c>
      <c r="E1713" s="15" t="s">
        <v>43</v>
      </c>
      <c r="F1713" s="13" t="str">
        <f>IFERROR(__xludf.DUMMYFUNCTION("REGEXEXTRACT(E1713, ""[А-Яа-я].*"")"),"Новообразования")</f>
        <v>Новообразования</v>
      </c>
      <c r="G1713" s="16">
        <f t="shared" si="17"/>
        <v>2</v>
      </c>
      <c r="H1713" s="13" t="s">
        <v>28</v>
      </c>
      <c r="I1713" s="13" t="str">
        <f>IFERROR(__xludf.DUMMYFUNCTION("REGEXREPLACE(H1713, "".*\s"", """")"),"человек")</f>
        <v>человек</v>
      </c>
      <c r="J1713" s="13" t="s">
        <v>29</v>
      </c>
      <c r="K1713" s="17" t="str">
        <f>IFERROR(__xludf.DUMMYFUNCTION("REGEXREPLACE(J1713, ""^[\d\s]+"", """")"),"значение показателя за год")</f>
        <v>значение показателя за год</v>
      </c>
      <c r="L1713" s="16">
        <f t="shared" si="18"/>
        <v>2</v>
      </c>
      <c r="M1713" s="13" t="s">
        <v>30</v>
      </c>
      <c r="N1713" s="13" t="str">
        <f>IFERROR(__xludf.DUMMYFUNCTION("REGEXEXTRACT(M1713, "" (.+)$"")"),"все население")</f>
        <v>все население</v>
      </c>
      <c r="O1713" s="18">
        <v>12823.0</v>
      </c>
      <c r="P1713" s="18">
        <v>12976.0</v>
      </c>
      <c r="Q1713" s="18">
        <v>13442.0</v>
      </c>
      <c r="R1713" s="18">
        <v>13424.0</v>
      </c>
      <c r="S1713" s="18">
        <v>13641.0</v>
      </c>
      <c r="T1713" s="18">
        <v>13186.0</v>
      </c>
      <c r="U1713" s="18">
        <v>13703.0</v>
      </c>
      <c r="V1713" s="18">
        <v>12988.0</v>
      </c>
      <c r="W1713" s="18">
        <v>12091.0</v>
      </c>
      <c r="X1713" s="18">
        <v>11659.0</v>
      </c>
      <c r="Y1713" s="18">
        <v>12710.0</v>
      </c>
      <c r="Z1713" s="19">
        <f t="shared" si="6"/>
        <v>142643</v>
      </c>
      <c r="AA1713" s="19" t="str">
        <f t="shared" si="19"/>
        <v/>
      </c>
      <c r="AB1713" s="19" t="str">
        <f t="shared" si="8"/>
        <v/>
      </c>
      <c r="AC1713" s="19">
        <f t="shared" si="20"/>
        <v>12967.54545</v>
      </c>
      <c r="AD1713" s="19">
        <f t="shared" si="21"/>
        <v>5829.5</v>
      </c>
      <c r="AE1713" s="19" t="str">
        <f t="shared" si="22"/>
        <v>Нет моды</v>
      </c>
      <c r="AF1713" s="19">
        <f t="shared" si="23"/>
        <v>11659</v>
      </c>
      <c r="AG1713" s="19">
        <f t="shared" si="24"/>
        <v>13703</v>
      </c>
      <c r="AH1713" s="20" t="str">
        <f t="shared" si="14"/>
        <v/>
      </c>
      <c r="AI1713" s="21"/>
      <c r="AJ1713" s="21"/>
      <c r="AK1713" s="21"/>
      <c r="AL1713" s="22">
        <f t="shared" si="25"/>
        <v>1</v>
      </c>
    </row>
    <row r="1714" ht="12.75" customHeight="1">
      <c r="A1714" s="13" t="s">
        <v>82</v>
      </c>
      <c r="B1714" s="13" t="str">
        <f>IFERROR(__xludf.DUMMYFUNCTION("REGEXREPLACE(A1714, ""\d"", """")"),"         Город Санкт-Петербург город федерального значения")</f>
        <v>         Город Санкт-Петербург город федерального значения</v>
      </c>
      <c r="C1714" s="14" t="str">
        <f t="shared" si="15"/>
        <v>Город Санкт-Петербург город федерального значения</v>
      </c>
      <c r="D1714" s="3">
        <f t="shared" si="16"/>
        <v>2</v>
      </c>
      <c r="E1714" s="15" t="s">
        <v>43</v>
      </c>
      <c r="F1714" s="13" t="str">
        <f>IFERROR(__xludf.DUMMYFUNCTION("REGEXEXTRACT(E1714, ""[А-Яа-я].*"")"),"Новообразования")</f>
        <v>Новообразования</v>
      </c>
      <c r="G1714" s="16">
        <f t="shared" si="17"/>
        <v>2</v>
      </c>
      <c r="H1714" s="13" t="s">
        <v>28</v>
      </c>
      <c r="I1714" s="13" t="str">
        <f>IFERROR(__xludf.DUMMYFUNCTION("REGEXREPLACE(H1714, "".*\s"", """")"),"человек")</f>
        <v>человек</v>
      </c>
      <c r="J1714" s="13" t="s">
        <v>29</v>
      </c>
      <c r="K1714" s="17" t="str">
        <f>IFERROR(__xludf.DUMMYFUNCTION("REGEXREPLACE(J1714, ""^[\d\s]+"", """")"),"значение показателя за год")</f>
        <v>значение показателя за год</v>
      </c>
      <c r="L1714" s="16">
        <f t="shared" si="18"/>
        <v>2</v>
      </c>
      <c r="M1714" s="13" t="s">
        <v>31</v>
      </c>
      <c r="N1714" s="13" t="str">
        <f>IFERROR(__xludf.DUMMYFUNCTION("REGEXEXTRACT(M1714, "" (.+)$"")"),"городское население")</f>
        <v>городское население</v>
      </c>
      <c r="O1714" s="18">
        <v>12823.0</v>
      </c>
      <c r="P1714" s="18">
        <v>12976.0</v>
      </c>
      <c r="Q1714" s="18">
        <v>13442.0</v>
      </c>
      <c r="R1714" s="18">
        <v>13424.0</v>
      </c>
      <c r="S1714" s="18">
        <v>13641.0</v>
      </c>
      <c r="T1714" s="18">
        <v>13186.0</v>
      </c>
      <c r="U1714" s="18">
        <v>13703.0</v>
      </c>
      <c r="V1714" s="18">
        <v>12988.0</v>
      </c>
      <c r="W1714" s="18">
        <v>12091.0</v>
      </c>
      <c r="X1714" s="18">
        <v>11659.0</v>
      </c>
      <c r="Y1714" s="18">
        <v>12710.0</v>
      </c>
      <c r="Z1714" s="19" t="str">
        <f t="shared" si="6"/>
        <v/>
      </c>
      <c r="AA1714" s="19">
        <f t="shared" si="19"/>
        <v>142643</v>
      </c>
      <c r="AB1714" s="19" t="str">
        <f t="shared" si="8"/>
        <v/>
      </c>
      <c r="AC1714" s="19">
        <f t="shared" si="20"/>
        <v>12967.54545</v>
      </c>
      <c r="AD1714" s="19">
        <f t="shared" si="21"/>
        <v>12988</v>
      </c>
      <c r="AE1714" s="19" t="str">
        <f t="shared" si="22"/>
        <v>Нет моды</v>
      </c>
      <c r="AF1714" s="19">
        <f t="shared" si="23"/>
        <v>11659</v>
      </c>
      <c r="AG1714" s="19">
        <f t="shared" si="24"/>
        <v>13703</v>
      </c>
      <c r="AH1714" s="20" t="str">
        <f t="shared" si="14"/>
        <v/>
      </c>
      <c r="AI1714" s="21"/>
      <c r="AJ1714" s="21"/>
      <c r="AK1714" s="21"/>
      <c r="AL1714" s="22">
        <f t="shared" si="25"/>
        <v>1</v>
      </c>
    </row>
    <row r="1715" ht="12.75" customHeight="1">
      <c r="A1715" s="13" t="s">
        <v>82</v>
      </c>
      <c r="B1715" s="13" t="str">
        <f>IFERROR(__xludf.DUMMYFUNCTION("REGEXREPLACE(A1715, ""\d"", """")"),"         Город Санкт-Петербург город федерального значения")</f>
        <v>         Город Санкт-Петербург город федерального значения</v>
      </c>
      <c r="C1715" s="14" t="str">
        <f t="shared" si="15"/>
        <v>Город Санкт-Петербург город федерального значения</v>
      </c>
      <c r="D1715" s="3">
        <f t="shared" si="16"/>
        <v>2</v>
      </c>
      <c r="E1715" s="15" t="s">
        <v>43</v>
      </c>
      <c r="F1715" s="13" t="str">
        <f>IFERROR(__xludf.DUMMYFUNCTION("REGEXEXTRACT(E1715, ""[А-Яа-я].*"")"),"Новообразования")</f>
        <v>Новообразования</v>
      </c>
      <c r="G1715" s="16">
        <f t="shared" si="17"/>
        <v>2</v>
      </c>
      <c r="H1715" s="13" t="s">
        <v>28</v>
      </c>
      <c r="I1715" s="13" t="str">
        <f>IFERROR(__xludf.DUMMYFUNCTION("REGEXREPLACE(H1715, "".*\s"", """")"),"человек")</f>
        <v>человек</v>
      </c>
      <c r="J1715" s="13" t="s">
        <v>29</v>
      </c>
      <c r="K1715" s="17" t="str">
        <f>IFERROR(__xludf.DUMMYFUNCTION("REGEXREPLACE(J1715, ""^[\d\s]+"", """")"),"значение показателя за год")</f>
        <v>значение показателя за год</v>
      </c>
      <c r="L1715" s="16">
        <f t="shared" si="18"/>
        <v>2</v>
      </c>
      <c r="M1715" s="13" t="s">
        <v>32</v>
      </c>
      <c r="N1715" s="13" t="str">
        <f>IFERROR(__xludf.DUMMYFUNCTION("REGEXEXTRACT(M1715, "" (.+)$"")"),"сельское население")</f>
        <v>сельское население</v>
      </c>
      <c r="O1715" s="18">
        <v>0.0</v>
      </c>
      <c r="P1715" s="18">
        <v>0.0</v>
      </c>
      <c r="Q1715" s="18">
        <v>0.0</v>
      </c>
      <c r="R1715" s="18">
        <v>0.0</v>
      </c>
      <c r="S1715" s="18">
        <v>0.0</v>
      </c>
      <c r="T1715" s="18">
        <v>0.0</v>
      </c>
      <c r="U1715" s="18">
        <v>0.0</v>
      </c>
      <c r="V1715" s="18">
        <v>0.0</v>
      </c>
      <c r="W1715" s="18">
        <v>0.0</v>
      </c>
      <c r="X1715" s="18">
        <v>0.0</v>
      </c>
      <c r="Y1715" s="18">
        <v>0.0</v>
      </c>
      <c r="Z1715" s="19" t="str">
        <f t="shared" si="6"/>
        <v/>
      </c>
      <c r="AA1715" s="19" t="str">
        <f t="shared" si="19"/>
        <v/>
      </c>
      <c r="AB1715" s="19">
        <f t="shared" si="8"/>
        <v>0</v>
      </c>
      <c r="AC1715" s="19">
        <f t="shared" si="20"/>
        <v>0</v>
      </c>
      <c r="AD1715" s="19">
        <f t="shared" si="21"/>
        <v>5829.5</v>
      </c>
      <c r="AE1715" s="19" t="str">
        <f t="shared" si="22"/>
        <v>Нет моды</v>
      </c>
      <c r="AF1715" s="19">
        <f t="shared" si="23"/>
        <v>0</v>
      </c>
      <c r="AG1715" s="19">
        <f t="shared" si="24"/>
        <v>0</v>
      </c>
      <c r="AH1715" s="20" t="str">
        <f t="shared" si="14"/>
        <v>Город: 100%; Село: 0%</v>
      </c>
      <c r="AI1715" s="21"/>
      <c r="AJ1715" s="21"/>
      <c r="AK1715" s="21"/>
      <c r="AL1715" s="22">
        <f t="shared" si="25"/>
        <v>1</v>
      </c>
    </row>
    <row r="1716" ht="12.75" customHeight="1">
      <c r="A1716" s="13" t="s">
        <v>82</v>
      </c>
      <c r="B1716" s="13" t="str">
        <f>IFERROR(__xludf.DUMMYFUNCTION("REGEXREPLACE(A1716, ""\d"", """")"),"         Город Санкт-Петербург город федерального значения")</f>
        <v>         Город Санкт-Петербург город федерального значения</v>
      </c>
      <c r="C1716" s="14" t="str">
        <f t="shared" si="15"/>
        <v>Город Санкт-Петербург город федерального значения</v>
      </c>
      <c r="D1716" s="3">
        <f t="shared" si="16"/>
        <v>2</v>
      </c>
      <c r="E1716" s="15" t="s">
        <v>44</v>
      </c>
      <c r="F1716" s="13" t="str">
        <f>IFERROR(__xludf.DUMMYFUNCTION("REGEXEXTRACT(E1716,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16" s="16">
        <f t="shared" si="17"/>
        <v>2</v>
      </c>
      <c r="H1716" s="13" t="s">
        <v>28</v>
      </c>
      <c r="I1716" s="13" t="str">
        <f>IFERROR(__xludf.DUMMYFUNCTION("REGEXREPLACE(H1716, "".*\s"", """")"),"человек")</f>
        <v>человек</v>
      </c>
      <c r="J1716" s="13" t="s">
        <v>29</v>
      </c>
      <c r="K1716" s="17" t="str">
        <f>IFERROR(__xludf.DUMMYFUNCTION("REGEXREPLACE(J1716, ""^[\d\s]+"", """")"),"значение показателя за год")</f>
        <v>значение показателя за год</v>
      </c>
      <c r="L1716" s="16">
        <f t="shared" si="18"/>
        <v>2</v>
      </c>
      <c r="M1716" s="13" t="s">
        <v>30</v>
      </c>
      <c r="N1716" s="13" t="str">
        <f>IFERROR(__xludf.DUMMYFUNCTION("REGEXEXTRACT(M1716, "" (.+)$"")"),"все население")</f>
        <v>все население</v>
      </c>
      <c r="O1716" s="18">
        <v>138.0</v>
      </c>
      <c r="P1716" s="23" t="s">
        <v>37</v>
      </c>
      <c r="Q1716" s="18">
        <v>174.0</v>
      </c>
      <c r="R1716" s="18">
        <v>163.0</v>
      </c>
      <c r="S1716" s="23" t="s">
        <v>37</v>
      </c>
      <c r="T1716" s="23" t="s">
        <v>37</v>
      </c>
      <c r="U1716" s="23" t="s">
        <v>37</v>
      </c>
      <c r="V1716" s="23" t="s">
        <v>37</v>
      </c>
      <c r="W1716" s="23" t="s">
        <v>37</v>
      </c>
      <c r="X1716" s="23" t="s">
        <v>37</v>
      </c>
      <c r="Y1716" s="23" t="s">
        <v>37</v>
      </c>
      <c r="Z1716" s="19">
        <f t="shared" si="6"/>
        <v>475</v>
      </c>
      <c r="AA1716" s="19" t="str">
        <f t="shared" si="19"/>
        <v/>
      </c>
      <c r="AB1716" s="19" t="str">
        <f t="shared" si="8"/>
        <v/>
      </c>
      <c r="AC1716" s="19">
        <f t="shared" si="20"/>
        <v>158.3333333</v>
      </c>
      <c r="AD1716" s="19">
        <f t="shared" si="21"/>
        <v>0</v>
      </c>
      <c r="AE1716" s="19" t="str">
        <f t="shared" si="22"/>
        <v>Нет моды</v>
      </c>
      <c r="AF1716" s="19">
        <f t="shared" si="23"/>
        <v>138</v>
      </c>
      <c r="AG1716" s="19">
        <f t="shared" si="24"/>
        <v>174</v>
      </c>
      <c r="AH1716" s="20" t="str">
        <f t="shared" si="14"/>
        <v/>
      </c>
      <c r="AI1716" s="24"/>
      <c r="AJ1716" s="24"/>
      <c r="AK1716" s="24"/>
      <c r="AL1716" s="22">
        <f t="shared" si="25"/>
        <v>1</v>
      </c>
    </row>
    <row r="1717" ht="12.75" customHeight="1">
      <c r="A1717" s="13" t="s">
        <v>82</v>
      </c>
      <c r="B1717" s="13" t="str">
        <f>IFERROR(__xludf.DUMMYFUNCTION("REGEXREPLACE(A1717, ""\d"", """")"),"         Город Санкт-Петербург город федерального значения")</f>
        <v>         Город Санкт-Петербург город федерального значения</v>
      </c>
      <c r="C1717" s="14" t="str">
        <f t="shared" si="15"/>
        <v>Город Санкт-Петербург город федерального значения</v>
      </c>
      <c r="D1717" s="3">
        <f t="shared" si="16"/>
        <v>2</v>
      </c>
      <c r="E1717" s="15" t="s">
        <v>44</v>
      </c>
      <c r="F1717" s="13" t="str">
        <f>IFERROR(__xludf.DUMMYFUNCTION("REGEXEXTRACT(E1717,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17" s="16">
        <f t="shared" si="17"/>
        <v>2</v>
      </c>
      <c r="H1717" s="13" t="s">
        <v>28</v>
      </c>
      <c r="I1717" s="13" t="str">
        <f>IFERROR(__xludf.DUMMYFUNCTION("REGEXREPLACE(H1717, "".*\s"", """")"),"человек")</f>
        <v>человек</v>
      </c>
      <c r="J1717" s="13" t="s">
        <v>29</v>
      </c>
      <c r="K1717" s="17" t="str">
        <f>IFERROR(__xludf.DUMMYFUNCTION("REGEXREPLACE(J1717, ""^[\d\s]+"", """")"),"значение показателя за год")</f>
        <v>значение показателя за год</v>
      </c>
      <c r="L1717" s="16">
        <f t="shared" si="18"/>
        <v>2</v>
      </c>
      <c r="M1717" s="13" t="s">
        <v>31</v>
      </c>
      <c r="N1717" s="13" t="str">
        <f>IFERROR(__xludf.DUMMYFUNCTION("REGEXEXTRACT(M1717, "" (.+)$"")"),"городское население")</f>
        <v>городское население</v>
      </c>
      <c r="O1717" s="18">
        <v>138.0</v>
      </c>
      <c r="P1717" s="23" t="s">
        <v>37</v>
      </c>
      <c r="Q1717" s="18">
        <v>174.0</v>
      </c>
      <c r="R1717" s="18">
        <v>163.0</v>
      </c>
      <c r="S1717" s="23" t="s">
        <v>37</v>
      </c>
      <c r="T1717" s="23" t="s">
        <v>37</v>
      </c>
      <c r="U1717" s="23" t="s">
        <v>37</v>
      </c>
      <c r="V1717" s="23" t="s">
        <v>37</v>
      </c>
      <c r="W1717" s="23" t="s">
        <v>37</v>
      </c>
      <c r="X1717" s="23" t="s">
        <v>37</v>
      </c>
      <c r="Y1717" s="23" t="s">
        <v>37</v>
      </c>
      <c r="Z1717" s="19" t="str">
        <f t="shared" si="6"/>
        <v/>
      </c>
      <c r="AA1717" s="19">
        <f t="shared" si="19"/>
        <v>475</v>
      </c>
      <c r="AB1717" s="19" t="str">
        <f t="shared" si="8"/>
        <v/>
      </c>
      <c r="AC1717" s="19">
        <f t="shared" si="20"/>
        <v>158.3333333</v>
      </c>
      <c r="AD1717" s="19">
        <f t="shared" si="21"/>
        <v>163</v>
      </c>
      <c r="AE1717" s="19" t="str">
        <f t="shared" si="22"/>
        <v>Нет моды</v>
      </c>
      <c r="AF1717" s="19">
        <f t="shared" si="23"/>
        <v>138</v>
      </c>
      <c r="AG1717" s="19">
        <f t="shared" si="24"/>
        <v>174</v>
      </c>
      <c r="AH1717" s="20" t="str">
        <f t="shared" si="14"/>
        <v/>
      </c>
      <c r="AI1717" s="24"/>
      <c r="AJ1717" s="24"/>
      <c r="AK1717" s="24"/>
      <c r="AL1717" s="22">
        <f t="shared" si="25"/>
        <v>1</v>
      </c>
    </row>
    <row r="1718" ht="12.75" customHeight="1">
      <c r="A1718" s="13" t="s">
        <v>82</v>
      </c>
      <c r="B1718" s="13" t="str">
        <f>IFERROR(__xludf.DUMMYFUNCTION("REGEXREPLACE(A1718, ""\d"", """")"),"         Город Санкт-Петербург город федерального значения")</f>
        <v>         Город Санкт-Петербург город федерального значения</v>
      </c>
      <c r="C1718" s="14" t="str">
        <f t="shared" si="15"/>
        <v>Город Санкт-Петербург город федерального значения</v>
      </c>
      <c r="D1718" s="3">
        <f t="shared" si="16"/>
        <v>2</v>
      </c>
      <c r="E1718" s="15" t="s">
        <v>44</v>
      </c>
      <c r="F1718" s="13" t="str">
        <f>IFERROR(__xludf.DUMMYFUNCTION("REGEXEXTRACT(E1718,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18" s="16">
        <f t="shared" si="17"/>
        <v>2</v>
      </c>
      <c r="H1718" s="13" t="s">
        <v>28</v>
      </c>
      <c r="I1718" s="13" t="str">
        <f>IFERROR(__xludf.DUMMYFUNCTION("REGEXREPLACE(H1718, "".*\s"", """")"),"человек")</f>
        <v>человек</v>
      </c>
      <c r="J1718" s="13" t="s">
        <v>29</v>
      </c>
      <c r="K1718" s="17" t="str">
        <f>IFERROR(__xludf.DUMMYFUNCTION("REGEXREPLACE(J1718, ""^[\d\s]+"", """")"),"значение показателя за год")</f>
        <v>значение показателя за год</v>
      </c>
      <c r="L1718" s="16">
        <f t="shared" si="18"/>
        <v>2</v>
      </c>
      <c r="M1718" s="13" t="s">
        <v>32</v>
      </c>
      <c r="N1718" s="13" t="str">
        <f>IFERROR(__xludf.DUMMYFUNCTION("REGEXEXTRACT(M1718, "" (.+)$"")"),"сельское население")</f>
        <v>сельское население</v>
      </c>
      <c r="O1718" s="18">
        <v>0.0</v>
      </c>
      <c r="P1718" s="23" t="s">
        <v>37</v>
      </c>
      <c r="Q1718" s="18">
        <v>0.0</v>
      </c>
      <c r="R1718" s="18">
        <v>0.0</v>
      </c>
      <c r="S1718" s="23" t="s">
        <v>37</v>
      </c>
      <c r="T1718" s="23" t="s">
        <v>37</v>
      </c>
      <c r="U1718" s="23" t="s">
        <v>37</v>
      </c>
      <c r="V1718" s="23" t="s">
        <v>37</v>
      </c>
      <c r="W1718" s="23" t="s">
        <v>37</v>
      </c>
      <c r="X1718" s="23" t="s">
        <v>37</v>
      </c>
      <c r="Y1718" s="23" t="s">
        <v>37</v>
      </c>
      <c r="Z1718" s="19" t="str">
        <f t="shared" si="6"/>
        <v/>
      </c>
      <c r="AA1718" s="19" t="str">
        <f t="shared" si="19"/>
        <v/>
      </c>
      <c r="AB1718" s="19">
        <f t="shared" si="8"/>
        <v>0</v>
      </c>
      <c r="AC1718" s="19">
        <f t="shared" si="20"/>
        <v>0</v>
      </c>
      <c r="AD1718" s="19">
        <f t="shared" si="21"/>
        <v>69</v>
      </c>
      <c r="AE1718" s="19" t="str">
        <f t="shared" si="22"/>
        <v>Нет моды</v>
      </c>
      <c r="AF1718" s="19">
        <f t="shared" si="23"/>
        <v>0</v>
      </c>
      <c r="AG1718" s="19">
        <f t="shared" si="24"/>
        <v>0</v>
      </c>
      <c r="AH1718" s="20" t="str">
        <f t="shared" si="14"/>
        <v>Город: 100%; Село: 0%</v>
      </c>
      <c r="AI1718" s="24"/>
      <c r="AJ1718" s="24"/>
      <c r="AK1718" s="24"/>
      <c r="AL1718" s="22">
        <f t="shared" si="25"/>
        <v>1</v>
      </c>
    </row>
    <row r="1719" ht="12.75" customHeight="1">
      <c r="A1719" s="13" t="s">
        <v>82</v>
      </c>
      <c r="B1719" s="13" t="str">
        <f>IFERROR(__xludf.DUMMYFUNCTION("REGEXREPLACE(A1719, ""\d"", """")"),"         Город Санкт-Петербург город федерального значения")</f>
        <v>         Город Санкт-Петербург город федерального значения</v>
      </c>
      <c r="C1719" s="14" t="str">
        <f t="shared" si="15"/>
        <v>Город Санкт-Петербург город федерального значения</v>
      </c>
      <c r="D1719" s="3">
        <f t="shared" si="16"/>
        <v>2</v>
      </c>
      <c r="E1719" s="15" t="s">
        <v>45</v>
      </c>
      <c r="F1719" s="13" t="str">
        <f>IFERROR(__xludf.DUMMYFUNCTION("REGEXEXTRACT(E1719, ""[А-Яа-я].*"")"),"Самоубийство")</f>
        <v>Самоубийство</v>
      </c>
      <c r="G1719" s="16">
        <f t="shared" si="17"/>
        <v>2</v>
      </c>
      <c r="H1719" s="13" t="s">
        <v>28</v>
      </c>
      <c r="I1719" s="13" t="str">
        <f>IFERROR(__xludf.DUMMYFUNCTION("REGEXREPLACE(H1719, "".*\s"", """")"),"человек")</f>
        <v>человек</v>
      </c>
      <c r="J1719" s="13" t="s">
        <v>29</v>
      </c>
      <c r="K1719" s="17" t="str">
        <f>IFERROR(__xludf.DUMMYFUNCTION("REGEXREPLACE(J1719, ""^[\d\s]+"", """")"),"значение показателя за год")</f>
        <v>значение показателя за год</v>
      </c>
      <c r="L1719" s="16">
        <f t="shared" si="18"/>
        <v>2</v>
      </c>
      <c r="M1719" s="13" t="s">
        <v>30</v>
      </c>
      <c r="N1719" s="13" t="str">
        <f>IFERROR(__xludf.DUMMYFUNCTION("REGEXEXTRACT(M1719, "" (.+)$"")"),"все население")</f>
        <v>все население</v>
      </c>
      <c r="O1719" s="18">
        <v>468.0</v>
      </c>
      <c r="P1719" s="18">
        <v>441.0</v>
      </c>
      <c r="Q1719" s="18">
        <v>429.0</v>
      </c>
      <c r="R1719" s="18">
        <v>389.0</v>
      </c>
      <c r="S1719" s="18">
        <v>395.0</v>
      </c>
      <c r="T1719" s="18">
        <v>326.0</v>
      </c>
      <c r="U1719" s="18">
        <v>357.0</v>
      </c>
      <c r="V1719" s="18">
        <v>348.0</v>
      </c>
      <c r="W1719" s="18">
        <v>395.0</v>
      </c>
      <c r="X1719" s="18">
        <v>332.0</v>
      </c>
      <c r="Y1719" s="18">
        <v>200.0</v>
      </c>
      <c r="Z1719" s="19">
        <f t="shared" si="6"/>
        <v>4080</v>
      </c>
      <c r="AA1719" s="19" t="str">
        <f t="shared" si="19"/>
        <v/>
      </c>
      <c r="AB1719" s="19" t="str">
        <f t="shared" si="8"/>
        <v/>
      </c>
      <c r="AC1719" s="19">
        <f t="shared" si="20"/>
        <v>370.9090909</v>
      </c>
      <c r="AD1719" s="19">
        <f t="shared" si="21"/>
        <v>352.5</v>
      </c>
      <c r="AE1719" s="19" t="str">
        <f t="shared" si="22"/>
        <v>Нет моды</v>
      </c>
      <c r="AF1719" s="19">
        <f t="shared" si="23"/>
        <v>200</v>
      </c>
      <c r="AG1719" s="19">
        <f t="shared" si="24"/>
        <v>468</v>
      </c>
      <c r="AH1719" s="20" t="str">
        <f t="shared" si="14"/>
        <v/>
      </c>
      <c r="AI1719" s="21"/>
      <c r="AJ1719" s="21"/>
      <c r="AK1719" s="21"/>
      <c r="AL1719" s="22">
        <f t="shared" si="25"/>
        <v>1</v>
      </c>
    </row>
    <row r="1720" ht="12.75" customHeight="1">
      <c r="A1720" s="13" t="s">
        <v>82</v>
      </c>
      <c r="B1720" s="13" t="str">
        <f>IFERROR(__xludf.DUMMYFUNCTION("REGEXREPLACE(A1720, ""\d"", """")"),"         Город Санкт-Петербург город федерального значения")</f>
        <v>         Город Санкт-Петербург город федерального значения</v>
      </c>
      <c r="C1720" s="14" t="str">
        <f t="shared" si="15"/>
        <v>Город Санкт-Петербург город федерального значения</v>
      </c>
      <c r="D1720" s="3">
        <f t="shared" si="16"/>
        <v>2</v>
      </c>
      <c r="E1720" s="15" t="s">
        <v>45</v>
      </c>
      <c r="F1720" s="13" t="str">
        <f>IFERROR(__xludf.DUMMYFUNCTION("REGEXEXTRACT(E1720, ""[А-Яа-я].*"")"),"Самоубийство")</f>
        <v>Самоубийство</v>
      </c>
      <c r="G1720" s="16">
        <f t="shared" si="17"/>
        <v>2</v>
      </c>
      <c r="H1720" s="13" t="s">
        <v>28</v>
      </c>
      <c r="I1720" s="13" t="str">
        <f>IFERROR(__xludf.DUMMYFUNCTION("REGEXREPLACE(H1720, "".*\s"", """")"),"человек")</f>
        <v>человек</v>
      </c>
      <c r="J1720" s="13" t="s">
        <v>29</v>
      </c>
      <c r="K1720" s="17" t="str">
        <f>IFERROR(__xludf.DUMMYFUNCTION("REGEXREPLACE(J1720, ""^[\d\s]+"", """")"),"значение показателя за год")</f>
        <v>значение показателя за год</v>
      </c>
      <c r="L1720" s="16">
        <f t="shared" si="18"/>
        <v>2</v>
      </c>
      <c r="M1720" s="13" t="s">
        <v>31</v>
      </c>
      <c r="N1720" s="13" t="str">
        <f>IFERROR(__xludf.DUMMYFUNCTION("REGEXEXTRACT(M1720, "" (.+)$"")"),"городское население")</f>
        <v>городское население</v>
      </c>
      <c r="O1720" s="18">
        <v>468.0</v>
      </c>
      <c r="P1720" s="18">
        <v>441.0</v>
      </c>
      <c r="Q1720" s="18">
        <v>429.0</v>
      </c>
      <c r="R1720" s="18">
        <v>389.0</v>
      </c>
      <c r="S1720" s="18">
        <v>395.0</v>
      </c>
      <c r="T1720" s="18">
        <v>326.0</v>
      </c>
      <c r="U1720" s="18">
        <v>357.0</v>
      </c>
      <c r="V1720" s="18">
        <v>348.0</v>
      </c>
      <c r="W1720" s="18">
        <v>395.0</v>
      </c>
      <c r="X1720" s="18">
        <v>332.0</v>
      </c>
      <c r="Y1720" s="18">
        <v>200.0</v>
      </c>
      <c r="Z1720" s="19" t="str">
        <f t="shared" si="6"/>
        <v/>
      </c>
      <c r="AA1720" s="19">
        <f t="shared" si="19"/>
        <v>4080</v>
      </c>
      <c r="AB1720" s="19" t="str">
        <f t="shared" si="8"/>
        <v/>
      </c>
      <c r="AC1720" s="19">
        <f t="shared" si="20"/>
        <v>370.9090909</v>
      </c>
      <c r="AD1720" s="19">
        <f t="shared" si="21"/>
        <v>389</v>
      </c>
      <c r="AE1720" s="19" t="str">
        <f t="shared" si="22"/>
        <v>Нет моды</v>
      </c>
      <c r="AF1720" s="19">
        <f t="shared" si="23"/>
        <v>200</v>
      </c>
      <c r="AG1720" s="19">
        <f t="shared" si="24"/>
        <v>468</v>
      </c>
      <c r="AH1720" s="20" t="str">
        <f t="shared" si="14"/>
        <v/>
      </c>
      <c r="AI1720" s="21"/>
      <c r="AJ1720" s="21"/>
      <c r="AK1720" s="21"/>
      <c r="AL1720" s="22">
        <f t="shared" si="25"/>
        <v>1</v>
      </c>
    </row>
    <row r="1721" ht="12.75" customHeight="1">
      <c r="A1721" s="13" t="s">
        <v>82</v>
      </c>
      <c r="B1721" s="13" t="str">
        <f>IFERROR(__xludf.DUMMYFUNCTION("REGEXREPLACE(A1721, ""\d"", """")"),"         Город Санкт-Петербург город федерального значения")</f>
        <v>         Город Санкт-Петербург город федерального значения</v>
      </c>
      <c r="C1721" s="14" t="str">
        <f t="shared" si="15"/>
        <v>Город Санкт-Петербург город федерального значения</v>
      </c>
      <c r="D1721" s="3">
        <f t="shared" si="16"/>
        <v>2</v>
      </c>
      <c r="E1721" s="15" t="s">
        <v>45</v>
      </c>
      <c r="F1721" s="13" t="str">
        <f>IFERROR(__xludf.DUMMYFUNCTION("REGEXEXTRACT(E1721, ""[А-Яа-я].*"")"),"Самоубийство")</f>
        <v>Самоубийство</v>
      </c>
      <c r="G1721" s="16">
        <f t="shared" si="17"/>
        <v>2</v>
      </c>
      <c r="H1721" s="13" t="s">
        <v>28</v>
      </c>
      <c r="I1721" s="13" t="str">
        <f>IFERROR(__xludf.DUMMYFUNCTION("REGEXREPLACE(H1721, "".*\s"", """")"),"человек")</f>
        <v>человек</v>
      </c>
      <c r="J1721" s="13" t="s">
        <v>29</v>
      </c>
      <c r="K1721" s="17" t="str">
        <f>IFERROR(__xludf.DUMMYFUNCTION("REGEXREPLACE(J1721, ""^[\d\s]+"", """")"),"значение показателя за год")</f>
        <v>значение показателя за год</v>
      </c>
      <c r="L1721" s="16">
        <f t="shared" si="18"/>
        <v>2</v>
      </c>
      <c r="M1721" s="13" t="s">
        <v>32</v>
      </c>
      <c r="N1721" s="13" t="str">
        <f>IFERROR(__xludf.DUMMYFUNCTION("REGEXEXTRACT(M1721, "" (.+)$"")"),"сельское население")</f>
        <v>сельское население</v>
      </c>
      <c r="O1721" s="18">
        <v>0.0</v>
      </c>
      <c r="P1721" s="18">
        <v>0.0</v>
      </c>
      <c r="Q1721" s="18">
        <v>0.0</v>
      </c>
      <c r="R1721" s="18">
        <v>0.0</v>
      </c>
      <c r="S1721" s="18">
        <v>0.0</v>
      </c>
      <c r="T1721" s="18">
        <v>0.0</v>
      </c>
      <c r="U1721" s="18">
        <v>0.0</v>
      </c>
      <c r="V1721" s="18">
        <v>0.0</v>
      </c>
      <c r="W1721" s="18">
        <v>0.0</v>
      </c>
      <c r="X1721" s="18">
        <v>0.0</v>
      </c>
      <c r="Y1721" s="18">
        <v>0.0</v>
      </c>
      <c r="Z1721" s="19" t="str">
        <f t="shared" si="6"/>
        <v/>
      </c>
      <c r="AA1721" s="19" t="str">
        <f t="shared" si="19"/>
        <v/>
      </c>
      <c r="AB1721" s="19">
        <f t="shared" si="8"/>
        <v>0</v>
      </c>
      <c r="AC1721" s="19">
        <f t="shared" si="20"/>
        <v>0</v>
      </c>
      <c r="AD1721" s="19">
        <f t="shared" si="21"/>
        <v>100</v>
      </c>
      <c r="AE1721" s="19" t="str">
        <f t="shared" si="22"/>
        <v>Нет моды</v>
      </c>
      <c r="AF1721" s="19">
        <f t="shared" si="23"/>
        <v>0</v>
      </c>
      <c r="AG1721" s="19">
        <f t="shared" si="24"/>
        <v>0</v>
      </c>
      <c r="AH1721" s="20" t="str">
        <f t="shared" si="14"/>
        <v>Город: 100%; Село: 0%</v>
      </c>
      <c r="AI1721" s="21"/>
      <c r="AJ1721" s="21"/>
      <c r="AK1721" s="21"/>
      <c r="AL1721" s="22">
        <f t="shared" si="25"/>
        <v>1</v>
      </c>
    </row>
    <row r="1722" ht="12.75" customHeight="1">
      <c r="A1722" s="13" t="s">
        <v>82</v>
      </c>
      <c r="B1722" s="13" t="str">
        <f>IFERROR(__xludf.DUMMYFUNCTION("REGEXREPLACE(A1722, ""\d"", """")"),"         Город Санкт-Петербург город федерального значения")</f>
        <v>         Город Санкт-Петербург город федерального значения</v>
      </c>
      <c r="C1722" s="14" t="str">
        <f t="shared" si="15"/>
        <v>Город Санкт-Петербург город федерального значения</v>
      </c>
      <c r="D1722" s="3">
        <f t="shared" si="16"/>
        <v>2</v>
      </c>
      <c r="E1722" s="15" t="s">
        <v>46</v>
      </c>
      <c r="F1722" s="13" t="str">
        <f>IFERROR(__xludf.DUMMYFUNCTION("REGEXEXTRACT(E1722, ""[А-Яа-я].*"")"),"Случ.отравл.алкоголем")</f>
        <v>Случ.отравл.алкоголем</v>
      </c>
      <c r="G1722" s="16">
        <f t="shared" si="17"/>
        <v>2</v>
      </c>
      <c r="H1722" s="13" t="s">
        <v>28</v>
      </c>
      <c r="I1722" s="13" t="str">
        <f>IFERROR(__xludf.DUMMYFUNCTION("REGEXREPLACE(H1722, "".*\s"", """")"),"человек")</f>
        <v>человек</v>
      </c>
      <c r="J1722" s="13" t="s">
        <v>29</v>
      </c>
      <c r="K1722" s="17" t="str">
        <f>IFERROR(__xludf.DUMMYFUNCTION("REGEXREPLACE(J1722, ""^[\d\s]+"", """")"),"значение показателя за год")</f>
        <v>значение показателя за год</v>
      </c>
      <c r="L1722" s="16">
        <f t="shared" si="18"/>
        <v>2</v>
      </c>
      <c r="M1722" s="13" t="s">
        <v>30</v>
      </c>
      <c r="N1722" s="13" t="str">
        <f>IFERROR(__xludf.DUMMYFUNCTION("REGEXEXTRACT(M1722, "" (.+)$"")"),"все население")</f>
        <v>все население</v>
      </c>
      <c r="O1722" s="18">
        <v>294.0</v>
      </c>
      <c r="P1722" s="18">
        <v>281.0</v>
      </c>
      <c r="Q1722" s="18">
        <v>336.0</v>
      </c>
      <c r="R1722" s="18">
        <v>359.0</v>
      </c>
      <c r="S1722" s="18">
        <v>322.0</v>
      </c>
      <c r="T1722" s="18">
        <v>302.0</v>
      </c>
      <c r="U1722" s="18">
        <v>221.0</v>
      </c>
      <c r="V1722" s="18">
        <v>239.0</v>
      </c>
      <c r="W1722" s="18">
        <v>199.0</v>
      </c>
      <c r="X1722" s="18">
        <v>209.0</v>
      </c>
      <c r="Y1722" s="18">
        <v>154.0</v>
      </c>
      <c r="Z1722" s="19">
        <f t="shared" si="6"/>
        <v>2916</v>
      </c>
      <c r="AA1722" s="19" t="str">
        <f t="shared" si="19"/>
        <v/>
      </c>
      <c r="AB1722" s="19" t="str">
        <f t="shared" si="8"/>
        <v/>
      </c>
      <c r="AC1722" s="19">
        <f t="shared" si="20"/>
        <v>265.0909091</v>
      </c>
      <c r="AD1722" s="19">
        <f t="shared" si="21"/>
        <v>77</v>
      </c>
      <c r="AE1722" s="19" t="str">
        <f t="shared" si="22"/>
        <v>Нет моды</v>
      </c>
      <c r="AF1722" s="19">
        <f t="shared" si="23"/>
        <v>154</v>
      </c>
      <c r="AG1722" s="19">
        <f t="shared" si="24"/>
        <v>359</v>
      </c>
      <c r="AH1722" s="20" t="str">
        <f t="shared" si="14"/>
        <v/>
      </c>
      <c r="AI1722" s="21"/>
      <c r="AJ1722" s="21"/>
      <c r="AK1722" s="21"/>
      <c r="AL1722" s="22">
        <f t="shared" si="25"/>
        <v>1</v>
      </c>
    </row>
    <row r="1723" ht="12.75" customHeight="1">
      <c r="A1723" s="13" t="s">
        <v>82</v>
      </c>
      <c r="B1723" s="13" t="str">
        <f>IFERROR(__xludf.DUMMYFUNCTION("REGEXREPLACE(A1723, ""\d"", """")"),"         Город Санкт-Петербург город федерального значения")</f>
        <v>         Город Санкт-Петербург город федерального значения</v>
      </c>
      <c r="C1723" s="14" t="str">
        <f t="shared" si="15"/>
        <v>Город Санкт-Петербург город федерального значения</v>
      </c>
      <c r="D1723" s="3">
        <f t="shared" si="16"/>
        <v>2</v>
      </c>
      <c r="E1723" s="15" t="s">
        <v>46</v>
      </c>
      <c r="F1723" s="13" t="str">
        <f>IFERROR(__xludf.DUMMYFUNCTION("REGEXEXTRACT(E1723, ""[А-Яа-я].*"")"),"Случ.отравл.алкоголем")</f>
        <v>Случ.отравл.алкоголем</v>
      </c>
      <c r="G1723" s="16">
        <f t="shared" si="17"/>
        <v>2</v>
      </c>
      <c r="H1723" s="13" t="s">
        <v>28</v>
      </c>
      <c r="I1723" s="13" t="str">
        <f>IFERROR(__xludf.DUMMYFUNCTION("REGEXREPLACE(H1723, "".*\s"", """")"),"человек")</f>
        <v>человек</v>
      </c>
      <c r="J1723" s="13" t="s">
        <v>29</v>
      </c>
      <c r="K1723" s="17" t="str">
        <f>IFERROR(__xludf.DUMMYFUNCTION("REGEXREPLACE(J1723, ""^[\d\s]+"", """")"),"значение показателя за год")</f>
        <v>значение показателя за год</v>
      </c>
      <c r="L1723" s="16">
        <f t="shared" si="18"/>
        <v>2</v>
      </c>
      <c r="M1723" s="13" t="s">
        <v>31</v>
      </c>
      <c r="N1723" s="13" t="str">
        <f>IFERROR(__xludf.DUMMYFUNCTION("REGEXEXTRACT(M1723, "" (.+)$"")"),"городское население")</f>
        <v>городское население</v>
      </c>
      <c r="O1723" s="18">
        <v>294.0</v>
      </c>
      <c r="P1723" s="18">
        <v>281.0</v>
      </c>
      <c r="Q1723" s="18">
        <v>336.0</v>
      </c>
      <c r="R1723" s="18">
        <v>359.0</v>
      </c>
      <c r="S1723" s="18">
        <v>322.0</v>
      </c>
      <c r="T1723" s="18">
        <v>302.0</v>
      </c>
      <c r="U1723" s="18">
        <v>221.0</v>
      </c>
      <c r="V1723" s="18">
        <v>239.0</v>
      </c>
      <c r="W1723" s="18">
        <v>199.0</v>
      </c>
      <c r="X1723" s="18">
        <v>209.0</v>
      </c>
      <c r="Y1723" s="18">
        <v>154.0</v>
      </c>
      <c r="Z1723" s="19" t="str">
        <f t="shared" si="6"/>
        <v/>
      </c>
      <c r="AA1723" s="19">
        <f t="shared" si="19"/>
        <v>2916</v>
      </c>
      <c r="AB1723" s="19" t="str">
        <f t="shared" si="8"/>
        <v/>
      </c>
      <c r="AC1723" s="19">
        <f t="shared" si="20"/>
        <v>265.0909091</v>
      </c>
      <c r="AD1723" s="19">
        <f t="shared" si="21"/>
        <v>281</v>
      </c>
      <c r="AE1723" s="19" t="str">
        <f t="shared" si="22"/>
        <v>Нет моды</v>
      </c>
      <c r="AF1723" s="19">
        <f t="shared" si="23"/>
        <v>154</v>
      </c>
      <c r="AG1723" s="19">
        <f t="shared" si="24"/>
        <v>359</v>
      </c>
      <c r="AH1723" s="20" t="str">
        <f t="shared" si="14"/>
        <v/>
      </c>
      <c r="AI1723" s="21"/>
      <c r="AJ1723" s="21"/>
      <c r="AK1723" s="21"/>
      <c r="AL1723" s="22">
        <f t="shared" si="25"/>
        <v>1</v>
      </c>
    </row>
    <row r="1724" ht="12.75" customHeight="1">
      <c r="A1724" s="13" t="s">
        <v>82</v>
      </c>
      <c r="B1724" s="13" t="str">
        <f>IFERROR(__xludf.DUMMYFUNCTION("REGEXREPLACE(A1724, ""\d"", """")"),"         Город Санкт-Петербург город федерального значения")</f>
        <v>         Город Санкт-Петербург город федерального значения</v>
      </c>
      <c r="C1724" s="14" t="str">
        <f t="shared" si="15"/>
        <v>Город Санкт-Петербург город федерального значения</v>
      </c>
      <c r="D1724" s="3">
        <f t="shared" si="16"/>
        <v>2</v>
      </c>
      <c r="E1724" s="15" t="s">
        <v>46</v>
      </c>
      <c r="F1724" s="13" t="str">
        <f>IFERROR(__xludf.DUMMYFUNCTION("REGEXEXTRACT(E1724, ""[А-Яа-я].*"")"),"Случ.отравл.алкоголем")</f>
        <v>Случ.отравл.алкоголем</v>
      </c>
      <c r="G1724" s="16">
        <f t="shared" si="17"/>
        <v>2</v>
      </c>
      <c r="H1724" s="13" t="s">
        <v>28</v>
      </c>
      <c r="I1724" s="13" t="str">
        <f>IFERROR(__xludf.DUMMYFUNCTION("REGEXREPLACE(H1724, "".*\s"", """")"),"человек")</f>
        <v>человек</v>
      </c>
      <c r="J1724" s="13" t="s">
        <v>29</v>
      </c>
      <c r="K1724" s="17" t="str">
        <f>IFERROR(__xludf.DUMMYFUNCTION("REGEXREPLACE(J1724, ""^[\d\s]+"", """")"),"значение показателя за год")</f>
        <v>значение показателя за год</v>
      </c>
      <c r="L1724" s="16">
        <f t="shared" si="18"/>
        <v>2</v>
      </c>
      <c r="M1724" s="13" t="s">
        <v>32</v>
      </c>
      <c r="N1724" s="13" t="str">
        <f>IFERROR(__xludf.DUMMYFUNCTION("REGEXEXTRACT(M1724, "" (.+)$"")"),"сельское население")</f>
        <v>сельское население</v>
      </c>
      <c r="O1724" s="18">
        <v>0.0</v>
      </c>
      <c r="P1724" s="18">
        <v>0.0</v>
      </c>
      <c r="Q1724" s="18">
        <v>0.0</v>
      </c>
      <c r="R1724" s="18">
        <v>0.0</v>
      </c>
      <c r="S1724" s="18">
        <v>0.0</v>
      </c>
      <c r="T1724" s="18">
        <v>0.0</v>
      </c>
      <c r="U1724" s="18">
        <v>0.0</v>
      </c>
      <c r="V1724" s="18">
        <v>0.0</v>
      </c>
      <c r="W1724" s="18">
        <v>0.0</v>
      </c>
      <c r="X1724" s="18">
        <v>0.0</v>
      </c>
      <c r="Y1724" s="18">
        <v>0.0</v>
      </c>
      <c r="Z1724" s="19" t="str">
        <f t="shared" si="6"/>
        <v/>
      </c>
      <c r="AA1724" s="19" t="str">
        <f t="shared" si="19"/>
        <v/>
      </c>
      <c r="AB1724" s="19">
        <f t="shared" si="8"/>
        <v>0</v>
      </c>
      <c r="AC1724" s="19">
        <f t="shared" si="20"/>
        <v>0</v>
      </c>
      <c r="AD1724" s="19">
        <f t="shared" si="21"/>
        <v>77</v>
      </c>
      <c r="AE1724" s="19" t="str">
        <f t="shared" si="22"/>
        <v>Нет моды</v>
      </c>
      <c r="AF1724" s="19">
        <f t="shared" si="23"/>
        <v>0</v>
      </c>
      <c r="AG1724" s="19">
        <f t="shared" si="24"/>
        <v>0</v>
      </c>
      <c r="AH1724" s="20" t="str">
        <f t="shared" si="14"/>
        <v>Город: 100%; Село: 0%</v>
      </c>
      <c r="AI1724" s="21"/>
      <c r="AJ1724" s="21"/>
      <c r="AK1724" s="21"/>
      <c r="AL1724" s="22">
        <f t="shared" si="25"/>
        <v>1</v>
      </c>
    </row>
    <row r="1725" ht="12.75" customHeight="1">
      <c r="A1725" s="13" t="s">
        <v>82</v>
      </c>
      <c r="B1725" s="13" t="str">
        <f>IFERROR(__xludf.DUMMYFUNCTION("REGEXREPLACE(A1725, ""\d"", """")"),"         Город Санкт-Петербург город федерального значения")</f>
        <v>         Город Санкт-Петербург город федерального значения</v>
      </c>
      <c r="C1725" s="14" t="str">
        <f t="shared" si="15"/>
        <v>Город Санкт-Петербург город федерального значения</v>
      </c>
      <c r="D1725" s="3">
        <f t="shared" si="16"/>
        <v>2</v>
      </c>
      <c r="E1725" s="15" t="s">
        <v>47</v>
      </c>
      <c r="F1725" s="13" t="str">
        <f>IFERROR(__xludf.DUMMYFUNCTION("REGEXEXTRACT(E1725, ""[А-Яа-я].*"")"),"транспортные травмы всех видов")</f>
        <v>транспортные травмы всех видов</v>
      </c>
      <c r="G1725" s="16">
        <f t="shared" si="17"/>
        <v>2</v>
      </c>
      <c r="H1725" s="13" t="s">
        <v>28</v>
      </c>
      <c r="I1725" s="13" t="str">
        <f>IFERROR(__xludf.DUMMYFUNCTION("REGEXREPLACE(H1725, "".*\s"", """")"),"человек")</f>
        <v>человек</v>
      </c>
      <c r="J1725" s="13" t="s">
        <v>29</v>
      </c>
      <c r="K1725" s="17" t="str">
        <f>IFERROR(__xludf.DUMMYFUNCTION("REGEXREPLACE(J1725, ""^[\d\s]+"", """")"),"значение показателя за год")</f>
        <v>значение показателя за год</v>
      </c>
      <c r="L1725" s="16">
        <f t="shared" si="18"/>
        <v>2</v>
      </c>
      <c r="M1725" s="13" t="s">
        <v>30</v>
      </c>
      <c r="N1725" s="13" t="str">
        <f>IFERROR(__xludf.DUMMYFUNCTION("REGEXEXTRACT(M1725, "" (.+)$"")"),"все население")</f>
        <v>все население</v>
      </c>
      <c r="O1725" s="18">
        <v>654.0</v>
      </c>
      <c r="P1725" s="18">
        <v>578.0</v>
      </c>
      <c r="Q1725" s="18">
        <v>760.0</v>
      </c>
      <c r="R1725" s="18">
        <v>398.0</v>
      </c>
      <c r="S1725" s="23" t="s">
        <v>37</v>
      </c>
      <c r="T1725" s="23" t="s">
        <v>37</v>
      </c>
      <c r="U1725" s="23" t="s">
        <v>37</v>
      </c>
      <c r="V1725" s="23" t="s">
        <v>37</v>
      </c>
      <c r="W1725" s="23" t="s">
        <v>37</v>
      </c>
      <c r="X1725" s="23" t="s">
        <v>37</v>
      </c>
      <c r="Y1725" s="23" t="s">
        <v>37</v>
      </c>
      <c r="Z1725" s="19">
        <f t="shared" si="6"/>
        <v>2390</v>
      </c>
      <c r="AA1725" s="19" t="str">
        <f t="shared" si="19"/>
        <v/>
      </c>
      <c r="AB1725" s="19" t="str">
        <f t="shared" si="8"/>
        <v/>
      </c>
      <c r="AC1725" s="19">
        <f t="shared" si="20"/>
        <v>597.5</v>
      </c>
      <c r="AD1725" s="19">
        <f t="shared" si="21"/>
        <v>0</v>
      </c>
      <c r="AE1725" s="19" t="str">
        <f t="shared" si="22"/>
        <v>Нет моды</v>
      </c>
      <c r="AF1725" s="19">
        <f t="shared" si="23"/>
        <v>398</v>
      </c>
      <c r="AG1725" s="19">
        <f t="shared" si="24"/>
        <v>760</v>
      </c>
      <c r="AH1725" s="20" t="str">
        <f t="shared" si="14"/>
        <v/>
      </c>
      <c r="AI1725" s="24"/>
      <c r="AJ1725" s="24"/>
      <c r="AK1725" s="24"/>
      <c r="AL1725" s="22">
        <f t="shared" si="25"/>
        <v>1</v>
      </c>
    </row>
    <row r="1726" ht="12.75" customHeight="1">
      <c r="A1726" s="13" t="s">
        <v>82</v>
      </c>
      <c r="B1726" s="13" t="str">
        <f>IFERROR(__xludf.DUMMYFUNCTION("REGEXREPLACE(A1726, ""\d"", """")"),"         Город Санкт-Петербург город федерального значения")</f>
        <v>         Город Санкт-Петербург город федерального значения</v>
      </c>
      <c r="C1726" s="14" t="str">
        <f t="shared" si="15"/>
        <v>Город Санкт-Петербург город федерального значения</v>
      </c>
      <c r="D1726" s="3">
        <f t="shared" si="16"/>
        <v>2</v>
      </c>
      <c r="E1726" s="15" t="s">
        <v>47</v>
      </c>
      <c r="F1726" s="13" t="str">
        <f>IFERROR(__xludf.DUMMYFUNCTION("REGEXEXTRACT(E1726, ""[А-Яа-я].*"")"),"транспортные травмы всех видов")</f>
        <v>транспортные травмы всех видов</v>
      </c>
      <c r="G1726" s="16">
        <f t="shared" si="17"/>
        <v>2</v>
      </c>
      <c r="H1726" s="13" t="s">
        <v>28</v>
      </c>
      <c r="I1726" s="13" t="str">
        <f>IFERROR(__xludf.DUMMYFUNCTION("REGEXREPLACE(H1726, "".*\s"", """")"),"человек")</f>
        <v>человек</v>
      </c>
      <c r="J1726" s="13" t="s">
        <v>29</v>
      </c>
      <c r="K1726" s="17" t="str">
        <f>IFERROR(__xludf.DUMMYFUNCTION("REGEXREPLACE(J1726, ""^[\d\s]+"", """")"),"значение показателя за год")</f>
        <v>значение показателя за год</v>
      </c>
      <c r="L1726" s="16">
        <f t="shared" si="18"/>
        <v>2</v>
      </c>
      <c r="M1726" s="13" t="s">
        <v>31</v>
      </c>
      <c r="N1726" s="13" t="str">
        <f>IFERROR(__xludf.DUMMYFUNCTION("REGEXEXTRACT(M1726, "" (.+)$"")"),"городское население")</f>
        <v>городское население</v>
      </c>
      <c r="O1726" s="18">
        <v>654.0</v>
      </c>
      <c r="P1726" s="18">
        <v>578.0</v>
      </c>
      <c r="Q1726" s="18">
        <v>760.0</v>
      </c>
      <c r="R1726" s="18">
        <v>398.0</v>
      </c>
      <c r="S1726" s="23" t="s">
        <v>37</v>
      </c>
      <c r="T1726" s="23" t="s">
        <v>37</v>
      </c>
      <c r="U1726" s="23" t="s">
        <v>37</v>
      </c>
      <c r="V1726" s="23" t="s">
        <v>37</v>
      </c>
      <c r="W1726" s="23" t="s">
        <v>37</v>
      </c>
      <c r="X1726" s="23" t="s">
        <v>37</v>
      </c>
      <c r="Y1726" s="23" t="s">
        <v>37</v>
      </c>
      <c r="Z1726" s="19" t="str">
        <f t="shared" si="6"/>
        <v/>
      </c>
      <c r="AA1726" s="19">
        <f t="shared" si="19"/>
        <v>2390</v>
      </c>
      <c r="AB1726" s="19" t="str">
        <f t="shared" si="8"/>
        <v/>
      </c>
      <c r="AC1726" s="19">
        <f t="shared" si="20"/>
        <v>597.5</v>
      </c>
      <c r="AD1726" s="19">
        <f t="shared" si="21"/>
        <v>616</v>
      </c>
      <c r="AE1726" s="19" t="str">
        <f t="shared" si="22"/>
        <v>Нет моды</v>
      </c>
      <c r="AF1726" s="19">
        <f t="shared" si="23"/>
        <v>398</v>
      </c>
      <c r="AG1726" s="19">
        <f t="shared" si="24"/>
        <v>760</v>
      </c>
      <c r="AH1726" s="20" t="str">
        <f t="shared" si="14"/>
        <v/>
      </c>
      <c r="AI1726" s="24"/>
      <c r="AJ1726" s="24"/>
      <c r="AK1726" s="24"/>
      <c r="AL1726" s="22">
        <f t="shared" si="25"/>
        <v>1</v>
      </c>
    </row>
    <row r="1727" ht="12.75" customHeight="1">
      <c r="A1727" s="13" t="s">
        <v>82</v>
      </c>
      <c r="B1727" s="13" t="str">
        <f>IFERROR(__xludf.DUMMYFUNCTION("REGEXREPLACE(A1727, ""\d"", """")"),"         Город Санкт-Петербург город федерального значения")</f>
        <v>         Город Санкт-Петербург город федерального значения</v>
      </c>
      <c r="C1727" s="14" t="str">
        <f t="shared" si="15"/>
        <v>Город Санкт-Петербург город федерального значения</v>
      </c>
      <c r="D1727" s="3">
        <f t="shared" si="16"/>
        <v>2</v>
      </c>
      <c r="E1727" s="15" t="s">
        <v>47</v>
      </c>
      <c r="F1727" s="13" t="str">
        <f>IFERROR(__xludf.DUMMYFUNCTION("REGEXEXTRACT(E1727, ""[А-Яа-я].*"")"),"транспортные травмы всех видов")</f>
        <v>транспортные травмы всех видов</v>
      </c>
      <c r="G1727" s="16">
        <f t="shared" si="17"/>
        <v>2</v>
      </c>
      <c r="H1727" s="13" t="s">
        <v>28</v>
      </c>
      <c r="I1727" s="13" t="str">
        <f>IFERROR(__xludf.DUMMYFUNCTION("REGEXREPLACE(H1727, "".*\s"", """")"),"человек")</f>
        <v>человек</v>
      </c>
      <c r="J1727" s="13" t="s">
        <v>29</v>
      </c>
      <c r="K1727" s="17" t="str">
        <f>IFERROR(__xludf.DUMMYFUNCTION("REGEXREPLACE(J1727, ""^[\d\s]+"", """")"),"значение показателя за год")</f>
        <v>значение показателя за год</v>
      </c>
      <c r="L1727" s="16">
        <f t="shared" si="18"/>
        <v>2</v>
      </c>
      <c r="M1727" s="13" t="s">
        <v>32</v>
      </c>
      <c r="N1727" s="13" t="str">
        <f>IFERROR(__xludf.DUMMYFUNCTION("REGEXEXTRACT(M1727, "" (.+)$"")"),"сельское население")</f>
        <v>сельское население</v>
      </c>
      <c r="O1727" s="18">
        <v>0.0</v>
      </c>
      <c r="P1727" s="18">
        <v>0.0</v>
      </c>
      <c r="Q1727" s="18">
        <v>0.0</v>
      </c>
      <c r="R1727" s="18">
        <v>0.0</v>
      </c>
      <c r="S1727" s="23" t="s">
        <v>37</v>
      </c>
      <c r="T1727" s="23" t="s">
        <v>37</v>
      </c>
      <c r="U1727" s="23" t="s">
        <v>37</v>
      </c>
      <c r="V1727" s="23" t="s">
        <v>37</v>
      </c>
      <c r="W1727" s="23" t="s">
        <v>37</v>
      </c>
      <c r="X1727" s="23" t="s">
        <v>37</v>
      </c>
      <c r="Y1727" s="23" t="s">
        <v>37</v>
      </c>
      <c r="Z1727" s="19" t="str">
        <f t="shared" si="6"/>
        <v/>
      </c>
      <c r="AA1727" s="19" t="str">
        <f t="shared" si="19"/>
        <v/>
      </c>
      <c r="AB1727" s="19">
        <f t="shared" si="8"/>
        <v>0</v>
      </c>
      <c r="AC1727" s="19">
        <f t="shared" si="20"/>
        <v>0</v>
      </c>
      <c r="AD1727" s="19">
        <f t="shared" si="21"/>
        <v>199</v>
      </c>
      <c r="AE1727" s="19" t="str">
        <f t="shared" si="22"/>
        <v>Нет моды</v>
      </c>
      <c r="AF1727" s="19">
        <f t="shared" si="23"/>
        <v>0</v>
      </c>
      <c r="AG1727" s="19">
        <f t="shared" si="24"/>
        <v>0</v>
      </c>
      <c r="AH1727" s="20" t="str">
        <f t="shared" si="14"/>
        <v>Город: 100%; Село: 0%</v>
      </c>
      <c r="AI1727" s="24"/>
      <c r="AJ1727" s="24"/>
      <c r="AK1727" s="24"/>
      <c r="AL1727" s="22">
        <f t="shared" si="25"/>
        <v>1</v>
      </c>
    </row>
    <row r="1728" ht="12.75" customHeight="1">
      <c r="A1728" s="13" t="s">
        <v>82</v>
      </c>
      <c r="B1728" s="13" t="str">
        <f>IFERROR(__xludf.DUMMYFUNCTION("REGEXREPLACE(A1728, ""\d"", """")"),"         Город Санкт-Петербург город федерального значения")</f>
        <v>         Город Санкт-Петербург город федерального значения</v>
      </c>
      <c r="C1728" s="14" t="str">
        <f t="shared" si="15"/>
        <v>Город Санкт-Петербург город федерального значения</v>
      </c>
      <c r="D1728" s="3">
        <f t="shared" si="16"/>
        <v>2</v>
      </c>
      <c r="E1728" s="15" t="s">
        <v>48</v>
      </c>
      <c r="F1728" s="13" t="str">
        <f>IFERROR(__xludf.DUMMYFUNCTION("REGEXEXTRACT(E1728, ""[А-Яа-я].*"")"),"Убийство")</f>
        <v>Убийство</v>
      </c>
      <c r="G1728" s="16">
        <f t="shared" si="17"/>
        <v>2</v>
      </c>
      <c r="H1728" s="13" t="s">
        <v>28</v>
      </c>
      <c r="I1728" s="13" t="str">
        <f>IFERROR(__xludf.DUMMYFUNCTION("REGEXREPLACE(H1728, "".*\s"", """")"),"человек")</f>
        <v>человек</v>
      </c>
      <c r="J1728" s="13" t="s">
        <v>29</v>
      </c>
      <c r="K1728" s="17" t="str">
        <f>IFERROR(__xludf.DUMMYFUNCTION("REGEXREPLACE(J1728, ""^[\d\s]+"", """")"),"значение показателя за год")</f>
        <v>значение показателя за год</v>
      </c>
      <c r="L1728" s="16">
        <f t="shared" si="18"/>
        <v>2</v>
      </c>
      <c r="M1728" s="13" t="s">
        <v>30</v>
      </c>
      <c r="N1728" s="13" t="str">
        <f>IFERROR(__xludf.DUMMYFUNCTION("REGEXEXTRACT(M1728, "" (.+)$"")"),"все население")</f>
        <v>все население</v>
      </c>
      <c r="O1728" s="18">
        <v>240.0</v>
      </c>
      <c r="P1728" s="18">
        <v>248.0</v>
      </c>
      <c r="Q1728" s="18">
        <v>197.0</v>
      </c>
      <c r="R1728" s="18">
        <v>205.0</v>
      </c>
      <c r="S1728" s="18">
        <v>170.0</v>
      </c>
      <c r="T1728" s="18">
        <v>165.0</v>
      </c>
      <c r="U1728" s="18">
        <v>127.0</v>
      </c>
      <c r="V1728" s="18">
        <v>159.0</v>
      </c>
      <c r="W1728" s="18">
        <v>125.0</v>
      </c>
      <c r="X1728" s="18">
        <v>98.0</v>
      </c>
      <c r="Y1728" s="18">
        <v>87.0</v>
      </c>
      <c r="Z1728" s="19">
        <f t="shared" si="6"/>
        <v>1821</v>
      </c>
      <c r="AA1728" s="19" t="str">
        <f t="shared" si="19"/>
        <v/>
      </c>
      <c r="AB1728" s="19" t="str">
        <f t="shared" si="8"/>
        <v/>
      </c>
      <c r="AC1728" s="19">
        <f t="shared" si="20"/>
        <v>165.5454545</v>
      </c>
      <c r="AD1728" s="19">
        <f t="shared" si="21"/>
        <v>127</v>
      </c>
      <c r="AE1728" s="19" t="str">
        <f t="shared" si="22"/>
        <v>Нет моды</v>
      </c>
      <c r="AF1728" s="19">
        <f t="shared" si="23"/>
        <v>87</v>
      </c>
      <c r="AG1728" s="19">
        <f t="shared" si="24"/>
        <v>248</v>
      </c>
      <c r="AH1728" s="20" t="str">
        <f t="shared" si="14"/>
        <v/>
      </c>
      <c r="AI1728" s="21"/>
      <c r="AJ1728" s="21"/>
      <c r="AK1728" s="21"/>
      <c r="AL1728" s="22">
        <f t="shared" si="25"/>
        <v>1</v>
      </c>
    </row>
    <row r="1729" ht="12.75" customHeight="1">
      <c r="A1729" s="13" t="s">
        <v>82</v>
      </c>
      <c r="B1729" s="13" t="str">
        <f>IFERROR(__xludf.DUMMYFUNCTION("REGEXREPLACE(A1729, ""\d"", """")"),"         Город Санкт-Петербург город федерального значения")</f>
        <v>         Город Санкт-Петербург город федерального значения</v>
      </c>
      <c r="C1729" s="14" t="str">
        <f t="shared" si="15"/>
        <v>Город Санкт-Петербург город федерального значения</v>
      </c>
      <c r="D1729" s="3">
        <f t="shared" si="16"/>
        <v>2</v>
      </c>
      <c r="E1729" s="15" t="s">
        <v>48</v>
      </c>
      <c r="F1729" s="13" t="str">
        <f>IFERROR(__xludf.DUMMYFUNCTION("REGEXEXTRACT(E1729, ""[А-Яа-я].*"")"),"Убийство")</f>
        <v>Убийство</v>
      </c>
      <c r="G1729" s="16">
        <f t="shared" si="17"/>
        <v>2</v>
      </c>
      <c r="H1729" s="13" t="s">
        <v>28</v>
      </c>
      <c r="I1729" s="13" t="str">
        <f>IFERROR(__xludf.DUMMYFUNCTION("REGEXREPLACE(H1729, "".*\s"", """")"),"человек")</f>
        <v>человек</v>
      </c>
      <c r="J1729" s="13" t="s">
        <v>29</v>
      </c>
      <c r="K1729" s="17" t="str">
        <f>IFERROR(__xludf.DUMMYFUNCTION("REGEXREPLACE(J1729, ""^[\d\s]+"", """")"),"значение показателя за год")</f>
        <v>значение показателя за год</v>
      </c>
      <c r="L1729" s="16">
        <f t="shared" si="18"/>
        <v>2</v>
      </c>
      <c r="M1729" s="13" t="s">
        <v>31</v>
      </c>
      <c r="N1729" s="13" t="str">
        <f>IFERROR(__xludf.DUMMYFUNCTION("REGEXEXTRACT(M1729, "" (.+)$"")"),"городское население")</f>
        <v>городское население</v>
      </c>
      <c r="O1729" s="18">
        <v>240.0</v>
      </c>
      <c r="P1729" s="18">
        <v>248.0</v>
      </c>
      <c r="Q1729" s="18">
        <v>197.0</v>
      </c>
      <c r="R1729" s="18">
        <v>205.0</v>
      </c>
      <c r="S1729" s="18">
        <v>170.0</v>
      </c>
      <c r="T1729" s="18">
        <v>165.0</v>
      </c>
      <c r="U1729" s="18">
        <v>127.0</v>
      </c>
      <c r="V1729" s="18">
        <v>159.0</v>
      </c>
      <c r="W1729" s="18">
        <v>125.0</v>
      </c>
      <c r="X1729" s="18">
        <v>98.0</v>
      </c>
      <c r="Y1729" s="18">
        <v>87.0</v>
      </c>
      <c r="Z1729" s="19" t="str">
        <f t="shared" si="6"/>
        <v/>
      </c>
      <c r="AA1729" s="19">
        <f t="shared" si="19"/>
        <v>1821</v>
      </c>
      <c r="AB1729" s="19" t="str">
        <f t="shared" si="8"/>
        <v/>
      </c>
      <c r="AC1729" s="19">
        <f t="shared" si="20"/>
        <v>165.5454545</v>
      </c>
      <c r="AD1729" s="19">
        <f t="shared" si="21"/>
        <v>165</v>
      </c>
      <c r="AE1729" s="19" t="str">
        <f t="shared" si="22"/>
        <v>Нет моды</v>
      </c>
      <c r="AF1729" s="19">
        <f t="shared" si="23"/>
        <v>87</v>
      </c>
      <c r="AG1729" s="19">
        <f t="shared" si="24"/>
        <v>248</v>
      </c>
      <c r="AH1729" s="20" t="str">
        <f t="shared" si="14"/>
        <v/>
      </c>
      <c r="AI1729" s="21"/>
      <c r="AJ1729" s="21"/>
      <c r="AK1729" s="21"/>
      <c r="AL1729" s="22">
        <f t="shared" si="25"/>
        <v>1</v>
      </c>
    </row>
    <row r="1730" ht="12.75" customHeight="1">
      <c r="A1730" s="13" t="s">
        <v>82</v>
      </c>
      <c r="B1730" s="13" t="str">
        <f>IFERROR(__xludf.DUMMYFUNCTION("REGEXREPLACE(A1730, ""\d"", """")"),"         Город Санкт-Петербург город федерального значения")</f>
        <v>         Город Санкт-Петербург город федерального значения</v>
      </c>
      <c r="C1730" s="14" t="str">
        <f t="shared" si="15"/>
        <v>Город Санкт-Петербург город федерального значения</v>
      </c>
      <c r="D1730" s="3">
        <f t="shared" si="16"/>
        <v>2</v>
      </c>
      <c r="E1730" s="15" t="s">
        <v>48</v>
      </c>
      <c r="F1730" s="13" t="str">
        <f>IFERROR(__xludf.DUMMYFUNCTION("REGEXEXTRACT(E1730, ""[А-Яа-я].*"")"),"Убийство")</f>
        <v>Убийство</v>
      </c>
      <c r="G1730" s="16">
        <f t="shared" si="17"/>
        <v>2</v>
      </c>
      <c r="H1730" s="13" t="s">
        <v>28</v>
      </c>
      <c r="I1730" s="13" t="str">
        <f>IFERROR(__xludf.DUMMYFUNCTION("REGEXREPLACE(H1730, "".*\s"", """")"),"человек")</f>
        <v>человек</v>
      </c>
      <c r="J1730" s="13" t="s">
        <v>29</v>
      </c>
      <c r="K1730" s="17" t="str">
        <f>IFERROR(__xludf.DUMMYFUNCTION("REGEXREPLACE(J1730, ""^[\d\s]+"", """")"),"значение показателя за год")</f>
        <v>значение показателя за год</v>
      </c>
      <c r="L1730" s="16">
        <f t="shared" si="18"/>
        <v>2</v>
      </c>
      <c r="M1730" s="13" t="s">
        <v>32</v>
      </c>
      <c r="N1730" s="13" t="str">
        <f>IFERROR(__xludf.DUMMYFUNCTION("REGEXEXTRACT(M1730, "" (.+)$"")"),"сельское население")</f>
        <v>сельское население</v>
      </c>
      <c r="O1730" s="18">
        <v>0.0</v>
      </c>
      <c r="P1730" s="18">
        <v>0.0</v>
      </c>
      <c r="Q1730" s="18">
        <v>0.0</v>
      </c>
      <c r="R1730" s="18">
        <v>0.0</v>
      </c>
      <c r="S1730" s="18">
        <v>0.0</v>
      </c>
      <c r="T1730" s="18">
        <v>0.0</v>
      </c>
      <c r="U1730" s="18">
        <v>0.0</v>
      </c>
      <c r="V1730" s="18">
        <v>0.0</v>
      </c>
      <c r="W1730" s="18">
        <v>0.0</v>
      </c>
      <c r="X1730" s="18">
        <v>0.0</v>
      </c>
      <c r="Y1730" s="18">
        <v>0.0</v>
      </c>
      <c r="Z1730" s="19" t="str">
        <f t="shared" si="6"/>
        <v/>
      </c>
      <c r="AA1730" s="19" t="str">
        <f t="shared" si="19"/>
        <v/>
      </c>
      <c r="AB1730" s="19">
        <f t="shared" si="8"/>
        <v>0</v>
      </c>
      <c r="AC1730" s="19">
        <f t="shared" si="20"/>
        <v>0</v>
      </c>
      <c r="AD1730" s="19">
        <f t="shared" si="21"/>
        <v>43.5</v>
      </c>
      <c r="AE1730" s="19" t="str">
        <f t="shared" si="22"/>
        <v>Нет моды</v>
      </c>
      <c r="AF1730" s="19">
        <f t="shared" si="23"/>
        <v>0</v>
      </c>
      <c r="AG1730" s="19">
        <f t="shared" si="24"/>
        <v>0</v>
      </c>
      <c r="AH1730" s="20" t="str">
        <f t="shared" si="14"/>
        <v>Город: 100%; Село: 0%</v>
      </c>
      <c r="AI1730" s="21"/>
      <c r="AJ1730" s="21"/>
      <c r="AK1730" s="21"/>
      <c r="AL1730" s="22">
        <f t="shared" si="25"/>
        <v>1</v>
      </c>
    </row>
    <row r="1731" ht="12.75" customHeight="1">
      <c r="A1731" s="13" t="s">
        <v>82</v>
      </c>
      <c r="B1731" s="13" t="str">
        <f>IFERROR(__xludf.DUMMYFUNCTION("REGEXREPLACE(A1731, ""\d"", """")"),"         Город Санкт-Петербург город федерального значения")</f>
        <v>         Город Санкт-Петербург город федерального значения</v>
      </c>
      <c r="C1731" s="14" t="str">
        <f t="shared" si="15"/>
        <v>Город Санкт-Петербург город федерального значения</v>
      </c>
      <c r="D1731" s="3">
        <f t="shared" si="16"/>
        <v>2</v>
      </c>
      <c r="E1731" s="15" t="s">
        <v>49</v>
      </c>
      <c r="F1731" s="13" t="str">
        <f>IFERROR(__xludf.DUMMYFUNCTION("REGEXEXTRACT(E1731, ""[А-Яа-я].*"")"),"Цереброваскулярные болезни")</f>
        <v>Цереброваскулярные болезни</v>
      </c>
      <c r="G1731" s="16">
        <f t="shared" si="17"/>
        <v>2</v>
      </c>
      <c r="H1731" s="13" t="s">
        <v>28</v>
      </c>
      <c r="I1731" s="13" t="str">
        <f>IFERROR(__xludf.DUMMYFUNCTION("REGEXREPLACE(H1731, "".*\s"", """")"),"человек")</f>
        <v>человек</v>
      </c>
      <c r="J1731" s="13" t="s">
        <v>29</v>
      </c>
      <c r="K1731" s="17" t="str">
        <f>IFERROR(__xludf.DUMMYFUNCTION("REGEXREPLACE(J1731, ""^[\d\s]+"", """")"),"значение показателя за год")</f>
        <v>значение показателя за год</v>
      </c>
      <c r="L1731" s="16">
        <f t="shared" si="18"/>
        <v>2</v>
      </c>
      <c r="M1731" s="13" t="s">
        <v>30</v>
      </c>
      <c r="N1731" s="13" t="str">
        <f>IFERROR(__xludf.DUMMYFUNCTION("REGEXEXTRACT(M1731, "" (.+)$"")"),"все население")</f>
        <v>все население</v>
      </c>
      <c r="O1731" s="18">
        <v>11058.0</v>
      </c>
      <c r="P1731" s="18">
        <v>10410.0</v>
      </c>
      <c r="Q1731" s="18">
        <v>10405.0</v>
      </c>
      <c r="R1731" s="18">
        <v>9926.0</v>
      </c>
      <c r="S1731" s="18">
        <v>9013.0</v>
      </c>
      <c r="T1731" s="18">
        <v>8227.0</v>
      </c>
      <c r="U1731" s="18">
        <v>7789.0</v>
      </c>
      <c r="V1731" s="18">
        <v>7528.0</v>
      </c>
      <c r="W1731" s="18">
        <v>6742.0</v>
      </c>
      <c r="X1731" s="18">
        <v>6125.0</v>
      </c>
      <c r="Y1731" s="18">
        <v>6647.0</v>
      </c>
      <c r="Z1731" s="19">
        <f t="shared" si="6"/>
        <v>93870</v>
      </c>
      <c r="AA1731" s="19" t="str">
        <f t="shared" si="19"/>
        <v/>
      </c>
      <c r="AB1731" s="19" t="str">
        <f t="shared" si="8"/>
        <v/>
      </c>
      <c r="AC1731" s="19">
        <f t="shared" si="20"/>
        <v>8533.636364</v>
      </c>
      <c r="AD1731" s="19">
        <f t="shared" si="21"/>
        <v>3062.5</v>
      </c>
      <c r="AE1731" s="19" t="str">
        <f t="shared" si="22"/>
        <v>Нет моды</v>
      </c>
      <c r="AF1731" s="19">
        <f t="shared" si="23"/>
        <v>6125</v>
      </c>
      <c r="AG1731" s="19">
        <f t="shared" si="24"/>
        <v>11058</v>
      </c>
      <c r="AH1731" s="20" t="str">
        <f t="shared" si="14"/>
        <v/>
      </c>
      <c r="AI1731" s="21"/>
      <c r="AJ1731" s="21"/>
      <c r="AK1731" s="21"/>
      <c r="AL1731" s="22">
        <f t="shared" si="25"/>
        <v>1</v>
      </c>
    </row>
    <row r="1732" ht="12.75" customHeight="1">
      <c r="A1732" s="13" t="s">
        <v>82</v>
      </c>
      <c r="B1732" s="13" t="str">
        <f>IFERROR(__xludf.DUMMYFUNCTION("REGEXREPLACE(A1732, ""\d"", """")"),"         Город Санкт-Петербург город федерального значения")</f>
        <v>         Город Санкт-Петербург город федерального значения</v>
      </c>
      <c r="C1732" s="14" t="str">
        <f t="shared" si="15"/>
        <v>Город Санкт-Петербург город федерального значения</v>
      </c>
      <c r="D1732" s="3">
        <f t="shared" si="16"/>
        <v>2</v>
      </c>
      <c r="E1732" s="15" t="s">
        <v>49</v>
      </c>
      <c r="F1732" s="13" t="str">
        <f>IFERROR(__xludf.DUMMYFUNCTION("REGEXEXTRACT(E1732, ""[А-Яа-я].*"")"),"Цереброваскулярные болезни")</f>
        <v>Цереброваскулярные болезни</v>
      </c>
      <c r="G1732" s="16">
        <f t="shared" si="17"/>
        <v>2</v>
      </c>
      <c r="H1732" s="13" t="s">
        <v>28</v>
      </c>
      <c r="I1732" s="13" t="str">
        <f>IFERROR(__xludf.DUMMYFUNCTION("REGEXREPLACE(H1732, "".*\s"", """")"),"человек")</f>
        <v>человек</v>
      </c>
      <c r="J1732" s="13" t="s">
        <v>29</v>
      </c>
      <c r="K1732" s="17" t="str">
        <f>IFERROR(__xludf.DUMMYFUNCTION("REGEXREPLACE(J1732, ""^[\d\s]+"", """")"),"значение показателя за год")</f>
        <v>значение показателя за год</v>
      </c>
      <c r="L1732" s="16">
        <f t="shared" si="18"/>
        <v>2</v>
      </c>
      <c r="M1732" s="13" t="s">
        <v>31</v>
      </c>
      <c r="N1732" s="13" t="str">
        <f>IFERROR(__xludf.DUMMYFUNCTION("REGEXEXTRACT(M1732, "" (.+)$"")"),"городское население")</f>
        <v>городское население</v>
      </c>
      <c r="O1732" s="18">
        <v>11058.0</v>
      </c>
      <c r="P1732" s="18">
        <v>10410.0</v>
      </c>
      <c r="Q1732" s="18">
        <v>10405.0</v>
      </c>
      <c r="R1732" s="18">
        <v>9926.0</v>
      </c>
      <c r="S1732" s="18">
        <v>9013.0</v>
      </c>
      <c r="T1732" s="18">
        <v>8227.0</v>
      </c>
      <c r="U1732" s="18">
        <v>7789.0</v>
      </c>
      <c r="V1732" s="18">
        <v>7528.0</v>
      </c>
      <c r="W1732" s="18">
        <v>6742.0</v>
      </c>
      <c r="X1732" s="18">
        <v>6125.0</v>
      </c>
      <c r="Y1732" s="18">
        <v>6647.0</v>
      </c>
      <c r="Z1732" s="19" t="str">
        <f t="shared" si="6"/>
        <v/>
      </c>
      <c r="AA1732" s="19">
        <f t="shared" si="19"/>
        <v>93870</v>
      </c>
      <c r="AB1732" s="19" t="str">
        <f t="shared" si="8"/>
        <v/>
      </c>
      <c r="AC1732" s="19">
        <f t="shared" si="20"/>
        <v>8533.636364</v>
      </c>
      <c r="AD1732" s="19">
        <f t="shared" si="21"/>
        <v>8227</v>
      </c>
      <c r="AE1732" s="19" t="str">
        <f t="shared" si="22"/>
        <v>Нет моды</v>
      </c>
      <c r="AF1732" s="19">
        <f t="shared" si="23"/>
        <v>6125</v>
      </c>
      <c r="AG1732" s="19">
        <f t="shared" si="24"/>
        <v>11058</v>
      </c>
      <c r="AH1732" s="20" t="str">
        <f t="shared" si="14"/>
        <v/>
      </c>
      <c r="AI1732" s="21"/>
      <c r="AJ1732" s="21"/>
      <c r="AK1732" s="21"/>
      <c r="AL1732" s="22">
        <f t="shared" si="25"/>
        <v>1</v>
      </c>
    </row>
    <row r="1733" ht="12.75" customHeight="1">
      <c r="A1733" s="13" t="s">
        <v>82</v>
      </c>
      <c r="B1733" s="13" t="str">
        <f>IFERROR(__xludf.DUMMYFUNCTION("REGEXREPLACE(A1733, ""\d"", """")"),"         Город Санкт-Петербург город федерального значения")</f>
        <v>         Город Санкт-Петербург город федерального значения</v>
      </c>
      <c r="C1733" s="14" t="str">
        <f t="shared" si="15"/>
        <v>Город Санкт-Петербург город федерального значения</v>
      </c>
      <c r="D1733" s="3">
        <f t="shared" si="16"/>
        <v>2</v>
      </c>
      <c r="E1733" s="15" t="s">
        <v>49</v>
      </c>
      <c r="F1733" s="13" t="str">
        <f>IFERROR(__xludf.DUMMYFUNCTION("REGEXEXTRACT(E1733, ""[А-Яа-я].*"")"),"Цереброваскулярные болезни")</f>
        <v>Цереброваскулярные болезни</v>
      </c>
      <c r="G1733" s="16">
        <f t="shared" si="17"/>
        <v>2</v>
      </c>
      <c r="H1733" s="13" t="s">
        <v>28</v>
      </c>
      <c r="I1733" s="13" t="str">
        <f>IFERROR(__xludf.DUMMYFUNCTION("REGEXREPLACE(H1733, "".*\s"", """")"),"человек")</f>
        <v>человек</v>
      </c>
      <c r="J1733" s="13" t="s">
        <v>29</v>
      </c>
      <c r="K1733" s="17" t="str">
        <f>IFERROR(__xludf.DUMMYFUNCTION("REGEXREPLACE(J1733, ""^[\d\s]+"", """")"),"значение показателя за год")</f>
        <v>значение показателя за год</v>
      </c>
      <c r="L1733" s="16">
        <f t="shared" si="18"/>
        <v>2</v>
      </c>
      <c r="M1733" s="13" t="s">
        <v>32</v>
      </c>
      <c r="N1733" s="13" t="str">
        <f>IFERROR(__xludf.DUMMYFUNCTION("REGEXEXTRACT(M1733, "" (.+)$"")"),"сельское население")</f>
        <v>сельское население</v>
      </c>
      <c r="O1733" s="18">
        <v>0.0</v>
      </c>
      <c r="P1733" s="18">
        <v>0.0</v>
      </c>
      <c r="Q1733" s="18">
        <v>0.0</v>
      </c>
      <c r="R1733" s="18">
        <v>0.0</v>
      </c>
      <c r="S1733" s="18">
        <v>0.0</v>
      </c>
      <c r="T1733" s="18">
        <v>0.0</v>
      </c>
      <c r="U1733" s="18">
        <v>0.0</v>
      </c>
      <c r="V1733" s="18">
        <v>0.0</v>
      </c>
      <c r="W1733" s="18">
        <v>0.0</v>
      </c>
      <c r="X1733" s="18">
        <v>0.0</v>
      </c>
      <c r="Y1733" s="18">
        <v>0.0</v>
      </c>
      <c r="Z1733" s="19" t="str">
        <f t="shared" si="6"/>
        <v/>
      </c>
      <c r="AA1733" s="19" t="str">
        <f t="shared" si="19"/>
        <v/>
      </c>
      <c r="AB1733" s="19">
        <f t="shared" si="8"/>
        <v>0</v>
      </c>
      <c r="AC1733" s="19">
        <f t="shared" si="20"/>
        <v>0</v>
      </c>
      <c r="AD1733" s="19">
        <f t="shared" si="21"/>
        <v>3062.5</v>
      </c>
      <c r="AE1733" s="19" t="str">
        <f t="shared" si="22"/>
        <v>Нет моды</v>
      </c>
      <c r="AF1733" s="19">
        <f t="shared" si="23"/>
        <v>0</v>
      </c>
      <c r="AG1733" s="19">
        <f t="shared" si="24"/>
        <v>0</v>
      </c>
      <c r="AH1733" s="20" t="str">
        <f t="shared" si="14"/>
        <v>Город: 100%; Село: 0%</v>
      </c>
      <c r="AI1733" s="21"/>
      <c r="AJ1733" s="21"/>
      <c r="AK1733" s="21"/>
      <c r="AL1733" s="22">
        <f t="shared" si="25"/>
        <v>1</v>
      </c>
    </row>
    <row r="1734" ht="12.75" customHeight="1">
      <c r="A1734" s="17" t="s">
        <v>83</v>
      </c>
      <c r="B1734" s="13" t="str">
        <f>IFERROR(__xludf.DUMMYFUNCTION("REGEXREPLACE(A1734, ""\d"", """")")," Южный федеральный округ     ")</f>
        <v> Южный федеральный округ     </v>
      </c>
      <c r="C1734" s="14" t="str">
        <f t="shared" si="15"/>
        <v>Южный федеральный округ</v>
      </c>
      <c r="D1734" s="3">
        <f t="shared" si="16"/>
        <v>2</v>
      </c>
      <c r="E1734" s="15" t="s">
        <v>27</v>
      </c>
      <c r="F1734" s="13" t="str">
        <f>IFERROR(__xludf.DUMMYFUNCTION("REGEXEXTRACT(E1734, ""[А-Яа-я].*"")"),"Болезни органов дыхания")</f>
        <v>Болезни органов дыхания</v>
      </c>
      <c r="G1734" s="16">
        <f t="shared" si="17"/>
        <v>2</v>
      </c>
      <c r="H1734" s="13" t="s">
        <v>28</v>
      </c>
      <c r="I1734" s="13" t="str">
        <f>IFERROR(__xludf.DUMMYFUNCTION("REGEXREPLACE(H1734, "".*\s"", """")"),"человек")</f>
        <v>человек</v>
      </c>
      <c r="J1734" s="13" t="s">
        <v>29</v>
      </c>
      <c r="K1734" s="17" t="str">
        <f>IFERROR(__xludf.DUMMYFUNCTION("REGEXREPLACE(J1734, ""^[\d\s]+"", """")"),"значение показателя за год")</f>
        <v>значение показателя за год</v>
      </c>
      <c r="L1734" s="16">
        <f t="shared" si="18"/>
        <v>2</v>
      </c>
      <c r="M1734" s="13" t="s">
        <v>30</v>
      </c>
      <c r="N1734" s="13" t="str">
        <f>IFERROR(__xludf.DUMMYFUNCTION("REGEXEXTRACT(M1734, "" (.+)$"")"),"все население")</f>
        <v>все население</v>
      </c>
      <c r="O1734" s="18">
        <v>6399.0</v>
      </c>
      <c r="P1734" s="18">
        <v>7344.0</v>
      </c>
      <c r="Q1734" s="18">
        <v>6217.0</v>
      </c>
      <c r="R1734" s="23" t="s">
        <v>37</v>
      </c>
      <c r="S1734" s="23" t="s">
        <v>37</v>
      </c>
      <c r="T1734" s="23" t="s">
        <v>37</v>
      </c>
      <c r="U1734" s="23" t="s">
        <v>37</v>
      </c>
      <c r="V1734" s="23" t="s">
        <v>37</v>
      </c>
      <c r="W1734" s="23" t="s">
        <v>37</v>
      </c>
      <c r="X1734" s="23" t="s">
        <v>37</v>
      </c>
      <c r="Y1734" s="23" t="s">
        <v>37</v>
      </c>
      <c r="Z1734" s="19">
        <f t="shared" si="6"/>
        <v>19960</v>
      </c>
      <c r="AA1734" s="19" t="str">
        <f t="shared" si="19"/>
        <v/>
      </c>
      <c r="AB1734" s="19" t="str">
        <f t="shared" si="8"/>
        <v/>
      </c>
      <c r="AC1734" s="19">
        <f t="shared" si="20"/>
        <v>6653.333333</v>
      </c>
      <c r="AD1734" s="19">
        <f t="shared" si="21"/>
        <v>0</v>
      </c>
      <c r="AE1734" s="19" t="str">
        <f t="shared" si="22"/>
        <v>Нет моды</v>
      </c>
      <c r="AF1734" s="19">
        <f t="shared" si="23"/>
        <v>6217</v>
      </c>
      <c r="AG1734" s="19">
        <f t="shared" si="24"/>
        <v>7344</v>
      </c>
      <c r="AH1734" s="20" t="str">
        <f t="shared" si="14"/>
        <v/>
      </c>
      <c r="AI1734" s="24"/>
      <c r="AJ1734" s="24"/>
      <c r="AK1734" s="24"/>
      <c r="AL1734" s="22">
        <f t="shared" si="25"/>
        <v>1</v>
      </c>
    </row>
    <row r="1735" ht="12.75" customHeight="1">
      <c r="A1735" s="17" t="s">
        <v>84</v>
      </c>
      <c r="B1735" s="13" t="str">
        <f>IFERROR(__xludf.DUMMYFUNCTION("REGEXREPLACE(A1735, ""\d"", """")")," Южный федеральный округ   ")</f>
        <v> Южный федеральный округ   </v>
      </c>
      <c r="C1735" s="14" t="str">
        <f t="shared" si="15"/>
        <v>Южный федеральный округ</v>
      </c>
      <c r="D1735" s="3">
        <f t="shared" si="16"/>
        <v>2</v>
      </c>
      <c r="E1735" s="15" t="s">
        <v>27</v>
      </c>
      <c r="F1735" s="13" t="str">
        <f>IFERROR(__xludf.DUMMYFUNCTION("REGEXEXTRACT(E1735, ""[А-Яа-я].*"")"),"Болезни органов дыхания")</f>
        <v>Болезни органов дыхания</v>
      </c>
      <c r="G1735" s="16">
        <f t="shared" si="17"/>
        <v>2</v>
      </c>
      <c r="H1735" s="13" t="s">
        <v>28</v>
      </c>
      <c r="I1735" s="13" t="str">
        <f>IFERROR(__xludf.DUMMYFUNCTION("REGEXREPLACE(H1735, "".*\s"", """")"),"человек")</f>
        <v>человек</v>
      </c>
      <c r="J1735" s="13" t="s">
        <v>29</v>
      </c>
      <c r="K1735" s="17" t="str">
        <f>IFERROR(__xludf.DUMMYFUNCTION("REGEXREPLACE(J1735, ""^[\d\s]+"", """")"),"значение показателя за год")</f>
        <v>значение показателя за год</v>
      </c>
      <c r="L1735" s="16">
        <f t="shared" si="18"/>
        <v>2</v>
      </c>
      <c r="M1735" s="13" t="s">
        <v>31</v>
      </c>
      <c r="N1735" s="13" t="str">
        <f>IFERROR(__xludf.DUMMYFUNCTION("REGEXEXTRACT(M1735, "" (.+)$"")"),"городское население")</f>
        <v>городское население</v>
      </c>
      <c r="O1735" s="18">
        <v>4048.0</v>
      </c>
      <c r="P1735" s="18">
        <v>4220.0</v>
      </c>
      <c r="Q1735" s="18">
        <v>3878.0</v>
      </c>
      <c r="R1735" s="23" t="s">
        <v>37</v>
      </c>
      <c r="S1735" s="23" t="s">
        <v>37</v>
      </c>
      <c r="T1735" s="23" t="s">
        <v>37</v>
      </c>
      <c r="U1735" s="23" t="s">
        <v>37</v>
      </c>
      <c r="V1735" s="23" t="s">
        <v>37</v>
      </c>
      <c r="W1735" s="23" t="s">
        <v>37</v>
      </c>
      <c r="X1735" s="23" t="s">
        <v>37</v>
      </c>
      <c r="Y1735" s="23" t="s">
        <v>37</v>
      </c>
      <c r="Z1735" s="19" t="str">
        <f t="shared" si="6"/>
        <v/>
      </c>
      <c r="AA1735" s="19">
        <f t="shared" si="19"/>
        <v>12146</v>
      </c>
      <c r="AB1735" s="19" t="str">
        <f t="shared" si="8"/>
        <v/>
      </c>
      <c r="AC1735" s="19">
        <f t="shared" si="20"/>
        <v>4048.666667</v>
      </c>
      <c r="AD1735" s="19">
        <f t="shared" si="21"/>
        <v>5218.5</v>
      </c>
      <c r="AE1735" s="19" t="str">
        <f t="shared" si="22"/>
        <v>Нет моды</v>
      </c>
      <c r="AF1735" s="19">
        <f t="shared" si="23"/>
        <v>3878</v>
      </c>
      <c r="AG1735" s="19">
        <f t="shared" si="24"/>
        <v>4220</v>
      </c>
      <c r="AH1735" s="20" t="str">
        <f t="shared" si="14"/>
        <v/>
      </c>
      <c r="AI1735" s="24"/>
      <c r="AJ1735" s="24"/>
      <c r="AK1735" s="24"/>
      <c r="AL1735" s="22">
        <f t="shared" si="25"/>
        <v>1</v>
      </c>
    </row>
    <row r="1736" ht="12.75" customHeight="1">
      <c r="A1736" s="17" t="s">
        <v>85</v>
      </c>
      <c r="B1736" s="13" t="str">
        <f>IFERROR(__xludf.DUMMYFUNCTION("REGEXREPLACE(A1736, ""\d"", """")")," Южный федеральный округ   ")</f>
        <v> Южный федеральный округ   </v>
      </c>
      <c r="C1736" s="14" t="str">
        <f t="shared" si="15"/>
        <v>Южный федеральный округ</v>
      </c>
      <c r="D1736" s="3">
        <f t="shared" si="16"/>
        <v>2</v>
      </c>
      <c r="E1736" s="15" t="s">
        <v>27</v>
      </c>
      <c r="F1736" s="13" t="str">
        <f>IFERROR(__xludf.DUMMYFUNCTION("REGEXEXTRACT(E1736, ""[А-Яа-я].*"")"),"Болезни органов дыхания")</f>
        <v>Болезни органов дыхания</v>
      </c>
      <c r="G1736" s="16">
        <f t="shared" si="17"/>
        <v>2</v>
      </c>
      <c r="H1736" s="13" t="s">
        <v>28</v>
      </c>
      <c r="I1736" s="13" t="str">
        <f>IFERROR(__xludf.DUMMYFUNCTION("REGEXREPLACE(H1736, "".*\s"", """")"),"человек")</f>
        <v>человек</v>
      </c>
      <c r="J1736" s="13" t="s">
        <v>29</v>
      </c>
      <c r="K1736" s="17" t="str">
        <f>IFERROR(__xludf.DUMMYFUNCTION("REGEXREPLACE(J1736, ""^[\d\s]+"", """")"),"значение показателя за год")</f>
        <v>значение показателя за год</v>
      </c>
      <c r="L1736" s="16">
        <f t="shared" si="18"/>
        <v>2</v>
      </c>
      <c r="M1736" s="13" t="s">
        <v>32</v>
      </c>
      <c r="N1736" s="13" t="str">
        <f>IFERROR(__xludf.DUMMYFUNCTION("REGEXEXTRACT(M1736, "" (.+)$"")"),"сельское население")</f>
        <v>сельское население</v>
      </c>
      <c r="O1736" s="18">
        <v>2351.0</v>
      </c>
      <c r="P1736" s="18">
        <v>3124.0</v>
      </c>
      <c r="Q1736" s="18">
        <v>2339.0</v>
      </c>
      <c r="R1736" s="23" t="s">
        <v>37</v>
      </c>
      <c r="S1736" s="23" t="s">
        <v>37</v>
      </c>
      <c r="T1736" s="23" t="s">
        <v>37</v>
      </c>
      <c r="U1736" s="23" t="s">
        <v>37</v>
      </c>
      <c r="V1736" s="23" t="s">
        <v>37</v>
      </c>
      <c r="W1736" s="23" t="s">
        <v>37</v>
      </c>
      <c r="X1736" s="23" t="s">
        <v>37</v>
      </c>
      <c r="Y1736" s="23" t="s">
        <v>37</v>
      </c>
      <c r="Z1736" s="19" t="str">
        <f t="shared" si="6"/>
        <v/>
      </c>
      <c r="AA1736" s="19" t="str">
        <f t="shared" si="19"/>
        <v/>
      </c>
      <c r="AB1736" s="19">
        <f t="shared" si="8"/>
        <v>7814</v>
      </c>
      <c r="AC1736" s="19">
        <f t="shared" si="20"/>
        <v>2604.666667</v>
      </c>
      <c r="AD1736" s="19">
        <f t="shared" si="21"/>
        <v>3501</v>
      </c>
      <c r="AE1736" s="19" t="str">
        <f t="shared" si="22"/>
        <v>Нет моды</v>
      </c>
      <c r="AF1736" s="19">
        <f t="shared" si="23"/>
        <v>2339</v>
      </c>
      <c r="AG1736" s="19">
        <f t="shared" si="24"/>
        <v>3124</v>
      </c>
      <c r="AH1736" s="20" t="str">
        <f t="shared" si="14"/>
        <v>Город: 61%; Село: 39%</v>
      </c>
      <c r="AI1736" s="24"/>
      <c r="AJ1736" s="24"/>
      <c r="AK1736" s="24"/>
      <c r="AL1736" s="22">
        <f t="shared" si="25"/>
        <v>1</v>
      </c>
    </row>
    <row r="1737" ht="12.75" customHeight="1">
      <c r="A1737" s="17" t="s">
        <v>86</v>
      </c>
      <c r="B1737" s="13" t="str">
        <f>IFERROR(__xludf.DUMMYFUNCTION("REGEXREPLACE(A1737, ""\d"", """")")," Южный федеральный округ   ")</f>
        <v> Южный федеральный округ   </v>
      </c>
      <c r="C1737" s="14" t="str">
        <f t="shared" si="15"/>
        <v>Южный федеральный округ</v>
      </c>
      <c r="D1737" s="3">
        <f t="shared" si="16"/>
        <v>2</v>
      </c>
      <c r="E1737" s="15" t="s">
        <v>33</v>
      </c>
      <c r="F1737" s="13" t="str">
        <f>IFERROR(__xludf.DUMMYFUNCTION("REGEXEXTRACT(E1737, ""[А-Яа-я].*"")"),"Болезни органов пищеварения")</f>
        <v>Болезни органов пищеварения</v>
      </c>
      <c r="G1737" s="16">
        <f t="shared" si="17"/>
        <v>2</v>
      </c>
      <c r="H1737" s="13" t="s">
        <v>28</v>
      </c>
      <c r="I1737" s="13" t="str">
        <f>IFERROR(__xludf.DUMMYFUNCTION("REGEXREPLACE(H1737, "".*\s"", """")"),"человек")</f>
        <v>человек</v>
      </c>
      <c r="J1737" s="13" t="s">
        <v>29</v>
      </c>
      <c r="K1737" s="17" t="str">
        <f>IFERROR(__xludf.DUMMYFUNCTION("REGEXREPLACE(J1737, ""^[\d\s]+"", """")"),"значение показателя за год")</f>
        <v>значение показателя за год</v>
      </c>
      <c r="L1737" s="16">
        <f t="shared" si="18"/>
        <v>2</v>
      </c>
      <c r="M1737" s="13" t="s">
        <v>30</v>
      </c>
      <c r="N1737" s="13" t="str">
        <f>IFERROR(__xludf.DUMMYFUNCTION("REGEXEXTRACT(M1737, "" (.+)$"")"),"все население")</f>
        <v>все население</v>
      </c>
      <c r="O1737" s="18">
        <v>8689.0</v>
      </c>
      <c r="P1737" s="18">
        <v>9745.0</v>
      </c>
      <c r="Q1737" s="18">
        <v>9526.0</v>
      </c>
      <c r="R1737" s="23" t="s">
        <v>37</v>
      </c>
      <c r="S1737" s="23" t="s">
        <v>37</v>
      </c>
      <c r="T1737" s="23" t="s">
        <v>37</v>
      </c>
      <c r="U1737" s="23" t="s">
        <v>37</v>
      </c>
      <c r="V1737" s="23" t="s">
        <v>37</v>
      </c>
      <c r="W1737" s="23" t="s">
        <v>37</v>
      </c>
      <c r="X1737" s="23" t="s">
        <v>37</v>
      </c>
      <c r="Y1737" s="23" t="s">
        <v>37</v>
      </c>
      <c r="Z1737" s="19">
        <f t="shared" si="6"/>
        <v>27960</v>
      </c>
      <c r="AA1737" s="19" t="str">
        <f t="shared" si="19"/>
        <v/>
      </c>
      <c r="AB1737" s="19" t="str">
        <f t="shared" si="8"/>
        <v/>
      </c>
      <c r="AC1737" s="19">
        <f t="shared" si="20"/>
        <v>9320</v>
      </c>
      <c r="AD1737" s="19">
        <f t="shared" si="21"/>
        <v>5906.5</v>
      </c>
      <c r="AE1737" s="19" t="str">
        <f t="shared" si="22"/>
        <v>Нет моды</v>
      </c>
      <c r="AF1737" s="19">
        <f t="shared" si="23"/>
        <v>8689</v>
      </c>
      <c r="AG1737" s="19">
        <f t="shared" si="24"/>
        <v>9745</v>
      </c>
      <c r="AH1737" s="20" t="str">
        <f t="shared" si="14"/>
        <v/>
      </c>
      <c r="AI1737" s="24"/>
      <c r="AJ1737" s="24"/>
      <c r="AK1737" s="24"/>
      <c r="AL1737" s="22">
        <f t="shared" si="25"/>
        <v>1</v>
      </c>
    </row>
    <row r="1738" ht="12.75" customHeight="1">
      <c r="A1738" s="17" t="s">
        <v>87</v>
      </c>
      <c r="B1738" s="13" t="str">
        <f>IFERROR(__xludf.DUMMYFUNCTION("REGEXREPLACE(A1738, ""\d"", """")")," Южный федеральный округ   ")</f>
        <v> Южный федеральный округ   </v>
      </c>
      <c r="C1738" s="14" t="str">
        <f t="shared" si="15"/>
        <v>Южный федеральный округ</v>
      </c>
      <c r="D1738" s="3">
        <f t="shared" si="16"/>
        <v>2</v>
      </c>
      <c r="E1738" s="15" t="s">
        <v>33</v>
      </c>
      <c r="F1738" s="13" t="str">
        <f>IFERROR(__xludf.DUMMYFUNCTION("REGEXEXTRACT(E1738, ""[А-Яа-я].*"")"),"Болезни органов пищеварения")</f>
        <v>Болезни органов пищеварения</v>
      </c>
      <c r="G1738" s="16">
        <f t="shared" si="17"/>
        <v>2</v>
      </c>
      <c r="H1738" s="13" t="s">
        <v>28</v>
      </c>
      <c r="I1738" s="13" t="str">
        <f>IFERROR(__xludf.DUMMYFUNCTION("REGEXREPLACE(H1738, "".*\s"", """")"),"человек")</f>
        <v>человек</v>
      </c>
      <c r="J1738" s="13" t="s">
        <v>29</v>
      </c>
      <c r="K1738" s="17" t="str">
        <f>IFERROR(__xludf.DUMMYFUNCTION("REGEXREPLACE(J1738, ""^[\d\s]+"", """")"),"значение показателя за год")</f>
        <v>значение показателя за год</v>
      </c>
      <c r="L1738" s="16">
        <f t="shared" si="18"/>
        <v>2</v>
      </c>
      <c r="M1738" s="13" t="s">
        <v>31</v>
      </c>
      <c r="N1738" s="13" t="str">
        <f>IFERROR(__xludf.DUMMYFUNCTION("REGEXEXTRACT(M1738, "" (.+)$"")"),"городское население")</f>
        <v>городское население</v>
      </c>
      <c r="O1738" s="18">
        <v>5820.0</v>
      </c>
      <c r="P1738" s="18">
        <v>6286.0</v>
      </c>
      <c r="Q1738" s="18">
        <v>6311.0</v>
      </c>
      <c r="R1738" s="23" t="s">
        <v>37</v>
      </c>
      <c r="S1738" s="23" t="s">
        <v>37</v>
      </c>
      <c r="T1738" s="23" t="s">
        <v>37</v>
      </c>
      <c r="U1738" s="23" t="s">
        <v>37</v>
      </c>
      <c r="V1738" s="23" t="s">
        <v>37</v>
      </c>
      <c r="W1738" s="23" t="s">
        <v>37</v>
      </c>
      <c r="X1738" s="23" t="s">
        <v>37</v>
      </c>
      <c r="Y1738" s="23" t="s">
        <v>37</v>
      </c>
      <c r="Z1738" s="19" t="str">
        <f t="shared" si="6"/>
        <v/>
      </c>
      <c r="AA1738" s="19">
        <f t="shared" si="19"/>
        <v>18417</v>
      </c>
      <c r="AB1738" s="19" t="str">
        <f t="shared" si="8"/>
        <v/>
      </c>
      <c r="AC1738" s="19">
        <f t="shared" si="20"/>
        <v>6139</v>
      </c>
      <c r="AD1738" s="19">
        <f t="shared" si="21"/>
        <v>7500</v>
      </c>
      <c r="AE1738" s="19" t="str">
        <f t="shared" si="22"/>
        <v>Нет моды</v>
      </c>
      <c r="AF1738" s="19">
        <f t="shared" si="23"/>
        <v>5820</v>
      </c>
      <c r="AG1738" s="19">
        <f t="shared" si="24"/>
        <v>6311</v>
      </c>
      <c r="AH1738" s="20" t="str">
        <f t="shared" si="14"/>
        <v/>
      </c>
      <c r="AI1738" s="24"/>
      <c r="AJ1738" s="24"/>
      <c r="AK1738" s="24"/>
      <c r="AL1738" s="22">
        <f t="shared" si="25"/>
        <v>1</v>
      </c>
    </row>
    <row r="1739" ht="12.75" customHeight="1">
      <c r="A1739" s="17" t="s">
        <v>88</v>
      </c>
      <c r="B1739" s="13" t="str">
        <f>IFERROR(__xludf.DUMMYFUNCTION("REGEXREPLACE(A1739, ""\d"", """")")," Южный федеральный округ   ")</f>
        <v> Южный федеральный округ   </v>
      </c>
      <c r="C1739" s="14" t="str">
        <f t="shared" si="15"/>
        <v>Южный федеральный округ</v>
      </c>
      <c r="D1739" s="3">
        <f t="shared" si="16"/>
        <v>2</v>
      </c>
      <c r="E1739" s="15" t="s">
        <v>33</v>
      </c>
      <c r="F1739" s="13" t="str">
        <f>IFERROR(__xludf.DUMMYFUNCTION("REGEXEXTRACT(E1739, ""[А-Яа-я].*"")"),"Болезни органов пищеварения")</f>
        <v>Болезни органов пищеварения</v>
      </c>
      <c r="G1739" s="16">
        <f t="shared" si="17"/>
        <v>2</v>
      </c>
      <c r="H1739" s="13" t="s">
        <v>28</v>
      </c>
      <c r="I1739" s="13" t="str">
        <f>IFERROR(__xludf.DUMMYFUNCTION("REGEXREPLACE(H1739, "".*\s"", """")"),"человек")</f>
        <v>человек</v>
      </c>
      <c r="J1739" s="13" t="s">
        <v>29</v>
      </c>
      <c r="K1739" s="17" t="str">
        <f>IFERROR(__xludf.DUMMYFUNCTION("REGEXREPLACE(J1739, ""^[\d\s]+"", """")"),"значение показателя за год")</f>
        <v>значение показателя за год</v>
      </c>
      <c r="L1739" s="16">
        <f t="shared" si="18"/>
        <v>2</v>
      </c>
      <c r="M1739" s="13" t="s">
        <v>32</v>
      </c>
      <c r="N1739" s="13" t="str">
        <f>IFERROR(__xludf.DUMMYFUNCTION("REGEXEXTRACT(M1739, "" (.+)$"")"),"сельское население")</f>
        <v>сельское население</v>
      </c>
      <c r="O1739" s="18">
        <v>2869.0</v>
      </c>
      <c r="P1739" s="18">
        <v>3459.0</v>
      </c>
      <c r="Q1739" s="18">
        <v>3215.0</v>
      </c>
      <c r="R1739" s="23" t="s">
        <v>37</v>
      </c>
      <c r="S1739" s="23" t="s">
        <v>37</v>
      </c>
      <c r="T1739" s="23" t="s">
        <v>37</v>
      </c>
      <c r="U1739" s="23" t="s">
        <v>37</v>
      </c>
      <c r="V1739" s="23" t="s">
        <v>37</v>
      </c>
      <c r="W1739" s="23" t="s">
        <v>37</v>
      </c>
      <c r="X1739" s="23" t="s">
        <v>37</v>
      </c>
      <c r="Y1739" s="23" t="s">
        <v>37</v>
      </c>
      <c r="Z1739" s="19" t="str">
        <f t="shared" si="6"/>
        <v/>
      </c>
      <c r="AA1739" s="19" t="str">
        <f t="shared" si="19"/>
        <v/>
      </c>
      <c r="AB1739" s="19">
        <f t="shared" si="8"/>
        <v>9543</v>
      </c>
      <c r="AC1739" s="19">
        <f t="shared" si="20"/>
        <v>3181</v>
      </c>
      <c r="AD1739" s="19">
        <f t="shared" si="21"/>
        <v>4639.5</v>
      </c>
      <c r="AE1739" s="19" t="str">
        <f t="shared" si="22"/>
        <v>Нет моды</v>
      </c>
      <c r="AF1739" s="19">
        <f t="shared" si="23"/>
        <v>2869</v>
      </c>
      <c r="AG1739" s="19">
        <f t="shared" si="24"/>
        <v>3459</v>
      </c>
      <c r="AH1739" s="20" t="str">
        <f t="shared" si="14"/>
        <v>Город: 66%; Село: 34%</v>
      </c>
      <c r="AI1739" s="24"/>
      <c r="AJ1739" s="24"/>
      <c r="AK1739" s="24"/>
      <c r="AL1739" s="22">
        <f t="shared" si="25"/>
        <v>1</v>
      </c>
    </row>
    <row r="1740" ht="12.75" customHeight="1">
      <c r="A1740" s="17" t="s">
        <v>89</v>
      </c>
      <c r="B1740" s="13" t="str">
        <f>IFERROR(__xludf.DUMMYFUNCTION("REGEXREPLACE(A1740, ""\d"", """")")," Южный федеральный округ   ")</f>
        <v> Южный федеральный округ   </v>
      </c>
      <c r="C1740" s="14" t="str">
        <f t="shared" si="15"/>
        <v>Южный федеральный округ</v>
      </c>
      <c r="D1740" s="3">
        <f t="shared" si="16"/>
        <v>2</v>
      </c>
      <c r="E1740" s="15" t="s">
        <v>34</v>
      </c>
      <c r="F1740" s="13" t="str">
        <f>IFERROR(__xludf.DUMMYFUNCTION("REGEXEXTRACT(E1740, ""[А-Яа-я].*"")"),"Болезни системы кровообращения")</f>
        <v>Болезни системы кровообращения</v>
      </c>
      <c r="G1740" s="16">
        <f t="shared" si="17"/>
        <v>2</v>
      </c>
      <c r="H1740" s="13" t="s">
        <v>28</v>
      </c>
      <c r="I1740" s="13" t="str">
        <f>IFERROR(__xludf.DUMMYFUNCTION("REGEXREPLACE(H1740, "".*\s"", """")"),"человек")</f>
        <v>человек</v>
      </c>
      <c r="J1740" s="13" t="s">
        <v>29</v>
      </c>
      <c r="K1740" s="17" t="str">
        <f>IFERROR(__xludf.DUMMYFUNCTION("REGEXREPLACE(J1740, ""^[\d\s]+"", """")"),"значение показателя за год")</f>
        <v>значение показателя за год</v>
      </c>
      <c r="L1740" s="16">
        <f t="shared" si="18"/>
        <v>2</v>
      </c>
      <c r="M1740" s="13" t="s">
        <v>30</v>
      </c>
      <c r="N1740" s="13" t="str">
        <f>IFERROR(__xludf.DUMMYFUNCTION("REGEXEXTRACT(M1740, "" (.+)$"")"),"все население")</f>
        <v>все население</v>
      </c>
      <c r="O1740" s="18">
        <v>100204.0</v>
      </c>
      <c r="P1740" s="18">
        <v>87342.0</v>
      </c>
      <c r="Q1740" s="18">
        <v>85520.0</v>
      </c>
      <c r="R1740" s="23" t="s">
        <v>37</v>
      </c>
      <c r="S1740" s="23" t="s">
        <v>37</v>
      </c>
      <c r="T1740" s="23" t="s">
        <v>37</v>
      </c>
      <c r="U1740" s="23" t="s">
        <v>37</v>
      </c>
      <c r="V1740" s="23" t="s">
        <v>37</v>
      </c>
      <c r="W1740" s="23" t="s">
        <v>37</v>
      </c>
      <c r="X1740" s="23" t="s">
        <v>37</v>
      </c>
      <c r="Y1740" s="23" t="s">
        <v>37</v>
      </c>
      <c r="Z1740" s="19">
        <f t="shared" si="6"/>
        <v>273066</v>
      </c>
      <c r="AA1740" s="19" t="str">
        <f t="shared" si="19"/>
        <v/>
      </c>
      <c r="AB1740" s="19" t="str">
        <f t="shared" si="8"/>
        <v/>
      </c>
      <c r="AC1740" s="19">
        <f t="shared" si="20"/>
        <v>91022</v>
      </c>
      <c r="AD1740" s="19">
        <f t="shared" si="21"/>
        <v>44489.5</v>
      </c>
      <c r="AE1740" s="19" t="str">
        <f t="shared" si="22"/>
        <v>Нет моды</v>
      </c>
      <c r="AF1740" s="19">
        <f t="shared" si="23"/>
        <v>85520</v>
      </c>
      <c r="AG1740" s="19">
        <f t="shared" si="24"/>
        <v>100204</v>
      </c>
      <c r="AH1740" s="20" t="str">
        <f t="shared" si="14"/>
        <v/>
      </c>
      <c r="AI1740" s="24"/>
      <c r="AJ1740" s="24"/>
      <c r="AK1740" s="24"/>
      <c r="AL1740" s="22">
        <f t="shared" si="25"/>
        <v>1</v>
      </c>
    </row>
    <row r="1741" ht="12.75" customHeight="1">
      <c r="A1741" s="17" t="s">
        <v>90</v>
      </c>
      <c r="B1741" s="13" t="str">
        <f>IFERROR(__xludf.DUMMYFUNCTION("REGEXREPLACE(A1741, ""\d"", """")")," Южный федеральный округ   ")</f>
        <v> Южный федеральный округ   </v>
      </c>
      <c r="C1741" s="14" t="str">
        <f t="shared" si="15"/>
        <v>Южный федеральный округ</v>
      </c>
      <c r="D1741" s="3">
        <f t="shared" si="16"/>
        <v>2</v>
      </c>
      <c r="E1741" s="15" t="s">
        <v>34</v>
      </c>
      <c r="F1741" s="13" t="str">
        <f>IFERROR(__xludf.DUMMYFUNCTION("REGEXEXTRACT(E1741, ""[А-Яа-я].*"")"),"Болезни системы кровообращения")</f>
        <v>Болезни системы кровообращения</v>
      </c>
      <c r="G1741" s="16">
        <f t="shared" si="17"/>
        <v>2</v>
      </c>
      <c r="H1741" s="13" t="s">
        <v>28</v>
      </c>
      <c r="I1741" s="13" t="str">
        <f>IFERROR(__xludf.DUMMYFUNCTION("REGEXREPLACE(H1741, "".*\s"", """")"),"человек")</f>
        <v>человек</v>
      </c>
      <c r="J1741" s="13" t="s">
        <v>29</v>
      </c>
      <c r="K1741" s="17" t="str">
        <f>IFERROR(__xludf.DUMMYFUNCTION("REGEXREPLACE(J1741, ""^[\d\s]+"", """")"),"значение показателя за год")</f>
        <v>значение показателя за год</v>
      </c>
      <c r="L1741" s="16">
        <f t="shared" si="18"/>
        <v>2</v>
      </c>
      <c r="M1741" s="13" t="s">
        <v>31</v>
      </c>
      <c r="N1741" s="13" t="str">
        <f>IFERROR(__xludf.DUMMYFUNCTION("REGEXEXTRACT(M1741, "" (.+)$"")"),"городское население")</f>
        <v>городское население</v>
      </c>
      <c r="O1741" s="18">
        <v>62962.0</v>
      </c>
      <c r="P1741" s="18">
        <v>56775.0</v>
      </c>
      <c r="Q1741" s="18">
        <v>55925.0</v>
      </c>
      <c r="R1741" s="23" t="s">
        <v>37</v>
      </c>
      <c r="S1741" s="23" t="s">
        <v>37</v>
      </c>
      <c r="T1741" s="23" t="s">
        <v>37</v>
      </c>
      <c r="U1741" s="23" t="s">
        <v>37</v>
      </c>
      <c r="V1741" s="23" t="s">
        <v>37</v>
      </c>
      <c r="W1741" s="23" t="s">
        <v>37</v>
      </c>
      <c r="X1741" s="23" t="s">
        <v>37</v>
      </c>
      <c r="Y1741" s="23" t="s">
        <v>37</v>
      </c>
      <c r="Z1741" s="19" t="str">
        <f t="shared" si="6"/>
        <v/>
      </c>
      <c r="AA1741" s="19">
        <f t="shared" si="19"/>
        <v>175662</v>
      </c>
      <c r="AB1741" s="19" t="str">
        <f t="shared" si="8"/>
        <v/>
      </c>
      <c r="AC1741" s="19">
        <f t="shared" si="20"/>
        <v>58554</v>
      </c>
      <c r="AD1741" s="19">
        <f t="shared" si="21"/>
        <v>74241</v>
      </c>
      <c r="AE1741" s="19" t="str">
        <f t="shared" si="22"/>
        <v>Нет моды</v>
      </c>
      <c r="AF1741" s="19">
        <f t="shared" si="23"/>
        <v>55925</v>
      </c>
      <c r="AG1741" s="19">
        <f t="shared" si="24"/>
        <v>62962</v>
      </c>
      <c r="AH1741" s="20" t="str">
        <f t="shared" si="14"/>
        <v/>
      </c>
      <c r="AI1741" s="24"/>
      <c r="AJ1741" s="24"/>
      <c r="AK1741" s="24"/>
      <c r="AL1741" s="22">
        <f t="shared" si="25"/>
        <v>1</v>
      </c>
    </row>
    <row r="1742" ht="12.75" customHeight="1">
      <c r="A1742" s="17" t="s">
        <v>91</v>
      </c>
      <c r="B1742" s="13" t="str">
        <f>IFERROR(__xludf.DUMMYFUNCTION("REGEXREPLACE(A1742, ""\d"", """")")," Южный федеральный округ   ")</f>
        <v> Южный федеральный округ   </v>
      </c>
      <c r="C1742" s="14" t="str">
        <f t="shared" si="15"/>
        <v>Южный федеральный округ</v>
      </c>
      <c r="D1742" s="3">
        <f t="shared" si="16"/>
        <v>2</v>
      </c>
      <c r="E1742" s="15" t="s">
        <v>34</v>
      </c>
      <c r="F1742" s="13" t="str">
        <f>IFERROR(__xludf.DUMMYFUNCTION("REGEXEXTRACT(E1742, ""[А-Яа-я].*"")"),"Болезни системы кровообращения")</f>
        <v>Болезни системы кровообращения</v>
      </c>
      <c r="G1742" s="16">
        <f t="shared" si="17"/>
        <v>2</v>
      </c>
      <c r="H1742" s="13" t="s">
        <v>28</v>
      </c>
      <c r="I1742" s="13" t="str">
        <f>IFERROR(__xludf.DUMMYFUNCTION("REGEXREPLACE(H1742, "".*\s"", """")"),"человек")</f>
        <v>человек</v>
      </c>
      <c r="J1742" s="13" t="s">
        <v>29</v>
      </c>
      <c r="K1742" s="17" t="str">
        <f>IFERROR(__xludf.DUMMYFUNCTION("REGEXREPLACE(J1742, ""^[\d\s]+"", """")"),"значение показателя за год")</f>
        <v>значение показателя за год</v>
      </c>
      <c r="L1742" s="16">
        <f t="shared" si="18"/>
        <v>2</v>
      </c>
      <c r="M1742" s="13" t="s">
        <v>32</v>
      </c>
      <c r="N1742" s="13" t="str">
        <f>IFERROR(__xludf.DUMMYFUNCTION("REGEXEXTRACT(M1742, "" (.+)$"")"),"сельское население")</f>
        <v>сельское население</v>
      </c>
      <c r="O1742" s="18">
        <v>37242.0</v>
      </c>
      <c r="P1742" s="18">
        <v>30567.0</v>
      </c>
      <c r="Q1742" s="18">
        <v>29595.0</v>
      </c>
      <c r="R1742" s="23" t="s">
        <v>37</v>
      </c>
      <c r="S1742" s="23" t="s">
        <v>37</v>
      </c>
      <c r="T1742" s="23" t="s">
        <v>37</v>
      </c>
      <c r="U1742" s="23" t="s">
        <v>37</v>
      </c>
      <c r="V1742" s="23" t="s">
        <v>37</v>
      </c>
      <c r="W1742" s="23" t="s">
        <v>37</v>
      </c>
      <c r="X1742" s="23" t="s">
        <v>37</v>
      </c>
      <c r="Y1742" s="23" t="s">
        <v>37</v>
      </c>
      <c r="Z1742" s="19" t="str">
        <f t="shared" si="6"/>
        <v/>
      </c>
      <c r="AA1742" s="19" t="str">
        <f t="shared" si="19"/>
        <v/>
      </c>
      <c r="AB1742" s="19">
        <f t="shared" si="8"/>
        <v>97404</v>
      </c>
      <c r="AC1742" s="19">
        <f t="shared" si="20"/>
        <v>32468</v>
      </c>
      <c r="AD1742" s="19">
        <f t="shared" si="21"/>
        <v>46583.5</v>
      </c>
      <c r="AE1742" s="19" t="str">
        <f t="shared" si="22"/>
        <v>Нет моды</v>
      </c>
      <c r="AF1742" s="19">
        <f t="shared" si="23"/>
        <v>29595</v>
      </c>
      <c r="AG1742" s="19">
        <f t="shared" si="24"/>
        <v>37242</v>
      </c>
      <c r="AH1742" s="20" t="str">
        <f t="shared" si="14"/>
        <v>Город: 64%; Село: 36%</v>
      </c>
      <c r="AI1742" s="24"/>
      <c r="AJ1742" s="24"/>
      <c r="AK1742" s="24"/>
      <c r="AL1742" s="22">
        <f t="shared" si="25"/>
        <v>1</v>
      </c>
    </row>
    <row r="1743" ht="12.75" customHeight="1">
      <c r="A1743" s="17" t="s">
        <v>92</v>
      </c>
      <c r="B1743" s="13" t="str">
        <f>IFERROR(__xludf.DUMMYFUNCTION("REGEXREPLACE(A1743, ""\d"", """")")," Южный федеральный округ   ")</f>
        <v> Южный федеральный округ   </v>
      </c>
      <c r="C1743" s="14" t="str">
        <f t="shared" si="15"/>
        <v>Южный федеральный округ</v>
      </c>
      <c r="D1743" s="3">
        <f t="shared" si="16"/>
        <v>2</v>
      </c>
      <c r="E1743" s="15" t="s">
        <v>35</v>
      </c>
      <c r="F1743" s="13" t="str">
        <f>IFERROR(__xludf.DUMMYFUNCTION("REGEXEXTRACT(E1743, ""[А-Яа-я].*"")"),"внешние причины")</f>
        <v>внешние причины</v>
      </c>
      <c r="G1743" s="16">
        <f t="shared" si="17"/>
        <v>2</v>
      </c>
      <c r="H1743" s="13" t="s">
        <v>28</v>
      </c>
      <c r="I1743" s="13" t="str">
        <f>IFERROR(__xludf.DUMMYFUNCTION("REGEXREPLACE(H1743, "".*\s"", """")"),"человек")</f>
        <v>человек</v>
      </c>
      <c r="J1743" s="13" t="s">
        <v>29</v>
      </c>
      <c r="K1743" s="17" t="str">
        <f>IFERROR(__xludf.DUMMYFUNCTION("REGEXREPLACE(J1743, ""^[\d\s]+"", """")"),"значение показателя за год")</f>
        <v>значение показателя за год</v>
      </c>
      <c r="L1743" s="16">
        <f t="shared" si="18"/>
        <v>2</v>
      </c>
      <c r="M1743" s="13" t="s">
        <v>30</v>
      </c>
      <c r="N1743" s="13" t="str">
        <f>IFERROR(__xludf.DUMMYFUNCTION("REGEXEXTRACT(M1743, "" (.+)$"")"),"все население")</f>
        <v>все население</v>
      </c>
      <c r="O1743" s="18">
        <v>13831.0</v>
      </c>
      <c r="P1743" s="18">
        <v>14415.0</v>
      </c>
      <c r="Q1743" s="18">
        <v>14234.0</v>
      </c>
      <c r="R1743" s="23" t="s">
        <v>37</v>
      </c>
      <c r="S1743" s="23" t="s">
        <v>37</v>
      </c>
      <c r="T1743" s="23" t="s">
        <v>37</v>
      </c>
      <c r="U1743" s="23" t="s">
        <v>37</v>
      </c>
      <c r="V1743" s="23" t="s">
        <v>37</v>
      </c>
      <c r="W1743" s="23" t="s">
        <v>37</v>
      </c>
      <c r="X1743" s="23" t="s">
        <v>37</v>
      </c>
      <c r="Y1743" s="23" t="s">
        <v>37</v>
      </c>
      <c r="Z1743" s="19">
        <f t="shared" si="6"/>
        <v>42480</v>
      </c>
      <c r="AA1743" s="19" t="str">
        <f t="shared" si="19"/>
        <v/>
      </c>
      <c r="AB1743" s="19" t="str">
        <f t="shared" si="8"/>
        <v/>
      </c>
      <c r="AC1743" s="19">
        <f t="shared" si="20"/>
        <v>14160</v>
      </c>
      <c r="AD1743" s="19">
        <f t="shared" si="21"/>
        <v>22005</v>
      </c>
      <c r="AE1743" s="19" t="str">
        <f t="shared" si="22"/>
        <v>Нет моды</v>
      </c>
      <c r="AF1743" s="19">
        <f t="shared" si="23"/>
        <v>13831</v>
      </c>
      <c r="AG1743" s="19">
        <f t="shared" si="24"/>
        <v>14415</v>
      </c>
      <c r="AH1743" s="20" t="str">
        <f t="shared" si="14"/>
        <v/>
      </c>
      <c r="AI1743" s="24"/>
      <c r="AJ1743" s="24"/>
      <c r="AK1743" s="24"/>
      <c r="AL1743" s="22">
        <f t="shared" si="25"/>
        <v>1</v>
      </c>
    </row>
    <row r="1744" ht="12.75" customHeight="1">
      <c r="A1744" s="17" t="s">
        <v>93</v>
      </c>
      <c r="B1744" s="13" t="str">
        <f>IFERROR(__xludf.DUMMYFUNCTION("REGEXREPLACE(A1744, ""\d"", """")")," Южный федеральный округ   ")</f>
        <v> Южный федеральный округ   </v>
      </c>
      <c r="C1744" s="14" t="str">
        <f t="shared" si="15"/>
        <v>Южный федеральный округ</v>
      </c>
      <c r="D1744" s="3">
        <f t="shared" si="16"/>
        <v>2</v>
      </c>
      <c r="E1744" s="15" t="s">
        <v>35</v>
      </c>
      <c r="F1744" s="13" t="str">
        <f>IFERROR(__xludf.DUMMYFUNCTION("REGEXEXTRACT(E1744, ""[А-Яа-я].*"")"),"внешние причины")</f>
        <v>внешние причины</v>
      </c>
      <c r="G1744" s="16">
        <f t="shared" si="17"/>
        <v>2</v>
      </c>
      <c r="H1744" s="13" t="s">
        <v>28</v>
      </c>
      <c r="I1744" s="13" t="str">
        <f>IFERROR(__xludf.DUMMYFUNCTION("REGEXREPLACE(H1744, "".*\s"", """")"),"человек")</f>
        <v>человек</v>
      </c>
      <c r="J1744" s="13" t="s">
        <v>29</v>
      </c>
      <c r="K1744" s="17" t="str">
        <f>IFERROR(__xludf.DUMMYFUNCTION("REGEXREPLACE(J1744, ""^[\d\s]+"", """")"),"значение показателя за год")</f>
        <v>значение показателя за год</v>
      </c>
      <c r="L1744" s="16">
        <f t="shared" si="18"/>
        <v>2</v>
      </c>
      <c r="M1744" s="13" t="s">
        <v>31</v>
      </c>
      <c r="N1744" s="13" t="str">
        <f>IFERROR(__xludf.DUMMYFUNCTION("REGEXEXTRACT(M1744, "" (.+)$"")"),"городское население")</f>
        <v>городское население</v>
      </c>
      <c r="O1744" s="18">
        <v>8163.0</v>
      </c>
      <c r="P1744" s="18">
        <v>8435.0</v>
      </c>
      <c r="Q1744" s="18">
        <v>8501.0</v>
      </c>
      <c r="R1744" s="23" t="s">
        <v>37</v>
      </c>
      <c r="S1744" s="23" t="s">
        <v>37</v>
      </c>
      <c r="T1744" s="23" t="s">
        <v>37</v>
      </c>
      <c r="U1744" s="23" t="s">
        <v>37</v>
      </c>
      <c r="V1744" s="23" t="s">
        <v>37</v>
      </c>
      <c r="W1744" s="23" t="s">
        <v>37</v>
      </c>
      <c r="X1744" s="23" t="s">
        <v>37</v>
      </c>
      <c r="Y1744" s="23" t="s">
        <v>37</v>
      </c>
      <c r="Z1744" s="19" t="str">
        <f t="shared" si="6"/>
        <v/>
      </c>
      <c r="AA1744" s="19">
        <f t="shared" si="19"/>
        <v>25099</v>
      </c>
      <c r="AB1744" s="19" t="str">
        <f t="shared" si="8"/>
        <v/>
      </c>
      <c r="AC1744" s="19">
        <f t="shared" si="20"/>
        <v>8366.333333</v>
      </c>
      <c r="AD1744" s="19">
        <f t="shared" si="21"/>
        <v>11166</v>
      </c>
      <c r="AE1744" s="19" t="str">
        <f t="shared" si="22"/>
        <v>Нет моды</v>
      </c>
      <c r="AF1744" s="19">
        <f t="shared" si="23"/>
        <v>8163</v>
      </c>
      <c r="AG1744" s="19">
        <f t="shared" si="24"/>
        <v>8501</v>
      </c>
      <c r="AH1744" s="20" t="str">
        <f t="shared" si="14"/>
        <v/>
      </c>
      <c r="AI1744" s="24"/>
      <c r="AJ1744" s="24"/>
      <c r="AK1744" s="24"/>
      <c r="AL1744" s="22">
        <f t="shared" si="25"/>
        <v>1</v>
      </c>
    </row>
    <row r="1745" ht="12.75" customHeight="1">
      <c r="A1745" s="17" t="s">
        <v>94</v>
      </c>
      <c r="B1745" s="13" t="str">
        <f>IFERROR(__xludf.DUMMYFUNCTION("REGEXREPLACE(A1745, ""\d"", """")")," Южный федеральный округ   ")</f>
        <v> Южный федеральный округ   </v>
      </c>
      <c r="C1745" s="14" t="str">
        <f t="shared" si="15"/>
        <v>Южный федеральный округ</v>
      </c>
      <c r="D1745" s="3">
        <f t="shared" si="16"/>
        <v>2</v>
      </c>
      <c r="E1745" s="15" t="s">
        <v>35</v>
      </c>
      <c r="F1745" s="13" t="str">
        <f>IFERROR(__xludf.DUMMYFUNCTION("REGEXEXTRACT(E1745, ""[А-Яа-я].*"")"),"внешние причины")</f>
        <v>внешние причины</v>
      </c>
      <c r="G1745" s="16">
        <f t="shared" si="17"/>
        <v>2</v>
      </c>
      <c r="H1745" s="13" t="s">
        <v>28</v>
      </c>
      <c r="I1745" s="13" t="str">
        <f>IFERROR(__xludf.DUMMYFUNCTION("REGEXREPLACE(H1745, "".*\s"", """")"),"человек")</f>
        <v>человек</v>
      </c>
      <c r="J1745" s="13" t="s">
        <v>29</v>
      </c>
      <c r="K1745" s="17" t="str">
        <f>IFERROR(__xludf.DUMMYFUNCTION("REGEXREPLACE(J1745, ""^[\d\s]+"", """")"),"значение показателя за год")</f>
        <v>значение показателя за год</v>
      </c>
      <c r="L1745" s="16">
        <f t="shared" si="18"/>
        <v>2</v>
      </c>
      <c r="M1745" s="13" t="s">
        <v>32</v>
      </c>
      <c r="N1745" s="13" t="str">
        <f>IFERROR(__xludf.DUMMYFUNCTION("REGEXEXTRACT(M1745, "" (.+)$"")"),"сельское население")</f>
        <v>сельское население</v>
      </c>
      <c r="O1745" s="18">
        <v>5668.0</v>
      </c>
      <c r="P1745" s="18">
        <v>5980.0</v>
      </c>
      <c r="Q1745" s="18">
        <v>5733.0</v>
      </c>
      <c r="R1745" s="23" t="s">
        <v>37</v>
      </c>
      <c r="S1745" s="23" t="s">
        <v>37</v>
      </c>
      <c r="T1745" s="23" t="s">
        <v>37</v>
      </c>
      <c r="U1745" s="23" t="s">
        <v>37</v>
      </c>
      <c r="V1745" s="23" t="s">
        <v>37</v>
      </c>
      <c r="W1745" s="23" t="s">
        <v>37</v>
      </c>
      <c r="X1745" s="23" t="s">
        <v>37</v>
      </c>
      <c r="Y1745" s="23" t="s">
        <v>37</v>
      </c>
      <c r="Z1745" s="19" t="str">
        <f t="shared" si="6"/>
        <v/>
      </c>
      <c r="AA1745" s="19" t="str">
        <f t="shared" si="19"/>
        <v/>
      </c>
      <c r="AB1745" s="19">
        <f t="shared" si="8"/>
        <v>17381</v>
      </c>
      <c r="AC1745" s="19">
        <f t="shared" si="20"/>
        <v>5793.666667</v>
      </c>
      <c r="AD1745" s="19">
        <f t="shared" si="21"/>
        <v>7071.5</v>
      </c>
      <c r="AE1745" s="19" t="str">
        <f t="shared" si="22"/>
        <v>Нет моды</v>
      </c>
      <c r="AF1745" s="19">
        <f t="shared" si="23"/>
        <v>5668</v>
      </c>
      <c r="AG1745" s="19">
        <f t="shared" si="24"/>
        <v>5980</v>
      </c>
      <c r="AH1745" s="20" t="str">
        <f t="shared" si="14"/>
        <v>Город: 59%; Село: 41%</v>
      </c>
      <c r="AI1745" s="24"/>
      <c r="AJ1745" s="24"/>
      <c r="AK1745" s="24"/>
      <c r="AL1745" s="22">
        <f t="shared" si="25"/>
        <v>1</v>
      </c>
    </row>
    <row r="1746" ht="12.75" customHeight="1">
      <c r="A1746" s="17" t="s">
        <v>95</v>
      </c>
      <c r="B1746" s="13" t="str">
        <f>IFERROR(__xludf.DUMMYFUNCTION("REGEXREPLACE(A1746, ""\d"", """")")," Южный федеральный округ   ")</f>
        <v> Южный федеральный округ   </v>
      </c>
      <c r="C1746" s="14" t="str">
        <f t="shared" si="15"/>
        <v>Южный федеральный округ</v>
      </c>
      <c r="D1746" s="3">
        <f t="shared" si="16"/>
        <v>2</v>
      </c>
      <c r="E1746" s="15" t="s">
        <v>36</v>
      </c>
      <c r="F1746" s="13" t="str">
        <f>IFERROR(__xludf.DUMMYFUNCTION("REGEXEXTRACT(E1746,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746" s="16">
        <f t="shared" si="17"/>
        <v>2</v>
      </c>
      <c r="H1746" s="13" t="s">
        <v>28</v>
      </c>
      <c r="I1746" s="13" t="str">
        <f>IFERROR(__xludf.DUMMYFUNCTION("REGEXREPLACE(H1746, "".*\s"", """")"),"человек")</f>
        <v>человек</v>
      </c>
      <c r="J1746" s="13" t="s">
        <v>29</v>
      </c>
      <c r="K1746" s="17" t="str">
        <f>IFERROR(__xludf.DUMMYFUNCTION("REGEXREPLACE(J1746, ""^[\d\s]+"", """")"),"значение показателя за год")</f>
        <v>значение показателя за год</v>
      </c>
      <c r="L1746" s="16">
        <f t="shared" si="18"/>
        <v>2</v>
      </c>
      <c r="M1746" s="13" t="s">
        <v>30</v>
      </c>
      <c r="N1746" s="13" t="str">
        <f>IFERROR(__xludf.DUMMYFUNCTION("REGEXEXTRACT(M1746, "" (.+)$"")"),"все население")</f>
        <v>все население</v>
      </c>
      <c r="O1746" s="23" t="s">
        <v>37</v>
      </c>
      <c r="P1746" s="23" t="s">
        <v>37</v>
      </c>
      <c r="Q1746" s="18">
        <v>365.0</v>
      </c>
      <c r="R1746" s="23" t="s">
        <v>37</v>
      </c>
      <c r="S1746" s="23" t="s">
        <v>37</v>
      </c>
      <c r="T1746" s="23" t="s">
        <v>37</v>
      </c>
      <c r="U1746" s="23" t="s">
        <v>37</v>
      </c>
      <c r="V1746" s="23" t="s">
        <v>37</v>
      </c>
      <c r="W1746" s="23" t="s">
        <v>37</v>
      </c>
      <c r="X1746" s="23" t="s">
        <v>37</v>
      </c>
      <c r="Y1746" s="23" t="s">
        <v>37</v>
      </c>
      <c r="Z1746" s="19">
        <f t="shared" si="6"/>
        <v>365</v>
      </c>
      <c r="AA1746" s="19" t="str">
        <f t="shared" si="19"/>
        <v/>
      </c>
      <c r="AB1746" s="19" t="str">
        <f t="shared" si="8"/>
        <v/>
      </c>
      <c r="AC1746" s="19">
        <f t="shared" si="20"/>
        <v>365</v>
      </c>
      <c r="AD1746" s="19">
        <f t="shared" si="21"/>
        <v>5700.5</v>
      </c>
      <c r="AE1746" s="19" t="str">
        <f t="shared" si="22"/>
        <v>Нет моды</v>
      </c>
      <c r="AF1746" s="19">
        <f t="shared" si="23"/>
        <v>365</v>
      </c>
      <c r="AG1746" s="19">
        <f t="shared" si="24"/>
        <v>365</v>
      </c>
      <c r="AH1746" s="20" t="str">
        <f t="shared" si="14"/>
        <v/>
      </c>
      <c r="AI1746" s="24"/>
      <c r="AJ1746" s="24"/>
      <c r="AK1746" s="24"/>
      <c r="AL1746" s="22">
        <f t="shared" si="25"/>
        <v>2</v>
      </c>
    </row>
    <row r="1747" ht="12.75" customHeight="1">
      <c r="A1747" s="17" t="s">
        <v>96</v>
      </c>
      <c r="B1747" s="13" t="str">
        <f>IFERROR(__xludf.DUMMYFUNCTION("REGEXREPLACE(A1747, ""\d"", """")")," Южный федеральный округ   ")</f>
        <v> Южный федеральный округ   </v>
      </c>
      <c r="C1747" s="14" t="str">
        <f t="shared" si="15"/>
        <v>Южный федеральный округ</v>
      </c>
      <c r="D1747" s="3">
        <f t="shared" si="16"/>
        <v>2</v>
      </c>
      <c r="E1747" s="15" t="s">
        <v>36</v>
      </c>
      <c r="F1747" s="13" t="str">
        <f>IFERROR(__xludf.DUMMYFUNCTION("REGEXEXTRACT(E1747,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747" s="16">
        <f t="shared" si="17"/>
        <v>2</v>
      </c>
      <c r="H1747" s="13" t="s">
        <v>28</v>
      </c>
      <c r="I1747" s="13" t="str">
        <f>IFERROR(__xludf.DUMMYFUNCTION("REGEXREPLACE(H1747, "".*\s"", """")"),"человек")</f>
        <v>человек</v>
      </c>
      <c r="J1747" s="13" t="s">
        <v>29</v>
      </c>
      <c r="K1747" s="17" t="str">
        <f>IFERROR(__xludf.DUMMYFUNCTION("REGEXREPLACE(J1747, ""^[\d\s]+"", """")"),"значение показателя за год")</f>
        <v>значение показателя за год</v>
      </c>
      <c r="L1747" s="16">
        <f t="shared" si="18"/>
        <v>2</v>
      </c>
      <c r="M1747" s="13" t="s">
        <v>31</v>
      </c>
      <c r="N1747" s="13" t="str">
        <f>IFERROR(__xludf.DUMMYFUNCTION("REGEXEXTRACT(M1747, "" (.+)$"")"),"городское население")</f>
        <v>городское население</v>
      </c>
      <c r="O1747" s="23" t="s">
        <v>37</v>
      </c>
      <c r="P1747" s="23" t="s">
        <v>37</v>
      </c>
      <c r="Q1747" s="18">
        <v>227.0</v>
      </c>
      <c r="R1747" s="23" t="s">
        <v>37</v>
      </c>
      <c r="S1747" s="23" t="s">
        <v>37</v>
      </c>
      <c r="T1747" s="23" t="s">
        <v>37</v>
      </c>
      <c r="U1747" s="23" t="s">
        <v>37</v>
      </c>
      <c r="V1747" s="23" t="s">
        <v>37</v>
      </c>
      <c r="W1747" s="23" t="s">
        <v>37</v>
      </c>
      <c r="X1747" s="23" t="s">
        <v>37</v>
      </c>
      <c r="Y1747" s="23" t="s">
        <v>37</v>
      </c>
      <c r="Z1747" s="19" t="str">
        <f t="shared" si="6"/>
        <v/>
      </c>
      <c r="AA1747" s="19">
        <f t="shared" si="19"/>
        <v>227</v>
      </c>
      <c r="AB1747" s="19" t="str">
        <f t="shared" si="8"/>
        <v/>
      </c>
      <c r="AC1747" s="19">
        <f t="shared" si="20"/>
        <v>227</v>
      </c>
      <c r="AD1747" s="19">
        <f t="shared" si="21"/>
        <v>296</v>
      </c>
      <c r="AE1747" s="19" t="str">
        <f t="shared" si="22"/>
        <v>Нет моды</v>
      </c>
      <c r="AF1747" s="19">
        <f t="shared" si="23"/>
        <v>227</v>
      </c>
      <c r="AG1747" s="19">
        <f t="shared" si="24"/>
        <v>227</v>
      </c>
      <c r="AH1747" s="20" t="str">
        <f t="shared" si="14"/>
        <v/>
      </c>
      <c r="AI1747" s="24"/>
      <c r="AJ1747" s="24"/>
      <c r="AK1747" s="24"/>
      <c r="AL1747" s="22">
        <f t="shared" si="25"/>
        <v>2</v>
      </c>
    </row>
    <row r="1748" ht="12.75" customHeight="1">
      <c r="A1748" s="17" t="s">
        <v>97</v>
      </c>
      <c r="B1748" s="13" t="str">
        <f>IFERROR(__xludf.DUMMYFUNCTION("REGEXREPLACE(A1748, ""\d"", """")")," Южный федеральный округ   ")</f>
        <v> Южный федеральный округ   </v>
      </c>
      <c r="C1748" s="14" t="str">
        <f t="shared" si="15"/>
        <v>Южный федеральный округ</v>
      </c>
      <c r="D1748" s="3">
        <f t="shared" si="16"/>
        <v>2</v>
      </c>
      <c r="E1748" s="15" t="s">
        <v>36</v>
      </c>
      <c r="F1748" s="13" t="str">
        <f>IFERROR(__xludf.DUMMYFUNCTION("REGEXEXTRACT(E1748,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748" s="16">
        <f t="shared" si="17"/>
        <v>2</v>
      </c>
      <c r="H1748" s="13" t="s">
        <v>28</v>
      </c>
      <c r="I1748" s="13" t="str">
        <f>IFERROR(__xludf.DUMMYFUNCTION("REGEXREPLACE(H1748, "".*\s"", """")"),"человек")</f>
        <v>человек</v>
      </c>
      <c r="J1748" s="13" t="s">
        <v>29</v>
      </c>
      <c r="K1748" s="17" t="str">
        <f>IFERROR(__xludf.DUMMYFUNCTION("REGEXREPLACE(J1748, ""^[\d\s]+"", """")"),"значение показателя за год")</f>
        <v>значение показателя за год</v>
      </c>
      <c r="L1748" s="16">
        <f t="shared" si="18"/>
        <v>2</v>
      </c>
      <c r="M1748" s="13" t="s">
        <v>32</v>
      </c>
      <c r="N1748" s="13" t="str">
        <f>IFERROR(__xludf.DUMMYFUNCTION("REGEXEXTRACT(M1748, "" (.+)$"")"),"сельское население")</f>
        <v>сельское население</v>
      </c>
      <c r="O1748" s="23" t="s">
        <v>37</v>
      </c>
      <c r="P1748" s="23" t="s">
        <v>37</v>
      </c>
      <c r="Q1748" s="18">
        <v>138.0</v>
      </c>
      <c r="R1748" s="23" t="s">
        <v>37</v>
      </c>
      <c r="S1748" s="23" t="s">
        <v>37</v>
      </c>
      <c r="T1748" s="23" t="s">
        <v>37</v>
      </c>
      <c r="U1748" s="23" t="s">
        <v>37</v>
      </c>
      <c r="V1748" s="23" t="s">
        <v>37</v>
      </c>
      <c r="W1748" s="23" t="s">
        <v>37</v>
      </c>
      <c r="X1748" s="23" t="s">
        <v>37</v>
      </c>
      <c r="Y1748" s="23" t="s">
        <v>37</v>
      </c>
      <c r="Z1748" s="19" t="str">
        <f t="shared" si="6"/>
        <v/>
      </c>
      <c r="AA1748" s="19" t="str">
        <f t="shared" si="19"/>
        <v/>
      </c>
      <c r="AB1748" s="19">
        <f t="shared" si="8"/>
        <v>138</v>
      </c>
      <c r="AC1748" s="19">
        <f t="shared" si="20"/>
        <v>138</v>
      </c>
      <c r="AD1748" s="19">
        <f t="shared" si="21"/>
        <v>182.5</v>
      </c>
      <c r="AE1748" s="19" t="str">
        <f t="shared" si="22"/>
        <v>Нет моды</v>
      </c>
      <c r="AF1748" s="19">
        <f t="shared" si="23"/>
        <v>138</v>
      </c>
      <c r="AG1748" s="19">
        <f t="shared" si="24"/>
        <v>138</v>
      </c>
      <c r="AH1748" s="20" t="str">
        <f t="shared" si="14"/>
        <v>Город: 62%; Село: 38%</v>
      </c>
      <c r="AI1748" s="24"/>
      <c r="AJ1748" s="24"/>
      <c r="AK1748" s="24"/>
      <c r="AL1748" s="22">
        <f t="shared" si="25"/>
        <v>2</v>
      </c>
    </row>
    <row r="1749" ht="12.75" customHeight="1">
      <c r="A1749" s="17" t="s">
        <v>98</v>
      </c>
      <c r="B1749" s="13" t="str">
        <f>IFERROR(__xludf.DUMMYFUNCTION("REGEXREPLACE(A1749, ""\d"", """")")," Южный федеральный округ   ")</f>
        <v> Южный федеральный округ   </v>
      </c>
      <c r="C1749" s="14" t="str">
        <f t="shared" si="15"/>
        <v>Южный федеральный округ</v>
      </c>
      <c r="D1749" s="3">
        <f t="shared" si="16"/>
        <v>2</v>
      </c>
      <c r="E1749" s="15" t="s">
        <v>38</v>
      </c>
      <c r="F1749" s="13" t="str">
        <f>IFERROR(__xludf.DUMMYFUNCTION("REGEXEXTRACT(E1749, ""[А-Яа-я].*"")"),"все виды транспортных несчастных случаев")</f>
        <v>все виды транспортных несчастных случаев</v>
      </c>
      <c r="G1749" s="16">
        <f t="shared" si="17"/>
        <v>2</v>
      </c>
      <c r="H1749" s="13" t="s">
        <v>28</v>
      </c>
      <c r="I1749" s="13" t="str">
        <f>IFERROR(__xludf.DUMMYFUNCTION("REGEXREPLACE(H1749, "".*\s"", """")"),"человек")</f>
        <v>человек</v>
      </c>
      <c r="J1749" s="13" t="s">
        <v>29</v>
      </c>
      <c r="K1749" s="17" t="str">
        <f>IFERROR(__xludf.DUMMYFUNCTION("REGEXREPLACE(J1749, ""^[\d\s]+"", """")"),"значение показателя за год")</f>
        <v>значение показателя за год</v>
      </c>
      <c r="L1749" s="16">
        <f t="shared" si="18"/>
        <v>2</v>
      </c>
      <c r="M1749" s="13" t="s">
        <v>30</v>
      </c>
      <c r="N1749" s="13" t="str">
        <f>IFERROR(__xludf.DUMMYFUNCTION("REGEXEXTRACT(M1749, "" (.+)$"")"),"все население")</f>
        <v>все население</v>
      </c>
      <c r="O1749" s="18">
        <v>2838.0</v>
      </c>
      <c r="P1749" s="18">
        <v>2885.0</v>
      </c>
      <c r="Q1749" s="18">
        <v>125.0</v>
      </c>
      <c r="R1749" s="23" t="s">
        <v>37</v>
      </c>
      <c r="S1749" s="23" t="s">
        <v>37</v>
      </c>
      <c r="T1749" s="23" t="s">
        <v>37</v>
      </c>
      <c r="U1749" s="23" t="s">
        <v>37</v>
      </c>
      <c r="V1749" s="23" t="s">
        <v>37</v>
      </c>
      <c r="W1749" s="23" t="s">
        <v>37</v>
      </c>
      <c r="X1749" s="23" t="s">
        <v>37</v>
      </c>
      <c r="Y1749" s="23" t="s">
        <v>37</v>
      </c>
      <c r="Z1749" s="19">
        <f t="shared" si="6"/>
        <v>5848</v>
      </c>
      <c r="AA1749" s="19" t="str">
        <f t="shared" si="19"/>
        <v/>
      </c>
      <c r="AB1749" s="19" t="str">
        <f t="shared" si="8"/>
        <v/>
      </c>
      <c r="AC1749" s="19">
        <f t="shared" si="20"/>
        <v>1949.333333</v>
      </c>
      <c r="AD1749" s="19">
        <f t="shared" si="21"/>
        <v>1488</v>
      </c>
      <c r="AE1749" s="19" t="str">
        <f t="shared" si="22"/>
        <v>Нет моды</v>
      </c>
      <c r="AF1749" s="19">
        <f t="shared" si="23"/>
        <v>125</v>
      </c>
      <c r="AG1749" s="19">
        <f t="shared" si="24"/>
        <v>2885</v>
      </c>
      <c r="AH1749" s="20" t="str">
        <f t="shared" si="14"/>
        <v/>
      </c>
      <c r="AI1749" s="24"/>
      <c r="AJ1749" s="24"/>
      <c r="AK1749" s="24"/>
      <c r="AL1749" s="22">
        <f t="shared" si="25"/>
        <v>1</v>
      </c>
    </row>
    <row r="1750" ht="12.75" customHeight="1">
      <c r="A1750" s="17" t="s">
        <v>99</v>
      </c>
      <c r="B1750" s="13" t="str">
        <f>IFERROR(__xludf.DUMMYFUNCTION("REGEXREPLACE(A1750, ""\d"", """")")," Южный федеральный округ   ")</f>
        <v> Южный федеральный округ   </v>
      </c>
      <c r="C1750" s="14" t="str">
        <f t="shared" si="15"/>
        <v>Южный федеральный округ</v>
      </c>
      <c r="D1750" s="3">
        <f t="shared" si="16"/>
        <v>2</v>
      </c>
      <c r="E1750" s="15" t="s">
        <v>38</v>
      </c>
      <c r="F1750" s="13" t="str">
        <f>IFERROR(__xludf.DUMMYFUNCTION("REGEXEXTRACT(E1750, ""[А-Яа-я].*"")"),"все виды транспортных несчастных случаев")</f>
        <v>все виды транспортных несчастных случаев</v>
      </c>
      <c r="G1750" s="16">
        <f t="shared" si="17"/>
        <v>2</v>
      </c>
      <c r="H1750" s="13" t="s">
        <v>28</v>
      </c>
      <c r="I1750" s="13" t="str">
        <f>IFERROR(__xludf.DUMMYFUNCTION("REGEXREPLACE(H1750, "".*\s"", """")"),"человек")</f>
        <v>человек</v>
      </c>
      <c r="J1750" s="13" t="s">
        <v>29</v>
      </c>
      <c r="K1750" s="17" t="str">
        <f>IFERROR(__xludf.DUMMYFUNCTION("REGEXREPLACE(J1750, ""^[\d\s]+"", """")"),"значение показателя за год")</f>
        <v>значение показателя за год</v>
      </c>
      <c r="L1750" s="16">
        <f t="shared" si="18"/>
        <v>2</v>
      </c>
      <c r="M1750" s="13" t="s">
        <v>31</v>
      </c>
      <c r="N1750" s="13" t="str">
        <f>IFERROR(__xludf.DUMMYFUNCTION("REGEXEXTRACT(M1750, "" (.+)$"")"),"городское население")</f>
        <v>городское население</v>
      </c>
      <c r="O1750" s="18">
        <v>1457.0</v>
      </c>
      <c r="P1750" s="18">
        <v>1491.0</v>
      </c>
      <c r="Q1750" s="18">
        <v>106.0</v>
      </c>
      <c r="R1750" s="23" t="s">
        <v>37</v>
      </c>
      <c r="S1750" s="23" t="s">
        <v>37</v>
      </c>
      <c r="T1750" s="23" t="s">
        <v>37</v>
      </c>
      <c r="U1750" s="23" t="s">
        <v>37</v>
      </c>
      <c r="V1750" s="23" t="s">
        <v>37</v>
      </c>
      <c r="W1750" s="23" t="s">
        <v>37</v>
      </c>
      <c r="X1750" s="23" t="s">
        <v>37</v>
      </c>
      <c r="Y1750" s="23" t="s">
        <v>37</v>
      </c>
      <c r="Z1750" s="19" t="str">
        <f t="shared" si="6"/>
        <v/>
      </c>
      <c r="AA1750" s="19">
        <f t="shared" si="19"/>
        <v>3054</v>
      </c>
      <c r="AB1750" s="19" t="str">
        <f t="shared" si="8"/>
        <v/>
      </c>
      <c r="AC1750" s="19">
        <f t="shared" si="20"/>
        <v>1018</v>
      </c>
      <c r="AD1750" s="19">
        <f t="shared" si="21"/>
        <v>1474</v>
      </c>
      <c r="AE1750" s="19" t="str">
        <f t="shared" si="22"/>
        <v>Нет моды</v>
      </c>
      <c r="AF1750" s="19">
        <f t="shared" si="23"/>
        <v>106</v>
      </c>
      <c r="AG1750" s="19">
        <f t="shared" si="24"/>
        <v>1491</v>
      </c>
      <c r="AH1750" s="20" t="str">
        <f t="shared" si="14"/>
        <v/>
      </c>
      <c r="AI1750" s="24"/>
      <c r="AJ1750" s="24"/>
      <c r="AK1750" s="24"/>
      <c r="AL1750" s="22">
        <f t="shared" si="25"/>
        <v>1</v>
      </c>
    </row>
    <row r="1751" ht="12.75" customHeight="1">
      <c r="A1751" s="17" t="s">
        <v>100</v>
      </c>
      <c r="B1751" s="13" t="str">
        <f>IFERROR(__xludf.DUMMYFUNCTION("REGEXREPLACE(A1751, ""\d"", """")")," Южный федеральный округ   ")</f>
        <v> Южный федеральный округ   </v>
      </c>
      <c r="C1751" s="14" t="str">
        <f t="shared" si="15"/>
        <v>Южный федеральный округ</v>
      </c>
      <c r="D1751" s="3">
        <f t="shared" si="16"/>
        <v>2</v>
      </c>
      <c r="E1751" s="15" t="s">
        <v>38</v>
      </c>
      <c r="F1751" s="13" t="str">
        <f>IFERROR(__xludf.DUMMYFUNCTION("REGEXEXTRACT(E1751, ""[А-Яа-я].*"")"),"все виды транспортных несчастных случаев")</f>
        <v>все виды транспортных несчастных случаев</v>
      </c>
      <c r="G1751" s="16">
        <f t="shared" si="17"/>
        <v>2</v>
      </c>
      <c r="H1751" s="13" t="s">
        <v>28</v>
      </c>
      <c r="I1751" s="13" t="str">
        <f>IFERROR(__xludf.DUMMYFUNCTION("REGEXREPLACE(H1751, "".*\s"", """")"),"человек")</f>
        <v>человек</v>
      </c>
      <c r="J1751" s="13" t="s">
        <v>29</v>
      </c>
      <c r="K1751" s="17" t="str">
        <f>IFERROR(__xludf.DUMMYFUNCTION("REGEXREPLACE(J1751, ""^[\d\s]+"", """")"),"значение показателя за год")</f>
        <v>значение показателя за год</v>
      </c>
      <c r="L1751" s="16">
        <f t="shared" si="18"/>
        <v>2</v>
      </c>
      <c r="M1751" s="13" t="s">
        <v>32</v>
      </c>
      <c r="N1751" s="13" t="str">
        <f>IFERROR(__xludf.DUMMYFUNCTION("REGEXEXTRACT(M1751, "" (.+)$"")"),"сельское население")</f>
        <v>сельское население</v>
      </c>
      <c r="O1751" s="18">
        <v>1381.0</v>
      </c>
      <c r="P1751" s="18">
        <v>1394.0</v>
      </c>
      <c r="Q1751" s="18">
        <v>19.0</v>
      </c>
      <c r="R1751" s="23" t="s">
        <v>37</v>
      </c>
      <c r="S1751" s="23" t="s">
        <v>37</v>
      </c>
      <c r="T1751" s="23" t="s">
        <v>37</v>
      </c>
      <c r="U1751" s="23" t="s">
        <v>37</v>
      </c>
      <c r="V1751" s="23" t="s">
        <v>37</v>
      </c>
      <c r="W1751" s="23" t="s">
        <v>37</v>
      </c>
      <c r="X1751" s="23" t="s">
        <v>37</v>
      </c>
      <c r="Y1751" s="23" t="s">
        <v>37</v>
      </c>
      <c r="Z1751" s="19" t="str">
        <f t="shared" si="6"/>
        <v/>
      </c>
      <c r="AA1751" s="19" t="str">
        <f t="shared" si="19"/>
        <v/>
      </c>
      <c r="AB1751" s="19">
        <f t="shared" si="8"/>
        <v>2794</v>
      </c>
      <c r="AC1751" s="19">
        <f t="shared" si="20"/>
        <v>931.3333333</v>
      </c>
      <c r="AD1751" s="19">
        <f t="shared" si="21"/>
        <v>1387.5</v>
      </c>
      <c r="AE1751" s="19" t="str">
        <f t="shared" si="22"/>
        <v>Нет моды</v>
      </c>
      <c r="AF1751" s="19">
        <f t="shared" si="23"/>
        <v>19</v>
      </c>
      <c r="AG1751" s="19">
        <f t="shared" si="24"/>
        <v>1394</v>
      </c>
      <c r="AH1751" s="20" t="str">
        <f t="shared" si="14"/>
        <v>Город: 52%; Село: 48%</v>
      </c>
      <c r="AI1751" s="24"/>
      <c r="AJ1751" s="24"/>
      <c r="AK1751" s="24"/>
      <c r="AL1751" s="22">
        <f t="shared" si="25"/>
        <v>1</v>
      </c>
    </row>
    <row r="1752" ht="12.75" customHeight="1">
      <c r="A1752" s="17" t="s">
        <v>101</v>
      </c>
      <c r="B1752" s="13" t="str">
        <f>IFERROR(__xludf.DUMMYFUNCTION("REGEXREPLACE(A1752, ""\d"", """")")," Южный федеральный округ   ")</f>
        <v> Южный федеральный округ   </v>
      </c>
      <c r="C1752" s="14" t="str">
        <f t="shared" si="15"/>
        <v>Южный федеральный округ</v>
      </c>
      <c r="D1752" s="3">
        <f t="shared" si="16"/>
        <v>2</v>
      </c>
      <c r="E1752" s="15" t="s">
        <v>39</v>
      </c>
      <c r="F1752" s="13" t="str">
        <f>IFERROR(__xludf.DUMMYFUNCTION("REGEXEXTRACT(E1752, ""[А-Яа-я].*"")"),"Всего умерших")</f>
        <v>Всего умерших</v>
      </c>
      <c r="G1752" s="16">
        <f t="shared" si="17"/>
        <v>2</v>
      </c>
      <c r="H1752" s="13" t="s">
        <v>28</v>
      </c>
      <c r="I1752" s="13" t="str">
        <f>IFERROR(__xludf.DUMMYFUNCTION("REGEXREPLACE(H1752, "".*\s"", """")"),"человек")</f>
        <v>человек</v>
      </c>
      <c r="J1752" s="13" t="s">
        <v>29</v>
      </c>
      <c r="K1752" s="17" t="str">
        <f>IFERROR(__xludf.DUMMYFUNCTION("REGEXREPLACE(J1752, ""^[\d\s]+"", """")"),"значение показателя за год")</f>
        <v>значение показателя за год</v>
      </c>
      <c r="L1752" s="16">
        <f t="shared" si="18"/>
        <v>2</v>
      </c>
      <c r="M1752" s="13" t="s">
        <v>30</v>
      </c>
      <c r="N1752" s="13" t="str">
        <f>IFERROR(__xludf.DUMMYFUNCTION("REGEXEXTRACT(M1752, "" (.+)$"")"),"все население")</f>
        <v>все население</v>
      </c>
      <c r="O1752" s="18">
        <v>182876.0</v>
      </c>
      <c r="P1752" s="18">
        <v>186510.0</v>
      </c>
      <c r="Q1752" s="18">
        <v>186402.0</v>
      </c>
      <c r="R1752" s="23" t="s">
        <v>37</v>
      </c>
      <c r="S1752" s="23" t="s">
        <v>37</v>
      </c>
      <c r="T1752" s="23" t="s">
        <v>37</v>
      </c>
      <c r="U1752" s="23" t="s">
        <v>37</v>
      </c>
      <c r="V1752" s="23" t="s">
        <v>37</v>
      </c>
      <c r="W1752" s="23" t="s">
        <v>37</v>
      </c>
      <c r="X1752" s="23" t="s">
        <v>37</v>
      </c>
      <c r="Y1752" s="23" t="s">
        <v>37</v>
      </c>
      <c r="Z1752" s="19">
        <f t="shared" si="6"/>
        <v>555788</v>
      </c>
      <c r="AA1752" s="19" t="str">
        <f t="shared" si="19"/>
        <v/>
      </c>
      <c r="AB1752" s="19" t="str">
        <f t="shared" si="8"/>
        <v/>
      </c>
      <c r="AC1752" s="19">
        <f t="shared" si="20"/>
        <v>185262.6667</v>
      </c>
      <c r="AD1752" s="19">
        <f t="shared" si="21"/>
        <v>92135</v>
      </c>
      <c r="AE1752" s="19" t="str">
        <f t="shared" si="22"/>
        <v>Нет моды</v>
      </c>
      <c r="AF1752" s="19">
        <f t="shared" si="23"/>
        <v>182876</v>
      </c>
      <c r="AG1752" s="19">
        <f t="shared" si="24"/>
        <v>186510</v>
      </c>
      <c r="AH1752" s="20" t="str">
        <f t="shared" si="14"/>
        <v/>
      </c>
      <c r="AI1752" s="24"/>
      <c r="AJ1752" s="24"/>
      <c r="AK1752" s="24"/>
      <c r="AL1752" s="22">
        <f t="shared" si="25"/>
        <v>1</v>
      </c>
    </row>
    <row r="1753" ht="12.75" customHeight="1">
      <c r="A1753" s="17" t="s">
        <v>102</v>
      </c>
      <c r="B1753" s="13" t="str">
        <f>IFERROR(__xludf.DUMMYFUNCTION("REGEXREPLACE(A1753, ""\d"", """")")," Южный федеральный округ   ")</f>
        <v> Южный федеральный округ   </v>
      </c>
      <c r="C1753" s="14" t="str">
        <f t="shared" si="15"/>
        <v>Южный федеральный округ</v>
      </c>
      <c r="D1753" s="3">
        <f t="shared" si="16"/>
        <v>2</v>
      </c>
      <c r="E1753" s="15" t="s">
        <v>39</v>
      </c>
      <c r="F1753" s="13" t="str">
        <f>IFERROR(__xludf.DUMMYFUNCTION("REGEXEXTRACT(E1753, ""[А-Яа-я].*"")"),"Всего умерших")</f>
        <v>Всего умерших</v>
      </c>
      <c r="G1753" s="16">
        <f t="shared" si="17"/>
        <v>2</v>
      </c>
      <c r="H1753" s="13" t="s">
        <v>28</v>
      </c>
      <c r="I1753" s="13" t="str">
        <f>IFERROR(__xludf.DUMMYFUNCTION("REGEXREPLACE(H1753, "".*\s"", """")"),"человек")</f>
        <v>человек</v>
      </c>
      <c r="J1753" s="13" t="s">
        <v>29</v>
      </c>
      <c r="K1753" s="17" t="str">
        <f>IFERROR(__xludf.DUMMYFUNCTION("REGEXREPLACE(J1753, ""^[\d\s]+"", """")"),"значение показателя за год")</f>
        <v>значение показателя за год</v>
      </c>
      <c r="L1753" s="16">
        <f t="shared" si="18"/>
        <v>2</v>
      </c>
      <c r="M1753" s="13" t="s">
        <v>31</v>
      </c>
      <c r="N1753" s="13" t="str">
        <f>IFERROR(__xludf.DUMMYFUNCTION("REGEXEXTRACT(M1753, "" (.+)$"")"),"городское население")</f>
        <v>городское население</v>
      </c>
      <c r="O1753" s="18">
        <v>114594.0</v>
      </c>
      <c r="P1753" s="18">
        <v>116079.0</v>
      </c>
      <c r="Q1753" s="18">
        <v>116203.0</v>
      </c>
      <c r="R1753" s="23" t="s">
        <v>37</v>
      </c>
      <c r="S1753" s="23" t="s">
        <v>37</v>
      </c>
      <c r="T1753" s="23" t="s">
        <v>37</v>
      </c>
      <c r="U1753" s="23" t="s">
        <v>37</v>
      </c>
      <c r="V1753" s="23" t="s">
        <v>37</v>
      </c>
      <c r="W1753" s="23" t="s">
        <v>37</v>
      </c>
      <c r="X1753" s="23" t="s">
        <v>37</v>
      </c>
      <c r="Y1753" s="23" t="s">
        <v>37</v>
      </c>
      <c r="Z1753" s="19" t="str">
        <f t="shared" si="6"/>
        <v/>
      </c>
      <c r="AA1753" s="19">
        <f t="shared" si="19"/>
        <v>346876</v>
      </c>
      <c r="AB1753" s="19" t="str">
        <f t="shared" si="8"/>
        <v/>
      </c>
      <c r="AC1753" s="19">
        <f t="shared" si="20"/>
        <v>115625.3333</v>
      </c>
      <c r="AD1753" s="19">
        <f t="shared" si="21"/>
        <v>149539.5</v>
      </c>
      <c r="AE1753" s="19" t="str">
        <f t="shared" si="22"/>
        <v>Нет моды</v>
      </c>
      <c r="AF1753" s="19">
        <f t="shared" si="23"/>
        <v>114594</v>
      </c>
      <c r="AG1753" s="19">
        <f t="shared" si="24"/>
        <v>116203</v>
      </c>
      <c r="AH1753" s="20" t="str">
        <f t="shared" si="14"/>
        <v/>
      </c>
      <c r="AI1753" s="24"/>
      <c r="AJ1753" s="24"/>
      <c r="AK1753" s="24"/>
      <c r="AL1753" s="22">
        <f t="shared" si="25"/>
        <v>1</v>
      </c>
    </row>
    <row r="1754" ht="12.75" customHeight="1">
      <c r="A1754" s="17" t="s">
        <v>103</v>
      </c>
      <c r="B1754" s="13" t="str">
        <f>IFERROR(__xludf.DUMMYFUNCTION("REGEXREPLACE(A1754, ""\d"", """")")," Южный федеральный округ   ")</f>
        <v> Южный федеральный округ   </v>
      </c>
      <c r="C1754" s="14" t="str">
        <f t="shared" si="15"/>
        <v>Южный федеральный округ</v>
      </c>
      <c r="D1754" s="3">
        <f t="shared" si="16"/>
        <v>2</v>
      </c>
      <c r="E1754" s="15" t="s">
        <v>39</v>
      </c>
      <c r="F1754" s="13" t="str">
        <f>IFERROR(__xludf.DUMMYFUNCTION("REGEXEXTRACT(E1754, ""[А-Яа-я].*"")"),"Всего умерших")</f>
        <v>Всего умерших</v>
      </c>
      <c r="G1754" s="16">
        <f t="shared" si="17"/>
        <v>2</v>
      </c>
      <c r="H1754" s="13" t="s">
        <v>28</v>
      </c>
      <c r="I1754" s="13" t="str">
        <f>IFERROR(__xludf.DUMMYFUNCTION("REGEXREPLACE(H1754, "".*\s"", """")"),"человек")</f>
        <v>человек</v>
      </c>
      <c r="J1754" s="13" t="s">
        <v>29</v>
      </c>
      <c r="K1754" s="17" t="str">
        <f>IFERROR(__xludf.DUMMYFUNCTION("REGEXREPLACE(J1754, ""^[\d\s]+"", """")"),"значение показателя за год")</f>
        <v>значение показателя за год</v>
      </c>
      <c r="L1754" s="16">
        <f t="shared" si="18"/>
        <v>2</v>
      </c>
      <c r="M1754" s="13" t="s">
        <v>32</v>
      </c>
      <c r="N1754" s="13" t="str">
        <f>IFERROR(__xludf.DUMMYFUNCTION("REGEXEXTRACT(M1754, "" (.+)$"")"),"сельское население")</f>
        <v>сельское население</v>
      </c>
      <c r="O1754" s="18">
        <v>68282.0</v>
      </c>
      <c r="P1754" s="18">
        <v>70431.0</v>
      </c>
      <c r="Q1754" s="18">
        <v>70199.0</v>
      </c>
      <c r="R1754" s="23" t="s">
        <v>37</v>
      </c>
      <c r="S1754" s="23" t="s">
        <v>37</v>
      </c>
      <c r="T1754" s="23" t="s">
        <v>37</v>
      </c>
      <c r="U1754" s="23" t="s">
        <v>37</v>
      </c>
      <c r="V1754" s="23" t="s">
        <v>37</v>
      </c>
      <c r="W1754" s="23" t="s">
        <v>37</v>
      </c>
      <c r="X1754" s="23" t="s">
        <v>37</v>
      </c>
      <c r="Y1754" s="23" t="s">
        <v>37</v>
      </c>
      <c r="Z1754" s="19" t="str">
        <f t="shared" si="6"/>
        <v/>
      </c>
      <c r="AA1754" s="19" t="str">
        <f t="shared" si="19"/>
        <v/>
      </c>
      <c r="AB1754" s="19">
        <f t="shared" si="8"/>
        <v>208912</v>
      </c>
      <c r="AC1754" s="19">
        <f t="shared" si="20"/>
        <v>69637.33333</v>
      </c>
      <c r="AD1754" s="19">
        <f t="shared" si="21"/>
        <v>92512.5</v>
      </c>
      <c r="AE1754" s="19" t="str">
        <f t="shared" si="22"/>
        <v>Нет моды</v>
      </c>
      <c r="AF1754" s="19">
        <f t="shared" si="23"/>
        <v>68282</v>
      </c>
      <c r="AG1754" s="19">
        <f t="shared" si="24"/>
        <v>70431</v>
      </c>
      <c r="AH1754" s="20" t="str">
        <f t="shared" si="14"/>
        <v>Город: 62%; Село: 38%</v>
      </c>
      <c r="AI1754" s="24"/>
      <c r="AJ1754" s="24"/>
      <c r="AK1754" s="24"/>
      <c r="AL1754" s="22">
        <f t="shared" si="25"/>
        <v>1</v>
      </c>
    </row>
    <row r="1755" ht="12.75" customHeight="1">
      <c r="A1755" s="17" t="s">
        <v>104</v>
      </c>
      <c r="B1755" s="13" t="str">
        <f>IFERROR(__xludf.DUMMYFUNCTION("REGEXREPLACE(A1755, ""\d"", """")")," Южный федеральный округ   ")</f>
        <v> Южный федеральный округ   </v>
      </c>
      <c r="C1755" s="14" t="str">
        <f t="shared" si="15"/>
        <v>Южный федеральный округ</v>
      </c>
      <c r="D1755" s="3">
        <f t="shared" si="16"/>
        <v>2</v>
      </c>
      <c r="E1755" s="15" t="s">
        <v>40</v>
      </c>
      <c r="F1755" s="13" t="str">
        <f>IFERROR(__xludf.DUMMYFUNCTION("REGEXEXTRACT(E1755, ""[А-Яа-я].*"")"),"Злокачественные новообразования")</f>
        <v>Злокачественные новообразования</v>
      </c>
      <c r="G1755" s="16">
        <f t="shared" si="17"/>
        <v>2</v>
      </c>
      <c r="H1755" s="13" t="s">
        <v>28</v>
      </c>
      <c r="I1755" s="13" t="str">
        <f>IFERROR(__xludf.DUMMYFUNCTION("REGEXREPLACE(H1755, "".*\s"", """")"),"человек")</f>
        <v>человек</v>
      </c>
      <c r="J1755" s="13" t="s">
        <v>29</v>
      </c>
      <c r="K1755" s="17" t="str">
        <f>IFERROR(__xludf.DUMMYFUNCTION("REGEXREPLACE(J1755, ""^[\d\s]+"", """")"),"значение показателя за год")</f>
        <v>значение показателя за год</v>
      </c>
      <c r="L1755" s="16">
        <f t="shared" si="18"/>
        <v>2</v>
      </c>
      <c r="M1755" s="13" t="s">
        <v>30</v>
      </c>
      <c r="N1755" s="13" t="str">
        <f>IFERROR(__xludf.DUMMYFUNCTION("REGEXEXTRACT(M1755, "" (.+)$"")"),"все население")</f>
        <v>все население</v>
      </c>
      <c r="O1755" s="23" t="s">
        <v>37</v>
      </c>
      <c r="P1755" s="18">
        <v>26957.0</v>
      </c>
      <c r="Q1755" s="18">
        <v>27872.0</v>
      </c>
      <c r="R1755" s="23" t="s">
        <v>37</v>
      </c>
      <c r="S1755" s="23" t="s">
        <v>37</v>
      </c>
      <c r="T1755" s="23" t="s">
        <v>37</v>
      </c>
      <c r="U1755" s="23" t="s">
        <v>37</v>
      </c>
      <c r="V1755" s="23" t="s">
        <v>37</v>
      </c>
      <c r="W1755" s="23" t="s">
        <v>37</v>
      </c>
      <c r="X1755" s="23" t="s">
        <v>37</v>
      </c>
      <c r="Y1755" s="23" t="s">
        <v>37</v>
      </c>
      <c r="Z1755" s="19">
        <f t="shared" si="6"/>
        <v>54829</v>
      </c>
      <c r="AA1755" s="19" t="str">
        <f t="shared" si="19"/>
        <v/>
      </c>
      <c r="AB1755" s="19" t="str">
        <f t="shared" si="8"/>
        <v/>
      </c>
      <c r="AC1755" s="19">
        <f t="shared" si="20"/>
        <v>27414.5</v>
      </c>
      <c r="AD1755" s="19">
        <f t="shared" si="21"/>
        <v>68282</v>
      </c>
      <c r="AE1755" s="19" t="str">
        <f t="shared" si="22"/>
        <v>Нет моды</v>
      </c>
      <c r="AF1755" s="19">
        <f t="shared" si="23"/>
        <v>26957</v>
      </c>
      <c r="AG1755" s="19">
        <f t="shared" si="24"/>
        <v>27872</v>
      </c>
      <c r="AH1755" s="20" t="str">
        <f t="shared" si="14"/>
        <v/>
      </c>
      <c r="AI1755" s="24"/>
      <c r="AJ1755" s="24"/>
      <c r="AK1755" s="24"/>
      <c r="AL1755" s="22">
        <f t="shared" si="25"/>
        <v>2</v>
      </c>
    </row>
    <row r="1756" ht="12.75" customHeight="1">
      <c r="A1756" s="17" t="s">
        <v>105</v>
      </c>
      <c r="B1756" s="13" t="str">
        <f>IFERROR(__xludf.DUMMYFUNCTION("REGEXREPLACE(A1756, ""\d"", """")")," Южный федеральный округ   ")</f>
        <v> Южный федеральный округ   </v>
      </c>
      <c r="C1756" s="14" t="str">
        <f t="shared" si="15"/>
        <v>Южный федеральный округ</v>
      </c>
      <c r="D1756" s="3">
        <f t="shared" si="16"/>
        <v>2</v>
      </c>
      <c r="E1756" s="15" t="s">
        <v>40</v>
      </c>
      <c r="F1756" s="13" t="str">
        <f>IFERROR(__xludf.DUMMYFUNCTION("REGEXEXTRACT(E1756, ""[А-Яа-я].*"")"),"Злокачественные новообразования")</f>
        <v>Злокачественные новообразования</v>
      </c>
      <c r="G1756" s="16">
        <f t="shared" si="17"/>
        <v>2</v>
      </c>
      <c r="H1756" s="13" t="s">
        <v>28</v>
      </c>
      <c r="I1756" s="13" t="str">
        <f>IFERROR(__xludf.DUMMYFUNCTION("REGEXREPLACE(H1756, "".*\s"", """")"),"человек")</f>
        <v>человек</v>
      </c>
      <c r="J1756" s="13" t="s">
        <v>29</v>
      </c>
      <c r="K1756" s="17" t="str">
        <f>IFERROR(__xludf.DUMMYFUNCTION("REGEXREPLACE(J1756, ""^[\d\s]+"", """")"),"значение показателя за год")</f>
        <v>значение показателя за год</v>
      </c>
      <c r="L1756" s="16">
        <f t="shared" si="18"/>
        <v>2</v>
      </c>
      <c r="M1756" s="13" t="s">
        <v>31</v>
      </c>
      <c r="N1756" s="13" t="str">
        <f>IFERROR(__xludf.DUMMYFUNCTION("REGEXEXTRACT(M1756, "" (.+)$"")"),"городское население")</f>
        <v>городское население</v>
      </c>
      <c r="O1756" s="23" t="s">
        <v>37</v>
      </c>
      <c r="P1756" s="18">
        <v>17994.0</v>
      </c>
      <c r="Q1756" s="18">
        <v>18579.0</v>
      </c>
      <c r="R1756" s="23" t="s">
        <v>37</v>
      </c>
      <c r="S1756" s="23" t="s">
        <v>37</v>
      </c>
      <c r="T1756" s="23" t="s">
        <v>37</v>
      </c>
      <c r="U1756" s="23" t="s">
        <v>37</v>
      </c>
      <c r="V1756" s="23" t="s">
        <v>37</v>
      </c>
      <c r="W1756" s="23" t="s">
        <v>37</v>
      </c>
      <c r="X1756" s="23" t="s">
        <v>37</v>
      </c>
      <c r="Y1756" s="23" t="s">
        <v>37</v>
      </c>
      <c r="Z1756" s="19" t="str">
        <f t="shared" si="6"/>
        <v/>
      </c>
      <c r="AA1756" s="19">
        <f t="shared" si="19"/>
        <v>36573</v>
      </c>
      <c r="AB1756" s="19" t="str">
        <f t="shared" si="8"/>
        <v/>
      </c>
      <c r="AC1756" s="19">
        <f t="shared" si="20"/>
        <v>18286.5</v>
      </c>
      <c r="AD1756" s="19">
        <f t="shared" si="21"/>
        <v>22768</v>
      </c>
      <c r="AE1756" s="19" t="str">
        <f t="shared" si="22"/>
        <v>Нет моды</v>
      </c>
      <c r="AF1756" s="19">
        <f t="shared" si="23"/>
        <v>17994</v>
      </c>
      <c r="AG1756" s="19">
        <f t="shared" si="24"/>
        <v>18579</v>
      </c>
      <c r="AH1756" s="20" t="str">
        <f t="shared" si="14"/>
        <v/>
      </c>
      <c r="AI1756" s="24"/>
      <c r="AJ1756" s="24"/>
      <c r="AK1756" s="24"/>
      <c r="AL1756" s="22">
        <f t="shared" si="25"/>
        <v>2</v>
      </c>
    </row>
    <row r="1757" ht="12.75" customHeight="1">
      <c r="A1757" s="17" t="s">
        <v>106</v>
      </c>
      <c r="B1757" s="13" t="str">
        <f>IFERROR(__xludf.DUMMYFUNCTION("REGEXREPLACE(A1757, ""\d"", """")")," Южный федеральный округ   ")</f>
        <v> Южный федеральный округ   </v>
      </c>
      <c r="C1757" s="14" t="str">
        <f t="shared" si="15"/>
        <v>Южный федеральный округ</v>
      </c>
      <c r="D1757" s="3">
        <f t="shared" si="16"/>
        <v>2</v>
      </c>
      <c r="E1757" s="15" t="s">
        <v>40</v>
      </c>
      <c r="F1757" s="13" t="str">
        <f>IFERROR(__xludf.DUMMYFUNCTION("REGEXEXTRACT(E1757, ""[А-Яа-я].*"")"),"Злокачественные новообразования")</f>
        <v>Злокачественные новообразования</v>
      </c>
      <c r="G1757" s="16">
        <f t="shared" si="17"/>
        <v>2</v>
      </c>
      <c r="H1757" s="13" t="s">
        <v>28</v>
      </c>
      <c r="I1757" s="13" t="str">
        <f>IFERROR(__xludf.DUMMYFUNCTION("REGEXREPLACE(H1757, "".*\s"", """")"),"человек")</f>
        <v>человек</v>
      </c>
      <c r="J1757" s="13" t="s">
        <v>29</v>
      </c>
      <c r="K1757" s="17" t="str">
        <f>IFERROR(__xludf.DUMMYFUNCTION("REGEXREPLACE(J1757, ""^[\d\s]+"", """")"),"значение показателя за год")</f>
        <v>значение показателя за год</v>
      </c>
      <c r="L1757" s="16">
        <f t="shared" si="18"/>
        <v>2</v>
      </c>
      <c r="M1757" s="13" t="s">
        <v>32</v>
      </c>
      <c r="N1757" s="13" t="str">
        <f>IFERROR(__xludf.DUMMYFUNCTION("REGEXEXTRACT(M1757, "" (.+)$"")"),"сельское население")</f>
        <v>сельское население</v>
      </c>
      <c r="O1757" s="23" t="s">
        <v>37</v>
      </c>
      <c r="P1757" s="18">
        <v>8963.0</v>
      </c>
      <c r="Q1757" s="18">
        <v>9293.0</v>
      </c>
      <c r="R1757" s="23" t="s">
        <v>37</v>
      </c>
      <c r="S1757" s="23" t="s">
        <v>37</v>
      </c>
      <c r="T1757" s="23" t="s">
        <v>37</v>
      </c>
      <c r="U1757" s="23" t="s">
        <v>37</v>
      </c>
      <c r="V1757" s="23" t="s">
        <v>37</v>
      </c>
      <c r="W1757" s="23" t="s">
        <v>37</v>
      </c>
      <c r="X1757" s="23" t="s">
        <v>37</v>
      </c>
      <c r="Y1757" s="23" t="s">
        <v>37</v>
      </c>
      <c r="Z1757" s="19" t="str">
        <f t="shared" si="6"/>
        <v/>
      </c>
      <c r="AA1757" s="19" t="str">
        <f t="shared" si="19"/>
        <v/>
      </c>
      <c r="AB1757" s="19">
        <f t="shared" si="8"/>
        <v>18256</v>
      </c>
      <c r="AC1757" s="19">
        <f t="shared" si="20"/>
        <v>9128</v>
      </c>
      <c r="AD1757" s="19">
        <f t="shared" si="21"/>
        <v>13643.5</v>
      </c>
      <c r="AE1757" s="19" t="str">
        <f t="shared" si="22"/>
        <v>Нет моды</v>
      </c>
      <c r="AF1757" s="19">
        <f t="shared" si="23"/>
        <v>8963</v>
      </c>
      <c r="AG1757" s="19">
        <f t="shared" si="24"/>
        <v>9293</v>
      </c>
      <c r="AH1757" s="20" t="str">
        <f t="shared" si="14"/>
        <v>Город: 67%; Село: 33%</v>
      </c>
      <c r="AI1757" s="24"/>
      <c r="AJ1757" s="24"/>
      <c r="AK1757" s="24"/>
      <c r="AL1757" s="22">
        <f t="shared" si="25"/>
        <v>2</v>
      </c>
    </row>
    <row r="1758" ht="12.75" customHeight="1">
      <c r="A1758" s="17" t="s">
        <v>107</v>
      </c>
      <c r="B1758" s="13" t="str">
        <f>IFERROR(__xludf.DUMMYFUNCTION("REGEXREPLACE(A1758, ""\d"", """")")," Южный федеральный округ   ")</f>
        <v> Южный федеральный округ   </v>
      </c>
      <c r="C1758" s="14" t="str">
        <f t="shared" si="15"/>
        <v>Южный федеральный округ</v>
      </c>
      <c r="D1758" s="3">
        <f t="shared" si="16"/>
        <v>2</v>
      </c>
      <c r="E1758" s="15" t="s">
        <v>41</v>
      </c>
      <c r="F1758" s="13" t="str">
        <f>IFERROR(__xludf.DUMMYFUNCTION("REGEXEXTRACT(E1758, ""[А-Яа-я].*"")"),"Инфекционные и паразитарные болезни")</f>
        <v>Инфекционные и паразитарные болезни</v>
      </c>
      <c r="G1758" s="16">
        <f t="shared" si="17"/>
        <v>2</v>
      </c>
      <c r="H1758" s="13" t="s">
        <v>28</v>
      </c>
      <c r="I1758" s="13" t="str">
        <f>IFERROR(__xludf.DUMMYFUNCTION("REGEXREPLACE(H1758, "".*\s"", """")"),"человек")</f>
        <v>человек</v>
      </c>
      <c r="J1758" s="13" t="s">
        <v>29</v>
      </c>
      <c r="K1758" s="17" t="str">
        <f>IFERROR(__xludf.DUMMYFUNCTION("REGEXREPLACE(J1758, ""^[\d\s]+"", """")"),"значение показателя за год")</f>
        <v>значение показателя за год</v>
      </c>
      <c r="L1758" s="16">
        <f t="shared" si="18"/>
        <v>2</v>
      </c>
      <c r="M1758" s="13" t="s">
        <v>30</v>
      </c>
      <c r="N1758" s="13" t="str">
        <f>IFERROR(__xludf.DUMMYFUNCTION("REGEXEXTRACT(M1758, "" (.+)$"")"),"все население")</f>
        <v>все население</v>
      </c>
      <c r="O1758" s="18">
        <v>2898.0</v>
      </c>
      <c r="P1758" s="18">
        <v>2756.0</v>
      </c>
      <c r="Q1758" s="18">
        <v>2770.0</v>
      </c>
      <c r="R1758" s="23" t="s">
        <v>37</v>
      </c>
      <c r="S1758" s="23" t="s">
        <v>37</v>
      </c>
      <c r="T1758" s="23" t="s">
        <v>37</v>
      </c>
      <c r="U1758" s="23" t="s">
        <v>37</v>
      </c>
      <c r="V1758" s="23" t="s">
        <v>37</v>
      </c>
      <c r="W1758" s="23" t="s">
        <v>37</v>
      </c>
      <c r="X1758" s="23" t="s">
        <v>37</v>
      </c>
      <c r="Y1758" s="23" t="s">
        <v>37</v>
      </c>
      <c r="Z1758" s="19">
        <f t="shared" si="6"/>
        <v>8424</v>
      </c>
      <c r="AA1758" s="19" t="str">
        <f t="shared" si="19"/>
        <v/>
      </c>
      <c r="AB1758" s="19" t="str">
        <f t="shared" si="8"/>
        <v/>
      </c>
      <c r="AC1758" s="19">
        <f t="shared" si="20"/>
        <v>2808</v>
      </c>
      <c r="AD1758" s="19">
        <f t="shared" si="21"/>
        <v>2898</v>
      </c>
      <c r="AE1758" s="19" t="str">
        <f t="shared" si="22"/>
        <v>Нет моды</v>
      </c>
      <c r="AF1758" s="19">
        <f t="shared" si="23"/>
        <v>2756</v>
      </c>
      <c r="AG1758" s="19">
        <f t="shared" si="24"/>
        <v>2898</v>
      </c>
      <c r="AH1758" s="20" t="str">
        <f t="shared" si="14"/>
        <v/>
      </c>
      <c r="AI1758" s="24"/>
      <c r="AJ1758" s="24"/>
      <c r="AK1758" s="24"/>
      <c r="AL1758" s="22">
        <f t="shared" si="25"/>
        <v>1</v>
      </c>
    </row>
    <row r="1759" ht="12.75" customHeight="1">
      <c r="A1759" s="17" t="s">
        <v>108</v>
      </c>
      <c r="B1759" s="13" t="str">
        <f>IFERROR(__xludf.DUMMYFUNCTION("REGEXREPLACE(A1759, ""\d"", """")")," Южный федеральный округ   ")</f>
        <v> Южный федеральный округ   </v>
      </c>
      <c r="C1759" s="14" t="str">
        <f t="shared" si="15"/>
        <v>Южный федеральный округ</v>
      </c>
      <c r="D1759" s="3">
        <f t="shared" si="16"/>
        <v>2</v>
      </c>
      <c r="E1759" s="15" t="s">
        <v>41</v>
      </c>
      <c r="F1759" s="13" t="str">
        <f>IFERROR(__xludf.DUMMYFUNCTION("REGEXEXTRACT(E1759, ""[А-Яа-я].*"")"),"Инфекционные и паразитарные болезни")</f>
        <v>Инфекционные и паразитарные болезни</v>
      </c>
      <c r="G1759" s="16">
        <f t="shared" si="17"/>
        <v>2</v>
      </c>
      <c r="H1759" s="13" t="s">
        <v>28</v>
      </c>
      <c r="I1759" s="13" t="str">
        <f>IFERROR(__xludf.DUMMYFUNCTION("REGEXREPLACE(H1759, "".*\s"", """")"),"человек")</f>
        <v>человек</v>
      </c>
      <c r="J1759" s="13" t="s">
        <v>29</v>
      </c>
      <c r="K1759" s="17" t="str">
        <f>IFERROR(__xludf.DUMMYFUNCTION("REGEXREPLACE(J1759, ""^[\d\s]+"", """")"),"значение показателя за год")</f>
        <v>значение показателя за год</v>
      </c>
      <c r="L1759" s="16">
        <f t="shared" si="18"/>
        <v>2</v>
      </c>
      <c r="M1759" s="13" t="s">
        <v>31</v>
      </c>
      <c r="N1759" s="13" t="str">
        <f>IFERROR(__xludf.DUMMYFUNCTION("REGEXEXTRACT(M1759, "" (.+)$"")"),"городское население")</f>
        <v>городское население</v>
      </c>
      <c r="O1759" s="18">
        <v>1974.0</v>
      </c>
      <c r="P1759" s="18">
        <v>1845.0</v>
      </c>
      <c r="Q1759" s="18">
        <v>1825.0</v>
      </c>
      <c r="R1759" s="23" t="s">
        <v>37</v>
      </c>
      <c r="S1759" s="23" t="s">
        <v>37</v>
      </c>
      <c r="T1759" s="23" t="s">
        <v>37</v>
      </c>
      <c r="U1759" s="23" t="s">
        <v>37</v>
      </c>
      <c r="V1759" s="23" t="s">
        <v>37</v>
      </c>
      <c r="W1759" s="23" t="s">
        <v>37</v>
      </c>
      <c r="X1759" s="23" t="s">
        <v>37</v>
      </c>
      <c r="Y1759" s="23" t="s">
        <v>37</v>
      </c>
      <c r="Z1759" s="19" t="str">
        <f t="shared" si="6"/>
        <v/>
      </c>
      <c r="AA1759" s="19">
        <f t="shared" si="19"/>
        <v>5644</v>
      </c>
      <c r="AB1759" s="19" t="str">
        <f t="shared" si="8"/>
        <v/>
      </c>
      <c r="AC1759" s="19">
        <f t="shared" si="20"/>
        <v>1881.333333</v>
      </c>
      <c r="AD1759" s="19">
        <f t="shared" si="21"/>
        <v>2365</v>
      </c>
      <c r="AE1759" s="19" t="str">
        <f t="shared" si="22"/>
        <v>Нет моды</v>
      </c>
      <c r="AF1759" s="19">
        <f t="shared" si="23"/>
        <v>1825</v>
      </c>
      <c r="AG1759" s="19">
        <f t="shared" si="24"/>
        <v>1974</v>
      </c>
      <c r="AH1759" s="20" t="str">
        <f t="shared" si="14"/>
        <v/>
      </c>
      <c r="AI1759" s="24"/>
      <c r="AJ1759" s="24"/>
      <c r="AK1759" s="24"/>
      <c r="AL1759" s="22">
        <f t="shared" si="25"/>
        <v>1</v>
      </c>
    </row>
    <row r="1760" ht="12.75" customHeight="1">
      <c r="A1760" s="17" t="s">
        <v>109</v>
      </c>
      <c r="B1760" s="13" t="str">
        <f>IFERROR(__xludf.DUMMYFUNCTION("REGEXREPLACE(A1760, ""\d"", """")")," Южный федеральный округ   ")</f>
        <v> Южный федеральный округ   </v>
      </c>
      <c r="C1760" s="14" t="str">
        <f t="shared" si="15"/>
        <v>Южный федеральный округ</v>
      </c>
      <c r="D1760" s="3">
        <f t="shared" si="16"/>
        <v>2</v>
      </c>
      <c r="E1760" s="15" t="s">
        <v>41</v>
      </c>
      <c r="F1760" s="13" t="str">
        <f>IFERROR(__xludf.DUMMYFUNCTION("REGEXEXTRACT(E1760, ""[А-Яа-я].*"")"),"Инфекционные и паразитарные болезни")</f>
        <v>Инфекционные и паразитарные болезни</v>
      </c>
      <c r="G1760" s="16">
        <f t="shared" si="17"/>
        <v>2</v>
      </c>
      <c r="H1760" s="13" t="s">
        <v>28</v>
      </c>
      <c r="I1760" s="13" t="str">
        <f>IFERROR(__xludf.DUMMYFUNCTION("REGEXREPLACE(H1760, "".*\s"", """")"),"человек")</f>
        <v>человек</v>
      </c>
      <c r="J1760" s="13" t="s">
        <v>29</v>
      </c>
      <c r="K1760" s="17" t="str">
        <f>IFERROR(__xludf.DUMMYFUNCTION("REGEXREPLACE(J1760, ""^[\d\s]+"", """")"),"значение показателя за год")</f>
        <v>значение показателя за год</v>
      </c>
      <c r="L1760" s="16">
        <f t="shared" si="18"/>
        <v>2</v>
      </c>
      <c r="M1760" s="13" t="s">
        <v>32</v>
      </c>
      <c r="N1760" s="13" t="str">
        <f>IFERROR(__xludf.DUMMYFUNCTION("REGEXEXTRACT(M1760, "" (.+)$"")"),"сельское население")</f>
        <v>сельское население</v>
      </c>
      <c r="O1760" s="18">
        <v>924.0</v>
      </c>
      <c r="P1760" s="18">
        <v>911.0</v>
      </c>
      <c r="Q1760" s="18">
        <v>945.0</v>
      </c>
      <c r="R1760" s="23" t="s">
        <v>37</v>
      </c>
      <c r="S1760" s="23" t="s">
        <v>37</v>
      </c>
      <c r="T1760" s="23" t="s">
        <v>37</v>
      </c>
      <c r="U1760" s="23" t="s">
        <v>37</v>
      </c>
      <c r="V1760" s="23" t="s">
        <v>37</v>
      </c>
      <c r="W1760" s="23" t="s">
        <v>37</v>
      </c>
      <c r="X1760" s="23" t="s">
        <v>37</v>
      </c>
      <c r="Y1760" s="23" t="s">
        <v>37</v>
      </c>
      <c r="Z1760" s="19" t="str">
        <f t="shared" si="6"/>
        <v/>
      </c>
      <c r="AA1760" s="19" t="str">
        <f t="shared" si="19"/>
        <v/>
      </c>
      <c r="AB1760" s="19">
        <f t="shared" si="8"/>
        <v>2780</v>
      </c>
      <c r="AC1760" s="19">
        <f t="shared" si="20"/>
        <v>926.6666667</v>
      </c>
      <c r="AD1760" s="19">
        <f t="shared" si="21"/>
        <v>1385</v>
      </c>
      <c r="AE1760" s="19" t="str">
        <f t="shared" si="22"/>
        <v>Нет моды</v>
      </c>
      <c r="AF1760" s="19">
        <f t="shared" si="23"/>
        <v>911</v>
      </c>
      <c r="AG1760" s="19">
        <f t="shared" si="24"/>
        <v>945</v>
      </c>
      <c r="AH1760" s="20" t="str">
        <f t="shared" si="14"/>
        <v>Город: 67%; Село: 33%</v>
      </c>
      <c r="AI1760" s="24"/>
      <c r="AJ1760" s="24"/>
      <c r="AK1760" s="24"/>
      <c r="AL1760" s="22">
        <f t="shared" si="25"/>
        <v>1</v>
      </c>
    </row>
    <row r="1761" ht="12.75" customHeight="1">
      <c r="A1761" s="17" t="s">
        <v>110</v>
      </c>
      <c r="B1761" s="13" t="str">
        <f>IFERROR(__xludf.DUMMYFUNCTION("REGEXREPLACE(A1761, ""\d"", """")")," Южный федеральный округ   ")</f>
        <v> Южный федеральный округ   </v>
      </c>
      <c r="C1761" s="14" t="str">
        <f t="shared" si="15"/>
        <v>Южный федеральный округ</v>
      </c>
      <c r="D1761" s="3">
        <f t="shared" si="16"/>
        <v>2</v>
      </c>
      <c r="E1761" s="15" t="s">
        <v>42</v>
      </c>
      <c r="F1761" s="13" t="str">
        <f>IFERROR(__xludf.DUMMYFUNCTION("REGEXEXTRACT(E1761, ""[А-Яа-я].*"")"),"Ишемическая болезнь сердца")</f>
        <v>Ишемическая болезнь сердца</v>
      </c>
      <c r="G1761" s="16">
        <f t="shared" si="17"/>
        <v>2</v>
      </c>
      <c r="H1761" s="13" t="s">
        <v>28</v>
      </c>
      <c r="I1761" s="13" t="str">
        <f>IFERROR(__xludf.DUMMYFUNCTION("REGEXREPLACE(H1761, "".*\s"", """")"),"человек")</f>
        <v>человек</v>
      </c>
      <c r="J1761" s="13" t="s">
        <v>29</v>
      </c>
      <c r="K1761" s="17" t="str">
        <f>IFERROR(__xludf.DUMMYFUNCTION("REGEXREPLACE(J1761, ""^[\d\s]+"", """")"),"значение показателя за год")</f>
        <v>значение показателя за год</v>
      </c>
      <c r="L1761" s="16">
        <f t="shared" si="18"/>
        <v>2</v>
      </c>
      <c r="M1761" s="13" t="s">
        <v>30</v>
      </c>
      <c r="N1761" s="13" t="str">
        <f>IFERROR(__xludf.DUMMYFUNCTION("REGEXEXTRACT(M1761, "" (.+)$"")"),"все население")</f>
        <v>все население</v>
      </c>
      <c r="O1761" s="23" t="s">
        <v>37</v>
      </c>
      <c r="P1761" s="18">
        <v>46237.0</v>
      </c>
      <c r="Q1761" s="18">
        <v>45291.0</v>
      </c>
      <c r="R1761" s="23" t="s">
        <v>37</v>
      </c>
      <c r="S1761" s="23" t="s">
        <v>37</v>
      </c>
      <c r="T1761" s="23" t="s">
        <v>37</v>
      </c>
      <c r="U1761" s="23" t="s">
        <v>37</v>
      </c>
      <c r="V1761" s="23" t="s">
        <v>37</v>
      </c>
      <c r="W1761" s="23" t="s">
        <v>37</v>
      </c>
      <c r="X1761" s="23" t="s">
        <v>37</v>
      </c>
      <c r="Y1761" s="23" t="s">
        <v>37</v>
      </c>
      <c r="Z1761" s="19">
        <f t="shared" si="6"/>
        <v>91528</v>
      </c>
      <c r="AA1761" s="19" t="str">
        <f t="shared" si="19"/>
        <v/>
      </c>
      <c r="AB1761" s="19" t="str">
        <f t="shared" si="8"/>
        <v/>
      </c>
      <c r="AC1761" s="19">
        <f t="shared" si="20"/>
        <v>45764</v>
      </c>
      <c r="AD1761" s="19">
        <f t="shared" si="21"/>
        <v>945</v>
      </c>
      <c r="AE1761" s="19" t="str">
        <f t="shared" si="22"/>
        <v>Нет моды</v>
      </c>
      <c r="AF1761" s="19">
        <f t="shared" si="23"/>
        <v>45291</v>
      </c>
      <c r="AG1761" s="19">
        <f t="shared" si="24"/>
        <v>46237</v>
      </c>
      <c r="AH1761" s="20" t="str">
        <f t="shared" si="14"/>
        <v/>
      </c>
      <c r="AI1761" s="24"/>
      <c r="AJ1761" s="24"/>
      <c r="AK1761" s="24"/>
      <c r="AL1761" s="22">
        <f t="shared" si="25"/>
        <v>2</v>
      </c>
    </row>
    <row r="1762" ht="12.75" customHeight="1">
      <c r="A1762" s="17" t="s">
        <v>111</v>
      </c>
      <c r="B1762" s="13" t="str">
        <f>IFERROR(__xludf.DUMMYFUNCTION("REGEXREPLACE(A1762, ""\d"", """")")," Южный федеральный округ   ")</f>
        <v> Южный федеральный округ   </v>
      </c>
      <c r="C1762" s="14" t="str">
        <f t="shared" si="15"/>
        <v>Южный федеральный округ</v>
      </c>
      <c r="D1762" s="3">
        <f t="shared" si="16"/>
        <v>2</v>
      </c>
      <c r="E1762" s="15" t="s">
        <v>42</v>
      </c>
      <c r="F1762" s="13" t="str">
        <f>IFERROR(__xludf.DUMMYFUNCTION("REGEXEXTRACT(E1762, ""[А-Яа-я].*"")"),"Ишемическая болезнь сердца")</f>
        <v>Ишемическая болезнь сердца</v>
      </c>
      <c r="G1762" s="16">
        <f t="shared" si="17"/>
        <v>2</v>
      </c>
      <c r="H1762" s="13" t="s">
        <v>28</v>
      </c>
      <c r="I1762" s="13" t="str">
        <f>IFERROR(__xludf.DUMMYFUNCTION("REGEXREPLACE(H1762, "".*\s"", """")"),"человек")</f>
        <v>человек</v>
      </c>
      <c r="J1762" s="13" t="s">
        <v>29</v>
      </c>
      <c r="K1762" s="17" t="str">
        <f>IFERROR(__xludf.DUMMYFUNCTION("REGEXREPLACE(J1762, ""^[\d\s]+"", """")"),"значение показателя за год")</f>
        <v>значение показателя за год</v>
      </c>
      <c r="L1762" s="16">
        <f t="shared" si="18"/>
        <v>2</v>
      </c>
      <c r="M1762" s="13" t="s">
        <v>31</v>
      </c>
      <c r="N1762" s="13" t="str">
        <f>IFERROR(__xludf.DUMMYFUNCTION("REGEXEXTRACT(M1762, "" (.+)$"")"),"городское население")</f>
        <v>городское население</v>
      </c>
      <c r="O1762" s="23" t="s">
        <v>37</v>
      </c>
      <c r="P1762" s="18">
        <v>30768.0</v>
      </c>
      <c r="Q1762" s="18">
        <v>30099.0</v>
      </c>
      <c r="R1762" s="23" t="s">
        <v>37</v>
      </c>
      <c r="S1762" s="23" t="s">
        <v>37</v>
      </c>
      <c r="T1762" s="23" t="s">
        <v>37</v>
      </c>
      <c r="U1762" s="23" t="s">
        <v>37</v>
      </c>
      <c r="V1762" s="23" t="s">
        <v>37</v>
      </c>
      <c r="W1762" s="23" t="s">
        <v>37</v>
      </c>
      <c r="X1762" s="23" t="s">
        <v>37</v>
      </c>
      <c r="Y1762" s="23" t="s">
        <v>37</v>
      </c>
      <c r="Z1762" s="19" t="str">
        <f t="shared" si="6"/>
        <v/>
      </c>
      <c r="AA1762" s="19">
        <f t="shared" si="19"/>
        <v>60867</v>
      </c>
      <c r="AB1762" s="19" t="str">
        <f t="shared" si="8"/>
        <v/>
      </c>
      <c r="AC1762" s="19">
        <f t="shared" si="20"/>
        <v>30433.5</v>
      </c>
      <c r="AD1762" s="19">
        <f t="shared" si="21"/>
        <v>38029.5</v>
      </c>
      <c r="AE1762" s="19" t="str">
        <f t="shared" si="22"/>
        <v>Нет моды</v>
      </c>
      <c r="AF1762" s="19">
        <f t="shared" si="23"/>
        <v>30099</v>
      </c>
      <c r="AG1762" s="19">
        <f t="shared" si="24"/>
        <v>30768</v>
      </c>
      <c r="AH1762" s="20" t="str">
        <f t="shared" si="14"/>
        <v/>
      </c>
      <c r="AI1762" s="24"/>
      <c r="AJ1762" s="24"/>
      <c r="AK1762" s="24"/>
      <c r="AL1762" s="22">
        <f t="shared" si="25"/>
        <v>2</v>
      </c>
    </row>
    <row r="1763" ht="12.75" customHeight="1">
      <c r="A1763" s="17" t="s">
        <v>112</v>
      </c>
      <c r="B1763" s="13" t="str">
        <f>IFERROR(__xludf.DUMMYFUNCTION("REGEXREPLACE(A1763, ""\d"", """")")," Южный федеральный округ   ")</f>
        <v> Южный федеральный округ   </v>
      </c>
      <c r="C1763" s="14" t="str">
        <f t="shared" si="15"/>
        <v>Южный федеральный округ</v>
      </c>
      <c r="D1763" s="3">
        <f t="shared" si="16"/>
        <v>2</v>
      </c>
      <c r="E1763" s="15" t="s">
        <v>42</v>
      </c>
      <c r="F1763" s="13" t="str">
        <f>IFERROR(__xludf.DUMMYFUNCTION("REGEXEXTRACT(E1763, ""[А-Яа-я].*"")"),"Ишемическая болезнь сердца")</f>
        <v>Ишемическая болезнь сердца</v>
      </c>
      <c r="G1763" s="16">
        <f t="shared" si="17"/>
        <v>2</v>
      </c>
      <c r="H1763" s="13" t="s">
        <v>28</v>
      </c>
      <c r="I1763" s="13" t="str">
        <f>IFERROR(__xludf.DUMMYFUNCTION("REGEXREPLACE(H1763, "".*\s"", """")"),"человек")</f>
        <v>человек</v>
      </c>
      <c r="J1763" s="13" t="s">
        <v>29</v>
      </c>
      <c r="K1763" s="17" t="str">
        <f>IFERROR(__xludf.DUMMYFUNCTION("REGEXREPLACE(J1763, ""^[\d\s]+"", """")"),"значение показателя за год")</f>
        <v>значение показателя за год</v>
      </c>
      <c r="L1763" s="16">
        <f t="shared" si="18"/>
        <v>2</v>
      </c>
      <c r="M1763" s="13" t="s">
        <v>32</v>
      </c>
      <c r="N1763" s="13" t="str">
        <f>IFERROR(__xludf.DUMMYFUNCTION("REGEXEXTRACT(M1763, "" (.+)$"")"),"сельское население")</f>
        <v>сельское население</v>
      </c>
      <c r="O1763" s="23" t="s">
        <v>37</v>
      </c>
      <c r="P1763" s="18">
        <v>15469.0</v>
      </c>
      <c r="Q1763" s="18">
        <v>15192.0</v>
      </c>
      <c r="R1763" s="23" t="s">
        <v>37</v>
      </c>
      <c r="S1763" s="23" t="s">
        <v>37</v>
      </c>
      <c r="T1763" s="23" t="s">
        <v>37</v>
      </c>
      <c r="U1763" s="23" t="s">
        <v>37</v>
      </c>
      <c r="V1763" s="23" t="s">
        <v>37</v>
      </c>
      <c r="W1763" s="23" t="s">
        <v>37</v>
      </c>
      <c r="X1763" s="23" t="s">
        <v>37</v>
      </c>
      <c r="Y1763" s="23" t="s">
        <v>37</v>
      </c>
      <c r="Z1763" s="19" t="str">
        <f t="shared" si="6"/>
        <v/>
      </c>
      <c r="AA1763" s="19" t="str">
        <f t="shared" si="19"/>
        <v/>
      </c>
      <c r="AB1763" s="19">
        <f t="shared" si="8"/>
        <v>30661</v>
      </c>
      <c r="AC1763" s="19">
        <f t="shared" si="20"/>
        <v>15330.5</v>
      </c>
      <c r="AD1763" s="19">
        <f t="shared" si="21"/>
        <v>22784</v>
      </c>
      <c r="AE1763" s="19" t="str">
        <f t="shared" si="22"/>
        <v>Нет моды</v>
      </c>
      <c r="AF1763" s="19">
        <f t="shared" si="23"/>
        <v>15192</v>
      </c>
      <c r="AG1763" s="19">
        <f t="shared" si="24"/>
        <v>15469</v>
      </c>
      <c r="AH1763" s="20" t="str">
        <f t="shared" si="14"/>
        <v>Город: 67%; Село: 33%</v>
      </c>
      <c r="AI1763" s="24"/>
      <c r="AJ1763" s="24"/>
      <c r="AK1763" s="24"/>
      <c r="AL1763" s="22">
        <f t="shared" si="25"/>
        <v>2</v>
      </c>
    </row>
    <row r="1764" ht="12.75" customHeight="1">
      <c r="A1764" s="17" t="s">
        <v>113</v>
      </c>
      <c r="B1764" s="13" t="str">
        <f>IFERROR(__xludf.DUMMYFUNCTION("REGEXREPLACE(A1764, ""\d"", """")")," Южный федеральный округ   ")</f>
        <v> Южный федеральный округ   </v>
      </c>
      <c r="C1764" s="14" t="str">
        <f t="shared" si="15"/>
        <v>Южный федеральный округ</v>
      </c>
      <c r="D1764" s="3">
        <f t="shared" si="16"/>
        <v>2</v>
      </c>
      <c r="E1764" s="15" t="s">
        <v>43</v>
      </c>
      <c r="F1764" s="13" t="str">
        <f>IFERROR(__xludf.DUMMYFUNCTION("REGEXEXTRACT(E1764, ""[А-Яа-я].*"")"),"Новообразования")</f>
        <v>Новообразования</v>
      </c>
      <c r="G1764" s="16">
        <f t="shared" si="17"/>
        <v>2</v>
      </c>
      <c r="H1764" s="13" t="s">
        <v>28</v>
      </c>
      <c r="I1764" s="13" t="str">
        <f>IFERROR(__xludf.DUMMYFUNCTION("REGEXREPLACE(H1764, "".*\s"", """")"),"человек")</f>
        <v>человек</v>
      </c>
      <c r="J1764" s="13" t="s">
        <v>29</v>
      </c>
      <c r="K1764" s="17" t="str">
        <f>IFERROR(__xludf.DUMMYFUNCTION("REGEXREPLACE(J1764, ""^[\d\s]+"", """")"),"значение показателя за год")</f>
        <v>значение показателя за год</v>
      </c>
      <c r="L1764" s="16">
        <f t="shared" si="18"/>
        <v>2</v>
      </c>
      <c r="M1764" s="13" t="s">
        <v>30</v>
      </c>
      <c r="N1764" s="13" t="str">
        <f>IFERROR(__xludf.DUMMYFUNCTION("REGEXEXTRACT(M1764, "" (.+)$"")"),"все население")</f>
        <v>все население</v>
      </c>
      <c r="O1764" s="18">
        <v>28191.0</v>
      </c>
      <c r="P1764" s="18">
        <v>27281.0</v>
      </c>
      <c r="Q1764" s="18">
        <v>28245.0</v>
      </c>
      <c r="R1764" s="23" t="s">
        <v>37</v>
      </c>
      <c r="S1764" s="23" t="s">
        <v>37</v>
      </c>
      <c r="T1764" s="23" t="s">
        <v>37</v>
      </c>
      <c r="U1764" s="23" t="s">
        <v>37</v>
      </c>
      <c r="V1764" s="23" t="s">
        <v>37</v>
      </c>
      <c r="W1764" s="23" t="s">
        <v>37</v>
      </c>
      <c r="X1764" s="23" t="s">
        <v>37</v>
      </c>
      <c r="Y1764" s="23" t="s">
        <v>37</v>
      </c>
      <c r="Z1764" s="19">
        <f t="shared" si="6"/>
        <v>83717</v>
      </c>
      <c r="AA1764" s="19" t="str">
        <f t="shared" si="19"/>
        <v/>
      </c>
      <c r="AB1764" s="19" t="str">
        <f t="shared" si="8"/>
        <v/>
      </c>
      <c r="AC1764" s="19">
        <f t="shared" si="20"/>
        <v>27905.66667</v>
      </c>
      <c r="AD1764" s="19">
        <f t="shared" si="21"/>
        <v>27281</v>
      </c>
      <c r="AE1764" s="19" t="str">
        <f t="shared" si="22"/>
        <v>Нет моды</v>
      </c>
      <c r="AF1764" s="19">
        <f t="shared" si="23"/>
        <v>27281</v>
      </c>
      <c r="AG1764" s="19">
        <f t="shared" si="24"/>
        <v>28245</v>
      </c>
      <c r="AH1764" s="20" t="str">
        <f t="shared" si="14"/>
        <v/>
      </c>
      <c r="AI1764" s="24"/>
      <c r="AJ1764" s="24"/>
      <c r="AK1764" s="24"/>
      <c r="AL1764" s="22">
        <f t="shared" si="25"/>
        <v>1</v>
      </c>
    </row>
    <row r="1765" ht="12.75" customHeight="1">
      <c r="A1765" s="17" t="s">
        <v>114</v>
      </c>
      <c r="B1765" s="13" t="str">
        <f>IFERROR(__xludf.DUMMYFUNCTION("REGEXREPLACE(A1765, ""\d"", """")")," Южный федеральный округ   ")</f>
        <v> Южный федеральный округ   </v>
      </c>
      <c r="C1765" s="14" t="str">
        <f t="shared" si="15"/>
        <v>Южный федеральный округ</v>
      </c>
      <c r="D1765" s="3">
        <f t="shared" si="16"/>
        <v>2</v>
      </c>
      <c r="E1765" s="15" t="s">
        <v>43</v>
      </c>
      <c r="F1765" s="13" t="str">
        <f>IFERROR(__xludf.DUMMYFUNCTION("REGEXEXTRACT(E1765, ""[А-Яа-я].*"")"),"Новообразования")</f>
        <v>Новообразования</v>
      </c>
      <c r="G1765" s="16">
        <f t="shared" si="17"/>
        <v>2</v>
      </c>
      <c r="H1765" s="13" t="s">
        <v>28</v>
      </c>
      <c r="I1765" s="13" t="str">
        <f>IFERROR(__xludf.DUMMYFUNCTION("REGEXREPLACE(H1765, "".*\s"", """")"),"человек")</f>
        <v>человек</v>
      </c>
      <c r="J1765" s="13" t="s">
        <v>29</v>
      </c>
      <c r="K1765" s="17" t="str">
        <f>IFERROR(__xludf.DUMMYFUNCTION("REGEXREPLACE(J1765, ""^[\d\s]+"", """")"),"значение показателя за год")</f>
        <v>значение показателя за год</v>
      </c>
      <c r="L1765" s="16">
        <f t="shared" si="18"/>
        <v>2</v>
      </c>
      <c r="M1765" s="13" t="s">
        <v>31</v>
      </c>
      <c r="N1765" s="13" t="str">
        <f>IFERROR(__xludf.DUMMYFUNCTION("REGEXEXTRACT(M1765, "" (.+)$"")"),"городское население")</f>
        <v>городское население</v>
      </c>
      <c r="O1765" s="18">
        <v>18760.0</v>
      </c>
      <c r="P1765" s="18">
        <v>18195.0</v>
      </c>
      <c r="Q1765" s="18">
        <v>18810.0</v>
      </c>
      <c r="R1765" s="23" t="s">
        <v>37</v>
      </c>
      <c r="S1765" s="23" t="s">
        <v>37</v>
      </c>
      <c r="T1765" s="23" t="s">
        <v>37</v>
      </c>
      <c r="U1765" s="23" t="s">
        <v>37</v>
      </c>
      <c r="V1765" s="23" t="s">
        <v>37</v>
      </c>
      <c r="W1765" s="23" t="s">
        <v>37</v>
      </c>
      <c r="X1765" s="23" t="s">
        <v>37</v>
      </c>
      <c r="Y1765" s="23" t="s">
        <v>37</v>
      </c>
      <c r="Z1765" s="19" t="str">
        <f t="shared" si="6"/>
        <v/>
      </c>
      <c r="AA1765" s="19">
        <f t="shared" si="19"/>
        <v>55765</v>
      </c>
      <c r="AB1765" s="19" t="str">
        <f t="shared" si="8"/>
        <v/>
      </c>
      <c r="AC1765" s="19">
        <f t="shared" si="20"/>
        <v>18588.33333</v>
      </c>
      <c r="AD1765" s="19">
        <f t="shared" si="21"/>
        <v>23045.5</v>
      </c>
      <c r="AE1765" s="19" t="str">
        <f t="shared" si="22"/>
        <v>Нет моды</v>
      </c>
      <c r="AF1765" s="19">
        <f t="shared" si="23"/>
        <v>18195</v>
      </c>
      <c r="AG1765" s="19">
        <f t="shared" si="24"/>
        <v>18810</v>
      </c>
      <c r="AH1765" s="20" t="str">
        <f t="shared" si="14"/>
        <v/>
      </c>
      <c r="AI1765" s="24"/>
      <c r="AJ1765" s="24"/>
      <c r="AK1765" s="24"/>
      <c r="AL1765" s="22">
        <f t="shared" si="25"/>
        <v>1</v>
      </c>
    </row>
    <row r="1766" ht="12.75" customHeight="1">
      <c r="A1766" s="17" t="s">
        <v>115</v>
      </c>
      <c r="B1766" s="13" t="str">
        <f>IFERROR(__xludf.DUMMYFUNCTION("REGEXREPLACE(A1766, ""\d"", """")")," Южный федеральный округ   ")</f>
        <v> Южный федеральный округ   </v>
      </c>
      <c r="C1766" s="14" t="str">
        <f t="shared" si="15"/>
        <v>Южный федеральный округ</v>
      </c>
      <c r="D1766" s="3">
        <f t="shared" si="16"/>
        <v>2</v>
      </c>
      <c r="E1766" s="15" t="s">
        <v>43</v>
      </c>
      <c r="F1766" s="13" t="str">
        <f>IFERROR(__xludf.DUMMYFUNCTION("REGEXEXTRACT(E1766, ""[А-Яа-я].*"")"),"Новообразования")</f>
        <v>Новообразования</v>
      </c>
      <c r="G1766" s="16">
        <f t="shared" si="17"/>
        <v>2</v>
      </c>
      <c r="H1766" s="13" t="s">
        <v>28</v>
      </c>
      <c r="I1766" s="13" t="str">
        <f>IFERROR(__xludf.DUMMYFUNCTION("REGEXREPLACE(H1766, "".*\s"", """")"),"человек")</f>
        <v>человек</v>
      </c>
      <c r="J1766" s="13" t="s">
        <v>29</v>
      </c>
      <c r="K1766" s="17" t="str">
        <f>IFERROR(__xludf.DUMMYFUNCTION("REGEXREPLACE(J1766, ""^[\d\s]+"", """")"),"значение показателя за год")</f>
        <v>значение показателя за год</v>
      </c>
      <c r="L1766" s="16">
        <f t="shared" si="18"/>
        <v>2</v>
      </c>
      <c r="M1766" s="13" t="s">
        <v>32</v>
      </c>
      <c r="N1766" s="13" t="str">
        <f>IFERROR(__xludf.DUMMYFUNCTION("REGEXEXTRACT(M1766, "" (.+)$"")"),"сельское население")</f>
        <v>сельское население</v>
      </c>
      <c r="O1766" s="18">
        <v>9431.0</v>
      </c>
      <c r="P1766" s="18">
        <v>9086.0</v>
      </c>
      <c r="Q1766" s="18">
        <v>9435.0</v>
      </c>
      <c r="R1766" s="23" t="s">
        <v>37</v>
      </c>
      <c r="S1766" s="23" t="s">
        <v>37</v>
      </c>
      <c r="T1766" s="23" t="s">
        <v>37</v>
      </c>
      <c r="U1766" s="23" t="s">
        <v>37</v>
      </c>
      <c r="V1766" s="23" t="s">
        <v>37</v>
      </c>
      <c r="W1766" s="23" t="s">
        <v>37</v>
      </c>
      <c r="X1766" s="23" t="s">
        <v>37</v>
      </c>
      <c r="Y1766" s="23" t="s">
        <v>37</v>
      </c>
      <c r="Z1766" s="19" t="str">
        <f t="shared" si="6"/>
        <v/>
      </c>
      <c r="AA1766" s="19" t="str">
        <f t="shared" si="19"/>
        <v/>
      </c>
      <c r="AB1766" s="19">
        <f t="shared" si="8"/>
        <v>27952</v>
      </c>
      <c r="AC1766" s="19">
        <f t="shared" si="20"/>
        <v>9317.333333</v>
      </c>
      <c r="AD1766" s="19">
        <f t="shared" si="21"/>
        <v>13815</v>
      </c>
      <c r="AE1766" s="19" t="str">
        <f t="shared" si="22"/>
        <v>Нет моды</v>
      </c>
      <c r="AF1766" s="19">
        <f t="shared" si="23"/>
        <v>9086</v>
      </c>
      <c r="AG1766" s="19">
        <f t="shared" si="24"/>
        <v>9435</v>
      </c>
      <c r="AH1766" s="20" t="str">
        <f t="shared" si="14"/>
        <v>Город: 67%; Село: 33%</v>
      </c>
      <c r="AI1766" s="24"/>
      <c r="AJ1766" s="24"/>
      <c r="AK1766" s="24"/>
      <c r="AL1766" s="22">
        <f t="shared" si="25"/>
        <v>1</v>
      </c>
    </row>
    <row r="1767" ht="12.75" customHeight="1">
      <c r="A1767" s="17" t="s">
        <v>116</v>
      </c>
      <c r="B1767" s="13" t="str">
        <f>IFERROR(__xludf.DUMMYFUNCTION("REGEXREPLACE(A1767, ""\d"", """")")," Южный федеральный округ   ")</f>
        <v> Южный федеральный округ   </v>
      </c>
      <c r="C1767" s="14" t="str">
        <f t="shared" si="15"/>
        <v>Южный федеральный округ</v>
      </c>
      <c r="D1767" s="3">
        <f t="shared" si="16"/>
        <v>2</v>
      </c>
      <c r="E1767" s="15" t="s">
        <v>44</v>
      </c>
      <c r="F1767" s="13" t="str">
        <f>IFERROR(__xludf.DUMMYFUNCTION("REGEXEXTRACT(E1767,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67" s="16">
        <f t="shared" si="17"/>
        <v>2</v>
      </c>
      <c r="H1767" s="13" t="s">
        <v>28</v>
      </c>
      <c r="I1767" s="13" t="str">
        <f>IFERROR(__xludf.DUMMYFUNCTION("REGEXREPLACE(H1767, "".*\s"", """")"),"человек")</f>
        <v>человек</v>
      </c>
      <c r="J1767" s="13" t="s">
        <v>29</v>
      </c>
      <c r="K1767" s="17" t="str">
        <f>IFERROR(__xludf.DUMMYFUNCTION("REGEXREPLACE(J1767, ""^[\d\s]+"", """")"),"значение показателя за год")</f>
        <v>значение показателя за год</v>
      </c>
      <c r="L1767" s="16">
        <f t="shared" si="18"/>
        <v>2</v>
      </c>
      <c r="M1767" s="13" t="s">
        <v>30</v>
      </c>
      <c r="N1767" s="13" t="str">
        <f>IFERROR(__xludf.DUMMYFUNCTION("REGEXEXTRACT(M1767, "" (.+)$"")"),"все население")</f>
        <v>все население</v>
      </c>
      <c r="O1767" s="23" t="s">
        <v>37</v>
      </c>
      <c r="P1767" s="23" t="s">
        <v>37</v>
      </c>
      <c r="Q1767" s="18">
        <v>569.0</v>
      </c>
      <c r="R1767" s="23" t="s">
        <v>37</v>
      </c>
      <c r="S1767" s="23" t="s">
        <v>37</v>
      </c>
      <c r="T1767" s="23" t="s">
        <v>37</v>
      </c>
      <c r="U1767" s="23" t="s">
        <v>37</v>
      </c>
      <c r="V1767" s="23" t="s">
        <v>37</v>
      </c>
      <c r="W1767" s="23" t="s">
        <v>37</v>
      </c>
      <c r="X1767" s="23" t="s">
        <v>37</v>
      </c>
      <c r="Y1767" s="23" t="s">
        <v>37</v>
      </c>
      <c r="Z1767" s="19">
        <f t="shared" si="6"/>
        <v>569</v>
      </c>
      <c r="AA1767" s="19" t="str">
        <f t="shared" si="19"/>
        <v/>
      </c>
      <c r="AB1767" s="19" t="str">
        <f t="shared" si="8"/>
        <v/>
      </c>
      <c r="AC1767" s="19">
        <f t="shared" si="20"/>
        <v>569</v>
      </c>
      <c r="AD1767" s="19">
        <f t="shared" si="21"/>
        <v>9258.5</v>
      </c>
      <c r="AE1767" s="19" t="str">
        <f t="shared" si="22"/>
        <v>Нет моды</v>
      </c>
      <c r="AF1767" s="19">
        <f t="shared" si="23"/>
        <v>569</v>
      </c>
      <c r="AG1767" s="19">
        <f t="shared" si="24"/>
        <v>569</v>
      </c>
      <c r="AH1767" s="20" t="str">
        <f t="shared" si="14"/>
        <v/>
      </c>
      <c r="AI1767" s="24"/>
      <c r="AJ1767" s="24"/>
      <c r="AK1767" s="24"/>
      <c r="AL1767" s="22">
        <f t="shared" si="25"/>
        <v>2</v>
      </c>
    </row>
    <row r="1768" ht="12.75" customHeight="1">
      <c r="A1768" s="17" t="s">
        <v>117</v>
      </c>
      <c r="B1768" s="13" t="str">
        <f>IFERROR(__xludf.DUMMYFUNCTION("REGEXREPLACE(A1768, ""\d"", """")")," Южный федеральный округ   ")</f>
        <v> Южный федеральный округ   </v>
      </c>
      <c r="C1768" s="14" t="str">
        <f t="shared" si="15"/>
        <v>Южный федеральный округ</v>
      </c>
      <c r="D1768" s="3">
        <f t="shared" si="16"/>
        <v>2</v>
      </c>
      <c r="E1768" s="15" t="s">
        <v>44</v>
      </c>
      <c r="F1768" s="13" t="str">
        <f>IFERROR(__xludf.DUMMYFUNCTION("REGEXEXTRACT(E1768,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68" s="16">
        <f t="shared" si="17"/>
        <v>2</v>
      </c>
      <c r="H1768" s="13" t="s">
        <v>28</v>
      </c>
      <c r="I1768" s="13" t="str">
        <f>IFERROR(__xludf.DUMMYFUNCTION("REGEXREPLACE(H1768, "".*\s"", """")"),"человек")</f>
        <v>человек</v>
      </c>
      <c r="J1768" s="13" t="s">
        <v>29</v>
      </c>
      <c r="K1768" s="17" t="str">
        <f>IFERROR(__xludf.DUMMYFUNCTION("REGEXREPLACE(J1768, ""^[\d\s]+"", """")"),"значение показателя за год")</f>
        <v>значение показателя за год</v>
      </c>
      <c r="L1768" s="16">
        <f t="shared" si="18"/>
        <v>2</v>
      </c>
      <c r="M1768" s="13" t="s">
        <v>31</v>
      </c>
      <c r="N1768" s="13" t="str">
        <f>IFERROR(__xludf.DUMMYFUNCTION("REGEXEXTRACT(M1768, "" (.+)$"")"),"городское население")</f>
        <v>городское население</v>
      </c>
      <c r="O1768" s="23" t="s">
        <v>37</v>
      </c>
      <c r="P1768" s="23" t="s">
        <v>37</v>
      </c>
      <c r="Q1768" s="18">
        <v>371.0</v>
      </c>
      <c r="R1768" s="23" t="s">
        <v>37</v>
      </c>
      <c r="S1768" s="23" t="s">
        <v>37</v>
      </c>
      <c r="T1768" s="23" t="s">
        <v>37</v>
      </c>
      <c r="U1768" s="23" t="s">
        <v>37</v>
      </c>
      <c r="V1768" s="23" t="s">
        <v>37</v>
      </c>
      <c r="W1768" s="23" t="s">
        <v>37</v>
      </c>
      <c r="X1768" s="23" t="s">
        <v>37</v>
      </c>
      <c r="Y1768" s="23" t="s">
        <v>37</v>
      </c>
      <c r="Z1768" s="19" t="str">
        <f t="shared" si="6"/>
        <v/>
      </c>
      <c r="AA1768" s="19">
        <f t="shared" si="19"/>
        <v>371</v>
      </c>
      <c r="AB1768" s="19" t="str">
        <f t="shared" si="8"/>
        <v/>
      </c>
      <c r="AC1768" s="19">
        <f t="shared" si="20"/>
        <v>371</v>
      </c>
      <c r="AD1768" s="19">
        <f t="shared" si="21"/>
        <v>470</v>
      </c>
      <c r="AE1768" s="19" t="str">
        <f t="shared" si="22"/>
        <v>Нет моды</v>
      </c>
      <c r="AF1768" s="19">
        <f t="shared" si="23"/>
        <v>371</v>
      </c>
      <c r="AG1768" s="19">
        <f t="shared" si="24"/>
        <v>371</v>
      </c>
      <c r="AH1768" s="20" t="str">
        <f t="shared" si="14"/>
        <v/>
      </c>
      <c r="AI1768" s="24"/>
      <c r="AJ1768" s="24"/>
      <c r="AK1768" s="24"/>
      <c r="AL1768" s="22">
        <f t="shared" si="25"/>
        <v>2</v>
      </c>
    </row>
    <row r="1769" ht="12.75" customHeight="1">
      <c r="A1769" s="17" t="s">
        <v>118</v>
      </c>
      <c r="B1769" s="13" t="str">
        <f>IFERROR(__xludf.DUMMYFUNCTION("REGEXREPLACE(A1769, ""\d"", """")")," Южный федеральный округ   ")</f>
        <v> Южный федеральный округ   </v>
      </c>
      <c r="C1769" s="14" t="str">
        <f t="shared" si="15"/>
        <v>Южный федеральный округ</v>
      </c>
      <c r="D1769" s="3">
        <f t="shared" si="16"/>
        <v>2</v>
      </c>
      <c r="E1769" s="15" t="s">
        <v>44</v>
      </c>
      <c r="F1769" s="13" t="str">
        <f>IFERROR(__xludf.DUMMYFUNCTION("REGEXEXTRACT(E1769,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769" s="16">
        <f t="shared" si="17"/>
        <v>2</v>
      </c>
      <c r="H1769" s="13" t="s">
        <v>28</v>
      </c>
      <c r="I1769" s="13" t="str">
        <f>IFERROR(__xludf.DUMMYFUNCTION("REGEXREPLACE(H1769, "".*\s"", """")"),"человек")</f>
        <v>человек</v>
      </c>
      <c r="J1769" s="13" t="s">
        <v>29</v>
      </c>
      <c r="K1769" s="17" t="str">
        <f>IFERROR(__xludf.DUMMYFUNCTION("REGEXREPLACE(J1769, ""^[\d\s]+"", """")"),"значение показателя за год")</f>
        <v>значение показателя за год</v>
      </c>
      <c r="L1769" s="16">
        <f t="shared" si="18"/>
        <v>2</v>
      </c>
      <c r="M1769" s="13" t="s">
        <v>32</v>
      </c>
      <c r="N1769" s="13" t="str">
        <f>IFERROR(__xludf.DUMMYFUNCTION("REGEXEXTRACT(M1769, "" (.+)$"")"),"сельское население")</f>
        <v>сельское население</v>
      </c>
      <c r="O1769" s="23" t="s">
        <v>37</v>
      </c>
      <c r="P1769" s="23" t="s">
        <v>37</v>
      </c>
      <c r="Q1769" s="18">
        <v>198.0</v>
      </c>
      <c r="R1769" s="23" t="s">
        <v>37</v>
      </c>
      <c r="S1769" s="23" t="s">
        <v>37</v>
      </c>
      <c r="T1769" s="23" t="s">
        <v>37</v>
      </c>
      <c r="U1769" s="23" t="s">
        <v>37</v>
      </c>
      <c r="V1769" s="23" t="s">
        <v>37</v>
      </c>
      <c r="W1769" s="23" t="s">
        <v>37</v>
      </c>
      <c r="X1769" s="23" t="s">
        <v>37</v>
      </c>
      <c r="Y1769" s="23" t="s">
        <v>37</v>
      </c>
      <c r="Z1769" s="19" t="str">
        <f t="shared" si="6"/>
        <v/>
      </c>
      <c r="AA1769" s="19" t="str">
        <f t="shared" si="19"/>
        <v/>
      </c>
      <c r="AB1769" s="19">
        <f t="shared" si="8"/>
        <v>198</v>
      </c>
      <c r="AC1769" s="19">
        <f t="shared" si="20"/>
        <v>198</v>
      </c>
      <c r="AD1769" s="19">
        <f t="shared" si="21"/>
        <v>284.5</v>
      </c>
      <c r="AE1769" s="19" t="str">
        <f t="shared" si="22"/>
        <v>Нет моды</v>
      </c>
      <c r="AF1769" s="19">
        <f t="shared" si="23"/>
        <v>198</v>
      </c>
      <c r="AG1769" s="19">
        <f t="shared" si="24"/>
        <v>198</v>
      </c>
      <c r="AH1769" s="20" t="str">
        <f t="shared" si="14"/>
        <v>Город: 65%; Село: 35%</v>
      </c>
      <c r="AI1769" s="24"/>
      <c r="AJ1769" s="24"/>
      <c r="AK1769" s="24"/>
      <c r="AL1769" s="22">
        <f t="shared" si="25"/>
        <v>2</v>
      </c>
    </row>
    <row r="1770" ht="12.75" customHeight="1">
      <c r="A1770" s="17" t="s">
        <v>119</v>
      </c>
      <c r="B1770" s="13" t="str">
        <f>IFERROR(__xludf.DUMMYFUNCTION("REGEXREPLACE(A1770, ""\d"", """")")," Южный федеральный округ   ")</f>
        <v> Южный федеральный округ   </v>
      </c>
      <c r="C1770" s="14" t="str">
        <f t="shared" si="15"/>
        <v>Южный федеральный округ</v>
      </c>
      <c r="D1770" s="3">
        <f t="shared" si="16"/>
        <v>2</v>
      </c>
      <c r="E1770" s="15" t="s">
        <v>45</v>
      </c>
      <c r="F1770" s="13" t="str">
        <f>IFERROR(__xludf.DUMMYFUNCTION("REGEXEXTRACT(E1770, ""[А-Яа-я].*"")"),"Самоубийство")</f>
        <v>Самоубийство</v>
      </c>
      <c r="G1770" s="16">
        <f t="shared" si="17"/>
        <v>2</v>
      </c>
      <c r="H1770" s="13" t="s">
        <v>28</v>
      </c>
      <c r="I1770" s="13" t="str">
        <f>IFERROR(__xludf.DUMMYFUNCTION("REGEXREPLACE(H1770, "".*\s"", """")"),"человек")</f>
        <v>человек</v>
      </c>
      <c r="J1770" s="13" t="s">
        <v>29</v>
      </c>
      <c r="K1770" s="17" t="str">
        <f>IFERROR(__xludf.DUMMYFUNCTION("REGEXREPLACE(J1770, ""^[\d\s]+"", """")"),"значение показателя за год")</f>
        <v>значение показателя за год</v>
      </c>
      <c r="L1770" s="16">
        <f t="shared" si="18"/>
        <v>2</v>
      </c>
      <c r="M1770" s="13" t="s">
        <v>30</v>
      </c>
      <c r="N1770" s="13" t="str">
        <f>IFERROR(__xludf.DUMMYFUNCTION("REGEXEXTRACT(M1770, "" (.+)$"")"),"все население")</f>
        <v>все население</v>
      </c>
      <c r="O1770" s="18">
        <v>1796.0</v>
      </c>
      <c r="P1770" s="18">
        <v>1772.0</v>
      </c>
      <c r="Q1770" s="18">
        <v>1495.0</v>
      </c>
      <c r="R1770" s="23" t="s">
        <v>37</v>
      </c>
      <c r="S1770" s="23" t="s">
        <v>37</v>
      </c>
      <c r="T1770" s="23" t="s">
        <v>37</v>
      </c>
      <c r="U1770" s="23" t="s">
        <v>37</v>
      </c>
      <c r="V1770" s="23" t="s">
        <v>37</v>
      </c>
      <c r="W1770" s="23" t="s">
        <v>37</v>
      </c>
      <c r="X1770" s="23" t="s">
        <v>37</v>
      </c>
      <c r="Y1770" s="23" t="s">
        <v>37</v>
      </c>
      <c r="Z1770" s="19">
        <f t="shared" si="6"/>
        <v>5063</v>
      </c>
      <c r="AA1770" s="19" t="str">
        <f t="shared" si="19"/>
        <v/>
      </c>
      <c r="AB1770" s="19" t="str">
        <f t="shared" si="8"/>
        <v/>
      </c>
      <c r="AC1770" s="19">
        <f t="shared" si="20"/>
        <v>1687.666667</v>
      </c>
      <c r="AD1770" s="19">
        <f t="shared" si="21"/>
        <v>1633.5</v>
      </c>
      <c r="AE1770" s="19" t="str">
        <f t="shared" si="22"/>
        <v>Нет моды</v>
      </c>
      <c r="AF1770" s="19">
        <f t="shared" si="23"/>
        <v>1495</v>
      </c>
      <c r="AG1770" s="19">
        <f t="shared" si="24"/>
        <v>1796</v>
      </c>
      <c r="AH1770" s="20" t="str">
        <f t="shared" si="14"/>
        <v/>
      </c>
      <c r="AI1770" s="24"/>
      <c r="AJ1770" s="24"/>
      <c r="AK1770" s="24"/>
      <c r="AL1770" s="22">
        <f t="shared" si="25"/>
        <v>1</v>
      </c>
    </row>
    <row r="1771" ht="12.75" customHeight="1">
      <c r="A1771" s="17" t="s">
        <v>120</v>
      </c>
      <c r="B1771" s="13" t="str">
        <f>IFERROR(__xludf.DUMMYFUNCTION("REGEXREPLACE(A1771, ""\d"", """")")," Южный федеральный округ   ")</f>
        <v> Южный федеральный округ   </v>
      </c>
      <c r="C1771" s="14" t="str">
        <f t="shared" si="15"/>
        <v>Южный федеральный округ</v>
      </c>
      <c r="D1771" s="3">
        <f t="shared" si="16"/>
        <v>2</v>
      </c>
      <c r="E1771" s="15" t="s">
        <v>45</v>
      </c>
      <c r="F1771" s="13" t="str">
        <f>IFERROR(__xludf.DUMMYFUNCTION("REGEXEXTRACT(E1771, ""[А-Яа-я].*"")"),"Самоубийство")</f>
        <v>Самоубийство</v>
      </c>
      <c r="G1771" s="16">
        <f t="shared" si="17"/>
        <v>2</v>
      </c>
      <c r="H1771" s="13" t="s">
        <v>28</v>
      </c>
      <c r="I1771" s="13" t="str">
        <f>IFERROR(__xludf.DUMMYFUNCTION("REGEXREPLACE(H1771, "".*\s"", """")"),"человек")</f>
        <v>человек</v>
      </c>
      <c r="J1771" s="13" t="s">
        <v>29</v>
      </c>
      <c r="K1771" s="17" t="str">
        <f>IFERROR(__xludf.DUMMYFUNCTION("REGEXREPLACE(J1771, ""^[\d\s]+"", """")"),"значение показателя за год")</f>
        <v>значение показателя за год</v>
      </c>
      <c r="L1771" s="16">
        <f t="shared" si="18"/>
        <v>2</v>
      </c>
      <c r="M1771" s="13" t="s">
        <v>31</v>
      </c>
      <c r="N1771" s="13" t="str">
        <f>IFERROR(__xludf.DUMMYFUNCTION("REGEXEXTRACT(M1771, "" (.+)$"")"),"городское население")</f>
        <v>городское население</v>
      </c>
      <c r="O1771" s="18">
        <v>827.0</v>
      </c>
      <c r="P1771" s="18">
        <v>849.0</v>
      </c>
      <c r="Q1771" s="18">
        <v>757.0</v>
      </c>
      <c r="R1771" s="23" t="s">
        <v>37</v>
      </c>
      <c r="S1771" s="23" t="s">
        <v>37</v>
      </c>
      <c r="T1771" s="23" t="s">
        <v>37</v>
      </c>
      <c r="U1771" s="23" t="s">
        <v>37</v>
      </c>
      <c r="V1771" s="23" t="s">
        <v>37</v>
      </c>
      <c r="W1771" s="23" t="s">
        <v>37</v>
      </c>
      <c r="X1771" s="23" t="s">
        <v>37</v>
      </c>
      <c r="Y1771" s="23" t="s">
        <v>37</v>
      </c>
      <c r="Z1771" s="19" t="str">
        <f t="shared" si="6"/>
        <v/>
      </c>
      <c r="AA1771" s="19">
        <f t="shared" si="19"/>
        <v>2433</v>
      </c>
      <c r="AB1771" s="19" t="str">
        <f t="shared" si="8"/>
        <v/>
      </c>
      <c r="AC1771" s="19">
        <f t="shared" si="20"/>
        <v>811</v>
      </c>
      <c r="AD1771" s="19">
        <f t="shared" si="21"/>
        <v>1172</v>
      </c>
      <c r="AE1771" s="19" t="str">
        <f t="shared" si="22"/>
        <v>Нет моды</v>
      </c>
      <c r="AF1771" s="19">
        <f t="shared" si="23"/>
        <v>757</v>
      </c>
      <c r="AG1771" s="19">
        <f t="shared" si="24"/>
        <v>849</v>
      </c>
      <c r="AH1771" s="20" t="str">
        <f t="shared" si="14"/>
        <v/>
      </c>
      <c r="AI1771" s="24"/>
      <c r="AJ1771" s="24"/>
      <c r="AK1771" s="24"/>
      <c r="AL1771" s="22">
        <f t="shared" si="25"/>
        <v>1</v>
      </c>
    </row>
    <row r="1772" ht="12.75" customHeight="1">
      <c r="A1772" s="17" t="s">
        <v>121</v>
      </c>
      <c r="B1772" s="13" t="str">
        <f>IFERROR(__xludf.DUMMYFUNCTION("REGEXREPLACE(A1772, ""\d"", """")")," Южный федеральный округ   ")</f>
        <v> Южный федеральный округ   </v>
      </c>
      <c r="C1772" s="14" t="str">
        <f t="shared" si="15"/>
        <v>Южный федеральный округ</v>
      </c>
      <c r="D1772" s="3">
        <f t="shared" si="16"/>
        <v>2</v>
      </c>
      <c r="E1772" s="15" t="s">
        <v>45</v>
      </c>
      <c r="F1772" s="13" t="str">
        <f>IFERROR(__xludf.DUMMYFUNCTION("REGEXEXTRACT(E1772, ""[А-Яа-я].*"")"),"Самоубийство")</f>
        <v>Самоубийство</v>
      </c>
      <c r="G1772" s="16">
        <f t="shared" si="17"/>
        <v>2</v>
      </c>
      <c r="H1772" s="13" t="s">
        <v>28</v>
      </c>
      <c r="I1772" s="13" t="str">
        <f>IFERROR(__xludf.DUMMYFUNCTION("REGEXREPLACE(H1772, "".*\s"", """")"),"человек")</f>
        <v>человек</v>
      </c>
      <c r="J1772" s="13" t="s">
        <v>29</v>
      </c>
      <c r="K1772" s="17" t="str">
        <f>IFERROR(__xludf.DUMMYFUNCTION("REGEXREPLACE(J1772, ""^[\d\s]+"", """")"),"значение показателя за год")</f>
        <v>значение показателя за год</v>
      </c>
      <c r="L1772" s="16">
        <f t="shared" si="18"/>
        <v>2</v>
      </c>
      <c r="M1772" s="13" t="s">
        <v>32</v>
      </c>
      <c r="N1772" s="13" t="str">
        <f>IFERROR(__xludf.DUMMYFUNCTION("REGEXEXTRACT(M1772, "" (.+)$"")"),"сельское население")</f>
        <v>сельское население</v>
      </c>
      <c r="O1772" s="18">
        <v>969.0</v>
      </c>
      <c r="P1772" s="18">
        <v>923.0</v>
      </c>
      <c r="Q1772" s="18">
        <v>738.0</v>
      </c>
      <c r="R1772" s="23" t="s">
        <v>37</v>
      </c>
      <c r="S1772" s="23" t="s">
        <v>37</v>
      </c>
      <c r="T1772" s="23" t="s">
        <v>37</v>
      </c>
      <c r="U1772" s="23" t="s">
        <v>37</v>
      </c>
      <c r="V1772" s="23" t="s">
        <v>37</v>
      </c>
      <c r="W1772" s="23" t="s">
        <v>37</v>
      </c>
      <c r="X1772" s="23" t="s">
        <v>37</v>
      </c>
      <c r="Y1772" s="23" t="s">
        <v>37</v>
      </c>
      <c r="Z1772" s="19" t="str">
        <f t="shared" si="6"/>
        <v/>
      </c>
      <c r="AA1772" s="19" t="str">
        <f t="shared" si="19"/>
        <v/>
      </c>
      <c r="AB1772" s="19">
        <f t="shared" si="8"/>
        <v>2630</v>
      </c>
      <c r="AC1772" s="19">
        <f t="shared" si="20"/>
        <v>876.6666667</v>
      </c>
      <c r="AD1772" s="19">
        <f t="shared" si="21"/>
        <v>838</v>
      </c>
      <c r="AE1772" s="19" t="str">
        <f t="shared" si="22"/>
        <v>Нет моды</v>
      </c>
      <c r="AF1772" s="19">
        <f t="shared" si="23"/>
        <v>738</v>
      </c>
      <c r="AG1772" s="19">
        <f t="shared" si="24"/>
        <v>969</v>
      </c>
      <c r="AH1772" s="20" t="str">
        <f t="shared" si="14"/>
        <v>Город: 48%; Село: 52%</v>
      </c>
      <c r="AI1772" s="24"/>
      <c r="AJ1772" s="24"/>
      <c r="AK1772" s="24"/>
      <c r="AL1772" s="22">
        <f t="shared" si="25"/>
        <v>1</v>
      </c>
    </row>
    <row r="1773" ht="12.75" customHeight="1">
      <c r="A1773" s="17" t="s">
        <v>122</v>
      </c>
      <c r="B1773" s="13" t="str">
        <f>IFERROR(__xludf.DUMMYFUNCTION("REGEXREPLACE(A1773, ""\d"", """")")," Южный федеральный округ   ")</f>
        <v> Южный федеральный округ   </v>
      </c>
      <c r="C1773" s="14" t="str">
        <f t="shared" si="15"/>
        <v>Южный федеральный округ</v>
      </c>
      <c r="D1773" s="3">
        <f t="shared" si="16"/>
        <v>2</v>
      </c>
      <c r="E1773" s="15" t="s">
        <v>46</v>
      </c>
      <c r="F1773" s="13" t="str">
        <f>IFERROR(__xludf.DUMMYFUNCTION("REGEXEXTRACT(E1773, ""[А-Яа-я].*"")"),"Случ.отравл.алкоголем")</f>
        <v>Случ.отравл.алкоголем</v>
      </c>
      <c r="G1773" s="16">
        <f t="shared" si="17"/>
        <v>2</v>
      </c>
      <c r="H1773" s="13" t="s">
        <v>28</v>
      </c>
      <c r="I1773" s="13" t="str">
        <f>IFERROR(__xludf.DUMMYFUNCTION("REGEXREPLACE(H1773, "".*\s"", """")"),"человек")</f>
        <v>человек</v>
      </c>
      <c r="J1773" s="13" t="s">
        <v>29</v>
      </c>
      <c r="K1773" s="17" t="str">
        <f>IFERROR(__xludf.DUMMYFUNCTION("REGEXREPLACE(J1773, ""^[\d\s]+"", """")"),"значение показателя за год")</f>
        <v>значение показателя за год</v>
      </c>
      <c r="L1773" s="16">
        <f t="shared" si="18"/>
        <v>2</v>
      </c>
      <c r="M1773" s="13" t="s">
        <v>30</v>
      </c>
      <c r="N1773" s="13" t="str">
        <f>IFERROR(__xludf.DUMMYFUNCTION("REGEXEXTRACT(M1773, "" (.+)$"")"),"все население")</f>
        <v>все население</v>
      </c>
      <c r="O1773" s="18">
        <v>373.0</v>
      </c>
      <c r="P1773" s="18">
        <v>451.0</v>
      </c>
      <c r="Q1773" s="18">
        <v>413.0</v>
      </c>
      <c r="R1773" s="23" t="s">
        <v>37</v>
      </c>
      <c r="S1773" s="23" t="s">
        <v>37</v>
      </c>
      <c r="T1773" s="23" t="s">
        <v>37</v>
      </c>
      <c r="U1773" s="23" t="s">
        <v>37</v>
      </c>
      <c r="V1773" s="23" t="s">
        <v>37</v>
      </c>
      <c r="W1773" s="23" t="s">
        <v>37</v>
      </c>
      <c r="X1773" s="23" t="s">
        <v>37</v>
      </c>
      <c r="Y1773" s="23" t="s">
        <v>37</v>
      </c>
      <c r="Z1773" s="19">
        <f t="shared" si="6"/>
        <v>1237</v>
      </c>
      <c r="AA1773" s="19" t="str">
        <f t="shared" si="19"/>
        <v/>
      </c>
      <c r="AB1773" s="19" t="str">
        <f t="shared" si="8"/>
        <v/>
      </c>
      <c r="AC1773" s="19">
        <f t="shared" si="20"/>
        <v>412.3333333</v>
      </c>
      <c r="AD1773" s="19">
        <f t="shared" si="21"/>
        <v>594.5</v>
      </c>
      <c r="AE1773" s="19" t="str">
        <f t="shared" si="22"/>
        <v>Нет моды</v>
      </c>
      <c r="AF1773" s="19">
        <f t="shared" si="23"/>
        <v>373</v>
      </c>
      <c r="AG1773" s="19">
        <f t="shared" si="24"/>
        <v>451</v>
      </c>
      <c r="AH1773" s="20" t="str">
        <f t="shared" si="14"/>
        <v/>
      </c>
      <c r="AI1773" s="24"/>
      <c r="AJ1773" s="24"/>
      <c r="AK1773" s="24"/>
      <c r="AL1773" s="22">
        <f t="shared" si="25"/>
        <v>1</v>
      </c>
    </row>
    <row r="1774" ht="12.75" customHeight="1">
      <c r="A1774" s="17" t="s">
        <v>123</v>
      </c>
      <c r="B1774" s="13" t="str">
        <f>IFERROR(__xludf.DUMMYFUNCTION("REGEXREPLACE(A1774, ""\d"", """")")," Южный федеральный округ   ")</f>
        <v> Южный федеральный округ   </v>
      </c>
      <c r="C1774" s="14" t="str">
        <f t="shared" si="15"/>
        <v>Южный федеральный округ</v>
      </c>
      <c r="D1774" s="3">
        <f t="shared" si="16"/>
        <v>2</v>
      </c>
      <c r="E1774" s="15" t="s">
        <v>46</v>
      </c>
      <c r="F1774" s="13" t="str">
        <f>IFERROR(__xludf.DUMMYFUNCTION("REGEXEXTRACT(E1774, ""[А-Яа-я].*"")"),"Случ.отравл.алкоголем")</f>
        <v>Случ.отравл.алкоголем</v>
      </c>
      <c r="G1774" s="16">
        <f t="shared" si="17"/>
        <v>2</v>
      </c>
      <c r="H1774" s="13" t="s">
        <v>28</v>
      </c>
      <c r="I1774" s="13" t="str">
        <f>IFERROR(__xludf.DUMMYFUNCTION("REGEXREPLACE(H1774, "".*\s"", """")"),"человек")</f>
        <v>человек</v>
      </c>
      <c r="J1774" s="13" t="s">
        <v>29</v>
      </c>
      <c r="K1774" s="17" t="str">
        <f>IFERROR(__xludf.DUMMYFUNCTION("REGEXREPLACE(J1774, ""^[\d\s]+"", """")"),"значение показателя за год")</f>
        <v>значение показателя за год</v>
      </c>
      <c r="L1774" s="16">
        <f t="shared" si="18"/>
        <v>2</v>
      </c>
      <c r="M1774" s="13" t="s">
        <v>31</v>
      </c>
      <c r="N1774" s="13" t="str">
        <f>IFERROR(__xludf.DUMMYFUNCTION("REGEXEXTRACT(M1774, "" (.+)$"")"),"городское население")</f>
        <v>городское население</v>
      </c>
      <c r="O1774" s="18">
        <v>197.0</v>
      </c>
      <c r="P1774" s="18">
        <v>228.0</v>
      </c>
      <c r="Q1774" s="18">
        <v>213.0</v>
      </c>
      <c r="R1774" s="23" t="s">
        <v>37</v>
      </c>
      <c r="S1774" s="23" t="s">
        <v>37</v>
      </c>
      <c r="T1774" s="23" t="s">
        <v>37</v>
      </c>
      <c r="U1774" s="23" t="s">
        <v>37</v>
      </c>
      <c r="V1774" s="23" t="s">
        <v>37</v>
      </c>
      <c r="W1774" s="23" t="s">
        <v>37</v>
      </c>
      <c r="X1774" s="23" t="s">
        <v>37</v>
      </c>
      <c r="Y1774" s="23" t="s">
        <v>37</v>
      </c>
      <c r="Z1774" s="19" t="str">
        <f t="shared" si="6"/>
        <v/>
      </c>
      <c r="AA1774" s="19">
        <f t="shared" si="19"/>
        <v>638</v>
      </c>
      <c r="AB1774" s="19" t="str">
        <f t="shared" si="8"/>
        <v/>
      </c>
      <c r="AC1774" s="19">
        <f t="shared" si="20"/>
        <v>212.6666667</v>
      </c>
      <c r="AD1774" s="19">
        <f t="shared" si="21"/>
        <v>300.5</v>
      </c>
      <c r="AE1774" s="19" t="str">
        <f t="shared" si="22"/>
        <v>Нет моды</v>
      </c>
      <c r="AF1774" s="19">
        <f t="shared" si="23"/>
        <v>197</v>
      </c>
      <c r="AG1774" s="19">
        <f t="shared" si="24"/>
        <v>228</v>
      </c>
      <c r="AH1774" s="20" t="str">
        <f t="shared" si="14"/>
        <v/>
      </c>
      <c r="AI1774" s="24"/>
      <c r="AJ1774" s="24"/>
      <c r="AK1774" s="24"/>
      <c r="AL1774" s="22">
        <f t="shared" si="25"/>
        <v>1</v>
      </c>
    </row>
    <row r="1775" ht="12.75" customHeight="1">
      <c r="A1775" s="17" t="s">
        <v>124</v>
      </c>
      <c r="B1775" s="13" t="str">
        <f>IFERROR(__xludf.DUMMYFUNCTION("REGEXREPLACE(A1775, ""\d"", """")")," Южный федеральный округ   ")</f>
        <v> Южный федеральный округ   </v>
      </c>
      <c r="C1775" s="14" t="str">
        <f t="shared" si="15"/>
        <v>Южный федеральный округ</v>
      </c>
      <c r="D1775" s="3">
        <f t="shared" si="16"/>
        <v>2</v>
      </c>
      <c r="E1775" s="15" t="s">
        <v>46</v>
      </c>
      <c r="F1775" s="13" t="str">
        <f>IFERROR(__xludf.DUMMYFUNCTION("REGEXEXTRACT(E1775, ""[А-Яа-я].*"")"),"Случ.отравл.алкоголем")</f>
        <v>Случ.отравл.алкоголем</v>
      </c>
      <c r="G1775" s="16">
        <f t="shared" si="17"/>
        <v>2</v>
      </c>
      <c r="H1775" s="13" t="s">
        <v>28</v>
      </c>
      <c r="I1775" s="13" t="str">
        <f>IFERROR(__xludf.DUMMYFUNCTION("REGEXREPLACE(H1775, "".*\s"", """")"),"человек")</f>
        <v>человек</v>
      </c>
      <c r="J1775" s="13" t="s">
        <v>29</v>
      </c>
      <c r="K1775" s="17" t="str">
        <f>IFERROR(__xludf.DUMMYFUNCTION("REGEXREPLACE(J1775, ""^[\d\s]+"", """")"),"значение показателя за год")</f>
        <v>значение показателя за год</v>
      </c>
      <c r="L1775" s="16">
        <f t="shared" si="18"/>
        <v>2</v>
      </c>
      <c r="M1775" s="13" t="s">
        <v>32</v>
      </c>
      <c r="N1775" s="13" t="str">
        <f>IFERROR(__xludf.DUMMYFUNCTION("REGEXEXTRACT(M1775, "" (.+)$"")"),"сельское население")</f>
        <v>сельское население</v>
      </c>
      <c r="O1775" s="18">
        <v>176.0</v>
      </c>
      <c r="P1775" s="18">
        <v>223.0</v>
      </c>
      <c r="Q1775" s="18">
        <v>200.0</v>
      </c>
      <c r="R1775" s="23" t="s">
        <v>37</v>
      </c>
      <c r="S1775" s="23" t="s">
        <v>37</v>
      </c>
      <c r="T1775" s="23" t="s">
        <v>37</v>
      </c>
      <c r="U1775" s="23" t="s">
        <v>37</v>
      </c>
      <c r="V1775" s="23" t="s">
        <v>37</v>
      </c>
      <c r="W1775" s="23" t="s">
        <v>37</v>
      </c>
      <c r="X1775" s="23" t="s">
        <v>37</v>
      </c>
      <c r="Y1775" s="23" t="s">
        <v>37</v>
      </c>
      <c r="Z1775" s="19" t="str">
        <f t="shared" si="6"/>
        <v/>
      </c>
      <c r="AA1775" s="19" t="str">
        <f t="shared" si="19"/>
        <v/>
      </c>
      <c r="AB1775" s="19">
        <f t="shared" si="8"/>
        <v>599</v>
      </c>
      <c r="AC1775" s="19">
        <f t="shared" si="20"/>
        <v>199.6666667</v>
      </c>
      <c r="AD1775" s="19">
        <f t="shared" si="21"/>
        <v>206.5</v>
      </c>
      <c r="AE1775" s="19" t="str">
        <f t="shared" si="22"/>
        <v>Нет моды</v>
      </c>
      <c r="AF1775" s="19">
        <f t="shared" si="23"/>
        <v>176</v>
      </c>
      <c r="AG1775" s="19">
        <f t="shared" si="24"/>
        <v>223</v>
      </c>
      <c r="AH1775" s="20" t="str">
        <f t="shared" si="14"/>
        <v>Город: 52%; Село: 48%</v>
      </c>
      <c r="AI1775" s="24"/>
      <c r="AJ1775" s="24"/>
      <c r="AK1775" s="24"/>
      <c r="AL1775" s="22">
        <f t="shared" si="25"/>
        <v>1</v>
      </c>
    </row>
    <row r="1776" ht="12.75" customHeight="1">
      <c r="A1776" s="17" t="s">
        <v>125</v>
      </c>
      <c r="B1776" s="13" t="str">
        <f>IFERROR(__xludf.DUMMYFUNCTION("REGEXREPLACE(A1776, ""\d"", """")")," Южный федеральный округ   ")</f>
        <v> Южный федеральный округ   </v>
      </c>
      <c r="C1776" s="14" t="str">
        <f t="shared" si="15"/>
        <v>Южный федеральный округ</v>
      </c>
      <c r="D1776" s="3">
        <f t="shared" si="16"/>
        <v>2</v>
      </c>
      <c r="E1776" s="15" t="s">
        <v>47</v>
      </c>
      <c r="F1776" s="13" t="str">
        <f>IFERROR(__xludf.DUMMYFUNCTION("REGEXEXTRACT(E1776, ""[А-Яа-я].*"")"),"транспортные травмы всех видов")</f>
        <v>транспортные травмы всех видов</v>
      </c>
      <c r="G1776" s="16">
        <f t="shared" si="17"/>
        <v>2</v>
      </c>
      <c r="H1776" s="13" t="s">
        <v>28</v>
      </c>
      <c r="I1776" s="13" t="str">
        <f>IFERROR(__xludf.DUMMYFUNCTION("REGEXREPLACE(H1776, "".*\s"", """")"),"человек")</f>
        <v>человек</v>
      </c>
      <c r="J1776" s="13" t="s">
        <v>29</v>
      </c>
      <c r="K1776" s="17" t="str">
        <f>IFERROR(__xludf.DUMMYFUNCTION("REGEXREPLACE(J1776, ""^[\d\s]+"", """")"),"значение показателя за год")</f>
        <v>значение показателя за год</v>
      </c>
      <c r="L1776" s="16">
        <f t="shared" si="18"/>
        <v>2</v>
      </c>
      <c r="M1776" s="13" t="s">
        <v>30</v>
      </c>
      <c r="N1776" s="13" t="str">
        <f>IFERROR(__xludf.DUMMYFUNCTION("REGEXEXTRACT(M1776, "" (.+)$"")"),"все население")</f>
        <v>все население</v>
      </c>
      <c r="O1776" s="18">
        <v>2838.0</v>
      </c>
      <c r="P1776" s="18">
        <v>2885.0</v>
      </c>
      <c r="Q1776" s="18">
        <v>125.0</v>
      </c>
      <c r="R1776" s="23" t="s">
        <v>37</v>
      </c>
      <c r="S1776" s="23" t="s">
        <v>37</v>
      </c>
      <c r="T1776" s="23" t="s">
        <v>37</v>
      </c>
      <c r="U1776" s="23" t="s">
        <v>37</v>
      </c>
      <c r="V1776" s="23" t="s">
        <v>37</v>
      </c>
      <c r="W1776" s="23" t="s">
        <v>37</v>
      </c>
      <c r="X1776" s="23" t="s">
        <v>37</v>
      </c>
      <c r="Y1776" s="23" t="s">
        <v>37</v>
      </c>
      <c r="Z1776" s="19">
        <f t="shared" si="6"/>
        <v>5848</v>
      </c>
      <c r="AA1776" s="19" t="str">
        <f t="shared" si="19"/>
        <v/>
      </c>
      <c r="AB1776" s="19" t="str">
        <f t="shared" si="8"/>
        <v/>
      </c>
      <c r="AC1776" s="19">
        <f t="shared" si="20"/>
        <v>1949.333333</v>
      </c>
      <c r="AD1776" s="19">
        <f t="shared" si="21"/>
        <v>211.5</v>
      </c>
      <c r="AE1776" s="19" t="str">
        <f t="shared" si="22"/>
        <v>Нет моды</v>
      </c>
      <c r="AF1776" s="19">
        <f t="shared" si="23"/>
        <v>125</v>
      </c>
      <c r="AG1776" s="19">
        <f t="shared" si="24"/>
        <v>2885</v>
      </c>
      <c r="AH1776" s="20" t="str">
        <f t="shared" si="14"/>
        <v/>
      </c>
      <c r="AI1776" s="24"/>
      <c r="AJ1776" s="24"/>
      <c r="AK1776" s="24"/>
      <c r="AL1776" s="22">
        <f t="shared" si="25"/>
        <v>1</v>
      </c>
    </row>
    <row r="1777" ht="12.75" customHeight="1">
      <c r="A1777" s="17" t="s">
        <v>126</v>
      </c>
      <c r="B1777" s="13" t="str">
        <f>IFERROR(__xludf.DUMMYFUNCTION("REGEXREPLACE(A1777, ""\d"", """")")," Южный федеральный округ   ")</f>
        <v> Южный федеральный округ   </v>
      </c>
      <c r="C1777" s="14" t="str">
        <f t="shared" si="15"/>
        <v>Южный федеральный округ</v>
      </c>
      <c r="D1777" s="3">
        <f t="shared" si="16"/>
        <v>2</v>
      </c>
      <c r="E1777" s="15" t="s">
        <v>47</v>
      </c>
      <c r="F1777" s="13" t="str">
        <f>IFERROR(__xludf.DUMMYFUNCTION("REGEXEXTRACT(E1777, ""[А-Яа-я].*"")"),"транспортные травмы всех видов")</f>
        <v>транспортные травмы всех видов</v>
      </c>
      <c r="G1777" s="16">
        <f t="shared" si="17"/>
        <v>2</v>
      </c>
      <c r="H1777" s="13" t="s">
        <v>28</v>
      </c>
      <c r="I1777" s="13" t="str">
        <f>IFERROR(__xludf.DUMMYFUNCTION("REGEXREPLACE(H1777, "".*\s"", """")"),"человек")</f>
        <v>человек</v>
      </c>
      <c r="J1777" s="13" t="s">
        <v>29</v>
      </c>
      <c r="K1777" s="17" t="str">
        <f>IFERROR(__xludf.DUMMYFUNCTION("REGEXREPLACE(J1777, ""^[\d\s]+"", """")"),"значение показателя за год")</f>
        <v>значение показателя за год</v>
      </c>
      <c r="L1777" s="16">
        <f t="shared" si="18"/>
        <v>2</v>
      </c>
      <c r="M1777" s="13" t="s">
        <v>31</v>
      </c>
      <c r="N1777" s="13" t="str">
        <f>IFERROR(__xludf.DUMMYFUNCTION("REGEXEXTRACT(M1777, "" (.+)$"")"),"городское население")</f>
        <v>городское население</v>
      </c>
      <c r="O1777" s="18">
        <v>1457.0</v>
      </c>
      <c r="P1777" s="18">
        <v>1491.0</v>
      </c>
      <c r="Q1777" s="18">
        <v>106.0</v>
      </c>
      <c r="R1777" s="23" t="s">
        <v>37</v>
      </c>
      <c r="S1777" s="23" t="s">
        <v>37</v>
      </c>
      <c r="T1777" s="23" t="s">
        <v>37</v>
      </c>
      <c r="U1777" s="23" t="s">
        <v>37</v>
      </c>
      <c r="V1777" s="23" t="s">
        <v>37</v>
      </c>
      <c r="W1777" s="23" t="s">
        <v>37</v>
      </c>
      <c r="X1777" s="23" t="s">
        <v>37</v>
      </c>
      <c r="Y1777" s="23" t="s">
        <v>37</v>
      </c>
      <c r="Z1777" s="19" t="str">
        <f t="shared" si="6"/>
        <v/>
      </c>
      <c r="AA1777" s="19">
        <f t="shared" si="19"/>
        <v>3054</v>
      </c>
      <c r="AB1777" s="19" t="str">
        <f t="shared" si="8"/>
        <v/>
      </c>
      <c r="AC1777" s="19">
        <f t="shared" si="20"/>
        <v>1018</v>
      </c>
      <c r="AD1777" s="19">
        <f t="shared" si="21"/>
        <v>1474</v>
      </c>
      <c r="AE1777" s="19" t="str">
        <f t="shared" si="22"/>
        <v>Нет моды</v>
      </c>
      <c r="AF1777" s="19">
        <f t="shared" si="23"/>
        <v>106</v>
      </c>
      <c r="AG1777" s="19">
        <f t="shared" si="24"/>
        <v>1491</v>
      </c>
      <c r="AH1777" s="20" t="str">
        <f t="shared" si="14"/>
        <v/>
      </c>
      <c r="AI1777" s="24"/>
      <c r="AJ1777" s="24"/>
      <c r="AK1777" s="24"/>
      <c r="AL1777" s="22">
        <f t="shared" si="25"/>
        <v>1</v>
      </c>
    </row>
    <row r="1778" ht="12.75" customHeight="1">
      <c r="A1778" s="17" t="s">
        <v>127</v>
      </c>
      <c r="B1778" s="13" t="str">
        <f>IFERROR(__xludf.DUMMYFUNCTION("REGEXREPLACE(A1778, ""\d"", """")")," Южный федеральный округ   ")</f>
        <v> Южный федеральный округ   </v>
      </c>
      <c r="C1778" s="14" t="str">
        <f t="shared" si="15"/>
        <v>Южный федеральный округ</v>
      </c>
      <c r="D1778" s="3">
        <f t="shared" si="16"/>
        <v>2</v>
      </c>
      <c r="E1778" s="15" t="s">
        <v>47</v>
      </c>
      <c r="F1778" s="13" t="str">
        <f>IFERROR(__xludf.DUMMYFUNCTION("REGEXEXTRACT(E1778, ""[А-Яа-я].*"")"),"транспортные травмы всех видов")</f>
        <v>транспортные травмы всех видов</v>
      </c>
      <c r="G1778" s="16">
        <f t="shared" si="17"/>
        <v>2</v>
      </c>
      <c r="H1778" s="13" t="s">
        <v>28</v>
      </c>
      <c r="I1778" s="13" t="str">
        <f>IFERROR(__xludf.DUMMYFUNCTION("REGEXREPLACE(H1778, "".*\s"", """")"),"человек")</f>
        <v>человек</v>
      </c>
      <c r="J1778" s="13" t="s">
        <v>29</v>
      </c>
      <c r="K1778" s="17" t="str">
        <f>IFERROR(__xludf.DUMMYFUNCTION("REGEXREPLACE(J1778, ""^[\d\s]+"", """")"),"значение показателя за год")</f>
        <v>значение показателя за год</v>
      </c>
      <c r="L1778" s="16">
        <f t="shared" si="18"/>
        <v>2</v>
      </c>
      <c r="M1778" s="13" t="s">
        <v>32</v>
      </c>
      <c r="N1778" s="13" t="str">
        <f>IFERROR(__xludf.DUMMYFUNCTION("REGEXEXTRACT(M1778, "" (.+)$"")"),"сельское население")</f>
        <v>сельское население</v>
      </c>
      <c r="O1778" s="18">
        <v>1381.0</v>
      </c>
      <c r="P1778" s="18">
        <v>1394.0</v>
      </c>
      <c r="Q1778" s="18">
        <v>19.0</v>
      </c>
      <c r="R1778" s="23" t="s">
        <v>37</v>
      </c>
      <c r="S1778" s="23" t="s">
        <v>37</v>
      </c>
      <c r="T1778" s="23" t="s">
        <v>37</v>
      </c>
      <c r="U1778" s="23" t="s">
        <v>37</v>
      </c>
      <c r="V1778" s="23" t="s">
        <v>37</v>
      </c>
      <c r="W1778" s="23" t="s">
        <v>37</v>
      </c>
      <c r="X1778" s="23" t="s">
        <v>37</v>
      </c>
      <c r="Y1778" s="23" t="s">
        <v>37</v>
      </c>
      <c r="Z1778" s="19" t="str">
        <f t="shared" si="6"/>
        <v/>
      </c>
      <c r="AA1778" s="19" t="str">
        <f t="shared" si="19"/>
        <v/>
      </c>
      <c r="AB1778" s="19">
        <f t="shared" si="8"/>
        <v>2794</v>
      </c>
      <c r="AC1778" s="19">
        <f t="shared" si="20"/>
        <v>931.3333333</v>
      </c>
      <c r="AD1778" s="19">
        <f t="shared" si="21"/>
        <v>1387.5</v>
      </c>
      <c r="AE1778" s="19" t="str">
        <f t="shared" si="22"/>
        <v>Нет моды</v>
      </c>
      <c r="AF1778" s="19">
        <f t="shared" si="23"/>
        <v>19</v>
      </c>
      <c r="AG1778" s="19">
        <f t="shared" si="24"/>
        <v>1394</v>
      </c>
      <c r="AH1778" s="20" t="str">
        <f t="shared" si="14"/>
        <v>Город: 52%; Село: 48%</v>
      </c>
      <c r="AI1778" s="24"/>
      <c r="AJ1778" s="24"/>
      <c r="AK1778" s="24"/>
      <c r="AL1778" s="22">
        <f t="shared" si="25"/>
        <v>1</v>
      </c>
    </row>
    <row r="1779" ht="12.75" customHeight="1">
      <c r="A1779" s="17" t="s">
        <v>128</v>
      </c>
      <c r="B1779" s="13" t="str">
        <f>IFERROR(__xludf.DUMMYFUNCTION("REGEXREPLACE(A1779, ""\d"", """")")," Южный федеральный округ   ")</f>
        <v> Южный федеральный округ   </v>
      </c>
      <c r="C1779" s="14" t="str">
        <f t="shared" si="15"/>
        <v>Южный федеральный округ</v>
      </c>
      <c r="D1779" s="3">
        <f t="shared" si="16"/>
        <v>2</v>
      </c>
      <c r="E1779" s="15" t="s">
        <v>48</v>
      </c>
      <c r="F1779" s="13" t="str">
        <f>IFERROR(__xludf.DUMMYFUNCTION("REGEXEXTRACT(E1779, ""[А-Яа-я].*"")"),"Убийство")</f>
        <v>Убийство</v>
      </c>
      <c r="G1779" s="16">
        <f t="shared" si="17"/>
        <v>2</v>
      </c>
      <c r="H1779" s="13" t="s">
        <v>28</v>
      </c>
      <c r="I1779" s="13" t="str">
        <f>IFERROR(__xludf.DUMMYFUNCTION("REGEXREPLACE(H1779, "".*\s"", """")"),"человек")</f>
        <v>человек</v>
      </c>
      <c r="J1779" s="13" t="s">
        <v>29</v>
      </c>
      <c r="K1779" s="17" t="str">
        <f>IFERROR(__xludf.DUMMYFUNCTION("REGEXREPLACE(J1779, ""^[\d\s]+"", """")"),"значение показателя за год")</f>
        <v>значение показателя за год</v>
      </c>
      <c r="L1779" s="16">
        <f t="shared" si="18"/>
        <v>2</v>
      </c>
      <c r="M1779" s="13" t="s">
        <v>30</v>
      </c>
      <c r="N1779" s="13" t="str">
        <f>IFERROR(__xludf.DUMMYFUNCTION("REGEXEXTRACT(M1779, "" (.+)$"")"),"все население")</f>
        <v>все население</v>
      </c>
      <c r="O1779" s="18">
        <v>865.0</v>
      </c>
      <c r="P1779" s="18">
        <v>755.0</v>
      </c>
      <c r="Q1779" s="18">
        <v>693.0</v>
      </c>
      <c r="R1779" s="23" t="s">
        <v>37</v>
      </c>
      <c r="S1779" s="23" t="s">
        <v>37</v>
      </c>
      <c r="T1779" s="23" t="s">
        <v>37</v>
      </c>
      <c r="U1779" s="23" t="s">
        <v>37</v>
      </c>
      <c r="V1779" s="23" t="s">
        <v>37</v>
      </c>
      <c r="W1779" s="23" t="s">
        <v>37</v>
      </c>
      <c r="X1779" s="23" t="s">
        <v>37</v>
      </c>
      <c r="Y1779" s="23" t="s">
        <v>37</v>
      </c>
      <c r="Z1779" s="19">
        <f t="shared" si="6"/>
        <v>2313</v>
      </c>
      <c r="AA1779" s="19" t="str">
        <f t="shared" si="19"/>
        <v/>
      </c>
      <c r="AB1779" s="19" t="str">
        <f t="shared" si="8"/>
        <v/>
      </c>
      <c r="AC1779" s="19">
        <f t="shared" si="20"/>
        <v>771</v>
      </c>
      <c r="AD1779" s="19">
        <f t="shared" si="21"/>
        <v>810</v>
      </c>
      <c r="AE1779" s="19" t="str">
        <f t="shared" si="22"/>
        <v>Нет моды</v>
      </c>
      <c r="AF1779" s="19">
        <f t="shared" si="23"/>
        <v>693</v>
      </c>
      <c r="AG1779" s="19">
        <f t="shared" si="24"/>
        <v>865</v>
      </c>
      <c r="AH1779" s="20" t="str">
        <f t="shared" si="14"/>
        <v/>
      </c>
      <c r="AI1779" s="24"/>
      <c r="AJ1779" s="24"/>
      <c r="AK1779" s="24"/>
      <c r="AL1779" s="22">
        <f t="shared" si="25"/>
        <v>1</v>
      </c>
    </row>
    <row r="1780" ht="12.75" customHeight="1">
      <c r="A1780" s="17" t="s">
        <v>129</v>
      </c>
      <c r="B1780" s="13" t="str">
        <f>IFERROR(__xludf.DUMMYFUNCTION("REGEXREPLACE(A1780, ""\d"", """")")," Южный федеральный округ   ")</f>
        <v> Южный федеральный округ   </v>
      </c>
      <c r="C1780" s="14" t="str">
        <f t="shared" si="15"/>
        <v>Южный федеральный округ</v>
      </c>
      <c r="D1780" s="3">
        <f t="shared" si="16"/>
        <v>2</v>
      </c>
      <c r="E1780" s="15" t="s">
        <v>48</v>
      </c>
      <c r="F1780" s="13" t="str">
        <f>IFERROR(__xludf.DUMMYFUNCTION("REGEXEXTRACT(E1780, ""[А-Яа-я].*"")"),"Убийство")</f>
        <v>Убийство</v>
      </c>
      <c r="G1780" s="16">
        <f t="shared" si="17"/>
        <v>2</v>
      </c>
      <c r="H1780" s="13" t="s">
        <v>28</v>
      </c>
      <c r="I1780" s="13" t="str">
        <f>IFERROR(__xludf.DUMMYFUNCTION("REGEXREPLACE(H1780, "".*\s"", """")"),"человек")</f>
        <v>человек</v>
      </c>
      <c r="J1780" s="13" t="s">
        <v>29</v>
      </c>
      <c r="K1780" s="17" t="str">
        <f>IFERROR(__xludf.DUMMYFUNCTION("REGEXREPLACE(J1780, ""^[\d\s]+"", """")"),"значение показателя за год")</f>
        <v>значение показателя за год</v>
      </c>
      <c r="L1780" s="16">
        <f t="shared" si="18"/>
        <v>2</v>
      </c>
      <c r="M1780" s="13" t="s">
        <v>31</v>
      </c>
      <c r="N1780" s="13" t="str">
        <f>IFERROR(__xludf.DUMMYFUNCTION("REGEXEXTRACT(M1780, "" (.+)$"")"),"городское население")</f>
        <v>городское население</v>
      </c>
      <c r="O1780" s="18">
        <v>544.0</v>
      </c>
      <c r="P1780" s="18">
        <v>421.0</v>
      </c>
      <c r="Q1780" s="18">
        <v>402.0</v>
      </c>
      <c r="R1780" s="23" t="s">
        <v>37</v>
      </c>
      <c r="S1780" s="23" t="s">
        <v>37</v>
      </c>
      <c r="T1780" s="23" t="s">
        <v>37</v>
      </c>
      <c r="U1780" s="23" t="s">
        <v>37</v>
      </c>
      <c r="V1780" s="23" t="s">
        <v>37</v>
      </c>
      <c r="W1780" s="23" t="s">
        <v>37</v>
      </c>
      <c r="X1780" s="23" t="s">
        <v>37</v>
      </c>
      <c r="Y1780" s="23" t="s">
        <v>37</v>
      </c>
      <c r="Z1780" s="19" t="str">
        <f t="shared" si="6"/>
        <v/>
      </c>
      <c r="AA1780" s="19">
        <f t="shared" si="19"/>
        <v>1367</v>
      </c>
      <c r="AB1780" s="19" t="str">
        <f t="shared" si="8"/>
        <v/>
      </c>
      <c r="AC1780" s="19">
        <f t="shared" si="20"/>
        <v>455.6666667</v>
      </c>
      <c r="AD1780" s="19">
        <f t="shared" si="21"/>
        <v>618.5</v>
      </c>
      <c r="AE1780" s="19" t="str">
        <f t="shared" si="22"/>
        <v>Нет моды</v>
      </c>
      <c r="AF1780" s="19">
        <f t="shared" si="23"/>
        <v>402</v>
      </c>
      <c r="AG1780" s="19">
        <f t="shared" si="24"/>
        <v>544</v>
      </c>
      <c r="AH1780" s="20" t="str">
        <f t="shared" si="14"/>
        <v/>
      </c>
      <c r="AI1780" s="24"/>
      <c r="AJ1780" s="24"/>
      <c r="AK1780" s="24"/>
      <c r="AL1780" s="22">
        <f t="shared" si="25"/>
        <v>1</v>
      </c>
    </row>
    <row r="1781" ht="12.75" customHeight="1">
      <c r="A1781" s="17" t="s">
        <v>130</v>
      </c>
      <c r="B1781" s="13" t="str">
        <f>IFERROR(__xludf.DUMMYFUNCTION("REGEXREPLACE(A1781, ""\d"", """")")," Южный федеральный округ   ")</f>
        <v> Южный федеральный округ   </v>
      </c>
      <c r="C1781" s="14" t="str">
        <f t="shared" si="15"/>
        <v>Южный федеральный округ</v>
      </c>
      <c r="D1781" s="3">
        <f t="shared" si="16"/>
        <v>2</v>
      </c>
      <c r="E1781" s="15" t="s">
        <v>48</v>
      </c>
      <c r="F1781" s="13" t="str">
        <f>IFERROR(__xludf.DUMMYFUNCTION("REGEXEXTRACT(E1781, ""[А-Яа-я].*"")"),"Убийство")</f>
        <v>Убийство</v>
      </c>
      <c r="G1781" s="16">
        <f t="shared" si="17"/>
        <v>2</v>
      </c>
      <c r="H1781" s="13" t="s">
        <v>28</v>
      </c>
      <c r="I1781" s="13" t="str">
        <f>IFERROR(__xludf.DUMMYFUNCTION("REGEXREPLACE(H1781, "".*\s"", """")"),"человек")</f>
        <v>человек</v>
      </c>
      <c r="J1781" s="13" t="s">
        <v>29</v>
      </c>
      <c r="K1781" s="17" t="str">
        <f>IFERROR(__xludf.DUMMYFUNCTION("REGEXREPLACE(J1781, ""^[\d\s]+"", """")"),"значение показателя за год")</f>
        <v>значение показателя за год</v>
      </c>
      <c r="L1781" s="16">
        <f t="shared" si="18"/>
        <v>2</v>
      </c>
      <c r="M1781" s="13" t="s">
        <v>32</v>
      </c>
      <c r="N1781" s="13" t="str">
        <f>IFERROR(__xludf.DUMMYFUNCTION("REGEXEXTRACT(M1781, "" (.+)$"")"),"сельское население")</f>
        <v>сельское население</v>
      </c>
      <c r="O1781" s="18">
        <v>321.0</v>
      </c>
      <c r="P1781" s="18">
        <v>334.0</v>
      </c>
      <c r="Q1781" s="18">
        <v>291.0</v>
      </c>
      <c r="R1781" s="23" t="s">
        <v>37</v>
      </c>
      <c r="S1781" s="23" t="s">
        <v>37</v>
      </c>
      <c r="T1781" s="23" t="s">
        <v>37</v>
      </c>
      <c r="U1781" s="23" t="s">
        <v>37</v>
      </c>
      <c r="V1781" s="23" t="s">
        <v>37</v>
      </c>
      <c r="W1781" s="23" t="s">
        <v>37</v>
      </c>
      <c r="X1781" s="23" t="s">
        <v>37</v>
      </c>
      <c r="Y1781" s="23" t="s">
        <v>37</v>
      </c>
      <c r="Z1781" s="19" t="str">
        <f t="shared" si="6"/>
        <v/>
      </c>
      <c r="AA1781" s="19" t="str">
        <f t="shared" si="19"/>
        <v/>
      </c>
      <c r="AB1781" s="19">
        <f t="shared" si="8"/>
        <v>946</v>
      </c>
      <c r="AC1781" s="19">
        <f t="shared" si="20"/>
        <v>315.3333333</v>
      </c>
      <c r="AD1781" s="19">
        <f t="shared" si="21"/>
        <v>368</v>
      </c>
      <c r="AE1781" s="19" t="str">
        <f t="shared" si="22"/>
        <v>Нет моды</v>
      </c>
      <c r="AF1781" s="19">
        <f t="shared" si="23"/>
        <v>291</v>
      </c>
      <c r="AG1781" s="19">
        <f t="shared" si="24"/>
        <v>334</v>
      </c>
      <c r="AH1781" s="20" t="str">
        <f t="shared" si="14"/>
        <v>Город: 59%; Село: 41%</v>
      </c>
      <c r="AI1781" s="24"/>
      <c r="AJ1781" s="24"/>
      <c r="AK1781" s="24"/>
      <c r="AL1781" s="22">
        <f t="shared" si="25"/>
        <v>1</v>
      </c>
    </row>
    <row r="1782" ht="12.75" customHeight="1">
      <c r="A1782" s="17" t="s">
        <v>131</v>
      </c>
      <c r="B1782" s="13" t="str">
        <f>IFERROR(__xludf.DUMMYFUNCTION("REGEXREPLACE(A1782, ""\d"", """")")," Южный федеральный округ   ")</f>
        <v> Южный федеральный округ   </v>
      </c>
      <c r="C1782" s="14" t="str">
        <f t="shared" si="15"/>
        <v>Южный федеральный округ</v>
      </c>
      <c r="D1782" s="3">
        <f t="shared" si="16"/>
        <v>2</v>
      </c>
      <c r="E1782" s="15" t="s">
        <v>49</v>
      </c>
      <c r="F1782" s="13" t="str">
        <f>IFERROR(__xludf.DUMMYFUNCTION("REGEXEXTRACT(E1782, ""[А-Яа-я].*"")"),"Цереброваскулярные болезни")</f>
        <v>Цереброваскулярные болезни</v>
      </c>
      <c r="G1782" s="16">
        <f t="shared" si="17"/>
        <v>2</v>
      </c>
      <c r="H1782" s="13" t="s">
        <v>28</v>
      </c>
      <c r="I1782" s="13" t="str">
        <f>IFERROR(__xludf.DUMMYFUNCTION("REGEXREPLACE(H1782, "".*\s"", """")"),"человек")</f>
        <v>человек</v>
      </c>
      <c r="J1782" s="13" t="s">
        <v>29</v>
      </c>
      <c r="K1782" s="17" t="str">
        <f>IFERROR(__xludf.DUMMYFUNCTION("REGEXREPLACE(J1782, ""^[\d\s]+"", """")"),"значение показателя за год")</f>
        <v>значение показателя за год</v>
      </c>
      <c r="L1782" s="16">
        <f t="shared" si="18"/>
        <v>2</v>
      </c>
      <c r="M1782" s="13" t="s">
        <v>30</v>
      </c>
      <c r="N1782" s="13" t="str">
        <f>IFERROR(__xludf.DUMMYFUNCTION("REGEXEXTRACT(M1782, "" (.+)$"")"),"все население")</f>
        <v>все население</v>
      </c>
      <c r="O1782" s="23" t="s">
        <v>37</v>
      </c>
      <c r="P1782" s="18">
        <v>24278.0</v>
      </c>
      <c r="Q1782" s="18">
        <v>22939.0</v>
      </c>
      <c r="R1782" s="23" t="s">
        <v>37</v>
      </c>
      <c r="S1782" s="23" t="s">
        <v>37</v>
      </c>
      <c r="T1782" s="23" t="s">
        <v>37</v>
      </c>
      <c r="U1782" s="23" t="s">
        <v>37</v>
      </c>
      <c r="V1782" s="23" t="s">
        <v>37</v>
      </c>
      <c r="W1782" s="23" t="s">
        <v>37</v>
      </c>
      <c r="X1782" s="23" t="s">
        <v>37</v>
      </c>
      <c r="Y1782" s="23" t="s">
        <v>37</v>
      </c>
      <c r="Z1782" s="19">
        <f t="shared" si="6"/>
        <v>47217</v>
      </c>
      <c r="AA1782" s="19" t="str">
        <f t="shared" si="19"/>
        <v/>
      </c>
      <c r="AB1782" s="19" t="str">
        <f t="shared" si="8"/>
        <v/>
      </c>
      <c r="AC1782" s="19">
        <f t="shared" si="20"/>
        <v>23608.5</v>
      </c>
      <c r="AD1782" s="19">
        <f t="shared" si="21"/>
        <v>334</v>
      </c>
      <c r="AE1782" s="19" t="str">
        <f t="shared" si="22"/>
        <v>Нет моды</v>
      </c>
      <c r="AF1782" s="19">
        <f t="shared" si="23"/>
        <v>22939</v>
      </c>
      <c r="AG1782" s="19">
        <f t="shared" si="24"/>
        <v>24278</v>
      </c>
      <c r="AH1782" s="20" t="str">
        <f t="shared" si="14"/>
        <v/>
      </c>
      <c r="AI1782" s="24"/>
      <c r="AJ1782" s="24"/>
      <c r="AK1782" s="24"/>
      <c r="AL1782" s="22">
        <f t="shared" si="25"/>
        <v>2</v>
      </c>
    </row>
    <row r="1783" ht="12.75" customHeight="1">
      <c r="A1783" s="17" t="s">
        <v>132</v>
      </c>
      <c r="B1783" s="13" t="str">
        <f>IFERROR(__xludf.DUMMYFUNCTION("REGEXREPLACE(A1783, ""\d"", """")")," Южный федеральный округ   ")</f>
        <v> Южный федеральный округ   </v>
      </c>
      <c r="C1783" s="14" t="str">
        <f t="shared" si="15"/>
        <v>Южный федеральный округ</v>
      </c>
      <c r="D1783" s="3">
        <f t="shared" si="16"/>
        <v>2</v>
      </c>
      <c r="E1783" s="15" t="s">
        <v>49</v>
      </c>
      <c r="F1783" s="13" t="str">
        <f>IFERROR(__xludf.DUMMYFUNCTION("REGEXEXTRACT(E1783, ""[А-Яа-я].*"")"),"Цереброваскулярные болезни")</f>
        <v>Цереброваскулярные болезни</v>
      </c>
      <c r="G1783" s="16">
        <f t="shared" si="17"/>
        <v>2</v>
      </c>
      <c r="H1783" s="13" t="s">
        <v>28</v>
      </c>
      <c r="I1783" s="13" t="str">
        <f>IFERROR(__xludf.DUMMYFUNCTION("REGEXREPLACE(H1783, "".*\s"", """")"),"человек")</f>
        <v>человек</v>
      </c>
      <c r="J1783" s="13" t="s">
        <v>29</v>
      </c>
      <c r="K1783" s="17" t="str">
        <f>IFERROR(__xludf.DUMMYFUNCTION("REGEXREPLACE(J1783, ""^[\d\s]+"", """")"),"значение показателя за год")</f>
        <v>значение показателя за год</v>
      </c>
      <c r="L1783" s="16">
        <f t="shared" si="18"/>
        <v>2</v>
      </c>
      <c r="M1783" s="13" t="s">
        <v>31</v>
      </c>
      <c r="N1783" s="13" t="str">
        <f>IFERROR(__xludf.DUMMYFUNCTION("REGEXEXTRACT(M1783, "" (.+)$"")"),"городское население")</f>
        <v>городское население</v>
      </c>
      <c r="O1783" s="23" t="s">
        <v>37</v>
      </c>
      <c r="P1783" s="18">
        <v>16402.0</v>
      </c>
      <c r="Q1783" s="18">
        <v>15536.0</v>
      </c>
      <c r="R1783" s="23" t="s">
        <v>37</v>
      </c>
      <c r="S1783" s="23" t="s">
        <v>37</v>
      </c>
      <c r="T1783" s="23" t="s">
        <v>37</v>
      </c>
      <c r="U1783" s="23" t="s">
        <v>37</v>
      </c>
      <c r="V1783" s="23" t="s">
        <v>37</v>
      </c>
      <c r="W1783" s="23" t="s">
        <v>37</v>
      </c>
      <c r="X1783" s="23" t="s">
        <v>37</v>
      </c>
      <c r="Y1783" s="23" t="s">
        <v>37</v>
      </c>
      <c r="Z1783" s="19" t="str">
        <f t="shared" si="6"/>
        <v/>
      </c>
      <c r="AA1783" s="19">
        <f t="shared" si="19"/>
        <v>31938</v>
      </c>
      <c r="AB1783" s="19" t="str">
        <f t="shared" si="8"/>
        <v/>
      </c>
      <c r="AC1783" s="19">
        <f t="shared" si="20"/>
        <v>15969</v>
      </c>
      <c r="AD1783" s="19">
        <f t="shared" si="21"/>
        <v>19670.5</v>
      </c>
      <c r="AE1783" s="19" t="str">
        <f t="shared" si="22"/>
        <v>Нет моды</v>
      </c>
      <c r="AF1783" s="19">
        <f t="shared" si="23"/>
        <v>15536</v>
      </c>
      <c r="AG1783" s="19">
        <f t="shared" si="24"/>
        <v>16402</v>
      </c>
      <c r="AH1783" s="20" t="str">
        <f t="shared" si="14"/>
        <v/>
      </c>
      <c r="AI1783" s="24"/>
      <c r="AJ1783" s="24"/>
      <c r="AK1783" s="24"/>
      <c r="AL1783" s="22">
        <f t="shared" si="25"/>
        <v>2</v>
      </c>
    </row>
    <row r="1784" ht="12.75" customHeight="1">
      <c r="A1784" s="17" t="s">
        <v>133</v>
      </c>
      <c r="B1784" s="13" t="str">
        <f>IFERROR(__xludf.DUMMYFUNCTION("REGEXREPLACE(A1784, ""\d"", """")")," Южный федеральный округ   ")</f>
        <v> Южный федеральный округ   </v>
      </c>
      <c r="C1784" s="14" t="str">
        <f t="shared" si="15"/>
        <v>Южный федеральный округ</v>
      </c>
      <c r="D1784" s="3">
        <f t="shared" si="16"/>
        <v>2</v>
      </c>
      <c r="E1784" s="15" t="s">
        <v>49</v>
      </c>
      <c r="F1784" s="13" t="str">
        <f>IFERROR(__xludf.DUMMYFUNCTION("REGEXEXTRACT(E1784, ""[А-Яа-я].*"")"),"Цереброваскулярные болезни")</f>
        <v>Цереброваскулярные болезни</v>
      </c>
      <c r="G1784" s="16">
        <f t="shared" si="17"/>
        <v>2</v>
      </c>
      <c r="H1784" s="13" t="s">
        <v>28</v>
      </c>
      <c r="I1784" s="13" t="str">
        <f>IFERROR(__xludf.DUMMYFUNCTION("REGEXREPLACE(H1784, "".*\s"", """")"),"человек")</f>
        <v>человек</v>
      </c>
      <c r="J1784" s="13" t="s">
        <v>29</v>
      </c>
      <c r="K1784" s="17" t="str">
        <f>IFERROR(__xludf.DUMMYFUNCTION("REGEXREPLACE(J1784, ""^[\d\s]+"", """")"),"значение показателя за год")</f>
        <v>значение показателя за год</v>
      </c>
      <c r="L1784" s="16">
        <f t="shared" si="18"/>
        <v>2</v>
      </c>
      <c r="M1784" s="13" t="s">
        <v>32</v>
      </c>
      <c r="N1784" s="13" t="str">
        <f>IFERROR(__xludf.DUMMYFUNCTION("REGEXEXTRACT(M1784, "" (.+)$"")"),"сельское население")</f>
        <v>сельское население</v>
      </c>
      <c r="O1784" s="23" t="s">
        <v>37</v>
      </c>
      <c r="P1784" s="18">
        <v>7876.0</v>
      </c>
      <c r="Q1784" s="18">
        <v>7403.0</v>
      </c>
      <c r="R1784" s="23" t="s">
        <v>37</v>
      </c>
      <c r="S1784" s="23" t="s">
        <v>37</v>
      </c>
      <c r="T1784" s="23" t="s">
        <v>37</v>
      </c>
      <c r="U1784" s="23" t="s">
        <v>37</v>
      </c>
      <c r="V1784" s="23" t="s">
        <v>37</v>
      </c>
      <c r="W1784" s="23" t="s">
        <v>37</v>
      </c>
      <c r="X1784" s="23" t="s">
        <v>37</v>
      </c>
      <c r="Y1784" s="23" t="s">
        <v>37</v>
      </c>
      <c r="Z1784" s="19" t="str">
        <f t="shared" si="6"/>
        <v/>
      </c>
      <c r="AA1784" s="19" t="str">
        <f t="shared" si="19"/>
        <v/>
      </c>
      <c r="AB1784" s="19">
        <f t="shared" si="8"/>
        <v>15279</v>
      </c>
      <c r="AC1784" s="19">
        <f t="shared" si="20"/>
        <v>7639.5</v>
      </c>
      <c r="AD1784" s="19">
        <f t="shared" si="21"/>
        <v>11706</v>
      </c>
      <c r="AE1784" s="19" t="str">
        <f t="shared" si="22"/>
        <v>Нет моды</v>
      </c>
      <c r="AF1784" s="19">
        <f t="shared" si="23"/>
        <v>7403</v>
      </c>
      <c r="AG1784" s="19">
        <f t="shared" si="24"/>
        <v>7876</v>
      </c>
      <c r="AH1784" s="20" t="str">
        <f t="shared" si="14"/>
        <v>Город: 68%; Село: 32%</v>
      </c>
      <c r="AI1784" s="24"/>
      <c r="AJ1784" s="24"/>
      <c r="AK1784" s="24"/>
      <c r="AL1784" s="22">
        <f t="shared" si="25"/>
        <v>2</v>
      </c>
    </row>
    <row r="1785" ht="12.75" customHeight="1">
      <c r="A1785" s="17" t="s">
        <v>134</v>
      </c>
      <c r="B1785" s="13" t="str">
        <f>IFERROR(__xludf.DUMMYFUNCTION("REGEXREPLACE(A1785, ""\d"", """")"),"     Южный федеральный округ")</f>
        <v>     Южный федеральный округ</v>
      </c>
      <c r="C1785" s="14" t="str">
        <f t="shared" si="15"/>
        <v>Южный федеральный округ</v>
      </c>
      <c r="D1785" s="3">
        <f t="shared" si="16"/>
        <v>2</v>
      </c>
      <c r="E1785" s="15" t="s">
        <v>27</v>
      </c>
      <c r="F1785" s="13" t="str">
        <f>IFERROR(__xludf.DUMMYFUNCTION("REGEXEXTRACT(E1785, ""[А-Яа-я].*"")"),"Болезни органов дыхания")</f>
        <v>Болезни органов дыхания</v>
      </c>
      <c r="G1785" s="16">
        <f t="shared" si="17"/>
        <v>2</v>
      </c>
      <c r="H1785" s="13" t="s">
        <v>28</v>
      </c>
      <c r="I1785" s="13" t="str">
        <f>IFERROR(__xludf.DUMMYFUNCTION("REGEXREPLACE(H1785, "".*\s"", """")"),"человек")</f>
        <v>человек</v>
      </c>
      <c r="J1785" s="13" t="s">
        <v>29</v>
      </c>
      <c r="K1785" s="17" t="str">
        <f>IFERROR(__xludf.DUMMYFUNCTION("REGEXREPLACE(J1785, ""^[\d\s]+"", """")"),"значение показателя за год")</f>
        <v>значение показателя за год</v>
      </c>
      <c r="L1785" s="16">
        <f t="shared" si="18"/>
        <v>2</v>
      </c>
      <c r="M1785" s="13" t="s">
        <v>30</v>
      </c>
      <c r="N1785" s="13" t="str">
        <f>IFERROR(__xludf.DUMMYFUNCTION("REGEXEXTRACT(M1785, "" (.+)$"")"),"все население")</f>
        <v>все население</v>
      </c>
      <c r="O1785" s="23" t="s">
        <v>37</v>
      </c>
      <c r="P1785" s="23" t="s">
        <v>37</v>
      </c>
      <c r="Q1785" s="23" t="s">
        <v>37</v>
      </c>
      <c r="R1785" s="18">
        <v>6006.0</v>
      </c>
      <c r="S1785" s="18">
        <v>5260.0</v>
      </c>
      <c r="T1785" s="18">
        <v>5523.0</v>
      </c>
      <c r="U1785" s="18">
        <v>5870.0</v>
      </c>
      <c r="V1785" s="18">
        <v>9729.0</v>
      </c>
      <c r="W1785" s="18">
        <v>14548.0</v>
      </c>
      <c r="X1785" s="18">
        <v>9754.0</v>
      </c>
      <c r="Y1785" s="18">
        <v>8851.0</v>
      </c>
      <c r="Z1785" s="19">
        <f t="shared" si="6"/>
        <v>65541</v>
      </c>
      <c r="AA1785" s="19" t="str">
        <f t="shared" si="19"/>
        <v/>
      </c>
      <c r="AB1785" s="19" t="str">
        <f t="shared" si="8"/>
        <v/>
      </c>
      <c r="AC1785" s="19">
        <f t="shared" si="20"/>
        <v>8192.625</v>
      </c>
      <c r="AD1785" s="19">
        <f t="shared" si="21"/>
        <v>7639.5</v>
      </c>
      <c r="AE1785" s="19" t="str">
        <f t="shared" si="22"/>
        <v>Нет моды</v>
      </c>
      <c r="AF1785" s="19">
        <f t="shared" si="23"/>
        <v>5260</v>
      </c>
      <c r="AG1785" s="19">
        <f t="shared" si="24"/>
        <v>14548</v>
      </c>
      <c r="AH1785" s="20" t="str">
        <f t="shared" si="14"/>
        <v/>
      </c>
      <c r="AI1785" s="21"/>
      <c r="AJ1785" s="21"/>
      <c r="AK1785" s="21"/>
      <c r="AL1785" s="22">
        <f t="shared" si="25"/>
        <v>2</v>
      </c>
    </row>
    <row r="1786" ht="12.75" customHeight="1">
      <c r="A1786" s="17" t="s">
        <v>135</v>
      </c>
      <c r="B1786" s="13" t="str">
        <f>IFERROR(__xludf.DUMMYFUNCTION("REGEXREPLACE(A1786, ""\d"", """")"),"     Южный федеральный округ")</f>
        <v>     Южный федеральный округ</v>
      </c>
      <c r="C1786" s="14" t="str">
        <f t="shared" si="15"/>
        <v>Южный федеральный округ</v>
      </c>
      <c r="D1786" s="3">
        <f t="shared" si="16"/>
        <v>2</v>
      </c>
      <c r="E1786" s="15" t="s">
        <v>27</v>
      </c>
      <c r="F1786" s="13" t="str">
        <f>IFERROR(__xludf.DUMMYFUNCTION("REGEXEXTRACT(E1786, ""[А-Яа-я].*"")"),"Болезни органов дыхания")</f>
        <v>Болезни органов дыхания</v>
      </c>
      <c r="G1786" s="16">
        <f t="shared" si="17"/>
        <v>2</v>
      </c>
      <c r="H1786" s="13" t="s">
        <v>28</v>
      </c>
      <c r="I1786" s="13" t="str">
        <f>IFERROR(__xludf.DUMMYFUNCTION("REGEXREPLACE(H1786, "".*\s"", """")"),"человек")</f>
        <v>человек</v>
      </c>
      <c r="J1786" s="13" t="s">
        <v>29</v>
      </c>
      <c r="K1786" s="17" t="str">
        <f>IFERROR(__xludf.DUMMYFUNCTION("REGEXREPLACE(J1786, ""^[\d\s]+"", """")"),"значение показателя за год")</f>
        <v>значение показателя за год</v>
      </c>
      <c r="L1786" s="16">
        <f t="shared" si="18"/>
        <v>2</v>
      </c>
      <c r="M1786" s="13" t="s">
        <v>31</v>
      </c>
      <c r="N1786" s="13" t="str">
        <f>IFERROR(__xludf.DUMMYFUNCTION("REGEXEXTRACT(M1786, "" (.+)$"")"),"городское население")</f>
        <v>городское население</v>
      </c>
      <c r="O1786" s="23" t="s">
        <v>37</v>
      </c>
      <c r="P1786" s="23" t="s">
        <v>37</v>
      </c>
      <c r="Q1786" s="23" t="s">
        <v>37</v>
      </c>
      <c r="R1786" s="18">
        <v>3876.0</v>
      </c>
      <c r="S1786" s="18">
        <v>3368.0</v>
      </c>
      <c r="T1786" s="18">
        <v>3510.0</v>
      </c>
      <c r="U1786" s="18">
        <v>3763.0</v>
      </c>
      <c r="V1786" s="18">
        <v>6045.0</v>
      </c>
      <c r="W1786" s="18">
        <v>8823.0</v>
      </c>
      <c r="X1786" s="18">
        <v>6089.0</v>
      </c>
      <c r="Y1786" s="18">
        <v>5544.0</v>
      </c>
      <c r="Z1786" s="19" t="str">
        <f t="shared" si="6"/>
        <v/>
      </c>
      <c r="AA1786" s="19">
        <f t="shared" si="19"/>
        <v>41018</v>
      </c>
      <c r="AB1786" s="19" t="str">
        <f t="shared" si="8"/>
        <v/>
      </c>
      <c r="AC1786" s="19">
        <f t="shared" si="20"/>
        <v>5127.25</v>
      </c>
      <c r="AD1786" s="19">
        <f t="shared" si="21"/>
        <v>5938</v>
      </c>
      <c r="AE1786" s="19" t="str">
        <f t="shared" si="22"/>
        <v>Нет моды</v>
      </c>
      <c r="AF1786" s="19">
        <f t="shared" si="23"/>
        <v>3368</v>
      </c>
      <c r="AG1786" s="19">
        <f t="shared" si="24"/>
        <v>8823</v>
      </c>
      <c r="AH1786" s="20" t="str">
        <f t="shared" si="14"/>
        <v/>
      </c>
      <c r="AI1786" s="21"/>
      <c r="AJ1786" s="21"/>
      <c r="AK1786" s="21"/>
      <c r="AL1786" s="22">
        <f t="shared" si="25"/>
        <v>2</v>
      </c>
    </row>
    <row r="1787" ht="12.75" customHeight="1">
      <c r="A1787" s="17" t="s">
        <v>136</v>
      </c>
      <c r="B1787" s="13" t="str">
        <f>IFERROR(__xludf.DUMMYFUNCTION("REGEXREPLACE(A1787, ""\d"", """")"),"     Южный федеральный округ")</f>
        <v>     Южный федеральный округ</v>
      </c>
      <c r="C1787" s="14" t="str">
        <f t="shared" si="15"/>
        <v>Южный федеральный округ</v>
      </c>
      <c r="D1787" s="3">
        <f t="shared" si="16"/>
        <v>2</v>
      </c>
      <c r="E1787" s="15" t="s">
        <v>27</v>
      </c>
      <c r="F1787" s="13" t="str">
        <f>IFERROR(__xludf.DUMMYFUNCTION("REGEXEXTRACT(E1787, ""[А-Яа-я].*"")"),"Болезни органов дыхания")</f>
        <v>Болезни органов дыхания</v>
      </c>
      <c r="G1787" s="16">
        <f t="shared" si="17"/>
        <v>2</v>
      </c>
      <c r="H1787" s="13" t="s">
        <v>28</v>
      </c>
      <c r="I1787" s="13" t="str">
        <f>IFERROR(__xludf.DUMMYFUNCTION("REGEXREPLACE(H1787, "".*\s"", """")"),"человек")</f>
        <v>человек</v>
      </c>
      <c r="J1787" s="13" t="s">
        <v>29</v>
      </c>
      <c r="K1787" s="17" t="str">
        <f>IFERROR(__xludf.DUMMYFUNCTION("REGEXREPLACE(J1787, ""^[\d\s]+"", """")"),"значение показателя за год")</f>
        <v>значение показателя за год</v>
      </c>
      <c r="L1787" s="16">
        <f t="shared" si="18"/>
        <v>2</v>
      </c>
      <c r="M1787" s="13" t="s">
        <v>32</v>
      </c>
      <c r="N1787" s="13" t="str">
        <f>IFERROR(__xludf.DUMMYFUNCTION("REGEXEXTRACT(M1787, "" (.+)$"")"),"сельское население")</f>
        <v>сельское население</v>
      </c>
      <c r="O1787" s="23" t="s">
        <v>37</v>
      </c>
      <c r="P1787" s="23" t="s">
        <v>37</v>
      </c>
      <c r="Q1787" s="23" t="s">
        <v>37</v>
      </c>
      <c r="R1787" s="18">
        <v>2130.0</v>
      </c>
      <c r="S1787" s="18">
        <v>1892.0</v>
      </c>
      <c r="T1787" s="18">
        <v>2013.0</v>
      </c>
      <c r="U1787" s="18">
        <v>2107.0</v>
      </c>
      <c r="V1787" s="18">
        <v>3684.0</v>
      </c>
      <c r="W1787" s="18">
        <v>5725.0</v>
      </c>
      <c r="X1787" s="18">
        <v>3665.0</v>
      </c>
      <c r="Y1787" s="18">
        <v>3307.0</v>
      </c>
      <c r="Z1787" s="19" t="str">
        <f t="shared" si="6"/>
        <v/>
      </c>
      <c r="AA1787" s="19" t="str">
        <f t="shared" si="19"/>
        <v/>
      </c>
      <c r="AB1787" s="19">
        <f t="shared" si="8"/>
        <v>24523</v>
      </c>
      <c r="AC1787" s="19">
        <f t="shared" si="20"/>
        <v>3065.375</v>
      </c>
      <c r="AD1787" s="19">
        <f t="shared" si="21"/>
        <v>3674.5</v>
      </c>
      <c r="AE1787" s="19" t="str">
        <f t="shared" si="22"/>
        <v>Нет моды</v>
      </c>
      <c r="AF1787" s="19">
        <f t="shared" si="23"/>
        <v>1892</v>
      </c>
      <c r="AG1787" s="19">
        <f t="shared" si="24"/>
        <v>5725</v>
      </c>
      <c r="AH1787" s="20" t="str">
        <f t="shared" si="14"/>
        <v>Город: 63%; Село: 37%</v>
      </c>
      <c r="AI1787" s="21"/>
      <c r="AJ1787" s="21"/>
      <c r="AK1787" s="21"/>
      <c r="AL1787" s="22">
        <f t="shared" si="25"/>
        <v>2</v>
      </c>
    </row>
    <row r="1788" ht="12.75" customHeight="1">
      <c r="A1788" s="17" t="s">
        <v>137</v>
      </c>
      <c r="B1788" s="13" t="str">
        <f>IFERROR(__xludf.DUMMYFUNCTION("REGEXREPLACE(A1788, ""\d"", """")"),"     Южный федеральный округ")</f>
        <v>     Южный федеральный округ</v>
      </c>
      <c r="C1788" s="14" t="str">
        <f t="shared" si="15"/>
        <v>Южный федеральный округ</v>
      </c>
      <c r="D1788" s="3">
        <f t="shared" si="16"/>
        <v>2</v>
      </c>
      <c r="E1788" s="15" t="s">
        <v>33</v>
      </c>
      <c r="F1788" s="13" t="str">
        <f>IFERROR(__xludf.DUMMYFUNCTION("REGEXEXTRACT(E1788, ""[А-Яа-я].*"")"),"Болезни органов пищеварения")</f>
        <v>Болезни органов пищеварения</v>
      </c>
      <c r="G1788" s="16">
        <f t="shared" si="17"/>
        <v>2</v>
      </c>
      <c r="H1788" s="13" t="s">
        <v>28</v>
      </c>
      <c r="I1788" s="13" t="str">
        <f>IFERROR(__xludf.DUMMYFUNCTION("REGEXREPLACE(H1788, "".*\s"", """")"),"человек")</f>
        <v>человек</v>
      </c>
      <c r="J1788" s="13" t="s">
        <v>29</v>
      </c>
      <c r="K1788" s="17" t="str">
        <f>IFERROR(__xludf.DUMMYFUNCTION("REGEXREPLACE(J1788, ""^[\d\s]+"", """")"),"значение показателя за год")</f>
        <v>значение показателя за год</v>
      </c>
      <c r="L1788" s="16">
        <f t="shared" si="18"/>
        <v>2</v>
      </c>
      <c r="M1788" s="13" t="s">
        <v>30</v>
      </c>
      <c r="N1788" s="13" t="str">
        <f>IFERROR(__xludf.DUMMYFUNCTION("REGEXEXTRACT(M1788, "" (.+)$"")"),"все население")</f>
        <v>все население</v>
      </c>
      <c r="O1788" s="23" t="s">
        <v>37</v>
      </c>
      <c r="P1788" s="23" t="s">
        <v>37</v>
      </c>
      <c r="Q1788" s="23" t="s">
        <v>37</v>
      </c>
      <c r="R1788" s="18">
        <v>10984.0</v>
      </c>
      <c r="S1788" s="18">
        <v>10403.0</v>
      </c>
      <c r="T1788" s="18">
        <v>10659.0</v>
      </c>
      <c r="U1788" s="18">
        <v>10818.0</v>
      </c>
      <c r="V1788" s="18">
        <v>11403.0</v>
      </c>
      <c r="W1788" s="18">
        <v>11967.0</v>
      </c>
      <c r="X1788" s="18">
        <v>11995.0</v>
      </c>
      <c r="Y1788" s="18">
        <v>12428.0</v>
      </c>
      <c r="Z1788" s="19">
        <f t="shared" si="6"/>
        <v>90657</v>
      </c>
      <c r="AA1788" s="19" t="str">
        <f t="shared" si="19"/>
        <v/>
      </c>
      <c r="AB1788" s="19" t="str">
        <f t="shared" si="8"/>
        <v/>
      </c>
      <c r="AC1788" s="19">
        <f t="shared" si="20"/>
        <v>11332.125</v>
      </c>
      <c r="AD1788" s="19">
        <f t="shared" si="21"/>
        <v>8064</v>
      </c>
      <c r="AE1788" s="19" t="str">
        <f t="shared" si="22"/>
        <v>Нет моды</v>
      </c>
      <c r="AF1788" s="19">
        <f t="shared" si="23"/>
        <v>10403</v>
      </c>
      <c r="AG1788" s="19">
        <f t="shared" si="24"/>
        <v>12428</v>
      </c>
      <c r="AH1788" s="20" t="str">
        <f t="shared" si="14"/>
        <v/>
      </c>
      <c r="AI1788" s="21"/>
      <c r="AJ1788" s="21"/>
      <c r="AK1788" s="21"/>
      <c r="AL1788" s="22">
        <f t="shared" si="25"/>
        <v>2</v>
      </c>
    </row>
    <row r="1789" ht="12.75" customHeight="1">
      <c r="A1789" s="17" t="s">
        <v>138</v>
      </c>
      <c r="B1789" s="13" t="str">
        <f>IFERROR(__xludf.DUMMYFUNCTION("REGEXREPLACE(A1789, ""\d"", """")"),"     Южный федеральный округ")</f>
        <v>     Южный федеральный округ</v>
      </c>
      <c r="C1789" s="14" t="str">
        <f t="shared" si="15"/>
        <v>Южный федеральный округ</v>
      </c>
      <c r="D1789" s="3">
        <f t="shared" si="16"/>
        <v>2</v>
      </c>
      <c r="E1789" s="15" t="s">
        <v>33</v>
      </c>
      <c r="F1789" s="13" t="str">
        <f>IFERROR(__xludf.DUMMYFUNCTION("REGEXEXTRACT(E1789, ""[А-Яа-я].*"")"),"Болезни органов пищеварения")</f>
        <v>Болезни органов пищеварения</v>
      </c>
      <c r="G1789" s="16">
        <f t="shared" si="17"/>
        <v>2</v>
      </c>
      <c r="H1789" s="13" t="s">
        <v>28</v>
      </c>
      <c r="I1789" s="13" t="str">
        <f>IFERROR(__xludf.DUMMYFUNCTION("REGEXREPLACE(H1789, "".*\s"", """")"),"человек")</f>
        <v>человек</v>
      </c>
      <c r="J1789" s="13" t="s">
        <v>29</v>
      </c>
      <c r="K1789" s="17" t="str">
        <f>IFERROR(__xludf.DUMMYFUNCTION("REGEXREPLACE(J1789, ""^[\d\s]+"", """")"),"значение показателя за год")</f>
        <v>значение показателя за год</v>
      </c>
      <c r="L1789" s="16">
        <f t="shared" si="18"/>
        <v>2</v>
      </c>
      <c r="M1789" s="13" t="s">
        <v>31</v>
      </c>
      <c r="N1789" s="13" t="str">
        <f>IFERROR(__xludf.DUMMYFUNCTION("REGEXEXTRACT(M1789, "" (.+)$"")"),"городское население")</f>
        <v>городское население</v>
      </c>
      <c r="O1789" s="23" t="s">
        <v>37</v>
      </c>
      <c r="P1789" s="23" t="s">
        <v>37</v>
      </c>
      <c r="Q1789" s="23" t="s">
        <v>37</v>
      </c>
      <c r="R1789" s="18">
        <v>7526.0</v>
      </c>
      <c r="S1789" s="18">
        <v>7072.0</v>
      </c>
      <c r="T1789" s="18">
        <v>7135.0</v>
      </c>
      <c r="U1789" s="18">
        <v>7226.0</v>
      </c>
      <c r="V1789" s="18">
        <v>7530.0</v>
      </c>
      <c r="W1789" s="18">
        <v>7719.0</v>
      </c>
      <c r="X1789" s="18">
        <v>7752.0</v>
      </c>
      <c r="Y1789" s="18">
        <v>8038.0</v>
      </c>
      <c r="Z1789" s="19" t="str">
        <f t="shared" si="6"/>
        <v/>
      </c>
      <c r="AA1789" s="19">
        <f t="shared" si="19"/>
        <v>59998</v>
      </c>
      <c r="AB1789" s="19" t="str">
        <f t="shared" si="8"/>
        <v/>
      </c>
      <c r="AC1789" s="19">
        <f t="shared" si="20"/>
        <v>7499.75</v>
      </c>
      <c r="AD1789" s="19">
        <f t="shared" si="21"/>
        <v>9220.5</v>
      </c>
      <c r="AE1789" s="19" t="str">
        <f t="shared" si="22"/>
        <v>Нет моды</v>
      </c>
      <c r="AF1789" s="19">
        <f t="shared" si="23"/>
        <v>7072</v>
      </c>
      <c r="AG1789" s="19">
        <f t="shared" si="24"/>
        <v>8038</v>
      </c>
      <c r="AH1789" s="20" t="str">
        <f t="shared" si="14"/>
        <v/>
      </c>
      <c r="AI1789" s="21"/>
      <c r="AJ1789" s="21"/>
      <c r="AK1789" s="21"/>
      <c r="AL1789" s="22">
        <f t="shared" si="25"/>
        <v>2</v>
      </c>
    </row>
    <row r="1790" ht="12.75" customHeight="1">
      <c r="A1790" s="17" t="s">
        <v>139</v>
      </c>
      <c r="B1790" s="13" t="str">
        <f>IFERROR(__xludf.DUMMYFUNCTION("REGEXREPLACE(A1790, ""\d"", """")"),"     Южный федеральный округ")</f>
        <v>     Южный федеральный округ</v>
      </c>
      <c r="C1790" s="14" t="str">
        <f t="shared" si="15"/>
        <v>Южный федеральный округ</v>
      </c>
      <c r="D1790" s="3">
        <f t="shared" si="16"/>
        <v>2</v>
      </c>
      <c r="E1790" s="15" t="s">
        <v>33</v>
      </c>
      <c r="F1790" s="13" t="str">
        <f>IFERROR(__xludf.DUMMYFUNCTION("REGEXEXTRACT(E1790, ""[А-Яа-я].*"")"),"Болезни органов пищеварения")</f>
        <v>Болезни органов пищеварения</v>
      </c>
      <c r="G1790" s="16">
        <f t="shared" si="17"/>
        <v>2</v>
      </c>
      <c r="H1790" s="13" t="s">
        <v>28</v>
      </c>
      <c r="I1790" s="13" t="str">
        <f>IFERROR(__xludf.DUMMYFUNCTION("REGEXREPLACE(H1790, "".*\s"", """")"),"человек")</f>
        <v>человек</v>
      </c>
      <c r="J1790" s="13" t="s">
        <v>29</v>
      </c>
      <c r="K1790" s="17" t="str">
        <f>IFERROR(__xludf.DUMMYFUNCTION("REGEXREPLACE(J1790, ""^[\d\s]+"", """")"),"значение показателя за год")</f>
        <v>значение показателя за год</v>
      </c>
      <c r="L1790" s="16">
        <f t="shared" si="18"/>
        <v>2</v>
      </c>
      <c r="M1790" s="13" t="s">
        <v>32</v>
      </c>
      <c r="N1790" s="13" t="str">
        <f>IFERROR(__xludf.DUMMYFUNCTION("REGEXEXTRACT(M1790, "" (.+)$"")"),"сельское население")</f>
        <v>сельское население</v>
      </c>
      <c r="O1790" s="23" t="s">
        <v>37</v>
      </c>
      <c r="P1790" s="23" t="s">
        <v>37</v>
      </c>
      <c r="Q1790" s="23" t="s">
        <v>37</v>
      </c>
      <c r="R1790" s="18">
        <v>3458.0</v>
      </c>
      <c r="S1790" s="18">
        <v>3331.0</v>
      </c>
      <c r="T1790" s="18">
        <v>3524.0</v>
      </c>
      <c r="U1790" s="18">
        <v>3592.0</v>
      </c>
      <c r="V1790" s="18">
        <v>3873.0</v>
      </c>
      <c r="W1790" s="18">
        <v>4248.0</v>
      </c>
      <c r="X1790" s="18">
        <v>4243.0</v>
      </c>
      <c r="Y1790" s="18">
        <v>4390.0</v>
      </c>
      <c r="Z1790" s="19" t="str">
        <f t="shared" si="6"/>
        <v/>
      </c>
      <c r="AA1790" s="19" t="str">
        <f t="shared" si="19"/>
        <v/>
      </c>
      <c r="AB1790" s="19">
        <f t="shared" si="8"/>
        <v>30659</v>
      </c>
      <c r="AC1790" s="19">
        <f t="shared" si="20"/>
        <v>3832.375</v>
      </c>
      <c r="AD1790" s="19">
        <f t="shared" si="21"/>
        <v>5731</v>
      </c>
      <c r="AE1790" s="19" t="str">
        <f t="shared" si="22"/>
        <v>Нет моды</v>
      </c>
      <c r="AF1790" s="19">
        <f t="shared" si="23"/>
        <v>3331</v>
      </c>
      <c r="AG1790" s="19">
        <f t="shared" si="24"/>
        <v>4390</v>
      </c>
      <c r="AH1790" s="20" t="str">
        <f t="shared" si="14"/>
        <v>Город: 66%; Село: 34%</v>
      </c>
      <c r="AI1790" s="21"/>
      <c r="AJ1790" s="21"/>
      <c r="AK1790" s="21"/>
      <c r="AL1790" s="22">
        <f t="shared" si="25"/>
        <v>2</v>
      </c>
    </row>
    <row r="1791" ht="12.75" customHeight="1">
      <c r="A1791" s="17" t="s">
        <v>140</v>
      </c>
      <c r="B1791" s="13" t="str">
        <f>IFERROR(__xludf.DUMMYFUNCTION("REGEXREPLACE(A1791, ""\d"", """")"),"     Южный федеральный округ")</f>
        <v>     Южный федеральный округ</v>
      </c>
      <c r="C1791" s="14" t="str">
        <f t="shared" si="15"/>
        <v>Южный федеральный округ</v>
      </c>
      <c r="D1791" s="3">
        <f t="shared" si="16"/>
        <v>2</v>
      </c>
      <c r="E1791" s="15" t="s">
        <v>34</v>
      </c>
      <c r="F1791" s="13" t="str">
        <f>IFERROR(__xludf.DUMMYFUNCTION("REGEXEXTRACT(E1791, ""[А-Яа-я].*"")"),"Болезни системы кровообращения")</f>
        <v>Болезни системы кровообращения</v>
      </c>
      <c r="G1791" s="16">
        <f t="shared" si="17"/>
        <v>2</v>
      </c>
      <c r="H1791" s="13" t="s">
        <v>28</v>
      </c>
      <c r="I1791" s="13" t="str">
        <f>IFERROR(__xludf.DUMMYFUNCTION("REGEXREPLACE(H1791, "".*\s"", """")"),"человек")</f>
        <v>человек</v>
      </c>
      <c r="J1791" s="13" t="s">
        <v>29</v>
      </c>
      <c r="K1791" s="17" t="str">
        <f>IFERROR(__xludf.DUMMYFUNCTION("REGEXREPLACE(J1791, ""^[\d\s]+"", """")"),"значение показателя за год")</f>
        <v>значение показателя за год</v>
      </c>
      <c r="L1791" s="16">
        <f t="shared" si="18"/>
        <v>2</v>
      </c>
      <c r="M1791" s="13" t="s">
        <v>30</v>
      </c>
      <c r="N1791" s="13" t="str">
        <f>IFERROR(__xludf.DUMMYFUNCTION("REGEXEXTRACT(M1791, "" (.+)$"")"),"все население")</f>
        <v>все население</v>
      </c>
      <c r="O1791" s="23" t="s">
        <v>37</v>
      </c>
      <c r="P1791" s="23" t="s">
        <v>37</v>
      </c>
      <c r="Q1791" s="23" t="s">
        <v>37</v>
      </c>
      <c r="R1791" s="18">
        <v>106120.0</v>
      </c>
      <c r="S1791" s="18">
        <v>104256.0</v>
      </c>
      <c r="T1791" s="18">
        <v>100709.0</v>
      </c>
      <c r="U1791" s="18">
        <v>98336.0</v>
      </c>
      <c r="V1791" s="18">
        <v>109906.0</v>
      </c>
      <c r="W1791" s="18">
        <v>110114.0</v>
      </c>
      <c r="X1791" s="18">
        <v>100744.0</v>
      </c>
      <c r="Y1791" s="18">
        <v>96982.0</v>
      </c>
      <c r="Z1791" s="19">
        <f t="shared" si="6"/>
        <v>827167</v>
      </c>
      <c r="AA1791" s="19" t="str">
        <f t="shared" si="19"/>
        <v/>
      </c>
      <c r="AB1791" s="19" t="str">
        <f t="shared" si="8"/>
        <v/>
      </c>
      <c r="AC1791" s="19">
        <f t="shared" si="20"/>
        <v>103395.875</v>
      </c>
      <c r="AD1791" s="19">
        <f t="shared" si="21"/>
        <v>50686</v>
      </c>
      <c r="AE1791" s="19" t="str">
        <f t="shared" si="22"/>
        <v>Нет моды</v>
      </c>
      <c r="AF1791" s="19">
        <f t="shared" si="23"/>
        <v>96982</v>
      </c>
      <c r="AG1791" s="19">
        <f t="shared" si="24"/>
        <v>110114</v>
      </c>
      <c r="AH1791" s="20" t="str">
        <f t="shared" si="14"/>
        <v/>
      </c>
      <c r="AI1791" s="21"/>
      <c r="AJ1791" s="21"/>
      <c r="AK1791" s="21"/>
      <c r="AL1791" s="22">
        <f t="shared" si="25"/>
        <v>2</v>
      </c>
    </row>
    <row r="1792" ht="12.75" customHeight="1">
      <c r="A1792" s="17" t="s">
        <v>141</v>
      </c>
      <c r="B1792" s="13" t="str">
        <f>IFERROR(__xludf.DUMMYFUNCTION("REGEXREPLACE(A1792, ""\d"", """")"),"     Южный федеральный округ")</f>
        <v>     Южный федеральный округ</v>
      </c>
      <c r="C1792" s="14" t="str">
        <f t="shared" si="15"/>
        <v>Южный федеральный округ</v>
      </c>
      <c r="D1792" s="3">
        <f t="shared" si="16"/>
        <v>2</v>
      </c>
      <c r="E1792" s="15" t="s">
        <v>34</v>
      </c>
      <c r="F1792" s="13" t="str">
        <f>IFERROR(__xludf.DUMMYFUNCTION("REGEXEXTRACT(E1792, ""[А-Яа-я].*"")"),"Болезни системы кровообращения")</f>
        <v>Болезни системы кровообращения</v>
      </c>
      <c r="G1792" s="16">
        <f t="shared" si="17"/>
        <v>2</v>
      </c>
      <c r="H1792" s="13" t="s">
        <v>28</v>
      </c>
      <c r="I1792" s="13" t="str">
        <f>IFERROR(__xludf.DUMMYFUNCTION("REGEXREPLACE(H1792, "".*\s"", """")"),"человек")</f>
        <v>человек</v>
      </c>
      <c r="J1792" s="13" t="s">
        <v>29</v>
      </c>
      <c r="K1792" s="17" t="str">
        <f>IFERROR(__xludf.DUMMYFUNCTION("REGEXREPLACE(J1792, ""^[\d\s]+"", """")"),"значение показателя за год")</f>
        <v>значение показателя за год</v>
      </c>
      <c r="L1792" s="16">
        <f t="shared" si="18"/>
        <v>2</v>
      </c>
      <c r="M1792" s="13" t="s">
        <v>31</v>
      </c>
      <c r="N1792" s="13" t="str">
        <f>IFERROR(__xludf.DUMMYFUNCTION("REGEXEXTRACT(M1792, "" (.+)$"")"),"городское население")</f>
        <v>городское население</v>
      </c>
      <c r="O1792" s="23" t="s">
        <v>37</v>
      </c>
      <c r="P1792" s="23" t="s">
        <v>37</v>
      </c>
      <c r="Q1792" s="23" t="s">
        <v>37</v>
      </c>
      <c r="R1792" s="18">
        <v>67691.0</v>
      </c>
      <c r="S1792" s="18">
        <v>66955.0</v>
      </c>
      <c r="T1792" s="18">
        <v>65926.0</v>
      </c>
      <c r="U1792" s="18">
        <v>64564.0</v>
      </c>
      <c r="V1792" s="18">
        <v>73003.0</v>
      </c>
      <c r="W1792" s="18">
        <v>72714.0</v>
      </c>
      <c r="X1792" s="18">
        <v>66069.0</v>
      </c>
      <c r="Y1792" s="18">
        <v>63940.0</v>
      </c>
      <c r="Z1792" s="19" t="str">
        <f t="shared" si="6"/>
        <v/>
      </c>
      <c r="AA1792" s="19">
        <f t="shared" si="19"/>
        <v>540862</v>
      </c>
      <c r="AB1792" s="19" t="str">
        <f t="shared" si="8"/>
        <v/>
      </c>
      <c r="AC1792" s="19">
        <f t="shared" si="20"/>
        <v>67607.75</v>
      </c>
      <c r="AD1792" s="19">
        <f t="shared" si="21"/>
        <v>84992.5</v>
      </c>
      <c r="AE1792" s="19" t="str">
        <f t="shared" si="22"/>
        <v>Нет моды</v>
      </c>
      <c r="AF1792" s="19">
        <f t="shared" si="23"/>
        <v>63940</v>
      </c>
      <c r="AG1792" s="19">
        <f t="shared" si="24"/>
        <v>73003</v>
      </c>
      <c r="AH1792" s="20" t="str">
        <f t="shared" si="14"/>
        <v/>
      </c>
      <c r="AI1792" s="21"/>
      <c r="AJ1792" s="21"/>
      <c r="AK1792" s="21"/>
      <c r="AL1792" s="22">
        <f t="shared" si="25"/>
        <v>2</v>
      </c>
    </row>
    <row r="1793" ht="12.75" customHeight="1">
      <c r="A1793" s="17" t="s">
        <v>142</v>
      </c>
      <c r="B1793" s="13" t="str">
        <f>IFERROR(__xludf.DUMMYFUNCTION("REGEXREPLACE(A1793, ""\d"", """")"),"     Южный федеральный округ")</f>
        <v>     Южный федеральный округ</v>
      </c>
      <c r="C1793" s="14" t="str">
        <f t="shared" si="15"/>
        <v>Южный федеральный округ</v>
      </c>
      <c r="D1793" s="3">
        <f t="shared" si="16"/>
        <v>2</v>
      </c>
      <c r="E1793" s="15" t="s">
        <v>34</v>
      </c>
      <c r="F1793" s="13" t="str">
        <f>IFERROR(__xludf.DUMMYFUNCTION("REGEXEXTRACT(E1793, ""[А-Яа-я].*"")"),"Болезни системы кровообращения")</f>
        <v>Болезни системы кровообращения</v>
      </c>
      <c r="G1793" s="16">
        <f t="shared" si="17"/>
        <v>2</v>
      </c>
      <c r="H1793" s="13" t="s">
        <v>28</v>
      </c>
      <c r="I1793" s="13" t="str">
        <f>IFERROR(__xludf.DUMMYFUNCTION("REGEXREPLACE(H1793, "".*\s"", """")"),"человек")</f>
        <v>человек</v>
      </c>
      <c r="J1793" s="13" t="s">
        <v>29</v>
      </c>
      <c r="K1793" s="17" t="str">
        <f>IFERROR(__xludf.DUMMYFUNCTION("REGEXREPLACE(J1793, ""^[\d\s]+"", """")"),"значение показателя за год")</f>
        <v>значение показателя за год</v>
      </c>
      <c r="L1793" s="16">
        <f t="shared" si="18"/>
        <v>2</v>
      </c>
      <c r="M1793" s="13" t="s">
        <v>32</v>
      </c>
      <c r="N1793" s="13" t="str">
        <f>IFERROR(__xludf.DUMMYFUNCTION("REGEXEXTRACT(M1793, "" (.+)$"")"),"сельское население")</f>
        <v>сельское население</v>
      </c>
      <c r="O1793" s="23" t="s">
        <v>37</v>
      </c>
      <c r="P1793" s="23" t="s">
        <v>37</v>
      </c>
      <c r="Q1793" s="23" t="s">
        <v>37</v>
      </c>
      <c r="R1793" s="18">
        <v>38429.0</v>
      </c>
      <c r="S1793" s="18">
        <v>37301.0</v>
      </c>
      <c r="T1793" s="18">
        <v>34783.0</v>
      </c>
      <c r="U1793" s="18">
        <v>33772.0</v>
      </c>
      <c r="V1793" s="18">
        <v>36903.0</v>
      </c>
      <c r="W1793" s="18">
        <v>37400.0</v>
      </c>
      <c r="X1793" s="18">
        <v>34675.0</v>
      </c>
      <c r="Y1793" s="18">
        <v>33042.0</v>
      </c>
      <c r="Z1793" s="19" t="str">
        <f t="shared" si="6"/>
        <v/>
      </c>
      <c r="AA1793" s="19" t="str">
        <f t="shared" si="19"/>
        <v/>
      </c>
      <c r="AB1793" s="19">
        <f t="shared" si="8"/>
        <v>286305</v>
      </c>
      <c r="AC1793" s="19">
        <f t="shared" si="20"/>
        <v>35788.125</v>
      </c>
      <c r="AD1793" s="19">
        <f t="shared" si="21"/>
        <v>51184.5</v>
      </c>
      <c r="AE1793" s="19" t="str">
        <f t="shared" si="22"/>
        <v>Нет моды</v>
      </c>
      <c r="AF1793" s="19">
        <f t="shared" si="23"/>
        <v>33042</v>
      </c>
      <c r="AG1793" s="19">
        <f t="shared" si="24"/>
        <v>38429</v>
      </c>
      <c r="AH1793" s="20" t="str">
        <f t="shared" si="14"/>
        <v>Город: 65%; Село: 35%</v>
      </c>
      <c r="AI1793" s="21"/>
      <c r="AJ1793" s="21"/>
      <c r="AK1793" s="21"/>
      <c r="AL1793" s="22">
        <f t="shared" si="25"/>
        <v>2</v>
      </c>
    </row>
    <row r="1794" ht="12.75" customHeight="1">
      <c r="A1794" s="17" t="s">
        <v>143</v>
      </c>
      <c r="B1794" s="13" t="str">
        <f>IFERROR(__xludf.DUMMYFUNCTION("REGEXREPLACE(A1794, ""\d"", """")"),"     Южный федеральный округ")</f>
        <v>     Южный федеральный округ</v>
      </c>
      <c r="C1794" s="14" t="str">
        <f t="shared" si="15"/>
        <v>Южный федеральный округ</v>
      </c>
      <c r="D1794" s="3">
        <f t="shared" si="16"/>
        <v>2</v>
      </c>
      <c r="E1794" s="15" t="s">
        <v>35</v>
      </c>
      <c r="F1794" s="13" t="str">
        <f>IFERROR(__xludf.DUMMYFUNCTION("REGEXEXTRACT(E1794, ""[А-Яа-я].*"")"),"внешние причины")</f>
        <v>внешние причины</v>
      </c>
      <c r="G1794" s="16">
        <f t="shared" si="17"/>
        <v>2</v>
      </c>
      <c r="H1794" s="13" t="s">
        <v>28</v>
      </c>
      <c r="I1794" s="13" t="str">
        <f>IFERROR(__xludf.DUMMYFUNCTION("REGEXREPLACE(H1794, "".*\s"", """")"),"человек")</f>
        <v>человек</v>
      </c>
      <c r="J1794" s="13" t="s">
        <v>29</v>
      </c>
      <c r="K1794" s="17" t="str">
        <f>IFERROR(__xludf.DUMMYFUNCTION("REGEXREPLACE(J1794, ""^[\d\s]+"", """")"),"значение показателя за год")</f>
        <v>значение показателя за год</v>
      </c>
      <c r="L1794" s="16">
        <f t="shared" si="18"/>
        <v>2</v>
      </c>
      <c r="M1794" s="13" t="s">
        <v>30</v>
      </c>
      <c r="N1794" s="13" t="str">
        <f>IFERROR(__xludf.DUMMYFUNCTION("REGEXEXTRACT(M1794, "" (.+)$"")"),"все население")</f>
        <v>все население</v>
      </c>
      <c r="O1794" s="23" t="s">
        <v>37</v>
      </c>
      <c r="P1794" s="23" t="s">
        <v>37</v>
      </c>
      <c r="Q1794" s="23" t="s">
        <v>37</v>
      </c>
      <c r="R1794" s="18">
        <v>15694.0</v>
      </c>
      <c r="S1794" s="18">
        <v>14202.0</v>
      </c>
      <c r="T1794" s="18">
        <v>12914.0</v>
      </c>
      <c r="U1794" s="18">
        <v>13069.0</v>
      </c>
      <c r="V1794" s="18">
        <v>12701.0</v>
      </c>
      <c r="W1794" s="18">
        <v>12683.0</v>
      </c>
      <c r="X1794" s="18">
        <v>15465.0</v>
      </c>
      <c r="Y1794" s="18">
        <v>15923.0</v>
      </c>
      <c r="Z1794" s="19">
        <f t="shared" si="6"/>
        <v>112651</v>
      </c>
      <c r="AA1794" s="19" t="str">
        <f t="shared" si="19"/>
        <v/>
      </c>
      <c r="AB1794" s="19" t="str">
        <f t="shared" si="8"/>
        <v/>
      </c>
      <c r="AC1794" s="19">
        <f t="shared" si="20"/>
        <v>14081.375</v>
      </c>
      <c r="AD1794" s="19">
        <f t="shared" si="21"/>
        <v>24482.5</v>
      </c>
      <c r="AE1794" s="19" t="str">
        <f t="shared" si="22"/>
        <v>Нет моды</v>
      </c>
      <c r="AF1794" s="19">
        <f t="shared" si="23"/>
        <v>12683</v>
      </c>
      <c r="AG1794" s="19">
        <f t="shared" si="24"/>
        <v>15923</v>
      </c>
      <c r="AH1794" s="20" t="str">
        <f t="shared" si="14"/>
        <v/>
      </c>
      <c r="AI1794" s="21"/>
      <c r="AJ1794" s="21"/>
      <c r="AK1794" s="21"/>
      <c r="AL1794" s="22">
        <f t="shared" si="25"/>
        <v>2</v>
      </c>
    </row>
    <row r="1795" ht="12.75" customHeight="1">
      <c r="A1795" s="17" t="s">
        <v>144</v>
      </c>
      <c r="B1795" s="13" t="str">
        <f>IFERROR(__xludf.DUMMYFUNCTION("REGEXREPLACE(A1795, ""\d"", """")"),"     Южный федеральный округ")</f>
        <v>     Южный федеральный округ</v>
      </c>
      <c r="C1795" s="14" t="str">
        <f t="shared" si="15"/>
        <v>Южный федеральный округ</v>
      </c>
      <c r="D1795" s="3">
        <f t="shared" si="16"/>
        <v>2</v>
      </c>
      <c r="E1795" s="15" t="s">
        <v>35</v>
      </c>
      <c r="F1795" s="13" t="str">
        <f>IFERROR(__xludf.DUMMYFUNCTION("REGEXEXTRACT(E1795, ""[А-Яа-я].*"")"),"внешние причины")</f>
        <v>внешние причины</v>
      </c>
      <c r="G1795" s="16">
        <f t="shared" si="17"/>
        <v>2</v>
      </c>
      <c r="H1795" s="13" t="s">
        <v>28</v>
      </c>
      <c r="I1795" s="13" t="str">
        <f>IFERROR(__xludf.DUMMYFUNCTION("REGEXREPLACE(H1795, "".*\s"", """")"),"человек")</f>
        <v>человек</v>
      </c>
      <c r="J1795" s="13" t="s">
        <v>29</v>
      </c>
      <c r="K1795" s="17" t="str">
        <f>IFERROR(__xludf.DUMMYFUNCTION("REGEXREPLACE(J1795, ""^[\d\s]+"", """")"),"значение показателя за год")</f>
        <v>значение показателя за год</v>
      </c>
      <c r="L1795" s="16">
        <f t="shared" si="18"/>
        <v>2</v>
      </c>
      <c r="M1795" s="13" t="s">
        <v>31</v>
      </c>
      <c r="N1795" s="13" t="str">
        <f>IFERROR(__xludf.DUMMYFUNCTION("REGEXEXTRACT(M1795, "" (.+)$"")"),"городское население")</f>
        <v>городское население</v>
      </c>
      <c r="O1795" s="23" t="s">
        <v>37</v>
      </c>
      <c r="P1795" s="23" t="s">
        <v>37</v>
      </c>
      <c r="Q1795" s="23" t="s">
        <v>37</v>
      </c>
      <c r="R1795" s="18">
        <v>9481.0</v>
      </c>
      <c r="S1795" s="18">
        <v>8547.0</v>
      </c>
      <c r="T1795" s="18">
        <v>7902.0</v>
      </c>
      <c r="U1795" s="18">
        <v>7828.0</v>
      </c>
      <c r="V1795" s="18">
        <v>7720.0</v>
      </c>
      <c r="W1795" s="18">
        <v>7762.0</v>
      </c>
      <c r="X1795" s="18">
        <v>9764.0</v>
      </c>
      <c r="Y1795" s="18">
        <v>9591.0</v>
      </c>
      <c r="Z1795" s="19" t="str">
        <f t="shared" si="6"/>
        <v/>
      </c>
      <c r="AA1795" s="19">
        <f t="shared" si="19"/>
        <v>68595</v>
      </c>
      <c r="AB1795" s="19" t="str">
        <f t="shared" si="8"/>
        <v/>
      </c>
      <c r="AC1795" s="19">
        <f t="shared" si="20"/>
        <v>8574.375</v>
      </c>
      <c r="AD1795" s="19">
        <f t="shared" si="21"/>
        <v>11223.5</v>
      </c>
      <c r="AE1795" s="19" t="str">
        <f t="shared" si="22"/>
        <v>Нет моды</v>
      </c>
      <c r="AF1795" s="19">
        <f t="shared" si="23"/>
        <v>7720</v>
      </c>
      <c r="AG1795" s="19">
        <f t="shared" si="24"/>
        <v>9764</v>
      </c>
      <c r="AH1795" s="20" t="str">
        <f t="shared" si="14"/>
        <v/>
      </c>
      <c r="AI1795" s="21"/>
      <c r="AJ1795" s="21"/>
      <c r="AK1795" s="21"/>
      <c r="AL1795" s="22">
        <f t="shared" si="25"/>
        <v>2</v>
      </c>
    </row>
    <row r="1796" ht="12.75" customHeight="1">
      <c r="A1796" s="17" t="s">
        <v>145</v>
      </c>
      <c r="B1796" s="13" t="str">
        <f>IFERROR(__xludf.DUMMYFUNCTION("REGEXREPLACE(A1796, ""\d"", """")"),"     Южный федеральный округ")</f>
        <v>     Южный федеральный округ</v>
      </c>
      <c r="C1796" s="14" t="str">
        <f t="shared" si="15"/>
        <v>Южный федеральный округ</v>
      </c>
      <c r="D1796" s="3">
        <f t="shared" si="16"/>
        <v>2</v>
      </c>
      <c r="E1796" s="15" t="s">
        <v>35</v>
      </c>
      <c r="F1796" s="13" t="str">
        <f>IFERROR(__xludf.DUMMYFUNCTION("REGEXEXTRACT(E1796, ""[А-Яа-я].*"")"),"внешние причины")</f>
        <v>внешние причины</v>
      </c>
      <c r="G1796" s="16">
        <f t="shared" si="17"/>
        <v>2</v>
      </c>
      <c r="H1796" s="13" t="s">
        <v>28</v>
      </c>
      <c r="I1796" s="13" t="str">
        <f>IFERROR(__xludf.DUMMYFUNCTION("REGEXREPLACE(H1796, "".*\s"", """")"),"человек")</f>
        <v>человек</v>
      </c>
      <c r="J1796" s="13" t="s">
        <v>29</v>
      </c>
      <c r="K1796" s="17" t="str">
        <f>IFERROR(__xludf.DUMMYFUNCTION("REGEXREPLACE(J1796, ""^[\d\s]+"", """")"),"значение показателя за год")</f>
        <v>значение показателя за год</v>
      </c>
      <c r="L1796" s="16">
        <f t="shared" si="18"/>
        <v>2</v>
      </c>
      <c r="M1796" s="13" t="s">
        <v>32</v>
      </c>
      <c r="N1796" s="13" t="str">
        <f>IFERROR(__xludf.DUMMYFUNCTION("REGEXEXTRACT(M1796, "" (.+)$"")"),"сельское население")</f>
        <v>сельское население</v>
      </c>
      <c r="O1796" s="23" t="s">
        <v>37</v>
      </c>
      <c r="P1796" s="23" t="s">
        <v>37</v>
      </c>
      <c r="Q1796" s="23" t="s">
        <v>37</v>
      </c>
      <c r="R1796" s="18">
        <v>6213.0</v>
      </c>
      <c r="S1796" s="18">
        <v>5655.0</v>
      </c>
      <c r="T1796" s="18">
        <v>5012.0</v>
      </c>
      <c r="U1796" s="18">
        <v>5241.0</v>
      </c>
      <c r="V1796" s="18">
        <v>4981.0</v>
      </c>
      <c r="W1796" s="18">
        <v>4921.0</v>
      </c>
      <c r="X1796" s="18">
        <v>5701.0</v>
      </c>
      <c r="Y1796" s="18">
        <v>6332.0</v>
      </c>
      <c r="Z1796" s="19" t="str">
        <f t="shared" si="6"/>
        <v/>
      </c>
      <c r="AA1796" s="19" t="str">
        <f t="shared" si="19"/>
        <v/>
      </c>
      <c r="AB1796" s="19">
        <f t="shared" si="8"/>
        <v>44056</v>
      </c>
      <c r="AC1796" s="19">
        <f t="shared" si="20"/>
        <v>5507</v>
      </c>
      <c r="AD1796" s="19">
        <f t="shared" si="21"/>
        <v>7026</v>
      </c>
      <c r="AE1796" s="19" t="str">
        <f t="shared" si="22"/>
        <v>Нет моды</v>
      </c>
      <c r="AF1796" s="19">
        <f t="shared" si="23"/>
        <v>4921</v>
      </c>
      <c r="AG1796" s="19">
        <f t="shared" si="24"/>
        <v>6332</v>
      </c>
      <c r="AH1796" s="20" t="str">
        <f t="shared" si="14"/>
        <v>Город: 61%; Село: 39%</v>
      </c>
      <c r="AI1796" s="21"/>
      <c r="AJ1796" s="21"/>
      <c r="AK1796" s="21"/>
      <c r="AL1796" s="22">
        <f t="shared" si="25"/>
        <v>2</v>
      </c>
    </row>
    <row r="1797" ht="12.75" customHeight="1">
      <c r="A1797" s="17" t="s">
        <v>146</v>
      </c>
      <c r="B1797" s="13" t="str">
        <f>IFERROR(__xludf.DUMMYFUNCTION("REGEXREPLACE(A1797, ""\d"", """")"),"     Южный федеральный округ")</f>
        <v>     Южный федеральный округ</v>
      </c>
      <c r="C1797" s="14" t="str">
        <f t="shared" si="15"/>
        <v>Южный федеральный округ</v>
      </c>
      <c r="D1797" s="3">
        <f t="shared" si="16"/>
        <v>2</v>
      </c>
      <c r="E1797" s="15" t="s">
        <v>38</v>
      </c>
      <c r="F1797" s="13" t="str">
        <f>IFERROR(__xludf.DUMMYFUNCTION("REGEXEXTRACT(E1797, ""[А-Яа-я].*"")"),"все виды транспортных несчастных случаев")</f>
        <v>все виды транспортных несчастных случаев</v>
      </c>
      <c r="G1797" s="16">
        <f t="shared" si="17"/>
        <v>2</v>
      </c>
      <c r="H1797" s="13" t="s">
        <v>28</v>
      </c>
      <c r="I1797" s="13" t="str">
        <f>IFERROR(__xludf.DUMMYFUNCTION("REGEXREPLACE(H1797, "".*\s"", """")"),"человек")</f>
        <v>человек</v>
      </c>
      <c r="J1797" s="13" t="s">
        <v>29</v>
      </c>
      <c r="K1797" s="17" t="str">
        <f>IFERROR(__xludf.DUMMYFUNCTION("REGEXREPLACE(J1797, ""^[\d\s]+"", """")"),"значение показателя за год")</f>
        <v>значение показателя за год</v>
      </c>
      <c r="L1797" s="16">
        <f t="shared" si="18"/>
        <v>2</v>
      </c>
      <c r="M1797" s="13" t="s">
        <v>30</v>
      </c>
      <c r="N1797" s="13" t="str">
        <f>IFERROR(__xludf.DUMMYFUNCTION("REGEXEXTRACT(M1797, "" (.+)$"")"),"все население")</f>
        <v>все население</v>
      </c>
      <c r="O1797" s="23" t="s">
        <v>37</v>
      </c>
      <c r="P1797" s="23" t="s">
        <v>37</v>
      </c>
      <c r="Q1797" s="23" t="s">
        <v>37</v>
      </c>
      <c r="R1797" s="18">
        <v>2670.0</v>
      </c>
      <c r="S1797" s="18">
        <v>2427.0</v>
      </c>
      <c r="T1797" s="18">
        <v>2094.0</v>
      </c>
      <c r="U1797" s="18">
        <v>2060.0</v>
      </c>
      <c r="V1797" s="18">
        <v>1918.0</v>
      </c>
      <c r="W1797" s="18">
        <v>1846.0</v>
      </c>
      <c r="X1797" s="18">
        <v>1805.0</v>
      </c>
      <c r="Y1797" s="18">
        <v>1959.0</v>
      </c>
      <c r="Z1797" s="19">
        <f t="shared" si="6"/>
        <v>16779</v>
      </c>
      <c r="AA1797" s="19" t="str">
        <f t="shared" si="19"/>
        <v/>
      </c>
      <c r="AB1797" s="19" t="str">
        <f t="shared" si="8"/>
        <v/>
      </c>
      <c r="AC1797" s="19">
        <f t="shared" si="20"/>
        <v>2097.375</v>
      </c>
      <c r="AD1797" s="19">
        <f t="shared" si="21"/>
        <v>3795.5</v>
      </c>
      <c r="AE1797" s="19" t="str">
        <f t="shared" si="22"/>
        <v>Нет моды</v>
      </c>
      <c r="AF1797" s="19">
        <f t="shared" si="23"/>
        <v>1805</v>
      </c>
      <c r="AG1797" s="19">
        <f t="shared" si="24"/>
        <v>2670</v>
      </c>
      <c r="AH1797" s="20" t="str">
        <f t="shared" si="14"/>
        <v/>
      </c>
      <c r="AI1797" s="21"/>
      <c r="AJ1797" s="21"/>
      <c r="AK1797" s="21"/>
      <c r="AL1797" s="22">
        <f t="shared" si="25"/>
        <v>2</v>
      </c>
    </row>
    <row r="1798" ht="12.75" customHeight="1">
      <c r="A1798" s="17" t="s">
        <v>147</v>
      </c>
      <c r="B1798" s="13" t="str">
        <f>IFERROR(__xludf.DUMMYFUNCTION("REGEXREPLACE(A1798, ""\d"", """")"),"     Южный федеральный округ")</f>
        <v>     Южный федеральный округ</v>
      </c>
      <c r="C1798" s="14" t="str">
        <f t="shared" si="15"/>
        <v>Южный федеральный округ</v>
      </c>
      <c r="D1798" s="3">
        <f t="shared" si="16"/>
        <v>2</v>
      </c>
      <c r="E1798" s="15" t="s">
        <v>38</v>
      </c>
      <c r="F1798" s="13" t="str">
        <f>IFERROR(__xludf.DUMMYFUNCTION("REGEXEXTRACT(E1798, ""[А-Яа-я].*"")"),"все виды транспортных несчастных случаев")</f>
        <v>все виды транспортных несчастных случаев</v>
      </c>
      <c r="G1798" s="16">
        <f t="shared" si="17"/>
        <v>2</v>
      </c>
      <c r="H1798" s="13" t="s">
        <v>28</v>
      </c>
      <c r="I1798" s="13" t="str">
        <f>IFERROR(__xludf.DUMMYFUNCTION("REGEXREPLACE(H1798, "".*\s"", """")"),"человек")</f>
        <v>человек</v>
      </c>
      <c r="J1798" s="13" t="s">
        <v>29</v>
      </c>
      <c r="K1798" s="17" t="str">
        <f>IFERROR(__xludf.DUMMYFUNCTION("REGEXREPLACE(J1798, ""^[\d\s]+"", """")"),"значение показателя за год")</f>
        <v>значение показателя за год</v>
      </c>
      <c r="L1798" s="16">
        <f t="shared" si="18"/>
        <v>2</v>
      </c>
      <c r="M1798" s="13" t="s">
        <v>31</v>
      </c>
      <c r="N1798" s="13" t="str">
        <f>IFERROR(__xludf.DUMMYFUNCTION("REGEXEXTRACT(M1798, "" (.+)$"")"),"городское население")</f>
        <v>городское население</v>
      </c>
      <c r="O1798" s="23" t="s">
        <v>37</v>
      </c>
      <c r="P1798" s="23" t="s">
        <v>37</v>
      </c>
      <c r="Q1798" s="23" t="s">
        <v>37</v>
      </c>
      <c r="R1798" s="18">
        <v>1457.0</v>
      </c>
      <c r="S1798" s="18">
        <v>1268.0</v>
      </c>
      <c r="T1798" s="18">
        <v>1106.0</v>
      </c>
      <c r="U1798" s="18">
        <v>1039.0</v>
      </c>
      <c r="V1798" s="18">
        <v>1009.0</v>
      </c>
      <c r="W1798" s="18">
        <v>938.0</v>
      </c>
      <c r="X1798" s="18">
        <v>870.0</v>
      </c>
      <c r="Y1798" s="18">
        <v>1013.0</v>
      </c>
      <c r="Z1798" s="19" t="str">
        <f t="shared" si="6"/>
        <v/>
      </c>
      <c r="AA1798" s="19">
        <f t="shared" si="19"/>
        <v>8700</v>
      </c>
      <c r="AB1798" s="19" t="str">
        <f t="shared" si="8"/>
        <v/>
      </c>
      <c r="AC1798" s="19">
        <f t="shared" si="20"/>
        <v>1087.5</v>
      </c>
      <c r="AD1798" s="19">
        <f t="shared" si="21"/>
        <v>1631</v>
      </c>
      <c r="AE1798" s="19" t="str">
        <f t="shared" si="22"/>
        <v>Нет моды</v>
      </c>
      <c r="AF1798" s="19">
        <f t="shared" si="23"/>
        <v>870</v>
      </c>
      <c r="AG1798" s="19">
        <f t="shared" si="24"/>
        <v>1457</v>
      </c>
      <c r="AH1798" s="20" t="str">
        <f t="shared" si="14"/>
        <v/>
      </c>
      <c r="AI1798" s="21"/>
      <c r="AJ1798" s="21"/>
      <c r="AK1798" s="21"/>
      <c r="AL1798" s="22">
        <f t="shared" si="25"/>
        <v>2</v>
      </c>
    </row>
    <row r="1799" ht="12.75" customHeight="1">
      <c r="A1799" s="17" t="s">
        <v>148</v>
      </c>
      <c r="B1799" s="13" t="str">
        <f>IFERROR(__xludf.DUMMYFUNCTION("REGEXREPLACE(A1799, ""\d"", """")"),"     Южный федеральный округ")</f>
        <v>     Южный федеральный округ</v>
      </c>
      <c r="C1799" s="14" t="str">
        <f t="shared" si="15"/>
        <v>Южный федеральный округ</v>
      </c>
      <c r="D1799" s="3">
        <f t="shared" si="16"/>
        <v>2</v>
      </c>
      <c r="E1799" s="15" t="s">
        <v>38</v>
      </c>
      <c r="F1799" s="13" t="str">
        <f>IFERROR(__xludf.DUMMYFUNCTION("REGEXEXTRACT(E1799, ""[А-Яа-я].*"")"),"все виды транспортных несчастных случаев")</f>
        <v>все виды транспортных несчастных случаев</v>
      </c>
      <c r="G1799" s="16">
        <f t="shared" si="17"/>
        <v>2</v>
      </c>
      <c r="H1799" s="13" t="s">
        <v>28</v>
      </c>
      <c r="I1799" s="13" t="str">
        <f>IFERROR(__xludf.DUMMYFUNCTION("REGEXREPLACE(H1799, "".*\s"", """")"),"человек")</f>
        <v>человек</v>
      </c>
      <c r="J1799" s="13" t="s">
        <v>29</v>
      </c>
      <c r="K1799" s="17" t="str">
        <f>IFERROR(__xludf.DUMMYFUNCTION("REGEXREPLACE(J1799, ""^[\d\s]+"", """")"),"значение показателя за год")</f>
        <v>значение показателя за год</v>
      </c>
      <c r="L1799" s="16">
        <f t="shared" si="18"/>
        <v>2</v>
      </c>
      <c r="M1799" s="13" t="s">
        <v>32</v>
      </c>
      <c r="N1799" s="13" t="str">
        <f>IFERROR(__xludf.DUMMYFUNCTION("REGEXEXTRACT(M1799, "" (.+)$"")"),"сельское население")</f>
        <v>сельское население</v>
      </c>
      <c r="O1799" s="23" t="s">
        <v>37</v>
      </c>
      <c r="P1799" s="23" t="s">
        <v>37</v>
      </c>
      <c r="Q1799" s="23" t="s">
        <v>37</v>
      </c>
      <c r="R1799" s="18">
        <v>1213.0</v>
      </c>
      <c r="S1799" s="18">
        <v>1159.0</v>
      </c>
      <c r="T1799" s="18">
        <v>988.0</v>
      </c>
      <c r="U1799" s="18">
        <v>1021.0</v>
      </c>
      <c r="V1799" s="18">
        <v>909.0</v>
      </c>
      <c r="W1799" s="18">
        <v>908.0</v>
      </c>
      <c r="X1799" s="18">
        <v>935.0</v>
      </c>
      <c r="Y1799" s="18">
        <v>946.0</v>
      </c>
      <c r="Z1799" s="19" t="str">
        <f t="shared" si="6"/>
        <v/>
      </c>
      <c r="AA1799" s="19" t="str">
        <f t="shared" si="19"/>
        <v/>
      </c>
      <c r="AB1799" s="19">
        <f t="shared" si="8"/>
        <v>8079</v>
      </c>
      <c r="AC1799" s="19">
        <f t="shared" si="20"/>
        <v>1009.875</v>
      </c>
      <c r="AD1799" s="19">
        <f t="shared" si="21"/>
        <v>1011</v>
      </c>
      <c r="AE1799" s="19" t="str">
        <f t="shared" si="22"/>
        <v>Нет моды</v>
      </c>
      <c r="AF1799" s="19">
        <f t="shared" si="23"/>
        <v>908</v>
      </c>
      <c r="AG1799" s="19">
        <f t="shared" si="24"/>
        <v>1213</v>
      </c>
      <c r="AH1799" s="20" t="str">
        <f t="shared" si="14"/>
        <v>Город: 52%; Село: 48%</v>
      </c>
      <c r="AI1799" s="21"/>
      <c r="AJ1799" s="21"/>
      <c r="AK1799" s="21"/>
      <c r="AL1799" s="22">
        <f t="shared" si="25"/>
        <v>2</v>
      </c>
    </row>
    <row r="1800" ht="12.75" customHeight="1">
      <c r="A1800" s="17" t="s">
        <v>149</v>
      </c>
      <c r="B1800" s="13" t="str">
        <f>IFERROR(__xludf.DUMMYFUNCTION("REGEXREPLACE(A1800, ""\d"", """")"),"     Южный федеральный округ")</f>
        <v>     Южный федеральный округ</v>
      </c>
      <c r="C1800" s="14" t="str">
        <f t="shared" si="15"/>
        <v>Южный федеральный округ</v>
      </c>
      <c r="D1800" s="3">
        <f t="shared" si="16"/>
        <v>2</v>
      </c>
      <c r="E1800" s="15" t="s">
        <v>39</v>
      </c>
      <c r="F1800" s="13" t="str">
        <f>IFERROR(__xludf.DUMMYFUNCTION("REGEXEXTRACT(E1800, ""[А-Яа-я].*"")"),"Всего умерших")</f>
        <v>Всего умерших</v>
      </c>
      <c r="G1800" s="16">
        <f t="shared" si="17"/>
        <v>2</v>
      </c>
      <c r="H1800" s="13" t="s">
        <v>28</v>
      </c>
      <c r="I1800" s="13" t="str">
        <f>IFERROR(__xludf.DUMMYFUNCTION("REGEXREPLACE(H1800, "".*\s"", """")"),"человек")</f>
        <v>человек</v>
      </c>
      <c r="J1800" s="13" t="s">
        <v>29</v>
      </c>
      <c r="K1800" s="17" t="str">
        <f>IFERROR(__xludf.DUMMYFUNCTION("REGEXREPLACE(J1800, ""^[\d\s]+"", """")"),"значение показателя за год")</f>
        <v>значение показателя за год</v>
      </c>
      <c r="L1800" s="16">
        <f t="shared" si="18"/>
        <v>2</v>
      </c>
      <c r="M1800" s="13" t="s">
        <v>30</v>
      </c>
      <c r="N1800" s="13" t="str">
        <f>IFERROR(__xludf.DUMMYFUNCTION("REGEXEXTRACT(M1800, "" (.+)$"")"),"все население")</f>
        <v>все население</v>
      </c>
      <c r="O1800" s="23" t="s">
        <v>37</v>
      </c>
      <c r="P1800" s="23" t="s">
        <v>37</v>
      </c>
      <c r="Q1800" s="23" t="s">
        <v>37</v>
      </c>
      <c r="R1800" s="18">
        <v>220636.0</v>
      </c>
      <c r="S1800" s="18">
        <v>212720.0</v>
      </c>
      <c r="T1800" s="18">
        <v>210304.0</v>
      </c>
      <c r="U1800" s="18">
        <v>210614.0</v>
      </c>
      <c r="V1800" s="18">
        <v>246339.0</v>
      </c>
      <c r="W1800" s="18">
        <v>291990.0</v>
      </c>
      <c r="X1800" s="18">
        <v>228309.0</v>
      </c>
      <c r="Y1800" s="18">
        <v>208583.0</v>
      </c>
      <c r="Z1800" s="19">
        <f t="shared" si="6"/>
        <v>1829495</v>
      </c>
      <c r="AA1800" s="19" t="str">
        <f t="shared" si="19"/>
        <v/>
      </c>
      <c r="AB1800" s="19" t="str">
        <f t="shared" si="8"/>
        <v/>
      </c>
      <c r="AC1800" s="19">
        <f t="shared" si="20"/>
        <v>228686.875</v>
      </c>
      <c r="AD1800" s="19">
        <f t="shared" si="21"/>
        <v>104898</v>
      </c>
      <c r="AE1800" s="19" t="str">
        <f t="shared" si="22"/>
        <v>Нет моды</v>
      </c>
      <c r="AF1800" s="19">
        <f t="shared" si="23"/>
        <v>208583</v>
      </c>
      <c r="AG1800" s="19">
        <f t="shared" si="24"/>
        <v>291990</v>
      </c>
      <c r="AH1800" s="20" t="str">
        <f t="shared" si="14"/>
        <v/>
      </c>
      <c r="AI1800" s="21"/>
      <c r="AJ1800" s="21"/>
      <c r="AK1800" s="21"/>
      <c r="AL1800" s="22">
        <f t="shared" si="25"/>
        <v>2</v>
      </c>
    </row>
    <row r="1801" ht="12.75" customHeight="1">
      <c r="A1801" s="17" t="s">
        <v>150</v>
      </c>
      <c r="B1801" s="13" t="str">
        <f>IFERROR(__xludf.DUMMYFUNCTION("REGEXREPLACE(A1801, ""\d"", """")"),"     Южный федеральный округ")</f>
        <v>     Южный федеральный округ</v>
      </c>
      <c r="C1801" s="14" t="str">
        <f t="shared" si="15"/>
        <v>Южный федеральный округ</v>
      </c>
      <c r="D1801" s="3">
        <f t="shared" si="16"/>
        <v>2</v>
      </c>
      <c r="E1801" s="15" t="s">
        <v>39</v>
      </c>
      <c r="F1801" s="13" t="str">
        <f>IFERROR(__xludf.DUMMYFUNCTION("REGEXEXTRACT(E1801, ""[А-Яа-я].*"")"),"Всего умерших")</f>
        <v>Всего умерших</v>
      </c>
      <c r="G1801" s="16">
        <f t="shared" si="17"/>
        <v>2</v>
      </c>
      <c r="H1801" s="13" t="s">
        <v>28</v>
      </c>
      <c r="I1801" s="13" t="str">
        <f>IFERROR(__xludf.DUMMYFUNCTION("REGEXREPLACE(H1801, "".*\s"", """")"),"человек")</f>
        <v>человек</v>
      </c>
      <c r="J1801" s="13" t="s">
        <v>29</v>
      </c>
      <c r="K1801" s="17" t="str">
        <f>IFERROR(__xludf.DUMMYFUNCTION("REGEXREPLACE(J1801, ""^[\d\s]+"", """")"),"значение показателя за год")</f>
        <v>значение показателя за год</v>
      </c>
      <c r="L1801" s="16">
        <f t="shared" si="18"/>
        <v>2</v>
      </c>
      <c r="M1801" s="13" t="s">
        <v>31</v>
      </c>
      <c r="N1801" s="13" t="str">
        <f>IFERROR(__xludf.DUMMYFUNCTION("REGEXEXTRACT(M1801, "" (.+)$"")"),"городское население")</f>
        <v>городское население</v>
      </c>
      <c r="O1801" s="23" t="s">
        <v>37</v>
      </c>
      <c r="P1801" s="23" t="s">
        <v>37</v>
      </c>
      <c r="Q1801" s="23" t="s">
        <v>37</v>
      </c>
      <c r="R1801" s="18">
        <v>137888.0</v>
      </c>
      <c r="S1801" s="18">
        <v>132291.0</v>
      </c>
      <c r="T1801" s="18">
        <v>131494.0</v>
      </c>
      <c r="U1801" s="18">
        <v>132483.0</v>
      </c>
      <c r="V1801" s="18">
        <v>155928.0</v>
      </c>
      <c r="W1801" s="18">
        <v>186384.0</v>
      </c>
      <c r="X1801" s="18">
        <v>144111.0</v>
      </c>
      <c r="Y1801" s="18">
        <v>131839.0</v>
      </c>
      <c r="Z1801" s="19" t="str">
        <f t="shared" si="6"/>
        <v/>
      </c>
      <c r="AA1801" s="19">
        <f t="shared" si="19"/>
        <v>1152418</v>
      </c>
      <c r="AB1801" s="19" t="str">
        <f t="shared" si="8"/>
        <v/>
      </c>
      <c r="AC1801" s="19">
        <f t="shared" si="20"/>
        <v>144052.25</v>
      </c>
      <c r="AD1801" s="19">
        <f t="shared" si="21"/>
        <v>197483.5</v>
      </c>
      <c r="AE1801" s="19" t="str">
        <f t="shared" si="22"/>
        <v>Нет моды</v>
      </c>
      <c r="AF1801" s="19">
        <f t="shared" si="23"/>
        <v>131494</v>
      </c>
      <c r="AG1801" s="19">
        <f t="shared" si="24"/>
        <v>186384</v>
      </c>
      <c r="AH1801" s="20" t="str">
        <f t="shared" si="14"/>
        <v/>
      </c>
      <c r="AI1801" s="21"/>
      <c r="AJ1801" s="21"/>
      <c r="AK1801" s="21"/>
      <c r="AL1801" s="22">
        <f t="shared" si="25"/>
        <v>2</v>
      </c>
    </row>
    <row r="1802" ht="12.75" customHeight="1">
      <c r="A1802" s="17" t="s">
        <v>151</v>
      </c>
      <c r="B1802" s="13" t="str">
        <f>IFERROR(__xludf.DUMMYFUNCTION("REGEXREPLACE(A1802, ""\d"", """")"),"     Южный федеральный округ")</f>
        <v>     Южный федеральный округ</v>
      </c>
      <c r="C1802" s="14" t="str">
        <f t="shared" si="15"/>
        <v>Южный федеральный округ</v>
      </c>
      <c r="D1802" s="3">
        <f t="shared" si="16"/>
        <v>2</v>
      </c>
      <c r="E1802" s="15" t="s">
        <v>39</v>
      </c>
      <c r="F1802" s="13" t="str">
        <f>IFERROR(__xludf.DUMMYFUNCTION("REGEXEXTRACT(E1802, ""[А-Яа-я].*"")"),"Всего умерших")</f>
        <v>Всего умерших</v>
      </c>
      <c r="G1802" s="16">
        <f t="shared" si="17"/>
        <v>2</v>
      </c>
      <c r="H1802" s="13" t="s">
        <v>28</v>
      </c>
      <c r="I1802" s="13" t="str">
        <f>IFERROR(__xludf.DUMMYFUNCTION("REGEXREPLACE(H1802, "".*\s"", """")"),"человек")</f>
        <v>человек</v>
      </c>
      <c r="J1802" s="13" t="s">
        <v>29</v>
      </c>
      <c r="K1802" s="17" t="str">
        <f>IFERROR(__xludf.DUMMYFUNCTION("REGEXREPLACE(J1802, ""^[\d\s]+"", """")"),"значение показателя за год")</f>
        <v>значение показателя за год</v>
      </c>
      <c r="L1802" s="16">
        <f t="shared" si="18"/>
        <v>2</v>
      </c>
      <c r="M1802" s="13" t="s">
        <v>32</v>
      </c>
      <c r="N1802" s="13" t="str">
        <f>IFERROR(__xludf.DUMMYFUNCTION("REGEXEXTRACT(M1802, "" (.+)$"")"),"сельское население")</f>
        <v>сельское население</v>
      </c>
      <c r="O1802" s="23" t="s">
        <v>37</v>
      </c>
      <c r="P1802" s="23" t="s">
        <v>37</v>
      </c>
      <c r="Q1802" s="23" t="s">
        <v>37</v>
      </c>
      <c r="R1802" s="18">
        <v>82748.0</v>
      </c>
      <c r="S1802" s="18">
        <v>80429.0</v>
      </c>
      <c r="T1802" s="18">
        <v>78810.0</v>
      </c>
      <c r="U1802" s="18">
        <v>78131.0</v>
      </c>
      <c r="V1802" s="18">
        <v>90411.0</v>
      </c>
      <c r="W1802" s="18">
        <v>105606.0</v>
      </c>
      <c r="X1802" s="18">
        <v>84198.0</v>
      </c>
      <c r="Y1802" s="18">
        <v>76744.0</v>
      </c>
      <c r="Z1802" s="19" t="str">
        <f t="shared" si="6"/>
        <v/>
      </c>
      <c r="AA1802" s="19" t="str">
        <f t="shared" si="19"/>
        <v/>
      </c>
      <c r="AB1802" s="19">
        <f t="shared" si="8"/>
        <v>677077</v>
      </c>
      <c r="AC1802" s="19">
        <f t="shared" si="20"/>
        <v>84634.625</v>
      </c>
      <c r="AD1802" s="19">
        <f t="shared" si="21"/>
        <v>118550</v>
      </c>
      <c r="AE1802" s="19" t="str">
        <f t="shared" si="22"/>
        <v>Нет моды</v>
      </c>
      <c r="AF1802" s="19">
        <f t="shared" si="23"/>
        <v>76744</v>
      </c>
      <c r="AG1802" s="19">
        <f t="shared" si="24"/>
        <v>105606</v>
      </c>
      <c r="AH1802" s="20" t="str">
        <f t="shared" si="14"/>
        <v>Город: 63%; Село: 37%</v>
      </c>
      <c r="AI1802" s="21"/>
      <c r="AJ1802" s="21"/>
      <c r="AK1802" s="21"/>
      <c r="AL1802" s="22">
        <f t="shared" si="25"/>
        <v>2</v>
      </c>
    </row>
    <row r="1803" ht="12.75" customHeight="1">
      <c r="A1803" s="17" t="s">
        <v>152</v>
      </c>
      <c r="B1803" s="13" t="str">
        <f>IFERROR(__xludf.DUMMYFUNCTION("REGEXREPLACE(A1803, ""\d"", """")"),"     Южный федеральный округ")</f>
        <v>     Южный федеральный округ</v>
      </c>
      <c r="C1803" s="14" t="str">
        <f t="shared" si="15"/>
        <v>Южный федеральный округ</v>
      </c>
      <c r="D1803" s="3">
        <f t="shared" si="16"/>
        <v>2</v>
      </c>
      <c r="E1803" s="15" t="s">
        <v>40</v>
      </c>
      <c r="F1803" s="13" t="str">
        <f>IFERROR(__xludf.DUMMYFUNCTION("REGEXEXTRACT(E1803, ""[А-Яа-я].*"")"),"Злокачественные новообразования")</f>
        <v>Злокачественные новообразования</v>
      </c>
      <c r="G1803" s="16">
        <f t="shared" si="17"/>
        <v>2</v>
      </c>
      <c r="H1803" s="13" t="s">
        <v>28</v>
      </c>
      <c r="I1803" s="13" t="str">
        <f>IFERROR(__xludf.DUMMYFUNCTION("REGEXREPLACE(H1803, "".*\s"", """")"),"человек")</f>
        <v>человек</v>
      </c>
      <c r="J1803" s="13" t="s">
        <v>29</v>
      </c>
      <c r="K1803" s="17" t="str">
        <f>IFERROR(__xludf.DUMMYFUNCTION("REGEXREPLACE(J1803, ""^[\d\s]+"", """")"),"значение показателя за год")</f>
        <v>значение показателя за год</v>
      </c>
      <c r="L1803" s="16">
        <f t="shared" si="18"/>
        <v>2</v>
      </c>
      <c r="M1803" s="13" t="s">
        <v>30</v>
      </c>
      <c r="N1803" s="13" t="str">
        <f>IFERROR(__xludf.DUMMYFUNCTION("REGEXEXTRACT(M1803, "" (.+)$"")"),"все население")</f>
        <v>все население</v>
      </c>
      <c r="O1803" s="23" t="s">
        <v>37</v>
      </c>
      <c r="P1803" s="23" t="s">
        <v>37</v>
      </c>
      <c r="Q1803" s="23" t="s">
        <v>37</v>
      </c>
      <c r="R1803" s="18">
        <v>32932.0</v>
      </c>
      <c r="S1803" s="18">
        <v>32256.0</v>
      </c>
      <c r="T1803" s="18">
        <v>32509.0</v>
      </c>
      <c r="U1803" s="18">
        <v>31827.0</v>
      </c>
      <c r="V1803" s="18">
        <v>32033.0</v>
      </c>
      <c r="W1803" s="18">
        <v>31305.0</v>
      </c>
      <c r="X1803" s="18">
        <v>32058.0</v>
      </c>
      <c r="Y1803" s="18">
        <v>33283.0</v>
      </c>
      <c r="Z1803" s="19">
        <f t="shared" si="6"/>
        <v>258203</v>
      </c>
      <c r="AA1803" s="19" t="str">
        <f t="shared" si="19"/>
        <v/>
      </c>
      <c r="AB1803" s="19" t="str">
        <f t="shared" si="8"/>
        <v/>
      </c>
      <c r="AC1803" s="19">
        <f t="shared" si="20"/>
        <v>32275.375</v>
      </c>
      <c r="AD1803" s="19">
        <f t="shared" si="21"/>
        <v>55013.5</v>
      </c>
      <c r="AE1803" s="19" t="str">
        <f t="shared" si="22"/>
        <v>Нет моды</v>
      </c>
      <c r="AF1803" s="19">
        <f t="shared" si="23"/>
        <v>31305</v>
      </c>
      <c r="AG1803" s="19">
        <f t="shared" si="24"/>
        <v>33283</v>
      </c>
      <c r="AH1803" s="20" t="str">
        <f t="shared" si="14"/>
        <v/>
      </c>
      <c r="AI1803" s="21"/>
      <c r="AJ1803" s="21"/>
      <c r="AK1803" s="21"/>
      <c r="AL1803" s="22">
        <f t="shared" si="25"/>
        <v>2</v>
      </c>
    </row>
    <row r="1804" ht="12.75" customHeight="1">
      <c r="A1804" s="17" t="s">
        <v>153</v>
      </c>
      <c r="B1804" s="13" t="str">
        <f>IFERROR(__xludf.DUMMYFUNCTION("REGEXREPLACE(A1804, ""\d"", """")"),"     Южный федеральный округ")</f>
        <v>     Южный федеральный округ</v>
      </c>
      <c r="C1804" s="14" t="str">
        <f t="shared" si="15"/>
        <v>Южный федеральный округ</v>
      </c>
      <c r="D1804" s="3">
        <f t="shared" si="16"/>
        <v>2</v>
      </c>
      <c r="E1804" s="15" t="s">
        <v>40</v>
      </c>
      <c r="F1804" s="13" t="str">
        <f>IFERROR(__xludf.DUMMYFUNCTION("REGEXEXTRACT(E1804, ""[А-Яа-я].*"")"),"Злокачественные новообразования")</f>
        <v>Злокачественные новообразования</v>
      </c>
      <c r="G1804" s="16">
        <f t="shared" si="17"/>
        <v>2</v>
      </c>
      <c r="H1804" s="13" t="s">
        <v>28</v>
      </c>
      <c r="I1804" s="13" t="str">
        <f>IFERROR(__xludf.DUMMYFUNCTION("REGEXREPLACE(H1804, "".*\s"", """")"),"человек")</f>
        <v>человек</v>
      </c>
      <c r="J1804" s="13" t="s">
        <v>29</v>
      </c>
      <c r="K1804" s="17" t="str">
        <f>IFERROR(__xludf.DUMMYFUNCTION("REGEXREPLACE(J1804, ""^[\d\s]+"", """")"),"значение показателя за год")</f>
        <v>значение показателя за год</v>
      </c>
      <c r="L1804" s="16">
        <f t="shared" si="18"/>
        <v>2</v>
      </c>
      <c r="M1804" s="13" t="s">
        <v>31</v>
      </c>
      <c r="N1804" s="13" t="str">
        <f>IFERROR(__xludf.DUMMYFUNCTION("REGEXEXTRACT(M1804, "" (.+)$"")"),"городское население")</f>
        <v>городское население</v>
      </c>
      <c r="O1804" s="23" t="s">
        <v>37</v>
      </c>
      <c r="P1804" s="23" t="s">
        <v>37</v>
      </c>
      <c r="Q1804" s="23" t="s">
        <v>37</v>
      </c>
      <c r="R1804" s="18">
        <v>21855.0</v>
      </c>
      <c r="S1804" s="18">
        <v>21126.0</v>
      </c>
      <c r="T1804" s="18">
        <v>21086.0</v>
      </c>
      <c r="U1804" s="18">
        <v>21044.0</v>
      </c>
      <c r="V1804" s="18">
        <v>20846.0</v>
      </c>
      <c r="W1804" s="18">
        <v>20280.0</v>
      </c>
      <c r="X1804" s="18">
        <v>20859.0</v>
      </c>
      <c r="Y1804" s="18">
        <v>21836.0</v>
      </c>
      <c r="Z1804" s="19" t="str">
        <f t="shared" si="6"/>
        <v/>
      </c>
      <c r="AA1804" s="19">
        <f t="shared" si="19"/>
        <v>168932</v>
      </c>
      <c r="AB1804" s="19" t="str">
        <f t="shared" si="8"/>
        <v/>
      </c>
      <c r="AC1804" s="19">
        <f t="shared" si="20"/>
        <v>21116.5</v>
      </c>
      <c r="AD1804" s="19">
        <f t="shared" si="21"/>
        <v>26580</v>
      </c>
      <c r="AE1804" s="19" t="str">
        <f t="shared" si="22"/>
        <v>Нет моды</v>
      </c>
      <c r="AF1804" s="19">
        <f t="shared" si="23"/>
        <v>20280</v>
      </c>
      <c r="AG1804" s="19">
        <f t="shared" si="24"/>
        <v>21855</v>
      </c>
      <c r="AH1804" s="20" t="str">
        <f t="shared" si="14"/>
        <v/>
      </c>
      <c r="AI1804" s="21"/>
      <c r="AJ1804" s="21"/>
      <c r="AK1804" s="21"/>
      <c r="AL1804" s="22">
        <f t="shared" si="25"/>
        <v>2</v>
      </c>
    </row>
    <row r="1805" ht="12.75" customHeight="1">
      <c r="A1805" s="17" t="s">
        <v>154</v>
      </c>
      <c r="B1805" s="13" t="str">
        <f>IFERROR(__xludf.DUMMYFUNCTION("REGEXREPLACE(A1805, ""\d"", """")"),"     Южный федеральный округ")</f>
        <v>     Южный федеральный округ</v>
      </c>
      <c r="C1805" s="14" t="str">
        <f t="shared" si="15"/>
        <v>Южный федеральный округ</v>
      </c>
      <c r="D1805" s="3">
        <f t="shared" si="16"/>
        <v>2</v>
      </c>
      <c r="E1805" s="15" t="s">
        <v>40</v>
      </c>
      <c r="F1805" s="13" t="str">
        <f>IFERROR(__xludf.DUMMYFUNCTION("REGEXEXTRACT(E1805, ""[А-Яа-я].*"")"),"Злокачественные новообразования")</f>
        <v>Злокачественные новообразования</v>
      </c>
      <c r="G1805" s="16">
        <f t="shared" si="17"/>
        <v>2</v>
      </c>
      <c r="H1805" s="13" t="s">
        <v>28</v>
      </c>
      <c r="I1805" s="13" t="str">
        <f>IFERROR(__xludf.DUMMYFUNCTION("REGEXREPLACE(H1805, "".*\s"", """")"),"человек")</f>
        <v>человек</v>
      </c>
      <c r="J1805" s="13" t="s">
        <v>29</v>
      </c>
      <c r="K1805" s="17" t="str">
        <f>IFERROR(__xludf.DUMMYFUNCTION("REGEXREPLACE(J1805, ""^[\d\s]+"", """")"),"значение показателя за год")</f>
        <v>значение показателя за год</v>
      </c>
      <c r="L1805" s="16">
        <f t="shared" si="18"/>
        <v>2</v>
      </c>
      <c r="M1805" s="13" t="s">
        <v>32</v>
      </c>
      <c r="N1805" s="13" t="str">
        <f>IFERROR(__xludf.DUMMYFUNCTION("REGEXEXTRACT(M1805, "" (.+)$"")"),"сельское население")</f>
        <v>сельское население</v>
      </c>
      <c r="O1805" s="23" t="s">
        <v>37</v>
      </c>
      <c r="P1805" s="23" t="s">
        <v>37</v>
      </c>
      <c r="Q1805" s="23" t="s">
        <v>37</v>
      </c>
      <c r="R1805" s="18">
        <v>11077.0</v>
      </c>
      <c r="S1805" s="18">
        <v>11130.0</v>
      </c>
      <c r="T1805" s="18">
        <v>11423.0</v>
      </c>
      <c r="U1805" s="18">
        <v>10783.0</v>
      </c>
      <c r="V1805" s="18">
        <v>11187.0</v>
      </c>
      <c r="W1805" s="18">
        <v>11025.0</v>
      </c>
      <c r="X1805" s="18">
        <v>11199.0</v>
      </c>
      <c r="Y1805" s="18">
        <v>11447.0</v>
      </c>
      <c r="Z1805" s="19" t="str">
        <f t="shared" si="6"/>
        <v/>
      </c>
      <c r="AA1805" s="19" t="str">
        <f t="shared" si="19"/>
        <v/>
      </c>
      <c r="AB1805" s="19">
        <f t="shared" si="8"/>
        <v>89271</v>
      </c>
      <c r="AC1805" s="19">
        <f t="shared" si="20"/>
        <v>11158.875</v>
      </c>
      <c r="AD1805" s="19">
        <f t="shared" si="21"/>
        <v>15863.5</v>
      </c>
      <c r="AE1805" s="19" t="str">
        <f t="shared" si="22"/>
        <v>Нет моды</v>
      </c>
      <c r="AF1805" s="19">
        <f t="shared" si="23"/>
        <v>10783</v>
      </c>
      <c r="AG1805" s="19">
        <f t="shared" si="24"/>
        <v>11447</v>
      </c>
      <c r="AH1805" s="20" t="str">
        <f t="shared" si="14"/>
        <v>Город: 65%; Село: 35%</v>
      </c>
      <c r="AI1805" s="21"/>
      <c r="AJ1805" s="21"/>
      <c r="AK1805" s="21"/>
      <c r="AL1805" s="22">
        <f t="shared" si="25"/>
        <v>2</v>
      </c>
    </row>
    <row r="1806" ht="12.75" customHeight="1">
      <c r="A1806" s="17" t="s">
        <v>155</v>
      </c>
      <c r="B1806" s="13" t="str">
        <f>IFERROR(__xludf.DUMMYFUNCTION("REGEXREPLACE(A1806, ""\d"", """")"),"     Южный федеральный округ")</f>
        <v>     Южный федеральный округ</v>
      </c>
      <c r="C1806" s="14" t="str">
        <f t="shared" si="15"/>
        <v>Южный федеральный округ</v>
      </c>
      <c r="D1806" s="3">
        <f t="shared" si="16"/>
        <v>2</v>
      </c>
      <c r="E1806" s="15" t="s">
        <v>41</v>
      </c>
      <c r="F1806" s="13" t="str">
        <f>IFERROR(__xludf.DUMMYFUNCTION("REGEXEXTRACT(E1806, ""[А-Яа-я].*"")"),"Инфекционные и паразитарные болезни")</f>
        <v>Инфекционные и паразитарные болезни</v>
      </c>
      <c r="G1806" s="16">
        <f t="shared" si="17"/>
        <v>2</v>
      </c>
      <c r="H1806" s="13" t="s">
        <v>28</v>
      </c>
      <c r="I1806" s="13" t="str">
        <f>IFERROR(__xludf.DUMMYFUNCTION("REGEXREPLACE(H1806, "".*\s"", """")"),"человек")</f>
        <v>человек</v>
      </c>
      <c r="J1806" s="13" t="s">
        <v>29</v>
      </c>
      <c r="K1806" s="17" t="str">
        <f>IFERROR(__xludf.DUMMYFUNCTION("REGEXREPLACE(J1806, ""^[\d\s]+"", """")"),"значение показателя за год")</f>
        <v>значение показателя за год</v>
      </c>
      <c r="L1806" s="16">
        <f t="shared" si="18"/>
        <v>2</v>
      </c>
      <c r="M1806" s="13" t="s">
        <v>30</v>
      </c>
      <c r="N1806" s="13" t="str">
        <f>IFERROR(__xludf.DUMMYFUNCTION("REGEXEXTRACT(M1806, "" (.+)$"")"),"все население")</f>
        <v>все население</v>
      </c>
      <c r="O1806" s="23" t="s">
        <v>37</v>
      </c>
      <c r="P1806" s="23" t="s">
        <v>37</v>
      </c>
      <c r="Q1806" s="23" t="s">
        <v>37</v>
      </c>
      <c r="R1806" s="18">
        <v>3679.0</v>
      </c>
      <c r="S1806" s="18">
        <v>3497.0</v>
      </c>
      <c r="T1806" s="18">
        <v>3391.0</v>
      </c>
      <c r="U1806" s="18">
        <v>3339.0</v>
      </c>
      <c r="V1806" s="18">
        <v>2953.0</v>
      </c>
      <c r="W1806" s="18">
        <v>2919.0</v>
      </c>
      <c r="X1806" s="18">
        <v>2783.0</v>
      </c>
      <c r="Y1806" s="18">
        <v>2872.0</v>
      </c>
      <c r="Z1806" s="19">
        <f t="shared" si="6"/>
        <v>25433</v>
      </c>
      <c r="AA1806" s="19" t="str">
        <f t="shared" si="19"/>
        <v/>
      </c>
      <c r="AB1806" s="19" t="str">
        <f t="shared" si="8"/>
        <v/>
      </c>
      <c r="AC1806" s="19">
        <f t="shared" si="20"/>
        <v>3179.125</v>
      </c>
      <c r="AD1806" s="19">
        <f t="shared" si="21"/>
        <v>7231</v>
      </c>
      <c r="AE1806" s="19" t="str">
        <f t="shared" si="22"/>
        <v>Нет моды</v>
      </c>
      <c r="AF1806" s="19">
        <f t="shared" si="23"/>
        <v>2783</v>
      </c>
      <c r="AG1806" s="19">
        <f t="shared" si="24"/>
        <v>3679</v>
      </c>
      <c r="AH1806" s="20" t="str">
        <f t="shared" si="14"/>
        <v/>
      </c>
      <c r="AI1806" s="21"/>
      <c r="AJ1806" s="21"/>
      <c r="AK1806" s="21"/>
      <c r="AL1806" s="22">
        <f t="shared" si="25"/>
        <v>2</v>
      </c>
    </row>
    <row r="1807" ht="12.75" customHeight="1">
      <c r="A1807" s="17" t="s">
        <v>156</v>
      </c>
      <c r="B1807" s="13" t="str">
        <f>IFERROR(__xludf.DUMMYFUNCTION("REGEXREPLACE(A1807, ""\d"", """")"),"     Южный федеральный округ")</f>
        <v>     Южный федеральный округ</v>
      </c>
      <c r="C1807" s="14" t="str">
        <f t="shared" si="15"/>
        <v>Южный федеральный округ</v>
      </c>
      <c r="D1807" s="3">
        <f t="shared" si="16"/>
        <v>2</v>
      </c>
      <c r="E1807" s="15" t="s">
        <v>41</v>
      </c>
      <c r="F1807" s="13" t="str">
        <f>IFERROR(__xludf.DUMMYFUNCTION("REGEXEXTRACT(E1807, ""[А-Яа-я].*"")"),"Инфекционные и паразитарные болезни")</f>
        <v>Инфекционные и паразитарные болезни</v>
      </c>
      <c r="G1807" s="16">
        <f t="shared" si="17"/>
        <v>2</v>
      </c>
      <c r="H1807" s="13" t="s">
        <v>28</v>
      </c>
      <c r="I1807" s="13" t="str">
        <f>IFERROR(__xludf.DUMMYFUNCTION("REGEXREPLACE(H1807, "".*\s"", """")"),"человек")</f>
        <v>человек</v>
      </c>
      <c r="J1807" s="13" t="s">
        <v>29</v>
      </c>
      <c r="K1807" s="17" t="str">
        <f>IFERROR(__xludf.DUMMYFUNCTION("REGEXREPLACE(J1807, ""^[\d\s]+"", """")"),"значение показателя за год")</f>
        <v>значение показателя за год</v>
      </c>
      <c r="L1807" s="16">
        <f t="shared" si="18"/>
        <v>2</v>
      </c>
      <c r="M1807" s="13" t="s">
        <v>31</v>
      </c>
      <c r="N1807" s="13" t="str">
        <f>IFERROR(__xludf.DUMMYFUNCTION("REGEXEXTRACT(M1807, "" (.+)$"")"),"городское население")</f>
        <v>городское население</v>
      </c>
      <c r="O1807" s="23" t="s">
        <v>37</v>
      </c>
      <c r="P1807" s="23" t="s">
        <v>37</v>
      </c>
      <c r="Q1807" s="23" t="s">
        <v>37</v>
      </c>
      <c r="R1807" s="18">
        <v>2452.0</v>
      </c>
      <c r="S1807" s="18">
        <v>2379.0</v>
      </c>
      <c r="T1807" s="18">
        <v>2273.0</v>
      </c>
      <c r="U1807" s="18">
        <v>2307.0</v>
      </c>
      <c r="V1807" s="18">
        <v>1970.0</v>
      </c>
      <c r="W1807" s="18">
        <v>1947.0</v>
      </c>
      <c r="X1807" s="18">
        <v>1861.0</v>
      </c>
      <c r="Y1807" s="18">
        <v>1889.0</v>
      </c>
      <c r="Z1807" s="19" t="str">
        <f t="shared" si="6"/>
        <v/>
      </c>
      <c r="AA1807" s="19">
        <f t="shared" si="19"/>
        <v>17078</v>
      </c>
      <c r="AB1807" s="19" t="str">
        <f t="shared" si="8"/>
        <v/>
      </c>
      <c r="AC1807" s="19">
        <f t="shared" si="20"/>
        <v>2134.75</v>
      </c>
      <c r="AD1807" s="19">
        <f t="shared" si="21"/>
        <v>2617.5</v>
      </c>
      <c r="AE1807" s="19" t="str">
        <f t="shared" si="22"/>
        <v>Нет моды</v>
      </c>
      <c r="AF1807" s="19">
        <f t="shared" si="23"/>
        <v>1861</v>
      </c>
      <c r="AG1807" s="19">
        <f t="shared" si="24"/>
        <v>2452</v>
      </c>
      <c r="AH1807" s="20" t="str">
        <f t="shared" si="14"/>
        <v/>
      </c>
      <c r="AI1807" s="21"/>
      <c r="AJ1807" s="21"/>
      <c r="AK1807" s="21"/>
      <c r="AL1807" s="22">
        <f t="shared" si="25"/>
        <v>2</v>
      </c>
    </row>
    <row r="1808" ht="12.75" customHeight="1">
      <c r="A1808" s="17" t="s">
        <v>157</v>
      </c>
      <c r="B1808" s="13" t="str">
        <f>IFERROR(__xludf.DUMMYFUNCTION("REGEXREPLACE(A1808, ""\d"", """")"),"     Южный федеральный округ")</f>
        <v>     Южный федеральный округ</v>
      </c>
      <c r="C1808" s="14" t="str">
        <f t="shared" si="15"/>
        <v>Южный федеральный округ</v>
      </c>
      <c r="D1808" s="3">
        <f t="shared" si="16"/>
        <v>2</v>
      </c>
      <c r="E1808" s="15" t="s">
        <v>41</v>
      </c>
      <c r="F1808" s="13" t="str">
        <f>IFERROR(__xludf.DUMMYFUNCTION("REGEXEXTRACT(E1808, ""[А-Яа-я].*"")"),"Инфекционные и паразитарные болезни")</f>
        <v>Инфекционные и паразитарные болезни</v>
      </c>
      <c r="G1808" s="16">
        <f t="shared" si="17"/>
        <v>2</v>
      </c>
      <c r="H1808" s="13" t="s">
        <v>28</v>
      </c>
      <c r="I1808" s="13" t="str">
        <f>IFERROR(__xludf.DUMMYFUNCTION("REGEXREPLACE(H1808, "".*\s"", """")"),"человек")</f>
        <v>человек</v>
      </c>
      <c r="J1808" s="13" t="s">
        <v>29</v>
      </c>
      <c r="K1808" s="17" t="str">
        <f>IFERROR(__xludf.DUMMYFUNCTION("REGEXREPLACE(J1808, ""^[\d\s]+"", """")"),"значение показателя за год")</f>
        <v>значение показателя за год</v>
      </c>
      <c r="L1808" s="16">
        <f t="shared" si="18"/>
        <v>2</v>
      </c>
      <c r="M1808" s="13" t="s">
        <v>32</v>
      </c>
      <c r="N1808" s="13" t="str">
        <f>IFERROR(__xludf.DUMMYFUNCTION("REGEXEXTRACT(M1808, "" (.+)$"")"),"сельское население")</f>
        <v>сельское население</v>
      </c>
      <c r="O1808" s="23" t="s">
        <v>37</v>
      </c>
      <c r="P1808" s="23" t="s">
        <v>37</v>
      </c>
      <c r="Q1808" s="23" t="s">
        <v>37</v>
      </c>
      <c r="R1808" s="18">
        <v>1227.0</v>
      </c>
      <c r="S1808" s="18">
        <v>1118.0</v>
      </c>
      <c r="T1808" s="18">
        <v>1118.0</v>
      </c>
      <c r="U1808" s="18">
        <v>1032.0</v>
      </c>
      <c r="V1808" s="18">
        <v>983.0</v>
      </c>
      <c r="W1808" s="18">
        <v>972.0</v>
      </c>
      <c r="X1808" s="18">
        <v>922.0</v>
      </c>
      <c r="Y1808" s="18">
        <v>983.0</v>
      </c>
      <c r="Z1808" s="19" t="str">
        <f t="shared" si="6"/>
        <v/>
      </c>
      <c r="AA1808" s="19" t="str">
        <f t="shared" si="19"/>
        <v/>
      </c>
      <c r="AB1808" s="19">
        <f t="shared" si="8"/>
        <v>8355</v>
      </c>
      <c r="AC1808" s="19">
        <f t="shared" si="20"/>
        <v>1044.375</v>
      </c>
      <c r="AD1808" s="19">
        <f t="shared" si="21"/>
        <v>1544</v>
      </c>
      <c r="AE1808" s="19" t="str">
        <f t="shared" si="22"/>
        <v>Нет моды</v>
      </c>
      <c r="AF1808" s="19">
        <f t="shared" si="23"/>
        <v>922</v>
      </c>
      <c r="AG1808" s="19">
        <f t="shared" si="24"/>
        <v>1227</v>
      </c>
      <c r="AH1808" s="20" t="str">
        <f t="shared" si="14"/>
        <v>Город: 67%; Село: 33%</v>
      </c>
      <c r="AI1808" s="21"/>
      <c r="AJ1808" s="21"/>
      <c r="AK1808" s="21"/>
      <c r="AL1808" s="22">
        <f t="shared" si="25"/>
        <v>2</v>
      </c>
    </row>
    <row r="1809" ht="12.75" customHeight="1">
      <c r="A1809" s="17" t="s">
        <v>158</v>
      </c>
      <c r="B1809" s="13" t="str">
        <f>IFERROR(__xludf.DUMMYFUNCTION("REGEXREPLACE(A1809, ""\d"", """")"),"     Южный федеральный округ")</f>
        <v>     Южный федеральный округ</v>
      </c>
      <c r="C1809" s="14" t="str">
        <f t="shared" si="15"/>
        <v>Южный федеральный округ</v>
      </c>
      <c r="D1809" s="3">
        <f t="shared" si="16"/>
        <v>2</v>
      </c>
      <c r="E1809" s="15" t="s">
        <v>42</v>
      </c>
      <c r="F1809" s="13" t="str">
        <f>IFERROR(__xludf.DUMMYFUNCTION("REGEXEXTRACT(E1809, ""[А-Яа-я].*"")"),"Ишемическая болезнь сердца")</f>
        <v>Ишемическая болезнь сердца</v>
      </c>
      <c r="G1809" s="16">
        <f t="shared" si="17"/>
        <v>2</v>
      </c>
      <c r="H1809" s="13" t="s">
        <v>28</v>
      </c>
      <c r="I1809" s="13" t="str">
        <f>IFERROR(__xludf.DUMMYFUNCTION("REGEXREPLACE(H1809, "".*\s"", """")"),"человек")</f>
        <v>человек</v>
      </c>
      <c r="J1809" s="13" t="s">
        <v>29</v>
      </c>
      <c r="K1809" s="17" t="str">
        <f>IFERROR(__xludf.DUMMYFUNCTION("REGEXREPLACE(J1809, ""^[\d\s]+"", """")"),"значение показателя за год")</f>
        <v>значение показателя за год</v>
      </c>
      <c r="L1809" s="16">
        <f t="shared" si="18"/>
        <v>2</v>
      </c>
      <c r="M1809" s="13" t="s">
        <v>30</v>
      </c>
      <c r="N1809" s="13" t="str">
        <f>IFERROR(__xludf.DUMMYFUNCTION("REGEXEXTRACT(M1809, "" (.+)$"")"),"все население")</f>
        <v>все население</v>
      </c>
      <c r="O1809" s="23" t="s">
        <v>37</v>
      </c>
      <c r="P1809" s="23" t="s">
        <v>37</v>
      </c>
      <c r="Q1809" s="23" t="s">
        <v>37</v>
      </c>
      <c r="R1809" s="18">
        <v>60523.0</v>
      </c>
      <c r="S1809" s="18">
        <v>58905.0</v>
      </c>
      <c r="T1809" s="18">
        <v>55566.0</v>
      </c>
      <c r="U1809" s="18">
        <v>55135.0</v>
      </c>
      <c r="V1809" s="18">
        <v>64190.0</v>
      </c>
      <c r="W1809" s="18">
        <v>65422.0</v>
      </c>
      <c r="X1809" s="18">
        <v>58890.0</v>
      </c>
      <c r="Y1809" s="18">
        <v>57806.0</v>
      </c>
      <c r="Z1809" s="19">
        <f t="shared" si="6"/>
        <v>476437</v>
      </c>
      <c r="AA1809" s="19" t="str">
        <f t="shared" si="19"/>
        <v/>
      </c>
      <c r="AB1809" s="19" t="str">
        <f t="shared" si="8"/>
        <v/>
      </c>
      <c r="AC1809" s="19">
        <f t="shared" si="20"/>
        <v>59554.625</v>
      </c>
      <c r="AD1809" s="19">
        <f t="shared" si="21"/>
        <v>28181</v>
      </c>
      <c r="AE1809" s="19" t="str">
        <f t="shared" si="22"/>
        <v>Нет моды</v>
      </c>
      <c r="AF1809" s="19">
        <f t="shared" si="23"/>
        <v>55135</v>
      </c>
      <c r="AG1809" s="19">
        <f t="shared" si="24"/>
        <v>65422</v>
      </c>
      <c r="AH1809" s="20" t="str">
        <f t="shared" si="14"/>
        <v/>
      </c>
      <c r="AI1809" s="21"/>
      <c r="AJ1809" s="21"/>
      <c r="AK1809" s="21"/>
      <c r="AL1809" s="22">
        <f t="shared" si="25"/>
        <v>2</v>
      </c>
    </row>
    <row r="1810" ht="12.75" customHeight="1">
      <c r="A1810" s="17" t="s">
        <v>159</v>
      </c>
      <c r="B1810" s="13" t="str">
        <f>IFERROR(__xludf.DUMMYFUNCTION("REGEXREPLACE(A1810, ""\d"", """")"),"     Южный федеральный округ")</f>
        <v>     Южный федеральный округ</v>
      </c>
      <c r="C1810" s="14" t="str">
        <f t="shared" si="15"/>
        <v>Южный федеральный округ</v>
      </c>
      <c r="D1810" s="3">
        <f t="shared" si="16"/>
        <v>2</v>
      </c>
      <c r="E1810" s="15" t="s">
        <v>42</v>
      </c>
      <c r="F1810" s="13" t="str">
        <f>IFERROR(__xludf.DUMMYFUNCTION("REGEXEXTRACT(E1810, ""[А-Яа-я].*"")"),"Ишемическая болезнь сердца")</f>
        <v>Ишемическая болезнь сердца</v>
      </c>
      <c r="G1810" s="16">
        <f t="shared" si="17"/>
        <v>2</v>
      </c>
      <c r="H1810" s="13" t="s">
        <v>28</v>
      </c>
      <c r="I1810" s="13" t="str">
        <f>IFERROR(__xludf.DUMMYFUNCTION("REGEXREPLACE(H1810, "".*\s"", """")"),"человек")</f>
        <v>человек</v>
      </c>
      <c r="J1810" s="13" t="s">
        <v>29</v>
      </c>
      <c r="K1810" s="17" t="str">
        <f>IFERROR(__xludf.DUMMYFUNCTION("REGEXREPLACE(J1810, ""^[\d\s]+"", """")"),"значение показателя за год")</f>
        <v>значение показателя за год</v>
      </c>
      <c r="L1810" s="16">
        <f t="shared" si="18"/>
        <v>2</v>
      </c>
      <c r="M1810" s="13" t="s">
        <v>31</v>
      </c>
      <c r="N1810" s="13" t="str">
        <f>IFERROR(__xludf.DUMMYFUNCTION("REGEXEXTRACT(M1810, "" (.+)$"")"),"городское население")</f>
        <v>городское население</v>
      </c>
      <c r="O1810" s="23" t="s">
        <v>37</v>
      </c>
      <c r="P1810" s="23" t="s">
        <v>37</v>
      </c>
      <c r="Q1810" s="23" t="s">
        <v>37</v>
      </c>
      <c r="R1810" s="18">
        <v>38240.0</v>
      </c>
      <c r="S1810" s="18">
        <v>37680.0</v>
      </c>
      <c r="T1810" s="18">
        <v>36736.0</v>
      </c>
      <c r="U1810" s="18">
        <v>36724.0</v>
      </c>
      <c r="V1810" s="18">
        <v>43635.0</v>
      </c>
      <c r="W1810" s="18">
        <v>44496.0</v>
      </c>
      <c r="X1810" s="18">
        <v>39769.0</v>
      </c>
      <c r="Y1810" s="18">
        <v>39271.0</v>
      </c>
      <c r="Z1810" s="19" t="str">
        <f t="shared" si="6"/>
        <v/>
      </c>
      <c r="AA1810" s="19">
        <f t="shared" si="19"/>
        <v>316551</v>
      </c>
      <c r="AB1810" s="19" t="str">
        <f t="shared" si="8"/>
        <v/>
      </c>
      <c r="AC1810" s="19">
        <f t="shared" si="20"/>
        <v>39568.875</v>
      </c>
      <c r="AD1810" s="19">
        <f t="shared" si="21"/>
        <v>49815.5</v>
      </c>
      <c r="AE1810" s="19" t="str">
        <f t="shared" si="22"/>
        <v>Нет моды</v>
      </c>
      <c r="AF1810" s="19">
        <f t="shared" si="23"/>
        <v>36724</v>
      </c>
      <c r="AG1810" s="19">
        <f t="shared" si="24"/>
        <v>44496</v>
      </c>
      <c r="AH1810" s="20" t="str">
        <f t="shared" si="14"/>
        <v/>
      </c>
      <c r="AI1810" s="21"/>
      <c r="AJ1810" s="21"/>
      <c r="AK1810" s="21"/>
      <c r="AL1810" s="22">
        <f t="shared" si="25"/>
        <v>2</v>
      </c>
    </row>
    <row r="1811" ht="12.75" customHeight="1">
      <c r="A1811" s="17" t="s">
        <v>160</v>
      </c>
      <c r="B1811" s="13" t="str">
        <f>IFERROR(__xludf.DUMMYFUNCTION("REGEXREPLACE(A1811, ""\d"", """")"),"     Южный федеральный округ")</f>
        <v>     Южный федеральный округ</v>
      </c>
      <c r="C1811" s="14" t="str">
        <f t="shared" si="15"/>
        <v>Южный федеральный округ</v>
      </c>
      <c r="D1811" s="3">
        <f t="shared" si="16"/>
        <v>2</v>
      </c>
      <c r="E1811" s="15" t="s">
        <v>42</v>
      </c>
      <c r="F1811" s="13" t="str">
        <f>IFERROR(__xludf.DUMMYFUNCTION("REGEXEXTRACT(E1811, ""[А-Яа-я].*"")"),"Ишемическая болезнь сердца")</f>
        <v>Ишемическая болезнь сердца</v>
      </c>
      <c r="G1811" s="16">
        <f t="shared" si="17"/>
        <v>2</v>
      </c>
      <c r="H1811" s="13" t="s">
        <v>28</v>
      </c>
      <c r="I1811" s="13" t="str">
        <f>IFERROR(__xludf.DUMMYFUNCTION("REGEXREPLACE(H1811, "".*\s"", """")"),"человек")</f>
        <v>человек</v>
      </c>
      <c r="J1811" s="13" t="s">
        <v>29</v>
      </c>
      <c r="K1811" s="17" t="str">
        <f>IFERROR(__xludf.DUMMYFUNCTION("REGEXREPLACE(J1811, ""^[\d\s]+"", """")"),"значение показателя за год")</f>
        <v>значение показателя за год</v>
      </c>
      <c r="L1811" s="16">
        <f t="shared" si="18"/>
        <v>2</v>
      </c>
      <c r="M1811" s="13" t="s">
        <v>32</v>
      </c>
      <c r="N1811" s="13" t="str">
        <f>IFERROR(__xludf.DUMMYFUNCTION("REGEXEXTRACT(M1811, "" (.+)$"")"),"сельское население")</f>
        <v>сельское население</v>
      </c>
      <c r="O1811" s="23" t="s">
        <v>37</v>
      </c>
      <c r="P1811" s="23" t="s">
        <v>37</v>
      </c>
      <c r="Q1811" s="23" t="s">
        <v>37</v>
      </c>
      <c r="R1811" s="18">
        <v>22283.0</v>
      </c>
      <c r="S1811" s="18">
        <v>21225.0</v>
      </c>
      <c r="T1811" s="18">
        <v>18830.0</v>
      </c>
      <c r="U1811" s="18">
        <v>18411.0</v>
      </c>
      <c r="V1811" s="18">
        <v>20555.0</v>
      </c>
      <c r="W1811" s="18">
        <v>20926.0</v>
      </c>
      <c r="X1811" s="18">
        <v>19121.0</v>
      </c>
      <c r="Y1811" s="18">
        <v>18535.0</v>
      </c>
      <c r="Z1811" s="19" t="str">
        <f t="shared" si="6"/>
        <v/>
      </c>
      <c r="AA1811" s="19" t="str">
        <f t="shared" si="19"/>
        <v/>
      </c>
      <c r="AB1811" s="19">
        <f t="shared" si="8"/>
        <v>159886</v>
      </c>
      <c r="AC1811" s="19">
        <f t="shared" si="20"/>
        <v>19985.75</v>
      </c>
      <c r="AD1811" s="19">
        <f t="shared" si="21"/>
        <v>29503.5</v>
      </c>
      <c r="AE1811" s="19" t="str">
        <f t="shared" si="22"/>
        <v>Нет моды</v>
      </c>
      <c r="AF1811" s="19">
        <f t="shared" si="23"/>
        <v>18411</v>
      </c>
      <c r="AG1811" s="19">
        <f t="shared" si="24"/>
        <v>22283</v>
      </c>
      <c r="AH1811" s="20" t="str">
        <f t="shared" si="14"/>
        <v>Город: 66%; Село: 34%</v>
      </c>
      <c r="AI1811" s="21"/>
      <c r="AJ1811" s="21"/>
      <c r="AK1811" s="21"/>
      <c r="AL1811" s="22">
        <f t="shared" si="25"/>
        <v>2</v>
      </c>
    </row>
    <row r="1812" ht="12.75" customHeight="1">
      <c r="A1812" s="17" t="s">
        <v>161</v>
      </c>
      <c r="B1812" s="13" t="str">
        <f>IFERROR(__xludf.DUMMYFUNCTION("REGEXREPLACE(A1812, ""\d"", """")"),"     Южный федеральный округ")</f>
        <v>     Южный федеральный округ</v>
      </c>
      <c r="C1812" s="14" t="str">
        <f t="shared" si="15"/>
        <v>Южный федеральный округ</v>
      </c>
      <c r="D1812" s="3">
        <f t="shared" si="16"/>
        <v>2</v>
      </c>
      <c r="E1812" s="15" t="s">
        <v>43</v>
      </c>
      <c r="F1812" s="13" t="str">
        <f>IFERROR(__xludf.DUMMYFUNCTION("REGEXEXTRACT(E1812, ""[А-Яа-я].*"")"),"Новообразования")</f>
        <v>Новообразования</v>
      </c>
      <c r="G1812" s="16">
        <f t="shared" si="17"/>
        <v>2</v>
      </c>
      <c r="H1812" s="13" t="s">
        <v>28</v>
      </c>
      <c r="I1812" s="13" t="str">
        <f>IFERROR(__xludf.DUMMYFUNCTION("REGEXREPLACE(H1812, "".*\s"", """")"),"человек")</f>
        <v>человек</v>
      </c>
      <c r="J1812" s="13" t="s">
        <v>29</v>
      </c>
      <c r="K1812" s="17" t="str">
        <f>IFERROR(__xludf.DUMMYFUNCTION("REGEXREPLACE(J1812, ""^[\d\s]+"", """")"),"значение показателя за год")</f>
        <v>значение показателя за год</v>
      </c>
      <c r="L1812" s="16">
        <f t="shared" si="18"/>
        <v>2</v>
      </c>
      <c r="M1812" s="13" t="s">
        <v>30</v>
      </c>
      <c r="N1812" s="13" t="str">
        <f>IFERROR(__xludf.DUMMYFUNCTION("REGEXEXTRACT(M1812, "" (.+)$"")"),"все население")</f>
        <v>все население</v>
      </c>
      <c r="O1812" s="23" t="s">
        <v>37</v>
      </c>
      <c r="P1812" s="23" t="s">
        <v>37</v>
      </c>
      <c r="Q1812" s="23" t="s">
        <v>37</v>
      </c>
      <c r="R1812" s="18">
        <v>33340.0</v>
      </c>
      <c r="S1812" s="18">
        <v>32684.0</v>
      </c>
      <c r="T1812" s="18">
        <v>32949.0</v>
      </c>
      <c r="U1812" s="18">
        <v>32327.0</v>
      </c>
      <c r="V1812" s="18">
        <v>32484.0</v>
      </c>
      <c r="W1812" s="18">
        <v>31742.0</v>
      </c>
      <c r="X1812" s="18">
        <v>32600.0</v>
      </c>
      <c r="Y1812" s="18">
        <v>33819.0</v>
      </c>
      <c r="Z1812" s="19">
        <f t="shared" si="6"/>
        <v>261945</v>
      </c>
      <c r="AA1812" s="19" t="str">
        <f t="shared" si="19"/>
        <v/>
      </c>
      <c r="AB1812" s="19" t="str">
        <f t="shared" si="8"/>
        <v/>
      </c>
      <c r="AC1812" s="19">
        <f t="shared" si="20"/>
        <v>32743.125</v>
      </c>
      <c r="AD1812" s="19">
        <f t="shared" si="21"/>
        <v>27012.5</v>
      </c>
      <c r="AE1812" s="19" t="str">
        <f t="shared" si="22"/>
        <v>Нет моды</v>
      </c>
      <c r="AF1812" s="19">
        <f t="shared" si="23"/>
        <v>31742</v>
      </c>
      <c r="AG1812" s="19">
        <f t="shared" si="24"/>
        <v>33819</v>
      </c>
      <c r="AH1812" s="20" t="str">
        <f t="shared" si="14"/>
        <v/>
      </c>
      <c r="AI1812" s="21"/>
      <c r="AJ1812" s="21"/>
      <c r="AK1812" s="21"/>
      <c r="AL1812" s="22">
        <f t="shared" si="25"/>
        <v>2</v>
      </c>
    </row>
    <row r="1813" ht="12.75" customHeight="1">
      <c r="A1813" s="17" t="s">
        <v>162</v>
      </c>
      <c r="B1813" s="13" t="str">
        <f>IFERROR(__xludf.DUMMYFUNCTION("REGEXREPLACE(A1813, ""\d"", """")"),"     Южный федеральный округ")</f>
        <v>     Южный федеральный округ</v>
      </c>
      <c r="C1813" s="14" t="str">
        <f t="shared" si="15"/>
        <v>Южный федеральный округ</v>
      </c>
      <c r="D1813" s="3">
        <f t="shared" si="16"/>
        <v>2</v>
      </c>
      <c r="E1813" s="15" t="s">
        <v>43</v>
      </c>
      <c r="F1813" s="13" t="str">
        <f>IFERROR(__xludf.DUMMYFUNCTION("REGEXEXTRACT(E1813, ""[А-Яа-я].*"")"),"Новообразования")</f>
        <v>Новообразования</v>
      </c>
      <c r="G1813" s="16">
        <f t="shared" si="17"/>
        <v>2</v>
      </c>
      <c r="H1813" s="13" t="s">
        <v>28</v>
      </c>
      <c r="I1813" s="13" t="str">
        <f>IFERROR(__xludf.DUMMYFUNCTION("REGEXREPLACE(H1813, "".*\s"", """")"),"человек")</f>
        <v>человек</v>
      </c>
      <c r="J1813" s="13" t="s">
        <v>29</v>
      </c>
      <c r="K1813" s="17" t="str">
        <f>IFERROR(__xludf.DUMMYFUNCTION("REGEXREPLACE(J1813, ""^[\d\s]+"", """")"),"значение показателя за год")</f>
        <v>значение показателя за год</v>
      </c>
      <c r="L1813" s="16">
        <f t="shared" si="18"/>
        <v>2</v>
      </c>
      <c r="M1813" s="13" t="s">
        <v>31</v>
      </c>
      <c r="N1813" s="13" t="str">
        <f>IFERROR(__xludf.DUMMYFUNCTION("REGEXEXTRACT(M1813, "" (.+)$"")"),"городское население")</f>
        <v>городское население</v>
      </c>
      <c r="O1813" s="23" t="s">
        <v>37</v>
      </c>
      <c r="P1813" s="23" t="s">
        <v>37</v>
      </c>
      <c r="Q1813" s="23" t="s">
        <v>37</v>
      </c>
      <c r="R1813" s="18">
        <v>22122.0</v>
      </c>
      <c r="S1813" s="18">
        <v>21392.0</v>
      </c>
      <c r="T1813" s="18">
        <v>21374.0</v>
      </c>
      <c r="U1813" s="18">
        <v>21360.0</v>
      </c>
      <c r="V1813" s="18">
        <v>21128.0</v>
      </c>
      <c r="W1813" s="18">
        <v>20531.0</v>
      </c>
      <c r="X1813" s="18">
        <v>21187.0</v>
      </c>
      <c r="Y1813" s="18">
        <v>22169.0</v>
      </c>
      <c r="Z1813" s="19" t="str">
        <f t="shared" si="6"/>
        <v/>
      </c>
      <c r="AA1813" s="19">
        <f t="shared" si="19"/>
        <v>171263</v>
      </c>
      <c r="AB1813" s="19" t="str">
        <f t="shared" si="8"/>
        <v/>
      </c>
      <c r="AC1813" s="19">
        <f t="shared" si="20"/>
        <v>21407.875</v>
      </c>
      <c r="AD1813" s="19">
        <f t="shared" si="21"/>
        <v>26955.5</v>
      </c>
      <c r="AE1813" s="19" t="str">
        <f t="shared" si="22"/>
        <v>Нет моды</v>
      </c>
      <c r="AF1813" s="19">
        <f t="shared" si="23"/>
        <v>20531</v>
      </c>
      <c r="AG1813" s="19">
        <f t="shared" si="24"/>
        <v>22169</v>
      </c>
      <c r="AH1813" s="20" t="str">
        <f t="shared" si="14"/>
        <v/>
      </c>
      <c r="AI1813" s="21"/>
      <c r="AJ1813" s="21"/>
      <c r="AK1813" s="21"/>
      <c r="AL1813" s="22">
        <f t="shared" si="25"/>
        <v>2</v>
      </c>
    </row>
    <row r="1814" ht="12.75" customHeight="1">
      <c r="A1814" s="17" t="s">
        <v>163</v>
      </c>
      <c r="B1814" s="13" t="str">
        <f>IFERROR(__xludf.DUMMYFUNCTION("REGEXREPLACE(A1814, ""\d"", """")"),"     Южный федеральный округ")</f>
        <v>     Южный федеральный округ</v>
      </c>
      <c r="C1814" s="14" t="str">
        <f t="shared" si="15"/>
        <v>Южный федеральный округ</v>
      </c>
      <c r="D1814" s="3">
        <f t="shared" si="16"/>
        <v>2</v>
      </c>
      <c r="E1814" s="15" t="s">
        <v>43</v>
      </c>
      <c r="F1814" s="13" t="str">
        <f>IFERROR(__xludf.DUMMYFUNCTION("REGEXEXTRACT(E1814, ""[А-Яа-я].*"")"),"Новообразования")</f>
        <v>Новообразования</v>
      </c>
      <c r="G1814" s="16">
        <f t="shared" si="17"/>
        <v>2</v>
      </c>
      <c r="H1814" s="13" t="s">
        <v>28</v>
      </c>
      <c r="I1814" s="13" t="str">
        <f>IFERROR(__xludf.DUMMYFUNCTION("REGEXREPLACE(H1814, "".*\s"", """")"),"человек")</f>
        <v>человек</v>
      </c>
      <c r="J1814" s="13" t="s">
        <v>29</v>
      </c>
      <c r="K1814" s="17" t="str">
        <f>IFERROR(__xludf.DUMMYFUNCTION("REGEXREPLACE(J1814, ""^[\d\s]+"", """")"),"значение показателя за год")</f>
        <v>значение показателя за год</v>
      </c>
      <c r="L1814" s="16">
        <f t="shared" si="18"/>
        <v>2</v>
      </c>
      <c r="M1814" s="13" t="s">
        <v>32</v>
      </c>
      <c r="N1814" s="13" t="str">
        <f>IFERROR(__xludf.DUMMYFUNCTION("REGEXEXTRACT(M1814, "" (.+)$"")"),"сельское население")</f>
        <v>сельское население</v>
      </c>
      <c r="O1814" s="23" t="s">
        <v>37</v>
      </c>
      <c r="P1814" s="23" t="s">
        <v>37</v>
      </c>
      <c r="Q1814" s="23" t="s">
        <v>37</v>
      </c>
      <c r="R1814" s="18">
        <v>11218.0</v>
      </c>
      <c r="S1814" s="18">
        <v>11292.0</v>
      </c>
      <c r="T1814" s="18">
        <v>11575.0</v>
      </c>
      <c r="U1814" s="18">
        <v>10967.0</v>
      </c>
      <c r="V1814" s="18">
        <v>11356.0</v>
      </c>
      <c r="W1814" s="18">
        <v>11211.0</v>
      </c>
      <c r="X1814" s="18">
        <v>11413.0</v>
      </c>
      <c r="Y1814" s="18">
        <v>11650.0</v>
      </c>
      <c r="Z1814" s="19" t="str">
        <f t="shared" si="6"/>
        <v/>
      </c>
      <c r="AA1814" s="19" t="str">
        <f t="shared" si="19"/>
        <v/>
      </c>
      <c r="AB1814" s="19">
        <f t="shared" si="8"/>
        <v>90682</v>
      </c>
      <c r="AC1814" s="19">
        <f t="shared" si="20"/>
        <v>11335.25</v>
      </c>
      <c r="AD1814" s="19">
        <f t="shared" si="21"/>
        <v>16090.5</v>
      </c>
      <c r="AE1814" s="19" t="str">
        <f t="shared" si="22"/>
        <v>Нет моды</v>
      </c>
      <c r="AF1814" s="19">
        <f t="shared" si="23"/>
        <v>10967</v>
      </c>
      <c r="AG1814" s="19">
        <f t="shared" si="24"/>
        <v>11650</v>
      </c>
      <c r="AH1814" s="20" t="str">
        <f t="shared" si="14"/>
        <v>Город: 65%; Село: 35%</v>
      </c>
      <c r="AI1814" s="21"/>
      <c r="AJ1814" s="21"/>
      <c r="AK1814" s="21"/>
      <c r="AL1814" s="22">
        <f t="shared" si="25"/>
        <v>2</v>
      </c>
    </row>
    <row r="1815" ht="12.75" customHeight="1">
      <c r="A1815" s="17" t="s">
        <v>164</v>
      </c>
      <c r="B1815" s="13" t="str">
        <f>IFERROR(__xludf.DUMMYFUNCTION("REGEXREPLACE(A1815, ""\d"", """")"),"     Южный федеральный округ")</f>
        <v>     Южный федеральный округ</v>
      </c>
      <c r="C1815" s="14" t="str">
        <f t="shared" si="15"/>
        <v>Южный федеральный округ</v>
      </c>
      <c r="D1815" s="3">
        <f t="shared" si="16"/>
        <v>2</v>
      </c>
      <c r="E1815" s="15" t="s">
        <v>45</v>
      </c>
      <c r="F1815" s="13" t="str">
        <f>IFERROR(__xludf.DUMMYFUNCTION("REGEXEXTRACT(E1815, ""[А-Яа-я].*"")"),"Самоубийство")</f>
        <v>Самоубийство</v>
      </c>
      <c r="G1815" s="16">
        <f t="shared" si="17"/>
        <v>2</v>
      </c>
      <c r="H1815" s="13" t="s">
        <v>28</v>
      </c>
      <c r="I1815" s="13" t="str">
        <f>IFERROR(__xludf.DUMMYFUNCTION("REGEXREPLACE(H1815, "".*\s"", """")"),"человек")</f>
        <v>человек</v>
      </c>
      <c r="J1815" s="13" t="s">
        <v>29</v>
      </c>
      <c r="K1815" s="17" t="str">
        <f>IFERROR(__xludf.DUMMYFUNCTION("REGEXREPLACE(J1815, ""^[\d\s]+"", """")"),"значение показателя за год")</f>
        <v>значение показателя за год</v>
      </c>
      <c r="L1815" s="16">
        <f t="shared" si="18"/>
        <v>2</v>
      </c>
      <c r="M1815" s="13" t="s">
        <v>30</v>
      </c>
      <c r="N1815" s="13" t="str">
        <f>IFERROR(__xludf.DUMMYFUNCTION("REGEXEXTRACT(M1815, "" (.+)$"")"),"все население")</f>
        <v>все население</v>
      </c>
      <c r="O1815" s="23" t="s">
        <v>37</v>
      </c>
      <c r="P1815" s="23" t="s">
        <v>37</v>
      </c>
      <c r="Q1815" s="23" t="s">
        <v>37</v>
      </c>
      <c r="R1815" s="18">
        <v>1703.0</v>
      </c>
      <c r="S1815" s="18">
        <v>1388.0</v>
      </c>
      <c r="T1815" s="18">
        <v>1205.0</v>
      </c>
      <c r="U1815" s="18">
        <v>1260.0</v>
      </c>
      <c r="V1815" s="18">
        <v>1073.0</v>
      </c>
      <c r="W1815" s="18">
        <v>1125.0</v>
      </c>
      <c r="X1815" s="18">
        <v>1023.0</v>
      </c>
      <c r="Y1815" s="18">
        <v>912.0</v>
      </c>
      <c r="Z1815" s="19">
        <f t="shared" si="6"/>
        <v>9689</v>
      </c>
      <c r="AA1815" s="19" t="str">
        <f t="shared" si="19"/>
        <v/>
      </c>
      <c r="AB1815" s="19" t="str">
        <f t="shared" si="8"/>
        <v/>
      </c>
      <c r="AC1815" s="19">
        <f t="shared" si="20"/>
        <v>1211.125</v>
      </c>
      <c r="AD1815" s="19">
        <f t="shared" si="21"/>
        <v>6335</v>
      </c>
      <c r="AE1815" s="19" t="str">
        <f t="shared" si="22"/>
        <v>Нет моды</v>
      </c>
      <c r="AF1815" s="19">
        <f t="shared" si="23"/>
        <v>912</v>
      </c>
      <c r="AG1815" s="19">
        <f t="shared" si="24"/>
        <v>1703</v>
      </c>
      <c r="AH1815" s="20" t="str">
        <f t="shared" si="14"/>
        <v/>
      </c>
      <c r="AI1815" s="21"/>
      <c r="AJ1815" s="21"/>
      <c r="AK1815" s="21"/>
      <c r="AL1815" s="22">
        <f t="shared" si="25"/>
        <v>2</v>
      </c>
    </row>
    <row r="1816" ht="12.75" customHeight="1">
      <c r="A1816" s="17" t="s">
        <v>165</v>
      </c>
      <c r="B1816" s="13" t="str">
        <f>IFERROR(__xludf.DUMMYFUNCTION("REGEXREPLACE(A1816, ""\d"", """")"),"     Южный федеральный округ")</f>
        <v>     Южный федеральный округ</v>
      </c>
      <c r="C1816" s="14" t="str">
        <f t="shared" si="15"/>
        <v>Южный федеральный округ</v>
      </c>
      <c r="D1816" s="3">
        <f t="shared" si="16"/>
        <v>2</v>
      </c>
      <c r="E1816" s="15" t="s">
        <v>45</v>
      </c>
      <c r="F1816" s="13" t="str">
        <f>IFERROR(__xludf.DUMMYFUNCTION("REGEXEXTRACT(E1816, ""[А-Яа-я].*"")"),"Самоубийство")</f>
        <v>Самоубийство</v>
      </c>
      <c r="G1816" s="16">
        <f t="shared" si="17"/>
        <v>2</v>
      </c>
      <c r="H1816" s="13" t="s">
        <v>28</v>
      </c>
      <c r="I1816" s="13" t="str">
        <f>IFERROR(__xludf.DUMMYFUNCTION("REGEXREPLACE(H1816, "".*\s"", """")"),"человек")</f>
        <v>человек</v>
      </c>
      <c r="J1816" s="13" t="s">
        <v>29</v>
      </c>
      <c r="K1816" s="17" t="str">
        <f>IFERROR(__xludf.DUMMYFUNCTION("REGEXREPLACE(J1816, ""^[\d\s]+"", """")"),"значение показателя за год")</f>
        <v>значение показателя за год</v>
      </c>
      <c r="L1816" s="16">
        <f t="shared" si="18"/>
        <v>2</v>
      </c>
      <c r="M1816" s="13" t="s">
        <v>31</v>
      </c>
      <c r="N1816" s="13" t="str">
        <f>IFERROR(__xludf.DUMMYFUNCTION("REGEXEXTRACT(M1816, "" (.+)$"")"),"городское население")</f>
        <v>городское население</v>
      </c>
      <c r="O1816" s="23" t="s">
        <v>37</v>
      </c>
      <c r="P1816" s="23" t="s">
        <v>37</v>
      </c>
      <c r="Q1816" s="23" t="s">
        <v>37</v>
      </c>
      <c r="R1816" s="18">
        <v>816.0</v>
      </c>
      <c r="S1816" s="18">
        <v>721.0</v>
      </c>
      <c r="T1816" s="18">
        <v>597.0</v>
      </c>
      <c r="U1816" s="18">
        <v>590.0</v>
      </c>
      <c r="V1816" s="18">
        <v>501.0</v>
      </c>
      <c r="W1816" s="18">
        <v>501.0</v>
      </c>
      <c r="X1816" s="18">
        <v>505.0</v>
      </c>
      <c r="Y1816" s="18">
        <v>441.0</v>
      </c>
      <c r="Z1816" s="19" t="str">
        <f t="shared" si="6"/>
        <v/>
      </c>
      <c r="AA1816" s="19">
        <f t="shared" si="19"/>
        <v>4672</v>
      </c>
      <c r="AB1816" s="19" t="str">
        <f t="shared" si="8"/>
        <v/>
      </c>
      <c r="AC1816" s="19">
        <f t="shared" si="20"/>
        <v>584</v>
      </c>
      <c r="AD1816" s="19">
        <f t="shared" si="21"/>
        <v>864</v>
      </c>
      <c r="AE1816" s="19" t="str">
        <f t="shared" si="22"/>
        <v>Нет моды</v>
      </c>
      <c r="AF1816" s="19">
        <f t="shared" si="23"/>
        <v>441</v>
      </c>
      <c r="AG1816" s="19">
        <f t="shared" si="24"/>
        <v>816</v>
      </c>
      <c r="AH1816" s="20" t="str">
        <f t="shared" si="14"/>
        <v/>
      </c>
      <c r="AI1816" s="21"/>
      <c r="AJ1816" s="21"/>
      <c r="AK1816" s="21"/>
      <c r="AL1816" s="22">
        <f t="shared" si="25"/>
        <v>2</v>
      </c>
    </row>
    <row r="1817" ht="12.75" customHeight="1">
      <c r="A1817" s="17" t="s">
        <v>166</v>
      </c>
      <c r="B1817" s="13" t="str">
        <f>IFERROR(__xludf.DUMMYFUNCTION("REGEXREPLACE(A1817, ""\d"", """")"),"     Южный федеральный округ")</f>
        <v>     Южный федеральный округ</v>
      </c>
      <c r="C1817" s="14" t="str">
        <f t="shared" si="15"/>
        <v>Южный федеральный округ</v>
      </c>
      <c r="D1817" s="3">
        <f t="shared" si="16"/>
        <v>2</v>
      </c>
      <c r="E1817" s="15" t="s">
        <v>45</v>
      </c>
      <c r="F1817" s="13" t="str">
        <f>IFERROR(__xludf.DUMMYFUNCTION("REGEXEXTRACT(E1817, ""[А-Яа-я].*"")"),"Самоубийство")</f>
        <v>Самоубийство</v>
      </c>
      <c r="G1817" s="16">
        <f t="shared" si="17"/>
        <v>2</v>
      </c>
      <c r="H1817" s="13" t="s">
        <v>28</v>
      </c>
      <c r="I1817" s="13" t="str">
        <f>IFERROR(__xludf.DUMMYFUNCTION("REGEXREPLACE(H1817, "".*\s"", """")"),"человек")</f>
        <v>человек</v>
      </c>
      <c r="J1817" s="13" t="s">
        <v>29</v>
      </c>
      <c r="K1817" s="17" t="str">
        <f>IFERROR(__xludf.DUMMYFUNCTION("REGEXREPLACE(J1817, ""^[\d\s]+"", """")"),"значение показателя за год")</f>
        <v>значение показателя за год</v>
      </c>
      <c r="L1817" s="16">
        <f t="shared" si="18"/>
        <v>2</v>
      </c>
      <c r="M1817" s="13" t="s">
        <v>32</v>
      </c>
      <c r="N1817" s="13" t="str">
        <f>IFERROR(__xludf.DUMMYFUNCTION("REGEXEXTRACT(M1817, "" (.+)$"")"),"сельское население")</f>
        <v>сельское население</v>
      </c>
      <c r="O1817" s="23" t="s">
        <v>37</v>
      </c>
      <c r="P1817" s="23" t="s">
        <v>37</v>
      </c>
      <c r="Q1817" s="23" t="s">
        <v>37</v>
      </c>
      <c r="R1817" s="18">
        <v>887.0</v>
      </c>
      <c r="S1817" s="18">
        <v>667.0</v>
      </c>
      <c r="T1817" s="18">
        <v>608.0</v>
      </c>
      <c r="U1817" s="18">
        <v>670.0</v>
      </c>
      <c r="V1817" s="18">
        <v>572.0</v>
      </c>
      <c r="W1817" s="18">
        <v>624.0</v>
      </c>
      <c r="X1817" s="18">
        <v>518.0</v>
      </c>
      <c r="Y1817" s="18">
        <v>471.0</v>
      </c>
      <c r="Z1817" s="19" t="str">
        <f t="shared" si="6"/>
        <v/>
      </c>
      <c r="AA1817" s="19" t="str">
        <f t="shared" si="19"/>
        <v/>
      </c>
      <c r="AB1817" s="19">
        <f t="shared" si="8"/>
        <v>5017</v>
      </c>
      <c r="AC1817" s="19">
        <f t="shared" si="20"/>
        <v>627.125</v>
      </c>
      <c r="AD1817" s="19">
        <f t="shared" si="21"/>
        <v>593.5</v>
      </c>
      <c r="AE1817" s="19" t="str">
        <f t="shared" si="22"/>
        <v>Нет моды</v>
      </c>
      <c r="AF1817" s="19">
        <f t="shared" si="23"/>
        <v>471</v>
      </c>
      <c r="AG1817" s="19">
        <f t="shared" si="24"/>
        <v>887</v>
      </c>
      <c r="AH1817" s="20" t="str">
        <f t="shared" si="14"/>
        <v>Город: 48%; Село: 52%</v>
      </c>
      <c r="AI1817" s="21"/>
      <c r="AJ1817" s="21"/>
      <c r="AK1817" s="21"/>
      <c r="AL1817" s="22">
        <f t="shared" si="25"/>
        <v>2</v>
      </c>
    </row>
    <row r="1818" ht="12.75" customHeight="1">
      <c r="A1818" s="17" t="s">
        <v>167</v>
      </c>
      <c r="B1818" s="13" t="str">
        <f>IFERROR(__xludf.DUMMYFUNCTION("REGEXREPLACE(A1818, ""\d"", """")"),"     Южный федеральный округ")</f>
        <v>     Южный федеральный округ</v>
      </c>
      <c r="C1818" s="14" t="str">
        <f t="shared" si="15"/>
        <v>Южный федеральный округ</v>
      </c>
      <c r="D1818" s="3">
        <f t="shared" si="16"/>
        <v>2</v>
      </c>
      <c r="E1818" s="15" t="s">
        <v>46</v>
      </c>
      <c r="F1818" s="13" t="str">
        <f>IFERROR(__xludf.DUMMYFUNCTION("REGEXEXTRACT(E1818, ""[А-Яа-я].*"")"),"Случ.отравл.алкоголем")</f>
        <v>Случ.отравл.алкоголем</v>
      </c>
      <c r="G1818" s="16">
        <f t="shared" si="17"/>
        <v>2</v>
      </c>
      <c r="H1818" s="13" t="s">
        <v>28</v>
      </c>
      <c r="I1818" s="13" t="str">
        <f>IFERROR(__xludf.DUMMYFUNCTION("REGEXREPLACE(H1818, "".*\s"", """")"),"человек")</f>
        <v>человек</v>
      </c>
      <c r="J1818" s="13" t="s">
        <v>29</v>
      </c>
      <c r="K1818" s="17" t="str">
        <f>IFERROR(__xludf.DUMMYFUNCTION("REGEXREPLACE(J1818, ""^[\d\s]+"", """")"),"значение показателя за год")</f>
        <v>значение показателя за год</v>
      </c>
      <c r="L1818" s="16">
        <f t="shared" si="18"/>
        <v>2</v>
      </c>
      <c r="M1818" s="13" t="s">
        <v>30</v>
      </c>
      <c r="N1818" s="13" t="str">
        <f>IFERROR(__xludf.DUMMYFUNCTION("REGEXEXTRACT(M1818, "" (.+)$"")"),"все население")</f>
        <v>все население</v>
      </c>
      <c r="O1818" s="23" t="s">
        <v>37</v>
      </c>
      <c r="P1818" s="23" t="s">
        <v>37</v>
      </c>
      <c r="Q1818" s="23" t="s">
        <v>37</v>
      </c>
      <c r="R1818" s="18">
        <v>488.0</v>
      </c>
      <c r="S1818" s="18">
        <v>396.0</v>
      </c>
      <c r="T1818" s="18">
        <v>354.0</v>
      </c>
      <c r="U1818" s="18">
        <v>343.0</v>
      </c>
      <c r="V1818" s="18">
        <v>354.0</v>
      </c>
      <c r="W1818" s="18">
        <v>342.0</v>
      </c>
      <c r="X1818" s="18">
        <v>303.0</v>
      </c>
      <c r="Y1818" s="18">
        <v>296.0</v>
      </c>
      <c r="Z1818" s="19">
        <f t="shared" si="6"/>
        <v>2876</v>
      </c>
      <c r="AA1818" s="19" t="str">
        <f t="shared" si="19"/>
        <v/>
      </c>
      <c r="AB1818" s="19" t="str">
        <f t="shared" si="8"/>
        <v/>
      </c>
      <c r="AC1818" s="19">
        <f t="shared" si="20"/>
        <v>359.5</v>
      </c>
      <c r="AD1818" s="19">
        <f t="shared" si="21"/>
        <v>479.5</v>
      </c>
      <c r="AE1818" s="19" t="str">
        <f t="shared" si="22"/>
        <v>Нет моды</v>
      </c>
      <c r="AF1818" s="19">
        <f t="shared" si="23"/>
        <v>296</v>
      </c>
      <c r="AG1818" s="19">
        <f t="shared" si="24"/>
        <v>488</v>
      </c>
      <c r="AH1818" s="20" t="str">
        <f t="shared" si="14"/>
        <v/>
      </c>
      <c r="AI1818" s="21"/>
      <c r="AJ1818" s="21"/>
      <c r="AK1818" s="21"/>
      <c r="AL1818" s="22">
        <f t="shared" si="25"/>
        <v>2</v>
      </c>
    </row>
    <row r="1819" ht="12.75" customHeight="1">
      <c r="A1819" s="17" t="s">
        <v>168</v>
      </c>
      <c r="B1819" s="13" t="str">
        <f>IFERROR(__xludf.DUMMYFUNCTION("REGEXREPLACE(A1819, ""\d"", """")"),"     Южный федеральный округ")</f>
        <v>     Южный федеральный округ</v>
      </c>
      <c r="C1819" s="14" t="str">
        <f t="shared" si="15"/>
        <v>Южный федеральный округ</v>
      </c>
      <c r="D1819" s="3">
        <f t="shared" si="16"/>
        <v>2</v>
      </c>
      <c r="E1819" s="15" t="s">
        <v>46</v>
      </c>
      <c r="F1819" s="13" t="str">
        <f>IFERROR(__xludf.DUMMYFUNCTION("REGEXEXTRACT(E1819, ""[А-Яа-я].*"")"),"Случ.отравл.алкоголем")</f>
        <v>Случ.отравл.алкоголем</v>
      </c>
      <c r="G1819" s="16">
        <f t="shared" si="17"/>
        <v>2</v>
      </c>
      <c r="H1819" s="13" t="s">
        <v>28</v>
      </c>
      <c r="I1819" s="13" t="str">
        <f>IFERROR(__xludf.DUMMYFUNCTION("REGEXREPLACE(H1819, "".*\s"", """")"),"человек")</f>
        <v>человек</v>
      </c>
      <c r="J1819" s="13" t="s">
        <v>29</v>
      </c>
      <c r="K1819" s="17" t="str">
        <f>IFERROR(__xludf.DUMMYFUNCTION("REGEXREPLACE(J1819, ""^[\d\s]+"", """")"),"значение показателя за год")</f>
        <v>значение показателя за год</v>
      </c>
      <c r="L1819" s="16">
        <f t="shared" si="18"/>
        <v>2</v>
      </c>
      <c r="M1819" s="13" t="s">
        <v>31</v>
      </c>
      <c r="N1819" s="13" t="str">
        <f>IFERROR(__xludf.DUMMYFUNCTION("REGEXEXTRACT(M1819, "" (.+)$"")"),"городское население")</f>
        <v>городское население</v>
      </c>
      <c r="O1819" s="23" t="s">
        <v>37</v>
      </c>
      <c r="P1819" s="23" t="s">
        <v>37</v>
      </c>
      <c r="Q1819" s="23" t="s">
        <v>37</v>
      </c>
      <c r="R1819" s="18">
        <v>270.0</v>
      </c>
      <c r="S1819" s="18">
        <v>215.0</v>
      </c>
      <c r="T1819" s="18">
        <v>189.0</v>
      </c>
      <c r="U1819" s="18">
        <v>188.0</v>
      </c>
      <c r="V1819" s="18">
        <v>186.0</v>
      </c>
      <c r="W1819" s="18">
        <v>200.0</v>
      </c>
      <c r="X1819" s="18">
        <v>165.0</v>
      </c>
      <c r="Y1819" s="18">
        <v>165.0</v>
      </c>
      <c r="Z1819" s="19" t="str">
        <f t="shared" si="6"/>
        <v/>
      </c>
      <c r="AA1819" s="19">
        <f t="shared" si="19"/>
        <v>1578</v>
      </c>
      <c r="AB1819" s="19" t="str">
        <f t="shared" si="8"/>
        <v/>
      </c>
      <c r="AC1819" s="19">
        <f t="shared" si="20"/>
        <v>197.25</v>
      </c>
      <c r="AD1819" s="19">
        <f t="shared" si="21"/>
        <v>283</v>
      </c>
      <c r="AE1819" s="19" t="str">
        <f t="shared" si="22"/>
        <v>Нет моды</v>
      </c>
      <c r="AF1819" s="19">
        <f t="shared" si="23"/>
        <v>165</v>
      </c>
      <c r="AG1819" s="19">
        <f t="shared" si="24"/>
        <v>270</v>
      </c>
      <c r="AH1819" s="20" t="str">
        <f t="shared" si="14"/>
        <v/>
      </c>
      <c r="AI1819" s="21"/>
      <c r="AJ1819" s="21"/>
      <c r="AK1819" s="21"/>
      <c r="AL1819" s="22">
        <f t="shared" si="25"/>
        <v>2</v>
      </c>
    </row>
    <row r="1820" ht="12.75" customHeight="1">
      <c r="A1820" s="17" t="s">
        <v>169</v>
      </c>
      <c r="B1820" s="13" t="str">
        <f>IFERROR(__xludf.DUMMYFUNCTION("REGEXREPLACE(A1820, ""\d"", """")"),"     Южный федеральный округ")</f>
        <v>     Южный федеральный округ</v>
      </c>
      <c r="C1820" s="14" t="str">
        <f t="shared" si="15"/>
        <v>Южный федеральный округ</v>
      </c>
      <c r="D1820" s="3">
        <f t="shared" si="16"/>
        <v>2</v>
      </c>
      <c r="E1820" s="15" t="s">
        <v>46</v>
      </c>
      <c r="F1820" s="13" t="str">
        <f>IFERROR(__xludf.DUMMYFUNCTION("REGEXEXTRACT(E1820, ""[А-Яа-я].*"")"),"Случ.отравл.алкоголем")</f>
        <v>Случ.отравл.алкоголем</v>
      </c>
      <c r="G1820" s="16">
        <f t="shared" si="17"/>
        <v>2</v>
      </c>
      <c r="H1820" s="13" t="s">
        <v>28</v>
      </c>
      <c r="I1820" s="13" t="str">
        <f>IFERROR(__xludf.DUMMYFUNCTION("REGEXREPLACE(H1820, "".*\s"", """")"),"человек")</f>
        <v>человек</v>
      </c>
      <c r="J1820" s="13" t="s">
        <v>29</v>
      </c>
      <c r="K1820" s="17" t="str">
        <f>IFERROR(__xludf.DUMMYFUNCTION("REGEXREPLACE(J1820, ""^[\d\s]+"", """")"),"значение показателя за год")</f>
        <v>значение показателя за год</v>
      </c>
      <c r="L1820" s="16">
        <f t="shared" si="18"/>
        <v>2</v>
      </c>
      <c r="M1820" s="13" t="s">
        <v>32</v>
      </c>
      <c r="N1820" s="13" t="str">
        <f>IFERROR(__xludf.DUMMYFUNCTION("REGEXEXTRACT(M1820, "" (.+)$"")"),"сельское население")</f>
        <v>сельское население</v>
      </c>
      <c r="O1820" s="23" t="s">
        <v>37</v>
      </c>
      <c r="P1820" s="23" t="s">
        <v>37</v>
      </c>
      <c r="Q1820" s="23" t="s">
        <v>37</v>
      </c>
      <c r="R1820" s="18">
        <v>218.0</v>
      </c>
      <c r="S1820" s="18">
        <v>181.0</v>
      </c>
      <c r="T1820" s="18">
        <v>165.0</v>
      </c>
      <c r="U1820" s="18">
        <v>155.0</v>
      </c>
      <c r="V1820" s="18">
        <v>168.0</v>
      </c>
      <c r="W1820" s="18">
        <v>142.0</v>
      </c>
      <c r="X1820" s="18">
        <v>138.0</v>
      </c>
      <c r="Y1820" s="18">
        <v>131.0</v>
      </c>
      <c r="Z1820" s="19" t="str">
        <f t="shared" si="6"/>
        <v/>
      </c>
      <c r="AA1820" s="19" t="str">
        <f t="shared" si="19"/>
        <v/>
      </c>
      <c r="AB1820" s="19">
        <f t="shared" si="8"/>
        <v>1298</v>
      </c>
      <c r="AC1820" s="19">
        <f t="shared" si="20"/>
        <v>162.25</v>
      </c>
      <c r="AD1820" s="19">
        <f t="shared" si="21"/>
        <v>174.5</v>
      </c>
      <c r="AE1820" s="19" t="str">
        <f t="shared" si="22"/>
        <v>Нет моды</v>
      </c>
      <c r="AF1820" s="19">
        <f t="shared" si="23"/>
        <v>131</v>
      </c>
      <c r="AG1820" s="19">
        <f t="shared" si="24"/>
        <v>218</v>
      </c>
      <c r="AH1820" s="20" t="str">
        <f t="shared" si="14"/>
        <v>Город: 55%; Село: 45%</v>
      </c>
      <c r="AI1820" s="21"/>
      <c r="AJ1820" s="21"/>
      <c r="AK1820" s="21"/>
      <c r="AL1820" s="22">
        <f t="shared" si="25"/>
        <v>2</v>
      </c>
    </row>
    <row r="1821" ht="12.75" customHeight="1">
      <c r="A1821" s="17" t="s">
        <v>170</v>
      </c>
      <c r="B1821" s="13" t="str">
        <f>IFERROR(__xludf.DUMMYFUNCTION("REGEXREPLACE(A1821, ""\d"", """")"),"     Южный федеральный округ")</f>
        <v>     Южный федеральный округ</v>
      </c>
      <c r="C1821" s="14" t="str">
        <f t="shared" si="15"/>
        <v>Южный федеральный округ</v>
      </c>
      <c r="D1821" s="3">
        <f t="shared" si="16"/>
        <v>2</v>
      </c>
      <c r="E1821" s="15" t="s">
        <v>47</v>
      </c>
      <c r="F1821" s="13" t="str">
        <f>IFERROR(__xludf.DUMMYFUNCTION("REGEXEXTRACT(E1821, ""[А-Яа-я].*"")"),"транспортные травмы всех видов")</f>
        <v>транспортные травмы всех видов</v>
      </c>
      <c r="G1821" s="16">
        <f t="shared" si="17"/>
        <v>2</v>
      </c>
      <c r="H1821" s="13" t="s">
        <v>28</v>
      </c>
      <c r="I1821" s="13" t="str">
        <f>IFERROR(__xludf.DUMMYFUNCTION("REGEXREPLACE(H1821, "".*\s"", """")"),"человек")</f>
        <v>человек</v>
      </c>
      <c r="J1821" s="13" t="s">
        <v>29</v>
      </c>
      <c r="K1821" s="17" t="str">
        <f>IFERROR(__xludf.DUMMYFUNCTION("REGEXREPLACE(J1821, ""^[\d\s]+"", """")"),"значение показателя за год")</f>
        <v>значение показателя за год</v>
      </c>
      <c r="L1821" s="16">
        <f t="shared" si="18"/>
        <v>2</v>
      </c>
      <c r="M1821" s="13" t="s">
        <v>30</v>
      </c>
      <c r="N1821" s="13" t="str">
        <f>IFERROR(__xludf.DUMMYFUNCTION("REGEXEXTRACT(M1821, "" (.+)$"")"),"все население")</f>
        <v>все население</v>
      </c>
      <c r="O1821" s="23" t="s">
        <v>37</v>
      </c>
      <c r="P1821" s="23" t="s">
        <v>37</v>
      </c>
      <c r="Q1821" s="23" t="s">
        <v>37</v>
      </c>
      <c r="R1821" s="18">
        <v>2670.0</v>
      </c>
      <c r="S1821" s="23" t="s">
        <v>37</v>
      </c>
      <c r="T1821" s="23" t="s">
        <v>37</v>
      </c>
      <c r="U1821" s="23" t="s">
        <v>37</v>
      </c>
      <c r="V1821" s="23" t="s">
        <v>37</v>
      </c>
      <c r="W1821" s="23" t="s">
        <v>37</v>
      </c>
      <c r="X1821" s="23" t="s">
        <v>37</v>
      </c>
      <c r="Y1821" s="23" t="s">
        <v>37</v>
      </c>
      <c r="Z1821" s="19">
        <f t="shared" si="6"/>
        <v>2670</v>
      </c>
      <c r="AA1821" s="19" t="str">
        <f t="shared" si="19"/>
        <v/>
      </c>
      <c r="AB1821" s="19" t="str">
        <f t="shared" si="8"/>
        <v/>
      </c>
      <c r="AC1821" s="19">
        <f t="shared" si="20"/>
        <v>2670</v>
      </c>
      <c r="AD1821" s="19">
        <f t="shared" si="21"/>
        <v>165</v>
      </c>
      <c r="AE1821" s="19" t="str">
        <f t="shared" si="22"/>
        <v>Нет моды</v>
      </c>
      <c r="AF1821" s="19">
        <f t="shared" si="23"/>
        <v>2670</v>
      </c>
      <c r="AG1821" s="19">
        <f t="shared" si="24"/>
        <v>2670</v>
      </c>
      <c r="AH1821" s="20" t="str">
        <f t="shared" si="14"/>
        <v/>
      </c>
      <c r="AI1821" s="24"/>
      <c r="AJ1821" s="24"/>
      <c r="AK1821" s="24"/>
      <c r="AL1821" s="22">
        <f t="shared" si="25"/>
        <v>2</v>
      </c>
    </row>
    <row r="1822" ht="12.75" customHeight="1">
      <c r="A1822" s="17" t="s">
        <v>171</v>
      </c>
      <c r="B1822" s="13" t="str">
        <f>IFERROR(__xludf.DUMMYFUNCTION("REGEXREPLACE(A1822, ""\d"", """")"),"     Южный федеральный округ")</f>
        <v>     Южный федеральный округ</v>
      </c>
      <c r="C1822" s="14" t="str">
        <f t="shared" si="15"/>
        <v>Южный федеральный округ</v>
      </c>
      <c r="D1822" s="3">
        <f t="shared" si="16"/>
        <v>2</v>
      </c>
      <c r="E1822" s="15" t="s">
        <v>47</v>
      </c>
      <c r="F1822" s="13" t="str">
        <f>IFERROR(__xludf.DUMMYFUNCTION("REGEXEXTRACT(E1822, ""[А-Яа-я].*"")"),"транспортные травмы всех видов")</f>
        <v>транспортные травмы всех видов</v>
      </c>
      <c r="G1822" s="16">
        <f t="shared" si="17"/>
        <v>2</v>
      </c>
      <c r="H1822" s="13" t="s">
        <v>28</v>
      </c>
      <c r="I1822" s="13" t="str">
        <f>IFERROR(__xludf.DUMMYFUNCTION("REGEXREPLACE(H1822, "".*\s"", """")"),"человек")</f>
        <v>человек</v>
      </c>
      <c r="J1822" s="13" t="s">
        <v>29</v>
      </c>
      <c r="K1822" s="17" t="str">
        <f>IFERROR(__xludf.DUMMYFUNCTION("REGEXREPLACE(J1822, ""^[\d\s]+"", """")"),"значение показателя за год")</f>
        <v>значение показателя за год</v>
      </c>
      <c r="L1822" s="16">
        <f t="shared" si="18"/>
        <v>2</v>
      </c>
      <c r="M1822" s="13" t="s">
        <v>31</v>
      </c>
      <c r="N1822" s="13" t="str">
        <f>IFERROR(__xludf.DUMMYFUNCTION("REGEXEXTRACT(M1822, "" (.+)$"")"),"городское население")</f>
        <v>городское население</v>
      </c>
      <c r="O1822" s="23" t="s">
        <v>37</v>
      </c>
      <c r="P1822" s="23" t="s">
        <v>37</v>
      </c>
      <c r="Q1822" s="23" t="s">
        <v>37</v>
      </c>
      <c r="R1822" s="18">
        <v>1457.0</v>
      </c>
      <c r="S1822" s="23" t="s">
        <v>37</v>
      </c>
      <c r="T1822" s="23" t="s">
        <v>37</v>
      </c>
      <c r="U1822" s="23" t="s">
        <v>37</v>
      </c>
      <c r="V1822" s="23" t="s">
        <v>37</v>
      </c>
      <c r="W1822" s="23" t="s">
        <v>37</v>
      </c>
      <c r="X1822" s="23" t="s">
        <v>37</v>
      </c>
      <c r="Y1822" s="23" t="s">
        <v>37</v>
      </c>
      <c r="Z1822" s="19" t="str">
        <f t="shared" si="6"/>
        <v/>
      </c>
      <c r="AA1822" s="19">
        <f t="shared" si="19"/>
        <v>1457</v>
      </c>
      <c r="AB1822" s="19" t="str">
        <f t="shared" si="8"/>
        <v/>
      </c>
      <c r="AC1822" s="19">
        <f t="shared" si="20"/>
        <v>1457</v>
      </c>
      <c r="AD1822" s="19">
        <f t="shared" si="21"/>
        <v>2063.5</v>
      </c>
      <c r="AE1822" s="19" t="str">
        <f t="shared" si="22"/>
        <v>Нет моды</v>
      </c>
      <c r="AF1822" s="19">
        <f t="shared" si="23"/>
        <v>1457</v>
      </c>
      <c r="AG1822" s="19">
        <f t="shared" si="24"/>
        <v>1457</v>
      </c>
      <c r="AH1822" s="20" t="str">
        <f t="shared" si="14"/>
        <v/>
      </c>
      <c r="AI1822" s="24"/>
      <c r="AJ1822" s="24"/>
      <c r="AK1822" s="24"/>
      <c r="AL1822" s="22">
        <f t="shared" si="25"/>
        <v>2</v>
      </c>
    </row>
    <row r="1823" ht="12.75" customHeight="1">
      <c r="A1823" s="17" t="s">
        <v>172</v>
      </c>
      <c r="B1823" s="13" t="str">
        <f>IFERROR(__xludf.DUMMYFUNCTION("REGEXREPLACE(A1823, ""\d"", """")"),"     Южный федеральный округ")</f>
        <v>     Южный федеральный округ</v>
      </c>
      <c r="C1823" s="14" t="str">
        <f t="shared" si="15"/>
        <v>Южный федеральный округ</v>
      </c>
      <c r="D1823" s="3">
        <f t="shared" si="16"/>
        <v>2</v>
      </c>
      <c r="E1823" s="15" t="s">
        <v>47</v>
      </c>
      <c r="F1823" s="13" t="str">
        <f>IFERROR(__xludf.DUMMYFUNCTION("REGEXEXTRACT(E1823, ""[А-Яа-я].*"")"),"транспортные травмы всех видов")</f>
        <v>транспортные травмы всех видов</v>
      </c>
      <c r="G1823" s="16">
        <f t="shared" si="17"/>
        <v>2</v>
      </c>
      <c r="H1823" s="13" t="s">
        <v>28</v>
      </c>
      <c r="I1823" s="13" t="str">
        <f>IFERROR(__xludf.DUMMYFUNCTION("REGEXREPLACE(H1823, "".*\s"", """")"),"человек")</f>
        <v>человек</v>
      </c>
      <c r="J1823" s="13" t="s">
        <v>29</v>
      </c>
      <c r="K1823" s="17" t="str">
        <f>IFERROR(__xludf.DUMMYFUNCTION("REGEXREPLACE(J1823, ""^[\d\s]+"", """")"),"значение показателя за год")</f>
        <v>значение показателя за год</v>
      </c>
      <c r="L1823" s="16">
        <f t="shared" si="18"/>
        <v>2</v>
      </c>
      <c r="M1823" s="13" t="s">
        <v>32</v>
      </c>
      <c r="N1823" s="13" t="str">
        <f>IFERROR(__xludf.DUMMYFUNCTION("REGEXEXTRACT(M1823, "" (.+)$"")"),"сельское население")</f>
        <v>сельское население</v>
      </c>
      <c r="O1823" s="23" t="s">
        <v>37</v>
      </c>
      <c r="P1823" s="23" t="s">
        <v>37</v>
      </c>
      <c r="Q1823" s="23" t="s">
        <v>37</v>
      </c>
      <c r="R1823" s="18">
        <v>1213.0</v>
      </c>
      <c r="S1823" s="23" t="s">
        <v>37</v>
      </c>
      <c r="T1823" s="23" t="s">
        <v>37</v>
      </c>
      <c r="U1823" s="23" t="s">
        <v>37</v>
      </c>
      <c r="V1823" s="23" t="s">
        <v>37</v>
      </c>
      <c r="W1823" s="23" t="s">
        <v>37</v>
      </c>
      <c r="X1823" s="23" t="s">
        <v>37</v>
      </c>
      <c r="Y1823" s="23" t="s">
        <v>37</v>
      </c>
      <c r="Z1823" s="19" t="str">
        <f t="shared" si="6"/>
        <v/>
      </c>
      <c r="AA1823" s="19" t="str">
        <f t="shared" si="19"/>
        <v/>
      </c>
      <c r="AB1823" s="19">
        <f t="shared" si="8"/>
        <v>1213</v>
      </c>
      <c r="AC1823" s="19">
        <f t="shared" si="20"/>
        <v>1213</v>
      </c>
      <c r="AD1823" s="19">
        <f t="shared" si="21"/>
        <v>1335</v>
      </c>
      <c r="AE1823" s="19" t="str">
        <f t="shared" si="22"/>
        <v>Нет моды</v>
      </c>
      <c r="AF1823" s="19">
        <f t="shared" si="23"/>
        <v>1213</v>
      </c>
      <c r="AG1823" s="19">
        <f t="shared" si="24"/>
        <v>1213</v>
      </c>
      <c r="AH1823" s="20" t="str">
        <f t="shared" si="14"/>
        <v>Город: 55%; Село: 45%</v>
      </c>
      <c r="AI1823" s="24"/>
      <c r="AJ1823" s="24"/>
      <c r="AK1823" s="24"/>
      <c r="AL1823" s="22">
        <f t="shared" si="25"/>
        <v>2</v>
      </c>
    </row>
    <row r="1824" ht="12.75" customHeight="1">
      <c r="A1824" s="17" t="s">
        <v>173</v>
      </c>
      <c r="B1824" s="13" t="str">
        <f>IFERROR(__xludf.DUMMYFUNCTION("REGEXREPLACE(A1824, ""\d"", """")"),"     Южный федеральный округ")</f>
        <v>     Южный федеральный округ</v>
      </c>
      <c r="C1824" s="14" t="str">
        <f t="shared" si="15"/>
        <v>Южный федеральный округ</v>
      </c>
      <c r="D1824" s="3">
        <f t="shared" si="16"/>
        <v>2</v>
      </c>
      <c r="E1824" s="15" t="s">
        <v>48</v>
      </c>
      <c r="F1824" s="13" t="str">
        <f>IFERROR(__xludf.DUMMYFUNCTION("REGEXEXTRACT(E1824, ""[А-Яа-я].*"")"),"Убийство")</f>
        <v>Убийство</v>
      </c>
      <c r="G1824" s="16">
        <f t="shared" si="17"/>
        <v>2</v>
      </c>
      <c r="H1824" s="13" t="s">
        <v>28</v>
      </c>
      <c r="I1824" s="13" t="str">
        <f>IFERROR(__xludf.DUMMYFUNCTION("REGEXREPLACE(H1824, "".*\s"", """")"),"человек")</f>
        <v>человек</v>
      </c>
      <c r="J1824" s="13" t="s">
        <v>29</v>
      </c>
      <c r="K1824" s="17" t="str">
        <f>IFERROR(__xludf.DUMMYFUNCTION("REGEXREPLACE(J1824, ""^[\d\s]+"", """")"),"значение показателя за год")</f>
        <v>значение показателя за год</v>
      </c>
      <c r="L1824" s="16">
        <f t="shared" si="18"/>
        <v>2</v>
      </c>
      <c r="M1824" s="13" t="s">
        <v>30</v>
      </c>
      <c r="N1824" s="13" t="str">
        <f>IFERROR(__xludf.DUMMYFUNCTION("REGEXEXTRACT(M1824, "" (.+)$"")"),"все население")</f>
        <v>все население</v>
      </c>
      <c r="O1824" s="23" t="s">
        <v>37</v>
      </c>
      <c r="P1824" s="23" t="s">
        <v>37</v>
      </c>
      <c r="Q1824" s="23" t="s">
        <v>37</v>
      </c>
      <c r="R1824" s="18">
        <v>729.0</v>
      </c>
      <c r="S1824" s="18">
        <v>550.0</v>
      </c>
      <c r="T1824" s="18">
        <v>554.0</v>
      </c>
      <c r="U1824" s="18">
        <v>490.0</v>
      </c>
      <c r="V1824" s="18">
        <v>445.0</v>
      </c>
      <c r="W1824" s="18">
        <v>392.0</v>
      </c>
      <c r="X1824" s="18">
        <v>365.0</v>
      </c>
      <c r="Y1824" s="18">
        <v>308.0</v>
      </c>
      <c r="Z1824" s="19">
        <f t="shared" si="6"/>
        <v>3833</v>
      </c>
      <c r="AA1824" s="19" t="str">
        <f t="shared" si="19"/>
        <v/>
      </c>
      <c r="AB1824" s="19" t="str">
        <f t="shared" si="8"/>
        <v/>
      </c>
      <c r="AC1824" s="19">
        <f t="shared" si="20"/>
        <v>479.125</v>
      </c>
      <c r="AD1824" s="19">
        <f t="shared" si="21"/>
        <v>490</v>
      </c>
      <c r="AE1824" s="19" t="str">
        <f t="shared" si="22"/>
        <v>Нет моды</v>
      </c>
      <c r="AF1824" s="19">
        <f t="shared" si="23"/>
        <v>308</v>
      </c>
      <c r="AG1824" s="19">
        <f t="shared" si="24"/>
        <v>729</v>
      </c>
      <c r="AH1824" s="20" t="str">
        <f t="shared" si="14"/>
        <v/>
      </c>
      <c r="AI1824" s="21"/>
      <c r="AJ1824" s="21"/>
      <c r="AK1824" s="21"/>
      <c r="AL1824" s="22">
        <f t="shared" si="25"/>
        <v>2</v>
      </c>
    </row>
    <row r="1825" ht="12.75" customHeight="1">
      <c r="A1825" s="17" t="s">
        <v>174</v>
      </c>
      <c r="B1825" s="13" t="str">
        <f>IFERROR(__xludf.DUMMYFUNCTION("REGEXREPLACE(A1825, ""\d"", """")"),"     Южный федеральный округ")</f>
        <v>     Южный федеральный округ</v>
      </c>
      <c r="C1825" s="14" t="str">
        <f t="shared" si="15"/>
        <v>Южный федеральный округ</v>
      </c>
      <c r="D1825" s="3">
        <f t="shared" si="16"/>
        <v>2</v>
      </c>
      <c r="E1825" s="15" t="s">
        <v>48</v>
      </c>
      <c r="F1825" s="13" t="str">
        <f>IFERROR(__xludf.DUMMYFUNCTION("REGEXEXTRACT(E1825, ""[А-Яа-я].*"")"),"Убийство")</f>
        <v>Убийство</v>
      </c>
      <c r="G1825" s="16">
        <f t="shared" si="17"/>
        <v>2</v>
      </c>
      <c r="H1825" s="13" t="s">
        <v>28</v>
      </c>
      <c r="I1825" s="13" t="str">
        <f>IFERROR(__xludf.DUMMYFUNCTION("REGEXREPLACE(H1825, "".*\s"", """")"),"человек")</f>
        <v>человек</v>
      </c>
      <c r="J1825" s="13" t="s">
        <v>29</v>
      </c>
      <c r="K1825" s="17" t="str">
        <f>IFERROR(__xludf.DUMMYFUNCTION("REGEXREPLACE(J1825, ""^[\d\s]+"", """")"),"значение показателя за год")</f>
        <v>значение показателя за год</v>
      </c>
      <c r="L1825" s="16">
        <f t="shared" si="18"/>
        <v>2</v>
      </c>
      <c r="M1825" s="13" t="s">
        <v>31</v>
      </c>
      <c r="N1825" s="13" t="str">
        <f>IFERROR(__xludf.DUMMYFUNCTION("REGEXEXTRACT(M1825, "" (.+)$"")"),"городское население")</f>
        <v>городское население</v>
      </c>
      <c r="O1825" s="23" t="s">
        <v>37</v>
      </c>
      <c r="P1825" s="23" t="s">
        <v>37</v>
      </c>
      <c r="Q1825" s="23" t="s">
        <v>37</v>
      </c>
      <c r="R1825" s="18">
        <v>455.0</v>
      </c>
      <c r="S1825" s="18">
        <v>326.0</v>
      </c>
      <c r="T1825" s="18">
        <v>333.0</v>
      </c>
      <c r="U1825" s="18">
        <v>305.0</v>
      </c>
      <c r="V1825" s="18">
        <v>258.0</v>
      </c>
      <c r="W1825" s="18">
        <v>247.0</v>
      </c>
      <c r="X1825" s="18">
        <v>215.0</v>
      </c>
      <c r="Y1825" s="18">
        <v>191.0</v>
      </c>
      <c r="Z1825" s="19" t="str">
        <f t="shared" si="6"/>
        <v/>
      </c>
      <c r="AA1825" s="19">
        <f t="shared" si="19"/>
        <v>2330</v>
      </c>
      <c r="AB1825" s="19" t="str">
        <f t="shared" si="8"/>
        <v/>
      </c>
      <c r="AC1825" s="19">
        <f t="shared" si="20"/>
        <v>291.25</v>
      </c>
      <c r="AD1825" s="19">
        <f t="shared" si="21"/>
        <v>349</v>
      </c>
      <c r="AE1825" s="19" t="str">
        <f t="shared" si="22"/>
        <v>Нет моды</v>
      </c>
      <c r="AF1825" s="19">
        <f t="shared" si="23"/>
        <v>191</v>
      </c>
      <c r="AG1825" s="19">
        <f t="shared" si="24"/>
        <v>455</v>
      </c>
      <c r="AH1825" s="20" t="str">
        <f t="shared" si="14"/>
        <v/>
      </c>
      <c r="AI1825" s="21"/>
      <c r="AJ1825" s="21"/>
      <c r="AK1825" s="21"/>
      <c r="AL1825" s="22">
        <f t="shared" si="25"/>
        <v>2</v>
      </c>
    </row>
    <row r="1826" ht="12.75" customHeight="1">
      <c r="A1826" s="17" t="s">
        <v>175</v>
      </c>
      <c r="B1826" s="13" t="str">
        <f>IFERROR(__xludf.DUMMYFUNCTION("REGEXREPLACE(A1826, ""\d"", """")"),"     Южный федеральный округ")</f>
        <v>     Южный федеральный округ</v>
      </c>
      <c r="C1826" s="14" t="str">
        <f t="shared" si="15"/>
        <v>Южный федеральный округ</v>
      </c>
      <c r="D1826" s="3">
        <f t="shared" si="16"/>
        <v>2</v>
      </c>
      <c r="E1826" s="15" t="s">
        <v>48</v>
      </c>
      <c r="F1826" s="13" t="str">
        <f>IFERROR(__xludf.DUMMYFUNCTION("REGEXEXTRACT(E1826, ""[А-Яа-я].*"")"),"Убийство")</f>
        <v>Убийство</v>
      </c>
      <c r="G1826" s="16">
        <f t="shared" si="17"/>
        <v>2</v>
      </c>
      <c r="H1826" s="13" t="s">
        <v>28</v>
      </c>
      <c r="I1826" s="13" t="str">
        <f>IFERROR(__xludf.DUMMYFUNCTION("REGEXREPLACE(H1826, "".*\s"", """")"),"человек")</f>
        <v>человек</v>
      </c>
      <c r="J1826" s="13" t="s">
        <v>29</v>
      </c>
      <c r="K1826" s="17" t="str">
        <f>IFERROR(__xludf.DUMMYFUNCTION("REGEXREPLACE(J1826, ""^[\d\s]+"", """")"),"значение показателя за год")</f>
        <v>значение показателя за год</v>
      </c>
      <c r="L1826" s="16">
        <f t="shared" si="18"/>
        <v>2</v>
      </c>
      <c r="M1826" s="13" t="s">
        <v>32</v>
      </c>
      <c r="N1826" s="13" t="str">
        <f>IFERROR(__xludf.DUMMYFUNCTION("REGEXEXTRACT(M1826, "" (.+)$"")"),"сельское население")</f>
        <v>сельское население</v>
      </c>
      <c r="O1826" s="23" t="s">
        <v>37</v>
      </c>
      <c r="P1826" s="23" t="s">
        <v>37</v>
      </c>
      <c r="Q1826" s="23" t="s">
        <v>37</v>
      </c>
      <c r="R1826" s="18">
        <v>274.0</v>
      </c>
      <c r="S1826" s="18">
        <v>224.0</v>
      </c>
      <c r="T1826" s="18">
        <v>221.0</v>
      </c>
      <c r="U1826" s="18">
        <v>185.0</v>
      </c>
      <c r="V1826" s="18">
        <v>187.0</v>
      </c>
      <c r="W1826" s="18">
        <v>145.0</v>
      </c>
      <c r="X1826" s="18">
        <v>150.0</v>
      </c>
      <c r="Y1826" s="18">
        <v>117.0</v>
      </c>
      <c r="Z1826" s="19" t="str">
        <f t="shared" si="6"/>
        <v/>
      </c>
      <c r="AA1826" s="19" t="str">
        <f t="shared" si="19"/>
        <v/>
      </c>
      <c r="AB1826" s="19">
        <f t="shared" si="8"/>
        <v>1503</v>
      </c>
      <c r="AC1826" s="19">
        <f t="shared" si="20"/>
        <v>187.875</v>
      </c>
      <c r="AD1826" s="19">
        <f t="shared" si="21"/>
        <v>222.5</v>
      </c>
      <c r="AE1826" s="19" t="str">
        <f t="shared" si="22"/>
        <v>Нет моды</v>
      </c>
      <c r="AF1826" s="19">
        <f t="shared" si="23"/>
        <v>117</v>
      </c>
      <c r="AG1826" s="19">
        <f t="shared" si="24"/>
        <v>274</v>
      </c>
      <c r="AH1826" s="20" t="str">
        <f t="shared" si="14"/>
        <v>Город: 61%; Село: 39%</v>
      </c>
      <c r="AI1826" s="21"/>
      <c r="AJ1826" s="21"/>
      <c r="AK1826" s="21"/>
      <c r="AL1826" s="22">
        <f t="shared" si="25"/>
        <v>2</v>
      </c>
    </row>
    <row r="1827" ht="12.75" customHeight="1">
      <c r="A1827" s="17" t="s">
        <v>176</v>
      </c>
      <c r="B1827" s="13" t="str">
        <f>IFERROR(__xludf.DUMMYFUNCTION("REGEXREPLACE(A1827, ""\d"", """")"),"     Южный федеральный округ")</f>
        <v>     Южный федеральный округ</v>
      </c>
      <c r="C1827" s="14" t="str">
        <f t="shared" si="15"/>
        <v>Южный федеральный округ</v>
      </c>
      <c r="D1827" s="3">
        <f t="shared" si="16"/>
        <v>2</v>
      </c>
      <c r="E1827" s="15" t="s">
        <v>49</v>
      </c>
      <c r="F1827" s="13" t="str">
        <f>IFERROR(__xludf.DUMMYFUNCTION("REGEXEXTRACT(E1827, ""[А-Яа-я].*"")"),"Цереброваскулярные болезни")</f>
        <v>Цереброваскулярные болезни</v>
      </c>
      <c r="G1827" s="16">
        <f t="shared" si="17"/>
        <v>2</v>
      </c>
      <c r="H1827" s="13" t="s">
        <v>28</v>
      </c>
      <c r="I1827" s="13" t="str">
        <f>IFERROR(__xludf.DUMMYFUNCTION("REGEXREPLACE(H1827, "".*\s"", """")"),"человек")</f>
        <v>человек</v>
      </c>
      <c r="J1827" s="13" t="s">
        <v>29</v>
      </c>
      <c r="K1827" s="17" t="str">
        <f>IFERROR(__xludf.DUMMYFUNCTION("REGEXREPLACE(J1827, ""^[\d\s]+"", """")"),"значение показателя за год")</f>
        <v>значение показателя за год</v>
      </c>
      <c r="L1827" s="16">
        <f t="shared" si="18"/>
        <v>2</v>
      </c>
      <c r="M1827" s="13" t="s">
        <v>30</v>
      </c>
      <c r="N1827" s="13" t="str">
        <f>IFERROR(__xludf.DUMMYFUNCTION("REGEXEXTRACT(M1827, "" (.+)$"")"),"все население")</f>
        <v>все население</v>
      </c>
      <c r="O1827" s="23" t="s">
        <v>37</v>
      </c>
      <c r="P1827" s="23" t="s">
        <v>37</v>
      </c>
      <c r="Q1827" s="23" t="s">
        <v>37</v>
      </c>
      <c r="R1827" s="18">
        <v>26351.0</v>
      </c>
      <c r="S1827" s="18">
        <v>26414.0</v>
      </c>
      <c r="T1827" s="18">
        <v>26488.0</v>
      </c>
      <c r="U1827" s="18">
        <v>25369.0</v>
      </c>
      <c r="V1827" s="18">
        <v>26126.0</v>
      </c>
      <c r="W1827" s="18">
        <v>25786.0</v>
      </c>
      <c r="X1827" s="18">
        <v>24835.0</v>
      </c>
      <c r="Y1827" s="18">
        <v>24629.0</v>
      </c>
      <c r="Z1827" s="19">
        <f t="shared" si="6"/>
        <v>205998</v>
      </c>
      <c r="AA1827" s="19" t="str">
        <f t="shared" si="19"/>
        <v/>
      </c>
      <c r="AB1827" s="19" t="str">
        <f t="shared" si="8"/>
        <v/>
      </c>
      <c r="AC1827" s="19">
        <f t="shared" si="20"/>
        <v>25749.75</v>
      </c>
      <c r="AD1827" s="19">
        <f t="shared" si="21"/>
        <v>12451.5</v>
      </c>
      <c r="AE1827" s="19" t="str">
        <f t="shared" si="22"/>
        <v>Нет моды</v>
      </c>
      <c r="AF1827" s="19">
        <f t="shared" si="23"/>
        <v>24629</v>
      </c>
      <c r="AG1827" s="19">
        <f t="shared" si="24"/>
        <v>26488</v>
      </c>
      <c r="AH1827" s="20" t="str">
        <f t="shared" si="14"/>
        <v/>
      </c>
      <c r="AI1827" s="21"/>
      <c r="AJ1827" s="21"/>
      <c r="AK1827" s="21"/>
      <c r="AL1827" s="22">
        <f t="shared" si="25"/>
        <v>2</v>
      </c>
    </row>
    <row r="1828" ht="12.75" customHeight="1">
      <c r="A1828" s="17" t="s">
        <v>177</v>
      </c>
      <c r="B1828" s="13" t="str">
        <f>IFERROR(__xludf.DUMMYFUNCTION("REGEXREPLACE(A1828, ""\d"", """")"),"     Южный федеральный округ")</f>
        <v>     Южный федеральный округ</v>
      </c>
      <c r="C1828" s="14" t="str">
        <f t="shared" si="15"/>
        <v>Южный федеральный округ</v>
      </c>
      <c r="D1828" s="3">
        <f t="shared" si="16"/>
        <v>2</v>
      </c>
      <c r="E1828" s="15" t="s">
        <v>49</v>
      </c>
      <c r="F1828" s="13" t="str">
        <f>IFERROR(__xludf.DUMMYFUNCTION("REGEXEXTRACT(E1828, ""[А-Яа-я].*"")"),"Цереброваскулярные болезни")</f>
        <v>Цереброваскулярные болезни</v>
      </c>
      <c r="G1828" s="16">
        <f t="shared" si="17"/>
        <v>2</v>
      </c>
      <c r="H1828" s="13" t="s">
        <v>28</v>
      </c>
      <c r="I1828" s="13" t="str">
        <f>IFERROR(__xludf.DUMMYFUNCTION("REGEXREPLACE(H1828, "".*\s"", """")"),"человек")</f>
        <v>человек</v>
      </c>
      <c r="J1828" s="13" t="s">
        <v>29</v>
      </c>
      <c r="K1828" s="17" t="str">
        <f>IFERROR(__xludf.DUMMYFUNCTION("REGEXREPLACE(J1828, ""^[\d\s]+"", """")"),"значение показателя за год")</f>
        <v>значение показателя за год</v>
      </c>
      <c r="L1828" s="16">
        <f t="shared" si="18"/>
        <v>2</v>
      </c>
      <c r="M1828" s="13" t="s">
        <v>31</v>
      </c>
      <c r="N1828" s="13" t="str">
        <f>IFERROR(__xludf.DUMMYFUNCTION("REGEXEXTRACT(M1828, "" (.+)$"")"),"городское население")</f>
        <v>городское население</v>
      </c>
      <c r="O1828" s="23" t="s">
        <v>37</v>
      </c>
      <c r="P1828" s="23" t="s">
        <v>37</v>
      </c>
      <c r="Q1828" s="23" t="s">
        <v>37</v>
      </c>
      <c r="R1828" s="18">
        <v>17483.0</v>
      </c>
      <c r="S1828" s="18">
        <v>17727.0</v>
      </c>
      <c r="T1828" s="18">
        <v>17790.0</v>
      </c>
      <c r="U1828" s="18">
        <v>16955.0</v>
      </c>
      <c r="V1828" s="18">
        <v>17475.0</v>
      </c>
      <c r="W1828" s="18">
        <v>17181.0</v>
      </c>
      <c r="X1828" s="18">
        <v>16339.0</v>
      </c>
      <c r="Y1828" s="18">
        <v>16135.0</v>
      </c>
      <c r="Z1828" s="19" t="str">
        <f t="shared" si="6"/>
        <v/>
      </c>
      <c r="AA1828" s="19">
        <f t="shared" si="19"/>
        <v>137085</v>
      </c>
      <c r="AB1828" s="19" t="str">
        <f t="shared" si="8"/>
        <v/>
      </c>
      <c r="AC1828" s="19">
        <f t="shared" si="20"/>
        <v>17135.625</v>
      </c>
      <c r="AD1828" s="19">
        <f t="shared" si="21"/>
        <v>21209.5</v>
      </c>
      <c r="AE1828" s="19" t="str">
        <f t="shared" si="22"/>
        <v>Нет моды</v>
      </c>
      <c r="AF1828" s="19">
        <f t="shared" si="23"/>
        <v>16135</v>
      </c>
      <c r="AG1828" s="19">
        <f t="shared" si="24"/>
        <v>17790</v>
      </c>
      <c r="AH1828" s="20" t="str">
        <f t="shared" si="14"/>
        <v/>
      </c>
      <c r="AI1828" s="21"/>
      <c r="AJ1828" s="21"/>
      <c r="AK1828" s="21"/>
      <c r="AL1828" s="22">
        <f t="shared" si="25"/>
        <v>2</v>
      </c>
    </row>
    <row r="1829" ht="12.75" customHeight="1">
      <c r="A1829" s="17" t="s">
        <v>178</v>
      </c>
      <c r="B1829" s="13" t="str">
        <f>IFERROR(__xludf.DUMMYFUNCTION("REGEXREPLACE(A1829, ""\d"", """")"),"     Южный федеральный округ")</f>
        <v>     Южный федеральный округ</v>
      </c>
      <c r="C1829" s="14" t="str">
        <f t="shared" si="15"/>
        <v>Южный федеральный округ</v>
      </c>
      <c r="D1829" s="3">
        <f t="shared" si="16"/>
        <v>2</v>
      </c>
      <c r="E1829" s="15" t="s">
        <v>49</v>
      </c>
      <c r="F1829" s="13" t="str">
        <f>IFERROR(__xludf.DUMMYFUNCTION("REGEXEXTRACT(E1829, ""[А-Яа-я].*"")"),"Цереброваскулярные болезни")</f>
        <v>Цереброваскулярные болезни</v>
      </c>
      <c r="G1829" s="16">
        <f t="shared" si="17"/>
        <v>2</v>
      </c>
      <c r="H1829" s="13" t="s">
        <v>28</v>
      </c>
      <c r="I1829" s="13" t="str">
        <f>IFERROR(__xludf.DUMMYFUNCTION("REGEXREPLACE(H1829, "".*\s"", """")"),"человек")</f>
        <v>человек</v>
      </c>
      <c r="J1829" s="13" t="s">
        <v>29</v>
      </c>
      <c r="K1829" s="17" t="str">
        <f>IFERROR(__xludf.DUMMYFUNCTION("REGEXREPLACE(J1829, ""^[\d\s]+"", """")"),"значение показателя за год")</f>
        <v>значение показателя за год</v>
      </c>
      <c r="L1829" s="16">
        <f t="shared" si="18"/>
        <v>2</v>
      </c>
      <c r="M1829" s="13" t="s">
        <v>32</v>
      </c>
      <c r="N1829" s="13" t="str">
        <f>IFERROR(__xludf.DUMMYFUNCTION("REGEXEXTRACT(M1829, "" (.+)$"")"),"сельское население")</f>
        <v>сельское население</v>
      </c>
      <c r="O1829" s="23" t="s">
        <v>37</v>
      </c>
      <c r="P1829" s="23" t="s">
        <v>37</v>
      </c>
      <c r="Q1829" s="23" t="s">
        <v>37</v>
      </c>
      <c r="R1829" s="18">
        <v>8868.0</v>
      </c>
      <c r="S1829" s="18">
        <v>8687.0</v>
      </c>
      <c r="T1829" s="18">
        <v>8698.0</v>
      </c>
      <c r="U1829" s="18">
        <v>8414.0</v>
      </c>
      <c r="V1829" s="18">
        <v>8651.0</v>
      </c>
      <c r="W1829" s="18">
        <v>8605.0</v>
      </c>
      <c r="X1829" s="18">
        <v>8496.0</v>
      </c>
      <c r="Y1829" s="18">
        <v>8494.0</v>
      </c>
      <c r="Z1829" s="19" t="str">
        <f t="shared" si="6"/>
        <v/>
      </c>
      <c r="AA1829" s="19" t="str">
        <f t="shared" si="19"/>
        <v/>
      </c>
      <c r="AB1829" s="19">
        <f t="shared" si="8"/>
        <v>68913</v>
      </c>
      <c r="AC1829" s="19">
        <f t="shared" si="20"/>
        <v>8614.125</v>
      </c>
      <c r="AD1829" s="19">
        <f t="shared" si="21"/>
        <v>12501.5</v>
      </c>
      <c r="AE1829" s="19" t="str">
        <f t="shared" si="22"/>
        <v>Нет моды</v>
      </c>
      <c r="AF1829" s="19">
        <f t="shared" si="23"/>
        <v>8414</v>
      </c>
      <c r="AG1829" s="19">
        <f t="shared" si="24"/>
        <v>8868</v>
      </c>
      <c r="AH1829" s="20" t="str">
        <f t="shared" si="14"/>
        <v>Город: 67%; Село: 33%</v>
      </c>
      <c r="AI1829" s="21"/>
      <c r="AJ1829" s="21"/>
      <c r="AK1829" s="21"/>
      <c r="AL1829" s="22">
        <f t="shared" si="25"/>
        <v>2</v>
      </c>
    </row>
    <row r="1830" ht="12.75" customHeight="1">
      <c r="A1830" s="13" t="s">
        <v>179</v>
      </c>
      <c r="B1830" s="13" t="str">
        <f>IFERROR(__xludf.DUMMYFUNCTION("REGEXREPLACE(A1830, ""\d"", """")"),"         Республика Адыгея (Адыгея)")</f>
        <v>         Республика Адыгея (Адыгея)</v>
      </c>
      <c r="C1830" s="14" t="str">
        <f t="shared" si="15"/>
        <v>Республика Адыгея (Адыгея)</v>
      </c>
      <c r="D1830" s="3">
        <f t="shared" si="16"/>
        <v>2</v>
      </c>
      <c r="E1830" s="15" t="s">
        <v>27</v>
      </c>
      <c r="F1830" s="13" t="str">
        <f>IFERROR(__xludf.DUMMYFUNCTION("REGEXEXTRACT(E1830, ""[А-Яа-я].*"")"),"Болезни органов дыхания")</f>
        <v>Болезни органов дыхания</v>
      </c>
      <c r="G1830" s="16">
        <f t="shared" si="17"/>
        <v>2</v>
      </c>
      <c r="H1830" s="13" t="s">
        <v>28</v>
      </c>
      <c r="I1830" s="13" t="str">
        <f>IFERROR(__xludf.DUMMYFUNCTION("REGEXREPLACE(H1830, "".*\s"", """")"),"человек")</f>
        <v>человек</v>
      </c>
      <c r="J1830" s="13" t="s">
        <v>29</v>
      </c>
      <c r="K1830" s="17" t="str">
        <f>IFERROR(__xludf.DUMMYFUNCTION("REGEXREPLACE(J1830, ""^[\d\s]+"", """")"),"значение показателя за год")</f>
        <v>значение показателя за год</v>
      </c>
      <c r="L1830" s="16">
        <f t="shared" si="18"/>
        <v>2</v>
      </c>
      <c r="M1830" s="13" t="s">
        <v>30</v>
      </c>
      <c r="N1830" s="13" t="str">
        <f>IFERROR(__xludf.DUMMYFUNCTION("REGEXEXTRACT(M1830, "" (.+)$"")"),"все население")</f>
        <v>все население</v>
      </c>
      <c r="O1830" s="18">
        <v>178.0</v>
      </c>
      <c r="P1830" s="18">
        <v>168.0</v>
      </c>
      <c r="Q1830" s="18">
        <v>182.0</v>
      </c>
      <c r="R1830" s="18">
        <v>182.0</v>
      </c>
      <c r="S1830" s="18">
        <v>155.0</v>
      </c>
      <c r="T1830" s="18">
        <v>137.0</v>
      </c>
      <c r="U1830" s="18">
        <v>153.0</v>
      </c>
      <c r="V1830" s="18">
        <v>281.0</v>
      </c>
      <c r="W1830" s="18">
        <v>230.0</v>
      </c>
      <c r="X1830" s="18">
        <v>208.0</v>
      </c>
      <c r="Y1830" s="18">
        <v>196.0</v>
      </c>
      <c r="Z1830" s="19">
        <f t="shared" si="6"/>
        <v>2070</v>
      </c>
      <c r="AA1830" s="19" t="str">
        <f t="shared" si="19"/>
        <v/>
      </c>
      <c r="AB1830" s="19" t="str">
        <f t="shared" si="8"/>
        <v/>
      </c>
      <c r="AC1830" s="19">
        <f t="shared" si="20"/>
        <v>188.1818182</v>
      </c>
      <c r="AD1830" s="19">
        <f t="shared" si="21"/>
        <v>230</v>
      </c>
      <c r="AE1830" s="19" t="str">
        <f t="shared" si="22"/>
        <v>Нет моды</v>
      </c>
      <c r="AF1830" s="19">
        <f t="shared" si="23"/>
        <v>137</v>
      </c>
      <c r="AG1830" s="19">
        <f t="shared" si="24"/>
        <v>281</v>
      </c>
      <c r="AH1830" s="20" t="str">
        <f t="shared" si="14"/>
        <v/>
      </c>
      <c r="AI1830" s="21"/>
      <c r="AJ1830" s="21"/>
      <c r="AK1830" s="21"/>
      <c r="AL1830" s="22">
        <f t="shared" si="25"/>
        <v>1</v>
      </c>
    </row>
    <row r="1831" ht="12.75" customHeight="1">
      <c r="A1831" s="13" t="s">
        <v>179</v>
      </c>
      <c r="B1831" s="13" t="str">
        <f>IFERROR(__xludf.DUMMYFUNCTION("REGEXREPLACE(A1831, ""\d"", """")"),"         Республика Адыгея (Адыгея)")</f>
        <v>         Республика Адыгея (Адыгея)</v>
      </c>
      <c r="C1831" s="14" t="str">
        <f t="shared" si="15"/>
        <v>Республика Адыгея (Адыгея)</v>
      </c>
      <c r="D1831" s="3">
        <f t="shared" si="16"/>
        <v>2</v>
      </c>
      <c r="E1831" s="15" t="s">
        <v>27</v>
      </c>
      <c r="F1831" s="13" t="str">
        <f>IFERROR(__xludf.DUMMYFUNCTION("REGEXEXTRACT(E1831, ""[А-Яа-я].*"")"),"Болезни органов дыхания")</f>
        <v>Болезни органов дыхания</v>
      </c>
      <c r="G1831" s="16">
        <f t="shared" si="17"/>
        <v>2</v>
      </c>
      <c r="H1831" s="13" t="s">
        <v>28</v>
      </c>
      <c r="I1831" s="13" t="str">
        <f>IFERROR(__xludf.DUMMYFUNCTION("REGEXREPLACE(H1831, "".*\s"", """")"),"человек")</f>
        <v>человек</v>
      </c>
      <c r="J1831" s="13" t="s">
        <v>29</v>
      </c>
      <c r="K1831" s="17" t="str">
        <f>IFERROR(__xludf.DUMMYFUNCTION("REGEXREPLACE(J1831, ""^[\d\s]+"", """")"),"значение показателя за год")</f>
        <v>значение показателя за год</v>
      </c>
      <c r="L1831" s="16">
        <f t="shared" si="18"/>
        <v>2</v>
      </c>
      <c r="M1831" s="13" t="s">
        <v>31</v>
      </c>
      <c r="N1831" s="13" t="str">
        <f>IFERROR(__xludf.DUMMYFUNCTION("REGEXEXTRACT(M1831, "" (.+)$"")"),"городское население")</f>
        <v>городское население</v>
      </c>
      <c r="O1831" s="18">
        <v>76.0</v>
      </c>
      <c r="P1831" s="18">
        <v>87.0</v>
      </c>
      <c r="Q1831" s="18">
        <v>76.0</v>
      </c>
      <c r="R1831" s="18">
        <v>73.0</v>
      </c>
      <c r="S1831" s="18">
        <v>64.0</v>
      </c>
      <c r="T1831" s="18">
        <v>56.0</v>
      </c>
      <c r="U1831" s="18">
        <v>74.0</v>
      </c>
      <c r="V1831" s="18">
        <v>153.0</v>
      </c>
      <c r="W1831" s="18">
        <v>113.0</v>
      </c>
      <c r="X1831" s="18">
        <v>87.0</v>
      </c>
      <c r="Y1831" s="18">
        <v>96.0</v>
      </c>
      <c r="Z1831" s="19" t="str">
        <f t="shared" si="6"/>
        <v/>
      </c>
      <c r="AA1831" s="19">
        <f t="shared" si="19"/>
        <v>955</v>
      </c>
      <c r="AB1831" s="19" t="str">
        <f t="shared" si="8"/>
        <v/>
      </c>
      <c r="AC1831" s="19">
        <f t="shared" si="20"/>
        <v>86.81818182</v>
      </c>
      <c r="AD1831" s="19">
        <f t="shared" si="21"/>
        <v>145</v>
      </c>
      <c r="AE1831" s="19" t="str">
        <f t="shared" si="22"/>
        <v>Нет моды</v>
      </c>
      <c r="AF1831" s="19">
        <f t="shared" si="23"/>
        <v>56</v>
      </c>
      <c r="AG1831" s="19">
        <f t="shared" si="24"/>
        <v>153</v>
      </c>
      <c r="AH1831" s="20" t="str">
        <f t="shared" si="14"/>
        <v/>
      </c>
      <c r="AI1831" s="21"/>
      <c r="AJ1831" s="21"/>
      <c r="AK1831" s="21"/>
      <c r="AL1831" s="22">
        <f t="shared" si="25"/>
        <v>1</v>
      </c>
    </row>
    <row r="1832" ht="12.75" customHeight="1">
      <c r="A1832" s="13" t="s">
        <v>179</v>
      </c>
      <c r="B1832" s="13" t="str">
        <f>IFERROR(__xludf.DUMMYFUNCTION("REGEXREPLACE(A1832, ""\d"", """")"),"         Республика Адыгея (Адыгея)")</f>
        <v>         Республика Адыгея (Адыгея)</v>
      </c>
      <c r="C1832" s="14" t="str">
        <f t="shared" si="15"/>
        <v>Республика Адыгея (Адыгея)</v>
      </c>
      <c r="D1832" s="3">
        <f t="shared" si="16"/>
        <v>2</v>
      </c>
      <c r="E1832" s="15" t="s">
        <v>27</v>
      </c>
      <c r="F1832" s="13" t="str">
        <f>IFERROR(__xludf.DUMMYFUNCTION("REGEXEXTRACT(E1832, ""[А-Яа-я].*"")"),"Болезни органов дыхания")</f>
        <v>Болезни органов дыхания</v>
      </c>
      <c r="G1832" s="16">
        <f t="shared" si="17"/>
        <v>2</v>
      </c>
      <c r="H1832" s="13" t="s">
        <v>28</v>
      </c>
      <c r="I1832" s="13" t="str">
        <f>IFERROR(__xludf.DUMMYFUNCTION("REGEXREPLACE(H1832, "".*\s"", """")"),"человек")</f>
        <v>человек</v>
      </c>
      <c r="J1832" s="13" t="s">
        <v>29</v>
      </c>
      <c r="K1832" s="17" t="str">
        <f>IFERROR(__xludf.DUMMYFUNCTION("REGEXREPLACE(J1832, ""^[\d\s]+"", """")"),"значение показателя за год")</f>
        <v>значение показателя за год</v>
      </c>
      <c r="L1832" s="16">
        <f t="shared" si="18"/>
        <v>2</v>
      </c>
      <c r="M1832" s="13" t="s">
        <v>32</v>
      </c>
      <c r="N1832" s="13" t="str">
        <f>IFERROR(__xludf.DUMMYFUNCTION("REGEXEXTRACT(M1832, "" (.+)$"")"),"сельское население")</f>
        <v>сельское население</v>
      </c>
      <c r="O1832" s="18">
        <v>102.0</v>
      </c>
      <c r="P1832" s="18">
        <v>81.0</v>
      </c>
      <c r="Q1832" s="18">
        <v>106.0</v>
      </c>
      <c r="R1832" s="18">
        <v>109.0</v>
      </c>
      <c r="S1832" s="18">
        <v>91.0</v>
      </c>
      <c r="T1832" s="18">
        <v>81.0</v>
      </c>
      <c r="U1832" s="18">
        <v>79.0</v>
      </c>
      <c r="V1832" s="18">
        <v>128.0</v>
      </c>
      <c r="W1832" s="18">
        <v>117.0</v>
      </c>
      <c r="X1832" s="18">
        <v>121.0</v>
      </c>
      <c r="Y1832" s="18">
        <v>100.0</v>
      </c>
      <c r="Z1832" s="19" t="str">
        <f t="shared" si="6"/>
        <v/>
      </c>
      <c r="AA1832" s="19" t="str">
        <f t="shared" si="19"/>
        <v/>
      </c>
      <c r="AB1832" s="19">
        <f t="shared" si="8"/>
        <v>1115</v>
      </c>
      <c r="AC1832" s="19">
        <f t="shared" si="20"/>
        <v>101.3636364</v>
      </c>
      <c r="AD1832" s="19">
        <f t="shared" si="21"/>
        <v>89</v>
      </c>
      <c r="AE1832" s="19" t="str">
        <f t="shared" si="22"/>
        <v>Нет моды</v>
      </c>
      <c r="AF1832" s="19">
        <f t="shared" si="23"/>
        <v>79</v>
      </c>
      <c r="AG1832" s="19">
        <f t="shared" si="24"/>
        <v>128</v>
      </c>
      <c r="AH1832" s="20" t="str">
        <f t="shared" si="14"/>
        <v>Город: 46%; Село: 54%</v>
      </c>
      <c r="AI1832" s="21"/>
      <c r="AJ1832" s="21"/>
      <c r="AK1832" s="21"/>
      <c r="AL1832" s="22">
        <f t="shared" si="25"/>
        <v>1</v>
      </c>
    </row>
    <row r="1833" ht="12.75" customHeight="1">
      <c r="A1833" s="13" t="s">
        <v>179</v>
      </c>
      <c r="B1833" s="13" t="str">
        <f>IFERROR(__xludf.DUMMYFUNCTION("REGEXREPLACE(A1833, ""\d"", """")"),"         Республика Адыгея (Адыгея)")</f>
        <v>         Республика Адыгея (Адыгея)</v>
      </c>
      <c r="C1833" s="14" t="str">
        <f t="shared" si="15"/>
        <v>Республика Адыгея (Адыгея)</v>
      </c>
      <c r="D1833" s="3">
        <f t="shared" si="16"/>
        <v>2</v>
      </c>
      <c r="E1833" s="15" t="s">
        <v>33</v>
      </c>
      <c r="F1833" s="13" t="str">
        <f>IFERROR(__xludf.DUMMYFUNCTION("REGEXEXTRACT(E1833, ""[А-Яа-я].*"")"),"Болезни органов пищеварения")</f>
        <v>Болезни органов пищеварения</v>
      </c>
      <c r="G1833" s="16">
        <f t="shared" si="17"/>
        <v>2</v>
      </c>
      <c r="H1833" s="13" t="s">
        <v>28</v>
      </c>
      <c r="I1833" s="13" t="str">
        <f>IFERROR(__xludf.DUMMYFUNCTION("REGEXREPLACE(H1833, "".*\s"", """")"),"человек")</f>
        <v>человек</v>
      </c>
      <c r="J1833" s="13" t="s">
        <v>29</v>
      </c>
      <c r="K1833" s="17" t="str">
        <f>IFERROR(__xludf.DUMMYFUNCTION("REGEXREPLACE(J1833, ""^[\d\s]+"", """")"),"значение показателя за год")</f>
        <v>значение показателя за год</v>
      </c>
      <c r="L1833" s="16">
        <f t="shared" si="18"/>
        <v>2</v>
      </c>
      <c r="M1833" s="13" t="s">
        <v>30</v>
      </c>
      <c r="N1833" s="13" t="str">
        <f>IFERROR(__xludf.DUMMYFUNCTION("REGEXEXTRACT(M1833, "" (.+)$"")"),"все население")</f>
        <v>все население</v>
      </c>
      <c r="O1833" s="18">
        <v>251.0</v>
      </c>
      <c r="P1833" s="18">
        <v>295.0</v>
      </c>
      <c r="Q1833" s="18">
        <v>294.0</v>
      </c>
      <c r="R1833" s="18">
        <v>287.0</v>
      </c>
      <c r="S1833" s="18">
        <v>260.0</v>
      </c>
      <c r="T1833" s="18">
        <v>263.0</v>
      </c>
      <c r="U1833" s="18">
        <v>280.0</v>
      </c>
      <c r="V1833" s="18">
        <v>278.0</v>
      </c>
      <c r="W1833" s="18">
        <v>272.0</v>
      </c>
      <c r="X1833" s="18">
        <v>283.0</v>
      </c>
      <c r="Y1833" s="18">
        <v>275.0</v>
      </c>
      <c r="Z1833" s="19">
        <f t="shared" si="6"/>
        <v>3038</v>
      </c>
      <c r="AA1833" s="19" t="str">
        <f t="shared" si="19"/>
        <v/>
      </c>
      <c r="AB1833" s="19" t="str">
        <f t="shared" si="8"/>
        <v/>
      </c>
      <c r="AC1833" s="19">
        <f t="shared" si="20"/>
        <v>276.1818182</v>
      </c>
      <c r="AD1833" s="19">
        <f t="shared" si="21"/>
        <v>189.5</v>
      </c>
      <c r="AE1833" s="19" t="str">
        <f t="shared" si="22"/>
        <v>Нет моды</v>
      </c>
      <c r="AF1833" s="19">
        <f t="shared" si="23"/>
        <v>251</v>
      </c>
      <c r="AG1833" s="19">
        <f t="shared" si="24"/>
        <v>295</v>
      </c>
      <c r="AH1833" s="20" t="str">
        <f t="shared" si="14"/>
        <v/>
      </c>
      <c r="AI1833" s="21"/>
      <c r="AJ1833" s="21"/>
      <c r="AK1833" s="21"/>
      <c r="AL1833" s="22">
        <f t="shared" si="25"/>
        <v>1</v>
      </c>
    </row>
    <row r="1834" ht="12.75" customHeight="1">
      <c r="A1834" s="13" t="s">
        <v>179</v>
      </c>
      <c r="B1834" s="13" t="str">
        <f>IFERROR(__xludf.DUMMYFUNCTION("REGEXREPLACE(A1834, ""\d"", """")"),"         Республика Адыгея (Адыгея)")</f>
        <v>         Республика Адыгея (Адыгея)</v>
      </c>
      <c r="C1834" s="14" t="str">
        <f t="shared" si="15"/>
        <v>Республика Адыгея (Адыгея)</v>
      </c>
      <c r="D1834" s="3">
        <f t="shared" si="16"/>
        <v>2</v>
      </c>
      <c r="E1834" s="15" t="s">
        <v>33</v>
      </c>
      <c r="F1834" s="13" t="str">
        <f>IFERROR(__xludf.DUMMYFUNCTION("REGEXEXTRACT(E1834, ""[А-Яа-я].*"")"),"Болезни органов пищеварения")</f>
        <v>Болезни органов пищеварения</v>
      </c>
      <c r="G1834" s="16">
        <f t="shared" si="17"/>
        <v>2</v>
      </c>
      <c r="H1834" s="13" t="s">
        <v>28</v>
      </c>
      <c r="I1834" s="13" t="str">
        <f>IFERROR(__xludf.DUMMYFUNCTION("REGEXREPLACE(H1834, "".*\s"", """")"),"человек")</f>
        <v>человек</v>
      </c>
      <c r="J1834" s="13" t="s">
        <v>29</v>
      </c>
      <c r="K1834" s="17" t="str">
        <f>IFERROR(__xludf.DUMMYFUNCTION("REGEXREPLACE(J1834, ""^[\d\s]+"", """")"),"значение показателя за год")</f>
        <v>значение показателя за год</v>
      </c>
      <c r="L1834" s="16">
        <f t="shared" si="18"/>
        <v>2</v>
      </c>
      <c r="M1834" s="13" t="s">
        <v>31</v>
      </c>
      <c r="N1834" s="13" t="str">
        <f>IFERROR(__xludf.DUMMYFUNCTION("REGEXEXTRACT(M1834, "" (.+)$"")"),"городское население")</f>
        <v>городское население</v>
      </c>
      <c r="O1834" s="18">
        <v>135.0</v>
      </c>
      <c r="P1834" s="18">
        <v>143.0</v>
      </c>
      <c r="Q1834" s="18">
        <v>146.0</v>
      </c>
      <c r="R1834" s="18">
        <v>137.0</v>
      </c>
      <c r="S1834" s="18">
        <v>126.0</v>
      </c>
      <c r="T1834" s="18">
        <v>154.0</v>
      </c>
      <c r="U1834" s="18">
        <v>123.0</v>
      </c>
      <c r="V1834" s="18">
        <v>135.0</v>
      </c>
      <c r="W1834" s="18">
        <v>115.0</v>
      </c>
      <c r="X1834" s="18">
        <v>143.0</v>
      </c>
      <c r="Y1834" s="18">
        <v>132.0</v>
      </c>
      <c r="Z1834" s="19" t="str">
        <f t="shared" si="6"/>
        <v/>
      </c>
      <c r="AA1834" s="19">
        <f t="shared" si="19"/>
        <v>1489</v>
      </c>
      <c r="AB1834" s="19" t="str">
        <f t="shared" si="8"/>
        <v/>
      </c>
      <c r="AC1834" s="19">
        <f t="shared" si="20"/>
        <v>135.3636364</v>
      </c>
      <c r="AD1834" s="19">
        <f t="shared" si="21"/>
        <v>202.5</v>
      </c>
      <c r="AE1834" s="19" t="str">
        <f t="shared" si="22"/>
        <v>Нет моды</v>
      </c>
      <c r="AF1834" s="19">
        <f t="shared" si="23"/>
        <v>115</v>
      </c>
      <c r="AG1834" s="19">
        <f t="shared" si="24"/>
        <v>154</v>
      </c>
      <c r="AH1834" s="20" t="str">
        <f t="shared" si="14"/>
        <v/>
      </c>
      <c r="AI1834" s="21"/>
      <c r="AJ1834" s="21"/>
      <c r="AK1834" s="21"/>
      <c r="AL1834" s="22">
        <f t="shared" si="25"/>
        <v>1</v>
      </c>
    </row>
    <row r="1835" ht="12.75" customHeight="1">
      <c r="A1835" s="13" t="s">
        <v>179</v>
      </c>
      <c r="B1835" s="13" t="str">
        <f>IFERROR(__xludf.DUMMYFUNCTION("REGEXREPLACE(A1835, ""\d"", """")"),"         Республика Адыгея (Адыгея)")</f>
        <v>         Республика Адыгея (Адыгея)</v>
      </c>
      <c r="C1835" s="14" t="str">
        <f t="shared" si="15"/>
        <v>Республика Адыгея (Адыгея)</v>
      </c>
      <c r="D1835" s="3">
        <f t="shared" si="16"/>
        <v>2</v>
      </c>
      <c r="E1835" s="15" t="s">
        <v>33</v>
      </c>
      <c r="F1835" s="13" t="str">
        <f>IFERROR(__xludf.DUMMYFUNCTION("REGEXEXTRACT(E1835, ""[А-Яа-я].*"")"),"Болезни органов пищеварения")</f>
        <v>Болезни органов пищеварения</v>
      </c>
      <c r="G1835" s="16">
        <f t="shared" si="17"/>
        <v>2</v>
      </c>
      <c r="H1835" s="13" t="s">
        <v>28</v>
      </c>
      <c r="I1835" s="13" t="str">
        <f>IFERROR(__xludf.DUMMYFUNCTION("REGEXREPLACE(H1835, "".*\s"", """")"),"человек")</f>
        <v>человек</v>
      </c>
      <c r="J1835" s="13" t="s">
        <v>29</v>
      </c>
      <c r="K1835" s="17" t="str">
        <f>IFERROR(__xludf.DUMMYFUNCTION("REGEXREPLACE(J1835, ""^[\d\s]+"", """")"),"значение показателя за год")</f>
        <v>значение показателя за год</v>
      </c>
      <c r="L1835" s="16">
        <f t="shared" si="18"/>
        <v>2</v>
      </c>
      <c r="M1835" s="13" t="s">
        <v>32</v>
      </c>
      <c r="N1835" s="13" t="str">
        <f>IFERROR(__xludf.DUMMYFUNCTION("REGEXEXTRACT(M1835, "" (.+)$"")"),"сельское население")</f>
        <v>сельское население</v>
      </c>
      <c r="O1835" s="18">
        <v>116.0</v>
      </c>
      <c r="P1835" s="18">
        <v>152.0</v>
      </c>
      <c r="Q1835" s="18">
        <v>148.0</v>
      </c>
      <c r="R1835" s="18">
        <v>150.0</v>
      </c>
      <c r="S1835" s="18">
        <v>134.0</v>
      </c>
      <c r="T1835" s="18">
        <v>109.0</v>
      </c>
      <c r="U1835" s="18">
        <v>157.0</v>
      </c>
      <c r="V1835" s="18">
        <v>143.0</v>
      </c>
      <c r="W1835" s="18">
        <v>157.0</v>
      </c>
      <c r="X1835" s="18">
        <v>140.0</v>
      </c>
      <c r="Y1835" s="18">
        <v>143.0</v>
      </c>
      <c r="Z1835" s="19" t="str">
        <f t="shared" si="6"/>
        <v/>
      </c>
      <c r="AA1835" s="19" t="str">
        <f t="shared" si="19"/>
        <v/>
      </c>
      <c r="AB1835" s="19">
        <f t="shared" si="8"/>
        <v>1549</v>
      </c>
      <c r="AC1835" s="19">
        <f t="shared" si="20"/>
        <v>140.8181818</v>
      </c>
      <c r="AD1835" s="19">
        <f t="shared" si="21"/>
        <v>141.5</v>
      </c>
      <c r="AE1835" s="19" t="str">
        <f t="shared" si="22"/>
        <v>Нет моды</v>
      </c>
      <c r="AF1835" s="19">
        <f t="shared" si="23"/>
        <v>109</v>
      </c>
      <c r="AG1835" s="19">
        <f t="shared" si="24"/>
        <v>157</v>
      </c>
      <c r="AH1835" s="20" t="str">
        <f t="shared" si="14"/>
        <v>Город: 49%; Село: 51%</v>
      </c>
      <c r="AI1835" s="21"/>
      <c r="AJ1835" s="21"/>
      <c r="AK1835" s="21"/>
      <c r="AL1835" s="22">
        <f t="shared" si="25"/>
        <v>1</v>
      </c>
    </row>
    <row r="1836" ht="12.75" customHeight="1">
      <c r="A1836" s="13" t="s">
        <v>179</v>
      </c>
      <c r="B1836" s="13" t="str">
        <f>IFERROR(__xludf.DUMMYFUNCTION("REGEXREPLACE(A1836, ""\d"", """")"),"         Республика Адыгея (Адыгея)")</f>
        <v>         Республика Адыгея (Адыгея)</v>
      </c>
      <c r="C1836" s="14" t="str">
        <f t="shared" si="15"/>
        <v>Республика Адыгея (Адыгея)</v>
      </c>
      <c r="D1836" s="3">
        <f t="shared" si="16"/>
        <v>2</v>
      </c>
      <c r="E1836" s="15" t="s">
        <v>34</v>
      </c>
      <c r="F1836" s="13" t="str">
        <f>IFERROR(__xludf.DUMMYFUNCTION("REGEXEXTRACT(E1836, ""[А-Яа-я].*"")"),"Болезни системы кровообращения")</f>
        <v>Болезни системы кровообращения</v>
      </c>
      <c r="G1836" s="16">
        <f t="shared" si="17"/>
        <v>2</v>
      </c>
      <c r="H1836" s="13" t="s">
        <v>28</v>
      </c>
      <c r="I1836" s="13" t="str">
        <f>IFERROR(__xludf.DUMMYFUNCTION("REGEXREPLACE(H1836, "".*\s"", """")"),"человек")</f>
        <v>человек</v>
      </c>
      <c r="J1836" s="13" t="s">
        <v>29</v>
      </c>
      <c r="K1836" s="17" t="str">
        <f>IFERROR(__xludf.DUMMYFUNCTION("REGEXREPLACE(J1836, ""^[\d\s]+"", """")"),"значение показателя за год")</f>
        <v>значение показателя за год</v>
      </c>
      <c r="L1836" s="16">
        <f t="shared" si="18"/>
        <v>2</v>
      </c>
      <c r="M1836" s="13" t="s">
        <v>30</v>
      </c>
      <c r="N1836" s="13" t="str">
        <f>IFERROR(__xludf.DUMMYFUNCTION("REGEXEXTRACT(M1836, "" (.+)$"")"),"все население")</f>
        <v>все население</v>
      </c>
      <c r="O1836" s="18">
        <v>3512.0</v>
      </c>
      <c r="P1836" s="18">
        <v>3471.0</v>
      </c>
      <c r="Q1836" s="18">
        <v>3040.0</v>
      </c>
      <c r="R1836" s="18">
        <v>2955.0</v>
      </c>
      <c r="S1836" s="18">
        <v>2947.0</v>
      </c>
      <c r="T1836" s="18">
        <v>2807.0</v>
      </c>
      <c r="U1836" s="18">
        <v>2828.0</v>
      </c>
      <c r="V1836" s="18">
        <v>3005.0</v>
      </c>
      <c r="W1836" s="18">
        <v>3262.0</v>
      </c>
      <c r="X1836" s="18">
        <v>3007.0</v>
      </c>
      <c r="Y1836" s="18">
        <v>2715.0</v>
      </c>
      <c r="Z1836" s="19">
        <f t="shared" si="6"/>
        <v>33549</v>
      </c>
      <c r="AA1836" s="19" t="str">
        <f t="shared" si="19"/>
        <v/>
      </c>
      <c r="AB1836" s="19" t="str">
        <f t="shared" si="8"/>
        <v/>
      </c>
      <c r="AC1836" s="19">
        <f t="shared" si="20"/>
        <v>3049.909091</v>
      </c>
      <c r="AD1836" s="19">
        <f t="shared" si="21"/>
        <v>1436</v>
      </c>
      <c r="AE1836" s="19" t="str">
        <f t="shared" si="22"/>
        <v>Нет моды</v>
      </c>
      <c r="AF1836" s="19">
        <f t="shared" si="23"/>
        <v>2715</v>
      </c>
      <c r="AG1836" s="19">
        <f t="shared" si="24"/>
        <v>3512</v>
      </c>
      <c r="AH1836" s="20" t="str">
        <f t="shared" si="14"/>
        <v/>
      </c>
      <c r="AI1836" s="21"/>
      <c r="AJ1836" s="21"/>
      <c r="AK1836" s="21"/>
      <c r="AL1836" s="22">
        <f t="shared" si="25"/>
        <v>1</v>
      </c>
    </row>
    <row r="1837" ht="12.75" customHeight="1">
      <c r="A1837" s="13" t="s">
        <v>179</v>
      </c>
      <c r="B1837" s="13" t="str">
        <f>IFERROR(__xludf.DUMMYFUNCTION("REGEXREPLACE(A1837, ""\d"", """")"),"         Республика Адыгея (Адыгея)")</f>
        <v>         Республика Адыгея (Адыгея)</v>
      </c>
      <c r="C1837" s="14" t="str">
        <f t="shared" si="15"/>
        <v>Республика Адыгея (Адыгея)</v>
      </c>
      <c r="D1837" s="3">
        <f t="shared" si="16"/>
        <v>2</v>
      </c>
      <c r="E1837" s="15" t="s">
        <v>34</v>
      </c>
      <c r="F1837" s="13" t="str">
        <f>IFERROR(__xludf.DUMMYFUNCTION("REGEXEXTRACT(E1837, ""[А-Яа-я].*"")"),"Болезни системы кровообращения")</f>
        <v>Болезни системы кровообращения</v>
      </c>
      <c r="G1837" s="16">
        <f t="shared" si="17"/>
        <v>2</v>
      </c>
      <c r="H1837" s="13" t="s">
        <v>28</v>
      </c>
      <c r="I1837" s="13" t="str">
        <f>IFERROR(__xludf.DUMMYFUNCTION("REGEXREPLACE(H1837, "".*\s"", """")"),"человек")</f>
        <v>человек</v>
      </c>
      <c r="J1837" s="13" t="s">
        <v>29</v>
      </c>
      <c r="K1837" s="17" t="str">
        <f>IFERROR(__xludf.DUMMYFUNCTION("REGEXREPLACE(J1837, ""^[\d\s]+"", """")"),"значение показателя за год")</f>
        <v>значение показателя за год</v>
      </c>
      <c r="L1837" s="16">
        <f t="shared" si="18"/>
        <v>2</v>
      </c>
      <c r="M1837" s="13" t="s">
        <v>31</v>
      </c>
      <c r="N1837" s="13" t="str">
        <f>IFERROR(__xludf.DUMMYFUNCTION("REGEXEXTRACT(M1837, "" (.+)$"")"),"городское население")</f>
        <v>городское население</v>
      </c>
      <c r="O1837" s="18">
        <v>1571.0</v>
      </c>
      <c r="P1837" s="18">
        <v>1625.0</v>
      </c>
      <c r="Q1837" s="18">
        <v>1444.0</v>
      </c>
      <c r="R1837" s="18">
        <v>1444.0</v>
      </c>
      <c r="S1837" s="18">
        <v>1461.0</v>
      </c>
      <c r="T1837" s="18">
        <v>1421.0</v>
      </c>
      <c r="U1837" s="18">
        <v>1381.0</v>
      </c>
      <c r="V1837" s="18">
        <v>1501.0</v>
      </c>
      <c r="W1837" s="18">
        <v>1528.0</v>
      </c>
      <c r="X1837" s="18">
        <v>1350.0</v>
      </c>
      <c r="Y1837" s="18">
        <v>1232.0</v>
      </c>
      <c r="Z1837" s="19" t="str">
        <f t="shared" si="6"/>
        <v/>
      </c>
      <c r="AA1837" s="19">
        <f t="shared" si="19"/>
        <v>15958</v>
      </c>
      <c r="AB1837" s="19" t="str">
        <f t="shared" si="8"/>
        <v/>
      </c>
      <c r="AC1837" s="19">
        <f t="shared" si="20"/>
        <v>1450.727273</v>
      </c>
      <c r="AD1837" s="19">
        <f t="shared" si="21"/>
        <v>2170</v>
      </c>
      <c r="AE1837" s="19" t="str">
        <f t="shared" si="22"/>
        <v>Нет моды</v>
      </c>
      <c r="AF1837" s="19">
        <f t="shared" si="23"/>
        <v>1232</v>
      </c>
      <c r="AG1837" s="19">
        <f t="shared" si="24"/>
        <v>1625</v>
      </c>
      <c r="AH1837" s="20" t="str">
        <f t="shared" si="14"/>
        <v/>
      </c>
      <c r="AI1837" s="21"/>
      <c r="AJ1837" s="21"/>
      <c r="AK1837" s="21"/>
      <c r="AL1837" s="22">
        <f t="shared" si="25"/>
        <v>1</v>
      </c>
    </row>
    <row r="1838" ht="12.75" customHeight="1">
      <c r="A1838" s="13" t="s">
        <v>179</v>
      </c>
      <c r="B1838" s="13" t="str">
        <f>IFERROR(__xludf.DUMMYFUNCTION("REGEXREPLACE(A1838, ""\d"", """")"),"         Республика Адыгея (Адыгея)")</f>
        <v>         Республика Адыгея (Адыгея)</v>
      </c>
      <c r="C1838" s="14" t="str">
        <f t="shared" si="15"/>
        <v>Республика Адыгея (Адыгея)</v>
      </c>
      <c r="D1838" s="3">
        <f t="shared" si="16"/>
        <v>2</v>
      </c>
      <c r="E1838" s="15" t="s">
        <v>34</v>
      </c>
      <c r="F1838" s="13" t="str">
        <f>IFERROR(__xludf.DUMMYFUNCTION("REGEXEXTRACT(E1838, ""[А-Яа-я].*"")"),"Болезни системы кровообращения")</f>
        <v>Болезни системы кровообращения</v>
      </c>
      <c r="G1838" s="16">
        <f t="shared" si="17"/>
        <v>2</v>
      </c>
      <c r="H1838" s="13" t="s">
        <v>28</v>
      </c>
      <c r="I1838" s="13" t="str">
        <f>IFERROR(__xludf.DUMMYFUNCTION("REGEXREPLACE(H1838, "".*\s"", """")"),"человек")</f>
        <v>человек</v>
      </c>
      <c r="J1838" s="13" t="s">
        <v>29</v>
      </c>
      <c r="K1838" s="17" t="str">
        <f>IFERROR(__xludf.DUMMYFUNCTION("REGEXREPLACE(J1838, ""^[\d\s]+"", """")"),"значение показателя за год")</f>
        <v>значение показателя за год</v>
      </c>
      <c r="L1838" s="16">
        <f t="shared" si="18"/>
        <v>2</v>
      </c>
      <c r="M1838" s="13" t="s">
        <v>32</v>
      </c>
      <c r="N1838" s="13" t="str">
        <f>IFERROR(__xludf.DUMMYFUNCTION("REGEXEXTRACT(M1838, "" (.+)$"")"),"сельское население")</f>
        <v>сельское население</v>
      </c>
      <c r="O1838" s="18">
        <v>1941.0</v>
      </c>
      <c r="P1838" s="18">
        <v>1846.0</v>
      </c>
      <c r="Q1838" s="18">
        <v>1596.0</v>
      </c>
      <c r="R1838" s="18">
        <v>1511.0</v>
      </c>
      <c r="S1838" s="18">
        <v>1486.0</v>
      </c>
      <c r="T1838" s="18">
        <v>1386.0</v>
      </c>
      <c r="U1838" s="18">
        <v>1447.0</v>
      </c>
      <c r="V1838" s="18">
        <v>1504.0</v>
      </c>
      <c r="W1838" s="18">
        <v>1734.0</v>
      </c>
      <c r="X1838" s="18">
        <v>1657.0</v>
      </c>
      <c r="Y1838" s="18">
        <v>1483.0</v>
      </c>
      <c r="Z1838" s="19" t="str">
        <f t="shared" si="6"/>
        <v/>
      </c>
      <c r="AA1838" s="19" t="str">
        <f t="shared" si="19"/>
        <v/>
      </c>
      <c r="AB1838" s="19">
        <f t="shared" si="8"/>
        <v>17591</v>
      </c>
      <c r="AC1838" s="19">
        <f t="shared" si="20"/>
        <v>1599.181818</v>
      </c>
      <c r="AD1838" s="19">
        <f t="shared" si="21"/>
        <v>1493.5</v>
      </c>
      <c r="AE1838" s="19" t="str">
        <f t="shared" si="22"/>
        <v>Нет моды</v>
      </c>
      <c r="AF1838" s="19">
        <f t="shared" si="23"/>
        <v>1386</v>
      </c>
      <c r="AG1838" s="19">
        <f t="shared" si="24"/>
        <v>1941</v>
      </c>
      <c r="AH1838" s="20" t="str">
        <f t="shared" si="14"/>
        <v>Город: 48%; Село: 52%</v>
      </c>
      <c r="AI1838" s="21"/>
      <c r="AJ1838" s="21"/>
      <c r="AK1838" s="21"/>
      <c r="AL1838" s="22">
        <f t="shared" si="25"/>
        <v>1</v>
      </c>
    </row>
    <row r="1839" ht="12.75" customHeight="1">
      <c r="A1839" s="13" t="s">
        <v>179</v>
      </c>
      <c r="B1839" s="13" t="str">
        <f>IFERROR(__xludf.DUMMYFUNCTION("REGEXREPLACE(A1839, ""\d"", """")"),"         Республика Адыгея (Адыгея)")</f>
        <v>         Республика Адыгея (Адыгея)</v>
      </c>
      <c r="C1839" s="14" t="str">
        <f t="shared" si="15"/>
        <v>Республика Адыгея (Адыгея)</v>
      </c>
      <c r="D1839" s="3">
        <f t="shared" si="16"/>
        <v>2</v>
      </c>
      <c r="E1839" s="15" t="s">
        <v>35</v>
      </c>
      <c r="F1839" s="13" t="str">
        <f>IFERROR(__xludf.DUMMYFUNCTION("REGEXEXTRACT(E1839, ""[А-Яа-я].*"")"),"внешние причины")</f>
        <v>внешние причины</v>
      </c>
      <c r="G1839" s="16">
        <f t="shared" si="17"/>
        <v>2</v>
      </c>
      <c r="H1839" s="13" t="s">
        <v>28</v>
      </c>
      <c r="I1839" s="13" t="str">
        <f>IFERROR(__xludf.DUMMYFUNCTION("REGEXREPLACE(H1839, "".*\s"", """")"),"человек")</f>
        <v>человек</v>
      </c>
      <c r="J1839" s="13" t="s">
        <v>29</v>
      </c>
      <c r="K1839" s="17" t="str">
        <f>IFERROR(__xludf.DUMMYFUNCTION("REGEXREPLACE(J1839, ""^[\d\s]+"", """")"),"значение показателя за год")</f>
        <v>значение показателя за год</v>
      </c>
      <c r="L1839" s="16">
        <f t="shared" si="18"/>
        <v>2</v>
      </c>
      <c r="M1839" s="13" t="s">
        <v>30</v>
      </c>
      <c r="N1839" s="13" t="str">
        <f>IFERROR(__xludf.DUMMYFUNCTION("REGEXEXTRACT(M1839, "" (.+)$"")"),"все население")</f>
        <v>все население</v>
      </c>
      <c r="O1839" s="18">
        <v>459.0</v>
      </c>
      <c r="P1839" s="18">
        <v>467.0</v>
      </c>
      <c r="Q1839" s="18">
        <v>459.0</v>
      </c>
      <c r="R1839" s="18">
        <v>444.0</v>
      </c>
      <c r="S1839" s="18">
        <v>393.0</v>
      </c>
      <c r="T1839" s="18">
        <v>398.0</v>
      </c>
      <c r="U1839" s="18">
        <v>354.0</v>
      </c>
      <c r="V1839" s="18">
        <v>333.0</v>
      </c>
      <c r="W1839" s="18">
        <v>335.0</v>
      </c>
      <c r="X1839" s="18">
        <v>409.0</v>
      </c>
      <c r="Y1839" s="18">
        <v>386.0</v>
      </c>
      <c r="Z1839" s="19">
        <f t="shared" si="6"/>
        <v>4437</v>
      </c>
      <c r="AA1839" s="19" t="str">
        <f t="shared" si="19"/>
        <v/>
      </c>
      <c r="AB1839" s="19" t="str">
        <f t="shared" si="8"/>
        <v/>
      </c>
      <c r="AC1839" s="19">
        <f t="shared" si="20"/>
        <v>403.3636364</v>
      </c>
      <c r="AD1839" s="19">
        <f t="shared" si="21"/>
        <v>926.5</v>
      </c>
      <c r="AE1839" s="19" t="str">
        <f t="shared" si="22"/>
        <v>Нет моды</v>
      </c>
      <c r="AF1839" s="19">
        <f t="shared" si="23"/>
        <v>333</v>
      </c>
      <c r="AG1839" s="19">
        <f t="shared" si="24"/>
        <v>467</v>
      </c>
      <c r="AH1839" s="20" t="str">
        <f t="shared" si="14"/>
        <v/>
      </c>
      <c r="AI1839" s="21"/>
      <c r="AJ1839" s="21"/>
      <c r="AK1839" s="21"/>
      <c r="AL1839" s="22">
        <f t="shared" si="25"/>
        <v>1</v>
      </c>
    </row>
    <row r="1840" ht="12.75" customHeight="1">
      <c r="A1840" s="13" t="s">
        <v>179</v>
      </c>
      <c r="B1840" s="13" t="str">
        <f>IFERROR(__xludf.DUMMYFUNCTION("REGEXREPLACE(A1840, ""\d"", """")"),"         Республика Адыгея (Адыгея)")</f>
        <v>         Республика Адыгея (Адыгея)</v>
      </c>
      <c r="C1840" s="14" t="str">
        <f t="shared" si="15"/>
        <v>Республика Адыгея (Адыгея)</v>
      </c>
      <c r="D1840" s="3">
        <f t="shared" si="16"/>
        <v>2</v>
      </c>
      <c r="E1840" s="15" t="s">
        <v>35</v>
      </c>
      <c r="F1840" s="13" t="str">
        <f>IFERROR(__xludf.DUMMYFUNCTION("REGEXEXTRACT(E1840, ""[А-Яа-я].*"")"),"внешние причины")</f>
        <v>внешние причины</v>
      </c>
      <c r="G1840" s="16">
        <f t="shared" si="17"/>
        <v>2</v>
      </c>
      <c r="H1840" s="13" t="s">
        <v>28</v>
      </c>
      <c r="I1840" s="13" t="str">
        <f>IFERROR(__xludf.DUMMYFUNCTION("REGEXREPLACE(H1840, "".*\s"", """")"),"человек")</f>
        <v>человек</v>
      </c>
      <c r="J1840" s="13" t="s">
        <v>29</v>
      </c>
      <c r="K1840" s="17" t="str">
        <f>IFERROR(__xludf.DUMMYFUNCTION("REGEXREPLACE(J1840, ""^[\d\s]+"", """")"),"значение показателя за год")</f>
        <v>значение показателя за год</v>
      </c>
      <c r="L1840" s="16">
        <f t="shared" si="18"/>
        <v>2</v>
      </c>
      <c r="M1840" s="13" t="s">
        <v>31</v>
      </c>
      <c r="N1840" s="13" t="str">
        <f>IFERROR(__xludf.DUMMYFUNCTION("REGEXEXTRACT(M1840, "" (.+)$"")"),"городское население")</f>
        <v>городское население</v>
      </c>
      <c r="O1840" s="18">
        <v>204.0</v>
      </c>
      <c r="P1840" s="18">
        <v>179.0</v>
      </c>
      <c r="Q1840" s="18">
        <v>205.0</v>
      </c>
      <c r="R1840" s="18">
        <v>196.0</v>
      </c>
      <c r="S1840" s="18">
        <v>203.0</v>
      </c>
      <c r="T1840" s="18">
        <v>171.0</v>
      </c>
      <c r="U1840" s="18">
        <v>153.0</v>
      </c>
      <c r="V1840" s="18">
        <v>148.0</v>
      </c>
      <c r="W1840" s="18">
        <v>131.0</v>
      </c>
      <c r="X1840" s="18">
        <v>160.0</v>
      </c>
      <c r="Y1840" s="18">
        <v>158.0</v>
      </c>
      <c r="Z1840" s="19" t="str">
        <f t="shared" si="6"/>
        <v/>
      </c>
      <c r="AA1840" s="19">
        <f t="shared" si="19"/>
        <v>1908</v>
      </c>
      <c r="AB1840" s="19" t="str">
        <f t="shared" si="8"/>
        <v/>
      </c>
      <c r="AC1840" s="19">
        <f t="shared" si="20"/>
        <v>173.4545455</v>
      </c>
      <c r="AD1840" s="19">
        <f t="shared" si="21"/>
        <v>269</v>
      </c>
      <c r="AE1840" s="19" t="str">
        <f t="shared" si="22"/>
        <v>Нет моды</v>
      </c>
      <c r="AF1840" s="19">
        <f t="shared" si="23"/>
        <v>131</v>
      </c>
      <c r="AG1840" s="19">
        <f t="shared" si="24"/>
        <v>205</v>
      </c>
      <c r="AH1840" s="20" t="str">
        <f t="shared" si="14"/>
        <v/>
      </c>
      <c r="AI1840" s="21"/>
      <c r="AJ1840" s="21"/>
      <c r="AK1840" s="21"/>
      <c r="AL1840" s="22">
        <f t="shared" si="25"/>
        <v>1</v>
      </c>
    </row>
    <row r="1841" ht="12.75" customHeight="1">
      <c r="A1841" s="13" t="s">
        <v>179</v>
      </c>
      <c r="B1841" s="13" t="str">
        <f>IFERROR(__xludf.DUMMYFUNCTION("REGEXREPLACE(A1841, ""\d"", """")"),"         Республика Адыгея (Адыгея)")</f>
        <v>         Республика Адыгея (Адыгея)</v>
      </c>
      <c r="C1841" s="14" t="str">
        <f t="shared" si="15"/>
        <v>Республика Адыгея (Адыгея)</v>
      </c>
      <c r="D1841" s="3">
        <f t="shared" si="16"/>
        <v>2</v>
      </c>
      <c r="E1841" s="15" t="s">
        <v>35</v>
      </c>
      <c r="F1841" s="13" t="str">
        <f>IFERROR(__xludf.DUMMYFUNCTION("REGEXEXTRACT(E1841, ""[А-Яа-я].*"")"),"внешние причины")</f>
        <v>внешние причины</v>
      </c>
      <c r="G1841" s="16">
        <f t="shared" si="17"/>
        <v>2</v>
      </c>
      <c r="H1841" s="13" t="s">
        <v>28</v>
      </c>
      <c r="I1841" s="13" t="str">
        <f>IFERROR(__xludf.DUMMYFUNCTION("REGEXREPLACE(H1841, "".*\s"", """")"),"человек")</f>
        <v>человек</v>
      </c>
      <c r="J1841" s="13" t="s">
        <v>29</v>
      </c>
      <c r="K1841" s="17" t="str">
        <f>IFERROR(__xludf.DUMMYFUNCTION("REGEXREPLACE(J1841, ""^[\d\s]+"", """")"),"значение показателя за год")</f>
        <v>значение показателя за год</v>
      </c>
      <c r="L1841" s="16">
        <f t="shared" si="18"/>
        <v>2</v>
      </c>
      <c r="M1841" s="13" t="s">
        <v>32</v>
      </c>
      <c r="N1841" s="13" t="str">
        <f>IFERROR(__xludf.DUMMYFUNCTION("REGEXEXTRACT(M1841, "" (.+)$"")"),"сельское население")</f>
        <v>сельское население</v>
      </c>
      <c r="O1841" s="18">
        <v>255.0</v>
      </c>
      <c r="P1841" s="18">
        <v>288.0</v>
      </c>
      <c r="Q1841" s="18">
        <v>254.0</v>
      </c>
      <c r="R1841" s="18">
        <v>248.0</v>
      </c>
      <c r="S1841" s="18">
        <v>190.0</v>
      </c>
      <c r="T1841" s="18">
        <v>227.0</v>
      </c>
      <c r="U1841" s="18">
        <v>201.0</v>
      </c>
      <c r="V1841" s="18">
        <v>185.0</v>
      </c>
      <c r="W1841" s="18">
        <v>204.0</v>
      </c>
      <c r="X1841" s="18">
        <v>249.0</v>
      </c>
      <c r="Y1841" s="18">
        <v>228.0</v>
      </c>
      <c r="Z1841" s="19" t="str">
        <f t="shared" si="6"/>
        <v/>
      </c>
      <c r="AA1841" s="19" t="str">
        <f t="shared" si="19"/>
        <v/>
      </c>
      <c r="AB1841" s="19">
        <f t="shared" si="8"/>
        <v>2529</v>
      </c>
      <c r="AC1841" s="19">
        <f t="shared" si="20"/>
        <v>229.9090909</v>
      </c>
      <c r="AD1841" s="19">
        <f t="shared" si="21"/>
        <v>202</v>
      </c>
      <c r="AE1841" s="19" t="str">
        <f t="shared" si="22"/>
        <v>Нет моды</v>
      </c>
      <c r="AF1841" s="19">
        <f t="shared" si="23"/>
        <v>185</v>
      </c>
      <c r="AG1841" s="19">
        <f t="shared" si="24"/>
        <v>288</v>
      </c>
      <c r="AH1841" s="20" t="str">
        <f t="shared" si="14"/>
        <v>Город: 43%; Село: 57%</v>
      </c>
      <c r="AI1841" s="21"/>
      <c r="AJ1841" s="21"/>
      <c r="AK1841" s="21"/>
      <c r="AL1841" s="22">
        <f t="shared" si="25"/>
        <v>1</v>
      </c>
    </row>
    <row r="1842" ht="12.75" customHeight="1">
      <c r="A1842" s="13" t="s">
        <v>179</v>
      </c>
      <c r="B1842" s="13" t="str">
        <f>IFERROR(__xludf.DUMMYFUNCTION("REGEXREPLACE(A1842, ""\d"", """")"),"         Республика Адыгея (Адыгея)")</f>
        <v>         Республика Адыгея (Адыгея)</v>
      </c>
      <c r="C1842" s="14" t="str">
        <f t="shared" si="15"/>
        <v>Республика Адыгея (Адыгея)</v>
      </c>
      <c r="D1842" s="3">
        <f t="shared" si="16"/>
        <v>2</v>
      </c>
      <c r="E1842" s="15" t="s">
        <v>36</v>
      </c>
      <c r="F1842" s="13" t="str">
        <f>IFERROR(__xludf.DUMMYFUNCTION("REGEXEXTRACT(E1842,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42" s="16">
        <f t="shared" si="17"/>
        <v>2</v>
      </c>
      <c r="H1842" s="13" t="s">
        <v>28</v>
      </c>
      <c r="I1842" s="13" t="str">
        <f>IFERROR(__xludf.DUMMYFUNCTION("REGEXREPLACE(H1842, "".*\s"", """")"),"человек")</f>
        <v>человек</v>
      </c>
      <c r="J1842" s="13" t="s">
        <v>29</v>
      </c>
      <c r="K1842" s="17" t="str">
        <f>IFERROR(__xludf.DUMMYFUNCTION("REGEXREPLACE(J1842, ""^[\d\s]+"", """")"),"значение показателя за год")</f>
        <v>значение показателя за год</v>
      </c>
      <c r="L1842" s="16">
        <f t="shared" si="18"/>
        <v>2</v>
      </c>
      <c r="M1842" s="13" t="s">
        <v>30</v>
      </c>
      <c r="N1842" s="13" t="str">
        <f>IFERROR(__xludf.DUMMYFUNCTION("REGEXEXTRACT(M1842, "" (.+)$"")"),"все население")</f>
        <v>все население</v>
      </c>
      <c r="O1842" s="18">
        <v>9.0</v>
      </c>
      <c r="P1842" s="18">
        <v>13.0</v>
      </c>
      <c r="Q1842" s="18">
        <v>7.0</v>
      </c>
      <c r="R1842" s="18">
        <v>11.0</v>
      </c>
      <c r="S1842" s="23" t="s">
        <v>37</v>
      </c>
      <c r="T1842" s="23" t="s">
        <v>37</v>
      </c>
      <c r="U1842" s="23" t="s">
        <v>37</v>
      </c>
      <c r="V1842" s="23" t="s">
        <v>37</v>
      </c>
      <c r="W1842" s="23" t="s">
        <v>37</v>
      </c>
      <c r="X1842" s="23" t="s">
        <v>37</v>
      </c>
      <c r="Y1842" s="23" t="s">
        <v>37</v>
      </c>
      <c r="Z1842" s="19">
        <f t="shared" si="6"/>
        <v>40</v>
      </c>
      <c r="AA1842" s="19" t="str">
        <f t="shared" si="19"/>
        <v/>
      </c>
      <c r="AB1842" s="19" t="str">
        <f t="shared" si="8"/>
        <v/>
      </c>
      <c r="AC1842" s="19">
        <f t="shared" si="20"/>
        <v>10</v>
      </c>
      <c r="AD1842" s="19">
        <f t="shared" si="21"/>
        <v>204</v>
      </c>
      <c r="AE1842" s="19" t="str">
        <f t="shared" si="22"/>
        <v>Нет моды</v>
      </c>
      <c r="AF1842" s="19">
        <f t="shared" si="23"/>
        <v>7</v>
      </c>
      <c r="AG1842" s="19">
        <f t="shared" si="24"/>
        <v>13</v>
      </c>
      <c r="AH1842" s="20" t="str">
        <f t="shared" si="14"/>
        <v/>
      </c>
      <c r="AI1842" s="24"/>
      <c r="AJ1842" s="24"/>
      <c r="AK1842" s="24"/>
      <c r="AL1842" s="22">
        <f t="shared" si="25"/>
        <v>1</v>
      </c>
    </row>
    <row r="1843" ht="12.75" customHeight="1">
      <c r="A1843" s="13" t="s">
        <v>179</v>
      </c>
      <c r="B1843" s="13" t="str">
        <f>IFERROR(__xludf.DUMMYFUNCTION("REGEXREPLACE(A1843, ""\d"", """")"),"         Республика Адыгея (Адыгея)")</f>
        <v>         Республика Адыгея (Адыгея)</v>
      </c>
      <c r="C1843" s="14" t="str">
        <f t="shared" si="15"/>
        <v>Республика Адыгея (Адыгея)</v>
      </c>
      <c r="D1843" s="3">
        <f t="shared" si="16"/>
        <v>2</v>
      </c>
      <c r="E1843" s="15" t="s">
        <v>36</v>
      </c>
      <c r="F1843" s="13" t="str">
        <f>IFERROR(__xludf.DUMMYFUNCTION("REGEXEXTRACT(E1843,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43" s="16">
        <f t="shared" si="17"/>
        <v>2</v>
      </c>
      <c r="H1843" s="13" t="s">
        <v>28</v>
      </c>
      <c r="I1843" s="13" t="str">
        <f>IFERROR(__xludf.DUMMYFUNCTION("REGEXREPLACE(H1843, "".*\s"", """")"),"человек")</f>
        <v>человек</v>
      </c>
      <c r="J1843" s="13" t="s">
        <v>29</v>
      </c>
      <c r="K1843" s="17" t="str">
        <f>IFERROR(__xludf.DUMMYFUNCTION("REGEXREPLACE(J1843, ""^[\d\s]+"", """")"),"значение показателя за год")</f>
        <v>значение показателя за год</v>
      </c>
      <c r="L1843" s="16">
        <f t="shared" si="18"/>
        <v>2</v>
      </c>
      <c r="M1843" s="13" t="s">
        <v>31</v>
      </c>
      <c r="N1843" s="13" t="str">
        <f>IFERROR(__xludf.DUMMYFUNCTION("REGEXEXTRACT(M1843, "" (.+)$"")"),"городское население")</f>
        <v>городское население</v>
      </c>
      <c r="O1843" s="18">
        <v>7.0</v>
      </c>
      <c r="P1843" s="18">
        <v>7.0</v>
      </c>
      <c r="Q1843" s="18">
        <v>3.0</v>
      </c>
      <c r="R1843" s="18">
        <v>6.0</v>
      </c>
      <c r="S1843" s="23" t="s">
        <v>37</v>
      </c>
      <c r="T1843" s="23" t="s">
        <v>37</v>
      </c>
      <c r="U1843" s="23" t="s">
        <v>37</v>
      </c>
      <c r="V1843" s="23" t="s">
        <v>37</v>
      </c>
      <c r="W1843" s="23" t="s">
        <v>37</v>
      </c>
      <c r="X1843" s="23" t="s">
        <v>37</v>
      </c>
      <c r="Y1843" s="23" t="s">
        <v>37</v>
      </c>
      <c r="Z1843" s="19" t="str">
        <f t="shared" si="6"/>
        <v/>
      </c>
      <c r="AA1843" s="19">
        <f t="shared" si="19"/>
        <v>23</v>
      </c>
      <c r="AB1843" s="19" t="str">
        <f t="shared" si="8"/>
        <v/>
      </c>
      <c r="AC1843" s="19">
        <f t="shared" si="20"/>
        <v>5.75</v>
      </c>
      <c r="AD1843" s="19">
        <f t="shared" si="21"/>
        <v>7</v>
      </c>
      <c r="AE1843" s="19" t="str">
        <f t="shared" si="22"/>
        <v>Нет моды</v>
      </c>
      <c r="AF1843" s="19">
        <f t="shared" si="23"/>
        <v>3</v>
      </c>
      <c r="AG1843" s="19">
        <f t="shared" si="24"/>
        <v>7</v>
      </c>
      <c r="AH1843" s="20" t="str">
        <f t="shared" si="14"/>
        <v/>
      </c>
      <c r="AI1843" s="24"/>
      <c r="AJ1843" s="24"/>
      <c r="AK1843" s="24"/>
      <c r="AL1843" s="22">
        <f t="shared" si="25"/>
        <v>1</v>
      </c>
    </row>
    <row r="1844" ht="12.75" customHeight="1">
      <c r="A1844" s="13" t="s">
        <v>179</v>
      </c>
      <c r="B1844" s="13" t="str">
        <f>IFERROR(__xludf.DUMMYFUNCTION("REGEXREPLACE(A1844, ""\d"", """")"),"         Республика Адыгея (Адыгея)")</f>
        <v>         Республика Адыгея (Адыгея)</v>
      </c>
      <c r="C1844" s="14" t="str">
        <f t="shared" si="15"/>
        <v>Республика Адыгея (Адыгея)</v>
      </c>
      <c r="D1844" s="3">
        <f t="shared" si="16"/>
        <v>2</v>
      </c>
      <c r="E1844" s="15" t="s">
        <v>36</v>
      </c>
      <c r="F1844" s="13" t="str">
        <f>IFERROR(__xludf.DUMMYFUNCTION("REGEXEXTRACT(E1844,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44" s="16">
        <f t="shared" si="17"/>
        <v>2</v>
      </c>
      <c r="H1844" s="13" t="s">
        <v>28</v>
      </c>
      <c r="I1844" s="13" t="str">
        <f>IFERROR(__xludf.DUMMYFUNCTION("REGEXREPLACE(H1844, "".*\s"", """")"),"человек")</f>
        <v>человек</v>
      </c>
      <c r="J1844" s="13" t="s">
        <v>29</v>
      </c>
      <c r="K1844" s="17" t="str">
        <f>IFERROR(__xludf.DUMMYFUNCTION("REGEXREPLACE(J1844, ""^[\d\s]+"", """")"),"значение показателя за год")</f>
        <v>значение показателя за год</v>
      </c>
      <c r="L1844" s="16">
        <f t="shared" si="18"/>
        <v>2</v>
      </c>
      <c r="M1844" s="13" t="s">
        <v>32</v>
      </c>
      <c r="N1844" s="13" t="str">
        <f>IFERROR(__xludf.DUMMYFUNCTION("REGEXEXTRACT(M1844, "" (.+)$"")"),"сельское население")</f>
        <v>сельское население</v>
      </c>
      <c r="O1844" s="18">
        <v>2.0</v>
      </c>
      <c r="P1844" s="18">
        <v>6.0</v>
      </c>
      <c r="Q1844" s="18">
        <v>4.0</v>
      </c>
      <c r="R1844" s="18">
        <v>5.0</v>
      </c>
      <c r="S1844" s="23" t="s">
        <v>37</v>
      </c>
      <c r="T1844" s="23" t="s">
        <v>37</v>
      </c>
      <c r="U1844" s="23" t="s">
        <v>37</v>
      </c>
      <c r="V1844" s="23" t="s">
        <v>37</v>
      </c>
      <c r="W1844" s="23" t="s">
        <v>37</v>
      </c>
      <c r="X1844" s="23" t="s">
        <v>37</v>
      </c>
      <c r="Y1844" s="23" t="s">
        <v>37</v>
      </c>
      <c r="Z1844" s="19" t="str">
        <f t="shared" si="6"/>
        <v/>
      </c>
      <c r="AA1844" s="19" t="str">
        <f t="shared" si="19"/>
        <v/>
      </c>
      <c r="AB1844" s="19">
        <f t="shared" si="8"/>
        <v>17</v>
      </c>
      <c r="AC1844" s="19">
        <f t="shared" si="20"/>
        <v>4.25</v>
      </c>
      <c r="AD1844" s="19">
        <f t="shared" si="21"/>
        <v>5.5</v>
      </c>
      <c r="AE1844" s="19" t="str">
        <f t="shared" si="22"/>
        <v>Нет моды</v>
      </c>
      <c r="AF1844" s="19">
        <f t="shared" si="23"/>
        <v>2</v>
      </c>
      <c r="AG1844" s="19">
        <f t="shared" si="24"/>
        <v>6</v>
      </c>
      <c r="AH1844" s="20" t="str">
        <f t="shared" si="14"/>
        <v>Город: 58%; Село: 43%</v>
      </c>
      <c r="AI1844" s="24"/>
      <c r="AJ1844" s="24"/>
      <c r="AK1844" s="24"/>
      <c r="AL1844" s="22">
        <f t="shared" si="25"/>
        <v>1</v>
      </c>
    </row>
    <row r="1845" ht="12.75" customHeight="1">
      <c r="A1845" s="13" t="s">
        <v>179</v>
      </c>
      <c r="B1845" s="13" t="str">
        <f>IFERROR(__xludf.DUMMYFUNCTION("REGEXREPLACE(A1845, ""\d"", """")"),"         Республика Адыгея (Адыгея)")</f>
        <v>         Республика Адыгея (Адыгея)</v>
      </c>
      <c r="C1845" s="14" t="str">
        <f t="shared" si="15"/>
        <v>Республика Адыгея (Адыгея)</v>
      </c>
      <c r="D1845" s="3">
        <f t="shared" si="16"/>
        <v>2</v>
      </c>
      <c r="E1845" s="15" t="s">
        <v>38</v>
      </c>
      <c r="F1845" s="13" t="str">
        <f>IFERROR(__xludf.DUMMYFUNCTION("REGEXEXTRACT(E1845, ""[А-Яа-я].*"")"),"все виды транспортных несчастных случаев")</f>
        <v>все виды транспортных несчастных случаев</v>
      </c>
      <c r="G1845" s="16">
        <f t="shared" si="17"/>
        <v>2</v>
      </c>
      <c r="H1845" s="13" t="s">
        <v>28</v>
      </c>
      <c r="I1845" s="13" t="str">
        <f>IFERROR(__xludf.DUMMYFUNCTION("REGEXREPLACE(H1845, "".*\s"", """")"),"человек")</f>
        <v>человек</v>
      </c>
      <c r="J1845" s="13" t="s">
        <v>29</v>
      </c>
      <c r="K1845" s="17" t="str">
        <f>IFERROR(__xludf.DUMMYFUNCTION("REGEXREPLACE(J1845, ""^[\d\s]+"", """")"),"значение показателя за год")</f>
        <v>значение показателя за год</v>
      </c>
      <c r="L1845" s="16">
        <f t="shared" si="18"/>
        <v>2</v>
      </c>
      <c r="M1845" s="13" t="s">
        <v>30</v>
      </c>
      <c r="N1845" s="13" t="str">
        <f>IFERROR(__xludf.DUMMYFUNCTION("REGEXEXTRACT(M1845, "" (.+)$"")"),"все население")</f>
        <v>все население</v>
      </c>
      <c r="O1845" s="18">
        <v>129.0</v>
      </c>
      <c r="P1845" s="18">
        <v>133.0</v>
      </c>
      <c r="Q1845" s="18">
        <v>118.0</v>
      </c>
      <c r="R1845" s="18">
        <v>100.0</v>
      </c>
      <c r="S1845" s="18">
        <v>93.0</v>
      </c>
      <c r="T1845" s="18">
        <v>105.0</v>
      </c>
      <c r="U1845" s="18">
        <v>79.0</v>
      </c>
      <c r="V1845" s="18">
        <v>76.0</v>
      </c>
      <c r="W1845" s="18">
        <v>78.0</v>
      </c>
      <c r="X1845" s="18">
        <v>63.0</v>
      </c>
      <c r="Y1845" s="18">
        <v>64.0</v>
      </c>
      <c r="Z1845" s="19">
        <f t="shared" si="6"/>
        <v>1038</v>
      </c>
      <c r="AA1845" s="19" t="str">
        <f t="shared" si="19"/>
        <v/>
      </c>
      <c r="AB1845" s="19" t="str">
        <f t="shared" si="8"/>
        <v/>
      </c>
      <c r="AC1845" s="19">
        <f t="shared" si="20"/>
        <v>94.36363636</v>
      </c>
      <c r="AD1845" s="19">
        <f t="shared" si="21"/>
        <v>78</v>
      </c>
      <c r="AE1845" s="19" t="str">
        <f t="shared" si="22"/>
        <v>Нет моды</v>
      </c>
      <c r="AF1845" s="19">
        <f t="shared" si="23"/>
        <v>63</v>
      </c>
      <c r="AG1845" s="19">
        <f t="shared" si="24"/>
        <v>133</v>
      </c>
      <c r="AH1845" s="20" t="str">
        <f t="shared" si="14"/>
        <v/>
      </c>
      <c r="AI1845" s="21"/>
      <c r="AJ1845" s="21"/>
      <c r="AK1845" s="21"/>
      <c r="AL1845" s="22">
        <f t="shared" si="25"/>
        <v>1</v>
      </c>
    </row>
    <row r="1846" ht="12.75" customHeight="1">
      <c r="A1846" s="13" t="s">
        <v>179</v>
      </c>
      <c r="B1846" s="13" t="str">
        <f>IFERROR(__xludf.DUMMYFUNCTION("REGEXREPLACE(A1846, ""\d"", """")"),"         Республика Адыгея (Адыгея)")</f>
        <v>         Республика Адыгея (Адыгея)</v>
      </c>
      <c r="C1846" s="14" t="str">
        <f t="shared" si="15"/>
        <v>Республика Адыгея (Адыгея)</v>
      </c>
      <c r="D1846" s="3">
        <f t="shared" si="16"/>
        <v>2</v>
      </c>
      <c r="E1846" s="15" t="s">
        <v>38</v>
      </c>
      <c r="F1846" s="13" t="str">
        <f>IFERROR(__xludf.DUMMYFUNCTION("REGEXEXTRACT(E1846, ""[А-Яа-я].*"")"),"все виды транспортных несчастных случаев")</f>
        <v>все виды транспортных несчастных случаев</v>
      </c>
      <c r="G1846" s="16">
        <f t="shared" si="17"/>
        <v>2</v>
      </c>
      <c r="H1846" s="13" t="s">
        <v>28</v>
      </c>
      <c r="I1846" s="13" t="str">
        <f>IFERROR(__xludf.DUMMYFUNCTION("REGEXREPLACE(H1846, "".*\s"", """")"),"человек")</f>
        <v>человек</v>
      </c>
      <c r="J1846" s="13" t="s">
        <v>29</v>
      </c>
      <c r="K1846" s="17" t="str">
        <f>IFERROR(__xludf.DUMMYFUNCTION("REGEXREPLACE(J1846, ""^[\d\s]+"", """")"),"значение показателя за год")</f>
        <v>значение показателя за год</v>
      </c>
      <c r="L1846" s="16">
        <f t="shared" si="18"/>
        <v>2</v>
      </c>
      <c r="M1846" s="13" t="s">
        <v>31</v>
      </c>
      <c r="N1846" s="13" t="str">
        <f>IFERROR(__xludf.DUMMYFUNCTION("REGEXEXTRACT(M1846, "" (.+)$"")"),"городское население")</f>
        <v>городское население</v>
      </c>
      <c r="O1846" s="18">
        <v>53.0</v>
      </c>
      <c r="P1846" s="18">
        <v>41.0</v>
      </c>
      <c r="Q1846" s="18">
        <v>49.0</v>
      </c>
      <c r="R1846" s="18">
        <v>46.0</v>
      </c>
      <c r="S1846" s="18">
        <v>53.0</v>
      </c>
      <c r="T1846" s="18">
        <v>43.0</v>
      </c>
      <c r="U1846" s="18">
        <v>35.0</v>
      </c>
      <c r="V1846" s="18">
        <v>34.0</v>
      </c>
      <c r="W1846" s="18">
        <v>25.0</v>
      </c>
      <c r="X1846" s="18">
        <v>19.0</v>
      </c>
      <c r="Y1846" s="18">
        <v>23.0</v>
      </c>
      <c r="Z1846" s="19" t="str">
        <f t="shared" si="6"/>
        <v/>
      </c>
      <c r="AA1846" s="19">
        <f t="shared" si="19"/>
        <v>421</v>
      </c>
      <c r="AB1846" s="19" t="str">
        <f t="shared" si="8"/>
        <v/>
      </c>
      <c r="AC1846" s="19">
        <f t="shared" si="20"/>
        <v>38.27272727</v>
      </c>
      <c r="AD1846" s="19">
        <f t="shared" si="21"/>
        <v>58</v>
      </c>
      <c r="AE1846" s="19" t="str">
        <f t="shared" si="22"/>
        <v>Нет моды</v>
      </c>
      <c r="AF1846" s="19">
        <f t="shared" si="23"/>
        <v>19</v>
      </c>
      <c r="AG1846" s="19">
        <f t="shared" si="24"/>
        <v>53</v>
      </c>
      <c r="AH1846" s="20" t="str">
        <f t="shared" si="14"/>
        <v/>
      </c>
      <c r="AI1846" s="21"/>
      <c r="AJ1846" s="21"/>
      <c r="AK1846" s="21"/>
      <c r="AL1846" s="22">
        <f t="shared" si="25"/>
        <v>1</v>
      </c>
    </row>
    <row r="1847" ht="12.75" customHeight="1">
      <c r="A1847" s="13" t="s">
        <v>179</v>
      </c>
      <c r="B1847" s="13" t="str">
        <f>IFERROR(__xludf.DUMMYFUNCTION("REGEXREPLACE(A1847, ""\d"", """")"),"         Республика Адыгея (Адыгея)")</f>
        <v>         Республика Адыгея (Адыгея)</v>
      </c>
      <c r="C1847" s="14" t="str">
        <f t="shared" si="15"/>
        <v>Республика Адыгея (Адыгея)</v>
      </c>
      <c r="D1847" s="3">
        <f t="shared" si="16"/>
        <v>2</v>
      </c>
      <c r="E1847" s="15" t="s">
        <v>38</v>
      </c>
      <c r="F1847" s="13" t="str">
        <f>IFERROR(__xludf.DUMMYFUNCTION("REGEXEXTRACT(E1847, ""[А-Яа-я].*"")"),"все виды транспортных несчастных случаев")</f>
        <v>все виды транспортных несчастных случаев</v>
      </c>
      <c r="G1847" s="16">
        <f t="shared" si="17"/>
        <v>2</v>
      </c>
      <c r="H1847" s="13" t="s">
        <v>28</v>
      </c>
      <c r="I1847" s="13" t="str">
        <f>IFERROR(__xludf.DUMMYFUNCTION("REGEXREPLACE(H1847, "".*\s"", """")"),"человек")</f>
        <v>человек</v>
      </c>
      <c r="J1847" s="13" t="s">
        <v>29</v>
      </c>
      <c r="K1847" s="17" t="str">
        <f>IFERROR(__xludf.DUMMYFUNCTION("REGEXREPLACE(J1847, ""^[\d\s]+"", """")"),"значение показателя за год")</f>
        <v>значение показателя за год</v>
      </c>
      <c r="L1847" s="16">
        <f t="shared" si="18"/>
        <v>2</v>
      </c>
      <c r="M1847" s="13" t="s">
        <v>32</v>
      </c>
      <c r="N1847" s="13" t="str">
        <f>IFERROR(__xludf.DUMMYFUNCTION("REGEXEXTRACT(M1847, "" (.+)$"")"),"сельское население")</f>
        <v>сельское население</v>
      </c>
      <c r="O1847" s="18">
        <v>76.0</v>
      </c>
      <c r="P1847" s="18">
        <v>92.0</v>
      </c>
      <c r="Q1847" s="18">
        <v>69.0</v>
      </c>
      <c r="R1847" s="18">
        <v>54.0</v>
      </c>
      <c r="S1847" s="18">
        <v>40.0</v>
      </c>
      <c r="T1847" s="18">
        <v>62.0</v>
      </c>
      <c r="U1847" s="18">
        <v>44.0</v>
      </c>
      <c r="V1847" s="18">
        <v>42.0</v>
      </c>
      <c r="W1847" s="18">
        <v>53.0</v>
      </c>
      <c r="X1847" s="18">
        <v>44.0</v>
      </c>
      <c r="Y1847" s="18">
        <v>41.0</v>
      </c>
      <c r="Z1847" s="19" t="str">
        <f t="shared" si="6"/>
        <v/>
      </c>
      <c r="AA1847" s="19" t="str">
        <f t="shared" si="19"/>
        <v/>
      </c>
      <c r="AB1847" s="19">
        <f t="shared" si="8"/>
        <v>617</v>
      </c>
      <c r="AC1847" s="19">
        <f t="shared" si="20"/>
        <v>56.09090909</v>
      </c>
      <c r="AD1847" s="19">
        <f t="shared" si="21"/>
        <v>44</v>
      </c>
      <c r="AE1847" s="19" t="str">
        <f t="shared" si="22"/>
        <v>Нет моды</v>
      </c>
      <c r="AF1847" s="19">
        <f t="shared" si="23"/>
        <v>40</v>
      </c>
      <c r="AG1847" s="19">
        <f t="shared" si="24"/>
        <v>92</v>
      </c>
      <c r="AH1847" s="20" t="str">
        <f t="shared" si="14"/>
        <v>Город: 41%; Село: 59%</v>
      </c>
      <c r="AI1847" s="21"/>
      <c r="AJ1847" s="21"/>
      <c r="AK1847" s="21"/>
      <c r="AL1847" s="22">
        <f t="shared" si="25"/>
        <v>1</v>
      </c>
    </row>
    <row r="1848" ht="12.75" customHeight="1">
      <c r="A1848" s="13" t="s">
        <v>179</v>
      </c>
      <c r="B1848" s="13" t="str">
        <f>IFERROR(__xludf.DUMMYFUNCTION("REGEXREPLACE(A1848, ""\d"", """")"),"         Республика Адыгея (Адыгея)")</f>
        <v>         Республика Адыгея (Адыгея)</v>
      </c>
      <c r="C1848" s="14" t="str">
        <f t="shared" si="15"/>
        <v>Республика Адыгея (Адыгея)</v>
      </c>
      <c r="D1848" s="3">
        <f t="shared" si="16"/>
        <v>2</v>
      </c>
      <c r="E1848" s="15" t="s">
        <v>39</v>
      </c>
      <c r="F1848" s="13" t="str">
        <f>IFERROR(__xludf.DUMMYFUNCTION("REGEXEXTRACT(E1848, ""[А-Яа-я].*"")"),"Всего умерших")</f>
        <v>Всего умерших</v>
      </c>
      <c r="G1848" s="16">
        <f t="shared" si="17"/>
        <v>2</v>
      </c>
      <c r="H1848" s="13" t="s">
        <v>28</v>
      </c>
      <c r="I1848" s="13" t="str">
        <f>IFERROR(__xludf.DUMMYFUNCTION("REGEXREPLACE(H1848, "".*\s"", """")"),"человек")</f>
        <v>человек</v>
      </c>
      <c r="J1848" s="13" t="s">
        <v>29</v>
      </c>
      <c r="K1848" s="17" t="str">
        <f>IFERROR(__xludf.DUMMYFUNCTION("REGEXREPLACE(J1848, ""^[\d\s]+"", """")"),"значение показателя за год")</f>
        <v>значение показателя за год</v>
      </c>
      <c r="L1848" s="16">
        <f t="shared" si="18"/>
        <v>2</v>
      </c>
      <c r="M1848" s="13" t="s">
        <v>30</v>
      </c>
      <c r="N1848" s="13" t="str">
        <f>IFERROR(__xludf.DUMMYFUNCTION("REGEXEXTRACT(M1848, "" (.+)$"")"),"все население")</f>
        <v>все население</v>
      </c>
      <c r="O1848" s="18">
        <v>5814.0</v>
      </c>
      <c r="P1848" s="18">
        <v>5938.0</v>
      </c>
      <c r="Q1848" s="18">
        <v>5845.0</v>
      </c>
      <c r="R1848" s="18">
        <v>5850.0</v>
      </c>
      <c r="S1848" s="18">
        <v>5724.0</v>
      </c>
      <c r="T1848" s="18">
        <v>5607.0</v>
      </c>
      <c r="U1848" s="18">
        <v>5654.0</v>
      </c>
      <c r="V1848" s="18">
        <v>6154.0</v>
      </c>
      <c r="W1848" s="18">
        <v>7293.0</v>
      </c>
      <c r="X1848" s="18">
        <v>6123.0</v>
      </c>
      <c r="Y1848" s="18">
        <v>5257.0</v>
      </c>
      <c r="Z1848" s="19">
        <f t="shared" si="6"/>
        <v>65259</v>
      </c>
      <c r="AA1848" s="19" t="str">
        <f t="shared" si="19"/>
        <v/>
      </c>
      <c r="AB1848" s="19" t="str">
        <f t="shared" si="8"/>
        <v/>
      </c>
      <c r="AC1848" s="19">
        <f t="shared" si="20"/>
        <v>5932.636364</v>
      </c>
      <c r="AD1848" s="19">
        <f t="shared" si="21"/>
        <v>2674.5</v>
      </c>
      <c r="AE1848" s="19" t="str">
        <f t="shared" si="22"/>
        <v>Нет моды</v>
      </c>
      <c r="AF1848" s="19">
        <f t="shared" si="23"/>
        <v>5257</v>
      </c>
      <c r="AG1848" s="19">
        <f t="shared" si="24"/>
        <v>7293</v>
      </c>
      <c r="AH1848" s="20" t="str">
        <f t="shared" si="14"/>
        <v/>
      </c>
      <c r="AI1848" s="21"/>
      <c r="AJ1848" s="21"/>
      <c r="AK1848" s="21"/>
      <c r="AL1848" s="22">
        <f t="shared" si="25"/>
        <v>1</v>
      </c>
    </row>
    <row r="1849" ht="12.75" customHeight="1">
      <c r="A1849" s="13" t="s">
        <v>179</v>
      </c>
      <c r="B1849" s="13" t="str">
        <f>IFERROR(__xludf.DUMMYFUNCTION("REGEXREPLACE(A1849, ""\d"", """")"),"         Республика Адыгея (Адыгея)")</f>
        <v>         Республика Адыгея (Адыгея)</v>
      </c>
      <c r="C1849" s="14" t="str">
        <f t="shared" si="15"/>
        <v>Республика Адыгея (Адыгея)</v>
      </c>
      <c r="D1849" s="3">
        <f t="shared" si="16"/>
        <v>2</v>
      </c>
      <c r="E1849" s="15" t="s">
        <v>39</v>
      </c>
      <c r="F1849" s="13" t="str">
        <f>IFERROR(__xludf.DUMMYFUNCTION("REGEXEXTRACT(E1849, ""[А-Яа-я].*"")"),"Всего умерших")</f>
        <v>Всего умерших</v>
      </c>
      <c r="G1849" s="16">
        <f t="shared" si="17"/>
        <v>2</v>
      </c>
      <c r="H1849" s="13" t="s">
        <v>28</v>
      </c>
      <c r="I1849" s="13" t="str">
        <f>IFERROR(__xludf.DUMMYFUNCTION("REGEXREPLACE(H1849, "".*\s"", """")"),"человек")</f>
        <v>человек</v>
      </c>
      <c r="J1849" s="13" t="s">
        <v>29</v>
      </c>
      <c r="K1849" s="17" t="str">
        <f>IFERROR(__xludf.DUMMYFUNCTION("REGEXREPLACE(J1849, ""^[\d\s]+"", """")"),"значение показателя за год")</f>
        <v>значение показателя за год</v>
      </c>
      <c r="L1849" s="16">
        <f t="shared" si="18"/>
        <v>2</v>
      </c>
      <c r="M1849" s="13" t="s">
        <v>31</v>
      </c>
      <c r="N1849" s="13" t="str">
        <f>IFERROR(__xludf.DUMMYFUNCTION("REGEXEXTRACT(M1849, "" (.+)$"")"),"городское население")</f>
        <v>городское население</v>
      </c>
      <c r="O1849" s="18">
        <v>2636.0</v>
      </c>
      <c r="P1849" s="18">
        <v>2737.0</v>
      </c>
      <c r="Q1849" s="18">
        <v>2650.0</v>
      </c>
      <c r="R1849" s="18">
        <v>2645.0</v>
      </c>
      <c r="S1849" s="18">
        <v>2628.0</v>
      </c>
      <c r="T1849" s="18">
        <v>2584.0</v>
      </c>
      <c r="U1849" s="18">
        <v>2555.0</v>
      </c>
      <c r="V1849" s="18">
        <v>2902.0</v>
      </c>
      <c r="W1849" s="18">
        <v>3370.0</v>
      </c>
      <c r="X1849" s="18">
        <v>2762.0</v>
      </c>
      <c r="Y1849" s="18">
        <v>2370.0</v>
      </c>
      <c r="Z1849" s="19" t="str">
        <f t="shared" si="6"/>
        <v/>
      </c>
      <c r="AA1849" s="19">
        <f t="shared" si="19"/>
        <v>29839</v>
      </c>
      <c r="AB1849" s="19" t="str">
        <f t="shared" si="8"/>
        <v/>
      </c>
      <c r="AC1849" s="19">
        <f t="shared" si="20"/>
        <v>2712.636364</v>
      </c>
      <c r="AD1849" s="19">
        <f t="shared" si="21"/>
        <v>4313.5</v>
      </c>
      <c r="AE1849" s="19" t="str">
        <f t="shared" si="22"/>
        <v>Нет моды</v>
      </c>
      <c r="AF1849" s="19">
        <f t="shared" si="23"/>
        <v>2370</v>
      </c>
      <c r="AG1849" s="19">
        <f t="shared" si="24"/>
        <v>3370</v>
      </c>
      <c r="AH1849" s="20" t="str">
        <f t="shared" si="14"/>
        <v/>
      </c>
      <c r="AI1849" s="21"/>
      <c r="AJ1849" s="21"/>
      <c r="AK1849" s="21"/>
      <c r="AL1849" s="22">
        <f t="shared" si="25"/>
        <v>1</v>
      </c>
    </row>
    <row r="1850" ht="12.75" customHeight="1">
      <c r="A1850" s="13" t="s">
        <v>179</v>
      </c>
      <c r="B1850" s="13" t="str">
        <f>IFERROR(__xludf.DUMMYFUNCTION("REGEXREPLACE(A1850, ""\d"", """")"),"         Республика Адыгея (Адыгея)")</f>
        <v>         Республика Адыгея (Адыгея)</v>
      </c>
      <c r="C1850" s="14" t="str">
        <f t="shared" si="15"/>
        <v>Республика Адыгея (Адыгея)</v>
      </c>
      <c r="D1850" s="3">
        <f t="shared" si="16"/>
        <v>2</v>
      </c>
      <c r="E1850" s="15" t="s">
        <v>39</v>
      </c>
      <c r="F1850" s="13" t="str">
        <f>IFERROR(__xludf.DUMMYFUNCTION("REGEXEXTRACT(E1850, ""[А-Яа-я].*"")"),"Всего умерших")</f>
        <v>Всего умерших</v>
      </c>
      <c r="G1850" s="16">
        <f t="shared" si="17"/>
        <v>2</v>
      </c>
      <c r="H1850" s="13" t="s">
        <v>28</v>
      </c>
      <c r="I1850" s="13" t="str">
        <f>IFERROR(__xludf.DUMMYFUNCTION("REGEXREPLACE(H1850, "".*\s"", """")"),"человек")</f>
        <v>человек</v>
      </c>
      <c r="J1850" s="13" t="s">
        <v>29</v>
      </c>
      <c r="K1850" s="17" t="str">
        <f>IFERROR(__xludf.DUMMYFUNCTION("REGEXREPLACE(J1850, ""^[\d\s]+"", """")"),"значение показателя за год")</f>
        <v>значение показателя за год</v>
      </c>
      <c r="L1850" s="16">
        <f t="shared" si="18"/>
        <v>2</v>
      </c>
      <c r="M1850" s="13" t="s">
        <v>32</v>
      </c>
      <c r="N1850" s="13" t="str">
        <f>IFERROR(__xludf.DUMMYFUNCTION("REGEXEXTRACT(M1850, "" (.+)$"")"),"сельское население")</f>
        <v>сельское население</v>
      </c>
      <c r="O1850" s="18">
        <v>3178.0</v>
      </c>
      <c r="P1850" s="18">
        <v>3201.0</v>
      </c>
      <c r="Q1850" s="18">
        <v>3195.0</v>
      </c>
      <c r="R1850" s="18">
        <v>3205.0</v>
      </c>
      <c r="S1850" s="18">
        <v>3096.0</v>
      </c>
      <c r="T1850" s="18">
        <v>3023.0</v>
      </c>
      <c r="U1850" s="18">
        <v>3099.0</v>
      </c>
      <c r="V1850" s="18">
        <v>3252.0</v>
      </c>
      <c r="W1850" s="18">
        <v>3923.0</v>
      </c>
      <c r="X1850" s="18">
        <v>3361.0</v>
      </c>
      <c r="Y1850" s="18">
        <v>2887.0</v>
      </c>
      <c r="Z1850" s="19" t="str">
        <f t="shared" si="6"/>
        <v/>
      </c>
      <c r="AA1850" s="19" t="str">
        <f t="shared" si="19"/>
        <v/>
      </c>
      <c r="AB1850" s="19">
        <f t="shared" si="8"/>
        <v>35420</v>
      </c>
      <c r="AC1850" s="19">
        <f t="shared" si="20"/>
        <v>3220</v>
      </c>
      <c r="AD1850" s="19">
        <f t="shared" si="21"/>
        <v>2962.5</v>
      </c>
      <c r="AE1850" s="19" t="str">
        <f t="shared" si="22"/>
        <v>Нет моды</v>
      </c>
      <c r="AF1850" s="19">
        <f t="shared" si="23"/>
        <v>2887</v>
      </c>
      <c r="AG1850" s="19">
        <f t="shared" si="24"/>
        <v>3923</v>
      </c>
      <c r="AH1850" s="20" t="str">
        <f t="shared" si="14"/>
        <v>Город: 46%; Село: 54%</v>
      </c>
      <c r="AI1850" s="21"/>
      <c r="AJ1850" s="21"/>
      <c r="AK1850" s="21"/>
      <c r="AL1850" s="22">
        <f t="shared" si="25"/>
        <v>1</v>
      </c>
    </row>
    <row r="1851" ht="12.75" customHeight="1">
      <c r="A1851" s="13" t="s">
        <v>179</v>
      </c>
      <c r="B1851" s="13" t="str">
        <f>IFERROR(__xludf.DUMMYFUNCTION("REGEXREPLACE(A1851, ""\d"", """")"),"         Республика Адыгея (Адыгея)")</f>
        <v>         Республика Адыгея (Адыгея)</v>
      </c>
      <c r="C1851" s="14" t="str">
        <f t="shared" si="15"/>
        <v>Республика Адыгея (Адыгея)</v>
      </c>
      <c r="D1851" s="3">
        <f t="shared" si="16"/>
        <v>2</v>
      </c>
      <c r="E1851" s="15" t="s">
        <v>40</v>
      </c>
      <c r="F1851" s="13" t="str">
        <f>IFERROR(__xludf.DUMMYFUNCTION("REGEXEXTRACT(E1851, ""[А-Яа-я].*"")"),"Злокачественные новообразования")</f>
        <v>Злокачественные новообразования</v>
      </c>
      <c r="G1851" s="16">
        <f t="shared" si="17"/>
        <v>2</v>
      </c>
      <c r="H1851" s="13" t="s">
        <v>28</v>
      </c>
      <c r="I1851" s="13" t="str">
        <f>IFERROR(__xludf.DUMMYFUNCTION("REGEXREPLACE(H1851, "".*\s"", """")"),"человек")</f>
        <v>человек</v>
      </c>
      <c r="J1851" s="13" t="s">
        <v>29</v>
      </c>
      <c r="K1851" s="17" t="str">
        <f>IFERROR(__xludf.DUMMYFUNCTION("REGEXREPLACE(J1851, ""^[\d\s]+"", """")"),"значение показателя за год")</f>
        <v>значение показателя за год</v>
      </c>
      <c r="L1851" s="16">
        <f t="shared" si="18"/>
        <v>2</v>
      </c>
      <c r="M1851" s="13" t="s">
        <v>30</v>
      </c>
      <c r="N1851" s="13" t="str">
        <f>IFERROR(__xludf.DUMMYFUNCTION("REGEXEXTRACT(M1851, "" (.+)$"")"),"все население")</f>
        <v>все население</v>
      </c>
      <c r="O1851" s="18">
        <v>974.0</v>
      </c>
      <c r="P1851" s="18">
        <v>982.0</v>
      </c>
      <c r="Q1851" s="18">
        <v>1003.0</v>
      </c>
      <c r="R1851" s="18">
        <v>973.0</v>
      </c>
      <c r="S1851" s="18">
        <v>988.0</v>
      </c>
      <c r="T1851" s="18">
        <v>983.0</v>
      </c>
      <c r="U1851" s="18">
        <v>935.0</v>
      </c>
      <c r="V1851" s="18">
        <v>872.0</v>
      </c>
      <c r="W1851" s="18">
        <v>909.0</v>
      </c>
      <c r="X1851" s="18">
        <v>852.0</v>
      </c>
      <c r="Y1851" s="18">
        <v>830.0</v>
      </c>
      <c r="Z1851" s="19">
        <f t="shared" si="6"/>
        <v>10301</v>
      </c>
      <c r="AA1851" s="19" t="str">
        <f t="shared" si="19"/>
        <v/>
      </c>
      <c r="AB1851" s="19" t="str">
        <f t="shared" si="8"/>
        <v/>
      </c>
      <c r="AC1851" s="19">
        <f t="shared" si="20"/>
        <v>936.4545455</v>
      </c>
      <c r="AD1851" s="19">
        <f t="shared" si="21"/>
        <v>1945</v>
      </c>
      <c r="AE1851" s="19" t="str">
        <f t="shared" si="22"/>
        <v>Нет моды</v>
      </c>
      <c r="AF1851" s="19">
        <f t="shared" si="23"/>
        <v>830</v>
      </c>
      <c r="AG1851" s="19">
        <f t="shared" si="24"/>
        <v>1003</v>
      </c>
      <c r="AH1851" s="20" t="str">
        <f t="shared" si="14"/>
        <v/>
      </c>
      <c r="AI1851" s="21"/>
      <c r="AJ1851" s="21"/>
      <c r="AK1851" s="21"/>
      <c r="AL1851" s="22">
        <f t="shared" si="25"/>
        <v>1</v>
      </c>
    </row>
    <row r="1852" ht="12.75" customHeight="1">
      <c r="A1852" s="13" t="s">
        <v>179</v>
      </c>
      <c r="B1852" s="13" t="str">
        <f>IFERROR(__xludf.DUMMYFUNCTION("REGEXREPLACE(A1852, ""\d"", """")"),"         Республика Адыгея (Адыгея)")</f>
        <v>         Республика Адыгея (Адыгея)</v>
      </c>
      <c r="C1852" s="14" t="str">
        <f t="shared" si="15"/>
        <v>Республика Адыгея (Адыгея)</v>
      </c>
      <c r="D1852" s="3">
        <f t="shared" si="16"/>
        <v>2</v>
      </c>
      <c r="E1852" s="15" t="s">
        <v>40</v>
      </c>
      <c r="F1852" s="13" t="str">
        <f>IFERROR(__xludf.DUMMYFUNCTION("REGEXEXTRACT(E1852, ""[А-Яа-я].*"")"),"Злокачественные новообразования")</f>
        <v>Злокачественные новообразования</v>
      </c>
      <c r="G1852" s="16">
        <f t="shared" si="17"/>
        <v>2</v>
      </c>
      <c r="H1852" s="13" t="s">
        <v>28</v>
      </c>
      <c r="I1852" s="13" t="str">
        <f>IFERROR(__xludf.DUMMYFUNCTION("REGEXREPLACE(H1852, "".*\s"", """")"),"человек")</f>
        <v>человек</v>
      </c>
      <c r="J1852" s="13" t="s">
        <v>29</v>
      </c>
      <c r="K1852" s="17" t="str">
        <f>IFERROR(__xludf.DUMMYFUNCTION("REGEXREPLACE(J1852, ""^[\d\s]+"", """")"),"значение показателя за год")</f>
        <v>значение показателя за год</v>
      </c>
      <c r="L1852" s="16">
        <f t="shared" si="18"/>
        <v>2</v>
      </c>
      <c r="M1852" s="13" t="s">
        <v>31</v>
      </c>
      <c r="N1852" s="13" t="str">
        <f>IFERROR(__xludf.DUMMYFUNCTION("REGEXEXTRACT(M1852, "" (.+)$"")"),"городское население")</f>
        <v>городское население</v>
      </c>
      <c r="O1852" s="18">
        <v>455.0</v>
      </c>
      <c r="P1852" s="18">
        <v>474.0</v>
      </c>
      <c r="Q1852" s="18">
        <v>482.0</v>
      </c>
      <c r="R1852" s="18">
        <v>482.0</v>
      </c>
      <c r="S1852" s="18">
        <v>497.0</v>
      </c>
      <c r="T1852" s="18">
        <v>467.0</v>
      </c>
      <c r="U1852" s="18">
        <v>447.0</v>
      </c>
      <c r="V1852" s="18">
        <v>462.0</v>
      </c>
      <c r="W1852" s="18">
        <v>459.0</v>
      </c>
      <c r="X1852" s="18">
        <v>411.0</v>
      </c>
      <c r="Y1852" s="18">
        <v>416.0</v>
      </c>
      <c r="Z1852" s="19" t="str">
        <f t="shared" si="6"/>
        <v/>
      </c>
      <c r="AA1852" s="19">
        <f t="shared" si="19"/>
        <v>5052</v>
      </c>
      <c r="AB1852" s="19" t="str">
        <f t="shared" si="8"/>
        <v/>
      </c>
      <c r="AC1852" s="19">
        <f t="shared" si="20"/>
        <v>459.2727273</v>
      </c>
      <c r="AD1852" s="19">
        <f t="shared" si="21"/>
        <v>663.5</v>
      </c>
      <c r="AE1852" s="19" t="str">
        <f t="shared" si="22"/>
        <v>Нет моды</v>
      </c>
      <c r="AF1852" s="19">
        <f t="shared" si="23"/>
        <v>411</v>
      </c>
      <c r="AG1852" s="19">
        <f t="shared" si="24"/>
        <v>497</v>
      </c>
      <c r="AH1852" s="20" t="str">
        <f t="shared" si="14"/>
        <v/>
      </c>
      <c r="AI1852" s="21"/>
      <c r="AJ1852" s="21"/>
      <c r="AK1852" s="21"/>
      <c r="AL1852" s="22">
        <f t="shared" si="25"/>
        <v>1</v>
      </c>
    </row>
    <row r="1853" ht="12.75" customHeight="1">
      <c r="A1853" s="13" t="s">
        <v>179</v>
      </c>
      <c r="B1853" s="13" t="str">
        <f>IFERROR(__xludf.DUMMYFUNCTION("REGEXREPLACE(A1853, ""\d"", """")"),"         Республика Адыгея (Адыгея)")</f>
        <v>         Республика Адыгея (Адыгея)</v>
      </c>
      <c r="C1853" s="14" t="str">
        <f t="shared" si="15"/>
        <v>Республика Адыгея (Адыгея)</v>
      </c>
      <c r="D1853" s="3">
        <f t="shared" si="16"/>
        <v>2</v>
      </c>
      <c r="E1853" s="15" t="s">
        <v>40</v>
      </c>
      <c r="F1853" s="13" t="str">
        <f>IFERROR(__xludf.DUMMYFUNCTION("REGEXEXTRACT(E1853, ""[А-Яа-я].*"")"),"Злокачественные новообразования")</f>
        <v>Злокачественные новообразования</v>
      </c>
      <c r="G1853" s="16">
        <f t="shared" si="17"/>
        <v>2</v>
      </c>
      <c r="H1853" s="13" t="s">
        <v>28</v>
      </c>
      <c r="I1853" s="13" t="str">
        <f>IFERROR(__xludf.DUMMYFUNCTION("REGEXREPLACE(H1853, "".*\s"", """")"),"человек")</f>
        <v>человек</v>
      </c>
      <c r="J1853" s="13" t="s">
        <v>29</v>
      </c>
      <c r="K1853" s="17" t="str">
        <f>IFERROR(__xludf.DUMMYFUNCTION("REGEXREPLACE(J1853, ""^[\d\s]+"", """")"),"значение показателя за год")</f>
        <v>значение показателя за год</v>
      </c>
      <c r="L1853" s="16">
        <f t="shared" si="18"/>
        <v>2</v>
      </c>
      <c r="M1853" s="13" t="s">
        <v>32</v>
      </c>
      <c r="N1853" s="13" t="str">
        <f>IFERROR(__xludf.DUMMYFUNCTION("REGEXEXTRACT(M1853, "" (.+)$"")"),"сельское население")</f>
        <v>сельское население</v>
      </c>
      <c r="O1853" s="18">
        <v>519.0</v>
      </c>
      <c r="P1853" s="18">
        <v>508.0</v>
      </c>
      <c r="Q1853" s="18">
        <v>521.0</v>
      </c>
      <c r="R1853" s="18">
        <v>491.0</v>
      </c>
      <c r="S1853" s="18">
        <v>491.0</v>
      </c>
      <c r="T1853" s="18">
        <v>516.0</v>
      </c>
      <c r="U1853" s="18">
        <v>488.0</v>
      </c>
      <c r="V1853" s="18">
        <v>410.0</v>
      </c>
      <c r="W1853" s="18">
        <v>450.0</v>
      </c>
      <c r="X1853" s="18">
        <v>441.0</v>
      </c>
      <c r="Y1853" s="18">
        <v>414.0</v>
      </c>
      <c r="Z1853" s="19" t="str">
        <f t="shared" si="6"/>
        <v/>
      </c>
      <c r="AA1853" s="19" t="str">
        <f t="shared" si="19"/>
        <v/>
      </c>
      <c r="AB1853" s="19">
        <f t="shared" si="8"/>
        <v>5249</v>
      </c>
      <c r="AC1853" s="19">
        <f t="shared" si="20"/>
        <v>477.1818182</v>
      </c>
      <c r="AD1853" s="19">
        <f t="shared" si="21"/>
        <v>470.5</v>
      </c>
      <c r="AE1853" s="19" t="str">
        <f t="shared" si="22"/>
        <v>Нет моды</v>
      </c>
      <c r="AF1853" s="19">
        <f t="shared" si="23"/>
        <v>410</v>
      </c>
      <c r="AG1853" s="19">
        <f t="shared" si="24"/>
        <v>521</v>
      </c>
      <c r="AH1853" s="20" t="str">
        <f t="shared" si="14"/>
        <v>Город: 49%; Село: 51%</v>
      </c>
      <c r="AI1853" s="21"/>
      <c r="AJ1853" s="21"/>
      <c r="AK1853" s="21"/>
      <c r="AL1853" s="22">
        <f t="shared" si="25"/>
        <v>1</v>
      </c>
    </row>
    <row r="1854" ht="12.75" customHeight="1">
      <c r="A1854" s="13" t="s">
        <v>179</v>
      </c>
      <c r="B1854" s="13" t="str">
        <f>IFERROR(__xludf.DUMMYFUNCTION("REGEXREPLACE(A1854, ""\d"", """")"),"         Республика Адыгея (Адыгея)")</f>
        <v>         Республика Адыгея (Адыгея)</v>
      </c>
      <c r="C1854" s="14" t="str">
        <f t="shared" si="15"/>
        <v>Республика Адыгея (Адыгея)</v>
      </c>
      <c r="D1854" s="3">
        <f t="shared" si="16"/>
        <v>2</v>
      </c>
      <c r="E1854" s="15" t="s">
        <v>41</v>
      </c>
      <c r="F1854" s="13" t="str">
        <f>IFERROR(__xludf.DUMMYFUNCTION("REGEXEXTRACT(E1854, ""[А-Яа-я].*"")"),"Инфекционные и паразитарные болезни")</f>
        <v>Инфекционные и паразитарные болезни</v>
      </c>
      <c r="G1854" s="16">
        <f t="shared" si="17"/>
        <v>2</v>
      </c>
      <c r="H1854" s="13" t="s">
        <v>28</v>
      </c>
      <c r="I1854" s="13" t="str">
        <f>IFERROR(__xludf.DUMMYFUNCTION("REGEXREPLACE(H1854, "".*\s"", """")"),"человек")</f>
        <v>человек</v>
      </c>
      <c r="J1854" s="13" t="s">
        <v>29</v>
      </c>
      <c r="K1854" s="17" t="str">
        <f>IFERROR(__xludf.DUMMYFUNCTION("REGEXREPLACE(J1854, ""^[\d\s]+"", """")"),"значение показателя за год")</f>
        <v>значение показателя за год</v>
      </c>
      <c r="L1854" s="16">
        <f t="shared" si="18"/>
        <v>2</v>
      </c>
      <c r="M1854" s="13" t="s">
        <v>30</v>
      </c>
      <c r="N1854" s="13" t="str">
        <f>IFERROR(__xludf.DUMMYFUNCTION("REGEXEXTRACT(M1854, "" (.+)$"")"),"все население")</f>
        <v>все население</v>
      </c>
      <c r="O1854" s="18">
        <v>75.0</v>
      </c>
      <c r="P1854" s="18">
        <v>57.0</v>
      </c>
      <c r="Q1854" s="18">
        <v>89.0</v>
      </c>
      <c r="R1854" s="18">
        <v>86.0</v>
      </c>
      <c r="S1854" s="18">
        <v>84.0</v>
      </c>
      <c r="T1854" s="18">
        <v>71.0</v>
      </c>
      <c r="U1854" s="18">
        <v>73.0</v>
      </c>
      <c r="V1854" s="18">
        <v>65.0</v>
      </c>
      <c r="W1854" s="18">
        <v>66.0</v>
      </c>
      <c r="X1854" s="18">
        <v>56.0</v>
      </c>
      <c r="Y1854" s="18">
        <v>72.0</v>
      </c>
      <c r="Z1854" s="19">
        <f t="shared" si="6"/>
        <v>794</v>
      </c>
      <c r="AA1854" s="19" t="str">
        <f t="shared" si="19"/>
        <v/>
      </c>
      <c r="AB1854" s="19" t="str">
        <f t="shared" si="8"/>
        <v/>
      </c>
      <c r="AC1854" s="19">
        <f t="shared" si="20"/>
        <v>72.18181818</v>
      </c>
      <c r="AD1854" s="19">
        <f t="shared" si="21"/>
        <v>249.5</v>
      </c>
      <c r="AE1854" s="19" t="str">
        <f t="shared" si="22"/>
        <v>Нет моды</v>
      </c>
      <c r="AF1854" s="19">
        <f t="shared" si="23"/>
        <v>56</v>
      </c>
      <c r="AG1854" s="19">
        <f t="shared" si="24"/>
        <v>89</v>
      </c>
      <c r="AH1854" s="20" t="str">
        <f t="shared" si="14"/>
        <v/>
      </c>
      <c r="AI1854" s="21"/>
      <c r="AJ1854" s="21"/>
      <c r="AK1854" s="21"/>
      <c r="AL1854" s="22">
        <f t="shared" si="25"/>
        <v>1</v>
      </c>
    </row>
    <row r="1855" ht="12.75" customHeight="1">
      <c r="A1855" s="13" t="s">
        <v>179</v>
      </c>
      <c r="B1855" s="13" t="str">
        <f>IFERROR(__xludf.DUMMYFUNCTION("REGEXREPLACE(A1855, ""\d"", """")"),"         Республика Адыгея (Адыгея)")</f>
        <v>         Республика Адыгея (Адыгея)</v>
      </c>
      <c r="C1855" s="14" t="str">
        <f t="shared" si="15"/>
        <v>Республика Адыгея (Адыгея)</v>
      </c>
      <c r="D1855" s="3">
        <f t="shared" si="16"/>
        <v>2</v>
      </c>
      <c r="E1855" s="15" t="s">
        <v>41</v>
      </c>
      <c r="F1855" s="13" t="str">
        <f>IFERROR(__xludf.DUMMYFUNCTION("REGEXEXTRACT(E1855, ""[А-Яа-я].*"")"),"Инфекционные и паразитарные болезни")</f>
        <v>Инфекционные и паразитарные болезни</v>
      </c>
      <c r="G1855" s="16">
        <f t="shared" si="17"/>
        <v>2</v>
      </c>
      <c r="H1855" s="13" t="s">
        <v>28</v>
      </c>
      <c r="I1855" s="13" t="str">
        <f>IFERROR(__xludf.DUMMYFUNCTION("REGEXREPLACE(H1855, "".*\s"", """")"),"человек")</f>
        <v>человек</v>
      </c>
      <c r="J1855" s="13" t="s">
        <v>29</v>
      </c>
      <c r="K1855" s="17" t="str">
        <f>IFERROR(__xludf.DUMMYFUNCTION("REGEXREPLACE(J1855, ""^[\d\s]+"", """")"),"значение показателя за год")</f>
        <v>значение показателя за год</v>
      </c>
      <c r="L1855" s="16">
        <f t="shared" si="18"/>
        <v>2</v>
      </c>
      <c r="M1855" s="13" t="s">
        <v>31</v>
      </c>
      <c r="N1855" s="13" t="str">
        <f>IFERROR(__xludf.DUMMYFUNCTION("REGEXEXTRACT(M1855, "" (.+)$"")"),"городское население")</f>
        <v>городское население</v>
      </c>
      <c r="O1855" s="18">
        <v>34.0</v>
      </c>
      <c r="P1855" s="18">
        <v>23.0</v>
      </c>
      <c r="Q1855" s="18">
        <v>38.0</v>
      </c>
      <c r="R1855" s="18">
        <v>36.0</v>
      </c>
      <c r="S1855" s="18">
        <v>46.0</v>
      </c>
      <c r="T1855" s="18">
        <v>28.0</v>
      </c>
      <c r="U1855" s="18">
        <v>26.0</v>
      </c>
      <c r="V1855" s="18">
        <v>28.0</v>
      </c>
      <c r="W1855" s="18">
        <v>25.0</v>
      </c>
      <c r="X1855" s="18">
        <v>20.0</v>
      </c>
      <c r="Y1855" s="18">
        <v>30.0</v>
      </c>
      <c r="Z1855" s="19" t="str">
        <f t="shared" si="6"/>
        <v/>
      </c>
      <c r="AA1855" s="19">
        <f t="shared" si="19"/>
        <v>334</v>
      </c>
      <c r="AB1855" s="19" t="str">
        <f t="shared" si="8"/>
        <v/>
      </c>
      <c r="AC1855" s="19">
        <f t="shared" si="20"/>
        <v>30.36363636</v>
      </c>
      <c r="AD1855" s="19">
        <f t="shared" si="21"/>
        <v>51</v>
      </c>
      <c r="AE1855" s="19" t="str">
        <f t="shared" si="22"/>
        <v>Нет моды</v>
      </c>
      <c r="AF1855" s="19">
        <f t="shared" si="23"/>
        <v>20</v>
      </c>
      <c r="AG1855" s="19">
        <f t="shared" si="24"/>
        <v>46</v>
      </c>
      <c r="AH1855" s="20" t="str">
        <f t="shared" si="14"/>
        <v/>
      </c>
      <c r="AI1855" s="21"/>
      <c r="AJ1855" s="21"/>
      <c r="AK1855" s="21"/>
      <c r="AL1855" s="22">
        <f t="shared" si="25"/>
        <v>1</v>
      </c>
    </row>
    <row r="1856" ht="12.75" customHeight="1">
      <c r="A1856" s="13" t="s">
        <v>179</v>
      </c>
      <c r="B1856" s="13" t="str">
        <f>IFERROR(__xludf.DUMMYFUNCTION("REGEXREPLACE(A1856, ""\d"", """")"),"         Республика Адыгея (Адыгея)")</f>
        <v>         Республика Адыгея (Адыгея)</v>
      </c>
      <c r="C1856" s="14" t="str">
        <f t="shared" si="15"/>
        <v>Республика Адыгея (Адыгея)</v>
      </c>
      <c r="D1856" s="3">
        <f t="shared" si="16"/>
        <v>2</v>
      </c>
      <c r="E1856" s="15" t="s">
        <v>41</v>
      </c>
      <c r="F1856" s="13" t="str">
        <f>IFERROR(__xludf.DUMMYFUNCTION("REGEXEXTRACT(E1856, ""[А-Яа-я].*"")"),"Инфекционные и паразитарные болезни")</f>
        <v>Инфекционные и паразитарные болезни</v>
      </c>
      <c r="G1856" s="16">
        <f t="shared" si="17"/>
        <v>2</v>
      </c>
      <c r="H1856" s="13" t="s">
        <v>28</v>
      </c>
      <c r="I1856" s="13" t="str">
        <f>IFERROR(__xludf.DUMMYFUNCTION("REGEXREPLACE(H1856, "".*\s"", """")"),"человек")</f>
        <v>человек</v>
      </c>
      <c r="J1856" s="13" t="s">
        <v>29</v>
      </c>
      <c r="K1856" s="17" t="str">
        <f>IFERROR(__xludf.DUMMYFUNCTION("REGEXREPLACE(J1856, ""^[\d\s]+"", """")"),"значение показателя за год")</f>
        <v>значение показателя за год</v>
      </c>
      <c r="L1856" s="16">
        <f t="shared" si="18"/>
        <v>2</v>
      </c>
      <c r="M1856" s="13" t="s">
        <v>32</v>
      </c>
      <c r="N1856" s="13" t="str">
        <f>IFERROR(__xludf.DUMMYFUNCTION("REGEXEXTRACT(M1856, "" (.+)$"")"),"сельское население")</f>
        <v>сельское население</v>
      </c>
      <c r="O1856" s="18">
        <v>41.0</v>
      </c>
      <c r="P1856" s="18">
        <v>34.0</v>
      </c>
      <c r="Q1856" s="18">
        <v>51.0</v>
      </c>
      <c r="R1856" s="18">
        <v>50.0</v>
      </c>
      <c r="S1856" s="18">
        <v>38.0</v>
      </c>
      <c r="T1856" s="18">
        <v>43.0</v>
      </c>
      <c r="U1856" s="18">
        <v>47.0</v>
      </c>
      <c r="V1856" s="18">
        <v>37.0</v>
      </c>
      <c r="W1856" s="18">
        <v>41.0</v>
      </c>
      <c r="X1856" s="18">
        <v>36.0</v>
      </c>
      <c r="Y1856" s="18">
        <v>42.0</v>
      </c>
      <c r="Z1856" s="19" t="str">
        <f t="shared" si="6"/>
        <v/>
      </c>
      <c r="AA1856" s="19" t="str">
        <f t="shared" si="19"/>
        <v/>
      </c>
      <c r="AB1856" s="19">
        <f t="shared" si="8"/>
        <v>460</v>
      </c>
      <c r="AC1856" s="19">
        <f t="shared" si="20"/>
        <v>41.81818182</v>
      </c>
      <c r="AD1856" s="19">
        <f t="shared" si="21"/>
        <v>36.5</v>
      </c>
      <c r="AE1856" s="19" t="str">
        <f t="shared" si="22"/>
        <v>Нет моды</v>
      </c>
      <c r="AF1856" s="19">
        <f t="shared" si="23"/>
        <v>34</v>
      </c>
      <c r="AG1856" s="19">
        <f t="shared" si="24"/>
        <v>51</v>
      </c>
      <c r="AH1856" s="20" t="str">
        <f t="shared" si="14"/>
        <v>Город: 42%; Село: 58%</v>
      </c>
      <c r="AI1856" s="21"/>
      <c r="AJ1856" s="21"/>
      <c r="AK1856" s="21"/>
      <c r="AL1856" s="22">
        <f t="shared" si="25"/>
        <v>1</v>
      </c>
    </row>
    <row r="1857" ht="12.75" customHeight="1">
      <c r="A1857" s="13" t="s">
        <v>179</v>
      </c>
      <c r="B1857" s="13" t="str">
        <f>IFERROR(__xludf.DUMMYFUNCTION("REGEXREPLACE(A1857, ""\d"", """")"),"         Республика Адыгея (Адыгея)")</f>
        <v>         Республика Адыгея (Адыгея)</v>
      </c>
      <c r="C1857" s="14" t="str">
        <f t="shared" si="15"/>
        <v>Республика Адыгея (Адыгея)</v>
      </c>
      <c r="D1857" s="3">
        <f t="shared" si="16"/>
        <v>2</v>
      </c>
      <c r="E1857" s="15" t="s">
        <v>42</v>
      </c>
      <c r="F1857" s="13" t="str">
        <f>IFERROR(__xludf.DUMMYFUNCTION("REGEXEXTRACT(E1857, ""[А-Яа-я].*"")"),"Ишемическая болезнь сердца")</f>
        <v>Ишемическая болезнь сердца</v>
      </c>
      <c r="G1857" s="16">
        <f t="shared" si="17"/>
        <v>2</v>
      </c>
      <c r="H1857" s="13" t="s">
        <v>28</v>
      </c>
      <c r="I1857" s="13" t="str">
        <f>IFERROR(__xludf.DUMMYFUNCTION("REGEXREPLACE(H1857, "".*\s"", """")"),"человек")</f>
        <v>человек</v>
      </c>
      <c r="J1857" s="13" t="s">
        <v>29</v>
      </c>
      <c r="K1857" s="17" t="str">
        <f>IFERROR(__xludf.DUMMYFUNCTION("REGEXREPLACE(J1857, ""^[\d\s]+"", """")"),"значение показателя за год")</f>
        <v>значение показателя за год</v>
      </c>
      <c r="L1857" s="16">
        <f t="shared" si="18"/>
        <v>2</v>
      </c>
      <c r="M1857" s="13" t="s">
        <v>30</v>
      </c>
      <c r="N1857" s="13" t="str">
        <f>IFERROR(__xludf.DUMMYFUNCTION("REGEXEXTRACT(M1857, "" (.+)$"")"),"все население")</f>
        <v>все население</v>
      </c>
      <c r="O1857" s="18">
        <v>1574.0</v>
      </c>
      <c r="P1857" s="18">
        <v>1690.0</v>
      </c>
      <c r="Q1857" s="18">
        <v>1320.0</v>
      </c>
      <c r="R1857" s="18">
        <v>1301.0</v>
      </c>
      <c r="S1857" s="18">
        <v>1306.0</v>
      </c>
      <c r="T1857" s="18">
        <v>1105.0</v>
      </c>
      <c r="U1857" s="18">
        <v>1145.0</v>
      </c>
      <c r="V1857" s="18">
        <v>1253.0</v>
      </c>
      <c r="W1857" s="18">
        <v>1363.0</v>
      </c>
      <c r="X1857" s="18">
        <v>1334.0</v>
      </c>
      <c r="Y1857" s="18">
        <v>1196.0</v>
      </c>
      <c r="Z1857" s="19">
        <f t="shared" si="6"/>
        <v>14587</v>
      </c>
      <c r="AA1857" s="19" t="str">
        <f t="shared" si="19"/>
        <v/>
      </c>
      <c r="AB1857" s="19" t="str">
        <f t="shared" si="8"/>
        <v/>
      </c>
      <c r="AC1857" s="19">
        <f t="shared" si="20"/>
        <v>1326.090909</v>
      </c>
      <c r="AD1857" s="19">
        <f t="shared" si="21"/>
        <v>578</v>
      </c>
      <c r="AE1857" s="19" t="str">
        <f t="shared" si="22"/>
        <v>Нет моды</v>
      </c>
      <c r="AF1857" s="19">
        <f t="shared" si="23"/>
        <v>1105</v>
      </c>
      <c r="AG1857" s="19">
        <f t="shared" si="24"/>
        <v>1690</v>
      </c>
      <c r="AH1857" s="20" t="str">
        <f t="shared" si="14"/>
        <v/>
      </c>
      <c r="AI1857" s="21"/>
      <c r="AJ1857" s="21"/>
      <c r="AK1857" s="21"/>
      <c r="AL1857" s="22">
        <f t="shared" si="25"/>
        <v>1</v>
      </c>
    </row>
    <row r="1858" ht="12.75" customHeight="1">
      <c r="A1858" s="13" t="s">
        <v>179</v>
      </c>
      <c r="B1858" s="13" t="str">
        <f>IFERROR(__xludf.DUMMYFUNCTION("REGEXREPLACE(A1858, ""\d"", """")"),"         Республика Адыгея (Адыгея)")</f>
        <v>         Республика Адыгея (Адыгея)</v>
      </c>
      <c r="C1858" s="14" t="str">
        <f t="shared" si="15"/>
        <v>Республика Адыгея (Адыгея)</v>
      </c>
      <c r="D1858" s="3">
        <f t="shared" si="16"/>
        <v>2</v>
      </c>
      <c r="E1858" s="15" t="s">
        <v>42</v>
      </c>
      <c r="F1858" s="13" t="str">
        <f>IFERROR(__xludf.DUMMYFUNCTION("REGEXEXTRACT(E1858, ""[А-Яа-я].*"")"),"Ишемическая болезнь сердца")</f>
        <v>Ишемическая болезнь сердца</v>
      </c>
      <c r="G1858" s="16">
        <f t="shared" si="17"/>
        <v>2</v>
      </c>
      <c r="H1858" s="13" t="s">
        <v>28</v>
      </c>
      <c r="I1858" s="13" t="str">
        <f>IFERROR(__xludf.DUMMYFUNCTION("REGEXREPLACE(H1858, "".*\s"", """")"),"человек")</f>
        <v>человек</v>
      </c>
      <c r="J1858" s="13" t="s">
        <v>29</v>
      </c>
      <c r="K1858" s="17" t="str">
        <f>IFERROR(__xludf.DUMMYFUNCTION("REGEXREPLACE(J1858, ""^[\d\s]+"", """")"),"значение показателя за год")</f>
        <v>значение показателя за год</v>
      </c>
      <c r="L1858" s="16">
        <f t="shared" si="18"/>
        <v>2</v>
      </c>
      <c r="M1858" s="13" t="s">
        <v>31</v>
      </c>
      <c r="N1858" s="13" t="str">
        <f>IFERROR(__xludf.DUMMYFUNCTION("REGEXEXTRACT(M1858, "" (.+)$"")"),"городское население")</f>
        <v>городское население</v>
      </c>
      <c r="O1858" s="18">
        <v>685.0</v>
      </c>
      <c r="P1858" s="18">
        <v>772.0</v>
      </c>
      <c r="Q1858" s="18">
        <v>586.0</v>
      </c>
      <c r="R1858" s="18">
        <v>600.0</v>
      </c>
      <c r="S1858" s="18">
        <v>621.0</v>
      </c>
      <c r="T1858" s="18">
        <v>519.0</v>
      </c>
      <c r="U1858" s="18">
        <v>526.0</v>
      </c>
      <c r="V1858" s="18">
        <v>579.0</v>
      </c>
      <c r="W1858" s="18">
        <v>633.0</v>
      </c>
      <c r="X1858" s="18">
        <v>584.0</v>
      </c>
      <c r="Y1858" s="18">
        <v>580.0</v>
      </c>
      <c r="Z1858" s="19" t="str">
        <f t="shared" si="6"/>
        <v/>
      </c>
      <c r="AA1858" s="19">
        <f t="shared" si="19"/>
        <v>6685</v>
      </c>
      <c r="AB1858" s="19" t="str">
        <f t="shared" si="8"/>
        <v/>
      </c>
      <c r="AC1858" s="19">
        <f t="shared" si="20"/>
        <v>607.7272727</v>
      </c>
      <c r="AD1858" s="19">
        <f t="shared" si="21"/>
        <v>938.5</v>
      </c>
      <c r="AE1858" s="19" t="str">
        <f t="shared" si="22"/>
        <v>Нет моды</v>
      </c>
      <c r="AF1858" s="19">
        <f t="shared" si="23"/>
        <v>519</v>
      </c>
      <c r="AG1858" s="19">
        <f t="shared" si="24"/>
        <v>772</v>
      </c>
      <c r="AH1858" s="20" t="str">
        <f t="shared" si="14"/>
        <v/>
      </c>
      <c r="AI1858" s="21"/>
      <c r="AJ1858" s="21"/>
      <c r="AK1858" s="21"/>
      <c r="AL1858" s="22">
        <f t="shared" si="25"/>
        <v>1</v>
      </c>
    </row>
    <row r="1859" ht="12.75" customHeight="1">
      <c r="A1859" s="13" t="s">
        <v>179</v>
      </c>
      <c r="B1859" s="13" t="str">
        <f>IFERROR(__xludf.DUMMYFUNCTION("REGEXREPLACE(A1859, ""\d"", """")"),"         Республика Адыгея (Адыгея)")</f>
        <v>         Республика Адыгея (Адыгея)</v>
      </c>
      <c r="C1859" s="14" t="str">
        <f t="shared" si="15"/>
        <v>Республика Адыгея (Адыгея)</v>
      </c>
      <c r="D1859" s="3">
        <f t="shared" si="16"/>
        <v>2</v>
      </c>
      <c r="E1859" s="15" t="s">
        <v>42</v>
      </c>
      <c r="F1859" s="13" t="str">
        <f>IFERROR(__xludf.DUMMYFUNCTION("REGEXEXTRACT(E1859, ""[А-Яа-я].*"")"),"Ишемическая болезнь сердца")</f>
        <v>Ишемическая болезнь сердца</v>
      </c>
      <c r="G1859" s="16">
        <f t="shared" si="17"/>
        <v>2</v>
      </c>
      <c r="H1859" s="13" t="s">
        <v>28</v>
      </c>
      <c r="I1859" s="13" t="str">
        <f>IFERROR(__xludf.DUMMYFUNCTION("REGEXREPLACE(H1859, "".*\s"", """")"),"человек")</f>
        <v>человек</v>
      </c>
      <c r="J1859" s="13" t="s">
        <v>29</v>
      </c>
      <c r="K1859" s="17" t="str">
        <f>IFERROR(__xludf.DUMMYFUNCTION("REGEXREPLACE(J1859, ""^[\d\s]+"", """")"),"значение показателя за год")</f>
        <v>значение показателя за год</v>
      </c>
      <c r="L1859" s="16">
        <f t="shared" si="18"/>
        <v>2</v>
      </c>
      <c r="M1859" s="13" t="s">
        <v>32</v>
      </c>
      <c r="N1859" s="13" t="str">
        <f>IFERROR(__xludf.DUMMYFUNCTION("REGEXEXTRACT(M1859, "" (.+)$"")"),"сельское население")</f>
        <v>сельское население</v>
      </c>
      <c r="O1859" s="18">
        <v>889.0</v>
      </c>
      <c r="P1859" s="18">
        <v>918.0</v>
      </c>
      <c r="Q1859" s="18">
        <v>734.0</v>
      </c>
      <c r="R1859" s="18">
        <v>701.0</v>
      </c>
      <c r="S1859" s="18">
        <v>685.0</v>
      </c>
      <c r="T1859" s="18">
        <v>586.0</v>
      </c>
      <c r="U1859" s="18">
        <v>619.0</v>
      </c>
      <c r="V1859" s="18">
        <v>674.0</v>
      </c>
      <c r="W1859" s="18">
        <v>730.0</v>
      </c>
      <c r="X1859" s="18">
        <v>750.0</v>
      </c>
      <c r="Y1859" s="18">
        <v>616.0</v>
      </c>
      <c r="Z1859" s="19" t="str">
        <f t="shared" si="6"/>
        <v/>
      </c>
      <c r="AA1859" s="19" t="str">
        <f t="shared" si="19"/>
        <v/>
      </c>
      <c r="AB1859" s="19">
        <f t="shared" si="8"/>
        <v>7902</v>
      </c>
      <c r="AC1859" s="19">
        <f t="shared" si="20"/>
        <v>718.3636364</v>
      </c>
      <c r="AD1859" s="19">
        <f t="shared" si="21"/>
        <v>627</v>
      </c>
      <c r="AE1859" s="19" t="str">
        <f t="shared" si="22"/>
        <v>Нет моды</v>
      </c>
      <c r="AF1859" s="19">
        <f t="shared" si="23"/>
        <v>586</v>
      </c>
      <c r="AG1859" s="19">
        <f t="shared" si="24"/>
        <v>918</v>
      </c>
      <c r="AH1859" s="20" t="str">
        <f t="shared" si="14"/>
        <v>Город: 46%; Село: 54%</v>
      </c>
      <c r="AI1859" s="21"/>
      <c r="AJ1859" s="21"/>
      <c r="AK1859" s="21"/>
      <c r="AL1859" s="22">
        <f t="shared" si="25"/>
        <v>1</v>
      </c>
    </row>
    <row r="1860" ht="12.75" customHeight="1">
      <c r="A1860" s="13" t="s">
        <v>179</v>
      </c>
      <c r="B1860" s="13" t="str">
        <f>IFERROR(__xludf.DUMMYFUNCTION("REGEXREPLACE(A1860, ""\d"", """")"),"         Республика Адыгея (Адыгея)")</f>
        <v>         Республика Адыгея (Адыгея)</v>
      </c>
      <c r="C1860" s="14" t="str">
        <f t="shared" si="15"/>
        <v>Республика Адыгея (Адыгея)</v>
      </c>
      <c r="D1860" s="3">
        <f t="shared" si="16"/>
        <v>2</v>
      </c>
      <c r="E1860" s="15" t="s">
        <v>43</v>
      </c>
      <c r="F1860" s="13" t="str">
        <f>IFERROR(__xludf.DUMMYFUNCTION("REGEXEXTRACT(E1860, ""[А-Яа-я].*"")"),"Новообразования")</f>
        <v>Новообразования</v>
      </c>
      <c r="G1860" s="16">
        <f t="shared" si="17"/>
        <v>2</v>
      </c>
      <c r="H1860" s="13" t="s">
        <v>28</v>
      </c>
      <c r="I1860" s="13" t="str">
        <f>IFERROR(__xludf.DUMMYFUNCTION("REGEXREPLACE(H1860, "".*\s"", """")"),"человек")</f>
        <v>человек</v>
      </c>
      <c r="J1860" s="13" t="s">
        <v>29</v>
      </c>
      <c r="K1860" s="17" t="str">
        <f>IFERROR(__xludf.DUMMYFUNCTION("REGEXREPLACE(J1860, ""^[\d\s]+"", """")"),"значение показателя за год")</f>
        <v>значение показателя за год</v>
      </c>
      <c r="L1860" s="16">
        <f t="shared" si="18"/>
        <v>2</v>
      </c>
      <c r="M1860" s="13" t="s">
        <v>30</v>
      </c>
      <c r="N1860" s="13" t="str">
        <f>IFERROR(__xludf.DUMMYFUNCTION("REGEXEXTRACT(M1860, "" (.+)$"")"),"все население")</f>
        <v>все население</v>
      </c>
      <c r="O1860" s="18">
        <v>980.0</v>
      </c>
      <c r="P1860" s="18">
        <v>993.0</v>
      </c>
      <c r="Q1860" s="18">
        <v>1021.0</v>
      </c>
      <c r="R1860" s="18">
        <v>986.0</v>
      </c>
      <c r="S1860" s="18">
        <v>993.0</v>
      </c>
      <c r="T1860" s="18">
        <v>999.0</v>
      </c>
      <c r="U1860" s="18">
        <v>950.0</v>
      </c>
      <c r="V1860" s="18">
        <v>894.0</v>
      </c>
      <c r="W1860" s="18">
        <v>920.0</v>
      </c>
      <c r="X1860" s="18">
        <v>872.0</v>
      </c>
      <c r="Y1860" s="18">
        <v>837.0</v>
      </c>
      <c r="Z1860" s="19">
        <f t="shared" si="6"/>
        <v>10445</v>
      </c>
      <c r="AA1860" s="19" t="str">
        <f t="shared" si="19"/>
        <v/>
      </c>
      <c r="AB1860" s="19" t="str">
        <f t="shared" si="8"/>
        <v/>
      </c>
      <c r="AC1860" s="19">
        <f t="shared" si="20"/>
        <v>949.5454545</v>
      </c>
      <c r="AD1860" s="19">
        <f t="shared" si="21"/>
        <v>880.5</v>
      </c>
      <c r="AE1860" s="19" t="str">
        <f t="shared" si="22"/>
        <v>Нет моды</v>
      </c>
      <c r="AF1860" s="19">
        <f t="shared" si="23"/>
        <v>837</v>
      </c>
      <c r="AG1860" s="19">
        <f t="shared" si="24"/>
        <v>1021</v>
      </c>
      <c r="AH1860" s="20" t="str">
        <f t="shared" si="14"/>
        <v/>
      </c>
      <c r="AI1860" s="21"/>
      <c r="AJ1860" s="21"/>
      <c r="AK1860" s="21"/>
      <c r="AL1860" s="22">
        <f t="shared" si="25"/>
        <v>1</v>
      </c>
    </row>
    <row r="1861" ht="12.75" customHeight="1">
      <c r="A1861" s="13" t="s">
        <v>179</v>
      </c>
      <c r="B1861" s="13" t="str">
        <f>IFERROR(__xludf.DUMMYFUNCTION("REGEXREPLACE(A1861, ""\d"", """")"),"         Республика Адыгея (Адыгея)")</f>
        <v>         Республика Адыгея (Адыгея)</v>
      </c>
      <c r="C1861" s="14" t="str">
        <f t="shared" si="15"/>
        <v>Республика Адыгея (Адыгея)</v>
      </c>
      <c r="D1861" s="3">
        <f t="shared" si="16"/>
        <v>2</v>
      </c>
      <c r="E1861" s="15" t="s">
        <v>43</v>
      </c>
      <c r="F1861" s="13" t="str">
        <f>IFERROR(__xludf.DUMMYFUNCTION("REGEXEXTRACT(E1861, ""[А-Яа-я].*"")"),"Новообразования")</f>
        <v>Новообразования</v>
      </c>
      <c r="G1861" s="16">
        <f t="shared" si="17"/>
        <v>2</v>
      </c>
      <c r="H1861" s="13" t="s">
        <v>28</v>
      </c>
      <c r="I1861" s="13" t="str">
        <f>IFERROR(__xludf.DUMMYFUNCTION("REGEXREPLACE(H1861, "".*\s"", """")"),"человек")</f>
        <v>человек</v>
      </c>
      <c r="J1861" s="13" t="s">
        <v>29</v>
      </c>
      <c r="K1861" s="17" t="str">
        <f>IFERROR(__xludf.DUMMYFUNCTION("REGEXREPLACE(J1861, ""^[\d\s]+"", """")"),"значение показателя за год")</f>
        <v>значение показателя за год</v>
      </c>
      <c r="L1861" s="16">
        <f t="shared" si="18"/>
        <v>2</v>
      </c>
      <c r="M1861" s="13" t="s">
        <v>31</v>
      </c>
      <c r="N1861" s="13" t="str">
        <f>IFERROR(__xludf.DUMMYFUNCTION("REGEXEXTRACT(M1861, "" (.+)$"")"),"городское население")</f>
        <v>городское население</v>
      </c>
      <c r="O1861" s="18">
        <v>455.0</v>
      </c>
      <c r="P1861" s="18">
        <v>476.0</v>
      </c>
      <c r="Q1861" s="18">
        <v>488.0</v>
      </c>
      <c r="R1861" s="18">
        <v>487.0</v>
      </c>
      <c r="S1861" s="18">
        <v>497.0</v>
      </c>
      <c r="T1861" s="18">
        <v>472.0</v>
      </c>
      <c r="U1861" s="18">
        <v>451.0</v>
      </c>
      <c r="V1861" s="18">
        <v>471.0</v>
      </c>
      <c r="W1861" s="18">
        <v>462.0</v>
      </c>
      <c r="X1861" s="18">
        <v>420.0</v>
      </c>
      <c r="Y1861" s="18">
        <v>417.0</v>
      </c>
      <c r="Z1861" s="19" t="str">
        <f t="shared" si="6"/>
        <v/>
      </c>
      <c r="AA1861" s="19">
        <f t="shared" si="19"/>
        <v>5096</v>
      </c>
      <c r="AB1861" s="19" t="str">
        <f t="shared" si="8"/>
        <v/>
      </c>
      <c r="AC1861" s="19">
        <f t="shared" si="20"/>
        <v>463.2727273</v>
      </c>
      <c r="AD1861" s="19">
        <f t="shared" si="21"/>
        <v>667</v>
      </c>
      <c r="AE1861" s="19" t="str">
        <f t="shared" si="22"/>
        <v>Нет моды</v>
      </c>
      <c r="AF1861" s="19">
        <f t="shared" si="23"/>
        <v>417</v>
      </c>
      <c r="AG1861" s="19">
        <f t="shared" si="24"/>
        <v>497</v>
      </c>
      <c r="AH1861" s="20" t="str">
        <f t="shared" si="14"/>
        <v/>
      </c>
      <c r="AI1861" s="21"/>
      <c r="AJ1861" s="21"/>
      <c r="AK1861" s="21"/>
      <c r="AL1861" s="22">
        <f t="shared" si="25"/>
        <v>1</v>
      </c>
    </row>
    <row r="1862" ht="12.75" customHeight="1">
      <c r="A1862" s="13" t="s">
        <v>179</v>
      </c>
      <c r="B1862" s="13" t="str">
        <f>IFERROR(__xludf.DUMMYFUNCTION("REGEXREPLACE(A1862, ""\d"", """")"),"         Республика Адыгея (Адыгея)")</f>
        <v>         Республика Адыгея (Адыгея)</v>
      </c>
      <c r="C1862" s="14" t="str">
        <f t="shared" si="15"/>
        <v>Республика Адыгея (Адыгея)</v>
      </c>
      <c r="D1862" s="3">
        <f t="shared" si="16"/>
        <v>2</v>
      </c>
      <c r="E1862" s="15" t="s">
        <v>43</v>
      </c>
      <c r="F1862" s="13" t="str">
        <f>IFERROR(__xludf.DUMMYFUNCTION("REGEXEXTRACT(E1862, ""[А-Яа-я].*"")"),"Новообразования")</f>
        <v>Новообразования</v>
      </c>
      <c r="G1862" s="16">
        <f t="shared" si="17"/>
        <v>2</v>
      </c>
      <c r="H1862" s="13" t="s">
        <v>28</v>
      </c>
      <c r="I1862" s="13" t="str">
        <f>IFERROR(__xludf.DUMMYFUNCTION("REGEXREPLACE(H1862, "".*\s"", """")"),"человек")</f>
        <v>человек</v>
      </c>
      <c r="J1862" s="13" t="s">
        <v>29</v>
      </c>
      <c r="K1862" s="17" t="str">
        <f>IFERROR(__xludf.DUMMYFUNCTION("REGEXREPLACE(J1862, ""^[\d\s]+"", """")"),"значение показателя за год")</f>
        <v>значение показателя за год</v>
      </c>
      <c r="L1862" s="16">
        <f t="shared" si="18"/>
        <v>2</v>
      </c>
      <c r="M1862" s="13" t="s">
        <v>32</v>
      </c>
      <c r="N1862" s="13" t="str">
        <f>IFERROR(__xludf.DUMMYFUNCTION("REGEXEXTRACT(M1862, "" (.+)$"")"),"сельское население")</f>
        <v>сельское население</v>
      </c>
      <c r="O1862" s="18">
        <v>525.0</v>
      </c>
      <c r="P1862" s="18">
        <v>517.0</v>
      </c>
      <c r="Q1862" s="18">
        <v>533.0</v>
      </c>
      <c r="R1862" s="18">
        <v>499.0</v>
      </c>
      <c r="S1862" s="18">
        <v>496.0</v>
      </c>
      <c r="T1862" s="18">
        <v>527.0</v>
      </c>
      <c r="U1862" s="18">
        <v>499.0</v>
      </c>
      <c r="V1862" s="18">
        <v>423.0</v>
      </c>
      <c r="W1862" s="18">
        <v>458.0</v>
      </c>
      <c r="X1862" s="18">
        <v>452.0</v>
      </c>
      <c r="Y1862" s="18">
        <v>420.0</v>
      </c>
      <c r="Z1862" s="19" t="str">
        <f t="shared" si="6"/>
        <v/>
      </c>
      <c r="AA1862" s="19" t="str">
        <f t="shared" si="19"/>
        <v/>
      </c>
      <c r="AB1862" s="19">
        <f t="shared" si="8"/>
        <v>5349</v>
      </c>
      <c r="AC1862" s="19">
        <f t="shared" si="20"/>
        <v>486.2727273</v>
      </c>
      <c r="AD1862" s="19">
        <f t="shared" si="21"/>
        <v>474</v>
      </c>
      <c r="AE1862" s="19" t="str">
        <f t="shared" si="22"/>
        <v>Нет моды</v>
      </c>
      <c r="AF1862" s="19">
        <f t="shared" si="23"/>
        <v>420</v>
      </c>
      <c r="AG1862" s="19">
        <f t="shared" si="24"/>
        <v>533</v>
      </c>
      <c r="AH1862" s="20" t="str">
        <f t="shared" si="14"/>
        <v>Город: 49%; Село: 51%</v>
      </c>
      <c r="AI1862" s="21"/>
      <c r="AJ1862" s="21"/>
      <c r="AK1862" s="21"/>
      <c r="AL1862" s="22">
        <f t="shared" si="25"/>
        <v>1</v>
      </c>
    </row>
    <row r="1863" ht="12.75" customHeight="1">
      <c r="A1863" s="13" t="s">
        <v>179</v>
      </c>
      <c r="B1863" s="13" t="str">
        <f>IFERROR(__xludf.DUMMYFUNCTION("REGEXREPLACE(A1863, ""\d"", """")"),"         Республика Адыгея (Адыгея)")</f>
        <v>         Республика Адыгея (Адыгея)</v>
      </c>
      <c r="C1863" s="14" t="str">
        <f t="shared" si="15"/>
        <v>Республика Адыгея (Адыгея)</v>
      </c>
      <c r="D1863" s="3">
        <f t="shared" si="16"/>
        <v>2</v>
      </c>
      <c r="E1863" s="15" t="s">
        <v>44</v>
      </c>
      <c r="F1863" s="13" t="str">
        <f>IFERROR(__xludf.DUMMYFUNCTION("REGEXEXTRACT(E1863,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863" s="16">
        <f t="shared" si="17"/>
        <v>2</v>
      </c>
      <c r="H1863" s="13" t="s">
        <v>28</v>
      </c>
      <c r="I1863" s="13" t="str">
        <f>IFERROR(__xludf.DUMMYFUNCTION("REGEXREPLACE(H1863, "".*\s"", """")"),"человек")</f>
        <v>человек</v>
      </c>
      <c r="J1863" s="13" t="s">
        <v>29</v>
      </c>
      <c r="K1863" s="17" t="str">
        <f>IFERROR(__xludf.DUMMYFUNCTION("REGEXREPLACE(J1863, ""^[\d\s]+"", """")"),"значение показателя за год")</f>
        <v>значение показателя за год</v>
      </c>
      <c r="L1863" s="16">
        <f t="shared" si="18"/>
        <v>2</v>
      </c>
      <c r="M1863" s="13" t="s">
        <v>30</v>
      </c>
      <c r="N1863" s="13" t="str">
        <f>IFERROR(__xludf.DUMMYFUNCTION("REGEXEXTRACT(M1863, "" (.+)$"")"),"все население")</f>
        <v>все население</v>
      </c>
      <c r="O1863" s="18">
        <v>12.0</v>
      </c>
      <c r="P1863" s="23" t="s">
        <v>37</v>
      </c>
      <c r="Q1863" s="18">
        <v>23.0</v>
      </c>
      <c r="R1863" s="18">
        <v>10.0</v>
      </c>
      <c r="S1863" s="23" t="s">
        <v>37</v>
      </c>
      <c r="T1863" s="23" t="s">
        <v>37</v>
      </c>
      <c r="U1863" s="23" t="s">
        <v>37</v>
      </c>
      <c r="V1863" s="23" t="s">
        <v>37</v>
      </c>
      <c r="W1863" s="23" t="s">
        <v>37</v>
      </c>
      <c r="X1863" s="23" t="s">
        <v>37</v>
      </c>
      <c r="Y1863" s="23" t="s">
        <v>37</v>
      </c>
      <c r="Z1863" s="19">
        <f t="shared" si="6"/>
        <v>45</v>
      </c>
      <c r="AA1863" s="19" t="str">
        <f t="shared" si="19"/>
        <v/>
      </c>
      <c r="AB1863" s="19" t="str">
        <f t="shared" si="8"/>
        <v/>
      </c>
      <c r="AC1863" s="19">
        <f t="shared" si="20"/>
        <v>15</v>
      </c>
      <c r="AD1863" s="19">
        <f t="shared" si="21"/>
        <v>477</v>
      </c>
      <c r="AE1863" s="19" t="str">
        <f t="shared" si="22"/>
        <v>Нет моды</v>
      </c>
      <c r="AF1863" s="19">
        <f t="shared" si="23"/>
        <v>10</v>
      </c>
      <c r="AG1863" s="19">
        <f t="shared" si="24"/>
        <v>23</v>
      </c>
      <c r="AH1863" s="20" t="str">
        <f t="shared" si="14"/>
        <v/>
      </c>
      <c r="AI1863" s="24"/>
      <c r="AJ1863" s="24"/>
      <c r="AK1863" s="24"/>
      <c r="AL1863" s="22">
        <f t="shared" si="25"/>
        <v>1</v>
      </c>
    </row>
    <row r="1864" ht="12.75" customHeight="1">
      <c r="A1864" s="13" t="s">
        <v>179</v>
      </c>
      <c r="B1864" s="13" t="str">
        <f>IFERROR(__xludf.DUMMYFUNCTION("REGEXREPLACE(A1864, ""\d"", """")"),"         Республика Адыгея (Адыгея)")</f>
        <v>         Республика Адыгея (Адыгея)</v>
      </c>
      <c r="C1864" s="14" t="str">
        <f t="shared" si="15"/>
        <v>Республика Адыгея (Адыгея)</v>
      </c>
      <c r="D1864" s="3">
        <f t="shared" si="16"/>
        <v>2</v>
      </c>
      <c r="E1864" s="15" t="s">
        <v>44</v>
      </c>
      <c r="F1864" s="13" t="str">
        <f>IFERROR(__xludf.DUMMYFUNCTION("REGEXEXTRACT(E1864,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864" s="16">
        <f t="shared" si="17"/>
        <v>2</v>
      </c>
      <c r="H1864" s="13" t="s">
        <v>28</v>
      </c>
      <c r="I1864" s="13" t="str">
        <f>IFERROR(__xludf.DUMMYFUNCTION("REGEXREPLACE(H1864, "".*\s"", """")"),"человек")</f>
        <v>человек</v>
      </c>
      <c r="J1864" s="13" t="s">
        <v>29</v>
      </c>
      <c r="K1864" s="17" t="str">
        <f>IFERROR(__xludf.DUMMYFUNCTION("REGEXREPLACE(J1864, ""^[\d\s]+"", """")"),"значение показателя за год")</f>
        <v>значение показателя за год</v>
      </c>
      <c r="L1864" s="16">
        <f t="shared" si="18"/>
        <v>2</v>
      </c>
      <c r="M1864" s="13" t="s">
        <v>31</v>
      </c>
      <c r="N1864" s="13" t="str">
        <f>IFERROR(__xludf.DUMMYFUNCTION("REGEXEXTRACT(M1864, "" (.+)$"")"),"городское население")</f>
        <v>городское население</v>
      </c>
      <c r="O1864" s="18">
        <v>5.0</v>
      </c>
      <c r="P1864" s="23" t="s">
        <v>37</v>
      </c>
      <c r="Q1864" s="18">
        <v>10.0</v>
      </c>
      <c r="R1864" s="18">
        <v>2.0</v>
      </c>
      <c r="S1864" s="23" t="s">
        <v>37</v>
      </c>
      <c r="T1864" s="23" t="s">
        <v>37</v>
      </c>
      <c r="U1864" s="23" t="s">
        <v>37</v>
      </c>
      <c r="V1864" s="23" t="s">
        <v>37</v>
      </c>
      <c r="W1864" s="23" t="s">
        <v>37</v>
      </c>
      <c r="X1864" s="23" t="s">
        <v>37</v>
      </c>
      <c r="Y1864" s="23" t="s">
        <v>37</v>
      </c>
      <c r="Z1864" s="19" t="str">
        <f t="shared" si="6"/>
        <v/>
      </c>
      <c r="AA1864" s="19">
        <f t="shared" si="19"/>
        <v>17</v>
      </c>
      <c r="AB1864" s="19" t="str">
        <f t="shared" si="8"/>
        <v/>
      </c>
      <c r="AC1864" s="19">
        <f t="shared" si="20"/>
        <v>5.666666667</v>
      </c>
      <c r="AD1864" s="19">
        <f t="shared" si="21"/>
        <v>10</v>
      </c>
      <c r="AE1864" s="19" t="str">
        <f t="shared" si="22"/>
        <v>Нет моды</v>
      </c>
      <c r="AF1864" s="19">
        <f t="shared" si="23"/>
        <v>2</v>
      </c>
      <c r="AG1864" s="19">
        <f t="shared" si="24"/>
        <v>10</v>
      </c>
      <c r="AH1864" s="20" t="str">
        <f t="shared" si="14"/>
        <v/>
      </c>
      <c r="AI1864" s="24"/>
      <c r="AJ1864" s="24"/>
      <c r="AK1864" s="24"/>
      <c r="AL1864" s="22">
        <f t="shared" si="25"/>
        <v>1</v>
      </c>
    </row>
    <row r="1865" ht="12.75" customHeight="1">
      <c r="A1865" s="13" t="s">
        <v>179</v>
      </c>
      <c r="B1865" s="13" t="str">
        <f>IFERROR(__xludf.DUMMYFUNCTION("REGEXREPLACE(A1865, ""\d"", """")"),"         Республика Адыгея (Адыгея)")</f>
        <v>         Республика Адыгея (Адыгея)</v>
      </c>
      <c r="C1865" s="14" t="str">
        <f t="shared" si="15"/>
        <v>Республика Адыгея (Адыгея)</v>
      </c>
      <c r="D1865" s="3">
        <f t="shared" si="16"/>
        <v>2</v>
      </c>
      <c r="E1865" s="15" t="s">
        <v>44</v>
      </c>
      <c r="F1865" s="13" t="str">
        <f>IFERROR(__xludf.DUMMYFUNCTION("REGEXEXTRACT(E1865,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865" s="16">
        <f t="shared" si="17"/>
        <v>2</v>
      </c>
      <c r="H1865" s="13" t="s">
        <v>28</v>
      </c>
      <c r="I1865" s="13" t="str">
        <f>IFERROR(__xludf.DUMMYFUNCTION("REGEXREPLACE(H1865, "".*\s"", """")"),"человек")</f>
        <v>человек</v>
      </c>
      <c r="J1865" s="13" t="s">
        <v>29</v>
      </c>
      <c r="K1865" s="17" t="str">
        <f>IFERROR(__xludf.DUMMYFUNCTION("REGEXREPLACE(J1865, ""^[\d\s]+"", """")"),"значение показателя за год")</f>
        <v>значение показателя за год</v>
      </c>
      <c r="L1865" s="16">
        <f t="shared" si="18"/>
        <v>2</v>
      </c>
      <c r="M1865" s="13" t="s">
        <v>32</v>
      </c>
      <c r="N1865" s="13" t="str">
        <f>IFERROR(__xludf.DUMMYFUNCTION("REGEXEXTRACT(M1865, "" (.+)$"")"),"сельское население")</f>
        <v>сельское население</v>
      </c>
      <c r="O1865" s="18">
        <v>7.0</v>
      </c>
      <c r="P1865" s="23" t="s">
        <v>37</v>
      </c>
      <c r="Q1865" s="18">
        <v>13.0</v>
      </c>
      <c r="R1865" s="18">
        <v>8.0</v>
      </c>
      <c r="S1865" s="23" t="s">
        <v>37</v>
      </c>
      <c r="T1865" s="23" t="s">
        <v>37</v>
      </c>
      <c r="U1865" s="23" t="s">
        <v>37</v>
      </c>
      <c r="V1865" s="23" t="s">
        <v>37</v>
      </c>
      <c r="W1865" s="23" t="s">
        <v>37</v>
      </c>
      <c r="X1865" s="23" t="s">
        <v>37</v>
      </c>
      <c r="Y1865" s="23" t="s">
        <v>37</v>
      </c>
      <c r="Z1865" s="19" t="str">
        <f t="shared" si="6"/>
        <v/>
      </c>
      <c r="AA1865" s="19" t="str">
        <f t="shared" si="19"/>
        <v/>
      </c>
      <c r="AB1865" s="19">
        <f t="shared" si="8"/>
        <v>28</v>
      </c>
      <c r="AC1865" s="19">
        <f t="shared" si="20"/>
        <v>9.333333333</v>
      </c>
      <c r="AD1865" s="19">
        <f t="shared" si="21"/>
        <v>7.5</v>
      </c>
      <c r="AE1865" s="19" t="str">
        <f t="shared" si="22"/>
        <v>Нет моды</v>
      </c>
      <c r="AF1865" s="19">
        <f t="shared" si="23"/>
        <v>7</v>
      </c>
      <c r="AG1865" s="19">
        <f t="shared" si="24"/>
        <v>13</v>
      </c>
      <c r="AH1865" s="20" t="str">
        <f t="shared" si="14"/>
        <v>Город: 38%; Село: 62%</v>
      </c>
      <c r="AI1865" s="24"/>
      <c r="AJ1865" s="24"/>
      <c r="AK1865" s="24"/>
      <c r="AL1865" s="22">
        <f t="shared" si="25"/>
        <v>1</v>
      </c>
    </row>
    <row r="1866" ht="12.75" customHeight="1">
      <c r="A1866" s="13" t="s">
        <v>179</v>
      </c>
      <c r="B1866" s="13" t="str">
        <f>IFERROR(__xludf.DUMMYFUNCTION("REGEXREPLACE(A1866, ""\d"", """")"),"         Республика Адыгея (Адыгея)")</f>
        <v>         Республика Адыгея (Адыгея)</v>
      </c>
      <c r="C1866" s="14" t="str">
        <f t="shared" si="15"/>
        <v>Республика Адыгея (Адыгея)</v>
      </c>
      <c r="D1866" s="3">
        <f t="shared" si="16"/>
        <v>2</v>
      </c>
      <c r="E1866" s="15" t="s">
        <v>45</v>
      </c>
      <c r="F1866" s="13" t="str">
        <f>IFERROR(__xludf.DUMMYFUNCTION("REGEXEXTRACT(E1866, ""[А-Яа-я].*"")"),"Самоубийство")</f>
        <v>Самоубийство</v>
      </c>
      <c r="G1866" s="16">
        <f t="shared" si="17"/>
        <v>2</v>
      </c>
      <c r="H1866" s="13" t="s">
        <v>28</v>
      </c>
      <c r="I1866" s="13" t="str">
        <f>IFERROR(__xludf.DUMMYFUNCTION("REGEXREPLACE(H1866, "".*\s"", """")"),"человек")</f>
        <v>человек</v>
      </c>
      <c r="J1866" s="13" t="s">
        <v>29</v>
      </c>
      <c r="K1866" s="17" t="str">
        <f>IFERROR(__xludf.DUMMYFUNCTION("REGEXREPLACE(J1866, ""^[\d\s]+"", """")"),"значение показателя за год")</f>
        <v>значение показателя за год</v>
      </c>
      <c r="L1866" s="16">
        <f t="shared" si="18"/>
        <v>2</v>
      </c>
      <c r="M1866" s="13" t="s">
        <v>30</v>
      </c>
      <c r="N1866" s="13" t="str">
        <f>IFERROR(__xludf.DUMMYFUNCTION("REGEXEXTRACT(M1866, "" (.+)$"")"),"все население")</f>
        <v>все население</v>
      </c>
      <c r="O1866" s="18">
        <v>97.0</v>
      </c>
      <c r="P1866" s="18">
        <v>73.0</v>
      </c>
      <c r="Q1866" s="18">
        <v>83.0</v>
      </c>
      <c r="R1866" s="18">
        <v>81.0</v>
      </c>
      <c r="S1866" s="18">
        <v>72.0</v>
      </c>
      <c r="T1866" s="18">
        <v>76.0</v>
      </c>
      <c r="U1866" s="18">
        <v>69.0</v>
      </c>
      <c r="V1866" s="18">
        <v>81.0</v>
      </c>
      <c r="W1866" s="18">
        <v>58.0</v>
      </c>
      <c r="X1866" s="18">
        <v>78.0</v>
      </c>
      <c r="Y1866" s="18">
        <v>54.0</v>
      </c>
      <c r="Z1866" s="19">
        <f t="shared" si="6"/>
        <v>822</v>
      </c>
      <c r="AA1866" s="19" t="str">
        <f t="shared" si="19"/>
        <v/>
      </c>
      <c r="AB1866" s="19" t="str">
        <f t="shared" si="8"/>
        <v/>
      </c>
      <c r="AC1866" s="19">
        <f t="shared" si="20"/>
        <v>74.72727273</v>
      </c>
      <c r="AD1866" s="19">
        <f t="shared" si="21"/>
        <v>72.5</v>
      </c>
      <c r="AE1866" s="19" t="str">
        <f t="shared" si="22"/>
        <v>Нет моды</v>
      </c>
      <c r="AF1866" s="19">
        <f t="shared" si="23"/>
        <v>54</v>
      </c>
      <c r="AG1866" s="19">
        <f t="shared" si="24"/>
        <v>97</v>
      </c>
      <c r="AH1866" s="20" t="str">
        <f t="shared" si="14"/>
        <v/>
      </c>
      <c r="AI1866" s="21"/>
      <c r="AJ1866" s="21"/>
      <c r="AK1866" s="21"/>
      <c r="AL1866" s="22">
        <f t="shared" si="25"/>
        <v>1</v>
      </c>
    </row>
    <row r="1867" ht="12.75" customHeight="1">
      <c r="A1867" s="13" t="s">
        <v>179</v>
      </c>
      <c r="B1867" s="13" t="str">
        <f>IFERROR(__xludf.DUMMYFUNCTION("REGEXREPLACE(A1867, ""\d"", """")"),"         Республика Адыгея (Адыгея)")</f>
        <v>         Республика Адыгея (Адыгея)</v>
      </c>
      <c r="C1867" s="14" t="str">
        <f t="shared" si="15"/>
        <v>Республика Адыгея (Адыгея)</v>
      </c>
      <c r="D1867" s="3">
        <f t="shared" si="16"/>
        <v>2</v>
      </c>
      <c r="E1867" s="15" t="s">
        <v>45</v>
      </c>
      <c r="F1867" s="13" t="str">
        <f>IFERROR(__xludf.DUMMYFUNCTION("REGEXEXTRACT(E1867, ""[А-Яа-я].*"")"),"Самоубийство")</f>
        <v>Самоубийство</v>
      </c>
      <c r="G1867" s="16">
        <f t="shared" si="17"/>
        <v>2</v>
      </c>
      <c r="H1867" s="13" t="s">
        <v>28</v>
      </c>
      <c r="I1867" s="13" t="str">
        <f>IFERROR(__xludf.DUMMYFUNCTION("REGEXREPLACE(H1867, "".*\s"", """")"),"человек")</f>
        <v>человек</v>
      </c>
      <c r="J1867" s="13" t="s">
        <v>29</v>
      </c>
      <c r="K1867" s="17" t="str">
        <f>IFERROR(__xludf.DUMMYFUNCTION("REGEXREPLACE(J1867, ""^[\d\s]+"", """")"),"значение показателя за год")</f>
        <v>значение показателя за год</v>
      </c>
      <c r="L1867" s="16">
        <f t="shared" si="18"/>
        <v>2</v>
      </c>
      <c r="M1867" s="13" t="s">
        <v>31</v>
      </c>
      <c r="N1867" s="13" t="str">
        <f>IFERROR(__xludf.DUMMYFUNCTION("REGEXEXTRACT(M1867, "" (.+)$"")"),"городское население")</f>
        <v>городское население</v>
      </c>
      <c r="O1867" s="18">
        <v>46.0</v>
      </c>
      <c r="P1867" s="18">
        <v>25.0</v>
      </c>
      <c r="Q1867" s="18">
        <v>38.0</v>
      </c>
      <c r="R1867" s="18">
        <v>33.0</v>
      </c>
      <c r="S1867" s="18">
        <v>35.0</v>
      </c>
      <c r="T1867" s="18">
        <v>31.0</v>
      </c>
      <c r="U1867" s="18">
        <v>24.0</v>
      </c>
      <c r="V1867" s="18">
        <v>35.0</v>
      </c>
      <c r="W1867" s="18">
        <v>17.0</v>
      </c>
      <c r="X1867" s="18">
        <v>31.0</v>
      </c>
      <c r="Y1867" s="18">
        <v>24.0</v>
      </c>
      <c r="Z1867" s="19" t="str">
        <f t="shared" si="6"/>
        <v/>
      </c>
      <c r="AA1867" s="19">
        <f t="shared" si="19"/>
        <v>339</v>
      </c>
      <c r="AB1867" s="19" t="str">
        <f t="shared" si="8"/>
        <v/>
      </c>
      <c r="AC1867" s="19">
        <f t="shared" si="20"/>
        <v>30.81818182</v>
      </c>
      <c r="AD1867" s="19">
        <f t="shared" si="21"/>
        <v>50</v>
      </c>
      <c r="AE1867" s="19" t="str">
        <f t="shared" si="22"/>
        <v>Нет моды</v>
      </c>
      <c r="AF1867" s="19">
        <f t="shared" si="23"/>
        <v>17</v>
      </c>
      <c r="AG1867" s="19">
        <f t="shared" si="24"/>
        <v>46</v>
      </c>
      <c r="AH1867" s="20" t="str">
        <f t="shared" si="14"/>
        <v/>
      </c>
      <c r="AI1867" s="21"/>
      <c r="AJ1867" s="21"/>
      <c r="AK1867" s="21"/>
      <c r="AL1867" s="22">
        <f t="shared" si="25"/>
        <v>1</v>
      </c>
    </row>
    <row r="1868" ht="12.75" customHeight="1">
      <c r="A1868" s="13" t="s">
        <v>179</v>
      </c>
      <c r="B1868" s="13" t="str">
        <f>IFERROR(__xludf.DUMMYFUNCTION("REGEXREPLACE(A1868, ""\d"", """")"),"         Республика Адыгея (Адыгея)")</f>
        <v>         Республика Адыгея (Адыгея)</v>
      </c>
      <c r="C1868" s="14" t="str">
        <f t="shared" si="15"/>
        <v>Республика Адыгея (Адыгея)</v>
      </c>
      <c r="D1868" s="3">
        <f t="shared" si="16"/>
        <v>2</v>
      </c>
      <c r="E1868" s="15" t="s">
        <v>45</v>
      </c>
      <c r="F1868" s="13" t="str">
        <f>IFERROR(__xludf.DUMMYFUNCTION("REGEXEXTRACT(E1868, ""[А-Яа-я].*"")"),"Самоубийство")</f>
        <v>Самоубийство</v>
      </c>
      <c r="G1868" s="16">
        <f t="shared" si="17"/>
        <v>2</v>
      </c>
      <c r="H1868" s="13" t="s">
        <v>28</v>
      </c>
      <c r="I1868" s="13" t="str">
        <f>IFERROR(__xludf.DUMMYFUNCTION("REGEXREPLACE(H1868, "".*\s"", """")"),"человек")</f>
        <v>человек</v>
      </c>
      <c r="J1868" s="13" t="s">
        <v>29</v>
      </c>
      <c r="K1868" s="17" t="str">
        <f>IFERROR(__xludf.DUMMYFUNCTION("REGEXREPLACE(J1868, ""^[\d\s]+"", """")"),"значение показателя за год")</f>
        <v>значение показателя за год</v>
      </c>
      <c r="L1868" s="16">
        <f t="shared" si="18"/>
        <v>2</v>
      </c>
      <c r="M1868" s="13" t="s">
        <v>32</v>
      </c>
      <c r="N1868" s="13" t="str">
        <f>IFERROR(__xludf.DUMMYFUNCTION("REGEXEXTRACT(M1868, "" (.+)$"")"),"сельское население")</f>
        <v>сельское население</v>
      </c>
      <c r="O1868" s="18">
        <v>51.0</v>
      </c>
      <c r="P1868" s="18">
        <v>48.0</v>
      </c>
      <c r="Q1868" s="18">
        <v>45.0</v>
      </c>
      <c r="R1868" s="18">
        <v>48.0</v>
      </c>
      <c r="S1868" s="18">
        <v>37.0</v>
      </c>
      <c r="T1868" s="18">
        <v>45.0</v>
      </c>
      <c r="U1868" s="18">
        <v>45.0</v>
      </c>
      <c r="V1868" s="18">
        <v>46.0</v>
      </c>
      <c r="W1868" s="18">
        <v>41.0</v>
      </c>
      <c r="X1868" s="18">
        <v>47.0</v>
      </c>
      <c r="Y1868" s="18">
        <v>30.0</v>
      </c>
      <c r="Z1868" s="19" t="str">
        <f t="shared" si="6"/>
        <v/>
      </c>
      <c r="AA1868" s="19" t="str">
        <f t="shared" si="19"/>
        <v/>
      </c>
      <c r="AB1868" s="19">
        <f t="shared" si="8"/>
        <v>483</v>
      </c>
      <c r="AC1868" s="19">
        <f t="shared" si="20"/>
        <v>43.90909091</v>
      </c>
      <c r="AD1868" s="19">
        <f t="shared" si="21"/>
        <v>37.5</v>
      </c>
      <c r="AE1868" s="19" t="str">
        <f t="shared" si="22"/>
        <v>Нет моды</v>
      </c>
      <c r="AF1868" s="19">
        <f t="shared" si="23"/>
        <v>30</v>
      </c>
      <c r="AG1868" s="19">
        <f t="shared" si="24"/>
        <v>51</v>
      </c>
      <c r="AH1868" s="20" t="str">
        <f t="shared" si="14"/>
        <v>Город: 41%; Село: 59%</v>
      </c>
      <c r="AI1868" s="21"/>
      <c r="AJ1868" s="21"/>
      <c r="AK1868" s="21"/>
      <c r="AL1868" s="22">
        <f t="shared" si="25"/>
        <v>1</v>
      </c>
    </row>
    <row r="1869" ht="12.75" customHeight="1">
      <c r="A1869" s="13" t="s">
        <v>179</v>
      </c>
      <c r="B1869" s="13" t="str">
        <f>IFERROR(__xludf.DUMMYFUNCTION("REGEXREPLACE(A1869, ""\d"", """")"),"         Республика Адыгея (Адыгея)")</f>
        <v>         Республика Адыгея (Адыгея)</v>
      </c>
      <c r="C1869" s="14" t="str">
        <f t="shared" si="15"/>
        <v>Республика Адыгея (Адыгея)</v>
      </c>
      <c r="D1869" s="3">
        <f t="shared" si="16"/>
        <v>2</v>
      </c>
      <c r="E1869" s="15" t="s">
        <v>46</v>
      </c>
      <c r="F1869" s="13" t="str">
        <f>IFERROR(__xludf.DUMMYFUNCTION("REGEXEXTRACT(E1869, ""[А-Яа-я].*"")"),"Случ.отравл.алкоголем")</f>
        <v>Случ.отравл.алкоголем</v>
      </c>
      <c r="G1869" s="16">
        <f t="shared" si="17"/>
        <v>2</v>
      </c>
      <c r="H1869" s="13" t="s">
        <v>28</v>
      </c>
      <c r="I1869" s="13" t="str">
        <f>IFERROR(__xludf.DUMMYFUNCTION("REGEXREPLACE(H1869, "".*\s"", """")"),"человек")</f>
        <v>человек</v>
      </c>
      <c r="J1869" s="13" t="s">
        <v>29</v>
      </c>
      <c r="K1869" s="17" t="str">
        <f>IFERROR(__xludf.DUMMYFUNCTION("REGEXREPLACE(J1869, ""^[\d\s]+"", """")"),"значение показателя за год")</f>
        <v>значение показателя за год</v>
      </c>
      <c r="L1869" s="16">
        <f t="shared" si="18"/>
        <v>2</v>
      </c>
      <c r="M1869" s="13" t="s">
        <v>30</v>
      </c>
      <c r="N1869" s="13" t="str">
        <f>IFERROR(__xludf.DUMMYFUNCTION("REGEXEXTRACT(M1869, "" (.+)$"")"),"все население")</f>
        <v>все население</v>
      </c>
      <c r="O1869" s="18">
        <v>58.0</v>
      </c>
      <c r="P1869" s="18">
        <v>62.0</v>
      </c>
      <c r="Q1869" s="18">
        <v>56.0</v>
      </c>
      <c r="R1869" s="18">
        <v>61.0</v>
      </c>
      <c r="S1869" s="18">
        <v>53.0</v>
      </c>
      <c r="T1869" s="18">
        <v>43.0</v>
      </c>
      <c r="U1869" s="18">
        <v>32.0</v>
      </c>
      <c r="V1869" s="18">
        <v>21.0</v>
      </c>
      <c r="W1869" s="18">
        <v>19.0</v>
      </c>
      <c r="X1869" s="18">
        <v>22.0</v>
      </c>
      <c r="Y1869" s="18">
        <v>15.0</v>
      </c>
      <c r="Z1869" s="19">
        <f t="shared" si="6"/>
        <v>442</v>
      </c>
      <c r="AA1869" s="19" t="str">
        <f t="shared" si="19"/>
        <v/>
      </c>
      <c r="AB1869" s="19" t="str">
        <f t="shared" si="8"/>
        <v/>
      </c>
      <c r="AC1869" s="19">
        <f t="shared" si="20"/>
        <v>40.18181818</v>
      </c>
      <c r="AD1869" s="19">
        <f t="shared" si="21"/>
        <v>45</v>
      </c>
      <c r="AE1869" s="19" t="str">
        <f t="shared" si="22"/>
        <v>Нет моды</v>
      </c>
      <c r="AF1869" s="19">
        <f t="shared" si="23"/>
        <v>15</v>
      </c>
      <c r="AG1869" s="19">
        <f t="shared" si="24"/>
        <v>62</v>
      </c>
      <c r="AH1869" s="20" t="str">
        <f t="shared" si="14"/>
        <v/>
      </c>
      <c r="AI1869" s="21"/>
      <c r="AJ1869" s="21"/>
      <c r="AK1869" s="21"/>
      <c r="AL1869" s="22">
        <f t="shared" si="25"/>
        <v>1</v>
      </c>
    </row>
    <row r="1870" ht="12.75" customHeight="1">
      <c r="A1870" s="13" t="s">
        <v>179</v>
      </c>
      <c r="B1870" s="13" t="str">
        <f>IFERROR(__xludf.DUMMYFUNCTION("REGEXREPLACE(A1870, ""\d"", """")"),"         Республика Адыгея (Адыгея)")</f>
        <v>         Республика Адыгея (Адыгея)</v>
      </c>
      <c r="C1870" s="14" t="str">
        <f t="shared" si="15"/>
        <v>Республика Адыгея (Адыгея)</v>
      </c>
      <c r="D1870" s="3">
        <f t="shared" si="16"/>
        <v>2</v>
      </c>
      <c r="E1870" s="15" t="s">
        <v>46</v>
      </c>
      <c r="F1870" s="13" t="str">
        <f>IFERROR(__xludf.DUMMYFUNCTION("REGEXEXTRACT(E1870, ""[А-Яа-я].*"")"),"Случ.отравл.алкоголем")</f>
        <v>Случ.отравл.алкоголем</v>
      </c>
      <c r="G1870" s="16">
        <f t="shared" si="17"/>
        <v>2</v>
      </c>
      <c r="H1870" s="13" t="s">
        <v>28</v>
      </c>
      <c r="I1870" s="13" t="str">
        <f>IFERROR(__xludf.DUMMYFUNCTION("REGEXREPLACE(H1870, "".*\s"", """")"),"человек")</f>
        <v>человек</v>
      </c>
      <c r="J1870" s="13" t="s">
        <v>29</v>
      </c>
      <c r="K1870" s="17" t="str">
        <f>IFERROR(__xludf.DUMMYFUNCTION("REGEXREPLACE(J1870, ""^[\d\s]+"", """")"),"значение показателя за год")</f>
        <v>значение показателя за год</v>
      </c>
      <c r="L1870" s="16">
        <f t="shared" si="18"/>
        <v>2</v>
      </c>
      <c r="M1870" s="13" t="s">
        <v>31</v>
      </c>
      <c r="N1870" s="13" t="str">
        <f>IFERROR(__xludf.DUMMYFUNCTION("REGEXEXTRACT(M1870, "" (.+)$"")"),"городское население")</f>
        <v>городское население</v>
      </c>
      <c r="O1870" s="18">
        <v>23.0</v>
      </c>
      <c r="P1870" s="18">
        <v>31.0</v>
      </c>
      <c r="Q1870" s="18">
        <v>27.0</v>
      </c>
      <c r="R1870" s="18">
        <v>31.0</v>
      </c>
      <c r="S1870" s="18">
        <v>26.0</v>
      </c>
      <c r="T1870" s="18">
        <v>21.0</v>
      </c>
      <c r="U1870" s="18">
        <v>14.0</v>
      </c>
      <c r="V1870" s="18">
        <v>9.0</v>
      </c>
      <c r="W1870" s="18">
        <v>4.0</v>
      </c>
      <c r="X1870" s="18">
        <v>6.0</v>
      </c>
      <c r="Y1870" s="18">
        <v>6.0</v>
      </c>
      <c r="Z1870" s="19" t="str">
        <f t="shared" si="6"/>
        <v/>
      </c>
      <c r="AA1870" s="19">
        <f t="shared" si="19"/>
        <v>198</v>
      </c>
      <c r="AB1870" s="19" t="str">
        <f t="shared" si="8"/>
        <v/>
      </c>
      <c r="AC1870" s="19">
        <f t="shared" si="20"/>
        <v>18</v>
      </c>
      <c r="AD1870" s="19">
        <f t="shared" si="21"/>
        <v>24.5</v>
      </c>
      <c r="AE1870" s="19" t="str">
        <f t="shared" si="22"/>
        <v>Нет моды</v>
      </c>
      <c r="AF1870" s="19">
        <f t="shared" si="23"/>
        <v>4</v>
      </c>
      <c r="AG1870" s="19">
        <f t="shared" si="24"/>
        <v>31</v>
      </c>
      <c r="AH1870" s="20" t="str">
        <f t="shared" si="14"/>
        <v/>
      </c>
      <c r="AI1870" s="21"/>
      <c r="AJ1870" s="21"/>
      <c r="AK1870" s="21"/>
      <c r="AL1870" s="22">
        <f t="shared" si="25"/>
        <v>1</v>
      </c>
    </row>
    <row r="1871" ht="12.75" customHeight="1">
      <c r="A1871" s="13" t="s">
        <v>179</v>
      </c>
      <c r="B1871" s="13" t="str">
        <f>IFERROR(__xludf.DUMMYFUNCTION("REGEXREPLACE(A1871, ""\d"", """")"),"         Республика Адыгея (Адыгея)")</f>
        <v>         Республика Адыгея (Адыгея)</v>
      </c>
      <c r="C1871" s="14" t="str">
        <f t="shared" si="15"/>
        <v>Республика Адыгея (Адыгея)</v>
      </c>
      <c r="D1871" s="3">
        <f t="shared" si="16"/>
        <v>2</v>
      </c>
      <c r="E1871" s="15" t="s">
        <v>46</v>
      </c>
      <c r="F1871" s="13" t="str">
        <f>IFERROR(__xludf.DUMMYFUNCTION("REGEXEXTRACT(E1871, ""[А-Яа-я].*"")"),"Случ.отравл.алкоголем")</f>
        <v>Случ.отравл.алкоголем</v>
      </c>
      <c r="G1871" s="16">
        <f t="shared" si="17"/>
        <v>2</v>
      </c>
      <c r="H1871" s="13" t="s">
        <v>28</v>
      </c>
      <c r="I1871" s="13" t="str">
        <f>IFERROR(__xludf.DUMMYFUNCTION("REGEXREPLACE(H1871, "".*\s"", """")"),"человек")</f>
        <v>человек</v>
      </c>
      <c r="J1871" s="13" t="s">
        <v>29</v>
      </c>
      <c r="K1871" s="17" t="str">
        <f>IFERROR(__xludf.DUMMYFUNCTION("REGEXREPLACE(J1871, ""^[\d\s]+"", """")"),"значение показателя за год")</f>
        <v>значение показателя за год</v>
      </c>
      <c r="L1871" s="16">
        <f t="shared" si="18"/>
        <v>2</v>
      </c>
      <c r="M1871" s="13" t="s">
        <v>32</v>
      </c>
      <c r="N1871" s="13" t="str">
        <f>IFERROR(__xludf.DUMMYFUNCTION("REGEXEXTRACT(M1871, "" (.+)$"")"),"сельское население")</f>
        <v>сельское население</v>
      </c>
      <c r="O1871" s="18">
        <v>35.0</v>
      </c>
      <c r="P1871" s="18">
        <v>31.0</v>
      </c>
      <c r="Q1871" s="18">
        <v>29.0</v>
      </c>
      <c r="R1871" s="18">
        <v>30.0</v>
      </c>
      <c r="S1871" s="18">
        <v>27.0</v>
      </c>
      <c r="T1871" s="18">
        <v>22.0</v>
      </c>
      <c r="U1871" s="18">
        <v>18.0</v>
      </c>
      <c r="V1871" s="18">
        <v>12.0</v>
      </c>
      <c r="W1871" s="18">
        <v>15.0</v>
      </c>
      <c r="X1871" s="18">
        <v>16.0</v>
      </c>
      <c r="Y1871" s="18">
        <v>9.0</v>
      </c>
      <c r="Z1871" s="19" t="str">
        <f t="shared" si="6"/>
        <v/>
      </c>
      <c r="AA1871" s="19" t="str">
        <f t="shared" si="19"/>
        <v/>
      </c>
      <c r="AB1871" s="19">
        <f t="shared" si="8"/>
        <v>244</v>
      </c>
      <c r="AC1871" s="19">
        <f t="shared" si="20"/>
        <v>22.18181818</v>
      </c>
      <c r="AD1871" s="19">
        <f t="shared" si="21"/>
        <v>21.5</v>
      </c>
      <c r="AE1871" s="19" t="str">
        <f t="shared" si="22"/>
        <v>Нет моды</v>
      </c>
      <c r="AF1871" s="19">
        <f t="shared" si="23"/>
        <v>9</v>
      </c>
      <c r="AG1871" s="19">
        <f t="shared" si="24"/>
        <v>35</v>
      </c>
      <c r="AH1871" s="20" t="str">
        <f t="shared" si="14"/>
        <v>Город: 45%; Село: 55%</v>
      </c>
      <c r="AI1871" s="21"/>
      <c r="AJ1871" s="21"/>
      <c r="AK1871" s="21"/>
      <c r="AL1871" s="22">
        <f t="shared" si="25"/>
        <v>1</v>
      </c>
    </row>
    <row r="1872" ht="12.75" customHeight="1">
      <c r="A1872" s="13" t="s">
        <v>179</v>
      </c>
      <c r="B1872" s="13" t="str">
        <f>IFERROR(__xludf.DUMMYFUNCTION("REGEXREPLACE(A1872, ""\d"", """")"),"         Республика Адыгея (Адыгея)")</f>
        <v>         Республика Адыгея (Адыгея)</v>
      </c>
      <c r="C1872" s="14" t="str">
        <f t="shared" si="15"/>
        <v>Республика Адыгея (Адыгея)</v>
      </c>
      <c r="D1872" s="3">
        <f t="shared" si="16"/>
        <v>2</v>
      </c>
      <c r="E1872" s="15" t="s">
        <v>47</v>
      </c>
      <c r="F1872" s="13" t="str">
        <f>IFERROR(__xludf.DUMMYFUNCTION("REGEXEXTRACT(E1872, ""[А-Яа-я].*"")"),"транспортные травмы всех видов")</f>
        <v>транспортные травмы всех видов</v>
      </c>
      <c r="G1872" s="16">
        <f t="shared" si="17"/>
        <v>2</v>
      </c>
      <c r="H1872" s="13" t="s">
        <v>28</v>
      </c>
      <c r="I1872" s="13" t="str">
        <f>IFERROR(__xludf.DUMMYFUNCTION("REGEXREPLACE(H1872, "".*\s"", """")"),"человек")</f>
        <v>человек</v>
      </c>
      <c r="J1872" s="13" t="s">
        <v>29</v>
      </c>
      <c r="K1872" s="17" t="str">
        <f>IFERROR(__xludf.DUMMYFUNCTION("REGEXREPLACE(J1872, ""^[\d\s]+"", """")"),"значение показателя за год")</f>
        <v>значение показателя за год</v>
      </c>
      <c r="L1872" s="16">
        <f t="shared" si="18"/>
        <v>2</v>
      </c>
      <c r="M1872" s="13" t="s">
        <v>30</v>
      </c>
      <c r="N1872" s="13" t="str">
        <f>IFERROR(__xludf.DUMMYFUNCTION("REGEXEXTRACT(M1872, "" (.+)$"")"),"все население")</f>
        <v>все население</v>
      </c>
      <c r="O1872" s="18">
        <v>129.0</v>
      </c>
      <c r="P1872" s="18">
        <v>133.0</v>
      </c>
      <c r="Q1872" s="18">
        <v>118.0</v>
      </c>
      <c r="R1872" s="18">
        <v>100.0</v>
      </c>
      <c r="S1872" s="23" t="s">
        <v>37</v>
      </c>
      <c r="T1872" s="23" t="s">
        <v>37</v>
      </c>
      <c r="U1872" s="23" t="s">
        <v>37</v>
      </c>
      <c r="V1872" s="23" t="s">
        <v>37</v>
      </c>
      <c r="W1872" s="23" t="s">
        <v>37</v>
      </c>
      <c r="X1872" s="23" t="s">
        <v>37</v>
      </c>
      <c r="Y1872" s="23" t="s">
        <v>37</v>
      </c>
      <c r="Z1872" s="19">
        <f t="shared" si="6"/>
        <v>480</v>
      </c>
      <c r="AA1872" s="19" t="str">
        <f t="shared" si="19"/>
        <v/>
      </c>
      <c r="AB1872" s="19" t="str">
        <f t="shared" si="8"/>
        <v/>
      </c>
      <c r="AC1872" s="19">
        <f t="shared" si="20"/>
        <v>120</v>
      </c>
      <c r="AD1872" s="19">
        <f t="shared" si="21"/>
        <v>29</v>
      </c>
      <c r="AE1872" s="19" t="str">
        <f t="shared" si="22"/>
        <v>Нет моды</v>
      </c>
      <c r="AF1872" s="19">
        <f t="shared" si="23"/>
        <v>100</v>
      </c>
      <c r="AG1872" s="19">
        <f t="shared" si="24"/>
        <v>133</v>
      </c>
      <c r="AH1872" s="20" t="str">
        <f t="shared" si="14"/>
        <v/>
      </c>
      <c r="AI1872" s="24"/>
      <c r="AJ1872" s="24"/>
      <c r="AK1872" s="24"/>
      <c r="AL1872" s="22">
        <f t="shared" si="25"/>
        <v>1</v>
      </c>
    </row>
    <row r="1873" ht="12.75" customHeight="1">
      <c r="A1873" s="13" t="s">
        <v>179</v>
      </c>
      <c r="B1873" s="13" t="str">
        <f>IFERROR(__xludf.DUMMYFUNCTION("REGEXREPLACE(A1873, ""\d"", """")"),"         Республика Адыгея (Адыгея)")</f>
        <v>         Республика Адыгея (Адыгея)</v>
      </c>
      <c r="C1873" s="14" t="str">
        <f t="shared" si="15"/>
        <v>Республика Адыгея (Адыгея)</v>
      </c>
      <c r="D1873" s="3">
        <f t="shared" si="16"/>
        <v>2</v>
      </c>
      <c r="E1873" s="15" t="s">
        <v>47</v>
      </c>
      <c r="F1873" s="13" t="str">
        <f>IFERROR(__xludf.DUMMYFUNCTION("REGEXEXTRACT(E1873, ""[А-Яа-я].*"")"),"транспортные травмы всех видов")</f>
        <v>транспортные травмы всех видов</v>
      </c>
      <c r="G1873" s="16">
        <f t="shared" si="17"/>
        <v>2</v>
      </c>
      <c r="H1873" s="13" t="s">
        <v>28</v>
      </c>
      <c r="I1873" s="13" t="str">
        <f>IFERROR(__xludf.DUMMYFUNCTION("REGEXREPLACE(H1873, "".*\s"", """")"),"человек")</f>
        <v>человек</v>
      </c>
      <c r="J1873" s="13" t="s">
        <v>29</v>
      </c>
      <c r="K1873" s="17" t="str">
        <f>IFERROR(__xludf.DUMMYFUNCTION("REGEXREPLACE(J1873, ""^[\d\s]+"", """")"),"значение показателя за год")</f>
        <v>значение показателя за год</v>
      </c>
      <c r="L1873" s="16">
        <f t="shared" si="18"/>
        <v>2</v>
      </c>
      <c r="M1873" s="13" t="s">
        <v>31</v>
      </c>
      <c r="N1873" s="13" t="str">
        <f>IFERROR(__xludf.DUMMYFUNCTION("REGEXEXTRACT(M1873, "" (.+)$"")"),"городское население")</f>
        <v>городское население</v>
      </c>
      <c r="O1873" s="18">
        <v>53.0</v>
      </c>
      <c r="P1873" s="18">
        <v>41.0</v>
      </c>
      <c r="Q1873" s="18">
        <v>49.0</v>
      </c>
      <c r="R1873" s="18">
        <v>46.0</v>
      </c>
      <c r="S1873" s="23" t="s">
        <v>37</v>
      </c>
      <c r="T1873" s="23" t="s">
        <v>37</v>
      </c>
      <c r="U1873" s="23" t="s">
        <v>37</v>
      </c>
      <c r="V1873" s="23" t="s">
        <v>37</v>
      </c>
      <c r="W1873" s="23" t="s">
        <v>37</v>
      </c>
      <c r="X1873" s="23" t="s">
        <v>37</v>
      </c>
      <c r="Y1873" s="23" t="s">
        <v>37</v>
      </c>
      <c r="Z1873" s="19" t="str">
        <f t="shared" si="6"/>
        <v/>
      </c>
      <c r="AA1873" s="19">
        <f t="shared" si="19"/>
        <v>189</v>
      </c>
      <c r="AB1873" s="19" t="str">
        <f t="shared" si="8"/>
        <v/>
      </c>
      <c r="AC1873" s="19">
        <f t="shared" si="20"/>
        <v>47.25</v>
      </c>
      <c r="AD1873" s="19">
        <f t="shared" si="21"/>
        <v>76.5</v>
      </c>
      <c r="AE1873" s="19" t="str">
        <f t="shared" si="22"/>
        <v>Нет моды</v>
      </c>
      <c r="AF1873" s="19">
        <f t="shared" si="23"/>
        <v>41</v>
      </c>
      <c r="AG1873" s="19">
        <f t="shared" si="24"/>
        <v>53</v>
      </c>
      <c r="AH1873" s="20" t="str">
        <f t="shared" si="14"/>
        <v/>
      </c>
      <c r="AI1873" s="24"/>
      <c r="AJ1873" s="24"/>
      <c r="AK1873" s="24"/>
      <c r="AL1873" s="22">
        <f t="shared" si="25"/>
        <v>1</v>
      </c>
    </row>
    <row r="1874" ht="12.75" customHeight="1">
      <c r="A1874" s="13" t="s">
        <v>179</v>
      </c>
      <c r="B1874" s="13" t="str">
        <f>IFERROR(__xludf.DUMMYFUNCTION("REGEXREPLACE(A1874, ""\d"", """")"),"         Республика Адыгея (Адыгея)")</f>
        <v>         Республика Адыгея (Адыгея)</v>
      </c>
      <c r="C1874" s="14" t="str">
        <f t="shared" si="15"/>
        <v>Республика Адыгея (Адыгея)</v>
      </c>
      <c r="D1874" s="3">
        <f t="shared" si="16"/>
        <v>2</v>
      </c>
      <c r="E1874" s="15" t="s">
        <v>47</v>
      </c>
      <c r="F1874" s="13" t="str">
        <f>IFERROR(__xludf.DUMMYFUNCTION("REGEXEXTRACT(E1874, ""[А-Яа-я].*"")"),"транспортные травмы всех видов")</f>
        <v>транспортные травмы всех видов</v>
      </c>
      <c r="G1874" s="16">
        <f t="shared" si="17"/>
        <v>2</v>
      </c>
      <c r="H1874" s="13" t="s">
        <v>28</v>
      </c>
      <c r="I1874" s="13" t="str">
        <f>IFERROR(__xludf.DUMMYFUNCTION("REGEXREPLACE(H1874, "".*\s"", """")"),"человек")</f>
        <v>человек</v>
      </c>
      <c r="J1874" s="13" t="s">
        <v>29</v>
      </c>
      <c r="K1874" s="17" t="str">
        <f>IFERROR(__xludf.DUMMYFUNCTION("REGEXREPLACE(J1874, ""^[\d\s]+"", """")"),"значение показателя за год")</f>
        <v>значение показателя за год</v>
      </c>
      <c r="L1874" s="16">
        <f t="shared" si="18"/>
        <v>2</v>
      </c>
      <c r="M1874" s="13" t="s">
        <v>32</v>
      </c>
      <c r="N1874" s="13" t="str">
        <f>IFERROR(__xludf.DUMMYFUNCTION("REGEXEXTRACT(M1874, "" (.+)$"")"),"сельское население")</f>
        <v>сельское население</v>
      </c>
      <c r="O1874" s="18">
        <v>76.0</v>
      </c>
      <c r="P1874" s="18">
        <v>92.0</v>
      </c>
      <c r="Q1874" s="18">
        <v>69.0</v>
      </c>
      <c r="R1874" s="18">
        <v>54.0</v>
      </c>
      <c r="S1874" s="23" t="s">
        <v>37</v>
      </c>
      <c r="T1874" s="23" t="s">
        <v>37</v>
      </c>
      <c r="U1874" s="23" t="s">
        <v>37</v>
      </c>
      <c r="V1874" s="23" t="s">
        <v>37</v>
      </c>
      <c r="W1874" s="23" t="s">
        <v>37</v>
      </c>
      <c r="X1874" s="23" t="s">
        <v>37</v>
      </c>
      <c r="Y1874" s="23" t="s">
        <v>37</v>
      </c>
      <c r="Z1874" s="19" t="str">
        <f t="shared" si="6"/>
        <v/>
      </c>
      <c r="AA1874" s="19" t="str">
        <f t="shared" si="19"/>
        <v/>
      </c>
      <c r="AB1874" s="19">
        <f t="shared" si="8"/>
        <v>291</v>
      </c>
      <c r="AC1874" s="19">
        <f t="shared" si="20"/>
        <v>72.75</v>
      </c>
      <c r="AD1874" s="19">
        <f t="shared" si="21"/>
        <v>53.5</v>
      </c>
      <c r="AE1874" s="19" t="str">
        <f t="shared" si="22"/>
        <v>Нет моды</v>
      </c>
      <c r="AF1874" s="19">
        <f t="shared" si="23"/>
        <v>54</v>
      </c>
      <c r="AG1874" s="19">
        <f t="shared" si="24"/>
        <v>92</v>
      </c>
      <c r="AH1874" s="20" t="str">
        <f t="shared" si="14"/>
        <v>Город: 39%; Село: 61%</v>
      </c>
      <c r="AI1874" s="24"/>
      <c r="AJ1874" s="24"/>
      <c r="AK1874" s="24"/>
      <c r="AL1874" s="22">
        <f t="shared" si="25"/>
        <v>1</v>
      </c>
    </row>
    <row r="1875" ht="12.75" customHeight="1">
      <c r="A1875" s="13" t="s">
        <v>179</v>
      </c>
      <c r="B1875" s="13" t="str">
        <f>IFERROR(__xludf.DUMMYFUNCTION("REGEXREPLACE(A1875, ""\d"", """")"),"         Республика Адыгея (Адыгея)")</f>
        <v>         Республика Адыгея (Адыгея)</v>
      </c>
      <c r="C1875" s="14" t="str">
        <f t="shared" si="15"/>
        <v>Республика Адыгея (Адыгея)</v>
      </c>
      <c r="D1875" s="3">
        <f t="shared" si="16"/>
        <v>2</v>
      </c>
      <c r="E1875" s="15" t="s">
        <v>48</v>
      </c>
      <c r="F1875" s="13" t="str">
        <f>IFERROR(__xludf.DUMMYFUNCTION("REGEXEXTRACT(E1875, ""[А-Яа-я].*"")"),"Убийство")</f>
        <v>Убийство</v>
      </c>
      <c r="G1875" s="16">
        <f t="shared" si="17"/>
        <v>2</v>
      </c>
      <c r="H1875" s="13" t="s">
        <v>28</v>
      </c>
      <c r="I1875" s="13" t="str">
        <f>IFERROR(__xludf.DUMMYFUNCTION("REGEXREPLACE(H1875, "".*\s"", """")"),"человек")</f>
        <v>человек</v>
      </c>
      <c r="J1875" s="13" t="s">
        <v>29</v>
      </c>
      <c r="K1875" s="17" t="str">
        <f>IFERROR(__xludf.DUMMYFUNCTION("REGEXREPLACE(J1875, ""^[\d\s]+"", """")"),"значение показателя за год")</f>
        <v>значение показателя за год</v>
      </c>
      <c r="L1875" s="16">
        <f t="shared" si="18"/>
        <v>2</v>
      </c>
      <c r="M1875" s="13" t="s">
        <v>30</v>
      </c>
      <c r="N1875" s="13" t="str">
        <f>IFERROR(__xludf.DUMMYFUNCTION("REGEXEXTRACT(M1875, "" (.+)$"")"),"все население")</f>
        <v>все население</v>
      </c>
      <c r="O1875" s="18">
        <v>28.0</v>
      </c>
      <c r="P1875" s="18">
        <v>23.0</v>
      </c>
      <c r="Q1875" s="18">
        <v>18.0</v>
      </c>
      <c r="R1875" s="18">
        <v>29.0</v>
      </c>
      <c r="S1875" s="18">
        <v>18.0</v>
      </c>
      <c r="T1875" s="18">
        <v>30.0</v>
      </c>
      <c r="U1875" s="18">
        <v>17.0</v>
      </c>
      <c r="V1875" s="18">
        <v>14.0</v>
      </c>
      <c r="W1875" s="18">
        <v>16.0</v>
      </c>
      <c r="X1875" s="18">
        <v>14.0</v>
      </c>
      <c r="Y1875" s="18">
        <v>18.0</v>
      </c>
      <c r="Z1875" s="19">
        <f t="shared" si="6"/>
        <v>225</v>
      </c>
      <c r="AA1875" s="19" t="str">
        <f t="shared" si="19"/>
        <v/>
      </c>
      <c r="AB1875" s="19" t="str">
        <f t="shared" si="8"/>
        <v/>
      </c>
      <c r="AC1875" s="19">
        <f t="shared" si="20"/>
        <v>20.45454545</v>
      </c>
      <c r="AD1875" s="19">
        <f t="shared" si="21"/>
        <v>23</v>
      </c>
      <c r="AE1875" s="19" t="str">
        <f t="shared" si="22"/>
        <v>Нет моды</v>
      </c>
      <c r="AF1875" s="19">
        <f t="shared" si="23"/>
        <v>14</v>
      </c>
      <c r="AG1875" s="19">
        <f t="shared" si="24"/>
        <v>30</v>
      </c>
      <c r="AH1875" s="20" t="str">
        <f t="shared" si="14"/>
        <v/>
      </c>
      <c r="AI1875" s="21"/>
      <c r="AJ1875" s="21"/>
      <c r="AK1875" s="21"/>
      <c r="AL1875" s="22">
        <f t="shared" si="25"/>
        <v>1</v>
      </c>
    </row>
    <row r="1876" ht="12.75" customHeight="1">
      <c r="A1876" s="13" t="s">
        <v>179</v>
      </c>
      <c r="B1876" s="13" t="str">
        <f>IFERROR(__xludf.DUMMYFUNCTION("REGEXREPLACE(A1876, ""\d"", """")"),"         Республика Адыгея (Адыгея)")</f>
        <v>         Республика Адыгея (Адыгея)</v>
      </c>
      <c r="C1876" s="14" t="str">
        <f t="shared" si="15"/>
        <v>Республика Адыгея (Адыгея)</v>
      </c>
      <c r="D1876" s="3">
        <f t="shared" si="16"/>
        <v>2</v>
      </c>
      <c r="E1876" s="15" t="s">
        <v>48</v>
      </c>
      <c r="F1876" s="13" t="str">
        <f>IFERROR(__xludf.DUMMYFUNCTION("REGEXEXTRACT(E1876, ""[А-Яа-я].*"")"),"Убийство")</f>
        <v>Убийство</v>
      </c>
      <c r="G1876" s="16">
        <f t="shared" si="17"/>
        <v>2</v>
      </c>
      <c r="H1876" s="13" t="s">
        <v>28</v>
      </c>
      <c r="I1876" s="13" t="str">
        <f>IFERROR(__xludf.DUMMYFUNCTION("REGEXREPLACE(H1876, "".*\s"", """")"),"человек")</f>
        <v>человек</v>
      </c>
      <c r="J1876" s="13" t="s">
        <v>29</v>
      </c>
      <c r="K1876" s="17" t="str">
        <f>IFERROR(__xludf.DUMMYFUNCTION("REGEXREPLACE(J1876, ""^[\d\s]+"", """")"),"значение показателя за год")</f>
        <v>значение показателя за год</v>
      </c>
      <c r="L1876" s="16">
        <f t="shared" si="18"/>
        <v>2</v>
      </c>
      <c r="M1876" s="13" t="s">
        <v>31</v>
      </c>
      <c r="N1876" s="13" t="str">
        <f>IFERROR(__xludf.DUMMYFUNCTION("REGEXEXTRACT(M1876, "" (.+)$"")"),"городское население")</f>
        <v>городское население</v>
      </c>
      <c r="O1876" s="18">
        <v>11.0</v>
      </c>
      <c r="P1876" s="18">
        <v>7.0</v>
      </c>
      <c r="Q1876" s="18">
        <v>8.0</v>
      </c>
      <c r="R1876" s="18">
        <v>11.0</v>
      </c>
      <c r="S1876" s="18">
        <v>7.0</v>
      </c>
      <c r="T1876" s="18">
        <v>10.0</v>
      </c>
      <c r="U1876" s="18">
        <v>8.0</v>
      </c>
      <c r="V1876" s="18">
        <v>5.0</v>
      </c>
      <c r="W1876" s="18">
        <v>7.0</v>
      </c>
      <c r="X1876" s="18">
        <v>5.0</v>
      </c>
      <c r="Y1876" s="18">
        <v>10.0</v>
      </c>
      <c r="Z1876" s="19" t="str">
        <f t="shared" si="6"/>
        <v/>
      </c>
      <c r="AA1876" s="19">
        <f t="shared" si="19"/>
        <v>89</v>
      </c>
      <c r="AB1876" s="19" t="str">
        <f t="shared" si="8"/>
        <v/>
      </c>
      <c r="AC1876" s="19">
        <f t="shared" si="20"/>
        <v>8.090909091</v>
      </c>
      <c r="AD1876" s="19">
        <f t="shared" si="21"/>
        <v>12.5</v>
      </c>
      <c r="AE1876" s="19" t="str">
        <f t="shared" si="22"/>
        <v>Нет моды</v>
      </c>
      <c r="AF1876" s="19">
        <f t="shared" si="23"/>
        <v>5</v>
      </c>
      <c r="AG1876" s="19">
        <f t="shared" si="24"/>
        <v>11</v>
      </c>
      <c r="AH1876" s="20" t="str">
        <f t="shared" si="14"/>
        <v/>
      </c>
      <c r="AI1876" s="21"/>
      <c r="AJ1876" s="21"/>
      <c r="AK1876" s="21"/>
      <c r="AL1876" s="22">
        <f t="shared" si="25"/>
        <v>1</v>
      </c>
    </row>
    <row r="1877" ht="12.75" customHeight="1">
      <c r="A1877" s="13" t="s">
        <v>179</v>
      </c>
      <c r="B1877" s="13" t="str">
        <f>IFERROR(__xludf.DUMMYFUNCTION("REGEXREPLACE(A1877, ""\d"", """")"),"         Республика Адыгея (Адыгея)")</f>
        <v>         Республика Адыгея (Адыгея)</v>
      </c>
      <c r="C1877" s="14" t="str">
        <f t="shared" si="15"/>
        <v>Республика Адыгея (Адыгея)</v>
      </c>
      <c r="D1877" s="3">
        <f t="shared" si="16"/>
        <v>2</v>
      </c>
      <c r="E1877" s="15" t="s">
        <v>48</v>
      </c>
      <c r="F1877" s="13" t="str">
        <f>IFERROR(__xludf.DUMMYFUNCTION("REGEXEXTRACT(E1877, ""[А-Яа-я].*"")"),"Убийство")</f>
        <v>Убийство</v>
      </c>
      <c r="G1877" s="16">
        <f t="shared" si="17"/>
        <v>2</v>
      </c>
      <c r="H1877" s="13" t="s">
        <v>28</v>
      </c>
      <c r="I1877" s="13" t="str">
        <f>IFERROR(__xludf.DUMMYFUNCTION("REGEXREPLACE(H1877, "".*\s"", """")"),"человек")</f>
        <v>человек</v>
      </c>
      <c r="J1877" s="13" t="s">
        <v>29</v>
      </c>
      <c r="K1877" s="17" t="str">
        <f>IFERROR(__xludf.DUMMYFUNCTION("REGEXREPLACE(J1877, ""^[\d\s]+"", """")"),"значение показателя за год")</f>
        <v>значение показателя за год</v>
      </c>
      <c r="L1877" s="16">
        <f t="shared" si="18"/>
        <v>2</v>
      </c>
      <c r="M1877" s="13" t="s">
        <v>32</v>
      </c>
      <c r="N1877" s="13" t="str">
        <f>IFERROR(__xludf.DUMMYFUNCTION("REGEXEXTRACT(M1877, "" (.+)$"")"),"сельское население")</f>
        <v>сельское население</v>
      </c>
      <c r="O1877" s="18">
        <v>17.0</v>
      </c>
      <c r="P1877" s="18">
        <v>16.0</v>
      </c>
      <c r="Q1877" s="18">
        <v>10.0</v>
      </c>
      <c r="R1877" s="18">
        <v>18.0</v>
      </c>
      <c r="S1877" s="18">
        <v>11.0</v>
      </c>
      <c r="T1877" s="18">
        <v>20.0</v>
      </c>
      <c r="U1877" s="18">
        <v>9.0</v>
      </c>
      <c r="V1877" s="18">
        <v>9.0</v>
      </c>
      <c r="W1877" s="18">
        <v>9.0</v>
      </c>
      <c r="X1877" s="18">
        <v>9.0</v>
      </c>
      <c r="Y1877" s="18">
        <v>8.0</v>
      </c>
      <c r="Z1877" s="19" t="str">
        <f t="shared" si="6"/>
        <v/>
      </c>
      <c r="AA1877" s="19" t="str">
        <f t="shared" si="19"/>
        <v/>
      </c>
      <c r="AB1877" s="19">
        <f t="shared" si="8"/>
        <v>136</v>
      </c>
      <c r="AC1877" s="19">
        <f t="shared" si="20"/>
        <v>12.36363636</v>
      </c>
      <c r="AD1877" s="19">
        <f t="shared" si="21"/>
        <v>9</v>
      </c>
      <c r="AE1877" s="19" t="str">
        <f t="shared" si="22"/>
        <v>Нет моды</v>
      </c>
      <c r="AF1877" s="19">
        <f t="shared" si="23"/>
        <v>8</v>
      </c>
      <c r="AG1877" s="19">
        <f t="shared" si="24"/>
        <v>20</v>
      </c>
      <c r="AH1877" s="20" t="str">
        <f t="shared" si="14"/>
        <v>Город: 40%; Село: 60%</v>
      </c>
      <c r="AI1877" s="21"/>
      <c r="AJ1877" s="21"/>
      <c r="AK1877" s="21"/>
      <c r="AL1877" s="22">
        <f t="shared" si="25"/>
        <v>1</v>
      </c>
    </row>
    <row r="1878" ht="12.75" customHeight="1">
      <c r="A1878" s="13" t="s">
        <v>179</v>
      </c>
      <c r="B1878" s="13" t="str">
        <f>IFERROR(__xludf.DUMMYFUNCTION("REGEXREPLACE(A1878, ""\d"", """")"),"         Республика Адыгея (Адыгея)")</f>
        <v>         Республика Адыгея (Адыгея)</v>
      </c>
      <c r="C1878" s="14" t="str">
        <f t="shared" si="15"/>
        <v>Республика Адыгея (Адыгея)</v>
      </c>
      <c r="D1878" s="3">
        <f t="shared" si="16"/>
        <v>2</v>
      </c>
      <c r="E1878" s="15" t="s">
        <v>49</v>
      </c>
      <c r="F1878" s="13" t="str">
        <f>IFERROR(__xludf.DUMMYFUNCTION("REGEXEXTRACT(E1878, ""[А-Яа-я].*"")"),"Цереброваскулярные болезни")</f>
        <v>Цереброваскулярные болезни</v>
      </c>
      <c r="G1878" s="16">
        <f t="shared" si="17"/>
        <v>2</v>
      </c>
      <c r="H1878" s="13" t="s">
        <v>28</v>
      </c>
      <c r="I1878" s="13" t="str">
        <f>IFERROR(__xludf.DUMMYFUNCTION("REGEXREPLACE(H1878, "".*\s"", """")"),"человек")</f>
        <v>человек</v>
      </c>
      <c r="J1878" s="13" t="s">
        <v>29</v>
      </c>
      <c r="K1878" s="17" t="str">
        <f>IFERROR(__xludf.DUMMYFUNCTION("REGEXREPLACE(J1878, ""^[\d\s]+"", """")"),"значение показателя за год")</f>
        <v>значение показателя за год</v>
      </c>
      <c r="L1878" s="16">
        <f t="shared" si="18"/>
        <v>2</v>
      </c>
      <c r="M1878" s="13" t="s">
        <v>30</v>
      </c>
      <c r="N1878" s="13" t="str">
        <f>IFERROR(__xludf.DUMMYFUNCTION("REGEXEXTRACT(M1878, "" (.+)$"")"),"все население")</f>
        <v>все население</v>
      </c>
      <c r="O1878" s="18">
        <v>1379.0</v>
      </c>
      <c r="P1878" s="18">
        <v>1218.0</v>
      </c>
      <c r="Q1878" s="18">
        <v>1136.0</v>
      </c>
      <c r="R1878" s="18">
        <v>1130.0</v>
      </c>
      <c r="S1878" s="18">
        <v>1052.0</v>
      </c>
      <c r="T1878" s="18">
        <v>1076.0</v>
      </c>
      <c r="U1878" s="18">
        <v>1032.0</v>
      </c>
      <c r="V1878" s="18">
        <v>950.0</v>
      </c>
      <c r="W1878" s="18">
        <v>978.0</v>
      </c>
      <c r="X1878" s="18">
        <v>859.0</v>
      </c>
      <c r="Y1878" s="18">
        <v>783.0</v>
      </c>
      <c r="Z1878" s="19">
        <f t="shared" si="6"/>
        <v>11593</v>
      </c>
      <c r="AA1878" s="19" t="str">
        <f t="shared" si="19"/>
        <v/>
      </c>
      <c r="AB1878" s="19" t="str">
        <f t="shared" si="8"/>
        <v/>
      </c>
      <c r="AC1878" s="19">
        <f t="shared" si="20"/>
        <v>1053.909091</v>
      </c>
      <c r="AD1878" s="19">
        <f t="shared" si="21"/>
        <v>401.5</v>
      </c>
      <c r="AE1878" s="19" t="str">
        <f t="shared" si="22"/>
        <v>Нет моды</v>
      </c>
      <c r="AF1878" s="19">
        <f t="shared" si="23"/>
        <v>783</v>
      </c>
      <c r="AG1878" s="19">
        <f t="shared" si="24"/>
        <v>1379</v>
      </c>
      <c r="AH1878" s="20" t="str">
        <f t="shared" si="14"/>
        <v/>
      </c>
      <c r="AI1878" s="21"/>
      <c r="AJ1878" s="21"/>
      <c r="AK1878" s="21"/>
      <c r="AL1878" s="22">
        <f t="shared" si="25"/>
        <v>1</v>
      </c>
    </row>
    <row r="1879" ht="12.75" customHeight="1">
      <c r="A1879" s="13" t="s">
        <v>179</v>
      </c>
      <c r="B1879" s="13" t="str">
        <f>IFERROR(__xludf.DUMMYFUNCTION("REGEXREPLACE(A1879, ""\d"", """")"),"         Республика Адыгея (Адыгея)")</f>
        <v>         Республика Адыгея (Адыгея)</v>
      </c>
      <c r="C1879" s="14" t="str">
        <f t="shared" si="15"/>
        <v>Республика Адыгея (Адыгея)</v>
      </c>
      <c r="D1879" s="3">
        <f t="shared" si="16"/>
        <v>2</v>
      </c>
      <c r="E1879" s="15" t="s">
        <v>49</v>
      </c>
      <c r="F1879" s="13" t="str">
        <f>IFERROR(__xludf.DUMMYFUNCTION("REGEXEXTRACT(E1879, ""[А-Яа-я].*"")"),"Цереброваскулярные болезни")</f>
        <v>Цереброваскулярные болезни</v>
      </c>
      <c r="G1879" s="16">
        <f t="shared" si="17"/>
        <v>2</v>
      </c>
      <c r="H1879" s="13" t="s">
        <v>28</v>
      </c>
      <c r="I1879" s="13" t="str">
        <f>IFERROR(__xludf.DUMMYFUNCTION("REGEXREPLACE(H1879, "".*\s"", """")"),"человек")</f>
        <v>человек</v>
      </c>
      <c r="J1879" s="13" t="s">
        <v>29</v>
      </c>
      <c r="K1879" s="17" t="str">
        <f>IFERROR(__xludf.DUMMYFUNCTION("REGEXREPLACE(J1879, ""^[\d\s]+"", """")"),"значение показателя за год")</f>
        <v>значение показателя за год</v>
      </c>
      <c r="L1879" s="16">
        <f t="shared" si="18"/>
        <v>2</v>
      </c>
      <c r="M1879" s="13" t="s">
        <v>31</v>
      </c>
      <c r="N1879" s="13" t="str">
        <f>IFERROR(__xludf.DUMMYFUNCTION("REGEXEXTRACT(M1879, "" (.+)$"")"),"городское население")</f>
        <v>городское население</v>
      </c>
      <c r="O1879" s="18">
        <v>665.0</v>
      </c>
      <c r="P1879" s="18">
        <v>617.0</v>
      </c>
      <c r="Q1879" s="18">
        <v>611.0</v>
      </c>
      <c r="R1879" s="18">
        <v>624.0</v>
      </c>
      <c r="S1879" s="18">
        <v>579.0</v>
      </c>
      <c r="T1879" s="18">
        <v>614.0</v>
      </c>
      <c r="U1879" s="18">
        <v>584.0</v>
      </c>
      <c r="V1879" s="18">
        <v>554.0</v>
      </c>
      <c r="W1879" s="18">
        <v>511.0</v>
      </c>
      <c r="X1879" s="18">
        <v>471.0</v>
      </c>
      <c r="Y1879" s="18">
        <v>390.0</v>
      </c>
      <c r="Z1879" s="19" t="str">
        <f t="shared" si="6"/>
        <v/>
      </c>
      <c r="AA1879" s="19">
        <f t="shared" si="19"/>
        <v>6220</v>
      </c>
      <c r="AB1879" s="19" t="str">
        <f t="shared" si="8"/>
        <v/>
      </c>
      <c r="AC1879" s="19">
        <f t="shared" si="20"/>
        <v>565.4545455</v>
      </c>
      <c r="AD1879" s="19">
        <f t="shared" si="21"/>
        <v>724</v>
      </c>
      <c r="AE1879" s="19" t="str">
        <f t="shared" si="22"/>
        <v>Нет моды</v>
      </c>
      <c r="AF1879" s="19">
        <f t="shared" si="23"/>
        <v>390</v>
      </c>
      <c r="AG1879" s="19">
        <f t="shared" si="24"/>
        <v>665</v>
      </c>
      <c r="AH1879" s="20" t="str">
        <f t="shared" si="14"/>
        <v/>
      </c>
      <c r="AI1879" s="21"/>
      <c r="AJ1879" s="21"/>
      <c r="AK1879" s="21"/>
      <c r="AL1879" s="22">
        <f t="shared" si="25"/>
        <v>1</v>
      </c>
    </row>
    <row r="1880" ht="12.75" customHeight="1">
      <c r="A1880" s="13" t="s">
        <v>179</v>
      </c>
      <c r="B1880" s="13" t="str">
        <f>IFERROR(__xludf.DUMMYFUNCTION("REGEXREPLACE(A1880, ""\d"", """")"),"         Республика Адыгея (Адыгея)")</f>
        <v>         Республика Адыгея (Адыгея)</v>
      </c>
      <c r="C1880" s="14" t="str">
        <f t="shared" si="15"/>
        <v>Республика Адыгея (Адыгея)</v>
      </c>
      <c r="D1880" s="3">
        <f t="shared" si="16"/>
        <v>2</v>
      </c>
      <c r="E1880" s="15" t="s">
        <v>49</v>
      </c>
      <c r="F1880" s="13" t="str">
        <f>IFERROR(__xludf.DUMMYFUNCTION("REGEXEXTRACT(E1880, ""[А-Яа-я].*"")"),"Цереброваскулярные болезни")</f>
        <v>Цереброваскулярные болезни</v>
      </c>
      <c r="G1880" s="16">
        <f t="shared" si="17"/>
        <v>2</v>
      </c>
      <c r="H1880" s="13" t="s">
        <v>28</v>
      </c>
      <c r="I1880" s="13" t="str">
        <f>IFERROR(__xludf.DUMMYFUNCTION("REGEXREPLACE(H1880, "".*\s"", """")"),"человек")</f>
        <v>человек</v>
      </c>
      <c r="J1880" s="13" t="s">
        <v>29</v>
      </c>
      <c r="K1880" s="17" t="str">
        <f>IFERROR(__xludf.DUMMYFUNCTION("REGEXREPLACE(J1880, ""^[\d\s]+"", """")"),"значение показателя за год")</f>
        <v>значение показателя за год</v>
      </c>
      <c r="L1880" s="16">
        <f t="shared" si="18"/>
        <v>2</v>
      </c>
      <c r="M1880" s="13" t="s">
        <v>32</v>
      </c>
      <c r="N1880" s="13" t="str">
        <f>IFERROR(__xludf.DUMMYFUNCTION("REGEXEXTRACT(M1880, "" (.+)$"")"),"сельское население")</f>
        <v>сельское население</v>
      </c>
      <c r="O1880" s="18">
        <v>714.0</v>
      </c>
      <c r="P1880" s="18">
        <v>601.0</v>
      </c>
      <c r="Q1880" s="18">
        <v>525.0</v>
      </c>
      <c r="R1880" s="18">
        <v>506.0</v>
      </c>
      <c r="S1880" s="18">
        <v>473.0</v>
      </c>
      <c r="T1880" s="18">
        <v>462.0</v>
      </c>
      <c r="U1880" s="18">
        <v>448.0</v>
      </c>
      <c r="V1880" s="18">
        <v>396.0</v>
      </c>
      <c r="W1880" s="18">
        <v>467.0</v>
      </c>
      <c r="X1880" s="18">
        <v>388.0</v>
      </c>
      <c r="Y1880" s="18">
        <v>393.0</v>
      </c>
      <c r="Z1880" s="19" t="str">
        <f t="shared" si="6"/>
        <v/>
      </c>
      <c r="AA1880" s="19" t="str">
        <f t="shared" si="19"/>
        <v/>
      </c>
      <c r="AB1880" s="19">
        <f t="shared" si="8"/>
        <v>5373</v>
      </c>
      <c r="AC1880" s="19">
        <f t="shared" si="20"/>
        <v>488.4545455</v>
      </c>
      <c r="AD1880" s="19">
        <f t="shared" si="21"/>
        <v>518</v>
      </c>
      <c r="AE1880" s="19" t="str">
        <f t="shared" si="22"/>
        <v>Нет моды</v>
      </c>
      <c r="AF1880" s="19">
        <f t="shared" si="23"/>
        <v>388</v>
      </c>
      <c r="AG1880" s="19">
        <f t="shared" si="24"/>
        <v>714</v>
      </c>
      <c r="AH1880" s="20" t="str">
        <f t="shared" si="14"/>
        <v>Город: 54%; Село: 46%</v>
      </c>
      <c r="AI1880" s="21"/>
      <c r="AJ1880" s="21"/>
      <c r="AK1880" s="21"/>
      <c r="AL1880" s="22">
        <f t="shared" si="25"/>
        <v>1</v>
      </c>
    </row>
    <row r="1881" ht="12.75" customHeight="1">
      <c r="A1881" s="13" t="s">
        <v>180</v>
      </c>
      <c r="B1881" s="13" t="str">
        <f>IFERROR(__xludf.DUMMYFUNCTION("REGEXREPLACE(A1881, ""\d"", """")"),"         Республика Калмыкия")</f>
        <v>         Республика Калмыкия</v>
      </c>
      <c r="C1881" s="14" t="str">
        <f t="shared" si="15"/>
        <v>Республика Калмыкия</v>
      </c>
      <c r="D1881" s="3">
        <f t="shared" si="16"/>
        <v>2</v>
      </c>
      <c r="E1881" s="15" t="s">
        <v>27</v>
      </c>
      <c r="F1881" s="13" t="str">
        <f>IFERROR(__xludf.DUMMYFUNCTION("REGEXEXTRACT(E1881, ""[А-Яа-я].*"")"),"Болезни органов дыхания")</f>
        <v>Болезни органов дыхания</v>
      </c>
      <c r="G1881" s="16">
        <f t="shared" si="17"/>
        <v>2</v>
      </c>
      <c r="H1881" s="13" t="s">
        <v>28</v>
      </c>
      <c r="I1881" s="13" t="str">
        <f>IFERROR(__xludf.DUMMYFUNCTION("REGEXREPLACE(H1881, "".*\s"", """")"),"человек")</f>
        <v>человек</v>
      </c>
      <c r="J1881" s="13" t="s">
        <v>29</v>
      </c>
      <c r="K1881" s="17" t="str">
        <f>IFERROR(__xludf.DUMMYFUNCTION("REGEXREPLACE(J1881, ""^[\d\s]+"", """")"),"значение показателя за год")</f>
        <v>значение показателя за год</v>
      </c>
      <c r="L1881" s="16">
        <f t="shared" si="18"/>
        <v>2</v>
      </c>
      <c r="M1881" s="13" t="s">
        <v>30</v>
      </c>
      <c r="N1881" s="13" t="str">
        <f>IFERROR(__xludf.DUMMYFUNCTION("REGEXEXTRACT(M1881, "" (.+)$"")"),"все население")</f>
        <v>все население</v>
      </c>
      <c r="O1881" s="18">
        <v>87.0</v>
      </c>
      <c r="P1881" s="18">
        <v>103.0</v>
      </c>
      <c r="Q1881" s="18">
        <v>82.0</v>
      </c>
      <c r="R1881" s="18">
        <v>81.0</v>
      </c>
      <c r="S1881" s="18">
        <v>64.0</v>
      </c>
      <c r="T1881" s="18">
        <v>63.0</v>
      </c>
      <c r="U1881" s="18">
        <v>57.0</v>
      </c>
      <c r="V1881" s="18">
        <v>70.0</v>
      </c>
      <c r="W1881" s="18">
        <v>83.0</v>
      </c>
      <c r="X1881" s="18">
        <v>90.0</v>
      </c>
      <c r="Y1881" s="18">
        <v>67.0</v>
      </c>
      <c r="Z1881" s="19">
        <f t="shared" si="6"/>
        <v>847</v>
      </c>
      <c r="AA1881" s="19" t="str">
        <f t="shared" si="19"/>
        <v/>
      </c>
      <c r="AB1881" s="19" t="str">
        <f t="shared" si="8"/>
        <v/>
      </c>
      <c r="AC1881" s="19">
        <f t="shared" si="20"/>
        <v>77</v>
      </c>
      <c r="AD1881" s="19">
        <f t="shared" si="21"/>
        <v>245.5</v>
      </c>
      <c r="AE1881" s="19" t="str">
        <f t="shared" si="22"/>
        <v>Нет моды</v>
      </c>
      <c r="AF1881" s="19">
        <f t="shared" si="23"/>
        <v>57</v>
      </c>
      <c r="AG1881" s="19">
        <f t="shared" si="24"/>
        <v>103</v>
      </c>
      <c r="AH1881" s="20" t="str">
        <f t="shared" si="14"/>
        <v/>
      </c>
      <c r="AI1881" s="21"/>
      <c r="AJ1881" s="21"/>
      <c r="AK1881" s="21"/>
      <c r="AL1881" s="22">
        <f t="shared" si="25"/>
        <v>1</v>
      </c>
    </row>
    <row r="1882" ht="12.75" customHeight="1">
      <c r="A1882" s="13" t="s">
        <v>180</v>
      </c>
      <c r="B1882" s="13" t="str">
        <f>IFERROR(__xludf.DUMMYFUNCTION("REGEXREPLACE(A1882, ""\d"", """")"),"         Республика Калмыкия")</f>
        <v>         Республика Калмыкия</v>
      </c>
      <c r="C1882" s="14" t="str">
        <f t="shared" si="15"/>
        <v>Республика Калмыкия</v>
      </c>
      <c r="D1882" s="3">
        <f t="shared" si="16"/>
        <v>2</v>
      </c>
      <c r="E1882" s="15" t="s">
        <v>27</v>
      </c>
      <c r="F1882" s="13" t="str">
        <f>IFERROR(__xludf.DUMMYFUNCTION("REGEXEXTRACT(E1882, ""[А-Яа-я].*"")"),"Болезни органов дыхания")</f>
        <v>Болезни органов дыхания</v>
      </c>
      <c r="G1882" s="16">
        <f t="shared" si="17"/>
        <v>2</v>
      </c>
      <c r="H1882" s="13" t="s">
        <v>28</v>
      </c>
      <c r="I1882" s="13" t="str">
        <f>IFERROR(__xludf.DUMMYFUNCTION("REGEXREPLACE(H1882, "".*\s"", """")"),"человек")</f>
        <v>человек</v>
      </c>
      <c r="J1882" s="13" t="s">
        <v>29</v>
      </c>
      <c r="K1882" s="17" t="str">
        <f>IFERROR(__xludf.DUMMYFUNCTION("REGEXREPLACE(J1882, ""^[\d\s]+"", """")"),"значение показателя за год")</f>
        <v>значение показателя за год</v>
      </c>
      <c r="L1882" s="16">
        <f t="shared" si="18"/>
        <v>2</v>
      </c>
      <c r="M1882" s="13" t="s">
        <v>31</v>
      </c>
      <c r="N1882" s="13" t="str">
        <f>IFERROR(__xludf.DUMMYFUNCTION("REGEXEXTRACT(M1882, "" (.+)$"")"),"городское население")</f>
        <v>городское население</v>
      </c>
      <c r="O1882" s="18">
        <v>41.0</v>
      </c>
      <c r="P1882" s="18">
        <v>41.0</v>
      </c>
      <c r="Q1882" s="18">
        <v>33.0</v>
      </c>
      <c r="R1882" s="18">
        <v>32.0</v>
      </c>
      <c r="S1882" s="18">
        <v>26.0</v>
      </c>
      <c r="T1882" s="18">
        <v>31.0</v>
      </c>
      <c r="U1882" s="18">
        <v>20.0</v>
      </c>
      <c r="V1882" s="18">
        <v>34.0</v>
      </c>
      <c r="W1882" s="18">
        <v>41.0</v>
      </c>
      <c r="X1882" s="18">
        <v>49.0</v>
      </c>
      <c r="Y1882" s="18">
        <v>29.0</v>
      </c>
      <c r="Z1882" s="19" t="str">
        <f t="shared" si="6"/>
        <v/>
      </c>
      <c r="AA1882" s="19">
        <f t="shared" si="19"/>
        <v>377</v>
      </c>
      <c r="AB1882" s="19" t="str">
        <f t="shared" si="8"/>
        <v/>
      </c>
      <c r="AC1882" s="19">
        <f t="shared" si="20"/>
        <v>34.27272727</v>
      </c>
      <c r="AD1882" s="19">
        <f t="shared" si="21"/>
        <v>53</v>
      </c>
      <c r="AE1882" s="19" t="str">
        <f t="shared" si="22"/>
        <v>Нет моды</v>
      </c>
      <c r="AF1882" s="19">
        <f t="shared" si="23"/>
        <v>20</v>
      </c>
      <c r="AG1882" s="19">
        <f t="shared" si="24"/>
        <v>49</v>
      </c>
      <c r="AH1882" s="20" t="str">
        <f t="shared" si="14"/>
        <v/>
      </c>
      <c r="AI1882" s="21"/>
      <c r="AJ1882" s="21"/>
      <c r="AK1882" s="21"/>
      <c r="AL1882" s="22">
        <f t="shared" si="25"/>
        <v>1</v>
      </c>
    </row>
    <row r="1883" ht="12.75" customHeight="1">
      <c r="A1883" s="13" t="s">
        <v>180</v>
      </c>
      <c r="B1883" s="13" t="str">
        <f>IFERROR(__xludf.DUMMYFUNCTION("REGEXREPLACE(A1883, ""\d"", """")"),"         Республика Калмыкия")</f>
        <v>         Республика Калмыкия</v>
      </c>
      <c r="C1883" s="14" t="str">
        <f t="shared" si="15"/>
        <v>Республика Калмыкия</v>
      </c>
      <c r="D1883" s="3">
        <f t="shared" si="16"/>
        <v>2</v>
      </c>
      <c r="E1883" s="15" t="s">
        <v>27</v>
      </c>
      <c r="F1883" s="13" t="str">
        <f>IFERROR(__xludf.DUMMYFUNCTION("REGEXEXTRACT(E1883, ""[А-Яа-я].*"")"),"Болезни органов дыхания")</f>
        <v>Болезни органов дыхания</v>
      </c>
      <c r="G1883" s="16">
        <f t="shared" si="17"/>
        <v>2</v>
      </c>
      <c r="H1883" s="13" t="s">
        <v>28</v>
      </c>
      <c r="I1883" s="13" t="str">
        <f>IFERROR(__xludf.DUMMYFUNCTION("REGEXREPLACE(H1883, "".*\s"", """")"),"человек")</f>
        <v>человек</v>
      </c>
      <c r="J1883" s="13" t="s">
        <v>29</v>
      </c>
      <c r="K1883" s="17" t="str">
        <f>IFERROR(__xludf.DUMMYFUNCTION("REGEXREPLACE(J1883, ""^[\d\s]+"", """")"),"значение показателя за год")</f>
        <v>значение показателя за год</v>
      </c>
      <c r="L1883" s="16">
        <f t="shared" si="18"/>
        <v>2</v>
      </c>
      <c r="M1883" s="13" t="s">
        <v>32</v>
      </c>
      <c r="N1883" s="13" t="str">
        <f>IFERROR(__xludf.DUMMYFUNCTION("REGEXEXTRACT(M1883, "" (.+)$"")"),"сельское население")</f>
        <v>сельское население</v>
      </c>
      <c r="O1883" s="18">
        <v>46.0</v>
      </c>
      <c r="P1883" s="18">
        <v>62.0</v>
      </c>
      <c r="Q1883" s="18">
        <v>49.0</v>
      </c>
      <c r="R1883" s="18">
        <v>49.0</v>
      </c>
      <c r="S1883" s="18">
        <v>38.0</v>
      </c>
      <c r="T1883" s="18">
        <v>32.0</v>
      </c>
      <c r="U1883" s="18">
        <v>37.0</v>
      </c>
      <c r="V1883" s="18">
        <v>36.0</v>
      </c>
      <c r="W1883" s="18">
        <v>42.0</v>
      </c>
      <c r="X1883" s="18">
        <v>41.0</v>
      </c>
      <c r="Y1883" s="18">
        <v>38.0</v>
      </c>
      <c r="Z1883" s="19" t="str">
        <f t="shared" si="6"/>
        <v/>
      </c>
      <c r="AA1883" s="19" t="str">
        <f t="shared" si="19"/>
        <v/>
      </c>
      <c r="AB1883" s="19">
        <f t="shared" si="8"/>
        <v>470</v>
      </c>
      <c r="AC1883" s="19">
        <f t="shared" si="20"/>
        <v>42.72727273</v>
      </c>
      <c r="AD1883" s="19">
        <f t="shared" si="21"/>
        <v>38</v>
      </c>
      <c r="AE1883" s="19" t="str">
        <f t="shared" si="22"/>
        <v>Нет моды</v>
      </c>
      <c r="AF1883" s="19">
        <f t="shared" si="23"/>
        <v>32</v>
      </c>
      <c r="AG1883" s="19">
        <f t="shared" si="24"/>
        <v>62</v>
      </c>
      <c r="AH1883" s="20" t="str">
        <f t="shared" si="14"/>
        <v>Город: 45%; Село: 55%</v>
      </c>
      <c r="AI1883" s="21"/>
      <c r="AJ1883" s="21"/>
      <c r="AK1883" s="21"/>
      <c r="AL1883" s="22">
        <f t="shared" si="25"/>
        <v>1</v>
      </c>
    </row>
    <row r="1884" ht="12.75" customHeight="1">
      <c r="A1884" s="13" t="s">
        <v>180</v>
      </c>
      <c r="B1884" s="13" t="str">
        <f>IFERROR(__xludf.DUMMYFUNCTION("REGEXREPLACE(A1884, ""\d"", """")"),"         Республика Калмыкия")</f>
        <v>         Республика Калмыкия</v>
      </c>
      <c r="C1884" s="14" t="str">
        <f t="shared" si="15"/>
        <v>Республика Калмыкия</v>
      </c>
      <c r="D1884" s="3">
        <f t="shared" si="16"/>
        <v>2</v>
      </c>
      <c r="E1884" s="15" t="s">
        <v>33</v>
      </c>
      <c r="F1884" s="13" t="str">
        <f>IFERROR(__xludf.DUMMYFUNCTION("REGEXEXTRACT(E1884, ""[А-Яа-я].*"")"),"Болезни органов пищеварения")</f>
        <v>Болезни органов пищеварения</v>
      </c>
      <c r="G1884" s="16">
        <f t="shared" si="17"/>
        <v>2</v>
      </c>
      <c r="H1884" s="13" t="s">
        <v>28</v>
      </c>
      <c r="I1884" s="13" t="str">
        <f>IFERROR(__xludf.DUMMYFUNCTION("REGEXREPLACE(H1884, "".*\s"", """")"),"человек")</f>
        <v>человек</v>
      </c>
      <c r="J1884" s="13" t="s">
        <v>29</v>
      </c>
      <c r="K1884" s="17" t="str">
        <f>IFERROR(__xludf.DUMMYFUNCTION("REGEXREPLACE(J1884, ""^[\d\s]+"", """")"),"значение показателя за год")</f>
        <v>значение показателя за год</v>
      </c>
      <c r="L1884" s="16">
        <f t="shared" si="18"/>
        <v>2</v>
      </c>
      <c r="M1884" s="13" t="s">
        <v>30</v>
      </c>
      <c r="N1884" s="13" t="str">
        <f>IFERROR(__xludf.DUMMYFUNCTION("REGEXEXTRACT(M1884, "" (.+)$"")"),"все население")</f>
        <v>все население</v>
      </c>
      <c r="O1884" s="18">
        <v>143.0</v>
      </c>
      <c r="P1884" s="18">
        <v>155.0</v>
      </c>
      <c r="Q1884" s="18">
        <v>163.0</v>
      </c>
      <c r="R1884" s="18">
        <v>123.0</v>
      </c>
      <c r="S1884" s="18">
        <v>113.0</v>
      </c>
      <c r="T1884" s="18">
        <v>121.0</v>
      </c>
      <c r="U1884" s="18">
        <v>134.0</v>
      </c>
      <c r="V1884" s="18">
        <v>134.0</v>
      </c>
      <c r="W1884" s="18">
        <v>139.0</v>
      </c>
      <c r="X1884" s="18">
        <v>125.0</v>
      </c>
      <c r="Y1884" s="18">
        <v>126.0</v>
      </c>
      <c r="Z1884" s="19">
        <f t="shared" si="6"/>
        <v>1476</v>
      </c>
      <c r="AA1884" s="19" t="str">
        <f t="shared" si="19"/>
        <v/>
      </c>
      <c r="AB1884" s="19" t="str">
        <f t="shared" si="8"/>
        <v/>
      </c>
      <c r="AC1884" s="19">
        <f t="shared" si="20"/>
        <v>134.1818182</v>
      </c>
      <c r="AD1884" s="19">
        <f t="shared" si="21"/>
        <v>87.5</v>
      </c>
      <c r="AE1884" s="19" t="str">
        <f t="shared" si="22"/>
        <v>Нет моды</v>
      </c>
      <c r="AF1884" s="19">
        <f t="shared" si="23"/>
        <v>113</v>
      </c>
      <c r="AG1884" s="19">
        <f t="shared" si="24"/>
        <v>163</v>
      </c>
      <c r="AH1884" s="20" t="str">
        <f t="shared" si="14"/>
        <v/>
      </c>
      <c r="AI1884" s="21"/>
      <c r="AJ1884" s="21"/>
      <c r="AK1884" s="21"/>
      <c r="AL1884" s="22">
        <f t="shared" si="25"/>
        <v>1</v>
      </c>
    </row>
    <row r="1885" ht="12.75" customHeight="1">
      <c r="A1885" s="13" t="s">
        <v>180</v>
      </c>
      <c r="B1885" s="13" t="str">
        <f>IFERROR(__xludf.DUMMYFUNCTION("REGEXREPLACE(A1885, ""\d"", """")"),"         Республика Калмыкия")</f>
        <v>         Республика Калмыкия</v>
      </c>
      <c r="C1885" s="14" t="str">
        <f t="shared" si="15"/>
        <v>Республика Калмыкия</v>
      </c>
      <c r="D1885" s="3">
        <f t="shared" si="16"/>
        <v>2</v>
      </c>
      <c r="E1885" s="15" t="s">
        <v>33</v>
      </c>
      <c r="F1885" s="13" t="str">
        <f>IFERROR(__xludf.DUMMYFUNCTION("REGEXEXTRACT(E1885, ""[А-Яа-я].*"")"),"Болезни органов пищеварения")</f>
        <v>Болезни органов пищеварения</v>
      </c>
      <c r="G1885" s="16">
        <f t="shared" si="17"/>
        <v>2</v>
      </c>
      <c r="H1885" s="13" t="s">
        <v>28</v>
      </c>
      <c r="I1885" s="13" t="str">
        <f>IFERROR(__xludf.DUMMYFUNCTION("REGEXREPLACE(H1885, "".*\s"", """")"),"человек")</f>
        <v>человек</v>
      </c>
      <c r="J1885" s="13" t="s">
        <v>29</v>
      </c>
      <c r="K1885" s="17" t="str">
        <f>IFERROR(__xludf.DUMMYFUNCTION("REGEXREPLACE(J1885, ""^[\d\s]+"", """")"),"значение показателя за год")</f>
        <v>значение показателя за год</v>
      </c>
      <c r="L1885" s="16">
        <f t="shared" si="18"/>
        <v>2</v>
      </c>
      <c r="M1885" s="13" t="s">
        <v>31</v>
      </c>
      <c r="N1885" s="13" t="str">
        <f>IFERROR(__xludf.DUMMYFUNCTION("REGEXEXTRACT(M1885, "" (.+)$"")"),"городское население")</f>
        <v>городское население</v>
      </c>
      <c r="O1885" s="18">
        <v>73.0</v>
      </c>
      <c r="P1885" s="18">
        <v>75.0</v>
      </c>
      <c r="Q1885" s="18">
        <v>89.0</v>
      </c>
      <c r="R1885" s="18">
        <v>58.0</v>
      </c>
      <c r="S1885" s="18">
        <v>50.0</v>
      </c>
      <c r="T1885" s="18">
        <v>64.0</v>
      </c>
      <c r="U1885" s="18">
        <v>66.0</v>
      </c>
      <c r="V1885" s="18">
        <v>74.0</v>
      </c>
      <c r="W1885" s="18">
        <v>67.0</v>
      </c>
      <c r="X1885" s="18">
        <v>56.0</v>
      </c>
      <c r="Y1885" s="18">
        <v>76.0</v>
      </c>
      <c r="Z1885" s="19" t="str">
        <f t="shared" si="6"/>
        <v/>
      </c>
      <c r="AA1885" s="19">
        <f t="shared" si="19"/>
        <v>748</v>
      </c>
      <c r="AB1885" s="19" t="str">
        <f t="shared" si="8"/>
        <v/>
      </c>
      <c r="AC1885" s="19">
        <f t="shared" si="20"/>
        <v>68</v>
      </c>
      <c r="AD1885" s="19">
        <f t="shared" si="21"/>
        <v>101</v>
      </c>
      <c r="AE1885" s="19" t="str">
        <f t="shared" si="22"/>
        <v>Нет моды</v>
      </c>
      <c r="AF1885" s="19">
        <f t="shared" si="23"/>
        <v>50</v>
      </c>
      <c r="AG1885" s="19">
        <f t="shared" si="24"/>
        <v>89</v>
      </c>
      <c r="AH1885" s="20" t="str">
        <f t="shared" si="14"/>
        <v/>
      </c>
      <c r="AI1885" s="21"/>
      <c r="AJ1885" s="21"/>
      <c r="AK1885" s="21"/>
      <c r="AL1885" s="22">
        <f t="shared" si="25"/>
        <v>1</v>
      </c>
    </row>
    <row r="1886" ht="12.75" customHeight="1">
      <c r="A1886" s="13" t="s">
        <v>180</v>
      </c>
      <c r="B1886" s="13" t="str">
        <f>IFERROR(__xludf.DUMMYFUNCTION("REGEXREPLACE(A1886, ""\d"", """")"),"         Республика Калмыкия")</f>
        <v>         Республика Калмыкия</v>
      </c>
      <c r="C1886" s="14" t="str">
        <f t="shared" si="15"/>
        <v>Республика Калмыкия</v>
      </c>
      <c r="D1886" s="3">
        <f t="shared" si="16"/>
        <v>2</v>
      </c>
      <c r="E1886" s="15" t="s">
        <v>33</v>
      </c>
      <c r="F1886" s="13" t="str">
        <f>IFERROR(__xludf.DUMMYFUNCTION("REGEXEXTRACT(E1886, ""[А-Яа-я].*"")"),"Болезни органов пищеварения")</f>
        <v>Болезни органов пищеварения</v>
      </c>
      <c r="G1886" s="16">
        <f t="shared" si="17"/>
        <v>2</v>
      </c>
      <c r="H1886" s="13" t="s">
        <v>28</v>
      </c>
      <c r="I1886" s="13" t="str">
        <f>IFERROR(__xludf.DUMMYFUNCTION("REGEXREPLACE(H1886, "".*\s"", """")"),"человек")</f>
        <v>человек</v>
      </c>
      <c r="J1886" s="13" t="s">
        <v>29</v>
      </c>
      <c r="K1886" s="17" t="str">
        <f>IFERROR(__xludf.DUMMYFUNCTION("REGEXREPLACE(J1886, ""^[\d\s]+"", """")"),"значение показателя за год")</f>
        <v>значение показателя за год</v>
      </c>
      <c r="L1886" s="16">
        <f t="shared" si="18"/>
        <v>2</v>
      </c>
      <c r="M1886" s="13" t="s">
        <v>32</v>
      </c>
      <c r="N1886" s="13" t="str">
        <f>IFERROR(__xludf.DUMMYFUNCTION("REGEXEXTRACT(M1886, "" (.+)$"")"),"сельское население")</f>
        <v>сельское население</v>
      </c>
      <c r="O1886" s="18">
        <v>70.0</v>
      </c>
      <c r="P1886" s="18">
        <v>80.0</v>
      </c>
      <c r="Q1886" s="18">
        <v>74.0</v>
      </c>
      <c r="R1886" s="18">
        <v>65.0</v>
      </c>
      <c r="S1886" s="18">
        <v>63.0</v>
      </c>
      <c r="T1886" s="18">
        <v>57.0</v>
      </c>
      <c r="U1886" s="18">
        <v>68.0</v>
      </c>
      <c r="V1886" s="18">
        <v>60.0</v>
      </c>
      <c r="W1886" s="18">
        <v>72.0</v>
      </c>
      <c r="X1886" s="18">
        <v>69.0</v>
      </c>
      <c r="Y1886" s="18">
        <v>50.0</v>
      </c>
      <c r="Z1886" s="19" t="str">
        <f t="shared" si="6"/>
        <v/>
      </c>
      <c r="AA1886" s="19" t="str">
        <f t="shared" si="19"/>
        <v/>
      </c>
      <c r="AB1886" s="19">
        <f t="shared" si="8"/>
        <v>728</v>
      </c>
      <c r="AC1886" s="19">
        <f t="shared" si="20"/>
        <v>66.18181818</v>
      </c>
      <c r="AD1886" s="19">
        <f t="shared" si="21"/>
        <v>67.5</v>
      </c>
      <c r="AE1886" s="19" t="str">
        <f t="shared" si="22"/>
        <v>Нет моды</v>
      </c>
      <c r="AF1886" s="19">
        <f t="shared" si="23"/>
        <v>50</v>
      </c>
      <c r="AG1886" s="19">
        <f t="shared" si="24"/>
        <v>80</v>
      </c>
      <c r="AH1886" s="20" t="str">
        <f t="shared" si="14"/>
        <v>Город: 51%; Село: 49%</v>
      </c>
      <c r="AI1886" s="21"/>
      <c r="AJ1886" s="21"/>
      <c r="AK1886" s="21"/>
      <c r="AL1886" s="22">
        <f t="shared" si="25"/>
        <v>1</v>
      </c>
    </row>
    <row r="1887" ht="12.75" customHeight="1">
      <c r="A1887" s="13" t="s">
        <v>180</v>
      </c>
      <c r="B1887" s="13" t="str">
        <f>IFERROR(__xludf.DUMMYFUNCTION("REGEXREPLACE(A1887, ""\d"", """")"),"         Республика Калмыкия")</f>
        <v>         Республика Калмыкия</v>
      </c>
      <c r="C1887" s="14" t="str">
        <f t="shared" si="15"/>
        <v>Республика Калмыкия</v>
      </c>
      <c r="D1887" s="3">
        <f t="shared" si="16"/>
        <v>2</v>
      </c>
      <c r="E1887" s="15" t="s">
        <v>34</v>
      </c>
      <c r="F1887" s="13" t="str">
        <f>IFERROR(__xludf.DUMMYFUNCTION("REGEXEXTRACT(E1887, ""[А-Яа-я].*"")"),"Болезни системы кровообращения")</f>
        <v>Болезни системы кровообращения</v>
      </c>
      <c r="G1887" s="16">
        <f t="shared" si="17"/>
        <v>2</v>
      </c>
      <c r="H1887" s="13" t="s">
        <v>28</v>
      </c>
      <c r="I1887" s="13" t="str">
        <f>IFERROR(__xludf.DUMMYFUNCTION("REGEXREPLACE(H1887, "".*\s"", """")"),"человек")</f>
        <v>человек</v>
      </c>
      <c r="J1887" s="13" t="s">
        <v>29</v>
      </c>
      <c r="K1887" s="17" t="str">
        <f>IFERROR(__xludf.DUMMYFUNCTION("REGEXREPLACE(J1887, ""^[\d\s]+"", """")"),"значение показателя за год")</f>
        <v>значение показателя за год</v>
      </c>
      <c r="L1887" s="16">
        <f t="shared" si="18"/>
        <v>2</v>
      </c>
      <c r="M1887" s="13" t="s">
        <v>30</v>
      </c>
      <c r="N1887" s="13" t="str">
        <f>IFERROR(__xludf.DUMMYFUNCTION("REGEXEXTRACT(M1887, "" (.+)$"")"),"все население")</f>
        <v>все население</v>
      </c>
      <c r="O1887" s="18">
        <v>1348.0</v>
      </c>
      <c r="P1887" s="18">
        <v>1291.0</v>
      </c>
      <c r="Q1887" s="18">
        <v>1264.0</v>
      </c>
      <c r="R1887" s="18">
        <v>1280.0</v>
      </c>
      <c r="S1887" s="18">
        <v>1183.0</v>
      </c>
      <c r="T1887" s="18">
        <v>1127.0</v>
      </c>
      <c r="U1887" s="18">
        <v>1075.0</v>
      </c>
      <c r="V1887" s="18">
        <v>1176.0</v>
      </c>
      <c r="W1887" s="18">
        <v>1234.0</v>
      </c>
      <c r="X1887" s="18">
        <v>1184.0</v>
      </c>
      <c r="Y1887" s="18">
        <v>975.0</v>
      </c>
      <c r="Z1887" s="19">
        <f t="shared" si="6"/>
        <v>13137</v>
      </c>
      <c r="AA1887" s="19" t="str">
        <f t="shared" si="19"/>
        <v/>
      </c>
      <c r="AB1887" s="19" t="str">
        <f t="shared" si="8"/>
        <v/>
      </c>
      <c r="AC1887" s="19">
        <f t="shared" si="20"/>
        <v>1194.272727</v>
      </c>
      <c r="AD1887" s="19">
        <f t="shared" si="21"/>
        <v>527.5</v>
      </c>
      <c r="AE1887" s="19" t="str">
        <f t="shared" si="22"/>
        <v>Нет моды</v>
      </c>
      <c r="AF1887" s="19">
        <f t="shared" si="23"/>
        <v>975</v>
      </c>
      <c r="AG1887" s="19">
        <f t="shared" si="24"/>
        <v>1348</v>
      </c>
      <c r="AH1887" s="20" t="str">
        <f t="shared" si="14"/>
        <v/>
      </c>
      <c r="AI1887" s="21"/>
      <c r="AJ1887" s="21"/>
      <c r="AK1887" s="21"/>
      <c r="AL1887" s="22">
        <f t="shared" si="25"/>
        <v>1</v>
      </c>
    </row>
    <row r="1888" ht="12.75" customHeight="1">
      <c r="A1888" s="13" t="s">
        <v>180</v>
      </c>
      <c r="B1888" s="13" t="str">
        <f>IFERROR(__xludf.DUMMYFUNCTION("REGEXREPLACE(A1888, ""\d"", """")"),"         Республика Калмыкия")</f>
        <v>         Республика Калмыкия</v>
      </c>
      <c r="C1888" s="14" t="str">
        <f t="shared" si="15"/>
        <v>Республика Калмыкия</v>
      </c>
      <c r="D1888" s="3">
        <f t="shared" si="16"/>
        <v>2</v>
      </c>
      <c r="E1888" s="15" t="s">
        <v>34</v>
      </c>
      <c r="F1888" s="13" t="str">
        <f>IFERROR(__xludf.DUMMYFUNCTION("REGEXEXTRACT(E1888, ""[А-Яа-я].*"")"),"Болезни системы кровообращения")</f>
        <v>Болезни системы кровообращения</v>
      </c>
      <c r="G1888" s="16">
        <f t="shared" si="17"/>
        <v>2</v>
      </c>
      <c r="H1888" s="13" t="s">
        <v>28</v>
      </c>
      <c r="I1888" s="13" t="str">
        <f>IFERROR(__xludf.DUMMYFUNCTION("REGEXREPLACE(H1888, "".*\s"", """")"),"человек")</f>
        <v>человек</v>
      </c>
      <c r="J1888" s="13" t="s">
        <v>29</v>
      </c>
      <c r="K1888" s="17" t="str">
        <f>IFERROR(__xludf.DUMMYFUNCTION("REGEXREPLACE(J1888, ""^[\d\s]+"", """")"),"значение показателя за год")</f>
        <v>значение показателя за год</v>
      </c>
      <c r="L1888" s="16">
        <f t="shared" si="18"/>
        <v>2</v>
      </c>
      <c r="M1888" s="13" t="s">
        <v>31</v>
      </c>
      <c r="N1888" s="13" t="str">
        <f>IFERROR(__xludf.DUMMYFUNCTION("REGEXEXTRACT(M1888, "" (.+)$"")"),"городское население")</f>
        <v>городское население</v>
      </c>
      <c r="O1888" s="18">
        <v>593.0</v>
      </c>
      <c r="P1888" s="18">
        <v>593.0</v>
      </c>
      <c r="Q1888" s="18">
        <v>578.0</v>
      </c>
      <c r="R1888" s="18">
        <v>589.0</v>
      </c>
      <c r="S1888" s="18">
        <v>559.0</v>
      </c>
      <c r="T1888" s="18">
        <v>542.0</v>
      </c>
      <c r="U1888" s="18">
        <v>508.0</v>
      </c>
      <c r="V1888" s="18">
        <v>606.0</v>
      </c>
      <c r="W1888" s="18">
        <v>589.0</v>
      </c>
      <c r="X1888" s="18">
        <v>549.0</v>
      </c>
      <c r="Y1888" s="18">
        <v>450.0</v>
      </c>
      <c r="Z1888" s="19" t="str">
        <f t="shared" si="6"/>
        <v/>
      </c>
      <c r="AA1888" s="19">
        <f t="shared" si="19"/>
        <v>6156</v>
      </c>
      <c r="AB1888" s="19" t="str">
        <f t="shared" si="8"/>
        <v/>
      </c>
      <c r="AC1888" s="19">
        <f t="shared" si="20"/>
        <v>559.6363636</v>
      </c>
      <c r="AD1888" s="19">
        <f t="shared" si="21"/>
        <v>790.5</v>
      </c>
      <c r="AE1888" s="19" t="str">
        <f t="shared" si="22"/>
        <v>Нет моды</v>
      </c>
      <c r="AF1888" s="19">
        <f t="shared" si="23"/>
        <v>450</v>
      </c>
      <c r="AG1888" s="19">
        <f t="shared" si="24"/>
        <v>606</v>
      </c>
      <c r="AH1888" s="20" t="str">
        <f t="shared" si="14"/>
        <v/>
      </c>
      <c r="AI1888" s="21"/>
      <c r="AJ1888" s="21"/>
      <c r="AK1888" s="21"/>
      <c r="AL1888" s="22">
        <f t="shared" si="25"/>
        <v>1</v>
      </c>
    </row>
    <row r="1889" ht="12.75" customHeight="1">
      <c r="A1889" s="13" t="s">
        <v>180</v>
      </c>
      <c r="B1889" s="13" t="str">
        <f>IFERROR(__xludf.DUMMYFUNCTION("REGEXREPLACE(A1889, ""\d"", """")"),"         Республика Калмыкия")</f>
        <v>         Республика Калмыкия</v>
      </c>
      <c r="C1889" s="14" t="str">
        <f t="shared" si="15"/>
        <v>Республика Калмыкия</v>
      </c>
      <c r="D1889" s="3">
        <f t="shared" si="16"/>
        <v>2</v>
      </c>
      <c r="E1889" s="15" t="s">
        <v>34</v>
      </c>
      <c r="F1889" s="13" t="str">
        <f>IFERROR(__xludf.DUMMYFUNCTION("REGEXEXTRACT(E1889, ""[А-Яа-я].*"")"),"Болезни системы кровообращения")</f>
        <v>Болезни системы кровообращения</v>
      </c>
      <c r="G1889" s="16">
        <f t="shared" si="17"/>
        <v>2</v>
      </c>
      <c r="H1889" s="13" t="s">
        <v>28</v>
      </c>
      <c r="I1889" s="13" t="str">
        <f>IFERROR(__xludf.DUMMYFUNCTION("REGEXREPLACE(H1889, "".*\s"", """")"),"человек")</f>
        <v>человек</v>
      </c>
      <c r="J1889" s="13" t="s">
        <v>29</v>
      </c>
      <c r="K1889" s="17" t="str">
        <f>IFERROR(__xludf.DUMMYFUNCTION("REGEXREPLACE(J1889, ""^[\d\s]+"", """")"),"значение показателя за год")</f>
        <v>значение показателя за год</v>
      </c>
      <c r="L1889" s="16">
        <f t="shared" si="18"/>
        <v>2</v>
      </c>
      <c r="M1889" s="13" t="s">
        <v>32</v>
      </c>
      <c r="N1889" s="13" t="str">
        <f>IFERROR(__xludf.DUMMYFUNCTION("REGEXEXTRACT(M1889, "" (.+)$"")"),"сельское население")</f>
        <v>сельское население</v>
      </c>
      <c r="O1889" s="18">
        <v>755.0</v>
      </c>
      <c r="P1889" s="18">
        <v>698.0</v>
      </c>
      <c r="Q1889" s="18">
        <v>686.0</v>
      </c>
      <c r="R1889" s="18">
        <v>691.0</v>
      </c>
      <c r="S1889" s="18">
        <v>624.0</v>
      </c>
      <c r="T1889" s="18">
        <v>585.0</v>
      </c>
      <c r="U1889" s="18">
        <v>567.0</v>
      </c>
      <c r="V1889" s="18">
        <v>570.0</v>
      </c>
      <c r="W1889" s="18">
        <v>645.0</v>
      </c>
      <c r="X1889" s="18">
        <v>635.0</v>
      </c>
      <c r="Y1889" s="18">
        <v>525.0</v>
      </c>
      <c r="Z1889" s="19" t="str">
        <f t="shared" si="6"/>
        <v/>
      </c>
      <c r="AA1889" s="19" t="str">
        <f t="shared" si="19"/>
        <v/>
      </c>
      <c r="AB1889" s="19">
        <f t="shared" si="8"/>
        <v>6981</v>
      </c>
      <c r="AC1889" s="19">
        <f t="shared" si="20"/>
        <v>634.6363636</v>
      </c>
      <c r="AD1889" s="19">
        <f t="shared" si="21"/>
        <v>589</v>
      </c>
      <c r="AE1889" s="19" t="str">
        <f t="shared" si="22"/>
        <v>Нет моды</v>
      </c>
      <c r="AF1889" s="19">
        <f t="shared" si="23"/>
        <v>525</v>
      </c>
      <c r="AG1889" s="19">
        <f t="shared" si="24"/>
        <v>755</v>
      </c>
      <c r="AH1889" s="20" t="str">
        <f t="shared" si="14"/>
        <v>Город: 47%; Село: 53%</v>
      </c>
      <c r="AI1889" s="21"/>
      <c r="AJ1889" s="21"/>
      <c r="AK1889" s="21"/>
      <c r="AL1889" s="22">
        <f t="shared" si="25"/>
        <v>1</v>
      </c>
    </row>
    <row r="1890" ht="12.75" customHeight="1">
      <c r="A1890" s="13" t="s">
        <v>180</v>
      </c>
      <c r="B1890" s="13" t="str">
        <f>IFERROR(__xludf.DUMMYFUNCTION("REGEXREPLACE(A1890, ""\d"", """")"),"         Республика Калмыкия")</f>
        <v>         Республика Калмыкия</v>
      </c>
      <c r="C1890" s="14" t="str">
        <f t="shared" si="15"/>
        <v>Республика Калмыкия</v>
      </c>
      <c r="D1890" s="3">
        <f t="shared" si="16"/>
        <v>2</v>
      </c>
      <c r="E1890" s="15" t="s">
        <v>35</v>
      </c>
      <c r="F1890" s="13" t="str">
        <f>IFERROR(__xludf.DUMMYFUNCTION("REGEXEXTRACT(E1890, ""[А-Яа-я].*"")"),"внешние причины")</f>
        <v>внешние причины</v>
      </c>
      <c r="G1890" s="16">
        <f t="shared" si="17"/>
        <v>2</v>
      </c>
      <c r="H1890" s="13" t="s">
        <v>28</v>
      </c>
      <c r="I1890" s="13" t="str">
        <f>IFERROR(__xludf.DUMMYFUNCTION("REGEXREPLACE(H1890, "".*\s"", """")"),"человек")</f>
        <v>человек</v>
      </c>
      <c r="J1890" s="13" t="s">
        <v>29</v>
      </c>
      <c r="K1890" s="17" t="str">
        <f>IFERROR(__xludf.DUMMYFUNCTION("REGEXREPLACE(J1890, ""^[\d\s]+"", """")"),"значение показателя за год")</f>
        <v>значение показателя за год</v>
      </c>
      <c r="L1890" s="16">
        <f t="shared" si="18"/>
        <v>2</v>
      </c>
      <c r="M1890" s="13" t="s">
        <v>30</v>
      </c>
      <c r="N1890" s="13" t="str">
        <f>IFERROR(__xludf.DUMMYFUNCTION("REGEXEXTRACT(M1890, "" (.+)$"")"),"все население")</f>
        <v>все население</v>
      </c>
      <c r="O1890" s="18">
        <v>386.0</v>
      </c>
      <c r="P1890" s="18">
        <v>329.0</v>
      </c>
      <c r="Q1890" s="18">
        <v>371.0</v>
      </c>
      <c r="R1890" s="18">
        <v>318.0</v>
      </c>
      <c r="S1890" s="18">
        <v>277.0</v>
      </c>
      <c r="T1890" s="18">
        <v>276.0</v>
      </c>
      <c r="U1890" s="18">
        <v>250.0</v>
      </c>
      <c r="V1890" s="18">
        <v>254.0</v>
      </c>
      <c r="W1890" s="18">
        <v>262.0</v>
      </c>
      <c r="X1890" s="18">
        <v>315.0</v>
      </c>
      <c r="Y1890" s="18">
        <v>338.0</v>
      </c>
      <c r="Z1890" s="19">
        <f t="shared" si="6"/>
        <v>3376</v>
      </c>
      <c r="AA1890" s="19" t="str">
        <f t="shared" si="19"/>
        <v/>
      </c>
      <c r="AB1890" s="19" t="str">
        <f t="shared" si="8"/>
        <v/>
      </c>
      <c r="AC1890" s="19">
        <f t="shared" si="20"/>
        <v>306.9090909</v>
      </c>
      <c r="AD1890" s="19">
        <f t="shared" si="21"/>
        <v>455.5</v>
      </c>
      <c r="AE1890" s="19" t="str">
        <f t="shared" si="22"/>
        <v>Нет моды</v>
      </c>
      <c r="AF1890" s="19">
        <f t="shared" si="23"/>
        <v>250</v>
      </c>
      <c r="AG1890" s="19">
        <f t="shared" si="24"/>
        <v>386</v>
      </c>
      <c r="AH1890" s="20" t="str">
        <f t="shared" si="14"/>
        <v/>
      </c>
      <c r="AI1890" s="21"/>
      <c r="AJ1890" s="21"/>
      <c r="AK1890" s="21"/>
      <c r="AL1890" s="22">
        <f t="shared" si="25"/>
        <v>1</v>
      </c>
    </row>
    <row r="1891" ht="12.75" customHeight="1">
      <c r="A1891" s="13" t="s">
        <v>180</v>
      </c>
      <c r="B1891" s="13" t="str">
        <f>IFERROR(__xludf.DUMMYFUNCTION("REGEXREPLACE(A1891, ""\d"", """")"),"         Республика Калмыкия")</f>
        <v>         Республика Калмыкия</v>
      </c>
      <c r="C1891" s="14" t="str">
        <f t="shared" si="15"/>
        <v>Республика Калмыкия</v>
      </c>
      <c r="D1891" s="3">
        <f t="shared" si="16"/>
        <v>2</v>
      </c>
      <c r="E1891" s="15" t="s">
        <v>35</v>
      </c>
      <c r="F1891" s="13" t="str">
        <f>IFERROR(__xludf.DUMMYFUNCTION("REGEXEXTRACT(E1891, ""[А-Яа-я].*"")"),"внешние причины")</f>
        <v>внешние причины</v>
      </c>
      <c r="G1891" s="16">
        <f t="shared" si="17"/>
        <v>2</v>
      </c>
      <c r="H1891" s="13" t="s">
        <v>28</v>
      </c>
      <c r="I1891" s="13" t="str">
        <f>IFERROR(__xludf.DUMMYFUNCTION("REGEXREPLACE(H1891, "".*\s"", """")"),"человек")</f>
        <v>человек</v>
      </c>
      <c r="J1891" s="13" t="s">
        <v>29</v>
      </c>
      <c r="K1891" s="17" t="str">
        <f>IFERROR(__xludf.DUMMYFUNCTION("REGEXREPLACE(J1891, ""^[\d\s]+"", """")"),"значение показателя за год")</f>
        <v>значение показателя за год</v>
      </c>
      <c r="L1891" s="16">
        <f t="shared" si="18"/>
        <v>2</v>
      </c>
      <c r="M1891" s="13" t="s">
        <v>31</v>
      </c>
      <c r="N1891" s="13" t="str">
        <f>IFERROR(__xludf.DUMMYFUNCTION("REGEXEXTRACT(M1891, "" (.+)$"")"),"городское население")</f>
        <v>городское население</v>
      </c>
      <c r="O1891" s="18">
        <v>156.0</v>
      </c>
      <c r="P1891" s="18">
        <v>138.0</v>
      </c>
      <c r="Q1891" s="18">
        <v>157.0</v>
      </c>
      <c r="R1891" s="18">
        <v>136.0</v>
      </c>
      <c r="S1891" s="18">
        <v>113.0</v>
      </c>
      <c r="T1891" s="18">
        <v>106.0</v>
      </c>
      <c r="U1891" s="18">
        <v>108.0</v>
      </c>
      <c r="V1891" s="18">
        <v>113.0</v>
      </c>
      <c r="W1891" s="18">
        <v>109.0</v>
      </c>
      <c r="X1891" s="18">
        <v>135.0</v>
      </c>
      <c r="Y1891" s="18">
        <v>127.0</v>
      </c>
      <c r="Z1891" s="19" t="str">
        <f t="shared" si="6"/>
        <v/>
      </c>
      <c r="AA1891" s="19">
        <f t="shared" si="19"/>
        <v>1398</v>
      </c>
      <c r="AB1891" s="19" t="str">
        <f t="shared" si="8"/>
        <v/>
      </c>
      <c r="AC1891" s="19">
        <f t="shared" si="20"/>
        <v>127.0909091</v>
      </c>
      <c r="AD1891" s="19">
        <f t="shared" si="21"/>
        <v>203.5</v>
      </c>
      <c r="AE1891" s="19" t="str">
        <f t="shared" si="22"/>
        <v>Нет моды</v>
      </c>
      <c r="AF1891" s="19">
        <f t="shared" si="23"/>
        <v>106</v>
      </c>
      <c r="AG1891" s="19">
        <f t="shared" si="24"/>
        <v>157</v>
      </c>
      <c r="AH1891" s="20" t="str">
        <f t="shared" si="14"/>
        <v/>
      </c>
      <c r="AI1891" s="21"/>
      <c r="AJ1891" s="21"/>
      <c r="AK1891" s="21"/>
      <c r="AL1891" s="22">
        <f t="shared" si="25"/>
        <v>1</v>
      </c>
    </row>
    <row r="1892" ht="12.75" customHeight="1">
      <c r="A1892" s="13" t="s">
        <v>180</v>
      </c>
      <c r="B1892" s="13" t="str">
        <f>IFERROR(__xludf.DUMMYFUNCTION("REGEXREPLACE(A1892, ""\d"", """")"),"         Республика Калмыкия")</f>
        <v>         Республика Калмыкия</v>
      </c>
      <c r="C1892" s="14" t="str">
        <f t="shared" si="15"/>
        <v>Республика Калмыкия</v>
      </c>
      <c r="D1892" s="3">
        <f t="shared" si="16"/>
        <v>2</v>
      </c>
      <c r="E1892" s="15" t="s">
        <v>35</v>
      </c>
      <c r="F1892" s="13" t="str">
        <f>IFERROR(__xludf.DUMMYFUNCTION("REGEXEXTRACT(E1892, ""[А-Яа-я].*"")"),"внешние причины")</f>
        <v>внешние причины</v>
      </c>
      <c r="G1892" s="16">
        <f t="shared" si="17"/>
        <v>2</v>
      </c>
      <c r="H1892" s="13" t="s">
        <v>28</v>
      </c>
      <c r="I1892" s="13" t="str">
        <f>IFERROR(__xludf.DUMMYFUNCTION("REGEXREPLACE(H1892, "".*\s"", """")"),"человек")</f>
        <v>человек</v>
      </c>
      <c r="J1892" s="13" t="s">
        <v>29</v>
      </c>
      <c r="K1892" s="17" t="str">
        <f>IFERROR(__xludf.DUMMYFUNCTION("REGEXREPLACE(J1892, ""^[\d\s]+"", """")"),"значение показателя за год")</f>
        <v>значение показателя за год</v>
      </c>
      <c r="L1892" s="16">
        <f t="shared" si="18"/>
        <v>2</v>
      </c>
      <c r="M1892" s="13" t="s">
        <v>32</v>
      </c>
      <c r="N1892" s="13" t="str">
        <f>IFERROR(__xludf.DUMMYFUNCTION("REGEXEXTRACT(M1892, "" (.+)$"")"),"сельское население")</f>
        <v>сельское население</v>
      </c>
      <c r="O1892" s="18">
        <v>230.0</v>
      </c>
      <c r="P1892" s="18">
        <v>191.0</v>
      </c>
      <c r="Q1892" s="18">
        <v>214.0</v>
      </c>
      <c r="R1892" s="18">
        <v>182.0</v>
      </c>
      <c r="S1892" s="18">
        <v>164.0</v>
      </c>
      <c r="T1892" s="18">
        <v>170.0</v>
      </c>
      <c r="U1892" s="18">
        <v>142.0</v>
      </c>
      <c r="V1892" s="18">
        <v>141.0</v>
      </c>
      <c r="W1892" s="18">
        <v>153.0</v>
      </c>
      <c r="X1892" s="18">
        <v>180.0</v>
      </c>
      <c r="Y1892" s="18">
        <v>211.0</v>
      </c>
      <c r="Z1892" s="19" t="str">
        <f t="shared" si="6"/>
        <v/>
      </c>
      <c r="AA1892" s="19" t="str">
        <f t="shared" si="19"/>
        <v/>
      </c>
      <c r="AB1892" s="19">
        <f t="shared" si="8"/>
        <v>1978</v>
      </c>
      <c r="AC1892" s="19">
        <f t="shared" si="20"/>
        <v>179.8181818</v>
      </c>
      <c r="AD1892" s="19">
        <f t="shared" si="21"/>
        <v>147.5</v>
      </c>
      <c r="AE1892" s="19" t="str">
        <f t="shared" si="22"/>
        <v>Нет моды</v>
      </c>
      <c r="AF1892" s="19">
        <f t="shared" si="23"/>
        <v>141</v>
      </c>
      <c r="AG1892" s="19">
        <f t="shared" si="24"/>
        <v>230</v>
      </c>
      <c r="AH1892" s="20" t="str">
        <f t="shared" si="14"/>
        <v>Город: 41%; Село: 59%</v>
      </c>
      <c r="AI1892" s="21"/>
      <c r="AJ1892" s="21"/>
      <c r="AK1892" s="21"/>
      <c r="AL1892" s="22">
        <f t="shared" si="25"/>
        <v>1</v>
      </c>
    </row>
    <row r="1893" ht="12.75" customHeight="1">
      <c r="A1893" s="13" t="s">
        <v>180</v>
      </c>
      <c r="B1893" s="13" t="str">
        <f>IFERROR(__xludf.DUMMYFUNCTION("REGEXREPLACE(A1893, ""\d"", """")"),"         Республика Калмыкия")</f>
        <v>         Республика Калмыкия</v>
      </c>
      <c r="C1893" s="14" t="str">
        <f t="shared" si="15"/>
        <v>Республика Калмыкия</v>
      </c>
      <c r="D1893" s="3">
        <f t="shared" si="16"/>
        <v>2</v>
      </c>
      <c r="E1893" s="15" t="s">
        <v>36</v>
      </c>
      <c r="F1893" s="13" t="str">
        <f>IFERROR(__xludf.DUMMYFUNCTION("REGEXEXTRACT(E1893,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93" s="16">
        <f t="shared" si="17"/>
        <v>2</v>
      </c>
      <c r="H1893" s="13" t="s">
        <v>28</v>
      </c>
      <c r="I1893" s="13" t="str">
        <f>IFERROR(__xludf.DUMMYFUNCTION("REGEXREPLACE(H1893, "".*\s"", """")"),"человек")</f>
        <v>человек</v>
      </c>
      <c r="J1893" s="13" t="s">
        <v>29</v>
      </c>
      <c r="K1893" s="17" t="str">
        <f>IFERROR(__xludf.DUMMYFUNCTION("REGEXREPLACE(J1893, ""^[\d\s]+"", """")"),"значение показателя за год")</f>
        <v>значение показателя за год</v>
      </c>
      <c r="L1893" s="16">
        <f t="shared" si="18"/>
        <v>2</v>
      </c>
      <c r="M1893" s="13" t="s">
        <v>30</v>
      </c>
      <c r="N1893" s="13" t="str">
        <f>IFERROR(__xludf.DUMMYFUNCTION("REGEXEXTRACT(M1893, "" (.+)$"")"),"все население")</f>
        <v>все население</v>
      </c>
      <c r="O1893" s="18">
        <v>4.0</v>
      </c>
      <c r="P1893" s="18">
        <v>11.0</v>
      </c>
      <c r="Q1893" s="18">
        <v>12.0</v>
      </c>
      <c r="R1893" s="18">
        <v>11.0</v>
      </c>
      <c r="S1893" s="23" t="s">
        <v>37</v>
      </c>
      <c r="T1893" s="23" t="s">
        <v>37</v>
      </c>
      <c r="U1893" s="23" t="s">
        <v>37</v>
      </c>
      <c r="V1893" s="23" t="s">
        <v>37</v>
      </c>
      <c r="W1893" s="23" t="s">
        <v>37</v>
      </c>
      <c r="X1893" s="23" t="s">
        <v>37</v>
      </c>
      <c r="Y1893" s="23" t="s">
        <v>37</v>
      </c>
      <c r="Z1893" s="19">
        <f t="shared" si="6"/>
        <v>38</v>
      </c>
      <c r="AA1893" s="19" t="str">
        <f t="shared" si="19"/>
        <v/>
      </c>
      <c r="AB1893" s="19" t="str">
        <f t="shared" si="8"/>
        <v/>
      </c>
      <c r="AC1893" s="19">
        <f t="shared" si="20"/>
        <v>9.5</v>
      </c>
      <c r="AD1893" s="19">
        <f t="shared" si="21"/>
        <v>164</v>
      </c>
      <c r="AE1893" s="19" t="str">
        <f t="shared" si="22"/>
        <v>Нет моды</v>
      </c>
      <c r="AF1893" s="19">
        <f t="shared" si="23"/>
        <v>4</v>
      </c>
      <c r="AG1893" s="19">
        <f t="shared" si="24"/>
        <v>12</v>
      </c>
      <c r="AH1893" s="20" t="str">
        <f t="shared" si="14"/>
        <v/>
      </c>
      <c r="AI1893" s="24"/>
      <c r="AJ1893" s="24"/>
      <c r="AK1893" s="24"/>
      <c r="AL1893" s="22">
        <f t="shared" si="25"/>
        <v>1</v>
      </c>
    </row>
    <row r="1894" ht="12.75" customHeight="1">
      <c r="A1894" s="13" t="s">
        <v>180</v>
      </c>
      <c r="B1894" s="13" t="str">
        <f>IFERROR(__xludf.DUMMYFUNCTION("REGEXREPLACE(A1894, ""\d"", """")"),"         Республика Калмыкия")</f>
        <v>         Республика Калмыкия</v>
      </c>
      <c r="C1894" s="14" t="str">
        <f t="shared" si="15"/>
        <v>Республика Калмыкия</v>
      </c>
      <c r="D1894" s="3">
        <f t="shared" si="16"/>
        <v>2</v>
      </c>
      <c r="E1894" s="15" t="s">
        <v>36</v>
      </c>
      <c r="F1894" s="13" t="str">
        <f>IFERROR(__xludf.DUMMYFUNCTION("REGEXEXTRACT(E1894,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94" s="16">
        <f t="shared" si="17"/>
        <v>2</v>
      </c>
      <c r="H1894" s="13" t="s">
        <v>28</v>
      </c>
      <c r="I1894" s="13" t="str">
        <f>IFERROR(__xludf.DUMMYFUNCTION("REGEXREPLACE(H1894, "".*\s"", """")"),"человек")</f>
        <v>человек</v>
      </c>
      <c r="J1894" s="13" t="s">
        <v>29</v>
      </c>
      <c r="K1894" s="17" t="str">
        <f>IFERROR(__xludf.DUMMYFUNCTION("REGEXREPLACE(J1894, ""^[\d\s]+"", """")"),"значение показателя за год")</f>
        <v>значение показателя за год</v>
      </c>
      <c r="L1894" s="16">
        <f t="shared" si="18"/>
        <v>2</v>
      </c>
      <c r="M1894" s="13" t="s">
        <v>31</v>
      </c>
      <c r="N1894" s="13" t="str">
        <f>IFERROR(__xludf.DUMMYFUNCTION("REGEXEXTRACT(M1894, "" (.+)$"")"),"городское население")</f>
        <v>городское население</v>
      </c>
      <c r="O1894" s="18">
        <v>2.0</v>
      </c>
      <c r="P1894" s="18">
        <v>5.0</v>
      </c>
      <c r="Q1894" s="18">
        <v>6.0</v>
      </c>
      <c r="R1894" s="18">
        <v>7.0</v>
      </c>
      <c r="S1894" s="23" t="s">
        <v>37</v>
      </c>
      <c r="T1894" s="23" t="s">
        <v>37</v>
      </c>
      <c r="U1894" s="23" t="s">
        <v>37</v>
      </c>
      <c r="V1894" s="23" t="s">
        <v>37</v>
      </c>
      <c r="W1894" s="23" t="s">
        <v>37</v>
      </c>
      <c r="X1894" s="23" t="s">
        <v>37</v>
      </c>
      <c r="Y1894" s="23" t="s">
        <v>37</v>
      </c>
      <c r="Z1894" s="19" t="str">
        <f t="shared" si="6"/>
        <v/>
      </c>
      <c r="AA1894" s="19">
        <f t="shared" si="19"/>
        <v>20</v>
      </c>
      <c r="AB1894" s="19" t="str">
        <f t="shared" si="8"/>
        <v/>
      </c>
      <c r="AC1894" s="19">
        <f t="shared" si="20"/>
        <v>5</v>
      </c>
      <c r="AD1894" s="19">
        <f t="shared" si="21"/>
        <v>6.5</v>
      </c>
      <c r="AE1894" s="19" t="str">
        <f t="shared" si="22"/>
        <v>Нет моды</v>
      </c>
      <c r="AF1894" s="19">
        <f t="shared" si="23"/>
        <v>2</v>
      </c>
      <c r="AG1894" s="19">
        <f t="shared" si="24"/>
        <v>7</v>
      </c>
      <c r="AH1894" s="20" t="str">
        <f t="shared" si="14"/>
        <v/>
      </c>
      <c r="AI1894" s="24"/>
      <c r="AJ1894" s="24"/>
      <c r="AK1894" s="24"/>
      <c r="AL1894" s="22">
        <f t="shared" si="25"/>
        <v>1</v>
      </c>
    </row>
    <row r="1895" ht="12.75" customHeight="1">
      <c r="A1895" s="13" t="s">
        <v>180</v>
      </c>
      <c r="B1895" s="13" t="str">
        <f>IFERROR(__xludf.DUMMYFUNCTION("REGEXREPLACE(A1895, ""\d"", """")"),"         Республика Калмыкия")</f>
        <v>         Республика Калмыкия</v>
      </c>
      <c r="C1895" s="14" t="str">
        <f t="shared" si="15"/>
        <v>Республика Калмыкия</v>
      </c>
      <c r="D1895" s="3">
        <f t="shared" si="16"/>
        <v>2</v>
      </c>
      <c r="E1895" s="15" t="s">
        <v>36</v>
      </c>
      <c r="F1895" s="13" t="str">
        <f>IFERROR(__xludf.DUMMYFUNCTION("REGEXEXTRACT(E1895,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895" s="16">
        <f t="shared" si="17"/>
        <v>2</v>
      </c>
      <c r="H1895" s="13" t="s">
        <v>28</v>
      </c>
      <c r="I1895" s="13" t="str">
        <f>IFERROR(__xludf.DUMMYFUNCTION("REGEXREPLACE(H1895, "".*\s"", """")"),"человек")</f>
        <v>человек</v>
      </c>
      <c r="J1895" s="13" t="s">
        <v>29</v>
      </c>
      <c r="K1895" s="17" t="str">
        <f>IFERROR(__xludf.DUMMYFUNCTION("REGEXREPLACE(J1895, ""^[\d\s]+"", """")"),"значение показателя за год")</f>
        <v>значение показателя за год</v>
      </c>
      <c r="L1895" s="16">
        <f t="shared" si="18"/>
        <v>2</v>
      </c>
      <c r="M1895" s="13" t="s">
        <v>32</v>
      </c>
      <c r="N1895" s="13" t="str">
        <f>IFERROR(__xludf.DUMMYFUNCTION("REGEXEXTRACT(M1895, "" (.+)$"")"),"сельское население")</f>
        <v>сельское население</v>
      </c>
      <c r="O1895" s="18">
        <v>2.0</v>
      </c>
      <c r="P1895" s="18">
        <v>6.0</v>
      </c>
      <c r="Q1895" s="18">
        <v>6.0</v>
      </c>
      <c r="R1895" s="18">
        <v>4.0</v>
      </c>
      <c r="S1895" s="23" t="s">
        <v>37</v>
      </c>
      <c r="T1895" s="23" t="s">
        <v>37</v>
      </c>
      <c r="U1895" s="23" t="s">
        <v>37</v>
      </c>
      <c r="V1895" s="23" t="s">
        <v>37</v>
      </c>
      <c r="W1895" s="23" t="s">
        <v>37</v>
      </c>
      <c r="X1895" s="23" t="s">
        <v>37</v>
      </c>
      <c r="Y1895" s="23" t="s">
        <v>37</v>
      </c>
      <c r="Z1895" s="19" t="str">
        <f t="shared" si="6"/>
        <v/>
      </c>
      <c r="AA1895" s="19" t="str">
        <f t="shared" si="19"/>
        <v/>
      </c>
      <c r="AB1895" s="19">
        <f t="shared" si="8"/>
        <v>18</v>
      </c>
      <c r="AC1895" s="19">
        <f t="shared" si="20"/>
        <v>4.5</v>
      </c>
      <c r="AD1895" s="19">
        <f t="shared" si="21"/>
        <v>5.5</v>
      </c>
      <c r="AE1895" s="19" t="str">
        <f t="shared" si="22"/>
        <v>Нет моды</v>
      </c>
      <c r="AF1895" s="19">
        <f t="shared" si="23"/>
        <v>2</v>
      </c>
      <c r="AG1895" s="19">
        <f t="shared" si="24"/>
        <v>6</v>
      </c>
      <c r="AH1895" s="20" t="str">
        <f t="shared" si="14"/>
        <v>Город: 53%; Село: 47%</v>
      </c>
      <c r="AI1895" s="24"/>
      <c r="AJ1895" s="24"/>
      <c r="AK1895" s="24"/>
      <c r="AL1895" s="22">
        <f t="shared" si="25"/>
        <v>1</v>
      </c>
    </row>
    <row r="1896" ht="12.75" customHeight="1">
      <c r="A1896" s="13" t="s">
        <v>180</v>
      </c>
      <c r="B1896" s="13" t="str">
        <f>IFERROR(__xludf.DUMMYFUNCTION("REGEXREPLACE(A1896, ""\d"", """")"),"         Республика Калмыкия")</f>
        <v>         Республика Калмыкия</v>
      </c>
      <c r="C1896" s="14" t="str">
        <f t="shared" si="15"/>
        <v>Республика Калмыкия</v>
      </c>
      <c r="D1896" s="3">
        <f t="shared" si="16"/>
        <v>2</v>
      </c>
      <c r="E1896" s="15" t="s">
        <v>38</v>
      </c>
      <c r="F1896" s="13" t="str">
        <f>IFERROR(__xludf.DUMMYFUNCTION("REGEXEXTRACT(E1896, ""[А-Яа-я].*"")"),"все виды транспортных несчастных случаев")</f>
        <v>все виды транспортных несчастных случаев</v>
      </c>
      <c r="G1896" s="16">
        <f t="shared" si="17"/>
        <v>2</v>
      </c>
      <c r="H1896" s="13" t="s">
        <v>28</v>
      </c>
      <c r="I1896" s="13" t="str">
        <f>IFERROR(__xludf.DUMMYFUNCTION("REGEXREPLACE(H1896, "".*\s"", """")"),"человек")</f>
        <v>человек</v>
      </c>
      <c r="J1896" s="13" t="s">
        <v>29</v>
      </c>
      <c r="K1896" s="17" t="str">
        <f>IFERROR(__xludf.DUMMYFUNCTION("REGEXREPLACE(J1896, ""^[\d\s]+"", """")"),"значение показателя за год")</f>
        <v>значение показателя за год</v>
      </c>
      <c r="L1896" s="16">
        <f t="shared" si="18"/>
        <v>2</v>
      </c>
      <c r="M1896" s="13" t="s">
        <v>30</v>
      </c>
      <c r="N1896" s="13" t="str">
        <f>IFERROR(__xludf.DUMMYFUNCTION("REGEXEXTRACT(M1896, "" (.+)$"")"),"все население")</f>
        <v>все население</v>
      </c>
      <c r="O1896" s="18">
        <v>102.0</v>
      </c>
      <c r="P1896" s="18">
        <v>72.0</v>
      </c>
      <c r="Q1896" s="18">
        <v>57.0</v>
      </c>
      <c r="R1896" s="18">
        <v>63.0</v>
      </c>
      <c r="S1896" s="18">
        <v>54.0</v>
      </c>
      <c r="T1896" s="18">
        <v>60.0</v>
      </c>
      <c r="U1896" s="18">
        <v>58.0</v>
      </c>
      <c r="V1896" s="18">
        <v>58.0</v>
      </c>
      <c r="W1896" s="18">
        <v>53.0</v>
      </c>
      <c r="X1896" s="18">
        <v>57.0</v>
      </c>
      <c r="Y1896" s="18">
        <v>67.0</v>
      </c>
      <c r="Z1896" s="19">
        <f t="shared" si="6"/>
        <v>701</v>
      </c>
      <c r="AA1896" s="19" t="str">
        <f t="shared" si="19"/>
        <v/>
      </c>
      <c r="AB1896" s="19" t="str">
        <f t="shared" si="8"/>
        <v/>
      </c>
      <c r="AC1896" s="19">
        <f t="shared" si="20"/>
        <v>63.72727273</v>
      </c>
      <c r="AD1896" s="19">
        <f t="shared" si="21"/>
        <v>57</v>
      </c>
      <c r="AE1896" s="19" t="str">
        <f t="shared" si="22"/>
        <v>Нет моды</v>
      </c>
      <c r="AF1896" s="19">
        <f t="shared" si="23"/>
        <v>53</v>
      </c>
      <c r="AG1896" s="19">
        <f t="shared" si="24"/>
        <v>102</v>
      </c>
      <c r="AH1896" s="20" t="str">
        <f t="shared" si="14"/>
        <v/>
      </c>
      <c r="AI1896" s="21"/>
      <c r="AJ1896" s="21"/>
      <c r="AK1896" s="21"/>
      <c r="AL1896" s="22">
        <f t="shared" si="25"/>
        <v>1</v>
      </c>
    </row>
    <row r="1897" ht="12.75" customHeight="1">
      <c r="A1897" s="13" t="s">
        <v>180</v>
      </c>
      <c r="B1897" s="13" t="str">
        <f>IFERROR(__xludf.DUMMYFUNCTION("REGEXREPLACE(A1897, ""\d"", """")"),"         Республика Калмыкия")</f>
        <v>         Республика Калмыкия</v>
      </c>
      <c r="C1897" s="14" t="str">
        <f t="shared" si="15"/>
        <v>Республика Калмыкия</v>
      </c>
      <c r="D1897" s="3">
        <f t="shared" si="16"/>
        <v>2</v>
      </c>
      <c r="E1897" s="15" t="s">
        <v>38</v>
      </c>
      <c r="F1897" s="13" t="str">
        <f>IFERROR(__xludf.DUMMYFUNCTION("REGEXEXTRACT(E1897, ""[А-Яа-я].*"")"),"все виды транспортных несчастных случаев")</f>
        <v>все виды транспортных несчастных случаев</v>
      </c>
      <c r="G1897" s="16">
        <f t="shared" si="17"/>
        <v>2</v>
      </c>
      <c r="H1897" s="13" t="s">
        <v>28</v>
      </c>
      <c r="I1897" s="13" t="str">
        <f>IFERROR(__xludf.DUMMYFUNCTION("REGEXREPLACE(H1897, "".*\s"", """")"),"человек")</f>
        <v>человек</v>
      </c>
      <c r="J1897" s="13" t="s">
        <v>29</v>
      </c>
      <c r="K1897" s="17" t="str">
        <f>IFERROR(__xludf.DUMMYFUNCTION("REGEXREPLACE(J1897, ""^[\d\s]+"", """")"),"значение показателя за год")</f>
        <v>значение показателя за год</v>
      </c>
      <c r="L1897" s="16">
        <f t="shared" si="18"/>
        <v>2</v>
      </c>
      <c r="M1897" s="13" t="s">
        <v>31</v>
      </c>
      <c r="N1897" s="13" t="str">
        <f>IFERROR(__xludf.DUMMYFUNCTION("REGEXEXTRACT(M1897, "" (.+)$"")"),"городское население")</f>
        <v>городское население</v>
      </c>
      <c r="O1897" s="18">
        <v>33.0</v>
      </c>
      <c r="P1897" s="18">
        <v>25.0</v>
      </c>
      <c r="Q1897" s="18">
        <v>23.0</v>
      </c>
      <c r="R1897" s="18">
        <v>26.0</v>
      </c>
      <c r="S1897" s="18">
        <v>24.0</v>
      </c>
      <c r="T1897" s="18">
        <v>16.0</v>
      </c>
      <c r="U1897" s="18">
        <v>16.0</v>
      </c>
      <c r="V1897" s="18">
        <v>24.0</v>
      </c>
      <c r="W1897" s="18">
        <v>21.0</v>
      </c>
      <c r="X1897" s="18">
        <v>12.0</v>
      </c>
      <c r="Y1897" s="18">
        <v>19.0</v>
      </c>
      <c r="Z1897" s="19" t="str">
        <f t="shared" si="6"/>
        <v/>
      </c>
      <c r="AA1897" s="19">
        <f t="shared" si="19"/>
        <v>239</v>
      </c>
      <c r="AB1897" s="19" t="str">
        <f t="shared" si="8"/>
        <v/>
      </c>
      <c r="AC1897" s="19">
        <f t="shared" si="20"/>
        <v>21.72727273</v>
      </c>
      <c r="AD1897" s="19">
        <f t="shared" si="21"/>
        <v>43</v>
      </c>
      <c r="AE1897" s="19" t="str">
        <f t="shared" si="22"/>
        <v>Нет моды</v>
      </c>
      <c r="AF1897" s="19">
        <f t="shared" si="23"/>
        <v>12</v>
      </c>
      <c r="AG1897" s="19">
        <f t="shared" si="24"/>
        <v>33</v>
      </c>
      <c r="AH1897" s="20" t="str">
        <f t="shared" si="14"/>
        <v/>
      </c>
      <c r="AI1897" s="21"/>
      <c r="AJ1897" s="21"/>
      <c r="AK1897" s="21"/>
      <c r="AL1897" s="22">
        <f t="shared" si="25"/>
        <v>1</v>
      </c>
    </row>
    <row r="1898" ht="12.75" customHeight="1">
      <c r="A1898" s="13" t="s">
        <v>180</v>
      </c>
      <c r="B1898" s="13" t="str">
        <f>IFERROR(__xludf.DUMMYFUNCTION("REGEXREPLACE(A1898, ""\d"", """")"),"         Республика Калмыкия")</f>
        <v>         Республика Калмыкия</v>
      </c>
      <c r="C1898" s="14" t="str">
        <f t="shared" si="15"/>
        <v>Республика Калмыкия</v>
      </c>
      <c r="D1898" s="3">
        <f t="shared" si="16"/>
        <v>2</v>
      </c>
      <c r="E1898" s="15" t="s">
        <v>38</v>
      </c>
      <c r="F1898" s="13" t="str">
        <f>IFERROR(__xludf.DUMMYFUNCTION("REGEXEXTRACT(E1898, ""[А-Яа-я].*"")"),"все виды транспортных несчастных случаев")</f>
        <v>все виды транспортных несчастных случаев</v>
      </c>
      <c r="G1898" s="16">
        <f t="shared" si="17"/>
        <v>2</v>
      </c>
      <c r="H1898" s="13" t="s">
        <v>28</v>
      </c>
      <c r="I1898" s="13" t="str">
        <f>IFERROR(__xludf.DUMMYFUNCTION("REGEXREPLACE(H1898, "".*\s"", """")"),"человек")</f>
        <v>человек</v>
      </c>
      <c r="J1898" s="13" t="s">
        <v>29</v>
      </c>
      <c r="K1898" s="17" t="str">
        <f>IFERROR(__xludf.DUMMYFUNCTION("REGEXREPLACE(J1898, ""^[\d\s]+"", """")"),"значение показателя за год")</f>
        <v>значение показателя за год</v>
      </c>
      <c r="L1898" s="16">
        <f t="shared" si="18"/>
        <v>2</v>
      </c>
      <c r="M1898" s="13" t="s">
        <v>32</v>
      </c>
      <c r="N1898" s="13" t="str">
        <f>IFERROR(__xludf.DUMMYFUNCTION("REGEXEXTRACT(M1898, "" (.+)$"")"),"сельское население")</f>
        <v>сельское население</v>
      </c>
      <c r="O1898" s="18">
        <v>69.0</v>
      </c>
      <c r="P1898" s="18">
        <v>47.0</v>
      </c>
      <c r="Q1898" s="18">
        <v>34.0</v>
      </c>
      <c r="R1898" s="18">
        <v>37.0</v>
      </c>
      <c r="S1898" s="18">
        <v>30.0</v>
      </c>
      <c r="T1898" s="18">
        <v>44.0</v>
      </c>
      <c r="U1898" s="18">
        <v>42.0</v>
      </c>
      <c r="V1898" s="18">
        <v>34.0</v>
      </c>
      <c r="W1898" s="18">
        <v>32.0</v>
      </c>
      <c r="X1898" s="18">
        <v>45.0</v>
      </c>
      <c r="Y1898" s="18">
        <v>48.0</v>
      </c>
      <c r="Z1898" s="19" t="str">
        <f t="shared" si="6"/>
        <v/>
      </c>
      <c r="AA1898" s="19" t="str">
        <f t="shared" si="19"/>
        <v/>
      </c>
      <c r="AB1898" s="19">
        <f t="shared" si="8"/>
        <v>462</v>
      </c>
      <c r="AC1898" s="19">
        <f t="shared" si="20"/>
        <v>42</v>
      </c>
      <c r="AD1898" s="19">
        <f t="shared" si="21"/>
        <v>31</v>
      </c>
      <c r="AE1898" s="19" t="str">
        <f t="shared" si="22"/>
        <v>Нет моды</v>
      </c>
      <c r="AF1898" s="19">
        <f t="shared" si="23"/>
        <v>30</v>
      </c>
      <c r="AG1898" s="19">
        <f t="shared" si="24"/>
        <v>69</v>
      </c>
      <c r="AH1898" s="20" t="str">
        <f t="shared" si="14"/>
        <v>Город: 34%; Село: 66%</v>
      </c>
      <c r="AI1898" s="21"/>
      <c r="AJ1898" s="21"/>
      <c r="AK1898" s="21"/>
      <c r="AL1898" s="22">
        <f t="shared" si="25"/>
        <v>1</v>
      </c>
    </row>
    <row r="1899" ht="12.75" customHeight="1">
      <c r="A1899" s="13" t="s">
        <v>180</v>
      </c>
      <c r="B1899" s="13" t="str">
        <f>IFERROR(__xludf.DUMMYFUNCTION("REGEXREPLACE(A1899, ""\d"", """")"),"         Республика Калмыкия")</f>
        <v>         Республика Калмыкия</v>
      </c>
      <c r="C1899" s="14" t="str">
        <f t="shared" si="15"/>
        <v>Республика Калмыкия</v>
      </c>
      <c r="D1899" s="3">
        <f t="shared" si="16"/>
        <v>2</v>
      </c>
      <c r="E1899" s="15" t="s">
        <v>39</v>
      </c>
      <c r="F1899" s="13" t="str">
        <f>IFERROR(__xludf.DUMMYFUNCTION("REGEXEXTRACT(E1899, ""[А-Яа-я].*"")"),"Всего умерших")</f>
        <v>Всего умерших</v>
      </c>
      <c r="G1899" s="16">
        <f t="shared" si="17"/>
        <v>2</v>
      </c>
      <c r="H1899" s="13" t="s">
        <v>28</v>
      </c>
      <c r="I1899" s="13" t="str">
        <f>IFERROR(__xludf.DUMMYFUNCTION("REGEXREPLACE(H1899, "".*\s"", """")"),"человек")</f>
        <v>человек</v>
      </c>
      <c r="J1899" s="13" t="s">
        <v>29</v>
      </c>
      <c r="K1899" s="17" t="str">
        <f>IFERROR(__xludf.DUMMYFUNCTION("REGEXREPLACE(J1899, ""^[\d\s]+"", """")"),"значение показателя за год")</f>
        <v>значение показателя за год</v>
      </c>
      <c r="L1899" s="16">
        <f t="shared" si="18"/>
        <v>2</v>
      </c>
      <c r="M1899" s="13" t="s">
        <v>30</v>
      </c>
      <c r="N1899" s="13" t="str">
        <f>IFERROR(__xludf.DUMMYFUNCTION("REGEXEXTRACT(M1899, "" (.+)$"")"),"все население")</f>
        <v>все население</v>
      </c>
      <c r="O1899" s="18">
        <v>2805.0</v>
      </c>
      <c r="P1899" s="18">
        <v>2787.0</v>
      </c>
      <c r="Q1899" s="18">
        <v>2751.0</v>
      </c>
      <c r="R1899" s="18">
        <v>2717.0</v>
      </c>
      <c r="S1899" s="18">
        <v>2739.0</v>
      </c>
      <c r="T1899" s="18">
        <v>2656.0</v>
      </c>
      <c r="U1899" s="18">
        <v>2561.0</v>
      </c>
      <c r="V1899" s="18">
        <v>3013.0</v>
      </c>
      <c r="W1899" s="18">
        <v>3630.0</v>
      </c>
      <c r="X1899" s="18">
        <v>2764.0</v>
      </c>
      <c r="Y1899" s="18">
        <v>2534.0</v>
      </c>
      <c r="Z1899" s="19">
        <f t="shared" si="6"/>
        <v>30957</v>
      </c>
      <c r="AA1899" s="19" t="str">
        <f t="shared" si="19"/>
        <v/>
      </c>
      <c r="AB1899" s="19" t="str">
        <f t="shared" si="8"/>
        <v/>
      </c>
      <c r="AC1899" s="19">
        <f t="shared" si="20"/>
        <v>2814.272727</v>
      </c>
      <c r="AD1899" s="19">
        <f t="shared" si="21"/>
        <v>1301.5</v>
      </c>
      <c r="AE1899" s="19" t="str">
        <f t="shared" si="22"/>
        <v>Нет моды</v>
      </c>
      <c r="AF1899" s="19">
        <f t="shared" si="23"/>
        <v>2534</v>
      </c>
      <c r="AG1899" s="19">
        <f t="shared" si="24"/>
        <v>3630</v>
      </c>
      <c r="AH1899" s="20" t="str">
        <f t="shared" si="14"/>
        <v/>
      </c>
      <c r="AI1899" s="21"/>
      <c r="AJ1899" s="21"/>
      <c r="AK1899" s="21"/>
      <c r="AL1899" s="22">
        <f t="shared" si="25"/>
        <v>1</v>
      </c>
    </row>
    <row r="1900" ht="12.75" customHeight="1">
      <c r="A1900" s="13" t="s">
        <v>180</v>
      </c>
      <c r="B1900" s="13" t="str">
        <f>IFERROR(__xludf.DUMMYFUNCTION("REGEXREPLACE(A1900, ""\d"", """")"),"         Республика Калмыкия")</f>
        <v>         Республика Калмыкия</v>
      </c>
      <c r="C1900" s="14" t="str">
        <f t="shared" si="15"/>
        <v>Республика Калмыкия</v>
      </c>
      <c r="D1900" s="3">
        <f t="shared" si="16"/>
        <v>2</v>
      </c>
      <c r="E1900" s="15" t="s">
        <v>39</v>
      </c>
      <c r="F1900" s="13" t="str">
        <f>IFERROR(__xludf.DUMMYFUNCTION("REGEXEXTRACT(E1900, ""[А-Яа-я].*"")"),"Всего умерших")</f>
        <v>Всего умерших</v>
      </c>
      <c r="G1900" s="16">
        <f t="shared" si="17"/>
        <v>2</v>
      </c>
      <c r="H1900" s="13" t="s">
        <v>28</v>
      </c>
      <c r="I1900" s="13" t="str">
        <f>IFERROR(__xludf.DUMMYFUNCTION("REGEXREPLACE(H1900, "".*\s"", """")"),"человек")</f>
        <v>человек</v>
      </c>
      <c r="J1900" s="13" t="s">
        <v>29</v>
      </c>
      <c r="K1900" s="17" t="str">
        <f>IFERROR(__xludf.DUMMYFUNCTION("REGEXREPLACE(J1900, ""^[\d\s]+"", """")"),"значение показателя за год")</f>
        <v>значение показателя за год</v>
      </c>
      <c r="L1900" s="16">
        <f t="shared" si="18"/>
        <v>2</v>
      </c>
      <c r="M1900" s="13" t="s">
        <v>31</v>
      </c>
      <c r="N1900" s="13" t="str">
        <f>IFERROR(__xludf.DUMMYFUNCTION("REGEXEXTRACT(M1900, "" (.+)$"")"),"городское население")</f>
        <v>городское население</v>
      </c>
      <c r="O1900" s="18">
        <v>1287.0</v>
      </c>
      <c r="P1900" s="18">
        <v>1260.0</v>
      </c>
      <c r="Q1900" s="18">
        <v>1245.0</v>
      </c>
      <c r="R1900" s="18">
        <v>1217.0</v>
      </c>
      <c r="S1900" s="18">
        <v>1248.0</v>
      </c>
      <c r="T1900" s="18">
        <v>1222.0</v>
      </c>
      <c r="U1900" s="18">
        <v>1199.0</v>
      </c>
      <c r="V1900" s="18">
        <v>1475.0</v>
      </c>
      <c r="W1900" s="18">
        <v>1730.0</v>
      </c>
      <c r="X1900" s="18">
        <v>1304.0</v>
      </c>
      <c r="Y1900" s="18">
        <v>1210.0</v>
      </c>
      <c r="Z1900" s="19" t="str">
        <f t="shared" si="6"/>
        <v/>
      </c>
      <c r="AA1900" s="19">
        <f t="shared" si="19"/>
        <v>14397</v>
      </c>
      <c r="AB1900" s="19" t="str">
        <f t="shared" si="8"/>
        <v/>
      </c>
      <c r="AC1900" s="19">
        <f t="shared" si="20"/>
        <v>1308.818182</v>
      </c>
      <c r="AD1900" s="19">
        <f t="shared" si="21"/>
        <v>2132</v>
      </c>
      <c r="AE1900" s="19" t="str">
        <f t="shared" si="22"/>
        <v>Нет моды</v>
      </c>
      <c r="AF1900" s="19">
        <f t="shared" si="23"/>
        <v>1199</v>
      </c>
      <c r="AG1900" s="19">
        <f t="shared" si="24"/>
        <v>1730</v>
      </c>
      <c r="AH1900" s="20" t="str">
        <f t="shared" si="14"/>
        <v/>
      </c>
      <c r="AI1900" s="21"/>
      <c r="AJ1900" s="21"/>
      <c r="AK1900" s="21"/>
      <c r="AL1900" s="22">
        <f t="shared" si="25"/>
        <v>1</v>
      </c>
    </row>
    <row r="1901" ht="12.75" customHeight="1">
      <c r="A1901" s="13" t="s">
        <v>180</v>
      </c>
      <c r="B1901" s="13" t="str">
        <f>IFERROR(__xludf.DUMMYFUNCTION("REGEXREPLACE(A1901, ""\d"", """")"),"         Республика Калмыкия")</f>
        <v>         Республика Калмыкия</v>
      </c>
      <c r="C1901" s="14" t="str">
        <f t="shared" si="15"/>
        <v>Республика Калмыкия</v>
      </c>
      <c r="D1901" s="3">
        <f t="shared" si="16"/>
        <v>2</v>
      </c>
      <c r="E1901" s="15" t="s">
        <v>39</v>
      </c>
      <c r="F1901" s="13" t="str">
        <f>IFERROR(__xludf.DUMMYFUNCTION("REGEXEXTRACT(E1901, ""[А-Яа-я].*"")"),"Всего умерших")</f>
        <v>Всего умерших</v>
      </c>
      <c r="G1901" s="16">
        <f t="shared" si="17"/>
        <v>2</v>
      </c>
      <c r="H1901" s="13" t="s">
        <v>28</v>
      </c>
      <c r="I1901" s="13" t="str">
        <f>IFERROR(__xludf.DUMMYFUNCTION("REGEXREPLACE(H1901, "".*\s"", """")"),"человек")</f>
        <v>человек</v>
      </c>
      <c r="J1901" s="13" t="s">
        <v>29</v>
      </c>
      <c r="K1901" s="17" t="str">
        <f>IFERROR(__xludf.DUMMYFUNCTION("REGEXREPLACE(J1901, ""^[\d\s]+"", """")"),"значение показателя за год")</f>
        <v>значение показателя за год</v>
      </c>
      <c r="L1901" s="16">
        <f t="shared" si="18"/>
        <v>2</v>
      </c>
      <c r="M1901" s="13" t="s">
        <v>32</v>
      </c>
      <c r="N1901" s="13" t="str">
        <f>IFERROR(__xludf.DUMMYFUNCTION("REGEXEXTRACT(M1901, "" (.+)$"")"),"сельское население")</f>
        <v>сельское население</v>
      </c>
      <c r="O1901" s="18">
        <v>1518.0</v>
      </c>
      <c r="P1901" s="18">
        <v>1527.0</v>
      </c>
      <c r="Q1901" s="18">
        <v>1506.0</v>
      </c>
      <c r="R1901" s="18">
        <v>1500.0</v>
      </c>
      <c r="S1901" s="18">
        <v>1491.0</v>
      </c>
      <c r="T1901" s="18">
        <v>1434.0</v>
      </c>
      <c r="U1901" s="18">
        <v>1362.0</v>
      </c>
      <c r="V1901" s="18">
        <v>1538.0</v>
      </c>
      <c r="W1901" s="18">
        <v>1900.0</v>
      </c>
      <c r="X1901" s="18">
        <v>1460.0</v>
      </c>
      <c r="Y1901" s="18">
        <v>1324.0</v>
      </c>
      <c r="Z1901" s="19" t="str">
        <f t="shared" si="6"/>
        <v/>
      </c>
      <c r="AA1901" s="19" t="str">
        <f t="shared" si="19"/>
        <v/>
      </c>
      <c r="AB1901" s="19">
        <f t="shared" si="8"/>
        <v>16560</v>
      </c>
      <c r="AC1901" s="19">
        <f t="shared" si="20"/>
        <v>1505.454545</v>
      </c>
      <c r="AD1901" s="19">
        <f t="shared" si="21"/>
        <v>1398</v>
      </c>
      <c r="AE1901" s="19" t="str">
        <f t="shared" si="22"/>
        <v>Нет моды</v>
      </c>
      <c r="AF1901" s="19">
        <f t="shared" si="23"/>
        <v>1324</v>
      </c>
      <c r="AG1901" s="19">
        <f t="shared" si="24"/>
        <v>1900</v>
      </c>
      <c r="AH1901" s="20" t="str">
        <f t="shared" si="14"/>
        <v>Город: 47%; Село: 53%</v>
      </c>
      <c r="AI1901" s="21"/>
      <c r="AJ1901" s="21"/>
      <c r="AK1901" s="21"/>
      <c r="AL1901" s="22">
        <f t="shared" si="25"/>
        <v>1</v>
      </c>
    </row>
    <row r="1902" ht="12.75" customHeight="1">
      <c r="A1902" s="13" t="s">
        <v>180</v>
      </c>
      <c r="B1902" s="13" t="str">
        <f>IFERROR(__xludf.DUMMYFUNCTION("REGEXREPLACE(A1902, ""\d"", """")"),"         Республика Калмыкия")</f>
        <v>         Республика Калмыкия</v>
      </c>
      <c r="C1902" s="14" t="str">
        <f t="shared" si="15"/>
        <v>Республика Калмыкия</v>
      </c>
      <c r="D1902" s="3">
        <f t="shared" si="16"/>
        <v>2</v>
      </c>
      <c r="E1902" s="15" t="s">
        <v>40</v>
      </c>
      <c r="F1902" s="13" t="str">
        <f>IFERROR(__xludf.DUMMYFUNCTION("REGEXEXTRACT(E1902, ""[А-Яа-я].*"")"),"Злокачественные новообразования")</f>
        <v>Злокачественные новообразования</v>
      </c>
      <c r="G1902" s="16">
        <f t="shared" si="17"/>
        <v>2</v>
      </c>
      <c r="H1902" s="13" t="s">
        <v>28</v>
      </c>
      <c r="I1902" s="13" t="str">
        <f>IFERROR(__xludf.DUMMYFUNCTION("REGEXREPLACE(H1902, "".*\s"", """")"),"человек")</f>
        <v>человек</v>
      </c>
      <c r="J1902" s="13" t="s">
        <v>29</v>
      </c>
      <c r="K1902" s="17" t="str">
        <f>IFERROR(__xludf.DUMMYFUNCTION("REGEXREPLACE(J1902, ""^[\d\s]+"", """")"),"значение показателя за год")</f>
        <v>значение показателя за год</v>
      </c>
      <c r="L1902" s="16">
        <f t="shared" si="18"/>
        <v>2</v>
      </c>
      <c r="M1902" s="13" t="s">
        <v>30</v>
      </c>
      <c r="N1902" s="13" t="str">
        <f>IFERROR(__xludf.DUMMYFUNCTION("REGEXEXTRACT(M1902, "" (.+)$"")"),"все население")</f>
        <v>все население</v>
      </c>
      <c r="O1902" s="18">
        <v>461.0</v>
      </c>
      <c r="P1902" s="18">
        <v>466.0</v>
      </c>
      <c r="Q1902" s="18">
        <v>454.0</v>
      </c>
      <c r="R1902" s="18">
        <v>477.0</v>
      </c>
      <c r="S1902" s="18">
        <v>518.0</v>
      </c>
      <c r="T1902" s="18">
        <v>432.0</v>
      </c>
      <c r="U1902" s="18">
        <v>454.0</v>
      </c>
      <c r="V1902" s="18">
        <v>469.0</v>
      </c>
      <c r="W1902" s="18">
        <v>427.0</v>
      </c>
      <c r="X1902" s="18">
        <v>414.0</v>
      </c>
      <c r="Y1902" s="18">
        <v>451.0</v>
      </c>
      <c r="Z1902" s="19">
        <f t="shared" si="6"/>
        <v>5023</v>
      </c>
      <c r="AA1902" s="19" t="str">
        <f t="shared" si="19"/>
        <v/>
      </c>
      <c r="AB1902" s="19" t="str">
        <f t="shared" si="8"/>
        <v/>
      </c>
      <c r="AC1902" s="19">
        <f t="shared" si="20"/>
        <v>456.6363636</v>
      </c>
      <c r="AD1902" s="19">
        <f t="shared" si="21"/>
        <v>921</v>
      </c>
      <c r="AE1902" s="19" t="str">
        <f t="shared" si="22"/>
        <v>Нет моды</v>
      </c>
      <c r="AF1902" s="19">
        <f t="shared" si="23"/>
        <v>414</v>
      </c>
      <c r="AG1902" s="19">
        <f t="shared" si="24"/>
        <v>518</v>
      </c>
      <c r="AH1902" s="20" t="str">
        <f t="shared" si="14"/>
        <v/>
      </c>
      <c r="AI1902" s="21"/>
      <c r="AJ1902" s="21"/>
      <c r="AK1902" s="21"/>
      <c r="AL1902" s="22">
        <f t="shared" si="25"/>
        <v>1</v>
      </c>
    </row>
    <row r="1903" ht="12.75" customHeight="1">
      <c r="A1903" s="13" t="s">
        <v>180</v>
      </c>
      <c r="B1903" s="13" t="str">
        <f>IFERROR(__xludf.DUMMYFUNCTION("REGEXREPLACE(A1903, ""\d"", """")"),"         Республика Калмыкия")</f>
        <v>         Республика Калмыкия</v>
      </c>
      <c r="C1903" s="14" t="str">
        <f t="shared" si="15"/>
        <v>Республика Калмыкия</v>
      </c>
      <c r="D1903" s="3">
        <f t="shared" si="16"/>
        <v>2</v>
      </c>
      <c r="E1903" s="15" t="s">
        <v>40</v>
      </c>
      <c r="F1903" s="13" t="str">
        <f>IFERROR(__xludf.DUMMYFUNCTION("REGEXEXTRACT(E1903, ""[А-Яа-я].*"")"),"Злокачественные новообразования")</f>
        <v>Злокачественные новообразования</v>
      </c>
      <c r="G1903" s="16">
        <f t="shared" si="17"/>
        <v>2</v>
      </c>
      <c r="H1903" s="13" t="s">
        <v>28</v>
      </c>
      <c r="I1903" s="13" t="str">
        <f>IFERROR(__xludf.DUMMYFUNCTION("REGEXREPLACE(H1903, "".*\s"", """")"),"человек")</f>
        <v>человек</v>
      </c>
      <c r="J1903" s="13" t="s">
        <v>29</v>
      </c>
      <c r="K1903" s="17" t="str">
        <f>IFERROR(__xludf.DUMMYFUNCTION("REGEXREPLACE(J1903, ""^[\d\s]+"", """")"),"значение показателя за год")</f>
        <v>значение показателя за год</v>
      </c>
      <c r="L1903" s="16">
        <f t="shared" si="18"/>
        <v>2</v>
      </c>
      <c r="M1903" s="13" t="s">
        <v>31</v>
      </c>
      <c r="N1903" s="13" t="str">
        <f>IFERROR(__xludf.DUMMYFUNCTION("REGEXEXTRACT(M1903, "" (.+)$"")"),"городское население")</f>
        <v>городское население</v>
      </c>
      <c r="O1903" s="18">
        <v>220.0</v>
      </c>
      <c r="P1903" s="18">
        <v>226.0</v>
      </c>
      <c r="Q1903" s="18">
        <v>211.0</v>
      </c>
      <c r="R1903" s="18">
        <v>229.0</v>
      </c>
      <c r="S1903" s="18">
        <v>268.0</v>
      </c>
      <c r="T1903" s="18">
        <v>214.0</v>
      </c>
      <c r="U1903" s="18">
        <v>234.0</v>
      </c>
      <c r="V1903" s="18">
        <v>220.0</v>
      </c>
      <c r="W1903" s="18">
        <v>189.0</v>
      </c>
      <c r="X1903" s="18">
        <v>208.0</v>
      </c>
      <c r="Y1903" s="18">
        <v>220.0</v>
      </c>
      <c r="Z1903" s="19" t="str">
        <f t="shared" si="6"/>
        <v/>
      </c>
      <c r="AA1903" s="19">
        <f t="shared" si="19"/>
        <v>2439</v>
      </c>
      <c r="AB1903" s="19" t="str">
        <f t="shared" si="8"/>
        <v/>
      </c>
      <c r="AC1903" s="19">
        <f t="shared" si="20"/>
        <v>221.7272727</v>
      </c>
      <c r="AD1903" s="19">
        <f t="shared" si="21"/>
        <v>341</v>
      </c>
      <c r="AE1903" s="19" t="str">
        <f t="shared" si="22"/>
        <v>Нет моды</v>
      </c>
      <c r="AF1903" s="19">
        <f t="shared" si="23"/>
        <v>189</v>
      </c>
      <c r="AG1903" s="19">
        <f t="shared" si="24"/>
        <v>268</v>
      </c>
      <c r="AH1903" s="20" t="str">
        <f t="shared" si="14"/>
        <v/>
      </c>
      <c r="AI1903" s="21"/>
      <c r="AJ1903" s="21"/>
      <c r="AK1903" s="21"/>
      <c r="AL1903" s="22">
        <f t="shared" si="25"/>
        <v>1</v>
      </c>
    </row>
    <row r="1904" ht="12.75" customHeight="1">
      <c r="A1904" s="13" t="s">
        <v>180</v>
      </c>
      <c r="B1904" s="13" t="str">
        <f>IFERROR(__xludf.DUMMYFUNCTION("REGEXREPLACE(A1904, ""\d"", """")"),"         Республика Калмыкия")</f>
        <v>         Республика Калмыкия</v>
      </c>
      <c r="C1904" s="14" t="str">
        <f t="shared" si="15"/>
        <v>Республика Калмыкия</v>
      </c>
      <c r="D1904" s="3">
        <f t="shared" si="16"/>
        <v>2</v>
      </c>
      <c r="E1904" s="15" t="s">
        <v>40</v>
      </c>
      <c r="F1904" s="13" t="str">
        <f>IFERROR(__xludf.DUMMYFUNCTION("REGEXEXTRACT(E1904, ""[А-Яа-я].*"")"),"Злокачественные новообразования")</f>
        <v>Злокачественные новообразования</v>
      </c>
      <c r="G1904" s="16">
        <f t="shared" si="17"/>
        <v>2</v>
      </c>
      <c r="H1904" s="13" t="s">
        <v>28</v>
      </c>
      <c r="I1904" s="13" t="str">
        <f>IFERROR(__xludf.DUMMYFUNCTION("REGEXREPLACE(H1904, "".*\s"", """")"),"человек")</f>
        <v>человек</v>
      </c>
      <c r="J1904" s="13" t="s">
        <v>29</v>
      </c>
      <c r="K1904" s="17" t="str">
        <f>IFERROR(__xludf.DUMMYFUNCTION("REGEXREPLACE(J1904, ""^[\d\s]+"", """")"),"значение показателя за год")</f>
        <v>значение показателя за год</v>
      </c>
      <c r="L1904" s="16">
        <f t="shared" si="18"/>
        <v>2</v>
      </c>
      <c r="M1904" s="13" t="s">
        <v>32</v>
      </c>
      <c r="N1904" s="13" t="str">
        <f>IFERROR(__xludf.DUMMYFUNCTION("REGEXEXTRACT(M1904, "" (.+)$"")"),"сельское население")</f>
        <v>сельское население</v>
      </c>
      <c r="O1904" s="18">
        <v>241.0</v>
      </c>
      <c r="P1904" s="18">
        <v>240.0</v>
      </c>
      <c r="Q1904" s="18">
        <v>243.0</v>
      </c>
      <c r="R1904" s="18">
        <v>248.0</v>
      </c>
      <c r="S1904" s="18">
        <v>250.0</v>
      </c>
      <c r="T1904" s="18">
        <v>218.0</v>
      </c>
      <c r="U1904" s="18">
        <v>220.0</v>
      </c>
      <c r="V1904" s="18">
        <v>249.0</v>
      </c>
      <c r="W1904" s="18">
        <v>238.0</v>
      </c>
      <c r="X1904" s="18">
        <v>206.0</v>
      </c>
      <c r="Y1904" s="18">
        <v>231.0</v>
      </c>
      <c r="Z1904" s="19" t="str">
        <f t="shared" si="6"/>
        <v/>
      </c>
      <c r="AA1904" s="19" t="str">
        <f t="shared" si="19"/>
        <v/>
      </c>
      <c r="AB1904" s="19">
        <f t="shared" si="8"/>
        <v>2584</v>
      </c>
      <c r="AC1904" s="19">
        <f t="shared" si="20"/>
        <v>234.9090909</v>
      </c>
      <c r="AD1904" s="19">
        <f t="shared" si="21"/>
        <v>227.5</v>
      </c>
      <c r="AE1904" s="19" t="str">
        <f t="shared" si="22"/>
        <v>Нет моды</v>
      </c>
      <c r="AF1904" s="19">
        <f t="shared" si="23"/>
        <v>206</v>
      </c>
      <c r="AG1904" s="19">
        <f t="shared" si="24"/>
        <v>250</v>
      </c>
      <c r="AH1904" s="20" t="str">
        <f t="shared" si="14"/>
        <v>Город: 49%; Село: 51%</v>
      </c>
      <c r="AI1904" s="21"/>
      <c r="AJ1904" s="21"/>
      <c r="AK1904" s="21"/>
      <c r="AL1904" s="22">
        <f t="shared" si="25"/>
        <v>1</v>
      </c>
    </row>
    <row r="1905" ht="12.75" customHeight="1">
      <c r="A1905" s="13" t="s">
        <v>180</v>
      </c>
      <c r="B1905" s="13" t="str">
        <f>IFERROR(__xludf.DUMMYFUNCTION("REGEXREPLACE(A1905, ""\d"", """")"),"         Республика Калмыкия")</f>
        <v>         Республика Калмыкия</v>
      </c>
      <c r="C1905" s="14" t="str">
        <f t="shared" si="15"/>
        <v>Республика Калмыкия</v>
      </c>
      <c r="D1905" s="3">
        <f t="shared" si="16"/>
        <v>2</v>
      </c>
      <c r="E1905" s="15" t="s">
        <v>41</v>
      </c>
      <c r="F1905" s="13" t="str">
        <f>IFERROR(__xludf.DUMMYFUNCTION("REGEXEXTRACT(E1905, ""[А-Яа-я].*"")"),"Инфекционные и паразитарные болезни")</f>
        <v>Инфекционные и паразитарные болезни</v>
      </c>
      <c r="G1905" s="16">
        <f t="shared" si="17"/>
        <v>2</v>
      </c>
      <c r="H1905" s="13" t="s">
        <v>28</v>
      </c>
      <c r="I1905" s="13" t="str">
        <f>IFERROR(__xludf.DUMMYFUNCTION("REGEXREPLACE(H1905, "".*\s"", """")"),"человек")</f>
        <v>человек</v>
      </c>
      <c r="J1905" s="13" t="s">
        <v>29</v>
      </c>
      <c r="K1905" s="17" t="str">
        <f>IFERROR(__xludf.DUMMYFUNCTION("REGEXREPLACE(J1905, ""^[\d\s]+"", """")"),"значение показателя за год")</f>
        <v>значение показателя за год</v>
      </c>
      <c r="L1905" s="16">
        <f t="shared" si="18"/>
        <v>2</v>
      </c>
      <c r="M1905" s="13" t="s">
        <v>30</v>
      </c>
      <c r="N1905" s="13" t="str">
        <f>IFERROR(__xludf.DUMMYFUNCTION("REGEXEXTRACT(M1905, "" (.+)$"")"),"все население")</f>
        <v>все население</v>
      </c>
      <c r="O1905" s="18">
        <v>45.0</v>
      </c>
      <c r="P1905" s="18">
        <v>45.0</v>
      </c>
      <c r="Q1905" s="18">
        <v>43.0</v>
      </c>
      <c r="R1905" s="18">
        <v>41.0</v>
      </c>
      <c r="S1905" s="18">
        <v>37.0</v>
      </c>
      <c r="T1905" s="18">
        <v>33.0</v>
      </c>
      <c r="U1905" s="18">
        <v>25.0</v>
      </c>
      <c r="V1905" s="18">
        <v>22.0</v>
      </c>
      <c r="W1905" s="18">
        <v>41.0</v>
      </c>
      <c r="X1905" s="18">
        <v>32.0</v>
      </c>
      <c r="Y1905" s="18">
        <v>19.0</v>
      </c>
      <c r="Z1905" s="19">
        <f t="shared" si="6"/>
        <v>383</v>
      </c>
      <c r="AA1905" s="19" t="str">
        <f t="shared" si="19"/>
        <v/>
      </c>
      <c r="AB1905" s="19" t="str">
        <f t="shared" si="8"/>
        <v/>
      </c>
      <c r="AC1905" s="19">
        <f t="shared" si="20"/>
        <v>34.81818182</v>
      </c>
      <c r="AD1905" s="19">
        <f t="shared" si="21"/>
        <v>125.5</v>
      </c>
      <c r="AE1905" s="19" t="str">
        <f t="shared" si="22"/>
        <v>Нет моды</v>
      </c>
      <c r="AF1905" s="19">
        <f t="shared" si="23"/>
        <v>19</v>
      </c>
      <c r="AG1905" s="19">
        <f t="shared" si="24"/>
        <v>45</v>
      </c>
      <c r="AH1905" s="20" t="str">
        <f t="shared" si="14"/>
        <v/>
      </c>
      <c r="AI1905" s="21"/>
      <c r="AJ1905" s="21"/>
      <c r="AK1905" s="21"/>
      <c r="AL1905" s="22">
        <f t="shared" si="25"/>
        <v>1</v>
      </c>
    </row>
    <row r="1906" ht="12.75" customHeight="1">
      <c r="A1906" s="13" t="s">
        <v>180</v>
      </c>
      <c r="B1906" s="13" t="str">
        <f>IFERROR(__xludf.DUMMYFUNCTION("REGEXREPLACE(A1906, ""\d"", """")"),"         Республика Калмыкия")</f>
        <v>         Республика Калмыкия</v>
      </c>
      <c r="C1906" s="14" t="str">
        <f t="shared" si="15"/>
        <v>Республика Калмыкия</v>
      </c>
      <c r="D1906" s="3">
        <f t="shared" si="16"/>
        <v>2</v>
      </c>
      <c r="E1906" s="15" t="s">
        <v>41</v>
      </c>
      <c r="F1906" s="13" t="str">
        <f>IFERROR(__xludf.DUMMYFUNCTION("REGEXEXTRACT(E1906, ""[А-Яа-я].*"")"),"Инфекционные и паразитарные болезни")</f>
        <v>Инфекционные и паразитарные болезни</v>
      </c>
      <c r="G1906" s="16">
        <f t="shared" si="17"/>
        <v>2</v>
      </c>
      <c r="H1906" s="13" t="s">
        <v>28</v>
      </c>
      <c r="I1906" s="13" t="str">
        <f>IFERROR(__xludf.DUMMYFUNCTION("REGEXREPLACE(H1906, "".*\s"", """")"),"человек")</f>
        <v>человек</v>
      </c>
      <c r="J1906" s="13" t="s">
        <v>29</v>
      </c>
      <c r="K1906" s="17" t="str">
        <f>IFERROR(__xludf.DUMMYFUNCTION("REGEXREPLACE(J1906, ""^[\d\s]+"", """")"),"значение показателя за год")</f>
        <v>значение показателя за год</v>
      </c>
      <c r="L1906" s="16">
        <f t="shared" si="18"/>
        <v>2</v>
      </c>
      <c r="M1906" s="13" t="s">
        <v>31</v>
      </c>
      <c r="N1906" s="13" t="str">
        <f>IFERROR(__xludf.DUMMYFUNCTION("REGEXEXTRACT(M1906, "" (.+)$"")"),"городское население")</f>
        <v>городское население</v>
      </c>
      <c r="O1906" s="18">
        <v>22.0</v>
      </c>
      <c r="P1906" s="18">
        <v>23.0</v>
      </c>
      <c r="Q1906" s="18">
        <v>18.0</v>
      </c>
      <c r="R1906" s="18">
        <v>15.0</v>
      </c>
      <c r="S1906" s="18">
        <v>12.0</v>
      </c>
      <c r="T1906" s="18">
        <v>12.0</v>
      </c>
      <c r="U1906" s="18">
        <v>8.0</v>
      </c>
      <c r="V1906" s="18">
        <v>11.0</v>
      </c>
      <c r="W1906" s="18">
        <v>18.0</v>
      </c>
      <c r="X1906" s="18">
        <v>15.0</v>
      </c>
      <c r="Y1906" s="18">
        <v>9.0</v>
      </c>
      <c r="Z1906" s="19" t="str">
        <f t="shared" si="6"/>
        <v/>
      </c>
      <c r="AA1906" s="19">
        <f t="shared" si="19"/>
        <v>163</v>
      </c>
      <c r="AB1906" s="19" t="str">
        <f t="shared" si="8"/>
        <v/>
      </c>
      <c r="AC1906" s="19">
        <f t="shared" si="20"/>
        <v>14.81818182</v>
      </c>
      <c r="AD1906" s="19">
        <f t="shared" si="21"/>
        <v>22</v>
      </c>
      <c r="AE1906" s="19" t="str">
        <f t="shared" si="22"/>
        <v>Нет моды</v>
      </c>
      <c r="AF1906" s="19">
        <f t="shared" si="23"/>
        <v>8</v>
      </c>
      <c r="AG1906" s="19">
        <f t="shared" si="24"/>
        <v>23</v>
      </c>
      <c r="AH1906" s="20" t="str">
        <f t="shared" si="14"/>
        <v/>
      </c>
      <c r="AI1906" s="21"/>
      <c r="AJ1906" s="21"/>
      <c r="AK1906" s="21"/>
      <c r="AL1906" s="22">
        <f t="shared" si="25"/>
        <v>1</v>
      </c>
    </row>
    <row r="1907" ht="12.75" customHeight="1">
      <c r="A1907" s="13" t="s">
        <v>180</v>
      </c>
      <c r="B1907" s="13" t="str">
        <f>IFERROR(__xludf.DUMMYFUNCTION("REGEXREPLACE(A1907, ""\d"", """")"),"         Республика Калмыкия")</f>
        <v>         Республика Калмыкия</v>
      </c>
      <c r="C1907" s="14" t="str">
        <f t="shared" si="15"/>
        <v>Республика Калмыкия</v>
      </c>
      <c r="D1907" s="3">
        <f t="shared" si="16"/>
        <v>2</v>
      </c>
      <c r="E1907" s="15" t="s">
        <v>41</v>
      </c>
      <c r="F1907" s="13" t="str">
        <f>IFERROR(__xludf.DUMMYFUNCTION("REGEXEXTRACT(E1907, ""[А-Яа-я].*"")"),"Инфекционные и паразитарные болезни")</f>
        <v>Инфекционные и паразитарные болезни</v>
      </c>
      <c r="G1907" s="16">
        <f t="shared" si="17"/>
        <v>2</v>
      </c>
      <c r="H1907" s="13" t="s">
        <v>28</v>
      </c>
      <c r="I1907" s="13" t="str">
        <f>IFERROR(__xludf.DUMMYFUNCTION("REGEXREPLACE(H1907, "".*\s"", """")"),"человек")</f>
        <v>человек</v>
      </c>
      <c r="J1907" s="13" t="s">
        <v>29</v>
      </c>
      <c r="K1907" s="17" t="str">
        <f>IFERROR(__xludf.DUMMYFUNCTION("REGEXREPLACE(J1907, ""^[\d\s]+"", """")"),"значение показателя за год")</f>
        <v>значение показателя за год</v>
      </c>
      <c r="L1907" s="16">
        <f t="shared" si="18"/>
        <v>2</v>
      </c>
      <c r="M1907" s="13" t="s">
        <v>32</v>
      </c>
      <c r="N1907" s="13" t="str">
        <f>IFERROR(__xludf.DUMMYFUNCTION("REGEXEXTRACT(M1907, "" (.+)$"")"),"сельское население")</f>
        <v>сельское население</v>
      </c>
      <c r="O1907" s="18">
        <v>23.0</v>
      </c>
      <c r="P1907" s="18">
        <v>22.0</v>
      </c>
      <c r="Q1907" s="18">
        <v>25.0</v>
      </c>
      <c r="R1907" s="18">
        <v>26.0</v>
      </c>
      <c r="S1907" s="18">
        <v>25.0</v>
      </c>
      <c r="T1907" s="18">
        <v>21.0</v>
      </c>
      <c r="U1907" s="18">
        <v>17.0</v>
      </c>
      <c r="V1907" s="18">
        <v>11.0</v>
      </c>
      <c r="W1907" s="18">
        <v>23.0</v>
      </c>
      <c r="X1907" s="18">
        <v>17.0</v>
      </c>
      <c r="Y1907" s="18">
        <v>10.0</v>
      </c>
      <c r="Z1907" s="19" t="str">
        <f t="shared" si="6"/>
        <v/>
      </c>
      <c r="AA1907" s="19" t="str">
        <f t="shared" si="19"/>
        <v/>
      </c>
      <c r="AB1907" s="19">
        <f t="shared" si="8"/>
        <v>220</v>
      </c>
      <c r="AC1907" s="19">
        <f t="shared" si="20"/>
        <v>20</v>
      </c>
      <c r="AD1907" s="19">
        <f t="shared" si="21"/>
        <v>17.5</v>
      </c>
      <c r="AE1907" s="19" t="str">
        <f t="shared" si="22"/>
        <v>Нет моды</v>
      </c>
      <c r="AF1907" s="19">
        <f t="shared" si="23"/>
        <v>10</v>
      </c>
      <c r="AG1907" s="19">
        <f t="shared" si="24"/>
        <v>26</v>
      </c>
      <c r="AH1907" s="20" t="str">
        <f t="shared" si="14"/>
        <v>Город: 43%; Село: 57%</v>
      </c>
      <c r="AI1907" s="21"/>
      <c r="AJ1907" s="21"/>
      <c r="AK1907" s="21"/>
      <c r="AL1907" s="22">
        <f t="shared" si="25"/>
        <v>1</v>
      </c>
    </row>
    <row r="1908" ht="12.75" customHeight="1">
      <c r="A1908" s="13" t="s">
        <v>180</v>
      </c>
      <c r="B1908" s="13" t="str">
        <f>IFERROR(__xludf.DUMMYFUNCTION("REGEXREPLACE(A1908, ""\d"", """")"),"         Республика Калмыкия")</f>
        <v>         Республика Калмыкия</v>
      </c>
      <c r="C1908" s="14" t="str">
        <f t="shared" si="15"/>
        <v>Республика Калмыкия</v>
      </c>
      <c r="D1908" s="3">
        <f t="shared" si="16"/>
        <v>2</v>
      </c>
      <c r="E1908" s="15" t="s">
        <v>42</v>
      </c>
      <c r="F1908" s="13" t="str">
        <f>IFERROR(__xludf.DUMMYFUNCTION("REGEXEXTRACT(E1908, ""[А-Яа-я].*"")"),"Ишемическая болезнь сердца")</f>
        <v>Ишемическая болезнь сердца</v>
      </c>
      <c r="G1908" s="16">
        <f t="shared" si="17"/>
        <v>2</v>
      </c>
      <c r="H1908" s="13" t="s">
        <v>28</v>
      </c>
      <c r="I1908" s="13" t="str">
        <f>IFERROR(__xludf.DUMMYFUNCTION("REGEXREPLACE(H1908, "".*\s"", """")"),"человек")</f>
        <v>человек</v>
      </c>
      <c r="J1908" s="13" t="s">
        <v>29</v>
      </c>
      <c r="K1908" s="17" t="str">
        <f>IFERROR(__xludf.DUMMYFUNCTION("REGEXREPLACE(J1908, ""^[\d\s]+"", """")"),"значение показателя за год")</f>
        <v>значение показателя за год</v>
      </c>
      <c r="L1908" s="16">
        <f t="shared" si="18"/>
        <v>2</v>
      </c>
      <c r="M1908" s="13" t="s">
        <v>30</v>
      </c>
      <c r="N1908" s="13" t="str">
        <f>IFERROR(__xludf.DUMMYFUNCTION("REGEXEXTRACT(M1908, "" (.+)$"")"),"все население")</f>
        <v>все население</v>
      </c>
      <c r="O1908" s="18">
        <v>797.0</v>
      </c>
      <c r="P1908" s="18">
        <v>752.0</v>
      </c>
      <c r="Q1908" s="18">
        <v>763.0</v>
      </c>
      <c r="R1908" s="18">
        <v>765.0</v>
      </c>
      <c r="S1908" s="18">
        <v>624.0</v>
      </c>
      <c r="T1908" s="18">
        <v>587.0</v>
      </c>
      <c r="U1908" s="18">
        <v>547.0</v>
      </c>
      <c r="V1908" s="18">
        <v>596.0</v>
      </c>
      <c r="W1908" s="18">
        <v>609.0</v>
      </c>
      <c r="X1908" s="18">
        <v>590.0</v>
      </c>
      <c r="Y1908" s="18">
        <v>438.0</v>
      </c>
      <c r="Z1908" s="19">
        <f t="shared" si="6"/>
        <v>7068</v>
      </c>
      <c r="AA1908" s="19" t="str">
        <f t="shared" si="19"/>
        <v/>
      </c>
      <c r="AB1908" s="19" t="str">
        <f t="shared" si="8"/>
        <v/>
      </c>
      <c r="AC1908" s="19">
        <f t="shared" si="20"/>
        <v>642.5454545</v>
      </c>
      <c r="AD1908" s="19">
        <f t="shared" si="21"/>
        <v>232</v>
      </c>
      <c r="AE1908" s="19" t="str">
        <f t="shared" si="22"/>
        <v>Нет моды</v>
      </c>
      <c r="AF1908" s="19">
        <f t="shared" si="23"/>
        <v>438</v>
      </c>
      <c r="AG1908" s="19">
        <f t="shared" si="24"/>
        <v>797</v>
      </c>
      <c r="AH1908" s="20" t="str">
        <f t="shared" si="14"/>
        <v/>
      </c>
      <c r="AI1908" s="21"/>
      <c r="AJ1908" s="21"/>
      <c r="AK1908" s="21"/>
      <c r="AL1908" s="22">
        <f t="shared" si="25"/>
        <v>1</v>
      </c>
    </row>
    <row r="1909" ht="12.75" customHeight="1">
      <c r="A1909" s="13" t="s">
        <v>180</v>
      </c>
      <c r="B1909" s="13" t="str">
        <f>IFERROR(__xludf.DUMMYFUNCTION("REGEXREPLACE(A1909, ""\d"", """")"),"         Республика Калмыкия")</f>
        <v>         Республика Калмыкия</v>
      </c>
      <c r="C1909" s="14" t="str">
        <f t="shared" si="15"/>
        <v>Республика Калмыкия</v>
      </c>
      <c r="D1909" s="3">
        <f t="shared" si="16"/>
        <v>2</v>
      </c>
      <c r="E1909" s="15" t="s">
        <v>42</v>
      </c>
      <c r="F1909" s="13" t="str">
        <f>IFERROR(__xludf.DUMMYFUNCTION("REGEXEXTRACT(E1909, ""[А-Яа-я].*"")"),"Ишемическая болезнь сердца")</f>
        <v>Ишемическая болезнь сердца</v>
      </c>
      <c r="G1909" s="16">
        <f t="shared" si="17"/>
        <v>2</v>
      </c>
      <c r="H1909" s="13" t="s">
        <v>28</v>
      </c>
      <c r="I1909" s="13" t="str">
        <f>IFERROR(__xludf.DUMMYFUNCTION("REGEXREPLACE(H1909, "".*\s"", """")"),"человек")</f>
        <v>человек</v>
      </c>
      <c r="J1909" s="13" t="s">
        <v>29</v>
      </c>
      <c r="K1909" s="17" t="str">
        <f>IFERROR(__xludf.DUMMYFUNCTION("REGEXREPLACE(J1909, ""^[\d\s]+"", """")"),"значение показателя за год")</f>
        <v>значение показателя за год</v>
      </c>
      <c r="L1909" s="16">
        <f t="shared" si="18"/>
        <v>2</v>
      </c>
      <c r="M1909" s="13" t="s">
        <v>31</v>
      </c>
      <c r="N1909" s="13" t="str">
        <f>IFERROR(__xludf.DUMMYFUNCTION("REGEXEXTRACT(M1909, "" (.+)$"")"),"городское население")</f>
        <v>городское население</v>
      </c>
      <c r="O1909" s="18">
        <v>337.0</v>
      </c>
      <c r="P1909" s="18">
        <v>332.0</v>
      </c>
      <c r="Q1909" s="18">
        <v>362.0</v>
      </c>
      <c r="R1909" s="18">
        <v>354.0</v>
      </c>
      <c r="S1909" s="18">
        <v>291.0</v>
      </c>
      <c r="T1909" s="18">
        <v>281.0</v>
      </c>
      <c r="U1909" s="18">
        <v>254.0</v>
      </c>
      <c r="V1909" s="18">
        <v>321.0</v>
      </c>
      <c r="W1909" s="18">
        <v>269.0</v>
      </c>
      <c r="X1909" s="18">
        <v>248.0</v>
      </c>
      <c r="Y1909" s="18">
        <v>197.0</v>
      </c>
      <c r="Z1909" s="19" t="str">
        <f t="shared" si="6"/>
        <v/>
      </c>
      <c r="AA1909" s="19">
        <f t="shared" si="19"/>
        <v>3246</v>
      </c>
      <c r="AB1909" s="19" t="str">
        <f t="shared" si="8"/>
        <v/>
      </c>
      <c r="AC1909" s="19">
        <f t="shared" si="20"/>
        <v>295.0909091</v>
      </c>
      <c r="AD1909" s="19">
        <f t="shared" si="21"/>
        <v>400</v>
      </c>
      <c r="AE1909" s="19" t="str">
        <f t="shared" si="22"/>
        <v>Нет моды</v>
      </c>
      <c r="AF1909" s="19">
        <f t="shared" si="23"/>
        <v>197</v>
      </c>
      <c r="AG1909" s="19">
        <f t="shared" si="24"/>
        <v>362</v>
      </c>
      <c r="AH1909" s="20" t="str">
        <f t="shared" si="14"/>
        <v/>
      </c>
      <c r="AI1909" s="21"/>
      <c r="AJ1909" s="21"/>
      <c r="AK1909" s="21"/>
      <c r="AL1909" s="22">
        <f t="shared" si="25"/>
        <v>1</v>
      </c>
    </row>
    <row r="1910" ht="12.75" customHeight="1">
      <c r="A1910" s="13" t="s">
        <v>180</v>
      </c>
      <c r="B1910" s="13" t="str">
        <f>IFERROR(__xludf.DUMMYFUNCTION("REGEXREPLACE(A1910, ""\d"", """")"),"         Республика Калмыкия")</f>
        <v>         Республика Калмыкия</v>
      </c>
      <c r="C1910" s="14" t="str">
        <f t="shared" si="15"/>
        <v>Республика Калмыкия</v>
      </c>
      <c r="D1910" s="3">
        <f t="shared" si="16"/>
        <v>2</v>
      </c>
      <c r="E1910" s="15" t="s">
        <v>42</v>
      </c>
      <c r="F1910" s="13" t="str">
        <f>IFERROR(__xludf.DUMMYFUNCTION("REGEXEXTRACT(E1910, ""[А-Яа-я].*"")"),"Ишемическая болезнь сердца")</f>
        <v>Ишемическая болезнь сердца</v>
      </c>
      <c r="G1910" s="16">
        <f t="shared" si="17"/>
        <v>2</v>
      </c>
      <c r="H1910" s="13" t="s">
        <v>28</v>
      </c>
      <c r="I1910" s="13" t="str">
        <f>IFERROR(__xludf.DUMMYFUNCTION("REGEXREPLACE(H1910, "".*\s"", """")"),"человек")</f>
        <v>человек</v>
      </c>
      <c r="J1910" s="13" t="s">
        <v>29</v>
      </c>
      <c r="K1910" s="17" t="str">
        <f>IFERROR(__xludf.DUMMYFUNCTION("REGEXREPLACE(J1910, ""^[\d\s]+"", """")"),"значение показателя за год")</f>
        <v>значение показателя за год</v>
      </c>
      <c r="L1910" s="16">
        <f t="shared" si="18"/>
        <v>2</v>
      </c>
      <c r="M1910" s="13" t="s">
        <v>32</v>
      </c>
      <c r="N1910" s="13" t="str">
        <f>IFERROR(__xludf.DUMMYFUNCTION("REGEXEXTRACT(M1910, "" (.+)$"")"),"сельское население")</f>
        <v>сельское население</v>
      </c>
      <c r="O1910" s="18">
        <v>460.0</v>
      </c>
      <c r="P1910" s="18">
        <v>420.0</v>
      </c>
      <c r="Q1910" s="18">
        <v>401.0</v>
      </c>
      <c r="R1910" s="18">
        <v>411.0</v>
      </c>
      <c r="S1910" s="18">
        <v>333.0</v>
      </c>
      <c r="T1910" s="18">
        <v>306.0</v>
      </c>
      <c r="U1910" s="18">
        <v>293.0</v>
      </c>
      <c r="V1910" s="18">
        <v>275.0</v>
      </c>
      <c r="W1910" s="18">
        <v>340.0</v>
      </c>
      <c r="X1910" s="18">
        <v>342.0</v>
      </c>
      <c r="Y1910" s="18">
        <v>241.0</v>
      </c>
      <c r="Z1910" s="19" t="str">
        <f t="shared" si="6"/>
        <v/>
      </c>
      <c r="AA1910" s="19" t="str">
        <f t="shared" si="19"/>
        <v/>
      </c>
      <c r="AB1910" s="19">
        <f t="shared" si="8"/>
        <v>3822</v>
      </c>
      <c r="AC1910" s="19">
        <f t="shared" si="20"/>
        <v>347.4545455</v>
      </c>
      <c r="AD1910" s="19">
        <f t="shared" si="21"/>
        <v>326.5</v>
      </c>
      <c r="AE1910" s="19" t="str">
        <f t="shared" si="22"/>
        <v>Нет моды</v>
      </c>
      <c r="AF1910" s="19">
        <f t="shared" si="23"/>
        <v>241</v>
      </c>
      <c r="AG1910" s="19">
        <f t="shared" si="24"/>
        <v>460</v>
      </c>
      <c r="AH1910" s="20" t="str">
        <f t="shared" si="14"/>
        <v>Город: 46%; Село: 54%</v>
      </c>
      <c r="AI1910" s="21"/>
      <c r="AJ1910" s="21"/>
      <c r="AK1910" s="21"/>
      <c r="AL1910" s="22">
        <f t="shared" si="25"/>
        <v>1</v>
      </c>
    </row>
    <row r="1911" ht="12.75" customHeight="1">
      <c r="A1911" s="13" t="s">
        <v>180</v>
      </c>
      <c r="B1911" s="13" t="str">
        <f>IFERROR(__xludf.DUMMYFUNCTION("REGEXREPLACE(A1911, ""\d"", """")"),"         Республика Калмыкия")</f>
        <v>         Республика Калмыкия</v>
      </c>
      <c r="C1911" s="14" t="str">
        <f t="shared" si="15"/>
        <v>Республика Калмыкия</v>
      </c>
      <c r="D1911" s="3">
        <f t="shared" si="16"/>
        <v>2</v>
      </c>
      <c r="E1911" s="15" t="s">
        <v>43</v>
      </c>
      <c r="F1911" s="13" t="str">
        <f>IFERROR(__xludf.DUMMYFUNCTION("REGEXEXTRACT(E1911, ""[А-Яа-я].*"")"),"Новообразования")</f>
        <v>Новообразования</v>
      </c>
      <c r="G1911" s="16">
        <f t="shared" si="17"/>
        <v>2</v>
      </c>
      <c r="H1911" s="13" t="s">
        <v>28</v>
      </c>
      <c r="I1911" s="13" t="str">
        <f>IFERROR(__xludf.DUMMYFUNCTION("REGEXREPLACE(H1911, "".*\s"", """")"),"человек")</f>
        <v>человек</v>
      </c>
      <c r="J1911" s="13" t="s">
        <v>29</v>
      </c>
      <c r="K1911" s="17" t="str">
        <f>IFERROR(__xludf.DUMMYFUNCTION("REGEXREPLACE(J1911, ""^[\d\s]+"", """")"),"значение показателя за год")</f>
        <v>значение показателя за год</v>
      </c>
      <c r="L1911" s="16">
        <f t="shared" si="18"/>
        <v>2</v>
      </c>
      <c r="M1911" s="13" t="s">
        <v>30</v>
      </c>
      <c r="N1911" s="13" t="str">
        <f>IFERROR(__xludf.DUMMYFUNCTION("REGEXEXTRACT(M1911, "" (.+)$"")"),"все население")</f>
        <v>все население</v>
      </c>
      <c r="O1911" s="18">
        <v>461.0</v>
      </c>
      <c r="P1911" s="18">
        <v>471.0</v>
      </c>
      <c r="Q1911" s="18">
        <v>463.0</v>
      </c>
      <c r="R1911" s="18">
        <v>481.0</v>
      </c>
      <c r="S1911" s="18">
        <v>521.0</v>
      </c>
      <c r="T1911" s="18">
        <v>435.0</v>
      </c>
      <c r="U1911" s="18">
        <v>457.0</v>
      </c>
      <c r="V1911" s="18">
        <v>477.0</v>
      </c>
      <c r="W1911" s="18">
        <v>435.0</v>
      </c>
      <c r="X1911" s="18">
        <v>420.0</v>
      </c>
      <c r="Y1911" s="18">
        <v>457.0</v>
      </c>
      <c r="Z1911" s="19">
        <f t="shared" si="6"/>
        <v>5078</v>
      </c>
      <c r="AA1911" s="19" t="str">
        <f t="shared" si="19"/>
        <v/>
      </c>
      <c r="AB1911" s="19" t="str">
        <f t="shared" si="8"/>
        <v/>
      </c>
      <c r="AC1911" s="19">
        <f t="shared" si="20"/>
        <v>461.6363636</v>
      </c>
      <c r="AD1911" s="19">
        <f t="shared" si="21"/>
        <v>427.5</v>
      </c>
      <c r="AE1911" s="19" t="str">
        <f t="shared" si="22"/>
        <v>Нет моды</v>
      </c>
      <c r="AF1911" s="19">
        <f t="shared" si="23"/>
        <v>420</v>
      </c>
      <c r="AG1911" s="19">
        <f t="shared" si="24"/>
        <v>521</v>
      </c>
      <c r="AH1911" s="20" t="str">
        <f t="shared" si="14"/>
        <v/>
      </c>
      <c r="AI1911" s="21"/>
      <c r="AJ1911" s="21"/>
      <c r="AK1911" s="21"/>
      <c r="AL1911" s="22">
        <f t="shared" si="25"/>
        <v>1</v>
      </c>
    </row>
    <row r="1912" ht="12.75" customHeight="1">
      <c r="A1912" s="13" t="s">
        <v>180</v>
      </c>
      <c r="B1912" s="13" t="str">
        <f>IFERROR(__xludf.DUMMYFUNCTION("REGEXREPLACE(A1912, ""\d"", """")"),"         Республика Калмыкия")</f>
        <v>         Республика Калмыкия</v>
      </c>
      <c r="C1912" s="14" t="str">
        <f t="shared" si="15"/>
        <v>Республика Калмыкия</v>
      </c>
      <c r="D1912" s="3">
        <f t="shared" si="16"/>
        <v>2</v>
      </c>
      <c r="E1912" s="15" t="s">
        <v>43</v>
      </c>
      <c r="F1912" s="13" t="str">
        <f>IFERROR(__xludf.DUMMYFUNCTION("REGEXEXTRACT(E1912, ""[А-Яа-я].*"")"),"Новообразования")</f>
        <v>Новообразования</v>
      </c>
      <c r="G1912" s="16">
        <f t="shared" si="17"/>
        <v>2</v>
      </c>
      <c r="H1912" s="13" t="s">
        <v>28</v>
      </c>
      <c r="I1912" s="13" t="str">
        <f>IFERROR(__xludf.DUMMYFUNCTION("REGEXREPLACE(H1912, "".*\s"", """")"),"человек")</f>
        <v>человек</v>
      </c>
      <c r="J1912" s="13" t="s">
        <v>29</v>
      </c>
      <c r="K1912" s="17" t="str">
        <f>IFERROR(__xludf.DUMMYFUNCTION("REGEXREPLACE(J1912, ""^[\d\s]+"", """")"),"значение показателя за год")</f>
        <v>значение показателя за год</v>
      </c>
      <c r="L1912" s="16">
        <f t="shared" si="18"/>
        <v>2</v>
      </c>
      <c r="M1912" s="13" t="s">
        <v>31</v>
      </c>
      <c r="N1912" s="13" t="str">
        <f>IFERROR(__xludf.DUMMYFUNCTION("REGEXEXTRACT(M1912, "" (.+)$"")"),"городское население")</f>
        <v>городское население</v>
      </c>
      <c r="O1912" s="18">
        <v>220.0</v>
      </c>
      <c r="P1912" s="18">
        <v>227.0</v>
      </c>
      <c r="Q1912" s="18">
        <v>215.0</v>
      </c>
      <c r="R1912" s="18">
        <v>231.0</v>
      </c>
      <c r="S1912" s="18">
        <v>271.0</v>
      </c>
      <c r="T1912" s="18">
        <v>216.0</v>
      </c>
      <c r="U1912" s="18">
        <v>235.0</v>
      </c>
      <c r="V1912" s="18">
        <v>224.0</v>
      </c>
      <c r="W1912" s="18">
        <v>192.0</v>
      </c>
      <c r="X1912" s="18">
        <v>210.0</v>
      </c>
      <c r="Y1912" s="18">
        <v>222.0</v>
      </c>
      <c r="Z1912" s="19" t="str">
        <f t="shared" si="6"/>
        <v/>
      </c>
      <c r="AA1912" s="19">
        <f t="shared" si="19"/>
        <v>2463</v>
      </c>
      <c r="AB1912" s="19" t="str">
        <f t="shared" si="8"/>
        <v/>
      </c>
      <c r="AC1912" s="19">
        <f t="shared" si="20"/>
        <v>223.9090909</v>
      </c>
      <c r="AD1912" s="19">
        <f t="shared" si="21"/>
        <v>345.5</v>
      </c>
      <c r="AE1912" s="19" t="str">
        <f t="shared" si="22"/>
        <v>Нет моды</v>
      </c>
      <c r="AF1912" s="19">
        <f t="shared" si="23"/>
        <v>192</v>
      </c>
      <c r="AG1912" s="19">
        <f t="shared" si="24"/>
        <v>271</v>
      </c>
      <c r="AH1912" s="20" t="str">
        <f t="shared" si="14"/>
        <v/>
      </c>
      <c r="AI1912" s="21"/>
      <c r="AJ1912" s="21"/>
      <c r="AK1912" s="21"/>
      <c r="AL1912" s="22">
        <f t="shared" si="25"/>
        <v>1</v>
      </c>
    </row>
    <row r="1913" ht="12.75" customHeight="1">
      <c r="A1913" s="13" t="s">
        <v>180</v>
      </c>
      <c r="B1913" s="13" t="str">
        <f>IFERROR(__xludf.DUMMYFUNCTION("REGEXREPLACE(A1913, ""\d"", """")"),"         Республика Калмыкия")</f>
        <v>         Республика Калмыкия</v>
      </c>
      <c r="C1913" s="14" t="str">
        <f t="shared" si="15"/>
        <v>Республика Калмыкия</v>
      </c>
      <c r="D1913" s="3">
        <f t="shared" si="16"/>
        <v>2</v>
      </c>
      <c r="E1913" s="15" t="s">
        <v>43</v>
      </c>
      <c r="F1913" s="13" t="str">
        <f>IFERROR(__xludf.DUMMYFUNCTION("REGEXEXTRACT(E1913, ""[А-Яа-я].*"")"),"Новообразования")</f>
        <v>Новообразования</v>
      </c>
      <c r="G1913" s="16">
        <f t="shared" si="17"/>
        <v>2</v>
      </c>
      <c r="H1913" s="13" t="s">
        <v>28</v>
      </c>
      <c r="I1913" s="13" t="str">
        <f>IFERROR(__xludf.DUMMYFUNCTION("REGEXREPLACE(H1913, "".*\s"", """")"),"человек")</f>
        <v>человек</v>
      </c>
      <c r="J1913" s="13" t="s">
        <v>29</v>
      </c>
      <c r="K1913" s="17" t="str">
        <f>IFERROR(__xludf.DUMMYFUNCTION("REGEXREPLACE(J1913, ""^[\d\s]+"", """")"),"значение показателя за год")</f>
        <v>значение показателя за год</v>
      </c>
      <c r="L1913" s="16">
        <f t="shared" si="18"/>
        <v>2</v>
      </c>
      <c r="M1913" s="13" t="s">
        <v>32</v>
      </c>
      <c r="N1913" s="13" t="str">
        <f>IFERROR(__xludf.DUMMYFUNCTION("REGEXEXTRACT(M1913, "" (.+)$"")"),"сельское население")</f>
        <v>сельское население</v>
      </c>
      <c r="O1913" s="18">
        <v>241.0</v>
      </c>
      <c r="P1913" s="18">
        <v>244.0</v>
      </c>
      <c r="Q1913" s="18">
        <v>248.0</v>
      </c>
      <c r="R1913" s="18">
        <v>250.0</v>
      </c>
      <c r="S1913" s="18">
        <v>250.0</v>
      </c>
      <c r="T1913" s="18">
        <v>219.0</v>
      </c>
      <c r="U1913" s="18">
        <v>222.0</v>
      </c>
      <c r="V1913" s="18">
        <v>253.0</v>
      </c>
      <c r="W1913" s="18">
        <v>243.0</v>
      </c>
      <c r="X1913" s="18">
        <v>210.0</v>
      </c>
      <c r="Y1913" s="18">
        <v>235.0</v>
      </c>
      <c r="Z1913" s="19" t="str">
        <f t="shared" si="6"/>
        <v/>
      </c>
      <c r="AA1913" s="19" t="str">
        <f t="shared" si="19"/>
        <v/>
      </c>
      <c r="AB1913" s="19">
        <f t="shared" si="8"/>
        <v>2615</v>
      </c>
      <c r="AC1913" s="19">
        <f t="shared" si="20"/>
        <v>237.7272727</v>
      </c>
      <c r="AD1913" s="19">
        <f t="shared" si="21"/>
        <v>229</v>
      </c>
      <c r="AE1913" s="19" t="str">
        <f t="shared" si="22"/>
        <v>Нет моды</v>
      </c>
      <c r="AF1913" s="19">
        <f t="shared" si="23"/>
        <v>210</v>
      </c>
      <c r="AG1913" s="19">
        <f t="shared" si="24"/>
        <v>253</v>
      </c>
      <c r="AH1913" s="20" t="str">
        <f t="shared" si="14"/>
        <v>Город: 49%; Село: 51%</v>
      </c>
      <c r="AI1913" s="21"/>
      <c r="AJ1913" s="21"/>
      <c r="AK1913" s="21"/>
      <c r="AL1913" s="22">
        <f t="shared" si="25"/>
        <v>1</v>
      </c>
    </row>
    <row r="1914" ht="12.75" customHeight="1">
      <c r="A1914" s="13" t="s">
        <v>180</v>
      </c>
      <c r="B1914" s="13" t="str">
        <f>IFERROR(__xludf.DUMMYFUNCTION("REGEXREPLACE(A1914, ""\d"", """")"),"         Республика Калмыкия")</f>
        <v>         Республика Калмыкия</v>
      </c>
      <c r="C1914" s="14" t="str">
        <f t="shared" si="15"/>
        <v>Республика Калмыкия</v>
      </c>
      <c r="D1914" s="3">
        <f t="shared" si="16"/>
        <v>2</v>
      </c>
      <c r="E1914" s="15" t="s">
        <v>44</v>
      </c>
      <c r="F1914" s="13" t="str">
        <f>IFERROR(__xludf.DUMMYFUNCTION("REGEXEXTRACT(E1914,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14" s="16">
        <f t="shared" si="17"/>
        <v>2</v>
      </c>
      <c r="H1914" s="13" t="s">
        <v>28</v>
      </c>
      <c r="I1914" s="13" t="str">
        <f>IFERROR(__xludf.DUMMYFUNCTION("REGEXREPLACE(H1914, "".*\s"", """")"),"человек")</f>
        <v>человек</v>
      </c>
      <c r="J1914" s="13" t="s">
        <v>29</v>
      </c>
      <c r="K1914" s="17" t="str">
        <f>IFERROR(__xludf.DUMMYFUNCTION("REGEXREPLACE(J1914, ""^[\d\s]+"", """")"),"значение показателя за год")</f>
        <v>значение показателя за год</v>
      </c>
      <c r="L1914" s="16">
        <f t="shared" si="18"/>
        <v>2</v>
      </c>
      <c r="M1914" s="13" t="s">
        <v>30</v>
      </c>
      <c r="N1914" s="13" t="str">
        <f>IFERROR(__xludf.DUMMYFUNCTION("REGEXEXTRACT(M1914, "" (.+)$"")"),"все население")</f>
        <v>все население</v>
      </c>
      <c r="O1914" s="18">
        <v>22.0</v>
      </c>
      <c r="P1914" s="23" t="s">
        <v>37</v>
      </c>
      <c r="Q1914" s="18">
        <v>17.0</v>
      </c>
      <c r="R1914" s="18">
        <v>8.0</v>
      </c>
      <c r="S1914" s="23" t="s">
        <v>37</v>
      </c>
      <c r="T1914" s="23" t="s">
        <v>37</v>
      </c>
      <c r="U1914" s="23" t="s">
        <v>37</v>
      </c>
      <c r="V1914" s="23" t="s">
        <v>37</v>
      </c>
      <c r="W1914" s="23" t="s">
        <v>37</v>
      </c>
      <c r="X1914" s="23" t="s">
        <v>37</v>
      </c>
      <c r="Y1914" s="23" t="s">
        <v>37</v>
      </c>
      <c r="Z1914" s="19">
        <f t="shared" si="6"/>
        <v>47</v>
      </c>
      <c r="AA1914" s="19" t="str">
        <f t="shared" si="19"/>
        <v/>
      </c>
      <c r="AB1914" s="19" t="str">
        <f t="shared" si="8"/>
        <v/>
      </c>
      <c r="AC1914" s="19">
        <f t="shared" si="20"/>
        <v>15.66666667</v>
      </c>
      <c r="AD1914" s="19">
        <f t="shared" si="21"/>
        <v>238</v>
      </c>
      <c r="AE1914" s="19" t="str">
        <f t="shared" si="22"/>
        <v>Нет моды</v>
      </c>
      <c r="AF1914" s="19">
        <f t="shared" si="23"/>
        <v>8</v>
      </c>
      <c r="AG1914" s="19">
        <f t="shared" si="24"/>
        <v>22</v>
      </c>
      <c r="AH1914" s="20" t="str">
        <f t="shared" si="14"/>
        <v/>
      </c>
      <c r="AI1914" s="24"/>
      <c r="AJ1914" s="24"/>
      <c r="AK1914" s="24"/>
      <c r="AL1914" s="22">
        <f t="shared" si="25"/>
        <v>1</v>
      </c>
    </row>
    <row r="1915" ht="12.75" customHeight="1">
      <c r="A1915" s="13" t="s">
        <v>180</v>
      </c>
      <c r="B1915" s="13" t="str">
        <f>IFERROR(__xludf.DUMMYFUNCTION("REGEXREPLACE(A1915, ""\d"", """")"),"         Республика Калмыкия")</f>
        <v>         Республика Калмыкия</v>
      </c>
      <c r="C1915" s="14" t="str">
        <f t="shared" si="15"/>
        <v>Республика Калмыкия</v>
      </c>
      <c r="D1915" s="3">
        <f t="shared" si="16"/>
        <v>2</v>
      </c>
      <c r="E1915" s="15" t="s">
        <v>44</v>
      </c>
      <c r="F1915" s="13" t="str">
        <f>IFERROR(__xludf.DUMMYFUNCTION("REGEXEXTRACT(E1915,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15" s="16">
        <f t="shared" si="17"/>
        <v>2</v>
      </c>
      <c r="H1915" s="13" t="s">
        <v>28</v>
      </c>
      <c r="I1915" s="13" t="str">
        <f>IFERROR(__xludf.DUMMYFUNCTION("REGEXREPLACE(H1915, "".*\s"", """")"),"человек")</f>
        <v>человек</v>
      </c>
      <c r="J1915" s="13" t="s">
        <v>29</v>
      </c>
      <c r="K1915" s="17" t="str">
        <f>IFERROR(__xludf.DUMMYFUNCTION("REGEXREPLACE(J1915, ""^[\d\s]+"", """")"),"значение показателя за год")</f>
        <v>значение показателя за год</v>
      </c>
      <c r="L1915" s="16">
        <f t="shared" si="18"/>
        <v>2</v>
      </c>
      <c r="M1915" s="13" t="s">
        <v>31</v>
      </c>
      <c r="N1915" s="13" t="str">
        <f>IFERROR(__xludf.DUMMYFUNCTION("REGEXEXTRACT(M1915, "" (.+)$"")"),"городское население")</f>
        <v>городское население</v>
      </c>
      <c r="O1915" s="18">
        <v>13.0</v>
      </c>
      <c r="P1915" s="23" t="s">
        <v>37</v>
      </c>
      <c r="Q1915" s="18">
        <v>7.0</v>
      </c>
      <c r="R1915" s="18">
        <v>4.0</v>
      </c>
      <c r="S1915" s="23" t="s">
        <v>37</v>
      </c>
      <c r="T1915" s="23" t="s">
        <v>37</v>
      </c>
      <c r="U1915" s="23" t="s">
        <v>37</v>
      </c>
      <c r="V1915" s="23" t="s">
        <v>37</v>
      </c>
      <c r="W1915" s="23" t="s">
        <v>37</v>
      </c>
      <c r="X1915" s="23" t="s">
        <v>37</v>
      </c>
      <c r="Y1915" s="23" t="s">
        <v>37</v>
      </c>
      <c r="Z1915" s="19" t="str">
        <f t="shared" si="6"/>
        <v/>
      </c>
      <c r="AA1915" s="19">
        <f t="shared" si="19"/>
        <v>24</v>
      </c>
      <c r="AB1915" s="19" t="str">
        <f t="shared" si="8"/>
        <v/>
      </c>
      <c r="AC1915" s="19">
        <f t="shared" si="20"/>
        <v>8</v>
      </c>
      <c r="AD1915" s="19">
        <f t="shared" si="21"/>
        <v>10.5</v>
      </c>
      <c r="AE1915" s="19" t="str">
        <f t="shared" si="22"/>
        <v>Нет моды</v>
      </c>
      <c r="AF1915" s="19">
        <f t="shared" si="23"/>
        <v>4</v>
      </c>
      <c r="AG1915" s="19">
        <f t="shared" si="24"/>
        <v>13</v>
      </c>
      <c r="AH1915" s="20" t="str">
        <f t="shared" si="14"/>
        <v/>
      </c>
      <c r="AI1915" s="24"/>
      <c r="AJ1915" s="24"/>
      <c r="AK1915" s="24"/>
      <c r="AL1915" s="22">
        <f t="shared" si="25"/>
        <v>1</v>
      </c>
    </row>
    <row r="1916" ht="12.75" customHeight="1">
      <c r="A1916" s="13" t="s">
        <v>180</v>
      </c>
      <c r="B1916" s="13" t="str">
        <f>IFERROR(__xludf.DUMMYFUNCTION("REGEXREPLACE(A1916, ""\d"", """")"),"         Республика Калмыкия")</f>
        <v>         Республика Калмыкия</v>
      </c>
      <c r="C1916" s="14" t="str">
        <f t="shared" si="15"/>
        <v>Республика Калмыкия</v>
      </c>
      <c r="D1916" s="3">
        <f t="shared" si="16"/>
        <v>2</v>
      </c>
      <c r="E1916" s="15" t="s">
        <v>44</v>
      </c>
      <c r="F1916" s="13" t="str">
        <f>IFERROR(__xludf.DUMMYFUNCTION("REGEXEXTRACT(E1916,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16" s="16">
        <f t="shared" si="17"/>
        <v>2</v>
      </c>
      <c r="H1916" s="13" t="s">
        <v>28</v>
      </c>
      <c r="I1916" s="13" t="str">
        <f>IFERROR(__xludf.DUMMYFUNCTION("REGEXREPLACE(H1916, "".*\s"", """")"),"человек")</f>
        <v>человек</v>
      </c>
      <c r="J1916" s="13" t="s">
        <v>29</v>
      </c>
      <c r="K1916" s="17" t="str">
        <f>IFERROR(__xludf.DUMMYFUNCTION("REGEXREPLACE(J1916, ""^[\d\s]+"", """")"),"значение показателя за год")</f>
        <v>значение показателя за год</v>
      </c>
      <c r="L1916" s="16">
        <f t="shared" si="18"/>
        <v>2</v>
      </c>
      <c r="M1916" s="13" t="s">
        <v>32</v>
      </c>
      <c r="N1916" s="13" t="str">
        <f>IFERROR(__xludf.DUMMYFUNCTION("REGEXEXTRACT(M1916, "" (.+)$"")"),"сельское население")</f>
        <v>сельское население</v>
      </c>
      <c r="O1916" s="18">
        <v>9.0</v>
      </c>
      <c r="P1916" s="23" t="s">
        <v>37</v>
      </c>
      <c r="Q1916" s="18">
        <v>10.0</v>
      </c>
      <c r="R1916" s="18">
        <v>4.0</v>
      </c>
      <c r="S1916" s="23" t="s">
        <v>37</v>
      </c>
      <c r="T1916" s="23" t="s">
        <v>37</v>
      </c>
      <c r="U1916" s="23" t="s">
        <v>37</v>
      </c>
      <c r="V1916" s="23" t="s">
        <v>37</v>
      </c>
      <c r="W1916" s="23" t="s">
        <v>37</v>
      </c>
      <c r="X1916" s="23" t="s">
        <v>37</v>
      </c>
      <c r="Y1916" s="23" t="s">
        <v>37</v>
      </c>
      <c r="Z1916" s="19" t="str">
        <f t="shared" si="6"/>
        <v/>
      </c>
      <c r="AA1916" s="19" t="str">
        <f t="shared" si="19"/>
        <v/>
      </c>
      <c r="AB1916" s="19">
        <f t="shared" si="8"/>
        <v>23</v>
      </c>
      <c r="AC1916" s="19">
        <f t="shared" si="20"/>
        <v>7.666666667</v>
      </c>
      <c r="AD1916" s="19">
        <f t="shared" si="21"/>
        <v>8</v>
      </c>
      <c r="AE1916" s="19" t="str">
        <f t="shared" si="22"/>
        <v>Нет моды</v>
      </c>
      <c r="AF1916" s="19">
        <f t="shared" si="23"/>
        <v>4</v>
      </c>
      <c r="AG1916" s="19">
        <f t="shared" si="24"/>
        <v>10</v>
      </c>
      <c r="AH1916" s="20" t="str">
        <f t="shared" si="14"/>
        <v>Город: 51%; Село: 49%</v>
      </c>
      <c r="AI1916" s="24"/>
      <c r="AJ1916" s="24"/>
      <c r="AK1916" s="24"/>
      <c r="AL1916" s="22">
        <f t="shared" si="25"/>
        <v>1</v>
      </c>
    </row>
    <row r="1917" ht="12.75" customHeight="1">
      <c r="A1917" s="13" t="s">
        <v>180</v>
      </c>
      <c r="B1917" s="13" t="str">
        <f>IFERROR(__xludf.DUMMYFUNCTION("REGEXREPLACE(A1917, ""\d"", """")"),"         Республика Калмыкия")</f>
        <v>         Республика Калмыкия</v>
      </c>
      <c r="C1917" s="14" t="str">
        <f t="shared" si="15"/>
        <v>Республика Калмыкия</v>
      </c>
      <c r="D1917" s="3">
        <f t="shared" si="16"/>
        <v>2</v>
      </c>
      <c r="E1917" s="15" t="s">
        <v>45</v>
      </c>
      <c r="F1917" s="13" t="str">
        <f>IFERROR(__xludf.DUMMYFUNCTION("REGEXEXTRACT(E1917, ""[А-Яа-я].*"")"),"Самоубийство")</f>
        <v>Самоубийство</v>
      </c>
      <c r="G1917" s="16">
        <f t="shared" si="17"/>
        <v>2</v>
      </c>
      <c r="H1917" s="13" t="s">
        <v>28</v>
      </c>
      <c r="I1917" s="13" t="str">
        <f>IFERROR(__xludf.DUMMYFUNCTION("REGEXREPLACE(H1917, "".*\s"", """")"),"человек")</f>
        <v>человек</v>
      </c>
      <c r="J1917" s="13" t="s">
        <v>29</v>
      </c>
      <c r="K1917" s="17" t="str">
        <f>IFERROR(__xludf.DUMMYFUNCTION("REGEXREPLACE(J1917, ""^[\d\s]+"", """")"),"значение показателя за год")</f>
        <v>значение показателя за год</v>
      </c>
      <c r="L1917" s="16">
        <f t="shared" si="18"/>
        <v>2</v>
      </c>
      <c r="M1917" s="13" t="s">
        <v>30</v>
      </c>
      <c r="N1917" s="13" t="str">
        <f>IFERROR(__xludf.DUMMYFUNCTION("REGEXEXTRACT(M1917, "" (.+)$"")"),"все население")</f>
        <v>все население</v>
      </c>
      <c r="O1917" s="18">
        <v>93.0</v>
      </c>
      <c r="P1917" s="18">
        <v>43.0</v>
      </c>
      <c r="Q1917" s="18">
        <v>48.0</v>
      </c>
      <c r="R1917" s="18">
        <v>60.0</v>
      </c>
      <c r="S1917" s="18">
        <v>49.0</v>
      </c>
      <c r="T1917" s="18">
        <v>52.0</v>
      </c>
      <c r="U1917" s="18">
        <v>58.0</v>
      </c>
      <c r="V1917" s="18">
        <v>47.0</v>
      </c>
      <c r="W1917" s="18">
        <v>75.0</v>
      </c>
      <c r="X1917" s="18">
        <v>46.0</v>
      </c>
      <c r="Y1917" s="18">
        <v>39.0</v>
      </c>
      <c r="Z1917" s="19">
        <f t="shared" si="6"/>
        <v>610</v>
      </c>
      <c r="AA1917" s="19" t="str">
        <f t="shared" si="19"/>
        <v/>
      </c>
      <c r="AB1917" s="19" t="str">
        <f t="shared" si="8"/>
        <v/>
      </c>
      <c r="AC1917" s="19">
        <f t="shared" si="20"/>
        <v>55.45454545</v>
      </c>
      <c r="AD1917" s="19">
        <f t="shared" si="21"/>
        <v>47.5</v>
      </c>
      <c r="AE1917" s="19" t="str">
        <f t="shared" si="22"/>
        <v>Нет моды</v>
      </c>
      <c r="AF1917" s="19">
        <f t="shared" si="23"/>
        <v>39</v>
      </c>
      <c r="AG1917" s="19">
        <f t="shared" si="24"/>
        <v>93</v>
      </c>
      <c r="AH1917" s="20" t="str">
        <f t="shared" si="14"/>
        <v/>
      </c>
      <c r="AI1917" s="21"/>
      <c r="AJ1917" s="21"/>
      <c r="AK1917" s="21"/>
      <c r="AL1917" s="22">
        <f t="shared" si="25"/>
        <v>1</v>
      </c>
    </row>
    <row r="1918" ht="12.75" customHeight="1">
      <c r="A1918" s="13" t="s">
        <v>180</v>
      </c>
      <c r="B1918" s="13" t="str">
        <f>IFERROR(__xludf.DUMMYFUNCTION("REGEXREPLACE(A1918, ""\d"", """")"),"         Республика Калмыкия")</f>
        <v>         Республика Калмыкия</v>
      </c>
      <c r="C1918" s="14" t="str">
        <f t="shared" si="15"/>
        <v>Республика Калмыкия</v>
      </c>
      <c r="D1918" s="3">
        <f t="shared" si="16"/>
        <v>2</v>
      </c>
      <c r="E1918" s="15" t="s">
        <v>45</v>
      </c>
      <c r="F1918" s="13" t="str">
        <f>IFERROR(__xludf.DUMMYFUNCTION("REGEXEXTRACT(E1918, ""[А-Яа-я].*"")"),"Самоубийство")</f>
        <v>Самоубийство</v>
      </c>
      <c r="G1918" s="16">
        <f t="shared" si="17"/>
        <v>2</v>
      </c>
      <c r="H1918" s="13" t="s">
        <v>28</v>
      </c>
      <c r="I1918" s="13" t="str">
        <f>IFERROR(__xludf.DUMMYFUNCTION("REGEXREPLACE(H1918, "".*\s"", """")"),"человек")</f>
        <v>человек</v>
      </c>
      <c r="J1918" s="13" t="s">
        <v>29</v>
      </c>
      <c r="K1918" s="17" t="str">
        <f>IFERROR(__xludf.DUMMYFUNCTION("REGEXREPLACE(J1918, ""^[\d\s]+"", """")"),"значение показателя за год")</f>
        <v>значение показателя за год</v>
      </c>
      <c r="L1918" s="16">
        <f t="shared" si="18"/>
        <v>2</v>
      </c>
      <c r="M1918" s="13" t="s">
        <v>31</v>
      </c>
      <c r="N1918" s="13" t="str">
        <f>IFERROR(__xludf.DUMMYFUNCTION("REGEXEXTRACT(M1918, "" (.+)$"")"),"городское население")</f>
        <v>городское население</v>
      </c>
      <c r="O1918" s="18">
        <v>38.0</v>
      </c>
      <c r="P1918" s="18">
        <v>18.0</v>
      </c>
      <c r="Q1918" s="18">
        <v>12.0</v>
      </c>
      <c r="R1918" s="18">
        <v>21.0</v>
      </c>
      <c r="S1918" s="18">
        <v>22.0</v>
      </c>
      <c r="T1918" s="18">
        <v>19.0</v>
      </c>
      <c r="U1918" s="18">
        <v>27.0</v>
      </c>
      <c r="V1918" s="18">
        <v>15.0</v>
      </c>
      <c r="W1918" s="18">
        <v>29.0</v>
      </c>
      <c r="X1918" s="18">
        <v>22.0</v>
      </c>
      <c r="Y1918" s="18">
        <v>16.0</v>
      </c>
      <c r="Z1918" s="19" t="str">
        <f t="shared" si="6"/>
        <v/>
      </c>
      <c r="AA1918" s="19">
        <f t="shared" si="19"/>
        <v>239</v>
      </c>
      <c r="AB1918" s="19" t="str">
        <f t="shared" si="8"/>
        <v/>
      </c>
      <c r="AC1918" s="19">
        <f t="shared" si="20"/>
        <v>21.72727273</v>
      </c>
      <c r="AD1918" s="19">
        <f t="shared" si="21"/>
        <v>38.5</v>
      </c>
      <c r="AE1918" s="19" t="str">
        <f t="shared" si="22"/>
        <v>Нет моды</v>
      </c>
      <c r="AF1918" s="19">
        <f t="shared" si="23"/>
        <v>12</v>
      </c>
      <c r="AG1918" s="19">
        <f t="shared" si="24"/>
        <v>38</v>
      </c>
      <c r="AH1918" s="20" t="str">
        <f t="shared" si="14"/>
        <v/>
      </c>
      <c r="AI1918" s="21"/>
      <c r="AJ1918" s="21"/>
      <c r="AK1918" s="21"/>
      <c r="AL1918" s="22">
        <f t="shared" si="25"/>
        <v>1</v>
      </c>
    </row>
    <row r="1919" ht="12.75" customHeight="1">
      <c r="A1919" s="13" t="s">
        <v>180</v>
      </c>
      <c r="B1919" s="13" t="str">
        <f>IFERROR(__xludf.DUMMYFUNCTION("REGEXREPLACE(A1919, ""\d"", """")"),"         Республика Калмыкия")</f>
        <v>         Республика Калмыкия</v>
      </c>
      <c r="C1919" s="14" t="str">
        <f t="shared" si="15"/>
        <v>Республика Калмыкия</v>
      </c>
      <c r="D1919" s="3">
        <f t="shared" si="16"/>
        <v>2</v>
      </c>
      <c r="E1919" s="15" t="s">
        <v>45</v>
      </c>
      <c r="F1919" s="13" t="str">
        <f>IFERROR(__xludf.DUMMYFUNCTION("REGEXEXTRACT(E1919, ""[А-Яа-я].*"")"),"Самоубийство")</f>
        <v>Самоубийство</v>
      </c>
      <c r="G1919" s="16">
        <f t="shared" si="17"/>
        <v>2</v>
      </c>
      <c r="H1919" s="13" t="s">
        <v>28</v>
      </c>
      <c r="I1919" s="13" t="str">
        <f>IFERROR(__xludf.DUMMYFUNCTION("REGEXREPLACE(H1919, "".*\s"", """")"),"человек")</f>
        <v>человек</v>
      </c>
      <c r="J1919" s="13" t="s">
        <v>29</v>
      </c>
      <c r="K1919" s="17" t="str">
        <f>IFERROR(__xludf.DUMMYFUNCTION("REGEXREPLACE(J1919, ""^[\d\s]+"", """")"),"значение показателя за год")</f>
        <v>значение показателя за год</v>
      </c>
      <c r="L1919" s="16">
        <f t="shared" si="18"/>
        <v>2</v>
      </c>
      <c r="M1919" s="13" t="s">
        <v>32</v>
      </c>
      <c r="N1919" s="13" t="str">
        <f>IFERROR(__xludf.DUMMYFUNCTION("REGEXEXTRACT(M1919, "" (.+)$"")"),"сельское население")</f>
        <v>сельское население</v>
      </c>
      <c r="O1919" s="18">
        <v>55.0</v>
      </c>
      <c r="P1919" s="18">
        <v>25.0</v>
      </c>
      <c r="Q1919" s="18">
        <v>36.0</v>
      </c>
      <c r="R1919" s="18">
        <v>39.0</v>
      </c>
      <c r="S1919" s="18">
        <v>27.0</v>
      </c>
      <c r="T1919" s="18">
        <v>33.0</v>
      </c>
      <c r="U1919" s="18">
        <v>31.0</v>
      </c>
      <c r="V1919" s="18">
        <v>32.0</v>
      </c>
      <c r="W1919" s="18">
        <v>46.0</v>
      </c>
      <c r="X1919" s="18">
        <v>24.0</v>
      </c>
      <c r="Y1919" s="18">
        <v>23.0</v>
      </c>
      <c r="Z1919" s="19" t="str">
        <f t="shared" si="6"/>
        <v/>
      </c>
      <c r="AA1919" s="19" t="str">
        <f t="shared" si="19"/>
        <v/>
      </c>
      <c r="AB1919" s="19">
        <f t="shared" si="8"/>
        <v>371</v>
      </c>
      <c r="AC1919" s="19">
        <f t="shared" si="20"/>
        <v>33.72727273</v>
      </c>
      <c r="AD1919" s="19">
        <f t="shared" si="21"/>
        <v>26</v>
      </c>
      <c r="AE1919" s="19" t="str">
        <f t="shared" si="22"/>
        <v>Нет моды</v>
      </c>
      <c r="AF1919" s="19">
        <f t="shared" si="23"/>
        <v>23</v>
      </c>
      <c r="AG1919" s="19">
        <f t="shared" si="24"/>
        <v>55</v>
      </c>
      <c r="AH1919" s="20" t="str">
        <f t="shared" si="14"/>
        <v>Город: 39%; Село: 61%</v>
      </c>
      <c r="AI1919" s="21"/>
      <c r="AJ1919" s="21"/>
      <c r="AK1919" s="21"/>
      <c r="AL1919" s="22">
        <f t="shared" si="25"/>
        <v>1</v>
      </c>
    </row>
    <row r="1920" ht="12.75" customHeight="1">
      <c r="A1920" s="13" t="s">
        <v>180</v>
      </c>
      <c r="B1920" s="13" t="str">
        <f>IFERROR(__xludf.DUMMYFUNCTION("REGEXREPLACE(A1920, ""\d"", """")"),"         Республика Калмыкия")</f>
        <v>         Республика Калмыкия</v>
      </c>
      <c r="C1920" s="14" t="str">
        <f t="shared" si="15"/>
        <v>Республика Калмыкия</v>
      </c>
      <c r="D1920" s="3">
        <f t="shared" si="16"/>
        <v>2</v>
      </c>
      <c r="E1920" s="15" t="s">
        <v>46</v>
      </c>
      <c r="F1920" s="13" t="str">
        <f>IFERROR(__xludf.DUMMYFUNCTION("REGEXEXTRACT(E1920, ""[А-Яа-я].*"")"),"Случ.отравл.алкоголем")</f>
        <v>Случ.отравл.алкоголем</v>
      </c>
      <c r="G1920" s="16">
        <f t="shared" si="17"/>
        <v>2</v>
      </c>
      <c r="H1920" s="13" t="s">
        <v>28</v>
      </c>
      <c r="I1920" s="13" t="str">
        <f>IFERROR(__xludf.DUMMYFUNCTION("REGEXREPLACE(H1920, "".*\s"", """")"),"человек")</f>
        <v>человек</v>
      </c>
      <c r="J1920" s="13" t="s">
        <v>29</v>
      </c>
      <c r="K1920" s="17" t="str">
        <f>IFERROR(__xludf.DUMMYFUNCTION("REGEXREPLACE(J1920, ""^[\d\s]+"", """")"),"значение показателя за год")</f>
        <v>значение показателя за год</v>
      </c>
      <c r="L1920" s="16">
        <f t="shared" si="18"/>
        <v>2</v>
      </c>
      <c r="M1920" s="13" t="s">
        <v>30</v>
      </c>
      <c r="N1920" s="13" t="str">
        <f>IFERROR(__xludf.DUMMYFUNCTION("REGEXEXTRACT(M1920, "" (.+)$"")"),"все население")</f>
        <v>все население</v>
      </c>
      <c r="O1920" s="18">
        <v>1.0</v>
      </c>
      <c r="P1920" s="18">
        <v>3.0</v>
      </c>
      <c r="Q1920" s="18">
        <v>1.0</v>
      </c>
      <c r="R1920" s="18">
        <v>0.0</v>
      </c>
      <c r="S1920" s="18">
        <v>1.0</v>
      </c>
      <c r="T1920" s="18">
        <v>0.0</v>
      </c>
      <c r="U1920" s="18">
        <v>0.0</v>
      </c>
      <c r="V1920" s="18">
        <v>1.0</v>
      </c>
      <c r="W1920" s="18">
        <v>2.0</v>
      </c>
      <c r="X1920" s="18">
        <v>0.0</v>
      </c>
      <c r="Y1920" s="18">
        <v>0.0</v>
      </c>
      <c r="Z1920" s="19">
        <f t="shared" si="6"/>
        <v>9</v>
      </c>
      <c r="AA1920" s="19" t="str">
        <f t="shared" si="19"/>
        <v/>
      </c>
      <c r="AB1920" s="19" t="str">
        <f t="shared" si="8"/>
        <v/>
      </c>
      <c r="AC1920" s="19">
        <f t="shared" si="20"/>
        <v>0.8181818182</v>
      </c>
      <c r="AD1920" s="19">
        <f t="shared" si="21"/>
        <v>13</v>
      </c>
      <c r="AE1920" s="19" t="str">
        <f t="shared" si="22"/>
        <v>Нет моды</v>
      </c>
      <c r="AF1920" s="19">
        <f t="shared" si="23"/>
        <v>0</v>
      </c>
      <c r="AG1920" s="19">
        <f t="shared" si="24"/>
        <v>3</v>
      </c>
      <c r="AH1920" s="20" t="str">
        <f t="shared" si="14"/>
        <v/>
      </c>
      <c r="AI1920" s="21"/>
      <c r="AJ1920" s="21"/>
      <c r="AK1920" s="21"/>
      <c r="AL1920" s="22">
        <f t="shared" si="25"/>
        <v>1</v>
      </c>
    </row>
    <row r="1921" ht="12.75" customHeight="1">
      <c r="A1921" s="13" t="s">
        <v>180</v>
      </c>
      <c r="B1921" s="13" t="str">
        <f>IFERROR(__xludf.DUMMYFUNCTION("REGEXREPLACE(A1921, ""\d"", """")"),"         Республика Калмыкия")</f>
        <v>         Республика Калмыкия</v>
      </c>
      <c r="C1921" s="14" t="str">
        <f t="shared" si="15"/>
        <v>Республика Калмыкия</v>
      </c>
      <c r="D1921" s="3">
        <f t="shared" si="16"/>
        <v>2</v>
      </c>
      <c r="E1921" s="15" t="s">
        <v>46</v>
      </c>
      <c r="F1921" s="13" t="str">
        <f>IFERROR(__xludf.DUMMYFUNCTION("REGEXEXTRACT(E1921, ""[А-Яа-я].*"")"),"Случ.отравл.алкоголем")</f>
        <v>Случ.отравл.алкоголем</v>
      </c>
      <c r="G1921" s="16">
        <f t="shared" si="17"/>
        <v>2</v>
      </c>
      <c r="H1921" s="13" t="s">
        <v>28</v>
      </c>
      <c r="I1921" s="13" t="str">
        <f>IFERROR(__xludf.DUMMYFUNCTION("REGEXREPLACE(H1921, "".*\s"", """")"),"человек")</f>
        <v>человек</v>
      </c>
      <c r="J1921" s="13" t="s">
        <v>29</v>
      </c>
      <c r="K1921" s="17" t="str">
        <f>IFERROR(__xludf.DUMMYFUNCTION("REGEXREPLACE(J1921, ""^[\d\s]+"", """")"),"значение показателя за год")</f>
        <v>значение показателя за год</v>
      </c>
      <c r="L1921" s="16">
        <f t="shared" si="18"/>
        <v>2</v>
      </c>
      <c r="M1921" s="13" t="s">
        <v>31</v>
      </c>
      <c r="N1921" s="13" t="str">
        <f>IFERROR(__xludf.DUMMYFUNCTION("REGEXEXTRACT(M1921, "" (.+)$"")"),"городское население")</f>
        <v>городское население</v>
      </c>
      <c r="O1921" s="18">
        <v>0.0</v>
      </c>
      <c r="P1921" s="18">
        <v>1.0</v>
      </c>
      <c r="Q1921" s="18">
        <v>0.0</v>
      </c>
      <c r="R1921" s="18">
        <v>0.0</v>
      </c>
      <c r="S1921" s="18">
        <v>0.0</v>
      </c>
      <c r="T1921" s="18">
        <v>0.0</v>
      </c>
      <c r="U1921" s="18">
        <v>0.0</v>
      </c>
      <c r="V1921" s="18">
        <v>0.0</v>
      </c>
      <c r="W1921" s="18">
        <v>2.0</v>
      </c>
      <c r="X1921" s="18">
        <v>0.0</v>
      </c>
      <c r="Y1921" s="18">
        <v>0.0</v>
      </c>
      <c r="Z1921" s="19" t="str">
        <f t="shared" si="6"/>
        <v/>
      </c>
      <c r="AA1921" s="19">
        <f t="shared" si="19"/>
        <v>3</v>
      </c>
      <c r="AB1921" s="19" t="str">
        <f t="shared" si="8"/>
        <v/>
      </c>
      <c r="AC1921" s="19">
        <f t="shared" si="20"/>
        <v>0.2727272727</v>
      </c>
      <c r="AD1921" s="19">
        <f t="shared" si="21"/>
        <v>0</v>
      </c>
      <c r="AE1921" s="19" t="str">
        <f t="shared" si="22"/>
        <v>Нет моды</v>
      </c>
      <c r="AF1921" s="19">
        <f t="shared" si="23"/>
        <v>0</v>
      </c>
      <c r="AG1921" s="19">
        <f t="shared" si="24"/>
        <v>2</v>
      </c>
      <c r="AH1921" s="20" t="str">
        <f t="shared" si="14"/>
        <v/>
      </c>
      <c r="AI1921" s="21"/>
      <c r="AJ1921" s="21"/>
      <c r="AK1921" s="21"/>
      <c r="AL1921" s="22">
        <f t="shared" si="25"/>
        <v>1</v>
      </c>
    </row>
    <row r="1922" ht="12.75" customHeight="1">
      <c r="A1922" s="13" t="s">
        <v>180</v>
      </c>
      <c r="B1922" s="13" t="str">
        <f>IFERROR(__xludf.DUMMYFUNCTION("REGEXREPLACE(A1922, ""\d"", """")"),"         Республика Калмыкия")</f>
        <v>         Республика Калмыкия</v>
      </c>
      <c r="C1922" s="14" t="str">
        <f t="shared" si="15"/>
        <v>Республика Калмыкия</v>
      </c>
      <c r="D1922" s="3">
        <f t="shared" si="16"/>
        <v>2</v>
      </c>
      <c r="E1922" s="15" t="s">
        <v>46</v>
      </c>
      <c r="F1922" s="13" t="str">
        <f>IFERROR(__xludf.DUMMYFUNCTION("REGEXEXTRACT(E1922, ""[А-Яа-я].*"")"),"Случ.отравл.алкоголем")</f>
        <v>Случ.отравл.алкоголем</v>
      </c>
      <c r="G1922" s="16">
        <f t="shared" si="17"/>
        <v>2</v>
      </c>
      <c r="H1922" s="13" t="s">
        <v>28</v>
      </c>
      <c r="I1922" s="13" t="str">
        <f>IFERROR(__xludf.DUMMYFUNCTION("REGEXREPLACE(H1922, "".*\s"", """")"),"человек")</f>
        <v>человек</v>
      </c>
      <c r="J1922" s="13" t="s">
        <v>29</v>
      </c>
      <c r="K1922" s="17" t="str">
        <f>IFERROR(__xludf.DUMMYFUNCTION("REGEXREPLACE(J1922, ""^[\d\s]+"", """")"),"значение показателя за год")</f>
        <v>значение показателя за год</v>
      </c>
      <c r="L1922" s="16">
        <f t="shared" si="18"/>
        <v>2</v>
      </c>
      <c r="M1922" s="13" t="s">
        <v>32</v>
      </c>
      <c r="N1922" s="13" t="str">
        <f>IFERROR(__xludf.DUMMYFUNCTION("REGEXEXTRACT(M1922, "" (.+)$"")"),"сельское население")</f>
        <v>сельское население</v>
      </c>
      <c r="O1922" s="18">
        <v>1.0</v>
      </c>
      <c r="P1922" s="18">
        <v>2.0</v>
      </c>
      <c r="Q1922" s="18">
        <v>1.0</v>
      </c>
      <c r="R1922" s="18">
        <v>0.0</v>
      </c>
      <c r="S1922" s="18">
        <v>1.0</v>
      </c>
      <c r="T1922" s="18">
        <v>0.0</v>
      </c>
      <c r="U1922" s="18">
        <v>0.0</v>
      </c>
      <c r="V1922" s="18">
        <v>1.0</v>
      </c>
      <c r="W1922" s="18">
        <v>0.0</v>
      </c>
      <c r="X1922" s="18">
        <v>0.0</v>
      </c>
      <c r="Y1922" s="18">
        <v>0.0</v>
      </c>
      <c r="Z1922" s="19" t="str">
        <f t="shared" si="6"/>
        <v/>
      </c>
      <c r="AA1922" s="19" t="str">
        <f t="shared" si="19"/>
        <v/>
      </c>
      <c r="AB1922" s="19">
        <f t="shared" si="8"/>
        <v>6</v>
      </c>
      <c r="AC1922" s="19">
        <f t="shared" si="20"/>
        <v>0.5454545455</v>
      </c>
      <c r="AD1922" s="19">
        <f t="shared" si="21"/>
        <v>0</v>
      </c>
      <c r="AE1922" s="19" t="str">
        <f t="shared" si="22"/>
        <v>Нет моды</v>
      </c>
      <c r="AF1922" s="19">
        <f t="shared" si="23"/>
        <v>0</v>
      </c>
      <c r="AG1922" s="19">
        <f t="shared" si="24"/>
        <v>2</v>
      </c>
      <c r="AH1922" s="20" t="str">
        <f t="shared" si="14"/>
        <v>Город: 33%; Село: 67%</v>
      </c>
      <c r="AI1922" s="21"/>
      <c r="AJ1922" s="21"/>
      <c r="AK1922" s="21"/>
      <c r="AL1922" s="22">
        <f t="shared" si="25"/>
        <v>1</v>
      </c>
    </row>
    <row r="1923" ht="12.75" customHeight="1">
      <c r="A1923" s="13" t="s">
        <v>180</v>
      </c>
      <c r="B1923" s="13" t="str">
        <f>IFERROR(__xludf.DUMMYFUNCTION("REGEXREPLACE(A1923, ""\d"", """")"),"         Республика Калмыкия")</f>
        <v>         Республика Калмыкия</v>
      </c>
      <c r="C1923" s="14" t="str">
        <f t="shared" si="15"/>
        <v>Республика Калмыкия</v>
      </c>
      <c r="D1923" s="3">
        <f t="shared" si="16"/>
        <v>2</v>
      </c>
      <c r="E1923" s="15" t="s">
        <v>47</v>
      </c>
      <c r="F1923" s="13" t="str">
        <f>IFERROR(__xludf.DUMMYFUNCTION("REGEXEXTRACT(E1923, ""[А-Яа-я].*"")"),"транспортные травмы всех видов")</f>
        <v>транспортные травмы всех видов</v>
      </c>
      <c r="G1923" s="16">
        <f t="shared" si="17"/>
        <v>2</v>
      </c>
      <c r="H1923" s="13" t="s">
        <v>28</v>
      </c>
      <c r="I1923" s="13" t="str">
        <f>IFERROR(__xludf.DUMMYFUNCTION("REGEXREPLACE(H1923, "".*\s"", """")"),"человек")</f>
        <v>человек</v>
      </c>
      <c r="J1923" s="13" t="s">
        <v>29</v>
      </c>
      <c r="K1923" s="17" t="str">
        <f>IFERROR(__xludf.DUMMYFUNCTION("REGEXREPLACE(J1923, ""^[\d\s]+"", """")"),"значение показателя за год")</f>
        <v>значение показателя за год</v>
      </c>
      <c r="L1923" s="16">
        <f t="shared" si="18"/>
        <v>2</v>
      </c>
      <c r="M1923" s="13" t="s">
        <v>30</v>
      </c>
      <c r="N1923" s="13" t="str">
        <f>IFERROR(__xludf.DUMMYFUNCTION("REGEXEXTRACT(M1923, "" (.+)$"")"),"все население")</f>
        <v>все население</v>
      </c>
      <c r="O1923" s="18">
        <v>102.0</v>
      </c>
      <c r="P1923" s="18">
        <v>72.0</v>
      </c>
      <c r="Q1923" s="18">
        <v>57.0</v>
      </c>
      <c r="R1923" s="18">
        <v>63.0</v>
      </c>
      <c r="S1923" s="23" t="s">
        <v>37</v>
      </c>
      <c r="T1923" s="23" t="s">
        <v>37</v>
      </c>
      <c r="U1923" s="23" t="s">
        <v>37</v>
      </c>
      <c r="V1923" s="23" t="s">
        <v>37</v>
      </c>
      <c r="W1923" s="23" t="s">
        <v>37</v>
      </c>
      <c r="X1923" s="23" t="s">
        <v>37</v>
      </c>
      <c r="Y1923" s="23" t="s">
        <v>37</v>
      </c>
      <c r="Z1923" s="19">
        <f t="shared" si="6"/>
        <v>294</v>
      </c>
      <c r="AA1923" s="19" t="str">
        <f t="shared" si="19"/>
        <v/>
      </c>
      <c r="AB1923" s="19" t="str">
        <f t="shared" si="8"/>
        <v/>
      </c>
      <c r="AC1923" s="19">
        <f t="shared" si="20"/>
        <v>73.5</v>
      </c>
      <c r="AD1923" s="19">
        <f t="shared" si="21"/>
        <v>1</v>
      </c>
      <c r="AE1923" s="19" t="str">
        <f t="shared" si="22"/>
        <v>Нет моды</v>
      </c>
      <c r="AF1923" s="19">
        <f t="shared" si="23"/>
        <v>57</v>
      </c>
      <c r="AG1923" s="19">
        <f t="shared" si="24"/>
        <v>102</v>
      </c>
      <c r="AH1923" s="20" t="str">
        <f t="shared" si="14"/>
        <v/>
      </c>
      <c r="AI1923" s="24"/>
      <c r="AJ1923" s="24"/>
      <c r="AK1923" s="24"/>
      <c r="AL1923" s="22">
        <f t="shared" si="25"/>
        <v>1</v>
      </c>
    </row>
    <row r="1924" ht="12.75" customHeight="1">
      <c r="A1924" s="13" t="s">
        <v>180</v>
      </c>
      <c r="B1924" s="13" t="str">
        <f>IFERROR(__xludf.DUMMYFUNCTION("REGEXREPLACE(A1924, ""\d"", """")"),"         Республика Калмыкия")</f>
        <v>         Республика Калмыкия</v>
      </c>
      <c r="C1924" s="14" t="str">
        <f t="shared" si="15"/>
        <v>Республика Калмыкия</v>
      </c>
      <c r="D1924" s="3">
        <f t="shared" si="16"/>
        <v>2</v>
      </c>
      <c r="E1924" s="15" t="s">
        <v>47</v>
      </c>
      <c r="F1924" s="13" t="str">
        <f>IFERROR(__xludf.DUMMYFUNCTION("REGEXEXTRACT(E1924, ""[А-Яа-я].*"")"),"транспортные травмы всех видов")</f>
        <v>транспортные травмы всех видов</v>
      </c>
      <c r="G1924" s="16">
        <f t="shared" si="17"/>
        <v>2</v>
      </c>
      <c r="H1924" s="13" t="s">
        <v>28</v>
      </c>
      <c r="I1924" s="13" t="str">
        <f>IFERROR(__xludf.DUMMYFUNCTION("REGEXREPLACE(H1924, "".*\s"", """")"),"человек")</f>
        <v>человек</v>
      </c>
      <c r="J1924" s="13" t="s">
        <v>29</v>
      </c>
      <c r="K1924" s="17" t="str">
        <f>IFERROR(__xludf.DUMMYFUNCTION("REGEXREPLACE(J1924, ""^[\d\s]+"", """")"),"значение показателя за год")</f>
        <v>значение показателя за год</v>
      </c>
      <c r="L1924" s="16">
        <f t="shared" si="18"/>
        <v>2</v>
      </c>
      <c r="M1924" s="13" t="s">
        <v>31</v>
      </c>
      <c r="N1924" s="13" t="str">
        <f>IFERROR(__xludf.DUMMYFUNCTION("REGEXEXTRACT(M1924, "" (.+)$"")"),"городское население")</f>
        <v>городское население</v>
      </c>
      <c r="O1924" s="18">
        <v>33.0</v>
      </c>
      <c r="P1924" s="18">
        <v>25.0</v>
      </c>
      <c r="Q1924" s="18">
        <v>23.0</v>
      </c>
      <c r="R1924" s="18">
        <v>26.0</v>
      </c>
      <c r="S1924" s="23" t="s">
        <v>37</v>
      </c>
      <c r="T1924" s="23" t="s">
        <v>37</v>
      </c>
      <c r="U1924" s="23" t="s">
        <v>37</v>
      </c>
      <c r="V1924" s="23" t="s">
        <v>37</v>
      </c>
      <c r="W1924" s="23" t="s">
        <v>37</v>
      </c>
      <c r="X1924" s="23" t="s">
        <v>37</v>
      </c>
      <c r="Y1924" s="23" t="s">
        <v>37</v>
      </c>
      <c r="Z1924" s="19" t="str">
        <f t="shared" si="6"/>
        <v/>
      </c>
      <c r="AA1924" s="19">
        <f t="shared" si="19"/>
        <v>107</v>
      </c>
      <c r="AB1924" s="19" t="str">
        <f t="shared" si="8"/>
        <v/>
      </c>
      <c r="AC1924" s="19">
        <f t="shared" si="20"/>
        <v>26.75</v>
      </c>
      <c r="AD1924" s="19">
        <f t="shared" si="21"/>
        <v>45</v>
      </c>
      <c r="AE1924" s="19" t="str">
        <f t="shared" si="22"/>
        <v>Нет моды</v>
      </c>
      <c r="AF1924" s="19">
        <f t="shared" si="23"/>
        <v>23</v>
      </c>
      <c r="AG1924" s="19">
        <f t="shared" si="24"/>
        <v>33</v>
      </c>
      <c r="AH1924" s="20" t="str">
        <f t="shared" si="14"/>
        <v/>
      </c>
      <c r="AI1924" s="24"/>
      <c r="AJ1924" s="24"/>
      <c r="AK1924" s="24"/>
      <c r="AL1924" s="22">
        <f t="shared" si="25"/>
        <v>1</v>
      </c>
    </row>
    <row r="1925" ht="12.75" customHeight="1">
      <c r="A1925" s="13" t="s">
        <v>180</v>
      </c>
      <c r="B1925" s="13" t="str">
        <f>IFERROR(__xludf.DUMMYFUNCTION("REGEXREPLACE(A1925, ""\d"", """")"),"         Республика Калмыкия")</f>
        <v>         Республика Калмыкия</v>
      </c>
      <c r="C1925" s="14" t="str">
        <f t="shared" si="15"/>
        <v>Республика Калмыкия</v>
      </c>
      <c r="D1925" s="3">
        <f t="shared" si="16"/>
        <v>2</v>
      </c>
      <c r="E1925" s="15" t="s">
        <v>47</v>
      </c>
      <c r="F1925" s="13" t="str">
        <f>IFERROR(__xludf.DUMMYFUNCTION("REGEXEXTRACT(E1925, ""[А-Яа-я].*"")"),"транспортные травмы всех видов")</f>
        <v>транспортные травмы всех видов</v>
      </c>
      <c r="G1925" s="16">
        <f t="shared" si="17"/>
        <v>2</v>
      </c>
      <c r="H1925" s="13" t="s">
        <v>28</v>
      </c>
      <c r="I1925" s="13" t="str">
        <f>IFERROR(__xludf.DUMMYFUNCTION("REGEXREPLACE(H1925, "".*\s"", """")"),"человек")</f>
        <v>человек</v>
      </c>
      <c r="J1925" s="13" t="s">
        <v>29</v>
      </c>
      <c r="K1925" s="17" t="str">
        <f>IFERROR(__xludf.DUMMYFUNCTION("REGEXREPLACE(J1925, ""^[\d\s]+"", """")"),"значение показателя за год")</f>
        <v>значение показателя за год</v>
      </c>
      <c r="L1925" s="16">
        <f t="shared" si="18"/>
        <v>2</v>
      </c>
      <c r="M1925" s="13" t="s">
        <v>32</v>
      </c>
      <c r="N1925" s="13" t="str">
        <f>IFERROR(__xludf.DUMMYFUNCTION("REGEXEXTRACT(M1925, "" (.+)$"")"),"сельское население")</f>
        <v>сельское население</v>
      </c>
      <c r="O1925" s="18">
        <v>69.0</v>
      </c>
      <c r="P1925" s="18">
        <v>47.0</v>
      </c>
      <c r="Q1925" s="18">
        <v>34.0</v>
      </c>
      <c r="R1925" s="18">
        <v>37.0</v>
      </c>
      <c r="S1925" s="23" t="s">
        <v>37</v>
      </c>
      <c r="T1925" s="23" t="s">
        <v>37</v>
      </c>
      <c r="U1925" s="23" t="s">
        <v>37</v>
      </c>
      <c r="V1925" s="23" t="s">
        <v>37</v>
      </c>
      <c r="W1925" s="23" t="s">
        <v>37</v>
      </c>
      <c r="X1925" s="23" t="s">
        <v>37</v>
      </c>
      <c r="Y1925" s="23" t="s">
        <v>37</v>
      </c>
      <c r="Z1925" s="19" t="str">
        <f t="shared" si="6"/>
        <v/>
      </c>
      <c r="AA1925" s="19" t="str">
        <f t="shared" si="19"/>
        <v/>
      </c>
      <c r="AB1925" s="19">
        <f t="shared" si="8"/>
        <v>187</v>
      </c>
      <c r="AC1925" s="19">
        <f t="shared" si="20"/>
        <v>46.75</v>
      </c>
      <c r="AD1925" s="19">
        <f t="shared" si="21"/>
        <v>33.5</v>
      </c>
      <c r="AE1925" s="19" t="str">
        <f t="shared" si="22"/>
        <v>Нет моды</v>
      </c>
      <c r="AF1925" s="19">
        <f t="shared" si="23"/>
        <v>34</v>
      </c>
      <c r="AG1925" s="19">
        <f t="shared" si="24"/>
        <v>69</v>
      </c>
      <c r="AH1925" s="20" t="str">
        <f t="shared" si="14"/>
        <v>Город: 36%; Село: 64%</v>
      </c>
      <c r="AI1925" s="24"/>
      <c r="AJ1925" s="24"/>
      <c r="AK1925" s="24"/>
      <c r="AL1925" s="22">
        <f t="shared" si="25"/>
        <v>1</v>
      </c>
    </row>
    <row r="1926" ht="12.75" customHeight="1">
      <c r="A1926" s="13" t="s">
        <v>180</v>
      </c>
      <c r="B1926" s="13" t="str">
        <f>IFERROR(__xludf.DUMMYFUNCTION("REGEXREPLACE(A1926, ""\d"", """")"),"         Республика Калмыкия")</f>
        <v>         Республика Калмыкия</v>
      </c>
      <c r="C1926" s="14" t="str">
        <f t="shared" si="15"/>
        <v>Республика Калмыкия</v>
      </c>
      <c r="D1926" s="3">
        <f t="shared" si="16"/>
        <v>2</v>
      </c>
      <c r="E1926" s="15" t="s">
        <v>48</v>
      </c>
      <c r="F1926" s="13" t="str">
        <f>IFERROR(__xludf.DUMMYFUNCTION("REGEXEXTRACT(E1926, ""[А-Яа-я].*"")"),"Убийство")</f>
        <v>Убийство</v>
      </c>
      <c r="G1926" s="16">
        <f t="shared" si="17"/>
        <v>2</v>
      </c>
      <c r="H1926" s="13" t="s">
        <v>28</v>
      </c>
      <c r="I1926" s="13" t="str">
        <f>IFERROR(__xludf.DUMMYFUNCTION("REGEXREPLACE(H1926, "".*\s"", """")"),"человек")</f>
        <v>человек</v>
      </c>
      <c r="J1926" s="13" t="s">
        <v>29</v>
      </c>
      <c r="K1926" s="17" t="str">
        <f>IFERROR(__xludf.DUMMYFUNCTION("REGEXREPLACE(J1926, ""^[\d\s]+"", """")"),"значение показателя за год")</f>
        <v>значение показателя за год</v>
      </c>
      <c r="L1926" s="16">
        <f t="shared" si="18"/>
        <v>2</v>
      </c>
      <c r="M1926" s="13" t="s">
        <v>30</v>
      </c>
      <c r="N1926" s="13" t="str">
        <f>IFERROR(__xludf.DUMMYFUNCTION("REGEXEXTRACT(M1926, "" (.+)$"")"),"все население")</f>
        <v>все население</v>
      </c>
      <c r="O1926" s="18">
        <v>46.0</v>
      </c>
      <c r="P1926" s="18">
        <v>26.0</v>
      </c>
      <c r="Q1926" s="18">
        <v>24.0</v>
      </c>
      <c r="R1926" s="18">
        <v>19.0</v>
      </c>
      <c r="S1926" s="18">
        <v>11.0</v>
      </c>
      <c r="T1926" s="18">
        <v>16.0</v>
      </c>
      <c r="U1926" s="18">
        <v>13.0</v>
      </c>
      <c r="V1926" s="18">
        <v>22.0</v>
      </c>
      <c r="W1926" s="18">
        <v>13.0</v>
      </c>
      <c r="X1926" s="18">
        <v>17.0</v>
      </c>
      <c r="Y1926" s="18">
        <v>14.0</v>
      </c>
      <c r="Z1926" s="19">
        <f t="shared" si="6"/>
        <v>221</v>
      </c>
      <c r="AA1926" s="19" t="str">
        <f t="shared" si="19"/>
        <v/>
      </c>
      <c r="AB1926" s="19" t="str">
        <f t="shared" si="8"/>
        <v/>
      </c>
      <c r="AC1926" s="19">
        <f t="shared" si="20"/>
        <v>20.09090909</v>
      </c>
      <c r="AD1926" s="19">
        <f t="shared" si="21"/>
        <v>22</v>
      </c>
      <c r="AE1926" s="19" t="str">
        <f t="shared" si="22"/>
        <v>Нет моды</v>
      </c>
      <c r="AF1926" s="19">
        <f t="shared" si="23"/>
        <v>11</v>
      </c>
      <c r="AG1926" s="19">
        <f t="shared" si="24"/>
        <v>46</v>
      </c>
      <c r="AH1926" s="20" t="str">
        <f t="shared" si="14"/>
        <v/>
      </c>
      <c r="AI1926" s="21"/>
      <c r="AJ1926" s="21"/>
      <c r="AK1926" s="21"/>
      <c r="AL1926" s="22">
        <f t="shared" si="25"/>
        <v>1</v>
      </c>
    </row>
    <row r="1927" ht="12.75" customHeight="1">
      <c r="A1927" s="13" t="s">
        <v>180</v>
      </c>
      <c r="B1927" s="13" t="str">
        <f>IFERROR(__xludf.DUMMYFUNCTION("REGEXREPLACE(A1927, ""\d"", """")"),"         Республика Калмыкия")</f>
        <v>         Республика Калмыкия</v>
      </c>
      <c r="C1927" s="14" t="str">
        <f t="shared" si="15"/>
        <v>Республика Калмыкия</v>
      </c>
      <c r="D1927" s="3">
        <f t="shared" si="16"/>
        <v>2</v>
      </c>
      <c r="E1927" s="15" t="s">
        <v>48</v>
      </c>
      <c r="F1927" s="13" t="str">
        <f>IFERROR(__xludf.DUMMYFUNCTION("REGEXEXTRACT(E1927, ""[А-Яа-я].*"")"),"Убийство")</f>
        <v>Убийство</v>
      </c>
      <c r="G1927" s="16">
        <f t="shared" si="17"/>
        <v>2</v>
      </c>
      <c r="H1927" s="13" t="s">
        <v>28</v>
      </c>
      <c r="I1927" s="13" t="str">
        <f>IFERROR(__xludf.DUMMYFUNCTION("REGEXREPLACE(H1927, "".*\s"", """")"),"человек")</f>
        <v>человек</v>
      </c>
      <c r="J1927" s="13" t="s">
        <v>29</v>
      </c>
      <c r="K1927" s="17" t="str">
        <f>IFERROR(__xludf.DUMMYFUNCTION("REGEXREPLACE(J1927, ""^[\d\s]+"", """")"),"значение показателя за год")</f>
        <v>значение показателя за год</v>
      </c>
      <c r="L1927" s="16">
        <f t="shared" si="18"/>
        <v>2</v>
      </c>
      <c r="M1927" s="13" t="s">
        <v>31</v>
      </c>
      <c r="N1927" s="13" t="str">
        <f>IFERROR(__xludf.DUMMYFUNCTION("REGEXEXTRACT(M1927, "" (.+)$"")"),"городское население")</f>
        <v>городское население</v>
      </c>
      <c r="O1927" s="18">
        <v>16.0</v>
      </c>
      <c r="P1927" s="18">
        <v>9.0</v>
      </c>
      <c r="Q1927" s="18">
        <v>11.0</v>
      </c>
      <c r="R1927" s="18">
        <v>9.0</v>
      </c>
      <c r="S1927" s="18">
        <v>4.0</v>
      </c>
      <c r="T1927" s="18">
        <v>7.0</v>
      </c>
      <c r="U1927" s="18">
        <v>6.0</v>
      </c>
      <c r="V1927" s="18">
        <v>9.0</v>
      </c>
      <c r="W1927" s="18">
        <v>7.0</v>
      </c>
      <c r="X1927" s="18">
        <v>9.0</v>
      </c>
      <c r="Y1927" s="18">
        <v>9.0</v>
      </c>
      <c r="Z1927" s="19" t="str">
        <f t="shared" si="6"/>
        <v/>
      </c>
      <c r="AA1927" s="19">
        <f t="shared" si="19"/>
        <v>96</v>
      </c>
      <c r="AB1927" s="19" t="str">
        <f t="shared" si="8"/>
        <v/>
      </c>
      <c r="AC1927" s="19">
        <f t="shared" si="20"/>
        <v>8.727272727</v>
      </c>
      <c r="AD1927" s="19">
        <f t="shared" si="21"/>
        <v>12</v>
      </c>
      <c r="AE1927" s="19" t="str">
        <f t="shared" si="22"/>
        <v>Нет моды</v>
      </c>
      <c r="AF1927" s="19">
        <f t="shared" si="23"/>
        <v>4</v>
      </c>
      <c r="AG1927" s="19">
        <f t="shared" si="24"/>
        <v>16</v>
      </c>
      <c r="AH1927" s="20" t="str">
        <f t="shared" si="14"/>
        <v/>
      </c>
      <c r="AI1927" s="21"/>
      <c r="AJ1927" s="21"/>
      <c r="AK1927" s="21"/>
      <c r="AL1927" s="22">
        <f t="shared" si="25"/>
        <v>1</v>
      </c>
    </row>
    <row r="1928" ht="12.75" customHeight="1">
      <c r="A1928" s="13" t="s">
        <v>180</v>
      </c>
      <c r="B1928" s="13" t="str">
        <f>IFERROR(__xludf.DUMMYFUNCTION("REGEXREPLACE(A1928, ""\d"", """")"),"         Республика Калмыкия")</f>
        <v>         Республика Калмыкия</v>
      </c>
      <c r="C1928" s="14" t="str">
        <f t="shared" si="15"/>
        <v>Республика Калмыкия</v>
      </c>
      <c r="D1928" s="3">
        <f t="shared" si="16"/>
        <v>2</v>
      </c>
      <c r="E1928" s="15" t="s">
        <v>48</v>
      </c>
      <c r="F1928" s="13" t="str">
        <f>IFERROR(__xludf.DUMMYFUNCTION("REGEXEXTRACT(E1928, ""[А-Яа-я].*"")"),"Убийство")</f>
        <v>Убийство</v>
      </c>
      <c r="G1928" s="16">
        <f t="shared" si="17"/>
        <v>2</v>
      </c>
      <c r="H1928" s="13" t="s">
        <v>28</v>
      </c>
      <c r="I1928" s="13" t="str">
        <f>IFERROR(__xludf.DUMMYFUNCTION("REGEXREPLACE(H1928, "".*\s"", """")"),"человек")</f>
        <v>человек</v>
      </c>
      <c r="J1928" s="13" t="s">
        <v>29</v>
      </c>
      <c r="K1928" s="17" t="str">
        <f>IFERROR(__xludf.DUMMYFUNCTION("REGEXREPLACE(J1928, ""^[\d\s]+"", """")"),"значение показателя за год")</f>
        <v>значение показателя за год</v>
      </c>
      <c r="L1928" s="16">
        <f t="shared" si="18"/>
        <v>2</v>
      </c>
      <c r="M1928" s="13" t="s">
        <v>32</v>
      </c>
      <c r="N1928" s="13" t="str">
        <f>IFERROR(__xludf.DUMMYFUNCTION("REGEXEXTRACT(M1928, "" (.+)$"")"),"сельское население")</f>
        <v>сельское население</v>
      </c>
      <c r="O1928" s="18">
        <v>30.0</v>
      </c>
      <c r="P1928" s="18">
        <v>17.0</v>
      </c>
      <c r="Q1928" s="18">
        <v>13.0</v>
      </c>
      <c r="R1928" s="18">
        <v>10.0</v>
      </c>
      <c r="S1928" s="18">
        <v>7.0</v>
      </c>
      <c r="T1928" s="18">
        <v>9.0</v>
      </c>
      <c r="U1928" s="18">
        <v>7.0</v>
      </c>
      <c r="V1928" s="18">
        <v>13.0</v>
      </c>
      <c r="W1928" s="18">
        <v>6.0</v>
      </c>
      <c r="X1928" s="18">
        <v>8.0</v>
      </c>
      <c r="Y1928" s="18">
        <v>5.0</v>
      </c>
      <c r="Z1928" s="19" t="str">
        <f t="shared" si="6"/>
        <v/>
      </c>
      <c r="AA1928" s="19" t="str">
        <f t="shared" si="19"/>
        <v/>
      </c>
      <c r="AB1928" s="19">
        <f t="shared" si="8"/>
        <v>125</v>
      </c>
      <c r="AC1928" s="19">
        <f t="shared" si="20"/>
        <v>11.36363636</v>
      </c>
      <c r="AD1928" s="19">
        <f t="shared" si="21"/>
        <v>9</v>
      </c>
      <c r="AE1928" s="19" t="str">
        <f t="shared" si="22"/>
        <v>Нет моды</v>
      </c>
      <c r="AF1928" s="19">
        <f t="shared" si="23"/>
        <v>5</v>
      </c>
      <c r="AG1928" s="19">
        <f t="shared" si="24"/>
        <v>30</v>
      </c>
      <c r="AH1928" s="20" t="str">
        <f t="shared" si="14"/>
        <v>Город: 43%; Село: 57%</v>
      </c>
      <c r="AI1928" s="21"/>
      <c r="AJ1928" s="21"/>
      <c r="AK1928" s="21"/>
      <c r="AL1928" s="22">
        <f t="shared" si="25"/>
        <v>1</v>
      </c>
    </row>
    <row r="1929" ht="12.75" customHeight="1">
      <c r="A1929" s="13" t="s">
        <v>180</v>
      </c>
      <c r="B1929" s="13" t="str">
        <f>IFERROR(__xludf.DUMMYFUNCTION("REGEXREPLACE(A1929, ""\d"", """")"),"         Республика Калмыкия")</f>
        <v>         Республика Калмыкия</v>
      </c>
      <c r="C1929" s="14" t="str">
        <f t="shared" si="15"/>
        <v>Республика Калмыкия</v>
      </c>
      <c r="D1929" s="3">
        <f t="shared" si="16"/>
        <v>2</v>
      </c>
      <c r="E1929" s="15" t="s">
        <v>49</v>
      </c>
      <c r="F1929" s="13" t="str">
        <f>IFERROR(__xludf.DUMMYFUNCTION("REGEXEXTRACT(E1929, ""[А-Яа-я].*"")"),"Цереброваскулярные болезни")</f>
        <v>Цереброваскулярные болезни</v>
      </c>
      <c r="G1929" s="16">
        <f t="shared" si="17"/>
        <v>2</v>
      </c>
      <c r="H1929" s="13" t="s">
        <v>28</v>
      </c>
      <c r="I1929" s="13" t="str">
        <f>IFERROR(__xludf.DUMMYFUNCTION("REGEXREPLACE(H1929, "".*\s"", """")"),"человек")</f>
        <v>человек</v>
      </c>
      <c r="J1929" s="13" t="s">
        <v>29</v>
      </c>
      <c r="K1929" s="17" t="str">
        <f>IFERROR(__xludf.DUMMYFUNCTION("REGEXREPLACE(J1929, ""^[\d\s]+"", """")"),"значение показателя за год")</f>
        <v>значение показателя за год</v>
      </c>
      <c r="L1929" s="16">
        <f t="shared" si="18"/>
        <v>2</v>
      </c>
      <c r="M1929" s="13" t="s">
        <v>30</v>
      </c>
      <c r="N1929" s="13" t="str">
        <f>IFERROR(__xludf.DUMMYFUNCTION("REGEXEXTRACT(M1929, "" (.+)$"")"),"все население")</f>
        <v>все население</v>
      </c>
      <c r="O1929" s="18">
        <v>369.0</v>
      </c>
      <c r="P1929" s="18">
        <v>438.0</v>
      </c>
      <c r="Q1929" s="18">
        <v>433.0</v>
      </c>
      <c r="R1929" s="18">
        <v>415.0</v>
      </c>
      <c r="S1929" s="18">
        <v>432.0</v>
      </c>
      <c r="T1929" s="18">
        <v>377.0</v>
      </c>
      <c r="U1929" s="18">
        <v>354.0</v>
      </c>
      <c r="V1929" s="18">
        <v>390.0</v>
      </c>
      <c r="W1929" s="18">
        <v>425.0</v>
      </c>
      <c r="X1929" s="18">
        <v>416.0</v>
      </c>
      <c r="Y1929" s="18">
        <v>352.0</v>
      </c>
      <c r="Z1929" s="19">
        <f t="shared" si="6"/>
        <v>4401</v>
      </c>
      <c r="AA1929" s="19" t="str">
        <f t="shared" si="19"/>
        <v/>
      </c>
      <c r="AB1929" s="19" t="str">
        <f t="shared" si="8"/>
        <v/>
      </c>
      <c r="AC1929" s="19">
        <f t="shared" si="20"/>
        <v>400.0909091</v>
      </c>
      <c r="AD1929" s="19">
        <f t="shared" si="21"/>
        <v>191</v>
      </c>
      <c r="AE1929" s="19" t="str">
        <f t="shared" si="22"/>
        <v>Нет моды</v>
      </c>
      <c r="AF1929" s="19">
        <f t="shared" si="23"/>
        <v>352</v>
      </c>
      <c r="AG1929" s="19">
        <f t="shared" si="24"/>
        <v>438</v>
      </c>
      <c r="AH1929" s="20" t="str">
        <f t="shared" si="14"/>
        <v/>
      </c>
      <c r="AI1929" s="21"/>
      <c r="AJ1929" s="21"/>
      <c r="AK1929" s="21"/>
      <c r="AL1929" s="22">
        <f t="shared" si="25"/>
        <v>1</v>
      </c>
    </row>
    <row r="1930" ht="12.75" customHeight="1">
      <c r="A1930" s="13" t="s">
        <v>180</v>
      </c>
      <c r="B1930" s="13" t="str">
        <f>IFERROR(__xludf.DUMMYFUNCTION("REGEXREPLACE(A1930, ""\d"", """")"),"         Республика Калмыкия")</f>
        <v>         Республика Калмыкия</v>
      </c>
      <c r="C1930" s="14" t="str">
        <f t="shared" si="15"/>
        <v>Республика Калмыкия</v>
      </c>
      <c r="D1930" s="3">
        <f t="shared" si="16"/>
        <v>2</v>
      </c>
      <c r="E1930" s="15" t="s">
        <v>49</v>
      </c>
      <c r="F1930" s="13" t="str">
        <f>IFERROR(__xludf.DUMMYFUNCTION("REGEXEXTRACT(E1930, ""[А-Яа-я].*"")"),"Цереброваскулярные болезни")</f>
        <v>Цереброваскулярные болезни</v>
      </c>
      <c r="G1930" s="16">
        <f t="shared" si="17"/>
        <v>2</v>
      </c>
      <c r="H1930" s="13" t="s">
        <v>28</v>
      </c>
      <c r="I1930" s="13" t="str">
        <f>IFERROR(__xludf.DUMMYFUNCTION("REGEXREPLACE(H1930, "".*\s"", """")"),"человек")</f>
        <v>человек</v>
      </c>
      <c r="J1930" s="13" t="s">
        <v>29</v>
      </c>
      <c r="K1930" s="17" t="str">
        <f>IFERROR(__xludf.DUMMYFUNCTION("REGEXREPLACE(J1930, ""^[\d\s]+"", """")"),"значение показателя за год")</f>
        <v>значение показателя за год</v>
      </c>
      <c r="L1930" s="16">
        <f t="shared" si="18"/>
        <v>2</v>
      </c>
      <c r="M1930" s="13" t="s">
        <v>31</v>
      </c>
      <c r="N1930" s="13" t="str">
        <f>IFERROR(__xludf.DUMMYFUNCTION("REGEXEXTRACT(M1930, "" (.+)$"")"),"городское население")</f>
        <v>городское население</v>
      </c>
      <c r="O1930" s="18">
        <v>174.0</v>
      </c>
      <c r="P1930" s="18">
        <v>219.0</v>
      </c>
      <c r="Q1930" s="18">
        <v>194.0</v>
      </c>
      <c r="R1930" s="18">
        <v>190.0</v>
      </c>
      <c r="S1930" s="18">
        <v>211.0</v>
      </c>
      <c r="T1930" s="18">
        <v>187.0</v>
      </c>
      <c r="U1930" s="18">
        <v>179.0</v>
      </c>
      <c r="V1930" s="18">
        <v>201.0</v>
      </c>
      <c r="W1930" s="18">
        <v>233.0</v>
      </c>
      <c r="X1930" s="18">
        <v>218.0</v>
      </c>
      <c r="Y1930" s="18">
        <v>175.0</v>
      </c>
      <c r="Z1930" s="19" t="str">
        <f t="shared" si="6"/>
        <v/>
      </c>
      <c r="AA1930" s="19">
        <f t="shared" si="19"/>
        <v>2181</v>
      </c>
      <c r="AB1930" s="19" t="str">
        <f t="shared" si="8"/>
        <v/>
      </c>
      <c r="AC1930" s="19">
        <f t="shared" si="20"/>
        <v>198.2727273</v>
      </c>
      <c r="AD1930" s="19">
        <f t="shared" si="21"/>
        <v>292.5</v>
      </c>
      <c r="AE1930" s="19" t="str">
        <f t="shared" si="22"/>
        <v>Нет моды</v>
      </c>
      <c r="AF1930" s="19">
        <f t="shared" si="23"/>
        <v>174</v>
      </c>
      <c r="AG1930" s="19">
        <f t="shared" si="24"/>
        <v>233</v>
      </c>
      <c r="AH1930" s="20" t="str">
        <f t="shared" si="14"/>
        <v/>
      </c>
      <c r="AI1930" s="21"/>
      <c r="AJ1930" s="21"/>
      <c r="AK1930" s="21"/>
      <c r="AL1930" s="22">
        <f t="shared" si="25"/>
        <v>1</v>
      </c>
    </row>
    <row r="1931" ht="12.75" customHeight="1">
      <c r="A1931" s="13" t="s">
        <v>180</v>
      </c>
      <c r="B1931" s="13" t="str">
        <f>IFERROR(__xludf.DUMMYFUNCTION("REGEXREPLACE(A1931, ""\d"", """")"),"         Республика Калмыкия")</f>
        <v>         Республика Калмыкия</v>
      </c>
      <c r="C1931" s="14" t="str">
        <f t="shared" si="15"/>
        <v>Республика Калмыкия</v>
      </c>
      <c r="D1931" s="3">
        <f t="shared" si="16"/>
        <v>2</v>
      </c>
      <c r="E1931" s="15" t="s">
        <v>49</v>
      </c>
      <c r="F1931" s="13" t="str">
        <f>IFERROR(__xludf.DUMMYFUNCTION("REGEXEXTRACT(E1931, ""[А-Яа-я].*"")"),"Цереброваскулярные болезни")</f>
        <v>Цереброваскулярные болезни</v>
      </c>
      <c r="G1931" s="16">
        <f t="shared" si="17"/>
        <v>2</v>
      </c>
      <c r="H1931" s="13" t="s">
        <v>28</v>
      </c>
      <c r="I1931" s="13" t="str">
        <f>IFERROR(__xludf.DUMMYFUNCTION("REGEXREPLACE(H1931, "".*\s"", """")"),"человек")</f>
        <v>человек</v>
      </c>
      <c r="J1931" s="13" t="s">
        <v>29</v>
      </c>
      <c r="K1931" s="17" t="str">
        <f>IFERROR(__xludf.DUMMYFUNCTION("REGEXREPLACE(J1931, ""^[\d\s]+"", """")"),"значение показателя за год")</f>
        <v>значение показателя за год</v>
      </c>
      <c r="L1931" s="16">
        <f t="shared" si="18"/>
        <v>2</v>
      </c>
      <c r="M1931" s="13" t="s">
        <v>32</v>
      </c>
      <c r="N1931" s="13" t="str">
        <f>IFERROR(__xludf.DUMMYFUNCTION("REGEXEXTRACT(M1931, "" (.+)$"")"),"сельское население")</f>
        <v>сельское население</v>
      </c>
      <c r="O1931" s="18">
        <v>195.0</v>
      </c>
      <c r="P1931" s="18">
        <v>219.0</v>
      </c>
      <c r="Q1931" s="18">
        <v>239.0</v>
      </c>
      <c r="R1931" s="18">
        <v>225.0</v>
      </c>
      <c r="S1931" s="18">
        <v>221.0</v>
      </c>
      <c r="T1931" s="18">
        <v>190.0</v>
      </c>
      <c r="U1931" s="18">
        <v>175.0</v>
      </c>
      <c r="V1931" s="18">
        <v>189.0</v>
      </c>
      <c r="W1931" s="18">
        <v>192.0</v>
      </c>
      <c r="X1931" s="18">
        <v>198.0</v>
      </c>
      <c r="Y1931" s="18">
        <v>177.0</v>
      </c>
      <c r="Z1931" s="19" t="str">
        <f t="shared" si="6"/>
        <v/>
      </c>
      <c r="AA1931" s="19" t="str">
        <f t="shared" si="19"/>
        <v/>
      </c>
      <c r="AB1931" s="19">
        <f t="shared" si="8"/>
        <v>2220</v>
      </c>
      <c r="AC1931" s="19">
        <f t="shared" si="20"/>
        <v>201.8181818</v>
      </c>
      <c r="AD1931" s="19">
        <f t="shared" si="21"/>
        <v>194.5</v>
      </c>
      <c r="AE1931" s="19" t="str">
        <f t="shared" si="22"/>
        <v>Нет моды</v>
      </c>
      <c r="AF1931" s="19">
        <f t="shared" si="23"/>
        <v>175</v>
      </c>
      <c r="AG1931" s="19">
        <f t="shared" si="24"/>
        <v>239</v>
      </c>
      <c r="AH1931" s="20" t="str">
        <f t="shared" si="14"/>
        <v>Город: 50%; Село: 50%</v>
      </c>
      <c r="AI1931" s="21"/>
      <c r="AJ1931" s="21"/>
      <c r="AK1931" s="21"/>
      <c r="AL1931" s="22">
        <f t="shared" si="25"/>
        <v>1</v>
      </c>
    </row>
    <row r="1932" ht="12.75" customHeight="1">
      <c r="A1932" s="13" t="s">
        <v>181</v>
      </c>
      <c r="B1932" s="13" t="str">
        <f>IFERROR(__xludf.DUMMYFUNCTION("REGEXREPLACE(A1932, ""\d"", """")"),"         Республика Крым")</f>
        <v>         Республика Крым</v>
      </c>
      <c r="C1932" s="14" t="str">
        <f t="shared" si="15"/>
        <v>Республика Крым</v>
      </c>
      <c r="D1932" s="3">
        <f t="shared" si="16"/>
        <v>2</v>
      </c>
      <c r="E1932" s="15" t="s">
        <v>27</v>
      </c>
      <c r="F1932" s="13" t="str">
        <f>IFERROR(__xludf.DUMMYFUNCTION("REGEXEXTRACT(E1932, ""[А-Яа-я].*"")"),"Болезни органов дыхания")</f>
        <v>Болезни органов дыхания</v>
      </c>
      <c r="G1932" s="16">
        <f t="shared" si="17"/>
        <v>2</v>
      </c>
      <c r="H1932" s="13" t="s">
        <v>28</v>
      </c>
      <c r="I1932" s="13" t="str">
        <f>IFERROR(__xludf.DUMMYFUNCTION("REGEXREPLACE(H1932, "".*\s"", """")"),"человек")</f>
        <v>человек</v>
      </c>
      <c r="J1932" s="13" t="s">
        <v>29</v>
      </c>
      <c r="K1932" s="17" t="str">
        <f>IFERROR(__xludf.DUMMYFUNCTION("REGEXREPLACE(J1932, ""^[\d\s]+"", """")"),"значение показателя за год")</f>
        <v>значение показателя за год</v>
      </c>
      <c r="L1932" s="16">
        <f t="shared" si="18"/>
        <v>2</v>
      </c>
      <c r="M1932" s="13" t="s">
        <v>30</v>
      </c>
      <c r="N1932" s="13" t="str">
        <f>IFERROR(__xludf.DUMMYFUNCTION("REGEXEXTRACT(M1932, "" (.+)$"")"),"все население")</f>
        <v>все население</v>
      </c>
      <c r="O1932" s="23" t="s">
        <v>37</v>
      </c>
      <c r="P1932" s="18">
        <v>0.0</v>
      </c>
      <c r="Q1932" s="18">
        <v>685.0</v>
      </c>
      <c r="R1932" s="18">
        <v>649.0</v>
      </c>
      <c r="S1932" s="18">
        <v>607.0</v>
      </c>
      <c r="T1932" s="18">
        <v>866.0</v>
      </c>
      <c r="U1932" s="18">
        <v>882.0</v>
      </c>
      <c r="V1932" s="18">
        <v>1667.0</v>
      </c>
      <c r="W1932" s="18">
        <v>3190.0</v>
      </c>
      <c r="X1932" s="18">
        <v>2061.0</v>
      </c>
      <c r="Y1932" s="18">
        <v>1775.0</v>
      </c>
      <c r="Z1932" s="19">
        <f t="shared" si="6"/>
        <v>12382</v>
      </c>
      <c r="AA1932" s="19" t="str">
        <f t="shared" si="19"/>
        <v/>
      </c>
      <c r="AB1932" s="19" t="str">
        <f t="shared" si="8"/>
        <v/>
      </c>
      <c r="AC1932" s="19">
        <f t="shared" si="20"/>
        <v>1238.2</v>
      </c>
      <c r="AD1932" s="19">
        <f t="shared" si="21"/>
        <v>225</v>
      </c>
      <c r="AE1932" s="19" t="str">
        <f t="shared" si="22"/>
        <v>Нет моды</v>
      </c>
      <c r="AF1932" s="19">
        <f t="shared" si="23"/>
        <v>0</v>
      </c>
      <c r="AG1932" s="19">
        <f t="shared" si="24"/>
        <v>3190</v>
      </c>
      <c r="AH1932" s="20" t="str">
        <f t="shared" si="14"/>
        <v/>
      </c>
      <c r="AI1932" s="21"/>
      <c r="AJ1932" s="21"/>
      <c r="AK1932" s="21"/>
      <c r="AL1932" s="22">
        <f t="shared" si="25"/>
        <v>2</v>
      </c>
    </row>
    <row r="1933" ht="12.75" customHeight="1">
      <c r="A1933" s="13" t="s">
        <v>181</v>
      </c>
      <c r="B1933" s="13" t="str">
        <f>IFERROR(__xludf.DUMMYFUNCTION("REGEXREPLACE(A1933, ""\d"", """")"),"         Республика Крым")</f>
        <v>         Республика Крым</v>
      </c>
      <c r="C1933" s="14" t="str">
        <f t="shared" si="15"/>
        <v>Республика Крым</v>
      </c>
      <c r="D1933" s="3">
        <f t="shared" si="16"/>
        <v>2</v>
      </c>
      <c r="E1933" s="15" t="s">
        <v>27</v>
      </c>
      <c r="F1933" s="13" t="str">
        <f>IFERROR(__xludf.DUMMYFUNCTION("REGEXEXTRACT(E1933, ""[А-Яа-я].*"")"),"Болезни органов дыхания")</f>
        <v>Болезни органов дыхания</v>
      </c>
      <c r="G1933" s="16">
        <f t="shared" si="17"/>
        <v>2</v>
      </c>
      <c r="H1933" s="13" t="s">
        <v>28</v>
      </c>
      <c r="I1933" s="13" t="str">
        <f>IFERROR(__xludf.DUMMYFUNCTION("REGEXREPLACE(H1933, "".*\s"", """")"),"человек")</f>
        <v>человек</v>
      </c>
      <c r="J1933" s="13" t="s">
        <v>29</v>
      </c>
      <c r="K1933" s="17" t="str">
        <f>IFERROR(__xludf.DUMMYFUNCTION("REGEXREPLACE(J1933, ""^[\d\s]+"", """")"),"значение показателя за год")</f>
        <v>значение показателя за год</v>
      </c>
      <c r="L1933" s="16">
        <f t="shared" si="18"/>
        <v>2</v>
      </c>
      <c r="M1933" s="13" t="s">
        <v>31</v>
      </c>
      <c r="N1933" s="13" t="str">
        <f>IFERROR(__xludf.DUMMYFUNCTION("REGEXEXTRACT(M1933, "" (.+)$"")"),"городское население")</f>
        <v>городское население</v>
      </c>
      <c r="O1933" s="23" t="s">
        <v>37</v>
      </c>
      <c r="P1933" s="18">
        <v>0.0</v>
      </c>
      <c r="Q1933" s="18">
        <v>391.0</v>
      </c>
      <c r="R1933" s="18">
        <v>354.0</v>
      </c>
      <c r="S1933" s="18">
        <v>273.0</v>
      </c>
      <c r="T1933" s="18">
        <v>448.0</v>
      </c>
      <c r="U1933" s="18">
        <v>431.0</v>
      </c>
      <c r="V1933" s="18">
        <v>789.0</v>
      </c>
      <c r="W1933" s="18">
        <v>1568.0</v>
      </c>
      <c r="X1933" s="18">
        <v>1018.0</v>
      </c>
      <c r="Y1933" s="18">
        <v>895.0</v>
      </c>
      <c r="Z1933" s="19" t="str">
        <f t="shared" si="6"/>
        <v/>
      </c>
      <c r="AA1933" s="19">
        <f t="shared" si="19"/>
        <v>6167</v>
      </c>
      <c r="AB1933" s="19" t="str">
        <f t="shared" si="8"/>
        <v/>
      </c>
      <c r="AC1933" s="19">
        <f t="shared" si="20"/>
        <v>616.7</v>
      </c>
      <c r="AD1933" s="19">
        <f t="shared" si="21"/>
        <v>737</v>
      </c>
      <c r="AE1933" s="19" t="str">
        <f t="shared" si="22"/>
        <v>Нет моды</v>
      </c>
      <c r="AF1933" s="19">
        <f t="shared" si="23"/>
        <v>0</v>
      </c>
      <c r="AG1933" s="19">
        <f t="shared" si="24"/>
        <v>1568</v>
      </c>
      <c r="AH1933" s="20" t="str">
        <f t="shared" si="14"/>
        <v/>
      </c>
      <c r="AI1933" s="21"/>
      <c r="AJ1933" s="21"/>
      <c r="AK1933" s="21"/>
      <c r="AL1933" s="22">
        <f t="shared" si="25"/>
        <v>2</v>
      </c>
    </row>
    <row r="1934" ht="12.75" customHeight="1">
      <c r="A1934" s="13" t="s">
        <v>181</v>
      </c>
      <c r="B1934" s="13" t="str">
        <f>IFERROR(__xludf.DUMMYFUNCTION("REGEXREPLACE(A1934, ""\d"", """")"),"         Республика Крым")</f>
        <v>         Республика Крым</v>
      </c>
      <c r="C1934" s="14" t="str">
        <f t="shared" si="15"/>
        <v>Республика Крым</v>
      </c>
      <c r="D1934" s="3">
        <f t="shared" si="16"/>
        <v>2</v>
      </c>
      <c r="E1934" s="15" t="s">
        <v>27</v>
      </c>
      <c r="F1934" s="13" t="str">
        <f>IFERROR(__xludf.DUMMYFUNCTION("REGEXEXTRACT(E1934, ""[А-Яа-я].*"")"),"Болезни органов дыхания")</f>
        <v>Болезни органов дыхания</v>
      </c>
      <c r="G1934" s="16">
        <f t="shared" si="17"/>
        <v>2</v>
      </c>
      <c r="H1934" s="13" t="s">
        <v>28</v>
      </c>
      <c r="I1934" s="13" t="str">
        <f>IFERROR(__xludf.DUMMYFUNCTION("REGEXREPLACE(H1934, "".*\s"", """")"),"человек")</f>
        <v>человек</v>
      </c>
      <c r="J1934" s="13" t="s">
        <v>29</v>
      </c>
      <c r="K1934" s="17" t="str">
        <f>IFERROR(__xludf.DUMMYFUNCTION("REGEXREPLACE(J1934, ""^[\d\s]+"", """")"),"значение показателя за год")</f>
        <v>значение показателя за год</v>
      </c>
      <c r="L1934" s="16">
        <f t="shared" si="18"/>
        <v>2</v>
      </c>
      <c r="M1934" s="13" t="s">
        <v>32</v>
      </c>
      <c r="N1934" s="13" t="str">
        <f>IFERROR(__xludf.DUMMYFUNCTION("REGEXEXTRACT(M1934, "" (.+)$"")"),"сельское население")</f>
        <v>сельское население</v>
      </c>
      <c r="O1934" s="23" t="s">
        <v>37</v>
      </c>
      <c r="P1934" s="18">
        <v>0.0</v>
      </c>
      <c r="Q1934" s="18">
        <v>294.0</v>
      </c>
      <c r="R1934" s="18">
        <v>295.0</v>
      </c>
      <c r="S1934" s="18">
        <v>334.0</v>
      </c>
      <c r="T1934" s="18">
        <v>418.0</v>
      </c>
      <c r="U1934" s="18">
        <v>451.0</v>
      </c>
      <c r="V1934" s="18">
        <v>878.0</v>
      </c>
      <c r="W1934" s="18">
        <v>1622.0</v>
      </c>
      <c r="X1934" s="18">
        <v>1043.0</v>
      </c>
      <c r="Y1934" s="18">
        <v>880.0</v>
      </c>
      <c r="Z1934" s="19" t="str">
        <f t="shared" si="6"/>
        <v/>
      </c>
      <c r="AA1934" s="19" t="str">
        <f t="shared" si="19"/>
        <v/>
      </c>
      <c r="AB1934" s="19">
        <f t="shared" si="8"/>
        <v>6215</v>
      </c>
      <c r="AC1934" s="19">
        <f t="shared" si="20"/>
        <v>621.5</v>
      </c>
      <c r="AD1934" s="19">
        <f t="shared" si="21"/>
        <v>439.5</v>
      </c>
      <c r="AE1934" s="19" t="str">
        <f t="shared" si="22"/>
        <v>Нет моды</v>
      </c>
      <c r="AF1934" s="19">
        <f t="shared" si="23"/>
        <v>0</v>
      </c>
      <c r="AG1934" s="19">
        <f t="shared" si="24"/>
        <v>1622</v>
      </c>
      <c r="AH1934" s="20" t="str">
        <f t="shared" si="14"/>
        <v>Город: 50%; Село: 50%</v>
      </c>
      <c r="AI1934" s="21"/>
      <c r="AJ1934" s="21"/>
      <c r="AK1934" s="21"/>
      <c r="AL1934" s="22">
        <f t="shared" si="25"/>
        <v>2</v>
      </c>
    </row>
    <row r="1935" ht="12.75" customHeight="1">
      <c r="A1935" s="13" t="s">
        <v>181</v>
      </c>
      <c r="B1935" s="13" t="str">
        <f>IFERROR(__xludf.DUMMYFUNCTION("REGEXREPLACE(A1935, ""\d"", """")"),"         Республика Крым")</f>
        <v>         Республика Крым</v>
      </c>
      <c r="C1935" s="14" t="str">
        <f t="shared" si="15"/>
        <v>Республика Крым</v>
      </c>
      <c r="D1935" s="3">
        <f t="shared" si="16"/>
        <v>2</v>
      </c>
      <c r="E1935" s="15" t="s">
        <v>33</v>
      </c>
      <c r="F1935" s="13" t="str">
        <f>IFERROR(__xludf.DUMMYFUNCTION("REGEXEXTRACT(E1935, ""[А-Яа-я].*"")"),"Болезни органов пищеварения")</f>
        <v>Болезни органов пищеварения</v>
      </c>
      <c r="G1935" s="16">
        <f t="shared" si="17"/>
        <v>2</v>
      </c>
      <c r="H1935" s="13" t="s">
        <v>28</v>
      </c>
      <c r="I1935" s="13" t="str">
        <f>IFERROR(__xludf.DUMMYFUNCTION("REGEXREPLACE(H1935, "".*\s"", """")"),"человек")</f>
        <v>человек</v>
      </c>
      <c r="J1935" s="13" t="s">
        <v>29</v>
      </c>
      <c r="K1935" s="17" t="str">
        <f>IFERROR(__xludf.DUMMYFUNCTION("REGEXREPLACE(J1935, ""^[\d\s]+"", """")"),"значение показателя за год")</f>
        <v>значение показателя за год</v>
      </c>
      <c r="L1935" s="16">
        <f t="shared" si="18"/>
        <v>2</v>
      </c>
      <c r="M1935" s="13" t="s">
        <v>30</v>
      </c>
      <c r="N1935" s="13" t="str">
        <f>IFERROR(__xludf.DUMMYFUNCTION("REGEXEXTRACT(M1935, "" (.+)$"")"),"все население")</f>
        <v>все население</v>
      </c>
      <c r="O1935" s="23" t="s">
        <v>37</v>
      </c>
      <c r="P1935" s="18">
        <v>0.0</v>
      </c>
      <c r="Q1935" s="18">
        <v>1390.0</v>
      </c>
      <c r="R1935" s="18">
        <v>1549.0</v>
      </c>
      <c r="S1935" s="18">
        <v>1388.0</v>
      </c>
      <c r="T1935" s="18">
        <v>1557.0</v>
      </c>
      <c r="U1935" s="18">
        <v>1556.0</v>
      </c>
      <c r="V1935" s="18">
        <v>1660.0</v>
      </c>
      <c r="W1935" s="18">
        <v>1704.0</v>
      </c>
      <c r="X1935" s="18">
        <v>1746.0</v>
      </c>
      <c r="Y1935" s="18">
        <v>1602.0</v>
      </c>
      <c r="Z1935" s="19">
        <f t="shared" si="6"/>
        <v>14152</v>
      </c>
      <c r="AA1935" s="19" t="str">
        <f t="shared" si="19"/>
        <v/>
      </c>
      <c r="AB1935" s="19" t="str">
        <f t="shared" si="8"/>
        <v/>
      </c>
      <c r="AC1935" s="19">
        <f t="shared" si="20"/>
        <v>1415.2</v>
      </c>
      <c r="AD1935" s="19">
        <f t="shared" si="21"/>
        <v>1215.5</v>
      </c>
      <c r="AE1935" s="19" t="str">
        <f t="shared" si="22"/>
        <v>Нет моды</v>
      </c>
      <c r="AF1935" s="19">
        <f t="shared" si="23"/>
        <v>0</v>
      </c>
      <c r="AG1935" s="19">
        <f t="shared" si="24"/>
        <v>1746</v>
      </c>
      <c r="AH1935" s="20" t="str">
        <f t="shared" si="14"/>
        <v/>
      </c>
      <c r="AI1935" s="21"/>
      <c r="AJ1935" s="21"/>
      <c r="AK1935" s="21"/>
      <c r="AL1935" s="22">
        <f t="shared" si="25"/>
        <v>2</v>
      </c>
    </row>
    <row r="1936" ht="12.75" customHeight="1">
      <c r="A1936" s="13" t="s">
        <v>181</v>
      </c>
      <c r="B1936" s="13" t="str">
        <f>IFERROR(__xludf.DUMMYFUNCTION("REGEXREPLACE(A1936, ""\d"", """")"),"         Республика Крым")</f>
        <v>         Республика Крым</v>
      </c>
      <c r="C1936" s="14" t="str">
        <f t="shared" si="15"/>
        <v>Республика Крым</v>
      </c>
      <c r="D1936" s="3">
        <f t="shared" si="16"/>
        <v>2</v>
      </c>
      <c r="E1936" s="15" t="s">
        <v>33</v>
      </c>
      <c r="F1936" s="13" t="str">
        <f>IFERROR(__xludf.DUMMYFUNCTION("REGEXEXTRACT(E1936, ""[А-Яа-я].*"")"),"Болезни органов пищеварения")</f>
        <v>Болезни органов пищеварения</v>
      </c>
      <c r="G1936" s="16">
        <f t="shared" si="17"/>
        <v>2</v>
      </c>
      <c r="H1936" s="13" t="s">
        <v>28</v>
      </c>
      <c r="I1936" s="13" t="str">
        <f>IFERROR(__xludf.DUMMYFUNCTION("REGEXREPLACE(H1936, "".*\s"", """")"),"человек")</f>
        <v>человек</v>
      </c>
      <c r="J1936" s="13" t="s">
        <v>29</v>
      </c>
      <c r="K1936" s="17" t="str">
        <f>IFERROR(__xludf.DUMMYFUNCTION("REGEXREPLACE(J1936, ""^[\d\s]+"", """")"),"значение показателя за год")</f>
        <v>значение показателя за год</v>
      </c>
      <c r="L1936" s="16">
        <f t="shared" si="18"/>
        <v>2</v>
      </c>
      <c r="M1936" s="13" t="s">
        <v>31</v>
      </c>
      <c r="N1936" s="13" t="str">
        <f>IFERROR(__xludf.DUMMYFUNCTION("REGEXEXTRACT(M1936, "" (.+)$"")"),"городское население")</f>
        <v>городское население</v>
      </c>
      <c r="O1936" s="23" t="s">
        <v>37</v>
      </c>
      <c r="P1936" s="18">
        <v>0.0</v>
      </c>
      <c r="Q1936" s="18">
        <v>861.0</v>
      </c>
      <c r="R1936" s="18">
        <v>913.0</v>
      </c>
      <c r="S1936" s="18">
        <v>832.0</v>
      </c>
      <c r="T1936" s="18">
        <v>850.0</v>
      </c>
      <c r="U1936" s="18">
        <v>888.0</v>
      </c>
      <c r="V1936" s="18">
        <v>961.0</v>
      </c>
      <c r="W1936" s="18">
        <v>895.0</v>
      </c>
      <c r="X1936" s="18">
        <v>980.0</v>
      </c>
      <c r="Y1936" s="18">
        <v>922.0</v>
      </c>
      <c r="Z1936" s="19" t="str">
        <f t="shared" si="6"/>
        <v/>
      </c>
      <c r="AA1936" s="19">
        <f t="shared" si="19"/>
        <v>8102</v>
      </c>
      <c r="AB1936" s="19" t="str">
        <f t="shared" si="8"/>
        <v/>
      </c>
      <c r="AC1936" s="19">
        <f t="shared" si="20"/>
        <v>810.2</v>
      </c>
      <c r="AD1936" s="19">
        <f t="shared" si="21"/>
        <v>970.5</v>
      </c>
      <c r="AE1936" s="19" t="str">
        <f t="shared" si="22"/>
        <v>Нет моды</v>
      </c>
      <c r="AF1936" s="19">
        <f t="shared" si="23"/>
        <v>0</v>
      </c>
      <c r="AG1936" s="19">
        <f t="shared" si="24"/>
        <v>980</v>
      </c>
      <c r="AH1936" s="20" t="str">
        <f t="shared" si="14"/>
        <v/>
      </c>
      <c r="AI1936" s="21"/>
      <c r="AJ1936" s="21"/>
      <c r="AK1936" s="21"/>
      <c r="AL1936" s="22">
        <f t="shared" si="25"/>
        <v>2</v>
      </c>
    </row>
    <row r="1937" ht="12.75" customHeight="1">
      <c r="A1937" s="13" t="s">
        <v>181</v>
      </c>
      <c r="B1937" s="13" t="str">
        <f>IFERROR(__xludf.DUMMYFUNCTION("REGEXREPLACE(A1937, ""\d"", """")"),"         Республика Крым")</f>
        <v>         Республика Крым</v>
      </c>
      <c r="C1937" s="14" t="str">
        <f t="shared" si="15"/>
        <v>Республика Крым</v>
      </c>
      <c r="D1937" s="3">
        <f t="shared" si="16"/>
        <v>2</v>
      </c>
      <c r="E1937" s="15" t="s">
        <v>33</v>
      </c>
      <c r="F1937" s="13" t="str">
        <f>IFERROR(__xludf.DUMMYFUNCTION("REGEXEXTRACT(E1937, ""[А-Яа-я].*"")"),"Болезни органов пищеварения")</f>
        <v>Болезни органов пищеварения</v>
      </c>
      <c r="G1937" s="16">
        <f t="shared" si="17"/>
        <v>2</v>
      </c>
      <c r="H1937" s="13" t="s">
        <v>28</v>
      </c>
      <c r="I1937" s="13" t="str">
        <f>IFERROR(__xludf.DUMMYFUNCTION("REGEXREPLACE(H1937, "".*\s"", """")"),"человек")</f>
        <v>человек</v>
      </c>
      <c r="J1937" s="13" t="s">
        <v>29</v>
      </c>
      <c r="K1937" s="17" t="str">
        <f>IFERROR(__xludf.DUMMYFUNCTION("REGEXREPLACE(J1937, ""^[\d\s]+"", """")"),"значение показателя за год")</f>
        <v>значение показателя за год</v>
      </c>
      <c r="L1937" s="16">
        <f t="shared" si="18"/>
        <v>2</v>
      </c>
      <c r="M1937" s="13" t="s">
        <v>32</v>
      </c>
      <c r="N1937" s="13" t="str">
        <f>IFERROR(__xludf.DUMMYFUNCTION("REGEXEXTRACT(M1937, "" (.+)$"")"),"сельское население")</f>
        <v>сельское население</v>
      </c>
      <c r="O1937" s="23" t="s">
        <v>37</v>
      </c>
      <c r="P1937" s="18">
        <v>0.0</v>
      </c>
      <c r="Q1937" s="18">
        <v>529.0</v>
      </c>
      <c r="R1937" s="18">
        <v>636.0</v>
      </c>
      <c r="S1937" s="18">
        <v>556.0</v>
      </c>
      <c r="T1937" s="18">
        <v>707.0</v>
      </c>
      <c r="U1937" s="18">
        <v>668.0</v>
      </c>
      <c r="V1937" s="18">
        <v>699.0</v>
      </c>
      <c r="W1937" s="18">
        <v>809.0</v>
      </c>
      <c r="X1937" s="18">
        <v>766.0</v>
      </c>
      <c r="Y1937" s="18">
        <v>680.0</v>
      </c>
      <c r="Z1937" s="19" t="str">
        <f t="shared" si="6"/>
        <v/>
      </c>
      <c r="AA1937" s="19" t="str">
        <f t="shared" si="19"/>
        <v/>
      </c>
      <c r="AB1937" s="19">
        <f t="shared" si="8"/>
        <v>6050</v>
      </c>
      <c r="AC1937" s="19">
        <f t="shared" si="20"/>
        <v>605</v>
      </c>
      <c r="AD1937" s="19">
        <f t="shared" si="21"/>
        <v>787.5</v>
      </c>
      <c r="AE1937" s="19" t="str">
        <f t="shared" si="22"/>
        <v>Нет моды</v>
      </c>
      <c r="AF1937" s="19">
        <f t="shared" si="23"/>
        <v>0</v>
      </c>
      <c r="AG1937" s="19">
        <f t="shared" si="24"/>
        <v>809</v>
      </c>
      <c r="AH1937" s="20" t="str">
        <f t="shared" si="14"/>
        <v>Город: 57%; Село: 43%</v>
      </c>
      <c r="AI1937" s="21"/>
      <c r="AJ1937" s="21"/>
      <c r="AK1937" s="21"/>
      <c r="AL1937" s="22">
        <f t="shared" si="25"/>
        <v>2</v>
      </c>
    </row>
    <row r="1938" ht="12.75" customHeight="1">
      <c r="A1938" s="13" t="s">
        <v>181</v>
      </c>
      <c r="B1938" s="13" t="str">
        <f>IFERROR(__xludf.DUMMYFUNCTION("REGEXREPLACE(A1938, ""\d"", """")"),"         Республика Крым")</f>
        <v>         Республика Крым</v>
      </c>
      <c r="C1938" s="14" t="str">
        <f t="shared" si="15"/>
        <v>Республика Крым</v>
      </c>
      <c r="D1938" s="3">
        <f t="shared" si="16"/>
        <v>2</v>
      </c>
      <c r="E1938" s="15" t="s">
        <v>34</v>
      </c>
      <c r="F1938" s="13" t="str">
        <f>IFERROR(__xludf.DUMMYFUNCTION("REGEXEXTRACT(E1938, ""[А-Яа-я].*"")"),"Болезни системы кровообращения")</f>
        <v>Болезни системы кровообращения</v>
      </c>
      <c r="G1938" s="16">
        <f t="shared" si="17"/>
        <v>2</v>
      </c>
      <c r="H1938" s="13" t="s">
        <v>28</v>
      </c>
      <c r="I1938" s="13" t="str">
        <f>IFERROR(__xludf.DUMMYFUNCTION("REGEXREPLACE(H1938, "".*\s"", """")"),"человек")</f>
        <v>человек</v>
      </c>
      <c r="J1938" s="13" t="s">
        <v>29</v>
      </c>
      <c r="K1938" s="17" t="str">
        <f>IFERROR(__xludf.DUMMYFUNCTION("REGEXREPLACE(J1938, ""^[\d\s]+"", """")"),"значение показателя за год")</f>
        <v>значение показателя за год</v>
      </c>
      <c r="L1938" s="16">
        <f t="shared" si="18"/>
        <v>2</v>
      </c>
      <c r="M1938" s="13" t="s">
        <v>30</v>
      </c>
      <c r="N1938" s="13" t="str">
        <f>IFERROR(__xludf.DUMMYFUNCTION("REGEXEXTRACT(M1938, "" (.+)$"")"),"все население")</f>
        <v>все население</v>
      </c>
      <c r="O1938" s="23" t="s">
        <v>37</v>
      </c>
      <c r="P1938" s="18">
        <v>0.0</v>
      </c>
      <c r="Q1938" s="18">
        <v>19108.0</v>
      </c>
      <c r="R1938" s="18">
        <v>17991.0</v>
      </c>
      <c r="S1938" s="18">
        <v>17136.0</v>
      </c>
      <c r="T1938" s="18">
        <v>14380.0</v>
      </c>
      <c r="U1938" s="18">
        <v>15036.0</v>
      </c>
      <c r="V1938" s="18">
        <v>16283.0</v>
      </c>
      <c r="W1938" s="18">
        <v>15347.0</v>
      </c>
      <c r="X1938" s="18">
        <v>12074.0</v>
      </c>
      <c r="Y1938" s="18">
        <v>11612.0</v>
      </c>
      <c r="Z1938" s="19">
        <f t="shared" si="6"/>
        <v>138967</v>
      </c>
      <c r="AA1938" s="19" t="str">
        <f t="shared" si="19"/>
        <v/>
      </c>
      <c r="AB1938" s="19" t="str">
        <f t="shared" si="8"/>
        <v/>
      </c>
      <c r="AC1938" s="19">
        <f t="shared" si="20"/>
        <v>13896.7</v>
      </c>
      <c r="AD1938" s="19">
        <f t="shared" si="21"/>
        <v>787.5</v>
      </c>
      <c r="AE1938" s="19" t="str">
        <f t="shared" si="22"/>
        <v>Нет моды</v>
      </c>
      <c r="AF1938" s="19">
        <f t="shared" si="23"/>
        <v>0</v>
      </c>
      <c r="AG1938" s="19">
        <f t="shared" si="24"/>
        <v>19108</v>
      </c>
      <c r="AH1938" s="20" t="str">
        <f t="shared" si="14"/>
        <v/>
      </c>
      <c r="AI1938" s="21"/>
      <c r="AJ1938" s="21"/>
      <c r="AK1938" s="21"/>
      <c r="AL1938" s="22">
        <f t="shared" si="25"/>
        <v>2</v>
      </c>
    </row>
    <row r="1939" ht="12.75" customHeight="1">
      <c r="A1939" s="13" t="s">
        <v>181</v>
      </c>
      <c r="B1939" s="13" t="str">
        <f>IFERROR(__xludf.DUMMYFUNCTION("REGEXREPLACE(A1939, ""\d"", """")"),"         Республика Крым")</f>
        <v>         Республика Крым</v>
      </c>
      <c r="C1939" s="14" t="str">
        <f t="shared" si="15"/>
        <v>Республика Крым</v>
      </c>
      <c r="D1939" s="3">
        <f t="shared" si="16"/>
        <v>2</v>
      </c>
      <c r="E1939" s="15" t="s">
        <v>34</v>
      </c>
      <c r="F1939" s="13" t="str">
        <f>IFERROR(__xludf.DUMMYFUNCTION("REGEXEXTRACT(E1939, ""[А-Яа-я].*"")"),"Болезни системы кровообращения")</f>
        <v>Болезни системы кровообращения</v>
      </c>
      <c r="G1939" s="16">
        <f t="shared" si="17"/>
        <v>2</v>
      </c>
      <c r="H1939" s="13" t="s">
        <v>28</v>
      </c>
      <c r="I1939" s="13" t="str">
        <f>IFERROR(__xludf.DUMMYFUNCTION("REGEXREPLACE(H1939, "".*\s"", """")"),"человек")</f>
        <v>человек</v>
      </c>
      <c r="J1939" s="13" t="s">
        <v>29</v>
      </c>
      <c r="K1939" s="17" t="str">
        <f>IFERROR(__xludf.DUMMYFUNCTION("REGEXREPLACE(J1939, ""^[\d\s]+"", """")"),"значение показателя за год")</f>
        <v>значение показателя за год</v>
      </c>
      <c r="L1939" s="16">
        <f t="shared" si="18"/>
        <v>2</v>
      </c>
      <c r="M1939" s="13" t="s">
        <v>31</v>
      </c>
      <c r="N1939" s="13" t="str">
        <f>IFERROR(__xludf.DUMMYFUNCTION("REGEXEXTRACT(M1939, "" (.+)$"")"),"городское население")</f>
        <v>городское население</v>
      </c>
      <c r="O1939" s="23" t="s">
        <v>37</v>
      </c>
      <c r="P1939" s="18">
        <v>0.0</v>
      </c>
      <c r="Q1939" s="18">
        <v>10063.0</v>
      </c>
      <c r="R1939" s="18">
        <v>9631.0</v>
      </c>
      <c r="S1939" s="18">
        <v>9201.0</v>
      </c>
      <c r="T1939" s="18">
        <v>7841.0</v>
      </c>
      <c r="U1939" s="18">
        <v>8261.0</v>
      </c>
      <c r="V1939" s="18">
        <v>8987.0</v>
      </c>
      <c r="W1939" s="18">
        <v>8533.0</v>
      </c>
      <c r="X1939" s="18">
        <v>6739.0</v>
      </c>
      <c r="Y1939" s="18">
        <v>6795.0</v>
      </c>
      <c r="Z1939" s="19" t="str">
        <f t="shared" si="6"/>
        <v/>
      </c>
      <c r="AA1939" s="19">
        <f t="shared" si="19"/>
        <v>76051</v>
      </c>
      <c r="AB1939" s="19" t="str">
        <f t="shared" si="8"/>
        <v/>
      </c>
      <c r="AC1939" s="19">
        <f t="shared" si="20"/>
        <v>7605.1</v>
      </c>
      <c r="AD1939" s="19">
        <f t="shared" si="21"/>
        <v>9847</v>
      </c>
      <c r="AE1939" s="19" t="str">
        <f t="shared" si="22"/>
        <v>Нет моды</v>
      </c>
      <c r="AF1939" s="19">
        <f t="shared" si="23"/>
        <v>0</v>
      </c>
      <c r="AG1939" s="19">
        <f t="shared" si="24"/>
        <v>10063</v>
      </c>
      <c r="AH1939" s="20" t="str">
        <f t="shared" si="14"/>
        <v/>
      </c>
      <c r="AI1939" s="21"/>
      <c r="AJ1939" s="21"/>
      <c r="AK1939" s="21"/>
      <c r="AL1939" s="22">
        <f t="shared" si="25"/>
        <v>2</v>
      </c>
    </row>
    <row r="1940" ht="12.75" customHeight="1">
      <c r="A1940" s="13" t="s">
        <v>181</v>
      </c>
      <c r="B1940" s="13" t="str">
        <f>IFERROR(__xludf.DUMMYFUNCTION("REGEXREPLACE(A1940, ""\d"", """")"),"         Республика Крым")</f>
        <v>         Республика Крым</v>
      </c>
      <c r="C1940" s="14" t="str">
        <f t="shared" si="15"/>
        <v>Республика Крым</v>
      </c>
      <c r="D1940" s="3">
        <f t="shared" si="16"/>
        <v>2</v>
      </c>
      <c r="E1940" s="15" t="s">
        <v>34</v>
      </c>
      <c r="F1940" s="13" t="str">
        <f>IFERROR(__xludf.DUMMYFUNCTION("REGEXEXTRACT(E1940, ""[А-Яа-я].*"")"),"Болезни системы кровообращения")</f>
        <v>Болезни системы кровообращения</v>
      </c>
      <c r="G1940" s="16">
        <f t="shared" si="17"/>
        <v>2</v>
      </c>
      <c r="H1940" s="13" t="s">
        <v>28</v>
      </c>
      <c r="I1940" s="13" t="str">
        <f>IFERROR(__xludf.DUMMYFUNCTION("REGEXREPLACE(H1940, "".*\s"", """")"),"человек")</f>
        <v>человек</v>
      </c>
      <c r="J1940" s="13" t="s">
        <v>29</v>
      </c>
      <c r="K1940" s="17" t="str">
        <f>IFERROR(__xludf.DUMMYFUNCTION("REGEXREPLACE(J1940, ""^[\d\s]+"", """")"),"значение показателя за год")</f>
        <v>значение показателя за год</v>
      </c>
      <c r="L1940" s="16">
        <f t="shared" si="18"/>
        <v>2</v>
      </c>
      <c r="M1940" s="13" t="s">
        <v>32</v>
      </c>
      <c r="N1940" s="13" t="str">
        <f>IFERROR(__xludf.DUMMYFUNCTION("REGEXEXTRACT(M1940, "" (.+)$"")"),"сельское население")</f>
        <v>сельское население</v>
      </c>
      <c r="O1940" s="23" t="s">
        <v>37</v>
      </c>
      <c r="P1940" s="18">
        <v>0.0</v>
      </c>
      <c r="Q1940" s="18">
        <v>9045.0</v>
      </c>
      <c r="R1940" s="18">
        <v>8360.0</v>
      </c>
      <c r="S1940" s="18">
        <v>7935.0</v>
      </c>
      <c r="T1940" s="18">
        <v>6539.0</v>
      </c>
      <c r="U1940" s="18">
        <v>6775.0</v>
      </c>
      <c r="V1940" s="18">
        <v>7296.0</v>
      </c>
      <c r="W1940" s="18">
        <v>6814.0</v>
      </c>
      <c r="X1940" s="18">
        <v>5335.0</v>
      </c>
      <c r="Y1940" s="18">
        <v>4817.0</v>
      </c>
      <c r="Z1940" s="19" t="str">
        <f t="shared" si="6"/>
        <v/>
      </c>
      <c r="AA1940" s="19" t="str">
        <f t="shared" si="19"/>
        <v/>
      </c>
      <c r="AB1940" s="19">
        <f t="shared" si="8"/>
        <v>62916</v>
      </c>
      <c r="AC1940" s="19">
        <f t="shared" si="20"/>
        <v>6291.6</v>
      </c>
      <c r="AD1940" s="19">
        <f t="shared" si="21"/>
        <v>7568.5</v>
      </c>
      <c r="AE1940" s="19" t="str">
        <f t="shared" si="22"/>
        <v>Нет моды</v>
      </c>
      <c r="AF1940" s="19">
        <f t="shared" si="23"/>
        <v>0</v>
      </c>
      <c r="AG1940" s="19">
        <f t="shared" si="24"/>
        <v>9045</v>
      </c>
      <c r="AH1940" s="20" t="str">
        <f t="shared" si="14"/>
        <v>Город: 55%; Село: 45%</v>
      </c>
      <c r="AI1940" s="21"/>
      <c r="AJ1940" s="21"/>
      <c r="AK1940" s="21"/>
      <c r="AL1940" s="22">
        <f t="shared" si="25"/>
        <v>2</v>
      </c>
    </row>
    <row r="1941" ht="12.75" customHeight="1">
      <c r="A1941" s="13" t="s">
        <v>181</v>
      </c>
      <c r="B1941" s="13" t="str">
        <f>IFERROR(__xludf.DUMMYFUNCTION("REGEXREPLACE(A1941, ""\d"", """")"),"         Республика Крым")</f>
        <v>         Республика Крым</v>
      </c>
      <c r="C1941" s="14" t="str">
        <f t="shared" si="15"/>
        <v>Республика Крым</v>
      </c>
      <c r="D1941" s="3">
        <f t="shared" si="16"/>
        <v>2</v>
      </c>
      <c r="E1941" s="15" t="s">
        <v>35</v>
      </c>
      <c r="F1941" s="13" t="str">
        <f>IFERROR(__xludf.DUMMYFUNCTION("REGEXEXTRACT(E1941, ""[А-Яа-я].*"")"),"внешние причины")</f>
        <v>внешние причины</v>
      </c>
      <c r="G1941" s="16">
        <f t="shared" si="17"/>
        <v>2</v>
      </c>
      <c r="H1941" s="13" t="s">
        <v>28</v>
      </c>
      <c r="I1941" s="13" t="str">
        <f>IFERROR(__xludf.DUMMYFUNCTION("REGEXREPLACE(H1941, "".*\s"", """")"),"человек")</f>
        <v>человек</v>
      </c>
      <c r="J1941" s="13" t="s">
        <v>29</v>
      </c>
      <c r="K1941" s="17" t="str">
        <f>IFERROR(__xludf.DUMMYFUNCTION("REGEXREPLACE(J1941, ""^[\d\s]+"", """")"),"значение показателя за год")</f>
        <v>значение показателя за год</v>
      </c>
      <c r="L1941" s="16">
        <f t="shared" si="18"/>
        <v>2</v>
      </c>
      <c r="M1941" s="13" t="s">
        <v>30</v>
      </c>
      <c r="N1941" s="13" t="str">
        <f>IFERROR(__xludf.DUMMYFUNCTION("REGEXEXTRACT(M1941, "" (.+)$"")"),"все население")</f>
        <v>все население</v>
      </c>
      <c r="O1941" s="23" t="s">
        <v>37</v>
      </c>
      <c r="P1941" s="18">
        <v>0.0</v>
      </c>
      <c r="Q1941" s="18">
        <v>2065.0</v>
      </c>
      <c r="R1941" s="18">
        <v>1991.0</v>
      </c>
      <c r="S1941" s="18">
        <v>1734.0</v>
      </c>
      <c r="T1941" s="18">
        <v>1825.0</v>
      </c>
      <c r="U1941" s="18">
        <v>1642.0</v>
      </c>
      <c r="V1941" s="18">
        <v>1704.0</v>
      </c>
      <c r="W1941" s="18">
        <v>1596.0</v>
      </c>
      <c r="X1941" s="18">
        <v>1788.0</v>
      </c>
      <c r="Y1941" s="18">
        <v>1806.0</v>
      </c>
      <c r="Z1941" s="19">
        <f t="shared" si="6"/>
        <v>16151</v>
      </c>
      <c r="AA1941" s="19" t="str">
        <f t="shared" si="19"/>
        <v/>
      </c>
      <c r="AB1941" s="19" t="str">
        <f t="shared" si="8"/>
        <v/>
      </c>
      <c r="AC1941" s="19">
        <f t="shared" si="20"/>
        <v>1615.1</v>
      </c>
      <c r="AD1941" s="19">
        <f t="shared" si="21"/>
        <v>2028</v>
      </c>
      <c r="AE1941" s="19" t="str">
        <f t="shared" si="22"/>
        <v>Нет моды</v>
      </c>
      <c r="AF1941" s="19">
        <f t="shared" si="23"/>
        <v>0</v>
      </c>
      <c r="AG1941" s="19">
        <f t="shared" si="24"/>
        <v>2065</v>
      </c>
      <c r="AH1941" s="20" t="str">
        <f t="shared" si="14"/>
        <v/>
      </c>
      <c r="AI1941" s="21"/>
      <c r="AJ1941" s="21"/>
      <c r="AK1941" s="21"/>
      <c r="AL1941" s="22">
        <f t="shared" si="25"/>
        <v>2</v>
      </c>
    </row>
    <row r="1942" ht="12.75" customHeight="1">
      <c r="A1942" s="13" t="s">
        <v>181</v>
      </c>
      <c r="B1942" s="13" t="str">
        <f>IFERROR(__xludf.DUMMYFUNCTION("REGEXREPLACE(A1942, ""\d"", """")"),"         Республика Крым")</f>
        <v>         Республика Крым</v>
      </c>
      <c r="C1942" s="14" t="str">
        <f t="shared" si="15"/>
        <v>Республика Крым</v>
      </c>
      <c r="D1942" s="3">
        <f t="shared" si="16"/>
        <v>2</v>
      </c>
      <c r="E1942" s="15" t="s">
        <v>35</v>
      </c>
      <c r="F1942" s="13" t="str">
        <f>IFERROR(__xludf.DUMMYFUNCTION("REGEXEXTRACT(E1942, ""[А-Яа-я].*"")"),"внешние причины")</f>
        <v>внешние причины</v>
      </c>
      <c r="G1942" s="16">
        <f t="shared" si="17"/>
        <v>2</v>
      </c>
      <c r="H1942" s="13" t="s">
        <v>28</v>
      </c>
      <c r="I1942" s="13" t="str">
        <f>IFERROR(__xludf.DUMMYFUNCTION("REGEXREPLACE(H1942, "".*\s"", """")"),"человек")</f>
        <v>человек</v>
      </c>
      <c r="J1942" s="13" t="s">
        <v>29</v>
      </c>
      <c r="K1942" s="17" t="str">
        <f>IFERROR(__xludf.DUMMYFUNCTION("REGEXREPLACE(J1942, ""^[\d\s]+"", """")"),"значение показателя за год")</f>
        <v>значение показателя за год</v>
      </c>
      <c r="L1942" s="16">
        <f t="shared" si="18"/>
        <v>2</v>
      </c>
      <c r="M1942" s="13" t="s">
        <v>31</v>
      </c>
      <c r="N1942" s="13" t="str">
        <f>IFERROR(__xludf.DUMMYFUNCTION("REGEXEXTRACT(M1942, "" (.+)$"")"),"городское население")</f>
        <v>городское население</v>
      </c>
      <c r="O1942" s="23" t="s">
        <v>37</v>
      </c>
      <c r="P1942" s="18">
        <v>0.0</v>
      </c>
      <c r="Q1942" s="18">
        <v>1172.0</v>
      </c>
      <c r="R1942" s="18">
        <v>1163.0</v>
      </c>
      <c r="S1942" s="18">
        <v>911.0</v>
      </c>
      <c r="T1942" s="18">
        <v>1027.0</v>
      </c>
      <c r="U1942" s="18">
        <v>890.0</v>
      </c>
      <c r="V1942" s="18">
        <v>944.0</v>
      </c>
      <c r="W1942" s="18">
        <v>918.0</v>
      </c>
      <c r="X1942" s="18">
        <v>1025.0</v>
      </c>
      <c r="Y1942" s="18">
        <v>1047.0</v>
      </c>
      <c r="Z1942" s="19" t="str">
        <f t="shared" si="6"/>
        <v/>
      </c>
      <c r="AA1942" s="19">
        <f t="shared" si="19"/>
        <v>9097</v>
      </c>
      <c r="AB1942" s="19" t="str">
        <f t="shared" si="8"/>
        <v/>
      </c>
      <c r="AC1942" s="19">
        <f t="shared" si="20"/>
        <v>909.7</v>
      </c>
      <c r="AD1942" s="19">
        <f t="shared" si="21"/>
        <v>1167.5</v>
      </c>
      <c r="AE1942" s="19" t="str">
        <f t="shared" si="22"/>
        <v>Нет моды</v>
      </c>
      <c r="AF1942" s="19">
        <f t="shared" si="23"/>
        <v>0</v>
      </c>
      <c r="AG1942" s="19">
        <f t="shared" si="24"/>
        <v>1172</v>
      </c>
      <c r="AH1942" s="20" t="str">
        <f t="shared" si="14"/>
        <v/>
      </c>
      <c r="AI1942" s="21"/>
      <c r="AJ1942" s="21"/>
      <c r="AK1942" s="21"/>
      <c r="AL1942" s="22">
        <f t="shared" si="25"/>
        <v>2</v>
      </c>
    </row>
    <row r="1943" ht="12.75" customHeight="1">
      <c r="A1943" s="13" t="s">
        <v>181</v>
      </c>
      <c r="B1943" s="13" t="str">
        <f>IFERROR(__xludf.DUMMYFUNCTION("REGEXREPLACE(A1943, ""\d"", """")"),"         Республика Крым")</f>
        <v>         Республика Крым</v>
      </c>
      <c r="C1943" s="14" t="str">
        <f t="shared" si="15"/>
        <v>Республика Крым</v>
      </c>
      <c r="D1943" s="3">
        <f t="shared" si="16"/>
        <v>2</v>
      </c>
      <c r="E1943" s="15" t="s">
        <v>35</v>
      </c>
      <c r="F1943" s="13" t="str">
        <f>IFERROR(__xludf.DUMMYFUNCTION("REGEXEXTRACT(E1943, ""[А-Яа-я].*"")"),"внешние причины")</f>
        <v>внешние причины</v>
      </c>
      <c r="G1943" s="16">
        <f t="shared" si="17"/>
        <v>2</v>
      </c>
      <c r="H1943" s="13" t="s">
        <v>28</v>
      </c>
      <c r="I1943" s="13" t="str">
        <f>IFERROR(__xludf.DUMMYFUNCTION("REGEXREPLACE(H1943, "".*\s"", """")"),"человек")</f>
        <v>человек</v>
      </c>
      <c r="J1943" s="13" t="s">
        <v>29</v>
      </c>
      <c r="K1943" s="17" t="str">
        <f>IFERROR(__xludf.DUMMYFUNCTION("REGEXREPLACE(J1943, ""^[\d\s]+"", """")"),"значение показателя за год")</f>
        <v>значение показателя за год</v>
      </c>
      <c r="L1943" s="16">
        <f t="shared" si="18"/>
        <v>2</v>
      </c>
      <c r="M1943" s="13" t="s">
        <v>32</v>
      </c>
      <c r="N1943" s="13" t="str">
        <f>IFERROR(__xludf.DUMMYFUNCTION("REGEXEXTRACT(M1943, "" (.+)$"")"),"сельское население")</f>
        <v>сельское население</v>
      </c>
      <c r="O1943" s="23" t="s">
        <v>37</v>
      </c>
      <c r="P1943" s="18">
        <v>0.0</v>
      </c>
      <c r="Q1943" s="18">
        <v>893.0</v>
      </c>
      <c r="R1943" s="18">
        <v>828.0</v>
      </c>
      <c r="S1943" s="18">
        <v>823.0</v>
      </c>
      <c r="T1943" s="18">
        <v>798.0</v>
      </c>
      <c r="U1943" s="18">
        <v>752.0</v>
      </c>
      <c r="V1943" s="18">
        <v>760.0</v>
      </c>
      <c r="W1943" s="18">
        <v>678.0</v>
      </c>
      <c r="X1943" s="18">
        <v>763.0</v>
      </c>
      <c r="Y1943" s="18">
        <v>759.0</v>
      </c>
      <c r="Z1943" s="19" t="str">
        <f t="shared" si="6"/>
        <v/>
      </c>
      <c r="AA1943" s="19" t="str">
        <f t="shared" si="19"/>
        <v/>
      </c>
      <c r="AB1943" s="19">
        <f t="shared" si="8"/>
        <v>7054</v>
      </c>
      <c r="AC1943" s="19">
        <f t="shared" si="20"/>
        <v>705.4</v>
      </c>
      <c r="AD1943" s="19">
        <f t="shared" si="21"/>
        <v>859</v>
      </c>
      <c r="AE1943" s="19" t="str">
        <f t="shared" si="22"/>
        <v>Нет моды</v>
      </c>
      <c r="AF1943" s="19">
        <f t="shared" si="23"/>
        <v>0</v>
      </c>
      <c r="AG1943" s="19">
        <f t="shared" si="24"/>
        <v>893</v>
      </c>
      <c r="AH1943" s="20" t="str">
        <f t="shared" si="14"/>
        <v>Город: 56%; Село: 44%</v>
      </c>
      <c r="AI1943" s="21"/>
      <c r="AJ1943" s="21"/>
      <c r="AK1943" s="21"/>
      <c r="AL1943" s="22">
        <f t="shared" si="25"/>
        <v>2</v>
      </c>
    </row>
    <row r="1944" ht="12.75" customHeight="1">
      <c r="A1944" s="13" t="s">
        <v>181</v>
      </c>
      <c r="B1944" s="13" t="str">
        <f>IFERROR(__xludf.DUMMYFUNCTION("REGEXREPLACE(A1944, ""\d"", """")"),"         Республика Крым")</f>
        <v>         Республика Крым</v>
      </c>
      <c r="C1944" s="14" t="str">
        <f t="shared" si="15"/>
        <v>Республика Крым</v>
      </c>
      <c r="D1944" s="3">
        <f t="shared" si="16"/>
        <v>2</v>
      </c>
      <c r="E1944" s="15" t="s">
        <v>36</v>
      </c>
      <c r="F1944" s="13" t="str">
        <f>IFERROR(__xludf.DUMMYFUNCTION("REGEXEXTRACT(E1944,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44" s="16">
        <f t="shared" si="17"/>
        <v>2</v>
      </c>
      <c r="H1944" s="13" t="s">
        <v>28</v>
      </c>
      <c r="I1944" s="13" t="str">
        <f>IFERROR(__xludf.DUMMYFUNCTION("REGEXREPLACE(H1944, "".*\s"", """")"),"человек")</f>
        <v>человек</v>
      </c>
      <c r="J1944" s="13" t="s">
        <v>29</v>
      </c>
      <c r="K1944" s="17" t="str">
        <f>IFERROR(__xludf.DUMMYFUNCTION("REGEXREPLACE(J1944, ""^[\d\s]+"", """")"),"значение показателя за год")</f>
        <v>значение показателя за год</v>
      </c>
      <c r="L1944" s="16">
        <f t="shared" si="18"/>
        <v>2</v>
      </c>
      <c r="M1944" s="13" t="s">
        <v>30</v>
      </c>
      <c r="N1944" s="13" t="str">
        <f>IFERROR(__xludf.DUMMYFUNCTION("REGEXEXTRACT(M1944, "" (.+)$"")"),"все население")</f>
        <v>все население</v>
      </c>
      <c r="O1944" s="23" t="s">
        <v>37</v>
      </c>
      <c r="P1944" s="23" t="s">
        <v>37</v>
      </c>
      <c r="Q1944" s="18">
        <v>58.0</v>
      </c>
      <c r="R1944" s="23" t="s">
        <v>37</v>
      </c>
      <c r="S1944" s="23" t="s">
        <v>37</v>
      </c>
      <c r="T1944" s="23" t="s">
        <v>37</v>
      </c>
      <c r="U1944" s="23" t="s">
        <v>37</v>
      </c>
      <c r="V1944" s="23" t="s">
        <v>37</v>
      </c>
      <c r="W1944" s="23" t="s">
        <v>37</v>
      </c>
      <c r="X1944" s="23" t="s">
        <v>37</v>
      </c>
      <c r="Y1944" s="23" t="s">
        <v>37</v>
      </c>
      <c r="Z1944" s="19">
        <f t="shared" si="6"/>
        <v>58</v>
      </c>
      <c r="AA1944" s="19" t="str">
        <f t="shared" si="19"/>
        <v/>
      </c>
      <c r="AB1944" s="19" t="str">
        <f t="shared" si="8"/>
        <v/>
      </c>
      <c r="AC1944" s="19">
        <f t="shared" si="20"/>
        <v>58</v>
      </c>
      <c r="AD1944" s="19">
        <f t="shared" si="21"/>
        <v>760</v>
      </c>
      <c r="AE1944" s="19" t="str">
        <f t="shared" si="22"/>
        <v>Нет моды</v>
      </c>
      <c r="AF1944" s="19">
        <f t="shared" si="23"/>
        <v>58</v>
      </c>
      <c r="AG1944" s="19">
        <f t="shared" si="24"/>
        <v>58</v>
      </c>
      <c r="AH1944" s="20" t="str">
        <f t="shared" si="14"/>
        <v/>
      </c>
      <c r="AI1944" s="24"/>
      <c r="AJ1944" s="24"/>
      <c r="AK1944" s="24"/>
      <c r="AL1944" s="22">
        <f t="shared" si="25"/>
        <v>2</v>
      </c>
    </row>
    <row r="1945" ht="12.75" customHeight="1">
      <c r="A1945" s="13" t="s">
        <v>181</v>
      </c>
      <c r="B1945" s="13" t="str">
        <f>IFERROR(__xludf.DUMMYFUNCTION("REGEXREPLACE(A1945, ""\d"", """")"),"         Республика Крым")</f>
        <v>         Республика Крым</v>
      </c>
      <c r="C1945" s="14" t="str">
        <f t="shared" si="15"/>
        <v>Республика Крым</v>
      </c>
      <c r="D1945" s="3">
        <f t="shared" si="16"/>
        <v>2</v>
      </c>
      <c r="E1945" s="15" t="s">
        <v>36</v>
      </c>
      <c r="F1945" s="13" t="str">
        <f>IFERROR(__xludf.DUMMYFUNCTION("REGEXEXTRACT(E1945,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45" s="16">
        <f t="shared" si="17"/>
        <v>2</v>
      </c>
      <c r="H1945" s="13" t="s">
        <v>28</v>
      </c>
      <c r="I1945" s="13" t="str">
        <f>IFERROR(__xludf.DUMMYFUNCTION("REGEXREPLACE(H1945, "".*\s"", """")"),"человек")</f>
        <v>человек</v>
      </c>
      <c r="J1945" s="13" t="s">
        <v>29</v>
      </c>
      <c r="K1945" s="17" t="str">
        <f>IFERROR(__xludf.DUMMYFUNCTION("REGEXREPLACE(J1945, ""^[\d\s]+"", """")"),"значение показателя за год")</f>
        <v>значение показателя за год</v>
      </c>
      <c r="L1945" s="16">
        <f t="shared" si="18"/>
        <v>2</v>
      </c>
      <c r="M1945" s="13" t="s">
        <v>31</v>
      </c>
      <c r="N1945" s="13" t="str">
        <f>IFERROR(__xludf.DUMMYFUNCTION("REGEXEXTRACT(M1945, "" (.+)$"")"),"городское население")</f>
        <v>городское население</v>
      </c>
      <c r="O1945" s="23" t="s">
        <v>37</v>
      </c>
      <c r="P1945" s="23" t="s">
        <v>37</v>
      </c>
      <c r="Q1945" s="18">
        <v>32.0</v>
      </c>
      <c r="R1945" s="23" t="s">
        <v>37</v>
      </c>
      <c r="S1945" s="23" t="s">
        <v>37</v>
      </c>
      <c r="T1945" s="23" t="s">
        <v>37</v>
      </c>
      <c r="U1945" s="23" t="s">
        <v>37</v>
      </c>
      <c r="V1945" s="23" t="s">
        <v>37</v>
      </c>
      <c r="W1945" s="23" t="s">
        <v>37</v>
      </c>
      <c r="X1945" s="23" t="s">
        <v>37</v>
      </c>
      <c r="Y1945" s="23" t="s">
        <v>37</v>
      </c>
      <c r="Z1945" s="19" t="str">
        <f t="shared" si="6"/>
        <v/>
      </c>
      <c r="AA1945" s="19">
        <f t="shared" si="19"/>
        <v>32</v>
      </c>
      <c r="AB1945" s="19" t="str">
        <f t="shared" si="8"/>
        <v/>
      </c>
      <c r="AC1945" s="19">
        <f t="shared" si="20"/>
        <v>32</v>
      </c>
      <c r="AD1945" s="19">
        <f t="shared" si="21"/>
        <v>45</v>
      </c>
      <c r="AE1945" s="19" t="str">
        <f t="shared" si="22"/>
        <v>Нет моды</v>
      </c>
      <c r="AF1945" s="19">
        <f t="shared" si="23"/>
        <v>32</v>
      </c>
      <c r="AG1945" s="19">
        <f t="shared" si="24"/>
        <v>32</v>
      </c>
      <c r="AH1945" s="20" t="str">
        <f t="shared" si="14"/>
        <v/>
      </c>
      <c r="AI1945" s="24"/>
      <c r="AJ1945" s="24"/>
      <c r="AK1945" s="24"/>
      <c r="AL1945" s="22">
        <f t="shared" si="25"/>
        <v>2</v>
      </c>
    </row>
    <row r="1946" ht="12.75" customHeight="1">
      <c r="A1946" s="13" t="s">
        <v>181</v>
      </c>
      <c r="B1946" s="13" t="str">
        <f>IFERROR(__xludf.DUMMYFUNCTION("REGEXREPLACE(A1946, ""\d"", """")"),"         Республика Крым")</f>
        <v>         Республика Крым</v>
      </c>
      <c r="C1946" s="14" t="str">
        <f t="shared" si="15"/>
        <v>Республика Крым</v>
      </c>
      <c r="D1946" s="3">
        <f t="shared" si="16"/>
        <v>2</v>
      </c>
      <c r="E1946" s="15" t="s">
        <v>36</v>
      </c>
      <c r="F1946" s="13" t="str">
        <f>IFERROR(__xludf.DUMMYFUNCTION("REGEXEXTRACT(E1946,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46" s="16">
        <f t="shared" si="17"/>
        <v>2</v>
      </c>
      <c r="H1946" s="13" t="s">
        <v>28</v>
      </c>
      <c r="I1946" s="13" t="str">
        <f>IFERROR(__xludf.DUMMYFUNCTION("REGEXREPLACE(H1946, "".*\s"", """")"),"человек")</f>
        <v>человек</v>
      </c>
      <c r="J1946" s="13" t="s">
        <v>29</v>
      </c>
      <c r="K1946" s="17" t="str">
        <f>IFERROR(__xludf.DUMMYFUNCTION("REGEXREPLACE(J1946, ""^[\d\s]+"", """")"),"значение показателя за год")</f>
        <v>значение показателя за год</v>
      </c>
      <c r="L1946" s="16">
        <f t="shared" si="18"/>
        <v>2</v>
      </c>
      <c r="M1946" s="13" t="s">
        <v>32</v>
      </c>
      <c r="N1946" s="13" t="str">
        <f>IFERROR(__xludf.DUMMYFUNCTION("REGEXEXTRACT(M1946, "" (.+)$"")"),"сельское население")</f>
        <v>сельское население</v>
      </c>
      <c r="O1946" s="23" t="s">
        <v>37</v>
      </c>
      <c r="P1946" s="23" t="s">
        <v>37</v>
      </c>
      <c r="Q1946" s="18">
        <v>26.0</v>
      </c>
      <c r="R1946" s="23" t="s">
        <v>37</v>
      </c>
      <c r="S1946" s="23" t="s">
        <v>37</v>
      </c>
      <c r="T1946" s="23" t="s">
        <v>37</v>
      </c>
      <c r="U1946" s="23" t="s">
        <v>37</v>
      </c>
      <c r="V1946" s="23" t="s">
        <v>37</v>
      </c>
      <c r="W1946" s="23" t="s">
        <v>37</v>
      </c>
      <c r="X1946" s="23" t="s">
        <v>37</v>
      </c>
      <c r="Y1946" s="23" t="s">
        <v>37</v>
      </c>
      <c r="Z1946" s="19" t="str">
        <f t="shared" si="6"/>
        <v/>
      </c>
      <c r="AA1946" s="19" t="str">
        <f t="shared" si="19"/>
        <v/>
      </c>
      <c r="AB1946" s="19">
        <f t="shared" si="8"/>
        <v>26</v>
      </c>
      <c r="AC1946" s="19">
        <f t="shared" si="20"/>
        <v>26</v>
      </c>
      <c r="AD1946" s="19">
        <f t="shared" si="21"/>
        <v>29</v>
      </c>
      <c r="AE1946" s="19" t="str">
        <f t="shared" si="22"/>
        <v>Нет моды</v>
      </c>
      <c r="AF1946" s="19">
        <f t="shared" si="23"/>
        <v>26</v>
      </c>
      <c r="AG1946" s="19">
        <f t="shared" si="24"/>
        <v>26</v>
      </c>
      <c r="AH1946" s="20" t="str">
        <f t="shared" si="14"/>
        <v>Город: 55%; Село: 45%</v>
      </c>
      <c r="AI1946" s="24"/>
      <c r="AJ1946" s="24"/>
      <c r="AK1946" s="24"/>
      <c r="AL1946" s="22">
        <f t="shared" si="25"/>
        <v>2</v>
      </c>
    </row>
    <row r="1947" ht="12.75" customHeight="1">
      <c r="A1947" s="13" t="s">
        <v>181</v>
      </c>
      <c r="B1947" s="13" t="str">
        <f>IFERROR(__xludf.DUMMYFUNCTION("REGEXREPLACE(A1947, ""\d"", """")"),"         Республика Крым")</f>
        <v>         Республика Крым</v>
      </c>
      <c r="C1947" s="14" t="str">
        <f t="shared" si="15"/>
        <v>Республика Крым</v>
      </c>
      <c r="D1947" s="3">
        <f t="shared" si="16"/>
        <v>2</v>
      </c>
      <c r="E1947" s="15" t="s">
        <v>38</v>
      </c>
      <c r="F1947" s="13" t="str">
        <f>IFERROR(__xludf.DUMMYFUNCTION("REGEXEXTRACT(E1947, ""[А-Яа-я].*"")"),"все виды транспортных несчастных случаев")</f>
        <v>все виды транспортных несчастных случаев</v>
      </c>
      <c r="G1947" s="16">
        <f t="shared" si="17"/>
        <v>2</v>
      </c>
      <c r="H1947" s="13" t="s">
        <v>28</v>
      </c>
      <c r="I1947" s="13" t="str">
        <f>IFERROR(__xludf.DUMMYFUNCTION("REGEXREPLACE(H1947, "".*\s"", """")"),"человек")</f>
        <v>человек</v>
      </c>
      <c r="J1947" s="13" t="s">
        <v>29</v>
      </c>
      <c r="K1947" s="17" t="str">
        <f>IFERROR(__xludf.DUMMYFUNCTION("REGEXREPLACE(J1947, ""^[\d\s]+"", """")"),"значение показателя за год")</f>
        <v>значение показателя за год</v>
      </c>
      <c r="L1947" s="16">
        <f t="shared" si="18"/>
        <v>2</v>
      </c>
      <c r="M1947" s="13" t="s">
        <v>30</v>
      </c>
      <c r="N1947" s="13" t="str">
        <f>IFERROR(__xludf.DUMMYFUNCTION("REGEXEXTRACT(M1947, "" (.+)$"")"),"все население")</f>
        <v>все население</v>
      </c>
      <c r="O1947" s="23" t="s">
        <v>37</v>
      </c>
      <c r="P1947" s="18">
        <v>0.0</v>
      </c>
      <c r="Q1947" s="18">
        <v>359.0</v>
      </c>
      <c r="R1947" s="18">
        <v>365.0</v>
      </c>
      <c r="S1947" s="18">
        <v>345.0</v>
      </c>
      <c r="T1947" s="18">
        <v>338.0</v>
      </c>
      <c r="U1947" s="18">
        <v>268.0</v>
      </c>
      <c r="V1947" s="18">
        <v>266.0</v>
      </c>
      <c r="W1947" s="18">
        <v>228.0</v>
      </c>
      <c r="X1947" s="18">
        <v>214.0</v>
      </c>
      <c r="Y1947" s="18">
        <v>250.0</v>
      </c>
      <c r="Z1947" s="19">
        <f t="shared" si="6"/>
        <v>2633</v>
      </c>
      <c r="AA1947" s="19" t="str">
        <f t="shared" si="19"/>
        <v/>
      </c>
      <c r="AB1947" s="19" t="str">
        <f t="shared" si="8"/>
        <v/>
      </c>
      <c r="AC1947" s="19">
        <f t="shared" si="20"/>
        <v>263.3</v>
      </c>
      <c r="AD1947" s="19">
        <f t="shared" si="21"/>
        <v>266</v>
      </c>
      <c r="AE1947" s="19" t="str">
        <f t="shared" si="22"/>
        <v>Нет моды</v>
      </c>
      <c r="AF1947" s="19">
        <f t="shared" si="23"/>
        <v>0</v>
      </c>
      <c r="AG1947" s="19">
        <f t="shared" si="24"/>
        <v>365</v>
      </c>
      <c r="AH1947" s="20" t="str">
        <f t="shared" si="14"/>
        <v/>
      </c>
      <c r="AI1947" s="21"/>
      <c r="AJ1947" s="21"/>
      <c r="AK1947" s="21"/>
      <c r="AL1947" s="22">
        <f t="shared" si="25"/>
        <v>2</v>
      </c>
    </row>
    <row r="1948" ht="12.75" customHeight="1">
      <c r="A1948" s="13" t="s">
        <v>181</v>
      </c>
      <c r="B1948" s="13" t="str">
        <f>IFERROR(__xludf.DUMMYFUNCTION("REGEXREPLACE(A1948, ""\d"", """")"),"         Республика Крым")</f>
        <v>         Республика Крым</v>
      </c>
      <c r="C1948" s="14" t="str">
        <f t="shared" si="15"/>
        <v>Республика Крым</v>
      </c>
      <c r="D1948" s="3">
        <f t="shared" si="16"/>
        <v>2</v>
      </c>
      <c r="E1948" s="15" t="s">
        <v>38</v>
      </c>
      <c r="F1948" s="13" t="str">
        <f>IFERROR(__xludf.DUMMYFUNCTION("REGEXEXTRACT(E1948, ""[А-Яа-я].*"")"),"все виды транспортных несчастных случаев")</f>
        <v>все виды транспортных несчастных случаев</v>
      </c>
      <c r="G1948" s="16">
        <f t="shared" si="17"/>
        <v>2</v>
      </c>
      <c r="H1948" s="13" t="s">
        <v>28</v>
      </c>
      <c r="I1948" s="13" t="str">
        <f>IFERROR(__xludf.DUMMYFUNCTION("REGEXREPLACE(H1948, "".*\s"", """")"),"человек")</f>
        <v>человек</v>
      </c>
      <c r="J1948" s="13" t="s">
        <v>29</v>
      </c>
      <c r="K1948" s="17" t="str">
        <f>IFERROR(__xludf.DUMMYFUNCTION("REGEXREPLACE(J1948, ""^[\d\s]+"", """")"),"значение показателя за год")</f>
        <v>значение показателя за год</v>
      </c>
      <c r="L1948" s="16">
        <f t="shared" si="18"/>
        <v>2</v>
      </c>
      <c r="M1948" s="13" t="s">
        <v>31</v>
      </c>
      <c r="N1948" s="13" t="str">
        <f>IFERROR(__xludf.DUMMYFUNCTION("REGEXEXTRACT(M1948, "" (.+)$"")"),"городское население")</f>
        <v>городское население</v>
      </c>
      <c r="O1948" s="23" t="s">
        <v>37</v>
      </c>
      <c r="P1948" s="18">
        <v>0.0</v>
      </c>
      <c r="Q1948" s="18">
        <v>182.0</v>
      </c>
      <c r="R1948" s="18">
        <v>185.0</v>
      </c>
      <c r="S1948" s="18">
        <v>160.0</v>
      </c>
      <c r="T1948" s="18">
        <v>168.0</v>
      </c>
      <c r="U1948" s="18">
        <v>128.0</v>
      </c>
      <c r="V1948" s="18">
        <v>124.0</v>
      </c>
      <c r="W1948" s="18">
        <v>107.0</v>
      </c>
      <c r="X1948" s="18">
        <v>95.0</v>
      </c>
      <c r="Y1948" s="18">
        <v>111.0</v>
      </c>
      <c r="Z1948" s="19" t="str">
        <f t="shared" si="6"/>
        <v/>
      </c>
      <c r="AA1948" s="19">
        <f t="shared" si="19"/>
        <v>1260</v>
      </c>
      <c r="AB1948" s="19" t="str">
        <f t="shared" si="8"/>
        <v/>
      </c>
      <c r="AC1948" s="19">
        <f t="shared" si="20"/>
        <v>126</v>
      </c>
      <c r="AD1948" s="19">
        <f t="shared" si="21"/>
        <v>183.5</v>
      </c>
      <c r="AE1948" s="19" t="str">
        <f t="shared" si="22"/>
        <v>Нет моды</v>
      </c>
      <c r="AF1948" s="19">
        <f t="shared" si="23"/>
        <v>0</v>
      </c>
      <c r="AG1948" s="19">
        <f t="shared" si="24"/>
        <v>185</v>
      </c>
      <c r="AH1948" s="20" t="str">
        <f t="shared" si="14"/>
        <v/>
      </c>
      <c r="AI1948" s="21"/>
      <c r="AJ1948" s="21"/>
      <c r="AK1948" s="21"/>
      <c r="AL1948" s="22">
        <f t="shared" si="25"/>
        <v>2</v>
      </c>
    </row>
    <row r="1949" ht="12.75" customHeight="1">
      <c r="A1949" s="13" t="s">
        <v>181</v>
      </c>
      <c r="B1949" s="13" t="str">
        <f>IFERROR(__xludf.DUMMYFUNCTION("REGEXREPLACE(A1949, ""\d"", """")"),"         Республика Крым")</f>
        <v>         Республика Крым</v>
      </c>
      <c r="C1949" s="14" t="str">
        <f t="shared" si="15"/>
        <v>Республика Крым</v>
      </c>
      <c r="D1949" s="3">
        <f t="shared" si="16"/>
        <v>2</v>
      </c>
      <c r="E1949" s="15" t="s">
        <v>38</v>
      </c>
      <c r="F1949" s="13" t="str">
        <f>IFERROR(__xludf.DUMMYFUNCTION("REGEXEXTRACT(E1949, ""[А-Яа-я].*"")"),"все виды транспортных несчастных случаев")</f>
        <v>все виды транспортных несчастных случаев</v>
      </c>
      <c r="G1949" s="16">
        <f t="shared" si="17"/>
        <v>2</v>
      </c>
      <c r="H1949" s="13" t="s">
        <v>28</v>
      </c>
      <c r="I1949" s="13" t="str">
        <f>IFERROR(__xludf.DUMMYFUNCTION("REGEXREPLACE(H1949, "".*\s"", """")"),"человек")</f>
        <v>человек</v>
      </c>
      <c r="J1949" s="13" t="s">
        <v>29</v>
      </c>
      <c r="K1949" s="17" t="str">
        <f>IFERROR(__xludf.DUMMYFUNCTION("REGEXREPLACE(J1949, ""^[\d\s]+"", """")"),"значение показателя за год")</f>
        <v>значение показателя за год</v>
      </c>
      <c r="L1949" s="16">
        <f t="shared" si="18"/>
        <v>2</v>
      </c>
      <c r="M1949" s="13" t="s">
        <v>32</v>
      </c>
      <c r="N1949" s="13" t="str">
        <f>IFERROR(__xludf.DUMMYFUNCTION("REGEXEXTRACT(M1949, "" (.+)$"")"),"сельское население")</f>
        <v>сельское население</v>
      </c>
      <c r="O1949" s="23" t="s">
        <v>37</v>
      </c>
      <c r="P1949" s="18">
        <v>0.0</v>
      </c>
      <c r="Q1949" s="18">
        <v>177.0</v>
      </c>
      <c r="R1949" s="18">
        <v>180.0</v>
      </c>
      <c r="S1949" s="18">
        <v>185.0</v>
      </c>
      <c r="T1949" s="18">
        <v>170.0</v>
      </c>
      <c r="U1949" s="18">
        <v>140.0</v>
      </c>
      <c r="V1949" s="18">
        <v>142.0</v>
      </c>
      <c r="W1949" s="18">
        <v>121.0</v>
      </c>
      <c r="X1949" s="18">
        <v>119.0</v>
      </c>
      <c r="Y1949" s="18">
        <v>139.0</v>
      </c>
      <c r="Z1949" s="19" t="str">
        <f t="shared" si="6"/>
        <v/>
      </c>
      <c r="AA1949" s="19" t="str">
        <f t="shared" si="19"/>
        <v/>
      </c>
      <c r="AB1949" s="19">
        <f t="shared" si="8"/>
        <v>1373</v>
      </c>
      <c r="AC1949" s="19">
        <f t="shared" si="20"/>
        <v>137.3</v>
      </c>
      <c r="AD1949" s="19">
        <f t="shared" si="21"/>
        <v>139.5</v>
      </c>
      <c r="AE1949" s="19" t="str">
        <f t="shared" si="22"/>
        <v>Нет моды</v>
      </c>
      <c r="AF1949" s="19">
        <f t="shared" si="23"/>
        <v>0</v>
      </c>
      <c r="AG1949" s="19">
        <f t="shared" si="24"/>
        <v>185</v>
      </c>
      <c r="AH1949" s="20" t="str">
        <f t="shared" si="14"/>
        <v>Город: 48%; Село: 52%</v>
      </c>
      <c r="AI1949" s="21"/>
      <c r="AJ1949" s="21"/>
      <c r="AK1949" s="21"/>
      <c r="AL1949" s="22">
        <f t="shared" si="25"/>
        <v>2</v>
      </c>
    </row>
    <row r="1950" ht="12.75" customHeight="1">
      <c r="A1950" s="13" t="s">
        <v>181</v>
      </c>
      <c r="B1950" s="13" t="str">
        <f>IFERROR(__xludf.DUMMYFUNCTION("REGEXREPLACE(A1950, ""\d"", """")"),"         Республика Крым")</f>
        <v>         Республика Крым</v>
      </c>
      <c r="C1950" s="14" t="str">
        <f t="shared" si="15"/>
        <v>Республика Крым</v>
      </c>
      <c r="D1950" s="3">
        <f t="shared" si="16"/>
        <v>2</v>
      </c>
      <c r="E1950" s="15" t="s">
        <v>39</v>
      </c>
      <c r="F1950" s="13" t="str">
        <f>IFERROR(__xludf.DUMMYFUNCTION("REGEXEXTRACT(E1950, ""[А-Яа-я].*"")"),"Всего умерших")</f>
        <v>Всего умерших</v>
      </c>
      <c r="G1950" s="16">
        <f t="shared" si="17"/>
        <v>2</v>
      </c>
      <c r="H1950" s="13" t="s">
        <v>28</v>
      </c>
      <c r="I1950" s="13" t="str">
        <f>IFERROR(__xludf.DUMMYFUNCTION("REGEXREPLACE(H1950, "".*\s"", """")"),"человек")</f>
        <v>человек</v>
      </c>
      <c r="J1950" s="13" t="s">
        <v>29</v>
      </c>
      <c r="K1950" s="17" t="str">
        <f>IFERROR(__xludf.DUMMYFUNCTION("REGEXREPLACE(J1950, ""^[\d\s]+"", """")"),"значение показателя за год")</f>
        <v>значение показателя за год</v>
      </c>
      <c r="L1950" s="16">
        <f t="shared" si="18"/>
        <v>2</v>
      </c>
      <c r="M1950" s="13" t="s">
        <v>30</v>
      </c>
      <c r="N1950" s="13" t="str">
        <f>IFERROR(__xludf.DUMMYFUNCTION("REGEXEXTRACT(M1950, "" (.+)$"")"),"все население")</f>
        <v>все население</v>
      </c>
      <c r="O1950" s="23" t="s">
        <v>37</v>
      </c>
      <c r="P1950" s="18">
        <v>0.0</v>
      </c>
      <c r="Q1950" s="18">
        <v>29145.0</v>
      </c>
      <c r="R1950" s="18">
        <v>28973.0</v>
      </c>
      <c r="S1950" s="18">
        <v>27562.0</v>
      </c>
      <c r="T1950" s="18">
        <v>27025.0</v>
      </c>
      <c r="U1950" s="18">
        <v>26794.0</v>
      </c>
      <c r="V1950" s="18">
        <v>30744.0</v>
      </c>
      <c r="W1950" s="18">
        <v>35689.0</v>
      </c>
      <c r="X1950" s="18">
        <v>28457.0</v>
      </c>
      <c r="Y1950" s="18">
        <v>26424.0</v>
      </c>
      <c r="Z1950" s="19">
        <f t="shared" si="6"/>
        <v>260813</v>
      </c>
      <c r="AA1950" s="19" t="str">
        <f t="shared" si="19"/>
        <v/>
      </c>
      <c r="AB1950" s="19" t="str">
        <f t="shared" si="8"/>
        <v/>
      </c>
      <c r="AC1950" s="19">
        <f t="shared" si="20"/>
        <v>26081.3</v>
      </c>
      <c r="AD1950" s="19">
        <f t="shared" si="21"/>
        <v>182.5</v>
      </c>
      <c r="AE1950" s="19" t="str">
        <f t="shared" si="22"/>
        <v>Нет моды</v>
      </c>
      <c r="AF1950" s="19">
        <f t="shared" si="23"/>
        <v>0</v>
      </c>
      <c r="AG1950" s="19">
        <f t="shared" si="24"/>
        <v>35689</v>
      </c>
      <c r="AH1950" s="20" t="str">
        <f t="shared" si="14"/>
        <v/>
      </c>
      <c r="AI1950" s="21"/>
      <c r="AJ1950" s="21"/>
      <c r="AK1950" s="21"/>
      <c r="AL1950" s="22">
        <f t="shared" si="25"/>
        <v>2</v>
      </c>
    </row>
    <row r="1951" ht="12.75" customHeight="1">
      <c r="A1951" s="13" t="s">
        <v>181</v>
      </c>
      <c r="B1951" s="13" t="str">
        <f>IFERROR(__xludf.DUMMYFUNCTION("REGEXREPLACE(A1951, ""\d"", """")"),"         Республика Крым")</f>
        <v>         Республика Крым</v>
      </c>
      <c r="C1951" s="14" t="str">
        <f t="shared" si="15"/>
        <v>Республика Крым</v>
      </c>
      <c r="D1951" s="3">
        <f t="shared" si="16"/>
        <v>2</v>
      </c>
      <c r="E1951" s="15" t="s">
        <v>39</v>
      </c>
      <c r="F1951" s="13" t="str">
        <f>IFERROR(__xludf.DUMMYFUNCTION("REGEXEXTRACT(E1951, ""[А-Яа-я].*"")"),"Всего умерших")</f>
        <v>Всего умерших</v>
      </c>
      <c r="G1951" s="16">
        <f t="shared" si="17"/>
        <v>2</v>
      </c>
      <c r="H1951" s="13" t="s">
        <v>28</v>
      </c>
      <c r="I1951" s="13" t="str">
        <f>IFERROR(__xludf.DUMMYFUNCTION("REGEXREPLACE(H1951, "".*\s"", """")"),"человек")</f>
        <v>человек</v>
      </c>
      <c r="J1951" s="13" t="s">
        <v>29</v>
      </c>
      <c r="K1951" s="17" t="str">
        <f>IFERROR(__xludf.DUMMYFUNCTION("REGEXREPLACE(J1951, ""^[\d\s]+"", """")"),"значение показателя за год")</f>
        <v>значение показателя за год</v>
      </c>
      <c r="L1951" s="16">
        <f t="shared" si="18"/>
        <v>2</v>
      </c>
      <c r="M1951" s="13" t="s">
        <v>31</v>
      </c>
      <c r="N1951" s="13" t="str">
        <f>IFERROR(__xludf.DUMMYFUNCTION("REGEXEXTRACT(M1951, "" (.+)$"")"),"городское население")</f>
        <v>городское население</v>
      </c>
      <c r="O1951" s="23" t="s">
        <v>37</v>
      </c>
      <c r="P1951" s="18">
        <v>0.0</v>
      </c>
      <c r="Q1951" s="18">
        <v>15876.0</v>
      </c>
      <c r="R1951" s="18">
        <v>15887.0</v>
      </c>
      <c r="S1951" s="18">
        <v>14825.0</v>
      </c>
      <c r="T1951" s="18">
        <v>14425.0</v>
      </c>
      <c r="U1951" s="18">
        <v>14496.0</v>
      </c>
      <c r="V1951" s="18">
        <v>16558.0</v>
      </c>
      <c r="W1951" s="18">
        <v>19329.0</v>
      </c>
      <c r="X1951" s="18">
        <v>15541.0</v>
      </c>
      <c r="Y1951" s="18">
        <v>15013.0</v>
      </c>
      <c r="Z1951" s="19" t="str">
        <f t="shared" si="6"/>
        <v/>
      </c>
      <c r="AA1951" s="19">
        <f t="shared" si="19"/>
        <v>141950</v>
      </c>
      <c r="AB1951" s="19" t="str">
        <f t="shared" si="8"/>
        <v/>
      </c>
      <c r="AC1951" s="19">
        <f t="shared" si="20"/>
        <v>14195</v>
      </c>
      <c r="AD1951" s="19">
        <f t="shared" si="21"/>
        <v>17943.5</v>
      </c>
      <c r="AE1951" s="19" t="str">
        <f t="shared" si="22"/>
        <v>Нет моды</v>
      </c>
      <c r="AF1951" s="19">
        <f t="shared" si="23"/>
        <v>0</v>
      </c>
      <c r="AG1951" s="19">
        <f t="shared" si="24"/>
        <v>19329</v>
      </c>
      <c r="AH1951" s="20" t="str">
        <f t="shared" si="14"/>
        <v/>
      </c>
      <c r="AI1951" s="21"/>
      <c r="AJ1951" s="21"/>
      <c r="AK1951" s="21"/>
      <c r="AL1951" s="22">
        <f t="shared" si="25"/>
        <v>2</v>
      </c>
    </row>
    <row r="1952" ht="12.75" customHeight="1">
      <c r="A1952" s="13" t="s">
        <v>181</v>
      </c>
      <c r="B1952" s="13" t="str">
        <f>IFERROR(__xludf.DUMMYFUNCTION("REGEXREPLACE(A1952, ""\d"", """")"),"         Республика Крым")</f>
        <v>         Республика Крым</v>
      </c>
      <c r="C1952" s="14" t="str">
        <f t="shared" si="15"/>
        <v>Республика Крым</v>
      </c>
      <c r="D1952" s="3">
        <f t="shared" si="16"/>
        <v>2</v>
      </c>
      <c r="E1952" s="15" t="s">
        <v>39</v>
      </c>
      <c r="F1952" s="13" t="str">
        <f>IFERROR(__xludf.DUMMYFUNCTION("REGEXEXTRACT(E1952, ""[А-Яа-я].*"")"),"Всего умерших")</f>
        <v>Всего умерших</v>
      </c>
      <c r="G1952" s="16">
        <f t="shared" si="17"/>
        <v>2</v>
      </c>
      <c r="H1952" s="13" t="s">
        <v>28</v>
      </c>
      <c r="I1952" s="13" t="str">
        <f>IFERROR(__xludf.DUMMYFUNCTION("REGEXREPLACE(H1952, "".*\s"", """")"),"человек")</f>
        <v>человек</v>
      </c>
      <c r="J1952" s="13" t="s">
        <v>29</v>
      </c>
      <c r="K1952" s="17" t="str">
        <f>IFERROR(__xludf.DUMMYFUNCTION("REGEXREPLACE(J1952, ""^[\d\s]+"", """")"),"значение показателя за год")</f>
        <v>значение показателя за год</v>
      </c>
      <c r="L1952" s="16">
        <f t="shared" si="18"/>
        <v>2</v>
      </c>
      <c r="M1952" s="13" t="s">
        <v>32</v>
      </c>
      <c r="N1952" s="13" t="str">
        <f>IFERROR(__xludf.DUMMYFUNCTION("REGEXEXTRACT(M1952, "" (.+)$"")"),"сельское население")</f>
        <v>сельское население</v>
      </c>
      <c r="O1952" s="23" t="s">
        <v>37</v>
      </c>
      <c r="P1952" s="18">
        <v>0.0</v>
      </c>
      <c r="Q1952" s="18">
        <v>13269.0</v>
      </c>
      <c r="R1952" s="18">
        <v>13086.0</v>
      </c>
      <c r="S1952" s="18">
        <v>12737.0</v>
      </c>
      <c r="T1952" s="18">
        <v>12600.0</v>
      </c>
      <c r="U1952" s="18">
        <v>12298.0</v>
      </c>
      <c r="V1952" s="18">
        <v>14186.0</v>
      </c>
      <c r="W1952" s="18">
        <v>16360.0</v>
      </c>
      <c r="X1952" s="18">
        <v>12916.0</v>
      </c>
      <c r="Y1952" s="18">
        <v>11411.0</v>
      </c>
      <c r="Z1952" s="19" t="str">
        <f t="shared" si="6"/>
        <v/>
      </c>
      <c r="AA1952" s="19" t="str">
        <f t="shared" si="19"/>
        <v/>
      </c>
      <c r="AB1952" s="19">
        <f t="shared" si="8"/>
        <v>118863</v>
      </c>
      <c r="AC1952" s="19">
        <f t="shared" si="20"/>
        <v>11886.3</v>
      </c>
      <c r="AD1952" s="19">
        <f t="shared" si="21"/>
        <v>14305.5</v>
      </c>
      <c r="AE1952" s="19" t="str">
        <f t="shared" si="22"/>
        <v>Нет моды</v>
      </c>
      <c r="AF1952" s="19">
        <f t="shared" si="23"/>
        <v>0</v>
      </c>
      <c r="AG1952" s="19">
        <f t="shared" si="24"/>
        <v>16360</v>
      </c>
      <c r="AH1952" s="20" t="str">
        <f t="shared" si="14"/>
        <v>Город: 54%; Село: 46%</v>
      </c>
      <c r="AI1952" s="21"/>
      <c r="AJ1952" s="21"/>
      <c r="AK1952" s="21"/>
      <c r="AL1952" s="22">
        <f t="shared" si="25"/>
        <v>2</v>
      </c>
    </row>
    <row r="1953" ht="12.75" customHeight="1">
      <c r="A1953" s="13" t="s">
        <v>181</v>
      </c>
      <c r="B1953" s="13" t="str">
        <f>IFERROR(__xludf.DUMMYFUNCTION("REGEXREPLACE(A1953, ""\d"", """")"),"         Республика Крым")</f>
        <v>         Республика Крым</v>
      </c>
      <c r="C1953" s="14" t="str">
        <f t="shared" si="15"/>
        <v>Республика Крым</v>
      </c>
      <c r="D1953" s="3">
        <f t="shared" si="16"/>
        <v>2</v>
      </c>
      <c r="E1953" s="15" t="s">
        <v>40</v>
      </c>
      <c r="F1953" s="13" t="str">
        <f>IFERROR(__xludf.DUMMYFUNCTION("REGEXEXTRACT(E1953, ""[А-Яа-я].*"")"),"Злокачественные новообразования")</f>
        <v>Злокачественные новообразования</v>
      </c>
      <c r="G1953" s="16">
        <f t="shared" si="17"/>
        <v>2</v>
      </c>
      <c r="H1953" s="13" t="s">
        <v>28</v>
      </c>
      <c r="I1953" s="13" t="str">
        <f>IFERROR(__xludf.DUMMYFUNCTION("REGEXREPLACE(H1953, "".*\s"", """")"),"человек")</f>
        <v>человек</v>
      </c>
      <c r="J1953" s="13" t="s">
        <v>29</v>
      </c>
      <c r="K1953" s="17" t="str">
        <f>IFERROR(__xludf.DUMMYFUNCTION("REGEXREPLACE(J1953, ""^[\d\s]+"", """")"),"значение показателя за год")</f>
        <v>значение показателя за год</v>
      </c>
      <c r="L1953" s="16">
        <f t="shared" si="18"/>
        <v>2</v>
      </c>
      <c r="M1953" s="13" t="s">
        <v>30</v>
      </c>
      <c r="N1953" s="13" t="str">
        <f>IFERROR(__xludf.DUMMYFUNCTION("REGEXEXTRACT(M1953, "" (.+)$"")"),"все население")</f>
        <v>все население</v>
      </c>
      <c r="O1953" s="23" t="s">
        <v>37</v>
      </c>
      <c r="P1953" s="18">
        <v>0.0</v>
      </c>
      <c r="Q1953" s="18">
        <v>3971.0</v>
      </c>
      <c r="R1953" s="18">
        <v>4295.0</v>
      </c>
      <c r="S1953" s="18">
        <v>4176.0</v>
      </c>
      <c r="T1953" s="18">
        <v>4385.0</v>
      </c>
      <c r="U1953" s="18">
        <v>4149.0</v>
      </c>
      <c r="V1953" s="18">
        <v>4314.0</v>
      </c>
      <c r="W1953" s="18">
        <v>4043.0</v>
      </c>
      <c r="X1953" s="18">
        <v>4250.0</v>
      </c>
      <c r="Y1953" s="18">
        <v>4489.0</v>
      </c>
      <c r="Z1953" s="19">
        <f t="shared" si="6"/>
        <v>38072</v>
      </c>
      <c r="AA1953" s="19" t="str">
        <f t="shared" si="19"/>
        <v/>
      </c>
      <c r="AB1953" s="19" t="str">
        <f t="shared" si="8"/>
        <v/>
      </c>
      <c r="AC1953" s="19">
        <f t="shared" si="20"/>
        <v>3807.2</v>
      </c>
      <c r="AD1953" s="19">
        <f t="shared" si="21"/>
        <v>4437</v>
      </c>
      <c r="AE1953" s="19" t="str">
        <f t="shared" si="22"/>
        <v>Нет моды</v>
      </c>
      <c r="AF1953" s="19">
        <f t="shared" si="23"/>
        <v>0</v>
      </c>
      <c r="AG1953" s="19">
        <f t="shared" si="24"/>
        <v>4489</v>
      </c>
      <c r="AH1953" s="20" t="str">
        <f t="shared" si="14"/>
        <v/>
      </c>
      <c r="AI1953" s="21"/>
      <c r="AJ1953" s="21"/>
      <c r="AK1953" s="21"/>
      <c r="AL1953" s="22">
        <f t="shared" si="25"/>
        <v>2</v>
      </c>
    </row>
    <row r="1954" ht="12.75" customHeight="1">
      <c r="A1954" s="13" t="s">
        <v>181</v>
      </c>
      <c r="B1954" s="13" t="str">
        <f>IFERROR(__xludf.DUMMYFUNCTION("REGEXREPLACE(A1954, ""\d"", """")"),"         Республика Крым")</f>
        <v>         Республика Крым</v>
      </c>
      <c r="C1954" s="14" t="str">
        <f t="shared" si="15"/>
        <v>Республика Крым</v>
      </c>
      <c r="D1954" s="3">
        <f t="shared" si="16"/>
        <v>2</v>
      </c>
      <c r="E1954" s="15" t="s">
        <v>40</v>
      </c>
      <c r="F1954" s="13" t="str">
        <f>IFERROR(__xludf.DUMMYFUNCTION("REGEXEXTRACT(E1954, ""[А-Яа-я].*"")"),"Злокачественные новообразования")</f>
        <v>Злокачественные новообразования</v>
      </c>
      <c r="G1954" s="16">
        <f t="shared" si="17"/>
        <v>2</v>
      </c>
      <c r="H1954" s="13" t="s">
        <v>28</v>
      </c>
      <c r="I1954" s="13" t="str">
        <f>IFERROR(__xludf.DUMMYFUNCTION("REGEXREPLACE(H1954, "".*\s"", """")"),"человек")</f>
        <v>человек</v>
      </c>
      <c r="J1954" s="13" t="s">
        <v>29</v>
      </c>
      <c r="K1954" s="17" t="str">
        <f>IFERROR(__xludf.DUMMYFUNCTION("REGEXREPLACE(J1954, ""^[\d\s]+"", """")"),"значение показателя за год")</f>
        <v>значение показателя за год</v>
      </c>
      <c r="L1954" s="16">
        <f t="shared" si="18"/>
        <v>2</v>
      </c>
      <c r="M1954" s="13" t="s">
        <v>31</v>
      </c>
      <c r="N1954" s="13" t="str">
        <f>IFERROR(__xludf.DUMMYFUNCTION("REGEXEXTRACT(M1954, "" (.+)$"")"),"городское население")</f>
        <v>городское население</v>
      </c>
      <c r="O1954" s="23" t="s">
        <v>37</v>
      </c>
      <c r="P1954" s="18">
        <v>0.0</v>
      </c>
      <c r="Q1954" s="18">
        <v>2265.0</v>
      </c>
      <c r="R1954" s="18">
        <v>2390.0</v>
      </c>
      <c r="S1954" s="18">
        <v>2278.0</v>
      </c>
      <c r="T1954" s="18">
        <v>2274.0</v>
      </c>
      <c r="U1954" s="18">
        <v>2234.0</v>
      </c>
      <c r="V1954" s="18">
        <v>2279.0</v>
      </c>
      <c r="W1954" s="18">
        <v>2188.0</v>
      </c>
      <c r="X1954" s="18">
        <v>2425.0</v>
      </c>
      <c r="Y1954" s="18">
        <v>2635.0</v>
      </c>
      <c r="Z1954" s="19" t="str">
        <f t="shared" si="6"/>
        <v/>
      </c>
      <c r="AA1954" s="19">
        <f t="shared" si="19"/>
        <v>20968</v>
      </c>
      <c r="AB1954" s="19" t="str">
        <f t="shared" si="8"/>
        <v/>
      </c>
      <c r="AC1954" s="19">
        <f t="shared" si="20"/>
        <v>2096.8</v>
      </c>
      <c r="AD1954" s="19">
        <f t="shared" si="21"/>
        <v>2530</v>
      </c>
      <c r="AE1954" s="19" t="str">
        <f t="shared" si="22"/>
        <v>Нет моды</v>
      </c>
      <c r="AF1954" s="19">
        <f t="shared" si="23"/>
        <v>0</v>
      </c>
      <c r="AG1954" s="19">
        <f t="shared" si="24"/>
        <v>2635</v>
      </c>
      <c r="AH1954" s="20" t="str">
        <f t="shared" si="14"/>
        <v/>
      </c>
      <c r="AI1954" s="21"/>
      <c r="AJ1954" s="21"/>
      <c r="AK1954" s="21"/>
      <c r="AL1954" s="22">
        <f t="shared" si="25"/>
        <v>2</v>
      </c>
    </row>
    <row r="1955" ht="12.75" customHeight="1">
      <c r="A1955" s="13" t="s">
        <v>181</v>
      </c>
      <c r="B1955" s="13" t="str">
        <f>IFERROR(__xludf.DUMMYFUNCTION("REGEXREPLACE(A1955, ""\d"", """")"),"         Республика Крым")</f>
        <v>         Республика Крым</v>
      </c>
      <c r="C1955" s="14" t="str">
        <f t="shared" si="15"/>
        <v>Республика Крым</v>
      </c>
      <c r="D1955" s="3">
        <f t="shared" si="16"/>
        <v>2</v>
      </c>
      <c r="E1955" s="15" t="s">
        <v>40</v>
      </c>
      <c r="F1955" s="13" t="str">
        <f>IFERROR(__xludf.DUMMYFUNCTION("REGEXEXTRACT(E1955, ""[А-Яа-я].*"")"),"Злокачественные новообразования")</f>
        <v>Злокачественные новообразования</v>
      </c>
      <c r="G1955" s="16">
        <f t="shared" si="17"/>
        <v>2</v>
      </c>
      <c r="H1955" s="13" t="s">
        <v>28</v>
      </c>
      <c r="I1955" s="13" t="str">
        <f>IFERROR(__xludf.DUMMYFUNCTION("REGEXREPLACE(H1955, "".*\s"", """")"),"человек")</f>
        <v>человек</v>
      </c>
      <c r="J1955" s="13" t="s">
        <v>29</v>
      </c>
      <c r="K1955" s="17" t="str">
        <f>IFERROR(__xludf.DUMMYFUNCTION("REGEXREPLACE(J1955, ""^[\d\s]+"", """")"),"значение показателя за год")</f>
        <v>значение показателя за год</v>
      </c>
      <c r="L1955" s="16">
        <f t="shared" si="18"/>
        <v>2</v>
      </c>
      <c r="M1955" s="13" t="s">
        <v>32</v>
      </c>
      <c r="N1955" s="13" t="str">
        <f>IFERROR(__xludf.DUMMYFUNCTION("REGEXEXTRACT(M1955, "" (.+)$"")"),"сельское население")</f>
        <v>сельское население</v>
      </c>
      <c r="O1955" s="23" t="s">
        <v>37</v>
      </c>
      <c r="P1955" s="18">
        <v>0.0</v>
      </c>
      <c r="Q1955" s="18">
        <v>1706.0</v>
      </c>
      <c r="R1955" s="18">
        <v>1905.0</v>
      </c>
      <c r="S1955" s="18">
        <v>1898.0</v>
      </c>
      <c r="T1955" s="18">
        <v>2111.0</v>
      </c>
      <c r="U1955" s="18">
        <v>1915.0</v>
      </c>
      <c r="V1955" s="18">
        <v>2035.0</v>
      </c>
      <c r="W1955" s="18">
        <v>1855.0</v>
      </c>
      <c r="X1955" s="18">
        <v>1825.0</v>
      </c>
      <c r="Y1955" s="18">
        <v>1854.0</v>
      </c>
      <c r="Z1955" s="19" t="str">
        <f t="shared" si="6"/>
        <v/>
      </c>
      <c r="AA1955" s="19" t="str">
        <f t="shared" si="19"/>
        <v/>
      </c>
      <c r="AB1955" s="19">
        <f t="shared" si="8"/>
        <v>17104</v>
      </c>
      <c r="AC1955" s="19">
        <f t="shared" si="20"/>
        <v>1710.4</v>
      </c>
      <c r="AD1955" s="19">
        <f t="shared" si="21"/>
        <v>2073</v>
      </c>
      <c r="AE1955" s="19" t="str">
        <f t="shared" si="22"/>
        <v>Нет моды</v>
      </c>
      <c r="AF1955" s="19">
        <f t="shared" si="23"/>
        <v>0</v>
      </c>
      <c r="AG1955" s="19">
        <f t="shared" si="24"/>
        <v>2111</v>
      </c>
      <c r="AH1955" s="20" t="str">
        <f t="shared" si="14"/>
        <v>Город: 55%; Село: 45%</v>
      </c>
      <c r="AI1955" s="21"/>
      <c r="AJ1955" s="21"/>
      <c r="AK1955" s="21"/>
      <c r="AL1955" s="22">
        <f t="shared" si="25"/>
        <v>2</v>
      </c>
    </row>
    <row r="1956" ht="12.75" customHeight="1">
      <c r="A1956" s="13" t="s">
        <v>181</v>
      </c>
      <c r="B1956" s="13" t="str">
        <f>IFERROR(__xludf.DUMMYFUNCTION("REGEXREPLACE(A1956, ""\d"", """")"),"         Республика Крым")</f>
        <v>         Республика Крым</v>
      </c>
      <c r="C1956" s="14" t="str">
        <f t="shared" si="15"/>
        <v>Республика Крым</v>
      </c>
      <c r="D1956" s="3">
        <f t="shared" si="16"/>
        <v>2</v>
      </c>
      <c r="E1956" s="15" t="s">
        <v>41</v>
      </c>
      <c r="F1956" s="13" t="str">
        <f>IFERROR(__xludf.DUMMYFUNCTION("REGEXEXTRACT(E1956, ""[А-Яа-я].*"")"),"Инфекционные и паразитарные болезни")</f>
        <v>Инфекционные и паразитарные болезни</v>
      </c>
      <c r="G1956" s="16">
        <f t="shared" si="17"/>
        <v>2</v>
      </c>
      <c r="H1956" s="13" t="s">
        <v>28</v>
      </c>
      <c r="I1956" s="13" t="str">
        <f>IFERROR(__xludf.DUMMYFUNCTION("REGEXREPLACE(H1956, "".*\s"", """")"),"человек")</f>
        <v>человек</v>
      </c>
      <c r="J1956" s="13" t="s">
        <v>29</v>
      </c>
      <c r="K1956" s="17" t="str">
        <f>IFERROR(__xludf.DUMMYFUNCTION("REGEXREPLACE(J1956, ""^[\d\s]+"", """")"),"значение показателя за год")</f>
        <v>значение показателя за год</v>
      </c>
      <c r="L1956" s="16">
        <f t="shared" si="18"/>
        <v>2</v>
      </c>
      <c r="M1956" s="13" t="s">
        <v>30</v>
      </c>
      <c r="N1956" s="13" t="str">
        <f>IFERROR(__xludf.DUMMYFUNCTION("REGEXEXTRACT(M1956, "" (.+)$"")"),"все население")</f>
        <v>все население</v>
      </c>
      <c r="O1956" s="23" t="s">
        <v>37</v>
      </c>
      <c r="P1956" s="18">
        <v>0.0</v>
      </c>
      <c r="Q1956" s="18">
        <v>725.0</v>
      </c>
      <c r="R1956" s="18">
        <v>722.0</v>
      </c>
      <c r="S1956" s="18">
        <v>662.0</v>
      </c>
      <c r="T1956" s="18">
        <v>686.0</v>
      </c>
      <c r="U1956" s="18">
        <v>592.0</v>
      </c>
      <c r="V1956" s="18">
        <v>517.0</v>
      </c>
      <c r="W1956" s="18">
        <v>507.0</v>
      </c>
      <c r="X1956" s="18">
        <v>526.0</v>
      </c>
      <c r="Y1956" s="18">
        <v>464.0</v>
      </c>
      <c r="Z1956" s="19">
        <f t="shared" si="6"/>
        <v>5401</v>
      </c>
      <c r="AA1956" s="19" t="str">
        <f t="shared" si="19"/>
        <v/>
      </c>
      <c r="AB1956" s="19" t="str">
        <f t="shared" si="8"/>
        <v/>
      </c>
      <c r="AC1956" s="19">
        <f t="shared" si="20"/>
        <v>540.1</v>
      </c>
      <c r="AD1956" s="19">
        <f t="shared" si="21"/>
        <v>723.5</v>
      </c>
      <c r="AE1956" s="19" t="str">
        <f t="shared" si="22"/>
        <v>Нет моды</v>
      </c>
      <c r="AF1956" s="19">
        <f t="shared" si="23"/>
        <v>0</v>
      </c>
      <c r="AG1956" s="19">
        <f t="shared" si="24"/>
        <v>725</v>
      </c>
      <c r="AH1956" s="20" t="str">
        <f t="shared" si="14"/>
        <v/>
      </c>
      <c r="AI1956" s="21"/>
      <c r="AJ1956" s="21"/>
      <c r="AK1956" s="21"/>
      <c r="AL1956" s="22">
        <f t="shared" si="25"/>
        <v>2</v>
      </c>
    </row>
    <row r="1957" ht="12.75" customHeight="1">
      <c r="A1957" s="13" t="s">
        <v>181</v>
      </c>
      <c r="B1957" s="13" t="str">
        <f>IFERROR(__xludf.DUMMYFUNCTION("REGEXREPLACE(A1957, ""\d"", """")"),"         Республика Крым")</f>
        <v>         Республика Крым</v>
      </c>
      <c r="C1957" s="14" t="str">
        <f t="shared" si="15"/>
        <v>Республика Крым</v>
      </c>
      <c r="D1957" s="3">
        <f t="shared" si="16"/>
        <v>2</v>
      </c>
      <c r="E1957" s="15" t="s">
        <v>41</v>
      </c>
      <c r="F1957" s="13" t="str">
        <f>IFERROR(__xludf.DUMMYFUNCTION("REGEXEXTRACT(E1957, ""[А-Яа-я].*"")"),"Инфекционные и паразитарные болезни")</f>
        <v>Инфекционные и паразитарные болезни</v>
      </c>
      <c r="G1957" s="16">
        <f t="shared" si="17"/>
        <v>2</v>
      </c>
      <c r="H1957" s="13" t="s">
        <v>28</v>
      </c>
      <c r="I1957" s="13" t="str">
        <f>IFERROR(__xludf.DUMMYFUNCTION("REGEXREPLACE(H1957, "".*\s"", """")"),"человек")</f>
        <v>человек</v>
      </c>
      <c r="J1957" s="13" t="s">
        <v>29</v>
      </c>
      <c r="K1957" s="17" t="str">
        <f>IFERROR(__xludf.DUMMYFUNCTION("REGEXREPLACE(J1957, ""^[\d\s]+"", """")"),"значение показателя за год")</f>
        <v>значение показателя за год</v>
      </c>
      <c r="L1957" s="16">
        <f t="shared" si="18"/>
        <v>2</v>
      </c>
      <c r="M1957" s="13" t="s">
        <v>31</v>
      </c>
      <c r="N1957" s="13" t="str">
        <f>IFERROR(__xludf.DUMMYFUNCTION("REGEXEXTRACT(M1957, "" (.+)$"")"),"городское население")</f>
        <v>городское население</v>
      </c>
      <c r="O1957" s="23" t="s">
        <v>37</v>
      </c>
      <c r="P1957" s="18">
        <v>0.0</v>
      </c>
      <c r="Q1957" s="18">
        <v>457.0</v>
      </c>
      <c r="R1957" s="18">
        <v>465.0</v>
      </c>
      <c r="S1957" s="18">
        <v>411.0</v>
      </c>
      <c r="T1957" s="18">
        <v>411.0</v>
      </c>
      <c r="U1957" s="18">
        <v>366.0</v>
      </c>
      <c r="V1957" s="18">
        <v>307.0</v>
      </c>
      <c r="W1957" s="18">
        <v>287.0</v>
      </c>
      <c r="X1957" s="18">
        <v>324.0</v>
      </c>
      <c r="Y1957" s="18">
        <v>285.0</v>
      </c>
      <c r="Z1957" s="19" t="str">
        <f t="shared" si="6"/>
        <v/>
      </c>
      <c r="AA1957" s="19">
        <f t="shared" si="19"/>
        <v>3313</v>
      </c>
      <c r="AB1957" s="19" t="str">
        <f t="shared" si="8"/>
        <v/>
      </c>
      <c r="AC1957" s="19">
        <f t="shared" si="20"/>
        <v>331.3</v>
      </c>
      <c r="AD1957" s="19">
        <f t="shared" si="21"/>
        <v>460.5</v>
      </c>
      <c r="AE1957" s="19" t="str">
        <f t="shared" si="22"/>
        <v>Нет моды</v>
      </c>
      <c r="AF1957" s="19">
        <f t="shared" si="23"/>
        <v>0</v>
      </c>
      <c r="AG1957" s="19">
        <f t="shared" si="24"/>
        <v>465</v>
      </c>
      <c r="AH1957" s="20" t="str">
        <f t="shared" si="14"/>
        <v/>
      </c>
      <c r="AI1957" s="21"/>
      <c r="AJ1957" s="21"/>
      <c r="AK1957" s="21"/>
      <c r="AL1957" s="22">
        <f t="shared" si="25"/>
        <v>2</v>
      </c>
    </row>
    <row r="1958" ht="12.75" customHeight="1">
      <c r="A1958" s="13" t="s">
        <v>181</v>
      </c>
      <c r="B1958" s="13" t="str">
        <f>IFERROR(__xludf.DUMMYFUNCTION("REGEXREPLACE(A1958, ""\d"", """")"),"         Республика Крым")</f>
        <v>         Республика Крым</v>
      </c>
      <c r="C1958" s="14" t="str">
        <f t="shared" si="15"/>
        <v>Республика Крым</v>
      </c>
      <c r="D1958" s="3">
        <f t="shared" si="16"/>
        <v>2</v>
      </c>
      <c r="E1958" s="15" t="s">
        <v>41</v>
      </c>
      <c r="F1958" s="13" t="str">
        <f>IFERROR(__xludf.DUMMYFUNCTION("REGEXEXTRACT(E1958, ""[А-Яа-я].*"")"),"Инфекционные и паразитарные болезни")</f>
        <v>Инфекционные и паразитарные болезни</v>
      </c>
      <c r="G1958" s="16">
        <f t="shared" si="17"/>
        <v>2</v>
      </c>
      <c r="H1958" s="13" t="s">
        <v>28</v>
      </c>
      <c r="I1958" s="13" t="str">
        <f>IFERROR(__xludf.DUMMYFUNCTION("REGEXREPLACE(H1958, "".*\s"", """")"),"человек")</f>
        <v>человек</v>
      </c>
      <c r="J1958" s="13" t="s">
        <v>29</v>
      </c>
      <c r="K1958" s="17" t="str">
        <f>IFERROR(__xludf.DUMMYFUNCTION("REGEXREPLACE(J1958, ""^[\d\s]+"", """")"),"значение показателя за год")</f>
        <v>значение показателя за год</v>
      </c>
      <c r="L1958" s="16">
        <f t="shared" si="18"/>
        <v>2</v>
      </c>
      <c r="M1958" s="13" t="s">
        <v>32</v>
      </c>
      <c r="N1958" s="13" t="str">
        <f>IFERROR(__xludf.DUMMYFUNCTION("REGEXEXTRACT(M1958, "" (.+)$"")"),"сельское население")</f>
        <v>сельское население</v>
      </c>
      <c r="O1958" s="23" t="s">
        <v>37</v>
      </c>
      <c r="P1958" s="18">
        <v>0.0</v>
      </c>
      <c r="Q1958" s="18">
        <v>268.0</v>
      </c>
      <c r="R1958" s="18">
        <v>257.0</v>
      </c>
      <c r="S1958" s="18">
        <v>251.0</v>
      </c>
      <c r="T1958" s="18">
        <v>275.0</v>
      </c>
      <c r="U1958" s="18">
        <v>226.0</v>
      </c>
      <c r="V1958" s="18">
        <v>210.0</v>
      </c>
      <c r="W1958" s="18">
        <v>220.0</v>
      </c>
      <c r="X1958" s="18">
        <v>202.0</v>
      </c>
      <c r="Y1958" s="18">
        <v>179.0</v>
      </c>
      <c r="Z1958" s="19" t="str">
        <f t="shared" si="6"/>
        <v/>
      </c>
      <c r="AA1958" s="19" t="str">
        <f t="shared" si="19"/>
        <v/>
      </c>
      <c r="AB1958" s="19">
        <f t="shared" si="8"/>
        <v>2088</v>
      </c>
      <c r="AC1958" s="19">
        <f t="shared" si="20"/>
        <v>208.8</v>
      </c>
      <c r="AD1958" s="19">
        <f t="shared" si="21"/>
        <v>271.5</v>
      </c>
      <c r="AE1958" s="19" t="str">
        <f t="shared" si="22"/>
        <v>Нет моды</v>
      </c>
      <c r="AF1958" s="19">
        <f t="shared" si="23"/>
        <v>0</v>
      </c>
      <c r="AG1958" s="19">
        <f t="shared" si="24"/>
        <v>275</v>
      </c>
      <c r="AH1958" s="20" t="str">
        <f t="shared" si="14"/>
        <v>Город: 61%; Село: 39%</v>
      </c>
      <c r="AI1958" s="21"/>
      <c r="AJ1958" s="21"/>
      <c r="AK1958" s="21"/>
      <c r="AL1958" s="22">
        <f t="shared" si="25"/>
        <v>2</v>
      </c>
    </row>
    <row r="1959" ht="12.75" customHeight="1">
      <c r="A1959" s="13" t="s">
        <v>181</v>
      </c>
      <c r="B1959" s="13" t="str">
        <f>IFERROR(__xludf.DUMMYFUNCTION("REGEXREPLACE(A1959, ""\d"", """")"),"         Республика Крым")</f>
        <v>         Республика Крым</v>
      </c>
      <c r="C1959" s="14" t="str">
        <f t="shared" si="15"/>
        <v>Республика Крым</v>
      </c>
      <c r="D1959" s="3">
        <f t="shared" si="16"/>
        <v>2</v>
      </c>
      <c r="E1959" s="15" t="s">
        <v>42</v>
      </c>
      <c r="F1959" s="13" t="str">
        <f>IFERROR(__xludf.DUMMYFUNCTION("REGEXEXTRACT(E1959, ""[А-Яа-я].*"")"),"Ишемическая болезнь сердца")</f>
        <v>Ишемическая болезнь сердца</v>
      </c>
      <c r="G1959" s="16">
        <f t="shared" si="17"/>
        <v>2</v>
      </c>
      <c r="H1959" s="13" t="s">
        <v>28</v>
      </c>
      <c r="I1959" s="13" t="str">
        <f>IFERROR(__xludf.DUMMYFUNCTION("REGEXREPLACE(H1959, "".*\s"", """")"),"человек")</f>
        <v>человек</v>
      </c>
      <c r="J1959" s="13" t="s">
        <v>29</v>
      </c>
      <c r="K1959" s="17" t="str">
        <f>IFERROR(__xludf.DUMMYFUNCTION("REGEXREPLACE(J1959, ""^[\d\s]+"", """")"),"значение показателя за год")</f>
        <v>значение показателя за год</v>
      </c>
      <c r="L1959" s="16">
        <f t="shared" si="18"/>
        <v>2</v>
      </c>
      <c r="M1959" s="13" t="s">
        <v>30</v>
      </c>
      <c r="N1959" s="13" t="str">
        <f>IFERROR(__xludf.DUMMYFUNCTION("REGEXEXTRACT(M1959, "" (.+)$"")"),"все население")</f>
        <v>все население</v>
      </c>
      <c r="O1959" s="23" t="s">
        <v>37</v>
      </c>
      <c r="P1959" s="18">
        <v>0.0</v>
      </c>
      <c r="Q1959" s="18">
        <v>14787.0</v>
      </c>
      <c r="R1959" s="18">
        <v>13865.0</v>
      </c>
      <c r="S1959" s="18">
        <v>13035.0</v>
      </c>
      <c r="T1959" s="18">
        <v>9724.0</v>
      </c>
      <c r="U1959" s="18">
        <v>10071.0</v>
      </c>
      <c r="V1959" s="18">
        <v>11103.0</v>
      </c>
      <c r="W1959" s="18">
        <v>10327.0</v>
      </c>
      <c r="X1959" s="18">
        <v>8015.0</v>
      </c>
      <c r="Y1959" s="18">
        <v>7776.0</v>
      </c>
      <c r="Z1959" s="19">
        <f t="shared" si="6"/>
        <v>98703</v>
      </c>
      <c r="AA1959" s="19" t="str">
        <f t="shared" si="19"/>
        <v/>
      </c>
      <c r="AB1959" s="19" t="str">
        <f t="shared" si="8"/>
        <v/>
      </c>
      <c r="AC1959" s="19">
        <f t="shared" si="20"/>
        <v>9870.3</v>
      </c>
      <c r="AD1959" s="19">
        <f t="shared" si="21"/>
        <v>271.5</v>
      </c>
      <c r="AE1959" s="19" t="str">
        <f t="shared" si="22"/>
        <v>Нет моды</v>
      </c>
      <c r="AF1959" s="19">
        <f t="shared" si="23"/>
        <v>0</v>
      </c>
      <c r="AG1959" s="19">
        <f t="shared" si="24"/>
        <v>14787</v>
      </c>
      <c r="AH1959" s="20" t="str">
        <f t="shared" si="14"/>
        <v/>
      </c>
      <c r="AI1959" s="21"/>
      <c r="AJ1959" s="21"/>
      <c r="AK1959" s="21"/>
      <c r="AL1959" s="22">
        <f t="shared" si="25"/>
        <v>2</v>
      </c>
    </row>
    <row r="1960" ht="12.75" customHeight="1">
      <c r="A1960" s="13" t="s">
        <v>181</v>
      </c>
      <c r="B1960" s="13" t="str">
        <f>IFERROR(__xludf.DUMMYFUNCTION("REGEXREPLACE(A1960, ""\d"", """")"),"         Республика Крым")</f>
        <v>         Республика Крым</v>
      </c>
      <c r="C1960" s="14" t="str">
        <f t="shared" si="15"/>
        <v>Республика Крым</v>
      </c>
      <c r="D1960" s="3">
        <f t="shared" si="16"/>
        <v>2</v>
      </c>
      <c r="E1960" s="15" t="s">
        <v>42</v>
      </c>
      <c r="F1960" s="13" t="str">
        <f>IFERROR(__xludf.DUMMYFUNCTION("REGEXEXTRACT(E1960, ""[А-Яа-я].*"")"),"Ишемическая болезнь сердца")</f>
        <v>Ишемическая болезнь сердца</v>
      </c>
      <c r="G1960" s="16">
        <f t="shared" si="17"/>
        <v>2</v>
      </c>
      <c r="H1960" s="13" t="s">
        <v>28</v>
      </c>
      <c r="I1960" s="13" t="str">
        <f>IFERROR(__xludf.DUMMYFUNCTION("REGEXREPLACE(H1960, "".*\s"", """")"),"человек")</f>
        <v>человек</v>
      </c>
      <c r="J1960" s="13" t="s">
        <v>29</v>
      </c>
      <c r="K1960" s="17" t="str">
        <f>IFERROR(__xludf.DUMMYFUNCTION("REGEXREPLACE(J1960, ""^[\d\s]+"", """")"),"значение показателя за год")</f>
        <v>значение показателя за год</v>
      </c>
      <c r="L1960" s="16">
        <f t="shared" si="18"/>
        <v>2</v>
      </c>
      <c r="M1960" s="13" t="s">
        <v>31</v>
      </c>
      <c r="N1960" s="13" t="str">
        <f>IFERROR(__xludf.DUMMYFUNCTION("REGEXEXTRACT(M1960, "" (.+)$"")"),"городское население")</f>
        <v>городское население</v>
      </c>
      <c r="O1960" s="23" t="s">
        <v>37</v>
      </c>
      <c r="P1960" s="18">
        <v>0.0</v>
      </c>
      <c r="Q1960" s="18">
        <v>7705.0</v>
      </c>
      <c r="R1960" s="18">
        <v>7314.0</v>
      </c>
      <c r="S1960" s="18">
        <v>6907.0</v>
      </c>
      <c r="T1960" s="18">
        <v>5224.0</v>
      </c>
      <c r="U1960" s="18">
        <v>5399.0</v>
      </c>
      <c r="V1960" s="18">
        <v>6161.0</v>
      </c>
      <c r="W1960" s="18">
        <v>5762.0</v>
      </c>
      <c r="X1960" s="18">
        <v>4452.0</v>
      </c>
      <c r="Y1960" s="18">
        <v>4507.0</v>
      </c>
      <c r="Z1960" s="19" t="str">
        <f t="shared" si="6"/>
        <v/>
      </c>
      <c r="AA1960" s="19">
        <f t="shared" si="19"/>
        <v>53431</v>
      </c>
      <c r="AB1960" s="19" t="str">
        <f t="shared" si="8"/>
        <v/>
      </c>
      <c r="AC1960" s="19">
        <f t="shared" si="20"/>
        <v>5343.1</v>
      </c>
      <c r="AD1960" s="19">
        <f t="shared" si="21"/>
        <v>7509.5</v>
      </c>
      <c r="AE1960" s="19" t="str">
        <f t="shared" si="22"/>
        <v>Нет моды</v>
      </c>
      <c r="AF1960" s="19">
        <f t="shared" si="23"/>
        <v>0</v>
      </c>
      <c r="AG1960" s="19">
        <f t="shared" si="24"/>
        <v>7705</v>
      </c>
      <c r="AH1960" s="20" t="str">
        <f t="shared" si="14"/>
        <v/>
      </c>
      <c r="AI1960" s="21"/>
      <c r="AJ1960" s="21"/>
      <c r="AK1960" s="21"/>
      <c r="AL1960" s="22">
        <f t="shared" si="25"/>
        <v>2</v>
      </c>
    </row>
    <row r="1961" ht="12.75" customHeight="1">
      <c r="A1961" s="13" t="s">
        <v>181</v>
      </c>
      <c r="B1961" s="13" t="str">
        <f>IFERROR(__xludf.DUMMYFUNCTION("REGEXREPLACE(A1961, ""\d"", """")"),"         Республика Крым")</f>
        <v>         Республика Крым</v>
      </c>
      <c r="C1961" s="14" t="str">
        <f t="shared" si="15"/>
        <v>Республика Крым</v>
      </c>
      <c r="D1961" s="3">
        <f t="shared" si="16"/>
        <v>2</v>
      </c>
      <c r="E1961" s="15" t="s">
        <v>42</v>
      </c>
      <c r="F1961" s="13" t="str">
        <f>IFERROR(__xludf.DUMMYFUNCTION("REGEXEXTRACT(E1961, ""[А-Яа-я].*"")"),"Ишемическая болезнь сердца")</f>
        <v>Ишемическая болезнь сердца</v>
      </c>
      <c r="G1961" s="16">
        <f t="shared" si="17"/>
        <v>2</v>
      </c>
      <c r="H1961" s="13" t="s">
        <v>28</v>
      </c>
      <c r="I1961" s="13" t="str">
        <f>IFERROR(__xludf.DUMMYFUNCTION("REGEXREPLACE(H1961, "".*\s"", """")"),"человек")</f>
        <v>человек</v>
      </c>
      <c r="J1961" s="13" t="s">
        <v>29</v>
      </c>
      <c r="K1961" s="17" t="str">
        <f>IFERROR(__xludf.DUMMYFUNCTION("REGEXREPLACE(J1961, ""^[\d\s]+"", """")"),"значение показателя за год")</f>
        <v>значение показателя за год</v>
      </c>
      <c r="L1961" s="16">
        <f t="shared" si="18"/>
        <v>2</v>
      </c>
      <c r="M1961" s="13" t="s">
        <v>32</v>
      </c>
      <c r="N1961" s="13" t="str">
        <f>IFERROR(__xludf.DUMMYFUNCTION("REGEXEXTRACT(M1961, "" (.+)$"")"),"сельское население")</f>
        <v>сельское население</v>
      </c>
      <c r="O1961" s="23" t="s">
        <v>37</v>
      </c>
      <c r="P1961" s="18">
        <v>0.0</v>
      </c>
      <c r="Q1961" s="18">
        <v>7082.0</v>
      </c>
      <c r="R1961" s="18">
        <v>6551.0</v>
      </c>
      <c r="S1961" s="18">
        <v>6128.0</v>
      </c>
      <c r="T1961" s="18">
        <v>4500.0</v>
      </c>
      <c r="U1961" s="18">
        <v>4672.0</v>
      </c>
      <c r="V1961" s="18">
        <v>4942.0</v>
      </c>
      <c r="W1961" s="18">
        <v>4565.0</v>
      </c>
      <c r="X1961" s="18">
        <v>3563.0</v>
      </c>
      <c r="Y1961" s="18">
        <v>3269.0</v>
      </c>
      <c r="Z1961" s="19" t="str">
        <f t="shared" si="6"/>
        <v/>
      </c>
      <c r="AA1961" s="19" t="str">
        <f t="shared" si="19"/>
        <v/>
      </c>
      <c r="AB1961" s="19">
        <f t="shared" si="8"/>
        <v>45272</v>
      </c>
      <c r="AC1961" s="19">
        <f t="shared" si="20"/>
        <v>4527.2</v>
      </c>
      <c r="AD1961" s="19">
        <f t="shared" si="21"/>
        <v>5083</v>
      </c>
      <c r="AE1961" s="19" t="str">
        <f t="shared" si="22"/>
        <v>Нет моды</v>
      </c>
      <c r="AF1961" s="19">
        <f t="shared" si="23"/>
        <v>0</v>
      </c>
      <c r="AG1961" s="19">
        <f t="shared" si="24"/>
        <v>7082</v>
      </c>
      <c r="AH1961" s="20" t="str">
        <f t="shared" si="14"/>
        <v>Город: 54%; Село: 46%</v>
      </c>
      <c r="AI1961" s="21"/>
      <c r="AJ1961" s="21"/>
      <c r="AK1961" s="21"/>
      <c r="AL1961" s="22">
        <f t="shared" si="25"/>
        <v>2</v>
      </c>
    </row>
    <row r="1962" ht="12.75" customHeight="1">
      <c r="A1962" s="13" t="s">
        <v>181</v>
      </c>
      <c r="B1962" s="13" t="str">
        <f>IFERROR(__xludf.DUMMYFUNCTION("REGEXREPLACE(A1962, ""\d"", """")"),"         Республика Крым")</f>
        <v>         Республика Крым</v>
      </c>
      <c r="C1962" s="14" t="str">
        <f t="shared" si="15"/>
        <v>Республика Крым</v>
      </c>
      <c r="D1962" s="3">
        <f t="shared" si="16"/>
        <v>2</v>
      </c>
      <c r="E1962" s="15" t="s">
        <v>43</v>
      </c>
      <c r="F1962" s="13" t="str">
        <f>IFERROR(__xludf.DUMMYFUNCTION("REGEXEXTRACT(E1962, ""[А-Яа-я].*"")"),"Новообразования")</f>
        <v>Новообразования</v>
      </c>
      <c r="G1962" s="16">
        <f t="shared" si="17"/>
        <v>2</v>
      </c>
      <c r="H1962" s="13" t="s">
        <v>28</v>
      </c>
      <c r="I1962" s="13" t="str">
        <f>IFERROR(__xludf.DUMMYFUNCTION("REGEXREPLACE(H1962, "".*\s"", """")"),"человек")</f>
        <v>человек</v>
      </c>
      <c r="J1962" s="13" t="s">
        <v>29</v>
      </c>
      <c r="K1962" s="17" t="str">
        <f>IFERROR(__xludf.DUMMYFUNCTION("REGEXREPLACE(J1962, ""^[\d\s]+"", """")"),"значение показателя за год")</f>
        <v>значение показателя за год</v>
      </c>
      <c r="L1962" s="16">
        <f t="shared" si="18"/>
        <v>2</v>
      </c>
      <c r="M1962" s="13" t="s">
        <v>30</v>
      </c>
      <c r="N1962" s="13" t="str">
        <f>IFERROR(__xludf.DUMMYFUNCTION("REGEXEXTRACT(M1962, "" (.+)$"")"),"все население")</f>
        <v>все население</v>
      </c>
      <c r="O1962" s="23" t="s">
        <v>37</v>
      </c>
      <c r="P1962" s="18">
        <v>0.0</v>
      </c>
      <c r="Q1962" s="18">
        <v>4012.0</v>
      </c>
      <c r="R1962" s="18">
        <v>4338.0</v>
      </c>
      <c r="S1962" s="18">
        <v>4229.0</v>
      </c>
      <c r="T1962" s="18">
        <v>4443.0</v>
      </c>
      <c r="U1962" s="18">
        <v>4200.0</v>
      </c>
      <c r="V1962" s="18">
        <v>4356.0</v>
      </c>
      <c r="W1962" s="18">
        <v>4106.0</v>
      </c>
      <c r="X1962" s="18">
        <v>4356.0</v>
      </c>
      <c r="Y1962" s="18">
        <v>4548.0</v>
      </c>
      <c r="Z1962" s="19">
        <f t="shared" si="6"/>
        <v>38588</v>
      </c>
      <c r="AA1962" s="19" t="str">
        <f t="shared" si="19"/>
        <v/>
      </c>
      <c r="AB1962" s="19" t="str">
        <f t="shared" si="8"/>
        <v/>
      </c>
      <c r="AC1962" s="19">
        <f t="shared" si="20"/>
        <v>3858.8</v>
      </c>
      <c r="AD1962" s="19">
        <f t="shared" si="21"/>
        <v>4356</v>
      </c>
      <c r="AE1962" s="19" t="str">
        <f t="shared" si="22"/>
        <v>Нет моды</v>
      </c>
      <c r="AF1962" s="19">
        <f t="shared" si="23"/>
        <v>0</v>
      </c>
      <c r="AG1962" s="19">
        <f t="shared" si="24"/>
        <v>4548</v>
      </c>
      <c r="AH1962" s="20" t="str">
        <f t="shared" si="14"/>
        <v/>
      </c>
      <c r="AI1962" s="21"/>
      <c r="AJ1962" s="21"/>
      <c r="AK1962" s="21"/>
      <c r="AL1962" s="22">
        <f t="shared" si="25"/>
        <v>2</v>
      </c>
    </row>
    <row r="1963" ht="12.75" customHeight="1">
      <c r="A1963" s="13" t="s">
        <v>181</v>
      </c>
      <c r="B1963" s="13" t="str">
        <f>IFERROR(__xludf.DUMMYFUNCTION("REGEXREPLACE(A1963, ""\d"", """")"),"         Республика Крым")</f>
        <v>         Республика Крым</v>
      </c>
      <c r="C1963" s="14" t="str">
        <f t="shared" si="15"/>
        <v>Республика Крым</v>
      </c>
      <c r="D1963" s="3">
        <f t="shared" si="16"/>
        <v>2</v>
      </c>
      <c r="E1963" s="15" t="s">
        <v>43</v>
      </c>
      <c r="F1963" s="13" t="str">
        <f>IFERROR(__xludf.DUMMYFUNCTION("REGEXEXTRACT(E1963, ""[А-Яа-я].*"")"),"Новообразования")</f>
        <v>Новообразования</v>
      </c>
      <c r="G1963" s="16">
        <f t="shared" si="17"/>
        <v>2</v>
      </c>
      <c r="H1963" s="13" t="s">
        <v>28</v>
      </c>
      <c r="I1963" s="13" t="str">
        <f>IFERROR(__xludf.DUMMYFUNCTION("REGEXREPLACE(H1963, "".*\s"", """")"),"человек")</f>
        <v>человек</v>
      </c>
      <c r="J1963" s="13" t="s">
        <v>29</v>
      </c>
      <c r="K1963" s="17" t="str">
        <f>IFERROR(__xludf.DUMMYFUNCTION("REGEXREPLACE(J1963, ""^[\d\s]+"", """")"),"значение показателя за год")</f>
        <v>значение показателя за год</v>
      </c>
      <c r="L1963" s="16">
        <f t="shared" si="18"/>
        <v>2</v>
      </c>
      <c r="M1963" s="13" t="s">
        <v>31</v>
      </c>
      <c r="N1963" s="13" t="str">
        <f>IFERROR(__xludf.DUMMYFUNCTION("REGEXEXTRACT(M1963, "" (.+)$"")"),"городское население")</f>
        <v>городское население</v>
      </c>
      <c r="O1963" s="23" t="s">
        <v>37</v>
      </c>
      <c r="P1963" s="18">
        <v>0.0</v>
      </c>
      <c r="Q1963" s="18">
        <v>2294.0</v>
      </c>
      <c r="R1963" s="18">
        <v>2416.0</v>
      </c>
      <c r="S1963" s="18">
        <v>2305.0</v>
      </c>
      <c r="T1963" s="18">
        <v>2311.0</v>
      </c>
      <c r="U1963" s="18">
        <v>2261.0</v>
      </c>
      <c r="V1963" s="18">
        <v>2306.0</v>
      </c>
      <c r="W1963" s="18">
        <v>2220.0</v>
      </c>
      <c r="X1963" s="18">
        <v>2462.0</v>
      </c>
      <c r="Y1963" s="18">
        <v>2670.0</v>
      </c>
      <c r="Z1963" s="19" t="str">
        <f t="shared" si="6"/>
        <v/>
      </c>
      <c r="AA1963" s="19">
        <f t="shared" si="19"/>
        <v>21245</v>
      </c>
      <c r="AB1963" s="19" t="str">
        <f t="shared" si="8"/>
        <v/>
      </c>
      <c r="AC1963" s="19">
        <f t="shared" si="20"/>
        <v>2124.5</v>
      </c>
      <c r="AD1963" s="19">
        <f t="shared" si="21"/>
        <v>2566</v>
      </c>
      <c r="AE1963" s="19" t="str">
        <f t="shared" si="22"/>
        <v>Нет моды</v>
      </c>
      <c r="AF1963" s="19">
        <f t="shared" si="23"/>
        <v>0</v>
      </c>
      <c r="AG1963" s="19">
        <f t="shared" si="24"/>
        <v>2670</v>
      </c>
      <c r="AH1963" s="20" t="str">
        <f t="shared" si="14"/>
        <v/>
      </c>
      <c r="AI1963" s="21"/>
      <c r="AJ1963" s="21"/>
      <c r="AK1963" s="21"/>
      <c r="AL1963" s="22">
        <f t="shared" si="25"/>
        <v>2</v>
      </c>
    </row>
    <row r="1964" ht="12.75" customHeight="1">
      <c r="A1964" s="13" t="s">
        <v>181</v>
      </c>
      <c r="B1964" s="13" t="str">
        <f>IFERROR(__xludf.DUMMYFUNCTION("REGEXREPLACE(A1964, ""\d"", """")"),"         Республика Крым")</f>
        <v>         Республика Крым</v>
      </c>
      <c r="C1964" s="14" t="str">
        <f t="shared" si="15"/>
        <v>Республика Крым</v>
      </c>
      <c r="D1964" s="3">
        <f t="shared" si="16"/>
        <v>2</v>
      </c>
      <c r="E1964" s="15" t="s">
        <v>43</v>
      </c>
      <c r="F1964" s="13" t="str">
        <f>IFERROR(__xludf.DUMMYFUNCTION("REGEXEXTRACT(E1964, ""[А-Яа-я].*"")"),"Новообразования")</f>
        <v>Новообразования</v>
      </c>
      <c r="G1964" s="16">
        <f t="shared" si="17"/>
        <v>2</v>
      </c>
      <c r="H1964" s="13" t="s">
        <v>28</v>
      </c>
      <c r="I1964" s="13" t="str">
        <f>IFERROR(__xludf.DUMMYFUNCTION("REGEXREPLACE(H1964, "".*\s"", """")"),"человек")</f>
        <v>человек</v>
      </c>
      <c r="J1964" s="13" t="s">
        <v>29</v>
      </c>
      <c r="K1964" s="17" t="str">
        <f>IFERROR(__xludf.DUMMYFUNCTION("REGEXREPLACE(J1964, ""^[\d\s]+"", """")"),"значение показателя за год")</f>
        <v>значение показателя за год</v>
      </c>
      <c r="L1964" s="16">
        <f t="shared" si="18"/>
        <v>2</v>
      </c>
      <c r="M1964" s="13" t="s">
        <v>32</v>
      </c>
      <c r="N1964" s="13" t="str">
        <f>IFERROR(__xludf.DUMMYFUNCTION("REGEXEXTRACT(M1964, "" (.+)$"")"),"сельское население")</f>
        <v>сельское население</v>
      </c>
      <c r="O1964" s="23" t="s">
        <v>37</v>
      </c>
      <c r="P1964" s="18">
        <v>0.0</v>
      </c>
      <c r="Q1964" s="18">
        <v>1718.0</v>
      </c>
      <c r="R1964" s="18">
        <v>1922.0</v>
      </c>
      <c r="S1964" s="18">
        <v>1924.0</v>
      </c>
      <c r="T1964" s="18">
        <v>2132.0</v>
      </c>
      <c r="U1964" s="18">
        <v>1939.0</v>
      </c>
      <c r="V1964" s="18">
        <v>2050.0</v>
      </c>
      <c r="W1964" s="18">
        <v>1886.0</v>
      </c>
      <c r="X1964" s="18">
        <v>1894.0</v>
      </c>
      <c r="Y1964" s="18">
        <v>1878.0</v>
      </c>
      <c r="Z1964" s="19" t="str">
        <f t="shared" si="6"/>
        <v/>
      </c>
      <c r="AA1964" s="19" t="str">
        <f t="shared" si="19"/>
        <v/>
      </c>
      <c r="AB1964" s="19">
        <f t="shared" si="8"/>
        <v>17343</v>
      </c>
      <c r="AC1964" s="19">
        <f t="shared" si="20"/>
        <v>1734.3</v>
      </c>
      <c r="AD1964" s="19">
        <f t="shared" si="21"/>
        <v>2091</v>
      </c>
      <c r="AE1964" s="19" t="str">
        <f t="shared" si="22"/>
        <v>Нет моды</v>
      </c>
      <c r="AF1964" s="19">
        <f t="shared" si="23"/>
        <v>0</v>
      </c>
      <c r="AG1964" s="19">
        <f t="shared" si="24"/>
        <v>2132</v>
      </c>
      <c r="AH1964" s="20" t="str">
        <f t="shared" si="14"/>
        <v>Город: 55%; Село: 45%</v>
      </c>
      <c r="AI1964" s="21"/>
      <c r="AJ1964" s="21"/>
      <c r="AK1964" s="21"/>
      <c r="AL1964" s="22">
        <f t="shared" si="25"/>
        <v>2</v>
      </c>
    </row>
    <row r="1965" ht="12.75" customHeight="1">
      <c r="A1965" s="13" t="s">
        <v>181</v>
      </c>
      <c r="B1965" s="13" t="str">
        <f>IFERROR(__xludf.DUMMYFUNCTION("REGEXREPLACE(A1965, ""\d"", """")"),"         Республика Крым")</f>
        <v>         Республика Крым</v>
      </c>
      <c r="C1965" s="14" t="str">
        <f t="shared" si="15"/>
        <v>Республика Крым</v>
      </c>
      <c r="D1965" s="3">
        <f t="shared" si="16"/>
        <v>2</v>
      </c>
      <c r="E1965" s="15" t="s">
        <v>44</v>
      </c>
      <c r="F1965" s="13" t="str">
        <f>IFERROR(__xludf.DUMMYFUNCTION("REGEXEXTRACT(E1965,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65" s="16">
        <f t="shared" si="17"/>
        <v>2</v>
      </c>
      <c r="H1965" s="13" t="s">
        <v>28</v>
      </c>
      <c r="I1965" s="13" t="str">
        <f>IFERROR(__xludf.DUMMYFUNCTION("REGEXREPLACE(H1965, "".*\s"", """")"),"человек")</f>
        <v>человек</v>
      </c>
      <c r="J1965" s="13" t="s">
        <v>29</v>
      </c>
      <c r="K1965" s="17" t="str">
        <f>IFERROR(__xludf.DUMMYFUNCTION("REGEXREPLACE(J1965, ""^[\d\s]+"", """")"),"значение показателя за год")</f>
        <v>значение показателя за год</v>
      </c>
      <c r="L1965" s="16">
        <f t="shared" si="18"/>
        <v>2</v>
      </c>
      <c r="M1965" s="13" t="s">
        <v>30</v>
      </c>
      <c r="N1965" s="13" t="str">
        <f>IFERROR(__xludf.DUMMYFUNCTION("REGEXEXTRACT(M1965, "" (.+)$"")"),"все население")</f>
        <v>все население</v>
      </c>
      <c r="O1965" s="23" t="s">
        <v>37</v>
      </c>
      <c r="P1965" s="23" t="s">
        <v>37</v>
      </c>
      <c r="Q1965" s="18">
        <v>85.0</v>
      </c>
      <c r="R1965" s="23" t="s">
        <v>37</v>
      </c>
      <c r="S1965" s="23" t="s">
        <v>37</v>
      </c>
      <c r="T1965" s="23" t="s">
        <v>37</v>
      </c>
      <c r="U1965" s="23" t="s">
        <v>37</v>
      </c>
      <c r="V1965" s="23" t="s">
        <v>37</v>
      </c>
      <c r="W1965" s="23" t="s">
        <v>37</v>
      </c>
      <c r="X1965" s="23" t="s">
        <v>37</v>
      </c>
      <c r="Y1965" s="23" t="s">
        <v>37</v>
      </c>
      <c r="Z1965" s="19">
        <f t="shared" si="6"/>
        <v>85</v>
      </c>
      <c r="AA1965" s="19" t="str">
        <f t="shared" si="19"/>
        <v/>
      </c>
      <c r="AB1965" s="19" t="str">
        <f t="shared" si="8"/>
        <v/>
      </c>
      <c r="AC1965" s="19">
        <f t="shared" si="20"/>
        <v>85</v>
      </c>
      <c r="AD1965" s="19">
        <f t="shared" si="21"/>
        <v>1894</v>
      </c>
      <c r="AE1965" s="19" t="str">
        <f t="shared" si="22"/>
        <v>Нет моды</v>
      </c>
      <c r="AF1965" s="19">
        <f t="shared" si="23"/>
        <v>85</v>
      </c>
      <c r="AG1965" s="19">
        <f t="shared" si="24"/>
        <v>85</v>
      </c>
      <c r="AH1965" s="20" t="str">
        <f t="shared" si="14"/>
        <v/>
      </c>
      <c r="AI1965" s="24"/>
      <c r="AJ1965" s="24"/>
      <c r="AK1965" s="24"/>
      <c r="AL1965" s="22">
        <f t="shared" si="25"/>
        <v>2</v>
      </c>
    </row>
    <row r="1966" ht="12.75" customHeight="1">
      <c r="A1966" s="13" t="s">
        <v>181</v>
      </c>
      <c r="B1966" s="13" t="str">
        <f>IFERROR(__xludf.DUMMYFUNCTION("REGEXREPLACE(A1966, ""\d"", """")"),"         Республика Крым")</f>
        <v>         Республика Крым</v>
      </c>
      <c r="C1966" s="14" t="str">
        <f t="shared" si="15"/>
        <v>Республика Крым</v>
      </c>
      <c r="D1966" s="3">
        <f t="shared" si="16"/>
        <v>2</v>
      </c>
      <c r="E1966" s="15" t="s">
        <v>44</v>
      </c>
      <c r="F1966" s="13" t="str">
        <f>IFERROR(__xludf.DUMMYFUNCTION("REGEXEXTRACT(E1966,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66" s="16">
        <f t="shared" si="17"/>
        <v>2</v>
      </c>
      <c r="H1966" s="13" t="s">
        <v>28</v>
      </c>
      <c r="I1966" s="13" t="str">
        <f>IFERROR(__xludf.DUMMYFUNCTION("REGEXREPLACE(H1966, "".*\s"", """")"),"человек")</f>
        <v>человек</v>
      </c>
      <c r="J1966" s="13" t="s">
        <v>29</v>
      </c>
      <c r="K1966" s="17" t="str">
        <f>IFERROR(__xludf.DUMMYFUNCTION("REGEXREPLACE(J1966, ""^[\d\s]+"", """")"),"значение показателя за год")</f>
        <v>значение показателя за год</v>
      </c>
      <c r="L1966" s="16">
        <f t="shared" si="18"/>
        <v>2</v>
      </c>
      <c r="M1966" s="13" t="s">
        <v>31</v>
      </c>
      <c r="N1966" s="13" t="str">
        <f>IFERROR(__xludf.DUMMYFUNCTION("REGEXEXTRACT(M1966, "" (.+)$"")"),"городское население")</f>
        <v>городское население</v>
      </c>
      <c r="O1966" s="23" t="s">
        <v>37</v>
      </c>
      <c r="P1966" s="23" t="s">
        <v>37</v>
      </c>
      <c r="Q1966" s="18">
        <v>40.0</v>
      </c>
      <c r="R1966" s="23" t="s">
        <v>37</v>
      </c>
      <c r="S1966" s="23" t="s">
        <v>37</v>
      </c>
      <c r="T1966" s="23" t="s">
        <v>37</v>
      </c>
      <c r="U1966" s="23" t="s">
        <v>37</v>
      </c>
      <c r="V1966" s="23" t="s">
        <v>37</v>
      </c>
      <c r="W1966" s="23" t="s">
        <v>37</v>
      </c>
      <c r="X1966" s="23" t="s">
        <v>37</v>
      </c>
      <c r="Y1966" s="23" t="s">
        <v>37</v>
      </c>
      <c r="Z1966" s="19" t="str">
        <f t="shared" si="6"/>
        <v/>
      </c>
      <c r="AA1966" s="19">
        <f t="shared" si="19"/>
        <v>40</v>
      </c>
      <c r="AB1966" s="19" t="str">
        <f t="shared" si="8"/>
        <v/>
      </c>
      <c r="AC1966" s="19">
        <f t="shared" si="20"/>
        <v>40</v>
      </c>
      <c r="AD1966" s="19">
        <f t="shared" si="21"/>
        <v>62.5</v>
      </c>
      <c r="AE1966" s="19" t="str">
        <f t="shared" si="22"/>
        <v>Нет моды</v>
      </c>
      <c r="AF1966" s="19">
        <f t="shared" si="23"/>
        <v>40</v>
      </c>
      <c r="AG1966" s="19">
        <f t="shared" si="24"/>
        <v>40</v>
      </c>
      <c r="AH1966" s="20" t="str">
        <f t="shared" si="14"/>
        <v/>
      </c>
      <c r="AI1966" s="24"/>
      <c r="AJ1966" s="24"/>
      <c r="AK1966" s="24"/>
      <c r="AL1966" s="22">
        <f t="shared" si="25"/>
        <v>2</v>
      </c>
    </row>
    <row r="1967" ht="12.75" customHeight="1">
      <c r="A1967" s="13" t="s">
        <v>181</v>
      </c>
      <c r="B1967" s="13" t="str">
        <f>IFERROR(__xludf.DUMMYFUNCTION("REGEXREPLACE(A1967, ""\d"", """")"),"         Республика Крым")</f>
        <v>         Республика Крым</v>
      </c>
      <c r="C1967" s="14" t="str">
        <f t="shared" si="15"/>
        <v>Республика Крым</v>
      </c>
      <c r="D1967" s="3">
        <f t="shared" si="16"/>
        <v>2</v>
      </c>
      <c r="E1967" s="15" t="s">
        <v>44</v>
      </c>
      <c r="F1967" s="13" t="str">
        <f>IFERROR(__xludf.DUMMYFUNCTION("REGEXEXTRACT(E1967,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1967" s="16">
        <f t="shared" si="17"/>
        <v>2</v>
      </c>
      <c r="H1967" s="13" t="s">
        <v>28</v>
      </c>
      <c r="I1967" s="13" t="str">
        <f>IFERROR(__xludf.DUMMYFUNCTION("REGEXREPLACE(H1967, "".*\s"", """")"),"человек")</f>
        <v>человек</v>
      </c>
      <c r="J1967" s="13" t="s">
        <v>29</v>
      </c>
      <c r="K1967" s="17" t="str">
        <f>IFERROR(__xludf.DUMMYFUNCTION("REGEXREPLACE(J1967, ""^[\d\s]+"", """")"),"значение показателя за год")</f>
        <v>значение показателя за год</v>
      </c>
      <c r="L1967" s="16">
        <f t="shared" si="18"/>
        <v>2</v>
      </c>
      <c r="M1967" s="13" t="s">
        <v>32</v>
      </c>
      <c r="N1967" s="13" t="str">
        <f>IFERROR(__xludf.DUMMYFUNCTION("REGEXEXTRACT(M1967, "" (.+)$"")"),"сельское население")</f>
        <v>сельское население</v>
      </c>
      <c r="O1967" s="23" t="s">
        <v>37</v>
      </c>
      <c r="P1967" s="23" t="s">
        <v>37</v>
      </c>
      <c r="Q1967" s="18">
        <v>45.0</v>
      </c>
      <c r="R1967" s="23" t="s">
        <v>37</v>
      </c>
      <c r="S1967" s="23" t="s">
        <v>37</v>
      </c>
      <c r="T1967" s="23" t="s">
        <v>37</v>
      </c>
      <c r="U1967" s="23" t="s">
        <v>37</v>
      </c>
      <c r="V1967" s="23" t="s">
        <v>37</v>
      </c>
      <c r="W1967" s="23" t="s">
        <v>37</v>
      </c>
      <c r="X1967" s="23" t="s">
        <v>37</v>
      </c>
      <c r="Y1967" s="23" t="s">
        <v>37</v>
      </c>
      <c r="Z1967" s="19" t="str">
        <f t="shared" si="6"/>
        <v/>
      </c>
      <c r="AA1967" s="19" t="str">
        <f t="shared" si="19"/>
        <v/>
      </c>
      <c r="AB1967" s="19">
        <f t="shared" si="8"/>
        <v>45</v>
      </c>
      <c r="AC1967" s="19">
        <f t="shared" si="20"/>
        <v>45</v>
      </c>
      <c r="AD1967" s="19">
        <f t="shared" si="21"/>
        <v>42.5</v>
      </c>
      <c r="AE1967" s="19" t="str">
        <f t="shared" si="22"/>
        <v>Нет моды</v>
      </c>
      <c r="AF1967" s="19">
        <f t="shared" si="23"/>
        <v>45</v>
      </c>
      <c r="AG1967" s="19">
        <f t="shared" si="24"/>
        <v>45</v>
      </c>
      <c r="AH1967" s="20" t="str">
        <f t="shared" si="14"/>
        <v>Город: 47%; Село: 53%</v>
      </c>
      <c r="AI1967" s="24"/>
      <c r="AJ1967" s="24"/>
      <c r="AK1967" s="24"/>
      <c r="AL1967" s="22">
        <f t="shared" si="25"/>
        <v>2</v>
      </c>
    </row>
    <row r="1968" ht="12.75" customHeight="1">
      <c r="A1968" s="13" t="s">
        <v>181</v>
      </c>
      <c r="B1968" s="13" t="str">
        <f>IFERROR(__xludf.DUMMYFUNCTION("REGEXREPLACE(A1968, ""\d"", """")"),"         Республика Крым")</f>
        <v>         Республика Крым</v>
      </c>
      <c r="C1968" s="14" t="str">
        <f t="shared" si="15"/>
        <v>Республика Крым</v>
      </c>
      <c r="D1968" s="3">
        <f t="shared" si="16"/>
        <v>2</v>
      </c>
      <c r="E1968" s="15" t="s">
        <v>45</v>
      </c>
      <c r="F1968" s="13" t="str">
        <f>IFERROR(__xludf.DUMMYFUNCTION("REGEXEXTRACT(E1968, ""[А-Яа-я].*"")"),"Самоубийство")</f>
        <v>Самоубийство</v>
      </c>
      <c r="G1968" s="16">
        <f t="shared" si="17"/>
        <v>2</v>
      </c>
      <c r="H1968" s="13" t="s">
        <v>28</v>
      </c>
      <c r="I1968" s="13" t="str">
        <f>IFERROR(__xludf.DUMMYFUNCTION("REGEXREPLACE(H1968, "".*\s"", """")"),"человек")</f>
        <v>человек</v>
      </c>
      <c r="J1968" s="13" t="s">
        <v>29</v>
      </c>
      <c r="K1968" s="17" t="str">
        <f>IFERROR(__xludf.DUMMYFUNCTION("REGEXREPLACE(J1968, ""^[\d\s]+"", """")"),"значение показателя за год")</f>
        <v>значение показателя за год</v>
      </c>
      <c r="L1968" s="16">
        <f t="shared" si="18"/>
        <v>2</v>
      </c>
      <c r="M1968" s="13" t="s">
        <v>30</v>
      </c>
      <c r="N1968" s="13" t="str">
        <f>IFERROR(__xludf.DUMMYFUNCTION("REGEXEXTRACT(M1968, "" (.+)$"")"),"все население")</f>
        <v>все население</v>
      </c>
      <c r="O1968" s="23" t="s">
        <v>37</v>
      </c>
      <c r="P1968" s="18">
        <v>0.0</v>
      </c>
      <c r="Q1968" s="18">
        <v>411.0</v>
      </c>
      <c r="R1968" s="18">
        <v>327.0</v>
      </c>
      <c r="S1968" s="18">
        <v>321.0</v>
      </c>
      <c r="T1968" s="18">
        <v>317.0</v>
      </c>
      <c r="U1968" s="18">
        <v>312.0</v>
      </c>
      <c r="V1968" s="18">
        <v>292.0</v>
      </c>
      <c r="W1968" s="18">
        <v>252.0</v>
      </c>
      <c r="X1968" s="18">
        <v>214.0</v>
      </c>
      <c r="Y1968" s="18">
        <v>197.0</v>
      </c>
      <c r="Z1968" s="19">
        <f t="shared" si="6"/>
        <v>2643</v>
      </c>
      <c r="AA1968" s="19" t="str">
        <f t="shared" si="19"/>
        <v/>
      </c>
      <c r="AB1968" s="19" t="str">
        <f t="shared" si="8"/>
        <v/>
      </c>
      <c r="AC1968" s="19">
        <f t="shared" si="20"/>
        <v>264.3</v>
      </c>
      <c r="AD1968" s="19">
        <f t="shared" si="21"/>
        <v>292</v>
      </c>
      <c r="AE1968" s="19" t="str">
        <f t="shared" si="22"/>
        <v>Нет моды</v>
      </c>
      <c r="AF1968" s="19">
        <f t="shared" si="23"/>
        <v>0</v>
      </c>
      <c r="AG1968" s="19">
        <f t="shared" si="24"/>
        <v>411</v>
      </c>
      <c r="AH1968" s="20" t="str">
        <f t="shared" si="14"/>
        <v/>
      </c>
      <c r="AI1968" s="21"/>
      <c r="AJ1968" s="21"/>
      <c r="AK1968" s="21"/>
      <c r="AL1968" s="22">
        <f t="shared" si="25"/>
        <v>2</v>
      </c>
    </row>
    <row r="1969" ht="12.75" customHeight="1">
      <c r="A1969" s="13" t="s">
        <v>181</v>
      </c>
      <c r="B1969" s="13" t="str">
        <f>IFERROR(__xludf.DUMMYFUNCTION("REGEXREPLACE(A1969, ""\d"", """")"),"         Республика Крым")</f>
        <v>         Республика Крым</v>
      </c>
      <c r="C1969" s="14" t="str">
        <f t="shared" si="15"/>
        <v>Республика Крым</v>
      </c>
      <c r="D1969" s="3">
        <f t="shared" si="16"/>
        <v>2</v>
      </c>
      <c r="E1969" s="15" t="s">
        <v>45</v>
      </c>
      <c r="F1969" s="13" t="str">
        <f>IFERROR(__xludf.DUMMYFUNCTION("REGEXEXTRACT(E1969, ""[А-Яа-я].*"")"),"Самоубийство")</f>
        <v>Самоубийство</v>
      </c>
      <c r="G1969" s="16">
        <f t="shared" si="17"/>
        <v>2</v>
      </c>
      <c r="H1969" s="13" t="s">
        <v>28</v>
      </c>
      <c r="I1969" s="13" t="str">
        <f>IFERROR(__xludf.DUMMYFUNCTION("REGEXREPLACE(H1969, "".*\s"", """")"),"человек")</f>
        <v>человек</v>
      </c>
      <c r="J1969" s="13" t="s">
        <v>29</v>
      </c>
      <c r="K1969" s="17" t="str">
        <f>IFERROR(__xludf.DUMMYFUNCTION("REGEXREPLACE(J1969, ""^[\d\s]+"", """")"),"значение показателя за год")</f>
        <v>значение показателя за год</v>
      </c>
      <c r="L1969" s="16">
        <f t="shared" si="18"/>
        <v>2</v>
      </c>
      <c r="M1969" s="13" t="s">
        <v>31</v>
      </c>
      <c r="N1969" s="13" t="str">
        <f>IFERROR(__xludf.DUMMYFUNCTION("REGEXEXTRACT(M1969, "" (.+)$"")"),"городское население")</f>
        <v>городское население</v>
      </c>
      <c r="O1969" s="23" t="s">
        <v>37</v>
      </c>
      <c r="P1969" s="18">
        <v>0.0</v>
      </c>
      <c r="Q1969" s="18">
        <v>195.0</v>
      </c>
      <c r="R1969" s="18">
        <v>159.0</v>
      </c>
      <c r="S1969" s="18">
        <v>155.0</v>
      </c>
      <c r="T1969" s="18">
        <v>149.0</v>
      </c>
      <c r="U1969" s="18">
        <v>143.0</v>
      </c>
      <c r="V1969" s="18">
        <v>140.0</v>
      </c>
      <c r="W1969" s="18">
        <v>117.0</v>
      </c>
      <c r="X1969" s="18">
        <v>108.0</v>
      </c>
      <c r="Y1969" s="18">
        <v>93.0</v>
      </c>
      <c r="Z1969" s="19" t="str">
        <f t="shared" si="6"/>
        <v/>
      </c>
      <c r="AA1969" s="19">
        <f t="shared" si="19"/>
        <v>1259</v>
      </c>
      <c r="AB1969" s="19" t="str">
        <f t="shared" si="8"/>
        <v/>
      </c>
      <c r="AC1969" s="19">
        <f t="shared" si="20"/>
        <v>125.9</v>
      </c>
      <c r="AD1969" s="19">
        <f t="shared" si="21"/>
        <v>177</v>
      </c>
      <c r="AE1969" s="19" t="str">
        <f t="shared" si="22"/>
        <v>Нет моды</v>
      </c>
      <c r="AF1969" s="19">
        <f t="shared" si="23"/>
        <v>0</v>
      </c>
      <c r="AG1969" s="19">
        <f t="shared" si="24"/>
        <v>195</v>
      </c>
      <c r="AH1969" s="20" t="str">
        <f t="shared" si="14"/>
        <v/>
      </c>
      <c r="AI1969" s="21"/>
      <c r="AJ1969" s="21"/>
      <c r="AK1969" s="21"/>
      <c r="AL1969" s="22">
        <f t="shared" si="25"/>
        <v>2</v>
      </c>
    </row>
    <row r="1970" ht="12.75" customHeight="1">
      <c r="A1970" s="13" t="s">
        <v>181</v>
      </c>
      <c r="B1970" s="13" t="str">
        <f>IFERROR(__xludf.DUMMYFUNCTION("REGEXREPLACE(A1970, ""\d"", """")"),"         Республика Крым")</f>
        <v>         Республика Крым</v>
      </c>
      <c r="C1970" s="14" t="str">
        <f t="shared" si="15"/>
        <v>Республика Крым</v>
      </c>
      <c r="D1970" s="3">
        <f t="shared" si="16"/>
        <v>2</v>
      </c>
      <c r="E1970" s="15" t="s">
        <v>45</v>
      </c>
      <c r="F1970" s="13" t="str">
        <f>IFERROR(__xludf.DUMMYFUNCTION("REGEXEXTRACT(E1970, ""[А-Яа-я].*"")"),"Самоубийство")</f>
        <v>Самоубийство</v>
      </c>
      <c r="G1970" s="16">
        <f t="shared" si="17"/>
        <v>2</v>
      </c>
      <c r="H1970" s="13" t="s">
        <v>28</v>
      </c>
      <c r="I1970" s="13" t="str">
        <f>IFERROR(__xludf.DUMMYFUNCTION("REGEXREPLACE(H1970, "".*\s"", """")"),"человек")</f>
        <v>человек</v>
      </c>
      <c r="J1970" s="13" t="s">
        <v>29</v>
      </c>
      <c r="K1970" s="17" t="str">
        <f>IFERROR(__xludf.DUMMYFUNCTION("REGEXREPLACE(J1970, ""^[\d\s]+"", """")"),"значение показателя за год")</f>
        <v>значение показателя за год</v>
      </c>
      <c r="L1970" s="16">
        <f t="shared" si="18"/>
        <v>2</v>
      </c>
      <c r="M1970" s="13" t="s">
        <v>32</v>
      </c>
      <c r="N1970" s="13" t="str">
        <f>IFERROR(__xludf.DUMMYFUNCTION("REGEXEXTRACT(M1970, "" (.+)$"")"),"сельское население")</f>
        <v>сельское население</v>
      </c>
      <c r="O1970" s="23" t="s">
        <v>37</v>
      </c>
      <c r="P1970" s="18">
        <v>0.0</v>
      </c>
      <c r="Q1970" s="18">
        <v>216.0</v>
      </c>
      <c r="R1970" s="18">
        <v>168.0</v>
      </c>
      <c r="S1970" s="18">
        <v>166.0</v>
      </c>
      <c r="T1970" s="18">
        <v>168.0</v>
      </c>
      <c r="U1970" s="18">
        <v>169.0</v>
      </c>
      <c r="V1970" s="18">
        <v>152.0</v>
      </c>
      <c r="W1970" s="18">
        <v>135.0</v>
      </c>
      <c r="X1970" s="18">
        <v>106.0</v>
      </c>
      <c r="Y1970" s="18">
        <v>104.0</v>
      </c>
      <c r="Z1970" s="19" t="str">
        <f t="shared" si="6"/>
        <v/>
      </c>
      <c r="AA1970" s="19" t="str">
        <f t="shared" si="19"/>
        <v/>
      </c>
      <c r="AB1970" s="19">
        <f t="shared" si="8"/>
        <v>1384</v>
      </c>
      <c r="AC1970" s="19">
        <f t="shared" si="20"/>
        <v>138.4</v>
      </c>
      <c r="AD1970" s="19">
        <f t="shared" si="21"/>
        <v>146</v>
      </c>
      <c r="AE1970" s="19" t="str">
        <f t="shared" si="22"/>
        <v>Нет моды</v>
      </c>
      <c r="AF1970" s="19">
        <f t="shared" si="23"/>
        <v>0</v>
      </c>
      <c r="AG1970" s="19">
        <f t="shared" si="24"/>
        <v>216</v>
      </c>
      <c r="AH1970" s="20" t="str">
        <f t="shared" si="14"/>
        <v>Город: 48%; Село: 52%</v>
      </c>
      <c r="AI1970" s="21"/>
      <c r="AJ1970" s="21"/>
      <c r="AK1970" s="21"/>
      <c r="AL1970" s="22">
        <f t="shared" si="25"/>
        <v>2</v>
      </c>
    </row>
    <row r="1971" ht="12.75" customHeight="1">
      <c r="A1971" s="13" t="s">
        <v>181</v>
      </c>
      <c r="B1971" s="13" t="str">
        <f>IFERROR(__xludf.DUMMYFUNCTION("REGEXREPLACE(A1971, ""\d"", """")"),"         Республика Крым")</f>
        <v>         Республика Крым</v>
      </c>
      <c r="C1971" s="14" t="str">
        <f t="shared" si="15"/>
        <v>Республика Крым</v>
      </c>
      <c r="D1971" s="3">
        <f t="shared" si="16"/>
        <v>2</v>
      </c>
      <c r="E1971" s="15" t="s">
        <v>46</v>
      </c>
      <c r="F1971" s="13" t="str">
        <f>IFERROR(__xludf.DUMMYFUNCTION("REGEXEXTRACT(E1971, ""[А-Яа-я].*"")"),"Случ.отравл.алкоголем")</f>
        <v>Случ.отравл.алкоголем</v>
      </c>
      <c r="G1971" s="16">
        <f t="shared" si="17"/>
        <v>2</v>
      </c>
      <c r="H1971" s="13" t="s">
        <v>28</v>
      </c>
      <c r="I1971" s="13" t="str">
        <f>IFERROR(__xludf.DUMMYFUNCTION("REGEXREPLACE(H1971, "".*\s"", """")"),"человек")</f>
        <v>человек</v>
      </c>
      <c r="J1971" s="13" t="s">
        <v>29</v>
      </c>
      <c r="K1971" s="17" t="str">
        <f>IFERROR(__xludf.DUMMYFUNCTION("REGEXREPLACE(J1971, ""^[\d\s]+"", """")"),"значение показателя за год")</f>
        <v>значение показателя за год</v>
      </c>
      <c r="L1971" s="16">
        <f t="shared" si="18"/>
        <v>2</v>
      </c>
      <c r="M1971" s="13" t="s">
        <v>30</v>
      </c>
      <c r="N1971" s="13" t="str">
        <f>IFERROR(__xludf.DUMMYFUNCTION("REGEXEXTRACT(M1971, "" (.+)$"")"),"все население")</f>
        <v>все население</v>
      </c>
      <c r="O1971" s="23" t="s">
        <v>37</v>
      </c>
      <c r="P1971" s="18">
        <v>0.0</v>
      </c>
      <c r="Q1971" s="18">
        <v>162.0</v>
      </c>
      <c r="R1971" s="18">
        <v>183.0</v>
      </c>
      <c r="S1971" s="18">
        <v>161.0</v>
      </c>
      <c r="T1971" s="18">
        <v>150.0</v>
      </c>
      <c r="U1971" s="18">
        <v>153.0</v>
      </c>
      <c r="V1971" s="18">
        <v>141.0</v>
      </c>
      <c r="W1971" s="18">
        <v>113.0</v>
      </c>
      <c r="X1971" s="18">
        <v>117.0</v>
      </c>
      <c r="Y1971" s="18">
        <v>83.0</v>
      </c>
      <c r="Z1971" s="19">
        <f t="shared" si="6"/>
        <v>1263</v>
      </c>
      <c r="AA1971" s="19" t="str">
        <f t="shared" si="19"/>
        <v/>
      </c>
      <c r="AB1971" s="19" t="str">
        <f t="shared" si="8"/>
        <v/>
      </c>
      <c r="AC1971" s="19">
        <f t="shared" si="20"/>
        <v>126.3</v>
      </c>
      <c r="AD1971" s="19">
        <f t="shared" si="21"/>
        <v>151</v>
      </c>
      <c r="AE1971" s="19" t="str">
        <f t="shared" si="22"/>
        <v>Нет моды</v>
      </c>
      <c r="AF1971" s="19">
        <f t="shared" si="23"/>
        <v>0</v>
      </c>
      <c r="AG1971" s="19">
        <f t="shared" si="24"/>
        <v>183</v>
      </c>
      <c r="AH1971" s="20" t="str">
        <f t="shared" si="14"/>
        <v/>
      </c>
      <c r="AI1971" s="21"/>
      <c r="AJ1971" s="21"/>
      <c r="AK1971" s="21"/>
      <c r="AL1971" s="22">
        <f t="shared" si="25"/>
        <v>2</v>
      </c>
    </row>
    <row r="1972" ht="12.75" customHeight="1">
      <c r="A1972" s="13" t="s">
        <v>181</v>
      </c>
      <c r="B1972" s="13" t="str">
        <f>IFERROR(__xludf.DUMMYFUNCTION("REGEXREPLACE(A1972, ""\d"", """")"),"         Республика Крым")</f>
        <v>         Республика Крым</v>
      </c>
      <c r="C1972" s="14" t="str">
        <f t="shared" si="15"/>
        <v>Республика Крым</v>
      </c>
      <c r="D1972" s="3">
        <f t="shared" si="16"/>
        <v>2</v>
      </c>
      <c r="E1972" s="15" t="s">
        <v>46</v>
      </c>
      <c r="F1972" s="13" t="str">
        <f>IFERROR(__xludf.DUMMYFUNCTION("REGEXEXTRACT(E1972, ""[А-Яа-я].*"")"),"Случ.отравл.алкоголем")</f>
        <v>Случ.отравл.алкоголем</v>
      </c>
      <c r="G1972" s="16">
        <f t="shared" si="17"/>
        <v>2</v>
      </c>
      <c r="H1972" s="13" t="s">
        <v>28</v>
      </c>
      <c r="I1972" s="13" t="str">
        <f>IFERROR(__xludf.DUMMYFUNCTION("REGEXREPLACE(H1972, "".*\s"", """")"),"человек")</f>
        <v>человек</v>
      </c>
      <c r="J1972" s="13" t="s">
        <v>29</v>
      </c>
      <c r="K1972" s="17" t="str">
        <f>IFERROR(__xludf.DUMMYFUNCTION("REGEXREPLACE(J1972, ""^[\d\s]+"", """")"),"значение показателя за год")</f>
        <v>значение показателя за год</v>
      </c>
      <c r="L1972" s="16">
        <f t="shared" si="18"/>
        <v>2</v>
      </c>
      <c r="M1972" s="13" t="s">
        <v>31</v>
      </c>
      <c r="N1972" s="13" t="str">
        <f>IFERROR(__xludf.DUMMYFUNCTION("REGEXEXTRACT(M1972, "" (.+)$"")"),"городское население")</f>
        <v>городское население</v>
      </c>
      <c r="O1972" s="23" t="s">
        <v>37</v>
      </c>
      <c r="P1972" s="18">
        <v>0.0</v>
      </c>
      <c r="Q1972" s="18">
        <v>92.0</v>
      </c>
      <c r="R1972" s="18">
        <v>114.0</v>
      </c>
      <c r="S1972" s="18">
        <v>75.0</v>
      </c>
      <c r="T1972" s="18">
        <v>76.0</v>
      </c>
      <c r="U1972" s="18">
        <v>75.0</v>
      </c>
      <c r="V1972" s="18">
        <v>65.0</v>
      </c>
      <c r="W1972" s="18">
        <v>70.0</v>
      </c>
      <c r="X1972" s="18">
        <v>62.0</v>
      </c>
      <c r="Y1972" s="18">
        <v>50.0</v>
      </c>
      <c r="Z1972" s="19" t="str">
        <f t="shared" si="6"/>
        <v/>
      </c>
      <c r="AA1972" s="19">
        <f t="shared" si="19"/>
        <v>679</v>
      </c>
      <c r="AB1972" s="19" t="str">
        <f t="shared" si="8"/>
        <v/>
      </c>
      <c r="AC1972" s="19">
        <f t="shared" si="20"/>
        <v>67.9</v>
      </c>
      <c r="AD1972" s="19">
        <f t="shared" si="21"/>
        <v>87.5</v>
      </c>
      <c r="AE1972" s="19" t="str">
        <f t="shared" si="22"/>
        <v>Нет моды</v>
      </c>
      <c r="AF1972" s="19">
        <f t="shared" si="23"/>
        <v>0</v>
      </c>
      <c r="AG1972" s="19">
        <f t="shared" si="24"/>
        <v>114</v>
      </c>
      <c r="AH1972" s="20" t="str">
        <f t="shared" si="14"/>
        <v/>
      </c>
      <c r="AI1972" s="21"/>
      <c r="AJ1972" s="21"/>
      <c r="AK1972" s="21"/>
      <c r="AL1972" s="22">
        <f t="shared" si="25"/>
        <v>2</v>
      </c>
    </row>
    <row r="1973" ht="12.75" customHeight="1">
      <c r="A1973" s="13" t="s">
        <v>181</v>
      </c>
      <c r="B1973" s="13" t="str">
        <f>IFERROR(__xludf.DUMMYFUNCTION("REGEXREPLACE(A1973, ""\d"", """")"),"         Республика Крым")</f>
        <v>         Республика Крым</v>
      </c>
      <c r="C1973" s="14" t="str">
        <f t="shared" si="15"/>
        <v>Республика Крым</v>
      </c>
      <c r="D1973" s="3">
        <f t="shared" si="16"/>
        <v>2</v>
      </c>
      <c r="E1973" s="15" t="s">
        <v>46</v>
      </c>
      <c r="F1973" s="13" t="str">
        <f>IFERROR(__xludf.DUMMYFUNCTION("REGEXEXTRACT(E1973, ""[А-Яа-я].*"")"),"Случ.отравл.алкоголем")</f>
        <v>Случ.отравл.алкоголем</v>
      </c>
      <c r="G1973" s="16">
        <f t="shared" si="17"/>
        <v>2</v>
      </c>
      <c r="H1973" s="13" t="s">
        <v>28</v>
      </c>
      <c r="I1973" s="13" t="str">
        <f>IFERROR(__xludf.DUMMYFUNCTION("REGEXREPLACE(H1973, "".*\s"", """")"),"человек")</f>
        <v>человек</v>
      </c>
      <c r="J1973" s="13" t="s">
        <v>29</v>
      </c>
      <c r="K1973" s="17" t="str">
        <f>IFERROR(__xludf.DUMMYFUNCTION("REGEXREPLACE(J1973, ""^[\d\s]+"", """")"),"значение показателя за год")</f>
        <v>значение показателя за год</v>
      </c>
      <c r="L1973" s="16">
        <f t="shared" si="18"/>
        <v>2</v>
      </c>
      <c r="M1973" s="13" t="s">
        <v>32</v>
      </c>
      <c r="N1973" s="13" t="str">
        <f>IFERROR(__xludf.DUMMYFUNCTION("REGEXEXTRACT(M1973, "" (.+)$"")"),"сельское население")</f>
        <v>сельское население</v>
      </c>
      <c r="O1973" s="23" t="s">
        <v>37</v>
      </c>
      <c r="P1973" s="18">
        <v>0.0</v>
      </c>
      <c r="Q1973" s="18">
        <v>70.0</v>
      </c>
      <c r="R1973" s="18">
        <v>69.0</v>
      </c>
      <c r="S1973" s="18">
        <v>86.0</v>
      </c>
      <c r="T1973" s="18">
        <v>74.0</v>
      </c>
      <c r="U1973" s="18">
        <v>78.0</v>
      </c>
      <c r="V1973" s="18">
        <v>76.0</v>
      </c>
      <c r="W1973" s="18">
        <v>43.0</v>
      </c>
      <c r="X1973" s="18">
        <v>55.0</v>
      </c>
      <c r="Y1973" s="18">
        <v>33.0</v>
      </c>
      <c r="Z1973" s="19" t="str">
        <f t="shared" si="6"/>
        <v/>
      </c>
      <c r="AA1973" s="19" t="str">
        <f t="shared" si="19"/>
        <v/>
      </c>
      <c r="AB1973" s="19">
        <f t="shared" si="8"/>
        <v>584</v>
      </c>
      <c r="AC1973" s="19">
        <f t="shared" si="20"/>
        <v>58.4</v>
      </c>
      <c r="AD1973" s="19">
        <f t="shared" si="21"/>
        <v>70</v>
      </c>
      <c r="AE1973" s="19" t="str">
        <f t="shared" si="22"/>
        <v>Нет моды</v>
      </c>
      <c r="AF1973" s="19">
        <f t="shared" si="23"/>
        <v>0</v>
      </c>
      <c r="AG1973" s="19">
        <f t="shared" si="24"/>
        <v>86</v>
      </c>
      <c r="AH1973" s="20" t="str">
        <f t="shared" si="14"/>
        <v>Город: 54%; Село: 46%</v>
      </c>
      <c r="AI1973" s="21"/>
      <c r="AJ1973" s="21"/>
      <c r="AK1973" s="21"/>
      <c r="AL1973" s="22">
        <f t="shared" si="25"/>
        <v>2</v>
      </c>
    </row>
    <row r="1974" ht="12.75" customHeight="1">
      <c r="A1974" s="13" t="s">
        <v>181</v>
      </c>
      <c r="B1974" s="13" t="str">
        <f>IFERROR(__xludf.DUMMYFUNCTION("REGEXREPLACE(A1974, ""\d"", """")"),"         Республика Крым")</f>
        <v>         Республика Крым</v>
      </c>
      <c r="C1974" s="14" t="str">
        <f t="shared" si="15"/>
        <v>Республика Крым</v>
      </c>
      <c r="D1974" s="3">
        <f t="shared" si="16"/>
        <v>2</v>
      </c>
      <c r="E1974" s="15" t="s">
        <v>47</v>
      </c>
      <c r="F1974" s="13" t="str">
        <f>IFERROR(__xludf.DUMMYFUNCTION("REGEXEXTRACT(E1974, ""[А-Яа-я].*"")"),"транспортные травмы всех видов")</f>
        <v>транспортные травмы всех видов</v>
      </c>
      <c r="G1974" s="16">
        <f t="shared" si="17"/>
        <v>2</v>
      </c>
      <c r="H1974" s="13" t="s">
        <v>28</v>
      </c>
      <c r="I1974" s="13" t="str">
        <f>IFERROR(__xludf.DUMMYFUNCTION("REGEXREPLACE(H1974, "".*\s"", """")"),"человек")</f>
        <v>человек</v>
      </c>
      <c r="J1974" s="13" t="s">
        <v>29</v>
      </c>
      <c r="K1974" s="17" t="str">
        <f>IFERROR(__xludf.DUMMYFUNCTION("REGEXREPLACE(J1974, ""^[\d\s]+"", """")"),"значение показателя за год")</f>
        <v>значение показателя за год</v>
      </c>
      <c r="L1974" s="16">
        <f t="shared" si="18"/>
        <v>2</v>
      </c>
      <c r="M1974" s="13" t="s">
        <v>30</v>
      </c>
      <c r="N1974" s="13" t="str">
        <f>IFERROR(__xludf.DUMMYFUNCTION("REGEXEXTRACT(M1974, "" (.+)$"")"),"все население")</f>
        <v>все население</v>
      </c>
      <c r="O1974" s="23" t="s">
        <v>37</v>
      </c>
      <c r="P1974" s="18">
        <v>0.0</v>
      </c>
      <c r="Q1974" s="18">
        <v>359.0</v>
      </c>
      <c r="R1974" s="18">
        <v>365.0</v>
      </c>
      <c r="S1974" s="23" t="s">
        <v>37</v>
      </c>
      <c r="T1974" s="23" t="s">
        <v>37</v>
      </c>
      <c r="U1974" s="23" t="s">
        <v>37</v>
      </c>
      <c r="V1974" s="23" t="s">
        <v>37</v>
      </c>
      <c r="W1974" s="23" t="s">
        <v>37</v>
      </c>
      <c r="X1974" s="23" t="s">
        <v>37</v>
      </c>
      <c r="Y1974" s="23" t="s">
        <v>37</v>
      </c>
      <c r="Z1974" s="19">
        <f t="shared" si="6"/>
        <v>724</v>
      </c>
      <c r="AA1974" s="19" t="str">
        <f t="shared" si="19"/>
        <v/>
      </c>
      <c r="AB1974" s="19" t="str">
        <f t="shared" si="8"/>
        <v/>
      </c>
      <c r="AC1974" s="19">
        <f t="shared" si="20"/>
        <v>241.3333333</v>
      </c>
      <c r="AD1974" s="19">
        <f t="shared" si="21"/>
        <v>70</v>
      </c>
      <c r="AE1974" s="19" t="str">
        <f t="shared" si="22"/>
        <v>Нет моды</v>
      </c>
      <c r="AF1974" s="19">
        <f t="shared" si="23"/>
        <v>0</v>
      </c>
      <c r="AG1974" s="19">
        <f t="shared" si="24"/>
        <v>365</v>
      </c>
      <c r="AH1974" s="20" t="str">
        <f t="shared" si="14"/>
        <v/>
      </c>
      <c r="AI1974" s="24"/>
      <c r="AJ1974" s="24"/>
      <c r="AK1974" s="24"/>
      <c r="AL1974" s="22">
        <f t="shared" si="25"/>
        <v>2</v>
      </c>
    </row>
    <row r="1975" ht="12.75" customHeight="1">
      <c r="A1975" s="13" t="s">
        <v>181</v>
      </c>
      <c r="B1975" s="13" t="str">
        <f>IFERROR(__xludf.DUMMYFUNCTION("REGEXREPLACE(A1975, ""\d"", """")"),"         Республика Крым")</f>
        <v>         Республика Крым</v>
      </c>
      <c r="C1975" s="14" t="str">
        <f t="shared" si="15"/>
        <v>Республика Крым</v>
      </c>
      <c r="D1975" s="3">
        <f t="shared" si="16"/>
        <v>2</v>
      </c>
      <c r="E1975" s="15" t="s">
        <v>47</v>
      </c>
      <c r="F1975" s="13" t="str">
        <f>IFERROR(__xludf.DUMMYFUNCTION("REGEXEXTRACT(E1975, ""[А-Яа-я].*"")"),"транспортные травмы всех видов")</f>
        <v>транспортные травмы всех видов</v>
      </c>
      <c r="G1975" s="16">
        <f t="shared" si="17"/>
        <v>2</v>
      </c>
      <c r="H1975" s="13" t="s">
        <v>28</v>
      </c>
      <c r="I1975" s="13" t="str">
        <f>IFERROR(__xludf.DUMMYFUNCTION("REGEXREPLACE(H1975, "".*\s"", """")"),"человек")</f>
        <v>человек</v>
      </c>
      <c r="J1975" s="13" t="s">
        <v>29</v>
      </c>
      <c r="K1975" s="17" t="str">
        <f>IFERROR(__xludf.DUMMYFUNCTION("REGEXREPLACE(J1975, ""^[\d\s]+"", """")"),"значение показателя за год")</f>
        <v>значение показателя за год</v>
      </c>
      <c r="L1975" s="16">
        <f t="shared" si="18"/>
        <v>2</v>
      </c>
      <c r="M1975" s="13" t="s">
        <v>31</v>
      </c>
      <c r="N1975" s="13" t="str">
        <f>IFERROR(__xludf.DUMMYFUNCTION("REGEXEXTRACT(M1975, "" (.+)$"")"),"городское население")</f>
        <v>городское население</v>
      </c>
      <c r="O1975" s="23" t="s">
        <v>37</v>
      </c>
      <c r="P1975" s="18">
        <v>0.0</v>
      </c>
      <c r="Q1975" s="18">
        <v>182.0</v>
      </c>
      <c r="R1975" s="18">
        <v>185.0</v>
      </c>
      <c r="S1975" s="23" t="s">
        <v>37</v>
      </c>
      <c r="T1975" s="23" t="s">
        <v>37</v>
      </c>
      <c r="U1975" s="23" t="s">
        <v>37</v>
      </c>
      <c r="V1975" s="23" t="s">
        <v>37</v>
      </c>
      <c r="W1975" s="23" t="s">
        <v>37</v>
      </c>
      <c r="X1975" s="23" t="s">
        <v>37</v>
      </c>
      <c r="Y1975" s="23" t="s">
        <v>37</v>
      </c>
      <c r="Z1975" s="19" t="str">
        <f t="shared" si="6"/>
        <v/>
      </c>
      <c r="AA1975" s="19">
        <f t="shared" si="19"/>
        <v>367</v>
      </c>
      <c r="AB1975" s="19" t="str">
        <f t="shared" si="8"/>
        <v/>
      </c>
      <c r="AC1975" s="19">
        <f t="shared" si="20"/>
        <v>122.3333333</v>
      </c>
      <c r="AD1975" s="19">
        <f t="shared" si="21"/>
        <v>183.5</v>
      </c>
      <c r="AE1975" s="19" t="str">
        <f t="shared" si="22"/>
        <v>Нет моды</v>
      </c>
      <c r="AF1975" s="19">
        <f t="shared" si="23"/>
        <v>0</v>
      </c>
      <c r="AG1975" s="19">
        <f t="shared" si="24"/>
        <v>185</v>
      </c>
      <c r="AH1975" s="20" t="str">
        <f t="shared" si="14"/>
        <v/>
      </c>
      <c r="AI1975" s="24"/>
      <c r="AJ1975" s="24"/>
      <c r="AK1975" s="24"/>
      <c r="AL1975" s="22">
        <f t="shared" si="25"/>
        <v>2</v>
      </c>
    </row>
    <row r="1976" ht="12.75" customHeight="1">
      <c r="A1976" s="13" t="s">
        <v>181</v>
      </c>
      <c r="B1976" s="13" t="str">
        <f>IFERROR(__xludf.DUMMYFUNCTION("REGEXREPLACE(A1976, ""\d"", """")"),"         Республика Крым")</f>
        <v>         Республика Крым</v>
      </c>
      <c r="C1976" s="14" t="str">
        <f t="shared" si="15"/>
        <v>Республика Крым</v>
      </c>
      <c r="D1976" s="3">
        <f t="shared" si="16"/>
        <v>2</v>
      </c>
      <c r="E1976" s="15" t="s">
        <v>47</v>
      </c>
      <c r="F1976" s="13" t="str">
        <f>IFERROR(__xludf.DUMMYFUNCTION("REGEXEXTRACT(E1976, ""[А-Яа-я].*"")"),"транспортные травмы всех видов")</f>
        <v>транспортные травмы всех видов</v>
      </c>
      <c r="G1976" s="16">
        <f t="shared" si="17"/>
        <v>2</v>
      </c>
      <c r="H1976" s="13" t="s">
        <v>28</v>
      </c>
      <c r="I1976" s="13" t="str">
        <f>IFERROR(__xludf.DUMMYFUNCTION("REGEXREPLACE(H1976, "".*\s"", """")"),"человек")</f>
        <v>человек</v>
      </c>
      <c r="J1976" s="13" t="s">
        <v>29</v>
      </c>
      <c r="K1976" s="17" t="str">
        <f>IFERROR(__xludf.DUMMYFUNCTION("REGEXREPLACE(J1976, ""^[\d\s]+"", """")"),"значение показателя за год")</f>
        <v>значение показателя за год</v>
      </c>
      <c r="L1976" s="16">
        <f t="shared" si="18"/>
        <v>2</v>
      </c>
      <c r="M1976" s="13" t="s">
        <v>32</v>
      </c>
      <c r="N1976" s="13" t="str">
        <f>IFERROR(__xludf.DUMMYFUNCTION("REGEXEXTRACT(M1976, "" (.+)$"")"),"сельское население")</f>
        <v>сельское население</v>
      </c>
      <c r="O1976" s="23" t="s">
        <v>37</v>
      </c>
      <c r="P1976" s="18">
        <v>0.0</v>
      </c>
      <c r="Q1976" s="18">
        <v>177.0</v>
      </c>
      <c r="R1976" s="18">
        <v>180.0</v>
      </c>
      <c r="S1976" s="23" t="s">
        <v>37</v>
      </c>
      <c r="T1976" s="23" t="s">
        <v>37</v>
      </c>
      <c r="U1976" s="23" t="s">
        <v>37</v>
      </c>
      <c r="V1976" s="23" t="s">
        <v>37</v>
      </c>
      <c r="W1976" s="23" t="s">
        <v>37</v>
      </c>
      <c r="X1976" s="23" t="s">
        <v>37</v>
      </c>
      <c r="Y1976" s="23" t="s">
        <v>37</v>
      </c>
      <c r="Z1976" s="19" t="str">
        <f t="shared" si="6"/>
        <v/>
      </c>
      <c r="AA1976" s="19" t="str">
        <f t="shared" si="19"/>
        <v/>
      </c>
      <c r="AB1976" s="19">
        <f t="shared" si="8"/>
        <v>357</v>
      </c>
      <c r="AC1976" s="19">
        <f t="shared" si="20"/>
        <v>119</v>
      </c>
      <c r="AD1976" s="19">
        <f t="shared" si="21"/>
        <v>178.5</v>
      </c>
      <c r="AE1976" s="19" t="str">
        <f t="shared" si="22"/>
        <v>Нет моды</v>
      </c>
      <c r="AF1976" s="19">
        <f t="shared" si="23"/>
        <v>0</v>
      </c>
      <c r="AG1976" s="19">
        <f t="shared" si="24"/>
        <v>180</v>
      </c>
      <c r="AH1976" s="20" t="str">
        <f t="shared" si="14"/>
        <v>Город: 51%; Село: 49%</v>
      </c>
      <c r="AI1976" s="24"/>
      <c r="AJ1976" s="24"/>
      <c r="AK1976" s="24"/>
      <c r="AL1976" s="22">
        <f t="shared" si="25"/>
        <v>2</v>
      </c>
    </row>
    <row r="1977" ht="12.75" customHeight="1">
      <c r="A1977" s="13" t="s">
        <v>181</v>
      </c>
      <c r="B1977" s="13" t="str">
        <f>IFERROR(__xludf.DUMMYFUNCTION("REGEXREPLACE(A1977, ""\d"", """")"),"         Республика Крым")</f>
        <v>         Республика Крым</v>
      </c>
      <c r="C1977" s="14" t="str">
        <f t="shared" si="15"/>
        <v>Республика Крым</v>
      </c>
      <c r="D1977" s="3">
        <f t="shared" si="16"/>
        <v>2</v>
      </c>
      <c r="E1977" s="15" t="s">
        <v>48</v>
      </c>
      <c r="F1977" s="13" t="str">
        <f>IFERROR(__xludf.DUMMYFUNCTION("REGEXEXTRACT(E1977, ""[А-Яа-я].*"")"),"Убийство")</f>
        <v>Убийство</v>
      </c>
      <c r="G1977" s="16">
        <f t="shared" si="17"/>
        <v>2</v>
      </c>
      <c r="H1977" s="13" t="s">
        <v>28</v>
      </c>
      <c r="I1977" s="13" t="str">
        <f>IFERROR(__xludf.DUMMYFUNCTION("REGEXREPLACE(H1977, "".*\s"", """")"),"человек")</f>
        <v>человек</v>
      </c>
      <c r="J1977" s="13" t="s">
        <v>29</v>
      </c>
      <c r="K1977" s="17" t="str">
        <f>IFERROR(__xludf.DUMMYFUNCTION("REGEXREPLACE(J1977, ""^[\d\s]+"", """")"),"значение показателя за год")</f>
        <v>значение показателя за год</v>
      </c>
      <c r="L1977" s="16">
        <f t="shared" si="18"/>
        <v>2</v>
      </c>
      <c r="M1977" s="13" t="s">
        <v>30</v>
      </c>
      <c r="N1977" s="13" t="str">
        <f>IFERROR(__xludf.DUMMYFUNCTION("REGEXEXTRACT(M1977, "" (.+)$"")"),"все население")</f>
        <v>все население</v>
      </c>
      <c r="O1977" s="23" t="s">
        <v>37</v>
      </c>
      <c r="P1977" s="18">
        <v>0.0</v>
      </c>
      <c r="Q1977" s="18">
        <v>154.0</v>
      </c>
      <c r="R1977" s="18">
        <v>133.0</v>
      </c>
      <c r="S1977" s="18">
        <v>87.0</v>
      </c>
      <c r="T1977" s="18">
        <v>141.0</v>
      </c>
      <c r="U1977" s="18">
        <v>94.0</v>
      </c>
      <c r="V1977" s="18">
        <v>89.0</v>
      </c>
      <c r="W1977" s="18">
        <v>55.0</v>
      </c>
      <c r="X1977" s="18">
        <v>60.0</v>
      </c>
      <c r="Y1977" s="18">
        <v>54.0</v>
      </c>
      <c r="Z1977" s="19">
        <f t="shared" si="6"/>
        <v>867</v>
      </c>
      <c r="AA1977" s="19" t="str">
        <f t="shared" si="19"/>
        <v/>
      </c>
      <c r="AB1977" s="19" t="str">
        <f t="shared" si="8"/>
        <v/>
      </c>
      <c r="AC1977" s="19">
        <f t="shared" si="20"/>
        <v>86.7</v>
      </c>
      <c r="AD1977" s="19">
        <f t="shared" si="21"/>
        <v>89</v>
      </c>
      <c r="AE1977" s="19" t="str">
        <f t="shared" si="22"/>
        <v>Нет моды</v>
      </c>
      <c r="AF1977" s="19">
        <f t="shared" si="23"/>
        <v>0</v>
      </c>
      <c r="AG1977" s="19">
        <f t="shared" si="24"/>
        <v>154</v>
      </c>
      <c r="AH1977" s="20" t="str">
        <f t="shared" si="14"/>
        <v/>
      </c>
      <c r="AI1977" s="21"/>
      <c r="AJ1977" s="21"/>
      <c r="AK1977" s="21"/>
      <c r="AL1977" s="22">
        <f t="shared" si="25"/>
        <v>2</v>
      </c>
    </row>
    <row r="1978" ht="12.75" customHeight="1">
      <c r="A1978" s="13" t="s">
        <v>181</v>
      </c>
      <c r="B1978" s="13" t="str">
        <f>IFERROR(__xludf.DUMMYFUNCTION("REGEXREPLACE(A1978, ""\d"", """")"),"         Республика Крым")</f>
        <v>         Республика Крым</v>
      </c>
      <c r="C1978" s="14" t="str">
        <f t="shared" si="15"/>
        <v>Республика Крым</v>
      </c>
      <c r="D1978" s="3">
        <f t="shared" si="16"/>
        <v>2</v>
      </c>
      <c r="E1978" s="15" t="s">
        <v>48</v>
      </c>
      <c r="F1978" s="13" t="str">
        <f>IFERROR(__xludf.DUMMYFUNCTION("REGEXEXTRACT(E1978, ""[А-Яа-я].*"")"),"Убийство")</f>
        <v>Убийство</v>
      </c>
      <c r="G1978" s="16">
        <f t="shared" si="17"/>
        <v>2</v>
      </c>
      <c r="H1978" s="13" t="s">
        <v>28</v>
      </c>
      <c r="I1978" s="13" t="str">
        <f>IFERROR(__xludf.DUMMYFUNCTION("REGEXREPLACE(H1978, "".*\s"", """")"),"человек")</f>
        <v>человек</v>
      </c>
      <c r="J1978" s="13" t="s">
        <v>29</v>
      </c>
      <c r="K1978" s="17" t="str">
        <f>IFERROR(__xludf.DUMMYFUNCTION("REGEXREPLACE(J1978, ""^[\d\s]+"", """")"),"значение показателя за год")</f>
        <v>значение показателя за год</v>
      </c>
      <c r="L1978" s="16">
        <f t="shared" si="18"/>
        <v>2</v>
      </c>
      <c r="M1978" s="13" t="s">
        <v>31</v>
      </c>
      <c r="N1978" s="13" t="str">
        <f>IFERROR(__xludf.DUMMYFUNCTION("REGEXEXTRACT(M1978, "" (.+)$"")"),"городское население")</f>
        <v>городское население</v>
      </c>
      <c r="O1978" s="23" t="s">
        <v>37</v>
      </c>
      <c r="P1978" s="18">
        <v>0.0</v>
      </c>
      <c r="Q1978" s="18">
        <v>97.0</v>
      </c>
      <c r="R1978" s="18">
        <v>86.0</v>
      </c>
      <c r="S1978" s="18">
        <v>52.0</v>
      </c>
      <c r="T1978" s="18">
        <v>90.0</v>
      </c>
      <c r="U1978" s="18">
        <v>64.0</v>
      </c>
      <c r="V1978" s="18">
        <v>58.0</v>
      </c>
      <c r="W1978" s="18">
        <v>37.0</v>
      </c>
      <c r="X1978" s="18">
        <v>39.0</v>
      </c>
      <c r="Y1978" s="18">
        <v>37.0</v>
      </c>
      <c r="Z1978" s="19" t="str">
        <f t="shared" si="6"/>
        <v/>
      </c>
      <c r="AA1978" s="19">
        <f t="shared" si="19"/>
        <v>560</v>
      </c>
      <c r="AB1978" s="19" t="str">
        <f t="shared" si="8"/>
        <v/>
      </c>
      <c r="AC1978" s="19">
        <f t="shared" si="20"/>
        <v>56</v>
      </c>
      <c r="AD1978" s="19">
        <f t="shared" si="21"/>
        <v>62</v>
      </c>
      <c r="AE1978" s="19" t="str">
        <f t="shared" si="22"/>
        <v>Нет моды</v>
      </c>
      <c r="AF1978" s="19">
        <f t="shared" si="23"/>
        <v>0</v>
      </c>
      <c r="AG1978" s="19">
        <f t="shared" si="24"/>
        <v>97</v>
      </c>
      <c r="AH1978" s="20" t="str">
        <f t="shared" si="14"/>
        <v/>
      </c>
      <c r="AI1978" s="21"/>
      <c r="AJ1978" s="21"/>
      <c r="AK1978" s="21"/>
      <c r="AL1978" s="22">
        <f t="shared" si="25"/>
        <v>2</v>
      </c>
    </row>
    <row r="1979" ht="12.75" customHeight="1">
      <c r="A1979" s="13" t="s">
        <v>181</v>
      </c>
      <c r="B1979" s="13" t="str">
        <f>IFERROR(__xludf.DUMMYFUNCTION("REGEXREPLACE(A1979, ""\d"", """")"),"         Республика Крым")</f>
        <v>         Республика Крым</v>
      </c>
      <c r="C1979" s="14" t="str">
        <f t="shared" si="15"/>
        <v>Республика Крым</v>
      </c>
      <c r="D1979" s="3">
        <f t="shared" si="16"/>
        <v>2</v>
      </c>
      <c r="E1979" s="15" t="s">
        <v>48</v>
      </c>
      <c r="F1979" s="13" t="str">
        <f>IFERROR(__xludf.DUMMYFUNCTION("REGEXEXTRACT(E1979, ""[А-Яа-я].*"")"),"Убийство")</f>
        <v>Убийство</v>
      </c>
      <c r="G1979" s="16">
        <f t="shared" si="17"/>
        <v>2</v>
      </c>
      <c r="H1979" s="13" t="s">
        <v>28</v>
      </c>
      <c r="I1979" s="13" t="str">
        <f>IFERROR(__xludf.DUMMYFUNCTION("REGEXREPLACE(H1979, "".*\s"", """")"),"человек")</f>
        <v>человек</v>
      </c>
      <c r="J1979" s="13" t="s">
        <v>29</v>
      </c>
      <c r="K1979" s="17" t="str">
        <f>IFERROR(__xludf.DUMMYFUNCTION("REGEXREPLACE(J1979, ""^[\d\s]+"", """")"),"значение показателя за год")</f>
        <v>значение показателя за год</v>
      </c>
      <c r="L1979" s="16">
        <f t="shared" si="18"/>
        <v>2</v>
      </c>
      <c r="M1979" s="13" t="s">
        <v>32</v>
      </c>
      <c r="N1979" s="13" t="str">
        <f>IFERROR(__xludf.DUMMYFUNCTION("REGEXEXTRACT(M1979, "" (.+)$"")"),"сельское население")</f>
        <v>сельское население</v>
      </c>
      <c r="O1979" s="23" t="s">
        <v>37</v>
      </c>
      <c r="P1979" s="18">
        <v>0.0</v>
      </c>
      <c r="Q1979" s="18">
        <v>57.0</v>
      </c>
      <c r="R1979" s="18">
        <v>47.0</v>
      </c>
      <c r="S1979" s="18">
        <v>35.0</v>
      </c>
      <c r="T1979" s="18">
        <v>51.0</v>
      </c>
      <c r="U1979" s="18">
        <v>30.0</v>
      </c>
      <c r="V1979" s="18">
        <v>31.0</v>
      </c>
      <c r="W1979" s="18">
        <v>18.0</v>
      </c>
      <c r="X1979" s="18">
        <v>21.0</v>
      </c>
      <c r="Y1979" s="18">
        <v>17.0</v>
      </c>
      <c r="Z1979" s="19" t="str">
        <f t="shared" si="6"/>
        <v/>
      </c>
      <c r="AA1979" s="19" t="str">
        <f t="shared" si="19"/>
        <v/>
      </c>
      <c r="AB1979" s="19">
        <f t="shared" si="8"/>
        <v>307</v>
      </c>
      <c r="AC1979" s="19">
        <f t="shared" si="20"/>
        <v>30.7</v>
      </c>
      <c r="AD1979" s="19">
        <f t="shared" si="21"/>
        <v>38</v>
      </c>
      <c r="AE1979" s="19" t="str">
        <f t="shared" si="22"/>
        <v>Нет моды</v>
      </c>
      <c r="AF1979" s="19">
        <f t="shared" si="23"/>
        <v>0</v>
      </c>
      <c r="AG1979" s="19">
        <f t="shared" si="24"/>
        <v>57</v>
      </c>
      <c r="AH1979" s="20" t="str">
        <f t="shared" si="14"/>
        <v>Город: 65%; Село: 35%</v>
      </c>
      <c r="AI1979" s="21"/>
      <c r="AJ1979" s="21"/>
      <c r="AK1979" s="21"/>
      <c r="AL1979" s="22">
        <f t="shared" si="25"/>
        <v>2</v>
      </c>
    </row>
    <row r="1980" ht="12.75" customHeight="1">
      <c r="A1980" s="13" t="s">
        <v>181</v>
      </c>
      <c r="B1980" s="13" t="str">
        <f>IFERROR(__xludf.DUMMYFUNCTION("REGEXREPLACE(A1980, ""\d"", """")"),"         Республика Крым")</f>
        <v>         Республика Крым</v>
      </c>
      <c r="C1980" s="14" t="str">
        <f t="shared" si="15"/>
        <v>Республика Крым</v>
      </c>
      <c r="D1980" s="3">
        <f t="shared" si="16"/>
        <v>2</v>
      </c>
      <c r="E1980" s="15" t="s">
        <v>49</v>
      </c>
      <c r="F1980" s="13" t="str">
        <f>IFERROR(__xludf.DUMMYFUNCTION("REGEXEXTRACT(E1980, ""[А-Яа-я].*"")"),"Цереброваскулярные болезни")</f>
        <v>Цереброваскулярные болезни</v>
      </c>
      <c r="G1980" s="16">
        <f t="shared" si="17"/>
        <v>2</v>
      </c>
      <c r="H1980" s="13" t="s">
        <v>28</v>
      </c>
      <c r="I1980" s="13" t="str">
        <f>IFERROR(__xludf.DUMMYFUNCTION("REGEXREPLACE(H1980, "".*\s"", """")"),"человек")</f>
        <v>человек</v>
      </c>
      <c r="J1980" s="13" t="s">
        <v>29</v>
      </c>
      <c r="K1980" s="17" t="str">
        <f>IFERROR(__xludf.DUMMYFUNCTION("REGEXREPLACE(J1980, ""^[\d\s]+"", """")"),"значение показателя за год")</f>
        <v>значение показателя за год</v>
      </c>
      <c r="L1980" s="16">
        <f t="shared" si="18"/>
        <v>2</v>
      </c>
      <c r="M1980" s="13" t="s">
        <v>30</v>
      </c>
      <c r="N1980" s="13" t="str">
        <f>IFERROR(__xludf.DUMMYFUNCTION("REGEXEXTRACT(M1980, "" (.+)$"")"),"все население")</f>
        <v>все население</v>
      </c>
      <c r="O1980" s="23" t="s">
        <v>37</v>
      </c>
      <c r="P1980" s="18">
        <v>0.0</v>
      </c>
      <c r="Q1980" s="18">
        <v>2702.0</v>
      </c>
      <c r="R1980" s="18">
        <v>2546.0</v>
      </c>
      <c r="S1980" s="18">
        <v>2540.0</v>
      </c>
      <c r="T1980" s="18">
        <v>2921.0</v>
      </c>
      <c r="U1980" s="18">
        <v>2956.0</v>
      </c>
      <c r="V1980" s="18">
        <v>3098.0</v>
      </c>
      <c r="W1980" s="18">
        <v>2703.0</v>
      </c>
      <c r="X1980" s="18">
        <v>2261.0</v>
      </c>
      <c r="Y1980" s="18">
        <v>2110.0</v>
      </c>
      <c r="Z1980" s="19">
        <f t="shared" si="6"/>
        <v>23837</v>
      </c>
      <c r="AA1980" s="19" t="str">
        <f t="shared" si="19"/>
        <v/>
      </c>
      <c r="AB1980" s="19" t="str">
        <f t="shared" si="8"/>
        <v/>
      </c>
      <c r="AC1980" s="19">
        <f t="shared" si="20"/>
        <v>2383.7</v>
      </c>
      <c r="AD1980" s="19">
        <f t="shared" si="21"/>
        <v>54</v>
      </c>
      <c r="AE1980" s="19" t="str">
        <f t="shared" si="22"/>
        <v>Нет моды</v>
      </c>
      <c r="AF1980" s="19">
        <f t="shared" si="23"/>
        <v>0</v>
      </c>
      <c r="AG1980" s="19">
        <f t="shared" si="24"/>
        <v>3098</v>
      </c>
      <c r="AH1980" s="20" t="str">
        <f t="shared" si="14"/>
        <v/>
      </c>
      <c r="AI1980" s="21"/>
      <c r="AJ1980" s="21"/>
      <c r="AK1980" s="21"/>
      <c r="AL1980" s="22">
        <f t="shared" si="25"/>
        <v>2</v>
      </c>
    </row>
    <row r="1981" ht="12.75" customHeight="1">
      <c r="A1981" s="13" t="s">
        <v>181</v>
      </c>
      <c r="B1981" s="13" t="str">
        <f>IFERROR(__xludf.DUMMYFUNCTION("REGEXREPLACE(A1981, ""\d"", """")"),"         Республика Крым")</f>
        <v>         Республика Крым</v>
      </c>
      <c r="C1981" s="14" t="str">
        <f t="shared" si="15"/>
        <v>Республика Крым</v>
      </c>
      <c r="D1981" s="3">
        <f t="shared" si="16"/>
        <v>2</v>
      </c>
      <c r="E1981" s="15" t="s">
        <v>49</v>
      </c>
      <c r="F1981" s="13" t="str">
        <f>IFERROR(__xludf.DUMMYFUNCTION("REGEXEXTRACT(E1981, ""[А-Яа-я].*"")"),"Цереброваскулярные болезни")</f>
        <v>Цереброваскулярные болезни</v>
      </c>
      <c r="G1981" s="16">
        <f t="shared" si="17"/>
        <v>2</v>
      </c>
      <c r="H1981" s="13" t="s">
        <v>28</v>
      </c>
      <c r="I1981" s="13" t="str">
        <f>IFERROR(__xludf.DUMMYFUNCTION("REGEXREPLACE(H1981, "".*\s"", """")"),"человек")</f>
        <v>человек</v>
      </c>
      <c r="J1981" s="13" t="s">
        <v>29</v>
      </c>
      <c r="K1981" s="17" t="str">
        <f>IFERROR(__xludf.DUMMYFUNCTION("REGEXREPLACE(J1981, ""^[\d\s]+"", """")"),"значение показателя за год")</f>
        <v>значение показателя за год</v>
      </c>
      <c r="L1981" s="16">
        <f t="shared" si="18"/>
        <v>2</v>
      </c>
      <c r="M1981" s="13" t="s">
        <v>31</v>
      </c>
      <c r="N1981" s="13" t="str">
        <f>IFERROR(__xludf.DUMMYFUNCTION("REGEXEXTRACT(M1981, "" (.+)$"")"),"городское население")</f>
        <v>городское население</v>
      </c>
      <c r="O1981" s="23" t="s">
        <v>37</v>
      </c>
      <c r="P1981" s="18">
        <v>0.0</v>
      </c>
      <c r="Q1981" s="18">
        <v>1451.0</v>
      </c>
      <c r="R1981" s="18">
        <v>1332.0</v>
      </c>
      <c r="S1981" s="18">
        <v>1368.0</v>
      </c>
      <c r="T1981" s="18">
        <v>1609.0</v>
      </c>
      <c r="U1981" s="18">
        <v>1672.0</v>
      </c>
      <c r="V1981" s="18">
        <v>1649.0</v>
      </c>
      <c r="W1981" s="18">
        <v>1491.0</v>
      </c>
      <c r="X1981" s="18">
        <v>1303.0</v>
      </c>
      <c r="Y1981" s="18">
        <v>1280.0</v>
      </c>
      <c r="Z1981" s="19" t="str">
        <f t="shared" si="6"/>
        <v/>
      </c>
      <c r="AA1981" s="19">
        <f t="shared" si="19"/>
        <v>13155</v>
      </c>
      <c r="AB1981" s="19" t="str">
        <f t="shared" si="8"/>
        <v/>
      </c>
      <c r="AC1981" s="19">
        <f t="shared" si="20"/>
        <v>1315.5</v>
      </c>
      <c r="AD1981" s="19">
        <f t="shared" si="21"/>
        <v>1660.5</v>
      </c>
      <c r="AE1981" s="19" t="str">
        <f t="shared" si="22"/>
        <v>Нет моды</v>
      </c>
      <c r="AF1981" s="19">
        <f t="shared" si="23"/>
        <v>0</v>
      </c>
      <c r="AG1981" s="19">
        <f t="shared" si="24"/>
        <v>1672</v>
      </c>
      <c r="AH1981" s="20" t="str">
        <f t="shared" si="14"/>
        <v/>
      </c>
      <c r="AI1981" s="21"/>
      <c r="AJ1981" s="21"/>
      <c r="AK1981" s="21"/>
      <c r="AL1981" s="22">
        <f t="shared" si="25"/>
        <v>2</v>
      </c>
    </row>
    <row r="1982" ht="12.75" customHeight="1">
      <c r="A1982" s="13" t="s">
        <v>181</v>
      </c>
      <c r="B1982" s="13" t="str">
        <f>IFERROR(__xludf.DUMMYFUNCTION("REGEXREPLACE(A1982, ""\d"", """")"),"         Республика Крым")</f>
        <v>         Республика Крым</v>
      </c>
      <c r="C1982" s="14" t="str">
        <f t="shared" si="15"/>
        <v>Республика Крым</v>
      </c>
      <c r="D1982" s="3">
        <f t="shared" si="16"/>
        <v>2</v>
      </c>
      <c r="E1982" s="15" t="s">
        <v>49</v>
      </c>
      <c r="F1982" s="13" t="str">
        <f>IFERROR(__xludf.DUMMYFUNCTION("REGEXEXTRACT(E1982, ""[А-Яа-я].*"")"),"Цереброваскулярные болезни")</f>
        <v>Цереброваскулярные болезни</v>
      </c>
      <c r="G1982" s="16">
        <f t="shared" si="17"/>
        <v>2</v>
      </c>
      <c r="H1982" s="13" t="s">
        <v>28</v>
      </c>
      <c r="I1982" s="13" t="str">
        <f>IFERROR(__xludf.DUMMYFUNCTION("REGEXREPLACE(H1982, "".*\s"", """")"),"человек")</f>
        <v>человек</v>
      </c>
      <c r="J1982" s="13" t="s">
        <v>29</v>
      </c>
      <c r="K1982" s="17" t="str">
        <f>IFERROR(__xludf.DUMMYFUNCTION("REGEXREPLACE(J1982, ""^[\d\s]+"", """")"),"значение показателя за год")</f>
        <v>значение показателя за год</v>
      </c>
      <c r="L1982" s="16">
        <f t="shared" si="18"/>
        <v>2</v>
      </c>
      <c r="M1982" s="13" t="s">
        <v>32</v>
      </c>
      <c r="N1982" s="13" t="str">
        <f>IFERROR(__xludf.DUMMYFUNCTION("REGEXEXTRACT(M1982, "" (.+)$"")"),"сельское население")</f>
        <v>сельское население</v>
      </c>
      <c r="O1982" s="23" t="s">
        <v>37</v>
      </c>
      <c r="P1982" s="18">
        <v>0.0</v>
      </c>
      <c r="Q1982" s="18">
        <v>1251.0</v>
      </c>
      <c r="R1982" s="18">
        <v>1214.0</v>
      </c>
      <c r="S1982" s="18">
        <v>1172.0</v>
      </c>
      <c r="T1982" s="18">
        <v>1312.0</v>
      </c>
      <c r="U1982" s="18">
        <v>1284.0</v>
      </c>
      <c r="V1982" s="18">
        <v>1449.0</v>
      </c>
      <c r="W1982" s="18">
        <v>1212.0</v>
      </c>
      <c r="X1982" s="18">
        <v>958.0</v>
      </c>
      <c r="Y1982" s="18">
        <v>830.0</v>
      </c>
      <c r="Z1982" s="19" t="str">
        <f t="shared" si="6"/>
        <v/>
      </c>
      <c r="AA1982" s="19" t="str">
        <f t="shared" si="19"/>
        <v/>
      </c>
      <c r="AB1982" s="19">
        <f t="shared" si="8"/>
        <v>10682</v>
      </c>
      <c r="AC1982" s="19">
        <f t="shared" si="20"/>
        <v>1068.2</v>
      </c>
      <c r="AD1982" s="19">
        <f t="shared" si="21"/>
        <v>1293.5</v>
      </c>
      <c r="AE1982" s="19" t="str">
        <f t="shared" si="22"/>
        <v>Нет моды</v>
      </c>
      <c r="AF1982" s="19">
        <f t="shared" si="23"/>
        <v>0</v>
      </c>
      <c r="AG1982" s="19">
        <f t="shared" si="24"/>
        <v>1449</v>
      </c>
      <c r="AH1982" s="20" t="str">
        <f t="shared" si="14"/>
        <v>Город: 55%; Село: 45%</v>
      </c>
      <c r="AI1982" s="21"/>
      <c r="AJ1982" s="21"/>
      <c r="AK1982" s="21"/>
      <c r="AL1982" s="22">
        <f t="shared" si="25"/>
        <v>2</v>
      </c>
    </row>
    <row r="1983" ht="12.75" customHeight="1">
      <c r="A1983" s="13" t="s">
        <v>182</v>
      </c>
      <c r="B1983" s="13" t="str">
        <f>IFERROR(__xludf.DUMMYFUNCTION("REGEXREPLACE(A1983, ""\d"", """")"),"         Краснодарский край")</f>
        <v>         Краснодарский край</v>
      </c>
      <c r="C1983" s="14" t="str">
        <f t="shared" si="15"/>
        <v>Краснодарский край</v>
      </c>
      <c r="D1983" s="3">
        <f t="shared" si="16"/>
        <v>2</v>
      </c>
      <c r="E1983" s="15" t="s">
        <v>27</v>
      </c>
      <c r="F1983" s="13" t="str">
        <f>IFERROR(__xludf.DUMMYFUNCTION("REGEXEXTRACT(E1983, ""[А-Яа-я].*"")"),"Болезни органов дыхания")</f>
        <v>Болезни органов дыхания</v>
      </c>
      <c r="G1983" s="16">
        <f t="shared" si="17"/>
        <v>2</v>
      </c>
      <c r="H1983" s="13" t="s">
        <v>28</v>
      </c>
      <c r="I1983" s="13" t="str">
        <f>IFERROR(__xludf.DUMMYFUNCTION("REGEXREPLACE(H1983, "".*\s"", """")"),"человек")</f>
        <v>человек</v>
      </c>
      <c r="J1983" s="13" t="s">
        <v>29</v>
      </c>
      <c r="K1983" s="17" t="str">
        <f>IFERROR(__xludf.DUMMYFUNCTION("REGEXREPLACE(J1983, ""^[\d\s]+"", """")"),"значение показателя за год")</f>
        <v>значение показателя за год</v>
      </c>
      <c r="L1983" s="16">
        <f t="shared" si="18"/>
        <v>2</v>
      </c>
      <c r="M1983" s="13" t="s">
        <v>30</v>
      </c>
      <c r="N1983" s="13" t="str">
        <f>IFERROR(__xludf.DUMMYFUNCTION("REGEXEXTRACT(M1983, "" (.+)$"")"),"все население")</f>
        <v>все население</v>
      </c>
      <c r="O1983" s="18">
        <v>2348.0</v>
      </c>
      <c r="P1983" s="18">
        <v>2670.0</v>
      </c>
      <c r="Q1983" s="18">
        <v>2577.0</v>
      </c>
      <c r="R1983" s="18">
        <v>1879.0</v>
      </c>
      <c r="S1983" s="18">
        <v>1665.0</v>
      </c>
      <c r="T1983" s="18">
        <v>1690.0</v>
      </c>
      <c r="U1983" s="18">
        <v>1885.0</v>
      </c>
      <c r="V1983" s="18">
        <v>3348.0</v>
      </c>
      <c r="W1983" s="18">
        <v>4435.0</v>
      </c>
      <c r="X1983" s="18">
        <v>2445.0</v>
      </c>
      <c r="Y1983" s="18">
        <v>2307.0</v>
      </c>
      <c r="Z1983" s="19">
        <f t="shared" si="6"/>
        <v>27249</v>
      </c>
      <c r="AA1983" s="19" t="str">
        <f t="shared" si="19"/>
        <v/>
      </c>
      <c r="AB1983" s="19" t="str">
        <f t="shared" si="8"/>
        <v/>
      </c>
      <c r="AC1983" s="19">
        <f t="shared" si="20"/>
        <v>2477.181818</v>
      </c>
      <c r="AD1983" s="19">
        <f t="shared" si="21"/>
        <v>1665</v>
      </c>
      <c r="AE1983" s="19" t="str">
        <f t="shared" si="22"/>
        <v>Нет моды</v>
      </c>
      <c r="AF1983" s="19">
        <f t="shared" si="23"/>
        <v>1665</v>
      </c>
      <c r="AG1983" s="19">
        <f t="shared" si="24"/>
        <v>4435</v>
      </c>
      <c r="AH1983" s="20" t="str">
        <f t="shared" si="14"/>
        <v/>
      </c>
      <c r="AI1983" s="21"/>
      <c r="AJ1983" s="21"/>
      <c r="AK1983" s="21"/>
      <c r="AL1983" s="22">
        <f t="shared" si="25"/>
        <v>1</v>
      </c>
    </row>
    <row r="1984" ht="12.75" customHeight="1">
      <c r="A1984" s="13" t="s">
        <v>182</v>
      </c>
      <c r="B1984" s="13" t="str">
        <f>IFERROR(__xludf.DUMMYFUNCTION("REGEXREPLACE(A1984, ""\d"", """")"),"         Краснодарский край")</f>
        <v>         Краснодарский край</v>
      </c>
      <c r="C1984" s="14" t="str">
        <f t="shared" si="15"/>
        <v>Краснодарский край</v>
      </c>
      <c r="D1984" s="3">
        <f t="shared" si="16"/>
        <v>2</v>
      </c>
      <c r="E1984" s="15" t="s">
        <v>27</v>
      </c>
      <c r="F1984" s="13" t="str">
        <f>IFERROR(__xludf.DUMMYFUNCTION("REGEXEXTRACT(E1984, ""[А-Яа-я].*"")"),"Болезни органов дыхания")</f>
        <v>Болезни органов дыхания</v>
      </c>
      <c r="G1984" s="16">
        <f t="shared" si="17"/>
        <v>2</v>
      </c>
      <c r="H1984" s="13" t="s">
        <v>28</v>
      </c>
      <c r="I1984" s="13" t="str">
        <f>IFERROR(__xludf.DUMMYFUNCTION("REGEXREPLACE(H1984, "".*\s"", """")"),"человек")</f>
        <v>человек</v>
      </c>
      <c r="J1984" s="13" t="s">
        <v>29</v>
      </c>
      <c r="K1984" s="17" t="str">
        <f>IFERROR(__xludf.DUMMYFUNCTION("REGEXREPLACE(J1984, ""^[\d\s]+"", """")"),"значение показателя за год")</f>
        <v>значение показателя за год</v>
      </c>
      <c r="L1984" s="16">
        <f t="shared" si="18"/>
        <v>2</v>
      </c>
      <c r="M1984" s="13" t="s">
        <v>31</v>
      </c>
      <c r="N1984" s="13" t="str">
        <f>IFERROR(__xludf.DUMMYFUNCTION("REGEXEXTRACT(M1984, "" (.+)$"")"),"городское население")</f>
        <v>городское население</v>
      </c>
      <c r="O1984" s="18">
        <v>1381.0</v>
      </c>
      <c r="P1984" s="18">
        <v>1429.0</v>
      </c>
      <c r="Q1984" s="18">
        <v>1560.0</v>
      </c>
      <c r="R1984" s="18">
        <v>1123.0</v>
      </c>
      <c r="S1984" s="18">
        <v>1060.0</v>
      </c>
      <c r="T1984" s="18">
        <v>1036.0</v>
      </c>
      <c r="U1984" s="18">
        <v>1234.0</v>
      </c>
      <c r="V1984" s="18">
        <v>2004.0</v>
      </c>
      <c r="W1984" s="18">
        <v>2248.0</v>
      </c>
      <c r="X1984" s="18">
        <v>1419.0</v>
      </c>
      <c r="Y1984" s="18">
        <v>1380.0</v>
      </c>
      <c r="Z1984" s="19" t="str">
        <f t="shared" si="6"/>
        <v/>
      </c>
      <c r="AA1984" s="19">
        <f t="shared" si="19"/>
        <v>15874</v>
      </c>
      <c r="AB1984" s="19" t="str">
        <f t="shared" si="8"/>
        <v/>
      </c>
      <c r="AC1984" s="19">
        <f t="shared" si="20"/>
        <v>1443.090909</v>
      </c>
      <c r="AD1984" s="19">
        <f t="shared" si="21"/>
        <v>1784.5</v>
      </c>
      <c r="AE1984" s="19" t="str">
        <f t="shared" si="22"/>
        <v>Нет моды</v>
      </c>
      <c r="AF1984" s="19">
        <f t="shared" si="23"/>
        <v>1036</v>
      </c>
      <c r="AG1984" s="19">
        <f t="shared" si="24"/>
        <v>2248</v>
      </c>
      <c r="AH1984" s="20" t="str">
        <f t="shared" si="14"/>
        <v/>
      </c>
      <c r="AI1984" s="21"/>
      <c r="AJ1984" s="21"/>
      <c r="AK1984" s="21"/>
      <c r="AL1984" s="22">
        <f t="shared" si="25"/>
        <v>1</v>
      </c>
    </row>
    <row r="1985" ht="12.75" customHeight="1">
      <c r="A1985" s="13" t="s">
        <v>182</v>
      </c>
      <c r="B1985" s="13" t="str">
        <f>IFERROR(__xludf.DUMMYFUNCTION("REGEXREPLACE(A1985, ""\d"", """")"),"         Краснодарский край")</f>
        <v>         Краснодарский край</v>
      </c>
      <c r="C1985" s="14" t="str">
        <f t="shared" si="15"/>
        <v>Краснодарский край</v>
      </c>
      <c r="D1985" s="3">
        <f t="shared" si="16"/>
        <v>2</v>
      </c>
      <c r="E1985" s="15" t="s">
        <v>27</v>
      </c>
      <c r="F1985" s="13" t="str">
        <f>IFERROR(__xludf.DUMMYFUNCTION("REGEXEXTRACT(E1985, ""[А-Яа-я].*"")"),"Болезни органов дыхания")</f>
        <v>Болезни органов дыхания</v>
      </c>
      <c r="G1985" s="16">
        <f t="shared" si="17"/>
        <v>2</v>
      </c>
      <c r="H1985" s="13" t="s">
        <v>28</v>
      </c>
      <c r="I1985" s="13" t="str">
        <f>IFERROR(__xludf.DUMMYFUNCTION("REGEXREPLACE(H1985, "".*\s"", """")"),"человек")</f>
        <v>человек</v>
      </c>
      <c r="J1985" s="13" t="s">
        <v>29</v>
      </c>
      <c r="K1985" s="17" t="str">
        <f>IFERROR(__xludf.DUMMYFUNCTION("REGEXREPLACE(J1985, ""^[\d\s]+"", """")"),"значение показателя за год")</f>
        <v>значение показателя за год</v>
      </c>
      <c r="L1985" s="16">
        <f t="shared" si="18"/>
        <v>2</v>
      </c>
      <c r="M1985" s="13" t="s">
        <v>32</v>
      </c>
      <c r="N1985" s="13" t="str">
        <f>IFERROR(__xludf.DUMMYFUNCTION("REGEXEXTRACT(M1985, "" (.+)$"")"),"сельское население")</f>
        <v>сельское население</v>
      </c>
      <c r="O1985" s="18">
        <v>967.0</v>
      </c>
      <c r="P1985" s="18">
        <v>1241.0</v>
      </c>
      <c r="Q1985" s="18">
        <v>1017.0</v>
      </c>
      <c r="R1985" s="18">
        <v>756.0</v>
      </c>
      <c r="S1985" s="18">
        <v>605.0</v>
      </c>
      <c r="T1985" s="18">
        <v>654.0</v>
      </c>
      <c r="U1985" s="18">
        <v>651.0</v>
      </c>
      <c r="V1985" s="18">
        <v>1344.0</v>
      </c>
      <c r="W1985" s="18">
        <v>2187.0</v>
      </c>
      <c r="X1985" s="18">
        <v>1026.0</v>
      </c>
      <c r="Y1985" s="18">
        <v>927.0</v>
      </c>
      <c r="Z1985" s="19" t="str">
        <f t="shared" si="6"/>
        <v/>
      </c>
      <c r="AA1985" s="19" t="str">
        <f t="shared" si="19"/>
        <v/>
      </c>
      <c r="AB1985" s="19">
        <f t="shared" si="8"/>
        <v>11375</v>
      </c>
      <c r="AC1985" s="19">
        <f t="shared" si="20"/>
        <v>1034.090909</v>
      </c>
      <c r="AD1985" s="19">
        <f t="shared" si="21"/>
        <v>1178.5</v>
      </c>
      <c r="AE1985" s="19" t="str">
        <f t="shared" si="22"/>
        <v>Нет моды</v>
      </c>
      <c r="AF1985" s="19">
        <f t="shared" si="23"/>
        <v>605</v>
      </c>
      <c r="AG1985" s="19">
        <f t="shared" si="24"/>
        <v>2187</v>
      </c>
      <c r="AH1985" s="20" t="str">
        <f t="shared" si="14"/>
        <v>Город: 58%; Село: 42%</v>
      </c>
      <c r="AI1985" s="21"/>
      <c r="AJ1985" s="21"/>
      <c r="AK1985" s="21"/>
      <c r="AL1985" s="22">
        <f t="shared" si="25"/>
        <v>1</v>
      </c>
    </row>
    <row r="1986" ht="12.75" customHeight="1">
      <c r="A1986" s="13" t="s">
        <v>182</v>
      </c>
      <c r="B1986" s="13" t="str">
        <f>IFERROR(__xludf.DUMMYFUNCTION("REGEXREPLACE(A1986, ""\d"", """")"),"         Краснодарский край")</f>
        <v>         Краснодарский край</v>
      </c>
      <c r="C1986" s="14" t="str">
        <f t="shared" si="15"/>
        <v>Краснодарский край</v>
      </c>
      <c r="D1986" s="3">
        <f t="shared" si="16"/>
        <v>2</v>
      </c>
      <c r="E1986" s="15" t="s">
        <v>33</v>
      </c>
      <c r="F1986" s="13" t="str">
        <f>IFERROR(__xludf.DUMMYFUNCTION("REGEXEXTRACT(E1986, ""[А-Яа-я].*"")"),"Болезни органов пищеварения")</f>
        <v>Болезни органов пищеварения</v>
      </c>
      <c r="G1986" s="16">
        <f t="shared" si="17"/>
        <v>2</v>
      </c>
      <c r="H1986" s="13" t="s">
        <v>28</v>
      </c>
      <c r="I1986" s="13" t="str">
        <f>IFERROR(__xludf.DUMMYFUNCTION("REGEXREPLACE(H1986, "".*\s"", """")"),"человек")</f>
        <v>человек</v>
      </c>
      <c r="J1986" s="13" t="s">
        <v>29</v>
      </c>
      <c r="K1986" s="17" t="str">
        <f>IFERROR(__xludf.DUMMYFUNCTION("REGEXREPLACE(J1986, ""^[\d\s]+"", """")"),"значение показателя за год")</f>
        <v>значение показателя за год</v>
      </c>
      <c r="L1986" s="16">
        <f t="shared" si="18"/>
        <v>2</v>
      </c>
      <c r="M1986" s="13" t="s">
        <v>30</v>
      </c>
      <c r="N1986" s="13" t="str">
        <f>IFERROR(__xludf.DUMMYFUNCTION("REGEXEXTRACT(M1986, "" (.+)$"")"),"все население")</f>
        <v>все население</v>
      </c>
      <c r="O1986" s="18">
        <v>3227.0</v>
      </c>
      <c r="P1986" s="18">
        <v>3652.0</v>
      </c>
      <c r="Q1986" s="18">
        <v>3461.0</v>
      </c>
      <c r="R1986" s="18">
        <v>3225.0</v>
      </c>
      <c r="S1986" s="18">
        <v>3085.0</v>
      </c>
      <c r="T1986" s="18">
        <v>3098.0</v>
      </c>
      <c r="U1986" s="18">
        <v>3187.0</v>
      </c>
      <c r="V1986" s="18">
        <v>3676.0</v>
      </c>
      <c r="W1986" s="18">
        <v>3823.0</v>
      </c>
      <c r="X1986" s="18">
        <v>3834.0</v>
      </c>
      <c r="Y1986" s="18">
        <v>4201.0</v>
      </c>
      <c r="Z1986" s="19">
        <f t="shared" si="6"/>
        <v>38469</v>
      </c>
      <c r="AA1986" s="19" t="str">
        <f t="shared" si="19"/>
        <v/>
      </c>
      <c r="AB1986" s="19" t="str">
        <f t="shared" si="8"/>
        <v/>
      </c>
      <c r="AC1986" s="19">
        <f t="shared" si="20"/>
        <v>3497.181818</v>
      </c>
      <c r="AD1986" s="19">
        <f t="shared" si="21"/>
        <v>2636</v>
      </c>
      <c r="AE1986" s="19" t="str">
        <f t="shared" si="22"/>
        <v>Нет моды</v>
      </c>
      <c r="AF1986" s="19">
        <f t="shared" si="23"/>
        <v>3085</v>
      </c>
      <c r="AG1986" s="19">
        <f t="shared" si="24"/>
        <v>4201</v>
      </c>
      <c r="AH1986" s="20" t="str">
        <f t="shared" si="14"/>
        <v/>
      </c>
      <c r="AI1986" s="21"/>
      <c r="AJ1986" s="21"/>
      <c r="AK1986" s="21"/>
      <c r="AL1986" s="22">
        <f t="shared" si="25"/>
        <v>1</v>
      </c>
    </row>
    <row r="1987" ht="12.75" customHeight="1">
      <c r="A1987" s="13" t="s">
        <v>182</v>
      </c>
      <c r="B1987" s="13" t="str">
        <f>IFERROR(__xludf.DUMMYFUNCTION("REGEXREPLACE(A1987, ""\d"", """")"),"         Краснодарский край")</f>
        <v>         Краснодарский край</v>
      </c>
      <c r="C1987" s="14" t="str">
        <f t="shared" si="15"/>
        <v>Краснодарский край</v>
      </c>
      <c r="D1987" s="3">
        <f t="shared" si="16"/>
        <v>2</v>
      </c>
      <c r="E1987" s="15" t="s">
        <v>33</v>
      </c>
      <c r="F1987" s="13" t="str">
        <f>IFERROR(__xludf.DUMMYFUNCTION("REGEXEXTRACT(E1987, ""[А-Яа-я].*"")"),"Болезни органов пищеварения")</f>
        <v>Болезни органов пищеварения</v>
      </c>
      <c r="G1987" s="16">
        <f t="shared" si="17"/>
        <v>2</v>
      </c>
      <c r="H1987" s="13" t="s">
        <v>28</v>
      </c>
      <c r="I1987" s="13" t="str">
        <f>IFERROR(__xludf.DUMMYFUNCTION("REGEXREPLACE(H1987, "".*\s"", """")"),"человек")</f>
        <v>человек</v>
      </c>
      <c r="J1987" s="13" t="s">
        <v>29</v>
      </c>
      <c r="K1987" s="17" t="str">
        <f>IFERROR(__xludf.DUMMYFUNCTION("REGEXREPLACE(J1987, ""^[\d\s]+"", """")"),"значение показателя за год")</f>
        <v>значение показателя за год</v>
      </c>
      <c r="L1987" s="16">
        <f t="shared" si="18"/>
        <v>2</v>
      </c>
      <c r="M1987" s="13" t="s">
        <v>31</v>
      </c>
      <c r="N1987" s="13" t="str">
        <f>IFERROR(__xludf.DUMMYFUNCTION("REGEXEXTRACT(M1987, "" (.+)$"")"),"городское население")</f>
        <v>городское население</v>
      </c>
      <c r="O1987" s="18">
        <v>1856.0</v>
      </c>
      <c r="P1987" s="18">
        <v>2042.0</v>
      </c>
      <c r="Q1987" s="18">
        <v>1973.0</v>
      </c>
      <c r="R1987" s="18">
        <v>1959.0</v>
      </c>
      <c r="S1987" s="18">
        <v>1830.0</v>
      </c>
      <c r="T1987" s="18">
        <v>1812.0</v>
      </c>
      <c r="U1987" s="18">
        <v>1894.0</v>
      </c>
      <c r="V1987" s="18">
        <v>2156.0</v>
      </c>
      <c r="W1987" s="18">
        <v>2237.0</v>
      </c>
      <c r="X1987" s="18">
        <v>2249.0</v>
      </c>
      <c r="Y1987" s="18">
        <v>2451.0</v>
      </c>
      <c r="Z1987" s="19" t="str">
        <f t="shared" si="6"/>
        <v/>
      </c>
      <c r="AA1987" s="19">
        <f t="shared" si="19"/>
        <v>22459</v>
      </c>
      <c r="AB1987" s="19" t="str">
        <f t="shared" si="8"/>
        <v/>
      </c>
      <c r="AC1987" s="19">
        <f t="shared" si="20"/>
        <v>2041.727273</v>
      </c>
      <c r="AD1987" s="19">
        <f t="shared" si="21"/>
        <v>2768</v>
      </c>
      <c r="AE1987" s="19" t="str">
        <f t="shared" si="22"/>
        <v>Нет моды</v>
      </c>
      <c r="AF1987" s="19">
        <f t="shared" si="23"/>
        <v>1812</v>
      </c>
      <c r="AG1987" s="19">
        <f t="shared" si="24"/>
        <v>2451</v>
      </c>
      <c r="AH1987" s="20" t="str">
        <f t="shared" si="14"/>
        <v/>
      </c>
      <c r="AI1987" s="21"/>
      <c r="AJ1987" s="21"/>
      <c r="AK1987" s="21"/>
      <c r="AL1987" s="22">
        <f t="shared" si="25"/>
        <v>1</v>
      </c>
    </row>
    <row r="1988" ht="12.75" customHeight="1">
      <c r="A1988" s="13" t="s">
        <v>182</v>
      </c>
      <c r="B1988" s="13" t="str">
        <f>IFERROR(__xludf.DUMMYFUNCTION("REGEXREPLACE(A1988, ""\d"", """")"),"         Краснодарский край")</f>
        <v>         Краснодарский край</v>
      </c>
      <c r="C1988" s="14" t="str">
        <f t="shared" si="15"/>
        <v>Краснодарский край</v>
      </c>
      <c r="D1988" s="3">
        <f t="shared" si="16"/>
        <v>2</v>
      </c>
      <c r="E1988" s="15" t="s">
        <v>33</v>
      </c>
      <c r="F1988" s="13" t="str">
        <f>IFERROR(__xludf.DUMMYFUNCTION("REGEXEXTRACT(E1988, ""[А-Яа-я].*"")"),"Болезни органов пищеварения")</f>
        <v>Болезни органов пищеварения</v>
      </c>
      <c r="G1988" s="16">
        <f t="shared" si="17"/>
        <v>2</v>
      </c>
      <c r="H1988" s="13" t="s">
        <v>28</v>
      </c>
      <c r="I1988" s="13" t="str">
        <f>IFERROR(__xludf.DUMMYFUNCTION("REGEXREPLACE(H1988, "".*\s"", """")"),"человек")</f>
        <v>человек</v>
      </c>
      <c r="J1988" s="13" t="s">
        <v>29</v>
      </c>
      <c r="K1988" s="17" t="str">
        <f>IFERROR(__xludf.DUMMYFUNCTION("REGEXREPLACE(J1988, ""^[\d\s]+"", """")"),"значение показателя за год")</f>
        <v>значение показателя за год</v>
      </c>
      <c r="L1988" s="16">
        <f t="shared" si="18"/>
        <v>2</v>
      </c>
      <c r="M1988" s="13" t="s">
        <v>32</v>
      </c>
      <c r="N1988" s="13" t="str">
        <f>IFERROR(__xludf.DUMMYFUNCTION("REGEXEXTRACT(M1988, "" (.+)$"")"),"сельское население")</f>
        <v>сельское население</v>
      </c>
      <c r="O1988" s="18">
        <v>1371.0</v>
      </c>
      <c r="P1988" s="18">
        <v>1610.0</v>
      </c>
      <c r="Q1988" s="18">
        <v>1488.0</v>
      </c>
      <c r="R1988" s="18">
        <v>1266.0</v>
      </c>
      <c r="S1988" s="18">
        <v>1255.0</v>
      </c>
      <c r="T1988" s="18">
        <v>1286.0</v>
      </c>
      <c r="U1988" s="18">
        <v>1293.0</v>
      </c>
      <c r="V1988" s="18">
        <v>1520.0</v>
      </c>
      <c r="W1988" s="18">
        <v>1586.0</v>
      </c>
      <c r="X1988" s="18">
        <v>1585.0</v>
      </c>
      <c r="Y1988" s="18">
        <v>1750.0</v>
      </c>
      <c r="Z1988" s="19" t="str">
        <f t="shared" si="6"/>
        <v/>
      </c>
      <c r="AA1988" s="19" t="str">
        <f t="shared" si="19"/>
        <v/>
      </c>
      <c r="AB1988" s="19">
        <f t="shared" si="8"/>
        <v>16010</v>
      </c>
      <c r="AC1988" s="19">
        <f t="shared" si="20"/>
        <v>1455.454545</v>
      </c>
      <c r="AD1988" s="19">
        <f t="shared" si="21"/>
        <v>1781</v>
      </c>
      <c r="AE1988" s="19" t="str">
        <f t="shared" si="22"/>
        <v>Нет моды</v>
      </c>
      <c r="AF1988" s="19">
        <f t="shared" si="23"/>
        <v>1255</v>
      </c>
      <c r="AG1988" s="19">
        <f t="shared" si="24"/>
        <v>1750</v>
      </c>
      <c r="AH1988" s="20" t="str">
        <f t="shared" si="14"/>
        <v>Город: 58%; Село: 42%</v>
      </c>
      <c r="AI1988" s="21"/>
      <c r="AJ1988" s="21"/>
      <c r="AK1988" s="21"/>
      <c r="AL1988" s="22">
        <f t="shared" si="25"/>
        <v>1</v>
      </c>
    </row>
    <row r="1989" ht="12.75" customHeight="1">
      <c r="A1989" s="13" t="s">
        <v>182</v>
      </c>
      <c r="B1989" s="13" t="str">
        <f>IFERROR(__xludf.DUMMYFUNCTION("REGEXREPLACE(A1989, ""\d"", """")"),"         Краснодарский край")</f>
        <v>         Краснодарский край</v>
      </c>
      <c r="C1989" s="14" t="str">
        <f t="shared" si="15"/>
        <v>Краснодарский край</v>
      </c>
      <c r="D1989" s="3">
        <f t="shared" si="16"/>
        <v>2</v>
      </c>
      <c r="E1989" s="15" t="s">
        <v>34</v>
      </c>
      <c r="F1989" s="13" t="str">
        <f>IFERROR(__xludf.DUMMYFUNCTION("REGEXEXTRACT(E1989, ""[А-Яа-я].*"")"),"Болезни системы кровообращения")</f>
        <v>Болезни системы кровообращения</v>
      </c>
      <c r="G1989" s="16">
        <f t="shared" si="17"/>
        <v>2</v>
      </c>
      <c r="H1989" s="13" t="s">
        <v>28</v>
      </c>
      <c r="I1989" s="13" t="str">
        <f>IFERROR(__xludf.DUMMYFUNCTION("REGEXREPLACE(H1989, "".*\s"", """")"),"человек")</f>
        <v>человек</v>
      </c>
      <c r="J1989" s="13" t="s">
        <v>29</v>
      </c>
      <c r="K1989" s="17" t="str">
        <f>IFERROR(__xludf.DUMMYFUNCTION("REGEXREPLACE(J1989, ""^[\d\s]+"", """")"),"значение показателя за год")</f>
        <v>значение показателя за год</v>
      </c>
      <c r="L1989" s="16">
        <f t="shared" si="18"/>
        <v>2</v>
      </c>
      <c r="M1989" s="13" t="s">
        <v>30</v>
      </c>
      <c r="N1989" s="13" t="str">
        <f>IFERROR(__xludf.DUMMYFUNCTION("REGEXEXTRACT(M1989, "" (.+)$"")"),"все население")</f>
        <v>все население</v>
      </c>
      <c r="O1989" s="18">
        <v>36239.0</v>
      </c>
      <c r="P1989" s="18">
        <v>31492.0</v>
      </c>
      <c r="Q1989" s="18">
        <v>29427.0</v>
      </c>
      <c r="R1989" s="18">
        <v>29843.0</v>
      </c>
      <c r="S1989" s="18">
        <v>30922.0</v>
      </c>
      <c r="T1989" s="18">
        <v>29685.0</v>
      </c>
      <c r="U1989" s="18">
        <v>27470.0</v>
      </c>
      <c r="V1989" s="18">
        <v>30004.0</v>
      </c>
      <c r="W1989" s="18">
        <v>29328.0</v>
      </c>
      <c r="X1989" s="18">
        <v>30967.0</v>
      </c>
      <c r="Y1989" s="18">
        <v>31251.0</v>
      </c>
      <c r="Z1989" s="19">
        <f t="shared" si="6"/>
        <v>336628</v>
      </c>
      <c r="AA1989" s="19" t="str">
        <f t="shared" si="19"/>
        <v/>
      </c>
      <c r="AB1989" s="19" t="str">
        <f t="shared" si="8"/>
        <v/>
      </c>
      <c r="AC1989" s="19">
        <f t="shared" si="20"/>
        <v>30602.54545</v>
      </c>
      <c r="AD1989" s="19">
        <f t="shared" si="21"/>
        <v>14610</v>
      </c>
      <c r="AE1989" s="19" t="str">
        <f t="shared" si="22"/>
        <v>Нет моды</v>
      </c>
      <c r="AF1989" s="19">
        <f t="shared" si="23"/>
        <v>27470</v>
      </c>
      <c r="AG1989" s="19">
        <f t="shared" si="24"/>
        <v>36239</v>
      </c>
      <c r="AH1989" s="20" t="str">
        <f t="shared" si="14"/>
        <v/>
      </c>
      <c r="AI1989" s="21"/>
      <c r="AJ1989" s="21"/>
      <c r="AK1989" s="21"/>
      <c r="AL1989" s="22">
        <f t="shared" si="25"/>
        <v>1</v>
      </c>
    </row>
    <row r="1990" ht="12.75" customHeight="1">
      <c r="A1990" s="13" t="s">
        <v>182</v>
      </c>
      <c r="B1990" s="13" t="str">
        <f>IFERROR(__xludf.DUMMYFUNCTION("REGEXREPLACE(A1990, ""\d"", """")"),"         Краснодарский край")</f>
        <v>         Краснодарский край</v>
      </c>
      <c r="C1990" s="14" t="str">
        <f t="shared" si="15"/>
        <v>Краснодарский край</v>
      </c>
      <c r="D1990" s="3">
        <f t="shared" si="16"/>
        <v>2</v>
      </c>
      <c r="E1990" s="15" t="s">
        <v>34</v>
      </c>
      <c r="F1990" s="13" t="str">
        <f>IFERROR(__xludf.DUMMYFUNCTION("REGEXEXTRACT(E1990, ""[А-Яа-я].*"")"),"Болезни системы кровообращения")</f>
        <v>Болезни системы кровообращения</v>
      </c>
      <c r="G1990" s="16">
        <f t="shared" si="17"/>
        <v>2</v>
      </c>
      <c r="H1990" s="13" t="s">
        <v>28</v>
      </c>
      <c r="I1990" s="13" t="str">
        <f>IFERROR(__xludf.DUMMYFUNCTION("REGEXREPLACE(H1990, "".*\s"", """")"),"человек")</f>
        <v>человек</v>
      </c>
      <c r="J1990" s="13" t="s">
        <v>29</v>
      </c>
      <c r="K1990" s="17" t="str">
        <f>IFERROR(__xludf.DUMMYFUNCTION("REGEXREPLACE(J1990, ""^[\d\s]+"", """")"),"значение показателя за год")</f>
        <v>значение показателя за год</v>
      </c>
      <c r="L1990" s="16">
        <f t="shared" si="18"/>
        <v>2</v>
      </c>
      <c r="M1990" s="13" t="s">
        <v>31</v>
      </c>
      <c r="N1990" s="13" t="str">
        <f>IFERROR(__xludf.DUMMYFUNCTION("REGEXEXTRACT(M1990, "" (.+)$"")"),"городское население")</f>
        <v>городское население</v>
      </c>
      <c r="O1990" s="18">
        <v>20692.0</v>
      </c>
      <c r="P1990" s="18">
        <v>17989.0</v>
      </c>
      <c r="Q1990" s="18">
        <v>16640.0</v>
      </c>
      <c r="R1990" s="18">
        <v>16369.0</v>
      </c>
      <c r="S1990" s="18">
        <v>17630.0</v>
      </c>
      <c r="T1990" s="18">
        <v>17104.0</v>
      </c>
      <c r="U1990" s="18">
        <v>15572.0</v>
      </c>
      <c r="V1990" s="18">
        <v>17256.0</v>
      </c>
      <c r="W1990" s="18">
        <v>16351.0</v>
      </c>
      <c r="X1990" s="18">
        <v>18100.0</v>
      </c>
      <c r="Y1990" s="18">
        <v>18204.0</v>
      </c>
      <c r="Z1990" s="19" t="str">
        <f t="shared" si="6"/>
        <v/>
      </c>
      <c r="AA1990" s="19">
        <f t="shared" si="19"/>
        <v>191907</v>
      </c>
      <c r="AB1990" s="19" t="str">
        <f t="shared" si="8"/>
        <v/>
      </c>
      <c r="AC1990" s="19">
        <f t="shared" si="20"/>
        <v>17446.09091</v>
      </c>
      <c r="AD1990" s="19">
        <f t="shared" si="21"/>
        <v>24081</v>
      </c>
      <c r="AE1990" s="19" t="str">
        <f t="shared" si="22"/>
        <v>Нет моды</v>
      </c>
      <c r="AF1990" s="19">
        <f t="shared" si="23"/>
        <v>15572</v>
      </c>
      <c r="AG1990" s="19">
        <f t="shared" si="24"/>
        <v>20692</v>
      </c>
      <c r="AH1990" s="20" t="str">
        <f t="shared" si="14"/>
        <v/>
      </c>
      <c r="AI1990" s="21"/>
      <c r="AJ1990" s="21"/>
      <c r="AK1990" s="21"/>
      <c r="AL1990" s="22">
        <f t="shared" si="25"/>
        <v>1</v>
      </c>
    </row>
    <row r="1991" ht="12.75" customHeight="1">
      <c r="A1991" s="13" t="s">
        <v>182</v>
      </c>
      <c r="B1991" s="13" t="str">
        <f>IFERROR(__xludf.DUMMYFUNCTION("REGEXREPLACE(A1991, ""\d"", """")"),"         Краснодарский край")</f>
        <v>         Краснодарский край</v>
      </c>
      <c r="C1991" s="14" t="str">
        <f t="shared" si="15"/>
        <v>Краснодарский край</v>
      </c>
      <c r="D1991" s="3">
        <f t="shared" si="16"/>
        <v>2</v>
      </c>
      <c r="E1991" s="15" t="s">
        <v>34</v>
      </c>
      <c r="F1991" s="13" t="str">
        <f>IFERROR(__xludf.DUMMYFUNCTION("REGEXEXTRACT(E1991, ""[А-Яа-я].*"")"),"Болезни системы кровообращения")</f>
        <v>Болезни системы кровообращения</v>
      </c>
      <c r="G1991" s="16">
        <f t="shared" si="17"/>
        <v>2</v>
      </c>
      <c r="H1991" s="13" t="s">
        <v>28</v>
      </c>
      <c r="I1991" s="13" t="str">
        <f>IFERROR(__xludf.DUMMYFUNCTION("REGEXREPLACE(H1991, "".*\s"", """")"),"человек")</f>
        <v>человек</v>
      </c>
      <c r="J1991" s="13" t="s">
        <v>29</v>
      </c>
      <c r="K1991" s="17" t="str">
        <f>IFERROR(__xludf.DUMMYFUNCTION("REGEXREPLACE(J1991, ""^[\d\s]+"", """")"),"значение показателя за год")</f>
        <v>значение показателя за год</v>
      </c>
      <c r="L1991" s="16">
        <f t="shared" si="18"/>
        <v>2</v>
      </c>
      <c r="M1991" s="13" t="s">
        <v>32</v>
      </c>
      <c r="N1991" s="13" t="str">
        <f>IFERROR(__xludf.DUMMYFUNCTION("REGEXEXTRACT(M1991, "" (.+)$"")"),"сельское население")</f>
        <v>сельское население</v>
      </c>
      <c r="O1991" s="18">
        <v>15547.0</v>
      </c>
      <c r="P1991" s="18">
        <v>13503.0</v>
      </c>
      <c r="Q1991" s="18">
        <v>12787.0</v>
      </c>
      <c r="R1991" s="18">
        <v>13474.0</v>
      </c>
      <c r="S1991" s="18">
        <v>13292.0</v>
      </c>
      <c r="T1991" s="18">
        <v>12581.0</v>
      </c>
      <c r="U1991" s="18">
        <v>11898.0</v>
      </c>
      <c r="V1991" s="18">
        <v>12748.0</v>
      </c>
      <c r="W1991" s="18">
        <v>12977.0</v>
      </c>
      <c r="X1991" s="18">
        <v>12867.0</v>
      </c>
      <c r="Y1991" s="18">
        <v>13047.0</v>
      </c>
      <c r="Z1991" s="19" t="str">
        <f t="shared" si="6"/>
        <v/>
      </c>
      <c r="AA1991" s="19" t="str">
        <f t="shared" si="19"/>
        <v/>
      </c>
      <c r="AB1991" s="19">
        <f t="shared" si="8"/>
        <v>144721</v>
      </c>
      <c r="AC1991" s="19">
        <f t="shared" si="20"/>
        <v>13156.45455</v>
      </c>
      <c r="AD1991" s="19">
        <f t="shared" si="21"/>
        <v>15559.5</v>
      </c>
      <c r="AE1991" s="19" t="str">
        <f t="shared" si="22"/>
        <v>Нет моды</v>
      </c>
      <c r="AF1991" s="19">
        <f t="shared" si="23"/>
        <v>11898</v>
      </c>
      <c r="AG1991" s="19">
        <f t="shared" si="24"/>
        <v>15547</v>
      </c>
      <c r="AH1991" s="20" t="str">
        <f t="shared" si="14"/>
        <v>Город: 57%; Село: 43%</v>
      </c>
      <c r="AI1991" s="21"/>
      <c r="AJ1991" s="21"/>
      <c r="AK1991" s="21"/>
      <c r="AL1991" s="22">
        <f t="shared" si="25"/>
        <v>1</v>
      </c>
    </row>
    <row r="1992" ht="12.75" customHeight="1">
      <c r="A1992" s="13" t="s">
        <v>182</v>
      </c>
      <c r="B1992" s="13" t="str">
        <f>IFERROR(__xludf.DUMMYFUNCTION("REGEXREPLACE(A1992, ""\d"", """")"),"         Краснодарский край")</f>
        <v>         Краснодарский край</v>
      </c>
      <c r="C1992" s="14" t="str">
        <f t="shared" si="15"/>
        <v>Краснодарский край</v>
      </c>
      <c r="D1992" s="3">
        <f t="shared" si="16"/>
        <v>2</v>
      </c>
      <c r="E1992" s="15" t="s">
        <v>35</v>
      </c>
      <c r="F1992" s="13" t="str">
        <f>IFERROR(__xludf.DUMMYFUNCTION("REGEXEXTRACT(E1992, ""[А-Яа-я].*"")"),"внешние причины")</f>
        <v>внешние причины</v>
      </c>
      <c r="G1992" s="16">
        <f t="shared" si="17"/>
        <v>2</v>
      </c>
      <c r="H1992" s="13" t="s">
        <v>28</v>
      </c>
      <c r="I1992" s="13" t="str">
        <f>IFERROR(__xludf.DUMMYFUNCTION("REGEXREPLACE(H1992, "".*\s"", """")"),"человек")</f>
        <v>человек</v>
      </c>
      <c r="J1992" s="13" t="s">
        <v>29</v>
      </c>
      <c r="K1992" s="17" t="str">
        <f>IFERROR(__xludf.DUMMYFUNCTION("REGEXREPLACE(J1992, ""^[\d\s]+"", """")"),"значение показателя за год")</f>
        <v>значение показателя за год</v>
      </c>
      <c r="L1992" s="16">
        <f t="shared" si="18"/>
        <v>2</v>
      </c>
      <c r="M1992" s="13" t="s">
        <v>30</v>
      </c>
      <c r="N1992" s="13" t="str">
        <f>IFERROR(__xludf.DUMMYFUNCTION("REGEXEXTRACT(M1992, "" (.+)$"")"),"все население")</f>
        <v>все население</v>
      </c>
      <c r="O1992" s="18">
        <v>5331.0</v>
      </c>
      <c r="P1992" s="18">
        <v>5568.0</v>
      </c>
      <c r="Q1992" s="18">
        <v>5718.0</v>
      </c>
      <c r="R1992" s="18">
        <v>5367.0</v>
      </c>
      <c r="S1992" s="18">
        <v>5092.0</v>
      </c>
      <c r="T1992" s="18">
        <v>3947.0</v>
      </c>
      <c r="U1992" s="18">
        <v>4827.0</v>
      </c>
      <c r="V1992" s="18">
        <v>4420.0</v>
      </c>
      <c r="W1992" s="18">
        <v>4420.0</v>
      </c>
      <c r="X1992" s="18">
        <v>5017.0</v>
      </c>
      <c r="Y1992" s="18">
        <v>5540.0</v>
      </c>
      <c r="Z1992" s="19">
        <f t="shared" si="6"/>
        <v>55247</v>
      </c>
      <c r="AA1992" s="19" t="str">
        <f t="shared" si="19"/>
        <v/>
      </c>
      <c r="AB1992" s="19" t="str">
        <f t="shared" si="8"/>
        <v/>
      </c>
      <c r="AC1992" s="19">
        <f t="shared" si="20"/>
        <v>5022.454545</v>
      </c>
      <c r="AD1992" s="19">
        <f t="shared" si="21"/>
        <v>8808</v>
      </c>
      <c r="AE1992" s="19" t="str">
        <f t="shared" si="22"/>
        <v>Нет моды</v>
      </c>
      <c r="AF1992" s="19">
        <f t="shared" si="23"/>
        <v>3947</v>
      </c>
      <c r="AG1992" s="19">
        <f t="shared" si="24"/>
        <v>5718</v>
      </c>
      <c r="AH1992" s="20" t="str">
        <f t="shared" si="14"/>
        <v/>
      </c>
      <c r="AI1992" s="21"/>
      <c r="AJ1992" s="21"/>
      <c r="AK1992" s="21"/>
      <c r="AL1992" s="22">
        <f t="shared" si="25"/>
        <v>1</v>
      </c>
    </row>
    <row r="1993" ht="12.75" customHeight="1">
      <c r="A1993" s="13" t="s">
        <v>182</v>
      </c>
      <c r="B1993" s="13" t="str">
        <f>IFERROR(__xludf.DUMMYFUNCTION("REGEXREPLACE(A1993, ""\d"", """")"),"         Краснодарский край")</f>
        <v>         Краснодарский край</v>
      </c>
      <c r="C1993" s="14" t="str">
        <f t="shared" si="15"/>
        <v>Краснодарский край</v>
      </c>
      <c r="D1993" s="3">
        <f t="shared" si="16"/>
        <v>2</v>
      </c>
      <c r="E1993" s="15" t="s">
        <v>35</v>
      </c>
      <c r="F1993" s="13" t="str">
        <f>IFERROR(__xludf.DUMMYFUNCTION("REGEXEXTRACT(E1993, ""[А-Яа-я].*"")"),"внешние причины")</f>
        <v>внешние причины</v>
      </c>
      <c r="G1993" s="16">
        <f t="shared" si="17"/>
        <v>2</v>
      </c>
      <c r="H1993" s="13" t="s">
        <v>28</v>
      </c>
      <c r="I1993" s="13" t="str">
        <f>IFERROR(__xludf.DUMMYFUNCTION("REGEXREPLACE(H1993, "".*\s"", """")"),"человек")</f>
        <v>человек</v>
      </c>
      <c r="J1993" s="13" t="s">
        <v>29</v>
      </c>
      <c r="K1993" s="17" t="str">
        <f>IFERROR(__xludf.DUMMYFUNCTION("REGEXREPLACE(J1993, ""^[\d\s]+"", """")"),"значение показателя за год")</f>
        <v>значение показателя за год</v>
      </c>
      <c r="L1993" s="16">
        <f t="shared" si="18"/>
        <v>2</v>
      </c>
      <c r="M1993" s="13" t="s">
        <v>31</v>
      </c>
      <c r="N1993" s="13" t="str">
        <f>IFERROR(__xludf.DUMMYFUNCTION("REGEXEXTRACT(M1993, "" (.+)$"")"),"городское население")</f>
        <v>городское население</v>
      </c>
      <c r="O1993" s="18">
        <v>2879.0</v>
      </c>
      <c r="P1993" s="18">
        <v>2881.0</v>
      </c>
      <c r="Q1993" s="18">
        <v>3045.0</v>
      </c>
      <c r="R1993" s="18">
        <v>2874.0</v>
      </c>
      <c r="S1993" s="18">
        <v>2770.0</v>
      </c>
      <c r="T1993" s="18">
        <v>2222.0</v>
      </c>
      <c r="U1993" s="18">
        <v>2638.0</v>
      </c>
      <c r="V1993" s="18">
        <v>2414.0</v>
      </c>
      <c r="W1993" s="18">
        <v>2387.0</v>
      </c>
      <c r="X1993" s="18">
        <v>2762.0</v>
      </c>
      <c r="Y1993" s="18">
        <v>2991.0</v>
      </c>
      <c r="Z1993" s="19" t="str">
        <f t="shared" si="6"/>
        <v/>
      </c>
      <c r="AA1993" s="19">
        <f t="shared" si="19"/>
        <v>29863</v>
      </c>
      <c r="AB1993" s="19" t="str">
        <f t="shared" si="8"/>
        <v/>
      </c>
      <c r="AC1993" s="19">
        <f t="shared" si="20"/>
        <v>2714.818182</v>
      </c>
      <c r="AD1993" s="19">
        <f t="shared" si="21"/>
        <v>3496</v>
      </c>
      <c r="AE1993" s="19" t="str">
        <f t="shared" si="22"/>
        <v>Нет моды</v>
      </c>
      <c r="AF1993" s="19">
        <f t="shared" si="23"/>
        <v>2222</v>
      </c>
      <c r="AG1993" s="19">
        <f t="shared" si="24"/>
        <v>3045</v>
      </c>
      <c r="AH1993" s="20" t="str">
        <f t="shared" si="14"/>
        <v/>
      </c>
      <c r="AI1993" s="21"/>
      <c r="AJ1993" s="21"/>
      <c r="AK1993" s="21"/>
      <c r="AL1993" s="22">
        <f t="shared" si="25"/>
        <v>1</v>
      </c>
    </row>
    <row r="1994" ht="12.75" customHeight="1">
      <c r="A1994" s="13" t="s">
        <v>182</v>
      </c>
      <c r="B1994" s="13" t="str">
        <f>IFERROR(__xludf.DUMMYFUNCTION("REGEXREPLACE(A1994, ""\d"", """")"),"         Краснодарский край")</f>
        <v>         Краснодарский край</v>
      </c>
      <c r="C1994" s="14" t="str">
        <f t="shared" si="15"/>
        <v>Краснодарский край</v>
      </c>
      <c r="D1994" s="3">
        <f t="shared" si="16"/>
        <v>2</v>
      </c>
      <c r="E1994" s="15" t="s">
        <v>35</v>
      </c>
      <c r="F1994" s="13" t="str">
        <f>IFERROR(__xludf.DUMMYFUNCTION("REGEXEXTRACT(E1994, ""[А-Яа-я].*"")"),"внешние причины")</f>
        <v>внешние причины</v>
      </c>
      <c r="G1994" s="16">
        <f t="shared" si="17"/>
        <v>2</v>
      </c>
      <c r="H1994" s="13" t="s">
        <v>28</v>
      </c>
      <c r="I1994" s="13" t="str">
        <f>IFERROR(__xludf.DUMMYFUNCTION("REGEXREPLACE(H1994, "".*\s"", """")"),"человек")</f>
        <v>человек</v>
      </c>
      <c r="J1994" s="13" t="s">
        <v>29</v>
      </c>
      <c r="K1994" s="17" t="str">
        <f>IFERROR(__xludf.DUMMYFUNCTION("REGEXREPLACE(J1994, ""^[\d\s]+"", """")"),"значение показателя за год")</f>
        <v>значение показателя за год</v>
      </c>
      <c r="L1994" s="16">
        <f t="shared" si="18"/>
        <v>2</v>
      </c>
      <c r="M1994" s="13" t="s">
        <v>32</v>
      </c>
      <c r="N1994" s="13" t="str">
        <f>IFERROR(__xludf.DUMMYFUNCTION("REGEXEXTRACT(M1994, "" (.+)$"")"),"сельское население")</f>
        <v>сельское население</v>
      </c>
      <c r="O1994" s="18">
        <v>2452.0</v>
      </c>
      <c r="P1994" s="18">
        <v>2687.0</v>
      </c>
      <c r="Q1994" s="18">
        <v>2673.0</v>
      </c>
      <c r="R1994" s="18">
        <v>2493.0</v>
      </c>
      <c r="S1994" s="18">
        <v>2322.0</v>
      </c>
      <c r="T1994" s="18">
        <v>1725.0</v>
      </c>
      <c r="U1994" s="18">
        <v>2189.0</v>
      </c>
      <c r="V1994" s="18">
        <v>2006.0</v>
      </c>
      <c r="W1994" s="18">
        <v>2033.0</v>
      </c>
      <c r="X1994" s="18">
        <v>2255.0</v>
      </c>
      <c r="Y1994" s="18">
        <v>2549.0</v>
      </c>
      <c r="Z1994" s="19" t="str">
        <f t="shared" si="6"/>
        <v/>
      </c>
      <c r="AA1994" s="19" t="str">
        <f t="shared" si="19"/>
        <v/>
      </c>
      <c r="AB1994" s="19">
        <f t="shared" si="8"/>
        <v>25384</v>
      </c>
      <c r="AC1994" s="19">
        <f t="shared" si="20"/>
        <v>2307.636364</v>
      </c>
      <c r="AD1994" s="19">
        <f t="shared" si="21"/>
        <v>2521</v>
      </c>
      <c r="AE1994" s="19" t="str">
        <f t="shared" si="22"/>
        <v>Нет моды</v>
      </c>
      <c r="AF1994" s="19">
        <f t="shared" si="23"/>
        <v>1725</v>
      </c>
      <c r="AG1994" s="19">
        <f t="shared" si="24"/>
        <v>2687</v>
      </c>
      <c r="AH1994" s="20" t="str">
        <f t="shared" si="14"/>
        <v>Город: 54%; Село: 46%</v>
      </c>
      <c r="AI1994" s="21"/>
      <c r="AJ1994" s="21"/>
      <c r="AK1994" s="21"/>
      <c r="AL1994" s="22">
        <f t="shared" si="25"/>
        <v>1</v>
      </c>
    </row>
    <row r="1995" ht="12.75" customHeight="1">
      <c r="A1995" s="13" t="s">
        <v>182</v>
      </c>
      <c r="B1995" s="13" t="str">
        <f>IFERROR(__xludf.DUMMYFUNCTION("REGEXREPLACE(A1995, ""\d"", """")"),"         Краснодарский край")</f>
        <v>         Краснодарский край</v>
      </c>
      <c r="C1995" s="14" t="str">
        <f t="shared" si="15"/>
        <v>Краснодарский край</v>
      </c>
      <c r="D1995" s="3">
        <f t="shared" si="16"/>
        <v>2</v>
      </c>
      <c r="E1995" s="15" t="s">
        <v>36</v>
      </c>
      <c r="F1995" s="13" t="str">
        <f>IFERROR(__xludf.DUMMYFUNCTION("REGEXEXTRACT(E1995,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95" s="16">
        <f t="shared" si="17"/>
        <v>2</v>
      </c>
      <c r="H1995" s="13" t="s">
        <v>28</v>
      </c>
      <c r="I1995" s="13" t="str">
        <f>IFERROR(__xludf.DUMMYFUNCTION("REGEXREPLACE(H1995, "".*\s"", """")"),"человек")</f>
        <v>человек</v>
      </c>
      <c r="J1995" s="13" t="s">
        <v>29</v>
      </c>
      <c r="K1995" s="17" t="str">
        <f>IFERROR(__xludf.DUMMYFUNCTION("REGEXREPLACE(J1995, ""^[\d\s]+"", """")"),"значение показателя за год")</f>
        <v>значение показателя за год</v>
      </c>
      <c r="L1995" s="16">
        <f t="shared" si="18"/>
        <v>2</v>
      </c>
      <c r="M1995" s="13" t="s">
        <v>30</v>
      </c>
      <c r="N1995" s="13" t="str">
        <f>IFERROR(__xludf.DUMMYFUNCTION("REGEXEXTRACT(M1995, "" (.+)$"")"),"все население")</f>
        <v>все население</v>
      </c>
      <c r="O1995" s="18">
        <v>118.0</v>
      </c>
      <c r="P1995" s="18">
        <v>153.0</v>
      </c>
      <c r="Q1995" s="18">
        <v>146.0</v>
      </c>
      <c r="R1995" s="18">
        <v>154.0</v>
      </c>
      <c r="S1995" s="23" t="s">
        <v>37</v>
      </c>
      <c r="T1995" s="23" t="s">
        <v>37</v>
      </c>
      <c r="U1995" s="23" t="s">
        <v>37</v>
      </c>
      <c r="V1995" s="23" t="s">
        <v>37</v>
      </c>
      <c r="W1995" s="23" t="s">
        <v>37</v>
      </c>
      <c r="X1995" s="23" t="s">
        <v>37</v>
      </c>
      <c r="Y1995" s="23" t="s">
        <v>37</v>
      </c>
      <c r="Z1995" s="19">
        <f t="shared" si="6"/>
        <v>571</v>
      </c>
      <c r="AA1995" s="19" t="str">
        <f t="shared" si="19"/>
        <v/>
      </c>
      <c r="AB1995" s="19" t="str">
        <f t="shared" si="8"/>
        <v/>
      </c>
      <c r="AC1995" s="19">
        <f t="shared" si="20"/>
        <v>142.75</v>
      </c>
      <c r="AD1995" s="19">
        <f t="shared" si="21"/>
        <v>2189</v>
      </c>
      <c r="AE1995" s="19" t="str">
        <f t="shared" si="22"/>
        <v>Нет моды</v>
      </c>
      <c r="AF1995" s="19">
        <f t="shared" si="23"/>
        <v>118</v>
      </c>
      <c r="AG1995" s="19">
        <f t="shared" si="24"/>
        <v>154</v>
      </c>
      <c r="AH1995" s="20" t="str">
        <f t="shared" si="14"/>
        <v/>
      </c>
      <c r="AI1995" s="24"/>
      <c r="AJ1995" s="24"/>
      <c r="AK1995" s="24"/>
      <c r="AL1995" s="22">
        <f t="shared" si="25"/>
        <v>1</v>
      </c>
    </row>
    <row r="1996" ht="12.75" customHeight="1">
      <c r="A1996" s="13" t="s">
        <v>182</v>
      </c>
      <c r="B1996" s="13" t="str">
        <f>IFERROR(__xludf.DUMMYFUNCTION("REGEXREPLACE(A1996, ""\d"", """")"),"         Краснодарский край")</f>
        <v>         Краснодарский край</v>
      </c>
      <c r="C1996" s="14" t="str">
        <f t="shared" si="15"/>
        <v>Краснодарский край</v>
      </c>
      <c r="D1996" s="3">
        <f t="shared" si="16"/>
        <v>2</v>
      </c>
      <c r="E1996" s="15" t="s">
        <v>36</v>
      </c>
      <c r="F1996" s="13" t="str">
        <f>IFERROR(__xludf.DUMMYFUNCTION("REGEXEXTRACT(E1996,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96" s="16">
        <f t="shared" si="17"/>
        <v>2</v>
      </c>
      <c r="H1996" s="13" t="s">
        <v>28</v>
      </c>
      <c r="I1996" s="13" t="str">
        <f>IFERROR(__xludf.DUMMYFUNCTION("REGEXREPLACE(H1996, "".*\s"", """")"),"человек")</f>
        <v>человек</v>
      </c>
      <c r="J1996" s="13" t="s">
        <v>29</v>
      </c>
      <c r="K1996" s="17" t="str">
        <f>IFERROR(__xludf.DUMMYFUNCTION("REGEXREPLACE(J1996, ""^[\d\s]+"", """")"),"значение показателя за год")</f>
        <v>значение показателя за год</v>
      </c>
      <c r="L1996" s="16">
        <f t="shared" si="18"/>
        <v>2</v>
      </c>
      <c r="M1996" s="13" t="s">
        <v>31</v>
      </c>
      <c r="N1996" s="13" t="str">
        <f>IFERROR(__xludf.DUMMYFUNCTION("REGEXEXTRACT(M1996, "" (.+)$"")"),"городское население")</f>
        <v>городское население</v>
      </c>
      <c r="O1996" s="18">
        <v>82.0</v>
      </c>
      <c r="P1996" s="18">
        <v>90.0</v>
      </c>
      <c r="Q1996" s="18">
        <v>84.0</v>
      </c>
      <c r="R1996" s="18">
        <v>86.0</v>
      </c>
      <c r="S1996" s="23" t="s">
        <v>37</v>
      </c>
      <c r="T1996" s="23" t="s">
        <v>37</v>
      </c>
      <c r="U1996" s="23" t="s">
        <v>37</v>
      </c>
      <c r="V1996" s="23" t="s">
        <v>37</v>
      </c>
      <c r="W1996" s="23" t="s">
        <v>37</v>
      </c>
      <c r="X1996" s="23" t="s">
        <v>37</v>
      </c>
      <c r="Y1996" s="23" t="s">
        <v>37</v>
      </c>
      <c r="Z1996" s="19" t="str">
        <f t="shared" si="6"/>
        <v/>
      </c>
      <c r="AA1996" s="19">
        <f t="shared" si="19"/>
        <v>342</v>
      </c>
      <c r="AB1996" s="19" t="str">
        <f t="shared" si="8"/>
        <v/>
      </c>
      <c r="AC1996" s="19">
        <f t="shared" si="20"/>
        <v>85.5</v>
      </c>
      <c r="AD1996" s="19">
        <f t="shared" si="21"/>
        <v>104</v>
      </c>
      <c r="AE1996" s="19" t="str">
        <f t="shared" si="22"/>
        <v>Нет моды</v>
      </c>
      <c r="AF1996" s="19">
        <f t="shared" si="23"/>
        <v>82</v>
      </c>
      <c r="AG1996" s="19">
        <f t="shared" si="24"/>
        <v>90</v>
      </c>
      <c r="AH1996" s="20" t="str">
        <f t="shared" si="14"/>
        <v/>
      </c>
      <c r="AI1996" s="24"/>
      <c r="AJ1996" s="24"/>
      <c r="AK1996" s="24"/>
      <c r="AL1996" s="22">
        <f t="shared" si="25"/>
        <v>1</v>
      </c>
    </row>
    <row r="1997" ht="12.75" customHeight="1">
      <c r="A1997" s="13" t="s">
        <v>182</v>
      </c>
      <c r="B1997" s="13" t="str">
        <f>IFERROR(__xludf.DUMMYFUNCTION("REGEXREPLACE(A1997, ""\d"", """")"),"         Краснодарский край")</f>
        <v>         Краснодарский край</v>
      </c>
      <c r="C1997" s="14" t="str">
        <f t="shared" si="15"/>
        <v>Краснодарский край</v>
      </c>
      <c r="D1997" s="3">
        <f t="shared" si="16"/>
        <v>2</v>
      </c>
      <c r="E1997" s="15" t="s">
        <v>36</v>
      </c>
      <c r="F1997" s="13" t="str">
        <f>IFERROR(__xludf.DUMMYFUNCTION("REGEXEXTRACT(E1997,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1997" s="16">
        <f t="shared" si="17"/>
        <v>2</v>
      </c>
      <c r="H1997" s="13" t="s">
        <v>28</v>
      </c>
      <c r="I1997" s="13" t="str">
        <f>IFERROR(__xludf.DUMMYFUNCTION("REGEXREPLACE(H1997, "".*\s"", """")"),"человек")</f>
        <v>человек</v>
      </c>
      <c r="J1997" s="13" t="s">
        <v>29</v>
      </c>
      <c r="K1997" s="17" t="str">
        <f>IFERROR(__xludf.DUMMYFUNCTION("REGEXREPLACE(J1997, ""^[\d\s]+"", """")"),"значение показателя за год")</f>
        <v>значение показателя за год</v>
      </c>
      <c r="L1997" s="16">
        <f t="shared" si="18"/>
        <v>2</v>
      </c>
      <c r="M1997" s="13" t="s">
        <v>32</v>
      </c>
      <c r="N1997" s="13" t="str">
        <f>IFERROR(__xludf.DUMMYFUNCTION("REGEXEXTRACT(M1997, "" (.+)$"")"),"сельское население")</f>
        <v>сельское население</v>
      </c>
      <c r="O1997" s="18">
        <v>36.0</v>
      </c>
      <c r="P1997" s="18">
        <v>63.0</v>
      </c>
      <c r="Q1997" s="18">
        <v>62.0</v>
      </c>
      <c r="R1997" s="18">
        <v>68.0</v>
      </c>
      <c r="S1997" s="23" t="s">
        <v>37</v>
      </c>
      <c r="T1997" s="23" t="s">
        <v>37</v>
      </c>
      <c r="U1997" s="23" t="s">
        <v>37</v>
      </c>
      <c r="V1997" s="23" t="s">
        <v>37</v>
      </c>
      <c r="W1997" s="23" t="s">
        <v>37</v>
      </c>
      <c r="X1997" s="23" t="s">
        <v>37</v>
      </c>
      <c r="Y1997" s="23" t="s">
        <v>37</v>
      </c>
      <c r="Z1997" s="19" t="str">
        <f t="shared" si="6"/>
        <v/>
      </c>
      <c r="AA1997" s="19" t="str">
        <f t="shared" si="19"/>
        <v/>
      </c>
      <c r="AB1997" s="19">
        <f t="shared" si="8"/>
        <v>229</v>
      </c>
      <c r="AC1997" s="19">
        <f t="shared" si="20"/>
        <v>57.25</v>
      </c>
      <c r="AD1997" s="19">
        <f t="shared" si="21"/>
        <v>75</v>
      </c>
      <c r="AE1997" s="19" t="str">
        <f t="shared" si="22"/>
        <v>Нет моды</v>
      </c>
      <c r="AF1997" s="19">
        <f t="shared" si="23"/>
        <v>36</v>
      </c>
      <c r="AG1997" s="19">
        <f t="shared" si="24"/>
        <v>68</v>
      </c>
      <c r="AH1997" s="20" t="str">
        <f t="shared" si="14"/>
        <v>Город: 60%; Село: 40%</v>
      </c>
      <c r="AI1997" s="24"/>
      <c r="AJ1997" s="24"/>
      <c r="AK1997" s="24"/>
      <c r="AL1997" s="22">
        <f t="shared" si="25"/>
        <v>1</v>
      </c>
    </row>
    <row r="1998" ht="12.75" customHeight="1">
      <c r="A1998" s="13" t="s">
        <v>182</v>
      </c>
      <c r="B1998" s="13" t="str">
        <f>IFERROR(__xludf.DUMMYFUNCTION("REGEXREPLACE(A1998, ""\d"", """")"),"         Краснодарский край")</f>
        <v>         Краснодарский край</v>
      </c>
      <c r="C1998" s="14" t="str">
        <f t="shared" si="15"/>
        <v>Краснодарский край</v>
      </c>
      <c r="D1998" s="3">
        <f t="shared" si="16"/>
        <v>2</v>
      </c>
      <c r="E1998" s="15" t="s">
        <v>38</v>
      </c>
      <c r="F1998" s="13" t="str">
        <f>IFERROR(__xludf.DUMMYFUNCTION("REGEXEXTRACT(E1998, ""[А-Яа-я].*"")"),"все виды транспортных несчастных случаев")</f>
        <v>все виды транспортных несчастных случаев</v>
      </c>
      <c r="G1998" s="16">
        <f t="shared" si="17"/>
        <v>2</v>
      </c>
      <c r="H1998" s="13" t="s">
        <v>28</v>
      </c>
      <c r="I1998" s="13" t="str">
        <f>IFERROR(__xludf.DUMMYFUNCTION("REGEXREPLACE(H1998, "".*\s"", """")"),"человек")</f>
        <v>человек</v>
      </c>
      <c r="J1998" s="13" t="s">
        <v>29</v>
      </c>
      <c r="K1998" s="17" t="str">
        <f>IFERROR(__xludf.DUMMYFUNCTION("REGEXREPLACE(J1998, ""^[\d\s]+"", """")"),"значение показателя за год")</f>
        <v>значение показателя за год</v>
      </c>
      <c r="L1998" s="16">
        <f t="shared" si="18"/>
        <v>2</v>
      </c>
      <c r="M1998" s="13" t="s">
        <v>30</v>
      </c>
      <c r="N1998" s="13" t="str">
        <f>IFERROR(__xludf.DUMMYFUNCTION("REGEXEXTRACT(M1998, "" (.+)$"")"),"все население")</f>
        <v>все население</v>
      </c>
      <c r="O1998" s="18">
        <v>1342.0</v>
      </c>
      <c r="P1998" s="18">
        <v>1375.0</v>
      </c>
      <c r="Q1998" s="18">
        <v>1130.0</v>
      </c>
      <c r="R1998" s="18">
        <v>1070.0</v>
      </c>
      <c r="S1998" s="18">
        <v>1011.0</v>
      </c>
      <c r="T1998" s="18">
        <v>759.0</v>
      </c>
      <c r="U1998" s="18">
        <v>914.0</v>
      </c>
      <c r="V1998" s="18">
        <v>742.0</v>
      </c>
      <c r="W1998" s="18">
        <v>698.0</v>
      </c>
      <c r="X1998" s="18">
        <v>755.0</v>
      </c>
      <c r="Y1998" s="18">
        <v>770.0</v>
      </c>
      <c r="Z1998" s="19">
        <f t="shared" si="6"/>
        <v>10566</v>
      </c>
      <c r="AA1998" s="19" t="str">
        <f t="shared" si="19"/>
        <v/>
      </c>
      <c r="AB1998" s="19" t="str">
        <f t="shared" si="8"/>
        <v/>
      </c>
      <c r="AC1998" s="19">
        <f t="shared" si="20"/>
        <v>960.5454545</v>
      </c>
      <c r="AD1998" s="19">
        <f t="shared" si="21"/>
        <v>759</v>
      </c>
      <c r="AE1998" s="19" t="str">
        <f t="shared" si="22"/>
        <v>Нет моды</v>
      </c>
      <c r="AF1998" s="19">
        <f t="shared" si="23"/>
        <v>698</v>
      </c>
      <c r="AG1998" s="19">
        <f t="shared" si="24"/>
        <v>1375</v>
      </c>
      <c r="AH1998" s="20" t="str">
        <f t="shared" si="14"/>
        <v/>
      </c>
      <c r="AI1998" s="21"/>
      <c r="AJ1998" s="21"/>
      <c r="AK1998" s="21"/>
      <c r="AL1998" s="22">
        <f t="shared" si="25"/>
        <v>1</v>
      </c>
    </row>
    <row r="1999" ht="12.75" customHeight="1">
      <c r="A1999" s="13" t="s">
        <v>182</v>
      </c>
      <c r="B1999" s="13" t="str">
        <f>IFERROR(__xludf.DUMMYFUNCTION("REGEXREPLACE(A1999, ""\d"", """")"),"         Краснодарский край")</f>
        <v>         Краснодарский край</v>
      </c>
      <c r="C1999" s="14" t="str">
        <f t="shared" si="15"/>
        <v>Краснодарский край</v>
      </c>
      <c r="D1999" s="3">
        <f t="shared" si="16"/>
        <v>2</v>
      </c>
      <c r="E1999" s="15" t="s">
        <v>38</v>
      </c>
      <c r="F1999" s="13" t="str">
        <f>IFERROR(__xludf.DUMMYFUNCTION("REGEXEXTRACT(E1999, ""[А-Яа-я].*"")"),"все виды транспортных несчастных случаев")</f>
        <v>все виды транспортных несчастных случаев</v>
      </c>
      <c r="G1999" s="16">
        <f t="shared" si="17"/>
        <v>2</v>
      </c>
      <c r="H1999" s="13" t="s">
        <v>28</v>
      </c>
      <c r="I1999" s="13" t="str">
        <f>IFERROR(__xludf.DUMMYFUNCTION("REGEXREPLACE(H1999, "".*\s"", """")"),"человек")</f>
        <v>человек</v>
      </c>
      <c r="J1999" s="13" t="s">
        <v>29</v>
      </c>
      <c r="K1999" s="17" t="str">
        <f>IFERROR(__xludf.DUMMYFUNCTION("REGEXREPLACE(J1999, ""^[\d\s]+"", """")"),"значение показателя за год")</f>
        <v>значение показателя за год</v>
      </c>
      <c r="L1999" s="16">
        <f t="shared" si="18"/>
        <v>2</v>
      </c>
      <c r="M1999" s="13" t="s">
        <v>31</v>
      </c>
      <c r="N1999" s="13" t="str">
        <f>IFERROR(__xludf.DUMMYFUNCTION("REGEXEXTRACT(M1999, "" (.+)$"")"),"городское население")</f>
        <v>городское население</v>
      </c>
      <c r="O1999" s="18">
        <v>650.0</v>
      </c>
      <c r="P1999" s="18">
        <v>637.0</v>
      </c>
      <c r="Q1999" s="18">
        <v>562.0</v>
      </c>
      <c r="R1999" s="18">
        <v>531.0</v>
      </c>
      <c r="S1999" s="18">
        <v>456.0</v>
      </c>
      <c r="T1999" s="18">
        <v>390.0</v>
      </c>
      <c r="U1999" s="18">
        <v>437.0</v>
      </c>
      <c r="V1999" s="18">
        <v>348.0</v>
      </c>
      <c r="W1999" s="18">
        <v>313.0</v>
      </c>
      <c r="X1999" s="18">
        <v>338.0</v>
      </c>
      <c r="Y1999" s="18">
        <v>361.0</v>
      </c>
      <c r="Z1999" s="19" t="str">
        <f t="shared" si="6"/>
        <v/>
      </c>
      <c r="AA1999" s="19">
        <f t="shared" si="19"/>
        <v>5023</v>
      </c>
      <c r="AB1999" s="19" t="str">
        <f t="shared" si="8"/>
        <v/>
      </c>
      <c r="AC1999" s="19">
        <f t="shared" si="20"/>
        <v>456.6363636</v>
      </c>
      <c r="AD1999" s="19">
        <f t="shared" si="21"/>
        <v>674</v>
      </c>
      <c r="AE1999" s="19" t="str">
        <f t="shared" si="22"/>
        <v>Нет моды</v>
      </c>
      <c r="AF1999" s="19">
        <f t="shared" si="23"/>
        <v>313</v>
      </c>
      <c r="AG1999" s="19">
        <f t="shared" si="24"/>
        <v>650</v>
      </c>
      <c r="AH1999" s="20" t="str">
        <f t="shared" si="14"/>
        <v/>
      </c>
      <c r="AI1999" s="21"/>
      <c r="AJ1999" s="21"/>
      <c r="AK1999" s="21"/>
      <c r="AL1999" s="22">
        <f t="shared" si="25"/>
        <v>1</v>
      </c>
    </row>
    <row r="2000" ht="12.75" customHeight="1">
      <c r="A2000" s="13" t="s">
        <v>182</v>
      </c>
      <c r="B2000" s="13" t="str">
        <f>IFERROR(__xludf.DUMMYFUNCTION("REGEXREPLACE(A2000, ""\d"", """")"),"         Краснодарский край")</f>
        <v>         Краснодарский край</v>
      </c>
      <c r="C2000" s="14" t="str">
        <f t="shared" si="15"/>
        <v>Краснодарский край</v>
      </c>
      <c r="D2000" s="3">
        <f t="shared" si="16"/>
        <v>2</v>
      </c>
      <c r="E2000" s="15" t="s">
        <v>38</v>
      </c>
      <c r="F2000" s="13" t="str">
        <f>IFERROR(__xludf.DUMMYFUNCTION("REGEXEXTRACT(E2000, ""[А-Яа-я].*"")"),"все виды транспортных несчастных случаев")</f>
        <v>все виды транспортных несчастных случаев</v>
      </c>
      <c r="G2000" s="16">
        <f t="shared" si="17"/>
        <v>2</v>
      </c>
      <c r="H2000" s="13" t="s">
        <v>28</v>
      </c>
      <c r="I2000" s="13" t="str">
        <f>IFERROR(__xludf.DUMMYFUNCTION("REGEXREPLACE(H2000, "".*\s"", """")"),"человек")</f>
        <v>человек</v>
      </c>
      <c r="J2000" s="13" t="s">
        <v>29</v>
      </c>
      <c r="K2000" s="17" t="str">
        <f>IFERROR(__xludf.DUMMYFUNCTION("REGEXREPLACE(J2000, ""^[\d\s]+"", """")"),"значение показателя за год")</f>
        <v>значение показателя за год</v>
      </c>
      <c r="L2000" s="16">
        <f t="shared" si="18"/>
        <v>2</v>
      </c>
      <c r="M2000" s="13" t="s">
        <v>32</v>
      </c>
      <c r="N2000" s="13" t="str">
        <f>IFERROR(__xludf.DUMMYFUNCTION("REGEXEXTRACT(M2000, "" (.+)$"")"),"сельское население")</f>
        <v>сельское население</v>
      </c>
      <c r="O2000" s="18">
        <v>692.0</v>
      </c>
      <c r="P2000" s="18">
        <v>738.0</v>
      </c>
      <c r="Q2000" s="18">
        <v>568.0</v>
      </c>
      <c r="R2000" s="18">
        <v>539.0</v>
      </c>
      <c r="S2000" s="18">
        <v>555.0</v>
      </c>
      <c r="T2000" s="18">
        <v>369.0</v>
      </c>
      <c r="U2000" s="18">
        <v>477.0</v>
      </c>
      <c r="V2000" s="18">
        <v>394.0</v>
      </c>
      <c r="W2000" s="18">
        <v>385.0</v>
      </c>
      <c r="X2000" s="18">
        <v>417.0</v>
      </c>
      <c r="Y2000" s="18">
        <v>409.0</v>
      </c>
      <c r="Z2000" s="19" t="str">
        <f t="shared" si="6"/>
        <v/>
      </c>
      <c r="AA2000" s="19" t="str">
        <f t="shared" si="19"/>
        <v/>
      </c>
      <c r="AB2000" s="19">
        <f t="shared" si="8"/>
        <v>5543</v>
      </c>
      <c r="AC2000" s="19">
        <f t="shared" si="20"/>
        <v>503.9090909</v>
      </c>
      <c r="AD2000" s="19">
        <f t="shared" si="21"/>
        <v>446.5</v>
      </c>
      <c r="AE2000" s="19" t="str">
        <f t="shared" si="22"/>
        <v>Нет моды</v>
      </c>
      <c r="AF2000" s="19">
        <f t="shared" si="23"/>
        <v>369</v>
      </c>
      <c r="AG2000" s="19">
        <f t="shared" si="24"/>
        <v>738</v>
      </c>
      <c r="AH2000" s="20" t="str">
        <f t="shared" si="14"/>
        <v>Город: 48%; Село: 52%</v>
      </c>
      <c r="AI2000" s="21"/>
      <c r="AJ2000" s="21"/>
      <c r="AK2000" s="21"/>
      <c r="AL2000" s="22">
        <f t="shared" si="25"/>
        <v>1</v>
      </c>
    </row>
    <row r="2001" ht="12.75" customHeight="1">
      <c r="A2001" s="13" t="s">
        <v>182</v>
      </c>
      <c r="B2001" s="13" t="str">
        <f>IFERROR(__xludf.DUMMYFUNCTION("REGEXREPLACE(A2001, ""\d"", """")"),"         Краснодарский край")</f>
        <v>         Краснодарский край</v>
      </c>
      <c r="C2001" s="14" t="str">
        <f t="shared" si="15"/>
        <v>Краснодарский край</v>
      </c>
      <c r="D2001" s="3">
        <f t="shared" si="16"/>
        <v>2</v>
      </c>
      <c r="E2001" s="15" t="s">
        <v>39</v>
      </c>
      <c r="F2001" s="13" t="str">
        <f>IFERROR(__xludf.DUMMYFUNCTION("REGEXEXTRACT(E2001, ""[А-Яа-я].*"")"),"Всего умерших")</f>
        <v>Всего умерших</v>
      </c>
      <c r="G2001" s="16">
        <f t="shared" si="17"/>
        <v>2</v>
      </c>
      <c r="H2001" s="13" t="s">
        <v>28</v>
      </c>
      <c r="I2001" s="13" t="str">
        <f>IFERROR(__xludf.DUMMYFUNCTION("REGEXREPLACE(H2001, "".*\s"", """")"),"человек")</f>
        <v>человек</v>
      </c>
      <c r="J2001" s="13" t="s">
        <v>29</v>
      </c>
      <c r="K2001" s="17" t="str">
        <f>IFERROR(__xludf.DUMMYFUNCTION("REGEXREPLACE(J2001, ""^[\d\s]+"", """")"),"значение показателя за год")</f>
        <v>значение показателя за год</v>
      </c>
      <c r="L2001" s="16">
        <f t="shared" si="18"/>
        <v>2</v>
      </c>
      <c r="M2001" s="13" t="s">
        <v>30</v>
      </c>
      <c r="N2001" s="13" t="str">
        <f>IFERROR(__xludf.DUMMYFUNCTION("REGEXEXTRACT(M2001, "" (.+)$"")"),"все население")</f>
        <v>все население</v>
      </c>
      <c r="O2001" s="18">
        <v>68714.0</v>
      </c>
      <c r="P2001" s="18">
        <v>70091.0</v>
      </c>
      <c r="Q2001" s="18">
        <v>71378.0</v>
      </c>
      <c r="R2001" s="18">
        <v>71550.0</v>
      </c>
      <c r="S2001" s="18">
        <v>69764.0</v>
      </c>
      <c r="T2001" s="18">
        <v>67274.0</v>
      </c>
      <c r="U2001" s="18">
        <v>69890.0</v>
      </c>
      <c r="V2001" s="18">
        <v>82284.0</v>
      </c>
      <c r="W2001" s="18">
        <v>96316.0</v>
      </c>
      <c r="X2001" s="18">
        <v>78360.0</v>
      </c>
      <c r="Y2001" s="18">
        <v>71865.0</v>
      </c>
      <c r="Z2001" s="19">
        <f t="shared" si="6"/>
        <v>817486</v>
      </c>
      <c r="AA2001" s="19" t="str">
        <f t="shared" si="19"/>
        <v/>
      </c>
      <c r="AB2001" s="19" t="str">
        <f t="shared" si="8"/>
        <v/>
      </c>
      <c r="AC2001" s="19">
        <f t="shared" si="20"/>
        <v>74316.90909</v>
      </c>
      <c r="AD2001" s="19">
        <f t="shared" si="21"/>
        <v>34006</v>
      </c>
      <c r="AE2001" s="19" t="str">
        <f t="shared" si="22"/>
        <v>Нет моды</v>
      </c>
      <c r="AF2001" s="19">
        <f t="shared" si="23"/>
        <v>67274</v>
      </c>
      <c r="AG2001" s="19">
        <f t="shared" si="24"/>
        <v>96316</v>
      </c>
      <c r="AH2001" s="20" t="str">
        <f t="shared" si="14"/>
        <v/>
      </c>
      <c r="AI2001" s="21"/>
      <c r="AJ2001" s="21"/>
      <c r="AK2001" s="21"/>
      <c r="AL2001" s="22">
        <f t="shared" si="25"/>
        <v>1</v>
      </c>
    </row>
    <row r="2002" ht="12.75" customHeight="1">
      <c r="A2002" s="13" t="s">
        <v>182</v>
      </c>
      <c r="B2002" s="13" t="str">
        <f>IFERROR(__xludf.DUMMYFUNCTION("REGEXREPLACE(A2002, ""\d"", """")"),"         Краснодарский край")</f>
        <v>         Краснодарский край</v>
      </c>
      <c r="C2002" s="14" t="str">
        <f t="shared" si="15"/>
        <v>Краснодарский край</v>
      </c>
      <c r="D2002" s="3">
        <f t="shared" si="16"/>
        <v>2</v>
      </c>
      <c r="E2002" s="15" t="s">
        <v>39</v>
      </c>
      <c r="F2002" s="13" t="str">
        <f>IFERROR(__xludf.DUMMYFUNCTION("REGEXEXTRACT(E2002, ""[А-Яа-я].*"")"),"Всего умерших")</f>
        <v>Всего умерших</v>
      </c>
      <c r="G2002" s="16">
        <f t="shared" si="17"/>
        <v>2</v>
      </c>
      <c r="H2002" s="13" t="s">
        <v>28</v>
      </c>
      <c r="I2002" s="13" t="str">
        <f>IFERROR(__xludf.DUMMYFUNCTION("REGEXREPLACE(H2002, "".*\s"", """")"),"человек")</f>
        <v>человек</v>
      </c>
      <c r="J2002" s="13" t="s">
        <v>29</v>
      </c>
      <c r="K2002" s="17" t="str">
        <f>IFERROR(__xludf.DUMMYFUNCTION("REGEXREPLACE(J2002, ""^[\d\s]+"", """")"),"значение показателя за год")</f>
        <v>значение показателя за год</v>
      </c>
      <c r="L2002" s="16">
        <f t="shared" si="18"/>
        <v>2</v>
      </c>
      <c r="M2002" s="13" t="s">
        <v>31</v>
      </c>
      <c r="N2002" s="13" t="str">
        <f>IFERROR(__xludf.DUMMYFUNCTION("REGEXEXTRACT(M2002, "" (.+)$"")"),"городское население")</f>
        <v>городское население</v>
      </c>
      <c r="O2002" s="18">
        <v>38228.0</v>
      </c>
      <c r="P2002" s="18">
        <v>37788.0</v>
      </c>
      <c r="Q2002" s="18">
        <v>38909.0</v>
      </c>
      <c r="R2002" s="18">
        <v>39190.0</v>
      </c>
      <c r="S2002" s="18">
        <v>38300.0</v>
      </c>
      <c r="T2002" s="18">
        <v>37081.0</v>
      </c>
      <c r="U2002" s="18">
        <v>38876.0</v>
      </c>
      <c r="V2002" s="18">
        <v>46108.0</v>
      </c>
      <c r="W2002" s="18">
        <v>53870.0</v>
      </c>
      <c r="X2002" s="18">
        <v>43812.0</v>
      </c>
      <c r="Y2002" s="18">
        <v>40631.0</v>
      </c>
      <c r="Z2002" s="19" t="str">
        <f t="shared" si="6"/>
        <v/>
      </c>
      <c r="AA2002" s="19">
        <f t="shared" si="19"/>
        <v>452793</v>
      </c>
      <c r="AB2002" s="19" t="str">
        <f t="shared" si="8"/>
        <v/>
      </c>
      <c r="AC2002" s="19">
        <f t="shared" si="20"/>
        <v>41163</v>
      </c>
      <c r="AD2002" s="19">
        <f t="shared" si="21"/>
        <v>60572</v>
      </c>
      <c r="AE2002" s="19" t="str">
        <f t="shared" si="22"/>
        <v>Нет моды</v>
      </c>
      <c r="AF2002" s="19">
        <f t="shared" si="23"/>
        <v>37081</v>
      </c>
      <c r="AG2002" s="19">
        <f t="shared" si="24"/>
        <v>53870</v>
      </c>
      <c r="AH2002" s="20" t="str">
        <f t="shared" si="14"/>
        <v/>
      </c>
      <c r="AI2002" s="21"/>
      <c r="AJ2002" s="21"/>
      <c r="AK2002" s="21"/>
      <c r="AL2002" s="22">
        <f t="shared" si="25"/>
        <v>1</v>
      </c>
    </row>
    <row r="2003" ht="12.75" customHeight="1">
      <c r="A2003" s="13" t="s">
        <v>182</v>
      </c>
      <c r="B2003" s="13" t="str">
        <f>IFERROR(__xludf.DUMMYFUNCTION("REGEXREPLACE(A2003, ""\d"", """")"),"         Краснодарский край")</f>
        <v>         Краснодарский край</v>
      </c>
      <c r="C2003" s="14" t="str">
        <f t="shared" si="15"/>
        <v>Краснодарский край</v>
      </c>
      <c r="D2003" s="3">
        <f t="shared" si="16"/>
        <v>2</v>
      </c>
      <c r="E2003" s="15" t="s">
        <v>39</v>
      </c>
      <c r="F2003" s="13" t="str">
        <f>IFERROR(__xludf.DUMMYFUNCTION("REGEXEXTRACT(E2003, ""[А-Яа-я].*"")"),"Всего умерших")</f>
        <v>Всего умерших</v>
      </c>
      <c r="G2003" s="16">
        <f t="shared" si="17"/>
        <v>2</v>
      </c>
      <c r="H2003" s="13" t="s">
        <v>28</v>
      </c>
      <c r="I2003" s="13" t="str">
        <f>IFERROR(__xludf.DUMMYFUNCTION("REGEXREPLACE(H2003, "".*\s"", """")"),"человек")</f>
        <v>человек</v>
      </c>
      <c r="J2003" s="13" t="s">
        <v>29</v>
      </c>
      <c r="K2003" s="17" t="str">
        <f>IFERROR(__xludf.DUMMYFUNCTION("REGEXREPLACE(J2003, ""^[\d\s]+"", """")"),"значение показателя за год")</f>
        <v>значение показателя за год</v>
      </c>
      <c r="L2003" s="16">
        <f t="shared" si="18"/>
        <v>2</v>
      </c>
      <c r="M2003" s="13" t="s">
        <v>32</v>
      </c>
      <c r="N2003" s="13" t="str">
        <f>IFERROR(__xludf.DUMMYFUNCTION("REGEXEXTRACT(M2003, "" (.+)$"")"),"сельское население")</f>
        <v>сельское население</v>
      </c>
      <c r="O2003" s="18">
        <v>30486.0</v>
      </c>
      <c r="P2003" s="18">
        <v>32303.0</v>
      </c>
      <c r="Q2003" s="18">
        <v>32469.0</v>
      </c>
      <c r="R2003" s="18">
        <v>32360.0</v>
      </c>
      <c r="S2003" s="18">
        <v>31464.0</v>
      </c>
      <c r="T2003" s="18">
        <v>30193.0</v>
      </c>
      <c r="U2003" s="18">
        <v>31014.0</v>
      </c>
      <c r="V2003" s="18">
        <v>36176.0</v>
      </c>
      <c r="W2003" s="18">
        <v>42446.0</v>
      </c>
      <c r="X2003" s="18">
        <v>34548.0</v>
      </c>
      <c r="Y2003" s="18">
        <v>31234.0</v>
      </c>
      <c r="Z2003" s="19" t="str">
        <f t="shared" si="6"/>
        <v/>
      </c>
      <c r="AA2003" s="19" t="str">
        <f t="shared" si="19"/>
        <v/>
      </c>
      <c r="AB2003" s="19">
        <f t="shared" si="8"/>
        <v>364693</v>
      </c>
      <c r="AC2003" s="19">
        <f t="shared" si="20"/>
        <v>33153.90909</v>
      </c>
      <c r="AD2003" s="19">
        <f t="shared" si="21"/>
        <v>37434.5</v>
      </c>
      <c r="AE2003" s="19" t="str">
        <f t="shared" si="22"/>
        <v>Нет моды</v>
      </c>
      <c r="AF2003" s="19">
        <f t="shared" si="23"/>
        <v>30193</v>
      </c>
      <c r="AG2003" s="19">
        <f t="shared" si="24"/>
        <v>42446</v>
      </c>
      <c r="AH2003" s="20" t="str">
        <f t="shared" si="14"/>
        <v>Город: 55%; Село: 45%</v>
      </c>
      <c r="AI2003" s="21"/>
      <c r="AJ2003" s="21"/>
      <c r="AK2003" s="21"/>
      <c r="AL2003" s="22">
        <f t="shared" si="25"/>
        <v>1</v>
      </c>
    </row>
    <row r="2004" ht="12.75" customHeight="1">
      <c r="A2004" s="13" t="s">
        <v>182</v>
      </c>
      <c r="B2004" s="13" t="str">
        <f>IFERROR(__xludf.DUMMYFUNCTION("REGEXREPLACE(A2004, ""\d"", """")"),"         Краснодарский край")</f>
        <v>         Краснодарский край</v>
      </c>
      <c r="C2004" s="14" t="str">
        <f t="shared" si="15"/>
        <v>Краснодарский край</v>
      </c>
      <c r="D2004" s="3">
        <f t="shared" si="16"/>
        <v>2</v>
      </c>
      <c r="E2004" s="15" t="s">
        <v>40</v>
      </c>
      <c r="F2004" s="13" t="str">
        <f>IFERROR(__xludf.DUMMYFUNCTION("REGEXEXTRACT(E2004, ""[А-Яа-я].*"")"),"Злокачественные новообразования")</f>
        <v>Злокачественные новообразования</v>
      </c>
      <c r="G2004" s="16">
        <f t="shared" si="17"/>
        <v>2</v>
      </c>
      <c r="H2004" s="13" t="s">
        <v>28</v>
      </c>
      <c r="I2004" s="13" t="str">
        <f>IFERROR(__xludf.DUMMYFUNCTION("REGEXREPLACE(H2004, "".*\s"", """")"),"человек")</f>
        <v>человек</v>
      </c>
      <c r="J2004" s="13" t="s">
        <v>29</v>
      </c>
      <c r="K2004" s="17" t="str">
        <f>IFERROR(__xludf.DUMMYFUNCTION("REGEXREPLACE(J2004, ""^[\d\s]+"", """")"),"значение показателя за год")</f>
        <v>значение показателя за год</v>
      </c>
      <c r="L2004" s="16">
        <f t="shared" si="18"/>
        <v>2</v>
      </c>
      <c r="M2004" s="13" t="s">
        <v>30</v>
      </c>
      <c r="N2004" s="13" t="str">
        <f>IFERROR(__xludf.DUMMYFUNCTION("REGEXEXTRACT(M2004, "" (.+)$"")"),"все население")</f>
        <v>все население</v>
      </c>
      <c r="O2004" s="18">
        <v>10454.0</v>
      </c>
      <c r="P2004" s="18">
        <v>10488.0</v>
      </c>
      <c r="Q2004" s="18">
        <v>10977.0</v>
      </c>
      <c r="R2004" s="18">
        <v>10716.0</v>
      </c>
      <c r="S2004" s="18">
        <v>10585.0</v>
      </c>
      <c r="T2004" s="18">
        <v>10634.0</v>
      </c>
      <c r="U2004" s="18">
        <v>10062.0</v>
      </c>
      <c r="V2004" s="18">
        <v>10435.0</v>
      </c>
      <c r="W2004" s="18">
        <v>10182.0</v>
      </c>
      <c r="X2004" s="18">
        <v>10494.0</v>
      </c>
      <c r="Y2004" s="18">
        <v>11017.0</v>
      </c>
      <c r="Z2004" s="19">
        <f t="shared" si="6"/>
        <v>116044</v>
      </c>
      <c r="AA2004" s="19" t="str">
        <f t="shared" si="19"/>
        <v/>
      </c>
      <c r="AB2004" s="19" t="str">
        <f t="shared" si="8"/>
        <v/>
      </c>
      <c r="AC2004" s="19">
        <f t="shared" si="20"/>
        <v>10549.45455</v>
      </c>
      <c r="AD2004" s="19">
        <f t="shared" si="21"/>
        <v>20605</v>
      </c>
      <c r="AE2004" s="19" t="str">
        <f t="shared" si="22"/>
        <v>Нет моды</v>
      </c>
      <c r="AF2004" s="19">
        <f t="shared" si="23"/>
        <v>10062</v>
      </c>
      <c r="AG2004" s="19">
        <f t="shared" si="24"/>
        <v>11017</v>
      </c>
      <c r="AH2004" s="20" t="str">
        <f t="shared" si="14"/>
        <v/>
      </c>
      <c r="AI2004" s="21"/>
      <c r="AJ2004" s="21"/>
      <c r="AK2004" s="21"/>
      <c r="AL2004" s="22">
        <f t="shared" si="25"/>
        <v>1</v>
      </c>
    </row>
    <row r="2005" ht="12.75" customHeight="1">
      <c r="A2005" s="13" t="s">
        <v>182</v>
      </c>
      <c r="B2005" s="13" t="str">
        <f>IFERROR(__xludf.DUMMYFUNCTION("REGEXREPLACE(A2005, ""\d"", """")"),"         Краснодарский край")</f>
        <v>         Краснодарский край</v>
      </c>
      <c r="C2005" s="14" t="str">
        <f t="shared" si="15"/>
        <v>Краснодарский край</v>
      </c>
      <c r="D2005" s="3">
        <f t="shared" si="16"/>
        <v>2</v>
      </c>
      <c r="E2005" s="15" t="s">
        <v>40</v>
      </c>
      <c r="F2005" s="13" t="str">
        <f>IFERROR(__xludf.DUMMYFUNCTION("REGEXEXTRACT(E2005, ""[А-Яа-я].*"")"),"Злокачественные новообразования")</f>
        <v>Злокачественные новообразования</v>
      </c>
      <c r="G2005" s="16">
        <f t="shared" si="17"/>
        <v>2</v>
      </c>
      <c r="H2005" s="13" t="s">
        <v>28</v>
      </c>
      <c r="I2005" s="13" t="str">
        <f>IFERROR(__xludf.DUMMYFUNCTION("REGEXREPLACE(H2005, "".*\s"", """")"),"человек")</f>
        <v>человек</v>
      </c>
      <c r="J2005" s="13" t="s">
        <v>29</v>
      </c>
      <c r="K2005" s="17" t="str">
        <f>IFERROR(__xludf.DUMMYFUNCTION("REGEXREPLACE(J2005, ""^[\d\s]+"", """")"),"значение показателя за год")</f>
        <v>значение показателя за год</v>
      </c>
      <c r="L2005" s="16">
        <f t="shared" si="18"/>
        <v>2</v>
      </c>
      <c r="M2005" s="13" t="s">
        <v>31</v>
      </c>
      <c r="N2005" s="13" t="str">
        <f>IFERROR(__xludf.DUMMYFUNCTION("REGEXEXTRACT(M2005, "" (.+)$"")"),"городское население")</f>
        <v>городское население</v>
      </c>
      <c r="O2005" s="18">
        <v>6253.0</v>
      </c>
      <c r="P2005" s="18">
        <v>6134.0</v>
      </c>
      <c r="Q2005" s="18">
        <v>6408.0</v>
      </c>
      <c r="R2005" s="18">
        <v>6287.0</v>
      </c>
      <c r="S2005" s="18">
        <v>6049.0</v>
      </c>
      <c r="T2005" s="18">
        <v>6129.0</v>
      </c>
      <c r="U2005" s="18">
        <v>5948.0</v>
      </c>
      <c r="V2005" s="18">
        <v>6156.0</v>
      </c>
      <c r="W2005" s="18">
        <v>5887.0</v>
      </c>
      <c r="X2005" s="18">
        <v>6156.0</v>
      </c>
      <c r="Y2005" s="18">
        <v>6579.0</v>
      </c>
      <c r="Z2005" s="19" t="str">
        <f t="shared" si="6"/>
        <v/>
      </c>
      <c r="AA2005" s="19">
        <f t="shared" si="19"/>
        <v>67986</v>
      </c>
      <c r="AB2005" s="19" t="str">
        <f t="shared" si="8"/>
        <v/>
      </c>
      <c r="AC2005" s="19">
        <f t="shared" si="20"/>
        <v>6180.545455</v>
      </c>
      <c r="AD2005" s="19">
        <f t="shared" si="21"/>
        <v>8320.5</v>
      </c>
      <c r="AE2005" s="19" t="str">
        <f t="shared" si="22"/>
        <v>Нет моды</v>
      </c>
      <c r="AF2005" s="19">
        <f t="shared" si="23"/>
        <v>5887</v>
      </c>
      <c r="AG2005" s="19">
        <f t="shared" si="24"/>
        <v>6579</v>
      </c>
      <c r="AH2005" s="20" t="str">
        <f t="shared" si="14"/>
        <v/>
      </c>
      <c r="AI2005" s="21"/>
      <c r="AJ2005" s="21"/>
      <c r="AK2005" s="21"/>
      <c r="AL2005" s="22">
        <f t="shared" si="25"/>
        <v>1</v>
      </c>
    </row>
    <row r="2006" ht="12.75" customHeight="1">
      <c r="A2006" s="13" t="s">
        <v>182</v>
      </c>
      <c r="B2006" s="13" t="str">
        <f>IFERROR(__xludf.DUMMYFUNCTION("REGEXREPLACE(A2006, ""\d"", """")"),"         Краснодарский край")</f>
        <v>         Краснодарский край</v>
      </c>
      <c r="C2006" s="14" t="str">
        <f t="shared" si="15"/>
        <v>Краснодарский край</v>
      </c>
      <c r="D2006" s="3">
        <f t="shared" si="16"/>
        <v>2</v>
      </c>
      <c r="E2006" s="15" t="s">
        <v>40</v>
      </c>
      <c r="F2006" s="13" t="str">
        <f>IFERROR(__xludf.DUMMYFUNCTION("REGEXEXTRACT(E2006, ""[А-Яа-я].*"")"),"Злокачественные новообразования")</f>
        <v>Злокачественные новообразования</v>
      </c>
      <c r="G2006" s="16">
        <f t="shared" si="17"/>
        <v>2</v>
      </c>
      <c r="H2006" s="13" t="s">
        <v>28</v>
      </c>
      <c r="I2006" s="13" t="str">
        <f>IFERROR(__xludf.DUMMYFUNCTION("REGEXREPLACE(H2006, "".*\s"", """")"),"человек")</f>
        <v>человек</v>
      </c>
      <c r="J2006" s="13" t="s">
        <v>29</v>
      </c>
      <c r="K2006" s="17" t="str">
        <f>IFERROR(__xludf.DUMMYFUNCTION("REGEXREPLACE(J2006, ""^[\d\s]+"", """")"),"значение показателя за год")</f>
        <v>значение показателя за год</v>
      </c>
      <c r="L2006" s="16">
        <f t="shared" si="18"/>
        <v>2</v>
      </c>
      <c r="M2006" s="13" t="s">
        <v>32</v>
      </c>
      <c r="N2006" s="13" t="str">
        <f>IFERROR(__xludf.DUMMYFUNCTION("REGEXEXTRACT(M2006, "" (.+)$"")"),"сельское население")</f>
        <v>сельское население</v>
      </c>
      <c r="O2006" s="18">
        <v>4201.0</v>
      </c>
      <c r="P2006" s="18">
        <v>4354.0</v>
      </c>
      <c r="Q2006" s="18">
        <v>4569.0</v>
      </c>
      <c r="R2006" s="18">
        <v>4429.0</v>
      </c>
      <c r="S2006" s="18">
        <v>4536.0</v>
      </c>
      <c r="T2006" s="18">
        <v>4505.0</v>
      </c>
      <c r="U2006" s="18">
        <v>4114.0</v>
      </c>
      <c r="V2006" s="18">
        <v>4279.0</v>
      </c>
      <c r="W2006" s="18">
        <v>4295.0</v>
      </c>
      <c r="X2006" s="18">
        <v>4338.0</v>
      </c>
      <c r="Y2006" s="18">
        <v>4438.0</v>
      </c>
      <c r="Z2006" s="19" t="str">
        <f t="shared" si="6"/>
        <v/>
      </c>
      <c r="AA2006" s="19" t="str">
        <f t="shared" si="19"/>
        <v/>
      </c>
      <c r="AB2006" s="19">
        <f t="shared" si="8"/>
        <v>48058</v>
      </c>
      <c r="AC2006" s="19">
        <f t="shared" si="20"/>
        <v>4368.909091</v>
      </c>
      <c r="AD2006" s="19">
        <f t="shared" si="21"/>
        <v>5228</v>
      </c>
      <c r="AE2006" s="19" t="str">
        <f t="shared" si="22"/>
        <v>Нет моды</v>
      </c>
      <c r="AF2006" s="19">
        <f t="shared" si="23"/>
        <v>4114</v>
      </c>
      <c r="AG2006" s="19">
        <f t="shared" si="24"/>
        <v>4569</v>
      </c>
      <c r="AH2006" s="20" t="str">
        <f t="shared" si="14"/>
        <v>Город: 59%; Село: 41%</v>
      </c>
      <c r="AI2006" s="21"/>
      <c r="AJ2006" s="21"/>
      <c r="AK2006" s="21"/>
      <c r="AL2006" s="22">
        <f t="shared" si="25"/>
        <v>1</v>
      </c>
    </row>
    <row r="2007" ht="12.75" customHeight="1">
      <c r="A2007" s="13" t="s">
        <v>182</v>
      </c>
      <c r="B2007" s="13" t="str">
        <f>IFERROR(__xludf.DUMMYFUNCTION("REGEXREPLACE(A2007, ""\d"", """")"),"         Краснодарский край")</f>
        <v>         Краснодарский край</v>
      </c>
      <c r="C2007" s="14" t="str">
        <f t="shared" si="15"/>
        <v>Краснодарский край</v>
      </c>
      <c r="D2007" s="3">
        <f t="shared" si="16"/>
        <v>2</v>
      </c>
      <c r="E2007" s="15" t="s">
        <v>41</v>
      </c>
      <c r="F2007" s="13" t="str">
        <f>IFERROR(__xludf.DUMMYFUNCTION("REGEXEXTRACT(E2007, ""[А-Яа-я].*"")"),"Инфекционные и паразитарные болезни")</f>
        <v>Инфекционные и паразитарные болезни</v>
      </c>
      <c r="G2007" s="16">
        <f t="shared" si="17"/>
        <v>2</v>
      </c>
      <c r="H2007" s="13" t="s">
        <v>28</v>
      </c>
      <c r="I2007" s="13" t="str">
        <f>IFERROR(__xludf.DUMMYFUNCTION("REGEXREPLACE(H2007, "".*\s"", """")"),"человек")</f>
        <v>человек</v>
      </c>
      <c r="J2007" s="13" t="s">
        <v>29</v>
      </c>
      <c r="K2007" s="17" t="str">
        <f>IFERROR(__xludf.DUMMYFUNCTION("REGEXREPLACE(J2007, ""^[\d\s]+"", """")"),"значение показателя за год")</f>
        <v>значение показателя за год</v>
      </c>
      <c r="L2007" s="16">
        <f t="shared" si="18"/>
        <v>2</v>
      </c>
      <c r="M2007" s="13" t="s">
        <v>30</v>
      </c>
      <c r="N2007" s="13" t="str">
        <f>IFERROR(__xludf.DUMMYFUNCTION("REGEXEXTRACT(M2007, "" (.+)$"")"),"все население")</f>
        <v>все население</v>
      </c>
      <c r="O2007" s="18">
        <v>824.0</v>
      </c>
      <c r="P2007" s="18">
        <v>799.0</v>
      </c>
      <c r="Q2007" s="18">
        <v>803.0</v>
      </c>
      <c r="R2007" s="18">
        <v>895.0</v>
      </c>
      <c r="S2007" s="18">
        <v>911.0</v>
      </c>
      <c r="T2007" s="18">
        <v>888.0</v>
      </c>
      <c r="U2007" s="18">
        <v>921.0</v>
      </c>
      <c r="V2007" s="18">
        <v>865.0</v>
      </c>
      <c r="W2007" s="18">
        <v>814.0</v>
      </c>
      <c r="X2007" s="18">
        <v>800.0</v>
      </c>
      <c r="Y2007" s="18">
        <v>902.0</v>
      </c>
      <c r="Z2007" s="19">
        <f t="shared" si="6"/>
        <v>9422</v>
      </c>
      <c r="AA2007" s="19" t="str">
        <f t="shared" si="19"/>
        <v/>
      </c>
      <c r="AB2007" s="19" t="str">
        <f t="shared" si="8"/>
        <v/>
      </c>
      <c r="AC2007" s="19">
        <f t="shared" si="20"/>
        <v>856.5454545</v>
      </c>
      <c r="AD2007" s="19">
        <f t="shared" si="21"/>
        <v>2517.5</v>
      </c>
      <c r="AE2007" s="19" t="str">
        <f t="shared" si="22"/>
        <v>Нет моды</v>
      </c>
      <c r="AF2007" s="19">
        <f t="shared" si="23"/>
        <v>799</v>
      </c>
      <c r="AG2007" s="19">
        <f t="shared" si="24"/>
        <v>921</v>
      </c>
      <c r="AH2007" s="20" t="str">
        <f t="shared" si="14"/>
        <v/>
      </c>
      <c r="AI2007" s="21"/>
      <c r="AJ2007" s="21"/>
      <c r="AK2007" s="21"/>
      <c r="AL2007" s="22">
        <f t="shared" si="25"/>
        <v>1</v>
      </c>
    </row>
    <row r="2008" ht="12.75" customHeight="1">
      <c r="A2008" s="13" t="s">
        <v>182</v>
      </c>
      <c r="B2008" s="13" t="str">
        <f>IFERROR(__xludf.DUMMYFUNCTION("REGEXREPLACE(A2008, ""\d"", """")"),"         Краснодарский край")</f>
        <v>         Краснодарский край</v>
      </c>
      <c r="C2008" s="14" t="str">
        <f t="shared" si="15"/>
        <v>Краснодарский край</v>
      </c>
      <c r="D2008" s="3">
        <f t="shared" si="16"/>
        <v>2</v>
      </c>
      <c r="E2008" s="15" t="s">
        <v>41</v>
      </c>
      <c r="F2008" s="13" t="str">
        <f>IFERROR(__xludf.DUMMYFUNCTION("REGEXEXTRACT(E2008, ""[А-Яа-я].*"")"),"Инфекционные и паразитарные болезни")</f>
        <v>Инфекционные и паразитарные болезни</v>
      </c>
      <c r="G2008" s="16">
        <f t="shared" si="17"/>
        <v>2</v>
      </c>
      <c r="H2008" s="13" t="s">
        <v>28</v>
      </c>
      <c r="I2008" s="13" t="str">
        <f>IFERROR(__xludf.DUMMYFUNCTION("REGEXREPLACE(H2008, "".*\s"", """")"),"человек")</f>
        <v>человек</v>
      </c>
      <c r="J2008" s="13" t="s">
        <v>29</v>
      </c>
      <c r="K2008" s="17" t="str">
        <f>IFERROR(__xludf.DUMMYFUNCTION("REGEXREPLACE(J2008, ""^[\d\s]+"", """")"),"значение показателя за год")</f>
        <v>значение показателя за год</v>
      </c>
      <c r="L2008" s="16">
        <f t="shared" si="18"/>
        <v>2</v>
      </c>
      <c r="M2008" s="13" t="s">
        <v>31</v>
      </c>
      <c r="N2008" s="13" t="str">
        <f>IFERROR(__xludf.DUMMYFUNCTION("REGEXEXTRACT(M2008, "" (.+)$"")"),"городское население")</f>
        <v>городское население</v>
      </c>
      <c r="O2008" s="18">
        <v>510.0</v>
      </c>
      <c r="P2008" s="18">
        <v>467.0</v>
      </c>
      <c r="Q2008" s="18">
        <v>468.0</v>
      </c>
      <c r="R2008" s="18">
        <v>499.0</v>
      </c>
      <c r="S2008" s="18">
        <v>531.0</v>
      </c>
      <c r="T2008" s="18">
        <v>520.0</v>
      </c>
      <c r="U2008" s="18">
        <v>585.0</v>
      </c>
      <c r="V2008" s="18">
        <v>516.0</v>
      </c>
      <c r="W2008" s="18">
        <v>484.0</v>
      </c>
      <c r="X2008" s="18">
        <v>462.0</v>
      </c>
      <c r="Y2008" s="18">
        <v>520.0</v>
      </c>
      <c r="Z2008" s="19" t="str">
        <f t="shared" si="6"/>
        <v/>
      </c>
      <c r="AA2008" s="19">
        <f t="shared" si="19"/>
        <v>5562</v>
      </c>
      <c r="AB2008" s="19" t="str">
        <f t="shared" si="8"/>
        <v/>
      </c>
      <c r="AC2008" s="19">
        <f t="shared" si="20"/>
        <v>505.6363636</v>
      </c>
      <c r="AD2008" s="19">
        <f t="shared" si="21"/>
        <v>692</v>
      </c>
      <c r="AE2008" s="19" t="str">
        <f t="shared" si="22"/>
        <v>Нет моды</v>
      </c>
      <c r="AF2008" s="19">
        <f t="shared" si="23"/>
        <v>462</v>
      </c>
      <c r="AG2008" s="19">
        <f t="shared" si="24"/>
        <v>585</v>
      </c>
      <c r="AH2008" s="20" t="str">
        <f t="shared" si="14"/>
        <v/>
      </c>
      <c r="AI2008" s="21"/>
      <c r="AJ2008" s="21"/>
      <c r="AK2008" s="21"/>
      <c r="AL2008" s="22">
        <f t="shared" si="25"/>
        <v>1</v>
      </c>
    </row>
    <row r="2009" ht="12.75" customHeight="1">
      <c r="A2009" s="13" t="s">
        <v>182</v>
      </c>
      <c r="B2009" s="13" t="str">
        <f>IFERROR(__xludf.DUMMYFUNCTION("REGEXREPLACE(A2009, ""\d"", """")"),"         Краснодарский край")</f>
        <v>         Краснодарский край</v>
      </c>
      <c r="C2009" s="14" t="str">
        <f t="shared" si="15"/>
        <v>Краснодарский край</v>
      </c>
      <c r="D2009" s="3">
        <f t="shared" si="16"/>
        <v>2</v>
      </c>
      <c r="E2009" s="15" t="s">
        <v>41</v>
      </c>
      <c r="F2009" s="13" t="str">
        <f>IFERROR(__xludf.DUMMYFUNCTION("REGEXEXTRACT(E2009, ""[А-Яа-я].*"")"),"Инфекционные и паразитарные болезни")</f>
        <v>Инфекционные и паразитарные болезни</v>
      </c>
      <c r="G2009" s="16">
        <f t="shared" si="17"/>
        <v>2</v>
      </c>
      <c r="H2009" s="13" t="s">
        <v>28</v>
      </c>
      <c r="I2009" s="13" t="str">
        <f>IFERROR(__xludf.DUMMYFUNCTION("REGEXREPLACE(H2009, "".*\s"", """")"),"человек")</f>
        <v>человек</v>
      </c>
      <c r="J2009" s="13" t="s">
        <v>29</v>
      </c>
      <c r="K2009" s="17" t="str">
        <f>IFERROR(__xludf.DUMMYFUNCTION("REGEXREPLACE(J2009, ""^[\d\s]+"", """")"),"значение показателя за год")</f>
        <v>значение показателя за год</v>
      </c>
      <c r="L2009" s="16">
        <f t="shared" si="18"/>
        <v>2</v>
      </c>
      <c r="M2009" s="13" t="s">
        <v>32</v>
      </c>
      <c r="N2009" s="13" t="str">
        <f>IFERROR(__xludf.DUMMYFUNCTION("REGEXEXTRACT(M2009, "" (.+)$"")"),"сельское население")</f>
        <v>сельское население</v>
      </c>
      <c r="O2009" s="18">
        <v>314.0</v>
      </c>
      <c r="P2009" s="18">
        <v>332.0</v>
      </c>
      <c r="Q2009" s="18">
        <v>335.0</v>
      </c>
      <c r="R2009" s="18">
        <v>396.0</v>
      </c>
      <c r="S2009" s="18">
        <v>380.0</v>
      </c>
      <c r="T2009" s="18">
        <v>368.0</v>
      </c>
      <c r="U2009" s="18">
        <v>336.0</v>
      </c>
      <c r="V2009" s="18">
        <v>349.0</v>
      </c>
      <c r="W2009" s="18">
        <v>330.0</v>
      </c>
      <c r="X2009" s="18">
        <v>338.0</v>
      </c>
      <c r="Y2009" s="18">
        <v>382.0</v>
      </c>
      <c r="Z2009" s="19" t="str">
        <f t="shared" si="6"/>
        <v/>
      </c>
      <c r="AA2009" s="19" t="str">
        <f t="shared" si="19"/>
        <v/>
      </c>
      <c r="AB2009" s="19">
        <f t="shared" si="8"/>
        <v>3860</v>
      </c>
      <c r="AC2009" s="19">
        <f t="shared" si="20"/>
        <v>350.9090909</v>
      </c>
      <c r="AD2009" s="19">
        <f t="shared" si="21"/>
        <v>429</v>
      </c>
      <c r="AE2009" s="19" t="str">
        <f t="shared" si="22"/>
        <v>Нет моды</v>
      </c>
      <c r="AF2009" s="19">
        <f t="shared" si="23"/>
        <v>314</v>
      </c>
      <c r="AG2009" s="19">
        <f t="shared" si="24"/>
        <v>396</v>
      </c>
      <c r="AH2009" s="20" t="str">
        <f t="shared" si="14"/>
        <v>Город: 59%; Село: 41%</v>
      </c>
      <c r="AI2009" s="21"/>
      <c r="AJ2009" s="21"/>
      <c r="AK2009" s="21"/>
      <c r="AL2009" s="22">
        <f t="shared" si="25"/>
        <v>1</v>
      </c>
    </row>
    <row r="2010" ht="12.75" customHeight="1">
      <c r="A2010" s="13" t="s">
        <v>182</v>
      </c>
      <c r="B2010" s="13" t="str">
        <f>IFERROR(__xludf.DUMMYFUNCTION("REGEXREPLACE(A2010, ""\d"", """")"),"         Краснодарский край")</f>
        <v>         Краснодарский край</v>
      </c>
      <c r="C2010" s="14" t="str">
        <f t="shared" si="15"/>
        <v>Краснодарский край</v>
      </c>
      <c r="D2010" s="3">
        <f t="shared" si="16"/>
        <v>2</v>
      </c>
      <c r="E2010" s="15" t="s">
        <v>42</v>
      </c>
      <c r="F2010" s="13" t="str">
        <f>IFERROR(__xludf.DUMMYFUNCTION("REGEXEXTRACT(E2010, ""[А-Яа-я].*"")"),"Ишемическая болезнь сердца")</f>
        <v>Ишемическая болезнь сердца</v>
      </c>
      <c r="G2010" s="16">
        <f t="shared" si="17"/>
        <v>2</v>
      </c>
      <c r="H2010" s="13" t="s">
        <v>28</v>
      </c>
      <c r="I2010" s="13" t="str">
        <f>IFERROR(__xludf.DUMMYFUNCTION("REGEXREPLACE(H2010, "".*\s"", """")"),"человек")</f>
        <v>человек</v>
      </c>
      <c r="J2010" s="13" t="s">
        <v>29</v>
      </c>
      <c r="K2010" s="17" t="str">
        <f>IFERROR(__xludf.DUMMYFUNCTION("REGEXREPLACE(J2010, ""^[\d\s]+"", """")"),"значение показателя за год")</f>
        <v>значение показателя за год</v>
      </c>
      <c r="L2010" s="16">
        <f t="shared" si="18"/>
        <v>2</v>
      </c>
      <c r="M2010" s="13" t="s">
        <v>30</v>
      </c>
      <c r="N2010" s="13" t="str">
        <f>IFERROR(__xludf.DUMMYFUNCTION("REGEXEXTRACT(M2010, "" (.+)$"")"),"все население")</f>
        <v>все население</v>
      </c>
      <c r="O2010" s="18">
        <v>16408.0</v>
      </c>
      <c r="P2010" s="18">
        <v>13958.0</v>
      </c>
      <c r="Q2010" s="18">
        <v>12238.0</v>
      </c>
      <c r="R2010" s="18">
        <v>11758.0</v>
      </c>
      <c r="S2010" s="18">
        <v>12806.0</v>
      </c>
      <c r="T2010" s="18">
        <v>12937.0</v>
      </c>
      <c r="U2010" s="18">
        <v>12994.0</v>
      </c>
      <c r="V2010" s="18">
        <v>15118.0</v>
      </c>
      <c r="W2010" s="18">
        <v>15023.0</v>
      </c>
      <c r="X2010" s="18">
        <v>16891.0</v>
      </c>
      <c r="Y2010" s="18">
        <v>17192.0</v>
      </c>
      <c r="Z2010" s="19">
        <f t="shared" si="6"/>
        <v>157323</v>
      </c>
      <c r="AA2010" s="19" t="str">
        <f t="shared" si="19"/>
        <v/>
      </c>
      <c r="AB2010" s="19" t="str">
        <f t="shared" si="8"/>
        <v/>
      </c>
      <c r="AC2010" s="19">
        <f t="shared" si="20"/>
        <v>14302.09091</v>
      </c>
      <c r="AD2010" s="19">
        <f t="shared" si="21"/>
        <v>6077</v>
      </c>
      <c r="AE2010" s="19" t="str">
        <f t="shared" si="22"/>
        <v>Нет моды</v>
      </c>
      <c r="AF2010" s="19">
        <f t="shared" si="23"/>
        <v>11758</v>
      </c>
      <c r="AG2010" s="19">
        <f t="shared" si="24"/>
        <v>17192</v>
      </c>
      <c r="AH2010" s="20" t="str">
        <f t="shared" si="14"/>
        <v/>
      </c>
      <c r="AI2010" s="21"/>
      <c r="AJ2010" s="21"/>
      <c r="AK2010" s="21"/>
      <c r="AL2010" s="22">
        <f t="shared" si="25"/>
        <v>1</v>
      </c>
    </row>
    <row r="2011" ht="12.75" customHeight="1">
      <c r="A2011" s="13" t="s">
        <v>182</v>
      </c>
      <c r="B2011" s="13" t="str">
        <f>IFERROR(__xludf.DUMMYFUNCTION("REGEXREPLACE(A2011, ""\d"", """")"),"         Краснодарский край")</f>
        <v>         Краснодарский край</v>
      </c>
      <c r="C2011" s="14" t="str">
        <f t="shared" si="15"/>
        <v>Краснодарский край</v>
      </c>
      <c r="D2011" s="3">
        <f t="shared" si="16"/>
        <v>2</v>
      </c>
      <c r="E2011" s="15" t="s">
        <v>42</v>
      </c>
      <c r="F2011" s="13" t="str">
        <f>IFERROR(__xludf.DUMMYFUNCTION("REGEXEXTRACT(E2011, ""[А-Яа-я].*"")"),"Ишемическая болезнь сердца")</f>
        <v>Ишемическая болезнь сердца</v>
      </c>
      <c r="G2011" s="16">
        <f t="shared" si="17"/>
        <v>2</v>
      </c>
      <c r="H2011" s="13" t="s">
        <v>28</v>
      </c>
      <c r="I2011" s="13" t="str">
        <f>IFERROR(__xludf.DUMMYFUNCTION("REGEXREPLACE(H2011, "".*\s"", """")"),"человек")</f>
        <v>человек</v>
      </c>
      <c r="J2011" s="13" t="s">
        <v>29</v>
      </c>
      <c r="K2011" s="17" t="str">
        <f>IFERROR(__xludf.DUMMYFUNCTION("REGEXREPLACE(J2011, ""^[\d\s]+"", """")"),"значение показателя за год")</f>
        <v>значение показателя за год</v>
      </c>
      <c r="L2011" s="16">
        <f t="shared" si="18"/>
        <v>2</v>
      </c>
      <c r="M2011" s="13" t="s">
        <v>31</v>
      </c>
      <c r="N2011" s="13" t="str">
        <f>IFERROR(__xludf.DUMMYFUNCTION("REGEXEXTRACT(M2011, "" (.+)$"")"),"городское население")</f>
        <v>городское население</v>
      </c>
      <c r="O2011" s="18">
        <v>9951.0</v>
      </c>
      <c r="P2011" s="18">
        <v>8623.0</v>
      </c>
      <c r="Q2011" s="18">
        <v>7198.0</v>
      </c>
      <c r="R2011" s="18">
        <v>6343.0</v>
      </c>
      <c r="S2011" s="18">
        <v>7505.0</v>
      </c>
      <c r="T2011" s="18">
        <v>7611.0</v>
      </c>
      <c r="U2011" s="18">
        <v>7551.0</v>
      </c>
      <c r="V2011" s="18">
        <v>8960.0</v>
      </c>
      <c r="W2011" s="18">
        <v>8649.0</v>
      </c>
      <c r="X2011" s="18">
        <v>10319.0</v>
      </c>
      <c r="Y2011" s="18">
        <v>10385.0</v>
      </c>
      <c r="Z2011" s="19" t="str">
        <f t="shared" si="6"/>
        <v/>
      </c>
      <c r="AA2011" s="19">
        <f t="shared" si="19"/>
        <v>93095</v>
      </c>
      <c r="AB2011" s="19" t="str">
        <f t="shared" si="8"/>
        <v/>
      </c>
      <c r="AC2011" s="19">
        <f t="shared" si="20"/>
        <v>8463.181818</v>
      </c>
      <c r="AD2011" s="19">
        <f t="shared" si="21"/>
        <v>11071.5</v>
      </c>
      <c r="AE2011" s="19" t="str">
        <f t="shared" si="22"/>
        <v>Нет моды</v>
      </c>
      <c r="AF2011" s="19">
        <f t="shared" si="23"/>
        <v>6343</v>
      </c>
      <c r="AG2011" s="19">
        <f t="shared" si="24"/>
        <v>10385</v>
      </c>
      <c r="AH2011" s="20" t="str">
        <f t="shared" si="14"/>
        <v/>
      </c>
      <c r="AI2011" s="21"/>
      <c r="AJ2011" s="21"/>
      <c r="AK2011" s="21"/>
      <c r="AL2011" s="22">
        <f t="shared" si="25"/>
        <v>1</v>
      </c>
    </row>
    <row r="2012" ht="12.75" customHeight="1">
      <c r="A2012" s="13" t="s">
        <v>182</v>
      </c>
      <c r="B2012" s="13" t="str">
        <f>IFERROR(__xludf.DUMMYFUNCTION("REGEXREPLACE(A2012, ""\d"", """")"),"         Краснодарский край")</f>
        <v>         Краснодарский край</v>
      </c>
      <c r="C2012" s="14" t="str">
        <f t="shared" si="15"/>
        <v>Краснодарский край</v>
      </c>
      <c r="D2012" s="3">
        <f t="shared" si="16"/>
        <v>2</v>
      </c>
      <c r="E2012" s="15" t="s">
        <v>42</v>
      </c>
      <c r="F2012" s="13" t="str">
        <f>IFERROR(__xludf.DUMMYFUNCTION("REGEXEXTRACT(E2012, ""[А-Яа-я].*"")"),"Ишемическая болезнь сердца")</f>
        <v>Ишемическая болезнь сердца</v>
      </c>
      <c r="G2012" s="16">
        <f t="shared" si="17"/>
        <v>2</v>
      </c>
      <c r="H2012" s="13" t="s">
        <v>28</v>
      </c>
      <c r="I2012" s="13" t="str">
        <f>IFERROR(__xludf.DUMMYFUNCTION("REGEXREPLACE(H2012, "".*\s"", """")"),"человек")</f>
        <v>человек</v>
      </c>
      <c r="J2012" s="13" t="s">
        <v>29</v>
      </c>
      <c r="K2012" s="17" t="str">
        <f>IFERROR(__xludf.DUMMYFUNCTION("REGEXREPLACE(J2012, ""^[\d\s]+"", """")"),"значение показателя за год")</f>
        <v>значение показателя за год</v>
      </c>
      <c r="L2012" s="16">
        <f t="shared" si="18"/>
        <v>2</v>
      </c>
      <c r="M2012" s="13" t="s">
        <v>32</v>
      </c>
      <c r="N2012" s="13" t="str">
        <f>IFERROR(__xludf.DUMMYFUNCTION("REGEXEXTRACT(M2012, "" (.+)$"")"),"сельское население")</f>
        <v>сельское население</v>
      </c>
      <c r="O2012" s="18">
        <v>6457.0</v>
      </c>
      <c r="P2012" s="18">
        <v>5335.0</v>
      </c>
      <c r="Q2012" s="18">
        <v>5040.0</v>
      </c>
      <c r="R2012" s="18">
        <v>5415.0</v>
      </c>
      <c r="S2012" s="18">
        <v>5301.0</v>
      </c>
      <c r="T2012" s="18">
        <v>5326.0</v>
      </c>
      <c r="U2012" s="18">
        <v>5443.0</v>
      </c>
      <c r="V2012" s="18">
        <v>6158.0</v>
      </c>
      <c r="W2012" s="18">
        <v>6374.0</v>
      </c>
      <c r="X2012" s="18">
        <v>6572.0</v>
      </c>
      <c r="Y2012" s="18">
        <v>6807.0</v>
      </c>
      <c r="Z2012" s="19" t="str">
        <f t="shared" si="6"/>
        <v/>
      </c>
      <c r="AA2012" s="19" t="str">
        <f t="shared" si="19"/>
        <v/>
      </c>
      <c r="AB2012" s="19">
        <f t="shared" si="8"/>
        <v>64228</v>
      </c>
      <c r="AC2012" s="19">
        <f t="shared" si="20"/>
        <v>5838.909091</v>
      </c>
      <c r="AD2012" s="19">
        <f t="shared" si="21"/>
        <v>6689.5</v>
      </c>
      <c r="AE2012" s="19" t="str">
        <f t="shared" si="22"/>
        <v>Нет моды</v>
      </c>
      <c r="AF2012" s="19">
        <f t="shared" si="23"/>
        <v>5040</v>
      </c>
      <c r="AG2012" s="19">
        <f t="shared" si="24"/>
        <v>6807</v>
      </c>
      <c r="AH2012" s="20" t="str">
        <f t="shared" si="14"/>
        <v>Город: 59%; Село: 41%</v>
      </c>
      <c r="AI2012" s="21"/>
      <c r="AJ2012" s="21"/>
      <c r="AK2012" s="21"/>
      <c r="AL2012" s="22">
        <f t="shared" si="25"/>
        <v>1</v>
      </c>
    </row>
    <row r="2013" ht="12.75" customHeight="1">
      <c r="A2013" s="13" t="s">
        <v>182</v>
      </c>
      <c r="B2013" s="13" t="str">
        <f>IFERROR(__xludf.DUMMYFUNCTION("REGEXREPLACE(A2013, ""\d"", """")"),"         Краснодарский край")</f>
        <v>         Краснодарский край</v>
      </c>
      <c r="C2013" s="14" t="str">
        <f t="shared" si="15"/>
        <v>Краснодарский край</v>
      </c>
      <c r="D2013" s="3">
        <f t="shared" si="16"/>
        <v>2</v>
      </c>
      <c r="E2013" s="15" t="s">
        <v>43</v>
      </c>
      <c r="F2013" s="13" t="str">
        <f>IFERROR(__xludf.DUMMYFUNCTION("REGEXEXTRACT(E2013, ""[А-Яа-я].*"")"),"Новообразования")</f>
        <v>Новообразования</v>
      </c>
      <c r="G2013" s="16">
        <f t="shared" si="17"/>
        <v>2</v>
      </c>
      <c r="H2013" s="13" t="s">
        <v>28</v>
      </c>
      <c r="I2013" s="13" t="str">
        <f>IFERROR(__xludf.DUMMYFUNCTION("REGEXREPLACE(H2013, "".*\s"", """")"),"человек")</f>
        <v>человек</v>
      </c>
      <c r="J2013" s="13" t="s">
        <v>29</v>
      </c>
      <c r="K2013" s="17" t="str">
        <f>IFERROR(__xludf.DUMMYFUNCTION("REGEXREPLACE(J2013, ""^[\d\s]+"", """")"),"значение показателя за год")</f>
        <v>значение показателя за год</v>
      </c>
      <c r="L2013" s="16">
        <f t="shared" si="18"/>
        <v>2</v>
      </c>
      <c r="M2013" s="13" t="s">
        <v>30</v>
      </c>
      <c r="N2013" s="13" t="str">
        <f>IFERROR(__xludf.DUMMYFUNCTION("REGEXEXTRACT(M2013, "" (.+)$"")"),"все население")</f>
        <v>все население</v>
      </c>
      <c r="O2013" s="18">
        <v>10559.0</v>
      </c>
      <c r="P2013" s="18">
        <v>10615.0</v>
      </c>
      <c r="Q2013" s="18">
        <v>11145.0</v>
      </c>
      <c r="R2013" s="18">
        <v>10859.0</v>
      </c>
      <c r="S2013" s="18">
        <v>10760.0</v>
      </c>
      <c r="T2013" s="18">
        <v>10814.0</v>
      </c>
      <c r="U2013" s="18">
        <v>10293.0</v>
      </c>
      <c r="V2013" s="18">
        <v>10651.0</v>
      </c>
      <c r="W2013" s="18">
        <v>10378.0</v>
      </c>
      <c r="X2013" s="18">
        <v>10726.0</v>
      </c>
      <c r="Y2013" s="18">
        <v>11283.0</v>
      </c>
      <c r="Z2013" s="19">
        <f t="shared" si="6"/>
        <v>118083</v>
      </c>
      <c r="AA2013" s="19" t="str">
        <f t="shared" si="19"/>
        <v/>
      </c>
      <c r="AB2013" s="19" t="str">
        <f t="shared" si="8"/>
        <v/>
      </c>
      <c r="AC2013" s="19">
        <f t="shared" si="20"/>
        <v>10734.81818</v>
      </c>
      <c r="AD2013" s="19">
        <f t="shared" si="21"/>
        <v>8550</v>
      </c>
      <c r="AE2013" s="19" t="str">
        <f t="shared" si="22"/>
        <v>Нет моды</v>
      </c>
      <c r="AF2013" s="19">
        <f t="shared" si="23"/>
        <v>10293</v>
      </c>
      <c r="AG2013" s="19">
        <f t="shared" si="24"/>
        <v>11283</v>
      </c>
      <c r="AH2013" s="20" t="str">
        <f t="shared" si="14"/>
        <v/>
      </c>
      <c r="AI2013" s="21"/>
      <c r="AJ2013" s="21"/>
      <c r="AK2013" s="21"/>
      <c r="AL2013" s="22">
        <f t="shared" si="25"/>
        <v>1</v>
      </c>
    </row>
    <row r="2014" ht="12.75" customHeight="1">
      <c r="A2014" s="13" t="s">
        <v>182</v>
      </c>
      <c r="B2014" s="13" t="str">
        <f>IFERROR(__xludf.DUMMYFUNCTION("REGEXREPLACE(A2014, ""\d"", """")"),"         Краснодарский край")</f>
        <v>         Краснодарский край</v>
      </c>
      <c r="C2014" s="14" t="str">
        <f t="shared" si="15"/>
        <v>Краснодарский край</v>
      </c>
      <c r="D2014" s="3">
        <f t="shared" si="16"/>
        <v>2</v>
      </c>
      <c r="E2014" s="15" t="s">
        <v>43</v>
      </c>
      <c r="F2014" s="13" t="str">
        <f>IFERROR(__xludf.DUMMYFUNCTION("REGEXEXTRACT(E2014, ""[А-Яа-я].*"")"),"Новообразования")</f>
        <v>Новообразования</v>
      </c>
      <c r="G2014" s="16">
        <f t="shared" si="17"/>
        <v>2</v>
      </c>
      <c r="H2014" s="13" t="s">
        <v>28</v>
      </c>
      <c r="I2014" s="13" t="str">
        <f>IFERROR(__xludf.DUMMYFUNCTION("REGEXREPLACE(H2014, "".*\s"", """")"),"человек")</f>
        <v>человек</v>
      </c>
      <c r="J2014" s="13" t="s">
        <v>29</v>
      </c>
      <c r="K2014" s="17" t="str">
        <f>IFERROR(__xludf.DUMMYFUNCTION("REGEXREPLACE(J2014, ""^[\d\s]+"", """")"),"значение показателя за год")</f>
        <v>значение показателя за год</v>
      </c>
      <c r="L2014" s="16">
        <f t="shared" si="18"/>
        <v>2</v>
      </c>
      <c r="M2014" s="13" t="s">
        <v>31</v>
      </c>
      <c r="N2014" s="13" t="str">
        <f>IFERROR(__xludf.DUMMYFUNCTION("REGEXEXTRACT(M2014, "" (.+)$"")"),"городское население")</f>
        <v>городское население</v>
      </c>
      <c r="O2014" s="18">
        <v>6307.0</v>
      </c>
      <c r="P2014" s="18">
        <v>6206.0</v>
      </c>
      <c r="Q2014" s="18">
        <v>6497.0</v>
      </c>
      <c r="R2014" s="18">
        <v>6366.0</v>
      </c>
      <c r="S2014" s="18">
        <v>6151.0</v>
      </c>
      <c r="T2014" s="18">
        <v>6239.0</v>
      </c>
      <c r="U2014" s="18">
        <v>6088.0</v>
      </c>
      <c r="V2014" s="18">
        <v>6276.0</v>
      </c>
      <c r="W2014" s="18">
        <v>5987.0</v>
      </c>
      <c r="X2014" s="18">
        <v>6289.0</v>
      </c>
      <c r="Y2014" s="18">
        <v>6737.0</v>
      </c>
      <c r="Z2014" s="19" t="str">
        <f t="shared" si="6"/>
        <v/>
      </c>
      <c r="AA2014" s="19">
        <f t="shared" si="19"/>
        <v>69143</v>
      </c>
      <c r="AB2014" s="19" t="str">
        <f t="shared" si="8"/>
        <v/>
      </c>
      <c r="AC2014" s="19">
        <f t="shared" si="20"/>
        <v>6285.727273</v>
      </c>
      <c r="AD2014" s="19">
        <f t="shared" si="21"/>
        <v>8515</v>
      </c>
      <c r="AE2014" s="19" t="str">
        <f t="shared" si="22"/>
        <v>Нет моды</v>
      </c>
      <c r="AF2014" s="19">
        <f t="shared" si="23"/>
        <v>5987</v>
      </c>
      <c r="AG2014" s="19">
        <f t="shared" si="24"/>
        <v>6737</v>
      </c>
      <c r="AH2014" s="20" t="str">
        <f t="shared" si="14"/>
        <v/>
      </c>
      <c r="AI2014" s="21"/>
      <c r="AJ2014" s="21"/>
      <c r="AK2014" s="21"/>
      <c r="AL2014" s="22">
        <f t="shared" si="25"/>
        <v>1</v>
      </c>
    </row>
    <row r="2015" ht="12.75" customHeight="1">
      <c r="A2015" s="13" t="s">
        <v>182</v>
      </c>
      <c r="B2015" s="13" t="str">
        <f>IFERROR(__xludf.DUMMYFUNCTION("REGEXREPLACE(A2015, ""\d"", """")"),"         Краснодарский край")</f>
        <v>         Краснодарский край</v>
      </c>
      <c r="C2015" s="14" t="str">
        <f t="shared" si="15"/>
        <v>Краснодарский край</v>
      </c>
      <c r="D2015" s="3">
        <f t="shared" si="16"/>
        <v>2</v>
      </c>
      <c r="E2015" s="15" t="s">
        <v>43</v>
      </c>
      <c r="F2015" s="13" t="str">
        <f>IFERROR(__xludf.DUMMYFUNCTION("REGEXEXTRACT(E2015, ""[А-Яа-я].*"")"),"Новообразования")</f>
        <v>Новообразования</v>
      </c>
      <c r="G2015" s="16">
        <f t="shared" si="17"/>
        <v>2</v>
      </c>
      <c r="H2015" s="13" t="s">
        <v>28</v>
      </c>
      <c r="I2015" s="13" t="str">
        <f>IFERROR(__xludf.DUMMYFUNCTION("REGEXREPLACE(H2015, "".*\s"", """")"),"человек")</f>
        <v>человек</v>
      </c>
      <c r="J2015" s="13" t="s">
        <v>29</v>
      </c>
      <c r="K2015" s="17" t="str">
        <f>IFERROR(__xludf.DUMMYFUNCTION("REGEXREPLACE(J2015, ""^[\d\s]+"", """")"),"значение показателя за год")</f>
        <v>значение показателя за год</v>
      </c>
      <c r="L2015" s="16">
        <f t="shared" si="18"/>
        <v>2</v>
      </c>
      <c r="M2015" s="13" t="s">
        <v>32</v>
      </c>
      <c r="N2015" s="13" t="str">
        <f>IFERROR(__xludf.DUMMYFUNCTION("REGEXEXTRACT(M2015, "" (.+)$"")"),"сельское население")</f>
        <v>сельское население</v>
      </c>
      <c r="O2015" s="18">
        <v>4252.0</v>
      </c>
      <c r="P2015" s="18">
        <v>4409.0</v>
      </c>
      <c r="Q2015" s="18">
        <v>4648.0</v>
      </c>
      <c r="R2015" s="18">
        <v>4493.0</v>
      </c>
      <c r="S2015" s="18">
        <v>4609.0</v>
      </c>
      <c r="T2015" s="18">
        <v>4575.0</v>
      </c>
      <c r="U2015" s="18">
        <v>4205.0</v>
      </c>
      <c r="V2015" s="18">
        <v>4375.0</v>
      </c>
      <c r="W2015" s="18">
        <v>4391.0</v>
      </c>
      <c r="X2015" s="18">
        <v>4437.0</v>
      </c>
      <c r="Y2015" s="18">
        <v>4546.0</v>
      </c>
      <c r="Z2015" s="19" t="str">
        <f t="shared" si="6"/>
        <v/>
      </c>
      <c r="AA2015" s="19" t="str">
        <f t="shared" si="19"/>
        <v/>
      </c>
      <c r="AB2015" s="19">
        <f t="shared" si="8"/>
        <v>48940</v>
      </c>
      <c r="AC2015" s="19">
        <f t="shared" si="20"/>
        <v>4449.090909</v>
      </c>
      <c r="AD2015" s="19">
        <f t="shared" si="21"/>
        <v>5317.5</v>
      </c>
      <c r="AE2015" s="19" t="str">
        <f t="shared" si="22"/>
        <v>Нет моды</v>
      </c>
      <c r="AF2015" s="19">
        <f t="shared" si="23"/>
        <v>4205</v>
      </c>
      <c r="AG2015" s="19">
        <f t="shared" si="24"/>
        <v>4648</v>
      </c>
      <c r="AH2015" s="20" t="str">
        <f t="shared" si="14"/>
        <v>Город: 59%; Село: 41%</v>
      </c>
      <c r="AI2015" s="21"/>
      <c r="AJ2015" s="21"/>
      <c r="AK2015" s="21"/>
      <c r="AL2015" s="22">
        <f t="shared" si="25"/>
        <v>1</v>
      </c>
    </row>
    <row r="2016" ht="12.75" customHeight="1">
      <c r="A2016" s="13" t="s">
        <v>182</v>
      </c>
      <c r="B2016" s="13" t="str">
        <f>IFERROR(__xludf.DUMMYFUNCTION("REGEXREPLACE(A2016, ""\d"", """")"),"         Краснодарский край")</f>
        <v>         Краснодарский край</v>
      </c>
      <c r="C2016" s="14" t="str">
        <f t="shared" si="15"/>
        <v>Краснодарский край</v>
      </c>
      <c r="D2016" s="3">
        <f t="shared" si="16"/>
        <v>2</v>
      </c>
      <c r="E2016" s="15" t="s">
        <v>44</v>
      </c>
      <c r="F2016" s="13" t="str">
        <f>IFERROR(__xludf.DUMMYFUNCTION("REGEXEXTRACT(E2016,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16" s="16">
        <f t="shared" si="17"/>
        <v>2</v>
      </c>
      <c r="H2016" s="13" t="s">
        <v>28</v>
      </c>
      <c r="I2016" s="13" t="str">
        <f>IFERROR(__xludf.DUMMYFUNCTION("REGEXREPLACE(H2016, "".*\s"", """")"),"человек")</f>
        <v>человек</v>
      </c>
      <c r="J2016" s="13" t="s">
        <v>29</v>
      </c>
      <c r="K2016" s="17" t="str">
        <f>IFERROR(__xludf.DUMMYFUNCTION("REGEXREPLACE(J2016, ""^[\d\s]+"", """")"),"значение показателя за год")</f>
        <v>значение показателя за год</v>
      </c>
      <c r="L2016" s="16">
        <f t="shared" si="18"/>
        <v>2</v>
      </c>
      <c r="M2016" s="13" t="s">
        <v>30</v>
      </c>
      <c r="N2016" s="13" t="str">
        <f>IFERROR(__xludf.DUMMYFUNCTION("REGEXEXTRACT(M2016, "" (.+)$"")"),"все население")</f>
        <v>все население</v>
      </c>
      <c r="O2016" s="18">
        <v>202.0</v>
      </c>
      <c r="P2016" s="23" t="s">
        <v>37</v>
      </c>
      <c r="Q2016" s="18">
        <v>187.0</v>
      </c>
      <c r="R2016" s="18">
        <v>171.0</v>
      </c>
      <c r="S2016" s="23" t="s">
        <v>37</v>
      </c>
      <c r="T2016" s="23" t="s">
        <v>37</v>
      </c>
      <c r="U2016" s="23" t="s">
        <v>37</v>
      </c>
      <c r="V2016" s="23" t="s">
        <v>37</v>
      </c>
      <c r="W2016" s="23" t="s">
        <v>37</v>
      </c>
      <c r="X2016" s="23" t="s">
        <v>37</v>
      </c>
      <c r="Y2016" s="23" t="s">
        <v>37</v>
      </c>
      <c r="Z2016" s="19">
        <f t="shared" si="6"/>
        <v>560</v>
      </c>
      <c r="AA2016" s="19" t="str">
        <f t="shared" si="19"/>
        <v/>
      </c>
      <c r="AB2016" s="19" t="str">
        <f t="shared" si="8"/>
        <v/>
      </c>
      <c r="AC2016" s="19">
        <f t="shared" si="20"/>
        <v>186.6666667</v>
      </c>
      <c r="AD2016" s="19">
        <f t="shared" si="21"/>
        <v>4400</v>
      </c>
      <c r="AE2016" s="19" t="str">
        <f t="shared" si="22"/>
        <v>Нет моды</v>
      </c>
      <c r="AF2016" s="19">
        <f t="shared" si="23"/>
        <v>171</v>
      </c>
      <c r="AG2016" s="19">
        <f t="shared" si="24"/>
        <v>202</v>
      </c>
      <c r="AH2016" s="20" t="str">
        <f t="shared" si="14"/>
        <v/>
      </c>
      <c r="AI2016" s="24"/>
      <c r="AJ2016" s="24"/>
      <c r="AK2016" s="24"/>
      <c r="AL2016" s="22">
        <f t="shared" si="25"/>
        <v>1</v>
      </c>
    </row>
    <row r="2017" ht="12.75" customHeight="1">
      <c r="A2017" s="13" t="s">
        <v>182</v>
      </c>
      <c r="B2017" s="13" t="str">
        <f>IFERROR(__xludf.DUMMYFUNCTION("REGEXREPLACE(A2017, ""\d"", """")"),"         Краснодарский край")</f>
        <v>         Краснодарский край</v>
      </c>
      <c r="C2017" s="14" t="str">
        <f t="shared" si="15"/>
        <v>Краснодарский край</v>
      </c>
      <c r="D2017" s="3">
        <f t="shared" si="16"/>
        <v>2</v>
      </c>
      <c r="E2017" s="15" t="s">
        <v>44</v>
      </c>
      <c r="F2017" s="13" t="str">
        <f>IFERROR(__xludf.DUMMYFUNCTION("REGEXEXTRACT(E2017,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17" s="16">
        <f t="shared" si="17"/>
        <v>2</v>
      </c>
      <c r="H2017" s="13" t="s">
        <v>28</v>
      </c>
      <c r="I2017" s="13" t="str">
        <f>IFERROR(__xludf.DUMMYFUNCTION("REGEXREPLACE(H2017, "".*\s"", """")"),"человек")</f>
        <v>человек</v>
      </c>
      <c r="J2017" s="13" t="s">
        <v>29</v>
      </c>
      <c r="K2017" s="17" t="str">
        <f>IFERROR(__xludf.DUMMYFUNCTION("REGEXREPLACE(J2017, ""^[\d\s]+"", """")"),"значение показателя за год")</f>
        <v>значение показателя за год</v>
      </c>
      <c r="L2017" s="16">
        <f t="shared" si="18"/>
        <v>2</v>
      </c>
      <c r="M2017" s="13" t="s">
        <v>31</v>
      </c>
      <c r="N2017" s="13" t="str">
        <f>IFERROR(__xludf.DUMMYFUNCTION("REGEXEXTRACT(M2017, "" (.+)$"")"),"городское население")</f>
        <v>городское население</v>
      </c>
      <c r="O2017" s="18">
        <v>120.0</v>
      </c>
      <c r="P2017" s="23" t="s">
        <v>37</v>
      </c>
      <c r="Q2017" s="18">
        <v>109.0</v>
      </c>
      <c r="R2017" s="18">
        <v>106.0</v>
      </c>
      <c r="S2017" s="23" t="s">
        <v>37</v>
      </c>
      <c r="T2017" s="23" t="s">
        <v>37</v>
      </c>
      <c r="U2017" s="23" t="s">
        <v>37</v>
      </c>
      <c r="V2017" s="23" t="s">
        <v>37</v>
      </c>
      <c r="W2017" s="23" t="s">
        <v>37</v>
      </c>
      <c r="X2017" s="23" t="s">
        <v>37</v>
      </c>
      <c r="Y2017" s="23" t="s">
        <v>37</v>
      </c>
      <c r="Z2017" s="19" t="str">
        <f t="shared" si="6"/>
        <v/>
      </c>
      <c r="AA2017" s="19">
        <f t="shared" si="19"/>
        <v>335</v>
      </c>
      <c r="AB2017" s="19" t="str">
        <f t="shared" si="8"/>
        <v/>
      </c>
      <c r="AC2017" s="19">
        <f t="shared" si="20"/>
        <v>111.6666667</v>
      </c>
      <c r="AD2017" s="19">
        <f t="shared" si="21"/>
        <v>145.5</v>
      </c>
      <c r="AE2017" s="19" t="str">
        <f t="shared" si="22"/>
        <v>Нет моды</v>
      </c>
      <c r="AF2017" s="19">
        <f t="shared" si="23"/>
        <v>106</v>
      </c>
      <c r="AG2017" s="19">
        <f t="shared" si="24"/>
        <v>120</v>
      </c>
      <c r="AH2017" s="20" t="str">
        <f t="shared" si="14"/>
        <v/>
      </c>
      <c r="AI2017" s="24"/>
      <c r="AJ2017" s="24"/>
      <c r="AK2017" s="24"/>
      <c r="AL2017" s="22">
        <f t="shared" si="25"/>
        <v>1</v>
      </c>
    </row>
    <row r="2018" ht="12.75" customHeight="1">
      <c r="A2018" s="13" t="s">
        <v>182</v>
      </c>
      <c r="B2018" s="13" t="str">
        <f>IFERROR(__xludf.DUMMYFUNCTION("REGEXREPLACE(A2018, ""\d"", """")"),"         Краснодарский край")</f>
        <v>         Краснодарский край</v>
      </c>
      <c r="C2018" s="14" t="str">
        <f t="shared" si="15"/>
        <v>Краснодарский край</v>
      </c>
      <c r="D2018" s="3">
        <f t="shared" si="16"/>
        <v>2</v>
      </c>
      <c r="E2018" s="15" t="s">
        <v>44</v>
      </c>
      <c r="F2018" s="13" t="str">
        <f>IFERROR(__xludf.DUMMYFUNCTION("REGEXEXTRACT(E2018,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18" s="16">
        <f t="shared" si="17"/>
        <v>2</v>
      </c>
      <c r="H2018" s="13" t="s">
        <v>28</v>
      </c>
      <c r="I2018" s="13" t="str">
        <f>IFERROR(__xludf.DUMMYFUNCTION("REGEXREPLACE(H2018, "".*\s"", """")"),"человек")</f>
        <v>человек</v>
      </c>
      <c r="J2018" s="13" t="s">
        <v>29</v>
      </c>
      <c r="K2018" s="17" t="str">
        <f>IFERROR(__xludf.DUMMYFUNCTION("REGEXREPLACE(J2018, ""^[\d\s]+"", """")"),"значение показателя за год")</f>
        <v>значение показателя за год</v>
      </c>
      <c r="L2018" s="16">
        <f t="shared" si="18"/>
        <v>2</v>
      </c>
      <c r="M2018" s="13" t="s">
        <v>32</v>
      </c>
      <c r="N2018" s="13" t="str">
        <f>IFERROR(__xludf.DUMMYFUNCTION("REGEXEXTRACT(M2018, "" (.+)$"")"),"сельское население")</f>
        <v>сельское население</v>
      </c>
      <c r="O2018" s="18">
        <v>82.0</v>
      </c>
      <c r="P2018" s="23" t="s">
        <v>37</v>
      </c>
      <c r="Q2018" s="18">
        <v>78.0</v>
      </c>
      <c r="R2018" s="18">
        <v>65.0</v>
      </c>
      <c r="S2018" s="23" t="s">
        <v>37</v>
      </c>
      <c r="T2018" s="23" t="s">
        <v>37</v>
      </c>
      <c r="U2018" s="23" t="s">
        <v>37</v>
      </c>
      <c r="V2018" s="23" t="s">
        <v>37</v>
      </c>
      <c r="W2018" s="23" t="s">
        <v>37</v>
      </c>
      <c r="X2018" s="23" t="s">
        <v>37</v>
      </c>
      <c r="Y2018" s="23" t="s">
        <v>37</v>
      </c>
      <c r="Z2018" s="19" t="str">
        <f t="shared" si="6"/>
        <v/>
      </c>
      <c r="AA2018" s="19" t="str">
        <f t="shared" si="19"/>
        <v/>
      </c>
      <c r="AB2018" s="19">
        <f t="shared" si="8"/>
        <v>225</v>
      </c>
      <c r="AC2018" s="19">
        <f t="shared" si="20"/>
        <v>75</v>
      </c>
      <c r="AD2018" s="19">
        <f t="shared" si="21"/>
        <v>94</v>
      </c>
      <c r="AE2018" s="19" t="str">
        <f t="shared" si="22"/>
        <v>Нет моды</v>
      </c>
      <c r="AF2018" s="19">
        <f t="shared" si="23"/>
        <v>65</v>
      </c>
      <c r="AG2018" s="19">
        <f t="shared" si="24"/>
        <v>82</v>
      </c>
      <c r="AH2018" s="20" t="str">
        <f t="shared" si="14"/>
        <v>Город: 60%; Село: 40%</v>
      </c>
      <c r="AI2018" s="24"/>
      <c r="AJ2018" s="24"/>
      <c r="AK2018" s="24"/>
      <c r="AL2018" s="22">
        <f t="shared" si="25"/>
        <v>1</v>
      </c>
    </row>
    <row r="2019" ht="12.75" customHeight="1">
      <c r="A2019" s="13" t="s">
        <v>182</v>
      </c>
      <c r="B2019" s="13" t="str">
        <f>IFERROR(__xludf.DUMMYFUNCTION("REGEXREPLACE(A2019, ""\d"", """")"),"         Краснодарский край")</f>
        <v>         Краснодарский край</v>
      </c>
      <c r="C2019" s="14" t="str">
        <f t="shared" si="15"/>
        <v>Краснодарский край</v>
      </c>
      <c r="D2019" s="3">
        <f t="shared" si="16"/>
        <v>2</v>
      </c>
      <c r="E2019" s="15" t="s">
        <v>45</v>
      </c>
      <c r="F2019" s="13" t="str">
        <f>IFERROR(__xludf.DUMMYFUNCTION("REGEXEXTRACT(E2019, ""[А-Яа-я].*"")"),"Самоубийство")</f>
        <v>Самоубийство</v>
      </c>
      <c r="G2019" s="16">
        <f t="shared" si="17"/>
        <v>2</v>
      </c>
      <c r="H2019" s="13" t="s">
        <v>28</v>
      </c>
      <c r="I2019" s="13" t="str">
        <f>IFERROR(__xludf.DUMMYFUNCTION("REGEXREPLACE(H2019, "".*\s"", """")"),"человек")</f>
        <v>человек</v>
      </c>
      <c r="J2019" s="13" t="s">
        <v>29</v>
      </c>
      <c r="K2019" s="17" t="str">
        <f>IFERROR(__xludf.DUMMYFUNCTION("REGEXREPLACE(J2019, ""^[\d\s]+"", """")"),"значение показателя за год")</f>
        <v>значение показателя за год</v>
      </c>
      <c r="L2019" s="16">
        <f t="shared" si="18"/>
        <v>2</v>
      </c>
      <c r="M2019" s="13" t="s">
        <v>30</v>
      </c>
      <c r="N2019" s="13" t="str">
        <f>IFERROR(__xludf.DUMMYFUNCTION("REGEXEXTRACT(M2019, "" (.+)$"")"),"все население")</f>
        <v>все население</v>
      </c>
      <c r="O2019" s="18">
        <v>958.0</v>
      </c>
      <c r="P2019" s="18">
        <v>981.0</v>
      </c>
      <c r="Q2019" s="18">
        <v>768.0</v>
      </c>
      <c r="R2019" s="18">
        <v>639.0</v>
      </c>
      <c r="S2019" s="18">
        <v>594.0</v>
      </c>
      <c r="T2019" s="18">
        <v>432.0</v>
      </c>
      <c r="U2019" s="18">
        <v>510.0</v>
      </c>
      <c r="V2019" s="18">
        <v>390.0</v>
      </c>
      <c r="W2019" s="18">
        <v>410.0</v>
      </c>
      <c r="X2019" s="18">
        <v>411.0</v>
      </c>
      <c r="Y2019" s="18">
        <v>406.0</v>
      </c>
      <c r="Z2019" s="19">
        <f t="shared" si="6"/>
        <v>6499</v>
      </c>
      <c r="AA2019" s="19" t="str">
        <f t="shared" si="19"/>
        <v/>
      </c>
      <c r="AB2019" s="19" t="str">
        <f t="shared" si="8"/>
        <v/>
      </c>
      <c r="AC2019" s="19">
        <f t="shared" si="20"/>
        <v>590.8181818</v>
      </c>
      <c r="AD2019" s="19">
        <f t="shared" si="21"/>
        <v>421.5</v>
      </c>
      <c r="AE2019" s="19" t="str">
        <f t="shared" si="22"/>
        <v>Нет моды</v>
      </c>
      <c r="AF2019" s="19">
        <f t="shared" si="23"/>
        <v>390</v>
      </c>
      <c r="AG2019" s="19">
        <f t="shared" si="24"/>
        <v>981</v>
      </c>
      <c r="AH2019" s="20" t="str">
        <f t="shared" si="14"/>
        <v/>
      </c>
      <c r="AI2019" s="21"/>
      <c r="AJ2019" s="21"/>
      <c r="AK2019" s="21"/>
      <c r="AL2019" s="22">
        <f t="shared" si="25"/>
        <v>1</v>
      </c>
    </row>
    <row r="2020" ht="12.75" customHeight="1">
      <c r="A2020" s="13" t="s">
        <v>182</v>
      </c>
      <c r="B2020" s="13" t="str">
        <f>IFERROR(__xludf.DUMMYFUNCTION("REGEXREPLACE(A2020, ""\d"", """")"),"         Краснодарский край")</f>
        <v>         Краснодарский край</v>
      </c>
      <c r="C2020" s="14" t="str">
        <f t="shared" si="15"/>
        <v>Краснодарский край</v>
      </c>
      <c r="D2020" s="3">
        <f t="shared" si="16"/>
        <v>2</v>
      </c>
      <c r="E2020" s="15" t="s">
        <v>45</v>
      </c>
      <c r="F2020" s="13" t="str">
        <f>IFERROR(__xludf.DUMMYFUNCTION("REGEXEXTRACT(E2020, ""[А-Яа-я].*"")"),"Самоубийство")</f>
        <v>Самоубийство</v>
      </c>
      <c r="G2020" s="16">
        <f t="shared" si="17"/>
        <v>2</v>
      </c>
      <c r="H2020" s="13" t="s">
        <v>28</v>
      </c>
      <c r="I2020" s="13" t="str">
        <f>IFERROR(__xludf.DUMMYFUNCTION("REGEXREPLACE(H2020, "".*\s"", """")"),"человек")</f>
        <v>человек</v>
      </c>
      <c r="J2020" s="13" t="s">
        <v>29</v>
      </c>
      <c r="K2020" s="17" t="str">
        <f>IFERROR(__xludf.DUMMYFUNCTION("REGEXREPLACE(J2020, ""^[\d\s]+"", """")"),"значение показателя за год")</f>
        <v>значение показателя за год</v>
      </c>
      <c r="L2020" s="16">
        <f t="shared" si="18"/>
        <v>2</v>
      </c>
      <c r="M2020" s="13" t="s">
        <v>31</v>
      </c>
      <c r="N2020" s="13" t="str">
        <f>IFERROR(__xludf.DUMMYFUNCTION("REGEXEXTRACT(M2020, "" (.+)$"")"),"городское население")</f>
        <v>городское население</v>
      </c>
      <c r="O2020" s="18">
        <v>431.0</v>
      </c>
      <c r="P2020" s="18">
        <v>452.0</v>
      </c>
      <c r="Q2020" s="18">
        <v>400.0</v>
      </c>
      <c r="R2020" s="18">
        <v>301.0</v>
      </c>
      <c r="S2020" s="18">
        <v>312.0</v>
      </c>
      <c r="T2020" s="18">
        <v>222.0</v>
      </c>
      <c r="U2020" s="18">
        <v>242.0</v>
      </c>
      <c r="V2020" s="18">
        <v>189.0</v>
      </c>
      <c r="W2020" s="18">
        <v>187.0</v>
      </c>
      <c r="X2020" s="18">
        <v>205.0</v>
      </c>
      <c r="Y2020" s="18">
        <v>197.0</v>
      </c>
      <c r="Z2020" s="19" t="str">
        <f t="shared" si="6"/>
        <v/>
      </c>
      <c r="AA2020" s="19">
        <f t="shared" si="19"/>
        <v>3138</v>
      </c>
      <c r="AB2020" s="19" t="str">
        <f t="shared" si="8"/>
        <v/>
      </c>
      <c r="AC2020" s="19">
        <f t="shared" si="20"/>
        <v>285.2727273</v>
      </c>
      <c r="AD2020" s="19">
        <f t="shared" si="21"/>
        <v>408</v>
      </c>
      <c r="AE2020" s="19" t="str">
        <f t="shared" si="22"/>
        <v>Нет моды</v>
      </c>
      <c r="AF2020" s="19">
        <f t="shared" si="23"/>
        <v>187</v>
      </c>
      <c r="AG2020" s="19">
        <f t="shared" si="24"/>
        <v>452</v>
      </c>
      <c r="AH2020" s="20" t="str">
        <f t="shared" si="14"/>
        <v/>
      </c>
      <c r="AI2020" s="21"/>
      <c r="AJ2020" s="21"/>
      <c r="AK2020" s="21"/>
      <c r="AL2020" s="22">
        <f t="shared" si="25"/>
        <v>1</v>
      </c>
    </row>
    <row r="2021" ht="12.75" customHeight="1">
      <c r="A2021" s="13" t="s">
        <v>182</v>
      </c>
      <c r="B2021" s="13" t="str">
        <f>IFERROR(__xludf.DUMMYFUNCTION("REGEXREPLACE(A2021, ""\d"", """")"),"         Краснодарский край")</f>
        <v>         Краснодарский край</v>
      </c>
      <c r="C2021" s="14" t="str">
        <f t="shared" si="15"/>
        <v>Краснодарский край</v>
      </c>
      <c r="D2021" s="3">
        <f t="shared" si="16"/>
        <v>2</v>
      </c>
      <c r="E2021" s="15" t="s">
        <v>45</v>
      </c>
      <c r="F2021" s="13" t="str">
        <f>IFERROR(__xludf.DUMMYFUNCTION("REGEXEXTRACT(E2021, ""[А-Яа-я].*"")"),"Самоубийство")</f>
        <v>Самоубийство</v>
      </c>
      <c r="G2021" s="16">
        <f t="shared" si="17"/>
        <v>2</v>
      </c>
      <c r="H2021" s="13" t="s">
        <v>28</v>
      </c>
      <c r="I2021" s="13" t="str">
        <f>IFERROR(__xludf.DUMMYFUNCTION("REGEXREPLACE(H2021, "".*\s"", """")"),"человек")</f>
        <v>человек</v>
      </c>
      <c r="J2021" s="13" t="s">
        <v>29</v>
      </c>
      <c r="K2021" s="17" t="str">
        <f>IFERROR(__xludf.DUMMYFUNCTION("REGEXREPLACE(J2021, ""^[\d\s]+"", """")"),"значение показателя за год")</f>
        <v>значение показателя за год</v>
      </c>
      <c r="L2021" s="16">
        <f t="shared" si="18"/>
        <v>2</v>
      </c>
      <c r="M2021" s="13" t="s">
        <v>32</v>
      </c>
      <c r="N2021" s="13" t="str">
        <f>IFERROR(__xludf.DUMMYFUNCTION("REGEXEXTRACT(M2021, "" (.+)$"")"),"сельское население")</f>
        <v>сельское население</v>
      </c>
      <c r="O2021" s="18">
        <v>527.0</v>
      </c>
      <c r="P2021" s="18">
        <v>529.0</v>
      </c>
      <c r="Q2021" s="18">
        <v>368.0</v>
      </c>
      <c r="R2021" s="18">
        <v>338.0</v>
      </c>
      <c r="S2021" s="18">
        <v>282.0</v>
      </c>
      <c r="T2021" s="18">
        <v>210.0</v>
      </c>
      <c r="U2021" s="18">
        <v>268.0</v>
      </c>
      <c r="V2021" s="18">
        <v>201.0</v>
      </c>
      <c r="W2021" s="18">
        <v>223.0</v>
      </c>
      <c r="X2021" s="18">
        <v>206.0</v>
      </c>
      <c r="Y2021" s="18">
        <v>209.0</v>
      </c>
      <c r="Z2021" s="19" t="str">
        <f t="shared" si="6"/>
        <v/>
      </c>
      <c r="AA2021" s="19" t="str">
        <f t="shared" si="19"/>
        <v/>
      </c>
      <c r="AB2021" s="19">
        <f t="shared" si="8"/>
        <v>3361</v>
      </c>
      <c r="AC2021" s="19">
        <f t="shared" si="20"/>
        <v>305.5454545</v>
      </c>
      <c r="AD2021" s="19">
        <f t="shared" si="21"/>
        <v>255</v>
      </c>
      <c r="AE2021" s="19" t="str">
        <f t="shared" si="22"/>
        <v>Нет моды</v>
      </c>
      <c r="AF2021" s="19">
        <f t="shared" si="23"/>
        <v>201</v>
      </c>
      <c r="AG2021" s="19">
        <f t="shared" si="24"/>
        <v>529</v>
      </c>
      <c r="AH2021" s="20" t="str">
        <f t="shared" si="14"/>
        <v>Город: 48%; Село: 52%</v>
      </c>
      <c r="AI2021" s="21"/>
      <c r="AJ2021" s="21"/>
      <c r="AK2021" s="21"/>
      <c r="AL2021" s="22">
        <f t="shared" si="25"/>
        <v>1</v>
      </c>
    </row>
    <row r="2022" ht="12.75" customHeight="1">
      <c r="A2022" s="13" t="s">
        <v>182</v>
      </c>
      <c r="B2022" s="13" t="str">
        <f>IFERROR(__xludf.DUMMYFUNCTION("REGEXREPLACE(A2022, ""\d"", """")"),"         Краснодарский край")</f>
        <v>         Краснодарский край</v>
      </c>
      <c r="C2022" s="14" t="str">
        <f t="shared" si="15"/>
        <v>Краснодарский край</v>
      </c>
      <c r="D2022" s="3">
        <f t="shared" si="16"/>
        <v>2</v>
      </c>
      <c r="E2022" s="15" t="s">
        <v>46</v>
      </c>
      <c r="F2022" s="13" t="str">
        <f>IFERROR(__xludf.DUMMYFUNCTION("REGEXEXTRACT(E2022, ""[А-Яа-я].*"")"),"Случ.отравл.алкоголем")</f>
        <v>Случ.отравл.алкоголем</v>
      </c>
      <c r="G2022" s="16">
        <f t="shared" si="17"/>
        <v>2</v>
      </c>
      <c r="H2022" s="13" t="s">
        <v>28</v>
      </c>
      <c r="I2022" s="13" t="str">
        <f>IFERROR(__xludf.DUMMYFUNCTION("REGEXREPLACE(H2022, "".*\s"", """")"),"человек")</f>
        <v>человек</v>
      </c>
      <c r="J2022" s="13" t="s">
        <v>29</v>
      </c>
      <c r="K2022" s="17" t="str">
        <f>IFERROR(__xludf.DUMMYFUNCTION("REGEXREPLACE(J2022, ""^[\d\s]+"", """")"),"значение показателя за год")</f>
        <v>значение показателя за год</v>
      </c>
      <c r="L2022" s="16">
        <f t="shared" si="18"/>
        <v>2</v>
      </c>
      <c r="M2022" s="13" t="s">
        <v>30</v>
      </c>
      <c r="N2022" s="13" t="str">
        <f>IFERROR(__xludf.DUMMYFUNCTION("REGEXEXTRACT(M2022, "" (.+)$"")"),"все население")</f>
        <v>все население</v>
      </c>
      <c r="O2022" s="18">
        <v>208.0</v>
      </c>
      <c r="P2022" s="18">
        <v>276.0</v>
      </c>
      <c r="Q2022" s="18">
        <v>249.0</v>
      </c>
      <c r="R2022" s="18">
        <v>138.0</v>
      </c>
      <c r="S2022" s="18">
        <v>120.0</v>
      </c>
      <c r="T2022" s="18">
        <v>103.0</v>
      </c>
      <c r="U2022" s="18">
        <v>108.0</v>
      </c>
      <c r="V2022" s="18">
        <v>144.0</v>
      </c>
      <c r="W2022" s="18">
        <v>170.0</v>
      </c>
      <c r="X2022" s="18">
        <v>121.0</v>
      </c>
      <c r="Y2022" s="18">
        <v>144.0</v>
      </c>
      <c r="Z2022" s="19">
        <f t="shared" si="6"/>
        <v>1781</v>
      </c>
      <c r="AA2022" s="19" t="str">
        <f t="shared" si="19"/>
        <v/>
      </c>
      <c r="AB2022" s="19" t="str">
        <f t="shared" si="8"/>
        <v/>
      </c>
      <c r="AC2022" s="19">
        <f t="shared" si="20"/>
        <v>161.9090909</v>
      </c>
      <c r="AD2022" s="19">
        <f t="shared" si="21"/>
        <v>208.5</v>
      </c>
      <c r="AE2022" s="19" t="str">
        <f t="shared" si="22"/>
        <v>Нет моды</v>
      </c>
      <c r="AF2022" s="19">
        <f t="shared" si="23"/>
        <v>103</v>
      </c>
      <c r="AG2022" s="19">
        <f t="shared" si="24"/>
        <v>276</v>
      </c>
      <c r="AH2022" s="20" t="str">
        <f t="shared" si="14"/>
        <v/>
      </c>
      <c r="AI2022" s="21"/>
      <c r="AJ2022" s="21"/>
      <c r="AK2022" s="21"/>
      <c r="AL2022" s="22">
        <f t="shared" si="25"/>
        <v>1</v>
      </c>
    </row>
    <row r="2023" ht="12.75" customHeight="1">
      <c r="A2023" s="13" t="s">
        <v>182</v>
      </c>
      <c r="B2023" s="13" t="str">
        <f>IFERROR(__xludf.DUMMYFUNCTION("REGEXREPLACE(A2023, ""\d"", """")"),"         Краснодарский край")</f>
        <v>         Краснодарский край</v>
      </c>
      <c r="C2023" s="14" t="str">
        <f t="shared" si="15"/>
        <v>Краснодарский край</v>
      </c>
      <c r="D2023" s="3">
        <f t="shared" si="16"/>
        <v>2</v>
      </c>
      <c r="E2023" s="15" t="s">
        <v>46</v>
      </c>
      <c r="F2023" s="13" t="str">
        <f>IFERROR(__xludf.DUMMYFUNCTION("REGEXEXTRACT(E2023, ""[А-Яа-я].*"")"),"Случ.отравл.алкоголем")</f>
        <v>Случ.отравл.алкоголем</v>
      </c>
      <c r="G2023" s="16">
        <f t="shared" si="17"/>
        <v>2</v>
      </c>
      <c r="H2023" s="13" t="s">
        <v>28</v>
      </c>
      <c r="I2023" s="13" t="str">
        <f>IFERROR(__xludf.DUMMYFUNCTION("REGEXREPLACE(H2023, "".*\s"", """")"),"человек")</f>
        <v>человек</v>
      </c>
      <c r="J2023" s="13" t="s">
        <v>29</v>
      </c>
      <c r="K2023" s="17" t="str">
        <f>IFERROR(__xludf.DUMMYFUNCTION("REGEXREPLACE(J2023, ""^[\d\s]+"", """")"),"значение показателя за год")</f>
        <v>значение показателя за год</v>
      </c>
      <c r="L2023" s="16">
        <f t="shared" si="18"/>
        <v>2</v>
      </c>
      <c r="M2023" s="13" t="s">
        <v>31</v>
      </c>
      <c r="N2023" s="13" t="str">
        <f>IFERROR(__xludf.DUMMYFUNCTION("REGEXEXTRACT(M2023, "" (.+)$"")"),"городское население")</f>
        <v>городское население</v>
      </c>
      <c r="O2023" s="18">
        <v>111.0</v>
      </c>
      <c r="P2023" s="18">
        <v>133.0</v>
      </c>
      <c r="Q2023" s="18">
        <v>128.0</v>
      </c>
      <c r="R2023" s="18">
        <v>63.0</v>
      </c>
      <c r="S2023" s="18">
        <v>71.0</v>
      </c>
      <c r="T2023" s="18">
        <v>63.0</v>
      </c>
      <c r="U2023" s="18">
        <v>65.0</v>
      </c>
      <c r="V2023" s="18">
        <v>83.0</v>
      </c>
      <c r="W2023" s="18">
        <v>104.0</v>
      </c>
      <c r="X2023" s="18">
        <v>72.0</v>
      </c>
      <c r="Y2023" s="18">
        <v>81.0</v>
      </c>
      <c r="Z2023" s="19" t="str">
        <f t="shared" si="6"/>
        <v/>
      </c>
      <c r="AA2023" s="19">
        <f t="shared" si="19"/>
        <v>974</v>
      </c>
      <c r="AB2023" s="19" t="str">
        <f t="shared" si="8"/>
        <v/>
      </c>
      <c r="AC2023" s="19">
        <f t="shared" si="20"/>
        <v>88.54545455</v>
      </c>
      <c r="AD2023" s="19">
        <f t="shared" si="21"/>
        <v>115.5</v>
      </c>
      <c r="AE2023" s="19" t="str">
        <f t="shared" si="22"/>
        <v>Нет моды</v>
      </c>
      <c r="AF2023" s="19">
        <f t="shared" si="23"/>
        <v>63</v>
      </c>
      <c r="AG2023" s="19">
        <f t="shared" si="24"/>
        <v>133</v>
      </c>
      <c r="AH2023" s="20" t="str">
        <f t="shared" si="14"/>
        <v/>
      </c>
      <c r="AI2023" s="21"/>
      <c r="AJ2023" s="21"/>
      <c r="AK2023" s="21"/>
      <c r="AL2023" s="22">
        <f t="shared" si="25"/>
        <v>1</v>
      </c>
    </row>
    <row r="2024" ht="12.75" customHeight="1">
      <c r="A2024" s="13" t="s">
        <v>182</v>
      </c>
      <c r="B2024" s="13" t="str">
        <f>IFERROR(__xludf.DUMMYFUNCTION("REGEXREPLACE(A2024, ""\d"", """")"),"         Краснодарский край")</f>
        <v>         Краснодарский край</v>
      </c>
      <c r="C2024" s="14" t="str">
        <f t="shared" si="15"/>
        <v>Краснодарский край</v>
      </c>
      <c r="D2024" s="3">
        <f t="shared" si="16"/>
        <v>2</v>
      </c>
      <c r="E2024" s="15" t="s">
        <v>46</v>
      </c>
      <c r="F2024" s="13" t="str">
        <f>IFERROR(__xludf.DUMMYFUNCTION("REGEXEXTRACT(E2024, ""[А-Яа-я].*"")"),"Случ.отравл.алкоголем")</f>
        <v>Случ.отравл.алкоголем</v>
      </c>
      <c r="G2024" s="16">
        <f t="shared" si="17"/>
        <v>2</v>
      </c>
      <c r="H2024" s="13" t="s">
        <v>28</v>
      </c>
      <c r="I2024" s="13" t="str">
        <f>IFERROR(__xludf.DUMMYFUNCTION("REGEXREPLACE(H2024, "".*\s"", """")"),"человек")</f>
        <v>человек</v>
      </c>
      <c r="J2024" s="13" t="s">
        <v>29</v>
      </c>
      <c r="K2024" s="17" t="str">
        <f>IFERROR(__xludf.DUMMYFUNCTION("REGEXREPLACE(J2024, ""^[\d\s]+"", """")"),"значение показателя за год")</f>
        <v>значение показателя за год</v>
      </c>
      <c r="L2024" s="16">
        <f t="shared" si="18"/>
        <v>2</v>
      </c>
      <c r="M2024" s="13" t="s">
        <v>32</v>
      </c>
      <c r="N2024" s="13" t="str">
        <f>IFERROR(__xludf.DUMMYFUNCTION("REGEXEXTRACT(M2024, "" (.+)$"")"),"сельское население")</f>
        <v>сельское население</v>
      </c>
      <c r="O2024" s="18">
        <v>97.0</v>
      </c>
      <c r="P2024" s="18">
        <v>143.0</v>
      </c>
      <c r="Q2024" s="18">
        <v>121.0</v>
      </c>
      <c r="R2024" s="18">
        <v>75.0</v>
      </c>
      <c r="S2024" s="18">
        <v>49.0</v>
      </c>
      <c r="T2024" s="18">
        <v>40.0</v>
      </c>
      <c r="U2024" s="18">
        <v>43.0</v>
      </c>
      <c r="V2024" s="18">
        <v>61.0</v>
      </c>
      <c r="W2024" s="18">
        <v>66.0</v>
      </c>
      <c r="X2024" s="18">
        <v>49.0</v>
      </c>
      <c r="Y2024" s="18">
        <v>63.0</v>
      </c>
      <c r="Z2024" s="19" t="str">
        <f t="shared" si="6"/>
        <v/>
      </c>
      <c r="AA2024" s="19" t="str">
        <f t="shared" si="19"/>
        <v/>
      </c>
      <c r="AB2024" s="19">
        <f t="shared" si="8"/>
        <v>807</v>
      </c>
      <c r="AC2024" s="19">
        <f t="shared" si="20"/>
        <v>73.36363636</v>
      </c>
      <c r="AD2024" s="19">
        <f t="shared" si="21"/>
        <v>71.5</v>
      </c>
      <c r="AE2024" s="19" t="str">
        <f t="shared" si="22"/>
        <v>Нет моды</v>
      </c>
      <c r="AF2024" s="19">
        <f t="shared" si="23"/>
        <v>40</v>
      </c>
      <c r="AG2024" s="19">
        <f t="shared" si="24"/>
        <v>143</v>
      </c>
      <c r="AH2024" s="20" t="str">
        <f t="shared" si="14"/>
        <v>Город: 55%; Село: 45%</v>
      </c>
      <c r="AI2024" s="21"/>
      <c r="AJ2024" s="21"/>
      <c r="AK2024" s="21"/>
      <c r="AL2024" s="22">
        <f t="shared" si="25"/>
        <v>1</v>
      </c>
    </row>
    <row r="2025" ht="12.75" customHeight="1">
      <c r="A2025" s="13" t="s">
        <v>182</v>
      </c>
      <c r="B2025" s="13" t="str">
        <f>IFERROR(__xludf.DUMMYFUNCTION("REGEXREPLACE(A2025, ""\d"", """")"),"         Краснодарский край")</f>
        <v>         Краснодарский край</v>
      </c>
      <c r="C2025" s="14" t="str">
        <f t="shared" si="15"/>
        <v>Краснодарский край</v>
      </c>
      <c r="D2025" s="3">
        <f t="shared" si="16"/>
        <v>2</v>
      </c>
      <c r="E2025" s="15" t="s">
        <v>47</v>
      </c>
      <c r="F2025" s="13" t="str">
        <f>IFERROR(__xludf.DUMMYFUNCTION("REGEXEXTRACT(E2025, ""[А-Яа-я].*"")"),"транспортные травмы всех видов")</f>
        <v>транспортные травмы всех видов</v>
      </c>
      <c r="G2025" s="16">
        <f t="shared" si="17"/>
        <v>2</v>
      </c>
      <c r="H2025" s="13" t="s">
        <v>28</v>
      </c>
      <c r="I2025" s="13" t="str">
        <f>IFERROR(__xludf.DUMMYFUNCTION("REGEXREPLACE(H2025, "".*\s"", """")"),"человек")</f>
        <v>человек</v>
      </c>
      <c r="J2025" s="13" t="s">
        <v>29</v>
      </c>
      <c r="K2025" s="17" t="str">
        <f>IFERROR(__xludf.DUMMYFUNCTION("REGEXREPLACE(J2025, ""^[\d\s]+"", """")"),"значение показателя за год")</f>
        <v>значение показателя за год</v>
      </c>
      <c r="L2025" s="16">
        <f t="shared" si="18"/>
        <v>2</v>
      </c>
      <c r="M2025" s="13" t="s">
        <v>30</v>
      </c>
      <c r="N2025" s="13" t="str">
        <f>IFERROR(__xludf.DUMMYFUNCTION("REGEXEXTRACT(M2025, "" (.+)$"")"),"все население")</f>
        <v>все население</v>
      </c>
      <c r="O2025" s="18">
        <v>1342.0</v>
      </c>
      <c r="P2025" s="18">
        <v>1375.0</v>
      </c>
      <c r="Q2025" s="18">
        <v>1130.0</v>
      </c>
      <c r="R2025" s="18">
        <v>1070.0</v>
      </c>
      <c r="S2025" s="23" t="s">
        <v>37</v>
      </c>
      <c r="T2025" s="23" t="s">
        <v>37</v>
      </c>
      <c r="U2025" s="23" t="s">
        <v>37</v>
      </c>
      <c r="V2025" s="23" t="s">
        <v>37</v>
      </c>
      <c r="W2025" s="23" t="s">
        <v>37</v>
      </c>
      <c r="X2025" s="23" t="s">
        <v>37</v>
      </c>
      <c r="Y2025" s="23" t="s">
        <v>37</v>
      </c>
      <c r="Z2025" s="19">
        <f t="shared" si="6"/>
        <v>4917</v>
      </c>
      <c r="AA2025" s="19" t="str">
        <f t="shared" si="19"/>
        <v/>
      </c>
      <c r="AB2025" s="19" t="str">
        <f t="shared" si="8"/>
        <v/>
      </c>
      <c r="AC2025" s="19">
        <f t="shared" si="20"/>
        <v>1229.25</v>
      </c>
      <c r="AD2025" s="19">
        <f t="shared" si="21"/>
        <v>75</v>
      </c>
      <c r="AE2025" s="19" t="str">
        <f t="shared" si="22"/>
        <v>Нет моды</v>
      </c>
      <c r="AF2025" s="19">
        <f t="shared" si="23"/>
        <v>1070</v>
      </c>
      <c r="AG2025" s="19">
        <f t="shared" si="24"/>
        <v>1375</v>
      </c>
      <c r="AH2025" s="20" t="str">
        <f t="shared" si="14"/>
        <v/>
      </c>
      <c r="AI2025" s="24"/>
      <c r="AJ2025" s="24"/>
      <c r="AK2025" s="24"/>
      <c r="AL2025" s="22">
        <f t="shared" si="25"/>
        <v>1</v>
      </c>
    </row>
    <row r="2026" ht="12.75" customHeight="1">
      <c r="A2026" s="13" t="s">
        <v>182</v>
      </c>
      <c r="B2026" s="13" t="str">
        <f>IFERROR(__xludf.DUMMYFUNCTION("REGEXREPLACE(A2026, ""\d"", """")"),"         Краснодарский край")</f>
        <v>         Краснодарский край</v>
      </c>
      <c r="C2026" s="14" t="str">
        <f t="shared" si="15"/>
        <v>Краснодарский край</v>
      </c>
      <c r="D2026" s="3">
        <f t="shared" si="16"/>
        <v>2</v>
      </c>
      <c r="E2026" s="15" t="s">
        <v>47</v>
      </c>
      <c r="F2026" s="13" t="str">
        <f>IFERROR(__xludf.DUMMYFUNCTION("REGEXEXTRACT(E2026, ""[А-Яа-я].*"")"),"транспортные травмы всех видов")</f>
        <v>транспортные травмы всех видов</v>
      </c>
      <c r="G2026" s="16">
        <f t="shared" si="17"/>
        <v>2</v>
      </c>
      <c r="H2026" s="13" t="s">
        <v>28</v>
      </c>
      <c r="I2026" s="13" t="str">
        <f>IFERROR(__xludf.DUMMYFUNCTION("REGEXREPLACE(H2026, "".*\s"", """")"),"человек")</f>
        <v>человек</v>
      </c>
      <c r="J2026" s="13" t="s">
        <v>29</v>
      </c>
      <c r="K2026" s="17" t="str">
        <f>IFERROR(__xludf.DUMMYFUNCTION("REGEXREPLACE(J2026, ""^[\d\s]+"", """")"),"значение показателя за год")</f>
        <v>значение показателя за год</v>
      </c>
      <c r="L2026" s="16">
        <f t="shared" si="18"/>
        <v>2</v>
      </c>
      <c r="M2026" s="13" t="s">
        <v>31</v>
      </c>
      <c r="N2026" s="13" t="str">
        <f>IFERROR(__xludf.DUMMYFUNCTION("REGEXEXTRACT(M2026, "" (.+)$"")"),"городское население")</f>
        <v>городское население</v>
      </c>
      <c r="O2026" s="18">
        <v>650.0</v>
      </c>
      <c r="P2026" s="18">
        <v>637.0</v>
      </c>
      <c r="Q2026" s="18">
        <v>562.0</v>
      </c>
      <c r="R2026" s="18">
        <v>531.0</v>
      </c>
      <c r="S2026" s="23" t="s">
        <v>37</v>
      </c>
      <c r="T2026" s="23" t="s">
        <v>37</v>
      </c>
      <c r="U2026" s="23" t="s">
        <v>37</v>
      </c>
      <c r="V2026" s="23" t="s">
        <v>37</v>
      </c>
      <c r="W2026" s="23" t="s">
        <v>37</v>
      </c>
      <c r="X2026" s="23" t="s">
        <v>37</v>
      </c>
      <c r="Y2026" s="23" t="s">
        <v>37</v>
      </c>
      <c r="Z2026" s="19" t="str">
        <f t="shared" si="6"/>
        <v/>
      </c>
      <c r="AA2026" s="19">
        <f t="shared" si="19"/>
        <v>2380</v>
      </c>
      <c r="AB2026" s="19" t="str">
        <f t="shared" si="8"/>
        <v/>
      </c>
      <c r="AC2026" s="19">
        <f t="shared" si="20"/>
        <v>595</v>
      </c>
      <c r="AD2026" s="19">
        <f t="shared" si="21"/>
        <v>860</v>
      </c>
      <c r="AE2026" s="19" t="str">
        <f t="shared" si="22"/>
        <v>Нет моды</v>
      </c>
      <c r="AF2026" s="19">
        <f t="shared" si="23"/>
        <v>531</v>
      </c>
      <c r="AG2026" s="19">
        <f t="shared" si="24"/>
        <v>650</v>
      </c>
      <c r="AH2026" s="20" t="str">
        <f t="shared" si="14"/>
        <v/>
      </c>
      <c r="AI2026" s="24"/>
      <c r="AJ2026" s="24"/>
      <c r="AK2026" s="24"/>
      <c r="AL2026" s="22">
        <f t="shared" si="25"/>
        <v>1</v>
      </c>
    </row>
    <row r="2027" ht="12.75" customHeight="1">
      <c r="A2027" s="13" t="s">
        <v>182</v>
      </c>
      <c r="B2027" s="13" t="str">
        <f>IFERROR(__xludf.DUMMYFUNCTION("REGEXREPLACE(A2027, ""\d"", """")"),"         Краснодарский край")</f>
        <v>         Краснодарский край</v>
      </c>
      <c r="C2027" s="14" t="str">
        <f t="shared" si="15"/>
        <v>Краснодарский край</v>
      </c>
      <c r="D2027" s="3">
        <f t="shared" si="16"/>
        <v>2</v>
      </c>
      <c r="E2027" s="15" t="s">
        <v>47</v>
      </c>
      <c r="F2027" s="13" t="str">
        <f>IFERROR(__xludf.DUMMYFUNCTION("REGEXEXTRACT(E2027, ""[А-Яа-я].*"")"),"транспортные травмы всех видов")</f>
        <v>транспортные травмы всех видов</v>
      </c>
      <c r="G2027" s="16">
        <f t="shared" si="17"/>
        <v>2</v>
      </c>
      <c r="H2027" s="13" t="s">
        <v>28</v>
      </c>
      <c r="I2027" s="13" t="str">
        <f>IFERROR(__xludf.DUMMYFUNCTION("REGEXREPLACE(H2027, "".*\s"", """")"),"человек")</f>
        <v>человек</v>
      </c>
      <c r="J2027" s="13" t="s">
        <v>29</v>
      </c>
      <c r="K2027" s="17" t="str">
        <f>IFERROR(__xludf.DUMMYFUNCTION("REGEXREPLACE(J2027, ""^[\d\s]+"", """")"),"значение показателя за год")</f>
        <v>значение показателя за год</v>
      </c>
      <c r="L2027" s="16">
        <f t="shared" si="18"/>
        <v>2</v>
      </c>
      <c r="M2027" s="13" t="s">
        <v>32</v>
      </c>
      <c r="N2027" s="13" t="str">
        <f>IFERROR(__xludf.DUMMYFUNCTION("REGEXEXTRACT(M2027, "" (.+)$"")"),"сельское население")</f>
        <v>сельское население</v>
      </c>
      <c r="O2027" s="18">
        <v>692.0</v>
      </c>
      <c r="P2027" s="18">
        <v>738.0</v>
      </c>
      <c r="Q2027" s="18">
        <v>568.0</v>
      </c>
      <c r="R2027" s="18">
        <v>539.0</v>
      </c>
      <c r="S2027" s="23" t="s">
        <v>37</v>
      </c>
      <c r="T2027" s="23" t="s">
        <v>37</v>
      </c>
      <c r="U2027" s="23" t="s">
        <v>37</v>
      </c>
      <c r="V2027" s="23" t="s">
        <v>37</v>
      </c>
      <c r="W2027" s="23" t="s">
        <v>37</v>
      </c>
      <c r="X2027" s="23" t="s">
        <v>37</v>
      </c>
      <c r="Y2027" s="23" t="s">
        <v>37</v>
      </c>
      <c r="Z2027" s="19" t="str">
        <f t="shared" si="6"/>
        <v/>
      </c>
      <c r="AA2027" s="19" t="str">
        <f t="shared" si="19"/>
        <v/>
      </c>
      <c r="AB2027" s="19">
        <f t="shared" si="8"/>
        <v>2537</v>
      </c>
      <c r="AC2027" s="19">
        <f t="shared" si="20"/>
        <v>634.25</v>
      </c>
      <c r="AD2027" s="19">
        <f t="shared" si="21"/>
        <v>602.5</v>
      </c>
      <c r="AE2027" s="19" t="str">
        <f t="shared" si="22"/>
        <v>Нет моды</v>
      </c>
      <c r="AF2027" s="19">
        <f t="shared" si="23"/>
        <v>539</v>
      </c>
      <c r="AG2027" s="19">
        <f t="shared" si="24"/>
        <v>738</v>
      </c>
      <c r="AH2027" s="20" t="str">
        <f t="shared" si="14"/>
        <v>Город: 48%; Село: 52%</v>
      </c>
      <c r="AI2027" s="24"/>
      <c r="AJ2027" s="24"/>
      <c r="AK2027" s="24"/>
      <c r="AL2027" s="22">
        <f t="shared" si="25"/>
        <v>1</v>
      </c>
    </row>
    <row r="2028" ht="12.75" customHeight="1">
      <c r="A2028" s="13" t="s">
        <v>182</v>
      </c>
      <c r="B2028" s="13" t="str">
        <f>IFERROR(__xludf.DUMMYFUNCTION("REGEXREPLACE(A2028, ""\d"", """")"),"         Краснодарский край")</f>
        <v>         Краснодарский край</v>
      </c>
      <c r="C2028" s="14" t="str">
        <f t="shared" si="15"/>
        <v>Краснодарский край</v>
      </c>
      <c r="D2028" s="3">
        <f t="shared" si="16"/>
        <v>2</v>
      </c>
      <c r="E2028" s="15" t="s">
        <v>48</v>
      </c>
      <c r="F2028" s="13" t="str">
        <f>IFERROR(__xludf.DUMMYFUNCTION("REGEXEXTRACT(E2028, ""[А-Яа-я].*"")"),"Убийство")</f>
        <v>Убийство</v>
      </c>
      <c r="G2028" s="16">
        <f t="shared" si="17"/>
        <v>2</v>
      </c>
      <c r="H2028" s="13" t="s">
        <v>28</v>
      </c>
      <c r="I2028" s="13" t="str">
        <f>IFERROR(__xludf.DUMMYFUNCTION("REGEXREPLACE(H2028, "".*\s"", """")"),"человек")</f>
        <v>человек</v>
      </c>
      <c r="J2028" s="13" t="s">
        <v>29</v>
      </c>
      <c r="K2028" s="17" t="str">
        <f>IFERROR(__xludf.DUMMYFUNCTION("REGEXREPLACE(J2028, ""^[\d\s]+"", """")"),"значение показателя за год")</f>
        <v>значение показателя за год</v>
      </c>
      <c r="L2028" s="16">
        <f t="shared" si="18"/>
        <v>2</v>
      </c>
      <c r="M2028" s="13" t="s">
        <v>30</v>
      </c>
      <c r="N2028" s="13" t="str">
        <f>IFERROR(__xludf.DUMMYFUNCTION("REGEXEXTRACT(M2028, "" (.+)$"")"),"все население")</f>
        <v>все население</v>
      </c>
      <c r="O2028" s="18">
        <v>363.0</v>
      </c>
      <c r="P2028" s="18">
        <v>336.0</v>
      </c>
      <c r="Q2028" s="18">
        <v>304.0</v>
      </c>
      <c r="R2028" s="18">
        <v>268.0</v>
      </c>
      <c r="S2028" s="18">
        <v>241.0</v>
      </c>
      <c r="T2028" s="18">
        <v>195.0</v>
      </c>
      <c r="U2028" s="18">
        <v>201.0</v>
      </c>
      <c r="V2028" s="18">
        <v>181.0</v>
      </c>
      <c r="W2028" s="18">
        <v>182.0</v>
      </c>
      <c r="X2028" s="18">
        <v>177.0</v>
      </c>
      <c r="Y2028" s="18">
        <v>146.0</v>
      </c>
      <c r="Z2028" s="19">
        <f t="shared" si="6"/>
        <v>2594</v>
      </c>
      <c r="AA2028" s="19" t="str">
        <f t="shared" si="19"/>
        <v/>
      </c>
      <c r="AB2028" s="19" t="str">
        <f t="shared" si="8"/>
        <v/>
      </c>
      <c r="AC2028" s="19">
        <f t="shared" si="20"/>
        <v>235.8181818</v>
      </c>
      <c r="AD2028" s="19">
        <f t="shared" si="21"/>
        <v>268</v>
      </c>
      <c r="AE2028" s="19" t="str">
        <f t="shared" si="22"/>
        <v>Нет моды</v>
      </c>
      <c r="AF2028" s="19">
        <f t="shared" si="23"/>
        <v>146</v>
      </c>
      <c r="AG2028" s="19">
        <f t="shared" si="24"/>
        <v>363</v>
      </c>
      <c r="AH2028" s="20" t="str">
        <f t="shared" si="14"/>
        <v/>
      </c>
      <c r="AI2028" s="21"/>
      <c r="AJ2028" s="21"/>
      <c r="AK2028" s="21"/>
      <c r="AL2028" s="22">
        <f t="shared" si="25"/>
        <v>1</v>
      </c>
    </row>
    <row r="2029" ht="12.75" customHeight="1">
      <c r="A2029" s="13" t="s">
        <v>182</v>
      </c>
      <c r="B2029" s="13" t="str">
        <f>IFERROR(__xludf.DUMMYFUNCTION("REGEXREPLACE(A2029, ""\d"", """")"),"         Краснодарский край")</f>
        <v>         Краснодарский край</v>
      </c>
      <c r="C2029" s="14" t="str">
        <f t="shared" si="15"/>
        <v>Краснодарский край</v>
      </c>
      <c r="D2029" s="3">
        <f t="shared" si="16"/>
        <v>2</v>
      </c>
      <c r="E2029" s="15" t="s">
        <v>48</v>
      </c>
      <c r="F2029" s="13" t="str">
        <f>IFERROR(__xludf.DUMMYFUNCTION("REGEXEXTRACT(E2029, ""[А-Яа-я].*"")"),"Убийство")</f>
        <v>Убийство</v>
      </c>
      <c r="G2029" s="16">
        <f t="shared" si="17"/>
        <v>2</v>
      </c>
      <c r="H2029" s="13" t="s">
        <v>28</v>
      </c>
      <c r="I2029" s="13" t="str">
        <f>IFERROR(__xludf.DUMMYFUNCTION("REGEXREPLACE(H2029, "".*\s"", """")"),"человек")</f>
        <v>человек</v>
      </c>
      <c r="J2029" s="13" t="s">
        <v>29</v>
      </c>
      <c r="K2029" s="17" t="str">
        <f>IFERROR(__xludf.DUMMYFUNCTION("REGEXREPLACE(J2029, ""^[\d\s]+"", """")"),"значение показателя за год")</f>
        <v>значение показателя за год</v>
      </c>
      <c r="L2029" s="16">
        <f t="shared" si="18"/>
        <v>2</v>
      </c>
      <c r="M2029" s="13" t="s">
        <v>31</v>
      </c>
      <c r="N2029" s="13" t="str">
        <f>IFERROR(__xludf.DUMMYFUNCTION("REGEXEXTRACT(M2029, "" (.+)$"")"),"городское население")</f>
        <v>городское население</v>
      </c>
      <c r="O2029" s="18">
        <v>214.0</v>
      </c>
      <c r="P2029" s="18">
        <v>161.0</v>
      </c>
      <c r="Q2029" s="18">
        <v>164.0</v>
      </c>
      <c r="R2029" s="18">
        <v>157.0</v>
      </c>
      <c r="S2029" s="18">
        <v>142.0</v>
      </c>
      <c r="T2029" s="18">
        <v>110.0</v>
      </c>
      <c r="U2029" s="18">
        <v>114.0</v>
      </c>
      <c r="V2029" s="18">
        <v>95.0</v>
      </c>
      <c r="W2029" s="18">
        <v>103.0</v>
      </c>
      <c r="X2029" s="18">
        <v>99.0</v>
      </c>
      <c r="Y2029" s="18">
        <v>90.0</v>
      </c>
      <c r="Z2029" s="19" t="str">
        <f t="shared" si="6"/>
        <v/>
      </c>
      <c r="AA2029" s="19">
        <f t="shared" si="19"/>
        <v>1449</v>
      </c>
      <c r="AB2029" s="19" t="str">
        <f t="shared" si="8"/>
        <v/>
      </c>
      <c r="AC2029" s="19">
        <f t="shared" si="20"/>
        <v>131.7272727</v>
      </c>
      <c r="AD2029" s="19">
        <f t="shared" si="21"/>
        <v>170.5</v>
      </c>
      <c r="AE2029" s="19" t="str">
        <f t="shared" si="22"/>
        <v>Нет моды</v>
      </c>
      <c r="AF2029" s="19">
        <f t="shared" si="23"/>
        <v>90</v>
      </c>
      <c r="AG2029" s="19">
        <f t="shared" si="24"/>
        <v>214</v>
      </c>
      <c r="AH2029" s="20" t="str">
        <f t="shared" si="14"/>
        <v/>
      </c>
      <c r="AI2029" s="21"/>
      <c r="AJ2029" s="21"/>
      <c r="AK2029" s="21"/>
      <c r="AL2029" s="22">
        <f t="shared" si="25"/>
        <v>1</v>
      </c>
    </row>
    <row r="2030" ht="12.75" customHeight="1">
      <c r="A2030" s="13" t="s">
        <v>182</v>
      </c>
      <c r="B2030" s="13" t="str">
        <f>IFERROR(__xludf.DUMMYFUNCTION("REGEXREPLACE(A2030, ""\d"", """")"),"         Краснодарский край")</f>
        <v>         Краснодарский край</v>
      </c>
      <c r="C2030" s="14" t="str">
        <f t="shared" si="15"/>
        <v>Краснодарский край</v>
      </c>
      <c r="D2030" s="3">
        <f t="shared" si="16"/>
        <v>2</v>
      </c>
      <c r="E2030" s="15" t="s">
        <v>48</v>
      </c>
      <c r="F2030" s="13" t="str">
        <f>IFERROR(__xludf.DUMMYFUNCTION("REGEXEXTRACT(E2030, ""[А-Яа-я].*"")"),"Убийство")</f>
        <v>Убийство</v>
      </c>
      <c r="G2030" s="16">
        <f t="shared" si="17"/>
        <v>2</v>
      </c>
      <c r="H2030" s="13" t="s">
        <v>28</v>
      </c>
      <c r="I2030" s="13" t="str">
        <f>IFERROR(__xludf.DUMMYFUNCTION("REGEXREPLACE(H2030, "".*\s"", """")"),"человек")</f>
        <v>человек</v>
      </c>
      <c r="J2030" s="13" t="s">
        <v>29</v>
      </c>
      <c r="K2030" s="17" t="str">
        <f>IFERROR(__xludf.DUMMYFUNCTION("REGEXREPLACE(J2030, ""^[\d\s]+"", """")"),"значение показателя за год")</f>
        <v>значение показателя за год</v>
      </c>
      <c r="L2030" s="16">
        <f t="shared" si="18"/>
        <v>2</v>
      </c>
      <c r="M2030" s="13" t="s">
        <v>32</v>
      </c>
      <c r="N2030" s="13" t="str">
        <f>IFERROR(__xludf.DUMMYFUNCTION("REGEXEXTRACT(M2030, "" (.+)$"")"),"сельское население")</f>
        <v>сельское население</v>
      </c>
      <c r="O2030" s="18">
        <v>149.0</v>
      </c>
      <c r="P2030" s="18">
        <v>175.0</v>
      </c>
      <c r="Q2030" s="18">
        <v>140.0</v>
      </c>
      <c r="R2030" s="18">
        <v>111.0</v>
      </c>
      <c r="S2030" s="18">
        <v>99.0</v>
      </c>
      <c r="T2030" s="18">
        <v>85.0</v>
      </c>
      <c r="U2030" s="18">
        <v>87.0</v>
      </c>
      <c r="V2030" s="18">
        <v>86.0</v>
      </c>
      <c r="W2030" s="18">
        <v>79.0</v>
      </c>
      <c r="X2030" s="18">
        <v>78.0</v>
      </c>
      <c r="Y2030" s="18">
        <v>56.0</v>
      </c>
      <c r="Z2030" s="19" t="str">
        <f t="shared" si="6"/>
        <v/>
      </c>
      <c r="AA2030" s="19" t="str">
        <f t="shared" si="19"/>
        <v/>
      </c>
      <c r="AB2030" s="19">
        <f t="shared" si="8"/>
        <v>1145</v>
      </c>
      <c r="AC2030" s="19">
        <f t="shared" si="20"/>
        <v>104.0909091</v>
      </c>
      <c r="AD2030" s="19">
        <f t="shared" si="21"/>
        <v>106.5</v>
      </c>
      <c r="AE2030" s="19" t="str">
        <f t="shared" si="22"/>
        <v>Нет моды</v>
      </c>
      <c r="AF2030" s="19">
        <f t="shared" si="23"/>
        <v>56</v>
      </c>
      <c r="AG2030" s="19">
        <f t="shared" si="24"/>
        <v>175</v>
      </c>
      <c r="AH2030" s="20" t="str">
        <f t="shared" si="14"/>
        <v>Город: 56%; Село: 44%</v>
      </c>
      <c r="AI2030" s="21"/>
      <c r="AJ2030" s="21"/>
      <c r="AK2030" s="21"/>
      <c r="AL2030" s="22">
        <f t="shared" si="25"/>
        <v>1</v>
      </c>
    </row>
    <row r="2031" ht="12.75" customHeight="1">
      <c r="A2031" s="13" t="s">
        <v>182</v>
      </c>
      <c r="B2031" s="13" t="str">
        <f>IFERROR(__xludf.DUMMYFUNCTION("REGEXREPLACE(A2031, ""\d"", """")"),"         Краснодарский край")</f>
        <v>         Краснодарский край</v>
      </c>
      <c r="C2031" s="14" t="str">
        <f t="shared" si="15"/>
        <v>Краснодарский край</v>
      </c>
      <c r="D2031" s="3">
        <f t="shared" si="16"/>
        <v>2</v>
      </c>
      <c r="E2031" s="15" t="s">
        <v>49</v>
      </c>
      <c r="F2031" s="13" t="str">
        <f>IFERROR(__xludf.DUMMYFUNCTION("REGEXEXTRACT(E2031, ""[А-Яа-я].*"")"),"Цереброваскулярные болезни")</f>
        <v>Цереброваскулярные болезни</v>
      </c>
      <c r="G2031" s="16">
        <f t="shared" si="17"/>
        <v>2</v>
      </c>
      <c r="H2031" s="13" t="s">
        <v>28</v>
      </c>
      <c r="I2031" s="13" t="str">
        <f>IFERROR(__xludf.DUMMYFUNCTION("REGEXREPLACE(H2031, "".*\s"", """")"),"человек")</f>
        <v>человек</v>
      </c>
      <c r="J2031" s="13" t="s">
        <v>29</v>
      </c>
      <c r="K2031" s="17" t="str">
        <f>IFERROR(__xludf.DUMMYFUNCTION("REGEXREPLACE(J2031, ""^[\d\s]+"", """")"),"значение показателя за год")</f>
        <v>значение показателя за год</v>
      </c>
      <c r="L2031" s="16">
        <f t="shared" si="18"/>
        <v>2</v>
      </c>
      <c r="M2031" s="13" t="s">
        <v>30</v>
      </c>
      <c r="N2031" s="13" t="str">
        <f>IFERROR(__xludf.DUMMYFUNCTION("REGEXEXTRACT(M2031, "" (.+)$"")"),"все население")</f>
        <v>все население</v>
      </c>
      <c r="O2031" s="18">
        <v>10203.0</v>
      </c>
      <c r="P2031" s="18">
        <v>8211.0</v>
      </c>
      <c r="Q2031" s="18">
        <v>7601.0</v>
      </c>
      <c r="R2031" s="18">
        <v>8276.0</v>
      </c>
      <c r="S2031" s="18">
        <v>8475.0</v>
      </c>
      <c r="T2031" s="18">
        <v>7913.0</v>
      </c>
      <c r="U2031" s="18">
        <v>7242.0</v>
      </c>
      <c r="V2031" s="18">
        <v>6839.0</v>
      </c>
      <c r="W2031" s="18">
        <v>6842.0</v>
      </c>
      <c r="X2031" s="18">
        <v>7202.0</v>
      </c>
      <c r="Y2031" s="18">
        <v>7733.0</v>
      </c>
      <c r="Z2031" s="19">
        <f t="shared" si="6"/>
        <v>86537</v>
      </c>
      <c r="AA2031" s="19" t="str">
        <f t="shared" si="19"/>
        <v/>
      </c>
      <c r="AB2031" s="19" t="str">
        <f t="shared" si="8"/>
        <v/>
      </c>
      <c r="AC2031" s="19">
        <f t="shared" si="20"/>
        <v>7867</v>
      </c>
      <c r="AD2031" s="19">
        <f t="shared" si="21"/>
        <v>3507</v>
      </c>
      <c r="AE2031" s="19" t="str">
        <f t="shared" si="22"/>
        <v>Нет моды</v>
      </c>
      <c r="AF2031" s="19">
        <f t="shared" si="23"/>
        <v>6839</v>
      </c>
      <c r="AG2031" s="19">
        <f t="shared" si="24"/>
        <v>10203</v>
      </c>
      <c r="AH2031" s="20" t="str">
        <f t="shared" si="14"/>
        <v/>
      </c>
      <c r="AI2031" s="21"/>
      <c r="AJ2031" s="21"/>
      <c r="AK2031" s="21"/>
      <c r="AL2031" s="22">
        <f t="shared" si="25"/>
        <v>1</v>
      </c>
    </row>
    <row r="2032" ht="12.75" customHeight="1">
      <c r="A2032" s="13" t="s">
        <v>182</v>
      </c>
      <c r="B2032" s="13" t="str">
        <f>IFERROR(__xludf.DUMMYFUNCTION("REGEXREPLACE(A2032, ""\d"", """")"),"         Краснодарский край")</f>
        <v>         Краснодарский край</v>
      </c>
      <c r="C2032" s="14" t="str">
        <f t="shared" si="15"/>
        <v>Краснодарский край</v>
      </c>
      <c r="D2032" s="3">
        <f t="shared" si="16"/>
        <v>2</v>
      </c>
      <c r="E2032" s="15" t="s">
        <v>49</v>
      </c>
      <c r="F2032" s="13" t="str">
        <f>IFERROR(__xludf.DUMMYFUNCTION("REGEXEXTRACT(E2032, ""[А-Яа-я].*"")"),"Цереброваскулярные болезни")</f>
        <v>Цереброваскулярные болезни</v>
      </c>
      <c r="G2032" s="16">
        <f t="shared" si="17"/>
        <v>2</v>
      </c>
      <c r="H2032" s="13" t="s">
        <v>28</v>
      </c>
      <c r="I2032" s="13" t="str">
        <f>IFERROR(__xludf.DUMMYFUNCTION("REGEXREPLACE(H2032, "".*\s"", """")"),"человек")</f>
        <v>человек</v>
      </c>
      <c r="J2032" s="13" t="s">
        <v>29</v>
      </c>
      <c r="K2032" s="17" t="str">
        <f>IFERROR(__xludf.DUMMYFUNCTION("REGEXREPLACE(J2032, ""^[\d\s]+"", """")"),"значение показателя за год")</f>
        <v>значение показателя за год</v>
      </c>
      <c r="L2032" s="16">
        <f t="shared" si="18"/>
        <v>2</v>
      </c>
      <c r="M2032" s="13" t="s">
        <v>31</v>
      </c>
      <c r="N2032" s="13" t="str">
        <f>IFERROR(__xludf.DUMMYFUNCTION("REGEXEXTRACT(M2032, "" (.+)$"")"),"городское население")</f>
        <v>городское население</v>
      </c>
      <c r="O2032" s="18">
        <v>5782.0</v>
      </c>
      <c r="P2032" s="18">
        <v>4743.0</v>
      </c>
      <c r="Q2032" s="18">
        <v>4319.0</v>
      </c>
      <c r="R2032" s="18">
        <v>4423.0</v>
      </c>
      <c r="S2032" s="18">
        <v>4684.0</v>
      </c>
      <c r="T2032" s="18">
        <v>4398.0</v>
      </c>
      <c r="U2032" s="18">
        <v>3983.0</v>
      </c>
      <c r="V2032" s="18">
        <v>3744.0</v>
      </c>
      <c r="W2032" s="18">
        <v>3735.0</v>
      </c>
      <c r="X2032" s="18">
        <v>4029.0</v>
      </c>
      <c r="Y2032" s="18">
        <v>4392.0</v>
      </c>
      <c r="Z2032" s="19" t="str">
        <f t="shared" si="6"/>
        <v/>
      </c>
      <c r="AA2032" s="19">
        <f t="shared" si="19"/>
        <v>48232</v>
      </c>
      <c r="AB2032" s="19" t="str">
        <f t="shared" si="8"/>
        <v/>
      </c>
      <c r="AC2032" s="19">
        <f t="shared" si="20"/>
        <v>4384.727273</v>
      </c>
      <c r="AD2032" s="19">
        <f t="shared" si="21"/>
        <v>6310.5</v>
      </c>
      <c r="AE2032" s="19" t="str">
        <f t="shared" si="22"/>
        <v>Нет моды</v>
      </c>
      <c r="AF2032" s="19">
        <f t="shared" si="23"/>
        <v>3735</v>
      </c>
      <c r="AG2032" s="19">
        <f t="shared" si="24"/>
        <v>5782</v>
      </c>
      <c r="AH2032" s="20" t="str">
        <f t="shared" si="14"/>
        <v/>
      </c>
      <c r="AI2032" s="21"/>
      <c r="AJ2032" s="21"/>
      <c r="AK2032" s="21"/>
      <c r="AL2032" s="22">
        <f t="shared" si="25"/>
        <v>1</v>
      </c>
    </row>
    <row r="2033" ht="12.75" customHeight="1">
      <c r="A2033" s="13" t="s">
        <v>182</v>
      </c>
      <c r="B2033" s="13" t="str">
        <f>IFERROR(__xludf.DUMMYFUNCTION("REGEXREPLACE(A2033, ""\d"", """")"),"         Краснодарский край")</f>
        <v>         Краснодарский край</v>
      </c>
      <c r="C2033" s="14" t="str">
        <f t="shared" si="15"/>
        <v>Краснодарский край</v>
      </c>
      <c r="D2033" s="3">
        <f t="shared" si="16"/>
        <v>2</v>
      </c>
      <c r="E2033" s="15" t="s">
        <v>49</v>
      </c>
      <c r="F2033" s="13" t="str">
        <f>IFERROR(__xludf.DUMMYFUNCTION("REGEXEXTRACT(E2033, ""[А-Яа-я].*"")"),"Цереброваскулярные болезни")</f>
        <v>Цереброваскулярные болезни</v>
      </c>
      <c r="G2033" s="16">
        <f t="shared" si="17"/>
        <v>2</v>
      </c>
      <c r="H2033" s="13" t="s">
        <v>28</v>
      </c>
      <c r="I2033" s="13" t="str">
        <f>IFERROR(__xludf.DUMMYFUNCTION("REGEXREPLACE(H2033, "".*\s"", """")"),"человек")</f>
        <v>человек</v>
      </c>
      <c r="J2033" s="13" t="s">
        <v>29</v>
      </c>
      <c r="K2033" s="17" t="str">
        <f>IFERROR(__xludf.DUMMYFUNCTION("REGEXREPLACE(J2033, ""^[\d\s]+"", """")"),"значение показателя за год")</f>
        <v>значение показателя за год</v>
      </c>
      <c r="L2033" s="16">
        <f t="shared" si="18"/>
        <v>2</v>
      </c>
      <c r="M2033" s="13" t="s">
        <v>32</v>
      </c>
      <c r="N2033" s="13" t="str">
        <f>IFERROR(__xludf.DUMMYFUNCTION("REGEXEXTRACT(M2033, "" (.+)$"")"),"сельское население")</f>
        <v>сельское население</v>
      </c>
      <c r="O2033" s="18">
        <v>4421.0</v>
      </c>
      <c r="P2033" s="18">
        <v>3468.0</v>
      </c>
      <c r="Q2033" s="18">
        <v>3282.0</v>
      </c>
      <c r="R2033" s="18">
        <v>3853.0</v>
      </c>
      <c r="S2033" s="18">
        <v>3791.0</v>
      </c>
      <c r="T2033" s="18">
        <v>3515.0</v>
      </c>
      <c r="U2033" s="18">
        <v>3259.0</v>
      </c>
      <c r="V2033" s="18">
        <v>3095.0</v>
      </c>
      <c r="W2033" s="18">
        <v>3107.0</v>
      </c>
      <c r="X2033" s="18">
        <v>3173.0</v>
      </c>
      <c r="Y2033" s="18">
        <v>3341.0</v>
      </c>
      <c r="Z2033" s="19" t="str">
        <f t="shared" si="6"/>
        <v/>
      </c>
      <c r="AA2033" s="19" t="str">
        <f t="shared" si="19"/>
        <v/>
      </c>
      <c r="AB2033" s="19">
        <f t="shared" si="8"/>
        <v>38305</v>
      </c>
      <c r="AC2033" s="19">
        <f t="shared" si="20"/>
        <v>3482.272727</v>
      </c>
      <c r="AD2033" s="19">
        <f t="shared" si="21"/>
        <v>3822</v>
      </c>
      <c r="AE2033" s="19" t="str">
        <f t="shared" si="22"/>
        <v>Нет моды</v>
      </c>
      <c r="AF2033" s="19">
        <f t="shared" si="23"/>
        <v>3095</v>
      </c>
      <c r="AG2033" s="19">
        <f t="shared" si="24"/>
        <v>4421</v>
      </c>
      <c r="AH2033" s="20" t="str">
        <f t="shared" si="14"/>
        <v>Город: 56%; Село: 44%</v>
      </c>
      <c r="AI2033" s="21"/>
      <c r="AJ2033" s="21"/>
      <c r="AK2033" s="21"/>
      <c r="AL2033" s="22">
        <f t="shared" si="25"/>
        <v>1</v>
      </c>
    </row>
    <row r="2034" ht="12.75" customHeight="1">
      <c r="A2034" s="13" t="s">
        <v>183</v>
      </c>
      <c r="B2034" s="13" t="str">
        <f>IFERROR(__xludf.DUMMYFUNCTION("REGEXREPLACE(A2034, ""\d"", """")"),"         Астраханская область")</f>
        <v>         Астраханская область</v>
      </c>
      <c r="C2034" s="14" t="str">
        <f t="shared" si="15"/>
        <v>Астраханская область</v>
      </c>
      <c r="D2034" s="3">
        <f t="shared" si="16"/>
        <v>2</v>
      </c>
      <c r="E2034" s="15" t="s">
        <v>27</v>
      </c>
      <c r="F2034" s="13" t="str">
        <f>IFERROR(__xludf.DUMMYFUNCTION("REGEXEXTRACT(E2034, ""[А-Яа-я].*"")"),"Болезни органов дыхания")</f>
        <v>Болезни органов дыхания</v>
      </c>
      <c r="G2034" s="16">
        <f t="shared" si="17"/>
        <v>2</v>
      </c>
      <c r="H2034" s="13" t="s">
        <v>28</v>
      </c>
      <c r="I2034" s="13" t="str">
        <f>IFERROR(__xludf.DUMMYFUNCTION("REGEXREPLACE(H2034, "".*\s"", """")"),"человек")</f>
        <v>человек</v>
      </c>
      <c r="J2034" s="13" t="s">
        <v>29</v>
      </c>
      <c r="K2034" s="17" t="str">
        <f>IFERROR(__xludf.DUMMYFUNCTION("REGEXREPLACE(J2034, ""^[\d\s]+"", """")"),"значение показателя за год")</f>
        <v>значение показателя за год</v>
      </c>
      <c r="L2034" s="16">
        <f t="shared" si="18"/>
        <v>2</v>
      </c>
      <c r="M2034" s="13" t="s">
        <v>30</v>
      </c>
      <c r="N2034" s="13" t="str">
        <f>IFERROR(__xludf.DUMMYFUNCTION("REGEXEXTRACT(M2034, "" (.+)$"")"),"все население")</f>
        <v>все население</v>
      </c>
      <c r="O2034" s="18">
        <v>421.0</v>
      </c>
      <c r="P2034" s="18">
        <v>445.0</v>
      </c>
      <c r="Q2034" s="18">
        <v>430.0</v>
      </c>
      <c r="R2034" s="18">
        <v>385.0</v>
      </c>
      <c r="S2034" s="18">
        <v>369.0</v>
      </c>
      <c r="T2034" s="18">
        <v>417.0</v>
      </c>
      <c r="U2034" s="18">
        <v>414.0</v>
      </c>
      <c r="V2034" s="18">
        <v>557.0</v>
      </c>
      <c r="W2034" s="18">
        <v>1172.0</v>
      </c>
      <c r="X2034" s="18">
        <v>477.0</v>
      </c>
      <c r="Y2034" s="18">
        <v>436.0</v>
      </c>
      <c r="Z2034" s="19">
        <f t="shared" si="6"/>
        <v>5523</v>
      </c>
      <c r="AA2034" s="19" t="str">
        <f t="shared" si="19"/>
        <v/>
      </c>
      <c r="AB2034" s="19" t="str">
        <f t="shared" si="8"/>
        <v/>
      </c>
      <c r="AC2034" s="19">
        <f t="shared" si="20"/>
        <v>502.0909091</v>
      </c>
      <c r="AD2034" s="19">
        <f t="shared" si="21"/>
        <v>2133.5</v>
      </c>
      <c r="AE2034" s="19" t="str">
        <f t="shared" si="22"/>
        <v>Нет моды</v>
      </c>
      <c r="AF2034" s="19">
        <f t="shared" si="23"/>
        <v>369</v>
      </c>
      <c r="AG2034" s="19">
        <f t="shared" si="24"/>
        <v>1172</v>
      </c>
      <c r="AH2034" s="20" t="str">
        <f t="shared" si="14"/>
        <v/>
      </c>
      <c r="AI2034" s="21"/>
      <c r="AJ2034" s="21"/>
      <c r="AK2034" s="21"/>
      <c r="AL2034" s="22">
        <f t="shared" si="25"/>
        <v>1</v>
      </c>
    </row>
    <row r="2035" ht="12.75" customHeight="1">
      <c r="A2035" s="13" t="s">
        <v>183</v>
      </c>
      <c r="B2035" s="13" t="str">
        <f>IFERROR(__xludf.DUMMYFUNCTION("REGEXREPLACE(A2035, ""\d"", """")"),"         Астраханская область")</f>
        <v>         Астраханская область</v>
      </c>
      <c r="C2035" s="14" t="str">
        <f t="shared" si="15"/>
        <v>Астраханская область</v>
      </c>
      <c r="D2035" s="3">
        <f t="shared" si="16"/>
        <v>2</v>
      </c>
      <c r="E2035" s="15" t="s">
        <v>27</v>
      </c>
      <c r="F2035" s="13" t="str">
        <f>IFERROR(__xludf.DUMMYFUNCTION("REGEXEXTRACT(E2035, ""[А-Яа-я].*"")"),"Болезни органов дыхания")</f>
        <v>Болезни органов дыхания</v>
      </c>
      <c r="G2035" s="16">
        <f t="shared" si="17"/>
        <v>2</v>
      </c>
      <c r="H2035" s="13" t="s">
        <v>28</v>
      </c>
      <c r="I2035" s="13" t="str">
        <f>IFERROR(__xludf.DUMMYFUNCTION("REGEXREPLACE(H2035, "".*\s"", """")"),"человек")</f>
        <v>человек</v>
      </c>
      <c r="J2035" s="13" t="s">
        <v>29</v>
      </c>
      <c r="K2035" s="17" t="str">
        <f>IFERROR(__xludf.DUMMYFUNCTION("REGEXREPLACE(J2035, ""^[\d\s]+"", """")"),"значение показателя за год")</f>
        <v>значение показателя за год</v>
      </c>
      <c r="L2035" s="16">
        <f t="shared" si="18"/>
        <v>2</v>
      </c>
      <c r="M2035" s="13" t="s">
        <v>31</v>
      </c>
      <c r="N2035" s="13" t="str">
        <f>IFERROR(__xludf.DUMMYFUNCTION("REGEXEXTRACT(M2035, "" (.+)$"")"),"городское население")</f>
        <v>городское население</v>
      </c>
      <c r="O2035" s="18">
        <v>283.0</v>
      </c>
      <c r="P2035" s="18">
        <v>312.0</v>
      </c>
      <c r="Q2035" s="18">
        <v>300.0</v>
      </c>
      <c r="R2035" s="18">
        <v>297.0</v>
      </c>
      <c r="S2035" s="18">
        <v>271.0</v>
      </c>
      <c r="T2035" s="18">
        <v>287.0</v>
      </c>
      <c r="U2035" s="18">
        <v>282.0</v>
      </c>
      <c r="V2035" s="18">
        <v>416.0</v>
      </c>
      <c r="W2035" s="18">
        <v>854.0</v>
      </c>
      <c r="X2035" s="18">
        <v>335.0</v>
      </c>
      <c r="Y2035" s="18">
        <v>302.0</v>
      </c>
      <c r="Z2035" s="19" t="str">
        <f t="shared" si="6"/>
        <v/>
      </c>
      <c r="AA2035" s="19">
        <f t="shared" si="19"/>
        <v>3939</v>
      </c>
      <c r="AB2035" s="19" t="str">
        <f t="shared" si="8"/>
        <v/>
      </c>
      <c r="AC2035" s="19">
        <f t="shared" si="20"/>
        <v>358.0909091</v>
      </c>
      <c r="AD2035" s="19">
        <f t="shared" si="21"/>
        <v>399.5</v>
      </c>
      <c r="AE2035" s="19" t="str">
        <f t="shared" si="22"/>
        <v>Нет моды</v>
      </c>
      <c r="AF2035" s="19">
        <f t="shared" si="23"/>
        <v>271</v>
      </c>
      <c r="AG2035" s="19">
        <f t="shared" si="24"/>
        <v>854</v>
      </c>
      <c r="AH2035" s="20" t="str">
        <f t="shared" si="14"/>
        <v/>
      </c>
      <c r="AI2035" s="21"/>
      <c r="AJ2035" s="21"/>
      <c r="AK2035" s="21"/>
      <c r="AL2035" s="22">
        <f t="shared" si="25"/>
        <v>1</v>
      </c>
    </row>
    <row r="2036" ht="12.75" customHeight="1">
      <c r="A2036" s="13" t="s">
        <v>183</v>
      </c>
      <c r="B2036" s="13" t="str">
        <f>IFERROR(__xludf.DUMMYFUNCTION("REGEXREPLACE(A2036, ""\d"", """")"),"         Астраханская область")</f>
        <v>         Астраханская область</v>
      </c>
      <c r="C2036" s="14" t="str">
        <f t="shared" si="15"/>
        <v>Астраханская область</v>
      </c>
      <c r="D2036" s="3">
        <f t="shared" si="16"/>
        <v>2</v>
      </c>
      <c r="E2036" s="15" t="s">
        <v>27</v>
      </c>
      <c r="F2036" s="13" t="str">
        <f>IFERROR(__xludf.DUMMYFUNCTION("REGEXEXTRACT(E2036, ""[А-Яа-я].*"")"),"Болезни органов дыхания")</f>
        <v>Болезни органов дыхания</v>
      </c>
      <c r="G2036" s="16">
        <f t="shared" si="17"/>
        <v>2</v>
      </c>
      <c r="H2036" s="13" t="s">
        <v>28</v>
      </c>
      <c r="I2036" s="13" t="str">
        <f>IFERROR(__xludf.DUMMYFUNCTION("REGEXREPLACE(H2036, "".*\s"", """")"),"человек")</f>
        <v>человек</v>
      </c>
      <c r="J2036" s="13" t="s">
        <v>29</v>
      </c>
      <c r="K2036" s="17" t="str">
        <f>IFERROR(__xludf.DUMMYFUNCTION("REGEXREPLACE(J2036, ""^[\d\s]+"", """")"),"значение показателя за год")</f>
        <v>значение показателя за год</v>
      </c>
      <c r="L2036" s="16">
        <f t="shared" si="18"/>
        <v>2</v>
      </c>
      <c r="M2036" s="13" t="s">
        <v>32</v>
      </c>
      <c r="N2036" s="13" t="str">
        <f>IFERROR(__xludf.DUMMYFUNCTION("REGEXEXTRACT(M2036, "" (.+)$"")"),"сельское население")</f>
        <v>сельское население</v>
      </c>
      <c r="O2036" s="18">
        <v>138.0</v>
      </c>
      <c r="P2036" s="18">
        <v>133.0</v>
      </c>
      <c r="Q2036" s="18">
        <v>130.0</v>
      </c>
      <c r="R2036" s="18">
        <v>88.0</v>
      </c>
      <c r="S2036" s="18">
        <v>98.0</v>
      </c>
      <c r="T2036" s="18">
        <v>130.0</v>
      </c>
      <c r="U2036" s="18">
        <v>132.0</v>
      </c>
      <c r="V2036" s="18">
        <v>141.0</v>
      </c>
      <c r="W2036" s="18">
        <v>318.0</v>
      </c>
      <c r="X2036" s="18">
        <v>142.0</v>
      </c>
      <c r="Y2036" s="18">
        <v>134.0</v>
      </c>
      <c r="Z2036" s="19" t="str">
        <f t="shared" si="6"/>
        <v/>
      </c>
      <c r="AA2036" s="19" t="str">
        <f t="shared" si="19"/>
        <v/>
      </c>
      <c r="AB2036" s="19">
        <f t="shared" si="8"/>
        <v>1584</v>
      </c>
      <c r="AC2036" s="19">
        <f t="shared" si="20"/>
        <v>144</v>
      </c>
      <c r="AD2036" s="19">
        <f t="shared" si="21"/>
        <v>276.5</v>
      </c>
      <c r="AE2036" s="19" t="str">
        <f t="shared" si="22"/>
        <v>Нет моды</v>
      </c>
      <c r="AF2036" s="19">
        <f t="shared" si="23"/>
        <v>88</v>
      </c>
      <c r="AG2036" s="19">
        <f t="shared" si="24"/>
        <v>318</v>
      </c>
      <c r="AH2036" s="20" t="str">
        <f t="shared" si="14"/>
        <v>Город: 71%; Село: 29%</v>
      </c>
      <c r="AI2036" s="21"/>
      <c r="AJ2036" s="21"/>
      <c r="AK2036" s="21"/>
      <c r="AL2036" s="22">
        <f t="shared" si="25"/>
        <v>1</v>
      </c>
    </row>
    <row r="2037" ht="12.75" customHeight="1">
      <c r="A2037" s="13" t="s">
        <v>183</v>
      </c>
      <c r="B2037" s="13" t="str">
        <f>IFERROR(__xludf.DUMMYFUNCTION("REGEXREPLACE(A2037, ""\d"", """")"),"         Астраханская область")</f>
        <v>         Астраханская область</v>
      </c>
      <c r="C2037" s="14" t="str">
        <f t="shared" si="15"/>
        <v>Астраханская область</v>
      </c>
      <c r="D2037" s="3">
        <f t="shared" si="16"/>
        <v>2</v>
      </c>
      <c r="E2037" s="15" t="s">
        <v>33</v>
      </c>
      <c r="F2037" s="13" t="str">
        <f>IFERROR(__xludf.DUMMYFUNCTION("REGEXEXTRACT(E2037, ""[А-Яа-я].*"")"),"Болезни органов пищеварения")</f>
        <v>Болезни органов пищеварения</v>
      </c>
      <c r="G2037" s="16">
        <f t="shared" si="17"/>
        <v>2</v>
      </c>
      <c r="H2037" s="13" t="s">
        <v>28</v>
      </c>
      <c r="I2037" s="13" t="str">
        <f>IFERROR(__xludf.DUMMYFUNCTION("REGEXREPLACE(H2037, "".*\s"", """")"),"человек")</f>
        <v>человек</v>
      </c>
      <c r="J2037" s="13" t="s">
        <v>29</v>
      </c>
      <c r="K2037" s="17" t="str">
        <f>IFERROR(__xludf.DUMMYFUNCTION("REGEXREPLACE(J2037, ""^[\d\s]+"", """")"),"значение показателя за год")</f>
        <v>значение показателя за год</v>
      </c>
      <c r="L2037" s="16">
        <f t="shared" si="18"/>
        <v>2</v>
      </c>
      <c r="M2037" s="13" t="s">
        <v>30</v>
      </c>
      <c r="N2037" s="13" t="str">
        <f>IFERROR(__xludf.DUMMYFUNCTION("REGEXEXTRACT(M2037, "" (.+)$"")"),"все население")</f>
        <v>все население</v>
      </c>
      <c r="O2037" s="18">
        <v>517.0</v>
      </c>
      <c r="P2037" s="18">
        <v>581.0</v>
      </c>
      <c r="Q2037" s="18">
        <v>651.0</v>
      </c>
      <c r="R2037" s="18">
        <v>628.0</v>
      </c>
      <c r="S2037" s="18">
        <v>573.0</v>
      </c>
      <c r="T2037" s="18">
        <v>623.0</v>
      </c>
      <c r="U2037" s="18">
        <v>657.0</v>
      </c>
      <c r="V2037" s="18">
        <v>679.0</v>
      </c>
      <c r="W2037" s="18">
        <v>707.0</v>
      </c>
      <c r="X2037" s="18">
        <v>649.0</v>
      </c>
      <c r="Y2037" s="18">
        <v>662.0</v>
      </c>
      <c r="Z2037" s="19">
        <f t="shared" si="6"/>
        <v>6927</v>
      </c>
      <c r="AA2037" s="19" t="str">
        <f t="shared" si="19"/>
        <v/>
      </c>
      <c r="AB2037" s="19" t="str">
        <f t="shared" si="8"/>
        <v/>
      </c>
      <c r="AC2037" s="19">
        <f t="shared" si="20"/>
        <v>629.7272727</v>
      </c>
      <c r="AD2037" s="19">
        <f t="shared" si="21"/>
        <v>417.5</v>
      </c>
      <c r="AE2037" s="19" t="str">
        <f t="shared" si="22"/>
        <v>Нет моды</v>
      </c>
      <c r="AF2037" s="19">
        <f t="shared" si="23"/>
        <v>517</v>
      </c>
      <c r="AG2037" s="19">
        <f t="shared" si="24"/>
        <v>707</v>
      </c>
      <c r="AH2037" s="20" t="str">
        <f t="shared" si="14"/>
        <v/>
      </c>
      <c r="AI2037" s="21"/>
      <c r="AJ2037" s="21"/>
      <c r="AK2037" s="21"/>
      <c r="AL2037" s="22">
        <f t="shared" si="25"/>
        <v>1</v>
      </c>
    </row>
    <row r="2038" ht="12.75" customHeight="1">
      <c r="A2038" s="13" t="s">
        <v>183</v>
      </c>
      <c r="B2038" s="13" t="str">
        <f>IFERROR(__xludf.DUMMYFUNCTION("REGEXREPLACE(A2038, ""\d"", """")"),"         Астраханская область")</f>
        <v>         Астраханская область</v>
      </c>
      <c r="C2038" s="14" t="str">
        <f t="shared" si="15"/>
        <v>Астраханская область</v>
      </c>
      <c r="D2038" s="3">
        <f t="shared" si="16"/>
        <v>2</v>
      </c>
      <c r="E2038" s="15" t="s">
        <v>33</v>
      </c>
      <c r="F2038" s="13" t="str">
        <f>IFERROR(__xludf.DUMMYFUNCTION("REGEXEXTRACT(E2038, ""[А-Яа-я].*"")"),"Болезни органов пищеварения")</f>
        <v>Болезни органов пищеварения</v>
      </c>
      <c r="G2038" s="16">
        <f t="shared" si="17"/>
        <v>2</v>
      </c>
      <c r="H2038" s="13" t="s">
        <v>28</v>
      </c>
      <c r="I2038" s="13" t="str">
        <f>IFERROR(__xludf.DUMMYFUNCTION("REGEXREPLACE(H2038, "".*\s"", """")"),"человек")</f>
        <v>человек</v>
      </c>
      <c r="J2038" s="13" t="s">
        <v>29</v>
      </c>
      <c r="K2038" s="17" t="str">
        <f>IFERROR(__xludf.DUMMYFUNCTION("REGEXREPLACE(J2038, ""^[\d\s]+"", """")"),"значение показателя за год")</f>
        <v>значение показателя за год</v>
      </c>
      <c r="L2038" s="16">
        <f t="shared" si="18"/>
        <v>2</v>
      </c>
      <c r="M2038" s="13" t="s">
        <v>31</v>
      </c>
      <c r="N2038" s="13" t="str">
        <f>IFERROR(__xludf.DUMMYFUNCTION("REGEXEXTRACT(M2038, "" (.+)$"")"),"городское население")</f>
        <v>городское население</v>
      </c>
      <c r="O2038" s="18">
        <v>379.0</v>
      </c>
      <c r="P2038" s="18">
        <v>415.0</v>
      </c>
      <c r="Q2038" s="18">
        <v>463.0</v>
      </c>
      <c r="R2038" s="18">
        <v>449.0</v>
      </c>
      <c r="S2038" s="18">
        <v>409.0</v>
      </c>
      <c r="T2038" s="18">
        <v>458.0</v>
      </c>
      <c r="U2038" s="18">
        <v>460.0</v>
      </c>
      <c r="V2038" s="18">
        <v>498.0</v>
      </c>
      <c r="W2038" s="18">
        <v>502.0</v>
      </c>
      <c r="X2038" s="18">
        <v>467.0</v>
      </c>
      <c r="Y2038" s="18">
        <v>466.0</v>
      </c>
      <c r="Z2038" s="19" t="str">
        <f t="shared" si="6"/>
        <v/>
      </c>
      <c r="AA2038" s="19">
        <f t="shared" si="19"/>
        <v>4966</v>
      </c>
      <c r="AB2038" s="19" t="str">
        <f t="shared" si="8"/>
        <v/>
      </c>
      <c r="AC2038" s="19">
        <f t="shared" si="20"/>
        <v>451.4545455</v>
      </c>
      <c r="AD2038" s="19">
        <f t="shared" si="21"/>
        <v>509.5</v>
      </c>
      <c r="AE2038" s="19" t="str">
        <f t="shared" si="22"/>
        <v>Нет моды</v>
      </c>
      <c r="AF2038" s="19">
        <f t="shared" si="23"/>
        <v>379</v>
      </c>
      <c r="AG2038" s="19">
        <f t="shared" si="24"/>
        <v>502</v>
      </c>
      <c r="AH2038" s="20" t="str">
        <f t="shared" si="14"/>
        <v/>
      </c>
      <c r="AI2038" s="21"/>
      <c r="AJ2038" s="21"/>
      <c r="AK2038" s="21"/>
      <c r="AL2038" s="22">
        <f t="shared" si="25"/>
        <v>1</v>
      </c>
    </row>
    <row r="2039" ht="12.75" customHeight="1">
      <c r="A2039" s="13" t="s">
        <v>183</v>
      </c>
      <c r="B2039" s="13" t="str">
        <f>IFERROR(__xludf.DUMMYFUNCTION("REGEXREPLACE(A2039, ""\d"", """")"),"         Астраханская область")</f>
        <v>         Астраханская область</v>
      </c>
      <c r="C2039" s="14" t="str">
        <f t="shared" si="15"/>
        <v>Астраханская область</v>
      </c>
      <c r="D2039" s="3">
        <f t="shared" si="16"/>
        <v>2</v>
      </c>
      <c r="E2039" s="15" t="s">
        <v>33</v>
      </c>
      <c r="F2039" s="13" t="str">
        <f>IFERROR(__xludf.DUMMYFUNCTION("REGEXEXTRACT(E2039, ""[А-Яа-я].*"")"),"Болезни органов пищеварения")</f>
        <v>Болезни органов пищеварения</v>
      </c>
      <c r="G2039" s="16">
        <f t="shared" si="17"/>
        <v>2</v>
      </c>
      <c r="H2039" s="13" t="s">
        <v>28</v>
      </c>
      <c r="I2039" s="13" t="str">
        <f>IFERROR(__xludf.DUMMYFUNCTION("REGEXREPLACE(H2039, "".*\s"", """")"),"человек")</f>
        <v>человек</v>
      </c>
      <c r="J2039" s="13" t="s">
        <v>29</v>
      </c>
      <c r="K2039" s="17" t="str">
        <f>IFERROR(__xludf.DUMMYFUNCTION("REGEXREPLACE(J2039, ""^[\d\s]+"", """")"),"значение показателя за год")</f>
        <v>значение показателя за год</v>
      </c>
      <c r="L2039" s="16">
        <f t="shared" si="18"/>
        <v>2</v>
      </c>
      <c r="M2039" s="13" t="s">
        <v>32</v>
      </c>
      <c r="N2039" s="13" t="str">
        <f>IFERROR(__xludf.DUMMYFUNCTION("REGEXEXTRACT(M2039, "" (.+)$"")"),"сельское население")</f>
        <v>сельское население</v>
      </c>
      <c r="O2039" s="18">
        <v>138.0</v>
      </c>
      <c r="P2039" s="18">
        <v>166.0</v>
      </c>
      <c r="Q2039" s="18">
        <v>188.0</v>
      </c>
      <c r="R2039" s="18">
        <v>179.0</v>
      </c>
      <c r="S2039" s="18">
        <v>164.0</v>
      </c>
      <c r="T2039" s="18">
        <v>165.0</v>
      </c>
      <c r="U2039" s="18">
        <v>197.0</v>
      </c>
      <c r="V2039" s="18">
        <v>181.0</v>
      </c>
      <c r="W2039" s="18">
        <v>205.0</v>
      </c>
      <c r="X2039" s="18">
        <v>182.0</v>
      </c>
      <c r="Y2039" s="18">
        <v>196.0</v>
      </c>
      <c r="Z2039" s="19" t="str">
        <f t="shared" si="6"/>
        <v/>
      </c>
      <c r="AA2039" s="19" t="str">
        <f t="shared" si="19"/>
        <v/>
      </c>
      <c r="AB2039" s="19">
        <f t="shared" si="8"/>
        <v>1961</v>
      </c>
      <c r="AC2039" s="19">
        <f t="shared" si="20"/>
        <v>178.2727273</v>
      </c>
      <c r="AD2039" s="19">
        <f t="shared" si="21"/>
        <v>292</v>
      </c>
      <c r="AE2039" s="19" t="str">
        <f t="shared" si="22"/>
        <v>Нет моды</v>
      </c>
      <c r="AF2039" s="19">
        <f t="shared" si="23"/>
        <v>138</v>
      </c>
      <c r="AG2039" s="19">
        <f t="shared" si="24"/>
        <v>205</v>
      </c>
      <c r="AH2039" s="20" t="str">
        <f t="shared" si="14"/>
        <v>Город: 72%; Село: 28%</v>
      </c>
      <c r="AI2039" s="21"/>
      <c r="AJ2039" s="21"/>
      <c r="AK2039" s="21"/>
      <c r="AL2039" s="22">
        <f t="shared" si="25"/>
        <v>1</v>
      </c>
    </row>
    <row r="2040" ht="12.75" customHeight="1">
      <c r="A2040" s="13" t="s">
        <v>183</v>
      </c>
      <c r="B2040" s="13" t="str">
        <f>IFERROR(__xludf.DUMMYFUNCTION("REGEXREPLACE(A2040, ""\d"", """")"),"         Астраханская область")</f>
        <v>         Астраханская область</v>
      </c>
      <c r="C2040" s="14" t="str">
        <f t="shared" si="15"/>
        <v>Астраханская область</v>
      </c>
      <c r="D2040" s="3">
        <f t="shared" si="16"/>
        <v>2</v>
      </c>
      <c r="E2040" s="15" t="s">
        <v>34</v>
      </c>
      <c r="F2040" s="13" t="str">
        <f>IFERROR(__xludf.DUMMYFUNCTION("REGEXEXTRACT(E2040, ""[А-Яа-я].*"")"),"Болезни системы кровообращения")</f>
        <v>Болезни системы кровообращения</v>
      </c>
      <c r="G2040" s="16">
        <f t="shared" si="17"/>
        <v>2</v>
      </c>
      <c r="H2040" s="13" t="s">
        <v>28</v>
      </c>
      <c r="I2040" s="13" t="str">
        <f>IFERROR(__xludf.DUMMYFUNCTION("REGEXREPLACE(H2040, "".*\s"", """")"),"человек")</f>
        <v>человек</v>
      </c>
      <c r="J2040" s="13" t="s">
        <v>29</v>
      </c>
      <c r="K2040" s="17" t="str">
        <f>IFERROR(__xludf.DUMMYFUNCTION("REGEXREPLACE(J2040, ""^[\d\s]+"", """")"),"значение показателя за год")</f>
        <v>значение показателя за год</v>
      </c>
      <c r="L2040" s="16">
        <f t="shared" si="18"/>
        <v>2</v>
      </c>
      <c r="M2040" s="13" t="s">
        <v>30</v>
      </c>
      <c r="N2040" s="13" t="str">
        <f>IFERROR(__xludf.DUMMYFUNCTION("REGEXEXTRACT(M2040, "" (.+)$"")"),"все население")</f>
        <v>все население</v>
      </c>
      <c r="O2040" s="18">
        <v>6938.0</v>
      </c>
      <c r="P2040" s="18">
        <v>6439.0</v>
      </c>
      <c r="Q2040" s="18">
        <v>5859.0</v>
      </c>
      <c r="R2040" s="18">
        <v>5572.0</v>
      </c>
      <c r="S2040" s="18">
        <v>5490.0</v>
      </c>
      <c r="T2040" s="18">
        <v>5790.0</v>
      </c>
      <c r="U2040" s="18">
        <v>5546.0</v>
      </c>
      <c r="V2040" s="18">
        <v>6426.0</v>
      </c>
      <c r="W2040" s="18">
        <v>6822.0</v>
      </c>
      <c r="X2040" s="18">
        <v>5838.0</v>
      </c>
      <c r="Y2040" s="18">
        <v>5338.0</v>
      </c>
      <c r="Z2040" s="19">
        <f t="shared" si="6"/>
        <v>66058</v>
      </c>
      <c r="AA2040" s="19" t="str">
        <f t="shared" si="19"/>
        <v/>
      </c>
      <c r="AB2040" s="19" t="str">
        <f t="shared" si="8"/>
        <v/>
      </c>
      <c r="AC2040" s="19">
        <f t="shared" si="20"/>
        <v>6005.272727</v>
      </c>
      <c r="AD2040" s="19">
        <f t="shared" si="21"/>
        <v>2771.5</v>
      </c>
      <c r="AE2040" s="19" t="str">
        <f t="shared" si="22"/>
        <v>Нет моды</v>
      </c>
      <c r="AF2040" s="19">
        <f t="shared" si="23"/>
        <v>5338</v>
      </c>
      <c r="AG2040" s="19">
        <f t="shared" si="24"/>
        <v>6938</v>
      </c>
      <c r="AH2040" s="20" t="str">
        <f t="shared" si="14"/>
        <v/>
      </c>
      <c r="AI2040" s="21"/>
      <c r="AJ2040" s="21"/>
      <c r="AK2040" s="21"/>
      <c r="AL2040" s="22">
        <f t="shared" si="25"/>
        <v>1</v>
      </c>
    </row>
    <row r="2041" ht="12.75" customHeight="1">
      <c r="A2041" s="13" t="s">
        <v>183</v>
      </c>
      <c r="B2041" s="13" t="str">
        <f>IFERROR(__xludf.DUMMYFUNCTION("REGEXREPLACE(A2041, ""\d"", """")"),"         Астраханская область")</f>
        <v>         Астраханская область</v>
      </c>
      <c r="C2041" s="14" t="str">
        <f t="shared" si="15"/>
        <v>Астраханская область</v>
      </c>
      <c r="D2041" s="3">
        <f t="shared" si="16"/>
        <v>2</v>
      </c>
      <c r="E2041" s="15" t="s">
        <v>34</v>
      </c>
      <c r="F2041" s="13" t="str">
        <f>IFERROR(__xludf.DUMMYFUNCTION("REGEXEXTRACT(E2041, ""[А-Яа-я].*"")"),"Болезни системы кровообращения")</f>
        <v>Болезни системы кровообращения</v>
      </c>
      <c r="G2041" s="16">
        <f t="shared" si="17"/>
        <v>2</v>
      </c>
      <c r="H2041" s="13" t="s">
        <v>28</v>
      </c>
      <c r="I2041" s="13" t="str">
        <f>IFERROR(__xludf.DUMMYFUNCTION("REGEXREPLACE(H2041, "".*\s"", """")"),"человек")</f>
        <v>человек</v>
      </c>
      <c r="J2041" s="13" t="s">
        <v>29</v>
      </c>
      <c r="K2041" s="17" t="str">
        <f>IFERROR(__xludf.DUMMYFUNCTION("REGEXREPLACE(J2041, ""^[\d\s]+"", """")"),"значение показателя за год")</f>
        <v>значение показателя за год</v>
      </c>
      <c r="L2041" s="16">
        <f t="shared" si="18"/>
        <v>2</v>
      </c>
      <c r="M2041" s="13" t="s">
        <v>31</v>
      </c>
      <c r="N2041" s="13" t="str">
        <f>IFERROR(__xludf.DUMMYFUNCTION("REGEXEXTRACT(M2041, "" (.+)$"")"),"городское население")</f>
        <v>городское население</v>
      </c>
      <c r="O2041" s="18">
        <v>4548.0</v>
      </c>
      <c r="P2041" s="18">
        <v>4386.0</v>
      </c>
      <c r="Q2041" s="18">
        <v>4000.0</v>
      </c>
      <c r="R2041" s="18">
        <v>3839.0</v>
      </c>
      <c r="S2041" s="18">
        <v>3773.0</v>
      </c>
      <c r="T2041" s="18">
        <v>3968.0</v>
      </c>
      <c r="U2041" s="18">
        <v>3951.0</v>
      </c>
      <c r="V2041" s="18">
        <v>4506.0</v>
      </c>
      <c r="W2041" s="18">
        <v>4890.0</v>
      </c>
      <c r="X2041" s="18">
        <v>4051.0</v>
      </c>
      <c r="Y2041" s="18">
        <v>3758.0</v>
      </c>
      <c r="Z2041" s="19" t="str">
        <f t="shared" si="6"/>
        <v/>
      </c>
      <c r="AA2041" s="19">
        <f t="shared" si="19"/>
        <v>45670</v>
      </c>
      <c r="AB2041" s="19" t="str">
        <f t="shared" si="8"/>
        <v/>
      </c>
      <c r="AC2041" s="19">
        <f t="shared" si="20"/>
        <v>4151.818182</v>
      </c>
      <c r="AD2041" s="19">
        <f t="shared" si="21"/>
        <v>5114</v>
      </c>
      <c r="AE2041" s="19" t="str">
        <f t="shared" si="22"/>
        <v>Нет моды</v>
      </c>
      <c r="AF2041" s="19">
        <f t="shared" si="23"/>
        <v>3758</v>
      </c>
      <c r="AG2041" s="19">
        <f t="shared" si="24"/>
        <v>4890</v>
      </c>
      <c r="AH2041" s="20" t="str">
        <f t="shared" si="14"/>
        <v/>
      </c>
      <c r="AI2041" s="21"/>
      <c r="AJ2041" s="21"/>
      <c r="AK2041" s="21"/>
      <c r="AL2041" s="22">
        <f t="shared" si="25"/>
        <v>1</v>
      </c>
    </row>
    <row r="2042" ht="12.75" customHeight="1">
      <c r="A2042" s="13" t="s">
        <v>183</v>
      </c>
      <c r="B2042" s="13" t="str">
        <f>IFERROR(__xludf.DUMMYFUNCTION("REGEXREPLACE(A2042, ""\d"", """")"),"         Астраханская область")</f>
        <v>         Астраханская область</v>
      </c>
      <c r="C2042" s="14" t="str">
        <f t="shared" si="15"/>
        <v>Астраханская область</v>
      </c>
      <c r="D2042" s="3">
        <f t="shared" si="16"/>
        <v>2</v>
      </c>
      <c r="E2042" s="15" t="s">
        <v>34</v>
      </c>
      <c r="F2042" s="13" t="str">
        <f>IFERROR(__xludf.DUMMYFUNCTION("REGEXEXTRACT(E2042, ""[А-Яа-я].*"")"),"Болезни системы кровообращения")</f>
        <v>Болезни системы кровообращения</v>
      </c>
      <c r="G2042" s="16">
        <f t="shared" si="17"/>
        <v>2</v>
      </c>
      <c r="H2042" s="13" t="s">
        <v>28</v>
      </c>
      <c r="I2042" s="13" t="str">
        <f>IFERROR(__xludf.DUMMYFUNCTION("REGEXREPLACE(H2042, "".*\s"", """")"),"человек")</f>
        <v>человек</v>
      </c>
      <c r="J2042" s="13" t="s">
        <v>29</v>
      </c>
      <c r="K2042" s="17" t="str">
        <f>IFERROR(__xludf.DUMMYFUNCTION("REGEXREPLACE(J2042, ""^[\d\s]+"", """")"),"значение показателя за год")</f>
        <v>значение показателя за год</v>
      </c>
      <c r="L2042" s="16">
        <f t="shared" si="18"/>
        <v>2</v>
      </c>
      <c r="M2042" s="13" t="s">
        <v>32</v>
      </c>
      <c r="N2042" s="13" t="str">
        <f>IFERROR(__xludf.DUMMYFUNCTION("REGEXEXTRACT(M2042, "" (.+)$"")"),"сельское население")</f>
        <v>сельское население</v>
      </c>
      <c r="O2042" s="18">
        <v>2390.0</v>
      </c>
      <c r="P2042" s="18">
        <v>2053.0</v>
      </c>
      <c r="Q2042" s="18">
        <v>1859.0</v>
      </c>
      <c r="R2042" s="18">
        <v>1733.0</v>
      </c>
      <c r="S2042" s="18">
        <v>1717.0</v>
      </c>
      <c r="T2042" s="18">
        <v>1822.0</v>
      </c>
      <c r="U2042" s="18">
        <v>1595.0</v>
      </c>
      <c r="V2042" s="18">
        <v>1920.0</v>
      </c>
      <c r="W2042" s="18">
        <v>1932.0</v>
      </c>
      <c r="X2042" s="18">
        <v>1787.0</v>
      </c>
      <c r="Y2042" s="18">
        <v>1580.0</v>
      </c>
      <c r="Z2042" s="19" t="str">
        <f t="shared" si="6"/>
        <v/>
      </c>
      <c r="AA2042" s="19" t="str">
        <f t="shared" si="19"/>
        <v/>
      </c>
      <c r="AB2042" s="19">
        <f t="shared" si="8"/>
        <v>20388</v>
      </c>
      <c r="AC2042" s="19">
        <f t="shared" si="20"/>
        <v>1853.454545</v>
      </c>
      <c r="AD2042" s="19">
        <f t="shared" si="21"/>
        <v>3074</v>
      </c>
      <c r="AE2042" s="19" t="str">
        <f t="shared" si="22"/>
        <v>Нет моды</v>
      </c>
      <c r="AF2042" s="19">
        <f t="shared" si="23"/>
        <v>1580</v>
      </c>
      <c r="AG2042" s="19">
        <f t="shared" si="24"/>
        <v>2390</v>
      </c>
      <c r="AH2042" s="20" t="str">
        <f t="shared" si="14"/>
        <v>Город: 69%; Село: 31%</v>
      </c>
      <c r="AI2042" s="21"/>
      <c r="AJ2042" s="21"/>
      <c r="AK2042" s="21"/>
      <c r="AL2042" s="22">
        <f t="shared" si="25"/>
        <v>1</v>
      </c>
    </row>
    <row r="2043" ht="12.75" customHeight="1">
      <c r="A2043" s="13" t="s">
        <v>183</v>
      </c>
      <c r="B2043" s="13" t="str">
        <f>IFERROR(__xludf.DUMMYFUNCTION("REGEXREPLACE(A2043, ""\d"", """")"),"         Астраханская область")</f>
        <v>         Астраханская область</v>
      </c>
      <c r="C2043" s="14" t="str">
        <f t="shared" si="15"/>
        <v>Астраханская область</v>
      </c>
      <c r="D2043" s="3">
        <f t="shared" si="16"/>
        <v>2</v>
      </c>
      <c r="E2043" s="15" t="s">
        <v>35</v>
      </c>
      <c r="F2043" s="13" t="str">
        <f>IFERROR(__xludf.DUMMYFUNCTION("REGEXEXTRACT(E2043, ""[А-Яа-я].*"")"),"внешние причины")</f>
        <v>внешние причины</v>
      </c>
      <c r="G2043" s="16">
        <f t="shared" si="17"/>
        <v>2</v>
      </c>
      <c r="H2043" s="13" t="s">
        <v>28</v>
      </c>
      <c r="I2043" s="13" t="str">
        <f>IFERROR(__xludf.DUMMYFUNCTION("REGEXREPLACE(H2043, "".*\s"", """")"),"человек")</f>
        <v>человек</v>
      </c>
      <c r="J2043" s="13" t="s">
        <v>29</v>
      </c>
      <c r="K2043" s="17" t="str">
        <f>IFERROR(__xludf.DUMMYFUNCTION("REGEXREPLACE(J2043, ""^[\d\s]+"", """")"),"значение показателя за год")</f>
        <v>значение показателя за год</v>
      </c>
      <c r="L2043" s="16">
        <f t="shared" si="18"/>
        <v>2</v>
      </c>
      <c r="M2043" s="13" t="s">
        <v>30</v>
      </c>
      <c r="N2043" s="13" t="str">
        <f>IFERROR(__xludf.DUMMYFUNCTION("REGEXEXTRACT(M2043, "" (.+)$"")"),"все население")</f>
        <v>все население</v>
      </c>
      <c r="O2043" s="18">
        <v>1160.0</v>
      </c>
      <c r="P2043" s="18">
        <v>1213.0</v>
      </c>
      <c r="Q2043" s="18">
        <v>1138.0</v>
      </c>
      <c r="R2043" s="18">
        <v>1057.0</v>
      </c>
      <c r="S2043" s="18">
        <v>928.0</v>
      </c>
      <c r="T2043" s="18">
        <v>857.0</v>
      </c>
      <c r="U2043" s="18">
        <v>786.0</v>
      </c>
      <c r="V2043" s="18">
        <v>779.0</v>
      </c>
      <c r="W2043" s="18">
        <v>760.0</v>
      </c>
      <c r="X2043" s="18">
        <v>805.0</v>
      </c>
      <c r="Y2043" s="18">
        <v>1017.0</v>
      </c>
      <c r="Z2043" s="19">
        <f t="shared" si="6"/>
        <v>10500</v>
      </c>
      <c r="AA2043" s="19" t="str">
        <f t="shared" si="19"/>
        <v/>
      </c>
      <c r="AB2043" s="19" t="str">
        <f t="shared" si="8"/>
        <v/>
      </c>
      <c r="AC2043" s="19">
        <f t="shared" si="20"/>
        <v>954.5454545</v>
      </c>
      <c r="AD2043" s="19">
        <f t="shared" si="21"/>
        <v>1396.5</v>
      </c>
      <c r="AE2043" s="19" t="str">
        <f t="shared" si="22"/>
        <v>Нет моды</v>
      </c>
      <c r="AF2043" s="19">
        <f t="shared" si="23"/>
        <v>760</v>
      </c>
      <c r="AG2043" s="19">
        <f t="shared" si="24"/>
        <v>1213</v>
      </c>
      <c r="AH2043" s="20" t="str">
        <f t="shared" si="14"/>
        <v/>
      </c>
      <c r="AI2043" s="21"/>
      <c r="AJ2043" s="21"/>
      <c r="AK2043" s="21"/>
      <c r="AL2043" s="22">
        <f t="shared" si="25"/>
        <v>1</v>
      </c>
    </row>
    <row r="2044" ht="12.75" customHeight="1">
      <c r="A2044" s="13" t="s">
        <v>183</v>
      </c>
      <c r="B2044" s="13" t="str">
        <f>IFERROR(__xludf.DUMMYFUNCTION("REGEXREPLACE(A2044, ""\d"", """")"),"         Астраханская область")</f>
        <v>         Астраханская область</v>
      </c>
      <c r="C2044" s="14" t="str">
        <f t="shared" si="15"/>
        <v>Астраханская область</v>
      </c>
      <c r="D2044" s="3">
        <f t="shared" si="16"/>
        <v>2</v>
      </c>
      <c r="E2044" s="15" t="s">
        <v>35</v>
      </c>
      <c r="F2044" s="13" t="str">
        <f>IFERROR(__xludf.DUMMYFUNCTION("REGEXEXTRACT(E2044, ""[А-Яа-я].*"")"),"внешние причины")</f>
        <v>внешние причины</v>
      </c>
      <c r="G2044" s="16">
        <f t="shared" si="17"/>
        <v>2</v>
      </c>
      <c r="H2044" s="13" t="s">
        <v>28</v>
      </c>
      <c r="I2044" s="13" t="str">
        <f>IFERROR(__xludf.DUMMYFUNCTION("REGEXREPLACE(H2044, "".*\s"", """")"),"человек")</f>
        <v>человек</v>
      </c>
      <c r="J2044" s="13" t="s">
        <v>29</v>
      </c>
      <c r="K2044" s="17" t="str">
        <f>IFERROR(__xludf.DUMMYFUNCTION("REGEXREPLACE(J2044, ""^[\d\s]+"", """")"),"значение показателя за год")</f>
        <v>значение показателя за год</v>
      </c>
      <c r="L2044" s="16">
        <f t="shared" si="18"/>
        <v>2</v>
      </c>
      <c r="M2044" s="13" t="s">
        <v>31</v>
      </c>
      <c r="N2044" s="13" t="str">
        <f>IFERROR(__xludf.DUMMYFUNCTION("REGEXEXTRACT(M2044, "" (.+)$"")"),"городское население")</f>
        <v>городское население</v>
      </c>
      <c r="O2044" s="18">
        <v>714.0</v>
      </c>
      <c r="P2044" s="18">
        <v>729.0</v>
      </c>
      <c r="Q2044" s="18">
        <v>640.0</v>
      </c>
      <c r="R2044" s="18">
        <v>647.0</v>
      </c>
      <c r="S2044" s="18">
        <v>555.0</v>
      </c>
      <c r="T2044" s="18">
        <v>509.0</v>
      </c>
      <c r="U2044" s="18">
        <v>481.0</v>
      </c>
      <c r="V2044" s="18">
        <v>463.0</v>
      </c>
      <c r="W2044" s="18">
        <v>472.0</v>
      </c>
      <c r="X2044" s="18">
        <v>470.0</v>
      </c>
      <c r="Y2044" s="18">
        <v>601.0</v>
      </c>
      <c r="Z2044" s="19" t="str">
        <f t="shared" si="6"/>
        <v/>
      </c>
      <c r="AA2044" s="19">
        <f t="shared" si="19"/>
        <v>6281</v>
      </c>
      <c r="AB2044" s="19" t="str">
        <f t="shared" si="8"/>
        <v/>
      </c>
      <c r="AC2044" s="19">
        <f t="shared" si="20"/>
        <v>571</v>
      </c>
      <c r="AD2044" s="19">
        <f t="shared" si="21"/>
        <v>744.5</v>
      </c>
      <c r="AE2044" s="19" t="str">
        <f t="shared" si="22"/>
        <v>Нет моды</v>
      </c>
      <c r="AF2044" s="19">
        <f t="shared" si="23"/>
        <v>463</v>
      </c>
      <c r="AG2044" s="19">
        <f t="shared" si="24"/>
        <v>729</v>
      </c>
      <c r="AH2044" s="20" t="str">
        <f t="shared" si="14"/>
        <v/>
      </c>
      <c r="AI2044" s="21"/>
      <c r="AJ2044" s="21"/>
      <c r="AK2044" s="21"/>
      <c r="AL2044" s="22">
        <f t="shared" si="25"/>
        <v>1</v>
      </c>
    </row>
    <row r="2045" ht="12.75" customHeight="1">
      <c r="A2045" s="13" t="s">
        <v>183</v>
      </c>
      <c r="B2045" s="13" t="str">
        <f>IFERROR(__xludf.DUMMYFUNCTION("REGEXREPLACE(A2045, ""\d"", """")"),"         Астраханская область")</f>
        <v>         Астраханская область</v>
      </c>
      <c r="C2045" s="14" t="str">
        <f t="shared" si="15"/>
        <v>Астраханская область</v>
      </c>
      <c r="D2045" s="3">
        <f t="shared" si="16"/>
        <v>2</v>
      </c>
      <c r="E2045" s="15" t="s">
        <v>35</v>
      </c>
      <c r="F2045" s="13" t="str">
        <f>IFERROR(__xludf.DUMMYFUNCTION("REGEXEXTRACT(E2045, ""[А-Яа-я].*"")"),"внешние причины")</f>
        <v>внешние причины</v>
      </c>
      <c r="G2045" s="16">
        <f t="shared" si="17"/>
        <v>2</v>
      </c>
      <c r="H2045" s="13" t="s">
        <v>28</v>
      </c>
      <c r="I2045" s="13" t="str">
        <f>IFERROR(__xludf.DUMMYFUNCTION("REGEXREPLACE(H2045, "".*\s"", """")"),"человек")</f>
        <v>человек</v>
      </c>
      <c r="J2045" s="13" t="s">
        <v>29</v>
      </c>
      <c r="K2045" s="17" t="str">
        <f>IFERROR(__xludf.DUMMYFUNCTION("REGEXREPLACE(J2045, ""^[\d\s]+"", """")"),"значение показателя за год")</f>
        <v>значение показателя за год</v>
      </c>
      <c r="L2045" s="16">
        <f t="shared" si="18"/>
        <v>2</v>
      </c>
      <c r="M2045" s="13" t="s">
        <v>32</v>
      </c>
      <c r="N2045" s="13" t="str">
        <f>IFERROR(__xludf.DUMMYFUNCTION("REGEXEXTRACT(M2045, "" (.+)$"")"),"сельское население")</f>
        <v>сельское население</v>
      </c>
      <c r="O2045" s="18">
        <v>446.0</v>
      </c>
      <c r="P2045" s="18">
        <v>484.0</v>
      </c>
      <c r="Q2045" s="18">
        <v>498.0</v>
      </c>
      <c r="R2045" s="18">
        <v>410.0</v>
      </c>
      <c r="S2045" s="18">
        <v>373.0</v>
      </c>
      <c r="T2045" s="18">
        <v>348.0</v>
      </c>
      <c r="U2045" s="18">
        <v>305.0</v>
      </c>
      <c r="V2045" s="18">
        <v>316.0</v>
      </c>
      <c r="W2045" s="18">
        <v>288.0</v>
      </c>
      <c r="X2045" s="18">
        <v>335.0</v>
      </c>
      <c r="Y2045" s="18">
        <v>416.0</v>
      </c>
      <c r="Z2045" s="19" t="str">
        <f t="shared" si="6"/>
        <v/>
      </c>
      <c r="AA2045" s="19" t="str">
        <f t="shared" si="19"/>
        <v/>
      </c>
      <c r="AB2045" s="19">
        <f t="shared" si="8"/>
        <v>4219</v>
      </c>
      <c r="AC2045" s="19">
        <f t="shared" si="20"/>
        <v>383.5454545</v>
      </c>
      <c r="AD2045" s="19">
        <f t="shared" si="21"/>
        <v>471</v>
      </c>
      <c r="AE2045" s="19" t="str">
        <f t="shared" si="22"/>
        <v>Нет моды</v>
      </c>
      <c r="AF2045" s="19">
        <f t="shared" si="23"/>
        <v>288</v>
      </c>
      <c r="AG2045" s="19">
        <f t="shared" si="24"/>
        <v>498</v>
      </c>
      <c r="AH2045" s="20" t="str">
        <f t="shared" si="14"/>
        <v>Город: 60%; Село: 40%</v>
      </c>
      <c r="AI2045" s="21"/>
      <c r="AJ2045" s="21"/>
      <c r="AK2045" s="21"/>
      <c r="AL2045" s="22">
        <f t="shared" si="25"/>
        <v>1</v>
      </c>
    </row>
    <row r="2046" ht="12.75" customHeight="1">
      <c r="A2046" s="13" t="s">
        <v>183</v>
      </c>
      <c r="B2046" s="13" t="str">
        <f>IFERROR(__xludf.DUMMYFUNCTION("REGEXREPLACE(A2046, ""\d"", """")"),"         Астраханская область")</f>
        <v>         Астраханская область</v>
      </c>
      <c r="C2046" s="14" t="str">
        <f t="shared" si="15"/>
        <v>Астраханская область</v>
      </c>
      <c r="D2046" s="3">
        <f t="shared" si="16"/>
        <v>2</v>
      </c>
      <c r="E2046" s="15" t="s">
        <v>36</v>
      </c>
      <c r="F2046" s="13" t="str">
        <f>IFERROR(__xludf.DUMMYFUNCTION("REGEXEXTRACT(E2046,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46" s="16">
        <f t="shared" si="17"/>
        <v>2</v>
      </c>
      <c r="H2046" s="13" t="s">
        <v>28</v>
      </c>
      <c r="I2046" s="13" t="str">
        <f>IFERROR(__xludf.DUMMYFUNCTION("REGEXREPLACE(H2046, "".*\s"", """")"),"человек")</f>
        <v>человек</v>
      </c>
      <c r="J2046" s="13" t="s">
        <v>29</v>
      </c>
      <c r="K2046" s="17" t="str">
        <f>IFERROR(__xludf.DUMMYFUNCTION("REGEXREPLACE(J2046, ""^[\d\s]+"", """")"),"значение показателя за год")</f>
        <v>значение показателя за год</v>
      </c>
      <c r="L2046" s="16">
        <f t="shared" si="18"/>
        <v>2</v>
      </c>
      <c r="M2046" s="13" t="s">
        <v>30</v>
      </c>
      <c r="N2046" s="13" t="str">
        <f>IFERROR(__xludf.DUMMYFUNCTION("REGEXEXTRACT(M2046, "" (.+)$"")"),"все население")</f>
        <v>все население</v>
      </c>
      <c r="O2046" s="18">
        <v>34.0</v>
      </c>
      <c r="P2046" s="18">
        <v>31.0</v>
      </c>
      <c r="Q2046" s="18">
        <v>28.0</v>
      </c>
      <c r="R2046" s="18">
        <v>25.0</v>
      </c>
      <c r="S2046" s="23" t="s">
        <v>37</v>
      </c>
      <c r="T2046" s="23" t="s">
        <v>37</v>
      </c>
      <c r="U2046" s="23" t="s">
        <v>37</v>
      </c>
      <c r="V2046" s="23" t="s">
        <v>37</v>
      </c>
      <c r="W2046" s="23" t="s">
        <v>37</v>
      </c>
      <c r="X2046" s="23" t="s">
        <v>37</v>
      </c>
      <c r="Y2046" s="23" t="s">
        <v>37</v>
      </c>
      <c r="Z2046" s="19">
        <f t="shared" si="6"/>
        <v>118</v>
      </c>
      <c r="AA2046" s="19" t="str">
        <f t="shared" si="19"/>
        <v/>
      </c>
      <c r="AB2046" s="19" t="str">
        <f t="shared" si="8"/>
        <v/>
      </c>
      <c r="AC2046" s="19">
        <f t="shared" si="20"/>
        <v>29.5</v>
      </c>
      <c r="AD2046" s="19">
        <f t="shared" si="21"/>
        <v>335</v>
      </c>
      <c r="AE2046" s="19" t="str">
        <f t="shared" si="22"/>
        <v>Нет моды</v>
      </c>
      <c r="AF2046" s="19">
        <f t="shared" si="23"/>
        <v>25</v>
      </c>
      <c r="AG2046" s="19">
        <f t="shared" si="24"/>
        <v>34</v>
      </c>
      <c r="AH2046" s="20" t="str">
        <f t="shared" si="14"/>
        <v/>
      </c>
      <c r="AI2046" s="24"/>
      <c r="AJ2046" s="24"/>
      <c r="AK2046" s="24"/>
      <c r="AL2046" s="22">
        <f t="shared" si="25"/>
        <v>1</v>
      </c>
    </row>
    <row r="2047" ht="12.75" customHeight="1">
      <c r="A2047" s="13" t="s">
        <v>183</v>
      </c>
      <c r="B2047" s="13" t="str">
        <f>IFERROR(__xludf.DUMMYFUNCTION("REGEXREPLACE(A2047, ""\d"", """")"),"         Астраханская область")</f>
        <v>         Астраханская область</v>
      </c>
      <c r="C2047" s="14" t="str">
        <f t="shared" si="15"/>
        <v>Астраханская область</v>
      </c>
      <c r="D2047" s="3">
        <f t="shared" si="16"/>
        <v>2</v>
      </c>
      <c r="E2047" s="15" t="s">
        <v>36</v>
      </c>
      <c r="F2047" s="13" t="str">
        <f>IFERROR(__xludf.DUMMYFUNCTION("REGEXEXTRACT(E2047,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47" s="16">
        <f t="shared" si="17"/>
        <v>2</v>
      </c>
      <c r="H2047" s="13" t="s">
        <v>28</v>
      </c>
      <c r="I2047" s="13" t="str">
        <f>IFERROR(__xludf.DUMMYFUNCTION("REGEXREPLACE(H2047, "".*\s"", """")"),"человек")</f>
        <v>человек</v>
      </c>
      <c r="J2047" s="13" t="s">
        <v>29</v>
      </c>
      <c r="K2047" s="17" t="str">
        <f>IFERROR(__xludf.DUMMYFUNCTION("REGEXREPLACE(J2047, ""^[\d\s]+"", """")"),"значение показателя за год")</f>
        <v>значение показателя за год</v>
      </c>
      <c r="L2047" s="16">
        <f t="shared" si="18"/>
        <v>2</v>
      </c>
      <c r="M2047" s="13" t="s">
        <v>31</v>
      </c>
      <c r="N2047" s="13" t="str">
        <f>IFERROR(__xludf.DUMMYFUNCTION("REGEXEXTRACT(M2047, "" (.+)$"")"),"городское население")</f>
        <v>городское население</v>
      </c>
      <c r="O2047" s="18">
        <v>25.0</v>
      </c>
      <c r="P2047" s="18">
        <v>20.0</v>
      </c>
      <c r="Q2047" s="18">
        <v>18.0</v>
      </c>
      <c r="R2047" s="18">
        <v>19.0</v>
      </c>
      <c r="S2047" s="23" t="s">
        <v>37</v>
      </c>
      <c r="T2047" s="23" t="s">
        <v>37</v>
      </c>
      <c r="U2047" s="23" t="s">
        <v>37</v>
      </c>
      <c r="V2047" s="23" t="s">
        <v>37</v>
      </c>
      <c r="W2047" s="23" t="s">
        <v>37</v>
      </c>
      <c r="X2047" s="23" t="s">
        <v>37</v>
      </c>
      <c r="Y2047" s="23" t="s">
        <v>37</v>
      </c>
      <c r="Z2047" s="19" t="str">
        <f t="shared" si="6"/>
        <v/>
      </c>
      <c r="AA2047" s="19">
        <f t="shared" si="19"/>
        <v>82</v>
      </c>
      <c r="AB2047" s="19" t="str">
        <f t="shared" si="8"/>
        <v/>
      </c>
      <c r="AC2047" s="19">
        <f t="shared" si="20"/>
        <v>20.5</v>
      </c>
      <c r="AD2047" s="19">
        <f t="shared" si="21"/>
        <v>25</v>
      </c>
      <c r="AE2047" s="19" t="str">
        <f t="shared" si="22"/>
        <v>Нет моды</v>
      </c>
      <c r="AF2047" s="19">
        <f t="shared" si="23"/>
        <v>18</v>
      </c>
      <c r="AG2047" s="19">
        <f t="shared" si="24"/>
        <v>25</v>
      </c>
      <c r="AH2047" s="20" t="str">
        <f t="shared" si="14"/>
        <v/>
      </c>
      <c r="AI2047" s="24"/>
      <c r="AJ2047" s="24"/>
      <c r="AK2047" s="24"/>
      <c r="AL2047" s="22">
        <f t="shared" si="25"/>
        <v>1</v>
      </c>
    </row>
    <row r="2048" ht="12.75" customHeight="1">
      <c r="A2048" s="13" t="s">
        <v>183</v>
      </c>
      <c r="B2048" s="13" t="str">
        <f>IFERROR(__xludf.DUMMYFUNCTION("REGEXREPLACE(A2048, ""\d"", """")"),"         Астраханская область")</f>
        <v>         Астраханская область</v>
      </c>
      <c r="C2048" s="14" t="str">
        <f t="shared" si="15"/>
        <v>Астраханская область</v>
      </c>
      <c r="D2048" s="3">
        <f t="shared" si="16"/>
        <v>2</v>
      </c>
      <c r="E2048" s="15" t="s">
        <v>36</v>
      </c>
      <c r="F2048" s="13" t="str">
        <f>IFERROR(__xludf.DUMMYFUNCTION("REGEXEXTRACT(E2048,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48" s="16">
        <f t="shared" si="17"/>
        <v>2</v>
      </c>
      <c r="H2048" s="13" t="s">
        <v>28</v>
      </c>
      <c r="I2048" s="13" t="str">
        <f>IFERROR(__xludf.DUMMYFUNCTION("REGEXREPLACE(H2048, "".*\s"", """")"),"человек")</f>
        <v>человек</v>
      </c>
      <c r="J2048" s="13" t="s">
        <v>29</v>
      </c>
      <c r="K2048" s="17" t="str">
        <f>IFERROR(__xludf.DUMMYFUNCTION("REGEXREPLACE(J2048, ""^[\d\s]+"", """")"),"значение показателя за год")</f>
        <v>значение показателя за год</v>
      </c>
      <c r="L2048" s="16">
        <f t="shared" si="18"/>
        <v>2</v>
      </c>
      <c r="M2048" s="13" t="s">
        <v>32</v>
      </c>
      <c r="N2048" s="13" t="str">
        <f>IFERROR(__xludf.DUMMYFUNCTION("REGEXEXTRACT(M2048, "" (.+)$"")"),"сельское население")</f>
        <v>сельское население</v>
      </c>
      <c r="O2048" s="18">
        <v>9.0</v>
      </c>
      <c r="P2048" s="18">
        <v>11.0</v>
      </c>
      <c r="Q2048" s="18">
        <v>10.0</v>
      </c>
      <c r="R2048" s="18">
        <v>6.0</v>
      </c>
      <c r="S2048" s="23" t="s">
        <v>37</v>
      </c>
      <c r="T2048" s="23" t="s">
        <v>37</v>
      </c>
      <c r="U2048" s="23" t="s">
        <v>37</v>
      </c>
      <c r="V2048" s="23" t="s">
        <v>37</v>
      </c>
      <c r="W2048" s="23" t="s">
        <v>37</v>
      </c>
      <c r="X2048" s="23" t="s">
        <v>37</v>
      </c>
      <c r="Y2048" s="23" t="s">
        <v>37</v>
      </c>
      <c r="Z2048" s="19" t="str">
        <f t="shared" si="6"/>
        <v/>
      </c>
      <c r="AA2048" s="19" t="str">
        <f t="shared" si="19"/>
        <v/>
      </c>
      <c r="AB2048" s="19">
        <f t="shared" si="8"/>
        <v>36</v>
      </c>
      <c r="AC2048" s="19">
        <f t="shared" si="20"/>
        <v>9</v>
      </c>
      <c r="AD2048" s="19">
        <f t="shared" si="21"/>
        <v>14.5</v>
      </c>
      <c r="AE2048" s="19" t="str">
        <f t="shared" si="22"/>
        <v>Нет моды</v>
      </c>
      <c r="AF2048" s="19">
        <f t="shared" si="23"/>
        <v>6</v>
      </c>
      <c r="AG2048" s="19">
        <f t="shared" si="24"/>
        <v>11</v>
      </c>
      <c r="AH2048" s="20" t="str">
        <f t="shared" si="14"/>
        <v>Город: 69%; Село: 31%</v>
      </c>
      <c r="AI2048" s="24"/>
      <c r="AJ2048" s="24"/>
      <c r="AK2048" s="24"/>
      <c r="AL2048" s="22">
        <f t="shared" si="25"/>
        <v>1</v>
      </c>
    </row>
    <row r="2049" ht="12.75" customHeight="1">
      <c r="A2049" s="13" t="s">
        <v>183</v>
      </c>
      <c r="B2049" s="13" t="str">
        <f>IFERROR(__xludf.DUMMYFUNCTION("REGEXREPLACE(A2049, ""\d"", """")"),"         Астраханская область")</f>
        <v>         Астраханская область</v>
      </c>
      <c r="C2049" s="14" t="str">
        <f t="shared" si="15"/>
        <v>Астраханская область</v>
      </c>
      <c r="D2049" s="3">
        <f t="shared" si="16"/>
        <v>2</v>
      </c>
      <c r="E2049" s="15" t="s">
        <v>38</v>
      </c>
      <c r="F2049" s="13" t="str">
        <f>IFERROR(__xludf.DUMMYFUNCTION("REGEXEXTRACT(E2049, ""[А-Яа-я].*"")"),"все виды транспортных несчастных случаев")</f>
        <v>все виды транспортных несчастных случаев</v>
      </c>
      <c r="G2049" s="16">
        <f t="shared" si="17"/>
        <v>2</v>
      </c>
      <c r="H2049" s="13" t="s">
        <v>28</v>
      </c>
      <c r="I2049" s="13" t="str">
        <f>IFERROR(__xludf.DUMMYFUNCTION("REGEXREPLACE(H2049, "".*\s"", """")"),"человек")</f>
        <v>человек</v>
      </c>
      <c r="J2049" s="13" t="s">
        <v>29</v>
      </c>
      <c r="K2049" s="17" t="str">
        <f>IFERROR(__xludf.DUMMYFUNCTION("REGEXREPLACE(J2049, ""^[\d\s]+"", """")"),"значение показателя за год")</f>
        <v>значение показателя за год</v>
      </c>
      <c r="L2049" s="16">
        <f t="shared" si="18"/>
        <v>2</v>
      </c>
      <c r="M2049" s="13" t="s">
        <v>30</v>
      </c>
      <c r="N2049" s="13" t="str">
        <f>IFERROR(__xludf.DUMMYFUNCTION("REGEXEXTRACT(M2049, "" (.+)$"")"),"все население")</f>
        <v>все население</v>
      </c>
      <c r="O2049" s="18">
        <v>177.0</v>
      </c>
      <c r="P2049" s="18">
        <v>148.0</v>
      </c>
      <c r="Q2049" s="18">
        <v>112.0</v>
      </c>
      <c r="R2049" s="18">
        <v>111.0</v>
      </c>
      <c r="S2049" s="18">
        <v>69.0</v>
      </c>
      <c r="T2049" s="18">
        <v>87.0</v>
      </c>
      <c r="U2049" s="18">
        <v>78.0</v>
      </c>
      <c r="V2049" s="18">
        <v>71.0</v>
      </c>
      <c r="W2049" s="18">
        <v>90.0</v>
      </c>
      <c r="X2049" s="18">
        <v>92.0</v>
      </c>
      <c r="Y2049" s="18">
        <v>79.0</v>
      </c>
      <c r="Z2049" s="19">
        <f t="shared" si="6"/>
        <v>1114</v>
      </c>
      <c r="AA2049" s="19" t="str">
        <f t="shared" si="19"/>
        <v/>
      </c>
      <c r="AB2049" s="19" t="str">
        <f t="shared" si="8"/>
        <v/>
      </c>
      <c r="AC2049" s="19">
        <f t="shared" si="20"/>
        <v>101.2727273</v>
      </c>
      <c r="AD2049" s="19">
        <f t="shared" si="21"/>
        <v>79</v>
      </c>
      <c r="AE2049" s="19" t="str">
        <f t="shared" si="22"/>
        <v>Нет моды</v>
      </c>
      <c r="AF2049" s="19">
        <f t="shared" si="23"/>
        <v>69</v>
      </c>
      <c r="AG2049" s="19">
        <f t="shared" si="24"/>
        <v>177</v>
      </c>
      <c r="AH2049" s="20" t="str">
        <f t="shared" si="14"/>
        <v/>
      </c>
      <c r="AI2049" s="21"/>
      <c r="AJ2049" s="21"/>
      <c r="AK2049" s="21"/>
      <c r="AL2049" s="22">
        <f t="shared" si="25"/>
        <v>1</v>
      </c>
    </row>
    <row r="2050" ht="12.75" customHeight="1">
      <c r="A2050" s="13" t="s">
        <v>183</v>
      </c>
      <c r="B2050" s="13" t="str">
        <f>IFERROR(__xludf.DUMMYFUNCTION("REGEXREPLACE(A2050, ""\d"", """")"),"         Астраханская область")</f>
        <v>         Астраханская область</v>
      </c>
      <c r="C2050" s="14" t="str">
        <f t="shared" si="15"/>
        <v>Астраханская область</v>
      </c>
      <c r="D2050" s="3">
        <f t="shared" si="16"/>
        <v>2</v>
      </c>
      <c r="E2050" s="15" t="s">
        <v>38</v>
      </c>
      <c r="F2050" s="13" t="str">
        <f>IFERROR(__xludf.DUMMYFUNCTION("REGEXEXTRACT(E2050, ""[А-Яа-я].*"")"),"все виды транспортных несчастных случаев")</f>
        <v>все виды транспортных несчастных случаев</v>
      </c>
      <c r="G2050" s="16">
        <f t="shared" si="17"/>
        <v>2</v>
      </c>
      <c r="H2050" s="13" t="s">
        <v>28</v>
      </c>
      <c r="I2050" s="13" t="str">
        <f>IFERROR(__xludf.DUMMYFUNCTION("REGEXREPLACE(H2050, "".*\s"", """")"),"человек")</f>
        <v>человек</v>
      </c>
      <c r="J2050" s="13" t="s">
        <v>29</v>
      </c>
      <c r="K2050" s="17" t="str">
        <f>IFERROR(__xludf.DUMMYFUNCTION("REGEXREPLACE(J2050, ""^[\d\s]+"", """")"),"значение показателя за год")</f>
        <v>значение показателя за год</v>
      </c>
      <c r="L2050" s="16">
        <f t="shared" si="18"/>
        <v>2</v>
      </c>
      <c r="M2050" s="13" t="s">
        <v>31</v>
      </c>
      <c r="N2050" s="13" t="str">
        <f>IFERROR(__xludf.DUMMYFUNCTION("REGEXEXTRACT(M2050, "" (.+)$"")"),"городское население")</f>
        <v>городское население</v>
      </c>
      <c r="O2050" s="18">
        <v>97.0</v>
      </c>
      <c r="P2050" s="18">
        <v>81.0</v>
      </c>
      <c r="Q2050" s="18">
        <v>62.0</v>
      </c>
      <c r="R2050" s="18">
        <v>70.0</v>
      </c>
      <c r="S2050" s="18">
        <v>42.0</v>
      </c>
      <c r="T2050" s="18">
        <v>55.0</v>
      </c>
      <c r="U2050" s="18">
        <v>33.0</v>
      </c>
      <c r="V2050" s="18">
        <v>43.0</v>
      </c>
      <c r="W2050" s="18">
        <v>55.0</v>
      </c>
      <c r="X2050" s="18">
        <v>44.0</v>
      </c>
      <c r="Y2050" s="18">
        <v>42.0</v>
      </c>
      <c r="Z2050" s="19" t="str">
        <f t="shared" si="6"/>
        <v/>
      </c>
      <c r="AA2050" s="19">
        <f t="shared" si="19"/>
        <v>624</v>
      </c>
      <c r="AB2050" s="19" t="str">
        <f t="shared" si="8"/>
        <v/>
      </c>
      <c r="AC2050" s="19">
        <f t="shared" si="20"/>
        <v>56.72727273</v>
      </c>
      <c r="AD2050" s="19">
        <f t="shared" si="21"/>
        <v>74.5</v>
      </c>
      <c r="AE2050" s="19" t="str">
        <f t="shared" si="22"/>
        <v>Нет моды</v>
      </c>
      <c r="AF2050" s="19">
        <f t="shared" si="23"/>
        <v>33</v>
      </c>
      <c r="AG2050" s="19">
        <f t="shared" si="24"/>
        <v>97</v>
      </c>
      <c r="AH2050" s="20" t="str">
        <f t="shared" si="14"/>
        <v/>
      </c>
      <c r="AI2050" s="21"/>
      <c r="AJ2050" s="21"/>
      <c r="AK2050" s="21"/>
      <c r="AL2050" s="22">
        <f t="shared" si="25"/>
        <v>1</v>
      </c>
    </row>
    <row r="2051" ht="12.75" customHeight="1">
      <c r="A2051" s="13" t="s">
        <v>183</v>
      </c>
      <c r="B2051" s="13" t="str">
        <f>IFERROR(__xludf.DUMMYFUNCTION("REGEXREPLACE(A2051, ""\d"", """")"),"         Астраханская область")</f>
        <v>         Астраханская область</v>
      </c>
      <c r="C2051" s="14" t="str">
        <f t="shared" si="15"/>
        <v>Астраханская область</v>
      </c>
      <c r="D2051" s="3">
        <f t="shared" si="16"/>
        <v>2</v>
      </c>
      <c r="E2051" s="15" t="s">
        <v>38</v>
      </c>
      <c r="F2051" s="13" t="str">
        <f>IFERROR(__xludf.DUMMYFUNCTION("REGEXEXTRACT(E2051, ""[А-Яа-я].*"")"),"все виды транспортных несчастных случаев")</f>
        <v>все виды транспортных несчастных случаев</v>
      </c>
      <c r="G2051" s="16">
        <f t="shared" si="17"/>
        <v>2</v>
      </c>
      <c r="H2051" s="13" t="s">
        <v>28</v>
      </c>
      <c r="I2051" s="13" t="str">
        <f>IFERROR(__xludf.DUMMYFUNCTION("REGEXREPLACE(H2051, "".*\s"", """")"),"человек")</f>
        <v>человек</v>
      </c>
      <c r="J2051" s="13" t="s">
        <v>29</v>
      </c>
      <c r="K2051" s="17" t="str">
        <f>IFERROR(__xludf.DUMMYFUNCTION("REGEXREPLACE(J2051, ""^[\d\s]+"", """")"),"значение показателя за год")</f>
        <v>значение показателя за год</v>
      </c>
      <c r="L2051" s="16">
        <f t="shared" si="18"/>
        <v>2</v>
      </c>
      <c r="M2051" s="13" t="s">
        <v>32</v>
      </c>
      <c r="N2051" s="13" t="str">
        <f>IFERROR(__xludf.DUMMYFUNCTION("REGEXEXTRACT(M2051, "" (.+)$"")"),"сельское население")</f>
        <v>сельское население</v>
      </c>
      <c r="O2051" s="18">
        <v>80.0</v>
      </c>
      <c r="P2051" s="18">
        <v>67.0</v>
      </c>
      <c r="Q2051" s="18">
        <v>50.0</v>
      </c>
      <c r="R2051" s="18">
        <v>41.0</v>
      </c>
      <c r="S2051" s="18">
        <v>27.0</v>
      </c>
      <c r="T2051" s="18">
        <v>32.0</v>
      </c>
      <c r="U2051" s="18">
        <v>45.0</v>
      </c>
      <c r="V2051" s="18">
        <v>28.0</v>
      </c>
      <c r="W2051" s="18">
        <v>35.0</v>
      </c>
      <c r="X2051" s="18">
        <v>48.0</v>
      </c>
      <c r="Y2051" s="18">
        <v>37.0</v>
      </c>
      <c r="Z2051" s="19" t="str">
        <f t="shared" si="6"/>
        <v/>
      </c>
      <c r="AA2051" s="19" t="str">
        <f t="shared" si="19"/>
        <v/>
      </c>
      <c r="AB2051" s="19">
        <f t="shared" si="8"/>
        <v>490</v>
      </c>
      <c r="AC2051" s="19">
        <f t="shared" si="20"/>
        <v>44.54545455</v>
      </c>
      <c r="AD2051" s="19">
        <f t="shared" si="21"/>
        <v>44.5</v>
      </c>
      <c r="AE2051" s="19" t="str">
        <f t="shared" si="22"/>
        <v>Нет моды</v>
      </c>
      <c r="AF2051" s="19">
        <f t="shared" si="23"/>
        <v>27</v>
      </c>
      <c r="AG2051" s="19">
        <f t="shared" si="24"/>
        <v>80</v>
      </c>
      <c r="AH2051" s="20" t="str">
        <f t="shared" si="14"/>
        <v>Город: 56%; Село: 44%</v>
      </c>
      <c r="AI2051" s="21"/>
      <c r="AJ2051" s="21"/>
      <c r="AK2051" s="21"/>
      <c r="AL2051" s="22">
        <f t="shared" si="25"/>
        <v>1</v>
      </c>
    </row>
    <row r="2052" ht="12.75" customHeight="1">
      <c r="A2052" s="13" t="s">
        <v>183</v>
      </c>
      <c r="B2052" s="13" t="str">
        <f>IFERROR(__xludf.DUMMYFUNCTION("REGEXREPLACE(A2052, ""\d"", """")"),"         Астраханская область")</f>
        <v>         Астраханская область</v>
      </c>
      <c r="C2052" s="14" t="str">
        <f t="shared" si="15"/>
        <v>Астраханская область</v>
      </c>
      <c r="D2052" s="3">
        <f t="shared" si="16"/>
        <v>2</v>
      </c>
      <c r="E2052" s="15" t="s">
        <v>39</v>
      </c>
      <c r="F2052" s="13" t="str">
        <f>IFERROR(__xludf.DUMMYFUNCTION("REGEXEXTRACT(E2052, ""[А-Яа-я].*"")"),"Всего умерших")</f>
        <v>Всего умерших</v>
      </c>
      <c r="G2052" s="16">
        <f t="shared" si="17"/>
        <v>2</v>
      </c>
      <c r="H2052" s="13" t="s">
        <v>28</v>
      </c>
      <c r="I2052" s="13" t="str">
        <f>IFERROR(__xludf.DUMMYFUNCTION("REGEXREPLACE(H2052, "".*\s"", """")"),"человек")</f>
        <v>человек</v>
      </c>
      <c r="J2052" s="13" t="s">
        <v>29</v>
      </c>
      <c r="K2052" s="17" t="str">
        <f>IFERROR(__xludf.DUMMYFUNCTION("REGEXREPLACE(J2052, ""^[\d\s]+"", """")"),"значение показателя за год")</f>
        <v>значение показателя за год</v>
      </c>
      <c r="L2052" s="16">
        <f t="shared" si="18"/>
        <v>2</v>
      </c>
      <c r="M2052" s="13" t="s">
        <v>30</v>
      </c>
      <c r="N2052" s="13" t="str">
        <f>IFERROR(__xludf.DUMMYFUNCTION("REGEXEXTRACT(M2052, "" (.+)$"")"),"все население")</f>
        <v>все население</v>
      </c>
      <c r="O2052" s="18">
        <v>12358.0</v>
      </c>
      <c r="P2052" s="18">
        <v>12858.0</v>
      </c>
      <c r="Q2052" s="18">
        <v>12537.0</v>
      </c>
      <c r="R2052" s="18">
        <v>12229.0</v>
      </c>
      <c r="S2052" s="18">
        <v>11620.0</v>
      </c>
      <c r="T2052" s="18">
        <v>11734.0</v>
      </c>
      <c r="U2052" s="18">
        <v>11426.0</v>
      </c>
      <c r="V2052" s="18">
        <v>13640.0</v>
      </c>
      <c r="W2052" s="18">
        <v>16273.0</v>
      </c>
      <c r="X2052" s="18">
        <v>12107.0</v>
      </c>
      <c r="Y2052" s="18">
        <v>11196.0</v>
      </c>
      <c r="Z2052" s="19">
        <f t="shared" si="6"/>
        <v>137978</v>
      </c>
      <c r="AA2052" s="19" t="str">
        <f t="shared" si="19"/>
        <v/>
      </c>
      <c r="AB2052" s="19" t="str">
        <f t="shared" si="8"/>
        <v/>
      </c>
      <c r="AC2052" s="19">
        <f t="shared" si="20"/>
        <v>12543.45455</v>
      </c>
      <c r="AD2052" s="19">
        <f t="shared" si="21"/>
        <v>5638</v>
      </c>
      <c r="AE2052" s="19" t="str">
        <f t="shared" si="22"/>
        <v>Нет моды</v>
      </c>
      <c r="AF2052" s="19">
        <f t="shared" si="23"/>
        <v>11196</v>
      </c>
      <c r="AG2052" s="19">
        <f t="shared" si="24"/>
        <v>16273</v>
      </c>
      <c r="AH2052" s="20" t="str">
        <f t="shared" si="14"/>
        <v/>
      </c>
      <c r="AI2052" s="21"/>
      <c r="AJ2052" s="21"/>
      <c r="AK2052" s="21"/>
      <c r="AL2052" s="22">
        <f t="shared" si="25"/>
        <v>1</v>
      </c>
    </row>
    <row r="2053" ht="12.75" customHeight="1">
      <c r="A2053" s="13" t="s">
        <v>183</v>
      </c>
      <c r="B2053" s="13" t="str">
        <f>IFERROR(__xludf.DUMMYFUNCTION("REGEXREPLACE(A2053, ""\d"", """")"),"         Астраханская область")</f>
        <v>         Астраханская область</v>
      </c>
      <c r="C2053" s="14" t="str">
        <f t="shared" si="15"/>
        <v>Астраханская область</v>
      </c>
      <c r="D2053" s="3">
        <f t="shared" si="16"/>
        <v>2</v>
      </c>
      <c r="E2053" s="15" t="s">
        <v>39</v>
      </c>
      <c r="F2053" s="13" t="str">
        <f>IFERROR(__xludf.DUMMYFUNCTION("REGEXEXTRACT(E2053, ""[А-Яа-я].*"")"),"Всего умерших")</f>
        <v>Всего умерших</v>
      </c>
      <c r="G2053" s="16">
        <f t="shared" si="17"/>
        <v>2</v>
      </c>
      <c r="H2053" s="13" t="s">
        <v>28</v>
      </c>
      <c r="I2053" s="13" t="str">
        <f>IFERROR(__xludf.DUMMYFUNCTION("REGEXREPLACE(H2053, "".*\s"", """")"),"человек")</f>
        <v>человек</v>
      </c>
      <c r="J2053" s="13" t="s">
        <v>29</v>
      </c>
      <c r="K2053" s="17" t="str">
        <f>IFERROR(__xludf.DUMMYFUNCTION("REGEXREPLACE(J2053, ""^[\d\s]+"", """")"),"значение показателя за год")</f>
        <v>значение показателя за год</v>
      </c>
      <c r="L2053" s="16">
        <f t="shared" si="18"/>
        <v>2</v>
      </c>
      <c r="M2053" s="13" t="s">
        <v>31</v>
      </c>
      <c r="N2053" s="13" t="str">
        <f>IFERROR(__xludf.DUMMYFUNCTION("REGEXEXTRACT(M2053, "" (.+)$"")"),"городское население")</f>
        <v>городское население</v>
      </c>
      <c r="O2053" s="18">
        <v>8196.0</v>
      </c>
      <c r="P2053" s="18">
        <v>8622.0</v>
      </c>
      <c r="Q2053" s="18">
        <v>8249.0</v>
      </c>
      <c r="R2053" s="18">
        <v>8206.0</v>
      </c>
      <c r="S2053" s="18">
        <v>7741.0</v>
      </c>
      <c r="T2053" s="18">
        <v>7857.0</v>
      </c>
      <c r="U2053" s="18">
        <v>7814.0</v>
      </c>
      <c r="V2053" s="18">
        <v>9268.0</v>
      </c>
      <c r="W2053" s="18">
        <v>11452.0</v>
      </c>
      <c r="X2053" s="18">
        <v>8106.0</v>
      </c>
      <c r="Y2053" s="18">
        <v>7544.0</v>
      </c>
      <c r="Z2053" s="19" t="str">
        <f t="shared" si="6"/>
        <v/>
      </c>
      <c r="AA2053" s="19">
        <f t="shared" si="19"/>
        <v>93055</v>
      </c>
      <c r="AB2053" s="19" t="str">
        <f t="shared" si="8"/>
        <v/>
      </c>
      <c r="AC2053" s="19">
        <f t="shared" si="20"/>
        <v>8459.545455</v>
      </c>
      <c r="AD2053" s="19">
        <f t="shared" si="21"/>
        <v>11311</v>
      </c>
      <c r="AE2053" s="19" t="str">
        <f t="shared" si="22"/>
        <v>Нет моды</v>
      </c>
      <c r="AF2053" s="19">
        <f t="shared" si="23"/>
        <v>7544</v>
      </c>
      <c r="AG2053" s="19">
        <f t="shared" si="24"/>
        <v>11452</v>
      </c>
      <c r="AH2053" s="20" t="str">
        <f t="shared" si="14"/>
        <v/>
      </c>
      <c r="AI2053" s="21"/>
      <c r="AJ2053" s="21"/>
      <c r="AK2053" s="21"/>
      <c r="AL2053" s="22">
        <f t="shared" si="25"/>
        <v>1</v>
      </c>
    </row>
    <row r="2054" ht="12.75" customHeight="1">
      <c r="A2054" s="13" t="s">
        <v>183</v>
      </c>
      <c r="B2054" s="13" t="str">
        <f>IFERROR(__xludf.DUMMYFUNCTION("REGEXREPLACE(A2054, ""\d"", """")"),"         Астраханская область")</f>
        <v>         Астраханская область</v>
      </c>
      <c r="C2054" s="14" t="str">
        <f t="shared" si="15"/>
        <v>Астраханская область</v>
      </c>
      <c r="D2054" s="3">
        <f t="shared" si="16"/>
        <v>2</v>
      </c>
      <c r="E2054" s="15" t="s">
        <v>39</v>
      </c>
      <c r="F2054" s="13" t="str">
        <f>IFERROR(__xludf.DUMMYFUNCTION("REGEXEXTRACT(E2054, ""[А-Яа-я].*"")"),"Всего умерших")</f>
        <v>Всего умерших</v>
      </c>
      <c r="G2054" s="16">
        <f t="shared" si="17"/>
        <v>2</v>
      </c>
      <c r="H2054" s="13" t="s">
        <v>28</v>
      </c>
      <c r="I2054" s="13" t="str">
        <f>IFERROR(__xludf.DUMMYFUNCTION("REGEXREPLACE(H2054, "".*\s"", """")"),"человек")</f>
        <v>человек</v>
      </c>
      <c r="J2054" s="13" t="s">
        <v>29</v>
      </c>
      <c r="K2054" s="17" t="str">
        <f>IFERROR(__xludf.DUMMYFUNCTION("REGEXREPLACE(J2054, ""^[\d\s]+"", """")"),"значение показателя за год")</f>
        <v>значение показателя за год</v>
      </c>
      <c r="L2054" s="16">
        <f t="shared" si="18"/>
        <v>2</v>
      </c>
      <c r="M2054" s="13" t="s">
        <v>32</v>
      </c>
      <c r="N2054" s="13" t="str">
        <f>IFERROR(__xludf.DUMMYFUNCTION("REGEXEXTRACT(M2054, "" (.+)$"")"),"сельское население")</f>
        <v>сельское население</v>
      </c>
      <c r="O2054" s="18">
        <v>4162.0</v>
      </c>
      <c r="P2054" s="18">
        <v>4236.0</v>
      </c>
      <c r="Q2054" s="18">
        <v>4288.0</v>
      </c>
      <c r="R2054" s="18">
        <v>4023.0</v>
      </c>
      <c r="S2054" s="18">
        <v>3879.0</v>
      </c>
      <c r="T2054" s="18">
        <v>3877.0</v>
      </c>
      <c r="U2054" s="18">
        <v>3612.0</v>
      </c>
      <c r="V2054" s="18">
        <v>4372.0</v>
      </c>
      <c r="W2054" s="18">
        <v>4821.0</v>
      </c>
      <c r="X2054" s="18">
        <v>4001.0</v>
      </c>
      <c r="Y2054" s="18">
        <v>3652.0</v>
      </c>
      <c r="Z2054" s="19" t="str">
        <f t="shared" si="6"/>
        <v/>
      </c>
      <c r="AA2054" s="19" t="str">
        <f t="shared" si="19"/>
        <v/>
      </c>
      <c r="AB2054" s="19">
        <f t="shared" si="8"/>
        <v>44923</v>
      </c>
      <c r="AC2054" s="19">
        <f t="shared" si="20"/>
        <v>4083.909091</v>
      </c>
      <c r="AD2054" s="19">
        <f t="shared" si="21"/>
        <v>6182.5</v>
      </c>
      <c r="AE2054" s="19" t="str">
        <f t="shared" si="22"/>
        <v>Нет моды</v>
      </c>
      <c r="AF2054" s="19">
        <f t="shared" si="23"/>
        <v>3612</v>
      </c>
      <c r="AG2054" s="19">
        <f t="shared" si="24"/>
        <v>4821</v>
      </c>
      <c r="AH2054" s="20" t="str">
        <f t="shared" si="14"/>
        <v>Город: 67%; Село: 33%</v>
      </c>
      <c r="AI2054" s="21"/>
      <c r="AJ2054" s="21"/>
      <c r="AK2054" s="21"/>
      <c r="AL2054" s="22">
        <f t="shared" si="25"/>
        <v>1</v>
      </c>
    </row>
    <row r="2055" ht="12.75" customHeight="1">
      <c r="A2055" s="13" t="s">
        <v>183</v>
      </c>
      <c r="B2055" s="13" t="str">
        <f>IFERROR(__xludf.DUMMYFUNCTION("REGEXREPLACE(A2055, ""\d"", """")"),"         Астраханская область")</f>
        <v>         Астраханская область</v>
      </c>
      <c r="C2055" s="14" t="str">
        <f t="shared" si="15"/>
        <v>Астраханская область</v>
      </c>
      <c r="D2055" s="3">
        <f t="shared" si="16"/>
        <v>2</v>
      </c>
      <c r="E2055" s="15" t="s">
        <v>40</v>
      </c>
      <c r="F2055" s="13" t="str">
        <f>IFERROR(__xludf.DUMMYFUNCTION("REGEXEXTRACT(E2055, ""[А-Яа-я].*"")"),"Злокачественные новообразования")</f>
        <v>Злокачественные новообразования</v>
      </c>
      <c r="G2055" s="16">
        <f t="shared" si="17"/>
        <v>2</v>
      </c>
      <c r="H2055" s="13" t="s">
        <v>28</v>
      </c>
      <c r="I2055" s="13" t="str">
        <f>IFERROR(__xludf.DUMMYFUNCTION("REGEXREPLACE(H2055, "".*\s"", """")"),"человек")</f>
        <v>человек</v>
      </c>
      <c r="J2055" s="13" t="s">
        <v>29</v>
      </c>
      <c r="K2055" s="17" t="str">
        <f>IFERROR(__xludf.DUMMYFUNCTION("REGEXREPLACE(J2055, ""^[\d\s]+"", """")"),"значение показателя за год")</f>
        <v>значение показателя за год</v>
      </c>
      <c r="L2055" s="16">
        <f t="shared" si="18"/>
        <v>2</v>
      </c>
      <c r="M2055" s="13" t="s">
        <v>30</v>
      </c>
      <c r="N2055" s="13" t="str">
        <f>IFERROR(__xludf.DUMMYFUNCTION("REGEXEXTRACT(M2055, "" (.+)$"")"),"все население")</f>
        <v>все население</v>
      </c>
      <c r="O2055" s="18">
        <v>1961.0</v>
      </c>
      <c r="P2055" s="18">
        <v>1952.0</v>
      </c>
      <c r="Q2055" s="18">
        <v>1958.0</v>
      </c>
      <c r="R2055" s="18">
        <v>1927.0</v>
      </c>
      <c r="S2055" s="18">
        <v>1871.0</v>
      </c>
      <c r="T2055" s="18">
        <v>1901.0</v>
      </c>
      <c r="U2055" s="18">
        <v>1922.0</v>
      </c>
      <c r="V2055" s="18">
        <v>1880.0</v>
      </c>
      <c r="W2055" s="18">
        <v>1809.0</v>
      </c>
      <c r="X2055" s="18">
        <v>1733.0</v>
      </c>
      <c r="Y2055" s="18">
        <v>1754.0</v>
      </c>
      <c r="Z2055" s="19">
        <f t="shared" si="6"/>
        <v>20668</v>
      </c>
      <c r="AA2055" s="19" t="str">
        <f t="shared" si="19"/>
        <v/>
      </c>
      <c r="AB2055" s="19" t="str">
        <f t="shared" si="8"/>
        <v/>
      </c>
      <c r="AC2055" s="19">
        <f t="shared" si="20"/>
        <v>1878.909091</v>
      </c>
      <c r="AD2055" s="19">
        <f t="shared" si="21"/>
        <v>2786.5</v>
      </c>
      <c r="AE2055" s="19" t="str">
        <f t="shared" si="22"/>
        <v>Нет моды</v>
      </c>
      <c r="AF2055" s="19">
        <f t="shared" si="23"/>
        <v>1733</v>
      </c>
      <c r="AG2055" s="19">
        <f t="shared" si="24"/>
        <v>1961</v>
      </c>
      <c r="AH2055" s="20" t="str">
        <f t="shared" si="14"/>
        <v/>
      </c>
      <c r="AI2055" s="21"/>
      <c r="AJ2055" s="21"/>
      <c r="AK2055" s="21"/>
      <c r="AL2055" s="22">
        <f t="shared" si="25"/>
        <v>1</v>
      </c>
    </row>
    <row r="2056" ht="12.75" customHeight="1">
      <c r="A2056" s="13" t="s">
        <v>183</v>
      </c>
      <c r="B2056" s="13" t="str">
        <f>IFERROR(__xludf.DUMMYFUNCTION("REGEXREPLACE(A2056, ""\d"", """")"),"         Астраханская область")</f>
        <v>         Астраханская область</v>
      </c>
      <c r="C2056" s="14" t="str">
        <f t="shared" si="15"/>
        <v>Астраханская область</v>
      </c>
      <c r="D2056" s="3">
        <f t="shared" si="16"/>
        <v>2</v>
      </c>
      <c r="E2056" s="15" t="s">
        <v>40</v>
      </c>
      <c r="F2056" s="13" t="str">
        <f>IFERROR(__xludf.DUMMYFUNCTION("REGEXEXTRACT(E2056, ""[А-Яа-я].*"")"),"Злокачественные новообразования")</f>
        <v>Злокачественные новообразования</v>
      </c>
      <c r="G2056" s="16">
        <f t="shared" si="17"/>
        <v>2</v>
      </c>
      <c r="H2056" s="13" t="s">
        <v>28</v>
      </c>
      <c r="I2056" s="13" t="str">
        <f>IFERROR(__xludf.DUMMYFUNCTION("REGEXREPLACE(H2056, "".*\s"", """")"),"человек")</f>
        <v>человек</v>
      </c>
      <c r="J2056" s="13" t="s">
        <v>29</v>
      </c>
      <c r="K2056" s="17" t="str">
        <f>IFERROR(__xludf.DUMMYFUNCTION("REGEXREPLACE(J2056, ""^[\d\s]+"", """")"),"значение показателя за год")</f>
        <v>значение показателя за год</v>
      </c>
      <c r="L2056" s="16">
        <f t="shared" si="18"/>
        <v>2</v>
      </c>
      <c r="M2056" s="13" t="s">
        <v>31</v>
      </c>
      <c r="N2056" s="13" t="str">
        <f>IFERROR(__xludf.DUMMYFUNCTION("REGEXEXTRACT(M2056, "" (.+)$"")"),"городское население")</f>
        <v>городское население</v>
      </c>
      <c r="O2056" s="18">
        <v>1382.0</v>
      </c>
      <c r="P2056" s="18">
        <v>1428.0</v>
      </c>
      <c r="Q2056" s="18">
        <v>1386.0</v>
      </c>
      <c r="R2056" s="18">
        <v>1366.0</v>
      </c>
      <c r="S2056" s="18">
        <v>1294.0</v>
      </c>
      <c r="T2056" s="18">
        <v>1326.0</v>
      </c>
      <c r="U2056" s="18">
        <v>1351.0</v>
      </c>
      <c r="V2056" s="18">
        <v>1286.0</v>
      </c>
      <c r="W2056" s="18">
        <v>1222.0</v>
      </c>
      <c r="X2056" s="18">
        <v>1146.0</v>
      </c>
      <c r="Y2056" s="18">
        <v>1192.0</v>
      </c>
      <c r="Z2056" s="19" t="str">
        <f t="shared" si="6"/>
        <v/>
      </c>
      <c r="AA2056" s="19">
        <f t="shared" si="19"/>
        <v>14379</v>
      </c>
      <c r="AB2056" s="19" t="str">
        <f t="shared" si="8"/>
        <v/>
      </c>
      <c r="AC2056" s="19">
        <f t="shared" si="20"/>
        <v>1307.181818</v>
      </c>
      <c r="AD2056" s="19">
        <f t="shared" si="21"/>
        <v>1580.5</v>
      </c>
      <c r="AE2056" s="19" t="str">
        <f t="shared" si="22"/>
        <v>Нет моды</v>
      </c>
      <c r="AF2056" s="19">
        <f t="shared" si="23"/>
        <v>1146</v>
      </c>
      <c r="AG2056" s="19">
        <f t="shared" si="24"/>
        <v>1428</v>
      </c>
      <c r="AH2056" s="20" t="str">
        <f t="shared" si="14"/>
        <v/>
      </c>
      <c r="AI2056" s="21"/>
      <c r="AJ2056" s="21"/>
      <c r="AK2056" s="21"/>
      <c r="AL2056" s="22">
        <f t="shared" si="25"/>
        <v>1</v>
      </c>
    </row>
    <row r="2057" ht="12.75" customHeight="1">
      <c r="A2057" s="13" t="s">
        <v>183</v>
      </c>
      <c r="B2057" s="13" t="str">
        <f>IFERROR(__xludf.DUMMYFUNCTION("REGEXREPLACE(A2057, ""\d"", """")"),"         Астраханская область")</f>
        <v>         Астраханская область</v>
      </c>
      <c r="C2057" s="14" t="str">
        <f t="shared" si="15"/>
        <v>Астраханская область</v>
      </c>
      <c r="D2057" s="3">
        <f t="shared" si="16"/>
        <v>2</v>
      </c>
      <c r="E2057" s="15" t="s">
        <v>40</v>
      </c>
      <c r="F2057" s="13" t="str">
        <f>IFERROR(__xludf.DUMMYFUNCTION("REGEXEXTRACT(E2057, ""[А-Яа-я].*"")"),"Злокачественные новообразования")</f>
        <v>Злокачественные новообразования</v>
      </c>
      <c r="G2057" s="16">
        <f t="shared" si="17"/>
        <v>2</v>
      </c>
      <c r="H2057" s="13" t="s">
        <v>28</v>
      </c>
      <c r="I2057" s="13" t="str">
        <f>IFERROR(__xludf.DUMMYFUNCTION("REGEXREPLACE(H2057, "".*\s"", """")"),"человек")</f>
        <v>человек</v>
      </c>
      <c r="J2057" s="13" t="s">
        <v>29</v>
      </c>
      <c r="K2057" s="17" t="str">
        <f>IFERROR(__xludf.DUMMYFUNCTION("REGEXREPLACE(J2057, ""^[\d\s]+"", """")"),"значение показателя за год")</f>
        <v>значение показателя за год</v>
      </c>
      <c r="L2057" s="16">
        <f t="shared" si="18"/>
        <v>2</v>
      </c>
      <c r="M2057" s="13" t="s">
        <v>32</v>
      </c>
      <c r="N2057" s="13" t="str">
        <f>IFERROR(__xludf.DUMMYFUNCTION("REGEXEXTRACT(M2057, "" (.+)$"")"),"сельское население")</f>
        <v>сельское население</v>
      </c>
      <c r="O2057" s="18">
        <v>579.0</v>
      </c>
      <c r="P2057" s="18">
        <v>524.0</v>
      </c>
      <c r="Q2057" s="18">
        <v>572.0</v>
      </c>
      <c r="R2057" s="18">
        <v>561.0</v>
      </c>
      <c r="S2057" s="18">
        <v>577.0</v>
      </c>
      <c r="T2057" s="18">
        <v>575.0</v>
      </c>
      <c r="U2057" s="18">
        <v>571.0</v>
      </c>
      <c r="V2057" s="18">
        <v>594.0</v>
      </c>
      <c r="W2057" s="18">
        <v>587.0</v>
      </c>
      <c r="X2057" s="18">
        <v>587.0</v>
      </c>
      <c r="Y2057" s="18">
        <v>562.0</v>
      </c>
      <c r="Z2057" s="19" t="str">
        <f t="shared" si="6"/>
        <v/>
      </c>
      <c r="AA2057" s="19" t="str">
        <f t="shared" si="19"/>
        <v/>
      </c>
      <c r="AB2057" s="19">
        <f t="shared" si="8"/>
        <v>6289</v>
      </c>
      <c r="AC2057" s="19">
        <f t="shared" si="20"/>
        <v>571.7272727</v>
      </c>
      <c r="AD2057" s="19">
        <f t="shared" si="21"/>
        <v>870</v>
      </c>
      <c r="AE2057" s="19" t="str">
        <f t="shared" si="22"/>
        <v>Нет моды</v>
      </c>
      <c r="AF2057" s="19">
        <f t="shared" si="23"/>
        <v>524</v>
      </c>
      <c r="AG2057" s="19">
        <f t="shared" si="24"/>
        <v>594</v>
      </c>
      <c r="AH2057" s="20" t="str">
        <f t="shared" si="14"/>
        <v>Город: 70%; Село: 30%</v>
      </c>
      <c r="AI2057" s="21"/>
      <c r="AJ2057" s="21"/>
      <c r="AK2057" s="21"/>
      <c r="AL2057" s="22">
        <f t="shared" si="25"/>
        <v>1</v>
      </c>
    </row>
    <row r="2058" ht="12.75" customHeight="1">
      <c r="A2058" s="13" t="s">
        <v>183</v>
      </c>
      <c r="B2058" s="13" t="str">
        <f>IFERROR(__xludf.DUMMYFUNCTION("REGEXREPLACE(A2058, ""\d"", """")"),"         Астраханская область")</f>
        <v>         Астраханская область</v>
      </c>
      <c r="C2058" s="14" t="str">
        <f t="shared" si="15"/>
        <v>Астраханская область</v>
      </c>
      <c r="D2058" s="3">
        <f t="shared" si="16"/>
        <v>2</v>
      </c>
      <c r="E2058" s="15" t="s">
        <v>41</v>
      </c>
      <c r="F2058" s="13" t="str">
        <f>IFERROR(__xludf.DUMMYFUNCTION("REGEXEXTRACT(E2058, ""[А-Яа-я].*"")"),"Инфекционные и паразитарные болезни")</f>
        <v>Инфекционные и паразитарные болезни</v>
      </c>
      <c r="G2058" s="16">
        <f t="shared" si="17"/>
        <v>2</v>
      </c>
      <c r="H2058" s="13" t="s">
        <v>28</v>
      </c>
      <c r="I2058" s="13" t="str">
        <f>IFERROR(__xludf.DUMMYFUNCTION("REGEXREPLACE(H2058, "".*\s"", """")"),"человек")</f>
        <v>человек</v>
      </c>
      <c r="J2058" s="13" t="s">
        <v>29</v>
      </c>
      <c r="K2058" s="17" t="str">
        <f>IFERROR(__xludf.DUMMYFUNCTION("REGEXREPLACE(J2058, ""^[\d\s]+"", """")"),"значение показателя за год")</f>
        <v>значение показателя за год</v>
      </c>
      <c r="L2058" s="16">
        <f t="shared" si="18"/>
        <v>2</v>
      </c>
      <c r="M2058" s="13" t="s">
        <v>30</v>
      </c>
      <c r="N2058" s="13" t="str">
        <f>IFERROR(__xludf.DUMMYFUNCTION("REGEXEXTRACT(M2058, "" (.+)$"")"),"все население")</f>
        <v>все население</v>
      </c>
      <c r="O2058" s="18">
        <v>288.0</v>
      </c>
      <c r="P2058" s="18">
        <v>299.0</v>
      </c>
      <c r="Q2058" s="18">
        <v>280.0</v>
      </c>
      <c r="R2058" s="18">
        <v>227.0</v>
      </c>
      <c r="S2058" s="18">
        <v>218.0</v>
      </c>
      <c r="T2058" s="18">
        <v>173.0</v>
      </c>
      <c r="U2058" s="18">
        <v>218.0</v>
      </c>
      <c r="V2058" s="18">
        <v>171.0</v>
      </c>
      <c r="W2058" s="18">
        <v>157.0</v>
      </c>
      <c r="X2058" s="18">
        <v>118.0</v>
      </c>
      <c r="Y2058" s="18">
        <v>126.0</v>
      </c>
      <c r="Z2058" s="19">
        <f t="shared" si="6"/>
        <v>2275</v>
      </c>
      <c r="AA2058" s="19" t="str">
        <f t="shared" si="19"/>
        <v/>
      </c>
      <c r="AB2058" s="19" t="str">
        <f t="shared" si="8"/>
        <v/>
      </c>
      <c r="AC2058" s="19">
        <f t="shared" si="20"/>
        <v>206.8181818</v>
      </c>
      <c r="AD2058" s="19">
        <f t="shared" si="21"/>
        <v>411.5</v>
      </c>
      <c r="AE2058" s="19" t="str">
        <f t="shared" si="22"/>
        <v>Нет моды</v>
      </c>
      <c r="AF2058" s="19">
        <f t="shared" si="23"/>
        <v>118</v>
      </c>
      <c r="AG2058" s="19">
        <f t="shared" si="24"/>
        <v>299</v>
      </c>
      <c r="AH2058" s="20" t="str">
        <f t="shared" si="14"/>
        <v/>
      </c>
      <c r="AI2058" s="21"/>
      <c r="AJ2058" s="21"/>
      <c r="AK2058" s="21"/>
      <c r="AL2058" s="22">
        <f t="shared" si="25"/>
        <v>1</v>
      </c>
    </row>
    <row r="2059" ht="12.75" customHeight="1">
      <c r="A2059" s="13" t="s">
        <v>183</v>
      </c>
      <c r="B2059" s="13" t="str">
        <f>IFERROR(__xludf.DUMMYFUNCTION("REGEXREPLACE(A2059, ""\d"", """")"),"         Астраханская область")</f>
        <v>         Астраханская область</v>
      </c>
      <c r="C2059" s="14" t="str">
        <f t="shared" si="15"/>
        <v>Астраханская область</v>
      </c>
      <c r="D2059" s="3">
        <f t="shared" si="16"/>
        <v>2</v>
      </c>
      <c r="E2059" s="15" t="s">
        <v>41</v>
      </c>
      <c r="F2059" s="13" t="str">
        <f>IFERROR(__xludf.DUMMYFUNCTION("REGEXEXTRACT(E2059, ""[А-Яа-я].*"")"),"Инфекционные и паразитарные болезни")</f>
        <v>Инфекционные и паразитарные болезни</v>
      </c>
      <c r="G2059" s="16">
        <f t="shared" si="17"/>
        <v>2</v>
      </c>
      <c r="H2059" s="13" t="s">
        <v>28</v>
      </c>
      <c r="I2059" s="13" t="str">
        <f>IFERROR(__xludf.DUMMYFUNCTION("REGEXREPLACE(H2059, "".*\s"", """")"),"человек")</f>
        <v>человек</v>
      </c>
      <c r="J2059" s="13" t="s">
        <v>29</v>
      </c>
      <c r="K2059" s="17" t="str">
        <f>IFERROR(__xludf.DUMMYFUNCTION("REGEXREPLACE(J2059, ""^[\d\s]+"", """")"),"значение показателя за год")</f>
        <v>значение показателя за год</v>
      </c>
      <c r="L2059" s="16">
        <f t="shared" si="18"/>
        <v>2</v>
      </c>
      <c r="M2059" s="13" t="s">
        <v>31</v>
      </c>
      <c r="N2059" s="13" t="str">
        <f>IFERROR(__xludf.DUMMYFUNCTION("REGEXEXTRACT(M2059, "" (.+)$"")"),"городское население")</f>
        <v>городское население</v>
      </c>
      <c r="O2059" s="18">
        <v>181.0</v>
      </c>
      <c r="P2059" s="18">
        <v>194.0</v>
      </c>
      <c r="Q2059" s="18">
        <v>179.0</v>
      </c>
      <c r="R2059" s="18">
        <v>145.0</v>
      </c>
      <c r="S2059" s="18">
        <v>155.0</v>
      </c>
      <c r="T2059" s="18">
        <v>122.0</v>
      </c>
      <c r="U2059" s="18">
        <v>145.0</v>
      </c>
      <c r="V2059" s="18">
        <v>107.0</v>
      </c>
      <c r="W2059" s="18">
        <v>114.0</v>
      </c>
      <c r="X2059" s="18">
        <v>89.0</v>
      </c>
      <c r="Y2059" s="18">
        <v>94.0</v>
      </c>
      <c r="Z2059" s="19" t="str">
        <f t="shared" si="6"/>
        <v/>
      </c>
      <c r="AA2059" s="19">
        <f t="shared" si="19"/>
        <v>1525</v>
      </c>
      <c r="AB2059" s="19" t="str">
        <f t="shared" si="8"/>
        <v/>
      </c>
      <c r="AC2059" s="19">
        <f t="shared" si="20"/>
        <v>138.6363636</v>
      </c>
      <c r="AD2059" s="19">
        <f t="shared" si="21"/>
        <v>164</v>
      </c>
      <c r="AE2059" s="19" t="str">
        <f t="shared" si="22"/>
        <v>Нет моды</v>
      </c>
      <c r="AF2059" s="19">
        <f t="shared" si="23"/>
        <v>89</v>
      </c>
      <c r="AG2059" s="19">
        <f t="shared" si="24"/>
        <v>194</v>
      </c>
      <c r="AH2059" s="20" t="str">
        <f t="shared" si="14"/>
        <v/>
      </c>
      <c r="AI2059" s="21"/>
      <c r="AJ2059" s="21"/>
      <c r="AK2059" s="21"/>
      <c r="AL2059" s="22">
        <f t="shared" si="25"/>
        <v>1</v>
      </c>
    </row>
    <row r="2060" ht="12.75" customHeight="1">
      <c r="A2060" s="13" t="s">
        <v>183</v>
      </c>
      <c r="B2060" s="13" t="str">
        <f>IFERROR(__xludf.DUMMYFUNCTION("REGEXREPLACE(A2060, ""\d"", """")"),"         Астраханская область")</f>
        <v>         Астраханская область</v>
      </c>
      <c r="C2060" s="14" t="str">
        <f t="shared" si="15"/>
        <v>Астраханская область</v>
      </c>
      <c r="D2060" s="3">
        <f t="shared" si="16"/>
        <v>2</v>
      </c>
      <c r="E2060" s="15" t="s">
        <v>41</v>
      </c>
      <c r="F2060" s="13" t="str">
        <f>IFERROR(__xludf.DUMMYFUNCTION("REGEXEXTRACT(E2060, ""[А-Яа-я].*"")"),"Инфекционные и паразитарные болезни")</f>
        <v>Инфекционные и паразитарные болезни</v>
      </c>
      <c r="G2060" s="16">
        <f t="shared" si="17"/>
        <v>2</v>
      </c>
      <c r="H2060" s="13" t="s">
        <v>28</v>
      </c>
      <c r="I2060" s="13" t="str">
        <f>IFERROR(__xludf.DUMMYFUNCTION("REGEXREPLACE(H2060, "".*\s"", """")"),"человек")</f>
        <v>человек</v>
      </c>
      <c r="J2060" s="13" t="s">
        <v>29</v>
      </c>
      <c r="K2060" s="17" t="str">
        <f>IFERROR(__xludf.DUMMYFUNCTION("REGEXREPLACE(J2060, ""^[\d\s]+"", """")"),"значение показателя за год")</f>
        <v>значение показателя за год</v>
      </c>
      <c r="L2060" s="16">
        <f t="shared" si="18"/>
        <v>2</v>
      </c>
      <c r="M2060" s="13" t="s">
        <v>32</v>
      </c>
      <c r="N2060" s="13" t="str">
        <f>IFERROR(__xludf.DUMMYFUNCTION("REGEXEXTRACT(M2060, "" (.+)$"")"),"сельское население")</f>
        <v>сельское население</v>
      </c>
      <c r="O2060" s="18">
        <v>107.0</v>
      </c>
      <c r="P2060" s="18">
        <v>105.0</v>
      </c>
      <c r="Q2060" s="18">
        <v>101.0</v>
      </c>
      <c r="R2060" s="18">
        <v>82.0</v>
      </c>
      <c r="S2060" s="18">
        <v>63.0</v>
      </c>
      <c r="T2060" s="18">
        <v>51.0</v>
      </c>
      <c r="U2060" s="18">
        <v>73.0</v>
      </c>
      <c r="V2060" s="18">
        <v>64.0</v>
      </c>
      <c r="W2060" s="18">
        <v>43.0</v>
      </c>
      <c r="X2060" s="18">
        <v>29.0</v>
      </c>
      <c r="Y2060" s="18">
        <v>32.0</v>
      </c>
      <c r="Z2060" s="19" t="str">
        <f t="shared" si="6"/>
        <v/>
      </c>
      <c r="AA2060" s="19" t="str">
        <f t="shared" si="19"/>
        <v/>
      </c>
      <c r="AB2060" s="19">
        <f t="shared" si="8"/>
        <v>750</v>
      </c>
      <c r="AC2060" s="19">
        <f t="shared" si="20"/>
        <v>68.18181818</v>
      </c>
      <c r="AD2060" s="19">
        <f t="shared" si="21"/>
        <v>103</v>
      </c>
      <c r="AE2060" s="19" t="str">
        <f t="shared" si="22"/>
        <v>Нет моды</v>
      </c>
      <c r="AF2060" s="19">
        <f t="shared" si="23"/>
        <v>29</v>
      </c>
      <c r="AG2060" s="19">
        <f t="shared" si="24"/>
        <v>107</v>
      </c>
      <c r="AH2060" s="20" t="str">
        <f t="shared" si="14"/>
        <v>Город: 67%; Село: 33%</v>
      </c>
      <c r="AI2060" s="21"/>
      <c r="AJ2060" s="21"/>
      <c r="AK2060" s="21"/>
      <c r="AL2060" s="22">
        <f t="shared" si="25"/>
        <v>1</v>
      </c>
    </row>
    <row r="2061" ht="12.75" customHeight="1">
      <c r="A2061" s="13" t="s">
        <v>183</v>
      </c>
      <c r="B2061" s="13" t="str">
        <f>IFERROR(__xludf.DUMMYFUNCTION("REGEXREPLACE(A2061, ""\d"", """")"),"         Астраханская область")</f>
        <v>         Астраханская область</v>
      </c>
      <c r="C2061" s="14" t="str">
        <f t="shared" si="15"/>
        <v>Астраханская область</v>
      </c>
      <c r="D2061" s="3">
        <f t="shared" si="16"/>
        <v>2</v>
      </c>
      <c r="E2061" s="15" t="s">
        <v>42</v>
      </c>
      <c r="F2061" s="13" t="str">
        <f>IFERROR(__xludf.DUMMYFUNCTION("REGEXEXTRACT(E2061, ""[А-Яа-я].*"")"),"Ишемическая болезнь сердца")</f>
        <v>Ишемическая болезнь сердца</v>
      </c>
      <c r="G2061" s="16">
        <f t="shared" si="17"/>
        <v>2</v>
      </c>
      <c r="H2061" s="13" t="s">
        <v>28</v>
      </c>
      <c r="I2061" s="13" t="str">
        <f>IFERROR(__xludf.DUMMYFUNCTION("REGEXREPLACE(H2061, "".*\s"", """")"),"человек")</f>
        <v>человек</v>
      </c>
      <c r="J2061" s="13" t="s">
        <v>29</v>
      </c>
      <c r="K2061" s="17" t="str">
        <f>IFERROR(__xludf.DUMMYFUNCTION("REGEXREPLACE(J2061, ""^[\d\s]+"", """")"),"значение показателя за год")</f>
        <v>значение показателя за год</v>
      </c>
      <c r="L2061" s="16">
        <f t="shared" si="18"/>
        <v>2</v>
      </c>
      <c r="M2061" s="13" t="s">
        <v>30</v>
      </c>
      <c r="N2061" s="13" t="str">
        <f>IFERROR(__xludf.DUMMYFUNCTION("REGEXEXTRACT(M2061, "" (.+)$"")"),"все население")</f>
        <v>все население</v>
      </c>
      <c r="O2061" s="18">
        <v>3860.0</v>
      </c>
      <c r="P2061" s="18">
        <v>3930.0</v>
      </c>
      <c r="Q2061" s="18">
        <v>3710.0</v>
      </c>
      <c r="R2061" s="18">
        <v>3523.0</v>
      </c>
      <c r="S2061" s="18">
        <v>3482.0</v>
      </c>
      <c r="T2061" s="18">
        <v>3615.0</v>
      </c>
      <c r="U2061" s="18">
        <v>3318.0</v>
      </c>
      <c r="V2061" s="18">
        <v>4031.0</v>
      </c>
      <c r="W2061" s="18">
        <v>4224.0</v>
      </c>
      <c r="X2061" s="18">
        <v>3584.0</v>
      </c>
      <c r="Y2061" s="18">
        <v>3357.0</v>
      </c>
      <c r="Z2061" s="19">
        <f t="shared" si="6"/>
        <v>40634</v>
      </c>
      <c r="AA2061" s="19" t="str">
        <f t="shared" si="19"/>
        <v/>
      </c>
      <c r="AB2061" s="19" t="str">
        <f t="shared" si="8"/>
        <v/>
      </c>
      <c r="AC2061" s="19">
        <f t="shared" si="20"/>
        <v>3694</v>
      </c>
      <c r="AD2061" s="19">
        <f t="shared" si="21"/>
        <v>1712.5</v>
      </c>
      <c r="AE2061" s="19" t="str">
        <f t="shared" si="22"/>
        <v>Нет моды</v>
      </c>
      <c r="AF2061" s="19">
        <f t="shared" si="23"/>
        <v>3318</v>
      </c>
      <c r="AG2061" s="19">
        <f t="shared" si="24"/>
        <v>4224</v>
      </c>
      <c r="AH2061" s="20" t="str">
        <f t="shared" si="14"/>
        <v/>
      </c>
      <c r="AI2061" s="21"/>
      <c r="AJ2061" s="21"/>
      <c r="AK2061" s="21"/>
      <c r="AL2061" s="22">
        <f t="shared" si="25"/>
        <v>1</v>
      </c>
    </row>
    <row r="2062" ht="12.75" customHeight="1">
      <c r="A2062" s="13" t="s">
        <v>183</v>
      </c>
      <c r="B2062" s="13" t="str">
        <f>IFERROR(__xludf.DUMMYFUNCTION("REGEXREPLACE(A2062, ""\d"", """")"),"         Астраханская область")</f>
        <v>         Астраханская область</v>
      </c>
      <c r="C2062" s="14" t="str">
        <f t="shared" si="15"/>
        <v>Астраханская область</v>
      </c>
      <c r="D2062" s="3">
        <f t="shared" si="16"/>
        <v>2</v>
      </c>
      <c r="E2062" s="15" t="s">
        <v>42</v>
      </c>
      <c r="F2062" s="13" t="str">
        <f>IFERROR(__xludf.DUMMYFUNCTION("REGEXEXTRACT(E2062, ""[А-Яа-я].*"")"),"Ишемическая болезнь сердца")</f>
        <v>Ишемическая болезнь сердца</v>
      </c>
      <c r="G2062" s="16">
        <f t="shared" si="17"/>
        <v>2</v>
      </c>
      <c r="H2062" s="13" t="s">
        <v>28</v>
      </c>
      <c r="I2062" s="13" t="str">
        <f>IFERROR(__xludf.DUMMYFUNCTION("REGEXREPLACE(H2062, "".*\s"", """")"),"человек")</f>
        <v>человек</v>
      </c>
      <c r="J2062" s="13" t="s">
        <v>29</v>
      </c>
      <c r="K2062" s="17" t="str">
        <f>IFERROR(__xludf.DUMMYFUNCTION("REGEXREPLACE(J2062, ""^[\d\s]+"", """")"),"значение показателя за год")</f>
        <v>значение показателя за год</v>
      </c>
      <c r="L2062" s="16">
        <f t="shared" si="18"/>
        <v>2</v>
      </c>
      <c r="M2062" s="13" t="s">
        <v>31</v>
      </c>
      <c r="N2062" s="13" t="str">
        <f>IFERROR(__xludf.DUMMYFUNCTION("REGEXEXTRACT(M2062, "" (.+)$"")"),"городское население")</f>
        <v>городское население</v>
      </c>
      <c r="O2062" s="18">
        <v>2526.0</v>
      </c>
      <c r="P2062" s="18">
        <v>2624.0</v>
      </c>
      <c r="Q2062" s="18">
        <v>2478.0</v>
      </c>
      <c r="R2062" s="18">
        <v>2353.0</v>
      </c>
      <c r="S2062" s="18">
        <v>2353.0</v>
      </c>
      <c r="T2062" s="18">
        <v>2517.0</v>
      </c>
      <c r="U2062" s="18">
        <v>2459.0</v>
      </c>
      <c r="V2062" s="18">
        <v>2986.0</v>
      </c>
      <c r="W2062" s="18">
        <v>3244.0</v>
      </c>
      <c r="X2062" s="18">
        <v>2646.0</v>
      </c>
      <c r="Y2062" s="18">
        <v>2467.0</v>
      </c>
      <c r="Z2062" s="19" t="str">
        <f t="shared" si="6"/>
        <v/>
      </c>
      <c r="AA2062" s="19">
        <f t="shared" si="19"/>
        <v>28653</v>
      </c>
      <c r="AB2062" s="19" t="str">
        <f t="shared" si="8"/>
        <v/>
      </c>
      <c r="AC2062" s="19">
        <f t="shared" si="20"/>
        <v>2604.818182</v>
      </c>
      <c r="AD2062" s="19">
        <f t="shared" si="21"/>
        <v>3281</v>
      </c>
      <c r="AE2062" s="19" t="str">
        <f t="shared" si="22"/>
        <v>Нет моды</v>
      </c>
      <c r="AF2062" s="19">
        <f t="shared" si="23"/>
        <v>2353</v>
      </c>
      <c r="AG2062" s="19">
        <f t="shared" si="24"/>
        <v>3244</v>
      </c>
      <c r="AH2062" s="20" t="str">
        <f t="shared" si="14"/>
        <v/>
      </c>
      <c r="AI2062" s="21"/>
      <c r="AJ2062" s="21"/>
      <c r="AK2062" s="21"/>
      <c r="AL2062" s="22">
        <f t="shared" si="25"/>
        <v>1</v>
      </c>
    </row>
    <row r="2063" ht="12.75" customHeight="1">
      <c r="A2063" s="13" t="s">
        <v>183</v>
      </c>
      <c r="B2063" s="13" t="str">
        <f>IFERROR(__xludf.DUMMYFUNCTION("REGEXREPLACE(A2063, ""\d"", """")"),"         Астраханская область")</f>
        <v>         Астраханская область</v>
      </c>
      <c r="C2063" s="14" t="str">
        <f t="shared" si="15"/>
        <v>Астраханская область</v>
      </c>
      <c r="D2063" s="3">
        <f t="shared" si="16"/>
        <v>2</v>
      </c>
      <c r="E2063" s="15" t="s">
        <v>42</v>
      </c>
      <c r="F2063" s="13" t="str">
        <f>IFERROR(__xludf.DUMMYFUNCTION("REGEXEXTRACT(E2063, ""[А-Яа-я].*"")"),"Ишемическая болезнь сердца")</f>
        <v>Ишемическая болезнь сердца</v>
      </c>
      <c r="G2063" s="16">
        <f t="shared" si="17"/>
        <v>2</v>
      </c>
      <c r="H2063" s="13" t="s">
        <v>28</v>
      </c>
      <c r="I2063" s="13" t="str">
        <f>IFERROR(__xludf.DUMMYFUNCTION("REGEXREPLACE(H2063, "".*\s"", """")"),"человек")</f>
        <v>человек</v>
      </c>
      <c r="J2063" s="13" t="s">
        <v>29</v>
      </c>
      <c r="K2063" s="17" t="str">
        <f>IFERROR(__xludf.DUMMYFUNCTION("REGEXREPLACE(J2063, ""^[\d\s]+"", """")"),"значение показателя за год")</f>
        <v>значение показателя за год</v>
      </c>
      <c r="L2063" s="16">
        <f t="shared" si="18"/>
        <v>2</v>
      </c>
      <c r="M2063" s="13" t="s">
        <v>32</v>
      </c>
      <c r="N2063" s="13" t="str">
        <f>IFERROR(__xludf.DUMMYFUNCTION("REGEXEXTRACT(M2063, "" (.+)$"")"),"сельское население")</f>
        <v>сельское население</v>
      </c>
      <c r="O2063" s="18">
        <v>1334.0</v>
      </c>
      <c r="P2063" s="18">
        <v>1306.0</v>
      </c>
      <c r="Q2063" s="18">
        <v>1232.0</v>
      </c>
      <c r="R2063" s="18">
        <v>1170.0</v>
      </c>
      <c r="S2063" s="18">
        <v>1129.0</v>
      </c>
      <c r="T2063" s="18">
        <v>1098.0</v>
      </c>
      <c r="U2063" s="18">
        <v>859.0</v>
      </c>
      <c r="V2063" s="18">
        <v>1045.0</v>
      </c>
      <c r="W2063" s="18">
        <v>980.0</v>
      </c>
      <c r="X2063" s="18">
        <v>938.0</v>
      </c>
      <c r="Y2063" s="18">
        <v>890.0</v>
      </c>
      <c r="Z2063" s="19" t="str">
        <f t="shared" si="6"/>
        <v/>
      </c>
      <c r="AA2063" s="19" t="str">
        <f t="shared" si="19"/>
        <v/>
      </c>
      <c r="AB2063" s="19">
        <f t="shared" si="8"/>
        <v>11981</v>
      </c>
      <c r="AC2063" s="19">
        <f t="shared" si="20"/>
        <v>1089.181818</v>
      </c>
      <c r="AD2063" s="19">
        <f t="shared" si="21"/>
        <v>1843.5</v>
      </c>
      <c r="AE2063" s="19" t="str">
        <f t="shared" si="22"/>
        <v>Нет моды</v>
      </c>
      <c r="AF2063" s="19">
        <f t="shared" si="23"/>
        <v>859</v>
      </c>
      <c r="AG2063" s="19">
        <f t="shared" si="24"/>
        <v>1334</v>
      </c>
      <c r="AH2063" s="20" t="str">
        <f t="shared" si="14"/>
        <v>Город: 71%; Село: 29%</v>
      </c>
      <c r="AI2063" s="21"/>
      <c r="AJ2063" s="21"/>
      <c r="AK2063" s="21"/>
      <c r="AL2063" s="22">
        <f t="shared" si="25"/>
        <v>1</v>
      </c>
    </row>
    <row r="2064" ht="12.75" customHeight="1">
      <c r="A2064" s="13" t="s">
        <v>183</v>
      </c>
      <c r="B2064" s="13" t="str">
        <f>IFERROR(__xludf.DUMMYFUNCTION("REGEXREPLACE(A2064, ""\d"", """")"),"         Астраханская область")</f>
        <v>         Астраханская область</v>
      </c>
      <c r="C2064" s="14" t="str">
        <f t="shared" si="15"/>
        <v>Астраханская область</v>
      </c>
      <c r="D2064" s="3">
        <f t="shared" si="16"/>
        <v>2</v>
      </c>
      <c r="E2064" s="15" t="s">
        <v>43</v>
      </c>
      <c r="F2064" s="13" t="str">
        <f>IFERROR(__xludf.DUMMYFUNCTION("REGEXEXTRACT(E2064, ""[А-Яа-я].*"")"),"Новообразования")</f>
        <v>Новообразования</v>
      </c>
      <c r="G2064" s="16">
        <f t="shared" si="17"/>
        <v>2</v>
      </c>
      <c r="H2064" s="13" t="s">
        <v>28</v>
      </c>
      <c r="I2064" s="13" t="str">
        <f>IFERROR(__xludf.DUMMYFUNCTION("REGEXREPLACE(H2064, "".*\s"", """")"),"человек")</f>
        <v>человек</v>
      </c>
      <c r="J2064" s="13" t="s">
        <v>29</v>
      </c>
      <c r="K2064" s="17" t="str">
        <f>IFERROR(__xludf.DUMMYFUNCTION("REGEXREPLACE(J2064, ""^[\d\s]+"", """")"),"значение показателя за год")</f>
        <v>значение показателя за год</v>
      </c>
      <c r="L2064" s="16">
        <f t="shared" si="18"/>
        <v>2</v>
      </c>
      <c r="M2064" s="13" t="s">
        <v>30</v>
      </c>
      <c r="N2064" s="13" t="str">
        <f>IFERROR(__xludf.DUMMYFUNCTION("REGEXEXTRACT(M2064, "" (.+)$"")"),"все население")</f>
        <v>все население</v>
      </c>
      <c r="O2064" s="18">
        <v>1989.0</v>
      </c>
      <c r="P2064" s="18">
        <v>1975.0</v>
      </c>
      <c r="Q2064" s="18">
        <v>1979.0</v>
      </c>
      <c r="R2064" s="18">
        <v>1944.0</v>
      </c>
      <c r="S2064" s="18">
        <v>1890.0</v>
      </c>
      <c r="T2064" s="18">
        <v>1910.0</v>
      </c>
      <c r="U2064" s="18">
        <v>1939.0</v>
      </c>
      <c r="V2064" s="18">
        <v>1895.0</v>
      </c>
      <c r="W2064" s="18">
        <v>1821.0</v>
      </c>
      <c r="X2064" s="18">
        <v>1754.0</v>
      </c>
      <c r="Y2064" s="18">
        <v>1772.0</v>
      </c>
      <c r="Z2064" s="19">
        <f t="shared" si="6"/>
        <v>20868</v>
      </c>
      <c r="AA2064" s="19" t="str">
        <f t="shared" si="19"/>
        <v/>
      </c>
      <c r="AB2064" s="19" t="str">
        <f t="shared" si="8"/>
        <v/>
      </c>
      <c r="AC2064" s="19">
        <f t="shared" si="20"/>
        <v>1897.090909</v>
      </c>
      <c r="AD2064" s="19">
        <f t="shared" si="21"/>
        <v>1544</v>
      </c>
      <c r="AE2064" s="19" t="str">
        <f t="shared" si="22"/>
        <v>Нет моды</v>
      </c>
      <c r="AF2064" s="19">
        <f t="shared" si="23"/>
        <v>1754</v>
      </c>
      <c r="AG2064" s="19">
        <f t="shared" si="24"/>
        <v>1989</v>
      </c>
      <c r="AH2064" s="20" t="str">
        <f t="shared" si="14"/>
        <v/>
      </c>
      <c r="AI2064" s="21"/>
      <c r="AJ2064" s="21"/>
      <c r="AK2064" s="21"/>
      <c r="AL2064" s="22">
        <f t="shared" si="25"/>
        <v>1</v>
      </c>
    </row>
    <row r="2065" ht="12.75" customHeight="1">
      <c r="A2065" s="13" t="s">
        <v>183</v>
      </c>
      <c r="B2065" s="13" t="str">
        <f>IFERROR(__xludf.DUMMYFUNCTION("REGEXREPLACE(A2065, ""\d"", """")"),"         Астраханская область")</f>
        <v>         Астраханская область</v>
      </c>
      <c r="C2065" s="14" t="str">
        <f t="shared" si="15"/>
        <v>Астраханская область</v>
      </c>
      <c r="D2065" s="3">
        <f t="shared" si="16"/>
        <v>2</v>
      </c>
      <c r="E2065" s="15" t="s">
        <v>43</v>
      </c>
      <c r="F2065" s="13" t="str">
        <f>IFERROR(__xludf.DUMMYFUNCTION("REGEXEXTRACT(E2065, ""[А-Яа-я].*"")"),"Новообразования")</f>
        <v>Новообразования</v>
      </c>
      <c r="G2065" s="16">
        <f t="shared" si="17"/>
        <v>2</v>
      </c>
      <c r="H2065" s="13" t="s">
        <v>28</v>
      </c>
      <c r="I2065" s="13" t="str">
        <f>IFERROR(__xludf.DUMMYFUNCTION("REGEXREPLACE(H2065, "".*\s"", """")"),"человек")</f>
        <v>человек</v>
      </c>
      <c r="J2065" s="13" t="s">
        <v>29</v>
      </c>
      <c r="K2065" s="17" t="str">
        <f>IFERROR(__xludf.DUMMYFUNCTION("REGEXREPLACE(J2065, ""^[\d\s]+"", """")"),"значение показателя за год")</f>
        <v>значение показателя за год</v>
      </c>
      <c r="L2065" s="16">
        <f t="shared" si="18"/>
        <v>2</v>
      </c>
      <c r="M2065" s="13" t="s">
        <v>31</v>
      </c>
      <c r="N2065" s="13" t="str">
        <f>IFERROR(__xludf.DUMMYFUNCTION("REGEXEXTRACT(M2065, "" (.+)$"")"),"городское население")</f>
        <v>городское население</v>
      </c>
      <c r="O2065" s="18">
        <v>1404.0</v>
      </c>
      <c r="P2065" s="18">
        <v>1444.0</v>
      </c>
      <c r="Q2065" s="18">
        <v>1402.0</v>
      </c>
      <c r="R2065" s="18">
        <v>1378.0</v>
      </c>
      <c r="S2065" s="18">
        <v>1309.0</v>
      </c>
      <c r="T2065" s="18">
        <v>1333.0</v>
      </c>
      <c r="U2065" s="18">
        <v>1361.0</v>
      </c>
      <c r="V2065" s="18">
        <v>1294.0</v>
      </c>
      <c r="W2065" s="18">
        <v>1230.0</v>
      </c>
      <c r="X2065" s="18">
        <v>1162.0</v>
      </c>
      <c r="Y2065" s="18">
        <v>1201.0</v>
      </c>
      <c r="Z2065" s="19" t="str">
        <f t="shared" si="6"/>
        <v/>
      </c>
      <c r="AA2065" s="19">
        <f t="shared" si="19"/>
        <v>14518</v>
      </c>
      <c r="AB2065" s="19" t="str">
        <f t="shared" si="8"/>
        <v/>
      </c>
      <c r="AC2065" s="19">
        <f t="shared" si="20"/>
        <v>1319.818182</v>
      </c>
      <c r="AD2065" s="19">
        <f t="shared" si="21"/>
        <v>1599</v>
      </c>
      <c r="AE2065" s="19" t="str">
        <f t="shared" si="22"/>
        <v>Нет моды</v>
      </c>
      <c r="AF2065" s="19">
        <f t="shared" si="23"/>
        <v>1162</v>
      </c>
      <c r="AG2065" s="19">
        <f t="shared" si="24"/>
        <v>1444</v>
      </c>
      <c r="AH2065" s="20" t="str">
        <f t="shared" si="14"/>
        <v/>
      </c>
      <c r="AI2065" s="21"/>
      <c r="AJ2065" s="21"/>
      <c r="AK2065" s="21"/>
      <c r="AL2065" s="22">
        <f t="shared" si="25"/>
        <v>1</v>
      </c>
    </row>
    <row r="2066" ht="12.75" customHeight="1">
      <c r="A2066" s="13" t="s">
        <v>183</v>
      </c>
      <c r="B2066" s="13" t="str">
        <f>IFERROR(__xludf.DUMMYFUNCTION("REGEXREPLACE(A2066, ""\d"", """")"),"         Астраханская область")</f>
        <v>         Астраханская область</v>
      </c>
      <c r="C2066" s="14" t="str">
        <f t="shared" si="15"/>
        <v>Астраханская область</v>
      </c>
      <c r="D2066" s="3">
        <f t="shared" si="16"/>
        <v>2</v>
      </c>
      <c r="E2066" s="15" t="s">
        <v>43</v>
      </c>
      <c r="F2066" s="13" t="str">
        <f>IFERROR(__xludf.DUMMYFUNCTION("REGEXEXTRACT(E2066, ""[А-Яа-я].*"")"),"Новообразования")</f>
        <v>Новообразования</v>
      </c>
      <c r="G2066" s="16">
        <f t="shared" si="17"/>
        <v>2</v>
      </c>
      <c r="H2066" s="13" t="s">
        <v>28</v>
      </c>
      <c r="I2066" s="13" t="str">
        <f>IFERROR(__xludf.DUMMYFUNCTION("REGEXREPLACE(H2066, "".*\s"", """")"),"человек")</f>
        <v>человек</v>
      </c>
      <c r="J2066" s="13" t="s">
        <v>29</v>
      </c>
      <c r="K2066" s="17" t="str">
        <f>IFERROR(__xludf.DUMMYFUNCTION("REGEXREPLACE(J2066, ""^[\d\s]+"", """")"),"значение показателя за год")</f>
        <v>значение показателя за год</v>
      </c>
      <c r="L2066" s="16">
        <f t="shared" si="18"/>
        <v>2</v>
      </c>
      <c r="M2066" s="13" t="s">
        <v>32</v>
      </c>
      <c r="N2066" s="13" t="str">
        <f>IFERROR(__xludf.DUMMYFUNCTION("REGEXEXTRACT(M2066, "" (.+)$"")"),"сельское население")</f>
        <v>сельское население</v>
      </c>
      <c r="O2066" s="18">
        <v>585.0</v>
      </c>
      <c r="P2066" s="18">
        <v>531.0</v>
      </c>
      <c r="Q2066" s="18">
        <v>577.0</v>
      </c>
      <c r="R2066" s="18">
        <v>566.0</v>
      </c>
      <c r="S2066" s="18">
        <v>581.0</v>
      </c>
      <c r="T2066" s="18">
        <v>577.0</v>
      </c>
      <c r="U2066" s="18">
        <v>578.0</v>
      </c>
      <c r="V2066" s="18">
        <v>601.0</v>
      </c>
      <c r="W2066" s="18">
        <v>591.0</v>
      </c>
      <c r="X2066" s="18">
        <v>592.0</v>
      </c>
      <c r="Y2066" s="18">
        <v>571.0</v>
      </c>
      <c r="Z2066" s="19" t="str">
        <f t="shared" si="6"/>
        <v/>
      </c>
      <c r="AA2066" s="19" t="str">
        <f t="shared" si="19"/>
        <v/>
      </c>
      <c r="AB2066" s="19">
        <f t="shared" si="8"/>
        <v>6350</v>
      </c>
      <c r="AC2066" s="19">
        <f t="shared" si="20"/>
        <v>577.2727273</v>
      </c>
      <c r="AD2066" s="19">
        <f t="shared" si="21"/>
        <v>881.5</v>
      </c>
      <c r="AE2066" s="19" t="str">
        <f t="shared" si="22"/>
        <v>Нет моды</v>
      </c>
      <c r="AF2066" s="19">
        <f t="shared" si="23"/>
        <v>531</v>
      </c>
      <c r="AG2066" s="19">
        <f t="shared" si="24"/>
        <v>601</v>
      </c>
      <c r="AH2066" s="20" t="str">
        <f t="shared" si="14"/>
        <v>Город: 70%; Село: 30%</v>
      </c>
      <c r="AI2066" s="21"/>
      <c r="AJ2066" s="21"/>
      <c r="AK2066" s="21"/>
      <c r="AL2066" s="22">
        <f t="shared" si="25"/>
        <v>1</v>
      </c>
    </row>
    <row r="2067" ht="12.75" customHeight="1">
      <c r="A2067" s="13" t="s">
        <v>183</v>
      </c>
      <c r="B2067" s="13" t="str">
        <f>IFERROR(__xludf.DUMMYFUNCTION("REGEXREPLACE(A2067, ""\d"", """")"),"         Астраханская область")</f>
        <v>         Астраханская область</v>
      </c>
      <c r="C2067" s="14" t="str">
        <f t="shared" si="15"/>
        <v>Астраханская область</v>
      </c>
      <c r="D2067" s="3">
        <f t="shared" si="16"/>
        <v>2</v>
      </c>
      <c r="E2067" s="15" t="s">
        <v>44</v>
      </c>
      <c r="F2067" s="13" t="str">
        <f>IFERROR(__xludf.DUMMYFUNCTION("REGEXEXTRACT(E2067,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67" s="16">
        <f t="shared" si="17"/>
        <v>2</v>
      </c>
      <c r="H2067" s="13" t="s">
        <v>28</v>
      </c>
      <c r="I2067" s="13" t="str">
        <f>IFERROR(__xludf.DUMMYFUNCTION("REGEXREPLACE(H2067, "".*\s"", """")"),"человек")</f>
        <v>человек</v>
      </c>
      <c r="J2067" s="13" t="s">
        <v>29</v>
      </c>
      <c r="K2067" s="17" t="str">
        <f>IFERROR(__xludf.DUMMYFUNCTION("REGEXREPLACE(J2067, ""^[\d\s]+"", """")"),"значение показателя за год")</f>
        <v>значение показателя за год</v>
      </c>
      <c r="L2067" s="16">
        <f t="shared" si="18"/>
        <v>2</v>
      </c>
      <c r="M2067" s="13" t="s">
        <v>30</v>
      </c>
      <c r="N2067" s="13" t="str">
        <f>IFERROR(__xludf.DUMMYFUNCTION("REGEXEXTRACT(M2067, "" (.+)$"")"),"все население")</f>
        <v>все население</v>
      </c>
      <c r="O2067" s="18">
        <v>62.0</v>
      </c>
      <c r="P2067" s="23" t="s">
        <v>37</v>
      </c>
      <c r="Q2067" s="18">
        <v>65.0</v>
      </c>
      <c r="R2067" s="18">
        <v>39.0</v>
      </c>
      <c r="S2067" s="23" t="s">
        <v>37</v>
      </c>
      <c r="T2067" s="23" t="s">
        <v>37</v>
      </c>
      <c r="U2067" s="23" t="s">
        <v>37</v>
      </c>
      <c r="V2067" s="23" t="s">
        <v>37</v>
      </c>
      <c r="W2067" s="23" t="s">
        <v>37</v>
      </c>
      <c r="X2067" s="23" t="s">
        <v>37</v>
      </c>
      <c r="Y2067" s="23" t="s">
        <v>37</v>
      </c>
      <c r="Z2067" s="19">
        <f t="shared" si="6"/>
        <v>166</v>
      </c>
      <c r="AA2067" s="19" t="str">
        <f t="shared" si="19"/>
        <v/>
      </c>
      <c r="AB2067" s="19" t="str">
        <f t="shared" si="8"/>
        <v/>
      </c>
      <c r="AC2067" s="19">
        <f t="shared" si="20"/>
        <v>55.33333333</v>
      </c>
      <c r="AD2067" s="19">
        <f t="shared" si="21"/>
        <v>577</v>
      </c>
      <c r="AE2067" s="19" t="str">
        <f t="shared" si="22"/>
        <v>Нет моды</v>
      </c>
      <c r="AF2067" s="19">
        <f t="shared" si="23"/>
        <v>39</v>
      </c>
      <c r="AG2067" s="19">
        <f t="shared" si="24"/>
        <v>65</v>
      </c>
      <c r="AH2067" s="20" t="str">
        <f t="shared" si="14"/>
        <v/>
      </c>
      <c r="AI2067" s="24"/>
      <c r="AJ2067" s="24"/>
      <c r="AK2067" s="24"/>
      <c r="AL2067" s="22">
        <f t="shared" si="25"/>
        <v>1</v>
      </c>
    </row>
    <row r="2068" ht="12.75" customHeight="1">
      <c r="A2068" s="13" t="s">
        <v>183</v>
      </c>
      <c r="B2068" s="13" t="str">
        <f>IFERROR(__xludf.DUMMYFUNCTION("REGEXREPLACE(A2068, ""\d"", """")"),"         Астраханская область")</f>
        <v>         Астраханская область</v>
      </c>
      <c r="C2068" s="14" t="str">
        <f t="shared" si="15"/>
        <v>Астраханская область</v>
      </c>
      <c r="D2068" s="3">
        <f t="shared" si="16"/>
        <v>2</v>
      </c>
      <c r="E2068" s="15" t="s">
        <v>44</v>
      </c>
      <c r="F2068" s="13" t="str">
        <f>IFERROR(__xludf.DUMMYFUNCTION("REGEXEXTRACT(E2068,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68" s="16">
        <f t="shared" si="17"/>
        <v>2</v>
      </c>
      <c r="H2068" s="13" t="s">
        <v>28</v>
      </c>
      <c r="I2068" s="13" t="str">
        <f>IFERROR(__xludf.DUMMYFUNCTION("REGEXREPLACE(H2068, "".*\s"", """")"),"человек")</f>
        <v>человек</v>
      </c>
      <c r="J2068" s="13" t="s">
        <v>29</v>
      </c>
      <c r="K2068" s="17" t="str">
        <f>IFERROR(__xludf.DUMMYFUNCTION("REGEXREPLACE(J2068, ""^[\d\s]+"", """")"),"значение показателя за год")</f>
        <v>значение показателя за год</v>
      </c>
      <c r="L2068" s="16">
        <f t="shared" si="18"/>
        <v>2</v>
      </c>
      <c r="M2068" s="13" t="s">
        <v>31</v>
      </c>
      <c r="N2068" s="13" t="str">
        <f>IFERROR(__xludf.DUMMYFUNCTION("REGEXEXTRACT(M2068, "" (.+)$"")"),"городское население")</f>
        <v>городское население</v>
      </c>
      <c r="O2068" s="18">
        <v>48.0</v>
      </c>
      <c r="P2068" s="23" t="s">
        <v>37</v>
      </c>
      <c r="Q2068" s="18">
        <v>56.0</v>
      </c>
      <c r="R2068" s="18">
        <v>34.0</v>
      </c>
      <c r="S2068" s="23" t="s">
        <v>37</v>
      </c>
      <c r="T2068" s="23" t="s">
        <v>37</v>
      </c>
      <c r="U2068" s="23" t="s">
        <v>37</v>
      </c>
      <c r="V2068" s="23" t="s">
        <v>37</v>
      </c>
      <c r="W2068" s="23" t="s">
        <v>37</v>
      </c>
      <c r="X2068" s="23" t="s">
        <v>37</v>
      </c>
      <c r="Y2068" s="23" t="s">
        <v>37</v>
      </c>
      <c r="Z2068" s="19" t="str">
        <f t="shared" si="6"/>
        <v/>
      </c>
      <c r="AA2068" s="19">
        <f t="shared" si="19"/>
        <v>138</v>
      </c>
      <c r="AB2068" s="19" t="str">
        <f t="shared" si="8"/>
        <v/>
      </c>
      <c r="AC2068" s="19">
        <f t="shared" si="20"/>
        <v>46</v>
      </c>
      <c r="AD2068" s="19">
        <f t="shared" si="21"/>
        <v>52</v>
      </c>
      <c r="AE2068" s="19" t="str">
        <f t="shared" si="22"/>
        <v>Нет моды</v>
      </c>
      <c r="AF2068" s="19">
        <f t="shared" si="23"/>
        <v>34</v>
      </c>
      <c r="AG2068" s="19">
        <f t="shared" si="24"/>
        <v>56</v>
      </c>
      <c r="AH2068" s="20" t="str">
        <f t="shared" si="14"/>
        <v/>
      </c>
      <c r="AI2068" s="24"/>
      <c r="AJ2068" s="24"/>
      <c r="AK2068" s="24"/>
      <c r="AL2068" s="22">
        <f t="shared" si="25"/>
        <v>1</v>
      </c>
    </row>
    <row r="2069" ht="12.75" customHeight="1">
      <c r="A2069" s="13" t="s">
        <v>183</v>
      </c>
      <c r="B2069" s="13" t="str">
        <f>IFERROR(__xludf.DUMMYFUNCTION("REGEXREPLACE(A2069, ""\d"", """")"),"         Астраханская область")</f>
        <v>         Астраханская область</v>
      </c>
      <c r="C2069" s="14" t="str">
        <f t="shared" si="15"/>
        <v>Астраханская область</v>
      </c>
      <c r="D2069" s="3">
        <f t="shared" si="16"/>
        <v>2</v>
      </c>
      <c r="E2069" s="15" t="s">
        <v>44</v>
      </c>
      <c r="F2069" s="13" t="str">
        <f>IFERROR(__xludf.DUMMYFUNCTION("REGEXEXTRACT(E2069,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069" s="16">
        <f t="shared" si="17"/>
        <v>2</v>
      </c>
      <c r="H2069" s="13" t="s">
        <v>28</v>
      </c>
      <c r="I2069" s="13" t="str">
        <f>IFERROR(__xludf.DUMMYFUNCTION("REGEXREPLACE(H2069, "".*\s"", """")"),"человек")</f>
        <v>человек</v>
      </c>
      <c r="J2069" s="13" t="s">
        <v>29</v>
      </c>
      <c r="K2069" s="17" t="str">
        <f>IFERROR(__xludf.DUMMYFUNCTION("REGEXREPLACE(J2069, ""^[\d\s]+"", """")"),"значение показателя за год")</f>
        <v>значение показателя за год</v>
      </c>
      <c r="L2069" s="16">
        <f t="shared" si="18"/>
        <v>2</v>
      </c>
      <c r="M2069" s="13" t="s">
        <v>32</v>
      </c>
      <c r="N2069" s="13" t="str">
        <f>IFERROR(__xludf.DUMMYFUNCTION("REGEXEXTRACT(M2069, "" (.+)$"")"),"сельское население")</f>
        <v>сельское население</v>
      </c>
      <c r="O2069" s="18">
        <v>14.0</v>
      </c>
      <c r="P2069" s="23" t="s">
        <v>37</v>
      </c>
      <c r="Q2069" s="18">
        <v>9.0</v>
      </c>
      <c r="R2069" s="18">
        <v>5.0</v>
      </c>
      <c r="S2069" s="23" t="s">
        <v>37</v>
      </c>
      <c r="T2069" s="23" t="s">
        <v>37</v>
      </c>
      <c r="U2069" s="23" t="s">
        <v>37</v>
      </c>
      <c r="V2069" s="23" t="s">
        <v>37</v>
      </c>
      <c r="W2069" s="23" t="s">
        <v>37</v>
      </c>
      <c r="X2069" s="23" t="s">
        <v>37</v>
      </c>
      <c r="Y2069" s="23" t="s">
        <v>37</v>
      </c>
      <c r="Z2069" s="19" t="str">
        <f t="shared" si="6"/>
        <v/>
      </c>
      <c r="AA2069" s="19" t="str">
        <f t="shared" si="19"/>
        <v/>
      </c>
      <c r="AB2069" s="19">
        <f t="shared" si="8"/>
        <v>28</v>
      </c>
      <c r="AC2069" s="19">
        <f t="shared" si="20"/>
        <v>9.333333333</v>
      </c>
      <c r="AD2069" s="19">
        <f t="shared" si="21"/>
        <v>24</v>
      </c>
      <c r="AE2069" s="19" t="str">
        <f t="shared" si="22"/>
        <v>Нет моды</v>
      </c>
      <c r="AF2069" s="19">
        <f t="shared" si="23"/>
        <v>5</v>
      </c>
      <c r="AG2069" s="19">
        <f t="shared" si="24"/>
        <v>14</v>
      </c>
      <c r="AH2069" s="20" t="str">
        <f t="shared" si="14"/>
        <v>Город: 83%; Село: 17%</v>
      </c>
      <c r="AI2069" s="24"/>
      <c r="AJ2069" s="24"/>
      <c r="AK2069" s="24"/>
      <c r="AL2069" s="22">
        <f t="shared" si="25"/>
        <v>1</v>
      </c>
    </row>
    <row r="2070" ht="12.75" customHeight="1">
      <c r="A2070" s="13" t="s">
        <v>183</v>
      </c>
      <c r="B2070" s="13" t="str">
        <f>IFERROR(__xludf.DUMMYFUNCTION("REGEXREPLACE(A2070, ""\d"", """")"),"         Астраханская область")</f>
        <v>         Астраханская область</v>
      </c>
      <c r="C2070" s="14" t="str">
        <f t="shared" si="15"/>
        <v>Астраханская область</v>
      </c>
      <c r="D2070" s="3">
        <f t="shared" si="16"/>
        <v>2</v>
      </c>
      <c r="E2070" s="15" t="s">
        <v>45</v>
      </c>
      <c r="F2070" s="13" t="str">
        <f>IFERROR(__xludf.DUMMYFUNCTION("REGEXEXTRACT(E2070, ""[А-Яа-я].*"")"),"Самоубийство")</f>
        <v>Самоубийство</v>
      </c>
      <c r="G2070" s="16">
        <f t="shared" si="17"/>
        <v>2</v>
      </c>
      <c r="H2070" s="13" t="s">
        <v>28</v>
      </c>
      <c r="I2070" s="13" t="str">
        <f>IFERROR(__xludf.DUMMYFUNCTION("REGEXREPLACE(H2070, "".*\s"", """")"),"человек")</f>
        <v>человек</v>
      </c>
      <c r="J2070" s="13" t="s">
        <v>29</v>
      </c>
      <c r="K2070" s="17" t="str">
        <f>IFERROR(__xludf.DUMMYFUNCTION("REGEXREPLACE(J2070, ""^[\d\s]+"", """")"),"значение показателя за год")</f>
        <v>значение показателя за год</v>
      </c>
      <c r="L2070" s="16">
        <f t="shared" si="18"/>
        <v>2</v>
      </c>
      <c r="M2070" s="13" t="s">
        <v>30</v>
      </c>
      <c r="N2070" s="13" t="str">
        <f>IFERROR(__xludf.DUMMYFUNCTION("REGEXEXTRACT(M2070, "" (.+)$"")"),"все население")</f>
        <v>все население</v>
      </c>
      <c r="O2070" s="18">
        <v>13.0</v>
      </c>
      <c r="P2070" s="18">
        <v>14.0</v>
      </c>
      <c r="Q2070" s="18">
        <v>8.0</v>
      </c>
      <c r="R2070" s="18">
        <v>3.0</v>
      </c>
      <c r="S2070" s="18">
        <v>4.0</v>
      </c>
      <c r="T2070" s="18">
        <v>11.0</v>
      </c>
      <c r="U2070" s="18">
        <v>11.0</v>
      </c>
      <c r="V2070" s="18">
        <v>26.0</v>
      </c>
      <c r="W2070" s="18">
        <v>17.0</v>
      </c>
      <c r="X2070" s="18">
        <v>16.0</v>
      </c>
      <c r="Y2070" s="18">
        <v>13.0</v>
      </c>
      <c r="Z2070" s="19">
        <f t="shared" si="6"/>
        <v>136</v>
      </c>
      <c r="AA2070" s="19" t="str">
        <f t="shared" si="19"/>
        <v/>
      </c>
      <c r="AB2070" s="19" t="str">
        <f t="shared" si="8"/>
        <v/>
      </c>
      <c r="AC2070" s="19">
        <f t="shared" si="20"/>
        <v>12.36363636</v>
      </c>
      <c r="AD2070" s="19">
        <f t="shared" si="21"/>
        <v>12</v>
      </c>
      <c r="AE2070" s="19" t="str">
        <f t="shared" si="22"/>
        <v>Нет моды</v>
      </c>
      <c r="AF2070" s="19">
        <f t="shared" si="23"/>
        <v>3</v>
      </c>
      <c r="AG2070" s="19">
        <f t="shared" si="24"/>
        <v>26</v>
      </c>
      <c r="AH2070" s="20" t="str">
        <f t="shared" si="14"/>
        <v/>
      </c>
      <c r="AI2070" s="21"/>
      <c r="AJ2070" s="21"/>
      <c r="AK2070" s="21"/>
      <c r="AL2070" s="22">
        <f t="shared" si="25"/>
        <v>1</v>
      </c>
    </row>
    <row r="2071" ht="12.75" customHeight="1">
      <c r="A2071" s="13" t="s">
        <v>183</v>
      </c>
      <c r="B2071" s="13" t="str">
        <f>IFERROR(__xludf.DUMMYFUNCTION("REGEXREPLACE(A2071, ""\d"", """")"),"         Астраханская область")</f>
        <v>         Астраханская область</v>
      </c>
      <c r="C2071" s="14" t="str">
        <f t="shared" si="15"/>
        <v>Астраханская область</v>
      </c>
      <c r="D2071" s="3">
        <f t="shared" si="16"/>
        <v>2</v>
      </c>
      <c r="E2071" s="15" t="s">
        <v>45</v>
      </c>
      <c r="F2071" s="13" t="str">
        <f>IFERROR(__xludf.DUMMYFUNCTION("REGEXEXTRACT(E2071, ""[А-Яа-я].*"")"),"Самоубийство")</f>
        <v>Самоубийство</v>
      </c>
      <c r="G2071" s="16">
        <f t="shared" si="17"/>
        <v>2</v>
      </c>
      <c r="H2071" s="13" t="s">
        <v>28</v>
      </c>
      <c r="I2071" s="13" t="str">
        <f>IFERROR(__xludf.DUMMYFUNCTION("REGEXREPLACE(H2071, "".*\s"", """")"),"человек")</f>
        <v>человек</v>
      </c>
      <c r="J2071" s="13" t="s">
        <v>29</v>
      </c>
      <c r="K2071" s="17" t="str">
        <f>IFERROR(__xludf.DUMMYFUNCTION("REGEXREPLACE(J2071, ""^[\d\s]+"", """")"),"значение показателя за год")</f>
        <v>значение показателя за год</v>
      </c>
      <c r="L2071" s="16">
        <f t="shared" si="18"/>
        <v>2</v>
      </c>
      <c r="M2071" s="13" t="s">
        <v>31</v>
      </c>
      <c r="N2071" s="13" t="str">
        <f>IFERROR(__xludf.DUMMYFUNCTION("REGEXEXTRACT(M2071, "" (.+)$"")"),"городское население")</f>
        <v>городское население</v>
      </c>
      <c r="O2071" s="18">
        <v>8.0</v>
      </c>
      <c r="P2071" s="18">
        <v>6.0</v>
      </c>
      <c r="Q2071" s="18">
        <v>3.0</v>
      </c>
      <c r="R2071" s="18">
        <v>0.0</v>
      </c>
      <c r="S2071" s="18">
        <v>1.0</v>
      </c>
      <c r="T2071" s="18">
        <v>5.0</v>
      </c>
      <c r="U2071" s="18">
        <v>6.0</v>
      </c>
      <c r="V2071" s="18">
        <v>8.0</v>
      </c>
      <c r="W2071" s="18">
        <v>6.0</v>
      </c>
      <c r="X2071" s="18">
        <v>8.0</v>
      </c>
      <c r="Y2071" s="18">
        <v>8.0</v>
      </c>
      <c r="Z2071" s="19" t="str">
        <f t="shared" si="6"/>
        <v/>
      </c>
      <c r="AA2071" s="19">
        <f t="shared" si="19"/>
        <v>59</v>
      </c>
      <c r="AB2071" s="19" t="str">
        <f t="shared" si="8"/>
        <v/>
      </c>
      <c r="AC2071" s="19">
        <f t="shared" si="20"/>
        <v>5.363636364</v>
      </c>
      <c r="AD2071" s="19">
        <f t="shared" si="21"/>
        <v>8</v>
      </c>
      <c r="AE2071" s="19" t="str">
        <f t="shared" si="22"/>
        <v>Нет моды</v>
      </c>
      <c r="AF2071" s="19">
        <f t="shared" si="23"/>
        <v>0</v>
      </c>
      <c r="AG2071" s="19">
        <f t="shared" si="24"/>
        <v>8</v>
      </c>
      <c r="AH2071" s="20" t="str">
        <f t="shared" si="14"/>
        <v/>
      </c>
      <c r="AI2071" s="21"/>
      <c r="AJ2071" s="21"/>
      <c r="AK2071" s="21"/>
      <c r="AL2071" s="22">
        <f t="shared" si="25"/>
        <v>1</v>
      </c>
    </row>
    <row r="2072" ht="12.75" customHeight="1">
      <c r="A2072" s="13" t="s">
        <v>183</v>
      </c>
      <c r="B2072" s="13" t="str">
        <f>IFERROR(__xludf.DUMMYFUNCTION("REGEXREPLACE(A2072, ""\d"", """")"),"         Астраханская область")</f>
        <v>         Астраханская область</v>
      </c>
      <c r="C2072" s="14" t="str">
        <f t="shared" si="15"/>
        <v>Астраханская область</v>
      </c>
      <c r="D2072" s="3">
        <f t="shared" si="16"/>
        <v>2</v>
      </c>
      <c r="E2072" s="15" t="s">
        <v>45</v>
      </c>
      <c r="F2072" s="13" t="str">
        <f>IFERROR(__xludf.DUMMYFUNCTION("REGEXEXTRACT(E2072, ""[А-Яа-я].*"")"),"Самоубийство")</f>
        <v>Самоубийство</v>
      </c>
      <c r="G2072" s="16">
        <f t="shared" si="17"/>
        <v>2</v>
      </c>
      <c r="H2072" s="13" t="s">
        <v>28</v>
      </c>
      <c r="I2072" s="13" t="str">
        <f>IFERROR(__xludf.DUMMYFUNCTION("REGEXREPLACE(H2072, "".*\s"", """")"),"человек")</f>
        <v>человек</v>
      </c>
      <c r="J2072" s="13" t="s">
        <v>29</v>
      </c>
      <c r="K2072" s="17" t="str">
        <f>IFERROR(__xludf.DUMMYFUNCTION("REGEXREPLACE(J2072, ""^[\d\s]+"", """")"),"значение показателя за год")</f>
        <v>значение показателя за год</v>
      </c>
      <c r="L2072" s="16">
        <f t="shared" si="18"/>
        <v>2</v>
      </c>
      <c r="M2072" s="13" t="s">
        <v>32</v>
      </c>
      <c r="N2072" s="13" t="str">
        <f>IFERROR(__xludf.DUMMYFUNCTION("REGEXEXTRACT(M2072, "" (.+)$"")"),"сельское население")</f>
        <v>сельское население</v>
      </c>
      <c r="O2072" s="18">
        <v>5.0</v>
      </c>
      <c r="P2072" s="18">
        <v>8.0</v>
      </c>
      <c r="Q2072" s="18">
        <v>5.0</v>
      </c>
      <c r="R2072" s="18">
        <v>3.0</v>
      </c>
      <c r="S2072" s="18">
        <v>3.0</v>
      </c>
      <c r="T2072" s="18">
        <v>6.0</v>
      </c>
      <c r="U2072" s="18">
        <v>5.0</v>
      </c>
      <c r="V2072" s="18">
        <v>18.0</v>
      </c>
      <c r="W2072" s="18">
        <v>11.0</v>
      </c>
      <c r="X2072" s="18">
        <v>8.0</v>
      </c>
      <c r="Y2072" s="18">
        <v>5.0</v>
      </c>
      <c r="Z2072" s="19" t="str">
        <f t="shared" si="6"/>
        <v/>
      </c>
      <c r="AA2072" s="19" t="str">
        <f t="shared" si="19"/>
        <v/>
      </c>
      <c r="AB2072" s="19">
        <f t="shared" si="8"/>
        <v>77</v>
      </c>
      <c r="AC2072" s="19">
        <f t="shared" si="20"/>
        <v>7</v>
      </c>
      <c r="AD2072" s="19">
        <f t="shared" si="21"/>
        <v>6</v>
      </c>
      <c r="AE2072" s="19" t="str">
        <f t="shared" si="22"/>
        <v>Нет моды</v>
      </c>
      <c r="AF2072" s="19">
        <f t="shared" si="23"/>
        <v>3</v>
      </c>
      <c r="AG2072" s="19">
        <f t="shared" si="24"/>
        <v>18</v>
      </c>
      <c r="AH2072" s="20" t="str">
        <f t="shared" si="14"/>
        <v>Город: 43%; Село: 57%</v>
      </c>
      <c r="AI2072" s="21"/>
      <c r="AJ2072" s="21"/>
      <c r="AK2072" s="21"/>
      <c r="AL2072" s="22">
        <f t="shared" si="25"/>
        <v>1</v>
      </c>
    </row>
    <row r="2073" ht="12.75" customHeight="1">
      <c r="A2073" s="13" t="s">
        <v>183</v>
      </c>
      <c r="B2073" s="13" t="str">
        <f>IFERROR(__xludf.DUMMYFUNCTION("REGEXREPLACE(A2073, ""\d"", """")"),"         Астраханская область")</f>
        <v>         Астраханская область</v>
      </c>
      <c r="C2073" s="14" t="str">
        <f t="shared" si="15"/>
        <v>Астраханская область</v>
      </c>
      <c r="D2073" s="3">
        <f t="shared" si="16"/>
        <v>2</v>
      </c>
      <c r="E2073" s="15" t="s">
        <v>46</v>
      </c>
      <c r="F2073" s="13" t="str">
        <f>IFERROR(__xludf.DUMMYFUNCTION("REGEXEXTRACT(E2073, ""[А-Яа-я].*"")"),"Случ.отравл.алкоголем")</f>
        <v>Случ.отравл.алкоголем</v>
      </c>
      <c r="G2073" s="16">
        <f t="shared" si="17"/>
        <v>2</v>
      </c>
      <c r="H2073" s="13" t="s">
        <v>28</v>
      </c>
      <c r="I2073" s="13" t="str">
        <f>IFERROR(__xludf.DUMMYFUNCTION("REGEXREPLACE(H2073, "".*\s"", """")"),"человек")</f>
        <v>человек</v>
      </c>
      <c r="J2073" s="13" t="s">
        <v>29</v>
      </c>
      <c r="K2073" s="17" t="str">
        <f>IFERROR(__xludf.DUMMYFUNCTION("REGEXREPLACE(J2073, ""^[\d\s]+"", """")"),"значение показателя за год")</f>
        <v>значение показателя за год</v>
      </c>
      <c r="L2073" s="16">
        <f t="shared" si="18"/>
        <v>2</v>
      </c>
      <c r="M2073" s="13" t="s">
        <v>30</v>
      </c>
      <c r="N2073" s="13" t="str">
        <f>IFERROR(__xludf.DUMMYFUNCTION("REGEXEXTRACT(M2073, "" (.+)$"")"),"все население")</f>
        <v>все население</v>
      </c>
      <c r="O2073" s="18">
        <v>2.0</v>
      </c>
      <c r="P2073" s="18">
        <v>0.0</v>
      </c>
      <c r="Q2073" s="18">
        <v>0.0</v>
      </c>
      <c r="R2073" s="18">
        <v>0.0</v>
      </c>
      <c r="S2073" s="18">
        <v>0.0</v>
      </c>
      <c r="T2073" s="18">
        <v>1.0</v>
      </c>
      <c r="U2073" s="18">
        <v>0.0</v>
      </c>
      <c r="V2073" s="18">
        <v>0.0</v>
      </c>
      <c r="W2073" s="18">
        <v>0.0</v>
      </c>
      <c r="X2073" s="18">
        <v>0.0</v>
      </c>
      <c r="Y2073" s="18">
        <v>0.0</v>
      </c>
      <c r="Z2073" s="19">
        <f t="shared" si="6"/>
        <v>3</v>
      </c>
      <c r="AA2073" s="19" t="str">
        <f t="shared" si="19"/>
        <v/>
      </c>
      <c r="AB2073" s="19" t="str">
        <f t="shared" si="8"/>
        <v/>
      </c>
      <c r="AC2073" s="19">
        <f t="shared" si="20"/>
        <v>0.2727272727</v>
      </c>
      <c r="AD2073" s="19">
        <f t="shared" si="21"/>
        <v>2.5</v>
      </c>
      <c r="AE2073" s="19" t="str">
        <f t="shared" si="22"/>
        <v>Нет моды</v>
      </c>
      <c r="AF2073" s="19">
        <f t="shared" si="23"/>
        <v>0</v>
      </c>
      <c r="AG2073" s="19">
        <f t="shared" si="24"/>
        <v>2</v>
      </c>
      <c r="AH2073" s="20" t="str">
        <f t="shared" si="14"/>
        <v/>
      </c>
      <c r="AI2073" s="21"/>
      <c r="AJ2073" s="21"/>
      <c r="AK2073" s="21"/>
      <c r="AL2073" s="22">
        <f t="shared" si="25"/>
        <v>1</v>
      </c>
    </row>
    <row r="2074" ht="12.75" customHeight="1">
      <c r="A2074" s="13" t="s">
        <v>183</v>
      </c>
      <c r="B2074" s="13" t="str">
        <f>IFERROR(__xludf.DUMMYFUNCTION("REGEXREPLACE(A2074, ""\d"", """")"),"         Астраханская область")</f>
        <v>         Астраханская область</v>
      </c>
      <c r="C2074" s="14" t="str">
        <f t="shared" si="15"/>
        <v>Астраханская область</v>
      </c>
      <c r="D2074" s="3">
        <f t="shared" si="16"/>
        <v>2</v>
      </c>
      <c r="E2074" s="15" t="s">
        <v>46</v>
      </c>
      <c r="F2074" s="13" t="str">
        <f>IFERROR(__xludf.DUMMYFUNCTION("REGEXEXTRACT(E2074, ""[А-Яа-я].*"")"),"Случ.отравл.алкоголем")</f>
        <v>Случ.отравл.алкоголем</v>
      </c>
      <c r="G2074" s="16">
        <f t="shared" si="17"/>
        <v>2</v>
      </c>
      <c r="H2074" s="13" t="s">
        <v>28</v>
      </c>
      <c r="I2074" s="13" t="str">
        <f>IFERROR(__xludf.DUMMYFUNCTION("REGEXREPLACE(H2074, "".*\s"", """")"),"человек")</f>
        <v>человек</v>
      </c>
      <c r="J2074" s="13" t="s">
        <v>29</v>
      </c>
      <c r="K2074" s="17" t="str">
        <f>IFERROR(__xludf.DUMMYFUNCTION("REGEXREPLACE(J2074, ""^[\d\s]+"", """")"),"значение показателя за год")</f>
        <v>значение показателя за год</v>
      </c>
      <c r="L2074" s="16">
        <f t="shared" si="18"/>
        <v>2</v>
      </c>
      <c r="M2074" s="13" t="s">
        <v>31</v>
      </c>
      <c r="N2074" s="13" t="str">
        <f>IFERROR(__xludf.DUMMYFUNCTION("REGEXEXTRACT(M2074, "" (.+)$"")"),"городское население")</f>
        <v>городское население</v>
      </c>
      <c r="O2074" s="18">
        <v>1.0</v>
      </c>
      <c r="P2074" s="18">
        <v>0.0</v>
      </c>
      <c r="Q2074" s="18">
        <v>0.0</v>
      </c>
      <c r="R2074" s="18">
        <v>0.0</v>
      </c>
      <c r="S2074" s="18">
        <v>0.0</v>
      </c>
      <c r="T2074" s="18">
        <v>0.0</v>
      </c>
      <c r="U2074" s="18">
        <v>0.0</v>
      </c>
      <c r="V2074" s="18">
        <v>0.0</v>
      </c>
      <c r="W2074" s="18">
        <v>0.0</v>
      </c>
      <c r="X2074" s="18">
        <v>0.0</v>
      </c>
      <c r="Y2074" s="18">
        <v>0.0</v>
      </c>
      <c r="Z2074" s="19" t="str">
        <f t="shared" si="6"/>
        <v/>
      </c>
      <c r="AA2074" s="19">
        <f t="shared" si="19"/>
        <v>1</v>
      </c>
      <c r="AB2074" s="19" t="str">
        <f t="shared" si="8"/>
        <v/>
      </c>
      <c r="AC2074" s="19">
        <f t="shared" si="20"/>
        <v>0.09090909091</v>
      </c>
      <c r="AD2074" s="19">
        <f t="shared" si="21"/>
        <v>0</v>
      </c>
      <c r="AE2074" s="19" t="str">
        <f t="shared" si="22"/>
        <v>Нет моды</v>
      </c>
      <c r="AF2074" s="19">
        <f t="shared" si="23"/>
        <v>0</v>
      </c>
      <c r="AG2074" s="19">
        <f t="shared" si="24"/>
        <v>1</v>
      </c>
      <c r="AH2074" s="20" t="str">
        <f t="shared" si="14"/>
        <v/>
      </c>
      <c r="AI2074" s="21"/>
      <c r="AJ2074" s="21"/>
      <c r="AK2074" s="21"/>
      <c r="AL2074" s="22">
        <f t="shared" si="25"/>
        <v>1</v>
      </c>
    </row>
    <row r="2075" ht="12.75" customHeight="1">
      <c r="A2075" s="13" t="s">
        <v>183</v>
      </c>
      <c r="B2075" s="13" t="str">
        <f>IFERROR(__xludf.DUMMYFUNCTION("REGEXREPLACE(A2075, ""\d"", """")"),"         Астраханская область")</f>
        <v>         Астраханская область</v>
      </c>
      <c r="C2075" s="14" t="str">
        <f t="shared" si="15"/>
        <v>Астраханская область</v>
      </c>
      <c r="D2075" s="3">
        <f t="shared" si="16"/>
        <v>2</v>
      </c>
      <c r="E2075" s="15" t="s">
        <v>46</v>
      </c>
      <c r="F2075" s="13" t="str">
        <f>IFERROR(__xludf.DUMMYFUNCTION("REGEXEXTRACT(E2075, ""[А-Яа-я].*"")"),"Случ.отравл.алкоголем")</f>
        <v>Случ.отравл.алкоголем</v>
      </c>
      <c r="G2075" s="16">
        <f t="shared" si="17"/>
        <v>2</v>
      </c>
      <c r="H2075" s="13" t="s">
        <v>28</v>
      </c>
      <c r="I2075" s="13" t="str">
        <f>IFERROR(__xludf.DUMMYFUNCTION("REGEXREPLACE(H2075, "".*\s"", """")"),"человек")</f>
        <v>человек</v>
      </c>
      <c r="J2075" s="13" t="s">
        <v>29</v>
      </c>
      <c r="K2075" s="17" t="str">
        <f>IFERROR(__xludf.DUMMYFUNCTION("REGEXREPLACE(J2075, ""^[\d\s]+"", """")"),"значение показателя за год")</f>
        <v>значение показателя за год</v>
      </c>
      <c r="L2075" s="16">
        <f t="shared" si="18"/>
        <v>2</v>
      </c>
      <c r="M2075" s="13" t="s">
        <v>32</v>
      </c>
      <c r="N2075" s="13" t="str">
        <f>IFERROR(__xludf.DUMMYFUNCTION("REGEXEXTRACT(M2075, "" (.+)$"")"),"сельское население")</f>
        <v>сельское население</v>
      </c>
      <c r="O2075" s="18">
        <v>1.0</v>
      </c>
      <c r="P2075" s="18">
        <v>0.0</v>
      </c>
      <c r="Q2075" s="18">
        <v>0.0</v>
      </c>
      <c r="R2075" s="18">
        <v>0.0</v>
      </c>
      <c r="S2075" s="18">
        <v>0.0</v>
      </c>
      <c r="T2075" s="18">
        <v>1.0</v>
      </c>
      <c r="U2075" s="18">
        <v>0.0</v>
      </c>
      <c r="V2075" s="18">
        <v>0.0</v>
      </c>
      <c r="W2075" s="18">
        <v>0.0</v>
      </c>
      <c r="X2075" s="18">
        <v>0.0</v>
      </c>
      <c r="Y2075" s="18">
        <v>0.0</v>
      </c>
      <c r="Z2075" s="19" t="str">
        <f t="shared" si="6"/>
        <v/>
      </c>
      <c r="AA2075" s="19" t="str">
        <f t="shared" si="19"/>
        <v/>
      </c>
      <c r="AB2075" s="19">
        <f t="shared" si="8"/>
        <v>2</v>
      </c>
      <c r="AC2075" s="19">
        <f t="shared" si="20"/>
        <v>0.1818181818</v>
      </c>
      <c r="AD2075" s="19">
        <f t="shared" si="21"/>
        <v>0</v>
      </c>
      <c r="AE2075" s="19" t="str">
        <f t="shared" si="22"/>
        <v>Нет моды</v>
      </c>
      <c r="AF2075" s="19">
        <f t="shared" si="23"/>
        <v>0</v>
      </c>
      <c r="AG2075" s="19">
        <f t="shared" si="24"/>
        <v>1</v>
      </c>
      <c r="AH2075" s="20" t="str">
        <f t="shared" si="14"/>
        <v>Город: 33%; Село: 67%</v>
      </c>
      <c r="AI2075" s="21"/>
      <c r="AJ2075" s="21"/>
      <c r="AK2075" s="21"/>
      <c r="AL2075" s="22">
        <f t="shared" si="25"/>
        <v>1</v>
      </c>
    </row>
    <row r="2076" ht="12.75" customHeight="1">
      <c r="A2076" s="13" t="s">
        <v>183</v>
      </c>
      <c r="B2076" s="13" t="str">
        <f>IFERROR(__xludf.DUMMYFUNCTION("REGEXREPLACE(A2076, ""\d"", """")"),"         Астраханская область")</f>
        <v>         Астраханская область</v>
      </c>
      <c r="C2076" s="14" t="str">
        <f t="shared" si="15"/>
        <v>Астраханская область</v>
      </c>
      <c r="D2076" s="3">
        <f t="shared" si="16"/>
        <v>2</v>
      </c>
      <c r="E2076" s="15" t="s">
        <v>47</v>
      </c>
      <c r="F2076" s="13" t="str">
        <f>IFERROR(__xludf.DUMMYFUNCTION("REGEXEXTRACT(E2076, ""[А-Яа-я].*"")"),"транспортные травмы всех видов")</f>
        <v>транспортные травмы всех видов</v>
      </c>
      <c r="G2076" s="16">
        <f t="shared" si="17"/>
        <v>2</v>
      </c>
      <c r="H2076" s="13" t="s">
        <v>28</v>
      </c>
      <c r="I2076" s="13" t="str">
        <f>IFERROR(__xludf.DUMMYFUNCTION("REGEXREPLACE(H2076, "".*\s"", """")"),"человек")</f>
        <v>человек</v>
      </c>
      <c r="J2076" s="13" t="s">
        <v>29</v>
      </c>
      <c r="K2076" s="17" t="str">
        <f>IFERROR(__xludf.DUMMYFUNCTION("REGEXREPLACE(J2076, ""^[\d\s]+"", """")"),"значение показателя за год")</f>
        <v>значение показателя за год</v>
      </c>
      <c r="L2076" s="16">
        <f t="shared" si="18"/>
        <v>2</v>
      </c>
      <c r="M2076" s="13" t="s">
        <v>30</v>
      </c>
      <c r="N2076" s="13" t="str">
        <f>IFERROR(__xludf.DUMMYFUNCTION("REGEXEXTRACT(M2076, "" (.+)$"")"),"все население")</f>
        <v>все население</v>
      </c>
      <c r="O2076" s="18">
        <v>177.0</v>
      </c>
      <c r="P2076" s="18">
        <v>148.0</v>
      </c>
      <c r="Q2076" s="18">
        <v>112.0</v>
      </c>
      <c r="R2076" s="18">
        <v>111.0</v>
      </c>
      <c r="S2076" s="23" t="s">
        <v>37</v>
      </c>
      <c r="T2076" s="23" t="s">
        <v>37</v>
      </c>
      <c r="U2076" s="23" t="s">
        <v>37</v>
      </c>
      <c r="V2076" s="23" t="s">
        <v>37</v>
      </c>
      <c r="W2076" s="23" t="s">
        <v>37</v>
      </c>
      <c r="X2076" s="23" t="s">
        <v>37</v>
      </c>
      <c r="Y2076" s="23" t="s">
        <v>37</v>
      </c>
      <c r="Z2076" s="19">
        <f t="shared" si="6"/>
        <v>548</v>
      </c>
      <c r="AA2076" s="19" t="str">
        <f t="shared" si="19"/>
        <v/>
      </c>
      <c r="AB2076" s="19" t="str">
        <f t="shared" si="8"/>
        <v/>
      </c>
      <c r="AC2076" s="19">
        <f t="shared" si="20"/>
        <v>137</v>
      </c>
      <c r="AD2076" s="19">
        <f t="shared" si="21"/>
        <v>0</v>
      </c>
      <c r="AE2076" s="19" t="str">
        <f t="shared" si="22"/>
        <v>Нет моды</v>
      </c>
      <c r="AF2076" s="19">
        <f t="shared" si="23"/>
        <v>111</v>
      </c>
      <c r="AG2076" s="19">
        <f t="shared" si="24"/>
        <v>177</v>
      </c>
      <c r="AH2076" s="20" t="str">
        <f t="shared" si="14"/>
        <v/>
      </c>
      <c r="AI2076" s="24"/>
      <c r="AJ2076" s="24"/>
      <c r="AK2076" s="24"/>
      <c r="AL2076" s="22">
        <f t="shared" si="25"/>
        <v>1</v>
      </c>
    </row>
    <row r="2077" ht="12.75" customHeight="1">
      <c r="A2077" s="13" t="s">
        <v>183</v>
      </c>
      <c r="B2077" s="13" t="str">
        <f>IFERROR(__xludf.DUMMYFUNCTION("REGEXREPLACE(A2077, ""\d"", """")"),"         Астраханская область")</f>
        <v>         Астраханская область</v>
      </c>
      <c r="C2077" s="14" t="str">
        <f t="shared" si="15"/>
        <v>Астраханская область</v>
      </c>
      <c r="D2077" s="3">
        <f t="shared" si="16"/>
        <v>2</v>
      </c>
      <c r="E2077" s="15" t="s">
        <v>47</v>
      </c>
      <c r="F2077" s="13" t="str">
        <f>IFERROR(__xludf.DUMMYFUNCTION("REGEXEXTRACT(E2077, ""[А-Яа-я].*"")"),"транспортные травмы всех видов")</f>
        <v>транспортные травмы всех видов</v>
      </c>
      <c r="G2077" s="16">
        <f t="shared" si="17"/>
        <v>2</v>
      </c>
      <c r="H2077" s="13" t="s">
        <v>28</v>
      </c>
      <c r="I2077" s="13" t="str">
        <f>IFERROR(__xludf.DUMMYFUNCTION("REGEXREPLACE(H2077, "".*\s"", """")"),"человек")</f>
        <v>человек</v>
      </c>
      <c r="J2077" s="13" t="s">
        <v>29</v>
      </c>
      <c r="K2077" s="17" t="str">
        <f>IFERROR(__xludf.DUMMYFUNCTION("REGEXREPLACE(J2077, ""^[\d\s]+"", """")"),"значение показателя за год")</f>
        <v>значение показателя за год</v>
      </c>
      <c r="L2077" s="16">
        <f t="shared" si="18"/>
        <v>2</v>
      </c>
      <c r="M2077" s="13" t="s">
        <v>31</v>
      </c>
      <c r="N2077" s="13" t="str">
        <f>IFERROR(__xludf.DUMMYFUNCTION("REGEXEXTRACT(M2077, "" (.+)$"")"),"городское население")</f>
        <v>городское население</v>
      </c>
      <c r="O2077" s="18">
        <v>97.0</v>
      </c>
      <c r="P2077" s="18">
        <v>81.0</v>
      </c>
      <c r="Q2077" s="18">
        <v>62.0</v>
      </c>
      <c r="R2077" s="18">
        <v>70.0</v>
      </c>
      <c r="S2077" s="23" t="s">
        <v>37</v>
      </c>
      <c r="T2077" s="23" t="s">
        <v>37</v>
      </c>
      <c r="U2077" s="23" t="s">
        <v>37</v>
      </c>
      <c r="V2077" s="23" t="s">
        <v>37</v>
      </c>
      <c r="W2077" s="23" t="s">
        <v>37</v>
      </c>
      <c r="X2077" s="23" t="s">
        <v>37</v>
      </c>
      <c r="Y2077" s="23" t="s">
        <v>37</v>
      </c>
      <c r="Z2077" s="19" t="str">
        <f t="shared" si="6"/>
        <v/>
      </c>
      <c r="AA2077" s="19">
        <f t="shared" si="19"/>
        <v>310</v>
      </c>
      <c r="AB2077" s="19" t="str">
        <f t="shared" si="8"/>
        <v/>
      </c>
      <c r="AC2077" s="19">
        <f t="shared" si="20"/>
        <v>77.5</v>
      </c>
      <c r="AD2077" s="19">
        <f t="shared" si="21"/>
        <v>104</v>
      </c>
      <c r="AE2077" s="19" t="str">
        <f t="shared" si="22"/>
        <v>Нет моды</v>
      </c>
      <c r="AF2077" s="19">
        <f t="shared" si="23"/>
        <v>62</v>
      </c>
      <c r="AG2077" s="19">
        <f t="shared" si="24"/>
        <v>97</v>
      </c>
      <c r="AH2077" s="20" t="str">
        <f t="shared" si="14"/>
        <v/>
      </c>
      <c r="AI2077" s="24"/>
      <c r="AJ2077" s="24"/>
      <c r="AK2077" s="24"/>
      <c r="AL2077" s="22">
        <f t="shared" si="25"/>
        <v>1</v>
      </c>
    </row>
    <row r="2078" ht="12.75" customHeight="1">
      <c r="A2078" s="13" t="s">
        <v>183</v>
      </c>
      <c r="B2078" s="13" t="str">
        <f>IFERROR(__xludf.DUMMYFUNCTION("REGEXREPLACE(A2078, ""\d"", """")"),"         Астраханская область")</f>
        <v>         Астраханская область</v>
      </c>
      <c r="C2078" s="14" t="str">
        <f t="shared" si="15"/>
        <v>Астраханская область</v>
      </c>
      <c r="D2078" s="3">
        <f t="shared" si="16"/>
        <v>2</v>
      </c>
      <c r="E2078" s="15" t="s">
        <v>47</v>
      </c>
      <c r="F2078" s="13" t="str">
        <f>IFERROR(__xludf.DUMMYFUNCTION("REGEXEXTRACT(E2078, ""[А-Яа-я].*"")"),"транспортные травмы всех видов")</f>
        <v>транспортные травмы всех видов</v>
      </c>
      <c r="G2078" s="16">
        <f t="shared" si="17"/>
        <v>2</v>
      </c>
      <c r="H2078" s="13" t="s">
        <v>28</v>
      </c>
      <c r="I2078" s="13" t="str">
        <f>IFERROR(__xludf.DUMMYFUNCTION("REGEXREPLACE(H2078, "".*\s"", """")"),"человек")</f>
        <v>человек</v>
      </c>
      <c r="J2078" s="13" t="s">
        <v>29</v>
      </c>
      <c r="K2078" s="17" t="str">
        <f>IFERROR(__xludf.DUMMYFUNCTION("REGEXREPLACE(J2078, ""^[\d\s]+"", """")"),"значение показателя за год")</f>
        <v>значение показателя за год</v>
      </c>
      <c r="L2078" s="16">
        <f t="shared" si="18"/>
        <v>2</v>
      </c>
      <c r="M2078" s="13" t="s">
        <v>32</v>
      </c>
      <c r="N2078" s="13" t="str">
        <f>IFERROR(__xludf.DUMMYFUNCTION("REGEXEXTRACT(M2078, "" (.+)$"")"),"сельское население")</f>
        <v>сельское население</v>
      </c>
      <c r="O2078" s="18">
        <v>80.0</v>
      </c>
      <c r="P2078" s="18">
        <v>67.0</v>
      </c>
      <c r="Q2078" s="18">
        <v>50.0</v>
      </c>
      <c r="R2078" s="18">
        <v>41.0</v>
      </c>
      <c r="S2078" s="23" t="s">
        <v>37</v>
      </c>
      <c r="T2078" s="23" t="s">
        <v>37</v>
      </c>
      <c r="U2078" s="23" t="s">
        <v>37</v>
      </c>
      <c r="V2078" s="23" t="s">
        <v>37</v>
      </c>
      <c r="W2078" s="23" t="s">
        <v>37</v>
      </c>
      <c r="X2078" s="23" t="s">
        <v>37</v>
      </c>
      <c r="Y2078" s="23" t="s">
        <v>37</v>
      </c>
      <c r="Z2078" s="19" t="str">
        <f t="shared" si="6"/>
        <v/>
      </c>
      <c r="AA2078" s="19" t="str">
        <f t="shared" si="19"/>
        <v/>
      </c>
      <c r="AB2078" s="19">
        <f t="shared" si="8"/>
        <v>238</v>
      </c>
      <c r="AC2078" s="19">
        <f t="shared" si="20"/>
        <v>59.5</v>
      </c>
      <c r="AD2078" s="19">
        <f t="shared" si="21"/>
        <v>68.5</v>
      </c>
      <c r="AE2078" s="19" t="str">
        <f t="shared" si="22"/>
        <v>Нет моды</v>
      </c>
      <c r="AF2078" s="19">
        <f t="shared" si="23"/>
        <v>41</v>
      </c>
      <c r="AG2078" s="19">
        <f t="shared" si="24"/>
        <v>80</v>
      </c>
      <c r="AH2078" s="20" t="str">
        <f t="shared" si="14"/>
        <v>Город: 57%; Село: 43%</v>
      </c>
      <c r="AI2078" s="24"/>
      <c r="AJ2078" s="24"/>
      <c r="AK2078" s="24"/>
      <c r="AL2078" s="22">
        <f t="shared" si="25"/>
        <v>1</v>
      </c>
    </row>
    <row r="2079" ht="12.75" customHeight="1">
      <c r="A2079" s="13" t="s">
        <v>183</v>
      </c>
      <c r="B2079" s="13" t="str">
        <f>IFERROR(__xludf.DUMMYFUNCTION("REGEXREPLACE(A2079, ""\d"", """")"),"         Астраханская область")</f>
        <v>         Астраханская область</v>
      </c>
      <c r="C2079" s="14" t="str">
        <f t="shared" si="15"/>
        <v>Астраханская область</v>
      </c>
      <c r="D2079" s="3">
        <f t="shared" si="16"/>
        <v>2</v>
      </c>
      <c r="E2079" s="15" t="s">
        <v>48</v>
      </c>
      <c r="F2079" s="13" t="str">
        <f>IFERROR(__xludf.DUMMYFUNCTION("REGEXEXTRACT(E2079, ""[А-Яа-я].*"")"),"Убийство")</f>
        <v>Убийство</v>
      </c>
      <c r="G2079" s="16">
        <f t="shared" si="17"/>
        <v>2</v>
      </c>
      <c r="H2079" s="13" t="s">
        <v>28</v>
      </c>
      <c r="I2079" s="13" t="str">
        <f>IFERROR(__xludf.DUMMYFUNCTION("REGEXREPLACE(H2079, "".*\s"", """")"),"человек")</f>
        <v>человек</v>
      </c>
      <c r="J2079" s="13" t="s">
        <v>29</v>
      </c>
      <c r="K2079" s="17" t="str">
        <f>IFERROR(__xludf.DUMMYFUNCTION("REGEXREPLACE(J2079, ""^[\d\s]+"", """")"),"значение показателя за год")</f>
        <v>значение показателя за год</v>
      </c>
      <c r="L2079" s="16">
        <f t="shared" si="18"/>
        <v>2</v>
      </c>
      <c r="M2079" s="13" t="s">
        <v>30</v>
      </c>
      <c r="N2079" s="13" t="str">
        <f>IFERROR(__xludf.DUMMYFUNCTION("REGEXEXTRACT(M2079, "" (.+)$"")"),"все население")</f>
        <v>все население</v>
      </c>
      <c r="O2079" s="18">
        <v>49.0</v>
      </c>
      <c r="P2079" s="18">
        <v>27.0</v>
      </c>
      <c r="Q2079" s="18">
        <v>30.0</v>
      </c>
      <c r="R2079" s="18">
        <v>16.0</v>
      </c>
      <c r="S2079" s="18">
        <v>9.0</v>
      </c>
      <c r="T2079" s="18">
        <v>16.0</v>
      </c>
      <c r="U2079" s="18">
        <v>6.0</v>
      </c>
      <c r="V2079" s="18">
        <v>6.0</v>
      </c>
      <c r="W2079" s="18">
        <v>8.0</v>
      </c>
      <c r="X2079" s="18">
        <v>5.0</v>
      </c>
      <c r="Y2079" s="18">
        <v>3.0</v>
      </c>
      <c r="Z2079" s="19">
        <f t="shared" si="6"/>
        <v>175</v>
      </c>
      <c r="AA2079" s="19" t="str">
        <f t="shared" si="19"/>
        <v/>
      </c>
      <c r="AB2079" s="19" t="str">
        <f t="shared" si="8"/>
        <v/>
      </c>
      <c r="AC2079" s="19">
        <f t="shared" si="20"/>
        <v>15.90909091</v>
      </c>
      <c r="AD2079" s="19">
        <f t="shared" si="21"/>
        <v>16</v>
      </c>
      <c r="AE2079" s="19" t="str">
        <f t="shared" si="22"/>
        <v>Нет моды</v>
      </c>
      <c r="AF2079" s="19">
        <f t="shared" si="23"/>
        <v>3</v>
      </c>
      <c r="AG2079" s="19">
        <f t="shared" si="24"/>
        <v>49</v>
      </c>
      <c r="AH2079" s="20" t="str">
        <f t="shared" si="14"/>
        <v/>
      </c>
      <c r="AI2079" s="21"/>
      <c r="AJ2079" s="21"/>
      <c r="AK2079" s="21"/>
      <c r="AL2079" s="22">
        <f t="shared" si="25"/>
        <v>1</v>
      </c>
    </row>
    <row r="2080" ht="12.75" customHeight="1">
      <c r="A2080" s="13" t="s">
        <v>183</v>
      </c>
      <c r="B2080" s="13" t="str">
        <f>IFERROR(__xludf.DUMMYFUNCTION("REGEXREPLACE(A2080, ""\d"", """")"),"         Астраханская область")</f>
        <v>         Астраханская область</v>
      </c>
      <c r="C2080" s="14" t="str">
        <f t="shared" si="15"/>
        <v>Астраханская область</v>
      </c>
      <c r="D2080" s="3">
        <f t="shared" si="16"/>
        <v>2</v>
      </c>
      <c r="E2080" s="15" t="s">
        <v>48</v>
      </c>
      <c r="F2080" s="13" t="str">
        <f>IFERROR(__xludf.DUMMYFUNCTION("REGEXEXTRACT(E2080, ""[А-Яа-я].*"")"),"Убийство")</f>
        <v>Убийство</v>
      </c>
      <c r="G2080" s="16">
        <f t="shared" si="17"/>
        <v>2</v>
      </c>
      <c r="H2080" s="13" t="s">
        <v>28</v>
      </c>
      <c r="I2080" s="13" t="str">
        <f>IFERROR(__xludf.DUMMYFUNCTION("REGEXREPLACE(H2080, "".*\s"", """")"),"человек")</f>
        <v>человек</v>
      </c>
      <c r="J2080" s="13" t="s">
        <v>29</v>
      </c>
      <c r="K2080" s="17" t="str">
        <f>IFERROR(__xludf.DUMMYFUNCTION("REGEXREPLACE(J2080, ""^[\d\s]+"", """")"),"значение показателя за год")</f>
        <v>значение показателя за год</v>
      </c>
      <c r="L2080" s="16">
        <f t="shared" si="18"/>
        <v>2</v>
      </c>
      <c r="M2080" s="13" t="s">
        <v>31</v>
      </c>
      <c r="N2080" s="13" t="str">
        <f>IFERROR(__xludf.DUMMYFUNCTION("REGEXEXTRACT(M2080, "" (.+)$"")"),"городское население")</f>
        <v>городское население</v>
      </c>
      <c r="O2080" s="18">
        <v>31.0</v>
      </c>
      <c r="P2080" s="18">
        <v>13.0</v>
      </c>
      <c r="Q2080" s="18">
        <v>17.0</v>
      </c>
      <c r="R2080" s="18">
        <v>6.0</v>
      </c>
      <c r="S2080" s="18">
        <v>4.0</v>
      </c>
      <c r="T2080" s="18">
        <v>12.0</v>
      </c>
      <c r="U2080" s="18">
        <v>3.0</v>
      </c>
      <c r="V2080" s="18">
        <v>2.0</v>
      </c>
      <c r="W2080" s="18">
        <v>4.0</v>
      </c>
      <c r="X2080" s="18">
        <v>2.0</v>
      </c>
      <c r="Y2080" s="18">
        <v>1.0</v>
      </c>
      <c r="Z2080" s="19" t="str">
        <f t="shared" si="6"/>
        <v/>
      </c>
      <c r="AA2080" s="19">
        <f t="shared" si="19"/>
        <v>95</v>
      </c>
      <c r="AB2080" s="19" t="str">
        <f t="shared" si="8"/>
        <v/>
      </c>
      <c r="AC2080" s="19">
        <f t="shared" si="20"/>
        <v>8.636363636</v>
      </c>
      <c r="AD2080" s="19">
        <f t="shared" si="21"/>
        <v>7</v>
      </c>
      <c r="AE2080" s="19" t="str">
        <f t="shared" si="22"/>
        <v>Нет моды</v>
      </c>
      <c r="AF2080" s="19">
        <f t="shared" si="23"/>
        <v>1</v>
      </c>
      <c r="AG2080" s="19">
        <f t="shared" si="24"/>
        <v>31</v>
      </c>
      <c r="AH2080" s="20" t="str">
        <f t="shared" si="14"/>
        <v/>
      </c>
      <c r="AI2080" s="21"/>
      <c r="AJ2080" s="21"/>
      <c r="AK2080" s="21"/>
      <c r="AL2080" s="22">
        <f t="shared" si="25"/>
        <v>1</v>
      </c>
    </row>
    <row r="2081" ht="12.75" customHeight="1">
      <c r="A2081" s="13" t="s">
        <v>183</v>
      </c>
      <c r="B2081" s="13" t="str">
        <f>IFERROR(__xludf.DUMMYFUNCTION("REGEXREPLACE(A2081, ""\d"", """")"),"         Астраханская область")</f>
        <v>         Астраханская область</v>
      </c>
      <c r="C2081" s="14" t="str">
        <f t="shared" si="15"/>
        <v>Астраханская область</v>
      </c>
      <c r="D2081" s="3">
        <f t="shared" si="16"/>
        <v>2</v>
      </c>
      <c r="E2081" s="15" t="s">
        <v>48</v>
      </c>
      <c r="F2081" s="13" t="str">
        <f>IFERROR(__xludf.DUMMYFUNCTION("REGEXEXTRACT(E2081, ""[А-Яа-я].*"")"),"Убийство")</f>
        <v>Убийство</v>
      </c>
      <c r="G2081" s="16">
        <f t="shared" si="17"/>
        <v>2</v>
      </c>
      <c r="H2081" s="13" t="s">
        <v>28</v>
      </c>
      <c r="I2081" s="13" t="str">
        <f>IFERROR(__xludf.DUMMYFUNCTION("REGEXREPLACE(H2081, "".*\s"", """")"),"человек")</f>
        <v>человек</v>
      </c>
      <c r="J2081" s="13" t="s">
        <v>29</v>
      </c>
      <c r="K2081" s="17" t="str">
        <f>IFERROR(__xludf.DUMMYFUNCTION("REGEXREPLACE(J2081, ""^[\d\s]+"", """")"),"значение показателя за год")</f>
        <v>значение показателя за год</v>
      </c>
      <c r="L2081" s="16">
        <f t="shared" si="18"/>
        <v>2</v>
      </c>
      <c r="M2081" s="13" t="s">
        <v>32</v>
      </c>
      <c r="N2081" s="13" t="str">
        <f>IFERROR(__xludf.DUMMYFUNCTION("REGEXEXTRACT(M2081, "" (.+)$"")"),"сельское население")</f>
        <v>сельское население</v>
      </c>
      <c r="O2081" s="18">
        <v>18.0</v>
      </c>
      <c r="P2081" s="18">
        <v>14.0</v>
      </c>
      <c r="Q2081" s="18">
        <v>13.0</v>
      </c>
      <c r="R2081" s="18">
        <v>10.0</v>
      </c>
      <c r="S2081" s="18">
        <v>5.0</v>
      </c>
      <c r="T2081" s="18">
        <v>4.0</v>
      </c>
      <c r="U2081" s="18">
        <v>3.0</v>
      </c>
      <c r="V2081" s="18">
        <v>4.0</v>
      </c>
      <c r="W2081" s="18">
        <v>4.0</v>
      </c>
      <c r="X2081" s="18">
        <v>3.0</v>
      </c>
      <c r="Y2081" s="18">
        <v>2.0</v>
      </c>
      <c r="Z2081" s="19" t="str">
        <f t="shared" si="6"/>
        <v/>
      </c>
      <c r="AA2081" s="19" t="str">
        <f t="shared" si="19"/>
        <v/>
      </c>
      <c r="AB2081" s="19">
        <f t="shared" si="8"/>
        <v>80</v>
      </c>
      <c r="AC2081" s="19">
        <f t="shared" si="20"/>
        <v>7.272727273</v>
      </c>
      <c r="AD2081" s="19">
        <f t="shared" si="21"/>
        <v>4</v>
      </c>
      <c r="AE2081" s="19" t="str">
        <f t="shared" si="22"/>
        <v>Нет моды</v>
      </c>
      <c r="AF2081" s="19">
        <f t="shared" si="23"/>
        <v>2</v>
      </c>
      <c r="AG2081" s="19">
        <f t="shared" si="24"/>
        <v>18</v>
      </c>
      <c r="AH2081" s="20" t="str">
        <f t="shared" si="14"/>
        <v>Город: 54%; Село: 46%</v>
      </c>
      <c r="AI2081" s="21"/>
      <c r="AJ2081" s="21"/>
      <c r="AK2081" s="21"/>
      <c r="AL2081" s="22">
        <f t="shared" si="25"/>
        <v>1</v>
      </c>
    </row>
    <row r="2082" ht="12.75" customHeight="1">
      <c r="A2082" s="13" t="s">
        <v>183</v>
      </c>
      <c r="B2082" s="13" t="str">
        <f>IFERROR(__xludf.DUMMYFUNCTION("REGEXREPLACE(A2082, ""\d"", """")"),"         Астраханская область")</f>
        <v>         Астраханская область</v>
      </c>
      <c r="C2082" s="14" t="str">
        <f t="shared" si="15"/>
        <v>Астраханская область</v>
      </c>
      <c r="D2082" s="3">
        <f t="shared" si="16"/>
        <v>2</v>
      </c>
      <c r="E2082" s="15" t="s">
        <v>49</v>
      </c>
      <c r="F2082" s="13" t="str">
        <f>IFERROR(__xludf.DUMMYFUNCTION("REGEXEXTRACT(E2082, ""[А-Яа-я].*"")"),"Цереброваскулярные болезни")</f>
        <v>Цереброваскулярные болезни</v>
      </c>
      <c r="G2082" s="16">
        <f t="shared" si="17"/>
        <v>2</v>
      </c>
      <c r="H2082" s="13" t="s">
        <v>28</v>
      </c>
      <c r="I2082" s="13" t="str">
        <f>IFERROR(__xludf.DUMMYFUNCTION("REGEXREPLACE(H2082, "".*\s"", """")"),"человек")</f>
        <v>человек</v>
      </c>
      <c r="J2082" s="13" t="s">
        <v>29</v>
      </c>
      <c r="K2082" s="17" t="str">
        <f>IFERROR(__xludf.DUMMYFUNCTION("REGEXREPLACE(J2082, ""^[\d\s]+"", """")"),"значение показателя за год")</f>
        <v>значение показателя за год</v>
      </c>
      <c r="L2082" s="16">
        <f t="shared" si="18"/>
        <v>2</v>
      </c>
      <c r="M2082" s="13" t="s">
        <v>30</v>
      </c>
      <c r="N2082" s="13" t="str">
        <f>IFERROR(__xludf.DUMMYFUNCTION("REGEXEXTRACT(M2082, "" (.+)$"")"),"все население")</f>
        <v>все население</v>
      </c>
      <c r="O2082" s="18">
        <v>1958.0</v>
      </c>
      <c r="P2082" s="18">
        <v>1770.0</v>
      </c>
      <c r="Q2082" s="18">
        <v>1628.0</v>
      </c>
      <c r="R2082" s="18">
        <v>1489.0</v>
      </c>
      <c r="S2082" s="18">
        <v>1434.0</v>
      </c>
      <c r="T2082" s="18">
        <v>1528.0</v>
      </c>
      <c r="U2082" s="18">
        <v>1490.0</v>
      </c>
      <c r="V2082" s="18">
        <v>1665.0</v>
      </c>
      <c r="W2082" s="18">
        <v>1802.0</v>
      </c>
      <c r="X2082" s="18">
        <v>1508.0</v>
      </c>
      <c r="Y2082" s="18">
        <v>1282.0</v>
      </c>
      <c r="Z2082" s="19">
        <f t="shared" si="6"/>
        <v>17554</v>
      </c>
      <c r="AA2082" s="19" t="str">
        <f t="shared" si="19"/>
        <v/>
      </c>
      <c r="AB2082" s="19" t="str">
        <f t="shared" si="8"/>
        <v/>
      </c>
      <c r="AC2082" s="19">
        <f t="shared" si="20"/>
        <v>1595.818182</v>
      </c>
      <c r="AD2082" s="19">
        <f t="shared" si="21"/>
        <v>650</v>
      </c>
      <c r="AE2082" s="19" t="str">
        <f t="shared" si="22"/>
        <v>Нет моды</v>
      </c>
      <c r="AF2082" s="19">
        <f t="shared" si="23"/>
        <v>1282</v>
      </c>
      <c r="AG2082" s="19">
        <f t="shared" si="24"/>
        <v>1958</v>
      </c>
      <c r="AH2082" s="20" t="str">
        <f t="shared" si="14"/>
        <v/>
      </c>
      <c r="AI2082" s="21"/>
      <c r="AJ2082" s="21"/>
      <c r="AK2082" s="21"/>
      <c r="AL2082" s="22">
        <f t="shared" si="25"/>
        <v>1</v>
      </c>
    </row>
    <row r="2083" ht="12.75" customHeight="1">
      <c r="A2083" s="13" t="s">
        <v>183</v>
      </c>
      <c r="B2083" s="13" t="str">
        <f>IFERROR(__xludf.DUMMYFUNCTION("REGEXREPLACE(A2083, ""\d"", """")"),"         Астраханская область")</f>
        <v>         Астраханская область</v>
      </c>
      <c r="C2083" s="14" t="str">
        <f t="shared" si="15"/>
        <v>Астраханская область</v>
      </c>
      <c r="D2083" s="3">
        <f t="shared" si="16"/>
        <v>2</v>
      </c>
      <c r="E2083" s="15" t="s">
        <v>49</v>
      </c>
      <c r="F2083" s="13" t="str">
        <f>IFERROR(__xludf.DUMMYFUNCTION("REGEXEXTRACT(E2083, ""[А-Яа-я].*"")"),"Цереброваскулярные болезни")</f>
        <v>Цереброваскулярные болезни</v>
      </c>
      <c r="G2083" s="16">
        <f t="shared" si="17"/>
        <v>2</v>
      </c>
      <c r="H2083" s="13" t="s">
        <v>28</v>
      </c>
      <c r="I2083" s="13" t="str">
        <f>IFERROR(__xludf.DUMMYFUNCTION("REGEXREPLACE(H2083, "".*\s"", """")"),"человек")</f>
        <v>человек</v>
      </c>
      <c r="J2083" s="13" t="s">
        <v>29</v>
      </c>
      <c r="K2083" s="17" t="str">
        <f>IFERROR(__xludf.DUMMYFUNCTION("REGEXREPLACE(J2083, ""^[\d\s]+"", """")"),"значение показателя за год")</f>
        <v>значение показателя за год</v>
      </c>
      <c r="L2083" s="16">
        <f t="shared" si="18"/>
        <v>2</v>
      </c>
      <c r="M2083" s="13" t="s">
        <v>31</v>
      </c>
      <c r="N2083" s="13" t="str">
        <f>IFERROR(__xludf.DUMMYFUNCTION("REGEXEXTRACT(M2083, "" (.+)$"")"),"городское население")</f>
        <v>городское население</v>
      </c>
      <c r="O2083" s="18">
        <v>1385.0</v>
      </c>
      <c r="P2083" s="18">
        <v>1279.0</v>
      </c>
      <c r="Q2083" s="18">
        <v>1169.0</v>
      </c>
      <c r="R2083" s="18">
        <v>1075.0</v>
      </c>
      <c r="S2083" s="18">
        <v>1019.0</v>
      </c>
      <c r="T2083" s="18">
        <v>1014.0</v>
      </c>
      <c r="U2083" s="18">
        <v>983.0</v>
      </c>
      <c r="V2083" s="18">
        <v>1042.0</v>
      </c>
      <c r="W2083" s="18">
        <v>1096.0</v>
      </c>
      <c r="X2083" s="18">
        <v>893.0</v>
      </c>
      <c r="Y2083" s="18">
        <v>816.0</v>
      </c>
      <c r="Z2083" s="19" t="str">
        <f t="shared" si="6"/>
        <v/>
      </c>
      <c r="AA2083" s="19">
        <f t="shared" si="19"/>
        <v>11771</v>
      </c>
      <c r="AB2083" s="19" t="str">
        <f t="shared" si="8"/>
        <v/>
      </c>
      <c r="AC2083" s="19">
        <f t="shared" si="20"/>
        <v>1070.090909</v>
      </c>
      <c r="AD2083" s="19">
        <f t="shared" si="21"/>
        <v>1333.5</v>
      </c>
      <c r="AE2083" s="19" t="str">
        <f t="shared" si="22"/>
        <v>Нет моды</v>
      </c>
      <c r="AF2083" s="19">
        <f t="shared" si="23"/>
        <v>816</v>
      </c>
      <c r="AG2083" s="19">
        <f t="shared" si="24"/>
        <v>1385</v>
      </c>
      <c r="AH2083" s="20" t="str">
        <f t="shared" si="14"/>
        <v/>
      </c>
      <c r="AI2083" s="21"/>
      <c r="AJ2083" s="21"/>
      <c r="AK2083" s="21"/>
      <c r="AL2083" s="22">
        <f t="shared" si="25"/>
        <v>1</v>
      </c>
    </row>
    <row r="2084" ht="12.75" customHeight="1">
      <c r="A2084" s="13" t="s">
        <v>183</v>
      </c>
      <c r="B2084" s="13" t="str">
        <f>IFERROR(__xludf.DUMMYFUNCTION("REGEXREPLACE(A2084, ""\d"", """")"),"         Астраханская область")</f>
        <v>         Астраханская область</v>
      </c>
      <c r="C2084" s="14" t="str">
        <f t="shared" si="15"/>
        <v>Астраханская область</v>
      </c>
      <c r="D2084" s="3">
        <f t="shared" si="16"/>
        <v>2</v>
      </c>
      <c r="E2084" s="15" t="s">
        <v>49</v>
      </c>
      <c r="F2084" s="13" t="str">
        <f>IFERROR(__xludf.DUMMYFUNCTION("REGEXEXTRACT(E2084, ""[А-Яа-я].*"")"),"Цереброваскулярные болезни")</f>
        <v>Цереброваскулярные болезни</v>
      </c>
      <c r="G2084" s="16">
        <f t="shared" si="17"/>
        <v>2</v>
      </c>
      <c r="H2084" s="13" t="s">
        <v>28</v>
      </c>
      <c r="I2084" s="13" t="str">
        <f>IFERROR(__xludf.DUMMYFUNCTION("REGEXREPLACE(H2084, "".*\s"", """")"),"человек")</f>
        <v>человек</v>
      </c>
      <c r="J2084" s="13" t="s">
        <v>29</v>
      </c>
      <c r="K2084" s="17" t="str">
        <f>IFERROR(__xludf.DUMMYFUNCTION("REGEXREPLACE(J2084, ""^[\d\s]+"", """")"),"значение показателя за год")</f>
        <v>значение показателя за год</v>
      </c>
      <c r="L2084" s="16">
        <f t="shared" si="18"/>
        <v>2</v>
      </c>
      <c r="M2084" s="13" t="s">
        <v>32</v>
      </c>
      <c r="N2084" s="13" t="str">
        <f>IFERROR(__xludf.DUMMYFUNCTION("REGEXEXTRACT(M2084, "" (.+)$"")"),"сельское население")</f>
        <v>сельское население</v>
      </c>
      <c r="O2084" s="18">
        <v>573.0</v>
      </c>
      <c r="P2084" s="18">
        <v>491.0</v>
      </c>
      <c r="Q2084" s="18">
        <v>459.0</v>
      </c>
      <c r="R2084" s="18">
        <v>414.0</v>
      </c>
      <c r="S2084" s="18">
        <v>415.0</v>
      </c>
      <c r="T2084" s="18">
        <v>514.0</v>
      </c>
      <c r="U2084" s="18">
        <v>507.0</v>
      </c>
      <c r="V2084" s="18">
        <v>623.0</v>
      </c>
      <c r="W2084" s="18">
        <v>706.0</v>
      </c>
      <c r="X2084" s="18">
        <v>615.0</v>
      </c>
      <c r="Y2084" s="18">
        <v>466.0</v>
      </c>
      <c r="Z2084" s="19" t="str">
        <f t="shared" si="6"/>
        <v/>
      </c>
      <c r="AA2084" s="19" t="str">
        <f t="shared" si="19"/>
        <v/>
      </c>
      <c r="AB2084" s="19">
        <f t="shared" si="8"/>
        <v>5783</v>
      </c>
      <c r="AC2084" s="19">
        <f t="shared" si="20"/>
        <v>525.7272727</v>
      </c>
      <c r="AD2084" s="19">
        <f t="shared" si="21"/>
        <v>761</v>
      </c>
      <c r="AE2084" s="19" t="str">
        <f t="shared" si="22"/>
        <v>Нет моды</v>
      </c>
      <c r="AF2084" s="19">
        <f t="shared" si="23"/>
        <v>414</v>
      </c>
      <c r="AG2084" s="19">
        <f t="shared" si="24"/>
        <v>706</v>
      </c>
      <c r="AH2084" s="20" t="str">
        <f t="shared" si="14"/>
        <v>Город: 67%; Село: 33%</v>
      </c>
      <c r="AI2084" s="21"/>
      <c r="AJ2084" s="21"/>
      <c r="AK2084" s="21"/>
      <c r="AL2084" s="22">
        <f t="shared" si="25"/>
        <v>1</v>
      </c>
    </row>
    <row r="2085" ht="12.75" customHeight="1">
      <c r="A2085" s="13" t="s">
        <v>184</v>
      </c>
      <c r="B2085" s="13" t="str">
        <f>IFERROR(__xludf.DUMMYFUNCTION("REGEXREPLACE(A2085, ""\d"", """")"),"         Волгоградская область")</f>
        <v>         Волгоградская область</v>
      </c>
      <c r="C2085" s="14" t="str">
        <f t="shared" si="15"/>
        <v>Волгоградская область</v>
      </c>
      <c r="D2085" s="3">
        <f t="shared" si="16"/>
        <v>2</v>
      </c>
      <c r="E2085" s="15" t="s">
        <v>27</v>
      </c>
      <c r="F2085" s="13" t="str">
        <f>IFERROR(__xludf.DUMMYFUNCTION("REGEXEXTRACT(E2085, ""[А-Яа-я].*"")"),"Болезни органов дыхания")</f>
        <v>Болезни органов дыхания</v>
      </c>
      <c r="G2085" s="16">
        <f t="shared" si="17"/>
        <v>2</v>
      </c>
      <c r="H2085" s="13" t="s">
        <v>28</v>
      </c>
      <c r="I2085" s="13" t="str">
        <f>IFERROR(__xludf.DUMMYFUNCTION("REGEXREPLACE(H2085, "".*\s"", """")"),"человек")</f>
        <v>человек</v>
      </c>
      <c r="J2085" s="13" t="s">
        <v>29</v>
      </c>
      <c r="K2085" s="17" t="str">
        <f>IFERROR(__xludf.DUMMYFUNCTION("REGEXREPLACE(J2085, ""^[\d\s]+"", """")"),"значение показателя за год")</f>
        <v>значение показателя за год</v>
      </c>
      <c r="L2085" s="16">
        <f t="shared" si="18"/>
        <v>2</v>
      </c>
      <c r="M2085" s="13" t="s">
        <v>30</v>
      </c>
      <c r="N2085" s="13" t="str">
        <f>IFERROR(__xludf.DUMMYFUNCTION("REGEXEXTRACT(M2085, "" (.+)$"")"),"все население")</f>
        <v>все население</v>
      </c>
      <c r="O2085" s="18">
        <v>1725.0</v>
      </c>
      <c r="P2085" s="18">
        <v>1705.0</v>
      </c>
      <c r="Q2085" s="18">
        <v>1126.0</v>
      </c>
      <c r="R2085" s="18">
        <v>1031.0</v>
      </c>
      <c r="S2085" s="18">
        <v>904.0</v>
      </c>
      <c r="T2085" s="18">
        <v>910.0</v>
      </c>
      <c r="U2085" s="18">
        <v>905.0</v>
      </c>
      <c r="V2085" s="18">
        <v>1129.0</v>
      </c>
      <c r="W2085" s="18">
        <v>1219.0</v>
      </c>
      <c r="X2085" s="18">
        <v>860.0</v>
      </c>
      <c r="Y2085" s="18">
        <v>959.0</v>
      </c>
      <c r="Z2085" s="19">
        <f t="shared" si="6"/>
        <v>12473</v>
      </c>
      <c r="AA2085" s="19" t="str">
        <f t="shared" si="19"/>
        <v/>
      </c>
      <c r="AB2085" s="19" t="str">
        <f t="shared" si="8"/>
        <v/>
      </c>
      <c r="AC2085" s="19">
        <f t="shared" si="20"/>
        <v>1133.909091</v>
      </c>
      <c r="AD2085" s="19">
        <f t="shared" si="21"/>
        <v>783</v>
      </c>
      <c r="AE2085" s="19" t="str">
        <f t="shared" si="22"/>
        <v>Нет моды</v>
      </c>
      <c r="AF2085" s="19">
        <f t="shared" si="23"/>
        <v>860</v>
      </c>
      <c r="AG2085" s="19">
        <f t="shared" si="24"/>
        <v>1725</v>
      </c>
      <c r="AH2085" s="20" t="str">
        <f t="shared" si="14"/>
        <v/>
      </c>
      <c r="AI2085" s="21"/>
      <c r="AJ2085" s="21"/>
      <c r="AK2085" s="21"/>
      <c r="AL2085" s="22">
        <f t="shared" si="25"/>
        <v>1</v>
      </c>
    </row>
    <row r="2086" ht="12.75" customHeight="1">
      <c r="A2086" s="13" t="s">
        <v>184</v>
      </c>
      <c r="B2086" s="13" t="str">
        <f>IFERROR(__xludf.DUMMYFUNCTION("REGEXREPLACE(A2086, ""\d"", """")"),"         Волгоградская область")</f>
        <v>         Волгоградская область</v>
      </c>
      <c r="C2086" s="14" t="str">
        <f t="shared" si="15"/>
        <v>Волгоградская область</v>
      </c>
      <c r="D2086" s="3">
        <f t="shared" si="16"/>
        <v>2</v>
      </c>
      <c r="E2086" s="15" t="s">
        <v>27</v>
      </c>
      <c r="F2086" s="13" t="str">
        <f>IFERROR(__xludf.DUMMYFUNCTION("REGEXEXTRACT(E2086, ""[А-Яа-я].*"")"),"Болезни органов дыхания")</f>
        <v>Болезни органов дыхания</v>
      </c>
      <c r="G2086" s="16">
        <f t="shared" si="17"/>
        <v>2</v>
      </c>
      <c r="H2086" s="13" t="s">
        <v>28</v>
      </c>
      <c r="I2086" s="13" t="str">
        <f>IFERROR(__xludf.DUMMYFUNCTION("REGEXREPLACE(H2086, "".*\s"", """")"),"человек")</f>
        <v>человек</v>
      </c>
      <c r="J2086" s="13" t="s">
        <v>29</v>
      </c>
      <c r="K2086" s="17" t="str">
        <f>IFERROR(__xludf.DUMMYFUNCTION("REGEXREPLACE(J2086, ""^[\d\s]+"", """")"),"значение показателя за год")</f>
        <v>значение показателя за год</v>
      </c>
      <c r="L2086" s="16">
        <f t="shared" si="18"/>
        <v>2</v>
      </c>
      <c r="M2086" s="13" t="s">
        <v>31</v>
      </c>
      <c r="N2086" s="13" t="str">
        <f>IFERROR(__xludf.DUMMYFUNCTION("REGEXEXTRACT(M2086, "" (.+)$"")"),"городское население")</f>
        <v>городское население</v>
      </c>
      <c r="O2086" s="18">
        <v>1268.0</v>
      </c>
      <c r="P2086" s="18">
        <v>1187.0</v>
      </c>
      <c r="Q2086" s="18">
        <v>781.0</v>
      </c>
      <c r="R2086" s="18">
        <v>763.0</v>
      </c>
      <c r="S2086" s="18">
        <v>666.0</v>
      </c>
      <c r="T2086" s="18">
        <v>650.0</v>
      </c>
      <c r="U2086" s="18">
        <v>606.0</v>
      </c>
      <c r="V2086" s="18">
        <v>754.0</v>
      </c>
      <c r="W2086" s="18">
        <v>835.0</v>
      </c>
      <c r="X2086" s="18">
        <v>593.0</v>
      </c>
      <c r="Y2086" s="18">
        <v>636.0</v>
      </c>
      <c r="Z2086" s="19" t="str">
        <f t="shared" si="6"/>
        <v/>
      </c>
      <c r="AA2086" s="19">
        <f t="shared" si="19"/>
        <v>8739</v>
      </c>
      <c r="AB2086" s="19" t="str">
        <f t="shared" si="8"/>
        <v/>
      </c>
      <c r="AC2086" s="19">
        <f t="shared" si="20"/>
        <v>794.4545455</v>
      </c>
      <c r="AD2086" s="19">
        <f t="shared" si="21"/>
        <v>904.5</v>
      </c>
      <c r="AE2086" s="19" t="str">
        <f t="shared" si="22"/>
        <v>Нет моды</v>
      </c>
      <c r="AF2086" s="19">
        <f t="shared" si="23"/>
        <v>593</v>
      </c>
      <c r="AG2086" s="19">
        <f t="shared" si="24"/>
        <v>1268</v>
      </c>
      <c r="AH2086" s="20" t="str">
        <f t="shared" si="14"/>
        <v/>
      </c>
      <c r="AI2086" s="21"/>
      <c r="AJ2086" s="21"/>
      <c r="AK2086" s="21"/>
      <c r="AL2086" s="22">
        <f t="shared" si="25"/>
        <v>1</v>
      </c>
    </row>
    <row r="2087" ht="12.75" customHeight="1">
      <c r="A2087" s="13" t="s">
        <v>184</v>
      </c>
      <c r="B2087" s="13" t="str">
        <f>IFERROR(__xludf.DUMMYFUNCTION("REGEXREPLACE(A2087, ""\d"", """")"),"         Волгоградская область")</f>
        <v>         Волгоградская область</v>
      </c>
      <c r="C2087" s="14" t="str">
        <f t="shared" si="15"/>
        <v>Волгоградская область</v>
      </c>
      <c r="D2087" s="3">
        <f t="shared" si="16"/>
        <v>2</v>
      </c>
      <c r="E2087" s="15" t="s">
        <v>27</v>
      </c>
      <c r="F2087" s="13" t="str">
        <f>IFERROR(__xludf.DUMMYFUNCTION("REGEXEXTRACT(E2087, ""[А-Яа-я].*"")"),"Болезни органов дыхания")</f>
        <v>Болезни органов дыхания</v>
      </c>
      <c r="G2087" s="16">
        <f t="shared" si="17"/>
        <v>2</v>
      </c>
      <c r="H2087" s="13" t="s">
        <v>28</v>
      </c>
      <c r="I2087" s="13" t="str">
        <f>IFERROR(__xludf.DUMMYFUNCTION("REGEXREPLACE(H2087, "".*\s"", """")"),"человек")</f>
        <v>человек</v>
      </c>
      <c r="J2087" s="13" t="s">
        <v>29</v>
      </c>
      <c r="K2087" s="17" t="str">
        <f>IFERROR(__xludf.DUMMYFUNCTION("REGEXREPLACE(J2087, ""^[\d\s]+"", """")"),"значение показателя за год")</f>
        <v>значение показателя за год</v>
      </c>
      <c r="L2087" s="16">
        <f t="shared" si="18"/>
        <v>2</v>
      </c>
      <c r="M2087" s="13" t="s">
        <v>32</v>
      </c>
      <c r="N2087" s="13" t="str">
        <f>IFERROR(__xludf.DUMMYFUNCTION("REGEXEXTRACT(M2087, "" (.+)$"")"),"сельское население")</f>
        <v>сельское население</v>
      </c>
      <c r="O2087" s="18">
        <v>457.0</v>
      </c>
      <c r="P2087" s="18">
        <v>518.0</v>
      </c>
      <c r="Q2087" s="18">
        <v>345.0</v>
      </c>
      <c r="R2087" s="18">
        <v>268.0</v>
      </c>
      <c r="S2087" s="18">
        <v>238.0</v>
      </c>
      <c r="T2087" s="18">
        <v>260.0</v>
      </c>
      <c r="U2087" s="18">
        <v>299.0</v>
      </c>
      <c r="V2087" s="18">
        <v>375.0</v>
      </c>
      <c r="W2087" s="18">
        <v>384.0</v>
      </c>
      <c r="X2087" s="18">
        <v>267.0</v>
      </c>
      <c r="Y2087" s="18">
        <v>323.0</v>
      </c>
      <c r="Z2087" s="19" t="str">
        <f t="shared" si="6"/>
        <v/>
      </c>
      <c r="AA2087" s="19" t="str">
        <f t="shared" si="19"/>
        <v/>
      </c>
      <c r="AB2087" s="19">
        <f t="shared" si="8"/>
        <v>3734</v>
      </c>
      <c r="AC2087" s="19">
        <f t="shared" si="20"/>
        <v>339.4545455</v>
      </c>
      <c r="AD2087" s="19">
        <f t="shared" si="21"/>
        <v>555.5</v>
      </c>
      <c r="AE2087" s="19" t="str">
        <f t="shared" si="22"/>
        <v>Нет моды</v>
      </c>
      <c r="AF2087" s="19">
        <f t="shared" si="23"/>
        <v>238</v>
      </c>
      <c r="AG2087" s="19">
        <f t="shared" si="24"/>
        <v>518</v>
      </c>
      <c r="AH2087" s="20" t="str">
        <f t="shared" si="14"/>
        <v>Город: 70%; Село: 30%</v>
      </c>
      <c r="AI2087" s="21"/>
      <c r="AJ2087" s="21"/>
      <c r="AK2087" s="21"/>
      <c r="AL2087" s="22">
        <f t="shared" si="25"/>
        <v>1</v>
      </c>
    </row>
    <row r="2088" ht="12.75" customHeight="1">
      <c r="A2088" s="13" t="s">
        <v>184</v>
      </c>
      <c r="B2088" s="13" t="str">
        <f>IFERROR(__xludf.DUMMYFUNCTION("REGEXREPLACE(A2088, ""\d"", """")"),"         Волгоградская область")</f>
        <v>         Волгоградская область</v>
      </c>
      <c r="C2088" s="14" t="str">
        <f t="shared" si="15"/>
        <v>Волгоградская область</v>
      </c>
      <c r="D2088" s="3">
        <f t="shared" si="16"/>
        <v>2</v>
      </c>
      <c r="E2088" s="15" t="s">
        <v>33</v>
      </c>
      <c r="F2088" s="13" t="str">
        <f>IFERROR(__xludf.DUMMYFUNCTION("REGEXEXTRACT(E2088, ""[А-Яа-я].*"")"),"Болезни органов пищеварения")</f>
        <v>Болезни органов пищеварения</v>
      </c>
      <c r="G2088" s="16">
        <f t="shared" si="17"/>
        <v>2</v>
      </c>
      <c r="H2088" s="13" t="s">
        <v>28</v>
      </c>
      <c r="I2088" s="13" t="str">
        <f>IFERROR(__xludf.DUMMYFUNCTION("REGEXREPLACE(H2088, "".*\s"", """")"),"человек")</f>
        <v>человек</v>
      </c>
      <c r="J2088" s="13" t="s">
        <v>29</v>
      </c>
      <c r="K2088" s="17" t="str">
        <f>IFERROR(__xludf.DUMMYFUNCTION("REGEXREPLACE(J2088, ""^[\d\s]+"", """")"),"значение показателя за год")</f>
        <v>значение показателя за год</v>
      </c>
      <c r="L2088" s="16">
        <f t="shared" si="18"/>
        <v>2</v>
      </c>
      <c r="M2088" s="13" t="s">
        <v>30</v>
      </c>
      <c r="N2088" s="13" t="str">
        <f>IFERROR(__xludf.DUMMYFUNCTION("REGEXEXTRACT(M2088, "" (.+)$"")"),"все население")</f>
        <v>все население</v>
      </c>
      <c r="O2088" s="18">
        <v>2067.0</v>
      </c>
      <c r="P2088" s="18">
        <v>2175.0</v>
      </c>
      <c r="Q2088" s="18">
        <v>2132.0</v>
      </c>
      <c r="R2088" s="18">
        <v>2018.0</v>
      </c>
      <c r="S2088" s="18">
        <v>1917.0</v>
      </c>
      <c r="T2088" s="18">
        <v>1927.0</v>
      </c>
      <c r="U2088" s="18">
        <v>1837.0</v>
      </c>
      <c r="V2088" s="18">
        <v>1970.0</v>
      </c>
      <c r="W2088" s="18">
        <v>2062.0</v>
      </c>
      <c r="X2088" s="18">
        <v>1721.0</v>
      </c>
      <c r="Y2088" s="18">
        <v>1881.0</v>
      </c>
      <c r="Z2088" s="19">
        <f t="shared" si="6"/>
        <v>21707</v>
      </c>
      <c r="AA2088" s="19" t="str">
        <f t="shared" si="19"/>
        <v/>
      </c>
      <c r="AB2088" s="19" t="str">
        <f t="shared" si="8"/>
        <v/>
      </c>
      <c r="AC2088" s="19">
        <f t="shared" si="20"/>
        <v>1973.363636</v>
      </c>
      <c r="AD2088" s="19">
        <f t="shared" si="21"/>
        <v>1119.5</v>
      </c>
      <c r="AE2088" s="19" t="str">
        <f t="shared" si="22"/>
        <v>Нет моды</v>
      </c>
      <c r="AF2088" s="19">
        <f t="shared" si="23"/>
        <v>1721</v>
      </c>
      <c r="AG2088" s="19">
        <f t="shared" si="24"/>
        <v>2175</v>
      </c>
      <c r="AH2088" s="20" t="str">
        <f t="shared" si="14"/>
        <v/>
      </c>
      <c r="AI2088" s="21"/>
      <c r="AJ2088" s="21"/>
      <c r="AK2088" s="21"/>
      <c r="AL2088" s="22">
        <f t="shared" si="25"/>
        <v>1</v>
      </c>
    </row>
    <row r="2089" ht="12.75" customHeight="1">
      <c r="A2089" s="13" t="s">
        <v>184</v>
      </c>
      <c r="B2089" s="13" t="str">
        <f>IFERROR(__xludf.DUMMYFUNCTION("REGEXREPLACE(A2089, ""\d"", """")"),"         Волгоградская область")</f>
        <v>         Волгоградская область</v>
      </c>
      <c r="C2089" s="14" t="str">
        <f t="shared" si="15"/>
        <v>Волгоградская область</v>
      </c>
      <c r="D2089" s="3">
        <f t="shared" si="16"/>
        <v>2</v>
      </c>
      <c r="E2089" s="15" t="s">
        <v>33</v>
      </c>
      <c r="F2089" s="13" t="str">
        <f>IFERROR(__xludf.DUMMYFUNCTION("REGEXEXTRACT(E2089, ""[А-Яа-я].*"")"),"Болезни органов пищеварения")</f>
        <v>Болезни органов пищеварения</v>
      </c>
      <c r="G2089" s="16">
        <f t="shared" si="17"/>
        <v>2</v>
      </c>
      <c r="H2089" s="13" t="s">
        <v>28</v>
      </c>
      <c r="I2089" s="13" t="str">
        <f>IFERROR(__xludf.DUMMYFUNCTION("REGEXREPLACE(H2089, "".*\s"", """")"),"человек")</f>
        <v>человек</v>
      </c>
      <c r="J2089" s="13" t="s">
        <v>29</v>
      </c>
      <c r="K2089" s="17" t="str">
        <f>IFERROR(__xludf.DUMMYFUNCTION("REGEXREPLACE(J2089, ""^[\d\s]+"", """")"),"значение показателя за год")</f>
        <v>значение показателя за год</v>
      </c>
      <c r="L2089" s="16">
        <f t="shared" si="18"/>
        <v>2</v>
      </c>
      <c r="M2089" s="13" t="s">
        <v>31</v>
      </c>
      <c r="N2089" s="13" t="str">
        <f>IFERROR(__xludf.DUMMYFUNCTION("REGEXEXTRACT(M2089, "" (.+)$"")"),"городское население")</f>
        <v>городское население</v>
      </c>
      <c r="O2089" s="18">
        <v>1652.0</v>
      </c>
      <c r="P2089" s="18">
        <v>1706.0</v>
      </c>
      <c r="Q2089" s="18">
        <v>1663.0</v>
      </c>
      <c r="R2089" s="18">
        <v>1598.0</v>
      </c>
      <c r="S2089" s="18">
        <v>1485.0</v>
      </c>
      <c r="T2089" s="18">
        <v>1482.0</v>
      </c>
      <c r="U2089" s="18">
        <v>1399.0</v>
      </c>
      <c r="V2089" s="18">
        <v>1468.0</v>
      </c>
      <c r="W2089" s="18">
        <v>1537.0</v>
      </c>
      <c r="X2089" s="18">
        <v>1269.0</v>
      </c>
      <c r="Y2089" s="18">
        <v>1380.0</v>
      </c>
      <c r="Z2089" s="19" t="str">
        <f t="shared" si="6"/>
        <v/>
      </c>
      <c r="AA2089" s="19">
        <f t="shared" si="19"/>
        <v>16639</v>
      </c>
      <c r="AB2089" s="19" t="str">
        <f t="shared" si="8"/>
        <v/>
      </c>
      <c r="AC2089" s="19">
        <f t="shared" si="20"/>
        <v>1512.636364</v>
      </c>
      <c r="AD2089" s="19">
        <f t="shared" si="21"/>
        <v>1713.5</v>
      </c>
      <c r="AE2089" s="19" t="str">
        <f t="shared" si="22"/>
        <v>Нет моды</v>
      </c>
      <c r="AF2089" s="19">
        <f t="shared" si="23"/>
        <v>1269</v>
      </c>
      <c r="AG2089" s="19">
        <f t="shared" si="24"/>
        <v>1706</v>
      </c>
      <c r="AH2089" s="20" t="str">
        <f t="shared" si="14"/>
        <v/>
      </c>
      <c r="AI2089" s="21"/>
      <c r="AJ2089" s="21"/>
      <c r="AK2089" s="21"/>
      <c r="AL2089" s="22">
        <f t="shared" si="25"/>
        <v>1</v>
      </c>
    </row>
    <row r="2090" ht="12.75" customHeight="1">
      <c r="A2090" s="13" t="s">
        <v>184</v>
      </c>
      <c r="B2090" s="13" t="str">
        <f>IFERROR(__xludf.DUMMYFUNCTION("REGEXREPLACE(A2090, ""\d"", """")"),"         Волгоградская область")</f>
        <v>         Волгоградская область</v>
      </c>
      <c r="C2090" s="14" t="str">
        <f t="shared" si="15"/>
        <v>Волгоградская область</v>
      </c>
      <c r="D2090" s="3">
        <f t="shared" si="16"/>
        <v>2</v>
      </c>
      <c r="E2090" s="15" t="s">
        <v>33</v>
      </c>
      <c r="F2090" s="13" t="str">
        <f>IFERROR(__xludf.DUMMYFUNCTION("REGEXEXTRACT(E2090, ""[А-Яа-я].*"")"),"Болезни органов пищеварения")</f>
        <v>Болезни органов пищеварения</v>
      </c>
      <c r="G2090" s="16">
        <f t="shared" si="17"/>
        <v>2</v>
      </c>
      <c r="H2090" s="13" t="s">
        <v>28</v>
      </c>
      <c r="I2090" s="13" t="str">
        <f>IFERROR(__xludf.DUMMYFUNCTION("REGEXREPLACE(H2090, "".*\s"", """")"),"человек")</f>
        <v>человек</v>
      </c>
      <c r="J2090" s="13" t="s">
        <v>29</v>
      </c>
      <c r="K2090" s="17" t="str">
        <f>IFERROR(__xludf.DUMMYFUNCTION("REGEXREPLACE(J2090, ""^[\d\s]+"", """")"),"значение показателя за год")</f>
        <v>значение показателя за год</v>
      </c>
      <c r="L2090" s="16">
        <f t="shared" si="18"/>
        <v>2</v>
      </c>
      <c r="M2090" s="13" t="s">
        <v>32</v>
      </c>
      <c r="N2090" s="13" t="str">
        <f>IFERROR(__xludf.DUMMYFUNCTION("REGEXEXTRACT(M2090, "" (.+)$"")"),"сельское население")</f>
        <v>сельское население</v>
      </c>
      <c r="O2090" s="18">
        <v>415.0</v>
      </c>
      <c r="P2090" s="18">
        <v>469.0</v>
      </c>
      <c r="Q2090" s="18">
        <v>469.0</v>
      </c>
      <c r="R2090" s="18">
        <v>420.0</v>
      </c>
      <c r="S2090" s="18">
        <v>432.0</v>
      </c>
      <c r="T2090" s="18">
        <v>445.0</v>
      </c>
      <c r="U2090" s="18">
        <v>438.0</v>
      </c>
      <c r="V2090" s="18">
        <v>502.0</v>
      </c>
      <c r="W2090" s="18">
        <v>525.0</v>
      </c>
      <c r="X2090" s="18">
        <v>452.0</v>
      </c>
      <c r="Y2090" s="18">
        <v>501.0</v>
      </c>
      <c r="Z2090" s="19" t="str">
        <f t="shared" si="6"/>
        <v/>
      </c>
      <c r="AA2090" s="19" t="str">
        <f t="shared" si="19"/>
        <v/>
      </c>
      <c r="AB2090" s="19">
        <f t="shared" si="8"/>
        <v>5068</v>
      </c>
      <c r="AC2090" s="19">
        <f t="shared" si="20"/>
        <v>460.7272727</v>
      </c>
      <c r="AD2090" s="19">
        <f t="shared" si="21"/>
        <v>897</v>
      </c>
      <c r="AE2090" s="19" t="str">
        <f t="shared" si="22"/>
        <v>Нет моды</v>
      </c>
      <c r="AF2090" s="19">
        <f t="shared" si="23"/>
        <v>415</v>
      </c>
      <c r="AG2090" s="19">
        <f t="shared" si="24"/>
        <v>525</v>
      </c>
      <c r="AH2090" s="20" t="str">
        <f t="shared" si="14"/>
        <v>Город: 77%; Село: 23%</v>
      </c>
      <c r="AI2090" s="21"/>
      <c r="AJ2090" s="21"/>
      <c r="AK2090" s="21"/>
      <c r="AL2090" s="22">
        <f t="shared" si="25"/>
        <v>1</v>
      </c>
    </row>
    <row r="2091" ht="12.75" customHeight="1">
      <c r="A2091" s="13" t="s">
        <v>184</v>
      </c>
      <c r="B2091" s="13" t="str">
        <f>IFERROR(__xludf.DUMMYFUNCTION("REGEXREPLACE(A2091, ""\d"", """")"),"         Волгоградская область")</f>
        <v>         Волгоградская область</v>
      </c>
      <c r="C2091" s="14" t="str">
        <f t="shared" si="15"/>
        <v>Волгоградская область</v>
      </c>
      <c r="D2091" s="3">
        <f t="shared" si="16"/>
        <v>2</v>
      </c>
      <c r="E2091" s="15" t="s">
        <v>34</v>
      </c>
      <c r="F2091" s="13" t="str">
        <f>IFERROR(__xludf.DUMMYFUNCTION("REGEXEXTRACT(E2091, ""[А-Яа-я].*"")"),"Болезни системы кровообращения")</f>
        <v>Болезни системы кровообращения</v>
      </c>
      <c r="G2091" s="16">
        <f t="shared" si="17"/>
        <v>2</v>
      </c>
      <c r="H2091" s="13" t="s">
        <v>28</v>
      </c>
      <c r="I2091" s="13" t="str">
        <f>IFERROR(__xludf.DUMMYFUNCTION("REGEXREPLACE(H2091, "".*\s"", """")"),"человек")</f>
        <v>человек</v>
      </c>
      <c r="J2091" s="13" t="s">
        <v>29</v>
      </c>
      <c r="K2091" s="17" t="str">
        <f>IFERROR(__xludf.DUMMYFUNCTION("REGEXREPLACE(J2091, ""^[\d\s]+"", """")"),"значение показателя за год")</f>
        <v>значение показателя за год</v>
      </c>
      <c r="L2091" s="16">
        <f t="shared" si="18"/>
        <v>2</v>
      </c>
      <c r="M2091" s="13" t="s">
        <v>30</v>
      </c>
      <c r="N2091" s="13" t="str">
        <f>IFERROR(__xludf.DUMMYFUNCTION("REGEXEXTRACT(M2091, "" (.+)$"")"),"все население")</f>
        <v>все население</v>
      </c>
      <c r="O2091" s="18">
        <v>19390.0</v>
      </c>
      <c r="P2091" s="18">
        <v>19112.0</v>
      </c>
      <c r="Q2091" s="18">
        <v>18743.0</v>
      </c>
      <c r="R2091" s="18">
        <v>17868.0</v>
      </c>
      <c r="S2091" s="18">
        <v>17024.0</v>
      </c>
      <c r="T2091" s="18">
        <v>17397.0</v>
      </c>
      <c r="U2091" s="18">
        <v>17525.0</v>
      </c>
      <c r="V2091" s="18">
        <v>21283.0</v>
      </c>
      <c r="W2091" s="18">
        <v>21282.0</v>
      </c>
      <c r="X2091" s="18">
        <v>17654.0</v>
      </c>
      <c r="Y2091" s="18">
        <v>16884.0</v>
      </c>
      <c r="Z2091" s="19">
        <f t="shared" si="6"/>
        <v>204162</v>
      </c>
      <c r="AA2091" s="19" t="str">
        <f t="shared" si="19"/>
        <v/>
      </c>
      <c r="AB2091" s="19" t="str">
        <f t="shared" si="8"/>
        <v/>
      </c>
      <c r="AC2091" s="19">
        <f t="shared" si="20"/>
        <v>18560.18182</v>
      </c>
      <c r="AD2091" s="19">
        <f t="shared" si="21"/>
        <v>8704.5</v>
      </c>
      <c r="AE2091" s="19" t="str">
        <f t="shared" si="22"/>
        <v>Нет моды</v>
      </c>
      <c r="AF2091" s="19">
        <f t="shared" si="23"/>
        <v>16884</v>
      </c>
      <c r="AG2091" s="19">
        <f t="shared" si="24"/>
        <v>21283</v>
      </c>
      <c r="AH2091" s="20" t="str">
        <f t="shared" si="14"/>
        <v/>
      </c>
      <c r="AI2091" s="21"/>
      <c r="AJ2091" s="21"/>
      <c r="AK2091" s="21"/>
      <c r="AL2091" s="22">
        <f t="shared" si="25"/>
        <v>1</v>
      </c>
    </row>
    <row r="2092" ht="12.75" customHeight="1">
      <c r="A2092" s="13" t="s">
        <v>184</v>
      </c>
      <c r="B2092" s="13" t="str">
        <f>IFERROR(__xludf.DUMMYFUNCTION("REGEXREPLACE(A2092, ""\d"", """")"),"         Волгоградская область")</f>
        <v>         Волгоградская область</v>
      </c>
      <c r="C2092" s="14" t="str">
        <f t="shared" si="15"/>
        <v>Волгоградская область</v>
      </c>
      <c r="D2092" s="3">
        <f t="shared" si="16"/>
        <v>2</v>
      </c>
      <c r="E2092" s="15" t="s">
        <v>34</v>
      </c>
      <c r="F2092" s="13" t="str">
        <f>IFERROR(__xludf.DUMMYFUNCTION("REGEXEXTRACT(E2092, ""[А-Яа-я].*"")"),"Болезни системы кровообращения")</f>
        <v>Болезни системы кровообращения</v>
      </c>
      <c r="G2092" s="16">
        <f t="shared" si="17"/>
        <v>2</v>
      </c>
      <c r="H2092" s="13" t="s">
        <v>28</v>
      </c>
      <c r="I2092" s="13" t="str">
        <f>IFERROR(__xludf.DUMMYFUNCTION("REGEXREPLACE(H2092, "".*\s"", """")"),"человек")</f>
        <v>человек</v>
      </c>
      <c r="J2092" s="13" t="s">
        <v>29</v>
      </c>
      <c r="K2092" s="17" t="str">
        <f>IFERROR(__xludf.DUMMYFUNCTION("REGEXREPLACE(J2092, ""^[\d\s]+"", """")"),"значение показателя за год")</f>
        <v>значение показателя за год</v>
      </c>
      <c r="L2092" s="16">
        <f t="shared" si="18"/>
        <v>2</v>
      </c>
      <c r="M2092" s="13" t="s">
        <v>31</v>
      </c>
      <c r="N2092" s="13" t="str">
        <f>IFERROR(__xludf.DUMMYFUNCTION("REGEXEXTRACT(M2092, "" (.+)$"")"),"городское население")</f>
        <v>городское население</v>
      </c>
      <c r="O2092" s="18">
        <v>14229.0</v>
      </c>
      <c r="P2092" s="18">
        <v>14454.0</v>
      </c>
      <c r="Q2092" s="18">
        <v>14321.0</v>
      </c>
      <c r="R2092" s="18">
        <v>13920.0</v>
      </c>
      <c r="S2092" s="18">
        <v>13103.0</v>
      </c>
      <c r="T2092" s="18">
        <v>13474.0</v>
      </c>
      <c r="U2092" s="18">
        <v>13628.0</v>
      </c>
      <c r="V2092" s="18">
        <v>16716.0</v>
      </c>
      <c r="W2092" s="18">
        <v>16552.0</v>
      </c>
      <c r="X2092" s="18">
        <v>13616.0</v>
      </c>
      <c r="Y2092" s="18">
        <v>12923.0</v>
      </c>
      <c r="Z2092" s="19" t="str">
        <f t="shared" si="6"/>
        <v/>
      </c>
      <c r="AA2092" s="19">
        <f t="shared" si="19"/>
        <v>156936</v>
      </c>
      <c r="AB2092" s="19" t="str">
        <f t="shared" si="8"/>
        <v/>
      </c>
      <c r="AC2092" s="19">
        <f t="shared" si="20"/>
        <v>14266.90909</v>
      </c>
      <c r="AD2092" s="19">
        <f t="shared" si="21"/>
        <v>16800</v>
      </c>
      <c r="AE2092" s="19" t="str">
        <f t="shared" si="22"/>
        <v>Нет моды</v>
      </c>
      <c r="AF2092" s="19">
        <f t="shared" si="23"/>
        <v>12923</v>
      </c>
      <c r="AG2092" s="19">
        <f t="shared" si="24"/>
        <v>16716</v>
      </c>
      <c r="AH2092" s="20" t="str">
        <f t="shared" si="14"/>
        <v/>
      </c>
      <c r="AI2092" s="21"/>
      <c r="AJ2092" s="21"/>
      <c r="AK2092" s="21"/>
      <c r="AL2092" s="22">
        <f t="shared" si="25"/>
        <v>1</v>
      </c>
    </row>
    <row r="2093" ht="12.75" customHeight="1">
      <c r="A2093" s="13" t="s">
        <v>184</v>
      </c>
      <c r="B2093" s="13" t="str">
        <f>IFERROR(__xludf.DUMMYFUNCTION("REGEXREPLACE(A2093, ""\d"", """")"),"         Волгоградская область")</f>
        <v>         Волгоградская область</v>
      </c>
      <c r="C2093" s="14" t="str">
        <f t="shared" si="15"/>
        <v>Волгоградская область</v>
      </c>
      <c r="D2093" s="3">
        <f t="shared" si="16"/>
        <v>2</v>
      </c>
      <c r="E2093" s="15" t="s">
        <v>34</v>
      </c>
      <c r="F2093" s="13" t="str">
        <f>IFERROR(__xludf.DUMMYFUNCTION("REGEXEXTRACT(E2093, ""[А-Яа-я].*"")"),"Болезни системы кровообращения")</f>
        <v>Болезни системы кровообращения</v>
      </c>
      <c r="G2093" s="16">
        <f t="shared" si="17"/>
        <v>2</v>
      </c>
      <c r="H2093" s="13" t="s">
        <v>28</v>
      </c>
      <c r="I2093" s="13" t="str">
        <f>IFERROR(__xludf.DUMMYFUNCTION("REGEXREPLACE(H2093, "".*\s"", """")"),"человек")</f>
        <v>человек</v>
      </c>
      <c r="J2093" s="13" t="s">
        <v>29</v>
      </c>
      <c r="K2093" s="17" t="str">
        <f>IFERROR(__xludf.DUMMYFUNCTION("REGEXREPLACE(J2093, ""^[\d\s]+"", """")"),"значение показателя за год")</f>
        <v>значение показателя за год</v>
      </c>
      <c r="L2093" s="16">
        <f t="shared" si="18"/>
        <v>2</v>
      </c>
      <c r="M2093" s="13" t="s">
        <v>32</v>
      </c>
      <c r="N2093" s="13" t="str">
        <f>IFERROR(__xludf.DUMMYFUNCTION("REGEXEXTRACT(M2093, "" (.+)$"")"),"сельское население")</f>
        <v>сельское население</v>
      </c>
      <c r="O2093" s="18">
        <v>5161.0</v>
      </c>
      <c r="P2093" s="18">
        <v>4658.0</v>
      </c>
      <c r="Q2093" s="18">
        <v>4422.0</v>
      </c>
      <c r="R2093" s="18">
        <v>3948.0</v>
      </c>
      <c r="S2093" s="18">
        <v>3921.0</v>
      </c>
      <c r="T2093" s="18">
        <v>3923.0</v>
      </c>
      <c r="U2093" s="18">
        <v>3897.0</v>
      </c>
      <c r="V2093" s="18">
        <v>4567.0</v>
      </c>
      <c r="W2093" s="18">
        <v>4730.0</v>
      </c>
      <c r="X2093" s="18">
        <v>4038.0</v>
      </c>
      <c r="Y2093" s="18">
        <v>3961.0</v>
      </c>
      <c r="Z2093" s="19" t="str">
        <f t="shared" si="6"/>
        <v/>
      </c>
      <c r="AA2093" s="19" t="str">
        <f t="shared" si="19"/>
        <v/>
      </c>
      <c r="AB2093" s="19">
        <f t="shared" si="8"/>
        <v>47226</v>
      </c>
      <c r="AC2093" s="19">
        <f t="shared" si="20"/>
        <v>4293.272727</v>
      </c>
      <c r="AD2093" s="19">
        <f t="shared" si="21"/>
        <v>9042</v>
      </c>
      <c r="AE2093" s="19" t="str">
        <f t="shared" si="22"/>
        <v>Нет моды</v>
      </c>
      <c r="AF2093" s="19">
        <f t="shared" si="23"/>
        <v>3897</v>
      </c>
      <c r="AG2093" s="19">
        <f t="shared" si="24"/>
        <v>5161</v>
      </c>
      <c r="AH2093" s="20" t="str">
        <f t="shared" si="14"/>
        <v>Город: 77%; Село: 23%</v>
      </c>
      <c r="AI2093" s="21"/>
      <c r="AJ2093" s="21"/>
      <c r="AK2093" s="21"/>
      <c r="AL2093" s="22">
        <f t="shared" si="25"/>
        <v>1</v>
      </c>
    </row>
    <row r="2094" ht="12.75" customHeight="1">
      <c r="A2094" s="13" t="s">
        <v>184</v>
      </c>
      <c r="B2094" s="13" t="str">
        <f>IFERROR(__xludf.DUMMYFUNCTION("REGEXREPLACE(A2094, ""\d"", """")"),"         Волгоградская область")</f>
        <v>         Волгоградская область</v>
      </c>
      <c r="C2094" s="14" t="str">
        <f t="shared" si="15"/>
        <v>Волгоградская область</v>
      </c>
      <c r="D2094" s="3">
        <f t="shared" si="16"/>
        <v>2</v>
      </c>
      <c r="E2094" s="15" t="s">
        <v>35</v>
      </c>
      <c r="F2094" s="13" t="str">
        <f>IFERROR(__xludf.DUMMYFUNCTION("REGEXEXTRACT(E2094, ""[А-Яа-я].*"")"),"внешние причины")</f>
        <v>внешние причины</v>
      </c>
      <c r="G2094" s="16">
        <f t="shared" si="17"/>
        <v>2</v>
      </c>
      <c r="H2094" s="13" t="s">
        <v>28</v>
      </c>
      <c r="I2094" s="13" t="str">
        <f>IFERROR(__xludf.DUMMYFUNCTION("REGEXREPLACE(H2094, "".*\s"", """")"),"человек")</f>
        <v>человек</v>
      </c>
      <c r="J2094" s="13" t="s">
        <v>29</v>
      </c>
      <c r="K2094" s="17" t="str">
        <f>IFERROR(__xludf.DUMMYFUNCTION("REGEXREPLACE(J2094, ""^[\d\s]+"", """")"),"значение показателя за год")</f>
        <v>значение показателя за год</v>
      </c>
      <c r="L2094" s="16">
        <f t="shared" si="18"/>
        <v>2</v>
      </c>
      <c r="M2094" s="13" t="s">
        <v>30</v>
      </c>
      <c r="N2094" s="13" t="str">
        <f>IFERROR(__xludf.DUMMYFUNCTION("REGEXEXTRACT(M2094, "" (.+)$"")"),"все население")</f>
        <v>все население</v>
      </c>
      <c r="O2094" s="18">
        <v>2919.0</v>
      </c>
      <c r="P2094" s="18">
        <v>3025.0</v>
      </c>
      <c r="Q2094" s="18">
        <v>2891.0</v>
      </c>
      <c r="R2094" s="18">
        <v>2624.0</v>
      </c>
      <c r="S2094" s="18">
        <v>2337.0</v>
      </c>
      <c r="T2094" s="18">
        <v>2244.0</v>
      </c>
      <c r="U2094" s="18">
        <v>2143.0</v>
      </c>
      <c r="V2094" s="18">
        <v>2172.0</v>
      </c>
      <c r="W2094" s="18">
        <v>2125.0</v>
      </c>
      <c r="X2094" s="18">
        <v>2403.0</v>
      </c>
      <c r="Y2094" s="18">
        <v>2784.0</v>
      </c>
      <c r="Z2094" s="19">
        <f t="shared" si="6"/>
        <v>27667</v>
      </c>
      <c r="AA2094" s="19" t="str">
        <f t="shared" si="19"/>
        <v/>
      </c>
      <c r="AB2094" s="19" t="str">
        <f t="shared" si="8"/>
        <v/>
      </c>
      <c r="AC2094" s="19">
        <f t="shared" si="20"/>
        <v>2515.181818</v>
      </c>
      <c r="AD2094" s="19">
        <f t="shared" si="21"/>
        <v>3461</v>
      </c>
      <c r="AE2094" s="19" t="str">
        <f t="shared" si="22"/>
        <v>Нет моды</v>
      </c>
      <c r="AF2094" s="19">
        <f t="shared" si="23"/>
        <v>2125</v>
      </c>
      <c r="AG2094" s="19">
        <f t="shared" si="24"/>
        <v>3025</v>
      </c>
      <c r="AH2094" s="20" t="str">
        <f t="shared" si="14"/>
        <v/>
      </c>
      <c r="AI2094" s="21"/>
      <c r="AJ2094" s="21"/>
      <c r="AK2094" s="21"/>
      <c r="AL2094" s="22">
        <f t="shared" si="25"/>
        <v>1</v>
      </c>
    </row>
    <row r="2095" ht="12.75" customHeight="1">
      <c r="A2095" s="13" t="s">
        <v>184</v>
      </c>
      <c r="B2095" s="13" t="str">
        <f>IFERROR(__xludf.DUMMYFUNCTION("REGEXREPLACE(A2095, ""\d"", """")"),"         Волгоградская область")</f>
        <v>         Волгоградская область</v>
      </c>
      <c r="C2095" s="14" t="str">
        <f t="shared" si="15"/>
        <v>Волгоградская область</v>
      </c>
      <c r="D2095" s="3">
        <f t="shared" si="16"/>
        <v>2</v>
      </c>
      <c r="E2095" s="15" t="s">
        <v>35</v>
      </c>
      <c r="F2095" s="13" t="str">
        <f>IFERROR(__xludf.DUMMYFUNCTION("REGEXEXTRACT(E2095, ""[А-Яа-я].*"")"),"внешние причины")</f>
        <v>внешние причины</v>
      </c>
      <c r="G2095" s="16">
        <f t="shared" si="17"/>
        <v>2</v>
      </c>
      <c r="H2095" s="13" t="s">
        <v>28</v>
      </c>
      <c r="I2095" s="13" t="str">
        <f>IFERROR(__xludf.DUMMYFUNCTION("REGEXREPLACE(H2095, "".*\s"", """")"),"человек")</f>
        <v>человек</v>
      </c>
      <c r="J2095" s="13" t="s">
        <v>29</v>
      </c>
      <c r="K2095" s="17" t="str">
        <f>IFERROR(__xludf.DUMMYFUNCTION("REGEXREPLACE(J2095, ""^[\d\s]+"", """")"),"значение показателя за год")</f>
        <v>значение показателя за год</v>
      </c>
      <c r="L2095" s="16">
        <f t="shared" si="18"/>
        <v>2</v>
      </c>
      <c r="M2095" s="13" t="s">
        <v>31</v>
      </c>
      <c r="N2095" s="13" t="str">
        <f>IFERROR(__xludf.DUMMYFUNCTION("REGEXEXTRACT(M2095, "" (.+)$"")"),"городское население")</f>
        <v>городское население</v>
      </c>
      <c r="O2095" s="18">
        <v>2061.0</v>
      </c>
      <c r="P2095" s="18">
        <v>2180.0</v>
      </c>
      <c r="Q2095" s="18">
        <v>2096.0</v>
      </c>
      <c r="R2095" s="18">
        <v>1893.0</v>
      </c>
      <c r="S2095" s="18">
        <v>1712.0</v>
      </c>
      <c r="T2095" s="18">
        <v>1637.0</v>
      </c>
      <c r="U2095" s="18">
        <v>1544.0</v>
      </c>
      <c r="V2095" s="18">
        <v>1586.0</v>
      </c>
      <c r="W2095" s="18">
        <v>1595.0</v>
      </c>
      <c r="X2095" s="18">
        <v>1742.0</v>
      </c>
      <c r="Y2095" s="18">
        <v>1970.0</v>
      </c>
      <c r="Z2095" s="19" t="str">
        <f t="shared" si="6"/>
        <v/>
      </c>
      <c r="AA2095" s="19">
        <f t="shared" si="19"/>
        <v>20016</v>
      </c>
      <c r="AB2095" s="19" t="str">
        <f t="shared" si="8"/>
        <v/>
      </c>
      <c r="AC2095" s="19">
        <f t="shared" si="20"/>
        <v>1819.636364</v>
      </c>
      <c r="AD2095" s="19">
        <f t="shared" si="21"/>
        <v>2134</v>
      </c>
      <c r="AE2095" s="19" t="str">
        <f t="shared" si="22"/>
        <v>Нет моды</v>
      </c>
      <c r="AF2095" s="19">
        <f t="shared" si="23"/>
        <v>1544</v>
      </c>
      <c r="AG2095" s="19">
        <f t="shared" si="24"/>
        <v>2180</v>
      </c>
      <c r="AH2095" s="20" t="str">
        <f t="shared" si="14"/>
        <v/>
      </c>
      <c r="AI2095" s="21"/>
      <c r="AJ2095" s="21"/>
      <c r="AK2095" s="21"/>
      <c r="AL2095" s="22">
        <f t="shared" si="25"/>
        <v>1</v>
      </c>
    </row>
    <row r="2096" ht="12.75" customHeight="1">
      <c r="A2096" s="13" t="s">
        <v>184</v>
      </c>
      <c r="B2096" s="13" t="str">
        <f>IFERROR(__xludf.DUMMYFUNCTION("REGEXREPLACE(A2096, ""\d"", """")"),"         Волгоградская область")</f>
        <v>         Волгоградская область</v>
      </c>
      <c r="C2096" s="14" t="str">
        <f t="shared" si="15"/>
        <v>Волгоградская область</v>
      </c>
      <c r="D2096" s="3">
        <f t="shared" si="16"/>
        <v>2</v>
      </c>
      <c r="E2096" s="15" t="s">
        <v>35</v>
      </c>
      <c r="F2096" s="13" t="str">
        <f>IFERROR(__xludf.DUMMYFUNCTION("REGEXEXTRACT(E2096, ""[А-Яа-я].*"")"),"внешние причины")</f>
        <v>внешние причины</v>
      </c>
      <c r="G2096" s="16">
        <f t="shared" si="17"/>
        <v>2</v>
      </c>
      <c r="H2096" s="13" t="s">
        <v>28</v>
      </c>
      <c r="I2096" s="13" t="str">
        <f>IFERROR(__xludf.DUMMYFUNCTION("REGEXREPLACE(H2096, "".*\s"", """")"),"человек")</f>
        <v>человек</v>
      </c>
      <c r="J2096" s="13" t="s">
        <v>29</v>
      </c>
      <c r="K2096" s="17" t="str">
        <f>IFERROR(__xludf.DUMMYFUNCTION("REGEXREPLACE(J2096, ""^[\d\s]+"", """")"),"значение показателя за год")</f>
        <v>значение показателя за год</v>
      </c>
      <c r="L2096" s="16">
        <f t="shared" si="18"/>
        <v>2</v>
      </c>
      <c r="M2096" s="13" t="s">
        <v>32</v>
      </c>
      <c r="N2096" s="13" t="str">
        <f>IFERROR(__xludf.DUMMYFUNCTION("REGEXEXTRACT(M2096, "" (.+)$"")"),"сельское население")</f>
        <v>сельское население</v>
      </c>
      <c r="O2096" s="18">
        <v>858.0</v>
      </c>
      <c r="P2096" s="18">
        <v>845.0</v>
      </c>
      <c r="Q2096" s="18">
        <v>795.0</v>
      </c>
      <c r="R2096" s="18">
        <v>731.0</v>
      </c>
      <c r="S2096" s="18">
        <v>625.0</v>
      </c>
      <c r="T2096" s="18">
        <v>607.0</v>
      </c>
      <c r="U2096" s="18">
        <v>599.0</v>
      </c>
      <c r="V2096" s="18">
        <v>586.0</v>
      </c>
      <c r="W2096" s="18">
        <v>530.0</v>
      </c>
      <c r="X2096" s="18">
        <v>661.0</v>
      </c>
      <c r="Y2096" s="18">
        <v>814.0</v>
      </c>
      <c r="Z2096" s="19" t="str">
        <f t="shared" si="6"/>
        <v/>
      </c>
      <c r="AA2096" s="19" t="str">
        <f t="shared" si="19"/>
        <v/>
      </c>
      <c r="AB2096" s="19">
        <f t="shared" si="8"/>
        <v>7651</v>
      </c>
      <c r="AC2096" s="19">
        <f t="shared" si="20"/>
        <v>695.5454545</v>
      </c>
      <c r="AD2096" s="19">
        <f t="shared" si="21"/>
        <v>1201</v>
      </c>
      <c r="AE2096" s="19" t="str">
        <f t="shared" si="22"/>
        <v>Нет моды</v>
      </c>
      <c r="AF2096" s="19">
        <f t="shared" si="23"/>
        <v>530</v>
      </c>
      <c r="AG2096" s="19">
        <f t="shared" si="24"/>
        <v>858</v>
      </c>
      <c r="AH2096" s="20" t="str">
        <f t="shared" si="14"/>
        <v>Город: 72%; Село: 28%</v>
      </c>
      <c r="AI2096" s="21"/>
      <c r="AJ2096" s="21"/>
      <c r="AK2096" s="21"/>
      <c r="AL2096" s="22">
        <f t="shared" si="25"/>
        <v>1</v>
      </c>
    </row>
    <row r="2097" ht="12.75" customHeight="1">
      <c r="A2097" s="13" t="s">
        <v>184</v>
      </c>
      <c r="B2097" s="13" t="str">
        <f>IFERROR(__xludf.DUMMYFUNCTION("REGEXREPLACE(A2097, ""\d"", """")"),"         Волгоградская область")</f>
        <v>         Волгоградская область</v>
      </c>
      <c r="C2097" s="14" t="str">
        <f t="shared" si="15"/>
        <v>Волгоградская область</v>
      </c>
      <c r="D2097" s="3">
        <f t="shared" si="16"/>
        <v>2</v>
      </c>
      <c r="E2097" s="15" t="s">
        <v>36</v>
      </c>
      <c r="F2097" s="13" t="str">
        <f>IFERROR(__xludf.DUMMYFUNCTION("REGEXEXTRACT(E2097,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97" s="16">
        <f t="shared" si="17"/>
        <v>2</v>
      </c>
      <c r="H2097" s="13" t="s">
        <v>28</v>
      </c>
      <c r="I2097" s="13" t="str">
        <f>IFERROR(__xludf.DUMMYFUNCTION("REGEXREPLACE(H2097, "".*\s"", """")"),"человек")</f>
        <v>человек</v>
      </c>
      <c r="J2097" s="13" t="s">
        <v>29</v>
      </c>
      <c r="K2097" s="17" t="str">
        <f>IFERROR(__xludf.DUMMYFUNCTION("REGEXREPLACE(J2097, ""^[\d\s]+"", """")"),"значение показателя за год")</f>
        <v>значение показателя за год</v>
      </c>
      <c r="L2097" s="16">
        <f t="shared" si="18"/>
        <v>2</v>
      </c>
      <c r="M2097" s="13" t="s">
        <v>30</v>
      </c>
      <c r="N2097" s="13" t="str">
        <f>IFERROR(__xludf.DUMMYFUNCTION("REGEXEXTRACT(M2097, "" (.+)$"")"),"все население")</f>
        <v>все население</v>
      </c>
      <c r="O2097" s="18">
        <v>107.0</v>
      </c>
      <c r="P2097" s="18">
        <v>106.0</v>
      </c>
      <c r="Q2097" s="18">
        <v>71.0</v>
      </c>
      <c r="R2097" s="18">
        <v>87.0</v>
      </c>
      <c r="S2097" s="23" t="s">
        <v>37</v>
      </c>
      <c r="T2097" s="23" t="s">
        <v>37</v>
      </c>
      <c r="U2097" s="23" t="s">
        <v>37</v>
      </c>
      <c r="V2097" s="23" t="s">
        <v>37</v>
      </c>
      <c r="W2097" s="23" t="s">
        <v>37</v>
      </c>
      <c r="X2097" s="23" t="s">
        <v>37</v>
      </c>
      <c r="Y2097" s="23" t="s">
        <v>37</v>
      </c>
      <c r="Z2097" s="19">
        <f t="shared" si="6"/>
        <v>371</v>
      </c>
      <c r="AA2097" s="19" t="str">
        <f t="shared" si="19"/>
        <v/>
      </c>
      <c r="AB2097" s="19" t="str">
        <f t="shared" si="8"/>
        <v/>
      </c>
      <c r="AC2097" s="19">
        <f t="shared" si="20"/>
        <v>92.75</v>
      </c>
      <c r="AD2097" s="19">
        <f t="shared" si="21"/>
        <v>607</v>
      </c>
      <c r="AE2097" s="19" t="str">
        <f t="shared" si="22"/>
        <v>Нет моды</v>
      </c>
      <c r="AF2097" s="19">
        <f t="shared" si="23"/>
        <v>71</v>
      </c>
      <c r="AG2097" s="19">
        <f t="shared" si="24"/>
        <v>107</v>
      </c>
      <c r="AH2097" s="20" t="str">
        <f t="shared" si="14"/>
        <v/>
      </c>
      <c r="AI2097" s="24"/>
      <c r="AJ2097" s="24"/>
      <c r="AK2097" s="24"/>
      <c r="AL2097" s="22">
        <f t="shared" si="25"/>
        <v>1</v>
      </c>
    </row>
    <row r="2098" ht="12.75" customHeight="1">
      <c r="A2098" s="13" t="s">
        <v>184</v>
      </c>
      <c r="B2098" s="13" t="str">
        <f>IFERROR(__xludf.DUMMYFUNCTION("REGEXREPLACE(A2098, ""\d"", """")"),"         Волгоградская область")</f>
        <v>         Волгоградская область</v>
      </c>
      <c r="C2098" s="14" t="str">
        <f t="shared" si="15"/>
        <v>Волгоградская область</v>
      </c>
      <c r="D2098" s="3">
        <f t="shared" si="16"/>
        <v>2</v>
      </c>
      <c r="E2098" s="15" t="s">
        <v>36</v>
      </c>
      <c r="F2098" s="13" t="str">
        <f>IFERROR(__xludf.DUMMYFUNCTION("REGEXEXTRACT(E2098,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98" s="16">
        <f t="shared" si="17"/>
        <v>2</v>
      </c>
      <c r="H2098" s="13" t="s">
        <v>28</v>
      </c>
      <c r="I2098" s="13" t="str">
        <f>IFERROR(__xludf.DUMMYFUNCTION("REGEXREPLACE(H2098, "".*\s"", """")"),"человек")</f>
        <v>человек</v>
      </c>
      <c r="J2098" s="13" t="s">
        <v>29</v>
      </c>
      <c r="K2098" s="17" t="str">
        <f>IFERROR(__xludf.DUMMYFUNCTION("REGEXREPLACE(J2098, ""^[\d\s]+"", """")"),"значение показателя за год")</f>
        <v>значение показателя за год</v>
      </c>
      <c r="L2098" s="16">
        <f t="shared" si="18"/>
        <v>2</v>
      </c>
      <c r="M2098" s="13" t="s">
        <v>31</v>
      </c>
      <c r="N2098" s="13" t="str">
        <f>IFERROR(__xludf.DUMMYFUNCTION("REGEXEXTRACT(M2098, "" (.+)$"")"),"городское население")</f>
        <v>городское население</v>
      </c>
      <c r="O2098" s="18">
        <v>76.0</v>
      </c>
      <c r="P2098" s="18">
        <v>80.0</v>
      </c>
      <c r="Q2098" s="18">
        <v>55.0</v>
      </c>
      <c r="R2098" s="18">
        <v>68.0</v>
      </c>
      <c r="S2098" s="23" t="s">
        <v>37</v>
      </c>
      <c r="T2098" s="23" t="s">
        <v>37</v>
      </c>
      <c r="U2098" s="23" t="s">
        <v>37</v>
      </c>
      <c r="V2098" s="23" t="s">
        <v>37</v>
      </c>
      <c r="W2098" s="23" t="s">
        <v>37</v>
      </c>
      <c r="X2098" s="23" t="s">
        <v>37</v>
      </c>
      <c r="Y2098" s="23" t="s">
        <v>37</v>
      </c>
      <c r="Z2098" s="19" t="str">
        <f t="shared" si="6"/>
        <v/>
      </c>
      <c r="AA2098" s="19">
        <f t="shared" si="19"/>
        <v>279</v>
      </c>
      <c r="AB2098" s="19" t="str">
        <f t="shared" si="8"/>
        <v/>
      </c>
      <c r="AC2098" s="19">
        <f t="shared" si="20"/>
        <v>69.75</v>
      </c>
      <c r="AD2098" s="19">
        <f t="shared" si="21"/>
        <v>78</v>
      </c>
      <c r="AE2098" s="19" t="str">
        <f t="shared" si="22"/>
        <v>Нет моды</v>
      </c>
      <c r="AF2098" s="19">
        <f t="shared" si="23"/>
        <v>55</v>
      </c>
      <c r="AG2098" s="19">
        <f t="shared" si="24"/>
        <v>80</v>
      </c>
      <c r="AH2098" s="20" t="str">
        <f t="shared" si="14"/>
        <v/>
      </c>
      <c r="AI2098" s="24"/>
      <c r="AJ2098" s="24"/>
      <c r="AK2098" s="24"/>
      <c r="AL2098" s="22">
        <f t="shared" si="25"/>
        <v>1</v>
      </c>
    </row>
    <row r="2099" ht="12.75" customHeight="1">
      <c r="A2099" s="13" t="s">
        <v>184</v>
      </c>
      <c r="B2099" s="13" t="str">
        <f>IFERROR(__xludf.DUMMYFUNCTION("REGEXREPLACE(A2099, ""\d"", """")"),"         Волгоградская область")</f>
        <v>         Волгоградская область</v>
      </c>
      <c r="C2099" s="14" t="str">
        <f t="shared" si="15"/>
        <v>Волгоградская область</v>
      </c>
      <c r="D2099" s="3">
        <f t="shared" si="16"/>
        <v>2</v>
      </c>
      <c r="E2099" s="15" t="s">
        <v>36</v>
      </c>
      <c r="F2099" s="13" t="str">
        <f>IFERROR(__xludf.DUMMYFUNCTION("REGEXEXTRACT(E2099,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099" s="16">
        <f t="shared" si="17"/>
        <v>2</v>
      </c>
      <c r="H2099" s="13" t="s">
        <v>28</v>
      </c>
      <c r="I2099" s="13" t="str">
        <f>IFERROR(__xludf.DUMMYFUNCTION("REGEXREPLACE(H2099, "".*\s"", """")"),"человек")</f>
        <v>человек</v>
      </c>
      <c r="J2099" s="13" t="s">
        <v>29</v>
      </c>
      <c r="K2099" s="17" t="str">
        <f>IFERROR(__xludf.DUMMYFUNCTION("REGEXREPLACE(J2099, ""^[\d\s]+"", """")"),"значение показателя за год")</f>
        <v>значение показателя за год</v>
      </c>
      <c r="L2099" s="16">
        <f t="shared" si="18"/>
        <v>2</v>
      </c>
      <c r="M2099" s="13" t="s">
        <v>32</v>
      </c>
      <c r="N2099" s="13" t="str">
        <f>IFERROR(__xludf.DUMMYFUNCTION("REGEXEXTRACT(M2099, "" (.+)$"")"),"сельское население")</f>
        <v>сельское население</v>
      </c>
      <c r="O2099" s="18">
        <v>31.0</v>
      </c>
      <c r="P2099" s="18">
        <v>26.0</v>
      </c>
      <c r="Q2099" s="18">
        <v>16.0</v>
      </c>
      <c r="R2099" s="18">
        <v>19.0</v>
      </c>
      <c r="S2099" s="23" t="s">
        <v>37</v>
      </c>
      <c r="T2099" s="23" t="s">
        <v>37</v>
      </c>
      <c r="U2099" s="23" t="s">
        <v>37</v>
      </c>
      <c r="V2099" s="23" t="s">
        <v>37</v>
      </c>
      <c r="W2099" s="23" t="s">
        <v>37</v>
      </c>
      <c r="X2099" s="23" t="s">
        <v>37</v>
      </c>
      <c r="Y2099" s="23" t="s">
        <v>37</v>
      </c>
      <c r="Z2099" s="19" t="str">
        <f t="shared" si="6"/>
        <v/>
      </c>
      <c r="AA2099" s="19" t="str">
        <f t="shared" si="19"/>
        <v/>
      </c>
      <c r="AB2099" s="19">
        <f t="shared" si="8"/>
        <v>92</v>
      </c>
      <c r="AC2099" s="19">
        <f t="shared" si="20"/>
        <v>23</v>
      </c>
      <c r="AD2099" s="19">
        <f t="shared" si="21"/>
        <v>43</v>
      </c>
      <c r="AE2099" s="19" t="str">
        <f t="shared" si="22"/>
        <v>Нет моды</v>
      </c>
      <c r="AF2099" s="19">
        <f t="shared" si="23"/>
        <v>16</v>
      </c>
      <c r="AG2099" s="19">
        <f t="shared" si="24"/>
        <v>31</v>
      </c>
      <c r="AH2099" s="20" t="str">
        <f t="shared" si="14"/>
        <v>Город: 75%; Село: 25%</v>
      </c>
      <c r="AI2099" s="24"/>
      <c r="AJ2099" s="24"/>
      <c r="AK2099" s="24"/>
      <c r="AL2099" s="22">
        <f t="shared" si="25"/>
        <v>1</v>
      </c>
    </row>
    <row r="2100" ht="12.75" customHeight="1">
      <c r="A2100" s="13" t="s">
        <v>184</v>
      </c>
      <c r="B2100" s="13" t="str">
        <f>IFERROR(__xludf.DUMMYFUNCTION("REGEXREPLACE(A2100, ""\d"", """")"),"         Волгоградская область")</f>
        <v>         Волгоградская область</v>
      </c>
      <c r="C2100" s="14" t="str">
        <f t="shared" si="15"/>
        <v>Волгоградская область</v>
      </c>
      <c r="D2100" s="3">
        <f t="shared" si="16"/>
        <v>2</v>
      </c>
      <c r="E2100" s="15" t="s">
        <v>38</v>
      </c>
      <c r="F2100" s="13" t="str">
        <f>IFERROR(__xludf.DUMMYFUNCTION("REGEXEXTRACT(E2100, ""[А-Яа-я].*"")"),"все виды транспортных несчастных случаев")</f>
        <v>все виды транспортных несчастных случаев</v>
      </c>
      <c r="G2100" s="16">
        <f t="shared" si="17"/>
        <v>2</v>
      </c>
      <c r="H2100" s="13" t="s">
        <v>28</v>
      </c>
      <c r="I2100" s="13" t="str">
        <f>IFERROR(__xludf.DUMMYFUNCTION("REGEXREPLACE(H2100, "".*\s"", """")"),"человек")</f>
        <v>человек</v>
      </c>
      <c r="J2100" s="13" t="s">
        <v>29</v>
      </c>
      <c r="K2100" s="17" t="str">
        <f>IFERROR(__xludf.DUMMYFUNCTION("REGEXREPLACE(J2100, ""^[\d\s]+"", """")"),"значение показателя за год")</f>
        <v>значение показателя за год</v>
      </c>
      <c r="L2100" s="16">
        <f t="shared" si="18"/>
        <v>2</v>
      </c>
      <c r="M2100" s="13" t="s">
        <v>30</v>
      </c>
      <c r="N2100" s="13" t="str">
        <f>IFERROR(__xludf.DUMMYFUNCTION("REGEXEXTRACT(M2100, "" (.+)$"")"),"все население")</f>
        <v>все население</v>
      </c>
      <c r="O2100" s="18">
        <v>484.0</v>
      </c>
      <c r="P2100" s="18">
        <v>482.0</v>
      </c>
      <c r="Q2100" s="18">
        <v>418.0</v>
      </c>
      <c r="R2100" s="18">
        <v>374.0</v>
      </c>
      <c r="S2100" s="18">
        <v>312.0</v>
      </c>
      <c r="T2100" s="18">
        <v>239.0</v>
      </c>
      <c r="U2100" s="18">
        <v>247.0</v>
      </c>
      <c r="V2100" s="18">
        <v>258.0</v>
      </c>
      <c r="W2100" s="18">
        <v>210.0</v>
      </c>
      <c r="X2100" s="18">
        <v>176.0</v>
      </c>
      <c r="Y2100" s="18">
        <v>250.0</v>
      </c>
      <c r="Z2100" s="19">
        <f t="shared" si="6"/>
        <v>3450</v>
      </c>
      <c r="AA2100" s="19" t="str">
        <f t="shared" si="19"/>
        <v/>
      </c>
      <c r="AB2100" s="19" t="str">
        <f t="shared" si="8"/>
        <v/>
      </c>
      <c r="AC2100" s="19">
        <f t="shared" si="20"/>
        <v>313.6363636</v>
      </c>
      <c r="AD2100" s="19">
        <f t="shared" si="21"/>
        <v>247</v>
      </c>
      <c r="AE2100" s="19" t="str">
        <f t="shared" si="22"/>
        <v>Нет моды</v>
      </c>
      <c r="AF2100" s="19">
        <f t="shared" si="23"/>
        <v>176</v>
      </c>
      <c r="AG2100" s="19">
        <f t="shared" si="24"/>
        <v>484</v>
      </c>
      <c r="AH2100" s="20" t="str">
        <f t="shared" si="14"/>
        <v/>
      </c>
      <c r="AI2100" s="21"/>
      <c r="AJ2100" s="21"/>
      <c r="AK2100" s="21"/>
      <c r="AL2100" s="22">
        <f t="shared" si="25"/>
        <v>1</v>
      </c>
    </row>
    <row r="2101" ht="12.75" customHeight="1">
      <c r="A2101" s="13" t="s">
        <v>184</v>
      </c>
      <c r="B2101" s="13" t="str">
        <f>IFERROR(__xludf.DUMMYFUNCTION("REGEXREPLACE(A2101, ""\d"", """")"),"         Волгоградская область")</f>
        <v>         Волгоградская область</v>
      </c>
      <c r="C2101" s="14" t="str">
        <f t="shared" si="15"/>
        <v>Волгоградская область</v>
      </c>
      <c r="D2101" s="3">
        <f t="shared" si="16"/>
        <v>2</v>
      </c>
      <c r="E2101" s="15" t="s">
        <v>38</v>
      </c>
      <c r="F2101" s="13" t="str">
        <f>IFERROR(__xludf.DUMMYFUNCTION("REGEXEXTRACT(E2101, ""[А-Яа-я].*"")"),"все виды транспортных несчастных случаев")</f>
        <v>все виды транспортных несчастных случаев</v>
      </c>
      <c r="G2101" s="16">
        <f t="shared" si="17"/>
        <v>2</v>
      </c>
      <c r="H2101" s="13" t="s">
        <v>28</v>
      </c>
      <c r="I2101" s="13" t="str">
        <f>IFERROR(__xludf.DUMMYFUNCTION("REGEXREPLACE(H2101, "".*\s"", """")"),"человек")</f>
        <v>человек</v>
      </c>
      <c r="J2101" s="13" t="s">
        <v>29</v>
      </c>
      <c r="K2101" s="17" t="str">
        <f>IFERROR(__xludf.DUMMYFUNCTION("REGEXREPLACE(J2101, ""^[\d\s]+"", """")"),"значение показателя за год")</f>
        <v>значение показателя за год</v>
      </c>
      <c r="L2101" s="16">
        <f t="shared" si="18"/>
        <v>2</v>
      </c>
      <c r="M2101" s="13" t="s">
        <v>31</v>
      </c>
      <c r="N2101" s="13" t="str">
        <f>IFERROR(__xludf.DUMMYFUNCTION("REGEXEXTRACT(M2101, "" (.+)$"")"),"городское население")</f>
        <v>городское население</v>
      </c>
      <c r="O2101" s="18">
        <v>315.0</v>
      </c>
      <c r="P2101" s="18">
        <v>331.0</v>
      </c>
      <c r="Q2101" s="18">
        <v>278.0</v>
      </c>
      <c r="R2101" s="18">
        <v>251.0</v>
      </c>
      <c r="S2101" s="18">
        <v>213.0</v>
      </c>
      <c r="T2101" s="18">
        <v>157.0</v>
      </c>
      <c r="U2101" s="18">
        <v>172.0</v>
      </c>
      <c r="V2101" s="18">
        <v>172.0</v>
      </c>
      <c r="W2101" s="18">
        <v>144.0</v>
      </c>
      <c r="X2101" s="18">
        <v>108.0</v>
      </c>
      <c r="Y2101" s="18">
        <v>166.0</v>
      </c>
      <c r="Z2101" s="19" t="str">
        <f t="shared" si="6"/>
        <v/>
      </c>
      <c r="AA2101" s="19">
        <f t="shared" si="19"/>
        <v>2307</v>
      </c>
      <c r="AB2101" s="19" t="str">
        <f t="shared" si="8"/>
        <v/>
      </c>
      <c r="AC2101" s="19">
        <f t="shared" si="20"/>
        <v>209.7272727</v>
      </c>
      <c r="AD2101" s="19">
        <f t="shared" si="21"/>
        <v>248.5</v>
      </c>
      <c r="AE2101" s="19" t="str">
        <f t="shared" si="22"/>
        <v>Нет моды</v>
      </c>
      <c r="AF2101" s="19">
        <f t="shared" si="23"/>
        <v>108</v>
      </c>
      <c r="AG2101" s="19">
        <f t="shared" si="24"/>
        <v>331</v>
      </c>
      <c r="AH2101" s="20" t="str">
        <f t="shared" si="14"/>
        <v/>
      </c>
      <c r="AI2101" s="21"/>
      <c r="AJ2101" s="21"/>
      <c r="AK2101" s="21"/>
      <c r="AL2101" s="22">
        <f t="shared" si="25"/>
        <v>1</v>
      </c>
    </row>
    <row r="2102" ht="12.75" customHeight="1">
      <c r="A2102" s="13" t="s">
        <v>184</v>
      </c>
      <c r="B2102" s="13" t="str">
        <f>IFERROR(__xludf.DUMMYFUNCTION("REGEXREPLACE(A2102, ""\d"", """")"),"         Волгоградская область")</f>
        <v>         Волгоградская область</v>
      </c>
      <c r="C2102" s="14" t="str">
        <f t="shared" si="15"/>
        <v>Волгоградская область</v>
      </c>
      <c r="D2102" s="3">
        <f t="shared" si="16"/>
        <v>2</v>
      </c>
      <c r="E2102" s="15" t="s">
        <v>38</v>
      </c>
      <c r="F2102" s="13" t="str">
        <f>IFERROR(__xludf.DUMMYFUNCTION("REGEXEXTRACT(E2102, ""[А-Яа-я].*"")"),"все виды транспортных несчастных случаев")</f>
        <v>все виды транспортных несчастных случаев</v>
      </c>
      <c r="G2102" s="16">
        <f t="shared" si="17"/>
        <v>2</v>
      </c>
      <c r="H2102" s="13" t="s">
        <v>28</v>
      </c>
      <c r="I2102" s="13" t="str">
        <f>IFERROR(__xludf.DUMMYFUNCTION("REGEXREPLACE(H2102, "".*\s"", """")"),"человек")</f>
        <v>человек</v>
      </c>
      <c r="J2102" s="13" t="s">
        <v>29</v>
      </c>
      <c r="K2102" s="17" t="str">
        <f>IFERROR(__xludf.DUMMYFUNCTION("REGEXREPLACE(J2102, ""^[\d\s]+"", """")"),"значение показателя за год")</f>
        <v>значение показателя за год</v>
      </c>
      <c r="L2102" s="16">
        <f t="shared" si="18"/>
        <v>2</v>
      </c>
      <c r="M2102" s="13" t="s">
        <v>32</v>
      </c>
      <c r="N2102" s="13" t="str">
        <f>IFERROR(__xludf.DUMMYFUNCTION("REGEXEXTRACT(M2102, "" (.+)$"")"),"сельское население")</f>
        <v>сельское население</v>
      </c>
      <c r="O2102" s="18">
        <v>169.0</v>
      </c>
      <c r="P2102" s="18">
        <v>151.0</v>
      </c>
      <c r="Q2102" s="18">
        <v>140.0</v>
      </c>
      <c r="R2102" s="18">
        <v>123.0</v>
      </c>
      <c r="S2102" s="18">
        <v>99.0</v>
      </c>
      <c r="T2102" s="18">
        <v>82.0</v>
      </c>
      <c r="U2102" s="18">
        <v>75.0</v>
      </c>
      <c r="V2102" s="18">
        <v>86.0</v>
      </c>
      <c r="W2102" s="18">
        <v>66.0</v>
      </c>
      <c r="X2102" s="18">
        <v>68.0</v>
      </c>
      <c r="Y2102" s="18">
        <v>84.0</v>
      </c>
      <c r="Z2102" s="19" t="str">
        <f t="shared" si="6"/>
        <v/>
      </c>
      <c r="AA2102" s="19" t="str">
        <f t="shared" si="19"/>
        <v/>
      </c>
      <c r="AB2102" s="19">
        <f t="shared" si="8"/>
        <v>1143</v>
      </c>
      <c r="AC2102" s="19">
        <f t="shared" si="20"/>
        <v>103.9090909</v>
      </c>
      <c r="AD2102" s="19">
        <f t="shared" si="21"/>
        <v>147.5</v>
      </c>
      <c r="AE2102" s="19" t="str">
        <f t="shared" si="22"/>
        <v>Нет моды</v>
      </c>
      <c r="AF2102" s="19">
        <f t="shared" si="23"/>
        <v>66</v>
      </c>
      <c r="AG2102" s="19">
        <f t="shared" si="24"/>
        <v>169</v>
      </c>
      <c r="AH2102" s="20" t="str">
        <f t="shared" si="14"/>
        <v>Город: 67%; Село: 33%</v>
      </c>
      <c r="AI2102" s="21"/>
      <c r="AJ2102" s="21"/>
      <c r="AK2102" s="21"/>
      <c r="AL2102" s="22">
        <f t="shared" si="25"/>
        <v>1</v>
      </c>
    </row>
    <row r="2103" ht="12.75" customHeight="1">
      <c r="A2103" s="13" t="s">
        <v>184</v>
      </c>
      <c r="B2103" s="13" t="str">
        <f>IFERROR(__xludf.DUMMYFUNCTION("REGEXREPLACE(A2103, ""\d"", """")"),"         Волгоградская область")</f>
        <v>         Волгоградская область</v>
      </c>
      <c r="C2103" s="14" t="str">
        <f t="shared" si="15"/>
        <v>Волгоградская область</v>
      </c>
      <c r="D2103" s="3">
        <f t="shared" si="16"/>
        <v>2</v>
      </c>
      <c r="E2103" s="15" t="s">
        <v>39</v>
      </c>
      <c r="F2103" s="13" t="str">
        <f>IFERROR(__xludf.DUMMYFUNCTION("REGEXEXTRACT(E2103, ""[А-Яа-я].*"")"),"Всего умерших")</f>
        <v>Всего умерших</v>
      </c>
      <c r="G2103" s="16">
        <f t="shared" si="17"/>
        <v>2</v>
      </c>
      <c r="H2103" s="13" t="s">
        <v>28</v>
      </c>
      <c r="I2103" s="13" t="str">
        <f>IFERROR(__xludf.DUMMYFUNCTION("REGEXREPLACE(H2103, "".*\s"", """")"),"человек")</f>
        <v>человек</v>
      </c>
      <c r="J2103" s="13" t="s">
        <v>29</v>
      </c>
      <c r="K2103" s="17" t="str">
        <f>IFERROR(__xludf.DUMMYFUNCTION("REGEXREPLACE(J2103, ""^[\d\s]+"", """")"),"значение показателя за год")</f>
        <v>значение показателя за год</v>
      </c>
      <c r="L2103" s="16">
        <f t="shared" si="18"/>
        <v>2</v>
      </c>
      <c r="M2103" s="13" t="s">
        <v>30</v>
      </c>
      <c r="N2103" s="13" t="str">
        <f>IFERROR(__xludf.DUMMYFUNCTION("REGEXEXTRACT(M2103, "" (.+)$"")"),"все население")</f>
        <v>все население</v>
      </c>
      <c r="O2103" s="18">
        <v>34676.0</v>
      </c>
      <c r="P2103" s="18">
        <v>35096.0</v>
      </c>
      <c r="Q2103" s="18">
        <v>35128.0</v>
      </c>
      <c r="R2103" s="18">
        <v>34718.0</v>
      </c>
      <c r="S2103" s="18">
        <v>33228.0</v>
      </c>
      <c r="T2103" s="18">
        <v>33563.0</v>
      </c>
      <c r="U2103" s="18">
        <v>32763.0</v>
      </c>
      <c r="V2103" s="18">
        <v>39410.0</v>
      </c>
      <c r="W2103" s="18">
        <v>46620.0</v>
      </c>
      <c r="X2103" s="18">
        <v>34107.0</v>
      </c>
      <c r="Y2103" s="18">
        <v>31545.0</v>
      </c>
      <c r="Z2103" s="19">
        <f t="shared" si="6"/>
        <v>390854</v>
      </c>
      <c r="AA2103" s="19" t="str">
        <f t="shared" si="19"/>
        <v/>
      </c>
      <c r="AB2103" s="19" t="str">
        <f t="shared" si="8"/>
        <v/>
      </c>
      <c r="AC2103" s="19">
        <f t="shared" si="20"/>
        <v>35532.18182</v>
      </c>
      <c r="AD2103" s="19">
        <f t="shared" si="21"/>
        <v>15857</v>
      </c>
      <c r="AE2103" s="19" t="str">
        <f t="shared" si="22"/>
        <v>Нет моды</v>
      </c>
      <c r="AF2103" s="19">
        <f t="shared" si="23"/>
        <v>31545</v>
      </c>
      <c r="AG2103" s="19">
        <f t="shared" si="24"/>
        <v>46620</v>
      </c>
      <c r="AH2103" s="20" t="str">
        <f t="shared" si="14"/>
        <v/>
      </c>
      <c r="AI2103" s="21"/>
      <c r="AJ2103" s="21"/>
      <c r="AK2103" s="21"/>
      <c r="AL2103" s="22">
        <f t="shared" si="25"/>
        <v>1</v>
      </c>
    </row>
    <row r="2104" ht="12.75" customHeight="1">
      <c r="A2104" s="13" t="s">
        <v>184</v>
      </c>
      <c r="B2104" s="13" t="str">
        <f>IFERROR(__xludf.DUMMYFUNCTION("REGEXREPLACE(A2104, ""\d"", """")"),"         Волгоградская область")</f>
        <v>         Волгоградская область</v>
      </c>
      <c r="C2104" s="14" t="str">
        <f t="shared" si="15"/>
        <v>Волгоградская область</v>
      </c>
      <c r="D2104" s="3">
        <f t="shared" si="16"/>
        <v>2</v>
      </c>
      <c r="E2104" s="15" t="s">
        <v>39</v>
      </c>
      <c r="F2104" s="13" t="str">
        <f>IFERROR(__xludf.DUMMYFUNCTION("REGEXEXTRACT(E2104, ""[А-Яа-я].*"")"),"Всего умерших")</f>
        <v>Всего умерших</v>
      </c>
      <c r="G2104" s="16">
        <f t="shared" si="17"/>
        <v>2</v>
      </c>
      <c r="H2104" s="13" t="s">
        <v>28</v>
      </c>
      <c r="I2104" s="13" t="str">
        <f>IFERROR(__xludf.DUMMYFUNCTION("REGEXREPLACE(H2104, "".*\s"", """")"),"человек")</f>
        <v>человек</v>
      </c>
      <c r="J2104" s="13" t="s">
        <v>29</v>
      </c>
      <c r="K2104" s="17" t="str">
        <f>IFERROR(__xludf.DUMMYFUNCTION("REGEXREPLACE(J2104, ""^[\d\s]+"", """")"),"значение показателя за год")</f>
        <v>значение показателя за год</v>
      </c>
      <c r="L2104" s="16">
        <f t="shared" si="18"/>
        <v>2</v>
      </c>
      <c r="M2104" s="13" t="s">
        <v>31</v>
      </c>
      <c r="N2104" s="13" t="str">
        <f>IFERROR(__xludf.DUMMYFUNCTION("REGEXEXTRACT(M2104, "" (.+)$"")"),"городское население")</f>
        <v>городское население</v>
      </c>
      <c r="O2104" s="18">
        <v>25671.0</v>
      </c>
      <c r="P2104" s="18">
        <v>26120.0</v>
      </c>
      <c r="Q2104" s="18">
        <v>26172.0</v>
      </c>
      <c r="R2104" s="18">
        <v>26307.0</v>
      </c>
      <c r="S2104" s="18">
        <v>24976.0</v>
      </c>
      <c r="T2104" s="18">
        <v>25201.0</v>
      </c>
      <c r="U2104" s="18">
        <v>24824.0</v>
      </c>
      <c r="V2104" s="18">
        <v>30076.0</v>
      </c>
      <c r="W2104" s="18">
        <v>35785.0</v>
      </c>
      <c r="X2104" s="18">
        <v>25945.0</v>
      </c>
      <c r="Y2104" s="18">
        <v>23864.0</v>
      </c>
      <c r="Z2104" s="19" t="str">
        <f t="shared" si="6"/>
        <v/>
      </c>
      <c r="AA2104" s="19">
        <f t="shared" si="19"/>
        <v>294941</v>
      </c>
      <c r="AB2104" s="19" t="str">
        <f t="shared" si="8"/>
        <v/>
      </c>
      <c r="AC2104" s="19">
        <f t="shared" si="20"/>
        <v>26812.81818</v>
      </c>
      <c r="AD2104" s="19">
        <f t="shared" si="21"/>
        <v>32154</v>
      </c>
      <c r="AE2104" s="19" t="str">
        <f t="shared" si="22"/>
        <v>Нет моды</v>
      </c>
      <c r="AF2104" s="19">
        <f t="shared" si="23"/>
        <v>23864</v>
      </c>
      <c r="AG2104" s="19">
        <f t="shared" si="24"/>
        <v>35785</v>
      </c>
      <c r="AH2104" s="20" t="str">
        <f t="shared" si="14"/>
        <v/>
      </c>
      <c r="AI2104" s="21"/>
      <c r="AJ2104" s="21"/>
      <c r="AK2104" s="21"/>
      <c r="AL2104" s="22">
        <f t="shared" si="25"/>
        <v>1</v>
      </c>
    </row>
    <row r="2105" ht="12.75" customHeight="1">
      <c r="A2105" s="13" t="s">
        <v>184</v>
      </c>
      <c r="B2105" s="13" t="str">
        <f>IFERROR(__xludf.DUMMYFUNCTION("REGEXREPLACE(A2105, ""\d"", """")"),"         Волгоградская область")</f>
        <v>         Волгоградская область</v>
      </c>
      <c r="C2105" s="14" t="str">
        <f t="shared" si="15"/>
        <v>Волгоградская область</v>
      </c>
      <c r="D2105" s="3">
        <f t="shared" si="16"/>
        <v>2</v>
      </c>
      <c r="E2105" s="15" t="s">
        <v>39</v>
      </c>
      <c r="F2105" s="13" t="str">
        <f>IFERROR(__xludf.DUMMYFUNCTION("REGEXEXTRACT(E2105, ""[А-Яа-я].*"")"),"Всего умерших")</f>
        <v>Всего умерших</v>
      </c>
      <c r="G2105" s="16">
        <f t="shared" si="17"/>
        <v>2</v>
      </c>
      <c r="H2105" s="13" t="s">
        <v>28</v>
      </c>
      <c r="I2105" s="13" t="str">
        <f>IFERROR(__xludf.DUMMYFUNCTION("REGEXREPLACE(H2105, "".*\s"", """")"),"человек")</f>
        <v>человек</v>
      </c>
      <c r="J2105" s="13" t="s">
        <v>29</v>
      </c>
      <c r="K2105" s="17" t="str">
        <f>IFERROR(__xludf.DUMMYFUNCTION("REGEXREPLACE(J2105, ""^[\d\s]+"", """")"),"значение показателя за год")</f>
        <v>значение показателя за год</v>
      </c>
      <c r="L2105" s="16">
        <f t="shared" si="18"/>
        <v>2</v>
      </c>
      <c r="M2105" s="13" t="s">
        <v>32</v>
      </c>
      <c r="N2105" s="13" t="str">
        <f>IFERROR(__xludf.DUMMYFUNCTION("REGEXEXTRACT(M2105, "" (.+)$"")"),"сельское население")</f>
        <v>сельское население</v>
      </c>
      <c r="O2105" s="18">
        <v>9005.0</v>
      </c>
      <c r="P2105" s="18">
        <v>8976.0</v>
      </c>
      <c r="Q2105" s="18">
        <v>8956.0</v>
      </c>
      <c r="R2105" s="18">
        <v>8411.0</v>
      </c>
      <c r="S2105" s="18">
        <v>8252.0</v>
      </c>
      <c r="T2105" s="18">
        <v>8362.0</v>
      </c>
      <c r="U2105" s="18">
        <v>7939.0</v>
      </c>
      <c r="V2105" s="18">
        <v>9334.0</v>
      </c>
      <c r="W2105" s="18">
        <v>10835.0</v>
      </c>
      <c r="X2105" s="18">
        <v>8162.0</v>
      </c>
      <c r="Y2105" s="18">
        <v>7681.0</v>
      </c>
      <c r="Z2105" s="19" t="str">
        <f t="shared" si="6"/>
        <v/>
      </c>
      <c r="AA2105" s="19" t="str">
        <f t="shared" si="19"/>
        <v/>
      </c>
      <c r="AB2105" s="19">
        <f t="shared" si="8"/>
        <v>95913</v>
      </c>
      <c r="AC2105" s="19">
        <f t="shared" si="20"/>
        <v>8719.363636</v>
      </c>
      <c r="AD2105" s="19">
        <f t="shared" si="21"/>
        <v>17349.5</v>
      </c>
      <c r="AE2105" s="19" t="str">
        <f t="shared" si="22"/>
        <v>Нет моды</v>
      </c>
      <c r="AF2105" s="19">
        <f t="shared" si="23"/>
        <v>7681</v>
      </c>
      <c r="AG2105" s="19">
        <f t="shared" si="24"/>
        <v>10835</v>
      </c>
      <c r="AH2105" s="20" t="str">
        <f t="shared" si="14"/>
        <v>Город: 75%; Село: 25%</v>
      </c>
      <c r="AI2105" s="21"/>
      <c r="AJ2105" s="21"/>
      <c r="AK2105" s="21"/>
      <c r="AL2105" s="22">
        <f t="shared" si="25"/>
        <v>1</v>
      </c>
    </row>
    <row r="2106" ht="12.75" customHeight="1">
      <c r="A2106" s="13" t="s">
        <v>184</v>
      </c>
      <c r="B2106" s="13" t="str">
        <f>IFERROR(__xludf.DUMMYFUNCTION("REGEXREPLACE(A2106, ""\d"", """")"),"         Волгоградская область")</f>
        <v>         Волгоградская область</v>
      </c>
      <c r="C2106" s="14" t="str">
        <f t="shared" si="15"/>
        <v>Волгоградская область</v>
      </c>
      <c r="D2106" s="3">
        <f t="shared" si="16"/>
        <v>2</v>
      </c>
      <c r="E2106" s="15" t="s">
        <v>40</v>
      </c>
      <c r="F2106" s="13" t="str">
        <f>IFERROR(__xludf.DUMMYFUNCTION("REGEXEXTRACT(E2106, ""[А-Яа-я].*"")"),"Злокачественные новообразования")</f>
        <v>Злокачественные новообразования</v>
      </c>
      <c r="G2106" s="16">
        <f t="shared" si="17"/>
        <v>2</v>
      </c>
      <c r="H2106" s="13" t="s">
        <v>28</v>
      </c>
      <c r="I2106" s="13" t="str">
        <f>IFERROR(__xludf.DUMMYFUNCTION("REGEXREPLACE(H2106, "".*\s"", """")"),"человек")</f>
        <v>человек</v>
      </c>
      <c r="J2106" s="13" t="s">
        <v>29</v>
      </c>
      <c r="K2106" s="17" t="str">
        <f>IFERROR(__xludf.DUMMYFUNCTION("REGEXREPLACE(J2106, ""^[\d\s]+"", """")"),"значение показателя за год")</f>
        <v>значение показателя за год</v>
      </c>
      <c r="L2106" s="16">
        <f t="shared" si="18"/>
        <v>2</v>
      </c>
      <c r="M2106" s="13" t="s">
        <v>30</v>
      </c>
      <c r="N2106" s="13" t="str">
        <f>IFERROR(__xludf.DUMMYFUNCTION("REGEXEXTRACT(M2106, "" (.+)$"")"),"все население")</f>
        <v>все население</v>
      </c>
      <c r="O2106" s="18">
        <v>5798.0</v>
      </c>
      <c r="P2106" s="18">
        <v>5533.0</v>
      </c>
      <c r="Q2106" s="18">
        <v>6002.0</v>
      </c>
      <c r="R2106" s="18">
        <v>5838.0</v>
      </c>
      <c r="S2106" s="18">
        <v>5601.0</v>
      </c>
      <c r="T2106" s="18">
        <v>5409.0</v>
      </c>
      <c r="U2106" s="18">
        <v>5365.0</v>
      </c>
      <c r="V2106" s="18">
        <v>5121.0</v>
      </c>
      <c r="W2106" s="18">
        <v>5145.0</v>
      </c>
      <c r="X2106" s="18">
        <v>5066.0</v>
      </c>
      <c r="Y2106" s="18">
        <v>5283.0</v>
      </c>
      <c r="Z2106" s="19">
        <f t="shared" si="6"/>
        <v>60161</v>
      </c>
      <c r="AA2106" s="19" t="str">
        <f t="shared" si="19"/>
        <v/>
      </c>
      <c r="AB2106" s="19" t="str">
        <f t="shared" si="8"/>
        <v/>
      </c>
      <c r="AC2106" s="19">
        <f t="shared" si="20"/>
        <v>5469.181818</v>
      </c>
      <c r="AD2106" s="19">
        <f t="shared" si="21"/>
        <v>6841.5</v>
      </c>
      <c r="AE2106" s="19" t="str">
        <f t="shared" si="22"/>
        <v>Нет моды</v>
      </c>
      <c r="AF2106" s="19">
        <f t="shared" si="23"/>
        <v>5066</v>
      </c>
      <c r="AG2106" s="19">
        <f t="shared" si="24"/>
        <v>6002</v>
      </c>
      <c r="AH2106" s="20" t="str">
        <f t="shared" si="14"/>
        <v/>
      </c>
      <c r="AI2106" s="21"/>
      <c r="AJ2106" s="21"/>
      <c r="AK2106" s="21"/>
      <c r="AL2106" s="22">
        <f t="shared" si="25"/>
        <v>1</v>
      </c>
    </row>
    <row r="2107" ht="12.75" customHeight="1">
      <c r="A2107" s="13" t="s">
        <v>184</v>
      </c>
      <c r="B2107" s="13" t="str">
        <f>IFERROR(__xludf.DUMMYFUNCTION("REGEXREPLACE(A2107, ""\d"", """")"),"         Волгоградская область")</f>
        <v>         Волгоградская область</v>
      </c>
      <c r="C2107" s="14" t="str">
        <f t="shared" si="15"/>
        <v>Волгоградская область</v>
      </c>
      <c r="D2107" s="3">
        <f t="shared" si="16"/>
        <v>2</v>
      </c>
      <c r="E2107" s="15" t="s">
        <v>40</v>
      </c>
      <c r="F2107" s="13" t="str">
        <f>IFERROR(__xludf.DUMMYFUNCTION("REGEXEXTRACT(E2107, ""[А-Яа-я].*"")"),"Злокачественные новообразования")</f>
        <v>Злокачественные новообразования</v>
      </c>
      <c r="G2107" s="16">
        <f t="shared" si="17"/>
        <v>2</v>
      </c>
      <c r="H2107" s="13" t="s">
        <v>28</v>
      </c>
      <c r="I2107" s="13" t="str">
        <f>IFERROR(__xludf.DUMMYFUNCTION("REGEXREPLACE(H2107, "".*\s"", """")"),"человек")</f>
        <v>человек</v>
      </c>
      <c r="J2107" s="13" t="s">
        <v>29</v>
      </c>
      <c r="K2107" s="17" t="str">
        <f>IFERROR(__xludf.DUMMYFUNCTION("REGEXREPLACE(J2107, ""^[\d\s]+"", """")"),"значение показателя за год")</f>
        <v>значение показателя за год</v>
      </c>
      <c r="L2107" s="16">
        <f t="shared" si="18"/>
        <v>2</v>
      </c>
      <c r="M2107" s="13" t="s">
        <v>31</v>
      </c>
      <c r="N2107" s="13" t="str">
        <f>IFERROR(__xludf.DUMMYFUNCTION("REGEXEXTRACT(M2107, "" (.+)$"")"),"городское население")</f>
        <v>городское население</v>
      </c>
      <c r="O2107" s="18">
        <v>4514.0</v>
      </c>
      <c r="P2107" s="18">
        <v>4255.0</v>
      </c>
      <c r="Q2107" s="18">
        <v>4598.0</v>
      </c>
      <c r="R2107" s="18">
        <v>4548.0</v>
      </c>
      <c r="S2107" s="18">
        <v>4321.0</v>
      </c>
      <c r="T2107" s="18">
        <v>4138.0</v>
      </c>
      <c r="U2107" s="18">
        <v>4168.0</v>
      </c>
      <c r="V2107" s="18">
        <v>3907.0</v>
      </c>
      <c r="W2107" s="18">
        <v>3897.0</v>
      </c>
      <c r="X2107" s="18">
        <v>3883.0</v>
      </c>
      <c r="Y2107" s="18">
        <v>4060.0</v>
      </c>
      <c r="Z2107" s="19" t="str">
        <f t="shared" si="6"/>
        <v/>
      </c>
      <c r="AA2107" s="19">
        <f t="shared" si="19"/>
        <v>46289</v>
      </c>
      <c r="AB2107" s="19" t="str">
        <f t="shared" si="8"/>
        <v/>
      </c>
      <c r="AC2107" s="19">
        <f t="shared" si="20"/>
        <v>4208.090909</v>
      </c>
      <c r="AD2107" s="19">
        <f t="shared" si="21"/>
        <v>4832</v>
      </c>
      <c r="AE2107" s="19" t="str">
        <f t="shared" si="22"/>
        <v>Нет моды</v>
      </c>
      <c r="AF2107" s="19">
        <f t="shared" si="23"/>
        <v>3883</v>
      </c>
      <c r="AG2107" s="19">
        <f t="shared" si="24"/>
        <v>4598</v>
      </c>
      <c r="AH2107" s="20" t="str">
        <f t="shared" si="14"/>
        <v/>
      </c>
      <c r="AI2107" s="21"/>
      <c r="AJ2107" s="21"/>
      <c r="AK2107" s="21"/>
      <c r="AL2107" s="22">
        <f t="shared" si="25"/>
        <v>1</v>
      </c>
    </row>
    <row r="2108" ht="12.75" customHeight="1">
      <c r="A2108" s="13" t="s">
        <v>184</v>
      </c>
      <c r="B2108" s="13" t="str">
        <f>IFERROR(__xludf.DUMMYFUNCTION("REGEXREPLACE(A2108, ""\d"", """")"),"         Волгоградская область")</f>
        <v>         Волгоградская область</v>
      </c>
      <c r="C2108" s="14" t="str">
        <f t="shared" si="15"/>
        <v>Волгоградская область</v>
      </c>
      <c r="D2108" s="3">
        <f t="shared" si="16"/>
        <v>2</v>
      </c>
      <c r="E2108" s="15" t="s">
        <v>40</v>
      </c>
      <c r="F2108" s="13" t="str">
        <f>IFERROR(__xludf.DUMMYFUNCTION("REGEXEXTRACT(E2108, ""[А-Яа-я].*"")"),"Злокачественные новообразования")</f>
        <v>Злокачественные новообразования</v>
      </c>
      <c r="G2108" s="16">
        <f t="shared" si="17"/>
        <v>2</v>
      </c>
      <c r="H2108" s="13" t="s">
        <v>28</v>
      </c>
      <c r="I2108" s="13" t="str">
        <f>IFERROR(__xludf.DUMMYFUNCTION("REGEXREPLACE(H2108, "".*\s"", """")"),"человек")</f>
        <v>человек</v>
      </c>
      <c r="J2108" s="13" t="s">
        <v>29</v>
      </c>
      <c r="K2108" s="17" t="str">
        <f>IFERROR(__xludf.DUMMYFUNCTION("REGEXREPLACE(J2108, ""^[\d\s]+"", """")"),"значение показателя за год")</f>
        <v>значение показателя за год</v>
      </c>
      <c r="L2108" s="16">
        <f t="shared" si="18"/>
        <v>2</v>
      </c>
      <c r="M2108" s="13" t="s">
        <v>32</v>
      </c>
      <c r="N2108" s="13" t="str">
        <f>IFERROR(__xludf.DUMMYFUNCTION("REGEXEXTRACT(M2108, "" (.+)$"")"),"сельское население")</f>
        <v>сельское население</v>
      </c>
      <c r="O2108" s="18">
        <v>1284.0</v>
      </c>
      <c r="P2108" s="18">
        <v>1278.0</v>
      </c>
      <c r="Q2108" s="18">
        <v>1404.0</v>
      </c>
      <c r="R2108" s="18">
        <v>1290.0</v>
      </c>
      <c r="S2108" s="18">
        <v>1280.0</v>
      </c>
      <c r="T2108" s="18">
        <v>1271.0</v>
      </c>
      <c r="U2108" s="18">
        <v>1197.0</v>
      </c>
      <c r="V2108" s="18">
        <v>1214.0</v>
      </c>
      <c r="W2108" s="18">
        <v>1248.0</v>
      </c>
      <c r="X2108" s="18">
        <v>1183.0</v>
      </c>
      <c r="Y2108" s="18">
        <v>1223.0</v>
      </c>
      <c r="Z2108" s="19" t="str">
        <f t="shared" si="6"/>
        <v/>
      </c>
      <c r="AA2108" s="19" t="str">
        <f t="shared" si="19"/>
        <v/>
      </c>
      <c r="AB2108" s="19">
        <f t="shared" si="8"/>
        <v>13872</v>
      </c>
      <c r="AC2108" s="19">
        <f t="shared" si="20"/>
        <v>1261.090909</v>
      </c>
      <c r="AD2108" s="19">
        <f t="shared" si="21"/>
        <v>2643.5</v>
      </c>
      <c r="AE2108" s="19" t="str">
        <f t="shared" si="22"/>
        <v>Нет моды</v>
      </c>
      <c r="AF2108" s="19">
        <f t="shared" si="23"/>
        <v>1183</v>
      </c>
      <c r="AG2108" s="19">
        <f t="shared" si="24"/>
        <v>1404</v>
      </c>
      <c r="AH2108" s="20" t="str">
        <f t="shared" si="14"/>
        <v>Город: 77%; Село: 23%</v>
      </c>
      <c r="AI2108" s="21"/>
      <c r="AJ2108" s="21"/>
      <c r="AK2108" s="21"/>
      <c r="AL2108" s="22">
        <f t="shared" si="25"/>
        <v>1</v>
      </c>
    </row>
    <row r="2109" ht="12.75" customHeight="1">
      <c r="A2109" s="13" t="s">
        <v>184</v>
      </c>
      <c r="B2109" s="13" t="str">
        <f>IFERROR(__xludf.DUMMYFUNCTION("REGEXREPLACE(A2109, ""\d"", """")"),"         Волгоградская область")</f>
        <v>         Волгоградская область</v>
      </c>
      <c r="C2109" s="14" t="str">
        <f t="shared" si="15"/>
        <v>Волгоградская область</v>
      </c>
      <c r="D2109" s="3">
        <f t="shared" si="16"/>
        <v>2</v>
      </c>
      <c r="E2109" s="15" t="s">
        <v>41</v>
      </c>
      <c r="F2109" s="13" t="str">
        <f>IFERROR(__xludf.DUMMYFUNCTION("REGEXEXTRACT(E2109, ""[А-Яа-я].*"")"),"Инфекционные и паразитарные болезни")</f>
        <v>Инфекционные и паразитарные болезни</v>
      </c>
      <c r="G2109" s="16">
        <f t="shared" si="17"/>
        <v>2</v>
      </c>
      <c r="H2109" s="13" t="s">
        <v>28</v>
      </c>
      <c r="I2109" s="13" t="str">
        <f>IFERROR(__xludf.DUMMYFUNCTION("REGEXREPLACE(H2109, "".*\s"", """")"),"человек")</f>
        <v>человек</v>
      </c>
      <c r="J2109" s="13" t="s">
        <v>29</v>
      </c>
      <c r="K2109" s="17" t="str">
        <f>IFERROR(__xludf.DUMMYFUNCTION("REGEXREPLACE(J2109, ""^[\d\s]+"", """")"),"значение показателя за год")</f>
        <v>значение показателя за год</v>
      </c>
      <c r="L2109" s="16">
        <f t="shared" si="18"/>
        <v>2</v>
      </c>
      <c r="M2109" s="13" t="s">
        <v>30</v>
      </c>
      <c r="N2109" s="13" t="str">
        <f>IFERROR(__xludf.DUMMYFUNCTION("REGEXEXTRACT(M2109, "" (.+)$"")"),"все население")</f>
        <v>все население</v>
      </c>
      <c r="O2109" s="18">
        <v>567.0</v>
      </c>
      <c r="P2109" s="18">
        <v>532.0</v>
      </c>
      <c r="Q2109" s="18">
        <v>585.0</v>
      </c>
      <c r="R2109" s="18">
        <v>594.0</v>
      </c>
      <c r="S2109" s="18">
        <v>548.0</v>
      </c>
      <c r="T2109" s="18">
        <v>567.0</v>
      </c>
      <c r="U2109" s="18">
        <v>503.0</v>
      </c>
      <c r="V2109" s="18">
        <v>457.0</v>
      </c>
      <c r="W2109" s="18">
        <v>482.0</v>
      </c>
      <c r="X2109" s="18">
        <v>384.0</v>
      </c>
      <c r="Y2109" s="18">
        <v>418.0</v>
      </c>
      <c r="Z2109" s="19">
        <f t="shared" si="6"/>
        <v>5637</v>
      </c>
      <c r="AA2109" s="19" t="str">
        <f t="shared" si="19"/>
        <v/>
      </c>
      <c r="AB2109" s="19" t="str">
        <f t="shared" si="8"/>
        <v/>
      </c>
      <c r="AC2109" s="19">
        <f t="shared" si="20"/>
        <v>512.4545455</v>
      </c>
      <c r="AD2109" s="19">
        <f t="shared" si="21"/>
        <v>888.5</v>
      </c>
      <c r="AE2109" s="19" t="str">
        <f t="shared" si="22"/>
        <v>Нет моды</v>
      </c>
      <c r="AF2109" s="19">
        <f t="shared" si="23"/>
        <v>384</v>
      </c>
      <c r="AG2109" s="19">
        <f t="shared" si="24"/>
        <v>594</v>
      </c>
      <c r="AH2109" s="20" t="str">
        <f t="shared" si="14"/>
        <v/>
      </c>
      <c r="AI2109" s="21"/>
      <c r="AJ2109" s="21"/>
      <c r="AK2109" s="21"/>
      <c r="AL2109" s="22">
        <f t="shared" si="25"/>
        <v>1</v>
      </c>
    </row>
    <row r="2110" ht="12.75" customHeight="1">
      <c r="A2110" s="13" t="s">
        <v>184</v>
      </c>
      <c r="B2110" s="13" t="str">
        <f>IFERROR(__xludf.DUMMYFUNCTION("REGEXREPLACE(A2110, ""\d"", """")"),"         Волгоградская область")</f>
        <v>         Волгоградская область</v>
      </c>
      <c r="C2110" s="14" t="str">
        <f t="shared" si="15"/>
        <v>Волгоградская область</v>
      </c>
      <c r="D2110" s="3">
        <f t="shared" si="16"/>
        <v>2</v>
      </c>
      <c r="E2110" s="15" t="s">
        <v>41</v>
      </c>
      <c r="F2110" s="13" t="str">
        <f>IFERROR(__xludf.DUMMYFUNCTION("REGEXEXTRACT(E2110, ""[А-Яа-я].*"")"),"Инфекционные и паразитарные болезни")</f>
        <v>Инфекционные и паразитарные болезни</v>
      </c>
      <c r="G2110" s="16">
        <f t="shared" si="17"/>
        <v>2</v>
      </c>
      <c r="H2110" s="13" t="s">
        <v>28</v>
      </c>
      <c r="I2110" s="13" t="str">
        <f>IFERROR(__xludf.DUMMYFUNCTION("REGEXREPLACE(H2110, "".*\s"", """")"),"человек")</f>
        <v>человек</v>
      </c>
      <c r="J2110" s="13" t="s">
        <v>29</v>
      </c>
      <c r="K2110" s="17" t="str">
        <f>IFERROR(__xludf.DUMMYFUNCTION("REGEXREPLACE(J2110, ""^[\d\s]+"", """")"),"значение показателя за год")</f>
        <v>значение показателя за год</v>
      </c>
      <c r="L2110" s="16">
        <f t="shared" si="18"/>
        <v>2</v>
      </c>
      <c r="M2110" s="13" t="s">
        <v>31</v>
      </c>
      <c r="N2110" s="13" t="str">
        <f>IFERROR(__xludf.DUMMYFUNCTION("REGEXEXTRACT(M2110, "" (.+)$"")"),"городское население")</f>
        <v>городское население</v>
      </c>
      <c r="O2110" s="18">
        <v>436.0</v>
      </c>
      <c r="P2110" s="18">
        <v>400.0</v>
      </c>
      <c r="Q2110" s="18">
        <v>465.0</v>
      </c>
      <c r="R2110" s="18">
        <v>484.0</v>
      </c>
      <c r="S2110" s="18">
        <v>439.0</v>
      </c>
      <c r="T2110" s="18">
        <v>460.0</v>
      </c>
      <c r="U2110" s="18">
        <v>404.0</v>
      </c>
      <c r="V2110" s="18">
        <v>369.0</v>
      </c>
      <c r="W2110" s="18">
        <v>381.0</v>
      </c>
      <c r="X2110" s="18">
        <v>301.0</v>
      </c>
      <c r="Y2110" s="18">
        <v>325.0</v>
      </c>
      <c r="Z2110" s="19" t="str">
        <f t="shared" si="6"/>
        <v/>
      </c>
      <c r="AA2110" s="19">
        <f t="shared" si="19"/>
        <v>4464</v>
      </c>
      <c r="AB2110" s="19" t="str">
        <f t="shared" si="8"/>
        <v/>
      </c>
      <c r="AC2110" s="19">
        <f t="shared" si="20"/>
        <v>405.8181818</v>
      </c>
      <c r="AD2110" s="19">
        <f t="shared" si="21"/>
        <v>458.5</v>
      </c>
      <c r="AE2110" s="19" t="str">
        <f t="shared" si="22"/>
        <v>Нет моды</v>
      </c>
      <c r="AF2110" s="19">
        <f t="shared" si="23"/>
        <v>301</v>
      </c>
      <c r="AG2110" s="19">
        <f t="shared" si="24"/>
        <v>484</v>
      </c>
      <c r="AH2110" s="20" t="str">
        <f t="shared" si="14"/>
        <v/>
      </c>
      <c r="AI2110" s="21"/>
      <c r="AJ2110" s="21"/>
      <c r="AK2110" s="21"/>
      <c r="AL2110" s="22">
        <f t="shared" si="25"/>
        <v>1</v>
      </c>
    </row>
    <row r="2111" ht="12.75" customHeight="1">
      <c r="A2111" s="13" t="s">
        <v>184</v>
      </c>
      <c r="B2111" s="13" t="str">
        <f>IFERROR(__xludf.DUMMYFUNCTION("REGEXREPLACE(A2111, ""\d"", """")"),"         Волгоградская область")</f>
        <v>         Волгоградская область</v>
      </c>
      <c r="C2111" s="14" t="str">
        <f t="shared" si="15"/>
        <v>Волгоградская область</v>
      </c>
      <c r="D2111" s="3">
        <f t="shared" si="16"/>
        <v>2</v>
      </c>
      <c r="E2111" s="15" t="s">
        <v>41</v>
      </c>
      <c r="F2111" s="13" t="str">
        <f>IFERROR(__xludf.DUMMYFUNCTION("REGEXEXTRACT(E2111, ""[А-Яа-я].*"")"),"Инфекционные и паразитарные болезни")</f>
        <v>Инфекционные и паразитарные болезни</v>
      </c>
      <c r="G2111" s="16">
        <f t="shared" si="17"/>
        <v>2</v>
      </c>
      <c r="H2111" s="13" t="s">
        <v>28</v>
      </c>
      <c r="I2111" s="13" t="str">
        <f>IFERROR(__xludf.DUMMYFUNCTION("REGEXREPLACE(H2111, "".*\s"", """")"),"человек")</f>
        <v>человек</v>
      </c>
      <c r="J2111" s="13" t="s">
        <v>29</v>
      </c>
      <c r="K2111" s="17" t="str">
        <f>IFERROR(__xludf.DUMMYFUNCTION("REGEXREPLACE(J2111, ""^[\d\s]+"", """")"),"значение показателя за год")</f>
        <v>значение показателя за год</v>
      </c>
      <c r="L2111" s="16">
        <f t="shared" si="18"/>
        <v>2</v>
      </c>
      <c r="M2111" s="13" t="s">
        <v>32</v>
      </c>
      <c r="N2111" s="13" t="str">
        <f>IFERROR(__xludf.DUMMYFUNCTION("REGEXEXTRACT(M2111, "" (.+)$"")"),"сельское население")</f>
        <v>сельское население</v>
      </c>
      <c r="O2111" s="18">
        <v>131.0</v>
      </c>
      <c r="P2111" s="18">
        <v>132.0</v>
      </c>
      <c r="Q2111" s="18">
        <v>120.0</v>
      </c>
      <c r="R2111" s="18">
        <v>110.0</v>
      </c>
      <c r="S2111" s="18">
        <v>109.0</v>
      </c>
      <c r="T2111" s="18">
        <v>107.0</v>
      </c>
      <c r="U2111" s="18">
        <v>99.0</v>
      </c>
      <c r="V2111" s="18">
        <v>88.0</v>
      </c>
      <c r="W2111" s="18">
        <v>101.0</v>
      </c>
      <c r="X2111" s="18">
        <v>83.0</v>
      </c>
      <c r="Y2111" s="18">
        <v>93.0</v>
      </c>
      <c r="Z2111" s="19" t="str">
        <f t="shared" si="6"/>
        <v/>
      </c>
      <c r="AA2111" s="19" t="str">
        <f t="shared" si="19"/>
        <v/>
      </c>
      <c r="AB2111" s="19">
        <f t="shared" si="8"/>
        <v>1173</v>
      </c>
      <c r="AC2111" s="19">
        <f t="shared" si="20"/>
        <v>106.6363636</v>
      </c>
      <c r="AD2111" s="19">
        <f t="shared" si="21"/>
        <v>216.5</v>
      </c>
      <c r="AE2111" s="19" t="str">
        <f t="shared" si="22"/>
        <v>Нет моды</v>
      </c>
      <c r="AF2111" s="19">
        <f t="shared" si="23"/>
        <v>83</v>
      </c>
      <c r="AG2111" s="19">
        <f t="shared" si="24"/>
        <v>132</v>
      </c>
      <c r="AH2111" s="20" t="str">
        <f t="shared" si="14"/>
        <v>Город: 79%; Село: 21%</v>
      </c>
      <c r="AI2111" s="21"/>
      <c r="AJ2111" s="21"/>
      <c r="AK2111" s="21"/>
      <c r="AL2111" s="22">
        <f t="shared" si="25"/>
        <v>1</v>
      </c>
    </row>
    <row r="2112" ht="12.75" customHeight="1">
      <c r="A2112" s="13" t="s">
        <v>184</v>
      </c>
      <c r="B2112" s="13" t="str">
        <f>IFERROR(__xludf.DUMMYFUNCTION("REGEXREPLACE(A2112, ""\d"", """")"),"         Волгоградская область")</f>
        <v>         Волгоградская область</v>
      </c>
      <c r="C2112" s="14" t="str">
        <f t="shared" si="15"/>
        <v>Волгоградская область</v>
      </c>
      <c r="D2112" s="3">
        <f t="shared" si="16"/>
        <v>2</v>
      </c>
      <c r="E2112" s="15" t="s">
        <v>42</v>
      </c>
      <c r="F2112" s="13" t="str">
        <f>IFERROR(__xludf.DUMMYFUNCTION("REGEXEXTRACT(E2112, ""[А-Яа-я].*"")"),"Ишемическая болезнь сердца")</f>
        <v>Ишемическая болезнь сердца</v>
      </c>
      <c r="G2112" s="16">
        <f t="shared" si="17"/>
        <v>2</v>
      </c>
      <c r="H2112" s="13" t="s">
        <v>28</v>
      </c>
      <c r="I2112" s="13" t="str">
        <f>IFERROR(__xludf.DUMMYFUNCTION("REGEXREPLACE(H2112, "".*\s"", """")"),"человек")</f>
        <v>человек</v>
      </c>
      <c r="J2112" s="13" t="s">
        <v>29</v>
      </c>
      <c r="K2112" s="17" t="str">
        <f>IFERROR(__xludf.DUMMYFUNCTION("REGEXREPLACE(J2112, ""^[\d\s]+"", """")"),"значение показателя за год")</f>
        <v>значение показателя за год</v>
      </c>
      <c r="L2112" s="16">
        <f t="shared" si="18"/>
        <v>2</v>
      </c>
      <c r="M2112" s="13" t="s">
        <v>30</v>
      </c>
      <c r="N2112" s="13" t="str">
        <f>IFERROR(__xludf.DUMMYFUNCTION("REGEXEXTRACT(M2112, "" (.+)$"")"),"все население")</f>
        <v>все население</v>
      </c>
      <c r="O2112" s="18">
        <v>10262.0</v>
      </c>
      <c r="P2112" s="18">
        <v>10522.0</v>
      </c>
      <c r="Q2112" s="18">
        <v>10354.0</v>
      </c>
      <c r="R2112" s="18">
        <v>10065.0</v>
      </c>
      <c r="S2112" s="18">
        <v>9362.0</v>
      </c>
      <c r="T2112" s="18">
        <v>9535.0</v>
      </c>
      <c r="U2112" s="18">
        <v>9590.0</v>
      </c>
      <c r="V2112" s="18">
        <v>12414.0</v>
      </c>
      <c r="W2112" s="18">
        <v>12821.0</v>
      </c>
      <c r="X2112" s="18">
        <v>10350.0</v>
      </c>
      <c r="Y2112" s="18">
        <v>10126.0</v>
      </c>
      <c r="Z2112" s="19">
        <f t="shared" si="6"/>
        <v>115401</v>
      </c>
      <c r="AA2112" s="19" t="str">
        <f t="shared" si="19"/>
        <v/>
      </c>
      <c r="AB2112" s="19" t="str">
        <f t="shared" si="8"/>
        <v/>
      </c>
      <c r="AC2112" s="19">
        <f t="shared" si="20"/>
        <v>10491</v>
      </c>
      <c r="AD2112" s="19">
        <f t="shared" si="21"/>
        <v>4747</v>
      </c>
      <c r="AE2112" s="19" t="str">
        <f t="shared" si="22"/>
        <v>Нет моды</v>
      </c>
      <c r="AF2112" s="19">
        <f t="shared" si="23"/>
        <v>9362</v>
      </c>
      <c r="AG2112" s="19">
        <f t="shared" si="24"/>
        <v>12821</v>
      </c>
      <c r="AH2112" s="20" t="str">
        <f t="shared" si="14"/>
        <v/>
      </c>
      <c r="AI2112" s="21"/>
      <c r="AJ2112" s="21"/>
      <c r="AK2112" s="21"/>
      <c r="AL2112" s="22">
        <f t="shared" si="25"/>
        <v>1</v>
      </c>
    </row>
    <row r="2113" ht="12.75" customHeight="1">
      <c r="A2113" s="13" t="s">
        <v>184</v>
      </c>
      <c r="B2113" s="13" t="str">
        <f>IFERROR(__xludf.DUMMYFUNCTION("REGEXREPLACE(A2113, ""\d"", """")"),"         Волгоградская область")</f>
        <v>         Волгоградская область</v>
      </c>
      <c r="C2113" s="14" t="str">
        <f t="shared" si="15"/>
        <v>Волгоградская область</v>
      </c>
      <c r="D2113" s="3">
        <f t="shared" si="16"/>
        <v>2</v>
      </c>
      <c r="E2113" s="15" t="s">
        <v>42</v>
      </c>
      <c r="F2113" s="13" t="str">
        <f>IFERROR(__xludf.DUMMYFUNCTION("REGEXEXTRACT(E2113, ""[А-Яа-я].*"")"),"Ишемическая болезнь сердца")</f>
        <v>Ишемическая болезнь сердца</v>
      </c>
      <c r="G2113" s="16">
        <f t="shared" si="17"/>
        <v>2</v>
      </c>
      <c r="H2113" s="13" t="s">
        <v>28</v>
      </c>
      <c r="I2113" s="13" t="str">
        <f>IFERROR(__xludf.DUMMYFUNCTION("REGEXREPLACE(H2113, "".*\s"", """")"),"человек")</f>
        <v>человек</v>
      </c>
      <c r="J2113" s="13" t="s">
        <v>29</v>
      </c>
      <c r="K2113" s="17" t="str">
        <f>IFERROR(__xludf.DUMMYFUNCTION("REGEXREPLACE(J2113, ""^[\d\s]+"", """")"),"значение показателя за год")</f>
        <v>значение показателя за год</v>
      </c>
      <c r="L2113" s="16">
        <f t="shared" si="18"/>
        <v>2</v>
      </c>
      <c r="M2113" s="13" t="s">
        <v>31</v>
      </c>
      <c r="N2113" s="13" t="str">
        <f>IFERROR(__xludf.DUMMYFUNCTION("REGEXEXTRACT(M2113, "" (.+)$"")"),"городское население")</f>
        <v>городское население</v>
      </c>
      <c r="O2113" s="18">
        <v>7637.0</v>
      </c>
      <c r="P2113" s="18">
        <v>8137.0</v>
      </c>
      <c r="Q2113" s="18">
        <v>8132.0</v>
      </c>
      <c r="R2113" s="18">
        <v>7961.0</v>
      </c>
      <c r="S2113" s="18">
        <v>7218.0</v>
      </c>
      <c r="T2113" s="18">
        <v>7524.0</v>
      </c>
      <c r="U2113" s="18">
        <v>7609.0</v>
      </c>
      <c r="V2113" s="18">
        <v>9987.0</v>
      </c>
      <c r="W2113" s="18">
        <v>10240.0</v>
      </c>
      <c r="X2113" s="18">
        <v>8180.0</v>
      </c>
      <c r="Y2113" s="18">
        <v>7978.0</v>
      </c>
      <c r="Z2113" s="19" t="str">
        <f t="shared" si="6"/>
        <v/>
      </c>
      <c r="AA2113" s="19">
        <f t="shared" si="19"/>
        <v>90603</v>
      </c>
      <c r="AB2113" s="19" t="str">
        <f t="shared" si="8"/>
        <v/>
      </c>
      <c r="AC2113" s="19">
        <f t="shared" si="20"/>
        <v>8236.636364</v>
      </c>
      <c r="AD2113" s="19">
        <f t="shared" si="21"/>
        <v>9562.5</v>
      </c>
      <c r="AE2113" s="19" t="str">
        <f t="shared" si="22"/>
        <v>Нет моды</v>
      </c>
      <c r="AF2113" s="19">
        <f t="shared" si="23"/>
        <v>7218</v>
      </c>
      <c r="AG2113" s="19">
        <f t="shared" si="24"/>
        <v>10240</v>
      </c>
      <c r="AH2113" s="20" t="str">
        <f t="shared" si="14"/>
        <v/>
      </c>
      <c r="AI2113" s="21"/>
      <c r="AJ2113" s="21"/>
      <c r="AK2113" s="21"/>
      <c r="AL2113" s="22">
        <f t="shared" si="25"/>
        <v>1</v>
      </c>
    </row>
    <row r="2114" ht="12.75" customHeight="1">
      <c r="A2114" s="13" t="s">
        <v>184</v>
      </c>
      <c r="B2114" s="13" t="str">
        <f>IFERROR(__xludf.DUMMYFUNCTION("REGEXREPLACE(A2114, ""\d"", """")"),"         Волгоградская область")</f>
        <v>         Волгоградская область</v>
      </c>
      <c r="C2114" s="14" t="str">
        <f t="shared" si="15"/>
        <v>Волгоградская область</v>
      </c>
      <c r="D2114" s="3">
        <f t="shared" si="16"/>
        <v>2</v>
      </c>
      <c r="E2114" s="15" t="s">
        <v>42</v>
      </c>
      <c r="F2114" s="13" t="str">
        <f>IFERROR(__xludf.DUMMYFUNCTION("REGEXEXTRACT(E2114, ""[А-Яа-я].*"")"),"Ишемическая болезнь сердца")</f>
        <v>Ишемическая болезнь сердца</v>
      </c>
      <c r="G2114" s="16">
        <f t="shared" si="17"/>
        <v>2</v>
      </c>
      <c r="H2114" s="13" t="s">
        <v>28</v>
      </c>
      <c r="I2114" s="13" t="str">
        <f>IFERROR(__xludf.DUMMYFUNCTION("REGEXREPLACE(H2114, "".*\s"", """")"),"человек")</f>
        <v>человек</v>
      </c>
      <c r="J2114" s="13" t="s">
        <v>29</v>
      </c>
      <c r="K2114" s="17" t="str">
        <f>IFERROR(__xludf.DUMMYFUNCTION("REGEXREPLACE(J2114, ""^[\d\s]+"", """")"),"значение показателя за год")</f>
        <v>значение показателя за год</v>
      </c>
      <c r="L2114" s="16">
        <f t="shared" si="18"/>
        <v>2</v>
      </c>
      <c r="M2114" s="13" t="s">
        <v>32</v>
      </c>
      <c r="N2114" s="13" t="str">
        <f>IFERROR(__xludf.DUMMYFUNCTION("REGEXEXTRACT(M2114, "" (.+)$"")"),"сельское население")</f>
        <v>сельское население</v>
      </c>
      <c r="O2114" s="18">
        <v>2625.0</v>
      </c>
      <c r="P2114" s="18">
        <v>2385.0</v>
      </c>
      <c r="Q2114" s="18">
        <v>2222.0</v>
      </c>
      <c r="R2114" s="18">
        <v>2104.0</v>
      </c>
      <c r="S2114" s="18">
        <v>2144.0</v>
      </c>
      <c r="T2114" s="18">
        <v>2011.0</v>
      </c>
      <c r="U2114" s="18">
        <v>1981.0</v>
      </c>
      <c r="V2114" s="18">
        <v>2427.0</v>
      </c>
      <c r="W2114" s="18">
        <v>2581.0</v>
      </c>
      <c r="X2114" s="18">
        <v>2170.0</v>
      </c>
      <c r="Y2114" s="18">
        <v>2148.0</v>
      </c>
      <c r="Z2114" s="19" t="str">
        <f t="shared" si="6"/>
        <v/>
      </c>
      <c r="AA2114" s="19" t="str">
        <f t="shared" si="19"/>
        <v/>
      </c>
      <c r="AB2114" s="19">
        <f t="shared" si="8"/>
        <v>24798</v>
      </c>
      <c r="AC2114" s="19">
        <f t="shared" si="20"/>
        <v>2254.363636</v>
      </c>
      <c r="AD2114" s="19">
        <f t="shared" si="21"/>
        <v>4921.5</v>
      </c>
      <c r="AE2114" s="19" t="str">
        <f t="shared" si="22"/>
        <v>Нет моды</v>
      </c>
      <c r="AF2114" s="19">
        <f t="shared" si="23"/>
        <v>1981</v>
      </c>
      <c r="AG2114" s="19">
        <f t="shared" si="24"/>
        <v>2625</v>
      </c>
      <c r="AH2114" s="20" t="str">
        <f t="shared" si="14"/>
        <v>Город: 79%; Село: 21%</v>
      </c>
      <c r="AI2114" s="21"/>
      <c r="AJ2114" s="21"/>
      <c r="AK2114" s="21"/>
      <c r="AL2114" s="22">
        <f t="shared" si="25"/>
        <v>1</v>
      </c>
    </row>
    <row r="2115" ht="12.75" customHeight="1">
      <c r="A2115" s="13" t="s">
        <v>184</v>
      </c>
      <c r="B2115" s="13" t="str">
        <f>IFERROR(__xludf.DUMMYFUNCTION("REGEXREPLACE(A2115, ""\d"", """")"),"         Волгоградская область")</f>
        <v>         Волгоградская область</v>
      </c>
      <c r="C2115" s="14" t="str">
        <f t="shared" si="15"/>
        <v>Волгоградская область</v>
      </c>
      <c r="D2115" s="3">
        <f t="shared" si="16"/>
        <v>2</v>
      </c>
      <c r="E2115" s="15" t="s">
        <v>43</v>
      </c>
      <c r="F2115" s="13" t="str">
        <f>IFERROR(__xludf.DUMMYFUNCTION("REGEXEXTRACT(E2115, ""[А-Яа-я].*"")"),"Новообразования")</f>
        <v>Новообразования</v>
      </c>
      <c r="G2115" s="16">
        <f t="shared" si="17"/>
        <v>2</v>
      </c>
      <c r="H2115" s="13" t="s">
        <v>28</v>
      </c>
      <c r="I2115" s="13" t="str">
        <f>IFERROR(__xludf.DUMMYFUNCTION("REGEXREPLACE(H2115, "".*\s"", """")"),"человек")</f>
        <v>человек</v>
      </c>
      <c r="J2115" s="13" t="s">
        <v>29</v>
      </c>
      <c r="K2115" s="17" t="str">
        <f>IFERROR(__xludf.DUMMYFUNCTION("REGEXREPLACE(J2115, ""^[\d\s]+"", """")"),"значение показателя за год")</f>
        <v>значение показателя за год</v>
      </c>
      <c r="L2115" s="16">
        <f t="shared" si="18"/>
        <v>2</v>
      </c>
      <c r="M2115" s="13" t="s">
        <v>30</v>
      </c>
      <c r="N2115" s="13" t="str">
        <f>IFERROR(__xludf.DUMMYFUNCTION("REGEXEXTRACT(M2115, "" (.+)$"")"),"все население")</f>
        <v>все население</v>
      </c>
      <c r="O2115" s="18">
        <v>5855.0</v>
      </c>
      <c r="P2115" s="18">
        <v>5592.0</v>
      </c>
      <c r="Q2115" s="18">
        <v>6049.0</v>
      </c>
      <c r="R2115" s="18">
        <v>5912.0</v>
      </c>
      <c r="S2115" s="18">
        <v>5672.0</v>
      </c>
      <c r="T2115" s="18">
        <v>5488.0</v>
      </c>
      <c r="U2115" s="18">
        <v>5452.0</v>
      </c>
      <c r="V2115" s="18">
        <v>5174.0</v>
      </c>
      <c r="W2115" s="18">
        <v>5196.0</v>
      </c>
      <c r="X2115" s="18">
        <v>5119.0</v>
      </c>
      <c r="Y2115" s="18">
        <v>5344.0</v>
      </c>
      <c r="Z2115" s="19">
        <f t="shared" si="6"/>
        <v>60853</v>
      </c>
      <c r="AA2115" s="19" t="str">
        <f t="shared" si="19"/>
        <v/>
      </c>
      <c r="AB2115" s="19" t="str">
        <f t="shared" si="8"/>
        <v/>
      </c>
      <c r="AC2115" s="19">
        <f t="shared" si="20"/>
        <v>5532.090909</v>
      </c>
      <c r="AD2115" s="19">
        <f t="shared" si="21"/>
        <v>3872</v>
      </c>
      <c r="AE2115" s="19" t="str">
        <f t="shared" si="22"/>
        <v>Нет моды</v>
      </c>
      <c r="AF2115" s="19">
        <f t="shared" si="23"/>
        <v>5119</v>
      </c>
      <c r="AG2115" s="19">
        <f t="shared" si="24"/>
        <v>6049</v>
      </c>
      <c r="AH2115" s="20" t="str">
        <f t="shared" si="14"/>
        <v/>
      </c>
      <c r="AI2115" s="21"/>
      <c r="AJ2115" s="21"/>
      <c r="AK2115" s="21"/>
      <c r="AL2115" s="22">
        <f t="shared" si="25"/>
        <v>1</v>
      </c>
    </row>
    <row r="2116" ht="12.75" customHeight="1">
      <c r="A2116" s="13" t="s">
        <v>184</v>
      </c>
      <c r="B2116" s="13" t="str">
        <f>IFERROR(__xludf.DUMMYFUNCTION("REGEXREPLACE(A2116, ""\d"", """")"),"         Волгоградская область")</f>
        <v>         Волгоградская область</v>
      </c>
      <c r="C2116" s="14" t="str">
        <f t="shared" si="15"/>
        <v>Волгоградская область</v>
      </c>
      <c r="D2116" s="3">
        <f t="shared" si="16"/>
        <v>2</v>
      </c>
      <c r="E2116" s="15" t="s">
        <v>43</v>
      </c>
      <c r="F2116" s="13" t="str">
        <f>IFERROR(__xludf.DUMMYFUNCTION("REGEXEXTRACT(E2116, ""[А-Яа-я].*"")"),"Новообразования")</f>
        <v>Новообразования</v>
      </c>
      <c r="G2116" s="16">
        <f t="shared" si="17"/>
        <v>2</v>
      </c>
      <c r="H2116" s="13" t="s">
        <v>28</v>
      </c>
      <c r="I2116" s="13" t="str">
        <f>IFERROR(__xludf.DUMMYFUNCTION("REGEXREPLACE(H2116, "".*\s"", """")"),"человек")</f>
        <v>человек</v>
      </c>
      <c r="J2116" s="13" t="s">
        <v>29</v>
      </c>
      <c r="K2116" s="17" t="str">
        <f>IFERROR(__xludf.DUMMYFUNCTION("REGEXREPLACE(J2116, ""^[\d\s]+"", """")"),"значение показателя за год")</f>
        <v>значение показателя за год</v>
      </c>
      <c r="L2116" s="16">
        <f t="shared" si="18"/>
        <v>2</v>
      </c>
      <c r="M2116" s="13" t="s">
        <v>31</v>
      </c>
      <c r="N2116" s="13" t="str">
        <f>IFERROR(__xludf.DUMMYFUNCTION("REGEXEXTRACT(M2116, "" (.+)$"")"),"городское население")</f>
        <v>городское население</v>
      </c>
      <c r="O2116" s="18">
        <v>4560.0</v>
      </c>
      <c r="P2116" s="18">
        <v>4292.0</v>
      </c>
      <c r="Q2116" s="18">
        <v>4639.0</v>
      </c>
      <c r="R2116" s="18">
        <v>4612.0</v>
      </c>
      <c r="S2116" s="18">
        <v>4368.0</v>
      </c>
      <c r="T2116" s="18">
        <v>4196.0</v>
      </c>
      <c r="U2116" s="18">
        <v>4234.0</v>
      </c>
      <c r="V2116" s="18">
        <v>3947.0</v>
      </c>
      <c r="W2116" s="18">
        <v>3935.0</v>
      </c>
      <c r="X2116" s="18">
        <v>3930.0</v>
      </c>
      <c r="Y2116" s="18">
        <v>4106.0</v>
      </c>
      <c r="Z2116" s="19" t="str">
        <f t="shared" si="6"/>
        <v/>
      </c>
      <c r="AA2116" s="19">
        <f t="shared" si="19"/>
        <v>46819</v>
      </c>
      <c r="AB2116" s="19" t="str">
        <f t="shared" si="8"/>
        <v/>
      </c>
      <c r="AC2116" s="19">
        <f t="shared" si="20"/>
        <v>4256.272727</v>
      </c>
      <c r="AD2116" s="19">
        <f t="shared" si="21"/>
        <v>4879</v>
      </c>
      <c r="AE2116" s="19" t="str">
        <f t="shared" si="22"/>
        <v>Нет моды</v>
      </c>
      <c r="AF2116" s="19">
        <f t="shared" si="23"/>
        <v>3930</v>
      </c>
      <c r="AG2116" s="19">
        <f t="shared" si="24"/>
        <v>4639</v>
      </c>
      <c r="AH2116" s="20" t="str">
        <f t="shared" si="14"/>
        <v/>
      </c>
      <c r="AI2116" s="21"/>
      <c r="AJ2116" s="21"/>
      <c r="AK2116" s="21"/>
      <c r="AL2116" s="22">
        <f t="shared" si="25"/>
        <v>1</v>
      </c>
    </row>
    <row r="2117" ht="12.75" customHeight="1">
      <c r="A2117" s="13" t="s">
        <v>184</v>
      </c>
      <c r="B2117" s="13" t="str">
        <f>IFERROR(__xludf.DUMMYFUNCTION("REGEXREPLACE(A2117, ""\d"", """")"),"         Волгоградская область")</f>
        <v>         Волгоградская область</v>
      </c>
      <c r="C2117" s="14" t="str">
        <f t="shared" si="15"/>
        <v>Волгоградская область</v>
      </c>
      <c r="D2117" s="3">
        <f t="shared" si="16"/>
        <v>2</v>
      </c>
      <c r="E2117" s="15" t="s">
        <v>43</v>
      </c>
      <c r="F2117" s="13" t="str">
        <f>IFERROR(__xludf.DUMMYFUNCTION("REGEXEXTRACT(E2117, ""[А-Яа-я].*"")"),"Новообразования")</f>
        <v>Новообразования</v>
      </c>
      <c r="G2117" s="16">
        <f t="shared" si="17"/>
        <v>2</v>
      </c>
      <c r="H2117" s="13" t="s">
        <v>28</v>
      </c>
      <c r="I2117" s="13" t="str">
        <f>IFERROR(__xludf.DUMMYFUNCTION("REGEXREPLACE(H2117, "".*\s"", """")"),"человек")</f>
        <v>человек</v>
      </c>
      <c r="J2117" s="13" t="s">
        <v>29</v>
      </c>
      <c r="K2117" s="17" t="str">
        <f>IFERROR(__xludf.DUMMYFUNCTION("REGEXREPLACE(J2117, ""^[\d\s]+"", """")"),"значение показателя за год")</f>
        <v>значение показателя за год</v>
      </c>
      <c r="L2117" s="16">
        <f t="shared" si="18"/>
        <v>2</v>
      </c>
      <c r="M2117" s="13" t="s">
        <v>32</v>
      </c>
      <c r="N2117" s="13" t="str">
        <f>IFERROR(__xludf.DUMMYFUNCTION("REGEXEXTRACT(M2117, "" (.+)$"")"),"сельское население")</f>
        <v>сельское население</v>
      </c>
      <c r="O2117" s="18">
        <v>1295.0</v>
      </c>
      <c r="P2117" s="18">
        <v>1300.0</v>
      </c>
      <c r="Q2117" s="18">
        <v>1410.0</v>
      </c>
      <c r="R2117" s="18">
        <v>1300.0</v>
      </c>
      <c r="S2117" s="18">
        <v>1304.0</v>
      </c>
      <c r="T2117" s="18">
        <v>1292.0</v>
      </c>
      <c r="U2117" s="18">
        <v>1218.0</v>
      </c>
      <c r="V2117" s="18">
        <v>1227.0</v>
      </c>
      <c r="W2117" s="18">
        <v>1261.0</v>
      </c>
      <c r="X2117" s="18">
        <v>1189.0</v>
      </c>
      <c r="Y2117" s="18">
        <v>1238.0</v>
      </c>
      <c r="Z2117" s="19" t="str">
        <f t="shared" si="6"/>
        <v/>
      </c>
      <c r="AA2117" s="19" t="str">
        <f t="shared" si="19"/>
        <v/>
      </c>
      <c r="AB2117" s="19">
        <f t="shared" si="8"/>
        <v>14034</v>
      </c>
      <c r="AC2117" s="19">
        <f t="shared" si="20"/>
        <v>1275.818182</v>
      </c>
      <c r="AD2117" s="19">
        <f t="shared" si="21"/>
        <v>2670</v>
      </c>
      <c r="AE2117" s="19" t="str">
        <f t="shared" si="22"/>
        <v>Нет моды</v>
      </c>
      <c r="AF2117" s="19">
        <f t="shared" si="23"/>
        <v>1189</v>
      </c>
      <c r="AG2117" s="19">
        <f t="shared" si="24"/>
        <v>1410</v>
      </c>
      <c r="AH2117" s="20" t="str">
        <f t="shared" si="14"/>
        <v>Город: 77%; Село: 23%</v>
      </c>
      <c r="AI2117" s="21"/>
      <c r="AJ2117" s="21"/>
      <c r="AK2117" s="21"/>
      <c r="AL2117" s="22">
        <f t="shared" si="25"/>
        <v>1</v>
      </c>
    </row>
    <row r="2118" ht="12.75" customHeight="1">
      <c r="A2118" s="13" t="s">
        <v>184</v>
      </c>
      <c r="B2118" s="13" t="str">
        <f>IFERROR(__xludf.DUMMYFUNCTION("REGEXREPLACE(A2118, ""\d"", """")"),"         Волгоградская область")</f>
        <v>         Волгоградская область</v>
      </c>
      <c r="C2118" s="14" t="str">
        <f t="shared" si="15"/>
        <v>Волгоградская область</v>
      </c>
      <c r="D2118" s="3">
        <f t="shared" si="16"/>
        <v>2</v>
      </c>
      <c r="E2118" s="15" t="s">
        <v>44</v>
      </c>
      <c r="F2118" s="13" t="str">
        <f>IFERROR(__xludf.DUMMYFUNCTION("REGEXEXTRACT(E2118,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18" s="16">
        <f t="shared" si="17"/>
        <v>2</v>
      </c>
      <c r="H2118" s="13" t="s">
        <v>28</v>
      </c>
      <c r="I2118" s="13" t="str">
        <f>IFERROR(__xludf.DUMMYFUNCTION("REGEXREPLACE(H2118, "".*\s"", """")"),"человек")</f>
        <v>человек</v>
      </c>
      <c r="J2118" s="13" t="s">
        <v>29</v>
      </c>
      <c r="K2118" s="17" t="str">
        <f>IFERROR(__xludf.DUMMYFUNCTION("REGEXREPLACE(J2118, ""^[\d\s]+"", """")"),"значение показателя за год")</f>
        <v>значение показателя за год</v>
      </c>
      <c r="L2118" s="16">
        <f t="shared" si="18"/>
        <v>2</v>
      </c>
      <c r="M2118" s="13" t="s">
        <v>30</v>
      </c>
      <c r="N2118" s="13" t="str">
        <f>IFERROR(__xludf.DUMMYFUNCTION("REGEXEXTRACT(M2118, "" (.+)$"")"),"все население")</f>
        <v>все население</v>
      </c>
      <c r="O2118" s="18">
        <v>167.0</v>
      </c>
      <c r="P2118" s="23" t="s">
        <v>37</v>
      </c>
      <c r="Q2118" s="18">
        <v>85.0</v>
      </c>
      <c r="R2118" s="18">
        <v>60.0</v>
      </c>
      <c r="S2118" s="23" t="s">
        <v>37</v>
      </c>
      <c r="T2118" s="23" t="s">
        <v>37</v>
      </c>
      <c r="U2118" s="23" t="s">
        <v>37</v>
      </c>
      <c r="V2118" s="23" t="s">
        <v>37</v>
      </c>
      <c r="W2118" s="23" t="s">
        <v>37</v>
      </c>
      <c r="X2118" s="23" t="s">
        <v>37</v>
      </c>
      <c r="Y2118" s="23" t="s">
        <v>37</v>
      </c>
      <c r="Z2118" s="19">
        <f t="shared" si="6"/>
        <v>312</v>
      </c>
      <c r="AA2118" s="19" t="str">
        <f t="shared" si="19"/>
        <v/>
      </c>
      <c r="AB2118" s="19" t="str">
        <f t="shared" si="8"/>
        <v/>
      </c>
      <c r="AC2118" s="19">
        <f t="shared" si="20"/>
        <v>104</v>
      </c>
      <c r="AD2118" s="19">
        <f t="shared" si="21"/>
        <v>1249.5</v>
      </c>
      <c r="AE2118" s="19" t="str">
        <f t="shared" si="22"/>
        <v>Нет моды</v>
      </c>
      <c r="AF2118" s="19">
        <f t="shared" si="23"/>
        <v>60</v>
      </c>
      <c r="AG2118" s="19">
        <f t="shared" si="24"/>
        <v>167</v>
      </c>
      <c r="AH2118" s="20" t="str">
        <f t="shared" si="14"/>
        <v/>
      </c>
      <c r="AI2118" s="24"/>
      <c r="AJ2118" s="24"/>
      <c r="AK2118" s="24"/>
      <c r="AL2118" s="22">
        <f t="shared" si="25"/>
        <v>1</v>
      </c>
    </row>
    <row r="2119" ht="12.75" customHeight="1">
      <c r="A2119" s="13" t="s">
        <v>184</v>
      </c>
      <c r="B2119" s="13" t="str">
        <f>IFERROR(__xludf.DUMMYFUNCTION("REGEXREPLACE(A2119, ""\d"", """")"),"         Волгоградская область")</f>
        <v>         Волгоградская область</v>
      </c>
      <c r="C2119" s="14" t="str">
        <f t="shared" si="15"/>
        <v>Волгоградская область</v>
      </c>
      <c r="D2119" s="3">
        <f t="shared" si="16"/>
        <v>2</v>
      </c>
      <c r="E2119" s="15" t="s">
        <v>44</v>
      </c>
      <c r="F2119" s="13" t="str">
        <f>IFERROR(__xludf.DUMMYFUNCTION("REGEXEXTRACT(E2119,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19" s="16">
        <f t="shared" si="17"/>
        <v>2</v>
      </c>
      <c r="H2119" s="13" t="s">
        <v>28</v>
      </c>
      <c r="I2119" s="13" t="str">
        <f>IFERROR(__xludf.DUMMYFUNCTION("REGEXREPLACE(H2119, "".*\s"", """")"),"человек")</f>
        <v>человек</v>
      </c>
      <c r="J2119" s="13" t="s">
        <v>29</v>
      </c>
      <c r="K2119" s="17" t="str">
        <f>IFERROR(__xludf.DUMMYFUNCTION("REGEXREPLACE(J2119, ""^[\d\s]+"", """")"),"значение показателя за год")</f>
        <v>значение показателя за год</v>
      </c>
      <c r="L2119" s="16">
        <f t="shared" si="18"/>
        <v>2</v>
      </c>
      <c r="M2119" s="13" t="s">
        <v>31</v>
      </c>
      <c r="N2119" s="13" t="str">
        <f>IFERROR(__xludf.DUMMYFUNCTION("REGEXEXTRACT(M2119, "" (.+)$"")"),"городское население")</f>
        <v>городское население</v>
      </c>
      <c r="O2119" s="18">
        <v>119.0</v>
      </c>
      <c r="P2119" s="23" t="s">
        <v>37</v>
      </c>
      <c r="Q2119" s="18">
        <v>61.0</v>
      </c>
      <c r="R2119" s="18">
        <v>47.0</v>
      </c>
      <c r="S2119" s="23" t="s">
        <v>37</v>
      </c>
      <c r="T2119" s="23" t="s">
        <v>37</v>
      </c>
      <c r="U2119" s="23" t="s">
        <v>37</v>
      </c>
      <c r="V2119" s="23" t="s">
        <v>37</v>
      </c>
      <c r="W2119" s="23" t="s">
        <v>37</v>
      </c>
      <c r="X2119" s="23" t="s">
        <v>37</v>
      </c>
      <c r="Y2119" s="23" t="s">
        <v>37</v>
      </c>
      <c r="Z2119" s="19" t="str">
        <f t="shared" si="6"/>
        <v/>
      </c>
      <c r="AA2119" s="19">
        <f t="shared" si="19"/>
        <v>227</v>
      </c>
      <c r="AB2119" s="19" t="str">
        <f t="shared" si="8"/>
        <v/>
      </c>
      <c r="AC2119" s="19">
        <f t="shared" si="20"/>
        <v>75.66666667</v>
      </c>
      <c r="AD2119" s="19">
        <f t="shared" si="21"/>
        <v>73</v>
      </c>
      <c r="AE2119" s="19" t="str">
        <f t="shared" si="22"/>
        <v>Нет моды</v>
      </c>
      <c r="AF2119" s="19">
        <f t="shared" si="23"/>
        <v>47</v>
      </c>
      <c r="AG2119" s="19">
        <f t="shared" si="24"/>
        <v>119</v>
      </c>
      <c r="AH2119" s="20" t="str">
        <f t="shared" si="14"/>
        <v/>
      </c>
      <c r="AI2119" s="24"/>
      <c r="AJ2119" s="24"/>
      <c r="AK2119" s="24"/>
      <c r="AL2119" s="22">
        <f t="shared" si="25"/>
        <v>1</v>
      </c>
    </row>
    <row r="2120" ht="12.75" customHeight="1">
      <c r="A2120" s="13" t="s">
        <v>184</v>
      </c>
      <c r="B2120" s="13" t="str">
        <f>IFERROR(__xludf.DUMMYFUNCTION("REGEXREPLACE(A2120, ""\d"", """")"),"         Волгоградская область")</f>
        <v>         Волгоградская область</v>
      </c>
      <c r="C2120" s="14" t="str">
        <f t="shared" si="15"/>
        <v>Волгоградская область</v>
      </c>
      <c r="D2120" s="3">
        <f t="shared" si="16"/>
        <v>2</v>
      </c>
      <c r="E2120" s="15" t="s">
        <v>44</v>
      </c>
      <c r="F2120" s="13" t="str">
        <f>IFERROR(__xludf.DUMMYFUNCTION("REGEXEXTRACT(E2120,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20" s="16">
        <f t="shared" si="17"/>
        <v>2</v>
      </c>
      <c r="H2120" s="13" t="s">
        <v>28</v>
      </c>
      <c r="I2120" s="13" t="str">
        <f>IFERROR(__xludf.DUMMYFUNCTION("REGEXREPLACE(H2120, "".*\s"", """")"),"человек")</f>
        <v>человек</v>
      </c>
      <c r="J2120" s="13" t="s">
        <v>29</v>
      </c>
      <c r="K2120" s="17" t="str">
        <f>IFERROR(__xludf.DUMMYFUNCTION("REGEXREPLACE(J2120, ""^[\d\s]+"", """")"),"значение показателя за год")</f>
        <v>значение показателя за год</v>
      </c>
      <c r="L2120" s="16">
        <f t="shared" si="18"/>
        <v>2</v>
      </c>
      <c r="M2120" s="13" t="s">
        <v>32</v>
      </c>
      <c r="N2120" s="13" t="str">
        <f>IFERROR(__xludf.DUMMYFUNCTION("REGEXEXTRACT(M2120, "" (.+)$"")"),"сельское население")</f>
        <v>сельское население</v>
      </c>
      <c r="O2120" s="18">
        <v>48.0</v>
      </c>
      <c r="P2120" s="23" t="s">
        <v>37</v>
      </c>
      <c r="Q2120" s="18">
        <v>24.0</v>
      </c>
      <c r="R2120" s="18">
        <v>13.0</v>
      </c>
      <c r="S2120" s="23" t="s">
        <v>37</v>
      </c>
      <c r="T2120" s="23" t="s">
        <v>37</v>
      </c>
      <c r="U2120" s="23" t="s">
        <v>37</v>
      </c>
      <c r="V2120" s="23" t="s">
        <v>37</v>
      </c>
      <c r="W2120" s="23" t="s">
        <v>37</v>
      </c>
      <c r="X2120" s="23" t="s">
        <v>37</v>
      </c>
      <c r="Y2120" s="23" t="s">
        <v>37</v>
      </c>
      <c r="Z2120" s="19" t="str">
        <f t="shared" si="6"/>
        <v/>
      </c>
      <c r="AA2120" s="19" t="str">
        <f t="shared" si="19"/>
        <v/>
      </c>
      <c r="AB2120" s="19">
        <f t="shared" si="8"/>
        <v>85</v>
      </c>
      <c r="AC2120" s="19">
        <f t="shared" si="20"/>
        <v>28.33333333</v>
      </c>
      <c r="AD2120" s="19">
        <f t="shared" si="21"/>
        <v>47.5</v>
      </c>
      <c r="AE2120" s="19" t="str">
        <f t="shared" si="22"/>
        <v>Нет моды</v>
      </c>
      <c r="AF2120" s="19">
        <f t="shared" si="23"/>
        <v>13</v>
      </c>
      <c r="AG2120" s="19">
        <f t="shared" si="24"/>
        <v>48</v>
      </c>
      <c r="AH2120" s="20" t="str">
        <f t="shared" si="14"/>
        <v>Город: 73%; Село: 27%</v>
      </c>
      <c r="AI2120" s="24"/>
      <c r="AJ2120" s="24"/>
      <c r="AK2120" s="24"/>
      <c r="AL2120" s="22">
        <f t="shared" si="25"/>
        <v>1</v>
      </c>
    </row>
    <row r="2121" ht="12.75" customHeight="1">
      <c r="A2121" s="13" t="s">
        <v>184</v>
      </c>
      <c r="B2121" s="13" t="str">
        <f>IFERROR(__xludf.DUMMYFUNCTION("REGEXREPLACE(A2121, ""\d"", """")"),"         Волгоградская область")</f>
        <v>         Волгоградская область</v>
      </c>
      <c r="C2121" s="14" t="str">
        <f t="shared" si="15"/>
        <v>Волгоградская область</v>
      </c>
      <c r="D2121" s="3">
        <f t="shared" si="16"/>
        <v>2</v>
      </c>
      <c r="E2121" s="15" t="s">
        <v>45</v>
      </c>
      <c r="F2121" s="13" t="str">
        <f>IFERROR(__xludf.DUMMYFUNCTION("REGEXEXTRACT(E2121, ""[А-Яа-я].*"")"),"Самоубийство")</f>
        <v>Самоубийство</v>
      </c>
      <c r="G2121" s="16">
        <f t="shared" si="17"/>
        <v>2</v>
      </c>
      <c r="H2121" s="13" t="s">
        <v>28</v>
      </c>
      <c r="I2121" s="13" t="str">
        <f>IFERROR(__xludf.DUMMYFUNCTION("REGEXREPLACE(H2121, "".*\s"", """")"),"человек")</f>
        <v>человек</v>
      </c>
      <c r="J2121" s="13" t="s">
        <v>29</v>
      </c>
      <c r="K2121" s="17" t="str">
        <f>IFERROR(__xludf.DUMMYFUNCTION("REGEXREPLACE(J2121, ""^[\d\s]+"", """")"),"значение показателя за год")</f>
        <v>значение показателя за год</v>
      </c>
      <c r="L2121" s="16">
        <f t="shared" si="18"/>
        <v>2</v>
      </c>
      <c r="M2121" s="13" t="s">
        <v>30</v>
      </c>
      <c r="N2121" s="13" t="str">
        <f>IFERROR(__xludf.DUMMYFUNCTION("REGEXEXTRACT(M2121, "" (.+)$"")"),"все население")</f>
        <v>все население</v>
      </c>
      <c r="O2121" s="18">
        <v>333.0</v>
      </c>
      <c r="P2121" s="18">
        <v>334.0</v>
      </c>
      <c r="Q2121" s="18">
        <v>295.0</v>
      </c>
      <c r="R2121" s="18">
        <v>242.0</v>
      </c>
      <c r="S2121" s="18">
        <v>120.0</v>
      </c>
      <c r="T2121" s="18">
        <v>119.0</v>
      </c>
      <c r="U2121" s="18">
        <v>99.0</v>
      </c>
      <c r="V2121" s="18">
        <v>102.0</v>
      </c>
      <c r="W2121" s="18">
        <v>113.0</v>
      </c>
      <c r="X2121" s="18">
        <v>92.0</v>
      </c>
      <c r="Y2121" s="18">
        <v>73.0</v>
      </c>
      <c r="Z2121" s="19">
        <f t="shared" si="6"/>
        <v>1922</v>
      </c>
      <c r="AA2121" s="19" t="str">
        <f t="shared" si="19"/>
        <v/>
      </c>
      <c r="AB2121" s="19" t="str">
        <f t="shared" si="8"/>
        <v/>
      </c>
      <c r="AC2121" s="19">
        <f t="shared" si="20"/>
        <v>174.7272727</v>
      </c>
      <c r="AD2121" s="19">
        <f t="shared" si="21"/>
        <v>107.5</v>
      </c>
      <c r="AE2121" s="19" t="str">
        <f t="shared" si="22"/>
        <v>Нет моды</v>
      </c>
      <c r="AF2121" s="19">
        <f t="shared" si="23"/>
        <v>73</v>
      </c>
      <c r="AG2121" s="19">
        <f t="shared" si="24"/>
        <v>334</v>
      </c>
      <c r="AH2121" s="20" t="str">
        <f t="shared" si="14"/>
        <v/>
      </c>
      <c r="AI2121" s="21"/>
      <c r="AJ2121" s="21"/>
      <c r="AK2121" s="21"/>
      <c r="AL2121" s="22">
        <f t="shared" si="25"/>
        <v>1</v>
      </c>
    </row>
    <row r="2122" ht="12.75" customHeight="1">
      <c r="A2122" s="13" t="s">
        <v>184</v>
      </c>
      <c r="B2122" s="13" t="str">
        <f>IFERROR(__xludf.DUMMYFUNCTION("REGEXREPLACE(A2122, ""\d"", """")"),"         Волгоградская область")</f>
        <v>         Волгоградская область</v>
      </c>
      <c r="C2122" s="14" t="str">
        <f t="shared" si="15"/>
        <v>Волгоградская область</v>
      </c>
      <c r="D2122" s="3">
        <f t="shared" si="16"/>
        <v>2</v>
      </c>
      <c r="E2122" s="15" t="s">
        <v>45</v>
      </c>
      <c r="F2122" s="13" t="str">
        <f>IFERROR(__xludf.DUMMYFUNCTION("REGEXEXTRACT(E2122, ""[А-Яа-я].*"")"),"Самоубийство")</f>
        <v>Самоубийство</v>
      </c>
      <c r="G2122" s="16">
        <f t="shared" si="17"/>
        <v>2</v>
      </c>
      <c r="H2122" s="13" t="s">
        <v>28</v>
      </c>
      <c r="I2122" s="13" t="str">
        <f>IFERROR(__xludf.DUMMYFUNCTION("REGEXREPLACE(H2122, "".*\s"", """")"),"человек")</f>
        <v>человек</v>
      </c>
      <c r="J2122" s="13" t="s">
        <v>29</v>
      </c>
      <c r="K2122" s="17" t="str">
        <f>IFERROR(__xludf.DUMMYFUNCTION("REGEXREPLACE(J2122, ""^[\d\s]+"", """")"),"значение показателя за год")</f>
        <v>значение показателя за год</v>
      </c>
      <c r="L2122" s="16">
        <f t="shared" si="18"/>
        <v>2</v>
      </c>
      <c r="M2122" s="13" t="s">
        <v>31</v>
      </c>
      <c r="N2122" s="13" t="str">
        <f>IFERROR(__xludf.DUMMYFUNCTION("REGEXEXTRACT(M2122, "" (.+)$"")"),"городское население")</f>
        <v>городское население</v>
      </c>
      <c r="O2122" s="18">
        <v>196.0</v>
      </c>
      <c r="P2122" s="18">
        <v>205.0</v>
      </c>
      <c r="Q2122" s="18">
        <v>187.0</v>
      </c>
      <c r="R2122" s="18">
        <v>135.0</v>
      </c>
      <c r="S2122" s="18">
        <v>67.0</v>
      </c>
      <c r="T2122" s="18">
        <v>62.0</v>
      </c>
      <c r="U2122" s="18">
        <v>49.0</v>
      </c>
      <c r="V2122" s="18">
        <v>50.0</v>
      </c>
      <c r="W2122" s="18">
        <v>61.0</v>
      </c>
      <c r="X2122" s="18">
        <v>57.0</v>
      </c>
      <c r="Y2122" s="18">
        <v>46.0</v>
      </c>
      <c r="Z2122" s="19" t="str">
        <f t="shared" si="6"/>
        <v/>
      </c>
      <c r="AA2122" s="19">
        <f t="shared" si="19"/>
        <v>1115</v>
      </c>
      <c r="AB2122" s="19" t="str">
        <f t="shared" si="8"/>
        <v/>
      </c>
      <c r="AC2122" s="19">
        <f t="shared" si="20"/>
        <v>101.3636364</v>
      </c>
      <c r="AD2122" s="19">
        <f t="shared" si="21"/>
        <v>107.5</v>
      </c>
      <c r="AE2122" s="19" t="str">
        <f t="shared" si="22"/>
        <v>Нет моды</v>
      </c>
      <c r="AF2122" s="19">
        <f t="shared" si="23"/>
        <v>46</v>
      </c>
      <c r="AG2122" s="19">
        <f t="shared" si="24"/>
        <v>205</v>
      </c>
      <c r="AH2122" s="20" t="str">
        <f t="shared" si="14"/>
        <v/>
      </c>
      <c r="AI2122" s="21"/>
      <c r="AJ2122" s="21"/>
      <c r="AK2122" s="21"/>
      <c r="AL2122" s="22">
        <f t="shared" si="25"/>
        <v>1</v>
      </c>
    </row>
    <row r="2123" ht="12.75" customHeight="1">
      <c r="A2123" s="13" t="s">
        <v>184</v>
      </c>
      <c r="B2123" s="13" t="str">
        <f>IFERROR(__xludf.DUMMYFUNCTION("REGEXREPLACE(A2123, ""\d"", """")"),"         Волгоградская область")</f>
        <v>         Волгоградская область</v>
      </c>
      <c r="C2123" s="14" t="str">
        <f t="shared" si="15"/>
        <v>Волгоградская область</v>
      </c>
      <c r="D2123" s="3">
        <f t="shared" si="16"/>
        <v>2</v>
      </c>
      <c r="E2123" s="15" t="s">
        <v>45</v>
      </c>
      <c r="F2123" s="13" t="str">
        <f>IFERROR(__xludf.DUMMYFUNCTION("REGEXEXTRACT(E2123, ""[А-Яа-я].*"")"),"Самоубийство")</f>
        <v>Самоубийство</v>
      </c>
      <c r="G2123" s="16">
        <f t="shared" si="17"/>
        <v>2</v>
      </c>
      <c r="H2123" s="13" t="s">
        <v>28</v>
      </c>
      <c r="I2123" s="13" t="str">
        <f>IFERROR(__xludf.DUMMYFUNCTION("REGEXREPLACE(H2123, "".*\s"", """")"),"человек")</f>
        <v>человек</v>
      </c>
      <c r="J2123" s="13" t="s">
        <v>29</v>
      </c>
      <c r="K2123" s="17" t="str">
        <f>IFERROR(__xludf.DUMMYFUNCTION("REGEXREPLACE(J2123, ""^[\d\s]+"", """")"),"значение показателя за год")</f>
        <v>значение показателя за год</v>
      </c>
      <c r="L2123" s="16">
        <f t="shared" si="18"/>
        <v>2</v>
      </c>
      <c r="M2123" s="13" t="s">
        <v>32</v>
      </c>
      <c r="N2123" s="13" t="str">
        <f>IFERROR(__xludf.DUMMYFUNCTION("REGEXEXTRACT(M2123, "" (.+)$"")"),"сельское население")</f>
        <v>сельское население</v>
      </c>
      <c r="O2123" s="18">
        <v>137.0</v>
      </c>
      <c r="P2123" s="18">
        <v>129.0</v>
      </c>
      <c r="Q2123" s="18">
        <v>108.0</v>
      </c>
      <c r="R2123" s="18">
        <v>107.0</v>
      </c>
      <c r="S2123" s="18">
        <v>53.0</v>
      </c>
      <c r="T2123" s="18">
        <v>57.0</v>
      </c>
      <c r="U2123" s="18">
        <v>50.0</v>
      </c>
      <c r="V2123" s="18">
        <v>52.0</v>
      </c>
      <c r="W2123" s="18">
        <v>52.0</v>
      </c>
      <c r="X2123" s="18">
        <v>35.0</v>
      </c>
      <c r="Y2123" s="18">
        <v>27.0</v>
      </c>
      <c r="Z2123" s="19" t="str">
        <f t="shared" si="6"/>
        <v/>
      </c>
      <c r="AA2123" s="19" t="str">
        <f t="shared" si="19"/>
        <v/>
      </c>
      <c r="AB2123" s="19">
        <f t="shared" si="8"/>
        <v>807</v>
      </c>
      <c r="AC2123" s="19">
        <f t="shared" si="20"/>
        <v>73.36363636</v>
      </c>
      <c r="AD2123" s="19">
        <f t="shared" si="21"/>
        <v>59</v>
      </c>
      <c r="AE2123" s="19" t="str">
        <f t="shared" si="22"/>
        <v>Нет моды</v>
      </c>
      <c r="AF2123" s="19">
        <f t="shared" si="23"/>
        <v>27</v>
      </c>
      <c r="AG2123" s="19">
        <f t="shared" si="24"/>
        <v>137</v>
      </c>
      <c r="AH2123" s="20" t="str">
        <f t="shared" si="14"/>
        <v>Город: 58%; Село: 42%</v>
      </c>
      <c r="AI2123" s="21"/>
      <c r="AJ2123" s="21"/>
      <c r="AK2123" s="21"/>
      <c r="AL2123" s="22">
        <f t="shared" si="25"/>
        <v>1</v>
      </c>
    </row>
    <row r="2124" ht="12.75" customHeight="1">
      <c r="A2124" s="13" t="s">
        <v>184</v>
      </c>
      <c r="B2124" s="13" t="str">
        <f>IFERROR(__xludf.DUMMYFUNCTION("REGEXREPLACE(A2124, ""\d"", """")"),"         Волгоградская область")</f>
        <v>         Волгоградская область</v>
      </c>
      <c r="C2124" s="14" t="str">
        <f t="shared" si="15"/>
        <v>Волгоградская область</v>
      </c>
      <c r="D2124" s="3">
        <f t="shared" si="16"/>
        <v>2</v>
      </c>
      <c r="E2124" s="15" t="s">
        <v>46</v>
      </c>
      <c r="F2124" s="13" t="str">
        <f>IFERROR(__xludf.DUMMYFUNCTION("REGEXEXTRACT(E2124, ""[А-Яа-я].*"")"),"Случ.отравл.алкоголем")</f>
        <v>Случ.отравл.алкоголем</v>
      </c>
      <c r="G2124" s="16">
        <f t="shared" si="17"/>
        <v>2</v>
      </c>
      <c r="H2124" s="13" t="s">
        <v>28</v>
      </c>
      <c r="I2124" s="13" t="str">
        <f>IFERROR(__xludf.DUMMYFUNCTION("REGEXREPLACE(H2124, "".*\s"", """")"),"человек")</f>
        <v>человек</v>
      </c>
      <c r="J2124" s="13" t="s">
        <v>29</v>
      </c>
      <c r="K2124" s="17" t="str">
        <f>IFERROR(__xludf.DUMMYFUNCTION("REGEXREPLACE(J2124, ""^[\d\s]+"", """")"),"значение показателя за год")</f>
        <v>значение показателя за год</v>
      </c>
      <c r="L2124" s="16">
        <f t="shared" si="18"/>
        <v>2</v>
      </c>
      <c r="M2124" s="13" t="s">
        <v>30</v>
      </c>
      <c r="N2124" s="13" t="str">
        <f>IFERROR(__xludf.DUMMYFUNCTION("REGEXEXTRACT(M2124, "" (.+)$"")"),"все население")</f>
        <v>все население</v>
      </c>
      <c r="O2124" s="18">
        <v>57.0</v>
      </c>
      <c r="P2124" s="18">
        <v>45.0</v>
      </c>
      <c r="Q2124" s="18">
        <v>57.0</v>
      </c>
      <c r="R2124" s="18">
        <v>59.0</v>
      </c>
      <c r="S2124" s="18">
        <v>29.0</v>
      </c>
      <c r="T2124" s="18">
        <v>16.0</v>
      </c>
      <c r="U2124" s="18">
        <v>19.0</v>
      </c>
      <c r="V2124" s="18">
        <v>15.0</v>
      </c>
      <c r="W2124" s="18">
        <v>21.0</v>
      </c>
      <c r="X2124" s="18">
        <v>19.0</v>
      </c>
      <c r="Y2124" s="18">
        <v>27.0</v>
      </c>
      <c r="Z2124" s="19">
        <f t="shared" si="6"/>
        <v>364</v>
      </c>
      <c r="AA2124" s="19" t="str">
        <f t="shared" si="19"/>
        <v/>
      </c>
      <c r="AB2124" s="19" t="str">
        <f t="shared" si="8"/>
        <v/>
      </c>
      <c r="AC2124" s="19">
        <f t="shared" si="20"/>
        <v>33.09090909</v>
      </c>
      <c r="AD2124" s="19">
        <f t="shared" si="21"/>
        <v>51</v>
      </c>
      <c r="AE2124" s="19" t="str">
        <f t="shared" si="22"/>
        <v>Нет моды</v>
      </c>
      <c r="AF2124" s="19">
        <f t="shared" si="23"/>
        <v>15</v>
      </c>
      <c r="AG2124" s="19">
        <f t="shared" si="24"/>
        <v>59</v>
      </c>
      <c r="AH2124" s="20" t="str">
        <f t="shared" si="14"/>
        <v/>
      </c>
      <c r="AI2124" s="21"/>
      <c r="AJ2124" s="21"/>
      <c r="AK2124" s="21"/>
      <c r="AL2124" s="22">
        <f t="shared" si="25"/>
        <v>1</v>
      </c>
    </row>
    <row r="2125" ht="12.75" customHeight="1">
      <c r="A2125" s="13" t="s">
        <v>184</v>
      </c>
      <c r="B2125" s="13" t="str">
        <f>IFERROR(__xludf.DUMMYFUNCTION("REGEXREPLACE(A2125, ""\d"", """")"),"         Волгоградская область")</f>
        <v>         Волгоградская область</v>
      </c>
      <c r="C2125" s="14" t="str">
        <f t="shared" si="15"/>
        <v>Волгоградская область</v>
      </c>
      <c r="D2125" s="3">
        <f t="shared" si="16"/>
        <v>2</v>
      </c>
      <c r="E2125" s="15" t="s">
        <v>46</v>
      </c>
      <c r="F2125" s="13" t="str">
        <f>IFERROR(__xludf.DUMMYFUNCTION("REGEXEXTRACT(E2125, ""[А-Яа-я].*"")"),"Случ.отравл.алкоголем")</f>
        <v>Случ.отравл.алкоголем</v>
      </c>
      <c r="G2125" s="16">
        <f t="shared" si="17"/>
        <v>2</v>
      </c>
      <c r="H2125" s="13" t="s">
        <v>28</v>
      </c>
      <c r="I2125" s="13" t="str">
        <f>IFERROR(__xludf.DUMMYFUNCTION("REGEXREPLACE(H2125, "".*\s"", """")"),"человек")</f>
        <v>человек</v>
      </c>
      <c r="J2125" s="13" t="s">
        <v>29</v>
      </c>
      <c r="K2125" s="17" t="str">
        <f>IFERROR(__xludf.DUMMYFUNCTION("REGEXREPLACE(J2125, ""^[\d\s]+"", """")"),"значение показателя за год")</f>
        <v>значение показателя за год</v>
      </c>
      <c r="L2125" s="16">
        <f t="shared" si="18"/>
        <v>2</v>
      </c>
      <c r="M2125" s="13" t="s">
        <v>31</v>
      </c>
      <c r="N2125" s="13" t="str">
        <f>IFERROR(__xludf.DUMMYFUNCTION("REGEXEXTRACT(M2125, "" (.+)$"")"),"городское население")</f>
        <v>городское население</v>
      </c>
      <c r="O2125" s="18">
        <v>37.0</v>
      </c>
      <c r="P2125" s="18">
        <v>30.0</v>
      </c>
      <c r="Q2125" s="18">
        <v>36.0</v>
      </c>
      <c r="R2125" s="18">
        <v>42.0</v>
      </c>
      <c r="S2125" s="18">
        <v>18.0</v>
      </c>
      <c r="T2125" s="18">
        <v>8.0</v>
      </c>
      <c r="U2125" s="18">
        <v>13.0</v>
      </c>
      <c r="V2125" s="18">
        <v>9.0</v>
      </c>
      <c r="W2125" s="18">
        <v>14.0</v>
      </c>
      <c r="X2125" s="18">
        <v>11.0</v>
      </c>
      <c r="Y2125" s="18">
        <v>16.0</v>
      </c>
      <c r="Z2125" s="19" t="str">
        <f t="shared" si="6"/>
        <v/>
      </c>
      <c r="AA2125" s="19">
        <f t="shared" si="19"/>
        <v>234</v>
      </c>
      <c r="AB2125" s="19" t="str">
        <f t="shared" si="8"/>
        <v/>
      </c>
      <c r="AC2125" s="19">
        <f t="shared" si="20"/>
        <v>21.27272727</v>
      </c>
      <c r="AD2125" s="19">
        <f t="shared" si="21"/>
        <v>20</v>
      </c>
      <c r="AE2125" s="19" t="str">
        <f t="shared" si="22"/>
        <v>Нет моды</v>
      </c>
      <c r="AF2125" s="19">
        <f t="shared" si="23"/>
        <v>8</v>
      </c>
      <c r="AG2125" s="19">
        <f t="shared" si="24"/>
        <v>42</v>
      </c>
      <c r="AH2125" s="20" t="str">
        <f t="shared" si="14"/>
        <v/>
      </c>
      <c r="AI2125" s="21"/>
      <c r="AJ2125" s="21"/>
      <c r="AK2125" s="21"/>
      <c r="AL2125" s="22">
        <f t="shared" si="25"/>
        <v>1</v>
      </c>
    </row>
    <row r="2126" ht="12.75" customHeight="1">
      <c r="A2126" s="13" t="s">
        <v>184</v>
      </c>
      <c r="B2126" s="13" t="str">
        <f>IFERROR(__xludf.DUMMYFUNCTION("REGEXREPLACE(A2126, ""\d"", """")"),"         Волгоградская область")</f>
        <v>         Волгоградская область</v>
      </c>
      <c r="C2126" s="14" t="str">
        <f t="shared" si="15"/>
        <v>Волгоградская область</v>
      </c>
      <c r="D2126" s="3">
        <f t="shared" si="16"/>
        <v>2</v>
      </c>
      <c r="E2126" s="15" t="s">
        <v>46</v>
      </c>
      <c r="F2126" s="13" t="str">
        <f>IFERROR(__xludf.DUMMYFUNCTION("REGEXEXTRACT(E2126, ""[А-Яа-я].*"")"),"Случ.отравл.алкоголем")</f>
        <v>Случ.отравл.алкоголем</v>
      </c>
      <c r="G2126" s="16">
        <f t="shared" si="17"/>
        <v>2</v>
      </c>
      <c r="H2126" s="13" t="s">
        <v>28</v>
      </c>
      <c r="I2126" s="13" t="str">
        <f>IFERROR(__xludf.DUMMYFUNCTION("REGEXREPLACE(H2126, "".*\s"", """")"),"человек")</f>
        <v>человек</v>
      </c>
      <c r="J2126" s="13" t="s">
        <v>29</v>
      </c>
      <c r="K2126" s="17" t="str">
        <f>IFERROR(__xludf.DUMMYFUNCTION("REGEXREPLACE(J2126, ""^[\d\s]+"", """")"),"значение показателя за год")</f>
        <v>значение показателя за год</v>
      </c>
      <c r="L2126" s="16">
        <f t="shared" si="18"/>
        <v>2</v>
      </c>
      <c r="M2126" s="13" t="s">
        <v>32</v>
      </c>
      <c r="N2126" s="13" t="str">
        <f>IFERROR(__xludf.DUMMYFUNCTION("REGEXEXTRACT(M2126, "" (.+)$"")"),"сельское население")</f>
        <v>сельское население</v>
      </c>
      <c r="O2126" s="18">
        <v>20.0</v>
      </c>
      <c r="P2126" s="18">
        <v>15.0</v>
      </c>
      <c r="Q2126" s="18">
        <v>21.0</v>
      </c>
      <c r="R2126" s="18">
        <v>17.0</v>
      </c>
      <c r="S2126" s="18">
        <v>11.0</v>
      </c>
      <c r="T2126" s="18">
        <v>8.0</v>
      </c>
      <c r="U2126" s="18">
        <v>6.0</v>
      </c>
      <c r="V2126" s="18">
        <v>6.0</v>
      </c>
      <c r="W2126" s="18">
        <v>7.0</v>
      </c>
      <c r="X2126" s="18">
        <v>8.0</v>
      </c>
      <c r="Y2126" s="18">
        <v>11.0</v>
      </c>
      <c r="Z2126" s="19" t="str">
        <f t="shared" si="6"/>
        <v/>
      </c>
      <c r="AA2126" s="19" t="str">
        <f t="shared" si="19"/>
        <v/>
      </c>
      <c r="AB2126" s="19">
        <f t="shared" si="8"/>
        <v>130</v>
      </c>
      <c r="AC2126" s="19">
        <f t="shared" si="20"/>
        <v>11.81818182</v>
      </c>
      <c r="AD2126" s="19">
        <f t="shared" si="21"/>
        <v>13.5</v>
      </c>
      <c r="AE2126" s="19" t="str">
        <f t="shared" si="22"/>
        <v>Нет моды</v>
      </c>
      <c r="AF2126" s="19">
        <f t="shared" si="23"/>
        <v>6</v>
      </c>
      <c r="AG2126" s="19">
        <f t="shared" si="24"/>
        <v>21</v>
      </c>
      <c r="AH2126" s="20" t="str">
        <f t="shared" si="14"/>
        <v>Город: 64%; Село: 36%</v>
      </c>
      <c r="AI2126" s="21"/>
      <c r="AJ2126" s="21"/>
      <c r="AK2126" s="21"/>
      <c r="AL2126" s="22">
        <f t="shared" si="25"/>
        <v>1</v>
      </c>
    </row>
    <row r="2127" ht="12.75" customHeight="1">
      <c r="A2127" s="13" t="s">
        <v>184</v>
      </c>
      <c r="B2127" s="13" t="str">
        <f>IFERROR(__xludf.DUMMYFUNCTION("REGEXREPLACE(A2127, ""\d"", """")"),"         Волгоградская область")</f>
        <v>         Волгоградская область</v>
      </c>
      <c r="C2127" s="14" t="str">
        <f t="shared" si="15"/>
        <v>Волгоградская область</v>
      </c>
      <c r="D2127" s="3">
        <f t="shared" si="16"/>
        <v>2</v>
      </c>
      <c r="E2127" s="15" t="s">
        <v>47</v>
      </c>
      <c r="F2127" s="13" t="str">
        <f>IFERROR(__xludf.DUMMYFUNCTION("REGEXEXTRACT(E2127, ""[А-Яа-я].*"")"),"транспортные травмы всех видов")</f>
        <v>транспортные травмы всех видов</v>
      </c>
      <c r="G2127" s="16">
        <f t="shared" si="17"/>
        <v>2</v>
      </c>
      <c r="H2127" s="13" t="s">
        <v>28</v>
      </c>
      <c r="I2127" s="13" t="str">
        <f>IFERROR(__xludf.DUMMYFUNCTION("REGEXREPLACE(H2127, "".*\s"", """")"),"человек")</f>
        <v>человек</v>
      </c>
      <c r="J2127" s="13" t="s">
        <v>29</v>
      </c>
      <c r="K2127" s="17" t="str">
        <f>IFERROR(__xludf.DUMMYFUNCTION("REGEXREPLACE(J2127, ""^[\d\s]+"", """")"),"значение показателя за год")</f>
        <v>значение показателя за год</v>
      </c>
      <c r="L2127" s="16">
        <f t="shared" si="18"/>
        <v>2</v>
      </c>
      <c r="M2127" s="13" t="s">
        <v>30</v>
      </c>
      <c r="N2127" s="13" t="str">
        <f>IFERROR(__xludf.DUMMYFUNCTION("REGEXEXTRACT(M2127, "" (.+)$"")"),"все население")</f>
        <v>все население</v>
      </c>
      <c r="O2127" s="18">
        <v>484.0</v>
      </c>
      <c r="P2127" s="18">
        <v>482.0</v>
      </c>
      <c r="Q2127" s="18">
        <v>418.0</v>
      </c>
      <c r="R2127" s="18">
        <v>374.0</v>
      </c>
      <c r="S2127" s="23" t="s">
        <v>37</v>
      </c>
      <c r="T2127" s="23" t="s">
        <v>37</v>
      </c>
      <c r="U2127" s="23" t="s">
        <v>37</v>
      </c>
      <c r="V2127" s="23" t="s">
        <v>37</v>
      </c>
      <c r="W2127" s="23" t="s">
        <v>37</v>
      </c>
      <c r="X2127" s="23" t="s">
        <v>37</v>
      </c>
      <c r="Y2127" s="23" t="s">
        <v>37</v>
      </c>
      <c r="Z2127" s="19">
        <f t="shared" si="6"/>
        <v>1758</v>
      </c>
      <c r="AA2127" s="19" t="str">
        <f t="shared" si="19"/>
        <v/>
      </c>
      <c r="AB2127" s="19" t="str">
        <f t="shared" si="8"/>
        <v/>
      </c>
      <c r="AC2127" s="19">
        <f t="shared" si="20"/>
        <v>439.5</v>
      </c>
      <c r="AD2127" s="19">
        <f t="shared" si="21"/>
        <v>15</v>
      </c>
      <c r="AE2127" s="19" t="str">
        <f t="shared" si="22"/>
        <v>Нет моды</v>
      </c>
      <c r="AF2127" s="19">
        <f t="shared" si="23"/>
        <v>374</v>
      </c>
      <c r="AG2127" s="19">
        <f t="shared" si="24"/>
        <v>484</v>
      </c>
      <c r="AH2127" s="20" t="str">
        <f t="shared" si="14"/>
        <v/>
      </c>
      <c r="AI2127" s="24"/>
      <c r="AJ2127" s="24"/>
      <c r="AK2127" s="24"/>
      <c r="AL2127" s="22">
        <f t="shared" si="25"/>
        <v>1</v>
      </c>
    </row>
    <row r="2128" ht="12.75" customHeight="1">
      <c r="A2128" s="13" t="s">
        <v>184</v>
      </c>
      <c r="B2128" s="13" t="str">
        <f>IFERROR(__xludf.DUMMYFUNCTION("REGEXREPLACE(A2128, ""\d"", """")"),"         Волгоградская область")</f>
        <v>         Волгоградская область</v>
      </c>
      <c r="C2128" s="14" t="str">
        <f t="shared" si="15"/>
        <v>Волгоградская область</v>
      </c>
      <c r="D2128" s="3">
        <f t="shared" si="16"/>
        <v>2</v>
      </c>
      <c r="E2128" s="15" t="s">
        <v>47</v>
      </c>
      <c r="F2128" s="13" t="str">
        <f>IFERROR(__xludf.DUMMYFUNCTION("REGEXEXTRACT(E2128, ""[А-Яа-я].*"")"),"транспортные травмы всех видов")</f>
        <v>транспортные травмы всех видов</v>
      </c>
      <c r="G2128" s="16">
        <f t="shared" si="17"/>
        <v>2</v>
      </c>
      <c r="H2128" s="13" t="s">
        <v>28</v>
      </c>
      <c r="I2128" s="13" t="str">
        <f>IFERROR(__xludf.DUMMYFUNCTION("REGEXREPLACE(H2128, "".*\s"", """")"),"человек")</f>
        <v>человек</v>
      </c>
      <c r="J2128" s="13" t="s">
        <v>29</v>
      </c>
      <c r="K2128" s="17" t="str">
        <f>IFERROR(__xludf.DUMMYFUNCTION("REGEXREPLACE(J2128, ""^[\d\s]+"", """")"),"значение показателя за год")</f>
        <v>значение показателя за год</v>
      </c>
      <c r="L2128" s="16">
        <f t="shared" si="18"/>
        <v>2</v>
      </c>
      <c r="M2128" s="13" t="s">
        <v>31</v>
      </c>
      <c r="N2128" s="13" t="str">
        <f>IFERROR(__xludf.DUMMYFUNCTION("REGEXEXTRACT(M2128, "" (.+)$"")"),"городское население")</f>
        <v>городское население</v>
      </c>
      <c r="O2128" s="18">
        <v>315.0</v>
      </c>
      <c r="P2128" s="18">
        <v>331.0</v>
      </c>
      <c r="Q2128" s="18">
        <v>278.0</v>
      </c>
      <c r="R2128" s="18">
        <v>251.0</v>
      </c>
      <c r="S2128" s="23" t="s">
        <v>37</v>
      </c>
      <c r="T2128" s="23" t="s">
        <v>37</v>
      </c>
      <c r="U2128" s="23" t="s">
        <v>37</v>
      </c>
      <c r="V2128" s="23" t="s">
        <v>37</v>
      </c>
      <c r="W2128" s="23" t="s">
        <v>37</v>
      </c>
      <c r="X2128" s="23" t="s">
        <v>37</v>
      </c>
      <c r="Y2128" s="23" t="s">
        <v>37</v>
      </c>
      <c r="Z2128" s="19" t="str">
        <f t="shared" si="6"/>
        <v/>
      </c>
      <c r="AA2128" s="19">
        <f t="shared" si="19"/>
        <v>1175</v>
      </c>
      <c r="AB2128" s="19" t="str">
        <f t="shared" si="8"/>
        <v/>
      </c>
      <c r="AC2128" s="19">
        <f t="shared" si="20"/>
        <v>293.75</v>
      </c>
      <c r="AD2128" s="19">
        <f t="shared" si="21"/>
        <v>352.5</v>
      </c>
      <c r="AE2128" s="19" t="str">
        <f t="shared" si="22"/>
        <v>Нет моды</v>
      </c>
      <c r="AF2128" s="19">
        <f t="shared" si="23"/>
        <v>251</v>
      </c>
      <c r="AG2128" s="19">
        <f t="shared" si="24"/>
        <v>331</v>
      </c>
      <c r="AH2128" s="20" t="str">
        <f t="shared" si="14"/>
        <v/>
      </c>
      <c r="AI2128" s="24"/>
      <c r="AJ2128" s="24"/>
      <c r="AK2128" s="24"/>
      <c r="AL2128" s="22">
        <f t="shared" si="25"/>
        <v>1</v>
      </c>
    </row>
    <row r="2129" ht="12.75" customHeight="1">
      <c r="A2129" s="13" t="s">
        <v>184</v>
      </c>
      <c r="B2129" s="13" t="str">
        <f>IFERROR(__xludf.DUMMYFUNCTION("REGEXREPLACE(A2129, ""\d"", """")"),"         Волгоградская область")</f>
        <v>         Волгоградская область</v>
      </c>
      <c r="C2129" s="14" t="str">
        <f t="shared" si="15"/>
        <v>Волгоградская область</v>
      </c>
      <c r="D2129" s="3">
        <f t="shared" si="16"/>
        <v>2</v>
      </c>
      <c r="E2129" s="15" t="s">
        <v>47</v>
      </c>
      <c r="F2129" s="13" t="str">
        <f>IFERROR(__xludf.DUMMYFUNCTION("REGEXEXTRACT(E2129, ""[А-Яа-я].*"")"),"транспортные травмы всех видов")</f>
        <v>транспортные травмы всех видов</v>
      </c>
      <c r="G2129" s="16">
        <f t="shared" si="17"/>
        <v>2</v>
      </c>
      <c r="H2129" s="13" t="s">
        <v>28</v>
      </c>
      <c r="I2129" s="13" t="str">
        <f>IFERROR(__xludf.DUMMYFUNCTION("REGEXREPLACE(H2129, "".*\s"", """")"),"человек")</f>
        <v>человек</v>
      </c>
      <c r="J2129" s="13" t="s">
        <v>29</v>
      </c>
      <c r="K2129" s="17" t="str">
        <f>IFERROR(__xludf.DUMMYFUNCTION("REGEXREPLACE(J2129, ""^[\d\s]+"", """")"),"значение показателя за год")</f>
        <v>значение показателя за год</v>
      </c>
      <c r="L2129" s="16">
        <f t="shared" si="18"/>
        <v>2</v>
      </c>
      <c r="M2129" s="13" t="s">
        <v>32</v>
      </c>
      <c r="N2129" s="13" t="str">
        <f>IFERROR(__xludf.DUMMYFUNCTION("REGEXEXTRACT(M2129, "" (.+)$"")"),"сельское население")</f>
        <v>сельское население</v>
      </c>
      <c r="O2129" s="18">
        <v>169.0</v>
      </c>
      <c r="P2129" s="18">
        <v>151.0</v>
      </c>
      <c r="Q2129" s="18">
        <v>140.0</v>
      </c>
      <c r="R2129" s="18">
        <v>123.0</v>
      </c>
      <c r="S2129" s="23" t="s">
        <v>37</v>
      </c>
      <c r="T2129" s="23" t="s">
        <v>37</v>
      </c>
      <c r="U2129" s="23" t="s">
        <v>37</v>
      </c>
      <c r="V2129" s="23" t="s">
        <v>37</v>
      </c>
      <c r="W2129" s="23" t="s">
        <v>37</v>
      </c>
      <c r="X2129" s="23" t="s">
        <v>37</v>
      </c>
      <c r="Y2129" s="23" t="s">
        <v>37</v>
      </c>
      <c r="Z2129" s="19" t="str">
        <f t="shared" si="6"/>
        <v/>
      </c>
      <c r="AA2129" s="19" t="str">
        <f t="shared" si="19"/>
        <v/>
      </c>
      <c r="AB2129" s="19">
        <f t="shared" si="8"/>
        <v>583</v>
      </c>
      <c r="AC2129" s="19">
        <f t="shared" si="20"/>
        <v>145.75</v>
      </c>
      <c r="AD2129" s="19">
        <f t="shared" si="21"/>
        <v>210</v>
      </c>
      <c r="AE2129" s="19" t="str">
        <f t="shared" si="22"/>
        <v>Нет моды</v>
      </c>
      <c r="AF2129" s="19">
        <f t="shared" si="23"/>
        <v>123</v>
      </c>
      <c r="AG2129" s="19">
        <f t="shared" si="24"/>
        <v>169</v>
      </c>
      <c r="AH2129" s="20" t="str">
        <f t="shared" si="14"/>
        <v>Город: 67%; Село: 33%</v>
      </c>
      <c r="AI2129" s="24"/>
      <c r="AJ2129" s="24"/>
      <c r="AK2129" s="24"/>
      <c r="AL2129" s="22">
        <f t="shared" si="25"/>
        <v>1</v>
      </c>
    </row>
    <row r="2130" ht="12.75" customHeight="1">
      <c r="A2130" s="13" t="s">
        <v>184</v>
      </c>
      <c r="B2130" s="13" t="str">
        <f>IFERROR(__xludf.DUMMYFUNCTION("REGEXREPLACE(A2130, ""\d"", """")"),"         Волгоградская область")</f>
        <v>         Волгоградская область</v>
      </c>
      <c r="C2130" s="14" t="str">
        <f t="shared" si="15"/>
        <v>Волгоградская область</v>
      </c>
      <c r="D2130" s="3">
        <f t="shared" si="16"/>
        <v>2</v>
      </c>
      <c r="E2130" s="15" t="s">
        <v>48</v>
      </c>
      <c r="F2130" s="13" t="str">
        <f>IFERROR(__xludf.DUMMYFUNCTION("REGEXEXTRACT(E2130, ""[А-Яа-я].*"")"),"Убийство")</f>
        <v>Убийство</v>
      </c>
      <c r="G2130" s="16">
        <f t="shared" si="17"/>
        <v>2</v>
      </c>
      <c r="H2130" s="13" t="s">
        <v>28</v>
      </c>
      <c r="I2130" s="13" t="str">
        <f>IFERROR(__xludf.DUMMYFUNCTION("REGEXREPLACE(H2130, "".*\s"", """")"),"человек")</f>
        <v>человек</v>
      </c>
      <c r="J2130" s="13" t="s">
        <v>29</v>
      </c>
      <c r="K2130" s="17" t="str">
        <f>IFERROR(__xludf.DUMMYFUNCTION("REGEXREPLACE(J2130, ""^[\d\s]+"", """")"),"значение показателя за год")</f>
        <v>значение показателя за год</v>
      </c>
      <c r="L2130" s="16">
        <f t="shared" si="18"/>
        <v>2</v>
      </c>
      <c r="M2130" s="13" t="s">
        <v>30</v>
      </c>
      <c r="N2130" s="13" t="str">
        <f>IFERROR(__xludf.DUMMYFUNCTION("REGEXEXTRACT(M2130, "" (.+)$"")"),"все население")</f>
        <v>все население</v>
      </c>
      <c r="O2130" s="18">
        <v>212.0</v>
      </c>
      <c r="P2130" s="18">
        <v>176.0</v>
      </c>
      <c r="Q2130" s="18">
        <v>157.0</v>
      </c>
      <c r="R2130" s="18">
        <v>107.0</v>
      </c>
      <c r="S2130" s="18">
        <v>62.0</v>
      </c>
      <c r="T2130" s="18">
        <v>54.0</v>
      </c>
      <c r="U2130" s="18">
        <v>49.0</v>
      </c>
      <c r="V2130" s="18">
        <v>52.0</v>
      </c>
      <c r="W2130" s="18">
        <v>42.0</v>
      </c>
      <c r="X2130" s="18">
        <v>33.0</v>
      </c>
      <c r="Y2130" s="18">
        <v>15.0</v>
      </c>
      <c r="Z2130" s="19">
        <f t="shared" si="6"/>
        <v>959</v>
      </c>
      <c r="AA2130" s="19" t="str">
        <f t="shared" si="19"/>
        <v/>
      </c>
      <c r="AB2130" s="19" t="str">
        <f t="shared" si="8"/>
        <v/>
      </c>
      <c r="AC2130" s="19">
        <f t="shared" si="20"/>
        <v>87.18181818</v>
      </c>
      <c r="AD2130" s="19">
        <f t="shared" si="21"/>
        <v>107</v>
      </c>
      <c r="AE2130" s="19" t="str">
        <f t="shared" si="22"/>
        <v>Нет моды</v>
      </c>
      <c r="AF2130" s="19">
        <f t="shared" si="23"/>
        <v>15</v>
      </c>
      <c r="AG2130" s="19">
        <f t="shared" si="24"/>
        <v>212</v>
      </c>
      <c r="AH2130" s="20" t="str">
        <f t="shared" si="14"/>
        <v/>
      </c>
      <c r="AI2130" s="21"/>
      <c r="AJ2130" s="21"/>
      <c r="AK2130" s="21"/>
      <c r="AL2130" s="22">
        <f t="shared" si="25"/>
        <v>1</v>
      </c>
    </row>
    <row r="2131" ht="12.75" customHeight="1">
      <c r="A2131" s="13" t="s">
        <v>184</v>
      </c>
      <c r="B2131" s="13" t="str">
        <f>IFERROR(__xludf.DUMMYFUNCTION("REGEXREPLACE(A2131, ""\d"", """")"),"         Волгоградская область")</f>
        <v>         Волгоградская область</v>
      </c>
      <c r="C2131" s="14" t="str">
        <f t="shared" si="15"/>
        <v>Волгоградская область</v>
      </c>
      <c r="D2131" s="3">
        <f t="shared" si="16"/>
        <v>2</v>
      </c>
      <c r="E2131" s="15" t="s">
        <v>48</v>
      </c>
      <c r="F2131" s="13" t="str">
        <f>IFERROR(__xludf.DUMMYFUNCTION("REGEXEXTRACT(E2131, ""[А-Яа-я].*"")"),"Убийство")</f>
        <v>Убийство</v>
      </c>
      <c r="G2131" s="16">
        <f t="shared" si="17"/>
        <v>2</v>
      </c>
      <c r="H2131" s="13" t="s">
        <v>28</v>
      </c>
      <c r="I2131" s="13" t="str">
        <f>IFERROR(__xludf.DUMMYFUNCTION("REGEXREPLACE(H2131, "".*\s"", """")"),"человек")</f>
        <v>человек</v>
      </c>
      <c r="J2131" s="13" t="s">
        <v>29</v>
      </c>
      <c r="K2131" s="17" t="str">
        <f>IFERROR(__xludf.DUMMYFUNCTION("REGEXREPLACE(J2131, ""^[\d\s]+"", """")"),"значение показателя за год")</f>
        <v>значение показателя за год</v>
      </c>
      <c r="L2131" s="16">
        <f t="shared" si="18"/>
        <v>2</v>
      </c>
      <c r="M2131" s="13" t="s">
        <v>31</v>
      </c>
      <c r="N2131" s="13" t="str">
        <f>IFERROR(__xludf.DUMMYFUNCTION("REGEXEXTRACT(M2131, "" (.+)$"")"),"городское население")</f>
        <v>городское население</v>
      </c>
      <c r="O2131" s="18">
        <v>166.0</v>
      </c>
      <c r="P2131" s="18">
        <v>126.0</v>
      </c>
      <c r="Q2131" s="18">
        <v>113.0</v>
      </c>
      <c r="R2131" s="18">
        <v>80.0</v>
      </c>
      <c r="S2131" s="18">
        <v>40.0</v>
      </c>
      <c r="T2131" s="18">
        <v>38.0</v>
      </c>
      <c r="U2131" s="18">
        <v>36.0</v>
      </c>
      <c r="V2131" s="18">
        <v>33.0</v>
      </c>
      <c r="W2131" s="18">
        <v>32.0</v>
      </c>
      <c r="X2131" s="18">
        <v>27.0</v>
      </c>
      <c r="Y2131" s="18">
        <v>11.0</v>
      </c>
      <c r="Z2131" s="19" t="str">
        <f t="shared" si="6"/>
        <v/>
      </c>
      <c r="AA2131" s="19">
        <f t="shared" si="19"/>
        <v>702</v>
      </c>
      <c r="AB2131" s="19" t="str">
        <f t="shared" si="8"/>
        <v/>
      </c>
      <c r="AC2131" s="19">
        <f t="shared" si="20"/>
        <v>63.81818182</v>
      </c>
      <c r="AD2131" s="19">
        <f t="shared" si="21"/>
        <v>50.5</v>
      </c>
      <c r="AE2131" s="19" t="str">
        <f t="shared" si="22"/>
        <v>Нет моды</v>
      </c>
      <c r="AF2131" s="19">
        <f t="shared" si="23"/>
        <v>11</v>
      </c>
      <c r="AG2131" s="19">
        <f t="shared" si="24"/>
        <v>166</v>
      </c>
      <c r="AH2131" s="20" t="str">
        <f t="shared" si="14"/>
        <v/>
      </c>
      <c r="AI2131" s="21"/>
      <c r="AJ2131" s="21"/>
      <c r="AK2131" s="21"/>
      <c r="AL2131" s="22">
        <f t="shared" si="25"/>
        <v>1</v>
      </c>
    </row>
    <row r="2132" ht="12.75" customHeight="1">
      <c r="A2132" s="13" t="s">
        <v>184</v>
      </c>
      <c r="B2132" s="13" t="str">
        <f>IFERROR(__xludf.DUMMYFUNCTION("REGEXREPLACE(A2132, ""\d"", """")"),"         Волгоградская область")</f>
        <v>         Волгоградская область</v>
      </c>
      <c r="C2132" s="14" t="str">
        <f t="shared" si="15"/>
        <v>Волгоградская область</v>
      </c>
      <c r="D2132" s="3">
        <f t="shared" si="16"/>
        <v>2</v>
      </c>
      <c r="E2132" s="15" t="s">
        <v>48</v>
      </c>
      <c r="F2132" s="13" t="str">
        <f>IFERROR(__xludf.DUMMYFUNCTION("REGEXEXTRACT(E2132, ""[А-Яа-я].*"")"),"Убийство")</f>
        <v>Убийство</v>
      </c>
      <c r="G2132" s="16">
        <f t="shared" si="17"/>
        <v>2</v>
      </c>
      <c r="H2132" s="13" t="s">
        <v>28</v>
      </c>
      <c r="I2132" s="13" t="str">
        <f>IFERROR(__xludf.DUMMYFUNCTION("REGEXREPLACE(H2132, "".*\s"", """")"),"человек")</f>
        <v>человек</v>
      </c>
      <c r="J2132" s="13" t="s">
        <v>29</v>
      </c>
      <c r="K2132" s="17" t="str">
        <f>IFERROR(__xludf.DUMMYFUNCTION("REGEXREPLACE(J2132, ""^[\d\s]+"", """")"),"значение показателя за год")</f>
        <v>значение показателя за год</v>
      </c>
      <c r="L2132" s="16">
        <f t="shared" si="18"/>
        <v>2</v>
      </c>
      <c r="M2132" s="13" t="s">
        <v>32</v>
      </c>
      <c r="N2132" s="13" t="str">
        <f>IFERROR(__xludf.DUMMYFUNCTION("REGEXEXTRACT(M2132, "" (.+)$"")"),"сельское население")</f>
        <v>сельское население</v>
      </c>
      <c r="O2132" s="18">
        <v>46.0</v>
      </c>
      <c r="P2132" s="18">
        <v>50.0</v>
      </c>
      <c r="Q2132" s="18">
        <v>44.0</v>
      </c>
      <c r="R2132" s="18">
        <v>27.0</v>
      </c>
      <c r="S2132" s="18">
        <v>22.0</v>
      </c>
      <c r="T2132" s="18">
        <v>16.0</v>
      </c>
      <c r="U2132" s="18">
        <v>13.0</v>
      </c>
      <c r="V2132" s="18">
        <v>19.0</v>
      </c>
      <c r="W2132" s="18">
        <v>10.0</v>
      </c>
      <c r="X2132" s="18">
        <v>6.0</v>
      </c>
      <c r="Y2132" s="18">
        <v>4.0</v>
      </c>
      <c r="Z2132" s="19" t="str">
        <f t="shared" si="6"/>
        <v/>
      </c>
      <c r="AA2132" s="19" t="str">
        <f t="shared" si="19"/>
        <v/>
      </c>
      <c r="AB2132" s="19">
        <f t="shared" si="8"/>
        <v>257</v>
      </c>
      <c r="AC2132" s="19">
        <f t="shared" si="20"/>
        <v>23.36363636</v>
      </c>
      <c r="AD2132" s="19">
        <f t="shared" si="21"/>
        <v>32.5</v>
      </c>
      <c r="AE2132" s="19" t="str">
        <f t="shared" si="22"/>
        <v>Нет моды</v>
      </c>
      <c r="AF2132" s="19">
        <f t="shared" si="23"/>
        <v>4</v>
      </c>
      <c r="AG2132" s="19">
        <f t="shared" si="24"/>
        <v>50</v>
      </c>
      <c r="AH2132" s="20" t="str">
        <f t="shared" si="14"/>
        <v>Город: 73%; Село: 27%</v>
      </c>
      <c r="AI2132" s="21"/>
      <c r="AJ2132" s="21"/>
      <c r="AK2132" s="21"/>
      <c r="AL2132" s="22">
        <f t="shared" si="25"/>
        <v>1</v>
      </c>
    </row>
    <row r="2133" ht="12.75" customHeight="1">
      <c r="A2133" s="13" t="s">
        <v>184</v>
      </c>
      <c r="B2133" s="13" t="str">
        <f>IFERROR(__xludf.DUMMYFUNCTION("REGEXREPLACE(A2133, ""\d"", """")"),"         Волгоградская область")</f>
        <v>         Волгоградская область</v>
      </c>
      <c r="C2133" s="14" t="str">
        <f t="shared" si="15"/>
        <v>Волгоградская область</v>
      </c>
      <c r="D2133" s="3">
        <f t="shared" si="16"/>
        <v>2</v>
      </c>
      <c r="E2133" s="15" t="s">
        <v>49</v>
      </c>
      <c r="F2133" s="13" t="str">
        <f>IFERROR(__xludf.DUMMYFUNCTION("REGEXEXTRACT(E2133, ""[А-Яа-я].*"")"),"Цереброваскулярные болезни")</f>
        <v>Цереброваскулярные болезни</v>
      </c>
      <c r="G2133" s="16">
        <f t="shared" si="17"/>
        <v>2</v>
      </c>
      <c r="H2133" s="13" t="s">
        <v>28</v>
      </c>
      <c r="I2133" s="13" t="str">
        <f>IFERROR(__xludf.DUMMYFUNCTION("REGEXREPLACE(H2133, "".*\s"", """")"),"человек")</f>
        <v>человек</v>
      </c>
      <c r="J2133" s="13" t="s">
        <v>29</v>
      </c>
      <c r="K2133" s="17" t="str">
        <f>IFERROR(__xludf.DUMMYFUNCTION("REGEXREPLACE(J2133, ""^[\d\s]+"", """")"),"значение показателя за год")</f>
        <v>значение показателя за год</v>
      </c>
      <c r="L2133" s="16">
        <f t="shared" si="18"/>
        <v>2</v>
      </c>
      <c r="M2133" s="13" t="s">
        <v>30</v>
      </c>
      <c r="N2133" s="13" t="str">
        <f>IFERROR(__xludf.DUMMYFUNCTION("REGEXEXTRACT(M2133, "" (.+)$"")"),"все население")</f>
        <v>все население</v>
      </c>
      <c r="O2133" s="18">
        <v>6944.0</v>
      </c>
      <c r="P2133" s="18">
        <v>6001.0</v>
      </c>
      <c r="Q2133" s="18">
        <v>5662.0</v>
      </c>
      <c r="R2133" s="18">
        <v>5171.0</v>
      </c>
      <c r="S2133" s="18">
        <v>5198.0</v>
      </c>
      <c r="T2133" s="18">
        <v>5509.0</v>
      </c>
      <c r="U2133" s="18">
        <v>5439.0</v>
      </c>
      <c r="V2133" s="18">
        <v>5908.0</v>
      </c>
      <c r="W2133" s="18">
        <v>5900.0</v>
      </c>
      <c r="X2133" s="18">
        <v>5172.0</v>
      </c>
      <c r="Y2133" s="18">
        <v>5253.0</v>
      </c>
      <c r="Z2133" s="19">
        <f t="shared" si="6"/>
        <v>62157</v>
      </c>
      <c r="AA2133" s="19" t="str">
        <f t="shared" si="19"/>
        <v/>
      </c>
      <c r="AB2133" s="19" t="str">
        <f t="shared" si="8"/>
        <v/>
      </c>
      <c r="AC2133" s="19">
        <f t="shared" si="20"/>
        <v>5650.636364</v>
      </c>
      <c r="AD2133" s="19">
        <f t="shared" si="21"/>
        <v>2610.5</v>
      </c>
      <c r="AE2133" s="19" t="str">
        <f t="shared" si="22"/>
        <v>Нет моды</v>
      </c>
      <c r="AF2133" s="19">
        <f t="shared" si="23"/>
        <v>5171</v>
      </c>
      <c r="AG2133" s="19">
        <f t="shared" si="24"/>
        <v>6944</v>
      </c>
      <c r="AH2133" s="20" t="str">
        <f t="shared" si="14"/>
        <v/>
      </c>
      <c r="AI2133" s="21"/>
      <c r="AJ2133" s="21"/>
      <c r="AK2133" s="21"/>
      <c r="AL2133" s="22">
        <f t="shared" si="25"/>
        <v>1</v>
      </c>
    </row>
    <row r="2134" ht="12.75" customHeight="1">
      <c r="A2134" s="13" t="s">
        <v>184</v>
      </c>
      <c r="B2134" s="13" t="str">
        <f>IFERROR(__xludf.DUMMYFUNCTION("REGEXREPLACE(A2134, ""\d"", """")"),"         Волгоградская область")</f>
        <v>         Волгоградская область</v>
      </c>
      <c r="C2134" s="14" t="str">
        <f t="shared" si="15"/>
        <v>Волгоградская область</v>
      </c>
      <c r="D2134" s="3">
        <f t="shared" si="16"/>
        <v>2</v>
      </c>
      <c r="E2134" s="15" t="s">
        <v>49</v>
      </c>
      <c r="F2134" s="13" t="str">
        <f>IFERROR(__xludf.DUMMYFUNCTION("REGEXEXTRACT(E2134, ""[А-Яа-я].*"")"),"Цереброваскулярные болезни")</f>
        <v>Цереброваскулярные болезни</v>
      </c>
      <c r="G2134" s="16">
        <f t="shared" si="17"/>
        <v>2</v>
      </c>
      <c r="H2134" s="13" t="s">
        <v>28</v>
      </c>
      <c r="I2134" s="13" t="str">
        <f>IFERROR(__xludf.DUMMYFUNCTION("REGEXREPLACE(H2134, "".*\s"", """")"),"человек")</f>
        <v>человек</v>
      </c>
      <c r="J2134" s="13" t="s">
        <v>29</v>
      </c>
      <c r="K2134" s="17" t="str">
        <f>IFERROR(__xludf.DUMMYFUNCTION("REGEXREPLACE(J2134, ""^[\d\s]+"", """")"),"значение показателя за год")</f>
        <v>значение показателя за год</v>
      </c>
      <c r="L2134" s="16">
        <f t="shared" si="18"/>
        <v>2</v>
      </c>
      <c r="M2134" s="13" t="s">
        <v>31</v>
      </c>
      <c r="N2134" s="13" t="str">
        <f>IFERROR(__xludf.DUMMYFUNCTION("REGEXEXTRACT(M2134, "" (.+)$"")"),"городское население")</f>
        <v>городское население</v>
      </c>
      <c r="O2134" s="18">
        <v>5005.0</v>
      </c>
      <c r="P2134" s="18">
        <v>4417.0</v>
      </c>
      <c r="Q2134" s="18">
        <v>4204.0</v>
      </c>
      <c r="R2134" s="18">
        <v>4045.0</v>
      </c>
      <c r="S2134" s="18">
        <v>4110.0</v>
      </c>
      <c r="T2134" s="18">
        <v>4286.0</v>
      </c>
      <c r="U2134" s="18">
        <v>4214.0</v>
      </c>
      <c r="V2134" s="18">
        <v>4566.0</v>
      </c>
      <c r="W2134" s="18">
        <v>4467.0</v>
      </c>
      <c r="X2134" s="18">
        <v>3866.0</v>
      </c>
      <c r="Y2134" s="18">
        <v>3847.0</v>
      </c>
      <c r="Z2134" s="19" t="str">
        <f t="shared" si="6"/>
        <v/>
      </c>
      <c r="AA2134" s="19">
        <f t="shared" si="19"/>
        <v>47027</v>
      </c>
      <c r="AB2134" s="19" t="str">
        <f t="shared" si="8"/>
        <v/>
      </c>
      <c r="AC2134" s="19">
        <f t="shared" si="20"/>
        <v>4275.181818</v>
      </c>
      <c r="AD2134" s="19">
        <f t="shared" si="21"/>
        <v>5088</v>
      </c>
      <c r="AE2134" s="19" t="str">
        <f t="shared" si="22"/>
        <v>Нет моды</v>
      </c>
      <c r="AF2134" s="19">
        <f t="shared" si="23"/>
        <v>3847</v>
      </c>
      <c r="AG2134" s="19">
        <f t="shared" si="24"/>
        <v>5005</v>
      </c>
      <c r="AH2134" s="20" t="str">
        <f t="shared" si="14"/>
        <v/>
      </c>
      <c r="AI2134" s="21"/>
      <c r="AJ2134" s="21"/>
      <c r="AK2134" s="21"/>
      <c r="AL2134" s="22">
        <f t="shared" si="25"/>
        <v>1</v>
      </c>
    </row>
    <row r="2135" ht="12.75" customHeight="1">
      <c r="A2135" s="13" t="s">
        <v>184</v>
      </c>
      <c r="B2135" s="13" t="str">
        <f>IFERROR(__xludf.DUMMYFUNCTION("REGEXREPLACE(A2135, ""\d"", """")"),"         Волгоградская область")</f>
        <v>         Волгоградская область</v>
      </c>
      <c r="C2135" s="14" t="str">
        <f t="shared" si="15"/>
        <v>Волгоградская область</v>
      </c>
      <c r="D2135" s="3">
        <f t="shared" si="16"/>
        <v>2</v>
      </c>
      <c r="E2135" s="15" t="s">
        <v>49</v>
      </c>
      <c r="F2135" s="13" t="str">
        <f>IFERROR(__xludf.DUMMYFUNCTION("REGEXEXTRACT(E2135, ""[А-Яа-я].*"")"),"Цереброваскулярные болезни")</f>
        <v>Цереброваскулярные болезни</v>
      </c>
      <c r="G2135" s="16">
        <f t="shared" si="17"/>
        <v>2</v>
      </c>
      <c r="H2135" s="13" t="s">
        <v>28</v>
      </c>
      <c r="I2135" s="13" t="str">
        <f>IFERROR(__xludf.DUMMYFUNCTION("REGEXREPLACE(H2135, "".*\s"", """")"),"человек")</f>
        <v>человек</v>
      </c>
      <c r="J2135" s="13" t="s">
        <v>29</v>
      </c>
      <c r="K2135" s="17" t="str">
        <f>IFERROR(__xludf.DUMMYFUNCTION("REGEXREPLACE(J2135, ""^[\d\s]+"", """")"),"значение показателя за год")</f>
        <v>значение показателя за год</v>
      </c>
      <c r="L2135" s="16">
        <f t="shared" si="18"/>
        <v>2</v>
      </c>
      <c r="M2135" s="13" t="s">
        <v>32</v>
      </c>
      <c r="N2135" s="13" t="str">
        <f>IFERROR(__xludf.DUMMYFUNCTION("REGEXEXTRACT(M2135, "" (.+)$"")"),"сельское население")</f>
        <v>сельское население</v>
      </c>
      <c r="O2135" s="18">
        <v>1939.0</v>
      </c>
      <c r="P2135" s="18">
        <v>1584.0</v>
      </c>
      <c r="Q2135" s="18">
        <v>1458.0</v>
      </c>
      <c r="R2135" s="18">
        <v>1126.0</v>
      </c>
      <c r="S2135" s="18">
        <v>1088.0</v>
      </c>
      <c r="T2135" s="18">
        <v>1223.0</v>
      </c>
      <c r="U2135" s="18">
        <v>1225.0</v>
      </c>
      <c r="V2135" s="18">
        <v>1342.0</v>
      </c>
      <c r="W2135" s="18">
        <v>1433.0</v>
      </c>
      <c r="X2135" s="18">
        <v>1306.0</v>
      </c>
      <c r="Y2135" s="18">
        <v>1406.0</v>
      </c>
      <c r="Z2135" s="19" t="str">
        <f t="shared" si="6"/>
        <v/>
      </c>
      <c r="AA2135" s="19" t="str">
        <f t="shared" si="19"/>
        <v/>
      </c>
      <c r="AB2135" s="19">
        <f t="shared" si="8"/>
        <v>15130</v>
      </c>
      <c r="AC2135" s="19">
        <f t="shared" si="20"/>
        <v>1375.454545</v>
      </c>
      <c r="AD2135" s="19">
        <f t="shared" si="21"/>
        <v>2893</v>
      </c>
      <c r="AE2135" s="19" t="str">
        <f t="shared" si="22"/>
        <v>Нет моды</v>
      </c>
      <c r="AF2135" s="19">
        <f t="shared" si="23"/>
        <v>1088</v>
      </c>
      <c r="AG2135" s="19">
        <f t="shared" si="24"/>
        <v>1939</v>
      </c>
      <c r="AH2135" s="20" t="str">
        <f t="shared" si="14"/>
        <v>Город: 76%; Село: 24%</v>
      </c>
      <c r="AI2135" s="21"/>
      <c r="AJ2135" s="21"/>
      <c r="AK2135" s="21"/>
      <c r="AL2135" s="22">
        <f t="shared" si="25"/>
        <v>1</v>
      </c>
    </row>
    <row r="2136" ht="12.75" customHeight="1">
      <c r="A2136" s="13" t="s">
        <v>185</v>
      </c>
      <c r="B2136" s="13" t="str">
        <f>IFERROR(__xludf.DUMMYFUNCTION("REGEXREPLACE(A2136, ""\d"", """")"),"         Ростовская область")</f>
        <v>         Ростовская область</v>
      </c>
      <c r="C2136" s="14" t="str">
        <f t="shared" si="15"/>
        <v>Ростовская область</v>
      </c>
      <c r="D2136" s="3">
        <f t="shared" si="16"/>
        <v>2</v>
      </c>
      <c r="E2136" s="15" t="s">
        <v>27</v>
      </c>
      <c r="F2136" s="13" t="str">
        <f>IFERROR(__xludf.DUMMYFUNCTION("REGEXEXTRACT(E2136, ""[А-Яа-я].*"")"),"Болезни органов дыхания")</f>
        <v>Болезни органов дыхания</v>
      </c>
      <c r="G2136" s="16">
        <f t="shared" si="17"/>
        <v>2</v>
      </c>
      <c r="H2136" s="13" t="s">
        <v>28</v>
      </c>
      <c r="I2136" s="13" t="str">
        <f>IFERROR(__xludf.DUMMYFUNCTION("REGEXREPLACE(H2136, "".*\s"", """")"),"человек")</f>
        <v>человек</v>
      </c>
      <c r="J2136" s="13" t="s">
        <v>29</v>
      </c>
      <c r="K2136" s="17" t="str">
        <f>IFERROR(__xludf.DUMMYFUNCTION("REGEXREPLACE(J2136, ""^[\d\s]+"", """")"),"значение показателя за год")</f>
        <v>значение показателя за год</v>
      </c>
      <c r="L2136" s="16">
        <f t="shared" si="18"/>
        <v>2</v>
      </c>
      <c r="M2136" s="13" t="s">
        <v>30</v>
      </c>
      <c r="N2136" s="13" t="str">
        <f>IFERROR(__xludf.DUMMYFUNCTION("REGEXEXTRACT(M2136, "" (.+)$"")"),"все население")</f>
        <v>все население</v>
      </c>
      <c r="O2136" s="18">
        <v>1640.0</v>
      </c>
      <c r="P2136" s="18">
        <v>2253.0</v>
      </c>
      <c r="Q2136" s="18">
        <v>1820.0</v>
      </c>
      <c r="R2136" s="18">
        <v>1685.0</v>
      </c>
      <c r="S2136" s="18">
        <v>1407.0</v>
      </c>
      <c r="T2136" s="18">
        <v>1354.0</v>
      </c>
      <c r="U2136" s="18">
        <v>1434.0</v>
      </c>
      <c r="V2136" s="18">
        <v>2528.0</v>
      </c>
      <c r="W2136" s="18">
        <v>4026.0</v>
      </c>
      <c r="X2136" s="18">
        <v>3489.0</v>
      </c>
      <c r="Y2136" s="18">
        <v>2987.0</v>
      </c>
      <c r="Z2136" s="19">
        <f t="shared" si="6"/>
        <v>24623</v>
      </c>
      <c r="AA2136" s="19" t="str">
        <f t="shared" si="19"/>
        <v/>
      </c>
      <c r="AB2136" s="19" t="str">
        <f t="shared" si="8"/>
        <v/>
      </c>
      <c r="AC2136" s="19">
        <f t="shared" si="20"/>
        <v>2238.454545</v>
      </c>
      <c r="AD2136" s="19">
        <f t="shared" si="21"/>
        <v>1446</v>
      </c>
      <c r="AE2136" s="19" t="str">
        <f t="shared" si="22"/>
        <v>Нет моды</v>
      </c>
      <c r="AF2136" s="19">
        <f t="shared" si="23"/>
        <v>1354</v>
      </c>
      <c r="AG2136" s="19">
        <f t="shared" si="24"/>
        <v>4026</v>
      </c>
      <c r="AH2136" s="20" t="str">
        <f t="shared" si="14"/>
        <v/>
      </c>
      <c r="AI2136" s="21"/>
      <c r="AJ2136" s="21"/>
      <c r="AK2136" s="21"/>
      <c r="AL2136" s="22">
        <f t="shared" si="25"/>
        <v>1</v>
      </c>
    </row>
    <row r="2137" ht="12.75" customHeight="1">
      <c r="A2137" s="13" t="s">
        <v>185</v>
      </c>
      <c r="B2137" s="13" t="str">
        <f>IFERROR(__xludf.DUMMYFUNCTION("REGEXREPLACE(A2137, ""\d"", """")"),"         Ростовская область")</f>
        <v>         Ростовская область</v>
      </c>
      <c r="C2137" s="14" t="str">
        <f t="shared" si="15"/>
        <v>Ростовская область</v>
      </c>
      <c r="D2137" s="3">
        <f t="shared" si="16"/>
        <v>2</v>
      </c>
      <c r="E2137" s="15" t="s">
        <v>27</v>
      </c>
      <c r="F2137" s="13" t="str">
        <f>IFERROR(__xludf.DUMMYFUNCTION("REGEXEXTRACT(E2137, ""[А-Яа-я].*"")"),"Болезни органов дыхания")</f>
        <v>Болезни органов дыхания</v>
      </c>
      <c r="G2137" s="16">
        <f t="shared" si="17"/>
        <v>2</v>
      </c>
      <c r="H2137" s="13" t="s">
        <v>28</v>
      </c>
      <c r="I2137" s="13" t="str">
        <f>IFERROR(__xludf.DUMMYFUNCTION("REGEXREPLACE(H2137, "".*\s"", """")"),"человек")</f>
        <v>человек</v>
      </c>
      <c r="J2137" s="13" t="s">
        <v>29</v>
      </c>
      <c r="K2137" s="17" t="str">
        <f>IFERROR(__xludf.DUMMYFUNCTION("REGEXREPLACE(J2137, ""^[\d\s]+"", """")"),"значение показателя за год")</f>
        <v>значение показателя за год</v>
      </c>
      <c r="L2137" s="16">
        <f t="shared" si="18"/>
        <v>2</v>
      </c>
      <c r="M2137" s="13" t="s">
        <v>31</v>
      </c>
      <c r="N2137" s="13" t="str">
        <f>IFERROR(__xludf.DUMMYFUNCTION("REGEXEXTRACT(M2137, "" (.+)$"")"),"городское население")</f>
        <v>городское население</v>
      </c>
      <c r="O2137" s="18">
        <v>999.0</v>
      </c>
      <c r="P2137" s="18">
        <v>1164.0</v>
      </c>
      <c r="Q2137" s="18">
        <v>1128.0</v>
      </c>
      <c r="R2137" s="18">
        <v>1133.0</v>
      </c>
      <c r="S2137" s="18">
        <v>925.0</v>
      </c>
      <c r="T2137" s="18">
        <v>920.0</v>
      </c>
      <c r="U2137" s="18">
        <v>985.0</v>
      </c>
      <c r="V2137" s="18">
        <v>1758.0</v>
      </c>
      <c r="W2137" s="18">
        <v>2985.0</v>
      </c>
      <c r="X2137" s="18">
        <v>2469.0</v>
      </c>
      <c r="Y2137" s="18">
        <v>2092.0</v>
      </c>
      <c r="Z2137" s="19" t="str">
        <f t="shared" si="6"/>
        <v/>
      </c>
      <c r="AA2137" s="19">
        <f t="shared" si="19"/>
        <v>16558</v>
      </c>
      <c r="AB2137" s="19" t="str">
        <f t="shared" si="8"/>
        <v/>
      </c>
      <c r="AC2137" s="19">
        <f t="shared" si="20"/>
        <v>1505.272727</v>
      </c>
      <c r="AD2137" s="19">
        <f t="shared" si="21"/>
        <v>1662.5</v>
      </c>
      <c r="AE2137" s="19" t="str">
        <f t="shared" si="22"/>
        <v>Нет моды</v>
      </c>
      <c r="AF2137" s="19">
        <f t="shared" si="23"/>
        <v>920</v>
      </c>
      <c r="AG2137" s="19">
        <f t="shared" si="24"/>
        <v>2985</v>
      </c>
      <c r="AH2137" s="20" t="str">
        <f t="shared" si="14"/>
        <v/>
      </c>
      <c r="AI2137" s="21"/>
      <c r="AJ2137" s="21"/>
      <c r="AK2137" s="21"/>
      <c r="AL2137" s="22">
        <f t="shared" si="25"/>
        <v>1</v>
      </c>
    </row>
    <row r="2138" ht="12.75" customHeight="1">
      <c r="A2138" s="13" t="s">
        <v>185</v>
      </c>
      <c r="B2138" s="13" t="str">
        <f>IFERROR(__xludf.DUMMYFUNCTION("REGEXREPLACE(A2138, ""\d"", """")"),"         Ростовская область")</f>
        <v>         Ростовская область</v>
      </c>
      <c r="C2138" s="14" t="str">
        <f t="shared" si="15"/>
        <v>Ростовская область</v>
      </c>
      <c r="D2138" s="3">
        <f t="shared" si="16"/>
        <v>2</v>
      </c>
      <c r="E2138" s="15" t="s">
        <v>27</v>
      </c>
      <c r="F2138" s="13" t="str">
        <f>IFERROR(__xludf.DUMMYFUNCTION("REGEXEXTRACT(E2138, ""[А-Яа-я].*"")"),"Болезни органов дыхания")</f>
        <v>Болезни органов дыхания</v>
      </c>
      <c r="G2138" s="16">
        <f t="shared" si="17"/>
        <v>2</v>
      </c>
      <c r="H2138" s="13" t="s">
        <v>28</v>
      </c>
      <c r="I2138" s="13" t="str">
        <f>IFERROR(__xludf.DUMMYFUNCTION("REGEXREPLACE(H2138, "".*\s"", """")"),"человек")</f>
        <v>человек</v>
      </c>
      <c r="J2138" s="13" t="s">
        <v>29</v>
      </c>
      <c r="K2138" s="17" t="str">
        <f>IFERROR(__xludf.DUMMYFUNCTION("REGEXREPLACE(J2138, ""^[\d\s]+"", """")"),"значение показателя за год")</f>
        <v>значение показателя за год</v>
      </c>
      <c r="L2138" s="16">
        <f t="shared" si="18"/>
        <v>2</v>
      </c>
      <c r="M2138" s="13" t="s">
        <v>32</v>
      </c>
      <c r="N2138" s="13" t="str">
        <f>IFERROR(__xludf.DUMMYFUNCTION("REGEXEXTRACT(M2138, "" (.+)$"")"),"сельское население")</f>
        <v>сельское население</v>
      </c>
      <c r="O2138" s="18">
        <v>641.0</v>
      </c>
      <c r="P2138" s="18">
        <v>1089.0</v>
      </c>
      <c r="Q2138" s="18">
        <v>692.0</v>
      </c>
      <c r="R2138" s="18">
        <v>552.0</v>
      </c>
      <c r="S2138" s="18">
        <v>482.0</v>
      </c>
      <c r="T2138" s="18">
        <v>434.0</v>
      </c>
      <c r="U2138" s="18">
        <v>449.0</v>
      </c>
      <c r="V2138" s="18">
        <v>770.0</v>
      </c>
      <c r="W2138" s="18">
        <v>1041.0</v>
      </c>
      <c r="X2138" s="18">
        <v>1020.0</v>
      </c>
      <c r="Y2138" s="18">
        <v>895.0</v>
      </c>
      <c r="Z2138" s="19" t="str">
        <f t="shared" si="6"/>
        <v/>
      </c>
      <c r="AA2138" s="19" t="str">
        <f t="shared" si="19"/>
        <v/>
      </c>
      <c r="AB2138" s="19">
        <f t="shared" si="8"/>
        <v>8065</v>
      </c>
      <c r="AC2138" s="19">
        <f t="shared" si="20"/>
        <v>733.1818182</v>
      </c>
      <c r="AD2138" s="19">
        <f t="shared" si="21"/>
        <v>992</v>
      </c>
      <c r="AE2138" s="19" t="str">
        <f t="shared" si="22"/>
        <v>Нет моды</v>
      </c>
      <c r="AF2138" s="19">
        <f t="shared" si="23"/>
        <v>434</v>
      </c>
      <c r="AG2138" s="19">
        <f t="shared" si="24"/>
        <v>1089</v>
      </c>
      <c r="AH2138" s="20" t="str">
        <f t="shared" si="14"/>
        <v>Город: 67%; Село: 33%</v>
      </c>
      <c r="AI2138" s="21"/>
      <c r="AJ2138" s="21"/>
      <c r="AK2138" s="21"/>
      <c r="AL2138" s="22">
        <f t="shared" si="25"/>
        <v>1</v>
      </c>
    </row>
    <row r="2139" ht="12.75" customHeight="1">
      <c r="A2139" s="13" t="s">
        <v>185</v>
      </c>
      <c r="B2139" s="13" t="str">
        <f>IFERROR(__xludf.DUMMYFUNCTION("REGEXREPLACE(A2139, ""\d"", """")"),"         Ростовская область")</f>
        <v>         Ростовская область</v>
      </c>
      <c r="C2139" s="14" t="str">
        <f t="shared" si="15"/>
        <v>Ростовская область</v>
      </c>
      <c r="D2139" s="3">
        <f t="shared" si="16"/>
        <v>2</v>
      </c>
      <c r="E2139" s="15" t="s">
        <v>33</v>
      </c>
      <c r="F2139" s="13" t="str">
        <f>IFERROR(__xludf.DUMMYFUNCTION("REGEXEXTRACT(E2139, ""[А-Яа-я].*"")"),"Болезни органов пищеварения")</f>
        <v>Болезни органов пищеварения</v>
      </c>
      <c r="G2139" s="16">
        <f t="shared" si="17"/>
        <v>2</v>
      </c>
      <c r="H2139" s="13" t="s">
        <v>28</v>
      </c>
      <c r="I2139" s="13" t="str">
        <f>IFERROR(__xludf.DUMMYFUNCTION("REGEXREPLACE(H2139, "".*\s"", """")"),"человек")</f>
        <v>человек</v>
      </c>
      <c r="J2139" s="13" t="s">
        <v>29</v>
      </c>
      <c r="K2139" s="17" t="str">
        <f>IFERROR(__xludf.DUMMYFUNCTION("REGEXREPLACE(J2139, ""^[\d\s]+"", """")"),"значение показателя за год")</f>
        <v>значение показателя за год</v>
      </c>
      <c r="L2139" s="16">
        <f t="shared" si="18"/>
        <v>2</v>
      </c>
      <c r="M2139" s="13" t="s">
        <v>30</v>
      </c>
      <c r="N2139" s="13" t="str">
        <f>IFERROR(__xludf.DUMMYFUNCTION("REGEXEXTRACT(M2139, "" (.+)$"")"),"все население")</f>
        <v>все население</v>
      </c>
      <c r="O2139" s="18">
        <v>2484.0</v>
      </c>
      <c r="P2139" s="18">
        <v>2887.0</v>
      </c>
      <c r="Q2139" s="18">
        <v>2825.0</v>
      </c>
      <c r="R2139" s="18">
        <v>2773.0</v>
      </c>
      <c r="S2139" s="18">
        <v>2764.0</v>
      </c>
      <c r="T2139" s="18">
        <v>2771.0</v>
      </c>
      <c r="U2139" s="18">
        <v>2836.0</v>
      </c>
      <c r="V2139" s="18">
        <v>2653.0</v>
      </c>
      <c r="W2139" s="18">
        <v>2905.0</v>
      </c>
      <c r="X2139" s="18">
        <v>3263.0</v>
      </c>
      <c r="Y2139" s="18">
        <v>3276.0</v>
      </c>
      <c r="Z2139" s="19">
        <f t="shared" si="6"/>
        <v>31437</v>
      </c>
      <c r="AA2139" s="19" t="str">
        <f t="shared" si="19"/>
        <v/>
      </c>
      <c r="AB2139" s="19" t="str">
        <f t="shared" si="8"/>
        <v/>
      </c>
      <c r="AC2139" s="19">
        <f t="shared" si="20"/>
        <v>2857.909091</v>
      </c>
      <c r="AD2139" s="19">
        <f t="shared" si="21"/>
        <v>1786.5</v>
      </c>
      <c r="AE2139" s="19" t="str">
        <f t="shared" si="22"/>
        <v>Нет моды</v>
      </c>
      <c r="AF2139" s="19">
        <f t="shared" si="23"/>
        <v>2484</v>
      </c>
      <c r="AG2139" s="19">
        <f t="shared" si="24"/>
        <v>3276</v>
      </c>
      <c r="AH2139" s="20" t="str">
        <f t="shared" si="14"/>
        <v/>
      </c>
      <c r="AI2139" s="21"/>
      <c r="AJ2139" s="21"/>
      <c r="AK2139" s="21"/>
      <c r="AL2139" s="22">
        <f t="shared" si="25"/>
        <v>1</v>
      </c>
    </row>
    <row r="2140" ht="12.75" customHeight="1">
      <c r="A2140" s="13" t="s">
        <v>185</v>
      </c>
      <c r="B2140" s="13" t="str">
        <f>IFERROR(__xludf.DUMMYFUNCTION("REGEXREPLACE(A2140, ""\d"", """")"),"         Ростовская область")</f>
        <v>         Ростовская область</v>
      </c>
      <c r="C2140" s="14" t="str">
        <f t="shared" si="15"/>
        <v>Ростовская область</v>
      </c>
      <c r="D2140" s="3">
        <f t="shared" si="16"/>
        <v>2</v>
      </c>
      <c r="E2140" s="15" t="s">
        <v>33</v>
      </c>
      <c r="F2140" s="13" t="str">
        <f>IFERROR(__xludf.DUMMYFUNCTION("REGEXEXTRACT(E2140, ""[А-Яа-я].*"")"),"Болезни органов пищеварения")</f>
        <v>Болезни органов пищеварения</v>
      </c>
      <c r="G2140" s="16">
        <f t="shared" si="17"/>
        <v>2</v>
      </c>
      <c r="H2140" s="13" t="s">
        <v>28</v>
      </c>
      <c r="I2140" s="13" t="str">
        <f>IFERROR(__xludf.DUMMYFUNCTION("REGEXREPLACE(H2140, "".*\s"", """")"),"человек")</f>
        <v>человек</v>
      </c>
      <c r="J2140" s="13" t="s">
        <v>29</v>
      </c>
      <c r="K2140" s="17" t="str">
        <f>IFERROR(__xludf.DUMMYFUNCTION("REGEXREPLACE(J2140, ""^[\d\s]+"", """")"),"значение показателя за год")</f>
        <v>значение показателя за год</v>
      </c>
      <c r="L2140" s="16">
        <f t="shared" si="18"/>
        <v>2</v>
      </c>
      <c r="M2140" s="13" t="s">
        <v>31</v>
      </c>
      <c r="N2140" s="13" t="str">
        <f>IFERROR(__xludf.DUMMYFUNCTION("REGEXEXTRACT(M2140, "" (.+)$"")"),"городское население")</f>
        <v>городское население</v>
      </c>
      <c r="O2140" s="18">
        <v>1725.0</v>
      </c>
      <c r="P2140" s="18">
        <v>1905.0</v>
      </c>
      <c r="Q2140" s="18">
        <v>1977.0</v>
      </c>
      <c r="R2140" s="18">
        <v>2054.0</v>
      </c>
      <c r="S2140" s="18">
        <v>2051.0</v>
      </c>
      <c r="T2140" s="18">
        <v>2033.0</v>
      </c>
      <c r="U2140" s="18">
        <v>2074.0</v>
      </c>
      <c r="V2140" s="18">
        <v>1915.0</v>
      </c>
      <c r="W2140" s="18">
        <v>2028.0</v>
      </c>
      <c r="X2140" s="18">
        <v>2241.0</v>
      </c>
      <c r="Y2140" s="18">
        <v>2240.0</v>
      </c>
      <c r="Z2140" s="19" t="str">
        <f t="shared" si="6"/>
        <v/>
      </c>
      <c r="AA2140" s="19">
        <f t="shared" si="19"/>
        <v>22243</v>
      </c>
      <c r="AB2140" s="19" t="str">
        <f t="shared" si="8"/>
        <v/>
      </c>
      <c r="AC2140" s="19">
        <f t="shared" si="20"/>
        <v>2022.090909</v>
      </c>
      <c r="AD2140" s="19">
        <f t="shared" si="21"/>
        <v>2362.5</v>
      </c>
      <c r="AE2140" s="19" t="str">
        <f t="shared" si="22"/>
        <v>Нет моды</v>
      </c>
      <c r="AF2140" s="19">
        <f t="shared" si="23"/>
        <v>1725</v>
      </c>
      <c r="AG2140" s="19">
        <f t="shared" si="24"/>
        <v>2241</v>
      </c>
      <c r="AH2140" s="20" t="str">
        <f t="shared" si="14"/>
        <v/>
      </c>
      <c r="AI2140" s="21"/>
      <c r="AJ2140" s="21"/>
      <c r="AK2140" s="21"/>
      <c r="AL2140" s="22">
        <f t="shared" si="25"/>
        <v>1</v>
      </c>
    </row>
    <row r="2141" ht="12.75" customHeight="1">
      <c r="A2141" s="13" t="s">
        <v>185</v>
      </c>
      <c r="B2141" s="13" t="str">
        <f>IFERROR(__xludf.DUMMYFUNCTION("REGEXREPLACE(A2141, ""\d"", """")"),"         Ростовская область")</f>
        <v>         Ростовская область</v>
      </c>
      <c r="C2141" s="14" t="str">
        <f t="shared" si="15"/>
        <v>Ростовская область</v>
      </c>
      <c r="D2141" s="3">
        <f t="shared" si="16"/>
        <v>2</v>
      </c>
      <c r="E2141" s="15" t="s">
        <v>33</v>
      </c>
      <c r="F2141" s="13" t="str">
        <f>IFERROR(__xludf.DUMMYFUNCTION("REGEXEXTRACT(E2141, ""[А-Яа-я].*"")"),"Болезни органов пищеварения")</f>
        <v>Болезни органов пищеварения</v>
      </c>
      <c r="G2141" s="16">
        <f t="shared" si="17"/>
        <v>2</v>
      </c>
      <c r="H2141" s="13" t="s">
        <v>28</v>
      </c>
      <c r="I2141" s="13" t="str">
        <f>IFERROR(__xludf.DUMMYFUNCTION("REGEXREPLACE(H2141, "".*\s"", """")"),"человек")</f>
        <v>человек</v>
      </c>
      <c r="J2141" s="13" t="s">
        <v>29</v>
      </c>
      <c r="K2141" s="17" t="str">
        <f>IFERROR(__xludf.DUMMYFUNCTION("REGEXREPLACE(J2141, ""^[\d\s]+"", """")"),"значение показателя за год")</f>
        <v>значение показателя за год</v>
      </c>
      <c r="L2141" s="16">
        <f t="shared" si="18"/>
        <v>2</v>
      </c>
      <c r="M2141" s="13" t="s">
        <v>32</v>
      </c>
      <c r="N2141" s="13" t="str">
        <f>IFERROR(__xludf.DUMMYFUNCTION("REGEXEXTRACT(M2141, "" (.+)$"")"),"сельское население")</f>
        <v>сельское население</v>
      </c>
      <c r="O2141" s="18">
        <v>759.0</v>
      </c>
      <c r="P2141" s="18">
        <v>982.0</v>
      </c>
      <c r="Q2141" s="18">
        <v>848.0</v>
      </c>
      <c r="R2141" s="18">
        <v>719.0</v>
      </c>
      <c r="S2141" s="18">
        <v>713.0</v>
      </c>
      <c r="T2141" s="18">
        <v>738.0</v>
      </c>
      <c r="U2141" s="18">
        <v>762.0</v>
      </c>
      <c r="V2141" s="18">
        <v>738.0</v>
      </c>
      <c r="W2141" s="18">
        <v>877.0</v>
      </c>
      <c r="X2141" s="18">
        <v>1022.0</v>
      </c>
      <c r="Y2141" s="18">
        <v>1036.0</v>
      </c>
      <c r="Z2141" s="19" t="str">
        <f t="shared" si="6"/>
        <v/>
      </c>
      <c r="AA2141" s="19" t="str">
        <f t="shared" si="19"/>
        <v/>
      </c>
      <c r="AB2141" s="19">
        <f t="shared" si="8"/>
        <v>9194</v>
      </c>
      <c r="AC2141" s="19">
        <f t="shared" si="20"/>
        <v>835.8181818</v>
      </c>
      <c r="AD2141" s="19">
        <f t="shared" si="21"/>
        <v>1380.5</v>
      </c>
      <c r="AE2141" s="19" t="str">
        <f t="shared" si="22"/>
        <v>Нет моды</v>
      </c>
      <c r="AF2141" s="19">
        <f t="shared" si="23"/>
        <v>713</v>
      </c>
      <c r="AG2141" s="19">
        <f t="shared" si="24"/>
        <v>1036</v>
      </c>
      <c r="AH2141" s="20" t="str">
        <f t="shared" si="14"/>
        <v>Город: 71%; Село: 29%</v>
      </c>
      <c r="AI2141" s="21"/>
      <c r="AJ2141" s="21"/>
      <c r="AK2141" s="21"/>
      <c r="AL2141" s="22">
        <f t="shared" si="25"/>
        <v>1</v>
      </c>
    </row>
    <row r="2142" ht="12.75" customHeight="1">
      <c r="A2142" s="13" t="s">
        <v>185</v>
      </c>
      <c r="B2142" s="13" t="str">
        <f>IFERROR(__xludf.DUMMYFUNCTION("REGEXREPLACE(A2142, ""\d"", """")"),"         Ростовская область")</f>
        <v>         Ростовская область</v>
      </c>
      <c r="C2142" s="14" t="str">
        <f t="shared" si="15"/>
        <v>Ростовская область</v>
      </c>
      <c r="D2142" s="3">
        <f t="shared" si="16"/>
        <v>2</v>
      </c>
      <c r="E2142" s="15" t="s">
        <v>34</v>
      </c>
      <c r="F2142" s="13" t="str">
        <f>IFERROR(__xludf.DUMMYFUNCTION("REGEXEXTRACT(E2142, ""[А-Яа-я].*"")"),"Болезни системы кровообращения")</f>
        <v>Болезни системы кровообращения</v>
      </c>
      <c r="G2142" s="16">
        <f t="shared" si="17"/>
        <v>2</v>
      </c>
      <c r="H2142" s="13" t="s">
        <v>28</v>
      </c>
      <c r="I2142" s="13" t="str">
        <f>IFERROR(__xludf.DUMMYFUNCTION("REGEXREPLACE(H2142, "".*\s"", """")"),"человек")</f>
        <v>человек</v>
      </c>
      <c r="J2142" s="13" t="s">
        <v>29</v>
      </c>
      <c r="K2142" s="17" t="str">
        <f>IFERROR(__xludf.DUMMYFUNCTION("REGEXREPLACE(J2142, ""^[\d\s]+"", """")"),"значение показателя за год")</f>
        <v>значение показателя за год</v>
      </c>
      <c r="L2142" s="16">
        <f t="shared" si="18"/>
        <v>2</v>
      </c>
      <c r="M2142" s="13" t="s">
        <v>30</v>
      </c>
      <c r="N2142" s="13" t="str">
        <f>IFERROR(__xludf.DUMMYFUNCTION("REGEXEXTRACT(M2142, "" (.+)$"")"),"все население")</f>
        <v>все население</v>
      </c>
      <c r="O2142" s="18">
        <v>32777.0</v>
      </c>
      <c r="P2142" s="18">
        <v>25537.0</v>
      </c>
      <c r="Q2142" s="18">
        <v>27187.0</v>
      </c>
      <c r="R2142" s="18">
        <v>27086.0</v>
      </c>
      <c r="S2142" s="18">
        <v>26201.0</v>
      </c>
      <c r="T2142" s="18">
        <v>26189.0</v>
      </c>
      <c r="U2142" s="18">
        <v>25619.0</v>
      </c>
      <c r="V2142" s="18">
        <v>28282.0</v>
      </c>
      <c r="W2142" s="18">
        <v>29660.0</v>
      </c>
      <c r="X2142" s="18">
        <v>27175.0</v>
      </c>
      <c r="Y2142" s="18">
        <v>25451.0</v>
      </c>
      <c r="Z2142" s="19">
        <f t="shared" si="6"/>
        <v>301164</v>
      </c>
      <c r="AA2142" s="19" t="str">
        <f t="shared" si="19"/>
        <v/>
      </c>
      <c r="AB2142" s="19" t="str">
        <f t="shared" si="8"/>
        <v/>
      </c>
      <c r="AC2142" s="19">
        <f t="shared" si="20"/>
        <v>27378.54545</v>
      </c>
      <c r="AD2142" s="19">
        <f t="shared" si="21"/>
        <v>13243.5</v>
      </c>
      <c r="AE2142" s="19" t="str">
        <f t="shared" si="22"/>
        <v>Нет моды</v>
      </c>
      <c r="AF2142" s="19">
        <f t="shared" si="23"/>
        <v>25451</v>
      </c>
      <c r="AG2142" s="19">
        <f t="shared" si="24"/>
        <v>32777</v>
      </c>
      <c r="AH2142" s="20" t="str">
        <f t="shared" si="14"/>
        <v/>
      </c>
      <c r="AI2142" s="21"/>
      <c r="AJ2142" s="21"/>
      <c r="AK2142" s="21"/>
      <c r="AL2142" s="22">
        <f t="shared" si="25"/>
        <v>1</v>
      </c>
    </row>
    <row r="2143" ht="12.75" customHeight="1">
      <c r="A2143" s="13" t="s">
        <v>185</v>
      </c>
      <c r="B2143" s="13" t="str">
        <f>IFERROR(__xludf.DUMMYFUNCTION("REGEXREPLACE(A2143, ""\d"", """")"),"         Ростовская область")</f>
        <v>         Ростовская область</v>
      </c>
      <c r="C2143" s="14" t="str">
        <f t="shared" si="15"/>
        <v>Ростовская область</v>
      </c>
      <c r="D2143" s="3">
        <f t="shared" si="16"/>
        <v>2</v>
      </c>
      <c r="E2143" s="15" t="s">
        <v>34</v>
      </c>
      <c r="F2143" s="13" t="str">
        <f>IFERROR(__xludf.DUMMYFUNCTION("REGEXEXTRACT(E2143, ""[А-Яа-я].*"")"),"Болезни системы кровообращения")</f>
        <v>Болезни системы кровообращения</v>
      </c>
      <c r="G2143" s="16">
        <f t="shared" si="17"/>
        <v>2</v>
      </c>
      <c r="H2143" s="13" t="s">
        <v>28</v>
      </c>
      <c r="I2143" s="13" t="str">
        <f>IFERROR(__xludf.DUMMYFUNCTION("REGEXREPLACE(H2143, "".*\s"", """")"),"человек")</f>
        <v>человек</v>
      </c>
      <c r="J2143" s="13" t="s">
        <v>29</v>
      </c>
      <c r="K2143" s="17" t="str">
        <f>IFERROR(__xludf.DUMMYFUNCTION("REGEXREPLACE(J2143, ""^[\d\s]+"", """")"),"значение показателя за год")</f>
        <v>значение показателя за год</v>
      </c>
      <c r="L2143" s="16">
        <f t="shared" si="18"/>
        <v>2</v>
      </c>
      <c r="M2143" s="13" t="s">
        <v>31</v>
      </c>
      <c r="N2143" s="13" t="str">
        <f>IFERROR(__xludf.DUMMYFUNCTION("REGEXEXTRACT(M2143, "" (.+)$"")"),"городское население")</f>
        <v>городское население</v>
      </c>
      <c r="O2143" s="18">
        <v>21329.0</v>
      </c>
      <c r="P2143" s="18">
        <v>17728.0</v>
      </c>
      <c r="Q2143" s="18">
        <v>18942.0</v>
      </c>
      <c r="R2143" s="18">
        <v>18607.0</v>
      </c>
      <c r="S2143" s="18">
        <v>18093.0</v>
      </c>
      <c r="T2143" s="18">
        <v>18427.0</v>
      </c>
      <c r="U2143" s="18">
        <v>18208.0</v>
      </c>
      <c r="V2143" s="18">
        <v>20211.0</v>
      </c>
      <c r="W2143" s="18">
        <v>21271.0</v>
      </c>
      <c r="X2143" s="18">
        <v>18953.0</v>
      </c>
      <c r="Y2143" s="18">
        <v>18101.0</v>
      </c>
      <c r="Z2143" s="19" t="str">
        <f t="shared" si="6"/>
        <v/>
      </c>
      <c r="AA2143" s="19">
        <f t="shared" si="19"/>
        <v>209870</v>
      </c>
      <c r="AB2143" s="19" t="str">
        <f t="shared" si="8"/>
        <v/>
      </c>
      <c r="AC2143" s="19">
        <f t="shared" si="20"/>
        <v>19079.09091</v>
      </c>
      <c r="AD2143" s="19">
        <f t="shared" si="21"/>
        <v>23390</v>
      </c>
      <c r="AE2143" s="19" t="str">
        <f t="shared" si="22"/>
        <v>Нет моды</v>
      </c>
      <c r="AF2143" s="19">
        <f t="shared" si="23"/>
        <v>17728</v>
      </c>
      <c r="AG2143" s="19">
        <f t="shared" si="24"/>
        <v>21329</v>
      </c>
      <c r="AH2143" s="20" t="str">
        <f t="shared" si="14"/>
        <v/>
      </c>
      <c r="AI2143" s="21"/>
      <c r="AJ2143" s="21"/>
      <c r="AK2143" s="21"/>
      <c r="AL2143" s="22">
        <f t="shared" si="25"/>
        <v>1</v>
      </c>
    </row>
    <row r="2144" ht="12.75" customHeight="1">
      <c r="A2144" s="13" t="s">
        <v>185</v>
      </c>
      <c r="B2144" s="13" t="str">
        <f>IFERROR(__xludf.DUMMYFUNCTION("REGEXREPLACE(A2144, ""\d"", """")"),"         Ростовская область")</f>
        <v>         Ростовская область</v>
      </c>
      <c r="C2144" s="14" t="str">
        <f t="shared" si="15"/>
        <v>Ростовская область</v>
      </c>
      <c r="D2144" s="3">
        <f t="shared" si="16"/>
        <v>2</v>
      </c>
      <c r="E2144" s="15" t="s">
        <v>34</v>
      </c>
      <c r="F2144" s="13" t="str">
        <f>IFERROR(__xludf.DUMMYFUNCTION("REGEXEXTRACT(E2144, ""[А-Яа-я].*"")"),"Болезни системы кровообращения")</f>
        <v>Болезни системы кровообращения</v>
      </c>
      <c r="G2144" s="16">
        <f t="shared" si="17"/>
        <v>2</v>
      </c>
      <c r="H2144" s="13" t="s">
        <v>28</v>
      </c>
      <c r="I2144" s="13" t="str">
        <f>IFERROR(__xludf.DUMMYFUNCTION("REGEXREPLACE(H2144, "".*\s"", """")"),"человек")</f>
        <v>человек</v>
      </c>
      <c r="J2144" s="13" t="s">
        <v>29</v>
      </c>
      <c r="K2144" s="17" t="str">
        <f>IFERROR(__xludf.DUMMYFUNCTION("REGEXREPLACE(J2144, ""^[\d\s]+"", """")"),"значение показателя за год")</f>
        <v>значение показателя за год</v>
      </c>
      <c r="L2144" s="16">
        <f t="shared" si="18"/>
        <v>2</v>
      </c>
      <c r="M2144" s="13" t="s">
        <v>32</v>
      </c>
      <c r="N2144" s="13" t="str">
        <f>IFERROR(__xludf.DUMMYFUNCTION("REGEXEXTRACT(M2144, "" (.+)$"")"),"сельское население")</f>
        <v>сельское население</v>
      </c>
      <c r="O2144" s="18">
        <v>11448.0</v>
      </c>
      <c r="P2144" s="18">
        <v>7809.0</v>
      </c>
      <c r="Q2144" s="18">
        <v>8245.0</v>
      </c>
      <c r="R2144" s="18">
        <v>8479.0</v>
      </c>
      <c r="S2144" s="18">
        <v>8108.0</v>
      </c>
      <c r="T2144" s="18">
        <v>7762.0</v>
      </c>
      <c r="U2144" s="18">
        <v>7411.0</v>
      </c>
      <c r="V2144" s="18">
        <v>8071.0</v>
      </c>
      <c r="W2144" s="18">
        <v>8389.0</v>
      </c>
      <c r="X2144" s="18">
        <v>8222.0</v>
      </c>
      <c r="Y2144" s="18">
        <v>7350.0</v>
      </c>
      <c r="Z2144" s="19" t="str">
        <f t="shared" si="6"/>
        <v/>
      </c>
      <c r="AA2144" s="19" t="str">
        <f t="shared" si="19"/>
        <v/>
      </c>
      <c r="AB2144" s="19">
        <f t="shared" si="8"/>
        <v>91294</v>
      </c>
      <c r="AC2144" s="19">
        <f t="shared" si="20"/>
        <v>8299.454545</v>
      </c>
      <c r="AD2144" s="19">
        <f t="shared" si="21"/>
        <v>14588</v>
      </c>
      <c r="AE2144" s="19" t="str">
        <f t="shared" si="22"/>
        <v>Нет моды</v>
      </c>
      <c r="AF2144" s="19">
        <f t="shared" si="23"/>
        <v>7350</v>
      </c>
      <c r="AG2144" s="19">
        <f t="shared" si="24"/>
        <v>11448</v>
      </c>
      <c r="AH2144" s="20" t="str">
        <f t="shared" si="14"/>
        <v>Город: 70%; Село: 30%</v>
      </c>
      <c r="AI2144" s="21"/>
      <c r="AJ2144" s="21"/>
      <c r="AK2144" s="21"/>
      <c r="AL2144" s="22">
        <f t="shared" si="25"/>
        <v>1</v>
      </c>
    </row>
    <row r="2145" ht="12.75" customHeight="1">
      <c r="A2145" s="13" t="s">
        <v>185</v>
      </c>
      <c r="B2145" s="13" t="str">
        <f>IFERROR(__xludf.DUMMYFUNCTION("REGEXREPLACE(A2145, ""\d"", """")"),"         Ростовская область")</f>
        <v>         Ростовская область</v>
      </c>
      <c r="C2145" s="14" t="str">
        <f t="shared" si="15"/>
        <v>Ростовская область</v>
      </c>
      <c r="D2145" s="3">
        <f t="shared" si="16"/>
        <v>2</v>
      </c>
      <c r="E2145" s="15" t="s">
        <v>35</v>
      </c>
      <c r="F2145" s="13" t="str">
        <f>IFERROR(__xludf.DUMMYFUNCTION("REGEXEXTRACT(E2145, ""[А-Яа-я].*"")"),"внешние причины")</f>
        <v>внешние причины</v>
      </c>
      <c r="G2145" s="16">
        <f t="shared" si="17"/>
        <v>2</v>
      </c>
      <c r="H2145" s="13" t="s">
        <v>28</v>
      </c>
      <c r="I2145" s="13" t="str">
        <f>IFERROR(__xludf.DUMMYFUNCTION("REGEXREPLACE(H2145, "".*\s"", """")"),"человек")</f>
        <v>человек</v>
      </c>
      <c r="J2145" s="13" t="s">
        <v>29</v>
      </c>
      <c r="K2145" s="17" t="str">
        <f>IFERROR(__xludf.DUMMYFUNCTION("REGEXREPLACE(J2145, ""^[\d\s]+"", """")"),"значение показателя за год")</f>
        <v>значение показателя за год</v>
      </c>
      <c r="L2145" s="16">
        <f t="shared" si="18"/>
        <v>2</v>
      </c>
      <c r="M2145" s="13" t="s">
        <v>30</v>
      </c>
      <c r="N2145" s="13" t="str">
        <f>IFERROR(__xludf.DUMMYFUNCTION("REGEXEXTRACT(M2145, "" (.+)$"")"),"все население")</f>
        <v>все население</v>
      </c>
      <c r="O2145" s="18">
        <v>3576.0</v>
      </c>
      <c r="P2145" s="18">
        <v>3813.0</v>
      </c>
      <c r="Q2145" s="18">
        <v>3657.0</v>
      </c>
      <c r="R2145" s="18">
        <v>3513.0</v>
      </c>
      <c r="S2145" s="18">
        <v>3121.0</v>
      </c>
      <c r="T2145" s="18">
        <v>3005.0</v>
      </c>
      <c r="U2145" s="18">
        <v>2698.0</v>
      </c>
      <c r="V2145" s="18">
        <v>2670.0</v>
      </c>
      <c r="W2145" s="18">
        <v>2763.0</v>
      </c>
      <c r="X2145" s="18">
        <v>4230.0</v>
      </c>
      <c r="Y2145" s="18">
        <v>3566.0</v>
      </c>
      <c r="Z2145" s="19">
        <f t="shared" si="6"/>
        <v>36612</v>
      </c>
      <c r="AA2145" s="19" t="str">
        <f t="shared" si="19"/>
        <v/>
      </c>
      <c r="AB2145" s="19" t="str">
        <f t="shared" si="8"/>
        <v/>
      </c>
      <c r="AC2145" s="19">
        <f t="shared" si="20"/>
        <v>3328.363636</v>
      </c>
      <c r="AD2145" s="19">
        <f t="shared" si="21"/>
        <v>5790</v>
      </c>
      <c r="AE2145" s="19" t="str">
        <f t="shared" si="22"/>
        <v>Нет моды</v>
      </c>
      <c r="AF2145" s="19">
        <f t="shared" si="23"/>
        <v>2670</v>
      </c>
      <c r="AG2145" s="19">
        <f t="shared" si="24"/>
        <v>4230</v>
      </c>
      <c r="AH2145" s="20" t="str">
        <f t="shared" si="14"/>
        <v/>
      </c>
      <c r="AI2145" s="21"/>
      <c r="AJ2145" s="21"/>
      <c r="AK2145" s="21"/>
      <c r="AL2145" s="22">
        <f t="shared" si="25"/>
        <v>1</v>
      </c>
    </row>
    <row r="2146" ht="12.75" customHeight="1">
      <c r="A2146" s="13" t="s">
        <v>185</v>
      </c>
      <c r="B2146" s="13" t="str">
        <f>IFERROR(__xludf.DUMMYFUNCTION("REGEXREPLACE(A2146, ""\d"", """")"),"         Ростовская область")</f>
        <v>         Ростовская область</v>
      </c>
      <c r="C2146" s="14" t="str">
        <f t="shared" si="15"/>
        <v>Ростовская область</v>
      </c>
      <c r="D2146" s="3">
        <f t="shared" si="16"/>
        <v>2</v>
      </c>
      <c r="E2146" s="15" t="s">
        <v>35</v>
      </c>
      <c r="F2146" s="13" t="str">
        <f>IFERROR(__xludf.DUMMYFUNCTION("REGEXEXTRACT(E2146, ""[А-Яа-я].*"")"),"внешние причины")</f>
        <v>внешние причины</v>
      </c>
      <c r="G2146" s="16">
        <f t="shared" si="17"/>
        <v>2</v>
      </c>
      <c r="H2146" s="13" t="s">
        <v>28</v>
      </c>
      <c r="I2146" s="13" t="str">
        <f>IFERROR(__xludf.DUMMYFUNCTION("REGEXREPLACE(H2146, "".*\s"", """")"),"человек")</f>
        <v>человек</v>
      </c>
      <c r="J2146" s="13" t="s">
        <v>29</v>
      </c>
      <c r="K2146" s="17" t="str">
        <f>IFERROR(__xludf.DUMMYFUNCTION("REGEXREPLACE(J2146, ""^[\d\s]+"", """")"),"значение показателя за год")</f>
        <v>значение показателя за год</v>
      </c>
      <c r="L2146" s="16">
        <f t="shared" si="18"/>
        <v>2</v>
      </c>
      <c r="M2146" s="13" t="s">
        <v>31</v>
      </c>
      <c r="N2146" s="13" t="str">
        <f>IFERROR(__xludf.DUMMYFUNCTION("REGEXEXTRACT(M2146, "" (.+)$"")"),"городское население")</f>
        <v>городское население</v>
      </c>
      <c r="O2146" s="18">
        <v>2149.0</v>
      </c>
      <c r="P2146" s="18">
        <v>2328.0</v>
      </c>
      <c r="Q2146" s="18">
        <v>2358.0</v>
      </c>
      <c r="R2146" s="18">
        <v>2220.0</v>
      </c>
      <c r="S2146" s="18">
        <v>1978.0</v>
      </c>
      <c r="T2146" s="18">
        <v>1898.0</v>
      </c>
      <c r="U2146" s="18">
        <v>1670.0</v>
      </c>
      <c r="V2146" s="18">
        <v>1708.0</v>
      </c>
      <c r="W2146" s="18">
        <v>1755.0</v>
      </c>
      <c r="X2146" s="18">
        <v>2984.0</v>
      </c>
      <c r="Y2146" s="18">
        <v>2251.0</v>
      </c>
      <c r="Z2146" s="19" t="str">
        <f t="shared" si="6"/>
        <v/>
      </c>
      <c r="AA2146" s="19">
        <f t="shared" si="19"/>
        <v>23299</v>
      </c>
      <c r="AB2146" s="19" t="str">
        <f t="shared" si="8"/>
        <v/>
      </c>
      <c r="AC2146" s="19">
        <f t="shared" si="20"/>
        <v>2118.090909</v>
      </c>
      <c r="AD2146" s="19">
        <f t="shared" si="21"/>
        <v>2684</v>
      </c>
      <c r="AE2146" s="19" t="str">
        <f t="shared" si="22"/>
        <v>Нет моды</v>
      </c>
      <c r="AF2146" s="19">
        <f t="shared" si="23"/>
        <v>1670</v>
      </c>
      <c r="AG2146" s="19">
        <f t="shared" si="24"/>
        <v>2984</v>
      </c>
      <c r="AH2146" s="20" t="str">
        <f t="shared" si="14"/>
        <v/>
      </c>
      <c r="AI2146" s="21"/>
      <c r="AJ2146" s="21"/>
      <c r="AK2146" s="21"/>
      <c r="AL2146" s="22">
        <f t="shared" si="25"/>
        <v>1</v>
      </c>
    </row>
    <row r="2147" ht="12.75" customHeight="1">
      <c r="A2147" s="13" t="s">
        <v>185</v>
      </c>
      <c r="B2147" s="13" t="str">
        <f>IFERROR(__xludf.DUMMYFUNCTION("REGEXREPLACE(A2147, ""\d"", """")"),"         Ростовская область")</f>
        <v>         Ростовская область</v>
      </c>
      <c r="C2147" s="14" t="str">
        <f t="shared" si="15"/>
        <v>Ростовская область</v>
      </c>
      <c r="D2147" s="3">
        <f t="shared" si="16"/>
        <v>2</v>
      </c>
      <c r="E2147" s="15" t="s">
        <v>35</v>
      </c>
      <c r="F2147" s="13" t="str">
        <f>IFERROR(__xludf.DUMMYFUNCTION("REGEXEXTRACT(E2147, ""[А-Яа-я].*"")"),"внешние причины")</f>
        <v>внешние причины</v>
      </c>
      <c r="G2147" s="16">
        <f t="shared" si="17"/>
        <v>2</v>
      </c>
      <c r="H2147" s="13" t="s">
        <v>28</v>
      </c>
      <c r="I2147" s="13" t="str">
        <f>IFERROR(__xludf.DUMMYFUNCTION("REGEXREPLACE(H2147, "".*\s"", """")"),"человек")</f>
        <v>человек</v>
      </c>
      <c r="J2147" s="13" t="s">
        <v>29</v>
      </c>
      <c r="K2147" s="17" t="str">
        <f>IFERROR(__xludf.DUMMYFUNCTION("REGEXREPLACE(J2147, ""^[\d\s]+"", """")"),"значение показателя за год")</f>
        <v>значение показателя за год</v>
      </c>
      <c r="L2147" s="16">
        <f t="shared" si="18"/>
        <v>2</v>
      </c>
      <c r="M2147" s="13" t="s">
        <v>32</v>
      </c>
      <c r="N2147" s="13" t="str">
        <f>IFERROR(__xludf.DUMMYFUNCTION("REGEXEXTRACT(M2147, "" (.+)$"")"),"сельское население")</f>
        <v>сельское население</v>
      </c>
      <c r="O2147" s="18">
        <v>1427.0</v>
      </c>
      <c r="P2147" s="18">
        <v>1485.0</v>
      </c>
      <c r="Q2147" s="18">
        <v>1299.0</v>
      </c>
      <c r="R2147" s="18">
        <v>1293.0</v>
      </c>
      <c r="S2147" s="18">
        <v>1143.0</v>
      </c>
      <c r="T2147" s="18">
        <v>1107.0</v>
      </c>
      <c r="U2147" s="18">
        <v>1028.0</v>
      </c>
      <c r="V2147" s="18">
        <v>962.0</v>
      </c>
      <c r="W2147" s="18">
        <v>1008.0</v>
      </c>
      <c r="X2147" s="18">
        <v>1246.0</v>
      </c>
      <c r="Y2147" s="18">
        <v>1315.0</v>
      </c>
      <c r="Z2147" s="19" t="str">
        <f t="shared" si="6"/>
        <v/>
      </c>
      <c r="AA2147" s="19" t="str">
        <f t="shared" si="19"/>
        <v/>
      </c>
      <c r="AB2147" s="19">
        <f t="shared" si="8"/>
        <v>13313</v>
      </c>
      <c r="AC2147" s="19">
        <f t="shared" si="20"/>
        <v>1210.272727</v>
      </c>
      <c r="AD2147" s="19">
        <f t="shared" si="21"/>
        <v>1577.5</v>
      </c>
      <c r="AE2147" s="19" t="str">
        <f t="shared" si="22"/>
        <v>Нет моды</v>
      </c>
      <c r="AF2147" s="19">
        <f t="shared" si="23"/>
        <v>962</v>
      </c>
      <c r="AG2147" s="19">
        <f t="shared" si="24"/>
        <v>1485</v>
      </c>
      <c r="AH2147" s="20" t="str">
        <f t="shared" si="14"/>
        <v>Город: 64%; Село: 36%</v>
      </c>
      <c r="AI2147" s="21"/>
      <c r="AJ2147" s="21"/>
      <c r="AK2147" s="21"/>
      <c r="AL2147" s="22">
        <f t="shared" si="25"/>
        <v>1</v>
      </c>
    </row>
    <row r="2148" ht="12.75" customHeight="1">
      <c r="A2148" s="13" t="s">
        <v>185</v>
      </c>
      <c r="B2148" s="13" t="str">
        <f>IFERROR(__xludf.DUMMYFUNCTION("REGEXREPLACE(A2148, ""\d"", """")"),"         Ростовская область")</f>
        <v>         Ростовская область</v>
      </c>
      <c r="C2148" s="14" t="str">
        <f t="shared" si="15"/>
        <v>Ростовская область</v>
      </c>
      <c r="D2148" s="3">
        <f t="shared" si="16"/>
        <v>2</v>
      </c>
      <c r="E2148" s="15" t="s">
        <v>36</v>
      </c>
      <c r="F2148" s="13" t="str">
        <f>IFERROR(__xludf.DUMMYFUNCTION("REGEXEXTRACT(E2148,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148" s="16">
        <f t="shared" si="17"/>
        <v>2</v>
      </c>
      <c r="H2148" s="13" t="s">
        <v>28</v>
      </c>
      <c r="I2148" s="13" t="str">
        <f>IFERROR(__xludf.DUMMYFUNCTION("REGEXREPLACE(H2148, "".*\s"", """")"),"человек")</f>
        <v>человек</v>
      </c>
      <c r="J2148" s="13" t="s">
        <v>29</v>
      </c>
      <c r="K2148" s="17" t="str">
        <f>IFERROR(__xludf.DUMMYFUNCTION("REGEXREPLACE(J2148, ""^[\d\s]+"", """")"),"значение показателя за год")</f>
        <v>значение показателя за год</v>
      </c>
      <c r="L2148" s="16">
        <f t="shared" si="18"/>
        <v>2</v>
      </c>
      <c r="M2148" s="13" t="s">
        <v>30</v>
      </c>
      <c r="N2148" s="13" t="str">
        <f>IFERROR(__xludf.DUMMYFUNCTION("REGEXEXTRACT(M2148, "" (.+)$"")"),"все население")</f>
        <v>все население</v>
      </c>
      <c r="O2148" s="18">
        <v>173.0</v>
      </c>
      <c r="P2148" s="18">
        <v>119.0</v>
      </c>
      <c r="Q2148" s="18">
        <v>101.0</v>
      </c>
      <c r="R2148" s="18">
        <v>103.0</v>
      </c>
      <c r="S2148" s="23" t="s">
        <v>37</v>
      </c>
      <c r="T2148" s="23" t="s">
        <v>37</v>
      </c>
      <c r="U2148" s="23" t="s">
        <v>37</v>
      </c>
      <c r="V2148" s="23" t="s">
        <v>37</v>
      </c>
      <c r="W2148" s="23" t="s">
        <v>37</v>
      </c>
      <c r="X2148" s="23" t="s">
        <v>37</v>
      </c>
      <c r="Y2148" s="23" t="s">
        <v>37</v>
      </c>
      <c r="Z2148" s="19">
        <f t="shared" si="6"/>
        <v>496</v>
      </c>
      <c r="AA2148" s="19" t="str">
        <f t="shared" si="19"/>
        <v/>
      </c>
      <c r="AB2148" s="19" t="str">
        <f t="shared" si="8"/>
        <v/>
      </c>
      <c r="AC2148" s="19">
        <f t="shared" si="20"/>
        <v>124</v>
      </c>
      <c r="AD2148" s="19">
        <f t="shared" si="21"/>
        <v>1107</v>
      </c>
      <c r="AE2148" s="19" t="str">
        <f t="shared" si="22"/>
        <v>Нет моды</v>
      </c>
      <c r="AF2148" s="19">
        <f t="shared" si="23"/>
        <v>101</v>
      </c>
      <c r="AG2148" s="19">
        <f t="shared" si="24"/>
        <v>173</v>
      </c>
      <c r="AH2148" s="20" t="str">
        <f t="shared" si="14"/>
        <v/>
      </c>
      <c r="AI2148" s="24"/>
      <c r="AJ2148" s="24"/>
      <c r="AK2148" s="24"/>
      <c r="AL2148" s="22">
        <f t="shared" si="25"/>
        <v>1</v>
      </c>
    </row>
    <row r="2149" ht="12.75" customHeight="1">
      <c r="A2149" s="13" t="s">
        <v>185</v>
      </c>
      <c r="B2149" s="13" t="str">
        <f>IFERROR(__xludf.DUMMYFUNCTION("REGEXREPLACE(A2149, ""\d"", """")"),"         Ростовская область")</f>
        <v>         Ростовская область</v>
      </c>
      <c r="C2149" s="14" t="str">
        <f t="shared" si="15"/>
        <v>Ростовская область</v>
      </c>
      <c r="D2149" s="3">
        <f t="shared" si="16"/>
        <v>2</v>
      </c>
      <c r="E2149" s="15" t="s">
        <v>36</v>
      </c>
      <c r="F2149" s="13" t="str">
        <f>IFERROR(__xludf.DUMMYFUNCTION("REGEXEXTRACT(E2149,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149" s="16">
        <f t="shared" si="17"/>
        <v>2</v>
      </c>
      <c r="H2149" s="13" t="s">
        <v>28</v>
      </c>
      <c r="I2149" s="13" t="str">
        <f>IFERROR(__xludf.DUMMYFUNCTION("REGEXREPLACE(H2149, "".*\s"", """")"),"человек")</f>
        <v>человек</v>
      </c>
      <c r="J2149" s="13" t="s">
        <v>29</v>
      </c>
      <c r="K2149" s="17" t="str">
        <f>IFERROR(__xludf.DUMMYFUNCTION("REGEXREPLACE(J2149, ""^[\d\s]+"", """")"),"значение показателя за год")</f>
        <v>значение показателя за год</v>
      </c>
      <c r="L2149" s="16">
        <f t="shared" si="18"/>
        <v>2</v>
      </c>
      <c r="M2149" s="13" t="s">
        <v>31</v>
      </c>
      <c r="N2149" s="13" t="str">
        <f>IFERROR(__xludf.DUMMYFUNCTION("REGEXEXTRACT(M2149, "" (.+)$"")"),"городское население")</f>
        <v>городское население</v>
      </c>
      <c r="O2149" s="18">
        <v>109.0</v>
      </c>
      <c r="P2149" s="18">
        <v>75.0</v>
      </c>
      <c r="Q2149" s="18">
        <v>61.0</v>
      </c>
      <c r="R2149" s="18">
        <v>59.0</v>
      </c>
      <c r="S2149" s="23" t="s">
        <v>37</v>
      </c>
      <c r="T2149" s="23" t="s">
        <v>37</v>
      </c>
      <c r="U2149" s="23" t="s">
        <v>37</v>
      </c>
      <c r="V2149" s="23" t="s">
        <v>37</v>
      </c>
      <c r="W2149" s="23" t="s">
        <v>37</v>
      </c>
      <c r="X2149" s="23" t="s">
        <v>37</v>
      </c>
      <c r="Y2149" s="23" t="s">
        <v>37</v>
      </c>
      <c r="Z2149" s="19" t="str">
        <f t="shared" si="6"/>
        <v/>
      </c>
      <c r="AA2149" s="19">
        <f t="shared" si="19"/>
        <v>304</v>
      </c>
      <c r="AB2149" s="19" t="str">
        <f t="shared" si="8"/>
        <v/>
      </c>
      <c r="AC2149" s="19">
        <f t="shared" si="20"/>
        <v>76</v>
      </c>
      <c r="AD2149" s="19">
        <f t="shared" si="21"/>
        <v>102</v>
      </c>
      <c r="AE2149" s="19" t="str">
        <f t="shared" si="22"/>
        <v>Нет моды</v>
      </c>
      <c r="AF2149" s="19">
        <f t="shared" si="23"/>
        <v>59</v>
      </c>
      <c r="AG2149" s="19">
        <f t="shared" si="24"/>
        <v>109</v>
      </c>
      <c r="AH2149" s="20" t="str">
        <f t="shared" si="14"/>
        <v/>
      </c>
      <c r="AI2149" s="24"/>
      <c r="AJ2149" s="24"/>
      <c r="AK2149" s="24"/>
      <c r="AL2149" s="22">
        <f t="shared" si="25"/>
        <v>1</v>
      </c>
    </row>
    <row r="2150" ht="12.75" customHeight="1">
      <c r="A2150" s="13" t="s">
        <v>185</v>
      </c>
      <c r="B2150" s="13" t="str">
        <f>IFERROR(__xludf.DUMMYFUNCTION("REGEXREPLACE(A2150, ""\d"", """")"),"         Ростовская область")</f>
        <v>         Ростовская область</v>
      </c>
      <c r="C2150" s="14" t="str">
        <f t="shared" si="15"/>
        <v>Ростовская область</v>
      </c>
      <c r="D2150" s="3">
        <f t="shared" si="16"/>
        <v>2</v>
      </c>
      <c r="E2150" s="15" t="s">
        <v>36</v>
      </c>
      <c r="F2150" s="13" t="str">
        <f>IFERROR(__xludf.DUMMYFUNCTION("REGEXEXTRACT(E2150,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150" s="16">
        <f t="shared" si="17"/>
        <v>2</v>
      </c>
      <c r="H2150" s="13" t="s">
        <v>28</v>
      </c>
      <c r="I2150" s="13" t="str">
        <f>IFERROR(__xludf.DUMMYFUNCTION("REGEXREPLACE(H2150, "".*\s"", """")"),"человек")</f>
        <v>человек</v>
      </c>
      <c r="J2150" s="13" t="s">
        <v>29</v>
      </c>
      <c r="K2150" s="17" t="str">
        <f>IFERROR(__xludf.DUMMYFUNCTION("REGEXREPLACE(J2150, ""^[\d\s]+"", """")"),"значение показателя за год")</f>
        <v>значение показателя за год</v>
      </c>
      <c r="L2150" s="16">
        <f t="shared" si="18"/>
        <v>2</v>
      </c>
      <c r="M2150" s="13" t="s">
        <v>32</v>
      </c>
      <c r="N2150" s="13" t="str">
        <f>IFERROR(__xludf.DUMMYFUNCTION("REGEXEXTRACT(M2150, "" (.+)$"")"),"сельское население")</f>
        <v>сельское население</v>
      </c>
      <c r="O2150" s="18">
        <v>64.0</v>
      </c>
      <c r="P2150" s="18">
        <v>44.0</v>
      </c>
      <c r="Q2150" s="18">
        <v>40.0</v>
      </c>
      <c r="R2150" s="18">
        <v>44.0</v>
      </c>
      <c r="S2150" s="23" t="s">
        <v>37</v>
      </c>
      <c r="T2150" s="23" t="s">
        <v>37</v>
      </c>
      <c r="U2150" s="23" t="s">
        <v>37</v>
      </c>
      <c r="V2150" s="23" t="s">
        <v>37</v>
      </c>
      <c r="W2150" s="23" t="s">
        <v>37</v>
      </c>
      <c r="X2150" s="23" t="s">
        <v>37</v>
      </c>
      <c r="Y2150" s="23" t="s">
        <v>37</v>
      </c>
      <c r="Z2150" s="19" t="str">
        <f t="shared" si="6"/>
        <v/>
      </c>
      <c r="AA2150" s="19" t="str">
        <f t="shared" si="19"/>
        <v/>
      </c>
      <c r="AB2150" s="19">
        <f t="shared" si="8"/>
        <v>192</v>
      </c>
      <c r="AC2150" s="19">
        <f t="shared" si="20"/>
        <v>48</v>
      </c>
      <c r="AD2150" s="19">
        <f t="shared" si="21"/>
        <v>60</v>
      </c>
      <c r="AE2150" s="19" t="str">
        <f t="shared" si="22"/>
        <v>Нет моды</v>
      </c>
      <c r="AF2150" s="19">
        <f t="shared" si="23"/>
        <v>40</v>
      </c>
      <c r="AG2150" s="19">
        <f t="shared" si="24"/>
        <v>64</v>
      </c>
      <c r="AH2150" s="20" t="str">
        <f t="shared" si="14"/>
        <v>Город: 61%; Село: 39%</v>
      </c>
      <c r="AI2150" s="24"/>
      <c r="AJ2150" s="24"/>
      <c r="AK2150" s="24"/>
      <c r="AL2150" s="22">
        <f t="shared" si="25"/>
        <v>1</v>
      </c>
    </row>
    <row r="2151" ht="12.75" customHeight="1">
      <c r="A2151" s="13" t="s">
        <v>185</v>
      </c>
      <c r="B2151" s="13" t="str">
        <f>IFERROR(__xludf.DUMMYFUNCTION("REGEXREPLACE(A2151, ""\d"", """")"),"         Ростовская область")</f>
        <v>         Ростовская область</v>
      </c>
      <c r="C2151" s="14" t="str">
        <f t="shared" si="15"/>
        <v>Ростовская область</v>
      </c>
      <c r="D2151" s="3">
        <f t="shared" si="16"/>
        <v>2</v>
      </c>
      <c r="E2151" s="15" t="s">
        <v>38</v>
      </c>
      <c r="F2151" s="13" t="str">
        <f>IFERROR(__xludf.DUMMYFUNCTION("REGEXEXTRACT(E2151, ""[А-Яа-я].*"")"),"все виды транспортных несчастных случаев")</f>
        <v>все виды транспортных несчастных случаев</v>
      </c>
      <c r="G2151" s="16">
        <f t="shared" si="17"/>
        <v>2</v>
      </c>
      <c r="H2151" s="13" t="s">
        <v>28</v>
      </c>
      <c r="I2151" s="13" t="str">
        <f>IFERROR(__xludf.DUMMYFUNCTION("REGEXREPLACE(H2151, "".*\s"", """")"),"человек")</f>
        <v>человек</v>
      </c>
      <c r="J2151" s="13" t="s">
        <v>29</v>
      </c>
      <c r="K2151" s="17" t="str">
        <f>IFERROR(__xludf.DUMMYFUNCTION("REGEXREPLACE(J2151, ""^[\d\s]+"", """")"),"значение показателя за год")</f>
        <v>значение показателя за год</v>
      </c>
      <c r="L2151" s="16">
        <f t="shared" si="18"/>
        <v>2</v>
      </c>
      <c r="M2151" s="13" t="s">
        <v>30</v>
      </c>
      <c r="N2151" s="13" t="str">
        <f>IFERROR(__xludf.DUMMYFUNCTION("REGEXEXTRACT(M2151, "" (.+)$"")"),"все население")</f>
        <v>все население</v>
      </c>
      <c r="O2151" s="18">
        <v>604.0</v>
      </c>
      <c r="P2151" s="18">
        <v>675.0</v>
      </c>
      <c r="Q2151" s="18">
        <v>522.0</v>
      </c>
      <c r="R2151" s="18">
        <v>512.0</v>
      </c>
      <c r="S2151" s="18">
        <v>496.0</v>
      </c>
      <c r="T2151" s="18">
        <v>462.0</v>
      </c>
      <c r="U2151" s="18">
        <v>394.0</v>
      </c>
      <c r="V2151" s="18">
        <v>414.0</v>
      </c>
      <c r="W2151" s="18">
        <v>457.0</v>
      </c>
      <c r="X2151" s="18">
        <v>419.0</v>
      </c>
      <c r="Y2151" s="18">
        <v>456.0</v>
      </c>
      <c r="Z2151" s="19">
        <f t="shared" si="6"/>
        <v>5411</v>
      </c>
      <c r="AA2151" s="19" t="str">
        <f t="shared" si="19"/>
        <v/>
      </c>
      <c r="AB2151" s="19" t="str">
        <f t="shared" si="8"/>
        <v/>
      </c>
      <c r="AC2151" s="19">
        <f t="shared" si="20"/>
        <v>491.9090909</v>
      </c>
      <c r="AD2151" s="19">
        <f t="shared" si="21"/>
        <v>456</v>
      </c>
      <c r="AE2151" s="19" t="str">
        <f t="shared" si="22"/>
        <v>Нет моды</v>
      </c>
      <c r="AF2151" s="19">
        <f t="shared" si="23"/>
        <v>394</v>
      </c>
      <c r="AG2151" s="19">
        <f t="shared" si="24"/>
        <v>675</v>
      </c>
      <c r="AH2151" s="20" t="str">
        <f t="shared" si="14"/>
        <v/>
      </c>
      <c r="AI2151" s="21"/>
      <c r="AJ2151" s="21"/>
      <c r="AK2151" s="21"/>
      <c r="AL2151" s="22">
        <f t="shared" si="25"/>
        <v>1</v>
      </c>
    </row>
    <row r="2152" ht="12.75" customHeight="1">
      <c r="A2152" s="13" t="s">
        <v>185</v>
      </c>
      <c r="B2152" s="13" t="str">
        <f>IFERROR(__xludf.DUMMYFUNCTION("REGEXREPLACE(A2152, ""\d"", """")"),"         Ростовская область")</f>
        <v>         Ростовская область</v>
      </c>
      <c r="C2152" s="14" t="str">
        <f t="shared" si="15"/>
        <v>Ростовская область</v>
      </c>
      <c r="D2152" s="3">
        <f t="shared" si="16"/>
        <v>2</v>
      </c>
      <c r="E2152" s="15" t="s">
        <v>38</v>
      </c>
      <c r="F2152" s="13" t="str">
        <f>IFERROR(__xludf.DUMMYFUNCTION("REGEXEXTRACT(E2152, ""[А-Яа-я].*"")"),"все виды транспортных несчастных случаев")</f>
        <v>все виды транспортных несчастных случаев</v>
      </c>
      <c r="G2152" s="16">
        <f t="shared" si="17"/>
        <v>2</v>
      </c>
      <c r="H2152" s="13" t="s">
        <v>28</v>
      </c>
      <c r="I2152" s="13" t="str">
        <f>IFERROR(__xludf.DUMMYFUNCTION("REGEXREPLACE(H2152, "".*\s"", """")"),"человек")</f>
        <v>человек</v>
      </c>
      <c r="J2152" s="13" t="s">
        <v>29</v>
      </c>
      <c r="K2152" s="17" t="str">
        <f>IFERROR(__xludf.DUMMYFUNCTION("REGEXREPLACE(J2152, ""^[\d\s]+"", """")"),"значение показателя за год")</f>
        <v>значение показателя за год</v>
      </c>
      <c r="L2152" s="16">
        <f t="shared" si="18"/>
        <v>2</v>
      </c>
      <c r="M2152" s="13" t="s">
        <v>31</v>
      </c>
      <c r="N2152" s="13" t="str">
        <f>IFERROR(__xludf.DUMMYFUNCTION("REGEXEXTRACT(M2152, "" (.+)$"")"),"городское население")</f>
        <v>городское население</v>
      </c>
      <c r="O2152" s="18">
        <v>309.0</v>
      </c>
      <c r="P2152" s="18">
        <v>376.0</v>
      </c>
      <c r="Q2152" s="18">
        <v>291.0</v>
      </c>
      <c r="R2152" s="18">
        <v>280.0</v>
      </c>
      <c r="S2152" s="18">
        <v>278.0</v>
      </c>
      <c r="T2152" s="18">
        <v>236.0</v>
      </c>
      <c r="U2152" s="18">
        <v>199.0</v>
      </c>
      <c r="V2152" s="18">
        <v>232.0</v>
      </c>
      <c r="W2152" s="18">
        <v>244.0</v>
      </c>
      <c r="X2152" s="18">
        <v>225.0</v>
      </c>
      <c r="Y2152" s="18">
        <v>270.0</v>
      </c>
      <c r="Z2152" s="19" t="str">
        <f t="shared" si="6"/>
        <v/>
      </c>
      <c r="AA2152" s="19">
        <f t="shared" si="19"/>
        <v>2940</v>
      </c>
      <c r="AB2152" s="19" t="str">
        <f t="shared" si="8"/>
        <v/>
      </c>
      <c r="AC2152" s="19">
        <f t="shared" si="20"/>
        <v>267.2727273</v>
      </c>
      <c r="AD2152" s="19">
        <f t="shared" si="21"/>
        <v>385</v>
      </c>
      <c r="AE2152" s="19" t="str">
        <f t="shared" si="22"/>
        <v>Нет моды</v>
      </c>
      <c r="AF2152" s="19">
        <f t="shared" si="23"/>
        <v>199</v>
      </c>
      <c r="AG2152" s="19">
        <f t="shared" si="24"/>
        <v>376</v>
      </c>
      <c r="AH2152" s="20" t="str">
        <f t="shared" si="14"/>
        <v/>
      </c>
      <c r="AI2152" s="21"/>
      <c r="AJ2152" s="21"/>
      <c r="AK2152" s="21"/>
      <c r="AL2152" s="22">
        <f t="shared" si="25"/>
        <v>1</v>
      </c>
    </row>
    <row r="2153" ht="12.75" customHeight="1">
      <c r="A2153" s="13" t="s">
        <v>185</v>
      </c>
      <c r="B2153" s="13" t="str">
        <f>IFERROR(__xludf.DUMMYFUNCTION("REGEXREPLACE(A2153, ""\d"", """")"),"         Ростовская область")</f>
        <v>         Ростовская область</v>
      </c>
      <c r="C2153" s="14" t="str">
        <f t="shared" si="15"/>
        <v>Ростовская область</v>
      </c>
      <c r="D2153" s="3">
        <f t="shared" si="16"/>
        <v>2</v>
      </c>
      <c r="E2153" s="15" t="s">
        <v>38</v>
      </c>
      <c r="F2153" s="13" t="str">
        <f>IFERROR(__xludf.DUMMYFUNCTION("REGEXEXTRACT(E2153, ""[А-Яа-я].*"")"),"все виды транспортных несчастных случаев")</f>
        <v>все виды транспортных несчастных случаев</v>
      </c>
      <c r="G2153" s="16">
        <f t="shared" si="17"/>
        <v>2</v>
      </c>
      <c r="H2153" s="13" t="s">
        <v>28</v>
      </c>
      <c r="I2153" s="13" t="str">
        <f>IFERROR(__xludf.DUMMYFUNCTION("REGEXREPLACE(H2153, "".*\s"", """")"),"человек")</f>
        <v>человек</v>
      </c>
      <c r="J2153" s="13" t="s">
        <v>29</v>
      </c>
      <c r="K2153" s="17" t="str">
        <f>IFERROR(__xludf.DUMMYFUNCTION("REGEXREPLACE(J2153, ""^[\d\s]+"", """")"),"значение показателя за год")</f>
        <v>значение показателя за год</v>
      </c>
      <c r="L2153" s="16">
        <f t="shared" si="18"/>
        <v>2</v>
      </c>
      <c r="M2153" s="13" t="s">
        <v>32</v>
      </c>
      <c r="N2153" s="13" t="str">
        <f>IFERROR(__xludf.DUMMYFUNCTION("REGEXEXTRACT(M2153, "" (.+)$"")"),"сельское население")</f>
        <v>сельское население</v>
      </c>
      <c r="O2153" s="18">
        <v>295.0</v>
      </c>
      <c r="P2153" s="18">
        <v>299.0</v>
      </c>
      <c r="Q2153" s="18">
        <v>231.0</v>
      </c>
      <c r="R2153" s="18">
        <v>232.0</v>
      </c>
      <c r="S2153" s="18">
        <v>218.0</v>
      </c>
      <c r="T2153" s="18">
        <v>226.0</v>
      </c>
      <c r="U2153" s="18">
        <v>195.0</v>
      </c>
      <c r="V2153" s="18">
        <v>182.0</v>
      </c>
      <c r="W2153" s="18">
        <v>213.0</v>
      </c>
      <c r="X2153" s="18">
        <v>194.0</v>
      </c>
      <c r="Y2153" s="18">
        <v>186.0</v>
      </c>
      <c r="Z2153" s="19" t="str">
        <f t="shared" si="6"/>
        <v/>
      </c>
      <c r="AA2153" s="19" t="str">
        <f t="shared" si="19"/>
        <v/>
      </c>
      <c r="AB2153" s="19">
        <f t="shared" si="8"/>
        <v>2471</v>
      </c>
      <c r="AC2153" s="19">
        <f t="shared" si="20"/>
        <v>224.6363636</v>
      </c>
      <c r="AD2153" s="19">
        <f t="shared" si="21"/>
        <v>232</v>
      </c>
      <c r="AE2153" s="19" t="str">
        <f t="shared" si="22"/>
        <v>Нет моды</v>
      </c>
      <c r="AF2153" s="19">
        <f t="shared" si="23"/>
        <v>182</v>
      </c>
      <c r="AG2153" s="19">
        <f t="shared" si="24"/>
        <v>299</v>
      </c>
      <c r="AH2153" s="20" t="str">
        <f t="shared" si="14"/>
        <v>Город: 54%; Село: 46%</v>
      </c>
      <c r="AI2153" s="21"/>
      <c r="AJ2153" s="21"/>
      <c r="AK2153" s="21"/>
      <c r="AL2153" s="22">
        <f t="shared" si="25"/>
        <v>1</v>
      </c>
    </row>
    <row r="2154" ht="12.75" customHeight="1">
      <c r="A2154" s="13" t="s">
        <v>185</v>
      </c>
      <c r="B2154" s="13" t="str">
        <f>IFERROR(__xludf.DUMMYFUNCTION("REGEXREPLACE(A2154, ""\d"", """")"),"         Ростовская область")</f>
        <v>         Ростовская область</v>
      </c>
      <c r="C2154" s="14" t="str">
        <f t="shared" si="15"/>
        <v>Ростовская область</v>
      </c>
      <c r="D2154" s="3">
        <f t="shared" si="16"/>
        <v>2</v>
      </c>
      <c r="E2154" s="15" t="s">
        <v>39</v>
      </c>
      <c r="F2154" s="13" t="str">
        <f>IFERROR(__xludf.DUMMYFUNCTION("REGEXEXTRACT(E2154, ""[А-Яа-я].*"")"),"Всего умерших")</f>
        <v>Всего умерших</v>
      </c>
      <c r="G2154" s="16">
        <f t="shared" si="17"/>
        <v>2</v>
      </c>
      <c r="H2154" s="13" t="s">
        <v>28</v>
      </c>
      <c r="I2154" s="13" t="str">
        <f>IFERROR(__xludf.DUMMYFUNCTION("REGEXREPLACE(H2154, "".*\s"", """")"),"человек")</f>
        <v>человек</v>
      </c>
      <c r="J2154" s="13" t="s">
        <v>29</v>
      </c>
      <c r="K2154" s="17" t="str">
        <f>IFERROR(__xludf.DUMMYFUNCTION("REGEXREPLACE(J2154, ""^[\d\s]+"", """")"),"значение показателя за год")</f>
        <v>значение показателя за год</v>
      </c>
      <c r="L2154" s="16">
        <f t="shared" si="18"/>
        <v>2</v>
      </c>
      <c r="M2154" s="13" t="s">
        <v>30</v>
      </c>
      <c r="N2154" s="13" t="str">
        <f>IFERROR(__xludf.DUMMYFUNCTION("REGEXEXTRACT(M2154, "" (.+)$"")"),"все население")</f>
        <v>все население</v>
      </c>
      <c r="O2154" s="18">
        <v>58509.0</v>
      </c>
      <c r="P2154" s="18">
        <v>59740.0</v>
      </c>
      <c r="Q2154" s="18">
        <v>58763.0</v>
      </c>
      <c r="R2154" s="18">
        <v>58718.0</v>
      </c>
      <c r="S2154" s="18">
        <v>56424.0</v>
      </c>
      <c r="T2154" s="18">
        <v>56794.0</v>
      </c>
      <c r="U2154" s="18">
        <v>55747.0</v>
      </c>
      <c r="V2154" s="18">
        <v>64773.0</v>
      </c>
      <c r="W2154" s="18">
        <v>78592.0</v>
      </c>
      <c r="X2154" s="18">
        <v>60174.0</v>
      </c>
      <c r="Y2154" s="18">
        <v>54112.0</v>
      </c>
      <c r="Z2154" s="19">
        <f t="shared" si="6"/>
        <v>662346</v>
      </c>
      <c r="AA2154" s="19" t="str">
        <f t="shared" si="19"/>
        <v/>
      </c>
      <c r="AB2154" s="19" t="str">
        <f t="shared" si="8"/>
        <v/>
      </c>
      <c r="AC2154" s="19">
        <f t="shared" si="20"/>
        <v>60213.27273</v>
      </c>
      <c r="AD2154" s="19">
        <f t="shared" si="21"/>
        <v>27205.5</v>
      </c>
      <c r="AE2154" s="19" t="str">
        <f t="shared" si="22"/>
        <v>Нет моды</v>
      </c>
      <c r="AF2154" s="19">
        <f t="shared" si="23"/>
        <v>54112</v>
      </c>
      <c r="AG2154" s="19">
        <f t="shared" si="24"/>
        <v>78592</v>
      </c>
      <c r="AH2154" s="20" t="str">
        <f t="shared" si="14"/>
        <v/>
      </c>
      <c r="AI2154" s="21"/>
      <c r="AJ2154" s="21"/>
      <c r="AK2154" s="21"/>
      <c r="AL2154" s="22">
        <f t="shared" si="25"/>
        <v>1</v>
      </c>
    </row>
    <row r="2155" ht="12.75" customHeight="1">
      <c r="A2155" s="13" t="s">
        <v>185</v>
      </c>
      <c r="B2155" s="13" t="str">
        <f>IFERROR(__xludf.DUMMYFUNCTION("REGEXREPLACE(A2155, ""\d"", """")"),"         Ростовская область")</f>
        <v>         Ростовская область</v>
      </c>
      <c r="C2155" s="14" t="str">
        <f t="shared" si="15"/>
        <v>Ростовская область</v>
      </c>
      <c r="D2155" s="3">
        <f t="shared" si="16"/>
        <v>2</v>
      </c>
      <c r="E2155" s="15" t="s">
        <v>39</v>
      </c>
      <c r="F2155" s="13" t="str">
        <f>IFERROR(__xludf.DUMMYFUNCTION("REGEXEXTRACT(E2155, ""[А-Яа-я].*"")"),"Всего умерших")</f>
        <v>Всего умерших</v>
      </c>
      <c r="G2155" s="16">
        <f t="shared" si="17"/>
        <v>2</v>
      </c>
      <c r="H2155" s="13" t="s">
        <v>28</v>
      </c>
      <c r="I2155" s="13" t="str">
        <f>IFERROR(__xludf.DUMMYFUNCTION("REGEXREPLACE(H2155, "".*\s"", """")"),"человек")</f>
        <v>человек</v>
      </c>
      <c r="J2155" s="13" t="s">
        <v>29</v>
      </c>
      <c r="K2155" s="17" t="str">
        <f>IFERROR(__xludf.DUMMYFUNCTION("REGEXREPLACE(J2155, ""^[\d\s]+"", """")"),"значение показателя за год")</f>
        <v>значение показателя за год</v>
      </c>
      <c r="L2155" s="16">
        <f t="shared" si="18"/>
        <v>2</v>
      </c>
      <c r="M2155" s="13" t="s">
        <v>31</v>
      </c>
      <c r="N2155" s="13" t="str">
        <f>IFERROR(__xludf.DUMMYFUNCTION("REGEXEXTRACT(M2155, "" (.+)$"")"),"городское население")</f>
        <v>городское население</v>
      </c>
      <c r="O2155" s="18">
        <v>38576.0</v>
      </c>
      <c r="P2155" s="18">
        <v>39552.0</v>
      </c>
      <c r="Q2155" s="18">
        <v>38978.0</v>
      </c>
      <c r="R2155" s="18">
        <v>38941.0</v>
      </c>
      <c r="S2155" s="18">
        <v>37263.0</v>
      </c>
      <c r="T2155" s="18">
        <v>37796.0</v>
      </c>
      <c r="U2155" s="18">
        <v>37243.0</v>
      </c>
      <c r="V2155" s="18">
        <v>43627.0</v>
      </c>
      <c r="W2155" s="18">
        <v>53689.0</v>
      </c>
      <c r="X2155" s="18">
        <v>40703.0</v>
      </c>
      <c r="Y2155" s="18">
        <v>36110.0</v>
      </c>
      <c r="Z2155" s="19" t="str">
        <f t="shared" si="6"/>
        <v/>
      </c>
      <c r="AA2155" s="19">
        <f t="shared" si="19"/>
        <v>442478</v>
      </c>
      <c r="AB2155" s="19" t="str">
        <f t="shared" si="8"/>
        <v/>
      </c>
      <c r="AC2155" s="19">
        <f t="shared" si="20"/>
        <v>40225.27273</v>
      </c>
      <c r="AD2155" s="19">
        <f t="shared" si="21"/>
        <v>53900.5</v>
      </c>
      <c r="AE2155" s="19" t="str">
        <f t="shared" si="22"/>
        <v>Нет моды</v>
      </c>
      <c r="AF2155" s="19">
        <f t="shared" si="23"/>
        <v>36110</v>
      </c>
      <c r="AG2155" s="19">
        <f t="shared" si="24"/>
        <v>53689</v>
      </c>
      <c r="AH2155" s="20" t="str">
        <f t="shared" si="14"/>
        <v/>
      </c>
      <c r="AI2155" s="21"/>
      <c r="AJ2155" s="21"/>
      <c r="AK2155" s="21"/>
      <c r="AL2155" s="22">
        <f t="shared" si="25"/>
        <v>1</v>
      </c>
    </row>
    <row r="2156" ht="12.75" customHeight="1">
      <c r="A2156" s="13" t="s">
        <v>185</v>
      </c>
      <c r="B2156" s="13" t="str">
        <f>IFERROR(__xludf.DUMMYFUNCTION("REGEXREPLACE(A2156, ""\d"", """")"),"         Ростовская область")</f>
        <v>         Ростовская область</v>
      </c>
      <c r="C2156" s="14" t="str">
        <f t="shared" si="15"/>
        <v>Ростовская область</v>
      </c>
      <c r="D2156" s="3">
        <f t="shared" si="16"/>
        <v>2</v>
      </c>
      <c r="E2156" s="15" t="s">
        <v>39</v>
      </c>
      <c r="F2156" s="13" t="str">
        <f>IFERROR(__xludf.DUMMYFUNCTION("REGEXEXTRACT(E2156, ""[А-Яа-я].*"")"),"Всего умерших")</f>
        <v>Всего умерших</v>
      </c>
      <c r="G2156" s="16">
        <f t="shared" si="17"/>
        <v>2</v>
      </c>
      <c r="H2156" s="13" t="s">
        <v>28</v>
      </c>
      <c r="I2156" s="13" t="str">
        <f>IFERROR(__xludf.DUMMYFUNCTION("REGEXREPLACE(H2156, "".*\s"", """")"),"человек")</f>
        <v>человек</v>
      </c>
      <c r="J2156" s="13" t="s">
        <v>29</v>
      </c>
      <c r="K2156" s="17" t="str">
        <f>IFERROR(__xludf.DUMMYFUNCTION("REGEXREPLACE(J2156, ""^[\d\s]+"", """")"),"значение показателя за год")</f>
        <v>значение показателя за год</v>
      </c>
      <c r="L2156" s="16">
        <f t="shared" si="18"/>
        <v>2</v>
      </c>
      <c r="M2156" s="13" t="s">
        <v>32</v>
      </c>
      <c r="N2156" s="13" t="str">
        <f>IFERROR(__xludf.DUMMYFUNCTION("REGEXEXTRACT(M2156, "" (.+)$"")"),"сельское население")</f>
        <v>сельское население</v>
      </c>
      <c r="O2156" s="18">
        <v>19933.0</v>
      </c>
      <c r="P2156" s="18">
        <v>20188.0</v>
      </c>
      <c r="Q2156" s="18">
        <v>19785.0</v>
      </c>
      <c r="R2156" s="18">
        <v>19777.0</v>
      </c>
      <c r="S2156" s="18">
        <v>19161.0</v>
      </c>
      <c r="T2156" s="18">
        <v>18998.0</v>
      </c>
      <c r="U2156" s="18">
        <v>18504.0</v>
      </c>
      <c r="V2156" s="18">
        <v>21146.0</v>
      </c>
      <c r="W2156" s="18">
        <v>24903.0</v>
      </c>
      <c r="X2156" s="18">
        <v>19471.0</v>
      </c>
      <c r="Y2156" s="18">
        <v>18002.0</v>
      </c>
      <c r="Z2156" s="19" t="str">
        <f t="shared" si="6"/>
        <v/>
      </c>
      <c r="AA2156" s="19" t="str">
        <f t="shared" si="19"/>
        <v/>
      </c>
      <c r="AB2156" s="19">
        <f t="shared" si="8"/>
        <v>219868</v>
      </c>
      <c r="AC2156" s="19">
        <f t="shared" si="20"/>
        <v>19988</v>
      </c>
      <c r="AD2156" s="19">
        <f t="shared" si="21"/>
        <v>30506.5</v>
      </c>
      <c r="AE2156" s="19" t="str">
        <f t="shared" si="22"/>
        <v>Нет моды</v>
      </c>
      <c r="AF2156" s="19">
        <f t="shared" si="23"/>
        <v>18002</v>
      </c>
      <c r="AG2156" s="19">
        <f t="shared" si="24"/>
        <v>24903</v>
      </c>
      <c r="AH2156" s="20" t="str">
        <f t="shared" si="14"/>
        <v>Город: 67%; Село: 33%</v>
      </c>
      <c r="AI2156" s="21"/>
      <c r="AJ2156" s="21"/>
      <c r="AK2156" s="21"/>
      <c r="AL2156" s="22">
        <f t="shared" si="25"/>
        <v>1</v>
      </c>
    </row>
    <row r="2157" ht="12.75" customHeight="1">
      <c r="A2157" s="13" t="s">
        <v>185</v>
      </c>
      <c r="B2157" s="13" t="str">
        <f>IFERROR(__xludf.DUMMYFUNCTION("REGEXREPLACE(A2157, ""\d"", """")"),"         Ростовская область")</f>
        <v>         Ростовская область</v>
      </c>
      <c r="C2157" s="14" t="str">
        <f t="shared" si="15"/>
        <v>Ростовская область</v>
      </c>
      <c r="D2157" s="3">
        <f t="shared" si="16"/>
        <v>2</v>
      </c>
      <c r="E2157" s="15" t="s">
        <v>40</v>
      </c>
      <c r="F2157" s="13" t="str">
        <f>IFERROR(__xludf.DUMMYFUNCTION("REGEXEXTRACT(E2157, ""[А-Яа-я].*"")"),"Злокачественные новообразования")</f>
        <v>Злокачественные новообразования</v>
      </c>
      <c r="G2157" s="16">
        <f t="shared" si="17"/>
        <v>2</v>
      </c>
      <c r="H2157" s="13" t="s">
        <v>28</v>
      </c>
      <c r="I2157" s="13" t="str">
        <f>IFERROR(__xludf.DUMMYFUNCTION("REGEXREPLACE(H2157, "".*\s"", """")"),"человек")</f>
        <v>человек</v>
      </c>
      <c r="J2157" s="13" t="s">
        <v>29</v>
      </c>
      <c r="K2157" s="17" t="str">
        <f>IFERROR(__xludf.DUMMYFUNCTION("REGEXREPLACE(J2157, ""^[\d\s]+"", """")"),"значение показателя за год")</f>
        <v>значение показателя за год</v>
      </c>
      <c r="L2157" s="16">
        <f t="shared" si="18"/>
        <v>2</v>
      </c>
      <c r="M2157" s="13" t="s">
        <v>30</v>
      </c>
      <c r="N2157" s="13" t="str">
        <f>IFERROR(__xludf.DUMMYFUNCTION("REGEXEXTRACT(M2157, "" (.+)$"")"),"все население")</f>
        <v>все население</v>
      </c>
      <c r="O2157" s="18">
        <v>8244.0</v>
      </c>
      <c r="P2157" s="18">
        <v>7536.0</v>
      </c>
      <c r="Q2157" s="18">
        <v>7478.0</v>
      </c>
      <c r="R2157" s="18">
        <v>7708.0</v>
      </c>
      <c r="S2157" s="18">
        <v>7430.0</v>
      </c>
      <c r="T2157" s="18">
        <v>7668.0</v>
      </c>
      <c r="U2157" s="18">
        <v>7824.0</v>
      </c>
      <c r="V2157" s="18">
        <v>7834.0</v>
      </c>
      <c r="W2157" s="18">
        <v>7756.0</v>
      </c>
      <c r="X2157" s="18">
        <v>8212.0</v>
      </c>
      <c r="Y2157" s="18">
        <v>8420.0</v>
      </c>
      <c r="Z2157" s="19">
        <f t="shared" si="6"/>
        <v>86110</v>
      </c>
      <c r="AA2157" s="19" t="str">
        <f t="shared" si="19"/>
        <v/>
      </c>
      <c r="AB2157" s="19" t="str">
        <f t="shared" si="8"/>
        <v/>
      </c>
      <c r="AC2157" s="19">
        <f t="shared" si="20"/>
        <v>7828.181818</v>
      </c>
      <c r="AD2157" s="19">
        <f t="shared" si="21"/>
        <v>13211</v>
      </c>
      <c r="AE2157" s="19" t="str">
        <f t="shared" si="22"/>
        <v>Нет моды</v>
      </c>
      <c r="AF2157" s="19">
        <f t="shared" si="23"/>
        <v>7430</v>
      </c>
      <c r="AG2157" s="19">
        <f t="shared" si="24"/>
        <v>8420</v>
      </c>
      <c r="AH2157" s="20" t="str">
        <f t="shared" si="14"/>
        <v/>
      </c>
      <c r="AI2157" s="21"/>
      <c r="AJ2157" s="21"/>
      <c r="AK2157" s="21"/>
      <c r="AL2157" s="22">
        <f t="shared" si="25"/>
        <v>1</v>
      </c>
    </row>
    <row r="2158" ht="12.75" customHeight="1">
      <c r="A2158" s="13" t="s">
        <v>185</v>
      </c>
      <c r="B2158" s="13" t="str">
        <f>IFERROR(__xludf.DUMMYFUNCTION("REGEXREPLACE(A2158, ""\d"", """")"),"         Ростовская область")</f>
        <v>         Ростовская область</v>
      </c>
      <c r="C2158" s="14" t="str">
        <f t="shared" si="15"/>
        <v>Ростовская область</v>
      </c>
      <c r="D2158" s="3">
        <f t="shared" si="16"/>
        <v>2</v>
      </c>
      <c r="E2158" s="15" t="s">
        <v>40</v>
      </c>
      <c r="F2158" s="13" t="str">
        <f>IFERROR(__xludf.DUMMYFUNCTION("REGEXEXTRACT(E2158, ""[А-Яа-я].*"")"),"Злокачественные новообразования")</f>
        <v>Злокачественные новообразования</v>
      </c>
      <c r="G2158" s="16">
        <f t="shared" si="17"/>
        <v>2</v>
      </c>
      <c r="H2158" s="13" t="s">
        <v>28</v>
      </c>
      <c r="I2158" s="13" t="str">
        <f>IFERROR(__xludf.DUMMYFUNCTION("REGEXREPLACE(H2158, "".*\s"", """")"),"человек")</f>
        <v>человек</v>
      </c>
      <c r="J2158" s="13" t="s">
        <v>29</v>
      </c>
      <c r="K2158" s="17" t="str">
        <f>IFERROR(__xludf.DUMMYFUNCTION("REGEXREPLACE(J2158, ""^[\d\s]+"", """")"),"значение показателя за год")</f>
        <v>значение показателя за год</v>
      </c>
      <c r="L2158" s="16">
        <f t="shared" si="18"/>
        <v>2</v>
      </c>
      <c r="M2158" s="13" t="s">
        <v>31</v>
      </c>
      <c r="N2158" s="13" t="str">
        <f>IFERROR(__xludf.DUMMYFUNCTION("REGEXEXTRACT(M2158, "" (.+)$"")"),"городское население")</f>
        <v>городское население</v>
      </c>
      <c r="O2158" s="18">
        <v>5736.0</v>
      </c>
      <c r="P2158" s="18">
        <v>5477.0</v>
      </c>
      <c r="Q2158" s="18">
        <v>5494.0</v>
      </c>
      <c r="R2158" s="18">
        <v>5618.0</v>
      </c>
      <c r="S2158" s="18">
        <v>5401.0</v>
      </c>
      <c r="T2158" s="18">
        <v>5497.0</v>
      </c>
      <c r="U2158" s="18">
        <v>5593.0</v>
      </c>
      <c r="V2158" s="18">
        <v>5481.0</v>
      </c>
      <c r="W2158" s="18">
        <v>5455.0</v>
      </c>
      <c r="X2158" s="18">
        <v>5633.0</v>
      </c>
      <c r="Y2158" s="18">
        <v>5799.0</v>
      </c>
      <c r="Z2158" s="19" t="str">
        <f t="shared" si="6"/>
        <v/>
      </c>
      <c r="AA2158" s="19">
        <f t="shared" si="19"/>
        <v>61184</v>
      </c>
      <c r="AB2158" s="19" t="str">
        <f t="shared" si="8"/>
        <v/>
      </c>
      <c r="AC2158" s="19">
        <f t="shared" si="20"/>
        <v>5562.181818</v>
      </c>
      <c r="AD2158" s="19">
        <f t="shared" si="21"/>
        <v>6614.5</v>
      </c>
      <c r="AE2158" s="19" t="str">
        <f t="shared" si="22"/>
        <v>Нет моды</v>
      </c>
      <c r="AF2158" s="19">
        <f t="shared" si="23"/>
        <v>5401</v>
      </c>
      <c r="AG2158" s="19">
        <f t="shared" si="24"/>
        <v>5799</v>
      </c>
      <c r="AH2158" s="20" t="str">
        <f t="shared" si="14"/>
        <v/>
      </c>
      <c r="AI2158" s="21"/>
      <c r="AJ2158" s="21"/>
      <c r="AK2158" s="21"/>
      <c r="AL2158" s="22">
        <f t="shared" si="25"/>
        <v>1</v>
      </c>
    </row>
    <row r="2159" ht="12.75" customHeight="1">
      <c r="A2159" s="13" t="s">
        <v>185</v>
      </c>
      <c r="B2159" s="13" t="str">
        <f>IFERROR(__xludf.DUMMYFUNCTION("REGEXREPLACE(A2159, ""\d"", """")"),"         Ростовская область")</f>
        <v>         Ростовская область</v>
      </c>
      <c r="C2159" s="14" t="str">
        <f t="shared" si="15"/>
        <v>Ростовская область</v>
      </c>
      <c r="D2159" s="3">
        <f t="shared" si="16"/>
        <v>2</v>
      </c>
      <c r="E2159" s="15" t="s">
        <v>40</v>
      </c>
      <c r="F2159" s="13" t="str">
        <f>IFERROR(__xludf.DUMMYFUNCTION("REGEXEXTRACT(E2159, ""[А-Яа-я].*"")"),"Злокачественные новообразования")</f>
        <v>Злокачественные новообразования</v>
      </c>
      <c r="G2159" s="16">
        <f t="shared" si="17"/>
        <v>2</v>
      </c>
      <c r="H2159" s="13" t="s">
        <v>28</v>
      </c>
      <c r="I2159" s="13" t="str">
        <f>IFERROR(__xludf.DUMMYFUNCTION("REGEXREPLACE(H2159, "".*\s"", """")"),"человек")</f>
        <v>человек</v>
      </c>
      <c r="J2159" s="13" t="s">
        <v>29</v>
      </c>
      <c r="K2159" s="17" t="str">
        <f>IFERROR(__xludf.DUMMYFUNCTION("REGEXREPLACE(J2159, ""^[\d\s]+"", """")"),"значение показателя за год")</f>
        <v>значение показателя за год</v>
      </c>
      <c r="L2159" s="16">
        <f t="shared" si="18"/>
        <v>2</v>
      </c>
      <c r="M2159" s="13" t="s">
        <v>32</v>
      </c>
      <c r="N2159" s="13" t="str">
        <f>IFERROR(__xludf.DUMMYFUNCTION("REGEXEXTRACT(M2159, "" (.+)$"")"),"сельское население")</f>
        <v>сельское население</v>
      </c>
      <c r="O2159" s="18">
        <v>2508.0</v>
      </c>
      <c r="P2159" s="18">
        <v>2059.0</v>
      </c>
      <c r="Q2159" s="18">
        <v>1984.0</v>
      </c>
      <c r="R2159" s="18">
        <v>2090.0</v>
      </c>
      <c r="S2159" s="18">
        <v>2029.0</v>
      </c>
      <c r="T2159" s="18">
        <v>2171.0</v>
      </c>
      <c r="U2159" s="18">
        <v>2231.0</v>
      </c>
      <c r="V2159" s="18">
        <v>2353.0</v>
      </c>
      <c r="W2159" s="18">
        <v>2301.0</v>
      </c>
      <c r="X2159" s="18">
        <v>2579.0</v>
      </c>
      <c r="Y2159" s="18">
        <v>2621.0</v>
      </c>
      <c r="Z2159" s="19" t="str">
        <f t="shared" si="6"/>
        <v/>
      </c>
      <c r="AA2159" s="19" t="str">
        <f t="shared" si="19"/>
        <v/>
      </c>
      <c r="AB2159" s="19">
        <f t="shared" si="8"/>
        <v>24926</v>
      </c>
      <c r="AC2159" s="19">
        <f t="shared" si="20"/>
        <v>2266</v>
      </c>
      <c r="AD2159" s="19">
        <f t="shared" si="21"/>
        <v>4011</v>
      </c>
      <c r="AE2159" s="19" t="str">
        <f t="shared" si="22"/>
        <v>Нет моды</v>
      </c>
      <c r="AF2159" s="19">
        <f t="shared" si="23"/>
        <v>1984</v>
      </c>
      <c r="AG2159" s="19">
        <f t="shared" si="24"/>
        <v>2621</v>
      </c>
      <c r="AH2159" s="20" t="str">
        <f t="shared" si="14"/>
        <v>Город: 71%; Село: 29%</v>
      </c>
      <c r="AI2159" s="21"/>
      <c r="AJ2159" s="21"/>
      <c r="AK2159" s="21"/>
      <c r="AL2159" s="22">
        <f t="shared" si="25"/>
        <v>1</v>
      </c>
    </row>
    <row r="2160" ht="12.75" customHeight="1">
      <c r="A2160" s="13" t="s">
        <v>185</v>
      </c>
      <c r="B2160" s="13" t="str">
        <f>IFERROR(__xludf.DUMMYFUNCTION("REGEXREPLACE(A2160, ""\d"", """")"),"         Ростовская область")</f>
        <v>         Ростовская область</v>
      </c>
      <c r="C2160" s="14" t="str">
        <f t="shared" si="15"/>
        <v>Ростовская область</v>
      </c>
      <c r="D2160" s="3">
        <f t="shared" si="16"/>
        <v>2</v>
      </c>
      <c r="E2160" s="15" t="s">
        <v>41</v>
      </c>
      <c r="F2160" s="13" t="str">
        <f>IFERROR(__xludf.DUMMYFUNCTION("REGEXEXTRACT(E2160, ""[А-Яа-я].*"")"),"Инфекционные и паразитарные болезни")</f>
        <v>Инфекционные и паразитарные болезни</v>
      </c>
      <c r="G2160" s="16">
        <f t="shared" si="17"/>
        <v>2</v>
      </c>
      <c r="H2160" s="13" t="s">
        <v>28</v>
      </c>
      <c r="I2160" s="13" t="str">
        <f>IFERROR(__xludf.DUMMYFUNCTION("REGEXREPLACE(H2160, "".*\s"", """")"),"человек")</f>
        <v>человек</v>
      </c>
      <c r="J2160" s="13" t="s">
        <v>29</v>
      </c>
      <c r="K2160" s="17" t="str">
        <f>IFERROR(__xludf.DUMMYFUNCTION("REGEXREPLACE(J2160, ""^[\d\s]+"", """")"),"значение показателя за год")</f>
        <v>значение показателя за год</v>
      </c>
      <c r="L2160" s="16">
        <f t="shared" si="18"/>
        <v>2</v>
      </c>
      <c r="M2160" s="13" t="s">
        <v>30</v>
      </c>
      <c r="N2160" s="13" t="str">
        <f>IFERROR(__xludf.DUMMYFUNCTION("REGEXEXTRACT(M2160, "" (.+)$"")"),"все население")</f>
        <v>все население</v>
      </c>
      <c r="O2160" s="18">
        <v>1099.0</v>
      </c>
      <c r="P2160" s="18">
        <v>1024.0</v>
      </c>
      <c r="Q2160" s="18">
        <v>970.0</v>
      </c>
      <c r="R2160" s="18">
        <v>990.0</v>
      </c>
      <c r="S2160" s="18">
        <v>922.0</v>
      </c>
      <c r="T2160" s="18">
        <v>861.0</v>
      </c>
      <c r="U2160" s="18">
        <v>849.0</v>
      </c>
      <c r="V2160" s="18">
        <v>726.0</v>
      </c>
      <c r="W2160" s="18">
        <v>687.0</v>
      </c>
      <c r="X2160" s="18">
        <v>758.0</v>
      </c>
      <c r="Y2160" s="18">
        <v>753.0</v>
      </c>
      <c r="Z2160" s="19">
        <f t="shared" si="6"/>
        <v>9639</v>
      </c>
      <c r="AA2160" s="19" t="str">
        <f t="shared" si="19"/>
        <v/>
      </c>
      <c r="AB2160" s="19" t="str">
        <f t="shared" si="8"/>
        <v/>
      </c>
      <c r="AC2160" s="19">
        <f t="shared" si="20"/>
        <v>876.2727273</v>
      </c>
      <c r="AD2160" s="19">
        <f t="shared" si="21"/>
        <v>1541.5</v>
      </c>
      <c r="AE2160" s="19" t="str">
        <f t="shared" si="22"/>
        <v>Нет моды</v>
      </c>
      <c r="AF2160" s="19">
        <f t="shared" si="23"/>
        <v>687</v>
      </c>
      <c r="AG2160" s="19">
        <f t="shared" si="24"/>
        <v>1099</v>
      </c>
      <c r="AH2160" s="20" t="str">
        <f t="shared" si="14"/>
        <v/>
      </c>
      <c r="AI2160" s="21"/>
      <c r="AJ2160" s="21"/>
      <c r="AK2160" s="21"/>
      <c r="AL2160" s="22">
        <f t="shared" si="25"/>
        <v>1</v>
      </c>
    </row>
    <row r="2161" ht="12.75" customHeight="1">
      <c r="A2161" s="13" t="s">
        <v>185</v>
      </c>
      <c r="B2161" s="13" t="str">
        <f>IFERROR(__xludf.DUMMYFUNCTION("REGEXREPLACE(A2161, ""\d"", """")"),"         Ростовская область")</f>
        <v>         Ростовская область</v>
      </c>
      <c r="C2161" s="14" t="str">
        <f t="shared" si="15"/>
        <v>Ростовская область</v>
      </c>
      <c r="D2161" s="3">
        <f t="shared" si="16"/>
        <v>2</v>
      </c>
      <c r="E2161" s="15" t="s">
        <v>41</v>
      </c>
      <c r="F2161" s="13" t="str">
        <f>IFERROR(__xludf.DUMMYFUNCTION("REGEXEXTRACT(E2161, ""[А-Яа-я].*"")"),"Инфекционные и паразитарные болезни")</f>
        <v>Инфекционные и паразитарные болезни</v>
      </c>
      <c r="G2161" s="16">
        <f t="shared" si="17"/>
        <v>2</v>
      </c>
      <c r="H2161" s="13" t="s">
        <v>28</v>
      </c>
      <c r="I2161" s="13" t="str">
        <f>IFERROR(__xludf.DUMMYFUNCTION("REGEXREPLACE(H2161, "".*\s"", """")"),"человек")</f>
        <v>человек</v>
      </c>
      <c r="J2161" s="13" t="s">
        <v>29</v>
      </c>
      <c r="K2161" s="17" t="str">
        <f>IFERROR(__xludf.DUMMYFUNCTION("REGEXREPLACE(J2161, ""^[\d\s]+"", """")"),"значение показателя за год")</f>
        <v>значение показателя за год</v>
      </c>
      <c r="L2161" s="16">
        <f t="shared" si="18"/>
        <v>2</v>
      </c>
      <c r="M2161" s="13" t="s">
        <v>31</v>
      </c>
      <c r="N2161" s="13" t="str">
        <f>IFERROR(__xludf.DUMMYFUNCTION("REGEXEXTRACT(M2161, "" (.+)$"")"),"городское население")</f>
        <v>городское население</v>
      </c>
      <c r="O2161" s="18">
        <v>791.0</v>
      </c>
      <c r="P2161" s="18">
        <v>738.0</v>
      </c>
      <c r="Q2161" s="18">
        <v>657.0</v>
      </c>
      <c r="R2161" s="18">
        <v>692.0</v>
      </c>
      <c r="S2161" s="18">
        <v>675.0</v>
      </c>
      <c r="T2161" s="18">
        <v>615.0</v>
      </c>
      <c r="U2161" s="18">
        <v>627.0</v>
      </c>
      <c r="V2161" s="18">
        <v>512.0</v>
      </c>
      <c r="W2161" s="18">
        <v>481.0</v>
      </c>
      <c r="X2161" s="18">
        <v>547.0</v>
      </c>
      <c r="Y2161" s="18">
        <v>521.0</v>
      </c>
      <c r="Z2161" s="19" t="str">
        <f t="shared" si="6"/>
        <v/>
      </c>
      <c r="AA2161" s="19">
        <f t="shared" si="19"/>
        <v>6856</v>
      </c>
      <c r="AB2161" s="19" t="str">
        <f t="shared" si="8"/>
        <v/>
      </c>
      <c r="AC2161" s="19">
        <f t="shared" si="20"/>
        <v>623.2727273</v>
      </c>
      <c r="AD2161" s="19">
        <f t="shared" si="21"/>
        <v>732</v>
      </c>
      <c r="AE2161" s="19" t="str">
        <f t="shared" si="22"/>
        <v>Нет моды</v>
      </c>
      <c r="AF2161" s="19">
        <f t="shared" si="23"/>
        <v>481</v>
      </c>
      <c r="AG2161" s="19">
        <f t="shared" si="24"/>
        <v>791</v>
      </c>
      <c r="AH2161" s="20" t="str">
        <f t="shared" si="14"/>
        <v/>
      </c>
      <c r="AI2161" s="21"/>
      <c r="AJ2161" s="21"/>
      <c r="AK2161" s="21"/>
      <c r="AL2161" s="22">
        <f t="shared" si="25"/>
        <v>1</v>
      </c>
    </row>
    <row r="2162" ht="12.75" customHeight="1">
      <c r="A2162" s="13" t="s">
        <v>185</v>
      </c>
      <c r="B2162" s="13" t="str">
        <f>IFERROR(__xludf.DUMMYFUNCTION("REGEXREPLACE(A2162, ""\d"", """")"),"         Ростовская область")</f>
        <v>         Ростовская область</v>
      </c>
      <c r="C2162" s="14" t="str">
        <f t="shared" si="15"/>
        <v>Ростовская область</v>
      </c>
      <c r="D2162" s="3">
        <f t="shared" si="16"/>
        <v>2</v>
      </c>
      <c r="E2162" s="15" t="s">
        <v>41</v>
      </c>
      <c r="F2162" s="13" t="str">
        <f>IFERROR(__xludf.DUMMYFUNCTION("REGEXEXTRACT(E2162, ""[А-Яа-я].*"")"),"Инфекционные и паразитарные болезни")</f>
        <v>Инфекционные и паразитарные болезни</v>
      </c>
      <c r="G2162" s="16">
        <f t="shared" si="17"/>
        <v>2</v>
      </c>
      <c r="H2162" s="13" t="s">
        <v>28</v>
      </c>
      <c r="I2162" s="13" t="str">
        <f>IFERROR(__xludf.DUMMYFUNCTION("REGEXREPLACE(H2162, "".*\s"", """")"),"человек")</f>
        <v>человек</v>
      </c>
      <c r="J2162" s="13" t="s">
        <v>29</v>
      </c>
      <c r="K2162" s="17" t="str">
        <f>IFERROR(__xludf.DUMMYFUNCTION("REGEXREPLACE(J2162, ""^[\d\s]+"", """")"),"значение показателя за год")</f>
        <v>значение показателя за год</v>
      </c>
      <c r="L2162" s="16">
        <f t="shared" si="18"/>
        <v>2</v>
      </c>
      <c r="M2162" s="13" t="s">
        <v>32</v>
      </c>
      <c r="N2162" s="13" t="str">
        <f>IFERROR(__xludf.DUMMYFUNCTION("REGEXEXTRACT(M2162, "" (.+)$"")"),"сельское население")</f>
        <v>сельское население</v>
      </c>
      <c r="O2162" s="18">
        <v>308.0</v>
      </c>
      <c r="P2162" s="18">
        <v>286.0</v>
      </c>
      <c r="Q2162" s="18">
        <v>313.0</v>
      </c>
      <c r="R2162" s="18">
        <v>298.0</v>
      </c>
      <c r="S2162" s="18">
        <v>247.0</v>
      </c>
      <c r="T2162" s="18">
        <v>246.0</v>
      </c>
      <c r="U2162" s="18">
        <v>222.0</v>
      </c>
      <c r="V2162" s="18">
        <v>214.0</v>
      </c>
      <c r="W2162" s="18">
        <v>206.0</v>
      </c>
      <c r="X2162" s="18">
        <v>211.0</v>
      </c>
      <c r="Y2162" s="18">
        <v>232.0</v>
      </c>
      <c r="Z2162" s="19" t="str">
        <f t="shared" si="6"/>
        <v/>
      </c>
      <c r="AA2162" s="19" t="str">
        <f t="shared" si="19"/>
        <v/>
      </c>
      <c r="AB2162" s="19">
        <f t="shared" si="8"/>
        <v>2783</v>
      </c>
      <c r="AC2162" s="19">
        <f t="shared" si="20"/>
        <v>253</v>
      </c>
      <c r="AD2162" s="19">
        <f t="shared" si="21"/>
        <v>397</v>
      </c>
      <c r="AE2162" s="19" t="str">
        <f t="shared" si="22"/>
        <v>Нет моды</v>
      </c>
      <c r="AF2162" s="19">
        <f t="shared" si="23"/>
        <v>206</v>
      </c>
      <c r="AG2162" s="19">
        <f t="shared" si="24"/>
        <v>313</v>
      </c>
      <c r="AH2162" s="20" t="str">
        <f t="shared" si="14"/>
        <v>Город: 71%; Село: 29%</v>
      </c>
      <c r="AI2162" s="21"/>
      <c r="AJ2162" s="21"/>
      <c r="AK2162" s="21"/>
      <c r="AL2162" s="22">
        <f t="shared" si="25"/>
        <v>1</v>
      </c>
    </row>
    <row r="2163" ht="12.75" customHeight="1">
      <c r="A2163" s="13" t="s">
        <v>185</v>
      </c>
      <c r="B2163" s="13" t="str">
        <f>IFERROR(__xludf.DUMMYFUNCTION("REGEXREPLACE(A2163, ""\d"", """")"),"         Ростовская область")</f>
        <v>         Ростовская область</v>
      </c>
      <c r="C2163" s="14" t="str">
        <f t="shared" si="15"/>
        <v>Ростовская область</v>
      </c>
      <c r="D2163" s="3">
        <f t="shared" si="16"/>
        <v>2</v>
      </c>
      <c r="E2163" s="15" t="s">
        <v>42</v>
      </c>
      <c r="F2163" s="13" t="str">
        <f>IFERROR(__xludf.DUMMYFUNCTION("REGEXEXTRACT(E2163, ""[А-Яа-я].*"")"),"Ишемическая болезнь сердца")</f>
        <v>Ишемическая болезнь сердца</v>
      </c>
      <c r="G2163" s="16">
        <f t="shared" si="17"/>
        <v>2</v>
      </c>
      <c r="H2163" s="13" t="s">
        <v>28</v>
      </c>
      <c r="I2163" s="13" t="str">
        <f>IFERROR(__xludf.DUMMYFUNCTION("REGEXREPLACE(H2163, "".*\s"", """")"),"человек")</f>
        <v>человек</v>
      </c>
      <c r="J2163" s="13" t="s">
        <v>29</v>
      </c>
      <c r="K2163" s="17" t="str">
        <f>IFERROR(__xludf.DUMMYFUNCTION("REGEXREPLACE(J2163, ""^[\d\s]+"", """")"),"значение показателя за год")</f>
        <v>значение показателя за год</v>
      </c>
      <c r="L2163" s="16">
        <f t="shared" si="18"/>
        <v>2</v>
      </c>
      <c r="M2163" s="13" t="s">
        <v>30</v>
      </c>
      <c r="N2163" s="13" t="str">
        <f>IFERROR(__xludf.DUMMYFUNCTION("REGEXEXTRACT(M2163, "" (.+)$"")"),"все население")</f>
        <v>все население</v>
      </c>
      <c r="O2163" s="18">
        <v>21162.0</v>
      </c>
      <c r="P2163" s="18">
        <v>15385.0</v>
      </c>
      <c r="Q2163" s="18">
        <v>16906.0</v>
      </c>
      <c r="R2163" s="18">
        <v>17366.0</v>
      </c>
      <c r="S2163" s="18">
        <v>16735.0</v>
      </c>
      <c r="T2163" s="18">
        <v>16525.0</v>
      </c>
      <c r="U2163" s="18">
        <v>16128.0</v>
      </c>
      <c r="V2163" s="18">
        <v>18272.0</v>
      </c>
      <c r="W2163" s="18">
        <v>19771.0</v>
      </c>
      <c r="X2163" s="18">
        <v>16887.0</v>
      </c>
      <c r="Y2163" s="18">
        <v>16550.0</v>
      </c>
      <c r="Z2163" s="19">
        <f t="shared" si="6"/>
        <v>191687</v>
      </c>
      <c r="AA2163" s="19" t="str">
        <f t="shared" si="19"/>
        <v/>
      </c>
      <c r="AB2163" s="19" t="str">
        <f t="shared" si="8"/>
        <v/>
      </c>
      <c r="AC2163" s="19">
        <f t="shared" si="20"/>
        <v>17426.09091</v>
      </c>
      <c r="AD2163" s="19">
        <f t="shared" si="21"/>
        <v>7849</v>
      </c>
      <c r="AE2163" s="19" t="str">
        <f t="shared" si="22"/>
        <v>Нет моды</v>
      </c>
      <c r="AF2163" s="19">
        <f t="shared" si="23"/>
        <v>15385</v>
      </c>
      <c r="AG2163" s="19">
        <f t="shared" si="24"/>
        <v>21162</v>
      </c>
      <c r="AH2163" s="20" t="str">
        <f t="shared" si="14"/>
        <v/>
      </c>
      <c r="AI2163" s="21"/>
      <c r="AJ2163" s="21"/>
      <c r="AK2163" s="21"/>
      <c r="AL2163" s="22">
        <f t="shared" si="25"/>
        <v>1</v>
      </c>
    </row>
    <row r="2164" ht="12.75" customHeight="1">
      <c r="A2164" s="13" t="s">
        <v>185</v>
      </c>
      <c r="B2164" s="13" t="str">
        <f>IFERROR(__xludf.DUMMYFUNCTION("REGEXREPLACE(A2164, ""\d"", """")"),"         Ростовская область")</f>
        <v>         Ростовская область</v>
      </c>
      <c r="C2164" s="14" t="str">
        <f t="shared" si="15"/>
        <v>Ростовская область</v>
      </c>
      <c r="D2164" s="3">
        <f t="shared" si="16"/>
        <v>2</v>
      </c>
      <c r="E2164" s="15" t="s">
        <v>42</v>
      </c>
      <c r="F2164" s="13" t="str">
        <f>IFERROR(__xludf.DUMMYFUNCTION("REGEXEXTRACT(E2164, ""[А-Яа-я].*"")"),"Ишемическая болезнь сердца")</f>
        <v>Ишемическая болезнь сердца</v>
      </c>
      <c r="G2164" s="16">
        <f t="shared" si="17"/>
        <v>2</v>
      </c>
      <c r="H2164" s="13" t="s">
        <v>28</v>
      </c>
      <c r="I2164" s="13" t="str">
        <f>IFERROR(__xludf.DUMMYFUNCTION("REGEXREPLACE(H2164, "".*\s"", """")"),"человек")</f>
        <v>человек</v>
      </c>
      <c r="J2164" s="13" t="s">
        <v>29</v>
      </c>
      <c r="K2164" s="17" t="str">
        <f>IFERROR(__xludf.DUMMYFUNCTION("REGEXREPLACE(J2164, ""^[\d\s]+"", """")"),"значение показателя за год")</f>
        <v>значение показателя за год</v>
      </c>
      <c r="L2164" s="16">
        <f t="shared" si="18"/>
        <v>2</v>
      </c>
      <c r="M2164" s="13" t="s">
        <v>31</v>
      </c>
      <c r="N2164" s="13" t="str">
        <f>IFERROR(__xludf.DUMMYFUNCTION("REGEXEXTRACT(M2164, "" (.+)$"")"),"городское население")</f>
        <v>городское население</v>
      </c>
      <c r="O2164" s="18">
        <v>13122.0</v>
      </c>
      <c r="P2164" s="18">
        <v>10280.0</v>
      </c>
      <c r="Q2164" s="18">
        <v>11343.0</v>
      </c>
      <c r="R2164" s="18">
        <v>11543.0</v>
      </c>
      <c r="S2164" s="18">
        <v>11331.0</v>
      </c>
      <c r="T2164" s="18">
        <v>11615.0</v>
      </c>
      <c r="U2164" s="18">
        <v>11660.0</v>
      </c>
      <c r="V2164" s="18">
        <v>13329.0</v>
      </c>
      <c r="W2164" s="18">
        <v>14487.0</v>
      </c>
      <c r="X2164" s="18">
        <v>12159.0</v>
      </c>
      <c r="Y2164" s="18">
        <v>12110.0</v>
      </c>
      <c r="Z2164" s="19" t="str">
        <f t="shared" si="6"/>
        <v/>
      </c>
      <c r="AA2164" s="19">
        <f t="shared" si="19"/>
        <v>132979</v>
      </c>
      <c r="AB2164" s="19" t="str">
        <f t="shared" si="8"/>
        <v/>
      </c>
      <c r="AC2164" s="19">
        <f t="shared" si="20"/>
        <v>12089</v>
      </c>
      <c r="AD2164" s="19">
        <f t="shared" si="21"/>
        <v>14936</v>
      </c>
      <c r="AE2164" s="19" t="str">
        <f t="shared" si="22"/>
        <v>Нет моды</v>
      </c>
      <c r="AF2164" s="19">
        <f t="shared" si="23"/>
        <v>10280</v>
      </c>
      <c r="AG2164" s="19">
        <f t="shared" si="24"/>
        <v>14487</v>
      </c>
      <c r="AH2164" s="20" t="str">
        <f t="shared" si="14"/>
        <v/>
      </c>
      <c r="AI2164" s="21"/>
      <c r="AJ2164" s="21"/>
      <c r="AK2164" s="21"/>
      <c r="AL2164" s="22">
        <f t="shared" si="25"/>
        <v>1</v>
      </c>
    </row>
    <row r="2165" ht="12.75" customHeight="1">
      <c r="A2165" s="13" t="s">
        <v>185</v>
      </c>
      <c r="B2165" s="13" t="str">
        <f>IFERROR(__xludf.DUMMYFUNCTION("REGEXREPLACE(A2165, ""\d"", """")"),"         Ростовская область")</f>
        <v>         Ростовская область</v>
      </c>
      <c r="C2165" s="14" t="str">
        <f t="shared" si="15"/>
        <v>Ростовская область</v>
      </c>
      <c r="D2165" s="3">
        <f t="shared" si="16"/>
        <v>2</v>
      </c>
      <c r="E2165" s="15" t="s">
        <v>42</v>
      </c>
      <c r="F2165" s="13" t="str">
        <f>IFERROR(__xludf.DUMMYFUNCTION("REGEXEXTRACT(E2165, ""[А-Яа-я].*"")"),"Ишемическая болезнь сердца")</f>
        <v>Ишемическая болезнь сердца</v>
      </c>
      <c r="G2165" s="16">
        <f t="shared" si="17"/>
        <v>2</v>
      </c>
      <c r="H2165" s="13" t="s">
        <v>28</v>
      </c>
      <c r="I2165" s="13" t="str">
        <f>IFERROR(__xludf.DUMMYFUNCTION("REGEXREPLACE(H2165, "".*\s"", """")"),"человек")</f>
        <v>человек</v>
      </c>
      <c r="J2165" s="13" t="s">
        <v>29</v>
      </c>
      <c r="K2165" s="17" t="str">
        <f>IFERROR(__xludf.DUMMYFUNCTION("REGEXREPLACE(J2165, ""^[\d\s]+"", """")"),"значение показателя за год")</f>
        <v>значение показателя за год</v>
      </c>
      <c r="L2165" s="16">
        <f t="shared" si="18"/>
        <v>2</v>
      </c>
      <c r="M2165" s="13" t="s">
        <v>32</v>
      </c>
      <c r="N2165" s="13" t="str">
        <f>IFERROR(__xludf.DUMMYFUNCTION("REGEXEXTRACT(M2165, "" (.+)$"")"),"сельское население")</f>
        <v>сельское население</v>
      </c>
      <c r="O2165" s="18">
        <v>8040.0</v>
      </c>
      <c r="P2165" s="18">
        <v>5105.0</v>
      </c>
      <c r="Q2165" s="18">
        <v>5563.0</v>
      </c>
      <c r="R2165" s="18">
        <v>5823.0</v>
      </c>
      <c r="S2165" s="18">
        <v>5404.0</v>
      </c>
      <c r="T2165" s="18">
        <v>4910.0</v>
      </c>
      <c r="U2165" s="18">
        <v>4468.0</v>
      </c>
      <c r="V2165" s="18">
        <v>4943.0</v>
      </c>
      <c r="W2165" s="18">
        <v>5284.0</v>
      </c>
      <c r="X2165" s="18">
        <v>4728.0</v>
      </c>
      <c r="Y2165" s="18">
        <v>4440.0</v>
      </c>
      <c r="Z2165" s="19" t="str">
        <f t="shared" si="6"/>
        <v/>
      </c>
      <c r="AA2165" s="19" t="str">
        <f t="shared" si="19"/>
        <v/>
      </c>
      <c r="AB2165" s="19">
        <f t="shared" si="8"/>
        <v>58708</v>
      </c>
      <c r="AC2165" s="19">
        <f t="shared" si="20"/>
        <v>5337.090909</v>
      </c>
      <c r="AD2165" s="19">
        <f t="shared" si="21"/>
        <v>9160</v>
      </c>
      <c r="AE2165" s="19" t="str">
        <f t="shared" si="22"/>
        <v>Нет моды</v>
      </c>
      <c r="AF2165" s="19">
        <f t="shared" si="23"/>
        <v>4440</v>
      </c>
      <c r="AG2165" s="19">
        <f t="shared" si="24"/>
        <v>8040</v>
      </c>
      <c r="AH2165" s="20" t="str">
        <f t="shared" si="14"/>
        <v>Город: 69%; Село: 31%</v>
      </c>
      <c r="AI2165" s="21"/>
      <c r="AJ2165" s="21"/>
      <c r="AK2165" s="21"/>
      <c r="AL2165" s="22">
        <f t="shared" si="25"/>
        <v>1</v>
      </c>
    </row>
    <row r="2166" ht="12.75" customHeight="1">
      <c r="A2166" s="13" t="s">
        <v>185</v>
      </c>
      <c r="B2166" s="13" t="str">
        <f>IFERROR(__xludf.DUMMYFUNCTION("REGEXREPLACE(A2166, ""\d"", """")"),"         Ростовская область")</f>
        <v>         Ростовская область</v>
      </c>
      <c r="C2166" s="14" t="str">
        <f t="shared" si="15"/>
        <v>Ростовская область</v>
      </c>
      <c r="D2166" s="3">
        <f t="shared" si="16"/>
        <v>2</v>
      </c>
      <c r="E2166" s="15" t="s">
        <v>43</v>
      </c>
      <c r="F2166" s="13" t="str">
        <f>IFERROR(__xludf.DUMMYFUNCTION("REGEXEXTRACT(E2166, ""[А-Яа-я].*"")"),"Новообразования")</f>
        <v>Новообразования</v>
      </c>
      <c r="G2166" s="16">
        <f t="shared" si="17"/>
        <v>2</v>
      </c>
      <c r="H2166" s="13" t="s">
        <v>28</v>
      </c>
      <c r="I2166" s="13" t="str">
        <f>IFERROR(__xludf.DUMMYFUNCTION("REGEXREPLACE(H2166, "".*\s"", """")"),"человек")</f>
        <v>человек</v>
      </c>
      <c r="J2166" s="13" t="s">
        <v>29</v>
      </c>
      <c r="K2166" s="17" t="str">
        <f>IFERROR(__xludf.DUMMYFUNCTION("REGEXREPLACE(J2166, ""^[\d\s]+"", """")"),"значение показателя за год")</f>
        <v>значение показателя за год</v>
      </c>
      <c r="L2166" s="16">
        <f t="shared" si="18"/>
        <v>2</v>
      </c>
      <c r="M2166" s="13" t="s">
        <v>30</v>
      </c>
      <c r="N2166" s="13" t="str">
        <f>IFERROR(__xludf.DUMMYFUNCTION("REGEXEXTRACT(M2166, "" (.+)$"")"),"все население")</f>
        <v>все население</v>
      </c>
      <c r="O2166" s="18">
        <v>8347.0</v>
      </c>
      <c r="P2166" s="18">
        <v>7635.0</v>
      </c>
      <c r="Q2166" s="18">
        <v>7588.0</v>
      </c>
      <c r="R2166" s="18">
        <v>7813.0</v>
      </c>
      <c r="S2166" s="18">
        <v>7516.0</v>
      </c>
      <c r="T2166" s="18">
        <v>7752.0</v>
      </c>
      <c r="U2166" s="18">
        <v>7908.0</v>
      </c>
      <c r="V2166" s="18">
        <v>7915.0</v>
      </c>
      <c r="W2166" s="18">
        <v>7838.0</v>
      </c>
      <c r="X2166" s="18">
        <v>8301.0</v>
      </c>
      <c r="Y2166" s="18">
        <v>8512.0</v>
      </c>
      <c r="Z2166" s="19">
        <f t="shared" si="6"/>
        <v>87125</v>
      </c>
      <c r="AA2166" s="19" t="str">
        <f t="shared" si="19"/>
        <v/>
      </c>
      <c r="AB2166" s="19" t="str">
        <f t="shared" si="8"/>
        <v/>
      </c>
      <c r="AC2166" s="19">
        <f t="shared" si="20"/>
        <v>7920.454545</v>
      </c>
      <c r="AD2166" s="19">
        <f t="shared" si="21"/>
        <v>7552</v>
      </c>
      <c r="AE2166" s="19" t="str">
        <f t="shared" si="22"/>
        <v>Нет моды</v>
      </c>
      <c r="AF2166" s="19">
        <f t="shared" si="23"/>
        <v>7516</v>
      </c>
      <c r="AG2166" s="19">
        <f t="shared" si="24"/>
        <v>8512</v>
      </c>
      <c r="AH2166" s="20" t="str">
        <f t="shared" si="14"/>
        <v/>
      </c>
      <c r="AI2166" s="21"/>
      <c r="AJ2166" s="21"/>
      <c r="AK2166" s="21"/>
      <c r="AL2166" s="22">
        <f t="shared" si="25"/>
        <v>1</v>
      </c>
    </row>
    <row r="2167" ht="12.75" customHeight="1">
      <c r="A2167" s="13" t="s">
        <v>185</v>
      </c>
      <c r="B2167" s="13" t="str">
        <f>IFERROR(__xludf.DUMMYFUNCTION("REGEXREPLACE(A2167, ""\d"", """")"),"         Ростовская область")</f>
        <v>         Ростовская область</v>
      </c>
      <c r="C2167" s="14" t="str">
        <f t="shared" si="15"/>
        <v>Ростовская область</v>
      </c>
      <c r="D2167" s="3">
        <f t="shared" si="16"/>
        <v>2</v>
      </c>
      <c r="E2167" s="15" t="s">
        <v>43</v>
      </c>
      <c r="F2167" s="13" t="str">
        <f>IFERROR(__xludf.DUMMYFUNCTION("REGEXEXTRACT(E2167, ""[А-Яа-я].*"")"),"Новообразования")</f>
        <v>Новообразования</v>
      </c>
      <c r="G2167" s="16">
        <f t="shared" si="17"/>
        <v>2</v>
      </c>
      <c r="H2167" s="13" t="s">
        <v>28</v>
      </c>
      <c r="I2167" s="13" t="str">
        <f>IFERROR(__xludf.DUMMYFUNCTION("REGEXREPLACE(H2167, "".*\s"", """")"),"человек")</f>
        <v>человек</v>
      </c>
      <c r="J2167" s="13" t="s">
        <v>29</v>
      </c>
      <c r="K2167" s="17" t="str">
        <f>IFERROR(__xludf.DUMMYFUNCTION("REGEXREPLACE(J2167, ""^[\d\s]+"", """")"),"значение показателя за год")</f>
        <v>значение показателя за год</v>
      </c>
      <c r="L2167" s="16">
        <f t="shared" si="18"/>
        <v>2</v>
      </c>
      <c r="M2167" s="13" t="s">
        <v>31</v>
      </c>
      <c r="N2167" s="13" t="str">
        <f>IFERROR(__xludf.DUMMYFUNCTION("REGEXEXTRACT(M2167, "" (.+)$"")"),"городское население")</f>
        <v>городское население</v>
      </c>
      <c r="O2167" s="18">
        <v>5814.0</v>
      </c>
      <c r="P2167" s="18">
        <v>5550.0</v>
      </c>
      <c r="Q2167" s="18">
        <v>5569.0</v>
      </c>
      <c r="R2167" s="18">
        <v>5688.0</v>
      </c>
      <c r="S2167" s="18">
        <v>5458.0</v>
      </c>
      <c r="T2167" s="18">
        <v>5555.0</v>
      </c>
      <c r="U2167" s="18">
        <v>5649.0</v>
      </c>
      <c r="V2167" s="18">
        <v>5542.0</v>
      </c>
      <c r="W2167" s="18">
        <v>5510.0</v>
      </c>
      <c r="X2167" s="18">
        <v>5703.0</v>
      </c>
      <c r="Y2167" s="18">
        <v>5857.0</v>
      </c>
      <c r="Z2167" s="19" t="str">
        <f t="shared" si="6"/>
        <v/>
      </c>
      <c r="AA2167" s="19">
        <f t="shared" si="19"/>
        <v>61895</v>
      </c>
      <c r="AB2167" s="19" t="str">
        <f t="shared" si="8"/>
        <v/>
      </c>
      <c r="AC2167" s="19">
        <f t="shared" si="20"/>
        <v>5626.818182</v>
      </c>
      <c r="AD2167" s="19">
        <f t="shared" si="21"/>
        <v>6686.5</v>
      </c>
      <c r="AE2167" s="19" t="str">
        <f t="shared" si="22"/>
        <v>Нет моды</v>
      </c>
      <c r="AF2167" s="19">
        <f t="shared" si="23"/>
        <v>5458</v>
      </c>
      <c r="AG2167" s="19">
        <f t="shared" si="24"/>
        <v>5857</v>
      </c>
      <c r="AH2167" s="20" t="str">
        <f t="shared" si="14"/>
        <v/>
      </c>
      <c r="AI2167" s="21"/>
      <c r="AJ2167" s="21"/>
      <c r="AK2167" s="21"/>
      <c r="AL2167" s="22">
        <f t="shared" si="25"/>
        <v>1</v>
      </c>
    </row>
    <row r="2168" ht="12.75" customHeight="1">
      <c r="A2168" s="13" t="s">
        <v>185</v>
      </c>
      <c r="B2168" s="13" t="str">
        <f>IFERROR(__xludf.DUMMYFUNCTION("REGEXREPLACE(A2168, ""\d"", """")"),"         Ростовская область")</f>
        <v>         Ростовская область</v>
      </c>
      <c r="C2168" s="14" t="str">
        <f t="shared" si="15"/>
        <v>Ростовская область</v>
      </c>
      <c r="D2168" s="3">
        <f t="shared" si="16"/>
        <v>2</v>
      </c>
      <c r="E2168" s="15" t="s">
        <v>43</v>
      </c>
      <c r="F2168" s="13" t="str">
        <f>IFERROR(__xludf.DUMMYFUNCTION("REGEXEXTRACT(E2168, ""[А-Яа-я].*"")"),"Новообразования")</f>
        <v>Новообразования</v>
      </c>
      <c r="G2168" s="16">
        <f t="shared" si="17"/>
        <v>2</v>
      </c>
      <c r="H2168" s="13" t="s">
        <v>28</v>
      </c>
      <c r="I2168" s="13" t="str">
        <f>IFERROR(__xludf.DUMMYFUNCTION("REGEXREPLACE(H2168, "".*\s"", """")"),"человек")</f>
        <v>человек</v>
      </c>
      <c r="J2168" s="13" t="s">
        <v>29</v>
      </c>
      <c r="K2168" s="17" t="str">
        <f>IFERROR(__xludf.DUMMYFUNCTION("REGEXREPLACE(J2168, ""^[\d\s]+"", """")"),"значение показателя за год")</f>
        <v>значение показателя за год</v>
      </c>
      <c r="L2168" s="16">
        <f t="shared" si="18"/>
        <v>2</v>
      </c>
      <c r="M2168" s="13" t="s">
        <v>32</v>
      </c>
      <c r="N2168" s="13" t="str">
        <f>IFERROR(__xludf.DUMMYFUNCTION("REGEXEXTRACT(M2168, "" (.+)$"")"),"сельское население")</f>
        <v>сельское население</v>
      </c>
      <c r="O2168" s="18">
        <v>2533.0</v>
      </c>
      <c r="P2168" s="18">
        <v>2085.0</v>
      </c>
      <c r="Q2168" s="18">
        <v>2019.0</v>
      </c>
      <c r="R2168" s="18">
        <v>2125.0</v>
      </c>
      <c r="S2168" s="18">
        <v>2058.0</v>
      </c>
      <c r="T2168" s="18">
        <v>2197.0</v>
      </c>
      <c r="U2168" s="18">
        <v>2259.0</v>
      </c>
      <c r="V2168" s="18">
        <v>2373.0</v>
      </c>
      <c r="W2168" s="18">
        <v>2328.0</v>
      </c>
      <c r="X2168" s="18">
        <v>2598.0</v>
      </c>
      <c r="Y2168" s="18">
        <v>2655.0</v>
      </c>
      <c r="Z2168" s="19" t="str">
        <f t="shared" si="6"/>
        <v/>
      </c>
      <c r="AA2168" s="19" t="str">
        <f t="shared" si="19"/>
        <v/>
      </c>
      <c r="AB2168" s="19">
        <f t="shared" si="8"/>
        <v>25230</v>
      </c>
      <c r="AC2168" s="19">
        <f t="shared" si="20"/>
        <v>2293.636364</v>
      </c>
      <c r="AD2168" s="19">
        <f t="shared" si="21"/>
        <v>4056.5</v>
      </c>
      <c r="AE2168" s="19" t="str">
        <f t="shared" si="22"/>
        <v>Нет моды</v>
      </c>
      <c r="AF2168" s="19">
        <f t="shared" si="23"/>
        <v>2019</v>
      </c>
      <c r="AG2168" s="19">
        <f t="shared" si="24"/>
        <v>2655</v>
      </c>
      <c r="AH2168" s="20" t="str">
        <f t="shared" si="14"/>
        <v>Город: 71%; Село: 29%</v>
      </c>
      <c r="AI2168" s="21"/>
      <c r="AJ2168" s="21"/>
      <c r="AK2168" s="21"/>
      <c r="AL2168" s="22">
        <f t="shared" si="25"/>
        <v>1</v>
      </c>
    </row>
    <row r="2169" ht="12.75" customHeight="1">
      <c r="A2169" s="13" t="s">
        <v>185</v>
      </c>
      <c r="B2169" s="13" t="str">
        <f>IFERROR(__xludf.DUMMYFUNCTION("REGEXREPLACE(A2169, ""\d"", """")"),"         Ростовская область")</f>
        <v>         Ростовская область</v>
      </c>
      <c r="C2169" s="14" t="str">
        <f t="shared" si="15"/>
        <v>Ростовская область</v>
      </c>
      <c r="D2169" s="3">
        <f t="shared" si="16"/>
        <v>2</v>
      </c>
      <c r="E2169" s="15" t="s">
        <v>44</v>
      </c>
      <c r="F2169" s="13" t="str">
        <f>IFERROR(__xludf.DUMMYFUNCTION("REGEXEXTRACT(E2169,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69" s="16">
        <f t="shared" si="17"/>
        <v>2</v>
      </c>
      <c r="H2169" s="13" t="s">
        <v>28</v>
      </c>
      <c r="I2169" s="13" t="str">
        <f>IFERROR(__xludf.DUMMYFUNCTION("REGEXREPLACE(H2169, "".*\s"", """")"),"человек")</f>
        <v>человек</v>
      </c>
      <c r="J2169" s="13" t="s">
        <v>29</v>
      </c>
      <c r="K2169" s="17" t="str">
        <f>IFERROR(__xludf.DUMMYFUNCTION("REGEXREPLACE(J2169, ""^[\d\s]+"", """")"),"значение показателя за год")</f>
        <v>значение показателя за год</v>
      </c>
      <c r="L2169" s="16">
        <f t="shared" si="18"/>
        <v>2</v>
      </c>
      <c r="M2169" s="13" t="s">
        <v>30</v>
      </c>
      <c r="N2169" s="13" t="str">
        <f>IFERROR(__xludf.DUMMYFUNCTION("REGEXEXTRACT(M2169, "" (.+)$"")"),"все население")</f>
        <v>все население</v>
      </c>
      <c r="O2169" s="18">
        <v>225.0</v>
      </c>
      <c r="P2169" s="23" t="s">
        <v>37</v>
      </c>
      <c r="Q2169" s="18">
        <v>192.0</v>
      </c>
      <c r="R2169" s="18">
        <v>171.0</v>
      </c>
      <c r="S2169" s="23" t="s">
        <v>37</v>
      </c>
      <c r="T2169" s="23" t="s">
        <v>37</v>
      </c>
      <c r="U2169" s="23" t="s">
        <v>37</v>
      </c>
      <c r="V2169" s="23" t="s">
        <v>37</v>
      </c>
      <c r="W2169" s="23" t="s">
        <v>37</v>
      </c>
      <c r="X2169" s="23" t="s">
        <v>37</v>
      </c>
      <c r="Y2169" s="23" t="s">
        <v>37</v>
      </c>
      <c r="Z2169" s="19">
        <f t="shared" si="6"/>
        <v>588</v>
      </c>
      <c r="AA2169" s="19" t="str">
        <f t="shared" si="19"/>
        <v/>
      </c>
      <c r="AB2169" s="19" t="str">
        <f t="shared" si="8"/>
        <v/>
      </c>
      <c r="AC2169" s="19">
        <f t="shared" si="20"/>
        <v>196</v>
      </c>
      <c r="AD2169" s="19">
        <f t="shared" si="21"/>
        <v>2161</v>
      </c>
      <c r="AE2169" s="19" t="str">
        <f t="shared" si="22"/>
        <v>Нет моды</v>
      </c>
      <c r="AF2169" s="19">
        <f t="shared" si="23"/>
        <v>171</v>
      </c>
      <c r="AG2169" s="19">
        <f t="shared" si="24"/>
        <v>225</v>
      </c>
      <c r="AH2169" s="20" t="str">
        <f t="shared" si="14"/>
        <v/>
      </c>
      <c r="AI2169" s="24"/>
      <c r="AJ2169" s="24"/>
      <c r="AK2169" s="24"/>
      <c r="AL2169" s="22">
        <f t="shared" si="25"/>
        <v>1</v>
      </c>
    </row>
    <row r="2170" ht="12.75" customHeight="1">
      <c r="A2170" s="13" t="s">
        <v>185</v>
      </c>
      <c r="B2170" s="13" t="str">
        <f>IFERROR(__xludf.DUMMYFUNCTION("REGEXREPLACE(A2170, ""\d"", """")"),"         Ростовская область")</f>
        <v>         Ростовская область</v>
      </c>
      <c r="C2170" s="14" t="str">
        <f t="shared" si="15"/>
        <v>Ростовская область</v>
      </c>
      <c r="D2170" s="3">
        <f t="shared" si="16"/>
        <v>2</v>
      </c>
      <c r="E2170" s="15" t="s">
        <v>44</v>
      </c>
      <c r="F2170" s="13" t="str">
        <f>IFERROR(__xludf.DUMMYFUNCTION("REGEXEXTRACT(E2170,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70" s="16">
        <f t="shared" si="17"/>
        <v>2</v>
      </c>
      <c r="H2170" s="13" t="s">
        <v>28</v>
      </c>
      <c r="I2170" s="13" t="str">
        <f>IFERROR(__xludf.DUMMYFUNCTION("REGEXREPLACE(H2170, "".*\s"", """")"),"человек")</f>
        <v>человек</v>
      </c>
      <c r="J2170" s="13" t="s">
        <v>29</v>
      </c>
      <c r="K2170" s="17" t="str">
        <f>IFERROR(__xludf.DUMMYFUNCTION("REGEXREPLACE(J2170, ""^[\d\s]+"", """")"),"значение показателя за год")</f>
        <v>значение показателя за год</v>
      </c>
      <c r="L2170" s="16">
        <f t="shared" si="18"/>
        <v>2</v>
      </c>
      <c r="M2170" s="13" t="s">
        <v>31</v>
      </c>
      <c r="N2170" s="13" t="str">
        <f>IFERROR(__xludf.DUMMYFUNCTION("REGEXEXTRACT(M2170, "" (.+)$"")"),"городское население")</f>
        <v>городское население</v>
      </c>
      <c r="O2170" s="18">
        <v>139.0</v>
      </c>
      <c r="P2170" s="23" t="s">
        <v>37</v>
      </c>
      <c r="Q2170" s="18">
        <v>128.0</v>
      </c>
      <c r="R2170" s="18">
        <v>121.0</v>
      </c>
      <c r="S2170" s="23" t="s">
        <v>37</v>
      </c>
      <c r="T2170" s="23" t="s">
        <v>37</v>
      </c>
      <c r="U2170" s="23" t="s">
        <v>37</v>
      </c>
      <c r="V2170" s="23" t="s">
        <v>37</v>
      </c>
      <c r="W2170" s="23" t="s">
        <v>37</v>
      </c>
      <c r="X2170" s="23" t="s">
        <v>37</v>
      </c>
      <c r="Y2170" s="23" t="s">
        <v>37</v>
      </c>
      <c r="Z2170" s="19" t="str">
        <f t="shared" si="6"/>
        <v/>
      </c>
      <c r="AA2170" s="19">
        <f t="shared" si="19"/>
        <v>388</v>
      </c>
      <c r="AB2170" s="19" t="str">
        <f t="shared" si="8"/>
        <v/>
      </c>
      <c r="AC2170" s="19">
        <f t="shared" si="20"/>
        <v>129.3333333</v>
      </c>
      <c r="AD2170" s="19">
        <f t="shared" si="21"/>
        <v>155</v>
      </c>
      <c r="AE2170" s="19" t="str">
        <f t="shared" si="22"/>
        <v>Нет моды</v>
      </c>
      <c r="AF2170" s="19">
        <f t="shared" si="23"/>
        <v>121</v>
      </c>
      <c r="AG2170" s="19">
        <f t="shared" si="24"/>
        <v>139</v>
      </c>
      <c r="AH2170" s="20" t="str">
        <f t="shared" si="14"/>
        <v/>
      </c>
      <c r="AI2170" s="24"/>
      <c r="AJ2170" s="24"/>
      <c r="AK2170" s="24"/>
      <c r="AL2170" s="22">
        <f t="shared" si="25"/>
        <v>1</v>
      </c>
    </row>
    <row r="2171" ht="12.75" customHeight="1">
      <c r="A2171" s="13" t="s">
        <v>185</v>
      </c>
      <c r="B2171" s="13" t="str">
        <f>IFERROR(__xludf.DUMMYFUNCTION("REGEXREPLACE(A2171, ""\d"", """")"),"         Ростовская область")</f>
        <v>         Ростовская область</v>
      </c>
      <c r="C2171" s="14" t="str">
        <f t="shared" si="15"/>
        <v>Ростовская область</v>
      </c>
      <c r="D2171" s="3">
        <f t="shared" si="16"/>
        <v>2</v>
      </c>
      <c r="E2171" s="15" t="s">
        <v>44</v>
      </c>
      <c r="F2171" s="13" t="str">
        <f>IFERROR(__xludf.DUMMYFUNCTION("REGEXEXTRACT(E2171,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171" s="16">
        <f t="shared" si="17"/>
        <v>2</v>
      </c>
      <c r="H2171" s="13" t="s">
        <v>28</v>
      </c>
      <c r="I2171" s="13" t="str">
        <f>IFERROR(__xludf.DUMMYFUNCTION("REGEXREPLACE(H2171, "".*\s"", """")"),"человек")</f>
        <v>человек</v>
      </c>
      <c r="J2171" s="13" t="s">
        <v>29</v>
      </c>
      <c r="K2171" s="17" t="str">
        <f>IFERROR(__xludf.DUMMYFUNCTION("REGEXREPLACE(J2171, ""^[\d\s]+"", """")"),"значение показателя за год")</f>
        <v>значение показателя за год</v>
      </c>
      <c r="L2171" s="16">
        <f t="shared" si="18"/>
        <v>2</v>
      </c>
      <c r="M2171" s="13" t="s">
        <v>32</v>
      </c>
      <c r="N2171" s="13" t="str">
        <f>IFERROR(__xludf.DUMMYFUNCTION("REGEXEXTRACT(M2171, "" (.+)$"")"),"сельское население")</f>
        <v>сельское население</v>
      </c>
      <c r="O2171" s="18">
        <v>86.0</v>
      </c>
      <c r="P2171" s="23" t="s">
        <v>37</v>
      </c>
      <c r="Q2171" s="18">
        <v>64.0</v>
      </c>
      <c r="R2171" s="18">
        <v>50.0</v>
      </c>
      <c r="S2171" s="23" t="s">
        <v>37</v>
      </c>
      <c r="T2171" s="23" t="s">
        <v>37</v>
      </c>
      <c r="U2171" s="23" t="s">
        <v>37</v>
      </c>
      <c r="V2171" s="23" t="s">
        <v>37</v>
      </c>
      <c r="W2171" s="23" t="s">
        <v>37</v>
      </c>
      <c r="X2171" s="23" t="s">
        <v>37</v>
      </c>
      <c r="Y2171" s="23" t="s">
        <v>37</v>
      </c>
      <c r="Z2171" s="19" t="str">
        <f t="shared" si="6"/>
        <v/>
      </c>
      <c r="AA2171" s="19" t="str">
        <f t="shared" si="19"/>
        <v/>
      </c>
      <c r="AB2171" s="19">
        <f t="shared" si="8"/>
        <v>200</v>
      </c>
      <c r="AC2171" s="19">
        <f t="shared" si="20"/>
        <v>66.66666667</v>
      </c>
      <c r="AD2171" s="19">
        <f t="shared" si="21"/>
        <v>103.5</v>
      </c>
      <c r="AE2171" s="19" t="str">
        <f t="shared" si="22"/>
        <v>Нет моды</v>
      </c>
      <c r="AF2171" s="19">
        <f t="shared" si="23"/>
        <v>50</v>
      </c>
      <c r="AG2171" s="19">
        <f t="shared" si="24"/>
        <v>86</v>
      </c>
      <c r="AH2171" s="20" t="str">
        <f t="shared" si="14"/>
        <v>Город: 66%; Село: 34%</v>
      </c>
      <c r="AI2171" s="24"/>
      <c r="AJ2171" s="24"/>
      <c r="AK2171" s="24"/>
      <c r="AL2171" s="22">
        <f t="shared" si="25"/>
        <v>1</v>
      </c>
    </row>
    <row r="2172" ht="12.75" customHeight="1">
      <c r="A2172" s="13" t="s">
        <v>185</v>
      </c>
      <c r="B2172" s="13" t="str">
        <f>IFERROR(__xludf.DUMMYFUNCTION("REGEXREPLACE(A2172, ""\d"", """")"),"         Ростовская область")</f>
        <v>         Ростовская область</v>
      </c>
      <c r="C2172" s="14" t="str">
        <f t="shared" si="15"/>
        <v>Ростовская область</v>
      </c>
      <c r="D2172" s="3">
        <f t="shared" si="16"/>
        <v>2</v>
      </c>
      <c r="E2172" s="15" t="s">
        <v>45</v>
      </c>
      <c r="F2172" s="13" t="str">
        <f>IFERROR(__xludf.DUMMYFUNCTION("REGEXEXTRACT(E2172, ""[А-Яа-я].*"")"),"Самоубийство")</f>
        <v>Самоубийство</v>
      </c>
      <c r="G2172" s="16">
        <f t="shared" si="17"/>
        <v>2</v>
      </c>
      <c r="H2172" s="13" t="s">
        <v>28</v>
      </c>
      <c r="I2172" s="13" t="str">
        <f>IFERROR(__xludf.DUMMYFUNCTION("REGEXREPLACE(H2172, "".*\s"", """")"),"человек")</f>
        <v>человек</v>
      </c>
      <c r="J2172" s="13" t="s">
        <v>29</v>
      </c>
      <c r="K2172" s="17" t="str">
        <f>IFERROR(__xludf.DUMMYFUNCTION("REGEXREPLACE(J2172, ""^[\d\s]+"", """")"),"значение показателя за год")</f>
        <v>значение показателя за год</v>
      </c>
      <c r="L2172" s="16">
        <f t="shared" si="18"/>
        <v>2</v>
      </c>
      <c r="M2172" s="13" t="s">
        <v>30</v>
      </c>
      <c r="N2172" s="13" t="str">
        <f>IFERROR(__xludf.DUMMYFUNCTION("REGEXEXTRACT(M2172, "" (.+)$"")"),"все население")</f>
        <v>все население</v>
      </c>
      <c r="O2172" s="18">
        <v>302.0</v>
      </c>
      <c r="P2172" s="18">
        <v>327.0</v>
      </c>
      <c r="Q2172" s="18">
        <v>293.0</v>
      </c>
      <c r="R2172" s="18">
        <v>292.0</v>
      </c>
      <c r="S2172" s="18">
        <v>157.0</v>
      </c>
      <c r="T2172" s="18">
        <v>157.0</v>
      </c>
      <c r="U2172" s="18">
        <v>138.0</v>
      </c>
      <c r="V2172" s="18">
        <v>122.0</v>
      </c>
      <c r="W2172" s="18">
        <v>190.0</v>
      </c>
      <c r="X2172" s="18">
        <v>166.0</v>
      </c>
      <c r="Y2172" s="18">
        <v>130.0</v>
      </c>
      <c r="Z2172" s="19">
        <f t="shared" si="6"/>
        <v>2274</v>
      </c>
      <c r="AA2172" s="19" t="str">
        <f t="shared" si="19"/>
        <v/>
      </c>
      <c r="AB2172" s="19" t="str">
        <f t="shared" si="8"/>
        <v/>
      </c>
      <c r="AC2172" s="19">
        <f t="shared" si="20"/>
        <v>206.7272727</v>
      </c>
      <c r="AD2172" s="19">
        <f t="shared" si="21"/>
        <v>157</v>
      </c>
      <c r="AE2172" s="19" t="str">
        <f t="shared" si="22"/>
        <v>Нет моды</v>
      </c>
      <c r="AF2172" s="19">
        <f t="shared" si="23"/>
        <v>122</v>
      </c>
      <c r="AG2172" s="19">
        <f t="shared" si="24"/>
        <v>327</v>
      </c>
      <c r="AH2172" s="20" t="str">
        <f t="shared" si="14"/>
        <v/>
      </c>
      <c r="AI2172" s="21"/>
      <c r="AJ2172" s="21"/>
      <c r="AK2172" s="21"/>
      <c r="AL2172" s="22">
        <f t="shared" si="25"/>
        <v>1</v>
      </c>
    </row>
    <row r="2173" ht="12.75" customHeight="1">
      <c r="A2173" s="13" t="s">
        <v>185</v>
      </c>
      <c r="B2173" s="13" t="str">
        <f>IFERROR(__xludf.DUMMYFUNCTION("REGEXREPLACE(A2173, ""\d"", """")"),"         Ростовская область")</f>
        <v>         Ростовская область</v>
      </c>
      <c r="C2173" s="14" t="str">
        <f t="shared" si="15"/>
        <v>Ростовская область</v>
      </c>
      <c r="D2173" s="3">
        <f t="shared" si="16"/>
        <v>2</v>
      </c>
      <c r="E2173" s="15" t="s">
        <v>45</v>
      </c>
      <c r="F2173" s="13" t="str">
        <f>IFERROR(__xludf.DUMMYFUNCTION("REGEXEXTRACT(E2173, ""[А-Яа-я].*"")"),"Самоубийство")</f>
        <v>Самоубийство</v>
      </c>
      <c r="G2173" s="16">
        <f t="shared" si="17"/>
        <v>2</v>
      </c>
      <c r="H2173" s="13" t="s">
        <v>28</v>
      </c>
      <c r="I2173" s="13" t="str">
        <f>IFERROR(__xludf.DUMMYFUNCTION("REGEXREPLACE(H2173, "".*\s"", """")"),"человек")</f>
        <v>человек</v>
      </c>
      <c r="J2173" s="13" t="s">
        <v>29</v>
      </c>
      <c r="K2173" s="17" t="str">
        <f>IFERROR(__xludf.DUMMYFUNCTION("REGEXREPLACE(J2173, ""^[\d\s]+"", """")"),"значение показателя за год")</f>
        <v>значение показателя за год</v>
      </c>
      <c r="L2173" s="16">
        <f t="shared" si="18"/>
        <v>2</v>
      </c>
      <c r="M2173" s="13" t="s">
        <v>31</v>
      </c>
      <c r="N2173" s="13" t="str">
        <f>IFERROR(__xludf.DUMMYFUNCTION("REGEXEXTRACT(M2173, "" (.+)$"")"),"городское население")</f>
        <v>городское население</v>
      </c>
      <c r="O2173" s="18">
        <v>108.0</v>
      </c>
      <c r="P2173" s="18">
        <v>143.0</v>
      </c>
      <c r="Q2173" s="18">
        <v>117.0</v>
      </c>
      <c r="R2173" s="18">
        <v>115.0</v>
      </c>
      <c r="S2173" s="18">
        <v>61.0</v>
      </c>
      <c r="T2173" s="18">
        <v>74.0</v>
      </c>
      <c r="U2173" s="18">
        <v>44.0</v>
      </c>
      <c r="V2173" s="18">
        <v>52.0</v>
      </c>
      <c r="W2173" s="18">
        <v>75.0</v>
      </c>
      <c r="X2173" s="18">
        <v>74.0</v>
      </c>
      <c r="Y2173" s="18">
        <v>57.0</v>
      </c>
      <c r="Z2173" s="19" t="str">
        <f t="shared" si="6"/>
        <v/>
      </c>
      <c r="AA2173" s="19">
        <f t="shared" si="19"/>
        <v>920</v>
      </c>
      <c r="AB2173" s="19" t="str">
        <f t="shared" si="8"/>
        <v/>
      </c>
      <c r="AC2173" s="19">
        <f t="shared" si="20"/>
        <v>83.63636364</v>
      </c>
      <c r="AD2173" s="19">
        <f t="shared" si="21"/>
        <v>126</v>
      </c>
      <c r="AE2173" s="19" t="str">
        <f t="shared" si="22"/>
        <v>Нет моды</v>
      </c>
      <c r="AF2173" s="19">
        <f t="shared" si="23"/>
        <v>44</v>
      </c>
      <c r="AG2173" s="19">
        <f t="shared" si="24"/>
        <v>143</v>
      </c>
      <c r="AH2173" s="20" t="str">
        <f t="shared" si="14"/>
        <v/>
      </c>
      <c r="AI2173" s="21"/>
      <c r="AJ2173" s="21"/>
      <c r="AK2173" s="21"/>
      <c r="AL2173" s="22">
        <f t="shared" si="25"/>
        <v>1</v>
      </c>
    </row>
    <row r="2174" ht="12.75" customHeight="1">
      <c r="A2174" s="13" t="s">
        <v>185</v>
      </c>
      <c r="B2174" s="13" t="str">
        <f>IFERROR(__xludf.DUMMYFUNCTION("REGEXREPLACE(A2174, ""\d"", """")"),"         Ростовская область")</f>
        <v>         Ростовская область</v>
      </c>
      <c r="C2174" s="14" t="str">
        <f t="shared" si="15"/>
        <v>Ростовская область</v>
      </c>
      <c r="D2174" s="3">
        <f t="shared" si="16"/>
        <v>2</v>
      </c>
      <c r="E2174" s="15" t="s">
        <v>45</v>
      </c>
      <c r="F2174" s="13" t="str">
        <f>IFERROR(__xludf.DUMMYFUNCTION("REGEXEXTRACT(E2174, ""[А-Яа-я].*"")"),"Самоубийство")</f>
        <v>Самоубийство</v>
      </c>
      <c r="G2174" s="16">
        <f t="shared" si="17"/>
        <v>2</v>
      </c>
      <c r="H2174" s="13" t="s">
        <v>28</v>
      </c>
      <c r="I2174" s="13" t="str">
        <f>IFERROR(__xludf.DUMMYFUNCTION("REGEXREPLACE(H2174, "".*\s"", """")"),"человек")</f>
        <v>человек</v>
      </c>
      <c r="J2174" s="13" t="s">
        <v>29</v>
      </c>
      <c r="K2174" s="17" t="str">
        <f>IFERROR(__xludf.DUMMYFUNCTION("REGEXREPLACE(J2174, ""^[\d\s]+"", """")"),"значение показателя за год")</f>
        <v>значение показателя за год</v>
      </c>
      <c r="L2174" s="16">
        <f t="shared" si="18"/>
        <v>2</v>
      </c>
      <c r="M2174" s="13" t="s">
        <v>32</v>
      </c>
      <c r="N2174" s="13" t="str">
        <f>IFERROR(__xludf.DUMMYFUNCTION("REGEXEXTRACT(M2174, "" (.+)$"")"),"сельское население")</f>
        <v>сельское население</v>
      </c>
      <c r="O2174" s="18">
        <v>194.0</v>
      </c>
      <c r="P2174" s="18">
        <v>184.0</v>
      </c>
      <c r="Q2174" s="18">
        <v>176.0</v>
      </c>
      <c r="R2174" s="18">
        <v>177.0</v>
      </c>
      <c r="S2174" s="18">
        <v>96.0</v>
      </c>
      <c r="T2174" s="18">
        <v>83.0</v>
      </c>
      <c r="U2174" s="18">
        <v>94.0</v>
      </c>
      <c r="V2174" s="18">
        <v>70.0</v>
      </c>
      <c r="W2174" s="18">
        <v>115.0</v>
      </c>
      <c r="X2174" s="18">
        <v>92.0</v>
      </c>
      <c r="Y2174" s="18">
        <v>73.0</v>
      </c>
      <c r="Z2174" s="19" t="str">
        <f t="shared" si="6"/>
        <v/>
      </c>
      <c r="AA2174" s="19" t="str">
        <f t="shared" si="19"/>
        <v/>
      </c>
      <c r="AB2174" s="19">
        <f t="shared" si="8"/>
        <v>1354</v>
      </c>
      <c r="AC2174" s="19">
        <f t="shared" si="20"/>
        <v>123.0909091</v>
      </c>
      <c r="AD2174" s="19">
        <f t="shared" si="21"/>
        <v>93</v>
      </c>
      <c r="AE2174" s="19" t="str">
        <f t="shared" si="22"/>
        <v>Нет моды</v>
      </c>
      <c r="AF2174" s="19">
        <f t="shared" si="23"/>
        <v>70</v>
      </c>
      <c r="AG2174" s="19">
        <f t="shared" si="24"/>
        <v>194</v>
      </c>
      <c r="AH2174" s="20" t="str">
        <f t="shared" si="14"/>
        <v>Город: 40%; Село: 60%</v>
      </c>
      <c r="AI2174" s="21"/>
      <c r="AJ2174" s="21"/>
      <c r="AK2174" s="21"/>
      <c r="AL2174" s="22">
        <f t="shared" si="25"/>
        <v>1</v>
      </c>
    </row>
    <row r="2175" ht="12.75" customHeight="1">
      <c r="A2175" s="13" t="s">
        <v>185</v>
      </c>
      <c r="B2175" s="13" t="str">
        <f>IFERROR(__xludf.DUMMYFUNCTION("REGEXREPLACE(A2175, ""\d"", """")"),"         Ростовская область")</f>
        <v>         Ростовская область</v>
      </c>
      <c r="C2175" s="14" t="str">
        <f t="shared" si="15"/>
        <v>Ростовская область</v>
      </c>
      <c r="D2175" s="3">
        <f t="shared" si="16"/>
        <v>2</v>
      </c>
      <c r="E2175" s="15" t="s">
        <v>46</v>
      </c>
      <c r="F2175" s="13" t="str">
        <f>IFERROR(__xludf.DUMMYFUNCTION("REGEXEXTRACT(E2175, ""[А-Яа-я].*"")"),"Случ.отравл.алкоголем")</f>
        <v>Случ.отравл.алкоголем</v>
      </c>
      <c r="G2175" s="16">
        <f t="shared" si="17"/>
        <v>2</v>
      </c>
      <c r="H2175" s="13" t="s">
        <v>28</v>
      </c>
      <c r="I2175" s="13" t="str">
        <f>IFERROR(__xludf.DUMMYFUNCTION("REGEXREPLACE(H2175, "".*\s"", """")"),"человек")</f>
        <v>человек</v>
      </c>
      <c r="J2175" s="13" t="s">
        <v>29</v>
      </c>
      <c r="K2175" s="17" t="str">
        <f>IFERROR(__xludf.DUMMYFUNCTION("REGEXREPLACE(J2175, ""^[\d\s]+"", """")"),"значение показателя за год")</f>
        <v>значение показателя за год</v>
      </c>
      <c r="L2175" s="16">
        <f t="shared" si="18"/>
        <v>2</v>
      </c>
      <c r="M2175" s="13" t="s">
        <v>30</v>
      </c>
      <c r="N2175" s="13" t="str">
        <f>IFERROR(__xludf.DUMMYFUNCTION("REGEXEXTRACT(M2175, "" (.+)$"")"),"все население")</f>
        <v>все население</v>
      </c>
      <c r="O2175" s="18">
        <v>47.0</v>
      </c>
      <c r="P2175" s="18">
        <v>65.0</v>
      </c>
      <c r="Q2175" s="18">
        <v>50.0</v>
      </c>
      <c r="R2175" s="18">
        <v>41.0</v>
      </c>
      <c r="S2175" s="18">
        <v>17.0</v>
      </c>
      <c r="T2175" s="18">
        <v>36.0</v>
      </c>
      <c r="U2175" s="18">
        <v>16.0</v>
      </c>
      <c r="V2175" s="18">
        <v>20.0</v>
      </c>
      <c r="W2175" s="18">
        <v>15.0</v>
      </c>
      <c r="X2175" s="18">
        <v>24.0</v>
      </c>
      <c r="Y2175" s="18">
        <v>27.0</v>
      </c>
      <c r="Z2175" s="19">
        <f t="shared" si="6"/>
        <v>358</v>
      </c>
      <c r="AA2175" s="19" t="str">
        <f t="shared" si="19"/>
        <v/>
      </c>
      <c r="AB2175" s="19" t="str">
        <f t="shared" si="8"/>
        <v/>
      </c>
      <c r="AC2175" s="19">
        <f t="shared" si="20"/>
        <v>32.54545455</v>
      </c>
      <c r="AD2175" s="19">
        <f t="shared" si="21"/>
        <v>67.5</v>
      </c>
      <c r="AE2175" s="19" t="str">
        <f t="shared" si="22"/>
        <v>Нет моды</v>
      </c>
      <c r="AF2175" s="19">
        <f t="shared" si="23"/>
        <v>15</v>
      </c>
      <c r="AG2175" s="19">
        <f t="shared" si="24"/>
        <v>65</v>
      </c>
      <c r="AH2175" s="20" t="str">
        <f t="shared" si="14"/>
        <v/>
      </c>
      <c r="AI2175" s="21"/>
      <c r="AJ2175" s="21"/>
      <c r="AK2175" s="21"/>
      <c r="AL2175" s="22">
        <f t="shared" si="25"/>
        <v>1</v>
      </c>
    </row>
    <row r="2176" ht="12.75" customHeight="1">
      <c r="A2176" s="13" t="s">
        <v>185</v>
      </c>
      <c r="B2176" s="13" t="str">
        <f>IFERROR(__xludf.DUMMYFUNCTION("REGEXREPLACE(A2176, ""\d"", """")"),"         Ростовская область")</f>
        <v>         Ростовская область</v>
      </c>
      <c r="C2176" s="14" t="str">
        <f t="shared" si="15"/>
        <v>Ростовская область</v>
      </c>
      <c r="D2176" s="3">
        <f t="shared" si="16"/>
        <v>2</v>
      </c>
      <c r="E2176" s="15" t="s">
        <v>46</v>
      </c>
      <c r="F2176" s="13" t="str">
        <f>IFERROR(__xludf.DUMMYFUNCTION("REGEXEXTRACT(E2176, ""[А-Яа-я].*"")"),"Случ.отравл.алкоголем")</f>
        <v>Случ.отравл.алкоголем</v>
      </c>
      <c r="G2176" s="16">
        <f t="shared" si="17"/>
        <v>2</v>
      </c>
      <c r="H2176" s="13" t="s">
        <v>28</v>
      </c>
      <c r="I2176" s="13" t="str">
        <f>IFERROR(__xludf.DUMMYFUNCTION("REGEXREPLACE(H2176, "".*\s"", """")"),"человек")</f>
        <v>человек</v>
      </c>
      <c r="J2176" s="13" t="s">
        <v>29</v>
      </c>
      <c r="K2176" s="17" t="str">
        <f>IFERROR(__xludf.DUMMYFUNCTION("REGEXREPLACE(J2176, ""^[\d\s]+"", """")"),"значение показателя за год")</f>
        <v>значение показателя за год</v>
      </c>
      <c r="L2176" s="16">
        <f t="shared" si="18"/>
        <v>2</v>
      </c>
      <c r="M2176" s="13" t="s">
        <v>31</v>
      </c>
      <c r="N2176" s="13" t="str">
        <f>IFERROR(__xludf.DUMMYFUNCTION("REGEXEXTRACT(M2176, "" (.+)$"")"),"городское население")</f>
        <v>городское население</v>
      </c>
      <c r="O2176" s="18">
        <v>25.0</v>
      </c>
      <c r="P2176" s="18">
        <v>33.0</v>
      </c>
      <c r="Q2176" s="18">
        <v>22.0</v>
      </c>
      <c r="R2176" s="18">
        <v>14.0</v>
      </c>
      <c r="S2176" s="18">
        <v>11.0</v>
      </c>
      <c r="T2176" s="18">
        <v>16.0</v>
      </c>
      <c r="U2176" s="18">
        <v>6.0</v>
      </c>
      <c r="V2176" s="18">
        <v>9.0</v>
      </c>
      <c r="W2176" s="18">
        <v>4.0</v>
      </c>
      <c r="X2176" s="18">
        <v>14.0</v>
      </c>
      <c r="Y2176" s="18">
        <v>12.0</v>
      </c>
      <c r="Z2176" s="19" t="str">
        <f t="shared" si="6"/>
        <v/>
      </c>
      <c r="AA2176" s="19">
        <f t="shared" si="19"/>
        <v>166</v>
      </c>
      <c r="AB2176" s="19" t="str">
        <f t="shared" si="8"/>
        <v/>
      </c>
      <c r="AC2176" s="19">
        <f t="shared" si="20"/>
        <v>15.09090909</v>
      </c>
      <c r="AD2176" s="19">
        <f t="shared" si="21"/>
        <v>18.5</v>
      </c>
      <c r="AE2176" s="19" t="str">
        <f t="shared" si="22"/>
        <v>Нет моды</v>
      </c>
      <c r="AF2176" s="19">
        <f t="shared" si="23"/>
        <v>4</v>
      </c>
      <c r="AG2176" s="19">
        <f t="shared" si="24"/>
        <v>33</v>
      </c>
      <c r="AH2176" s="20" t="str">
        <f t="shared" si="14"/>
        <v/>
      </c>
      <c r="AI2176" s="21"/>
      <c r="AJ2176" s="21"/>
      <c r="AK2176" s="21"/>
      <c r="AL2176" s="22">
        <f t="shared" si="25"/>
        <v>1</v>
      </c>
    </row>
    <row r="2177" ht="12.75" customHeight="1">
      <c r="A2177" s="13" t="s">
        <v>185</v>
      </c>
      <c r="B2177" s="13" t="str">
        <f>IFERROR(__xludf.DUMMYFUNCTION("REGEXREPLACE(A2177, ""\d"", """")"),"         Ростовская область")</f>
        <v>         Ростовская область</v>
      </c>
      <c r="C2177" s="14" t="str">
        <f t="shared" si="15"/>
        <v>Ростовская область</v>
      </c>
      <c r="D2177" s="3">
        <f t="shared" si="16"/>
        <v>2</v>
      </c>
      <c r="E2177" s="15" t="s">
        <v>46</v>
      </c>
      <c r="F2177" s="13" t="str">
        <f>IFERROR(__xludf.DUMMYFUNCTION("REGEXEXTRACT(E2177, ""[А-Яа-я].*"")"),"Случ.отравл.алкоголем")</f>
        <v>Случ.отравл.алкоголем</v>
      </c>
      <c r="G2177" s="16">
        <f t="shared" si="17"/>
        <v>2</v>
      </c>
      <c r="H2177" s="13" t="s">
        <v>28</v>
      </c>
      <c r="I2177" s="13" t="str">
        <f>IFERROR(__xludf.DUMMYFUNCTION("REGEXREPLACE(H2177, "".*\s"", """")"),"человек")</f>
        <v>человек</v>
      </c>
      <c r="J2177" s="13" t="s">
        <v>29</v>
      </c>
      <c r="K2177" s="17" t="str">
        <f>IFERROR(__xludf.DUMMYFUNCTION("REGEXREPLACE(J2177, ""^[\d\s]+"", """")"),"значение показателя за год")</f>
        <v>значение показателя за год</v>
      </c>
      <c r="L2177" s="16">
        <f t="shared" si="18"/>
        <v>2</v>
      </c>
      <c r="M2177" s="13" t="s">
        <v>32</v>
      </c>
      <c r="N2177" s="13" t="str">
        <f>IFERROR(__xludf.DUMMYFUNCTION("REGEXEXTRACT(M2177, "" (.+)$"")"),"сельское население")</f>
        <v>сельское население</v>
      </c>
      <c r="O2177" s="18">
        <v>22.0</v>
      </c>
      <c r="P2177" s="18">
        <v>32.0</v>
      </c>
      <c r="Q2177" s="18">
        <v>28.0</v>
      </c>
      <c r="R2177" s="18">
        <v>27.0</v>
      </c>
      <c r="S2177" s="18">
        <v>6.0</v>
      </c>
      <c r="T2177" s="18">
        <v>20.0</v>
      </c>
      <c r="U2177" s="18">
        <v>10.0</v>
      </c>
      <c r="V2177" s="18">
        <v>11.0</v>
      </c>
      <c r="W2177" s="18">
        <v>11.0</v>
      </c>
      <c r="X2177" s="18">
        <v>10.0</v>
      </c>
      <c r="Y2177" s="18">
        <v>15.0</v>
      </c>
      <c r="Z2177" s="19" t="str">
        <f t="shared" si="6"/>
        <v/>
      </c>
      <c r="AA2177" s="19" t="str">
        <f t="shared" si="19"/>
        <v/>
      </c>
      <c r="AB2177" s="19">
        <f t="shared" si="8"/>
        <v>192</v>
      </c>
      <c r="AC2177" s="19">
        <f t="shared" si="20"/>
        <v>17.45454545</v>
      </c>
      <c r="AD2177" s="19">
        <f t="shared" si="21"/>
        <v>14</v>
      </c>
      <c r="AE2177" s="19" t="str">
        <f t="shared" si="22"/>
        <v>Нет моды</v>
      </c>
      <c r="AF2177" s="19">
        <f t="shared" si="23"/>
        <v>6</v>
      </c>
      <c r="AG2177" s="19">
        <f t="shared" si="24"/>
        <v>32</v>
      </c>
      <c r="AH2177" s="20" t="str">
        <f t="shared" si="14"/>
        <v>Город: 46%; Село: 54%</v>
      </c>
      <c r="AI2177" s="21"/>
      <c r="AJ2177" s="21"/>
      <c r="AK2177" s="21"/>
      <c r="AL2177" s="22">
        <f t="shared" si="25"/>
        <v>1</v>
      </c>
    </row>
    <row r="2178" ht="12.75" customHeight="1">
      <c r="A2178" s="13" t="s">
        <v>185</v>
      </c>
      <c r="B2178" s="13" t="str">
        <f>IFERROR(__xludf.DUMMYFUNCTION("REGEXREPLACE(A2178, ""\d"", """")"),"         Ростовская область")</f>
        <v>         Ростовская область</v>
      </c>
      <c r="C2178" s="14" t="str">
        <f t="shared" si="15"/>
        <v>Ростовская область</v>
      </c>
      <c r="D2178" s="3">
        <f t="shared" si="16"/>
        <v>2</v>
      </c>
      <c r="E2178" s="15" t="s">
        <v>47</v>
      </c>
      <c r="F2178" s="13" t="str">
        <f>IFERROR(__xludf.DUMMYFUNCTION("REGEXEXTRACT(E2178, ""[А-Яа-я].*"")"),"транспортные травмы всех видов")</f>
        <v>транспортные травмы всех видов</v>
      </c>
      <c r="G2178" s="16">
        <f t="shared" si="17"/>
        <v>2</v>
      </c>
      <c r="H2178" s="13" t="s">
        <v>28</v>
      </c>
      <c r="I2178" s="13" t="str">
        <f>IFERROR(__xludf.DUMMYFUNCTION("REGEXREPLACE(H2178, "".*\s"", """")"),"человек")</f>
        <v>человек</v>
      </c>
      <c r="J2178" s="13" t="s">
        <v>29</v>
      </c>
      <c r="K2178" s="17" t="str">
        <f>IFERROR(__xludf.DUMMYFUNCTION("REGEXREPLACE(J2178, ""^[\d\s]+"", """")"),"значение показателя за год")</f>
        <v>значение показателя за год</v>
      </c>
      <c r="L2178" s="16">
        <f t="shared" si="18"/>
        <v>2</v>
      </c>
      <c r="M2178" s="13" t="s">
        <v>30</v>
      </c>
      <c r="N2178" s="13" t="str">
        <f>IFERROR(__xludf.DUMMYFUNCTION("REGEXEXTRACT(M2178, "" (.+)$"")"),"все население")</f>
        <v>все население</v>
      </c>
      <c r="O2178" s="18">
        <v>604.0</v>
      </c>
      <c r="P2178" s="18">
        <v>675.0</v>
      </c>
      <c r="Q2178" s="18">
        <v>522.0</v>
      </c>
      <c r="R2178" s="18">
        <v>512.0</v>
      </c>
      <c r="S2178" s="23" t="s">
        <v>37</v>
      </c>
      <c r="T2178" s="23" t="s">
        <v>37</v>
      </c>
      <c r="U2178" s="23" t="s">
        <v>37</v>
      </c>
      <c r="V2178" s="23" t="s">
        <v>37</v>
      </c>
      <c r="W2178" s="23" t="s">
        <v>37</v>
      </c>
      <c r="X2178" s="23" t="s">
        <v>37</v>
      </c>
      <c r="Y2178" s="23" t="s">
        <v>37</v>
      </c>
      <c r="Z2178" s="19">
        <f t="shared" si="6"/>
        <v>2313</v>
      </c>
      <c r="AA2178" s="19" t="str">
        <f t="shared" si="19"/>
        <v/>
      </c>
      <c r="AB2178" s="19" t="str">
        <f t="shared" si="8"/>
        <v/>
      </c>
      <c r="AC2178" s="19">
        <f t="shared" si="20"/>
        <v>578.25</v>
      </c>
      <c r="AD2178" s="19">
        <f t="shared" si="21"/>
        <v>22</v>
      </c>
      <c r="AE2178" s="19" t="str">
        <f t="shared" si="22"/>
        <v>Нет моды</v>
      </c>
      <c r="AF2178" s="19">
        <f t="shared" si="23"/>
        <v>512</v>
      </c>
      <c r="AG2178" s="19">
        <f t="shared" si="24"/>
        <v>675</v>
      </c>
      <c r="AH2178" s="20" t="str">
        <f t="shared" si="14"/>
        <v/>
      </c>
      <c r="AI2178" s="24"/>
      <c r="AJ2178" s="24"/>
      <c r="AK2178" s="24"/>
      <c r="AL2178" s="22">
        <f t="shared" si="25"/>
        <v>1</v>
      </c>
    </row>
    <row r="2179" ht="12.75" customHeight="1">
      <c r="A2179" s="13" t="s">
        <v>185</v>
      </c>
      <c r="B2179" s="13" t="str">
        <f>IFERROR(__xludf.DUMMYFUNCTION("REGEXREPLACE(A2179, ""\d"", """")"),"         Ростовская область")</f>
        <v>         Ростовская область</v>
      </c>
      <c r="C2179" s="14" t="str">
        <f t="shared" si="15"/>
        <v>Ростовская область</v>
      </c>
      <c r="D2179" s="3">
        <f t="shared" si="16"/>
        <v>2</v>
      </c>
      <c r="E2179" s="15" t="s">
        <v>47</v>
      </c>
      <c r="F2179" s="13" t="str">
        <f>IFERROR(__xludf.DUMMYFUNCTION("REGEXEXTRACT(E2179, ""[А-Яа-я].*"")"),"транспортные травмы всех видов")</f>
        <v>транспортные травмы всех видов</v>
      </c>
      <c r="G2179" s="16">
        <f t="shared" si="17"/>
        <v>2</v>
      </c>
      <c r="H2179" s="13" t="s">
        <v>28</v>
      </c>
      <c r="I2179" s="13" t="str">
        <f>IFERROR(__xludf.DUMMYFUNCTION("REGEXREPLACE(H2179, "".*\s"", """")"),"человек")</f>
        <v>человек</v>
      </c>
      <c r="J2179" s="13" t="s">
        <v>29</v>
      </c>
      <c r="K2179" s="17" t="str">
        <f>IFERROR(__xludf.DUMMYFUNCTION("REGEXREPLACE(J2179, ""^[\d\s]+"", """")"),"значение показателя за год")</f>
        <v>значение показателя за год</v>
      </c>
      <c r="L2179" s="16">
        <f t="shared" si="18"/>
        <v>2</v>
      </c>
      <c r="M2179" s="13" t="s">
        <v>31</v>
      </c>
      <c r="N2179" s="13" t="str">
        <f>IFERROR(__xludf.DUMMYFUNCTION("REGEXEXTRACT(M2179, "" (.+)$"")"),"городское население")</f>
        <v>городское население</v>
      </c>
      <c r="O2179" s="18">
        <v>309.0</v>
      </c>
      <c r="P2179" s="18">
        <v>376.0</v>
      </c>
      <c r="Q2179" s="18">
        <v>291.0</v>
      </c>
      <c r="R2179" s="18">
        <v>280.0</v>
      </c>
      <c r="S2179" s="23" t="s">
        <v>37</v>
      </c>
      <c r="T2179" s="23" t="s">
        <v>37</v>
      </c>
      <c r="U2179" s="23" t="s">
        <v>37</v>
      </c>
      <c r="V2179" s="23" t="s">
        <v>37</v>
      </c>
      <c r="W2179" s="23" t="s">
        <v>37</v>
      </c>
      <c r="X2179" s="23" t="s">
        <v>37</v>
      </c>
      <c r="Y2179" s="23" t="s">
        <v>37</v>
      </c>
      <c r="Z2179" s="19" t="str">
        <f t="shared" si="6"/>
        <v/>
      </c>
      <c r="AA2179" s="19">
        <f t="shared" si="19"/>
        <v>1256</v>
      </c>
      <c r="AB2179" s="19" t="str">
        <f t="shared" si="8"/>
        <v/>
      </c>
      <c r="AC2179" s="19">
        <f t="shared" si="20"/>
        <v>314</v>
      </c>
      <c r="AD2179" s="19">
        <f t="shared" si="21"/>
        <v>444</v>
      </c>
      <c r="AE2179" s="19" t="str">
        <f t="shared" si="22"/>
        <v>Нет моды</v>
      </c>
      <c r="AF2179" s="19">
        <f t="shared" si="23"/>
        <v>280</v>
      </c>
      <c r="AG2179" s="19">
        <f t="shared" si="24"/>
        <v>376</v>
      </c>
      <c r="AH2179" s="20" t="str">
        <f t="shared" si="14"/>
        <v/>
      </c>
      <c r="AI2179" s="24"/>
      <c r="AJ2179" s="24"/>
      <c r="AK2179" s="24"/>
      <c r="AL2179" s="22">
        <f t="shared" si="25"/>
        <v>1</v>
      </c>
    </row>
    <row r="2180" ht="12.75" customHeight="1">
      <c r="A2180" s="13" t="s">
        <v>185</v>
      </c>
      <c r="B2180" s="13" t="str">
        <f>IFERROR(__xludf.DUMMYFUNCTION("REGEXREPLACE(A2180, ""\d"", """")"),"         Ростовская область")</f>
        <v>         Ростовская область</v>
      </c>
      <c r="C2180" s="14" t="str">
        <f t="shared" si="15"/>
        <v>Ростовская область</v>
      </c>
      <c r="D2180" s="3">
        <f t="shared" si="16"/>
        <v>2</v>
      </c>
      <c r="E2180" s="15" t="s">
        <v>47</v>
      </c>
      <c r="F2180" s="13" t="str">
        <f>IFERROR(__xludf.DUMMYFUNCTION("REGEXEXTRACT(E2180, ""[А-Яа-я].*"")"),"транспортные травмы всех видов")</f>
        <v>транспортные травмы всех видов</v>
      </c>
      <c r="G2180" s="16">
        <f t="shared" si="17"/>
        <v>2</v>
      </c>
      <c r="H2180" s="13" t="s">
        <v>28</v>
      </c>
      <c r="I2180" s="13" t="str">
        <f>IFERROR(__xludf.DUMMYFUNCTION("REGEXREPLACE(H2180, "".*\s"", """")"),"человек")</f>
        <v>человек</v>
      </c>
      <c r="J2180" s="13" t="s">
        <v>29</v>
      </c>
      <c r="K2180" s="17" t="str">
        <f>IFERROR(__xludf.DUMMYFUNCTION("REGEXREPLACE(J2180, ""^[\d\s]+"", """")"),"значение показателя за год")</f>
        <v>значение показателя за год</v>
      </c>
      <c r="L2180" s="16">
        <f t="shared" si="18"/>
        <v>2</v>
      </c>
      <c r="M2180" s="13" t="s">
        <v>32</v>
      </c>
      <c r="N2180" s="13" t="str">
        <f>IFERROR(__xludf.DUMMYFUNCTION("REGEXEXTRACT(M2180, "" (.+)$"")"),"сельское население")</f>
        <v>сельское население</v>
      </c>
      <c r="O2180" s="18">
        <v>295.0</v>
      </c>
      <c r="P2180" s="18">
        <v>299.0</v>
      </c>
      <c r="Q2180" s="18">
        <v>231.0</v>
      </c>
      <c r="R2180" s="18">
        <v>232.0</v>
      </c>
      <c r="S2180" s="23" t="s">
        <v>37</v>
      </c>
      <c r="T2180" s="23" t="s">
        <v>37</v>
      </c>
      <c r="U2180" s="23" t="s">
        <v>37</v>
      </c>
      <c r="V2180" s="23" t="s">
        <v>37</v>
      </c>
      <c r="W2180" s="23" t="s">
        <v>37</v>
      </c>
      <c r="X2180" s="23" t="s">
        <v>37</v>
      </c>
      <c r="Y2180" s="23" t="s">
        <v>37</v>
      </c>
      <c r="Z2180" s="19" t="str">
        <f t="shared" si="6"/>
        <v/>
      </c>
      <c r="AA2180" s="19" t="str">
        <f t="shared" si="19"/>
        <v/>
      </c>
      <c r="AB2180" s="19">
        <f t="shared" si="8"/>
        <v>1057</v>
      </c>
      <c r="AC2180" s="19">
        <f t="shared" si="20"/>
        <v>264.25</v>
      </c>
      <c r="AD2180" s="19">
        <f t="shared" si="21"/>
        <v>293</v>
      </c>
      <c r="AE2180" s="19" t="str">
        <f t="shared" si="22"/>
        <v>Нет моды</v>
      </c>
      <c r="AF2180" s="19">
        <f t="shared" si="23"/>
        <v>231</v>
      </c>
      <c r="AG2180" s="19">
        <f t="shared" si="24"/>
        <v>299</v>
      </c>
      <c r="AH2180" s="20" t="str">
        <f t="shared" si="14"/>
        <v>Город: 54%; Село: 46%</v>
      </c>
      <c r="AI2180" s="24"/>
      <c r="AJ2180" s="24"/>
      <c r="AK2180" s="24"/>
      <c r="AL2180" s="22">
        <f t="shared" si="25"/>
        <v>1</v>
      </c>
    </row>
    <row r="2181" ht="12.75" customHeight="1">
      <c r="A2181" s="13" t="s">
        <v>185</v>
      </c>
      <c r="B2181" s="13" t="str">
        <f>IFERROR(__xludf.DUMMYFUNCTION("REGEXREPLACE(A2181, ""\d"", """")"),"         Ростовская область")</f>
        <v>         Ростовская область</v>
      </c>
      <c r="C2181" s="14" t="str">
        <f t="shared" si="15"/>
        <v>Ростовская область</v>
      </c>
      <c r="D2181" s="3">
        <f t="shared" si="16"/>
        <v>2</v>
      </c>
      <c r="E2181" s="15" t="s">
        <v>48</v>
      </c>
      <c r="F2181" s="13" t="str">
        <f>IFERROR(__xludf.DUMMYFUNCTION("REGEXEXTRACT(E2181, ""[А-Яа-я].*"")"),"Убийство")</f>
        <v>Убийство</v>
      </c>
      <c r="G2181" s="16">
        <f t="shared" si="17"/>
        <v>2</v>
      </c>
      <c r="H2181" s="13" t="s">
        <v>28</v>
      </c>
      <c r="I2181" s="13" t="str">
        <f>IFERROR(__xludf.DUMMYFUNCTION("REGEXREPLACE(H2181, "".*\s"", """")"),"человек")</f>
        <v>человек</v>
      </c>
      <c r="J2181" s="13" t="s">
        <v>29</v>
      </c>
      <c r="K2181" s="17" t="str">
        <f>IFERROR(__xludf.DUMMYFUNCTION("REGEXREPLACE(J2181, ""^[\d\s]+"", """")"),"значение показателя за год")</f>
        <v>значение показателя за год</v>
      </c>
      <c r="L2181" s="16">
        <f t="shared" si="18"/>
        <v>2</v>
      </c>
      <c r="M2181" s="13" t="s">
        <v>30</v>
      </c>
      <c r="N2181" s="13" t="str">
        <f>IFERROR(__xludf.DUMMYFUNCTION("REGEXEXTRACT(M2181, "" (.+)$"")"),"все население")</f>
        <v>все население</v>
      </c>
      <c r="O2181" s="18">
        <v>167.0</v>
      </c>
      <c r="P2181" s="18">
        <v>167.0</v>
      </c>
      <c r="Q2181" s="18">
        <v>160.0</v>
      </c>
      <c r="R2181" s="18">
        <v>144.0</v>
      </c>
      <c r="S2181" s="18">
        <v>99.0</v>
      </c>
      <c r="T2181" s="18">
        <v>94.0</v>
      </c>
      <c r="U2181" s="18">
        <v>99.0</v>
      </c>
      <c r="V2181" s="18">
        <v>73.0</v>
      </c>
      <c r="W2181" s="18">
        <v>74.0</v>
      </c>
      <c r="X2181" s="18">
        <v>58.0</v>
      </c>
      <c r="Y2181" s="18">
        <v>55.0</v>
      </c>
      <c r="Z2181" s="19">
        <f t="shared" si="6"/>
        <v>1190</v>
      </c>
      <c r="AA2181" s="19" t="str">
        <f t="shared" si="19"/>
        <v/>
      </c>
      <c r="AB2181" s="19" t="str">
        <f t="shared" si="8"/>
        <v/>
      </c>
      <c r="AC2181" s="19">
        <f t="shared" si="20"/>
        <v>108.1818182</v>
      </c>
      <c r="AD2181" s="19">
        <f t="shared" si="21"/>
        <v>144</v>
      </c>
      <c r="AE2181" s="19" t="str">
        <f t="shared" si="22"/>
        <v>Нет моды</v>
      </c>
      <c r="AF2181" s="19">
        <f t="shared" si="23"/>
        <v>55</v>
      </c>
      <c r="AG2181" s="19">
        <f t="shared" si="24"/>
        <v>167</v>
      </c>
      <c r="AH2181" s="20" t="str">
        <f t="shared" si="14"/>
        <v/>
      </c>
      <c r="AI2181" s="21"/>
      <c r="AJ2181" s="21"/>
      <c r="AK2181" s="21"/>
      <c r="AL2181" s="22">
        <f t="shared" si="25"/>
        <v>1</v>
      </c>
    </row>
    <row r="2182" ht="12.75" customHeight="1">
      <c r="A2182" s="13" t="s">
        <v>185</v>
      </c>
      <c r="B2182" s="13" t="str">
        <f>IFERROR(__xludf.DUMMYFUNCTION("REGEXREPLACE(A2182, ""\d"", """")"),"         Ростовская область")</f>
        <v>         Ростовская область</v>
      </c>
      <c r="C2182" s="14" t="str">
        <f t="shared" si="15"/>
        <v>Ростовская область</v>
      </c>
      <c r="D2182" s="3">
        <f t="shared" si="16"/>
        <v>2</v>
      </c>
      <c r="E2182" s="15" t="s">
        <v>48</v>
      </c>
      <c r="F2182" s="13" t="str">
        <f>IFERROR(__xludf.DUMMYFUNCTION("REGEXEXTRACT(E2182, ""[А-Яа-я].*"")"),"Убийство")</f>
        <v>Убийство</v>
      </c>
      <c r="G2182" s="16">
        <f t="shared" si="17"/>
        <v>2</v>
      </c>
      <c r="H2182" s="13" t="s">
        <v>28</v>
      </c>
      <c r="I2182" s="13" t="str">
        <f>IFERROR(__xludf.DUMMYFUNCTION("REGEXREPLACE(H2182, "".*\s"", """")"),"человек")</f>
        <v>человек</v>
      </c>
      <c r="J2182" s="13" t="s">
        <v>29</v>
      </c>
      <c r="K2182" s="17" t="str">
        <f>IFERROR(__xludf.DUMMYFUNCTION("REGEXREPLACE(J2182, ""^[\d\s]+"", """")"),"значение показателя за год")</f>
        <v>значение показателя за год</v>
      </c>
      <c r="L2182" s="16">
        <f t="shared" si="18"/>
        <v>2</v>
      </c>
      <c r="M2182" s="13" t="s">
        <v>31</v>
      </c>
      <c r="N2182" s="13" t="str">
        <f>IFERROR(__xludf.DUMMYFUNCTION("REGEXEXTRACT(M2182, "" (.+)$"")"),"городское население")</f>
        <v>городское население</v>
      </c>
      <c r="O2182" s="18">
        <v>106.0</v>
      </c>
      <c r="P2182" s="18">
        <v>105.0</v>
      </c>
      <c r="Q2182" s="18">
        <v>89.0</v>
      </c>
      <c r="R2182" s="18">
        <v>93.0</v>
      </c>
      <c r="S2182" s="18">
        <v>55.0</v>
      </c>
      <c r="T2182" s="18">
        <v>59.0</v>
      </c>
      <c r="U2182" s="18">
        <v>64.0</v>
      </c>
      <c r="V2182" s="18">
        <v>48.0</v>
      </c>
      <c r="W2182" s="18">
        <v>55.0</v>
      </c>
      <c r="X2182" s="18">
        <v>33.0</v>
      </c>
      <c r="Y2182" s="18">
        <v>30.0</v>
      </c>
      <c r="Z2182" s="19" t="str">
        <f t="shared" si="6"/>
        <v/>
      </c>
      <c r="AA2182" s="19">
        <f t="shared" si="19"/>
        <v>737</v>
      </c>
      <c r="AB2182" s="19" t="str">
        <f t="shared" si="8"/>
        <v/>
      </c>
      <c r="AC2182" s="19">
        <f t="shared" si="20"/>
        <v>67</v>
      </c>
      <c r="AD2182" s="19">
        <f t="shared" si="21"/>
        <v>81.5</v>
      </c>
      <c r="AE2182" s="19" t="str">
        <f t="shared" si="22"/>
        <v>Нет моды</v>
      </c>
      <c r="AF2182" s="19">
        <f t="shared" si="23"/>
        <v>30</v>
      </c>
      <c r="AG2182" s="19">
        <f t="shared" si="24"/>
        <v>106</v>
      </c>
      <c r="AH2182" s="20" t="str">
        <f t="shared" si="14"/>
        <v/>
      </c>
      <c r="AI2182" s="21"/>
      <c r="AJ2182" s="21"/>
      <c r="AK2182" s="21"/>
      <c r="AL2182" s="22">
        <f t="shared" si="25"/>
        <v>1</v>
      </c>
    </row>
    <row r="2183" ht="12.75" customHeight="1">
      <c r="A2183" s="13" t="s">
        <v>185</v>
      </c>
      <c r="B2183" s="13" t="str">
        <f>IFERROR(__xludf.DUMMYFUNCTION("REGEXREPLACE(A2183, ""\d"", """")"),"         Ростовская область")</f>
        <v>         Ростовская область</v>
      </c>
      <c r="C2183" s="14" t="str">
        <f t="shared" si="15"/>
        <v>Ростовская область</v>
      </c>
      <c r="D2183" s="3">
        <f t="shared" si="16"/>
        <v>2</v>
      </c>
      <c r="E2183" s="15" t="s">
        <v>48</v>
      </c>
      <c r="F2183" s="13" t="str">
        <f>IFERROR(__xludf.DUMMYFUNCTION("REGEXEXTRACT(E2183, ""[А-Яа-я].*"")"),"Убийство")</f>
        <v>Убийство</v>
      </c>
      <c r="G2183" s="16">
        <f t="shared" si="17"/>
        <v>2</v>
      </c>
      <c r="H2183" s="13" t="s">
        <v>28</v>
      </c>
      <c r="I2183" s="13" t="str">
        <f>IFERROR(__xludf.DUMMYFUNCTION("REGEXREPLACE(H2183, "".*\s"", """")"),"человек")</f>
        <v>человек</v>
      </c>
      <c r="J2183" s="13" t="s">
        <v>29</v>
      </c>
      <c r="K2183" s="17" t="str">
        <f>IFERROR(__xludf.DUMMYFUNCTION("REGEXREPLACE(J2183, ""^[\d\s]+"", """")"),"значение показателя за год")</f>
        <v>значение показателя за год</v>
      </c>
      <c r="L2183" s="16">
        <f t="shared" si="18"/>
        <v>2</v>
      </c>
      <c r="M2183" s="13" t="s">
        <v>32</v>
      </c>
      <c r="N2183" s="13" t="str">
        <f>IFERROR(__xludf.DUMMYFUNCTION("REGEXEXTRACT(M2183, "" (.+)$"")"),"сельское население")</f>
        <v>сельское население</v>
      </c>
      <c r="O2183" s="18">
        <v>61.0</v>
      </c>
      <c r="P2183" s="18">
        <v>62.0</v>
      </c>
      <c r="Q2183" s="18">
        <v>71.0</v>
      </c>
      <c r="R2183" s="18">
        <v>51.0</v>
      </c>
      <c r="S2183" s="18">
        <v>44.0</v>
      </c>
      <c r="T2183" s="18">
        <v>35.0</v>
      </c>
      <c r="U2183" s="18">
        <v>35.0</v>
      </c>
      <c r="V2183" s="18">
        <v>25.0</v>
      </c>
      <c r="W2183" s="18">
        <v>19.0</v>
      </c>
      <c r="X2183" s="18">
        <v>25.0</v>
      </c>
      <c r="Y2183" s="18">
        <v>25.0</v>
      </c>
      <c r="Z2183" s="19" t="str">
        <f t="shared" si="6"/>
        <v/>
      </c>
      <c r="AA2183" s="19" t="str">
        <f t="shared" si="19"/>
        <v/>
      </c>
      <c r="AB2183" s="19">
        <f t="shared" si="8"/>
        <v>453</v>
      </c>
      <c r="AC2183" s="19">
        <f t="shared" si="20"/>
        <v>41.18181818</v>
      </c>
      <c r="AD2183" s="19">
        <f t="shared" si="21"/>
        <v>53</v>
      </c>
      <c r="AE2183" s="19" t="str">
        <f t="shared" si="22"/>
        <v>Нет моды</v>
      </c>
      <c r="AF2183" s="19">
        <f t="shared" si="23"/>
        <v>19</v>
      </c>
      <c r="AG2183" s="19">
        <f t="shared" si="24"/>
        <v>71</v>
      </c>
      <c r="AH2183" s="20" t="str">
        <f t="shared" si="14"/>
        <v>Город: 62%; Село: 38%</v>
      </c>
      <c r="AI2183" s="21"/>
      <c r="AJ2183" s="21"/>
      <c r="AK2183" s="21"/>
      <c r="AL2183" s="22">
        <f t="shared" si="25"/>
        <v>1</v>
      </c>
    </row>
    <row r="2184" ht="12.75" customHeight="1">
      <c r="A2184" s="13" t="s">
        <v>185</v>
      </c>
      <c r="B2184" s="13" t="str">
        <f>IFERROR(__xludf.DUMMYFUNCTION("REGEXREPLACE(A2184, ""\d"", """")"),"         Ростовская область")</f>
        <v>         Ростовская область</v>
      </c>
      <c r="C2184" s="14" t="str">
        <f t="shared" si="15"/>
        <v>Ростовская область</v>
      </c>
      <c r="D2184" s="3">
        <f t="shared" si="16"/>
        <v>2</v>
      </c>
      <c r="E2184" s="15" t="s">
        <v>49</v>
      </c>
      <c r="F2184" s="13" t="str">
        <f>IFERROR(__xludf.DUMMYFUNCTION("REGEXEXTRACT(E2184, ""[А-Яа-я].*"")"),"Цереброваскулярные болезни")</f>
        <v>Цереброваскулярные болезни</v>
      </c>
      <c r="G2184" s="16">
        <f t="shared" si="17"/>
        <v>2</v>
      </c>
      <c r="H2184" s="13" t="s">
        <v>28</v>
      </c>
      <c r="I2184" s="13" t="str">
        <f>IFERROR(__xludf.DUMMYFUNCTION("REGEXREPLACE(H2184, "".*\s"", """")"),"человек")</f>
        <v>человек</v>
      </c>
      <c r="J2184" s="13" t="s">
        <v>29</v>
      </c>
      <c r="K2184" s="17" t="str">
        <f>IFERROR(__xludf.DUMMYFUNCTION("REGEXREPLACE(J2184, ""^[\d\s]+"", """")"),"значение показателя за год")</f>
        <v>значение показателя за год</v>
      </c>
      <c r="L2184" s="16">
        <f t="shared" si="18"/>
        <v>2</v>
      </c>
      <c r="M2184" s="13" t="s">
        <v>30</v>
      </c>
      <c r="N2184" s="13" t="str">
        <f>IFERROR(__xludf.DUMMYFUNCTION("REGEXEXTRACT(M2184, "" (.+)$"")"),"все население")</f>
        <v>все население</v>
      </c>
      <c r="O2184" s="18">
        <v>7427.0</v>
      </c>
      <c r="P2184" s="18">
        <v>6640.0</v>
      </c>
      <c r="Q2184" s="18">
        <v>6479.0</v>
      </c>
      <c r="R2184" s="18">
        <v>6088.0</v>
      </c>
      <c r="S2184" s="18">
        <v>5833.0</v>
      </c>
      <c r="T2184" s="18">
        <v>5779.0</v>
      </c>
      <c r="U2184" s="18">
        <v>5514.0</v>
      </c>
      <c r="V2184" s="18">
        <v>5808.0</v>
      </c>
      <c r="W2184" s="18">
        <v>5650.0</v>
      </c>
      <c r="X2184" s="18">
        <v>6026.0</v>
      </c>
      <c r="Y2184" s="18">
        <v>5764.0</v>
      </c>
      <c r="Z2184" s="19">
        <f t="shared" si="6"/>
        <v>67008</v>
      </c>
      <c r="AA2184" s="19" t="str">
        <f t="shared" si="19"/>
        <v/>
      </c>
      <c r="AB2184" s="19" t="str">
        <f t="shared" si="8"/>
        <v/>
      </c>
      <c r="AC2184" s="19">
        <f t="shared" si="20"/>
        <v>6091.636364</v>
      </c>
      <c r="AD2184" s="19">
        <f t="shared" si="21"/>
        <v>2792.5</v>
      </c>
      <c r="AE2184" s="19" t="str">
        <f t="shared" si="22"/>
        <v>Нет моды</v>
      </c>
      <c r="AF2184" s="19">
        <f t="shared" si="23"/>
        <v>5514</v>
      </c>
      <c r="AG2184" s="19">
        <f t="shared" si="24"/>
        <v>7427</v>
      </c>
      <c r="AH2184" s="20" t="str">
        <f t="shared" si="14"/>
        <v/>
      </c>
      <c r="AI2184" s="21"/>
      <c r="AJ2184" s="21"/>
      <c r="AK2184" s="21"/>
      <c r="AL2184" s="22">
        <f t="shared" si="25"/>
        <v>1</v>
      </c>
    </row>
    <row r="2185" ht="12.75" customHeight="1">
      <c r="A2185" s="13" t="s">
        <v>185</v>
      </c>
      <c r="B2185" s="13" t="str">
        <f>IFERROR(__xludf.DUMMYFUNCTION("REGEXREPLACE(A2185, ""\d"", """")"),"         Ростовская область")</f>
        <v>         Ростовская область</v>
      </c>
      <c r="C2185" s="14" t="str">
        <f t="shared" si="15"/>
        <v>Ростовская область</v>
      </c>
      <c r="D2185" s="3">
        <f t="shared" si="16"/>
        <v>2</v>
      </c>
      <c r="E2185" s="15" t="s">
        <v>49</v>
      </c>
      <c r="F2185" s="13" t="str">
        <f>IFERROR(__xludf.DUMMYFUNCTION("REGEXEXTRACT(E2185, ""[А-Яа-я].*"")"),"Цереброваскулярные болезни")</f>
        <v>Цереброваскулярные болезни</v>
      </c>
      <c r="G2185" s="16">
        <f t="shared" si="17"/>
        <v>2</v>
      </c>
      <c r="H2185" s="13" t="s">
        <v>28</v>
      </c>
      <c r="I2185" s="13" t="str">
        <f>IFERROR(__xludf.DUMMYFUNCTION("REGEXREPLACE(H2185, "".*\s"", """")"),"человек")</f>
        <v>человек</v>
      </c>
      <c r="J2185" s="13" t="s">
        <v>29</v>
      </c>
      <c r="K2185" s="17" t="str">
        <f>IFERROR(__xludf.DUMMYFUNCTION("REGEXREPLACE(J2185, ""^[\d\s]+"", """")"),"значение показателя за год")</f>
        <v>значение показателя за год</v>
      </c>
      <c r="L2185" s="16">
        <f t="shared" si="18"/>
        <v>2</v>
      </c>
      <c r="M2185" s="13" t="s">
        <v>31</v>
      </c>
      <c r="N2185" s="13" t="str">
        <f>IFERROR(__xludf.DUMMYFUNCTION("REGEXEXTRACT(M2185, "" (.+)$"")"),"городское население")</f>
        <v>городское население</v>
      </c>
      <c r="O2185" s="18">
        <v>5680.0</v>
      </c>
      <c r="P2185" s="18">
        <v>5127.0</v>
      </c>
      <c r="Q2185" s="18">
        <v>5039.0</v>
      </c>
      <c r="R2185" s="18">
        <v>4660.0</v>
      </c>
      <c r="S2185" s="18">
        <v>4393.0</v>
      </c>
      <c r="T2185" s="18">
        <v>4367.0</v>
      </c>
      <c r="U2185" s="18">
        <v>4072.0</v>
      </c>
      <c r="V2185" s="18">
        <v>4349.0</v>
      </c>
      <c r="W2185" s="18">
        <v>4246.0</v>
      </c>
      <c r="X2185" s="18">
        <v>4238.0</v>
      </c>
      <c r="Y2185" s="18">
        <v>4019.0</v>
      </c>
      <c r="Z2185" s="19" t="str">
        <f t="shared" si="6"/>
        <v/>
      </c>
      <c r="AA2185" s="19">
        <f t="shared" si="19"/>
        <v>50190</v>
      </c>
      <c r="AB2185" s="19" t="str">
        <f t="shared" si="8"/>
        <v/>
      </c>
      <c r="AC2185" s="19">
        <f t="shared" si="20"/>
        <v>4562.727273</v>
      </c>
      <c r="AD2185" s="19">
        <f t="shared" si="21"/>
        <v>5582</v>
      </c>
      <c r="AE2185" s="19" t="str">
        <f t="shared" si="22"/>
        <v>Нет моды</v>
      </c>
      <c r="AF2185" s="19">
        <f t="shared" si="23"/>
        <v>4019</v>
      </c>
      <c r="AG2185" s="19">
        <f t="shared" si="24"/>
        <v>5680</v>
      </c>
      <c r="AH2185" s="20" t="str">
        <f t="shared" si="14"/>
        <v/>
      </c>
      <c r="AI2185" s="21"/>
      <c r="AJ2185" s="21"/>
      <c r="AK2185" s="21"/>
      <c r="AL2185" s="22">
        <f t="shared" si="25"/>
        <v>1</v>
      </c>
    </row>
    <row r="2186" ht="12.75" customHeight="1">
      <c r="A2186" s="13" t="s">
        <v>185</v>
      </c>
      <c r="B2186" s="13" t="str">
        <f>IFERROR(__xludf.DUMMYFUNCTION("REGEXREPLACE(A2186, ""\d"", """")"),"         Ростовская область")</f>
        <v>         Ростовская область</v>
      </c>
      <c r="C2186" s="14" t="str">
        <f t="shared" si="15"/>
        <v>Ростовская область</v>
      </c>
      <c r="D2186" s="3">
        <f t="shared" si="16"/>
        <v>2</v>
      </c>
      <c r="E2186" s="15" t="s">
        <v>49</v>
      </c>
      <c r="F2186" s="13" t="str">
        <f>IFERROR(__xludf.DUMMYFUNCTION("REGEXEXTRACT(E2186, ""[А-Яа-я].*"")"),"Цереброваскулярные болезни")</f>
        <v>Цереброваскулярные болезни</v>
      </c>
      <c r="G2186" s="16">
        <f t="shared" si="17"/>
        <v>2</v>
      </c>
      <c r="H2186" s="13" t="s">
        <v>28</v>
      </c>
      <c r="I2186" s="13" t="str">
        <f>IFERROR(__xludf.DUMMYFUNCTION("REGEXREPLACE(H2186, "".*\s"", """")"),"человек")</f>
        <v>человек</v>
      </c>
      <c r="J2186" s="13" t="s">
        <v>29</v>
      </c>
      <c r="K2186" s="17" t="str">
        <f>IFERROR(__xludf.DUMMYFUNCTION("REGEXREPLACE(J2186, ""^[\d\s]+"", """")"),"значение показателя за год")</f>
        <v>значение показателя за год</v>
      </c>
      <c r="L2186" s="16">
        <f t="shared" si="18"/>
        <v>2</v>
      </c>
      <c r="M2186" s="13" t="s">
        <v>32</v>
      </c>
      <c r="N2186" s="13" t="str">
        <f>IFERROR(__xludf.DUMMYFUNCTION("REGEXEXTRACT(M2186, "" (.+)$"")"),"сельское население")</f>
        <v>сельское население</v>
      </c>
      <c r="O2186" s="18">
        <v>1747.0</v>
      </c>
      <c r="P2186" s="18">
        <v>1513.0</v>
      </c>
      <c r="Q2186" s="18">
        <v>1440.0</v>
      </c>
      <c r="R2186" s="18">
        <v>1428.0</v>
      </c>
      <c r="S2186" s="18">
        <v>1440.0</v>
      </c>
      <c r="T2186" s="18">
        <v>1412.0</v>
      </c>
      <c r="U2186" s="18">
        <v>1442.0</v>
      </c>
      <c r="V2186" s="18">
        <v>1459.0</v>
      </c>
      <c r="W2186" s="18">
        <v>1404.0</v>
      </c>
      <c r="X2186" s="18">
        <v>1788.0</v>
      </c>
      <c r="Y2186" s="18">
        <v>1745.0</v>
      </c>
      <c r="Z2186" s="19" t="str">
        <f t="shared" si="6"/>
        <v/>
      </c>
      <c r="AA2186" s="19" t="str">
        <f t="shared" si="19"/>
        <v/>
      </c>
      <c r="AB2186" s="19">
        <f t="shared" si="8"/>
        <v>16818</v>
      </c>
      <c r="AC2186" s="19">
        <f t="shared" si="20"/>
        <v>1528.909091</v>
      </c>
      <c r="AD2186" s="19">
        <f t="shared" si="21"/>
        <v>2903.5</v>
      </c>
      <c r="AE2186" s="19" t="str">
        <f t="shared" si="22"/>
        <v>Нет моды</v>
      </c>
      <c r="AF2186" s="19">
        <f t="shared" si="23"/>
        <v>1404</v>
      </c>
      <c r="AG2186" s="19">
        <f t="shared" si="24"/>
        <v>1788</v>
      </c>
      <c r="AH2186" s="20" t="str">
        <f t="shared" si="14"/>
        <v>Город: 75%; Село: 25%</v>
      </c>
      <c r="AI2186" s="21"/>
      <c r="AJ2186" s="21"/>
      <c r="AK2186" s="21"/>
      <c r="AL2186" s="22">
        <f t="shared" si="25"/>
        <v>1</v>
      </c>
    </row>
    <row r="2187" ht="12.75" customHeight="1">
      <c r="A2187" s="13" t="s">
        <v>186</v>
      </c>
      <c r="B2187" s="13" t="str">
        <f>IFERROR(__xludf.DUMMYFUNCTION("REGEXREPLACE(A2187, ""\d"", """")"),"         Город федерального значения Севастополь")</f>
        <v>         Город федерального значения Севастополь</v>
      </c>
      <c r="C2187" s="14" t="str">
        <f t="shared" si="15"/>
        <v>Город федерального значения Севастополь</v>
      </c>
      <c r="D2187" s="3">
        <f t="shared" si="16"/>
        <v>2</v>
      </c>
      <c r="E2187" s="15" t="s">
        <v>27</v>
      </c>
      <c r="F2187" s="13" t="str">
        <f>IFERROR(__xludf.DUMMYFUNCTION("REGEXEXTRACT(E2187, ""[А-Яа-я].*"")"),"Болезни органов дыхания")</f>
        <v>Болезни органов дыхания</v>
      </c>
      <c r="G2187" s="16">
        <f t="shared" si="17"/>
        <v>2</v>
      </c>
      <c r="H2187" s="13" t="s">
        <v>28</v>
      </c>
      <c r="I2187" s="13" t="str">
        <f>IFERROR(__xludf.DUMMYFUNCTION("REGEXREPLACE(H2187, "".*\s"", """")"),"человек")</f>
        <v>человек</v>
      </c>
      <c r="J2187" s="13" t="s">
        <v>29</v>
      </c>
      <c r="K2187" s="17" t="str">
        <f>IFERROR(__xludf.DUMMYFUNCTION("REGEXREPLACE(J2187, ""^[\d\s]+"", """")"),"значение показателя за год")</f>
        <v>значение показателя за год</v>
      </c>
      <c r="L2187" s="16">
        <f t="shared" si="18"/>
        <v>2</v>
      </c>
      <c r="M2187" s="13" t="s">
        <v>30</v>
      </c>
      <c r="N2187" s="13" t="str">
        <f>IFERROR(__xludf.DUMMYFUNCTION("REGEXEXTRACT(M2187, "" (.+)$"")"),"все население")</f>
        <v>все население</v>
      </c>
      <c r="O2187" s="23" t="s">
        <v>37</v>
      </c>
      <c r="P2187" s="18">
        <v>0.0</v>
      </c>
      <c r="Q2187" s="18">
        <v>115.0</v>
      </c>
      <c r="R2187" s="18">
        <v>114.0</v>
      </c>
      <c r="S2187" s="18">
        <v>89.0</v>
      </c>
      <c r="T2187" s="18">
        <v>86.0</v>
      </c>
      <c r="U2187" s="18">
        <v>140.0</v>
      </c>
      <c r="V2187" s="18">
        <v>149.0</v>
      </c>
      <c r="W2187" s="18">
        <v>193.0</v>
      </c>
      <c r="X2187" s="18">
        <v>124.0</v>
      </c>
      <c r="Y2187" s="18">
        <v>124.0</v>
      </c>
      <c r="Z2187" s="19">
        <f t="shared" si="6"/>
        <v>1134</v>
      </c>
      <c r="AA2187" s="19" t="str">
        <f t="shared" si="19"/>
        <v/>
      </c>
      <c r="AB2187" s="19" t="str">
        <f t="shared" si="8"/>
        <v/>
      </c>
      <c r="AC2187" s="19">
        <f t="shared" si="20"/>
        <v>113.4</v>
      </c>
      <c r="AD2187" s="19">
        <f t="shared" si="21"/>
        <v>1404</v>
      </c>
      <c r="AE2187" s="19" t="str">
        <f t="shared" si="22"/>
        <v>Нет моды</v>
      </c>
      <c r="AF2187" s="19">
        <f t="shared" si="23"/>
        <v>0</v>
      </c>
      <c r="AG2187" s="19">
        <f t="shared" si="24"/>
        <v>193</v>
      </c>
      <c r="AH2187" s="20" t="str">
        <f t="shared" si="14"/>
        <v/>
      </c>
      <c r="AI2187" s="21"/>
      <c r="AJ2187" s="21"/>
      <c r="AK2187" s="21"/>
      <c r="AL2187" s="22">
        <f t="shared" si="25"/>
        <v>2</v>
      </c>
    </row>
    <row r="2188" ht="12.75" customHeight="1">
      <c r="A2188" s="13" t="s">
        <v>186</v>
      </c>
      <c r="B2188" s="13" t="str">
        <f>IFERROR(__xludf.DUMMYFUNCTION("REGEXREPLACE(A2188, ""\d"", """")"),"         Город федерального значения Севастополь")</f>
        <v>         Город федерального значения Севастополь</v>
      </c>
      <c r="C2188" s="14" t="str">
        <f t="shared" si="15"/>
        <v>Город федерального значения Севастополь</v>
      </c>
      <c r="D2188" s="3">
        <f t="shared" si="16"/>
        <v>2</v>
      </c>
      <c r="E2188" s="15" t="s">
        <v>27</v>
      </c>
      <c r="F2188" s="13" t="str">
        <f>IFERROR(__xludf.DUMMYFUNCTION("REGEXEXTRACT(E2188, ""[А-Яа-я].*"")"),"Болезни органов дыхания")</f>
        <v>Болезни органов дыхания</v>
      </c>
      <c r="G2188" s="16">
        <f t="shared" si="17"/>
        <v>2</v>
      </c>
      <c r="H2188" s="13" t="s">
        <v>28</v>
      </c>
      <c r="I2188" s="13" t="str">
        <f>IFERROR(__xludf.DUMMYFUNCTION("REGEXREPLACE(H2188, "".*\s"", """")"),"человек")</f>
        <v>человек</v>
      </c>
      <c r="J2188" s="13" t="s">
        <v>29</v>
      </c>
      <c r="K2188" s="17" t="str">
        <f>IFERROR(__xludf.DUMMYFUNCTION("REGEXREPLACE(J2188, ""^[\d\s]+"", """")"),"значение показателя за год")</f>
        <v>значение показателя за год</v>
      </c>
      <c r="L2188" s="16">
        <f t="shared" si="18"/>
        <v>2</v>
      </c>
      <c r="M2188" s="13" t="s">
        <v>31</v>
      </c>
      <c r="N2188" s="13" t="str">
        <f>IFERROR(__xludf.DUMMYFUNCTION("REGEXEXTRACT(M2188, "" (.+)$"")"),"городское население")</f>
        <v>городское население</v>
      </c>
      <c r="O2188" s="23" t="s">
        <v>37</v>
      </c>
      <c r="P2188" s="18">
        <v>0.0</v>
      </c>
      <c r="Q2188" s="18">
        <v>109.0</v>
      </c>
      <c r="R2188" s="18">
        <v>101.0</v>
      </c>
      <c r="S2188" s="18">
        <v>83.0</v>
      </c>
      <c r="T2188" s="18">
        <v>82.0</v>
      </c>
      <c r="U2188" s="18">
        <v>131.0</v>
      </c>
      <c r="V2188" s="18">
        <v>137.0</v>
      </c>
      <c r="W2188" s="18">
        <v>179.0</v>
      </c>
      <c r="X2188" s="18">
        <v>119.0</v>
      </c>
      <c r="Y2188" s="18">
        <v>114.0</v>
      </c>
      <c r="Z2188" s="19" t="str">
        <f t="shared" si="6"/>
        <v/>
      </c>
      <c r="AA2188" s="19">
        <f t="shared" si="19"/>
        <v>1055</v>
      </c>
      <c r="AB2188" s="19" t="str">
        <f t="shared" si="8"/>
        <v/>
      </c>
      <c r="AC2188" s="19">
        <f t="shared" si="20"/>
        <v>105.5</v>
      </c>
      <c r="AD2188" s="19">
        <f t="shared" si="21"/>
        <v>114.5</v>
      </c>
      <c r="AE2188" s="19" t="str">
        <f t="shared" si="22"/>
        <v>Нет моды</v>
      </c>
      <c r="AF2188" s="19">
        <f t="shared" si="23"/>
        <v>0</v>
      </c>
      <c r="AG2188" s="19">
        <f t="shared" si="24"/>
        <v>179</v>
      </c>
      <c r="AH2188" s="20" t="str">
        <f t="shared" si="14"/>
        <v/>
      </c>
      <c r="AI2188" s="21"/>
      <c r="AJ2188" s="21"/>
      <c r="AK2188" s="21"/>
      <c r="AL2188" s="22">
        <f t="shared" si="25"/>
        <v>2</v>
      </c>
    </row>
    <row r="2189" ht="12.75" customHeight="1">
      <c r="A2189" s="13" t="s">
        <v>186</v>
      </c>
      <c r="B2189" s="13" t="str">
        <f>IFERROR(__xludf.DUMMYFUNCTION("REGEXREPLACE(A2189, ""\d"", """")"),"         Город федерального значения Севастополь")</f>
        <v>         Город федерального значения Севастополь</v>
      </c>
      <c r="C2189" s="14" t="str">
        <f t="shared" si="15"/>
        <v>Город федерального значения Севастополь</v>
      </c>
      <c r="D2189" s="3">
        <f t="shared" si="16"/>
        <v>2</v>
      </c>
      <c r="E2189" s="15" t="s">
        <v>27</v>
      </c>
      <c r="F2189" s="13" t="str">
        <f>IFERROR(__xludf.DUMMYFUNCTION("REGEXEXTRACT(E2189, ""[А-Яа-я].*"")"),"Болезни органов дыхания")</f>
        <v>Болезни органов дыхания</v>
      </c>
      <c r="G2189" s="16">
        <f t="shared" si="17"/>
        <v>2</v>
      </c>
      <c r="H2189" s="13" t="s">
        <v>28</v>
      </c>
      <c r="I2189" s="13" t="str">
        <f>IFERROR(__xludf.DUMMYFUNCTION("REGEXREPLACE(H2189, "".*\s"", """")"),"человек")</f>
        <v>человек</v>
      </c>
      <c r="J2189" s="13" t="s">
        <v>29</v>
      </c>
      <c r="K2189" s="17" t="str">
        <f>IFERROR(__xludf.DUMMYFUNCTION("REGEXREPLACE(J2189, ""^[\d\s]+"", """")"),"значение показателя за год")</f>
        <v>значение показателя за год</v>
      </c>
      <c r="L2189" s="16">
        <f t="shared" si="18"/>
        <v>2</v>
      </c>
      <c r="M2189" s="13" t="s">
        <v>32</v>
      </c>
      <c r="N2189" s="13" t="str">
        <f>IFERROR(__xludf.DUMMYFUNCTION("REGEXEXTRACT(M2189, "" (.+)$"")"),"сельское население")</f>
        <v>сельское население</v>
      </c>
      <c r="O2189" s="23" t="s">
        <v>37</v>
      </c>
      <c r="P2189" s="18">
        <v>0.0</v>
      </c>
      <c r="Q2189" s="18">
        <v>6.0</v>
      </c>
      <c r="R2189" s="18">
        <v>13.0</v>
      </c>
      <c r="S2189" s="18">
        <v>6.0</v>
      </c>
      <c r="T2189" s="18">
        <v>4.0</v>
      </c>
      <c r="U2189" s="18">
        <v>9.0</v>
      </c>
      <c r="V2189" s="18">
        <v>12.0</v>
      </c>
      <c r="W2189" s="18">
        <v>14.0</v>
      </c>
      <c r="X2189" s="18">
        <v>5.0</v>
      </c>
      <c r="Y2189" s="18">
        <v>10.0</v>
      </c>
      <c r="Z2189" s="19" t="str">
        <f t="shared" si="6"/>
        <v/>
      </c>
      <c r="AA2189" s="19" t="str">
        <f t="shared" si="19"/>
        <v/>
      </c>
      <c r="AB2189" s="19">
        <f t="shared" si="8"/>
        <v>79</v>
      </c>
      <c r="AC2189" s="19">
        <f t="shared" si="20"/>
        <v>7.9</v>
      </c>
      <c r="AD2189" s="19">
        <f t="shared" si="21"/>
        <v>13.5</v>
      </c>
      <c r="AE2189" s="19" t="str">
        <f t="shared" si="22"/>
        <v>Нет моды</v>
      </c>
      <c r="AF2189" s="19">
        <f t="shared" si="23"/>
        <v>0</v>
      </c>
      <c r="AG2189" s="19">
        <f t="shared" si="24"/>
        <v>14</v>
      </c>
      <c r="AH2189" s="20" t="str">
        <f t="shared" si="14"/>
        <v>Город: 93%; Село: 7%</v>
      </c>
      <c r="AI2189" s="21"/>
      <c r="AJ2189" s="21"/>
      <c r="AK2189" s="21"/>
      <c r="AL2189" s="22">
        <f t="shared" si="25"/>
        <v>2</v>
      </c>
    </row>
    <row r="2190" ht="12.75" customHeight="1">
      <c r="A2190" s="13" t="s">
        <v>186</v>
      </c>
      <c r="B2190" s="13" t="str">
        <f>IFERROR(__xludf.DUMMYFUNCTION("REGEXREPLACE(A2190, ""\d"", """")"),"         Город федерального значения Севастополь")</f>
        <v>         Город федерального значения Севастополь</v>
      </c>
      <c r="C2190" s="14" t="str">
        <f t="shared" si="15"/>
        <v>Город федерального значения Севастополь</v>
      </c>
      <c r="D2190" s="3">
        <f t="shared" si="16"/>
        <v>2</v>
      </c>
      <c r="E2190" s="15" t="s">
        <v>33</v>
      </c>
      <c r="F2190" s="13" t="str">
        <f>IFERROR(__xludf.DUMMYFUNCTION("REGEXEXTRACT(E2190, ""[А-Яа-я].*"")"),"Болезни органов пищеварения")</f>
        <v>Болезни органов пищеварения</v>
      </c>
      <c r="G2190" s="16">
        <f t="shared" si="17"/>
        <v>2</v>
      </c>
      <c r="H2190" s="13" t="s">
        <v>28</v>
      </c>
      <c r="I2190" s="13" t="str">
        <f>IFERROR(__xludf.DUMMYFUNCTION("REGEXREPLACE(H2190, "".*\s"", """")"),"человек")</f>
        <v>человек</v>
      </c>
      <c r="J2190" s="13" t="s">
        <v>29</v>
      </c>
      <c r="K2190" s="17" t="str">
        <f>IFERROR(__xludf.DUMMYFUNCTION("REGEXREPLACE(J2190, ""^[\d\s]+"", """")"),"значение показателя за год")</f>
        <v>значение показателя за год</v>
      </c>
      <c r="L2190" s="16">
        <f t="shared" si="18"/>
        <v>2</v>
      </c>
      <c r="M2190" s="13" t="s">
        <v>30</v>
      </c>
      <c r="N2190" s="13" t="str">
        <f>IFERROR(__xludf.DUMMYFUNCTION("REGEXEXTRACT(M2190, "" (.+)$"")"),"все население")</f>
        <v>все население</v>
      </c>
      <c r="O2190" s="23" t="s">
        <v>37</v>
      </c>
      <c r="P2190" s="18">
        <v>0.0</v>
      </c>
      <c r="Q2190" s="18">
        <v>391.0</v>
      </c>
      <c r="R2190" s="18">
        <v>381.0</v>
      </c>
      <c r="S2190" s="18">
        <v>303.0</v>
      </c>
      <c r="T2190" s="18">
        <v>299.0</v>
      </c>
      <c r="U2190" s="18">
        <v>331.0</v>
      </c>
      <c r="V2190" s="18">
        <v>353.0</v>
      </c>
      <c r="W2190" s="18">
        <v>355.0</v>
      </c>
      <c r="X2190" s="18">
        <v>374.0</v>
      </c>
      <c r="Y2190" s="18">
        <v>405.0</v>
      </c>
      <c r="Z2190" s="19">
        <f t="shared" si="6"/>
        <v>3192</v>
      </c>
      <c r="AA2190" s="19" t="str">
        <f t="shared" si="19"/>
        <v/>
      </c>
      <c r="AB2190" s="19" t="str">
        <f t="shared" si="8"/>
        <v/>
      </c>
      <c r="AC2190" s="19">
        <f t="shared" si="20"/>
        <v>319.2</v>
      </c>
      <c r="AD2190" s="19">
        <f t="shared" si="21"/>
        <v>13.5</v>
      </c>
      <c r="AE2190" s="19" t="str">
        <f t="shared" si="22"/>
        <v>Нет моды</v>
      </c>
      <c r="AF2190" s="19">
        <f t="shared" si="23"/>
        <v>0</v>
      </c>
      <c r="AG2190" s="19">
        <f t="shared" si="24"/>
        <v>405</v>
      </c>
      <c r="AH2190" s="20" t="str">
        <f t="shared" si="14"/>
        <v/>
      </c>
      <c r="AI2190" s="21"/>
      <c r="AJ2190" s="21"/>
      <c r="AK2190" s="21"/>
      <c r="AL2190" s="22">
        <f t="shared" si="25"/>
        <v>2</v>
      </c>
    </row>
    <row r="2191" ht="12.75" customHeight="1">
      <c r="A2191" s="13" t="s">
        <v>186</v>
      </c>
      <c r="B2191" s="13" t="str">
        <f>IFERROR(__xludf.DUMMYFUNCTION("REGEXREPLACE(A2191, ""\d"", """")"),"         Город федерального значения Севастополь")</f>
        <v>         Город федерального значения Севастополь</v>
      </c>
      <c r="C2191" s="14" t="str">
        <f t="shared" si="15"/>
        <v>Город федерального значения Севастополь</v>
      </c>
      <c r="D2191" s="3">
        <f t="shared" si="16"/>
        <v>2</v>
      </c>
      <c r="E2191" s="15" t="s">
        <v>33</v>
      </c>
      <c r="F2191" s="13" t="str">
        <f>IFERROR(__xludf.DUMMYFUNCTION("REGEXEXTRACT(E2191, ""[А-Яа-я].*"")"),"Болезни органов пищеварения")</f>
        <v>Болезни органов пищеварения</v>
      </c>
      <c r="G2191" s="16">
        <f t="shared" si="17"/>
        <v>2</v>
      </c>
      <c r="H2191" s="13" t="s">
        <v>28</v>
      </c>
      <c r="I2191" s="13" t="str">
        <f>IFERROR(__xludf.DUMMYFUNCTION("REGEXREPLACE(H2191, "".*\s"", """")"),"человек")</f>
        <v>человек</v>
      </c>
      <c r="J2191" s="13" t="s">
        <v>29</v>
      </c>
      <c r="K2191" s="17" t="str">
        <f>IFERROR(__xludf.DUMMYFUNCTION("REGEXREPLACE(J2191, ""^[\d\s]+"", """")"),"значение показателя за год")</f>
        <v>значение показателя за год</v>
      </c>
      <c r="L2191" s="16">
        <f t="shared" si="18"/>
        <v>2</v>
      </c>
      <c r="M2191" s="13" t="s">
        <v>31</v>
      </c>
      <c r="N2191" s="13" t="str">
        <f>IFERROR(__xludf.DUMMYFUNCTION("REGEXEXTRACT(M2191, "" (.+)$"")"),"городское население")</f>
        <v>городское население</v>
      </c>
      <c r="O2191" s="23" t="s">
        <v>37</v>
      </c>
      <c r="P2191" s="18">
        <v>0.0</v>
      </c>
      <c r="Q2191" s="18">
        <v>361.0</v>
      </c>
      <c r="R2191" s="18">
        <v>358.0</v>
      </c>
      <c r="S2191" s="18">
        <v>289.0</v>
      </c>
      <c r="T2191" s="18">
        <v>282.0</v>
      </c>
      <c r="U2191" s="18">
        <v>322.0</v>
      </c>
      <c r="V2191" s="18">
        <v>323.0</v>
      </c>
      <c r="W2191" s="18">
        <v>338.0</v>
      </c>
      <c r="X2191" s="18">
        <v>347.0</v>
      </c>
      <c r="Y2191" s="18">
        <v>371.0</v>
      </c>
      <c r="Z2191" s="19" t="str">
        <f t="shared" si="6"/>
        <v/>
      </c>
      <c r="AA2191" s="19">
        <f t="shared" si="19"/>
        <v>2991</v>
      </c>
      <c r="AB2191" s="19" t="str">
        <f t="shared" si="8"/>
        <v/>
      </c>
      <c r="AC2191" s="19">
        <f t="shared" si="20"/>
        <v>299.1</v>
      </c>
      <c r="AD2191" s="19">
        <f t="shared" si="21"/>
        <v>342.5</v>
      </c>
      <c r="AE2191" s="19" t="str">
        <f t="shared" si="22"/>
        <v>Нет моды</v>
      </c>
      <c r="AF2191" s="19">
        <f t="shared" si="23"/>
        <v>0</v>
      </c>
      <c r="AG2191" s="19">
        <f t="shared" si="24"/>
        <v>371</v>
      </c>
      <c r="AH2191" s="20" t="str">
        <f t="shared" si="14"/>
        <v/>
      </c>
      <c r="AI2191" s="21"/>
      <c r="AJ2191" s="21"/>
      <c r="AK2191" s="21"/>
      <c r="AL2191" s="22">
        <f t="shared" si="25"/>
        <v>2</v>
      </c>
    </row>
    <row r="2192" ht="12.75" customHeight="1">
      <c r="A2192" s="13" t="s">
        <v>186</v>
      </c>
      <c r="B2192" s="13" t="str">
        <f>IFERROR(__xludf.DUMMYFUNCTION("REGEXREPLACE(A2192, ""\d"", """")"),"         Город федерального значения Севастополь")</f>
        <v>         Город федерального значения Севастополь</v>
      </c>
      <c r="C2192" s="14" t="str">
        <f t="shared" si="15"/>
        <v>Город федерального значения Севастополь</v>
      </c>
      <c r="D2192" s="3">
        <f t="shared" si="16"/>
        <v>2</v>
      </c>
      <c r="E2192" s="15" t="s">
        <v>33</v>
      </c>
      <c r="F2192" s="13" t="str">
        <f>IFERROR(__xludf.DUMMYFUNCTION("REGEXEXTRACT(E2192, ""[А-Яа-я].*"")"),"Болезни органов пищеварения")</f>
        <v>Болезни органов пищеварения</v>
      </c>
      <c r="G2192" s="16">
        <f t="shared" si="17"/>
        <v>2</v>
      </c>
      <c r="H2192" s="13" t="s">
        <v>28</v>
      </c>
      <c r="I2192" s="13" t="str">
        <f>IFERROR(__xludf.DUMMYFUNCTION("REGEXREPLACE(H2192, "".*\s"", """")"),"человек")</f>
        <v>человек</v>
      </c>
      <c r="J2192" s="13" t="s">
        <v>29</v>
      </c>
      <c r="K2192" s="17" t="str">
        <f>IFERROR(__xludf.DUMMYFUNCTION("REGEXREPLACE(J2192, ""^[\d\s]+"", """")"),"значение показателя за год")</f>
        <v>значение показателя за год</v>
      </c>
      <c r="L2192" s="16">
        <f t="shared" si="18"/>
        <v>2</v>
      </c>
      <c r="M2192" s="13" t="s">
        <v>32</v>
      </c>
      <c r="N2192" s="13" t="str">
        <f>IFERROR(__xludf.DUMMYFUNCTION("REGEXEXTRACT(M2192, "" (.+)$"")"),"сельское население")</f>
        <v>сельское население</v>
      </c>
      <c r="O2192" s="23" t="s">
        <v>37</v>
      </c>
      <c r="P2192" s="18">
        <v>0.0</v>
      </c>
      <c r="Q2192" s="18">
        <v>30.0</v>
      </c>
      <c r="R2192" s="18">
        <v>23.0</v>
      </c>
      <c r="S2192" s="18">
        <v>14.0</v>
      </c>
      <c r="T2192" s="18">
        <v>17.0</v>
      </c>
      <c r="U2192" s="18">
        <v>9.0</v>
      </c>
      <c r="V2192" s="18">
        <v>30.0</v>
      </c>
      <c r="W2192" s="18">
        <v>17.0</v>
      </c>
      <c r="X2192" s="18">
        <v>27.0</v>
      </c>
      <c r="Y2192" s="18">
        <v>34.0</v>
      </c>
      <c r="Z2192" s="19" t="str">
        <f t="shared" si="6"/>
        <v/>
      </c>
      <c r="AA2192" s="19" t="str">
        <f t="shared" si="19"/>
        <v/>
      </c>
      <c r="AB2192" s="19">
        <f t="shared" si="8"/>
        <v>201</v>
      </c>
      <c r="AC2192" s="19">
        <f t="shared" si="20"/>
        <v>20.1</v>
      </c>
      <c r="AD2192" s="19">
        <f t="shared" si="21"/>
        <v>32</v>
      </c>
      <c r="AE2192" s="19" t="str">
        <f t="shared" si="22"/>
        <v>Нет моды</v>
      </c>
      <c r="AF2192" s="19">
        <f t="shared" si="23"/>
        <v>0</v>
      </c>
      <c r="AG2192" s="19">
        <f t="shared" si="24"/>
        <v>34</v>
      </c>
      <c r="AH2192" s="20" t="str">
        <f t="shared" si="14"/>
        <v>Город: 94%; Село: 6%</v>
      </c>
      <c r="AI2192" s="21"/>
      <c r="AJ2192" s="21"/>
      <c r="AK2192" s="21"/>
      <c r="AL2192" s="22">
        <f t="shared" si="25"/>
        <v>2</v>
      </c>
    </row>
    <row r="2193" ht="12.75" customHeight="1">
      <c r="A2193" s="13" t="s">
        <v>186</v>
      </c>
      <c r="B2193" s="13" t="str">
        <f>IFERROR(__xludf.DUMMYFUNCTION("REGEXREPLACE(A2193, ""\d"", """")"),"         Город федерального значения Севастополь")</f>
        <v>         Город федерального значения Севастополь</v>
      </c>
      <c r="C2193" s="14" t="str">
        <f t="shared" si="15"/>
        <v>Город федерального значения Севастополь</v>
      </c>
      <c r="D2193" s="3">
        <f t="shared" si="16"/>
        <v>2</v>
      </c>
      <c r="E2193" s="15" t="s">
        <v>34</v>
      </c>
      <c r="F2193" s="13" t="str">
        <f>IFERROR(__xludf.DUMMYFUNCTION("REGEXEXTRACT(E2193, ""[А-Яа-я].*"")"),"Болезни системы кровообращения")</f>
        <v>Болезни системы кровообращения</v>
      </c>
      <c r="G2193" s="16">
        <f t="shared" si="17"/>
        <v>2</v>
      </c>
      <c r="H2193" s="13" t="s">
        <v>28</v>
      </c>
      <c r="I2193" s="13" t="str">
        <f>IFERROR(__xludf.DUMMYFUNCTION("REGEXREPLACE(H2193, "".*\s"", """")"),"человек")</f>
        <v>человек</v>
      </c>
      <c r="J2193" s="13" t="s">
        <v>29</v>
      </c>
      <c r="K2193" s="17" t="str">
        <f>IFERROR(__xludf.DUMMYFUNCTION("REGEXREPLACE(J2193, ""^[\d\s]+"", """")"),"значение показателя за год")</f>
        <v>значение показателя за год</v>
      </c>
      <c r="L2193" s="16">
        <f t="shared" si="18"/>
        <v>2</v>
      </c>
      <c r="M2193" s="13" t="s">
        <v>30</v>
      </c>
      <c r="N2193" s="13" t="str">
        <f>IFERROR(__xludf.DUMMYFUNCTION("REGEXEXTRACT(M2193, "" (.+)$"")"),"все население")</f>
        <v>все население</v>
      </c>
      <c r="O2193" s="23" t="s">
        <v>37</v>
      </c>
      <c r="P2193" s="18">
        <v>0.0</v>
      </c>
      <c r="Q2193" s="18">
        <v>3553.0</v>
      </c>
      <c r="R2193" s="18">
        <v>3525.0</v>
      </c>
      <c r="S2193" s="18">
        <v>3353.0</v>
      </c>
      <c r="T2193" s="18">
        <v>3334.0</v>
      </c>
      <c r="U2193" s="18">
        <v>3237.0</v>
      </c>
      <c r="V2193" s="18">
        <v>3447.0</v>
      </c>
      <c r="W2193" s="18">
        <v>3179.0</v>
      </c>
      <c r="X2193" s="18">
        <v>2845.0</v>
      </c>
      <c r="Y2193" s="18">
        <v>2756.0</v>
      </c>
      <c r="Z2193" s="19">
        <f t="shared" si="6"/>
        <v>29229</v>
      </c>
      <c r="AA2193" s="19" t="str">
        <f t="shared" si="19"/>
        <v/>
      </c>
      <c r="AB2193" s="19" t="str">
        <f t="shared" si="8"/>
        <v/>
      </c>
      <c r="AC2193" s="19">
        <f t="shared" si="20"/>
        <v>2922.9</v>
      </c>
      <c r="AD2193" s="19">
        <f t="shared" si="21"/>
        <v>32</v>
      </c>
      <c r="AE2193" s="19" t="str">
        <f t="shared" si="22"/>
        <v>Нет моды</v>
      </c>
      <c r="AF2193" s="19">
        <f t="shared" si="23"/>
        <v>0</v>
      </c>
      <c r="AG2193" s="19">
        <f t="shared" si="24"/>
        <v>3553</v>
      </c>
      <c r="AH2193" s="20" t="str">
        <f t="shared" si="14"/>
        <v/>
      </c>
      <c r="AI2193" s="21"/>
      <c r="AJ2193" s="21"/>
      <c r="AK2193" s="21"/>
      <c r="AL2193" s="22">
        <f t="shared" si="25"/>
        <v>2</v>
      </c>
    </row>
    <row r="2194" ht="12.75" customHeight="1">
      <c r="A2194" s="13" t="s">
        <v>186</v>
      </c>
      <c r="B2194" s="13" t="str">
        <f>IFERROR(__xludf.DUMMYFUNCTION("REGEXREPLACE(A2194, ""\d"", """")"),"         Город федерального значения Севастополь")</f>
        <v>         Город федерального значения Севастополь</v>
      </c>
      <c r="C2194" s="14" t="str">
        <f t="shared" si="15"/>
        <v>Город федерального значения Севастополь</v>
      </c>
      <c r="D2194" s="3">
        <f t="shared" si="16"/>
        <v>2</v>
      </c>
      <c r="E2194" s="15" t="s">
        <v>34</v>
      </c>
      <c r="F2194" s="13" t="str">
        <f>IFERROR(__xludf.DUMMYFUNCTION("REGEXEXTRACT(E2194, ""[А-Яа-я].*"")"),"Болезни системы кровообращения")</f>
        <v>Болезни системы кровообращения</v>
      </c>
      <c r="G2194" s="16">
        <f t="shared" si="17"/>
        <v>2</v>
      </c>
      <c r="H2194" s="13" t="s">
        <v>28</v>
      </c>
      <c r="I2194" s="13" t="str">
        <f>IFERROR(__xludf.DUMMYFUNCTION("REGEXREPLACE(H2194, "".*\s"", """")"),"человек")</f>
        <v>человек</v>
      </c>
      <c r="J2194" s="13" t="s">
        <v>29</v>
      </c>
      <c r="K2194" s="17" t="str">
        <f>IFERROR(__xludf.DUMMYFUNCTION("REGEXREPLACE(J2194, ""^[\d\s]+"", """")"),"значение показателя за год")</f>
        <v>значение показателя за год</v>
      </c>
      <c r="L2194" s="16">
        <f t="shared" si="18"/>
        <v>2</v>
      </c>
      <c r="M2194" s="13" t="s">
        <v>31</v>
      </c>
      <c r="N2194" s="13" t="str">
        <f>IFERROR(__xludf.DUMMYFUNCTION("REGEXEXTRACT(M2194, "" (.+)$"")"),"городское население")</f>
        <v>городское население</v>
      </c>
      <c r="O2194" s="23" t="s">
        <v>37</v>
      </c>
      <c r="P2194" s="18">
        <v>0.0</v>
      </c>
      <c r="Q2194" s="18">
        <v>3310.0</v>
      </c>
      <c r="R2194" s="18">
        <v>3292.0</v>
      </c>
      <c r="S2194" s="18">
        <v>3135.0</v>
      </c>
      <c r="T2194" s="18">
        <v>3149.0</v>
      </c>
      <c r="U2194" s="18">
        <v>3055.0</v>
      </c>
      <c r="V2194" s="18">
        <v>3220.0</v>
      </c>
      <c r="W2194" s="18">
        <v>3000.0</v>
      </c>
      <c r="X2194" s="18">
        <v>2711.0</v>
      </c>
      <c r="Y2194" s="18">
        <v>2477.0</v>
      </c>
      <c r="Z2194" s="19" t="str">
        <f t="shared" si="6"/>
        <v/>
      </c>
      <c r="AA2194" s="19">
        <f t="shared" si="19"/>
        <v>27349</v>
      </c>
      <c r="AB2194" s="19" t="str">
        <f t="shared" si="8"/>
        <v/>
      </c>
      <c r="AC2194" s="19">
        <f t="shared" si="20"/>
        <v>2734.9</v>
      </c>
      <c r="AD2194" s="19">
        <f t="shared" si="21"/>
        <v>3164</v>
      </c>
      <c r="AE2194" s="19" t="str">
        <f t="shared" si="22"/>
        <v>Нет моды</v>
      </c>
      <c r="AF2194" s="19">
        <f t="shared" si="23"/>
        <v>0</v>
      </c>
      <c r="AG2194" s="19">
        <f t="shared" si="24"/>
        <v>3310</v>
      </c>
      <c r="AH2194" s="20" t="str">
        <f t="shared" si="14"/>
        <v/>
      </c>
      <c r="AI2194" s="21"/>
      <c r="AJ2194" s="21"/>
      <c r="AK2194" s="21"/>
      <c r="AL2194" s="22">
        <f t="shared" si="25"/>
        <v>2</v>
      </c>
    </row>
    <row r="2195" ht="12.75" customHeight="1">
      <c r="A2195" s="13" t="s">
        <v>186</v>
      </c>
      <c r="B2195" s="13" t="str">
        <f>IFERROR(__xludf.DUMMYFUNCTION("REGEXREPLACE(A2195, ""\d"", """")"),"         Город федерального значения Севастополь")</f>
        <v>         Город федерального значения Севастополь</v>
      </c>
      <c r="C2195" s="14" t="str">
        <f t="shared" si="15"/>
        <v>Город федерального значения Севастополь</v>
      </c>
      <c r="D2195" s="3">
        <f t="shared" si="16"/>
        <v>2</v>
      </c>
      <c r="E2195" s="15" t="s">
        <v>34</v>
      </c>
      <c r="F2195" s="13" t="str">
        <f>IFERROR(__xludf.DUMMYFUNCTION("REGEXEXTRACT(E2195, ""[А-Яа-я].*"")"),"Болезни системы кровообращения")</f>
        <v>Болезни системы кровообращения</v>
      </c>
      <c r="G2195" s="16">
        <f t="shared" si="17"/>
        <v>2</v>
      </c>
      <c r="H2195" s="13" t="s">
        <v>28</v>
      </c>
      <c r="I2195" s="13" t="str">
        <f>IFERROR(__xludf.DUMMYFUNCTION("REGEXREPLACE(H2195, "".*\s"", """")"),"человек")</f>
        <v>человек</v>
      </c>
      <c r="J2195" s="13" t="s">
        <v>29</v>
      </c>
      <c r="K2195" s="17" t="str">
        <f>IFERROR(__xludf.DUMMYFUNCTION("REGEXREPLACE(J2195, ""^[\d\s]+"", """")"),"значение показателя за год")</f>
        <v>значение показателя за год</v>
      </c>
      <c r="L2195" s="16">
        <f t="shared" si="18"/>
        <v>2</v>
      </c>
      <c r="M2195" s="13" t="s">
        <v>32</v>
      </c>
      <c r="N2195" s="13" t="str">
        <f>IFERROR(__xludf.DUMMYFUNCTION("REGEXEXTRACT(M2195, "" (.+)$"")"),"сельское население")</f>
        <v>сельское население</v>
      </c>
      <c r="O2195" s="23" t="s">
        <v>37</v>
      </c>
      <c r="P2195" s="18">
        <v>0.0</v>
      </c>
      <c r="Q2195" s="18">
        <v>243.0</v>
      </c>
      <c r="R2195" s="18">
        <v>233.0</v>
      </c>
      <c r="S2195" s="18">
        <v>218.0</v>
      </c>
      <c r="T2195" s="18">
        <v>185.0</v>
      </c>
      <c r="U2195" s="18">
        <v>182.0</v>
      </c>
      <c r="V2195" s="18">
        <v>227.0</v>
      </c>
      <c r="W2195" s="18">
        <v>179.0</v>
      </c>
      <c r="X2195" s="18">
        <v>134.0</v>
      </c>
      <c r="Y2195" s="18">
        <v>279.0</v>
      </c>
      <c r="Z2195" s="19" t="str">
        <f t="shared" si="6"/>
        <v/>
      </c>
      <c r="AA2195" s="19" t="str">
        <f t="shared" si="19"/>
        <v/>
      </c>
      <c r="AB2195" s="19">
        <f t="shared" si="8"/>
        <v>1880</v>
      </c>
      <c r="AC2195" s="19">
        <f t="shared" si="20"/>
        <v>188</v>
      </c>
      <c r="AD2195" s="19">
        <f t="shared" si="21"/>
        <v>261</v>
      </c>
      <c r="AE2195" s="19" t="str">
        <f t="shared" si="22"/>
        <v>Нет моды</v>
      </c>
      <c r="AF2195" s="19">
        <f t="shared" si="23"/>
        <v>0</v>
      </c>
      <c r="AG2195" s="19">
        <f t="shared" si="24"/>
        <v>279</v>
      </c>
      <c r="AH2195" s="20" t="str">
        <f t="shared" si="14"/>
        <v>Город: 94%; Село: 6%</v>
      </c>
      <c r="AI2195" s="21"/>
      <c r="AJ2195" s="21"/>
      <c r="AK2195" s="21"/>
      <c r="AL2195" s="22">
        <f t="shared" si="25"/>
        <v>2</v>
      </c>
    </row>
    <row r="2196" ht="12.75" customHeight="1">
      <c r="A2196" s="13" t="s">
        <v>186</v>
      </c>
      <c r="B2196" s="13" t="str">
        <f>IFERROR(__xludf.DUMMYFUNCTION("REGEXREPLACE(A2196, ""\d"", """")"),"         Город федерального значения Севастополь")</f>
        <v>         Город федерального значения Севастополь</v>
      </c>
      <c r="C2196" s="14" t="str">
        <f t="shared" si="15"/>
        <v>Город федерального значения Севастополь</v>
      </c>
      <c r="D2196" s="3">
        <f t="shared" si="16"/>
        <v>2</v>
      </c>
      <c r="E2196" s="15" t="s">
        <v>35</v>
      </c>
      <c r="F2196" s="13" t="str">
        <f>IFERROR(__xludf.DUMMYFUNCTION("REGEXEXTRACT(E2196, ""[А-Яа-я].*"")"),"внешние причины")</f>
        <v>внешние причины</v>
      </c>
      <c r="G2196" s="16">
        <f t="shared" si="17"/>
        <v>2</v>
      </c>
      <c r="H2196" s="13" t="s">
        <v>28</v>
      </c>
      <c r="I2196" s="13" t="str">
        <f>IFERROR(__xludf.DUMMYFUNCTION("REGEXREPLACE(H2196, "".*\s"", """")"),"человек")</f>
        <v>человек</v>
      </c>
      <c r="J2196" s="13" t="s">
        <v>29</v>
      </c>
      <c r="K2196" s="17" t="str">
        <f>IFERROR(__xludf.DUMMYFUNCTION("REGEXREPLACE(J2196, ""^[\d\s]+"", """")"),"значение показателя за год")</f>
        <v>значение показателя за год</v>
      </c>
      <c r="L2196" s="16">
        <f t="shared" si="18"/>
        <v>2</v>
      </c>
      <c r="M2196" s="13" t="s">
        <v>30</v>
      </c>
      <c r="N2196" s="13" t="str">
        <f>IFERROR(__xludf.DUMMYFUNCTION("REGEXEXTRACT(M2196, "" (.+)$"")"),"все население")</f>
        <v>все население</v>
      </c>
      <c r="O2196" s="23" t="s">
        <v>37</v>
      </c>
      <c r="P2196" s="18">
        <v>0.0</v>
      </c>
      <c r="Q2196" s="18">
        <v>418.0</v>
      </c>
      <c r="R2196" s="18">
        <v>380.0</v>
      </c>
      <c r="S2196" s="18">
        <v>320.0</v>
      </c>
      <c r="T2196" s="18">
        <v>362.0</v>
      </c>
      <c r="U2196" s="18">
        <v>369.0</v>
      </c>
      <c r="V2196" s="18">
        <v>369.0</v>
      </c>
      <c r="W2196" s="18">
        <v>422.0</v>
      </c>
      <c r="X2196" s="18">
        <v>498.0</v>
      </c>
      <c r="Y2196" s="18">
        <v>486.0</v>
      </c>
      <c r="Z2196" s="19">
        <f t="shared" si="6"/>
        <v>3624</v>
      </c>
      <c r="AA2196" s="19" t="str">
        <f t="shared" si="19"/>
        <v/>
      </c>
      <c r="AB2196" s="19" t="str">
        <f t="shared" si="8"/>
        <v/>
      </c>
      <c r="AC2196" s="19">
        <f t="shared" si="20"/>
        <v>362.4</v>
      </c>
      <c r="AD2196" s="19">
        <f t="shared" si="21"/>
        <v>261</v>
      </c>
      <c r="AE2196" s="19" t="str">
        <f t="shared" si="22"/>
        <v>Нет моды</v>
      </c>
      <c r="AF2196" s="19">
        <f t="shared" si="23"/>
        <v>0</v>
      </c>
      <c r="AG2196" s="19">
        <f t="shared" si="24"/>
        <v>498</v>
      </c>
      <c r="AH2196" s="20" t="str">
        <f t="shared" si="14"/>
        <v/>
      </c>
      <c r="AI2196" s="21"/>
      <c r="AJ2196" s="21"/>
      <c r="AK2196" s="21"/>
      <c r="AL2196" s="22">
        <f t="shared" si="25"/>
        <v>2</v>
      </c>
    </row>
    <row r="2197" ht="12.75" customHeight="1">
      <c r="A2197" s="13" t="s">
        <v>186</v>
      </c>
      <c r="B2197" s="13" t="str">
        <f>IFERROR(__xludf.DUMMYFUNCTION("REGEXREPLACE(A2197, ""\d"", """")"),"         Город федерального значения Севастополь")</f>
        <v>         Город федерального значения Севастополь</v>
      </c>
      <c r="C2197" s="14" t="str">
        <f t="shared" si="15"/>
        <v>Город федерального значения Севастополь</v>
      </c>
      <c r="D2197" s="3">
        <f t="shared" si="16"/>
        <v>2</v>
      </c>
      <c r="E2197" s="15" t="s">
        <v>35</v>
      </c>
      <c r="F2197" s="13" t="str">
        <f>IFERROR(__xludf.DUMMYFUNCTION("REGEXEXTRACT(E2197, ""[А-Яа-я].*"")"),"внешние причины")</f>
        <v>внешние причины</v>
      </c>
      <c r="G2197" s="16">
        <f t="shared" si="17"/>
        <v>2</v>
      </c>
      <c r="H2197" s="13" t="s">
        <v>28</v>
      </c>
      <c r="I2197" s="13" t="str">
        <f>IFERROR(__xludf.DUMMYFUNCTION("REGEXREPLACE(H2197, "".*\s"", """")"),"человек")</f>
        <v>человек</v>
      </c>
      <c r="J2197" s="13" t="s">
        <v>29</v>
      </c>
      <c r="K2197" s="17" t="str">
        <f>IFERROR(__xludf.DUMMYFUNCTION("REGEXREPLACE(J2197, ""^[\d\s]+"", """")"),"значение показателя за год")</f>
        <v>значение показателя за год</v>
      </c>
      <c r="L2197" s="16">
        <f t="shared" si="18"/>
        <v>2</v>
      </c>
      <c r="M2197" s="13" t="s">
        <v>31</v>
      </c>
      <c r="N2197" s="13" t="str">
        <f>IFERROR(__xludf.DUMMYFUNCTION("REGEXEXTRACT(M2197, "" (.+)$"")"),"городское население")</f>
        <v>городское население</v>
      </c>
      <c r="O2197" s="23" t="s">
        <v>37</v>
      </c>
      <c r="P2197" s="18">
        <v>0.0</v>
      </c>
      <c r="Q2197" s="18">
        <v>389.0</v>
      </c>
      <c r="R2197" s="18">
        <v>352.0</v>
      </c>
      <c r="S2197" s="18">
        <v>305.0</v>
      </c>
      <c r="T2197" s="18">
        <v>332.0</v>
      </c>
      <c r="U2197" s="18">
        <v>344.0</v>
      </c>
      <c r="V2197" s="18">
        <v>344.0</v>
      </c>
      <c r="W2197" s="18">
        <v>395.0</v>
      </c>
      <c r="X2197" s="18">
        <v>486.0</v>
      </c>
      <c r="Y2197" s="18">
        <v>446.0</v>
      </c>
      <c r="Z2197" s="19" t="str">
        <f t="shared" si="6"/>
        <v/>
      </c>
      <c r="AA2197" s="19">
        <f t="shared" si="19"/>
        <v>3393</v>
      </c>
      <c r="AB2197" s="19" t="str">
        <f t="shared" si="8"/>
        <v/>
      </c>
      <c r="AC2197" s="19">
        <f t="shared" si="20"/>
        <v>339.3</v>
      </c>
      <c r="AD2197" s="19">
        <f t="shared" si="21"/>
        <v>369</v>
      </c>
      <c r="AE2197" s="19" t="str">
        <f t="shared" si="22"/>
        <v>Нет моды</v>
      </c>
      <c r="AF2197" s="19">
        <f t="shared" si="23"/>
        <v>0</v>
      </c>
      <c r="AG2197" s="19">
        <f t="shared" si="24"/>
        <v>486</v>
      </c>
      <c r="AH2197" s="20" t="str">
        <f t="shared" si="14"/>
        <v/>
      </c>
      <c r="AI2197" s="21"/>
      <c r="AJ2197" s="21"/>
      <c r="AK2197" s="21"/>
      <c r="AL2197" s="22">
        <f t="shared" si="25"/>
        <v>2</v>
      </c>
    </row>
    <row r="2198" ht="12.75" customHeight="1">
      <c r="A2198" s="13" t="s">
        <v>186</v>
      </c>
      <c r="B2198" s="13" t="str">
        <f>IFERROR(__xludf.DUMMYFUNCTION("REGEXREPLACE(A2198, ""\d"", """")"),"         Город федерального значения Севастополь")</f>
        <v>         Город федерального значения Севастополь</v>
      </c>
      <c r="C2198" s="14" t="str">
        <f t="shared" si="15"/>
        <v>Город федерального значения Севастополь</v>
      </c>
      <c r="D2198" s="3">
        <f t="shared" si="16"/>
        <v>2</v>
      </c>
      <c r="E2198" s="15" t="s">
        <v>35</v>
      </c>
      <c r="F2198" s="13" t="str">
        <f>IFERROR(__xludf.DUMMYFUNCTION("REGEXEXTRACT(E2198, ""[А-Яа-я].*"")"),"внешние причины")</f>
        <v>внешние причины</v>
      </c>
      <c r="G2198" s="16">
        <f t="shared" si="17"/>
        <v>2</v>
      </c>
      <c r="H2198" s="13" t="s">
        <v>28</v>
      </c>
      <c r="I2198" s="13" t="str">
        <f>IFERROR(__xludf.DUMMYFUNCTION("REGEXREPLACE(H2198, "".*\s"", """")"),"человек")</f>
        <v>человек</v>
      </c>
      <c r="J2198" s="13" t="s">
        <v>29</v>
      </c>
      <c r="K2198" s="17" t="str">
        <f>IFERROR(__xludf.DUMMYFUNCTION("REGEXREPLACE(J2198, ""^[\d\s]+"", """")"),"значение показателя за год")</f>
        <v>значение показателя за год</v>
      </c>
      <c r="L2198" s="16">
        <f t="shared" si="18"/>
        <v>2</v>
      </c>
      <c r="M2198" s="13" t="s">
        <v>32</v>
      </c>
      <c r="N2198" s="13" t="str">
        <f>IFERROR(__xludf.DUMMYFUNCTION("REGEXEXTRACT(M2198, "" (.+)$"")"),"сельское население")</f>
        <v>сельское население</v>
      </c>
      <c r="O2198" s="23" t="s">
        <v>37</v>
      </c>
      <c r="P2198" s="18">
        <v>0.0</v>
      </c>
      <c r="Q2198" s="18">
        <v>29.0</v>
      </c>
      <c r="R2198" s="18">
        <v>28.0</v>
      </c>
      <c r="S2198" s="18">
        <v>15.0</v>
      </c>
      <c r="T2198" s="18">
        <v>30.0</v>
      </c>
      <c r="U2198" s="18">
        <v>25.0</v>
      </c>
      <c r="V2198" s="18">
        <v>25.0</v>
      </c>
      <c r="W2198" s="18">
        <v>27.0</v>
      </c>
      <c r="X2198" s="18">
        <v>12.0</v>
      </c>
      <c r="Y2198" s="18">
        <v>40.0</v>
      </c>
      <c r="Z2198" s="19" t="str">
        <f t="shared" si="6"/>
        <v/>
      </c>
      <c r="AA2198" s="19" t="str">
        <f t="shared" si="19"/>
        <v/>
      </c>
      <c r="AB2198" s="19">
        <f t="shared" si="8"/>
        <v>231</v>
      </c>
      <c r="AC2198" s="19">
        <f t="shared" si="20"/>
        <v>23.1</v>
      </c>
      <c r="AD2198" s="19">
        <f t="shared" si="21"/>
        <v>35</v>
      </c>
      <c r="AE2198" s="19" t="str">
        <f t="shared" si="22"/>
        <v>Нет моды</v>
      </c>
      <c r="AF2198" s="19">
        <f t="shared" si="23"/>
        <v>0</v>
      </c>
      <c r="AG2198" s="19">
        <f t="shared" si="24"/>
        <v>40</v>
      </c>
      <c r="AH2198" s="20" t="str">
        <f t="shared" si="14"/>
        <v>Город: 94%; Село: 6%</v>
      </c>
      <c r="AI2198" s="21"/>
      <c r="AJ2198" s="21"/>
      <c r="AK2198" s="21"/>
      <c r="AL2198" s="22">
        <f t="shared" si="25"/>
        <v>2</v>
      </c>
    </row>
    <row r="2199" ht="12.75" customHeight="1">
      <c r="A2199" s="13" t="s">
        <v>186</v>
      </c>
      <c r="B2199" s="13" t="str">
        <f>IFERROR(__xludf.DUMMYFUNCTION("REGEXREPLACE(A2199, ""\d"", """")"),"         Город федерального значения Севастополь")</f>
        <v>         Город федерального значения Севастополь</v>
      </c>
      <c r="C2199" s="14" t="str">
        <f t="shared" si="15"/>
        <v>Город федерального значения Севастополь</v>
      </c>
      <c r="D2199" s="3">
        <f t="shared" si="16"/>
        <v>2</v>
      </c>
      <c r="E2199" s="15" t="s">
        <v>36</v>
      </c>
      <c r="F2199" s="13" t="str">
        <f>IFERROR(__xludf.DUMMYFUNCTION("REGEXEXTRACT(E2199,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199" s="16">
        <f t="shared" si="17"/>
        <v>2</v>
      </c>
      <c r="H2199" s="13" t="s">
        <v>28</v>
      </c>
      <c r="I2199" s="13" t="str">
        <f>IFERROR(__xludf.DUMMYFUNCTION("REGEXREPLACE(H2199, "".*\s"", """")"),"человек")</f>
        <v>человек</v>
      </c>
      <c r="J2199" s="13" t="s">
        <v>29</v>
      </c>
      <c r="K2199" s="17" t="str">
        <f>IFERROR(__xludf.DUMMYFUNCTION("REGEXREPLACE(J2199, ""^[\d\s]+"", """")"),"значение показателя за год")</f>
        <v>значение показателя за год</v>
      </c>
      <c r="L2199" s="16">
        <f t="shared" si="18"/>
        <v>2</v>
      </c>
      <c r="M2199" s="13" t="s">
        <v>30</v>
      </c>
      <c r="N2199" s="13" t="str">
        <f>IFERROR(__xludf.DUMMYFUNCTION("REGEXEXTRACT(M2199, "" (.+)$"")"),"все население")</f>
        <v>все население</v>
      </c>
      <c r="O2199" s="23" t="s">
        <v>37</v>
      </c>
      <c r="P2199" s="23" t="s">
        <v>37</v>
      </c>
      <c r="Q2199" s="18">
        <v>9.0</v>
      </c>
      <c r="R2199" s="23" t="s">
        <v>37</v>
      </c>
      <c r="S2199" s="23" t="s">
        <v>37</v>
      </c>
      <c r="T2199" s="23" t="s">
        <v>37</v>
      </c>
      <c r="U2199" s="23" t="s">
        <v>37</v>
      </c>
      <c r="V2199" s="23" t="s">
        <v>37</v>
      </c>
      <c r="W2199" s="23" t="s">
        <v>37</v>
      </c>
      <c r="X2199" s="23" t="s">
        <v>37</v>
      </c>
      <c r="Y2199" s="23" t="s">
        <v>37</v>
      </c>
      <c r="Z2199" s="19">
        <f t="shared" si="6"/>
        <v>9</v>
      </c>
      <c r="AA2199" s="19" t="str">
        <f t="shared" si="19"/>
        <v/>
      </c>
      <c r="AB2199" s="19" t="str">
        <f t="shared" si="8"/>
        <v/>
      </c>
      <c r="AC2199" s="19">
        <f t="shared" si="20"/>
        <v>9</v>
      </c>
      <c r="AD2199" s="19">
        <f t="shared" si="21"/>
        <v>25</v>
      </c>
      <c r="AE2199" s="19" t="str">
        <f t="shared" si="22"/>
        <v>Нет моды</v>
      </c>
      <c r="AF2199" s="19">
        <f t="shared" si="23"/>
        <v>9</v>
      </c>
      <c r="AG2199" s="19">
        <f t="shared" si="24"/>
        <v>9</v>
      </c>
      <c r="AH2199" s="20" t="str">
        <f t="shared" si="14"/>
        <v/>
      </c>
      <c r="AI2199" s="24"/>
      <c r="AJ2199" s="24"/>
      <c r="AK2199" s="24"/>
      <c r="AL2199" s="22">
        <f t="shared" si="25"/>
        <v>2</v>
      </c>
    </row>
    <row r="2200" ht="12.75" customHeight="1">
      <c r="A2200" s="13" t="s">
        <v>186</v>
      </c>
      <c r="B2200" s="13" t="str">
        <f>IFERROR(__xludf.DUMMYFUNCTION("REGEXREPLACE(A2200, ""\d"", """")"),"         Город федерального значения Севастополь")</f>
        <v>         Город федерального значения Севастополь</v>
      </c>
      <c r="C2200" s="14" t="str">
        <f t="shared" si="15"/>
        <v>Город федерального значения Севастополь</v>
      </c>
      <c r="D2200" s="3">
        <f t="shared" si="16"/>
        <v>2</v>
      </c>
      <c r="E2200" s="15" t="s">
        <v>36</v>
      </c>
      <c r="F2200" s="13" t="str">
        <f>IFERROR(__xludf.DUMMYFUNCTION("REGEXEXTRACT(E2200,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00" s="16">
        <f t="shared" si="17"/>
        <v>2</v>
      </c>
      <c r="H2200" s="13" t="s">
        <v>28</v>
      </c>
      <c r="I2200" s="13" t="str">
        <f>IFERROR(__xludf.DUMMYFUNCTION("REGEXREPLACE(H2200, "".*\s"", """")"),"человек")</f>
        <v>человек</v>
      </c>
      <c r="J2200" s="13" t="s">
        <v>29</v>
      </c>
      <c r="K2200" s="17" t="str">
        <f>IFERROR(__xludf.DUMMYFUNCTION("REGEXREPLACE(J2200, ""^[\d\s]+"", """")"),"значение показателя за год")</f>
        <v>значение показателя за год</v>
      </c>
      <c r="L2200" s="16">
        <f t="shared" si="18"/>
        <v>2</v>
      </c>
      <c r="M2200" s="13" t="s">
        <v>31</v>
      </c>
      <c r="N2200" s="13" t="str">
        <f>IFERROR(__xludf.DUMMYFUNCTION("REGEXEXTRACT(M2200, "" (.+)$"")"),"городское население")</f>
        <v>городское население</v>
      </c>
      <c r="O2200" s="23" t="s">
        <v>37</v>
      </c>
      <c r="P2200" s="23" t="s">
        <v>37</v>
      </c>
      <c r="Q2200" s="18">
        <v>8.0</v>
      </c>
      <c r="R2200" s="23" t="s">
        <v>37</v>
      </c>
      <c r="S2200" s="23" t="s">
        <v>37</v>
      </c>
      <c r="T2200" s="23" t="s">
        <v>37</v>
      </c>
      <c r="U2200" s="23" t="s">
        <v>37</v>
      </c>
      <c r="V2200" s="23" t="s">
        <v>37</v>
      </c>
      <c r="W2200" s="23" t="s">
        <v>37</v>
      </c>
      <c r="X2200" s="23" t="s">
        <v>37</v>
      </c>
      <c r="Y2200" s="23" t="s">
        <v>37</v>
      </c>
      <c r="Z2200" s="19" t="str">
        <f t="shared" si="6"/>
        <v/>
      </c>
      <c r="AA2200" s="19">
        <f t="shared" si="19"/>
        <v>8</v>
      </c>
      <c r="AB2200" s="19" t="str">
        <f t="shared" si="8"/>
        <v/>
      </c>
      <c r="AC2200" s="19">
        <f t="shared" si="20"/>
        <v>8</v>
      </c>
      <c r="AD2200" s="19">
        <f t="shared" si="21"/>
        <v>8.5</v>
      </c>
      <c r="AE2200" s="19" t="str">
        <f t="shared" si="22"/>
        <v>Нет моды</v>
      </c>
      <c r="AF2200" s="19">
        <f t="shared" si="23"/>
        <v>8</v>
      </c>
      <c r="AG2200" s="19">
        <f t="shared" si="24"/>
        <v>8</v>
      </c>
      <c r="AH2200" s="20" t="str">
        <f t="shared" si="14"/>
        <v/>
      </c>
      <c r="AI2200" s="24"/>
      <c r="AJ2200" s="24"/>
      <c r="AK2200" s="24"/>
      <c r="AL2200" s="22">
        <f t="shared" si="25"/>
        <v>2</v>
      </c>
    </row>
    <row r="2201" ht="12.75" customHeight="1">
      <c r="A2201" s="13" t="s">
        <v>186</v>
      </c>
      <c r="B2201" s="13" t="str">
        <f>IFERROR(__xludf.DUMMYFUNCTION("REGEXREPLACE(A2201, ""\d"", """")"),"         Город федерального значения Севастополь")</f>
        <v>         Город федерального значения Севастополь</v>
      </c>
      <c r="C2201" s="14" t="str">
        <f t="shared" si="15"/>
        <v>Город федерального значения Севастополь</v>
      </c>
      <c r="D2201" s="3">
        <f t="shared" si="16"/>
        <v>2</v>
      </c>
      <c r="E2201" s="15" t="s">
        <v>36</v>
      </c>
      <c r="F2201" s="13" t="str">
        <f>IFERROR(__xludf.DUMMYFUNCTION("REGEXEXTRACT(E2201,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01" s="16">
        <f t="shared" si="17"/>
        <v>2</v>
      </c>
      <c r="H2201" s="13" t="s">
        <v>28</v>
      </c>
      <c r="I2201" s="13" t="str">
        <f>IFERROR(__xludf.DUMMYFUNCTION("REGEXREPLACE(H2201, "".*\s"", """")"),"человек")</f>
        <v>человек</v>
      </c>
      <c r="J2201" s="13" t="s">
        <v>29</v>
      </c>
      <c r="K2201" s="17" t="str">
        <f>IFERROR(__xludf.DUMMYFUNCTION("REGEXREPLACE(J2201, ""^[\d\s]+"", """")"),"значение показателя за год")</f>
        <v>значение показателя за год</v>
      </c>
      <c r="L2201" s="16">
        <f t="shared" si="18"/>
        <v>2</v>
      </c>
      <c r="M2201" s="13" t="s">
        <v>32</v>
      </c>
      <c r="N2201" s="13" t="str">
        <f>IFERROR(__xludf.DUMMYFUNCTION("REGEXEXTRACT(M2201, "" (.+)$"")"),"сельское население")</f>
        <v>сельское население</v>
      </c>
      <c r="O2201" s="23" t="s">
        <v>37</v>
      </c>
      <c r="P2201" s="23" t="s">
        <v>37</v>
      </c>
      <c r="Q2201" s="18">
        <v>1.0</v>
      </c>
      <c r="R2201" s="23" t="s">
        <v>37</v>
      </c>
      <c r="S2201" s="23" t="s">
        <v>37</v>
      </c>
      <c r="T2201" s="23" t="s">
        <v>37</v>
      </c>
      <c r="U2201" s="23" t="s">
        <v>37</v>
      </c>
      <c r="V2201" s="23" t="s">
        <v>37</v>
      </c>
      <c r="W2201" s="23" t="s">
        <v>37</v>
      </c>
      <c r="X2201" s="23" t="s">
        <v>37</v>
      </c>
      <c r="Y2201" s="23" t="s">
        <v>37</v>
      </c>
      <c r="Z2201" s="19" t="str">
        <f t="shared" si="6"/>
        <v/>
      </c>
      <c r="AA2201" s="19" t="str">
        <f t="shared" si="19"/>
        <v/>
      </c>
      <c r="AB2201" s="19">
        <f t="shared" si="8"/>
        <v>1</v>
      </c>
      <c r="AC2201" s="19">
        <f t="shared" si="20"/>
        <v>1</v>
      </c>
      <c r="AD2201" s="19">
        <f t="shared" si="21"/>
        <v>4.5</v>
      </c>
      <c r="AE2201" s="19" t="str">
        <f t="shared" si="22"/>
        <v>Нет моды</v>
      </c>
      <c r="AF2201" s="19">
        <f t="shared" si="23"/>
        <v>1</v>
      </c>
      <c r="AG2201" s="19">
        <f t="shared" si="24"/>
        <v>1</v>
      </c>
      <c r="AH2201" s="20" t="str">
        <f t="shared" si="14"/>
        <v>Город: 89%; Село: 11%</v>
      </c>
      <c r="AI2201" s="24"/>
      <c r="AJ2201" s="24"/>
      <c r="AK2201" s="24"/>
      <c r="AL2201" s="22">
        <f t="shared" si="25"/>
        <v>2</v>
      </c>
    </row>
    <row r="2202" ht="12.75" customHeight="1">
      <c r="A2202" s="13" t="s">
        <v>186</v>
      </c>
      <c r="B2202" s="13" t="str">
        <f>IFERROR(__xludf.DUMMYFUNCTION("REGEXREPLACE(A2202, ""\d"", """")"),"         Город федерального значения Севастополь")</f>
        <v>         Город федерального значения Севастополь</v>
      </c>
      <c r="C2202" s="14" t="str">
        <f t="shared" si="15"/>
        <v>Город федерального значения Севастополь</v>
      </c>
      <c r="D2202" s="3">
        <f t="shared" si="16"/>
        <v>2</v>
      </c>
      <c r="E2202" s="15" t="s">
        <v>38</v>
      </c>
      <c r="F2202" s="13" t="str">
        <f>IFERROR(__xludf.DUMMYFUNCTION("REGEXEXTRACT(E2202, ""[А-Яа-я].*"")"),"все виды транспортных несчастных случаев")</f>
        <v>все виды транспортных несчастных случаев</v>
      </c>
      <c r="G2202" s="16">
        <f t="shared" si="17"/>
        <v>2</v>
      </c>
      <c r="H2202" s="13" t="s">
        <v>28</v>
      </c>
      <c r="I2202" s="13" t="str">
        <f>IFERROR(__xludf.DUMMYFUNCTION("REGEXREPLACE(H2202, "".*\s"", """")"),"человек")</f>
        <v>человек</v>
      </c>
      <c r="J2202" s="13" t="s">
        <v>29</v>
      </c>
      <c r="K2202" s="17" t="str">
        <f>IFERROR(__xludf.DUMMYFUNCTION("REGEXREPLACE(J2202, ""^[\d\s]+"", """")"),"значение показателя за год")</f>
        <v>значение показателя за год</v>
      </c>
      <c r="L2202" s="16">
        <f t="shared" si="18"/>
        <v>2</v>
      </c>
      <c r="M2202" s="13" t="s">
        <v>30</v>
      </c>
      <c r="N2202" s="13" t="str">
        <f>IFERROR(__xludf.DUMMYFUNCTION("REGEXEXTRACT(M2202, "" (.+)$"")"),"все население")</f>
        <v>все население</v>
      </c>
      <c r="O2202" s="23" t="s">
        <v>37</v>
      </c>
      <c r="P2202" s="18">
        <v>0.0</v>
      </c>
      <c r="Q2202" s="18">
        <v>55.0</v>
      </c>
      <c r="R2202" s="18">
        <v>75.0</v>
      </c>
      <c r="S2202" s="18">
        <v>47.0</v>
      </c>
      <c r="T2202" s="18">
        <v>44.0</v>
      </c>
      <c r="U2202" s="18">
        <v>22.0</v>
      </c>
      <c r="V2202" s="18">
        <v>33.0</v>
      </c>
      <c r="W2202" s="18">
        <v>32.0</v>
      </c>
      <c r="X2202" s="18">
        <v>29.0</v>
      </c>
      <c r="Y2202" s="18">
        <v>23.0</v>
      </c>
      <c r="Z2202" s="19">
        <f t="shared" si="6"/>
        <v>360</v>
      </c>
      <c r="AA2202" s="19" t="str">
        <f t="shared" si="19"/>
        <v/>
      </c>
      <c r="AB2202" s="19" t="str">
        <f t="shared" si="8"/>
        <v/>
      </c>
      <c r="AC2202" s="19">
        <f t="shared" si="20"/>
        <v>36</v>
      </c>
      <c r="AD2202" s="19">
        <f t="shared" si="21"/>
        <v>32</v>
      </c>
      <c r="AE2202" s="19" t="str">
        <f t="shared" si="22"/>
        <v>Нет моды</v>
      </c>
      <c r="AF2202" s="19">
        <f t="shared" si="23"/>
        <v>0</v>
      </c>
      <c r="AG2202" s="19">
        <f t="shared" si="24"/>
        <v>75</v>
      </c>
      <c r="AH2202" s="20" t="str">
        <f t="shared" si="14"/>
        <v/>
      </c>
      <c r="AI2202" s="21"/>
      <c r="AJ2202" s="21"/>
      <c r="AK2202" s="21"/>
      <c r="AL2202" s="22">
        <f t="shared" si="25"/>
        <v>2</v>
      </c>
    </row>
    <row r="2203" ht="12.75" customHeight="1">
      <c r="A2203" s="13" t="s">
        <v>186</v>
      </c>
      <c r="B2203" s="13" t="str">
        <f>IFERROR(__xludf.DUMMYFUNCTION("REGEXREPLACE(A2203, ""\d"", """")"),"         Город федерального значения Севастополь")</f>
        <v>         Город федерального значения Севастополь</v>
      </c>
      <c r="C2203" s="14" t="str">
        <f t="shared" si="15"/>
        <v>Город федерального значения Севастополь</v>
      </c>
      <c r="D2203" s="3">
        <f t="shared" si="16"/>
        <v>2</v>
      </c>
      <c r="E2203" s="15" t="s">
        <v>38</v>
      </c>
      <c r="F2203" s="13" t="str">
        <f>IFERROR(__xludf.DUMMYFUNCTION("REGEXEXTRACT(E2203, ""[А-Яа-я].*"")"),"все виды транспортных несчастных случаев")</f>
        <v>все виды транспортных несчастных случаев</v>
      </c>
      <c r="G2203" s="16">
        <f t="shared" si="17"/>
        <v>2</v>
      </c>
      <c r="H2203" s="13" t="s">
        <v>28</v>
      </c>
      <c r="I2203" s="13" t="str">
        <f>IFERROR(__xludf.DUMMYFUNCTION("REGEXREPLACE(H2203, "".*\s"", """")"),"человек")</f>
        <v>человек</v>
      </c>
      <c r="J2203" s="13" t="s">
        <v>29</v>
      </c>
      <c r="K2203" s="17" t="str">
        <f>IFERROR(__xludf.DUMMYFUNCTION("REGEXREPLACE(J2203, ""^[\d\s]+"", """")"),"значение показателя за год")</f>
        <v>значение показателя за год</v>
      </c>
      <c r="L2203" s="16">
        <f t="shared" si="18"/>
        <v>2</v>
      </c>
      <c r="M2203" s="13" t="s">
        <v>31</v>
      </c>
      <c r="N2203" s="13" t="str">
        <f>IFERROR(__xludf.DUMMYFUNCTION("REGEXEXTRACT(M2203, "" (.+)$"")"),"городское население")</f>
        <v>городское население</v>
      </c>
      <c r="O2203" s="23" t="s">
        <v>37</v>
      </c>
      <c r="P2203" s="18">
        <v>0.0</v>
      </c>
      <c r="Q2203" s="18">
        <v>50.0</v>
      </c>
      <c r="R2203" s="18">
        <v>68.0</v>
      </c>
      <c r="S2203" s="18">
        <v>42.0</v>
      </c>
      <c r="T2203" s="18">
        <v>41.0</v>
      </c>
      <c r="U2203" s="18">
        <v>19.0</v>
      </c>
      <c r="V2203" s="18">
        <v>32.0</v>
      </c>
      <c r="W2203" s="18">
        <v>29.0</v>
      </c>
      <c r="X2203" s="18">
        <v>29.0</v>
      </c>
      <c r="Y2203" s="18">
        <v>21.0</v>
      </c>
      <c r="Z2203" s="19" t="str">
        <f t="shared" si="6"/>
        <v/>
      </c>
      <c r="AA2203" s="19">
        <f t="shared" si="19"/>
        <v>331</v>
      </c>
      <c r="AB2203" s="19" t="str">
        <f t="shared" si="8"/>
        <v/>
      </c>
      <c r="AC2203" s="19">
        <f t="shared" si="20"/>
        <v>33.1</v>
      </c>
      <c r="AD2203" s="19">
        <f t="shared" si="21"/>
        <v>32</v>
      </c>
      <c r="AE2203" s="19" t="str">
        <f t="shared" si="22"/>
        <v>Нет моды</v>
      </c>
      <c r="AF2203" s="19">
        <f t="shared" si="23"/>
        <v>0</v>
      </c>
      <c r="AG2203" s="19">
        <f t="shared" si="24"/>
        <v>68</v>
      </c>
      <c r="AH2203" s="20" t="str">
        <f t="shared" si="14"/>
        <v/>
      </c>
      <c r="AI2203" s="21"/>
      <c r="AJ2203" s="21"/>
      <c r="AK2203" s="21"/>
      <c r="AL2203" s="22">
        <f t="shared" si="25"/>
        <v>2</v>
      </c>
    </row>
    <row r="2204" ht="12.75" customHeight="1">
      <c r="A2204" s="13" t="s">
        <v>186</v>
      </c>
      <c r="B2204" s="13" t="str">
        <f>IFERROR(__xludf.DUMMYFUNCTION("REGEXREPLACE(A2204, ""\d"", """")"),"         Город федерального значения Севастополь")</f>
        <v>         Город федерального значения Севастополь</v>
      </c>
      <c r="C2204" s="14" t="str">
        <f t="shared" si="15"/>
        <v>Город федерального значения Севастополь</v>
      </c>
      <c r="D2204" s="3">
        <f t="shared" si="16"/>
        <v>2</v>
      </c>
      <c r="E2204" s="15" t="s">
        <v>38</v>
      </c>
      <c r="F2204" s="13" t="str">
        <f>IFERROR(__xludf.DUMMYFUNCTION("REGEXEXTRACT(E2204, ""[А-Яа-я].*"")"),"все виды транспортных несчастных случаев")</f>
        <v>все виды транспортных несчастных случаев</v>
      </c>
      <c r="G2204" s="16">
        <f t="shared" si="17"/>
        <v>2</v>
      </c>
      <c r="H2204" s="13" t="s">
        <v>28</v>
      </c>
      <c r="I2204" s="13" t="str">
        <f>IFERROR(__xludf.DUMMYFUNCTION("REGEXREPLACE(H2204, "".*\s"", """")"),"человек")</f>
        <v>человек</v>
      </c>
      <c r="J2204" s="13" t="s">
        <v>29</v>
      </c>
      <c r="K2204" s="17" t="str">
        <f>IFERROR(__xludf.DUMMYFUNCTION("REGEXREPLACE(J2204, ""^[\d\s]+"", """")"),"значение показателя за год")</f>
        <v>значение показателя за год</v>
      </c>
      <c r="L2204" s="16">
        <f t="shared" si="18"/>
        <v>2</v>
      </c>
      <c r="M2204" s="13" t="s">
        <v>32</v>
      </c>
      <c r="N2204" s="13" t="str">
        <f>IFERROR(__xludf.DUMMYFUNCTION("REGEXEXTRACT(M2204, "" (.+)$"")"),"сельское население")</f>
        <v>сельское население</v>
      </c>
      <c r="O2204" s="23" t="s">
        <v>37</v>
      </c>
      <c r="P2204" s="18">
        <v>0.0</v>
      </c>
      <c r="Q2204" s="18">
        <v>5.0</v>
      </c>
      <c r="R2204" s="18">
        <v>7.0</v>
      </c>
      <c r="S2204" s="18">
        <v>5.0</v>
      </c>
      <c r="T2204" s="18">
        <v>3.0</v>
      </c>
      <c r="U2204" s="18">
        <v>3.0</v>
      </c>
      <c r="V2204" s="18">
        <v>1.0</v>
      </c>
      <c r="W2204" s="18">
        <v>3.0</v>
      </c>
      <c r="X2204" s="18">
        <v>0.0</v>
      </c>
      <c r="Y2204" s="18">
        <v>2.0</v>
      </c>
      <c r="Z2204" s="19" t="str">
        <f t="shared" si="6"/>
        <v/>
      </c>
      <c r="AA2204" s="19" t="str">
        <f t="shared" si="19"/>
        <v/>
      </c>
      <c r="AB2204" s="19">
        <f t="shared" si="8"/>
        <v>29</v>
      </c>
      <c r="AC2204" s="19">
        <f t="shared" si="20"/>
        <v>2.9</v>
      </c>
      <c r="AD2204" s="19">
        <f t="shared" si="21"/>
        <v>6</v>
      </c>
      <c r="AE2204" s="19" t="str">
        <f t="shared" si="22"/>
        <v>Нет моды</v>
      </c>
      <c r="AF2204" s="19">
        <f t="shared" si="23"/>
        <v>0</v>
      </c>
      <c r="AG2204" s="19">
        <f t="shared" si="24"/>
        <v>7</v>
      </c>
      <c r="AH2204" s="20" t="str">
        <f t="shared" si="14"/>
        <v>Город: 92%; Село: 8%</v>
      </c>
      <c r="AI2204" s="21"/>
      <c r="AJ2204" s="21"/>
      <c r="AK2204" s="21"/>
      <c r="AL2204" s="22">
        <f t="shared" si="25"/>
        <v>2</v>
      </c>
    </row>
    <row r="2205" ht="12.75" customHeight="1">
      <c r="A2205" s="13" t="s">
        <v>186</v>
      </c>
      <c r="B2205" s="13" t="str">
        <f>IFERROR(__xludf.DUMMYFUNCTION("REGEXREPLACE(A2205, ""\d"", """")"),"         Город федерального значения Севастополь")</f>
        <v>         Город федерального значения Севастополь</v>
      </c>
      <c r="C2205" s="14" t="str">
        <f t="shared" si="15"/>
        <v>Город федерального значения Севастополь</v>
      </c>
      <c r="D2205" s="3">
        <f t="shared" si="16"/>
        <v>2</v>
      </c>
      <c r="E2205" s="15" t="s">
        <v>39</v>
      </c>
      <c r="F2205" s="13" t="str">
        <f>IFERROR(__xludf.DUMMYFUNCTION("REGEXEXTRACT(E2205, ""[А-Яа-я].*"")"),"Всего умерших")</f>
        <v>Всего умерших</v>
      </c>
      <c r="G2205" s="16">
        <f t="shared" si="17"/>
        <v>2</v>
      </c>
      <c r="H2205" s="13" t="s">
        <v>28</v>
      </c>
      <c r="I2205" s="13" t="str">
        <f>IFERROR(__xludf.DUMMYFUNCTION("REGEXREPLACE(H2205, "".*\s"", """")"),"человек")</f>
        <v>человек</v>
      </c>
      <c r="J2205" s="13" t="s">
        <v>29</v>
      </c>
      <c r="K2205" s="17" t="str">
        <f>IFERROR(__xludf.DUMMYFUNCTION("REGEXREPLACE(J2205, ""^[\d\s]+"", """")"),"значение показателя за год")</f>
        <v>значение показателя за год</v>
      </c>
      <c r="L2205" s="16">
        <f t="shared" si="18"/>
        <v>2</v>
      </c>
      <c r="M2205" s="13" t="s">
        <v>30</v>
      </c>
      <c r="N2205" s="13" t="str">
        <f>IFERROR(__xludf.DUMMYFUNCTION("REGEXEXTRACT(M2205, "" (.+)$"")"),"все население")</f>
        <v>все население</v>
      </c>
      <c r="O2205" s="23" t="s">
        <v>37</v>
      </c>
      <c r="P2205" s="18">
        <v>0.0</v>
      </c>
      <c r="Q2205" s="18">
        <v>6091.0</v>
      </c>
      <c r="R2205" s="18">
        <v>5881.0</v>
      </c>
      <c r="S2205" s="18">
        <v>5659.0</v>
      </c>
      <c r="T2205" s="18">
        <v>5651.0</v>
      </c>
      <c r="U2205" s="18">
        <v>5779.0</v>
      </c>
      <c r="V2205" s="18">
        <v>6321.0</v>
      </c>
      <c r="W2205" s="18">
        <v>7577.0</v>
      </c>
      <c r="X2205" s="18">
        <v>6217.0</v>
      </c>
      <c r="Y2205" s="18">
        <v>5650.0</v>
      </c>
      <c r="Z2205" s="19">
        <f t="shared" si="6"/>
        <v>54826</v>
      </c>
      <c r="AA2205" s="19" t="str">
        <f t="shared" si="19"/>
        <v/>
      </c>
      <c r="AB2205" s="19" t="str">
        <f t="shared" si="8"/>
        <v/>
      </c>
      <c r="AC2205" s="19">
        <f t="shared" si="20"/>
        <v>5482.6</v>
      </c>
      <c r="AD2205" s="19">
        <f t="shared" si="21"/>
        <v>6</v>
      </c>
      <c r="AE2205" s="19" t="str">
        <f t="shared" si="22"/>
        <v>Нет моды</v>
      </c>
      <c r="AF2205" s="19">
        <f t="shared" si="23"/>
        <v>0</v>
      </c>
      <c r="AG2205" s="19">
        <f t="shared" si="24"/>
        <v>7577</v>
      </c>
      <c r="AH2205" s="20" t="str">
        <f t="shared" si="14"/>
        <v/>
      </c>
      <c r="AI2205" s="21"/>
      <c r="AJ2205" s="21"/>
      <c r="AK2205" s="21"/>
      <c r="AL2205" s="22">
        <f t="shared" si="25"/>
        <v>2</v>
      </c>
    </row>
    <row r="2206" ht="12.75" customHeight="1">
      <c r="A2206" s="13" t="s">
        <v>186</v>
      </c>
      <c r="B2206" s="13" t="str">
        <f>IFERROR(__xludf.DUMMYFUNCTION("REGEXREPLACE(A2206, ""\d"", """")"),"         Город федерального значения Севастополь")</f>
        <v>         Город федерального значения Севастополь</v>
      </c>
      <c r="C2206" s="14" t="str">
        <f t="shared" si="15"/>
        <v>Город федерального значения Севастополь</v>
      </c>
      <c r="D2206" s="3">
        <f t="shared" si="16"/>
        <v>2</v>
      </c>
      <c r="E2206" s="15" t="s">
        <v>39</v>
      </c>
      <c r="F2206" s="13" t="str">
        <f>IFERROR(__xludf.DUMMYFUNCTION("REGEXEXTRACT(E2206, ""[А-Яа-я].*"")"),"Всего умерших")</f>
        <v>Всего умерших</v>
      </c>
      <c r="G2206" s="16">
        <f t="shared" si="17"/>
        <v>2</v>
      </c>
      <c r="H2206" s="13" t="s">
        <v>28</v>
      </c>
      <c r="I2206" s="13" t="str">
        <f>IFERROR(__xludf.DUMMYFUNCTION("REGEXREPLACE(H2206, "".*\s"", """")"),"человек")</f>
        <v>человек</v>
      </c>
      <c r="J2206" s="13" t="s">
        <v>29</v>
      </c>
      <c r="K2206" s="17" t="str">
        <f>IFERROR(__xludf.DUMMYFUNCTION("REGEXREPLACE(J2206, ""^[\d\s]+"", """")"),"значение показателя за год")</f>
        <v>значение показателя за год</v>
      </c>
      <c r="L2206" s="16">
        <f t="shared" si="18"/>
        <v>2</v>
      </c>
      <c r="M2206" s="13" t="s">
        <v>31</v>
      </c>
      <c r="N2206" s="13" t="str">
        <f>IFERROR(__xludf.DUMMYFUNCTION("REGEXEXTRACT(M2206, "" (.+)$"")"),"городское население")</f>
        <v>городское население</v>
      </c>
      <c r="O2206" s="23" t="s">
        <v>37</v>
      </c>
      <c r="P2206" s="18">
        <v>0.0</v>
      </c>
      <c r="Q2206" s="18">
        <v>5682.0</v>
      </c>
      <c r="R2206" s="18">
        <v>5495.0</v>
      </c>
      <c r="S2206" s="18">
        <v>5310.0</v>
      </c>
      <c r="T2206" s="18">
        <v>5328.0</v>
      </c>
      <c r="U2206" s="18">
        <v>5476.0</v>
      </c>
      <c r="V2206" s="18">
        <v>5914.0</v>
      </c>
      <c r="W2206" s="18">
        <v>7159.0</v>
      </c>
      <c r="X2206" s="18">
        <v>5938.0</v>
      </c>
      <c r="Y2206" s="18">
        <v>5097.0</v>
      </c>
      <c r="Z2206" s="19" t="str">
        <f t="shared" si="6"/>
        <v/>
      </c>
      <c r="AA2206" s="19">
        <f t="shared" si="19"/>
        <v>51399</v>
      </c>
      <c r="AB2206" s="19" t="str">
        <f t="shared" si="8"/>
        <v/>
      </c>
      <c r="AC2206" s="19">
        <f t="shared" si="20"/>
        <v>5139.9</v>
      </c>
      <c r="AD2206" s="19">
        <f t="shared" si="21"/>
        <v>5670.5</v>
      </c>
      <c r="AE2206" s="19" t="str">
        <f t="shared" si="22"/>
        <v>Нет моды</v>
      </c>
      <c r="AF2206" s="19">
        <f t="shared" si="23"/>
        <v>0</v>
      </c>
      <c r="AG2206" s="19">
        <f t="shared" si="24"/>
        <v>7159</v>
      </c>
      <c r="AH2206" s="20" t="str">
        <f t="shared" si="14"/>
        <v/>
      </c>
      <c r="AI2206" s="21"/>
      <c r="AJ2206" s="21"/>
      <c r="AK2206" s="21"/>
      <c r="AL2206" s="22">
        <f t="shared" si="25"/>
        <v>2</v>
      </c>
    </row>
    <row r="2207" ht="12.75" customHeight="1">
      <c r="A2207" s="13" t="s">
        <v>186</v>
      </c>
      <c r="B2207" s="13" t="str">
        <f>IFERROR(__xludf.DUMMYFUNCTION("REGEXREPLACE(A2207, ""\d"", """")"),"         Город федерального значения Севастополь")</f>
        <v>         Город федерального значения Севастополь</v>
      </c>
      <c r="C2207" s="14" t="str">
        <f t="shared" si="15"/>
        <v>Город федерального значения Севастополь</v>
      </c>
      <c r="D2207" s="3">
        <f t="shared" si="16"/>
        <v>2</v>
      </c>
      <c r="E2207" s="15" t="s">
        <v>39</v>
      </c>
      <c r="F2207" s="13" t="str">
        <f>IFERROR(__xludf.DUMMYFUNCTION("REGEXEXTRACT(E2207, ""[А-Яа-я].*"")"),"Всего умерших")</f>
        <v>Всего умерших</v>
      </c>
      <c r="G2207" s="16">
        <f t="shared" si="17"/>
        <v>2</v>
      </c>
      <c r="H2207" s="13" t="s">
        <v>28</v>
      </c>
      <c r="I2207" s="13" t="str">
        <f>IFERROR(__xludf.DUMMYFUNCTION("REGEXREPLACE(H2207, "".*\s"", """")"),"человек")</f>
        <v>человек</v>
      </c>
      <c r="J2207" s="13" t="s">
        <v>29</v>
      </c>
      <c r="K2207" s="17" t="str">
        <f>IFERROR(__xludf.DUMMYFUNCTION("REGEXREPLACE(J2207, ""^[\d\s]+"", """")"),"значение показателя за год")</f>
        <v>значение показателя за год</v>
      </c>
      <c r="L2207" s="16">
        <f t="shared" si="18"/>
        <v>2</v>
      </c>
      <c r="M2207" s="13" t="s">
        <v>32</v>
      </c>
      <c r="N2207" s="13" t="str">
        <f>IFERROR(__xludf.DUMMYFUNCTION("REGEXEXTRACT(M2207, "" (.+)$"")"),"сельское население")</f>
        <v>сельское население</v>
      </c>
      <c r="O2207" s="23" t="s">
        <v>37</v>
      </c>
      <c r="P2207" s="18">
        <v>0.0</v>
      </c>
      <c r="Q2207" s="18">
        <v>409.0</v>
      </c>
      <c r="R2207" s="18">
        <v>386.0</v>
      </c>
      <c r="S2207" s="18">
        <v>349.0</v>
      </c>
      <c r="T2207" s="18">
        <v>323.0</v>
      </c>
      <c r="U2207" s="18">
        <v>303.0</v>
      </c>
      <c r="V2207" s="18">
        <v>407.0</v>
      </c>
      <c r="W2207" s="18">
        <v>418.0</v>
      </c>
      <c r="X2207" s="18">
        <v>279.0</v>
      </c>
      <c r="Y2207" s="18">
        <v>553.0</v>
      </c>
      <c r="Z2207" s="19" t="str">
        <f t="shared" si="6"/>
        <v/>
      </c>
      <c r="AA2207" s="19" t="str">
        <f t="shared" si="19"/>
        <v/>
      </c>
      <c r="AB2207" s="19">
        <f t="shared" si="8"/>
        <v>3427</v>
      </c>
      <c r="AC2207" s="19">
        <f t="shared" si="20"/>
        <v>342.7</v>
      </c>
      <c r="AD2207" s="19">
        <f t="shared" si="21"/>
        <v>485.5</v>
      </c>
      <c r="AE2207" s="19" t="str">
        <f t="shared" si="22"/>
        <v>Нет моды</v>
      </c>
      <c r="AF2207" s="19">
        <f t="shared" si="23"/>
        <v>0</v>
      </c>
      <c r="AG2207" s="19">
        <f t="shared" si="24"/>
        <v>553</v>
      </c>
      <c r="AH2207" s="20" t="str">
        <f t="shared" si="14"/>
        <v>Город: 94%; Село: 6%</v>
      </c>
      <c r="AI2207" s="21"/>
      <c r="AJ2207" s="21"/>
      <c r="AK2207" s="21"/>
      <c r="AL2207" s="22">
        <f t="shared" si="25"/>
        <v>2</v>
      </c>
    </row>
    <row r="2208" ht="12.75" customHeight="1">
      <c r="A2208" s="13" t="s">
        <v>186</v>
      </c>
      <c r="B2208" s="13" t="str">
        <f>IFERROR(__xludf.DUMMYFUNCTION("REGEXREPLACE(A2208, ""\d"", """")"),"         Город федерального значения Севастополь")</f>
        <v>         Город федерального значения Севастополь</v>
      </c>
      <c r="C2208" s="14" t="str">
        <f t="shared" si="15"/>
        <v>Город федерального значения Севастополь</v>
      </c>
      <c r="D2208" s="3">
        <f t="shared" si="16"/>
        <v>2</v>
      </c>
      <c r="E2208" s="15" t="s">
        <v>40</v>
      </c>
      <c r="F2208" s="13" t="str">
        <f>IFERROR(__xludf.DUMMYFUNCTION("REGEXEXTRACT(E2208, ""[А-Яа-я].*"")"),"Злокачественные новообразования")</f>
        <v>Злокачественные новообразования</v>
      </c>
      <c r="G2208" s="16">
        <f t="shared" si="17"/>
        <v>2</v>
      </c>
      <c r="H2208" s="13" t="s">
        <v>28</v>
      </c>
      <c r="I2208" s="13" t="str">
        <f>IFERROR(__xludf.DUMMYFUNCTION("REGEXREPLACE(H2208, "".*\s"", """")"),"человек")</f>
        <v>человек</v>
      </c>
      <c r="J2208" s="13" t="s">
        <v>29</v>
      </c>
      <c r="K2208" s="17" t="str">
        <f>IFERROR(__xludf.DUMMYFUNCTION("REGEXREPLACE(J2208, ""^[\d\s]+"", """")"),"значение показателя за год")</f>
        <v>значение показателя за год</v>
      </c>
      <c r="L2208" s="16">
        <f t="shared" si="18"/>
        <v>2</v>
      </c>
      <c r="M2208" s="13" t="s">
        <v>30</v>
      </c>
      <c r="N2208" s="13" t="str">
        <f>IFERROR(__xludf.DUMMYFUNCTION("REGEXEXTRACT(M2208, "" (.+)$"")"),"все население")</f>
        <v>все население</v>
      </c>
      <c r="O2208" s="23" t="s">
        <v>37</v>
      </c>
      <c r="P2208" s="18">
        <v>0.0</v>
      </c>
      <c r="Q2208" s="18">
        <v>1116.0</v>
      </c>
      <c r="R2208" s="18">
        <v>998.0</v>
      </c>
      <c r="S2208" s="18">
        <v>1087.0</v>
      </c>
      <c r="T2208" s="18">
        <v>1097.0</v>
      </c>
      <c r="U2208" s="18">
        <v>1116.0</v>
      </c>
      <c r="V2208" s="18">
        <v>1108.0</v>
      </c>
      <c r="W2208" s="18">
        <v>1034.0</v>
      </c>
      <c r="X2208" s="18">
        <v>1037.0</v>
      </c>
      <c r="Y2208" s="18">
        <v>1039.0</v>
      </c>
      <c r="Z2208" s="19">
        <f t="shared" si="6"/>
        <v>9632</v>
      </c>
      <c r="AA2208" s="19" t="str">
        <f t="shared" si="19"/>
        <v/>
      </c>
      <c r="AB2208" s="19" t="str">
        <f t="shared" si="8"/>
        <v/>
      </c>
      <c r="AC2208" s="19">
        <f t="shared" si="20"/>
        <v>963.2</v>
      </c>
      <c r="AD2208" s="19">
        <f t="shared" si="21"/>
        <v>485.5</v>
      </c>
      <c r="AE2208" s="19" t="str">
        <f t="shared" si="22"/>
        <v>Нет моды</v>
      </c>
      <c r="AF2208" s="19">
        <f t="shared" si="23"/>
        <v>0</v>
      </c>
      <c r="AG2208" s="19">
        <f t="shared" si="24"/>
        <v>1116</v>
      </c>
      <c r="AH2208" s="20" t="str">
        <f t="shared" si="14"/>
        <v/>
      </c>
      <c r="AI2208" s="21"/>
      <c r="AJ2208" s="21"/>
      <c r="AK2208" s="21"/>
      <c r="AL2208" s="22">
        <f t="shared" si="25"/>
        <v>2</v>
      </c>
    </row>
    <row r="2209" ht="12.75" customHeight="1">
      <c r="A2209" s="13" t="s">
        <v>186</v>
      </c>
      <c r="B2209" s="13" t="str">
        <f>IFERROR(__xludf.DUMMYFUNCTION("REGEXREPLACE(A2209, ""\d"", """")"),"         Город федерального значения Севастополь")</f>
        <v>         Город федерального значения Севастополь</v>
      </c>
      <c r="C2209" s="14" t="str">
        <f t="shared" si="15"/>
        <v>Город федерального значения Севастополь</v>
      </c>
      <c r="D2209" s="3">
        <f t="shared" si="16"/>
        <v>2</v>
      </c>
      <c r="E2209" s="15" t="s">
        <v>40</v>
      </c>
      <c r="F2209" s="13" t="str">
        <f>IFERROR(__xludf.DUMMYFUNCTION("REGEXEXTRACT(E2209, ""[А-Яа-я].*"")"),"Злокачественные новообразования")</f>
        <v>Злокачественные новообразования</v>
      </c>
      <c r="G2209" s="16">
        <f t="shared" si="17"/>
        <v>2</v>
      </c>
      <c r="H2209" s="13" t="s">
        <v>28</v>
      </c>
      <c r="I2209" s="13" t="str">
        <f>IFERROR(__xludf.DUMMYFUNCTION("REGEXREPLACE(H2209, "".*\s"", """")"),"человек")</f>
        <v>человек</v>
      </c>
      <c r="J2209" s="13" t="s">
        <v>29</v>
      </c>
      <c r="K2209" s="17" t="str">
        <f>IFERROR(__xludf.DUMMYFUNCTION("REGEXREPLACE(J2209, ""^[\d\s]+"", """")"),"значение показателя за год")</f>
        <v>значение показателя за год</v>
      </c>
      <c r="L2209" s="16">
        <f t="shared" si="18"/>
        <v>2</v>
      </c>
      <c r="M2209" s="13" t="s">
        <v>31</v>
      </c>
      <c r="N2209" s="13" t="str">
        <f>IFERROR(__xludf.DUMMYFUNCTION("REGEXEXTRACT(M2209, "" (.+)$"")"),"городское население")</f>
        <v>городское население</v>
      </c>
      <c r="O2209" s="23" t="s">
        <v>37</v>
      </c>
      <c r="P2209" s="18">
        <v>0.0</v>
      </c>
      <c r="Q2209" s="18">
        <v>1041.0</v>
      </c>
      <c r="R2209" s="18">
        <v>935.0</v>
      </c>
      <c r="S2209" s="18">
        <v>1018.0</v>
      </c>
      <c r="T2209" s="18">
        <v>1041.0</v>
      </c>
      <c r="U2209" s="18">
        <v>1069.0</v>
      </c>
      <c r="V2209" s="18">
        <v>1055.0</v>
      </c>
      <c r="W2209" s="18">
        <v>983.0</v>
      </c>
      <c r="X2209" s="18">
        <v>997.0</v>
      </c>
      <c r="Y2209" s="18">
        <v>935.0</v>
      </c>
      <c r="Z2209" s="19" t="str">
        <f t="shared" si="6"/>
        <v/>
      </c>
      <c r="AA2209" s="19">
        <f t="shared" si="19"/>
        <v>9074</v>
      </c>
      <c r="AB2209" s="19" t="str">
        <f t="shared" si="8"/>
        <v/>
      </c>
      <c r="AC2209" s="19">
        <f t="shared" si="20"/>
        <v>907.4</v>
      </c>
      <c r="AD2209" s="19">
        <f t="shared" si="21"/>
        <v>1038</v>
      </c>
      <c r="AE2209" s="19" t="str">
        <f t="shared" si="22"/>
        <v>Нет моды</v>
      </c>
      <c r="AF2209" s="19">
        <f t="shared" si="23"/>
        <v>0</v>
      </c>
      <c r="AG2209" s="19">
        <f t="shared" si="24"/>
        <v>1069</v>
      </c>
      <c r="AH2209" s="20" t="str">
        <f t="shared" si="14"/>
        <v/>
      </c>
      <c r="AI2209" s="21"/>
      <c r="AJ2209" s="21"/>
      <c r="AK2209" s="21"/>
      <c r="AL2209" s="22">
        <f t="shared" si="25"/>
        <v>2</v>
      </c>
    </row>
    <row r="2210" ht="12.75" customHeight="1">
      <c r="A2210" s="13" t="s">
        <v>186</v>
      </c>
      <c r="B2210" s="13" t="str">
        <f>IFERROR(__xludf.DUMMYFUNCTION("REGEXREPLACE(A2210, ""\d"", """")"),"         Город федерального значения Севастополь")</f>
        <v>         Город федерального значения Севастополь</v>
      </c>
      <c r="C2210" s="14" t="str">
        <f t="shared" si="15"/>
        <v>Город федерального значения Севастополь</v>
      </c>
      <c r="D2210" s="3">
        <f t="shared" si="16"/>
        <v>2</v>
      </c>
      <c r="E2210" s="15" t="s">
        <v>40</v>
      </c>
      <c r="F2210" s="13" t="str">
        <f>IFERROR(__xludf.DUMMYFUNCTION("REGEXEXTRACT(E2210, ""[А-Яа-я].*"")"),"Злокачественные новообразования")</f>
        <v>Злокачественные новообразования</v>
      </c>
      <c r="G2210" s="16">
        <f t="shared" si="17"/>
        <v>2</v>
      </c>
      <c r="H2210" s="13" t="s">
        <v>28</v>
      </c>
      <c r="I2210" s="13" t="str">
        <f>IFERROR(__xludf.DUMMYFUNCTION("REGEXREPLACE(H2210, "".*\s"", """")"),"человек")</f>
        <v>человек</v>
      </c>
      <c r="J2210" s="13" t="s">
        <v>29</v>
      </c>
      <c r="K2210" s="17" t="str">
        <f>IFERROR(__xludf.DUMMYFUNCTION("REGEXREPLACE(J2210, ""^[\d\s]+"", """")"),"значение показателя за год")</f>
        <v>значение показателя за год</v>
      </c>
      <c r="L2210" s="16">
        <f t="shared" si="18"/>
        <v>2</v>
      </c>
      <c r="M2210" s="13" t="s">
        <v>32</v>
      </c>
      <c r="N2210" s="13" t="str">
        <f>IFERROR(__xludf.DUMMYFUNCTION("REGEXEXTRACT(M2210, "" (.+)$"")"),"сельское население")</f>
        <v>сельское население</v>
      </c>
      <c r="O2210" s="23" t="s">
        <v>37</v>
      </c>
      <c r="P2210" s="18">
        <v>0.0</v>
      </c>
      <c r="Q2210" s="18">
        <v>75.0</v>
      </c>
      <c r="R2210" s="18">
        <v>63.0</v>
      </c>
      <c r="S2210" s="18">
        <v>69.0</v>
      </c>
      <c r="T2210" s="18">
        <v>56.0</v>
      </c>
      <c r="U2210" s="18">
        <v>47.0</v>
      </c>
      <c r="V2210" s="18">
        <v>53.0</v>
      </c>
      <c r="W2210" s="18">
        <v>51.0</v>
      </c>
      <c r="X2210" s="18">
        <v>40.0</v>
      </c>
      <c r="Y2210" s="18">
        <v>104.0</v>
      </c>
      <c r="Z2210" s="19" t="str">
        <f t="shared" si="6"/>
        <v/>
      </c>
      <c r="AA2210" s="19" t="str">
        <f t="shared" si="19"/>
        <v/>
      </c>
      <c r="AB2210" s="19">
        <f t="shared" si="8"/>
        <v>558</v>
      </c>
      <c r="AC2210" s="19">
        <f t="shared" si="20"/>
        <v>55.8</v>
      </c>
      <c r="AD2210" s="19">
        <f t="shared" si="21"/>
        <v>89.5</v>
      </c>
      <c r="AE2210" s="19" t="str">
        <f t="shared" si="22"/>
        <v>Нет моды</v>
      </c>
      <c r="AF2210" s="19">
        <f t="shared" si="23"/>
        <v>0</v>
      </c>
      <c r="AG2210" s="19">
        <f t="shared" si="24"/>
        <v>104</v>
      </c>
      <c r="AH2210" s="20" t="str">
        <f t="shared" si="14"/>
        <v>Город: 94%; Село: 6%</v>
      </c>
      <c r="AI2210" s="21"/>
      <c r="AJ2210" s="21"/>
      <c r="AK2210" s="21"/>
      <c r="AL2210" s="22">
        <f t="shared" si="25"/>
        <v>2</v>
      </c>
    </row>
    <row r="2211" ht="12.75" customHeight="1">
      <c r="A2211" s="13" t="s">
        <v>186</v>
      </c>
      <c r="B2211" s="13" t="str">
        <f>IFERROR(__xludf.DUMMYFUNCTION("REGEXREPLACE(A2211, ""\d"", """")"),"         Город федерального значения Севастополь")</f>
        <v>         Город федерального значения Севастополь</v>
      </c>
      <c r="C2211" s="14" t="str">
        <f t="shared" si="15"/>
        <v>Город федерального значения Севастополь</v>
      </c>
      <c r="D2211" s="3">
        <f t="shared" si="16"/>
        <v>2</v>
      </c>
      <c r="E2211" s="15" t="s">
        <v>41</v>
      </c>
      <c r="F2211" s="13" t="str">
        <f>IFERROR(__xludf.DUMMYFUNCTION("REGEXEXTRACT(E2211, ""[А-Яа-я].*"")"),"Инфекционные и паразитарные болезни")</f>
        <v>Инфекционные и паразитарные болезни</v>
      </c>
      <c r="G2211" s="16">
        <f t="shared" si="17"/>
        <v>2</v>
      </c>
      <c r="H2211" s="13" t="s">
        <v>28</v>
      </c>
      <c r="I2211" s="13" t="str">
        <f>IFERROR(__xludf.DUMMYFUNCTION("REGEXREPLACE(H2211, "".*\s"", """")"),"человек")</f>
        <v>человек</v>
      </c>
      <c r="J2211" s="13" t="s">
        <v>29</v>
      </c>
      <c r="K2211" s="17" t="str">
        <f>IFERROR(__xludf.DUMMYFUNCTION("REGEXREPLACE(J2211, ""^[\d\s]+"", """")"),"значение показателя за год")</f>
        <v>значение показателя за год</v>
      </c>
      <c r="L2211" s="16">
        <f t="shared" si="18"/>
        <v>2</v>
      </c>
      <c r="M2211" s="13" t="s">
        <v>30</v>
      </c>
      <c r="N2211" s="13" t="str">
        <f>IFERROR(__xludf.DUMMYFUNCTION("REGEXEXTRACT(M2211, "" (.+)$"")"),"все население")</f>
        <v>все население</v>
      </c>
      <c r="O2211" s="23" t="s">
        <v>37</v>
      </c>
      <c r="P2211" s="18">
        <v>0.0</v>
      </c>
      <c r="Q2211" s="18">
        <v>131.0</v>
      </c>
      <c r="R2211" s="18">
        <v>124.0</v>
      </c>
      <c r="S2211" s="18">
        <v>115.0</v>
      </c>
      <c r="T2211" s="18">
        <v>112.0</v>
      </c>
      <c r="U2211" s="18">
        <v>158.0</v>
      </c>
      <c r="V2211" s="18">
        <v>130.0</v>
      </c>
      <c r="W2211" s="18">
        <v>165.0</v>
      </c>
      <c r="X2211" s="18">
        <v>109.0</v>
      </c>
      <c r="Y2211" s="18">
        <v>118.0</v>
      </c>
      <c r="Z2211" s="19">
        <f t="shared" si="6"/>
        <v>1162</v>
      </c>
      <c r="AA2211" s="19" t="str">
        <f t="shared" si="19"/>
        <v/>
      </c>
      <c r="AB2211" s="19" t="str">
        <f t="shared" si="8"/>
        <v/>
      </c>
      <c r="AC2211" s="19">
        <f t="shared" si="20"/>
        <v>116.2</v>
      </c>
      <c r="AD2211" s="19">
        <f t="shared" si="21"/>
        <v>89.5</v>
      </c>
      <c r="AE2211" s="19" t="str">
        <f t="shared" si="22"/>
        <v>Нет моды</v>
      </c>
      <c r="AF2211" s="19">
        <f t="shared" si="23"/>
        <v>0</v>
      </c>
      <c r="AG2211" s="19">
        <f t="shared" si="24"/>
        <v>165</v>
      </c>
      <c r="AH2211" s="20" t="str">
        <f t="shared" si="14"/>
        <v/>
      </c>
      <c r="AI2211" s="21"/>
      <c r="AJ2211" s="21"/>
      <c r="AK2211" s="21"/>
      <c r="AL2211" s="22">
        <f t="shared" si="25"/>
        <v>2</v>
      </c>
    </row>
    <row r="2212" ht="12.75" customHeight="1">
      <c r="A2212" s="13" t="s">
        <v>186</v>
      </c>
      <c r="B2212" s="13" t="str">
        <f>IFERROR(__xludf.DUMMYFUNCTION("REGEXREPLACE(A2212, ""\d"", """")"),"         Город федерального значения Севастополь")</f>
        <v>         Город федерального значения Севастополь</v>
      </c>
      <c r="C2212" s="14" t="str">
        <f t="shared" si="15"/>
        <v>Город федерального значения Севастополь</v>
      </c>
      <c r="D2212" s="3">
        <f t="shared" si="16"/>
        <v>2</v>
      </c>
      <c r="E2212" s="15" t="s">
        <v>41</v>
      </c>
      <c r="F2212" s="13" t="str">
        <f>IFERROR(__xludf.DUMMYFUNCTION("REGEXEXTRACT(E2212, ""[А-Яа-я].*"")"),"Инфекционные и паразитарные болезни")</f>
        <v>Инфекционные и паразитарные болезни</v>
      </c>
      <c r="G2212" s="16">
        <f t="shared" si="17"/>
        <v>2</v>
      </c>
      <c r="H2212" s="13" t="s">
        <v>28</v>
      </c>
      <c r="I2212" s="13" t="str">
        <f>IFERROR(__xludf.DUMMYFUNCTION("REGEXREPLACE(H2212, "".*\s"", """")"),"человек")</f>
        <v>человек</v>
      </c>
      <c r="J2212" s="13" t="s">
        <v>29</v>
      </c>
      <c r="K2212" s="17" t="str">
        <f>IFERROR(__xludf.DUMMYFUNCTION("REGEXREPLACE(J2212, ""^[\d\s]+"", """")"),"значение показателя за год")</f>
        <v>значение показателя за год</v>
      </c>
      <c r="L2212" s="16">
        <f t="shared" si="18"/>
        <v>2</v>
      </c>
      <c r="M2212" s="13" t="s">
        <v>31</v>
      </c>
      <c r="N2212" s="13" t="str">
        <f>IFERROR(__xludf.DUMMYFUNCTION("REGEXEXTRACT(M2212, "" (.+)$"")"),"городское население")</f>
        <v>городское население</v>
      </c>
      <c r="O2212" s="23" t="s">
        <v>37</v>
      </c>
      <c r="P2212" s="18">
        <v>0.0</v>
      </c>
      <c r="Q2212" s="18">
        <v>122.0</v>
      </c>
      <c r="R2212" s="18">
        <v>116.0</v>
      </c>
      <c r="S2212" s="18">
        <v>110.0</v>
      </c>
      <c r="T2212" s="18">
        <v>105.0</v>
      </c>
      <c r="U2212" s="18">
        <v>146.0</v>
      </c>
      <c r="V2212" s="18">
        <v>120.0</v>
      </c>
      <c r="W2212" s="18">
        <v>157.0</v>
      </c>
      <c r="X2212" s="18">
        <v>103.0</v>
      </c>
      <c r="Y2212" s="18">
        <v>105.0</v>
      </c>
      <c r="Z2212" s="19" t="str">
        <f t="shared" si="6"/>
        <v/>
      </c>
      <c r="AA2212" s="19">
        <f t="shared" si="19"/>
        <v>1084</v>
      </c>
      <c r="AB2212" s="19" t="str">
        <f t="shared" si="8"/>
        <v/>
      </c>
      <c r="AC2212" s="19">
        <f t="shared" si="20"/>
        <v>108.4</v>
      </c>
      <c r="AD2212" s="19">
        <f t="shared" si="21"/>
        <v>117</v>
      </c>
      <c r="AE2212" s="19" t="str">
        <f t="shared" si="22"/>
        <v>Нет моды</v>
      </c>
      <c r="AF2212" s="19">
        <f t="shared" si="23"/>
        <v>0</v>
      </c>
      <c r="AG2212" s="19">
        <f t="shared" si="24"/>
        <v>157</v>
      </c>
      <c r="AH2212" s="20" t="str">
        <f t="shared" si="14"/>
        <v/>
      </c>
      <c r="AI2212" s="21"/>
      <c r="AJ2212" s="21"/>
      <c r="AK2212" s="21"/>
      <c r="AL2212" s="22">
        <f t="shared" si="25"/>
        <v>2</v>
      </c>
    </row>
    <row r="2213" ht="12.75" customHeight="1">
      <c r="A2213" s="13" t="s">
        <v>186</v>
      </c>
      <c r="B2213" s="13" t="str">
        <f>IFERROR(__xludf.DUMMYFUNCTION("REGEXREPLACE(A2213, ""\d"", """")"),"         Город федерального значения Севастополь")</f>
        <v>         Город федерального значения Севастополь</v>
      </c>
      <c r="C2213" s="14" t="str">
        <f t="shared" si="15"/>
        <v>Город федерального значения Севастополь</v>
      </c>
      <c r="D2213" s="3">
        <f t="shared" si="16"/>
        <v>2</v>
      </c>
      <c r="E2213" s="15" t="s">
        <v>41</v>
      </c>
      <c r="F2213" s="13" t="str">
        <f>IFERROR(__xludf.DUMMYFUNCTION("REGEXEXTRACT(E2213, ""[А-Яа-я].*"")"),"Инфекционные и паразитарные болезни")</f>
        <v>Инфекционные и паразитарные болезни</v>
      </c>
      <c r="G2213" s="16">
        <f t="shared" si="17"/>
        <v>2</v>
      </c>
      <c r="H2213" s="13" t="s">
        <v>28</v>
      </c>
      <c r="I2213" s="13" t="str">
        <f>IFERROR(__xludf.DUMMYFUNCTION("REGEXREPLACE(H2213, "".*\s"", """")"),"человек")</f>
        <v>человек</v>
      </c>
      <c r="J2213" s="13" t="s">
        <v>29</v>
      </c>
      <c r="K2213" s="17" t="str">
        <f>IFERROR(__xludf.DUMMYFUNCTION("REGEXREPLACE(J2213, ""^[\d\s]+"", """")"),"значение показателя за год")</f>
        <v>значение показателя за год</v>
      </c>
      <c r="L2213" s="16">
        <f t="shared" si="18"/>
        <v>2</v>
      </c>
      <c r="M2213" s="13" t="s">
        <v>32</v>
      </c>
      <c r="N2213" s="13" t="str">
        <f>IFERROR(__xludf.DUMMYFUNCTION("REGEXEXTRACT(M2213, "" (.+)$"")"),"сельское население")</f>
        <v>сельское население</v>
      </c>
      <c r="O2213" s="23" t="s">
        <v>37</v>
      </c>
      <c r="P2213" s="18">
        <v>0.0</v>
      </c>
      <c r="Q2213" s="18">
        <v>9.0</v>
      </c>
      <c r="R2213" s="18">
        <v>8.0</v>
      </c>
      <c r="S2213" s="18">
        <v>5.0</v>
      </c>
      <c r="T2213" s="18">
        <v>7.0</v>
      </c>
      <c r="U2213" s="18">
        <v>12.0</v>
      </c>
      <c r="V2213" s="18">
        <v>10.0</v>
      </c>
      <c r="W2213" s="18">
        <v>8.0</v>
      </c>
      <c r="X2213" s="18">
        <v>6.0</v>
      </c>
      <c r="Y2213" s="18">
        <v>13.0</v>
      </c>
      <c r="Z2213" s="19" t="str">
        <f t="shared" si="6"/>
        <v/>
      </c>
      <c r="AA2213" s="19" t="str">
        <f t="shared" si="19"/>
        <v/>
      </c>
      <c r="AB2213" s="19">
        <f t="shared" si="8"/>
        <v>78</v>
      </c>
      <c r="AC2213" s="19">
        <f t="shared" si="20"/>
        <v>7.8</v>
      </c>
      <c r="AD2213" s="19">
        <f t="shared" si="21"/>
        <v>12.5</v>
      </c>
      <c r="AE2213" s="19" t="str">
        <f t="shared" si="22"/>
        <v>Нет моды</v>
      </c>
      <c r="AF2213" s="19">
        <f t="shared" si="23"/>
        <v>0</v>
      </c>
      <c r="AG2213" s="19">
        <f t="shared" si="24"/>
        <v>13</v>
      </c>
      <c r="AH2213" s="20" t="str">
        <f t="shared" si="14"/>
        <v>Город: 93%; Село: 7%</v>
      </c>
      <c r="AI2213" s="21"/>
      <c r="AJ2213" s="21"/>
      <c r="AK2213" s="21"/>
      <c r="AL2213" s="22">
        <f t="shared" si="25"/>
        <v>2</v>
      </c>
    </row>
    <row r="2214" ht="12.75" customHeight="1">
      <c r="A2214" s="13" t="s">
        <v>186</v>
      </c>
      <c r="B2214" s="13" t="str">
        <f>IFERROR(__xludf.DUMMYFUNCTION("REGEXREPLACE(A2214, ""\d"", """")"),"         Город федерального значения Севастополь")</f>
        <v>         Город федерального значения Севастополь</v>
      </c>
      <c r="C2214" s="14" t="str">
        <f t="shared" si="15"/>
        <v>Город федерального значения Севастополь</v>
      </c>
      <c r="D2214" s="3">
        <f t="shared" si="16"/>
        <v>2</v>
      </c>
      <c r="E2214" s="15" t="s">
        <v>42</v>
      </c>
      <c r="F2214" s="13" t="str">
        <f>IFERROR(__xludf.DUMMYFUNCTION("REGEXEXTRACT(E2214, ""[А-Яа-я].*"")"),"Ишемическая болезнь сердца")</f>
        <v>Ишемическая болезнь сердца</v>
      </c>
      <c r="G2214" s="16">
        <f t="shared" si="17"/>
        <v>2</v>
      </c>
      <c r="H2214" s="13" t="s">
        <v>28</v>
      </c>
      <c r="I2214" s="13" t="str">
        <f>IFERROR(__xludf.DUMMYFUNCTION("REGEXREPLACE(H2214, "".*\s"", """")"),"человек")</f>
        <v>человек</v>
      </c>
      <c r="J2214" s="13" t="s">
        <v>29</v>
      </c>
      <c r="K2214" s="17" t="str">
        <f>IFERROR(__xludf.DUMMYFUNCTION("REGEXREPLACE(J2214, ""^[\d\s]+"", """")"),"значение показателя за год")</f>
        <v>значение показателя за год</v>
      </c>
      <c r="L2214" s="16">
        <f t="shared" si="18"/>
        <v>2</v>
      </c>
      <c r="M2214" s="13" t="s">
        <v>30</v>
      </c>
      <c r="N2214" s="13" t="str">
        <f>IFERROR(__xludf.DUMMYFUNCTION("REGEXEXTRACT(M2214, "" (.+)$"")"),"все население")</f>
        <v>все население</v>
      </c>
      <c r="O2214" s="23" t="s">
        <v>37</v>
      </c>
      <c r="P2214" s="18">
        <v>0.0</v>
      </c>
      <c r="Q2214" s="18">
        <v>1818.0</v>
      </c>
      <c r="R2214" s="18">
        <v>1880.0</v>
      </c>
      <c r="S2214" s="18">
        <v>1555.0</v>
      </c>
      <c r="T2214" s="18">
        <v>1538.0</v>
      </c>
      <c r="U2214" s="18">
        <v>1342.0</v>
      </c>
      <c r="V2214" s="18">
        <v>1403.0</v>
      </c>
      <c r="W2214" s="18">
        <v>1284.0</v>
      </c>
      <c r="X2214" s="18">
        <v>1239.0</v>
      </c>
      <c r="Y2214" s="18">
        <v>1171.0</v>
      </c>
      <c r="Z2214" s="19">
        <f t="shared" si="6"/>
        <v>13230</v>
      </c>
      <c r="AA2214" s="19" t="str">
        <f t="shared" si="19"/>
        <v/>
      </c>
      <c r="AB2214" s="19" t="str">
        <f t="shared" si="8"/>
        <v/>
      </c>
      <c r="AC2214" s="19">
        <f t="shared" si="20"/>
        <v>1323</v>
      </c>
      <c r="AD2214" s="19">
        <f t="shared" si="21"/>
        <v>12.5</v>
      </c>
      <c r="AE2214" s="19" t="str">
        <f t="shared" si="22"/>
        <v>Нет моды</v>
      </c>
      <c r="AF2214" s="19">
        <f t="shared" si="23"/>
        <v>0</v>
      </c>
      <c r="AG2214" s="19">
        <f t="shared" si="24"/>
        <v>1880</v>
      </c>
      <c r="AH2214" s="20" t="str">
        <f t="shared" si="14"/>
        <v/>
      </c>
      <c r="AI2214" s="21"/>
      <c r="AJ2214" s="21"/>
      <c r="AK2214" s="21"/>
      <c r="AL2214" s="22">
        <f t="shared" si="25"/>
        <v>2</v>
      </c>
    </row>
    <row r="2215" ht="12.75" customHeight="1">
      <c r="A2215" s="13" t="s">
        <v>186</v>
      </c>
      <c r="B2215" s="13" t="str">
        <f>IFERROR(__xludf.DUMMYFUNCTION("REGEXREPLACE(A2215, ""\d"", """")"),"         Город федерального значения Севастополь")</f>
        <v>         Город федерального значения Севастополь</v>
      </c>
      <c r="C2215" s="14" t="str">
        <f t="shared" si="15"/>
        <v>Город федерального значения Севастополь</v>
      </c>
      <c r="D2215" s="3">
        <f t="shared" si="16"/>
        <v>2</v>
      </c>
      <c r="E2215" s="15" t="s">
        <v>42</v>
      </c>
      <c r="F2215" s="13" t="str">
        <f>IFERROR(__xludf.DUMMYFUNCTION("REGEXEXTRACT(E2215, ""[А-Яа-я].*"")"),"Ишемическая болезнь сердца")</f>
        <v>Ишемическая болезнь сердца</v>
      </c>
      <c r="G2215" s="16">
        <f t="shared" si="17"/>
        <v>2</v>
      </c>
      <c r="H2215" s="13" t="s">
        <v>28</v>
      </c>
      <c r="I2215" s="13" t="str">
        <f>IFERROR(__xludf.DUMMYFUNCTION("REGEXREPLACE(H2215, "".*\s"", """")"),"человек")</f>
        <v>человек</v>
      </c>
      <c r="J2215" s="13" t="s">
        <v>29</v>
      </c>
      <c r="K2215" s="17" t="str">
        <f>IFERROR(__xludf.DUMMYFUNCTION("REGEXREPLACE(J2215, ""^[\d\s]+"", """")"),"значение показателя за год")</f>
        <v>значение показателя за год</v>
      </c>
      <c r="L2215" s="16">
        <f t="shared" si="18"/>
        <v>2</v>
      </c>
      <c r="M2215" s="13" t="s">
        <v>31</v>
      </c>
      <c r="N2215" s="13" t="str">
        <f>IFERROR(__xludf.DUMMYFUNCTION("REGEXEXTRACT(M2215, "" (.+)$"")"),"городское население")</f>
        <v>городское население</v>
      </c>
      <c r="O2215" s="23" t="s">
        <v>37</v>
      </c>
      <c r="P2215" s="18">
        <v>0.0</v>
      </c>
      <c r="Q2215" s="18">
        <v>1708.0</v>
      </c>
      <c r="R2215" s="18">
        <v>1772.0</v>
      </c>
      <c r="S2215" s="18">
        <v>1454.0</v>
      </c>
      <c r="T2215" s="18">
        <v>1445.0</v>
      </c>
      <c r="U2215" s="18">
        <v>1266.0</v>
      </c>
      <c r="V2215" s="18">
        <v>1312.0</v>
      </c>
      <c r="W2215" s="18">
        <v>1212.0</v>
      </c>
      <c r="X2215" s="18">
        <v>1181.0</v>
      </c>
      <c r="Y2215" s="18">
        <v>1047.0</v>
      </c>
      <c r="Z2215" s="19" t="str">
        <f t="shared" si="6"/>
        <v/>
      </c>
      <c r="AA2215" s="19">
        <f t="shared" si="19"/>
        <v>12397</v>
      </c>
      <c r="AB2215" s="19" t="str">
        <f t="shared" si="8"/>
        <v/>
      </c>
      <c r="AC2215" s="19">
        <f t="shared" si="20"/>
        <v>1239.7</v>
      </c>
      <c r="AD2215" s="19">
        <f t="shared" si="21"/>
        <v>1327</v>
      </c>
      <c r="AE2215" s="19" t="str">
        <f t="shared" si="22"/>
        <v>Нет моды</v>
      </c>
      <c r="AF2215" s="19">
        <f t="shared" si="23"/>
        <v>0</v>
      </c>
      <c r="AG2215" s="19">
        <f t="shared" si="24"/>
        <v>1772</v>
      </c>
      <c r="AH2215" s="20" t="str">
        <f t="shared" si="14"/>
        <v/>
      </c>
      <c r="AI2215" s="21"/>
      <c r="AJ2215" s="21"/>
      <c r="AK2215" s="21"/>
      <c r="AL2215" s="22">
        <f t="shared" si="25"/>
        <v>2</v>
      </c>
    </row>
    <row r="2216" ht="12.75" customHeight="1">
      <c r="A2216" s="13" t="s">
        <v>186</v>
      </c>
      <c r="B2216" s="13" t="str">
        <f>IFERROR(__xludf.DUMMYFUNCTION("REGEXREPLACE(A2216, ""\d"", """")"),"         Город федерального значения Севастополь")</f>
        <v>         Город федерального значения Севастополь</v>
      </c>
      <c r="C2216" s="14" t="str">
        <f t="shared" si="15"/>
        <v>Город федерального значения Севастополь</v>
      </c>
      <c r="D2216" s="3">
        <f t="shared" si="16"/>
        <v>2</v>
      </c>
      <c r="E2216" s="15" t="s">
        <v>42</v>
      </c>
      <c r="F2216" s="13" t="str">
        <f>IFERROR(__xludf.DUMMYFUNCTION("REGEXEXTRACT(E2216, ""[А-Яа-я].*"")"),"Ишемическая болезнь сердца")</f>
        <v>Ишемическая болезнь сердца</v>
      </c>
      <c r="G2216" s="16">
        <f t="shared" si="17"/>
        <v>2</v>
      </c>
      <c r="H2216" s="13" t="s">
        <v>28</v>
      </c>
      <c r="I2216" s="13" t="str">
        <f>IFERROR(__xludf.DUMMYFUNCTION("REGEXREPLACE(H2216, "".*\s"", """")"),"человек")</f>
        <v>человек</v>
      </c>
      <c r="J2216" s="13" t="s">
        <v>29</v>
      </c>
      <c r="K2216" s="17" t="str">
        <f>IFERROR(__xludf.DUMMYFUNCTION("REGEXREPLACE(J2216, ""^[\d\s]+"", """")"),"значение показателя за год")</f>
        <v>значение показателя за год</v>
      </c>
      <c r="L2216" s="16">
        <f t="shared" si="18"/>
        <v>2</v>
      </c>
      <c r="M2216" s="13" t="s">
        <v>32</v>
      </c>
      <c r="N2216" s="13" t="str">
        <f>IFERROR(__xludf.DUMMYFUNCTION("REGEXEXTRACT(M2216, "" (.+)$"")"),"сельское население")</f>
        <v>сельское население</v>
      </c>
      <c r="O2216" s="23" t="s">
        <v>37</v>
      </c>
      <c r="P2216" s="18">
        <v>0.0</v>
      </c>
      <c r="Q2216" s="18">
        <v>110.0</v>
      </c>
      <c r="R2216" s="18">
        <v>108.0</v>
      </c>
      <c r="S2216" s="18">
        <v>101.0</v>
      </c>
      <c r="T2216" s="18">
        <v>93.0</v>
      </c>
      <c r="U2216" s="18">
        <v>76.0</v>
      </c>
      <c r="V2216" s="18">
        <v>91.0</v>
      </c>
      <c r="W2216" s="18">
        <v>72.0</v>
      </c>
      <c r="X2216" s="18">
        <v>58.0</v>
      </c>
      <c r="Y2216" s="18">
        <v>124.0</v>
      </c>
      <c r="Z2216" s="19" t="str">
        <f t="shared" si="6"/>
        <v/>
      </c>
      <c r="AA2216" s="19" t="str">
        <f t="shared" si="19"/>
        <v/>
      </c>
      <c r="AB2216" s="19">
        <f t="shared" si="8"/>
        <v>833</v>
      </c>
      <c r="AC2216" s="19">
        <f t="shared" si="20"/>
        <v>83.3</v>
      </c>
      <c r="AD2216" s="19">
        <f t="shared" si="21"/>
        <v>117</v>
      </c>
      <c r="AE2216" s="19" t="str">
        <f t="shared" si="22"/>
        <v>Нет моды</v>
      </c>
      <c r="AF2216" s="19">
        <f t="shared" si="23"/>
        <v>0</v>
      </c>
      <c r="AG2216" s="19">
        <f t="shared" si="24"/>
        <v>124</v>
      </c>
      <c r="AH2216" s="20" t="str">
        <f t="shared" si="14"/>
        <v>Город: 94%; Село: 6%</v>
      </c>
      <c r="AI2216" s="21"/>
      <c r="AJ2216" s="21"/>
      <c r="AK2216" s="21"/>
      <c r="AL2216" s="22">
        <f t="shared" si="25"/>
        <v>2</v>
      </c>
    </row>
    <row r="2217" ht="12.75" customHeight="1">
      <c r="A2217" s="13" t="s">
        <v>186</v>
      </c>
      <c r="B2217" s="13" t="str">
        <f>IFERROR(__xludf.DUMMYFUNCTION("REGEXREPLACE(A2217, ""\d"", """")"),"         Город федерального значения Севастополь")</f>
        <v>         Город федерального значения Севастополь</v>
      </c>
      <c r="C2217" s="14" t="str">
        <f t="shared" si="15"/>
        <v>Город федерального значения Севастополь</v>
      </c>
      <c r="D2217" s="3">
        <f t="shared" si="16"/>
        <v>2</v>
      </c>
      <c r="E2217" s="15" t="s">
        <v>43</v>
      </c>
      <c r="F2217" s="13" t="str">
        <f>IFERROR(__xludf.DUMMYFUNCTION("REGEXEXTRACT(E2217, ""[А-Яа-я].*"")"),"Новообразования")</f>
        <v>Новообразования</v>
      </c>
      <c r="G2217" s="16">
        <f t="shared" si="17"/>
        <v>2</v>
      </c>
      <c r="H2217" s="13" t="s">
        <v>28</v>
      </c>
      <c r="I2217" s="13" t="str">
        <f>IFERROR(__xludf.DUMMYFUNCTION("REGEXREPLACE(H2217, "".*\s"", """")"),"человек")</f>
        <v>человек</v>
      </c>
      <c r="J2217" s="13" t="s">
        <v>29</v>
      </c>
      <c r="K2217" s="17" t="str">
        <f>IFERROR(__xludf.DUMMYFUNCTION("REGEXREPLACE(J2217, ""^[\d\s]+"", """")"),"значение показателя за год")</f>
        <v>значение показателя за год</v>
      </c>
      <c r="L2217" s="16">
        <f t="shared" si="18"/>
        <v>2</v>
      </c>
      <c r="M2217" s="13" t="s">
        <v>30</v>
      </c>
      <c r="N2217" s="13" t="str">
        <f>IFERROR(__xludf.DUMMYFUNCTION("REGEXEXTRACT(M2217, "" (.+)$"")"),"все население")</f>
        <v>все население</v>
      </c>
      <c r="O2217" s="23" t="s">
        <v>37</v>
      </c>
      <c r="P2217" s="18">
        <v>0.0</v>
      </c>
      <c r="Q2217" s="18">
        <v>1122.0</v>
      </c>
      <c r="R2217" s="18">
        <v>1007.0</v>
      </c>
      <c r="S2217" s="18">
        <v>1103.0</v>
      </c>
      <c r="T2217" s="18">
        <v>1108.0</v>
      </c>
      <c r="U2217" s="18">
        <v>1128.0</v>
      </c>
      <c r="V2217" s="18">
        <v>1122.0</v>
      </c>
      <c r="W2217" s="18">
        <v>1048.0</v>
      </c>
      <c r="X2217" s="18">
        <v>1052.0</v>
      </c>
      <c r="Y2217" s="18">
        <v>1066.0</v>
      </c>
      <c r="Z2217" s="19">
        <f t="shared" si="6"/>
        <v>9756</v>
      </c>
      <c r="AA2217" s="19" t="str">
        <f t="shared" si="19"/>
        <v/>
      </c>
      <c r="AB2217" s="19" t="str">
        <f t="shared" si="8"/>
        <v/>
      </c>
      <c r="AC2217" s="19">
        <f t="shared" si="20"/>
        <v>975.6</v>
      </c>
      <c r="AD2217" s="19">
        <f t="shared" si="21"/>
        <v>117</v>
      </c>
      <c r="AE2217" s="19" t="str">
        <f t="shared" si="22"/>
        <v>Нет моды</v>
      </c>
      <c r="AF2217" s="19">
        <f t="shared" si="23"/>
        <v>0</v>
      </c>
      <c r="AG2217" s="19">
        <f t="shared" si="24"/>
        <v>1128</v>
      </c>
      <c r="AH2217" s="20" t="str">
        <f t="shared" si="14"/>
        <v/>
      </c>
      <c r="AI2217" s="21"/>
      <c r="AJ2217" s="21"/>
      <c r="AK2217" s="21"/>
      <c r="AL2217" s="22">
        <f t="shared" si="25"/>
        <v>2</v>
      </c>
    </row>
    <row r="2218" ht="12.75" customHeight="1">
      <c r="A2218" s="13" t="s">
        <v>186</v>
      </c>
      <c r="B2218" s="13" t="str">
        <f>IFERROR(__xludf.DUMMYFUNCTION("REGEXREPLACE(A2218, ""\d"", """")"),"         Город федерального значения Севастополь")</f>
        <v>         Город федерального значения Севастополь</v>
      </c>
      <c r="C2218" s="14" t="str">
        <f t="shared" si="15"/>
        <v>Город федерального значения Севастополь</v>
      </c>
      <c r="D2218" s="3">
        <f t="shared" si="16"/>
        <v>2</v>
      </c>
      <c r="E2218" s="15" t="s">
        <v>43</v>
      </c>
      <c r="F2218" s="13" t="str">
        <f>IFERROR(__xludf.DUMMYFUNCTION("REGEXEXTRACT(E2218, ""[А-Яа-я].*"")"),"Новообразования")</f>
        <v>Новообразования</v>
      </c>
      <c r="G2218" s="16">
        <f t="shared" si="17"/>
        <v>2</v>
      </c>
      <c r="H2218" s="13" t="s">
        <v>28</v>
      </c>
      <c r="I2218" s="13" t="str">
        <f>IFERROR(__xludf.DUMMYFUNCTION("REGEXREPLACE(H2218, "".*\s"", """")"),"человек")</f>
        <v>человек</v>
      </c>
      <c r="J2218" s="13" t="s">
        <v>29</v>
      </c>
      <c r="K2218" s="17" t="str">
        <f>IFERROR(__xludf.DUMMYFUNCTION("REGEXREPLACE(J2218, ""^[\d\s]+"", """")"),"значение показателя за год")</f>
        <v>значение показателя за год</v>
      </c>
      <c r="L2218" s="16">
        <f t="shared" si="18"/>
        <v>2</v>
      </c>
      <c r="M2218" s="13" t="s">
        <v>31</v>
      </c>
      <c r="N2218" s="13" t="str">
        <f>IFERROR(__xludf.DUMMYFUNCTION("REGEXEXTRACT(M2218, "" (.+)$"")"),"городское население")</f>
        <v>городское население</v>
      </c>
      <c r="O2218" s="23" t="s">
        <v>37</v>
      </c>
      <c r="P2218" s="18">
        <v>0.0</v>
      </c>
      <c r="Q2218" s="18">
        <v>1046.0</v>
      </c>
      <c r="R2218" s="18">
        <v>944.0</v>
      </c>
      <c r="S2218" s="18">
        <v>1033.0</v>
      </c>
      <c r="T2218" s="18">
        <v>1052.0</v>
      </c>
      <c r="U2218" s="18">
        <v>1081.0</v>
      </c>
      <c r="V2218" s="18">
        <v>1068.0</v>
      </c>
      <c r="W2218" s="18">
        <v>995.0</v>
      </c>
      <c r="X2218" s="18">
        <v>1011.0</v>
      </c>
      <c r="Y2218" s="18">
        <v>959.0</v>
      </c>
      <c r="Z2218" s="19" t="str">
        <f t="shared" si="6"/>
        <v/>
      </c>
      <c r="AA2218" s="19">
        <f t="shared" si="19"/>
        <v>9189</v>
      </c>
      <c r="AB2218" s="19" t="str">
        <f t="shared" si="8"/>
        <v/>
      </c>
      <c r="AC2218" s="19">
        <f t="shared" si="20"/>
        <v>918.9</v>
      </c>
      <c r="AD2218" s="19">
        <f t="shared" si="21"/>
        <v>1050</v>
      </c>
      <c r="AE2218" s="19" t="str">
        <f t="shared" si="22"/>
        <v>Нет моды</v>
      </c>
      <c r="AF2218" s="19">
        <f t="shared" si="23"/>
        <v>0</v>
      </c>
      <c r="AG2218" s="19">
        <f t="shared" si="24"/>
        <v>1081</v>
      </c>
      <c r="AH2218" s="20" t="str">
        <f t="shared" si="14"/>
        <v/>
      </c>
      <c r="AI2218" s="21"/>
      <c r="AJ2218" s="21"/>
      <c r="AK2218" s="21"/>
      <c r="AL2218" s="22">
        <f t="shared" si="25"/>
        <v>2</v>
      </c>
    </row>
    <row r="2219" ht="12.75" customHeight="1">
      <c r="A2219" s="13" t="s">
        <v>186</v>
      </c>
      <c r="B2219" s="13" t="str">
        <f>IFERROR(__xludf.DUMMYFUNCTION("REGEXREPLACE(A2219, ""\d"", """")"),"         Город федерального значения Севастополь")</f>
        <v>         Город федерального значения Севастополь</v>
      </c>
      <c r="C2219" s="14" t="str">
        <f t="shared" si="15"/>
        <v>Город федерального значения Севастополь</v>
      </c>
      <c r="D2219" s="3">
        <f t="shared" si="16"/>
        <v>2</v>
      </c>
      <c r="E2219" s="15" t="s">
        <v>43</v>
      </c>
      <c r="F2219" s="13" t="str">
        <f>IFERROR(__xludf.DUMMYFUNCTION("REGEXEXTRACT(E2219, ""[А-Яа-я].*"")"),"Новообразования")</f>
        <v>Новообразования</v>
      </c>
      <c r="G2219" s="16">
        <f t="shared" si="17"/>
        <v>2</v>
      </c>
      <c r="H2219" s="13" t="s">
        <v>28</v>
      </c>
      <c r="I2219" s="13" t="str">
        <f>IFERROR(__xludf.DUMMYFUNCTION("REGEXREPLACE(H2219, "".*\s"", """")"),"человек")</f>
        <v>человек</v>
      </c>
      <c r="J2219" s="13" t="s">
        <v>29</v>
      </c>
      <c r="K2219" s="17" t="str">
        <f>IFERROR(__xludf.DUMMYFUNCTION("REGEXREPLACE(J2219, ""^[\d\s]+"", """")"),"значение показателя за год")</f>
        <v>значение показателя за год</v>
      </c>
      <c r="L2219" s="16">
        <f t="shared" si="18"/>
        <v>2</v>
      </c>
      <c r="M2219" s="13" t="s">
        <v>32</v>
      </c>
      <c r="N2219" s="13" t="str">
        <f>IFERROR(__xludf.DUMMYFUNCTION("REGEXEXTRACT(M2219, "" (.+)$"")"),"сельское население")</f>
        <v>сельское население</v>
      </c>
      <c r="O2219" s="23" t="s">
        <v>37</v>
      </c>
      <c r="P2219" s="18">
        <v>0.0</v>
      </c>
      <c r="Q2219" s="18">
        <v>76.0</v>
      </c>
      <c r="R2219" s="18">
        <v>63.0</v>
      </c>
      <c r="S2219" s="18">
        <v>70.0</v>
      </c>
      <c r="T2219" s="18">
        <v>56.0</v>
      </c>
      <c r="U2219" s="18">
        <v>47.0</v>
      </c>
      <c r="V2219" s="18">
        <v>54.0</v>
      </c>
      <c r="W2219" s="18">
        <v>53.0</v>
      </c>
      <c r="X2219" s="18">
        <v>41.0</v>
      </c>
      <c r="Y2219" s="18">
        <v>107.0</v>
      </c>
      <c r="Z2219" s="19" t="str">
        <f t="shared" si="6"/>
        <v/>
      </c>
      <c r="AA2219" s="19" t="str">
        <f t="shared" si="19"/>
        <v/>
      </c>
      <c r="AB2219" s="19">
        <f t="shared" si="8"/>
        <v>567</v>
      </c>
      <c r="AC2219" s="19">
        <f t="shared" si="20"/>
        <v>56.7</v>
      </c>
      <c r="AD2219" s="19">
        <f t="shared" si="21"/>
        <v>91.5</v>
      </c>
      <c r="AE2219" s="19" t="str">
        <f t="shared" si="22"/>
        <v>Нет моды</v>
      </c>
      <c r="AF2219" s="19">
        <f t="shared" si="23"/>
        <v>0</v>
      </c>
      <c r="AG2219" s="19">
        <f t="shared" si="24"/>
        <v>107</v>
      </c>
      <c r="AH2219" s="20" t="str">
        <f t="shared" si="14"/>
        <v>Город: 94%; Село: 6%</v>
      </c>
      <c r="AI2219" s="21"/>
      <c r="AJ2219" s="21"/>
      <c r="AK2219" s="21"/>
      <c r="AL2219" s="22">
        <f t="shared" si="25"/>
        <v>2</v>
      </c>
    </row>
    <row r="2220" ht="12.75" customHeight="1">
      <c r="A2220" s="13" t="s">
        <v>186</v>
      </c>
      <c r="B2220" s="13" t="str">
        <f>IFERROR(__xludf.DUMMYFUNCTION("REGEXREPLACE(A2220, ""\d"", """")"),"         Город федерального значения Севастополь")</f>
        <v>         Город федерального значения Севастополь</v>
      </c>
      <c r="C2220" s="14" t="str">
        <f t="shared" si="15"/>
        <v>Город федерального значения Севастополь</v>
      </c>
      <c r="D2220" s="3">
        <f t="shared" si="16"/>
        <v>2</v>
      </c>
      <c r="E2220" s="15" t="s">
        <v>44</v>
      </c>
      <c r="F2220" s="13" t="str">
        <f>IFERROR(__xludf.DUMMYFUNCTION("REGEXEXTRACT(E2220,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20" s="16">
        <f t="shared" si="17"/>
        <v>2</v>
      </c>
      <c r="H2220" s="13" t="s">
        <v>28</v>
      </c>
      <c r="I2220" s="13" t="str">
        <f>IFERROR(__xludf.DUMMYFUNCTION("REGEXREPLACE(H2220, "".*\s"", """")"),"человек")</f>
        <v>человек</v>
      </c>
      <c r="J2220" s="13" t="s">
        <v>29</v>
      </c>
      <c r="K2220" s="17" t="str">
        <f>IFERROR(__xludf.DUMMYFUNCTION("REGEXREPLACE(J2220, ""^[\d\s]+"", """")"),"значение показателя за год")</f>
        <v>значение показателя за год</v>
      </c>
      <c r="L2220" s="16">
        <f t="shared" si="18"/>
        <v>2</v>
      </c>
      <c r="M2220" s="13" t="s">
        <v>30</v>
      </c>
      <c r="N2220" s="13" t="str">
        <f>IFERROR(__xludf.DUMMYFUNCTION("REGEXEXTRACT(M2220, "" (.+)$"")"),"все население")</f>
        <v>все население</v>
      </c>
      <c r="O2220" s="23" t="s">
        <v>37</v>
      </c>
      <c r="P2220" s="23" t="s">
        <v>37</v>
      </c>
      <c r="Q2220" s="18">
        <v>16.0</v>
      </c>
      <c r="R2220" s="23" t="s">
        <v>37</v>
      </c>
      <c r="S2220" s="23" t="s">
        <v>37</v>
      </c>
      <c r="T2220" s="23" t="s">
        <v>37</v>
      </c>
      <c r="U2220" s="23" t="s">
        <v>37</v>
      </c>
      <c r="V2220" s="23" t="s">
        <v>37</v>
      </c>
      <c r="W2220" s="23" t="s">
        <v>37</v>
      </c>
      <c r="X2220" s="23" t="s">
        <v>37</v>
      </c>
      <c r="Y2220" s="23" t="s">
        <v>37</v>
      </c>
      <c r="Z2220" s="19">
        <f t="shared" si="6"/>
        <v>16</v>
      </c>
      <c r="AA2220" s="19" t="str">
        <f t="shared" si="19"/>
        <v/>
      </c>
      <c r="AB2220" s="19" t="str">
        <f t="shared" si="8"/>
        <v/>
      </c>
      <c r="AC2220" s="19">
        <f t="shared" si="20"/>
        <v>16</v>
      </c>
      <c r="AD2220" s="19">
        <f t="shared" si="21"/>
        <v>54</v>
      </c>
      <c r="AE2220" s="19" t="str">
        <f t="shared" si="22"/>
        <v>Нет моды</v>
      </c>
      <c r="AF2220" s="19">
        <f t="shared" si="23"/>
        <v>16</v>
      </c>
      <c r="AG2220" s="19">
        <f t="shared" si="24"/>
        <v>16</v>
      </c>
      <c r="AH2220" s="20" t="str">
        <f t="shared" si="14"/>
        <v/>
      </c>
      <c r="AI2220" s="24"/>
      <c r="AJ2220" s="24"/>
      <c r="AK2220" s="24"/>
      <c r="AL2220" s="22">
        <f t="shared" si="25"/>
        <v>2</v>
      </c>
    </row>
    <row r="2221" ht="12.75" customHeight="1">
      <c r="A2221" s="13" t="s">
        <v>186</v>
      </c>
      <c r="B2221" s="13" t="str">
        <f>IFERROR(__xludf.DUMMYFUNCTION("REGEXREPLACE(A2221, ""\d"", """")"),"         Город федерального значения Севастополь")</f>
        <v>         Город федерального значения Севастополь</v>
      </c>
      <c r="C2221" s="14" t="str">
        <f t="shared" si="15"/>
        <v>Город федерального значения Севастополь</v>
      </c>
      <c r="D2221" s="3">
        <f t="shared" si="16"/>
        <v>2</v>
      </c>
      <c r="E2221" s="15" t="s">
        <v>44</v>
      </c>
      <c r="F2221" s="13" t="str">
        <f>IFERROR(__xludf.DUMMYFUNCTION("REGEXEXTRACT(E2221,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21" s="16">
        <f t="shared" si="17"/>
        <v>2</v>
      </c>
      <c r="H2221" s="13" t="s">
        <v>28</v>
      </c>
      <c r="I2221" s="13" t="str">
        <f>IFERROR(__xludf.DUMMYFUNCTION("REGEXREPLACE(H2221, "".*\s"", """")"),"человек")</f>
        <v>человек</v>
      </c>
      <c r="J2221" s="13" t="s">
        <v>29</v>
      </c>
      <c r="K2221" s="17" t="str">
        <f>IFERROR(__xludf.DUMMYFUNCTION("REGEXREPLACE(J2221, ""^[\d\s]+"", """")"),"значение показателя за год")</f>
        <v>значение показателя за год</v>
      </c>
      <c r="L2221" s="16">
        <f t="shared" si="18"/>
        <v>2</v>
      </c>
      <c r="M2221" s="13" t="s">
        <v>31</v>
      </c>
      <c r="N2221" s="13" t="str">
        <f>IFERROR(__xludf.DUMMYFUNCTION("REGEXEXTRACT(M2221, "" (.+)$"")"),"городское население")</f>
        <v>городское население</v>
      </c>
      <c r="O2221" s="23" t="s">
        <v>37</v>
      </c>
      <c r="P2221" s="23" t="s">
        <v>37</v>
      </c>
      <c r="Q2221" s="18">
        <v>15.0</v>
      </c>
      <c r="R2221" s="23" t="s">
        <v>37</v>
      </c>
      <c r="S2221" s="23" t="s">
        <v>37</v>
      </c>
      <c r="T2221" s="23" t="s">
        <v>37</v>
      </c>
      <c r="U2221" s="23" t="s">
        <v>37</v>
      </c>
      <c r="V2221" s="23" t="s">
        <v>37</v>
      </c>
      <c r="W2221" s="23" t="s">
        <v>37</v>
      </c>
      <c r="X2221" s="23" t="s">
        <v>37</v>
      </c>
      <c r="Y2221" s="23" t="s">
        <v>37</v>
      </c>
      <c r="Z2221" s="19" t="str">
        <f t="shared" si="6"/>
        <v/>
      </c>
      <c r="AA2221" s="19">
        <f t="shared" si="19"/>
        <v>15</v>
      </c>
      <c r="AB2221" s="19" t="str">
        <f t="shared" si="8"/>
        <v/>
      </c>
      <c r="AC2221" s="19">
        <f t="shared" si="20"/>
        <v>15</v>
      </c>
      <c r="AD2221" s="19">
        <f t="shared" si="21"/>
        <v>15.5</v>
      </c>
      <c r="AE2221" s="19" t="str">
        <f t="shared" si="22"/>
        <v>Нет моды</v>
      </c>
      <c r="AF2221" s="19">
        <f t="shared" si="23"/>
        <v>15</v>
      </c>
      <c r="AG2221" s="19">
        <f t="shared" si="24"/>
        <v>15</v>
      </c>
      <c r="AH2221" s="20" t="str">
        <f t="shared" si="14"/>
        <v/>
      </c>
      <c r="AI2221" s="24"/>
      <c r="AJ2221" s="24"/>
      <c r="AK2221" s="24"/>
      <c r="AL2221" s="22">
        <f t="shared" si="25"/>
        <v>2</v>
      </c>
    </row>
    <row r="2222" ht="12.75" customHeight="1">
      <c r="A2222" s="13" t="s">
        <v>186</v>
      </c>
      <c r="B2222" s="13" t="str">
        <f>IFERROR(__xludf.DUMMYFUNCTION("REGEXREPLACE(A2222, ""\d"", """")"),"         Город федерального значения Севастополь")</f>
        <v>         Город федерального значения Севастополь</v>
      </c>
      <c r="C2222" s="14" t="str">
        <f t="shared" si="15"/>
        <v>Город федерального значения Севастополь</v>
      </c>
      <c r="D2222" s="3">
        <f t="shared" si="16"/>
        <v>2</v>
      </c>
      <c r="E2222" s="15" t="s">
        <v>44</v>
      </c>
      <c r="F2222" s="13" t="str">
        <f>IFERROR(__xludf.DUMMYFUNCTION("REGEXEXTRACT(E2222,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22" s="16">
        <f t="shared" si="17"/>
        <v>2</v>
      </c>
      <c r="H2222" s="13" t="s">
        <v>28</v>
      </c>
      <c r="I2222" s="13" t="str">
        <f>IFERROR(__xludf.DUMMYFUNCTION("REGEXREPLACE(H2222, "".*\s"", """")"),"человек")</f>
        <v>человек</v>
      </c>
      <c r="J2222" s="13" t="s">
        <v>29</v>
      </c>
      <c r="K2222" s="17" t="str">
        <f>IFERROR(__xludf.DUMMYFUNCTION("REGEXREPLACE(J2222, ""^[\d\s]+"", """")"),"значение показателя за год")</f>
        <v>значение показателя за год</v>
      </c>
      <c r="L2222" s="16">
        <f t="shared" si="18"/>
        <v>2</v>
      </c>
      <c r="M2222" s="13" t="s">
        <v>32</v>
      </c>
      <c r="N2222" s="13" t="str">
        <f>IFERROR(__xludf.DUMMYFUNCTION("REGEXEXTRACT(M2222, "" (.+)$"")"),"сельское население")</f>
        <v>сельское население</v>
      </c>
      <c r="O2222" s="23" t="s">
        <v>37</v>
      </c>
      <c r="P2222" s="23" t="s">
        <v>37</v>
      </c>
      <c r="Q2222" s="18">
        <v>1.0</v>
      </c>
      <c r="R2222" s="23" t="s">
        <v>37</v>
      </c>
      <c r="S2222" s="23" t="s">
        <v>37</v>
      </c>
      <c r="T2222" s="23" t="s">
        <v>37</v>
      </c>
      <c r="U2222" s="23" t="s">
        <v>37</v>
      </c>
      <c r="V2222" s="23" t="s">
        <v>37</v>
      </c>
      <c r="W2222" s="23" t="s">
        <v>37</v>
      </c>
      <c r="X2222" s="23" t="s">
        <v>37</v>
      </c>
      <c r="Y2222" s="23" t="s">
        <v>37</v>
      </c>
      <c r="Z2222" s="19" t="str">
        <f t="shared" si="6"/>
        <v/>
      </c>
      <c r="AA2222" s="19" t="str">
        <f t="shared" si="19"/>
        <v/>
      </c>
      <c r="AB2222" s="19">
        <f t="shared" si="8"/>
        <v>1</v>
      </c>
      <c r="AC2222" s="19">
        <f t="shared" si="20"/>
        <v>1</v>
      </c>
      <c r="AD2222" s="19">
        <f t="shared" si="21"/>
        <v>8</v>
      </c>
      <c r="AE2222" s="19" t="str">
        <f t="shared" si="22"/>
        <v>Нет моды</v>
      </c>
      <c r="AF2222" s="19">
        <f t="shared" si="23"/>
        <v>1</v>
      </c>
      <c r="AG2222" s="19">
        <f t="shared" si="24"/>
        <v>1</v>
      </c>
      <c r="AH2222" s="20" t="str">
        <f t="shared" si="14"/>
        <v>Город: 94%; Село: 6%</v>
      </c>
      <c r="AI2222" s="24"/>
      <c r="AJ2222" s="24"/>
      <c r="AK2222" s="24"/>
      <c r="AL2222" s="22">
        <f t="shared" si="25"/>
        <v>2</v>
      </c>
    </row>
    <row r="2223" ht="12.75" customHeight="1">
      <c r="A2223" s="13" t="s">
        <v>186</v>
      </c>
      <c r="B2223" s="13" t="str">
        <f>IFERROR(__xludf.DUMMYFUNCTION("REGEXREPLACE(A2223, ""\d"", """")"),"         Город федерального значения Севастополь")</f>
        <v>         Город федерального значения Севастополь</v>
      </c>
      <c r="C2223" s="14" t="str">
        <f t="shared" si="15"/>
        <v>Город федерального значения Севастополь</v>
      </c>
      <c r="D2223" s="3">
        <f t="shared" si="16"/>
        <v>2</v>
      </c>
      <c r="E2223" s="15" t="s">
        <v>45</v>
      </c>
      <c r="F2223" s="13" t="str">
        <f>IFERROR(__xludf.DUMMYFUNCTION("REGEXEXTRACT(E2223, ""[А-Яа-я].*"")"),"Самоубийство")</f>
        <v>Самоубийство</v>
      </c>
      <c r="G2223" s="16">
        <f t="shared" si="17"/>
        <v>2</v>
      </c>
      <c r="H2223" s="13" t="s">
        <v>28</v>
      </c>
      <c r="I2223" s="13" t="str">
        <f>IFERROR(__xludf.DUMMYFUNCTION("REGEXREPLACE(H2223, "".*\s"", """")"),"человек")</f>
        <v>человек</v>
      </c>
      <c r="J2223" s="13" t="s">
        <v>29</v>
      </c>
      <c r="K2223" s="17" t="str">
        <f>IFERROR(__xludf.DUMMYFUNCTION("REGEXREPLACE(J2223, ""^[\d\s]+"", """")"),"значение показателя за год")</f>
        <v>значение показателя за год</v>
      </c>
      <c r="L2223" s="16">
        <f t="shared" si="18"/>
        <v>2</v>
      </c>
      <c r="M2223" s="13" t="s">
        <v>30</v>
      </c>
      <c r="N2223" s="13" t="str">
        <f>IFERROR(__xludf.DUMMYFUNCTION("REGEXEXTRACT(M2223, "" (.+)$"")"),"все население")</f>
        <v>все население</v>
      </c>
      <c r="O2223" s="23" t="s">
        <v>37</v>
      </c>
      <c r="P2223" s="18">
        <v>0.0</v>
      </c>
      <c r="Q2223" s="18">
        <v>63.0</v>
      </c>
      <c r="R2223" s="18">
        <v>59.0</v>
      </c>
      <c r="S2223" s="18">
        <v>71.0</v>
      </c>
      <c r="T2223" s="18">
        <v>41.0</v>
      </c>
      <c r="U2223" s="18">
        <v>63.0</v>
      </c>
      <c r="V2223" s="18">
        <v>13.0</v>
      </c>
      <c r="W2223" s="18">
        <v>10.0</v>
      </c>
      <c r="X2223" s="18">
        <v>0.0</v>
      </c>
      <c r="Y2223" s="18">
        <v>0.0</v>
      </c>
      <c r="Z2223" s="19">
        <f t="shared" si="6"/>
        <v>320</v>
      </c>
      <c r="AA2223" s="19" t="str">
        <f t="shared" si="19"/>
        <v/>
      </c>
      <c r="AB2223" s="19" t="str">
        <f t="shared" si="8"/>
        <v/>
      </c>
      <c r="AC2223" s="19">
        <f t="shared" si="20"/>
        <v>32</v>
      </c>
      <c r="AD2223" s="19">
        <f t="shared" si="21"/>
        <v>13</v>
      </c>
      <c r="AE2223" s="19" t="str">
        <f t="shared" si="22"/>
        <v>Нет моды</v>
      </c>
      <c r="AF2223" s="19">
        <f t="shared" si="23"/>
        <v>0</v>
      </c>
      <c r="AG2223" s="19">
        <f t="shared" si="24"/>
        <v>71</v>
      </c>
      <c r="AH2223" s="20" t="str">
        <f t="shared" si="14"/>
        <v/>
      </c>
      <c r="AI2223" s="21"/>
      <c r="AJ2223" s="21"/>
      <c r="AK2223" s="21"/>
      <c r="AL2223" s="22">
        <f t="shared" si="25"/>
        <v>2</v>
      </c>
    </row>
    <row r="2224" ht="12.75" customHeight="1">
      <c r="A2224" s="13" t="s">
        <v>186</v>
      </c>
      <c r="B2224" s="13" t="str">
        <f>IFERROR(__xludf.DUMMYFUNCTION("REGEXREPLACE(A2224, ""\d"", """")"),"         Город федерального значения Севастополь")</f>
        <v>         Город федерального значения Севастополь</v>
      </c>
      <c r="C2224" s="14" t="str">
        <f t="shared" si="15"/>
        <v>Город федерального значения Севастополь</v>
      </c>
      <c r="D2224" s="3">
        <f t="shared" si="16"/>
        <v>2</v>
      </c>
      <c r="E2224" s="15" t="s">
        <v>45</v>
      </c>
      <c r="F2224" s="13" t="str">
        <f>IFERROR(__xludf.DUMMYFUNCTION("REGEXEXTRACT(E2224, ""[А-Яа-я].*"")"),"Самоубийство")</f>
        <v>Самоубийство</v>
      </c>
      <c r="G2224" s="16">
        <f t="shared" si="17"/>
        <v>2</v>
      </c>
      <c r="H2224" s="13" t="s">
        <v>28</v>
      </c>
      <c r="I2224" s="13" t="str">
        <f>IFERROR(__xludf.DUMMYFUNCTION("REGEXREPLACE(H2224, "".*\s"", """")"),"человек")</f>
        <v>человек</v>
      </c>
      <c r="J2224" s="13" t="s">
        <v>29</v>
      </c>
      <c r="K2224" s="17" t="str">
        <f>IFERROR(__xludf.DUMMYFUNCTION("REGEXREPLACE(J2224, ""^[\d\s]+"", """")"),"значение показателя за год")</f>
        <v>значение показателя за год</v>
      </c>
      <c r="L2224" s="16">
        <f t="shared" si="18"/>
        <v>2</v>
      </c>
      <c r="M2224" s="13" t="s">
        <v>31</v>
      </c>
      <c r="N2224" s="13" t="str">
        <f>IFERROR(__xludf.DUMMYFUNCTION("REGEXEXTRACT(M2224, "" (.+)$"")"),"городское население")</f>
        <v>городское население</v>
      </c>
      <c r="O2224" s="23" t="s">
        <v>37</v>
      </c>
      <c r="P2224" s="18">
        <v>0.0</v>
      </c>
      <c r="Q2224" s="18">
        <v>58.0</v>
      </c>
      <c r="R2224" s="18">
        <v>52.0</v>
      </c>
      <c r="S2224" s="18">
        <v>68.0</v>
      </c>
      <c r="T2224" s="18">
        <v>35.0</v>
      </c>
      <c r="U2224" s="18">
        <v>55.0</v>
      </c>
      <c r="V2224" s="18">
        <v>12.0</v>
      </c>
      <c r="W2224" s="18">
        <v>9.0</v>
      </c>
      <c r="X2224" s="18">
        <v>0.0</v>
      </c>
      <c r="Y2224" s="18">
        <v>0.0</v>
      </c>
      <c r="Z2224" s="19" t="str">
        <f t="shared" si="6"/>
        <v/>
      </c>
      <c r="AA2224" s="19">
        <f t="shared" si="19"/>
        <v>289</v>
      </c>
      <c r="AB2224" s="19" t="str">
        <f t="shared" si="8"/>
        <v/>
      </c>
      <c r="AC2224" s="19">
        <f t="shared" si="20"/>
        <v>28.9</v>
      </c>
      <c r="AD2224" s="19">
        <f t="shared" si="21"/>
        <v>24</v>
      </c>
      <c r="AE2224" s="19" t="str">
        <f t="shared" si="22"/>
        <v>Нет моды</v>
      </c>
      <c r="AF2224" s="19">
        <f t="shared" si="23"/>
        <v>0</v>
      </c>
      <c r="AG2224" s="19">
        <f t="shared" si="24"/>
        <v>68</v>
      </c>
      <c r="AH2224" s="20" t="str">
        <f t="shared" si="14"/>
        <v/>
      </c>
      <c r="AI2224" s="21"/>
      <c r="AJ2224" s="21"/>
      <c r="AK2224" s="21"/>
      <c r="AL2224" s="22">
        <f t="shared" si="25"/>
        <v>2</v>
      </c>
    </row>
    <row r="2225" ht="12.75" customHeight="1">
      <c r="A2225" s="13" t="s">
        <v>186</v>
      </c>
      <c r="B2225" s="13" t="str">
        <f>IFERROR(__xludf.DUMMYFUNCTION("REGEXREPLACE(A2225, ""\d"", """")"),"         Город федерального значения Севастополь")</f>
        <v>         Город федерального значения Севастополь</v>
      </c>
      <c r="C2225" s="14" t="str">
        <f t="shared" si="15"/>
        <v>Город федерального значения Севастополь</v>
      </c>
      <c r="D2225" s="3">
        <f t="shared" si="16"/>
        <v>2</v>
      </c>
      <c r="E2225" s="15" t="s">
        <v>45</v>
      </c>
      <c r="F2225" s="13" t="str">
        <f>IFERROR(__xludf.DUMMYFUNCTION("REGEXEXTRACT(E2225, ""[А-Яа-я].*"")"),"Самоубийство")</f>
        <v>Самоубийство</v>
      </c>
      <c r="G2225" s="16">
        <f t="shared" si="17"/>
        <v>2</v>
      </c>
      <c r="H2225" s="13" t="s">
        <v>28</v>
      </c>
      <c r="I2225" s="13" t="str">
        <f>IFERROR(__xludf.DUMMYFUNCTION("REGEXREPLACE(H2225, "".*\s"", """")"),"человек")</f>
        <v>человек</v>
      </c>
      <c r="J2225" s="13" t="s">
        <v>29</v>
      </c>
      <c r="K2225" s="17" t="str">
        <f>IFERROR(__xludf.DUMMYFUNCTION("REGEXREPLACE(J2225, ""^[\d\s]+"", """")"),"значение показателя за год")</f>
        <v>значение показателя за год</v>
      </c>
      <c r="L2225" s="16">
        <f t="shared" si="18"/>
        <v>2</v>
      </c>
      <c r="M2225" s="13" t="s">
        <v>32</v>
      </c>
      <c r="N2225" s="13" t="str">
        <f>IFERROR(__xludf.DUMMYFUNCTION("REGEXEXTRACT(M2225, "" (.+)$"")"),"сельское население")</f>
        <v>сельское население</v>
      </c>
      <c r="O2225" s="23" t="s">
        <v>37</v>
      </c>
      <c r="P2225" s="18">
        <v>0.0</v>
      </c>
      <c r="Q2225" s="18">
        <v>5.0</v>
      </c>
      <c r="R2225" s="18">
        <v>7.0</v>
      </c>
      <c r="S2225" s="18">
        <v>3.0</v>
      </c>
      <c r="T2225" s="18">
        <v>6.0</v>
      </c>
      <c r="U2225" s="18">
        <v>8.0</v>
      </c>
      <c r="V2225" s="18">
        <v>1.0</v>
      </c>
      <c r="W2225" s="18">
        <v>1.0</v>
      </c>
      <c r="X2225" s="18">
        <v>0.0</v>
      </c>
      <c r="Y2225" s="18">
        <v>0.0</v>
      </c>
      <c r="Z2225" s="19" t="str">
        <f t="shared" si="6"/>
        <v/>
      </c>
      <c r="AA2225" s="19" t="str">
        <f t="shared" si="19"/>
        <v/>
      </c>
      <c r="AB2225" s="19">
        <f t="shared" si="8"/>
        <v>31</v>
      </c>
      <c r="AC2225" s="19">
        <f t="shared" si="20"/>
        <v>3.1</v>
      </c>
      <c r="AD2225" s="19">
        <f t="shared" si="21"/>
        <v>5.5</v>
      </c>
      <c r="AE2225" s="19" t="str">
        <f t="shared" si="22"/>
        <v>Нет моды</v>
      </c>
      <c r="AF2225" s="19">
        <f t="shared" si="23"/>
        <v>0</v>
      </c>
      <c r="AG2225" s="19">
        <f t="shared" si="24"/>
        <v>8</v>
      </c>
      <c r="AH2225" s="20" t="str">
        <f t="shared" si="14"/>
        <v>Город: 90%; Село: 10%</v>
      </c>
      <c r="AI2225" s="21"/>
      <c r="AJ2225" s="21"/>
      <c r="AK2225" s="21"/>
      <c r="AL2225" s="22">
        <f t="shared" si="25"/>
        <v>2</v>
      </c>
    </row>
    <row r="2226" ht="12.75" customHeight="1">
      <c r="A2226" s="13" t="s">
        <v>186</v>
      </c>
      <c r="B2226" s="13" t="str">
        <f>IFERROR(__xludf.DUMMYFUNCTION("REGEXREPLACE(A2226, ""\d"", """")"),"         Город федерального значения Севастополь")</f>
        <v>         Город федерального значения Севастополь</v>
      </c>
      <c r="C2226" s="14" t="str">
        <f t="shared" si="15"/>
        <v>Город федерального значения Севастополь</v>
      </c>
      <c r="D2226" s="3">
        <f t="shared" si="16"/>
        <v>2</v>
      </c>
      <c r="E2226" s="15" t="s">
        <v>46</v>
      </c>
      <c r="F2226" s="13" t="str">
        <f>IFERROR(__xludf.DUMMYFUNCTION("REGEXEXTRACT(E2226, ""[А-Яа-я].*"")"),"Случ.отравл.алкоголем")</f>
        <v>Случ.отравл.алкоголем</v>
      </c>
      <c r="G2226" s="16">
        <f t="shared" si="17"/>
        <v>2</v>
      </c>
      <c r="H2226" s="13" t="s">
        <v>28</v>
      </c>
      <c r="I2226" s="13" t="str">
        <f>IFERROR(__xludf.DUMMYFUNCTION("REGEXREPLACE(H2226, "".*\s"", """")"),"человек")</f>
        <v>человек</v>
      </c>
      <c r="J2226" s="13" t="s">
        <v>29</v>
      </c>
      <c r="K2226" s="17" t="str">
        <f>IFERROR(__xludf.DUMMYFUNCTION("REGEXREPLACE(J2226, ""^[\d\s]+"", """")"),"значение показателя за год")</f>
        <v>значение показателя за год</v>
      </c>
      <c r="L2226" s="16">
        <f t="shared" si="18"/>
        <v>2</v>
      </c>
      <c r="M2226" s="13" t="s">
        <v>30</v>
      </c>
      <c r="N2226" s="13" t="str">
        <f>IFERROR(__xludf.DUMMYFUNCTION("REGEXEXTRACT(M2226, "" (.+)$"")"),"все население")</f>
        <v>все население</v>
      </c>
      <c r="O2226" s="23" t="s">
        <v>37</v>
      </c>
      <c r="P2226" s="18">
        <v>0.0</v>
      </c>
      <c r="Q2226" s="18">
        <v>9.0</v>
      </c>
      <c r="R2226" s="18">
        <v>6.0</v>
      </c>
      <c r="S2226" s="18">
        <v>15.0</v>
      </c>
      <c r="T2226" s="18">
        <v>5.0</v>
      </c>
      <c r="U2226" s="18">
        <v>15.0</v>
      </c>
      <c r="V2226" s="18">
        <v>12.0</v>
      </c>
      <c r="W2226" s="18">
        <v>2.0</v>
      </c>
      <c r="X2226" s="18">
        <v>0.0</v>
      </c>
      <c r="Y2226" s="18">
        <v>0.0</v>
      </c>
      <c r="Z2226" s="19">
        <f t="shared" si="6"/>
        <v>64</v>
      </c>
      <c r="AA2226" s="19" t="str">
        <f t="shared" si="19"/>
        <v/>
      </c>
      <c r="AB2226" s="19" t="str">
        <f t="shared" si="8"/>
        <v/>
      </c>
      <c r="AC2226" s="19">
        <f t="shared" si="20"/>
        <v>6.4</v>
      </c>
      <c r="AD2226" s="19">
        <f t="shared" si="21"/>
        <v>4</v>
      </c>
      <c r="AE2226" s="19" t="str">
        <f t="shared" si="22"/>
        <v>Нет моды</v>
      </c>
      <c r="AF2226" s="19">
        <f t="shared" si="23"/>
        <v>0</v>
      </c>
      <c r="AG2226" s="19">
        <f t="shared" si="24"/>
        <v>15</v>
      </c>
      <c r="AH2226" s="20" t="str">
        <f t="shared" si="14"/>
        <v/>
      </c>
      <c r="AI2226" s="21"/>
      <c r="AJ2226" s="21"/>
      <c r="AK2226" s="21"/>
      <c r="AL2226" s="22">
        <f t="shared" si="25"/>
        <v>2</v>
      </c>
    </row>
    <row r="2227" ht="12.75" customHeight="1">
      <c r="A2227" s="13" t="s">
        <v>186</v>
      </c>
      <c r="B2227" s="13" t="str">
        <f>IFERROR(__xludf.DUMMYFUNCTION("REGEXREPLACE(A2227, ""\d"", """")"),"         Город федерального значения Севастополь")</f>
        <v>         Город федерального значения Севастополь</v>
      </c>
      <c r="C2227" s="14" t="str">
        <f t="shared" si="15"/>
        <v>Город федерального значения Севастополь</v>
      </c>
      <c r="D2227" s="3">
        <f t="shared" si="16"/>
        <v>2</v>
      </c>
      <c r="E2227" s="15" t="s">
        <v>46</v>
      </c>
      <c r="F2227" s="13" t="str">
        <f>IFERROR(__xludf.DUMMYFUNCTION("REGEXEXTRACT(E2227, ""[А-Яа-я].*"")"),"Случ.отравл.алкоголем")</f>
        <v>Случ.отравл.алкоголем</v>
      </c>
      <c r="G2227" s="16">
        <f t="shared" si="17"/>
        <v>2</v>
      </c>
      <c r="H2227" s="13" t="s">
        <v>28</v>
      </c>
      <c r="I2227" s="13" t="str">
        <f>IFERROR(__xludf.DUMMYFUNCTION("REGEXREPLACE(H2227, "".*\s"", """")"),"человек")</f>
        <v>человек</v>
      </c>
      <c r="J2227" s="13" t="s">
        <v>29</v>
      </c>
      <c r="K2227" s="17" t="str">
        <f>IFERROR(__xludf.DUMMYFUNCTION("REGEXREPLACE(J2227, ""^[\d\s]+"", """")"),"значение показателя за год")</f>
        <v>значение показателя за год</v>
      </c>
      <c r="L2227" s="16">
        <f t="shared" si="18"/>
        <v>2</v>
      </c>
      <c r="M2227" s="13" t="s">
        <v>31</v>
      </c>
      <c r="N2227" s="13" t="str">
        <f>IFERROR(__xludf.DUMMYFUNCTION("REGEXEXTRACT(M2227, "" (.+)$"")"),"городское население")</f>
        <v>городское население</v>
      </c>
      <c r="O2227" s="23" t="s">
        <v>37</v>
      </c>
      <c r="P2227" s="18">
        <v>0.0</v>
      </c>
      <c r="Q2227" s="18">
        <v>8.0</v>
      </c>
      <c r="R2227" s="18">
        <v>6.0</v>
      </c>
      <c r="S2227" s="18">
        <v>14.0</v>
      </c>
      <c r="T2227" s="18">
        <v>5.0</v>
      </c>
      <c r="U2227" s="18">
        <v>15.0</v>
      </c>
      <c r="V2227" s="18">
        <v>11.0</v>
      </c>
      <c r="W2227" s="18">
        <v>2.0</v>
      </c>
      <c r="X2227" s="18">
        <v>0.0</v>
      </c>
      <c r="Y2227" s="18">
        <v>0.0</v>
      </c>
      <c r="Z2227" s="19" t="str">
        <f t="shared" si="6"/>
        <v/>
      </c>
      <c r="AA2227" s="19">
        <f t="shared" si="19"/>
        <v>61</v>
      </c>
      <c r="AB2227" s="19" t="str">
        <f t="shared" si="8"/>
        <v/>
      </c>
      <c r="AC2227" s="19">
        <f t="shared" si="20"/>
        <v>6.1</v>
      </c>
      <c r="AD2227" s="19">
        <f t="shared" si="21"/>
        <v>5.5</v>
      </c>
      <c r="AE2227" s="19" t="str">
        <f t="shared" si="22"/>
        <v>Нет моды</v>
      </c>
      <c r="AF2227" s="19">
        <f t="shared" si="23"/>
        <v>0</v>
      </c>
      <c r="AG2227" s="19">
        <f t="shared" si="24"/>
        <v>15</v>
      </c>
      <c r="AH2227" s="20" t="str">
        <f t="shared" si="14"/>
        <v/>
      </c>
      <c r="AI2227" s="21"/>
      <c r="AJ2227" s="21"/>
      <c r="AK2227" s="21"/>
      <c r="AL2227" s="22">
        <f t="shared" si="25"/>
        <v>2</v>
      </c>
    </row>
    <row r="2228" ht="12.75" customHeight="1">
      <c r="A2228" s="13" t="s">
        <v>186</v>
      </c>
      <c r="B2228" s="13" t="str">
        <f>IFERROR(__xludf.DUMMYFUNCTION("REGEXREPLACE(A2228, ""\d"", """")"),"         Город федерального значения Севастополь")</f>
        <v>         Город федерального значения Севастополь</v>
      </c>
      <c r="C2228" s="14" t="str">
        <f t="shared" si="15"/>
        <v>Город федерального значения Севастополь</v>
      </c>
      <c r="D2228" s="3">
        <f t="shared" si="16"/>
        <v>2</v>
      </c>
      <c r="E2228" s="15" t="s">
        <v>46</v>
      </c>
      <c r="F2228" s="13" t="str">
        <f>IFERROR(__xludf.DUMMYFUNCTION("REGEXEXTRACT(E2228, ""[А-Яа-я].*"")"),"Случ.отравл.алкоголем")</f>
        <v>Случ.отравл.алкоголем</v>
      </c>
      <c r="G2228" s="16">
        <f t="shared" si="17"/>
        <v>2</v>
      </c>
      <c r="H2228" s="13" t="s">
        <v>28</v>
      </c>
      <c r="I2228" s="13" t="str">
        <f>IFERROR(__xludf.DUMMYFUNCTION("REGEXREPLACE(H2228, "".*\s"", """")"),"человек")</f>
        <v>человек</v>
      </c>
      <c r="J2228" s="13" t="s">
        <v>29</v>
      </c>
      <c r="K2228" s="17" t="str">
        <f>IFERROR(__xludf.DUMMYFUNCTION("REGEXREPLACE(J2228, ""^[\d\s]+"", """")"),"значение показателя за год")</f>
        <v>значение показателя за год</v>
      </c>
      <c r="L2228" s="16">
        <f t="shared" si="18"/>
        <v>2</v>
      </c>
      <c r="M2228" s="13" t="s">
        <v>32</v>
      </c>
      <c r="N2228" s="13" t="str">
        <f>IFERROR(__xludf.DUMMYFUNCTION("REGEXEXTRACT(M2228, "" (.+)$"")"),"сельское население")</f>
        <v>сельское население</v>
      </c>
      <c r="O2228" s="23" t="s">
        <v>37</v>
      </c>
      <c r="P2228" s="18">
        <v>0.0</v>
      </c>
      <c r="Q2228" s="18">
        <v>1.0</v>
      </c>
      <c r="R2228" s="18">
        <v>0.0</v>
      </c>
      <c r="S2228" s="18">
        <v>1.0</v>
      </c>
      <c r="T2228" s="18">
        <v>0.0</v>
      </c>
      <c r="U2228" s="18">
        <v>0.0</v>
      </c>
      <c r="V2228" s="18">
        <v>1.0</v>
      </c>
      <c r="W2228" s="18">
        <v>0.0</v>
      </c>
      <c r="X2228" s="18">
        <v>0.0</v>
      </c>
      <c r="Y2228" s="18">
        <v>0.0</v>
      </c>
      <c r="Z2228" s="19" t="str">
        <f t="shared" si="6"/>
        <v/>
      </c>
      <c r="AA2228" s="19" t="str">
        <f t="shared" si="19"/>
        <v/>
      </c>
      <c r="AB2228" s="19">
        <f t="shared" si="8"/>
        <v>3</v>
      </c>
      <c r="AC2228" s="19">
        <f t="shared" si="20"/>
        <v>0.3</v>
      </c>
      <c r="AD2228" s="19">
        <f t="shared" si="21"/>
        <v>0.5</v>
      </c>
      <c r="AE2228" s="19" t="str">
        <f t="shared" si="22"/>
        <v>Нет моды</v>
      </c>
      <c r="AF2228" s="19">
        <f t="shared" si="23"/>
        <v>0</v>
      </c>
      <c r="AG2228" s="19">
        <f t="shared" si="24"/>
        <v>1</v>
      </c>
      <c r="AH2228" s="20" t="str">
        <f t="shared" si="14"/>
        <v>Город: 95%; Село: 5%</v>
      </c>
      <c r="AI2228" s="21"/>
      <c r="AJ2228" s="21"/>
      <c r="AK2228" s="21"/>
      <c r="AL2228" s="22">
        <f t="shared" si="25"/>
        <v>2</v>
      </c>
    </row>
    <row r="2229" ht="12.75" customHeight="1">
      <c r="A2229" s="13" t="s">
        <v>186</v>
      </c>
      <c r="B2229" s="13" t="str">
        <f>IFERROR(__xludf.DUMMYFUNCTION("REGEXREPLACE(A2229, ""\d"", """")"),"         Город федерального значения Севастополь")</f>
        <v>         Город федерального значения Севастополь</v>
      </c>
      <c r="C2229" s="14" t="str">
        <f t="shared" si="15"/>
        <v>Город федерального значения Севастополь</v>
      </c>
      <c r="D2229" s="3">
        <f t="shared" si="16"/>
        <v>2</v>
      </c>
      <c r="E2229" s="15" t="s">
        <v>47</v>
      </c>
      <c r="F2229" s="13" t="str">
        <f>IFERROR(__xludf.DUMMYFUNCTION("REGEXEXTRACT(E2229, ""[А-Яа-я].*"")"),"транспортные травмы всех видов")</f>
        <v>транспортные травмы всех видов</v>
      </c>
      <c r="G2229" s="16">
        <f t="shared" si="17"/>
        <v>2</v>
      </c>
      <c r="H2229" s="13" t="s">
        <v>28</v>
      </c>
      <c r="I2229" s="13" t="str">
        <f>IFERROR(__xludf.DUMMYFUNCTION("REGEXREPLACE(H2229, "".*\s"", """")"),"человек")</f>
        <v>человек</v>
      </c>
      <c r="J2229" s="13" t="s">
        <v>29</v>
      </c>
      <c r="K2229" s="17" t="str">
        <f>IFERROR(__xludf.DUMMYFUNCTION("REGEXREPLACE(J2229, ""^[\d\s]+"", """")"),"значение показателя за год")</f>
        <v>значение показателя за год</v>
      </c>
      <c r="L2229" s="16">
        <f t="shared" si="18"/>
        <v>2</v>
      </c>
      <c r="M2229" s="13" t="s">
        <v>30</v>
      </c>
      <c r="N2229" s="13" t="str">
        <f>IFERROR(__xludf.DUMMYFUNCTION("REGEXEXTRACT(M2229, "" (.+)$"")"),"все население")</f>
        <v>все население</v>
      </c>
      <c r="O2229" s="23" t="s">
        <v>37</v>
      </c>
      <c r="P2229" s="18">
        <v>0.0</v>
      </c>
      <c r="Q2229" s="18">
        <v>55.0</v>
      </c>
      <c r="R2229" s="18">
        <v>75.0</v>
      </c>
      <c r="S2229" s="23" t="s">
        <v>37</v>
      </c>
      <c r="T2229" s="23" t="s">
        <v>37</v>
      </c>
      <c r="U2229" s="23" t="s">
        <v>37</v>
      </c>
      <c r="V2229" s="23" t="s">
        <v>37</v>
      </c>
      <c r="W2229" s="23" t="s">
        <v>37</v>
      </c>
      <c r="X2229" s="23" t="s">
        <v>37</v>
      </c>
      <c r="Y2229" s="23" t="s">
        <v>37</v>
      </c>
      <c r="Z2229" s="19">
        <f t="shared" si="6"/>
        <v>130</v>
      </c>
      <c r="AA2229" s="19" t="str">
        <f t="shared" si="19"/>
        <v/>
      </c>
      <c r="AB2229" s="19" t="str">
        <f t="shared" si="8"/>
        <v/>
      </c>
      <c r="AC2229" s="19">
        <f t="shared" si="20"/>
        <v>43.33333333</v>
      </c>
      <c r="AD2229" s="19">
        <f t="shared" si="21"/>
        <v>0</v>
      </c>
      <c r="AE2229" s="19" t="str">
        <f t="shared" si="22"/>
        <v>Нет моды</v>
      </c>
      <c r="AF2229" s="19">
        <f t="shared" si="23"/>
        <v>0</v>
      </c>
      <c r="AG2229" s="19">
        <f t="shared" si="24"/>
        <v>75</v>
      </c>
      <c r="AH2229" s="20" t="str">
        <f t="shared" si="14"/>
        <v/>
      </c>
      <c r="AI2229" s="24"/>
      <c r="AJ2229" s="24"/>
      <c r="AK2229" s="24"/>
      <c r="AL2229" s="22">
        <f t="shared" si="25"/>
        <v>2</v>
      </c>
    </row>
    <row r="2230" ht="12.75" customHeight="1">
      <c r="A2230" s="13" t="s">
        <v>186</v>
      </c>
      <c r="B2230" s="13" t="str">
        <f>IFERROR(__xludf.DUMMYFUNCTION("REGEXREPLACE(A2230, ""\d"", """")"),"         Город федерального значения Севастополь")</f>
        <v>         Город федерального значения Севастополь</v>
      </c>
      <c r="C2230" s="14" t="str">
        <f t="shared" si="15"/>
        <v>Город федерального значения Севастополь</v>
      </c>
      <c r="D2230" s="3">
        <f t="shared" si="16"/>
        <v>2</v>
      </c>
      <c r="E2230" s="15" t="s">
        <v>47</v>
      </c>
      <c r="F2230" s="13" t="str">
        <f>IFERROR(__xludf.DUMMYFUNCTION("REGEXEXTRACT(E2230, ""[А-Яа-я].*"")"),"транспортные травмы всех видов")</f>
        <v>транспортные травмы всех видов</v>
      </c>
      <c r="G2230" s="16">
        <f t="shared" si="17"/>
        <v>2</v>
      </c>
      <c r="H2230" s="13" t="s">
        <v>28</v>
      </c>
      <c r="I2230" s="13" t="str">
        <f>IFERROR(__xludf.DUMMYFUNCTION("REGEXREPLACE(H2230, "".*\s"", """")"),"человек")</f>
        <v>человек</v>
      </c>
      <c r="J2230" s="13" t="s">
        <v>29</v>
      </c>
      <c r="K2230" s="17" t="str">
        <f>IFERROR(__xludf.DUMMYFUNCTION("REGEXREPLACE(J2230, ""^[\d\s]+"", """")"),"значение показателя за год")</f>
        <v>значение показателя за год</v>
      </c>
      <c r="L2230" s="16">
        <f t="shared" si="18"/>
        <v>2</v>
      </c>
      <c r="M2230" s="13" t="s">
        <v>31</v>
      </c>
      <c r="N2230" s="13" t="str">
        <f>IFERROR(__xludf.DUMMYFUNCTION("REGEXEXTRACT(M2230, "" (.+)$"")"),"городское население")</f>
        <v>городское население</v>
      </c>
      <c r="O2230" s="23" t="s">
        <v>37</v>
      </c>
      <c r="P2230" s="18">
        <v>0.0</v>
      </c>
      <c r="Q2230" s="18">
        <v>50.0</v>
      </c>
      <c r="R2230" s="18">
        <v>68.0</v>
      </c>
      <c r="S2230" s="23" t="s">
        <v>37</v>
      </c>
      <c r="T2230" s="23" t="s">
        <v>37</v>
      </c>
      <c r="U2230" s="23" t="s">
        <v>37</v>
      </c>
      <c r="V2230" s="23" t="s">
        <v>37</v>
      </c>
      <c r="W2230" s="23" t="s">
        <v>37</v>
      </c>
      <c r="X2230" s="23" t="s">
        <v>37</v>
      </c>
      <c r="Y2230" s="23" t="s">
        <v>37</v>
      </c>
      <c r="Z2230" s="19" t="str">
        <f t="shared" si="6"/>
        <v/>
      </c>
      <c r="AA2230" s="19">
        <f t="shared" si="19"/>
        <v>118</v>
      </c>
      <c r="AB2230" s="19" t="str">
        <f t="shared" si="8"/>
        <v/>
      </c>
      <c r="AC2230" s="19">
        <f t="shared" si="20"/>
        <v>39.33333333</v>
      </c>
      <c r="AD2230" s="19">
        <f t="shared" si="21"/>
        <v>52.5</v>
      </c>
      <c r="AE2230" s="19" t="str">
        <f t="shared" si="22"/>
        <v>Нет моды</v>
      </c>
      <c r="AF2230" s="19">
        <f t="shared" si="23"/>
        <v>0</v>
      </c>
      <c r="AG2230" s="19">
        <f t="shared" si="24"/>
        <v>68</v>
      </c>
      <c r="AH2230" s="20" t="str">
        <f t="shared" si="14"/>
        <v/>
      </c>
      <c r="AI2230" s="24"/>
      <c r="AJ2230" s="24"/>
      <c r="AK2230" s="24"/>
      <c r="AL2230" s="22">
        <f t="shared" si="25"/>
        <v>2</v>
      </c>
    </row>
    <row r="2231" ht="12.75" customHeight="1">
      <c r="A2231" s="13" t="s">
        <v>186</v>
      </c>
      <c r="B2231" s="13" t="str">
        <f>IFERROR(__xludf.DUMMYFUNCTION("REGEXREPLACE(A2231, ""\d"", """")"),"         Город федерального значения Севастополь")</f>
        <v>         Город федерального значения Севастополь</v>
      </c>
      <c r="C2231" s="14" t="str">
        <f t="shared" si="15"/>
        <v>Город федерального значения Севастополь</v>
      </c>
      <c r="D2231" s="3">
        <f t="shared" si="16"/>
        <v>2</v>
      </c>
      <c r="E2231" s="15" t="s">
        <v>47</v>
      </c>
      <c r="F2231" s="13" t="str">
        <f>IFERROR(__xludf.DUMMYFUNCTION("REGEXEXTRACT(E2231, ""[А-Яа-я].*"")"),"транспортные травмы всех видов")</f>
        <v>транспортные травмы всех видов</v>
      </c>
      <c r="G2231" s="16">
        <f t="shared" si="17"/>
        <v>2</v>
      </c>
      <c r="H2231" s="13" t="s">
        <v>28</v>
      </c>
      <c r="I2231" s="13" t="str">
        <f>IFERROR(__xludf.DUMMYFUNCTION("REGEXREPLACE(H2231, "".*\s"", """")"),"человек")</f>
        <v>человек</v>
      </c>
      <c r="J2231" s="13" t="s">
        <v>29</v>
      </c>
      <c r="K2231" s="17" t="str">
        <f>IFERROR(__xludf.DUMMYFUNCTION("REGEXREPLACE(J2231, ""^[\d\s]+"", """")"),"значение показателя за год")</f>
        <v>значение показателя за год</v>
      </c>
      <c r="L2231" s="16">
        <f t="shared" si="18"/>
        <v>2</v>
      </c>
      <c r="M2231" s="13" t="s">
        <v>32</v>
      </c>
      <c r="N2231" s="13" t="str">
        <f>IFERROR(__xludf.DUMMYFUNCTION("REGEXEXTRACT(M2231, "" (.+)$"")"),"сельское население")</f>
        <v>сельское население</v>
      </c>
      <c r="O2231" s="23" t="s">
        <v>37</v>
      </c>
      <c r="P2231" s="18">
        <v>0.0</v>
      </c>
      <c r="Q2231" s="18">
        <v>5.0</v>
      </c>
      <c r="R2231" s="18">
        <v>7.0</v>
      </c>
      <c r="S2231" s="23" t="s">
        <v>37</v>
      </c>
      <c r="T2231" s="23" t="s">
        <v>37</v>
      </c>
      <c r="U2231" s="23" t="s">
        <v>37</v>
      </c>
      <c r="V2231" s="23" t="s">
        <v>37</v>
      </c>
      <c r="W2231" s="23" t="s">
        <v>37</v>
      </c>
      <c r="X2231" s="23" t="s">
        <v>37</v>
      </c>
      <c r="Y2231" s="23" t="s">
        <v>37</v>
      </c>
      <c r="Z2231" s="19" t="str">
        <f t="shared" si="6"/>
        <v/>
      </c>
      <c r="AA2231" s="19" t="str">
        <f t="shared" si="19"/>
        <v/>
      </c>
      <c r="AB2231" s="19">
        <f t="shared" si="8"/>
        <v>12</v>
      </c>
      <c r="AC2231" s="19">
        <f t="shared" si="20"/>
        <v>4</v>
      </c>
      <c r="AD2231" s="19">
        <f t="shared" si="21"/>
        <v>6</v>
      </c>
      <c r="AE2231" s="19" t="str">
        <f t="shared" si="22"/>
        <v>Нет моды</v>
      </c>
      <c r="AF2231" s="19">
        <f t="shared" si="23"/>
        <v>0</v>
      </c>
      <c r="AG2231" s="19">
        <f t="shared" si="24"/>
        <v>7</v>
      </c>
      <c r="AH2231" s="20" t="str">
        <f t="shared" si="14"/>
        <v>Город: 91%; Село: 9%</v>
      </c>
      <c r="AI2231" s="24"/>
      <c r="AJ2231" s="24"/>
      <c r="AK2231" s="24"/>
      <c r="AL2231" s="22">
        <f t="shared" si="25"/>
        <v>2</v>
      </c>
    </row>
    <row r="2232" ht="12.75" customHeight="1">
      <c r="A2232" s="13" t="s">
        <v>186</v>
      </c>
      <c r="B2232" s="13" t="str">
        <f>IFERROR(__xludf.DUMMYFUNCTION("REGEXREPLACE(A2232, ""\d"", """")"),"         Город федерального значения Севастополь")</f>
        <v>         Город федерального значения Севастополь</v>
      </c>
      <c r="C2232" s="14" t="str">
        <f t="shared" si="15"/>
        <v>Город федерального значения Севастополь</v>
      </c>
      <c r="D2232" s="3">
        <f t="shared" si="16"/>
        <v>2</v>
      </c>
      <c r="E2232" s="15" t="s">
        <v>48</v>
      </c>
      <c r="F2232" s="13" t="str">
        <f>IFERROR(__xludf.DUMMYFUNCTION("REGEXEXTRACT(E2232, ""[А-Яа-я].*"")"),"Убийство")</f>
        <v>Убийство</v>
      </c>
      <c r="G2232" s="16">
        <f t="shared" si="17"/>
        <v>2</v>
      </c>
      <c r="H2232" s="13" t="s">
        <v>28</v>
      </c>
      <c r="I2232" s="13" t="str">
        <f>IFERROR(__xludf.DUMMYFUNCTION("REGEXREPLACE(H2232, "".*\s"", """")"),"человек")</f>
        <v>человек</v>
      </c>
      <c r="J2232" s="13" t="s">
        <v>29</v>
      </c>
      <c r="K2232" s="17" t="str">
        <f>IFERROR(__xludf.DUMMYFUNCTION("REGEXREPLACE(J2232, ""^[\d\s]+"", """")"),"значение показателя за год")</f>
        <v>значение показателя за год</v>
      </c>
      <c r="L2232" s="16">
        <f t="shared" si="18"/>
        <v>2</v>
      </c>
      <c r="M2232" s="13" t="s">
        <v>30</v>
      </c>
      <c r="N2232" s="13" t="str">
        <f>IFERROR(__xludf.DUMMYFUNCTION("REGEXEXTRACT(M2232, "" (.+)$"")"),"все население")</f>
        <v>все население</v>
      </c>
      <c r="O2232" s="23" t="s">
        <v>37</v>
      </c>
      <c r="P2232" s="18">
        <v>0.0</v>
      </c>
      <c r="Q2232" s="18">
        <v>18.0</v>
      </c>
      <c r="R2232" s="18">
        <v>13.0</v>
      </c>
      <c r="S2232" s="18">
        <v>23.0</v>
      </c>
      <c r="T2232" s="18">
        <v>8.0</v>
      </c>
      <c r="U2232" s="18">
        <v>11.0</v>
      </c>
      <c r="V2232" s="18">
        <v>8.0</v>
      </c>
      <c r="W2232" s="18">
        <v>2.0</v>
      </c>
      <c r="X2232" s="18">
        <v>1.0</v>
      </c>
      <c r="Y2232" s="18">
        <v>3.0</v>
      </c>
      <c r="Z2232" s="19">
        <f t="shared" si="6"/>
        <v>87</v>
      </c>
      <c r="AA2232" s="19" t="str">
        <f t="shared" si="19"/>
        <v/>
      </c>
      <c r="AB2232" s="19" t="str">
        <f t="shared" si="8"/>
        <v/>
      </c>
      <c r="AC2232" s="19">
        <f t="shared" si="20"/>
        <v>8.7</v>
      </c>
      <c r="AD2232" s="19">
        <f t="shared" si="21"/>
        <v>7</v>
      </c>
      <c r="AE2232" s="19" t="str">
        <f t="shared" si="22"/>
        <v>Нет моды</v>
      </c>
      <c r="AF2232" s="19">
        <f t="shared" si="23"/>
        <v>0</v>
      </c>
      <c r="AG2232" s="19">
        <f t="shared" si="24"/>
        <v>23</v>
      </c>
      <c r="AH2232" s="20" t="str">
        <f t="shared" si="14"/>
        <v/>
      </c>
      <c r="AI2232" s="21"/>
      <c r="AJ2232" s="21"/>
      <c r="AK2232" s="21"/>
      <c r="AL2232" s="22">
        <f t="shared" si="25"/>
        <v>2</v>
      </c>
    </row>
    <row r="2233" ht="12.75" customHeight="1">
      <c r="A2233" s="13" t="s">
        <v>186</v>
      </c>
      <c r="B2233" s="13" t="str">
        <f>IFERROR(__xludf.DUMMYFUNCTION("REGEXREPLACE(A2233, ""\d"", """")"),"         Город федерального значения Севастополь")</f>
        <v>         Город федерального значения Севастополь</v>
      </c>
      <c r="C2233" s="14" t="str">
        <f t="shared" si="15"/>
        <v>Город федерального значения Севастополь</v>
      </c>
      <c r="D2233" s="3">
        <f t="shared" si="16"/>
        <v>2</v>
      </c>
      <c r="E2233" s="15" t="s">
        <v>48</v>
      </c>
      <c r="F2233" s="13" t="str">
        <f>IFERROR(__xludf.DUMMYFUNCTION("REGEXEXTRACT(E2233, ""[А-Яа-я].*"")"),"Убийство")</f>
        <v>Убийство</v>
      </c>
      <c r="G2233" s="16">
        <f t="shared" si="17"/>
        <v>2</v>
      </c>
      <c r="H2233" s="13" t="s">
        <v>28</v>
      </c>
      <c r="I2233" s="13" t="str">
        <f>IFERROR(__xludf.DUMMYFUNCTION("REGEXREPLACE(H2233, "".*\s"", """")"),"человек")</f>
        <v>человек</v>
      </c>
      <c r="J2233" s="13" t="s">
        <v>29</v>
      </c>
      <c r="K2233" s="17" t="str">
        <f>IFERROR(__xludf.DUMMYFUNCTION("REGEXREPLACE(J2233, ""^[\d\s]+"", """")"),"значение показателя за год")</f>
        <v>значение показателя за год</v>
      </c>
      <c r="L2233" s="16">
        <f t="shared" si="18"/>
        <v>2</v>
      </c>
      <c r="M2233" s="13" t="s">
        <v>31</v>
      </c>
      <c r="N2233" s="13" t="str">
        <f>IFERROR(__xludf.DUMMYFUNCTION("REGEXEXTRACT(M2233, "" (.+)$"")"),"городское население")</f>
        <v>городское население</v>
      </c>
      <c r="O2233" s="23" t="s">
        <v>37</v>
      </c>
      <c r="P2233" s="18">
        <v>0.0</v>
      </c>
      <c r="Q2233" s="18">
        <v>17.0</v>
      </c>
      <c r="R2233" s="18">
        <v>13.0</v>
      </c>
      <c r="S2233" s="18">
        <v>22.0</v>
      </c>
      <c r="T2233" s="18">
        <v>7.0</v>
      </c>
      <c r="U2233" s="18">
        <v>10.0</v>
      </c>
      <c r="V2233" s="18">
        <v>8.0</v>
      </c>
      <c r="W2233" s="18">
        <v>2.0</v>
      </c>
      <c r="X2233" s="18">
        <v>1.0</v>
      </c>
      <c r="Y2233" s="18">
        <v>3.0</v>
      </c>
      <c r="Z2233" s="19" t="str">
        <f t="shared" si="6"/>
        <v/>
      </c>
      <c r="AA2233" s="19">
        <f t="shared" si="19"/>
        <v>83</v>
      </c>
      <c r="AB2233" s="19" t="str">
        <f t="shared" si="8"/>
        <v/>
      </c>
      <c r="AC2233" s="19">
        <f t="shared" si="20"/>
        <v>8.3</v>
      </c>
      <c r="AD2233" s="19">
        <f t="shared" si="21"/>
        <v>8</v>
      </c>
      <c r="AE2233" s="19" t="str">
        <f t="shared" si="22"/>
        <v>Нет моды</v>
      </c>
      <c r="AF2233" s="19">
        <f t="shared" si="23"/>
        <v>0</v>
      </c>
      <c r="AG2233" s="19">
        <f t="shared" si="24"/>
        <v>22</v>
      </c>
      <c r="AH2233" s="20" t="str">
        <f t="shared" si="14"/>
        <v/>
      </c>
      <c r="AI2233" s="21"/>
      <c r="AJ2233" s="21"/>
      <c r="AK2233" s="21"/>
      <c r="AL2233" s="22">
        <f t="shared" si="25"/>
        <v>2</v>
      </c>
    </row>
    <row r="2234" ht="12.75" customHeight="1">
      <c r="A2234" s="13" t="s">
        <v>186</v>
      </c>
      <c r="B2234" s="13" t="str">
        <f>IFERROR(__xludf.DUMMYFUNCTION("REGEXREPLACE(A2234, ""\d"", """")"),"         Город федерального значения Севастополь")</f>
        <v>         Город федерального значения Севастополь</v>
      </c>
      <c r="C2234" s="14" t="str">
        <f t="shared" si="15"/>
        <v>Город федерального значения Севастополь</v>
      </c>
      <c r="D2234" s="3">
        <f t="shared" si="16"/>
        <v>2</v>
      </c>
      <c r="E2234" s="15" t="s">
        <v>48</v>
      </c>
      <c r="F2234" s="13" t="str">
        <f>IFERROR(__xludf.DUMMYFUNCTION("REGEXEXTRACT(E2234, ""[А-Яа-я].*"")"),"Убийство")</f>
        <v>Убийство</v>
      </c>
      <c r="G2234" s="16">
        <f t="shared" si="17"/>
        <v>2</v>
      </c>
      <c r="H2234" s="13" t="s">
        <v>28</v>
      </c>
      <c r="I2234" s="13" t="str">
        <f>IFERROR(__xludf.DUMMYFUNCTION("REGEXREPLACE(H2234, "".*\s"", """")"),"человек")</f>
        <v>человек</v>
      </c>
      <c r="J2234" s="13" t="s">
        <v>29</v>
      </c>
      <c r="K2234" s="17" t="str">
        <f>IFERROR(__xludf.DUMMYFUNCTION("REGEXREPLACE(J2234, ""^[\d\s]+"", """")"),"значение показателя за год")</f>
        <v>значение показателя за год</v>
      </c>
      <c r="L2234" s="16">
        <f t="shared" si="18"/>
        <v>2</v>
      </c>
      <c r="M2234" s="13" t="s">
        <v>32</v>
      </c>
      <c r="N2234" s="13" t="str">
        <f>IFERROR(__xludf.DUMMYFUNCTION("REGEXEXTRACT(M2234, "" (.+)$"")"),"сельское население")</f>
        <v>сельское население</v>
      </c>
      <c r="O2234" s="23" t="s">
        <v>37</v>
      </c>
      <c r="P2234" s="18">
        <v>0.0</v>
      </c>
      <c r="Q2234" s="18">
        <v>1.0</v>
      </c>
      <c r="R2234" s="18">
        <v>0.0</v>
      </c>
      <c r="S2234" s="18">
        <v>1.0</v>
      </c>
      <c r="T2234" s="18">
        <v>1.0</v>
      </c>
      <c r="U2234" s="18">
        <v>1.0</v>
      </c>
      <c r="V2234" s="18">
        <v>0.0</v>
      </c>
      <c r="W2234" s="18">
        <v>0.0</v>
      </c>
      <c r="X2234" s="18">
        <v>0.0</v>
      </c>
      <c r="Y2234" s="18">
        <v>0.0</v>
      </c>
      <c r="Z2234" s="19" t="str">
        <f t="shared" si="6"/>
        <v/>
      </c>
      <c r="AA2234" s="19" t="str">
        <f t="shared" si="19"/>
        <v/>
      </c>
      <c r="AB2234" s="19">
        <f t="shared" si="8"/>
        <v>4</v>
      </c>
      <c r="AC2234" s="19">
        <f t="shared" si="20"/>
        <v>0.4</v>
      </c>
      <c r="AD2234" s="19">
        <f t="shared" si="21"/>
        <v>1</v>
      </c>
      <c r="AE2234" s="19" t="str">
        <f t="shared" si="22"/>
        <v>Нет моды</v>
      </c>
      <c r="AF2234" s="19">
        <f t="shared" si="23"/>
        <v>0</v>
      </c>
      <c r="AG2234" s="19">
        <f t="shared" si="24"/>
        <v>1</v>
      </c>
      <c r="AH2234" s="20" t="str">
        <f t="shared" si="14"/>
        <v>Город: 95%; Село: 5%</v>
      </c>
      <c r="AI2234" s="21"/>
      <c r="AJ2234" s="21"/>
      <c r="AK2234" s="21"/>
      <c r="AL2234" s="22">
        <f t="shared" si="25"/>
        <v>2</v>
      </c>
    </row>
    <row r="2235" ht="12.75" customHeight="1">
      <c r="A2235" s="13" t="s">
        <v>186</v>
      </c>
      <c r="B2235" s="13" t="str">
        <f>IFERROR(__xludf.DUMMYFUNCTION("REGEXREPLACE(A2235, ""\d"", """")"),"         Город федерального значения Севастополь")</f>
        <v>         Город федерального значения Севастополь</v>
      </c>
      <c r="C2235" s="14" t="str">
        <f t="shared" si="15"/>
        <v>Город федерального значения Севастополь</v>
      </c>
      <c r="D2235" s="3">
        <f t="shared" si="16"/>
        <v>2</v>
      </c>
      <c r="E2235" s="15" t="s">
        <v>49</v>
      </c>
      <c r="F2235" s="13" t="str">
        <f>IFERROR(__xludf.DUMMYFUNCTION("REGEXEXTRACT(E2235, ""[А-Яа-я].*"")"),"Цереброваскулярные болезни")</f>
        <v>Цереброваскулярные болезни</v>
      </c>
      <c r="G2235" s="16">
        <f t="shared" si="17"/>
        <v>2</v>
      </c>
      <c r="H2235" s="13" t="s">
        <v>28</v>
      </c>
      <c r="I2235" s="13" t="str">
        <f>IFERROR(__xludf.DUMMYFUNCTION("REGEXREPLACE(H2235, "".*\s"", """")"),"человек")</f>
        <v>человек</v>
      </c>
      <c r="J2235" s="13" t="s">
        <v>29</v>
      </c>
      <c r="K2235" s="17" t="str">
        <f>IFERROR(__xludf.DUMMYFUNCTION("REGEXREPLACE(J2235, ""^[\d\s]+"", """")"),"значение показателя за год")</f>
        <v>значение показателя за год</v>
      </c>
      <c r="L2235" s="16">
        <f t="shared" si="18"/>
        <v>2</v>
      </c>
      <c r="M2235" s="13" t="s">
        <v>30</v>
      </c>
      <c r="N2235" s="13" t="str">
        <f>IFERROR(__xludf.DUMMYFUNCTION("REGEXEXTRACT(M2235, "" (.+)$"")"),"все население")</f>
        <v>все население</v>
      </c>
      <c r="O2235" s="23" t="s">
        <v>37</v>
      </c>
      <c r="P2235" s="18">
        <v>0.0</v>
      </c>
      <c r="Q2235" s="18">
        <v>1326.0</v>
      </c>
      <c r="R2235" s="18">
        <v>1236.0</v>
      </c>
      <c r="S2235" s="18">
        <v>1450.0</v>
      </c>
      <c r="T2235" s="18">
        <v>1385.0</v>
      </c>
      <c r="U2235" s="18">
        <v>1342.0</v>
      </c>
      <c r="V2235" s="18">
        <v>1468.0</v>
      </c>
      <c r="W2235" s="18">
        <v>1486.0</v>
      </c>
      <c r="X2235" s="18">
        <v>1391.0</v>
      </c>
      <c r="Y2235" s="18">
        <v>1352.0</v>
      </c>
      <c r="Z2235" s="19">
        <f t="shared" si="6"/>
        <v>12436</v>
      </c>
      <c r="AA2235" s="19" t="str">
        <f t="shared" si="19"/>
        <v/>
      </c>
      <c r="AB2235" s="19" t="str">
        <f t="shared" si="8"/>
        <v/>
      </c>
      <c r="AC2235" s="19">
        <f t="shared" si="20"/>
        <v>1243.6</v>
      </c>
      <c r="AD2235" s="19">
        <f t="shared" si="21"/>
        <v>1</v>
      </c>
      <c r="AE2235" s="19" t="str">
        <f t="shared" si="22"/>
        <v>Нет моды</v>
      </c>
      <c r="AF2235" s="19">
        <f t="shared" si="23"/>
        <v>0</v>
      </c>
      <c r="AG2235" s="19">
        <f t="shared" si="24"/>
        <v>1486</v>
      </c>
      <c r="AH2235" s="20" t="str">
        <f t="shared" si="14"/>
        <v/>
      </c>
      <c r="AI2235" s="21"/>
      <c r="AJ2235" s="21"/>
      <c r="AK2235" s="21"/>
      <c r="AL2235" s="22">
        <f t="shared" si="25"/>
        <v>2</v>
      </c>
    </row>
    <row r="2236" ht="12.75" customHeight="1">
      <c r="A2236" s="13" t="s">
        <v>186</v>
      </c>
      <c r="B2236" s="13" t="str">
        <f>IFERROR(__xludf.DUMMYFUNCTION("REGEXREPLACE(A2236, ""\d"", """")"),"         Город федерального значения Севастополь")</f>
        <v>         Город федерального значения Севастополь</v>
      </c>
      <c r="C2236" s="14" t="str">
        <f t="shared" si="15"/>
        <v>Город федерального значения Севастополь</v>
      </c>
      <c r="D2236" s="3">
        <f t="shared" si="16"/>
        <v>2</v>
      </c>
      <c r="E2236" s="15" t="s">
        <v>49</v>
      </c>
      <c r="F2236" s="13" t="str">
        <f>IFERROR(__xludf.DUMMYFUNCTION("REGEXEXTRACT(E2236, ""[А-Яа-я].*"")"),"Цереброваскулярные болезни")</f>
        <v>Цереброваскулярные болезни</v>
      </c>
      <c r="G2236" s="16">
        <f t="shared" si="17"/>
        <v>2</v>
      </c>
      <c r="H2236" s="13" t="s">
        <v>28</v>
      </c>
      <c r="I2236" s="13" t="str">
        <f>IFERROR(__xludf.DUMMYFUNCTION("REGEXREPLACE(H2236, "".*\s"", """")"),"человек")</f>
        <v>человек</v>
      </c>
      <c r="J2236" s="13" t="s">
        <v>29</v>
      </c>
      <c r="K2236" s="17" t="str">
        <f>IFERROR(__xludf.DUMMYFUNCTION("REGEXREPLACE(J2236, ""^[\d\s]+"", """")"),"значение показателя за год")</f>
        <v>значение показателя за год</v>
      </c>
      <c r="L2236" s="16">
        <f t="shared" si="18"/>
        <v>2</v>
      </c>
      <c r="M2236" s="13" t="s">
        <v>31</v>
      </c>
      <c r="N2236" s="13" t="str">
        <f>IFERROR(__xludf.DUMMYFUNCTION("REGEXEXTRACT(M2236, "" (.+)$"")"),"городское население")</f>
        <v>городское население</v>
      </c>
      <c r="O2236" s="23" t="s">
        <v>37</v>
      </c>
      <c r="P2236" s="18">
        <v>0.0</v>
      </c>
      <c r="Q2236" s="18">
        <v>1223.0</v>
      </c>
      <c r="R2236" s="18">
        <v>1134.0</v>
      </c>
      <c r="S2236" s="18">
        <v>1363.0</v>
      </c>
      <c r="T2236" s="18">
        <v>1315.0</v>
      </c>
      <c r="U2236" s="18">
        <v>1268.0</v>
      </c>
      <c r="V2236" s="18">
        <v>1370.0</v>
      </c>
      <c r="W2236" s="18">
        <v>1402.0</v>
      </c>
      <c r="X2236" s="18">
        <v>1321.0</v>
      </c>
      <c r="Y2236" s="18">
        <v>1216.0</v>
      </c>
      <c r="Z2236" s="19" t="str">
        <f t="shared" si="6"/>
        <v/>
      </c>
      <c r="AA2236" s="19">
        <f t="shared" si="19"/>
        <v>11612</v>
      </c>
      <c r="AB2236" s="19" t="str">
        <f t="shared" si="8"/>
        <v/>
      </c>
      <c r="AC2236" s="19">
        <f t="shared" si="20"/>
        <v>1161.2</v>
      </c>
      <c r="AD2236" s="19">
        <f t="shared" si="21"/>
        <v>1334</v>
      </c>
      <c r="AE2236" s="19" t="str">
        <f t="shared" si="22"/>
        <v>Нет моды</v>
      </c>
      <c r="AF2236" s="19">
        <f t="shared" si="23"/>
        <v>0</v>
      </c>
      <c r="AG2236" s="19">
        <f t="shared" si="24"/>
        <v>1402</v>
      </c>
      <c r="AH2236" s="20" t="str">
        <f t="shared" si="14"/>
        <v/>
      </c>
      <c r="AI2236" s="21"/>
      <c r="AJ2236" s="21"/>
      <c r="AK2236" s="21"/>
      <c r="AL2236" s="22">
        <f t="shared" si="25"/>
        <v>2</v>
      </c>
    </row>
    <row r="2237" ht="12.75" customHeight="1">
      <c r="A2237" s="13" t="s">
        <v>186</v>
      </c>
      <c r="B2237" s="13" t="str">
        <f>IFERROR(__xludf.DUMMYFUNCTION("REGEXREPLACE(A2237, ""\d"", """")"),"         Город федерального значения Севастополь")</f>
        <v>         Город федерального значения Севастополь</v>
      </c>
      <c r="C2237" s="14" t="str">
        <f t="shared" si="15"/>
        <v>Город федерального значения Севастополь</v>
      </c>
      <c r="D2237" s="3">
        <f t="shared" si="16"/>
        <v>2</v>
      </c>
      <c r="E2237" s="15" t="s">
        <v>49</v>
      </c>
      <c r="F2237" s="13" t="str">
        <f>IFERROR(__xludf.DUMMYFUNCTION("REGEXEXTRACT(E2237, ""[А-Яа-я].*"")"),"Цереброваскулярные болезни")</f>
        <v>Цереброваскулярные болезни</v>
      </c>
      <c r="G2237" s="16">
        <f t="shared" si="17"/>
        <v>2</v>
      </c>
      <c r="H2237" s="13" t="s">
        <v>28</v>
      </c>
      <c r="I2237" s="13" t="str">
        <f>IFERROR(__xludf.DUMMYFUNCTION("REGEXREPLACE(H2237, "".*\s"", """")"),"человек")</f>
        <v>человек</v>
      </c>
      <c r="J2237" s="13" t="s">
        <v>29</v>
      </c>
      <c r="K2237" s="17" t="str">
        <f>IFERROR(__xludf.DUMMYFUNCTION("REGEXREPLACE(J2237, ""^[\d\s]+"", """")"),"значение показателя за год")</f>
        <v>значение показателя за год</v>
      </c>
      <c r="L2237" s="16">
        <f t="shared" si="18"/>
        <v>2</v>
      </c>
      <c r="M2237" s="13" t="s">
        <v>32</v>
      </c>
      <c r="N2237" s="13" t="str">
        <f>IFERROR(__xludf.DUMMYFUNCTION("REGEXEXTRACT(M2237, "" (.+)$"")"),"сельское население")</f>
        <v>сельское население</v>
      </c>
      <c r="O2237" s="23" t="s">
        <v>37</v>
      </c>
      <c r="P2237" s="18">
        <v>0.0</v>
      </c>
      <c r="Q2237" s="18">
        <v>103.0</v>
      </c>
      <c r="R2237" s="18">
        <v>102.0</v>
      </c>
      <c r="S2237" s="18">
        <v>87.0</v>
      </c>
      <c r="T2237" s="18">
        <v>70.0</v>
      </c>
      <c r="U2237" s="18">
        <v>74.0</v>
      </c>
      <c r="V2237" s="18">
        <v>98.0</v>
      </c>
      <c r="W2237" s="18">
        <v>84.0</v>
      </c>
      <c r="X2237" s="18">
        <v>70.0</v>
      </c>
      <c r="Y2237" s="18">
        <v>136.0</v>
      </c>
      <c r="Z2237" s="19" t="str">
        <f t="shared" si="6"/>
        <v/>
      </c>
      <c r="AA2237" s="19" t="str">
        <f t="shared" si="19"/>
        <v/>
      </c>
      <c r="AB2237" s="19">
        <f t="shared" si="8"/>
        <v>824</v>
      </c>
      <c r="AC2237" s="19">
        <f t="shared" si="20"/>
        <v>82.4</v>
      </c>
      <c r="AD2237" s="19">
        <f t="shared" si="21"/>
        <v>119.5</v>
      </c>
      <c r="AE2237" s="19" t="str">
        <f t="shared" si="22"/>
        <v>Нет моды</v>
      </c>
      <c r="AF2237" s="19">
        <f t="shared" si="23"/>
        <v>0</v>
      </c>
      <c r="AG2237" s="19">
        <f t="shared" si="24"/>
        <v>136</v>
      </c>
      <c r="AH2237" s="20" t="str">
        <f t="shared" si="14"/>
        <v>Город: 93%; Село: 7%</v>
      </c>
      <c r="AI2237" s="21"/>
      <c r="AJ2237" s="21"/>
      <c r="AK2237" s="21"/>
      <c r="AL2237" s="22">
        <f t="shared" si="25"/>
        <v>2</v>
      </c>
    </row>
    <row r="2238" ht="12.75" customHeight="1">
      <c r="A2238" s="13" t="s">
        <v>187</v>
      </c>
      <c r="B2238" s="13" t="str">
        <f>IFERROR(__xludf.DUMMYFUNCTION("REGEXREPLACE(A2238, ""\d"", """")"),"     Северо-Кавказский федеральный округ")</f>
        <v>     Северо-Кавказский федеральный округ</v>
      </c>
      <c r="C2238" s="14" t="str">
        <f t="shared" si="15"/>
        <v>Северо-Кавказский федеральный округ</v>
      </c>
      <c r="D2238" s="3">
        <f t="shared" si="16"/>
        <v>2</v>
      </c>
      <c r="E2238" s="15" t="s">
        <v>27</v>
      </c>
      <c r="F2238" s="13" t="str">
        <f>IFERROR(__xludf.DUMMYFUNCTION("REGEXEXTRACT(E2238, ""[А-Яа-я].*"")"),"Болезни органов дыхания")</f>
        <v>Болезни органов дыхания</v>
      </c>
      <c r="G2238" s="16">
        <f t="shared" si="17"/>
        <v>2</v>
      </c>
      <c r="H2238" s="13" t="s">
        <v>28</v>
      </c>
      <c r="I2238" s="13" t="str">
        <f>IFERROR(__xludf.DUMMYFUNCTION("REGEXREPLACE(H2238, "".*\s"", """")"),"человек")</f>
        <v>человек</v>
      </c>
      <c r="J2238" s="13" t="s">
        <v>29</v>
      </c>
      <c r="K2238" s="17" t="str">
        <f>IFERROR(__xludf.DUMMYFUNCTION("REGEXREPLACE(J2238, ""^[\d\s]+"", """")"),"значение показателя за год")</f>
        <v>значение показателя за год</v>
      </c>
      <c r="L2238" s="16">
        <f t="shared" si="18"/>
        <v>2</v>
      </c>
      <c r="M2238" s="13" t="s">
        <v>30</v>
      </c>
      <c r="N2238" s="13" t="str">
        <f>IFERROR(__xludf.DUMMYFUNCTION("REGEXEXTRACT(M2238, "" (.+)$"")"),"все население")</f>
        <v>все население</v>
      </c>
      <c r="O2238" s="18">
        <v>3304.0</v>
      </c>
      <c r="P2238" s="18">
        <v>3310.0</v>
      </c>
      <c r="Q2238" s="18">
        <v>3474.0</v>
      </c>
      <c r="R2238" s="18">
        <v>3168.0</v>
      </c>
      <c r="S2238" s="18">
        <v>3010.0</v>
      </c>
      <c r="T2238" s="18">
        <v>2729.0</v>
      </c>
      <c r="U2238" s="18">
        <v>2769.0</v>
      </c>
      <c r="V2238" s="18">
        <v>7251.0</v>
      </c>
      <c r="W2238" s="18">
        <v>6574.0</v>
      </c>
      <c r="X2238" s="18">
        <v>4545.0</v>
      </c>
      <c r="Y2238" s="18">
        <v>3926.0</v>
      </c>
      <c r="Z2238" s="19">
        <f t="shared" si="6"/>
        <v>44060</v>
      </c>
      <c r="AA2238" s="19" t="str">
        <f t="shared" si="19"/>
        <v/>
      </c>
      <c r="AB2238" s="19" t="str">
        <f t="shared" si="8"/>
        <v/>
      </c>
      <c r="AC2238" s="19">
        <f t="shared" si="20"/>
        <v>4005.454545</v>
      </c>
      <c r="AD2238" s="19">
        <f t="shared" si="21"/>
        <v>2729</v>
      </c>
      <c r="AE2238" s="19" t="str">
        <f t="shared" si="22"/>
        <v>Нет моды</v>
      </c>
      <c r="AF2238" s="19">
        <f t="shared" si="23"/>
        <v>2729</v>
      </c>
      <c r="AG2238" s="19">
        <f t="shared" si="24"/>
        <v>7251</v>
      </c>
      <c r="AH2238" s="20" t="str">
        <f t="shared" si="14"/>
        <v/>
      </c>
      <c r="AI2238" s="21"/>
      <c r="AJ2238" s="21"/>
      <c r="AK2238" s="21"/>
      <c r="AL2238" s="22">
        <f t="shared" si="25"/>
        <v>1</v>
      </c>
    </row>
    <row r="2239" ht="12.75" customHeight="1">
      <c r="A2239" s="13" t="s">
        <v>187</v>
      </c>
      <c r="B2239" s="13" t="str">
        <f>IFERROR(__xludf.DUMMYFUNCTION("REGEXREPLACE(A2239, ""\d"", """")"),"     Северо-Кавказский федеральный округ")</f>
        <v>     Северо-Кавказский федеральный округ</v>
      </c>
      <c r="C2239" s="14" t="str">
        <f t="shared" si="15"/>
        <v>Северо-Кавказский федеральный округ</v>
      </c>
      <c r="D2239" s="3">
        <f t="shared" si="16"/>
        <v>2</v>
      </c>
      <c r="E2239" s="15" t="s">
        <v>27</v>
      </c>
      <c r="F2239" s="13" t="str">
        <f>IFERROR(__xludf.DUMMYFUNCTION("REGEXEXTRACT(E2239, ""[А-Яа-я].*"")"),"Болезни органов дыхания")</f>
        <v>Болезни органов дыхания</v>
      </c>
      <c r="G2239" s="16">
        <f t="shared" si="17"/>
        <v>2</v>
      </c>
      <c r="H2239" s="13" t="s">
        <v>28</v>
      </c>
      <c r="I2239" s="13" t="str">
        <f>IFERROR(__xludf.DUMMYFUNCTION("REGEXREPLACE(H2239, "".*\s"", """")"),"человек")</f>
        <v>человек</v>
      </c>
      <c r="J2239" s="13" t="s">
        <v>29</v>
      </c>
      <c r="K2239" s="17" t="str">
        <f>IFERROR(__xludf.DUMMYFUNCTION("REGEXREPLACE(J2239, ""^[\d\s]+"", """")"),"значение показателя за год")</f>
        <v>значение показателя за год</v>
      </c>
      <c r="L2239" s="16">
        <f t="shared" si="18"/>
        <v>2</v>
      </c>
      <c r="M2239" s="13" t="s">
        <v>31</v>
      </c>
      <c r="N2239" s="13" t="str">
        <f>IFERROR(__xludf.DUMMYFUNCTION("REGEXEXTRACT(M2239, "" (.+)$"")"),"городское население")</f>
        <v>городское население</v>
      </c>
      <c r="O2239" s="18">
        <v>1099.0</v>
      </c>
      <c r="P2239" s="18">
        <v>1084.0</v>
      </c>
      <c r="Q2239" s="18">
        <v>1199.0</v>
      </c>
      <c r="R2239" s="18">
        <v>1123.0</v>
      </c>
      <c r="S2239" s="18">
        <v>1059.0</v>
      </c>
      <c r="T2239" s="18">
        <v>1058.0</v>
      </c>
      <c r="U2239" s="18">
        <v>1108.0</v>
      </c>
      <c r="V2239" s="18">
        <v>3689.0</v>
      </c>
      <c r="W2239" s="18">
        <v>3469.0</v>
      </c>
      <c r="X2239" s="18">
        <v>2274.0</v>
      </c>
      <c r="Y2239" s="18">
        <v>1827.0</v>
      </c>
      <c r="Z2239" s="19" t="str">
        <f t="shared" si="6"/>
        <v/>
      </c>
      <c r="AA2239" s="19">
        <f t="shared" si="19"/>
        <v>18989</v>
      </c>
      <c r="AB2239" s="19" t="str">
        <f t="shared" si="8"/>
        <v/>
      </c>
      <c r="AC2239" s="19">
        <f t="shared" si="20"/>
        <v>1726.272727</v>
      </c>
      <c r="AD2239" s="19">
        <f t="shared" si="21"/>
        <v>2889.5</v>
      </c>
      <c r="AE2239" s="19" t="str">
        <f t="shared" si="22"/>
        <v>Нет моды</v>
      </c>
      <c r="AF2239" s="19">
        <f t="shared" si="23"/>
        <v>1058</v>
      </c>
      <c r="AG2239" s="19">
        <f t="shared" si="24"/>
        <v>3689</v>
      </c>
      <c r="AH2239" s="20" t="str">
        <f t="shared" si="14"/>
        <v/>
      </c>
      <c r="AI2239" s="21"/>
      <c r="AJ2239" s="21"/>
      <c r="AK2239" s="21"/>
      <c r="AL2239" s="22">
        <f t="shared" si="25"/>
        <v>1</v>
      </c>
    </row>
    <row r="2240" ht="12.75" customHeight="1">
      <c r="A2240" s="13" t="s">
        <v>187</v>
      </c>
      <c r="B2240" s="13" t="str">
        <f>IFERROR(__xludf.DUMMYFUNCTION("REGEXREPLACE(A2240, ""\d"", """")"),"     Северо-Кавказский федеральный округ")</f>
        <v>     Северо-Кавказский федеральный округ</v>
      </c>
      <c r="C2240" s="14" t="str">
        <f t="shared" si="15"/>
        <v>Северо-Кавказский федеральный округ</v>
      </c>
      <c r="D2240" s="3">
        <f t="shared" si="16"/>
        <v>2</v>
      </c>
      <c r="E2240" s="15" t="s">
        <v>27</v>
      </c>
      <c r="F2240" s="13" t="str">
        <f>IFERROR(__xludf.DUMMYFUNCTION("REGEXEXTRACT(E2240, ""[А-Яа-я].*"")"),"Болезни органов дыхания")</f>
        <v>Болезни органов дыхания</v>
      </c>
      <c r="G2240" s="16">
        <f t="shared" si="17"/>
        <v>2</v>
      </c>
      <c r="H2240" s="13" t="s">
        <v>28</v>
      </c>
      <c r="I2240" s="13" t="str">
        <f>IFERROR(__xludf.DUMMYFUNCTION("REGEXREPLACE(H2240, "".*\s"", """")"),"человек")</f>
        <v>человек</v>
      </c>
      <c r="J2240" s="13" t="s">
        <v>29</v>
      </c>
      <c r="K2240" s="17" t="str">
        <f>IFERROR(__xludf.DUMMYFUNCTION("REGEXREPLACE(J2240, ""^[\d\s]+"", """")"),"значение показателя за год")</f>
        <v>значение показателя за год</v>
      </c>
      <c r="L2240" s="16">
        <f t="shared" si="18"/>
        <v>2</v>
      </c>
      <c r="M2240" s="13" t="s">
        <v>32</v>
      </c>
      <c r="N2240" s="13" t="str">
        <f>IFERROR(__xludf.DUMMYFUNCTION("REGEXEXTRACT(M2240, "" (.+)$"")"),"сельское население")</f>
        <v>сельское население</v>
      </c>
      <c r="O2240" s="18">
        <v>2205.0</v>
      </c>
      <c r="P2240" s="18">
        <v>2226.0</v>
      </c>
      <c r="Q2240" s="18">
        <v>2275.0</v>
      </c>
      <c r="R2240" s="18">
        <v>2045.0</v>
      </c>
      <c r="S2240" s="18">
        <v>1951.0</v>
      </c>
      <c r="T2240" s="18">
        <v>1671.0</v>
      </c>
      <c r="U2240" s="18">
        <v>1661.0</v>
      </c>
      <c r="V2240" s="18">
        <v>3562.0</v>
      </c>
      <c r="W2240" s="18">
        <v>3105.0</v>
      </c>
      <c r="X2240" s="18">
        <v>2271.0</v>
      </c>
      <c r="Y2240" s="18">
        <v>2099.0</v>
      </c>
      <c r="Z2240" s="19" t="str">
        <f t="shared" si="6"/>
        <v/>
      </c>
      <c r="AA2240" s="19" t="str">
        <f t="shared" si="19"/>
        <v/>
      </c>
      <c r="AB2240" s="19">
        <f t="shared" si="8"/>
        <v>25071</v>
      </c>
      <c r="AC2240" s="19">
        <f t="shared" si="20"/>
        <v>2279.181818</v>
      </c>
      <c r="AD2240" s="19">
        <f t="shared" si="21"/>
        <v>1998</v>
      </c>
      <c r="AE2240" s="19" t="str">
        <f t="shared" si="22"/>
        <v>Нет моды</v>
      </c>
      <c r="AF2240" s="19">
        <f t="shared" si="23"/>
        <v>1661</v>
      </c>
      <c r="AG2240" s="19">
        <f t="shared" si="24"/>
        <v>3562</v>
      </c>
      <c r="AH2240" s="20" t="str">
        <f t="shared" si="14"/>
        <v>Город: 43%; Село: 57%</v>
      </c>
      <c r="AI2240" s="21"/>
      <c r="AJ2240" s="21"/>
      <c r="AK2240" s="21"/>
      <c r="AL2240" s="22">
        <f t="shared" si="25"/>
        <v>1</v>
      </c>
    </row>
    <row r="2241" ht="12.75" customHeight="1">
      <c r="A2241" s="13" t="s">
        <v>187</v>
      </c>
      <c r="B2241" s="13" t="str">
        <f>IFERROR(__xludf.DUMMYFUNCTION("REGEXREPLACE(A2241, ""\d"", """")"),"     Северо-Кавказский федеральный округ")</f>
        <v>     Северо-Кавказский федеральный округ</v>
      </c>
      <c r="C2241" s="14" t="str">
        <f t="shared" si="15"/>
        <v>Северо-Кавказский федеральный округ</v>
      </c>
      <c r="D2241" s="3">
        <f t="shared" si="16"/>
        <v>2</v>
      </c>
      <c r="E2241" s="15" t="s">
        <v>33</v>
      </c>
      <c r="F2241" s="13" t="str">
        <f>IFERROR(__xludf.DUMMYFUNCTION("REGEXEXTRACT(E2241, ""[А-Яа-я].*"")"),"Болезни органов пищеварения")</f>
        <v>Болезни органов пищеварения</v>
      </c>
      <c r="G2241" s="16">
        <f t="shared" si="17"/>
        <v>2</v>
      </c>
      <c r="H2241" s="13" t="s">
        <v>28</v>
      </c>
      <c r="I2241" s="13" t="str">
        <f>IFERROR(__xludf.DUMMYFUNCTION("REGEXREPLACE(H2241, "".*\s"", """")"),"человек")</f>
        <v>человек</v>
      </c>
      <c r="J2241" s="13" t="s">
        <v>29</v>
      </c>
      <c r="K2241" s="17" t="str">
        <f>IFERROR(__xludf.DUMMYFUNCTION("REGEXREPLACE(J2241, ""^[\d\s]+"", """")"),"значение показателя за год")</f>
        <v>значение показателя за год</v>
      </c>
      <c r="L2241" s="16">
        <f t="shared" si="18"/>
        <v>2</v>
      </c>
      <c r="M2241" s="13" t="s">
        <v>30</v>
      </c>
      <c r="N2241" s="13" t="str">
        <f>IFERROR(__xludf.DUMMYFUNCTION("REGEXEXTRACT(M2241, "" (.+)$"")"),"все население")</f>
        <v>все население</v>
      </c>
      <c r="O2241" s="18">
        <v>3153.0</v>
      </c>
      <c r="P2241" s="18">
        <v>3342.0</v>
      </c>
      <c r="Q2241" s="18">
        <v>3513.0</v>
      </c>
      <c r="R2241" s="18">
        <v>3328.0</v>
      </c>
      <c r="S2241" s="18">
        <v>3485.0</v>
      </c>
      <c r="T2241" s="18">
        <v>3546.0</v>
      </c>
      <c r="U2241" s="18">
        <v>3580.0</v>
      </c>
      <c r="V2241" s="18">
        <v>3827.0</v>
      </c>
      <c r="W2241" s="18">
        <v>4030.0</v>
      </c>
      <c r="X2241" s="18">
        <v>3822.0</v>
      </c>
      <c r="Y2241" s="18">
        <v>3685.0</v>
      </c>
      <c r="Z2241" s="19">
        <f t="shared" si="6"/>
        <v>39311</v>
      </c>
      <c r="AA2241" s="19" t="str">
        <f t="shared" si="19"/>
        <v/>
      </c>
      <c r="AB2241" s="19" t="str">
        <f t="shared" si="8"/>
        <v/>
      </c>
      <c r="AC2241" s="19">
        <f t="shared" si="20"/>
        <v>3573.727273</v>
      </c>
      <c r="AD2241" s="19">
        <f t="shared" si="21"/>
        <v>3240.5</v>
      </c>
      <c r="AE2241" s="19" t="str">
        <f t="shared" si="22"/>
        <v>Нет моды</v>
      </c>
      <c r="AF2241" s="19">
        <f t="shared" si="23"/>
        <v>3153</v>
      </c>
      <c r="AG2241" s="19">
        <f t="shared" si="24"/>
        <v>4030</v>
      </c>
      <c r="AH2241" s="20" t="str">
        <f t="shared" si="14"/>
        <v/>
      </c>
      <c r="AI2241" s="21"/>
      <c r="AJ2241" s="21"/>
      <c r="AK2241" s="21"/>
      <c r="AL2241" s="22">
        <f t="shared" si="25"/>
        <v>1</v>
      </c>
    </row>
    <row r="2242" ht="12.75" customHeight="1">
      <c r="A2242" s="13" t="s">
        <v>187</v>
      </c>
      <c r="B2242" s="13" t="str">
        <f>IFERROR(__xludf.DUMMYFUNCTION("REGEXREPLACE(A2242, ""\d"", """")"),"     Северо-Кавказский федеральный округ")</f>
        <v>     Северо-Кавказский федеральный округ</v>
      </c>
      <c r="C2242" s="14" t="str">
        <f t="shared" si="15"/>
        <v>Северо-Кавказский федеральный округ</v>
      </c>
      <c r="D2242" s="3">
        <f t="shared" si="16"/>
        <v>2</v>
      </c>
      <c r="E2242" s="15" t="s">
        <v>33</v>
      </c>
      <c r="F2242" s="13" t="str">
        <f>IFERROR(__xludf.DUMMYFUNCTION("REGEXEXTRACT(E2242, ""[А-Яа-я].*"")"),"Болезни органов пищеварения")</f>
        <v>Болезни органов пищеварения</v>
      </c>
      <c r="G2242" s="16">
        <f t="shared" si="17"/>
        <v>2</v>
      </c>
      <c r="H2242" s="13" t="s">
        <v>28</v>
      </c>
      <c r="I2242" s="13" t="str">
        <f>IFERROR(__xludf.DUMMYFUNCTION("REGEXREPLACE(H2242, "".*\s"", """")"),"человек")</f>
        <v>человек</v>
      </c>
      <c r="J2242" s="13" t="s">
        <v>29</v>
      </c>
      <c r="K2242" s="17" t="str">
        <f>IFERROR(__xludf.DUMMYFUNCTION("REGEXREPLACE(J2242, ""^[\d\s]+"", """")"),"значение показателя за год")</f>
        <v>значение показателя за год</v>
      </c>
      <c r="L2242" s="16">
        <f t="shared" si="18"/>
        <v>2</v>
      </c>
      <c r="M2242" s="13" t="s">
        <v>31</v>
      </c>
      <c r="N2242" s="13" t="str">
        <f>IFERROR(__xludf.DUMMYFUNCTION("REGEXEXTRACT(M2242, "" (.+)$"")"),"городское население")</f>
        <v>городское население</v>
      </c>
      <c r="O2242" s="18">
        <v>1745.0</v>
      </c>
      <c r="P2242" s="18">
        <v>1767.0</v>
      </c>
      <c r="Q2242" s="18">
        <v>1885.0</v>
      </c>
      <c r="R2242" s="18">
        <v>1802.0</v>
      </c>
      <c r="S2242" s="18">
        <v>1926.0</v>
      </c>
      <c r="T2242" s="18">
        <v>1908.0</v>
      </c>
      <c r="U2242" s="18">
        <v>1984.0</v>
      </c>
      <c r="V2242" s="18">
        <v>2079.0</v>
      </c>
      <c r="W2242" s="18">
        <v>2233.0</v>
      </c>
      <c r="X2242" s="18">
        <v>2129.0</v>
      </c>
      <c r="Y2242" s="18">
        <v>2008.0</v>
      </c>
      <c r="Z2242" s="19" t="str">
        <f t="shared" si="6"/>
        <v/>
      </c>
      <c r="AA2242" s="19">
        <f t="shared" si="19"/>
        <v>21466</v>
      </c>
      <c r="AB2242" s="19" t="str">
        <f t="shared" si="8"/>
        <v/>
      </c>
      <c r="AC2242" s="19">
        <f t="shared" si="20"/>
        <v>1951.454545</v>
      </c>
      <c r="AD2242" s="19">
        <f t="shared" si="21"/>
        <v>2693</v>
      </c>
      <c r="AE2242" s="19" t="str">
        <f t="shared" si="22"/>
        <v>Нет моды</v>
      </c>
      <c r="AF2242" s="19">
        <f t="shared" si="23"/>
        <v>1745</v>
      </c>
      <c r="AG2242" s="19">
        <f t="shared" si="24"/>
        <v>2233</v>
      </c>
      <c r="AH2242" s="20" t="str">
        <f t="shared" si="14"/>
        <v/>
      </c>
      <c r="AI2242" s="21"/>
      <c r="AJ2242" s="21"/>
      <c r="AK2242" s="21"/>
      <c r="AL2242" s="22">
        <f t="shared" si="25"/>
        <v>1</v>
      </c>
    </row>
    <row r="2243" ht="12.75" customHeight="1">
      <c r="A2243" s="13" t="s">
        <v>187</v>
      </c>
      <c r="B2243" s="13" t="str">
        <f>IFERROR(__xludf.DUMMYFUNCTION("REGEXREPLACE(A2243, ""\d"", """")"),"     Северо-Кавказский федеральный округ")</f>
        <v>     Северо-Кавказский федеральный округ</v>
      </c>
      <c r="C2243" s="14" t="str">
        <f t="shared" si="15"/>
        <v>Северо-Кавказский федеральный округ</v>
      </c>
      <c r="D2243" s="3">
        <f t="shared" si="16"/>
        <v>2</v>
      </c>
      <c r="E2243" s="15" t="s">
        <v>33</v>
      </c>
      <c r="F2243" s="13" t="str">
        <f>IFERROR(__xludf.DUMMYFUNCTION("REGEXEXTRACT(E2243, ""[А-Яа-я].*"")"),"Болезни органов пищеварения")</f>
        <v>Болезни органов пищеварения</v>
      </c>
      <c r="G2243" s="16">
        <f t="shared" si="17"/>
        <v>2</v>
      </c>
      <c r="H2243" s="13" t="s">
        <v>28</v>
      </c>
      <c r="I2243" s="13" t="str">
        <f>IFERROR(__xludf.DUMMYFUNCTION("REGEXREPLACE(H2243, "".*\s"", """")"),"человек")</f>
        <v>человек</v>
      </c>
      <c r="J2243" s="13" t="s">
        <v>29</v>
      </c>
      <c r="K2243" s="17" t="str">
        <f>IFERROR(__xludf.DUMMYFUNCTION("REGEXREPLACE(J2243, ""^[\d\s]+"", """")"),"значение показателя за год")</f>
        <v>значение показателя за год</v>
      </c>
      <c r="L2243" s="16">
        <f t="shared" si="18"/>
        <v>2</v>
      </c>
      <c r="M2243" s="13" t="s">
        <v>32</v>
      </c>
      <c r="N2243" s="13" t="str">
        <f>IFERROR(__xludf.DUMMYFUNCTION("REGEXEXTRACT(M2243, "" (.+)$"")"),"сельское население")</f>
        <v>сельское население</v>
      </c>
      <c r="O2243" s="18">
        <v>1408.0</v>
      </c>
      <c r="P2243" s="18">
        <v>1575.0</v>
      </c>
      <c r="Q2243" s="18">
        <v>1628.0</v>
      </c>
      <c r="R2243" s="18">
        <v>1526.0</v>
      </c>
      <c r="S2243" s="18">
        <v>1559.0</v>
      </c>
      <c r="T2243" s="18">
        <v>1638.0</v>
      </c>
      <c r="U2243" s="18">
        <v>1596.0</v>
      </c>
      <c r="V2243" s="18">
        <v>1748.0</v>
      </c>
      <c r="W2243" s="18">
        <v>1797.0</v>
      </c>
      <c r="X2243" s="18">
        <v>1693.0</v>
      </c>
      <c r="Y2243" s="18">
        <v>1677.0</v>
      </c>
      <c r="Z2243" s="19" t="str">
        <f t="shared" si="6"/>
        <v/>
      </c>
      <c r="AA2243" s="19" t="str">
        <f t="shared" si="19"/>
        <v/>
      </c>
      <c r="AB2243" s="19">
        <f t="shared" si="8"/>
        <v>17845</v>
      </c>
      <c r="AC2243" s="19">
        <f t="shared" si="20"/>
        <v>1622.272727</v>
      </c>
      <c r="AD2243" s="19">
        <f t="shared" si="21"/>
        <v>1757.5</v>
      </c>
      <c r="AE2243" s="19" t="str">
        <f t="shared" si="22"/>
        <v>Нет моды</v>
      </c>
      <c r="AF2243" s="19">
        <f t="shared" si="23"/>
        <v>1408</v>
      </c>
      <c r="AG2243" s="19">
        <f t="shared" si="24"/>
        <v>1797</v>
      </c>
      <c r="AH2243" s="20" t="str">
        <f t="shared" si="14"/>
        <v>Город: 55%; Село: 45%</v>
      </c>
      <c r="AI2243" s="21"/>
      <c r="AJ2243" s="21"/>
      <c r="AK2243" s="21"/>
      <c r="AL2243" s="22">
        <f t="shared" si="25"/>
        <v>1</v>
      </c>
    </row>
    <row r="2244" ht="12.75" customHeight="1">
      <c r="A2244" s="13" t="s">
        <v>187</v>
      </c>
      <c r="B2244" s="13" t="str">
        <f>IFERROR(__xludf.DUMMYFUNCTION("REGEXREPLACE(A2244, ""\d"", """")"),"     Северо-Кавказский федеральный округ")</f>
        <v>     Северо-Кавказский федеральный округ</v>
      </c>
      <c r="C2244" s="14" t="str">
        <f t="shared" si="15"/>
        <v>Северо-Кавказский федеральный округ</v>
      </c>
      <c r="D2244" s="3">
        <f t="shared" si="16"/>
        <v>2</v>
      </c>
      <c r="E2244" s="15" t="s">
        <v>34</v>
      </c>
      <c r="F2244" s="13" t="str">
        <f>IFERROR(__xludf.DUMMYFUNCTION("REGEXEXTRACT(E2244, ""[А-Яа-я].*"")"),"Болезни системы кровообращения")</f>
        <v>Болезни системы кровообращения</v>
      </c>
      <c r="G2244" s="16">
        <f t="shared" si="17"/>
        <v>2</v>
      </c>
      <c r="H2244" s="13" t="s">
        <v>28</v>
      </c>
      <c r="I2244" s="13" t="str">
        <f>IFERROR(__xludf.DUMMYFUNCTION("REGEXREPLACE(H2244, "".*\s"", """")"),"человек")</f>
        <v>человек</v>
      </c>
      <c r="J2244" s="13" t="s">
        <v>29</v>
      </c>
      <c r="K2244" s="17" t="str">
        <f>IFERROR(__xludf.DUMMYFUNCTION("REGEXREPLACE(J2244, ""^[\d\s]+"", """")"),"значение показателя за год")</f>
        <v>значение показателя за год</v>
      </c>
      <c r="L2244" s="16">
        <f t="shared" si="18"/>
        <v>2</v>
      </c>
      <c r="M2244" s="13" t="s">
        <v>30</v>
      </c>
      <c r="N2244" s="13" t="str">
        <f>IFERROR(__xludf.DUMMYFUNCTION("REGEXEXTRACT(M2244, "" (.+)$"")"),"все население")</f>
        <v>все население</v>
      </c>
      <c r="O2244" s="18">
        <v>42998.0</v>
      </c>
      <c r="P2244" s="18">
        <v>41676.0</v>
      </c>
      <c r="Q2244" s="18">
        <v>41107.0</v>
      </c>
      <c r="R2244" s="18">
        <v>40399.0</v>
      </c>
      <c r="S2244" s="18">
        <v>38211.0</v>
      </c>
      <c r="T2244" s="18">
        <v>36348.0</v>
      </c>
      <c r="U2244" s="18">
        <v>35570.0</v>
      </c>
      <c r="V2244" s="18">
        <v>37548.0</v>
      </c>
      <c r="W2244" s="18">
        <v>36561.0</v>
      </c>
      <c r="X2244" s="18">
        <v>33493.0</v>
      </c>
      <c r="Y2244" s="18">
        <v>32046.0</v>
      </c>
      <c r="Z2244" s="19">
        <f t="shared" si="6"/>
        <v>415957</v>
      </c>
      <c r="AA2244" s="19" t="str">
        <f t="shared" si="19"/>
        <v/>
      </c>
      <c r="AB2244" s="19" t="str">
        <f t="shared" si="8"/>
        <v/>
      </c>
      <c r="AC2244" s="19">
        <f t="shared" si="20"/>
        <v>37814.27273</v>
      </c>
      <c r="AD2244" s="19">
        <f t="shared" si="21"/>
        <v>16921.5</v>
      </c>
      <c r="AE2244" s="19" t="str">
        <f t="shared" si="22"/>
        <v>Нет моды</v>
      </c>
      <c r="AF2244" s="19">
        <f t="shared" si="23"/>
        <v>32046</v>
      </c>
      <c r="AG2244" s="19">
        <f t="shared" si="24"/>
        <v>42998</v>
      </c>
      <c r="AH2244" s="20" t="str">
        <f t="shared" si="14"/>
        <v/>
      </c>
      <c r="AI2244" s="21"/>
      <c r="AJ2244" s="21"/>
      <c r="AK2244" s="21"/>
      <c r="AL2244" s="22">
        <f t="shared" si="25"/>
        <v>1</v>
      </c>
    </row>
    <row r="2245" ht="12.75" customHeight="1">
      <c r="A2245" s="13" t="s">
        <v>187</v>
      </c>
      <c r="B2245" s="13" t="str">
        <f>IFERROR(__xludf.DUMMYFUNCTION("REGEXREPLACE(A2245, ""\d"", """")"),"     Северо-Кавказский федеральный округ")</f>
        <v>     Северо-Кавказский федеральный округ</v>
      </c>
      <c r="C2245" s="14" t="str">
        <f t="shared" si="15"/>
        <v>Северо-Кавказский федеральный округ</v>
      </c>
      <c r="D2245" s="3">
        <f t="shared" si="16"/>
        <v>2</v>
      </c>
      <c r="E2245" s="15" t="s">
        <v>34</v>
      </c>
      <c r="F2245" s="13" t="str">
        <f>IFERROR(__xludf.DUMMYFUNCTION("REGEXEXTRACT(E2245, ""[А-Яа-я].*"")"),"Болезни системы кровообращения")</f>
        <v>Болезни системы кровообращения</v>
      </c>
      <c r="G2245" s="16">
        <f t="shared" si="17"/>
        <v>2</v>
      </c>
      <c r="H2245" s="13" t="s">
        <v>28</v>
      </c>
      <c r="I2245" s="13" t="str">
        <f>IFERROR(__xludf.DUMMYFUNCTION("REGEXREPLACE(H2245, "".*\s"", """")"),"человек")</f>
        <v>человек</v>
      </c>
      <c r="J2245" s="13" t="s">
        <v>29</v>
      </c>
      <c r="K2245" s="17" t="str">
        <f>IFERROR(__xludf.DUMMYFUNCTION("REGEXREPLACE(J2245, ""^[\d\s]+"", """")"),"значение показателя за год")</f>
        <v>значение показателя за год</v>
      </c>
      <c r="L2245" s="16">
        <f t="shared" si="18"/>
        <v>2</v>
      </c>
      <c r="M2245" s="13" t="s">
        <v>31</v>
      </c>
      <c r="N2245" s="13" t="str">
        <f>IFERROR(__xludf.DUMMYFUNCTION("REGEXEXTRACT(M2245, "" (.+)$"")"),"городское население")</f>
        <v>городское население</v>
      </c>
      <c r="O2245" s="18">
        <v>21537.0</v>
      </c>
      <c r="P2245" s="18">
        <v>20938.0</v>
      </c>
      <c r="Q2245" s="18">
        <v>21046.0</v>
      </c>
      <c r="R2245" s="18">
        <v>20861.0</v>
      </c>
      <c r="S2245" s="18">
        <v>19632.0</v>
      </c>
      <c r="T2245" s="18">
        <v>19133.0</v>
      </c>
      <c r="U2245" s="18">
        <v>19032.0</v>
      </c>
      <c r="V2245" s="18">
        <v>20352.0</v>
      </c>
      <c r="W2245" s="18">
        <v>19865.0</v>
      </c>
      <c r="X2245" s="18">
        <v>18184.0</v>
      </c>
      <c r="Y2245" s="18">
        <v>17075.0</v>
      </c>
      <c r="Z2245" s="19" t="str">
        <f t="shared" si="6"/>
        <v/>
      </c>
      <c r="AA2245" s="19">
        <f t="shared" si="19"/>
        <v>217655</v>
      </c>
      <c r="AB2245" s="19" t="str">
        <f t="shared" si="8"/>
        <v/>
      </c>
      <c r="AC2245" s="19">
        <f t="shared" si="20"/>
        <v>19786.81818</v>
      </c>
      <c r="AD2245" s="19">
        <f t="shared" si="21"/>
        <v>26791.5</v>
      </c>
      <c r="AE2245" s="19" t="str">
        <f t="shared" si="22"/>
        <v>Нет моды</v>
      </c>
      <c r="AF2245" s="19">
        <f t="shared" si="23"/>
        <v>17075</v>
      </c>
      <c r="AG2245" s="19">
        <f t="shared" si="24"/>
        <v>21537</v>
      </c>
      <c r="AH2245" s="20" t="str">
        <f t="shared" si="14"/>
        <v/>
      </c>
      <c r="AI2245" s="21"/>
      <c r="AJ2245" s="21"/>
      <c r="AK2245" s="21"/>
      <c r="AL2245" s="22">
        <f t="shared" si="25"/>
        <v>1</v>
      </c>
    </row>
    <row r="2246" ht="12.75" customHeight="1">
      <c r="A2246" s="13" t="s">
        <v>187</v>
      </c>
      <c r="B2246" s="13" t="str">
        <f>IFERROR(__xludf.DUMMYFUNCTION("REGEXREPLACE(A2246, ""\d"", """")"),"     Северо-Кавказский федеральный округ")</f>
        <v>     Северо-Кавказский федеральный округ</v>
      </c>
      <c r="C2246" s="14" t="str">
        <f t="shared" si="15"/>
        <v>Северо-Кавказский федеральный округ</v>
      </c>
      <c r="D2246" s="3">
        <f t="shared" si="16"/>
        <v>2</v>
      </c>
      <c r="E2246" s="15" t="s">
        <v>34</v>
      </c>
      <c r="F2246" s="13" t="str">
        <f>IFERROR(__xludf.DUMMYFUNCTION("REGEXEXTRACT(E2246, ""[А-Яа-я].*"")"),"Болезни системы кровообращения")</f>
        <v>Болезни системы кровообращения</v>
      </c>
      <c r="G2246" s="16">
        <f t="shared" si="17"/>
        <v>2</v>
      </c>
      <c r="H2246" s="13" t="s">
        <v>28</v>
      </c>
      <c r="I2246" s="13" t="str">
        <f>IFERROR(__xludf.DUMMYFUNCTION("REGEXREPLACE(H2246, "".*\s"", """")"),"человек")</f>
        <v>человек</v>
      </c>
      <c r="J2246" s="13" t="s">
        <v>29</v>
      </c>
      <c r="K2246" s="17" t="str">
        <f>IFERROR(__xludf.DUMMYFUNCTION("REGEXREPLACE(J2246, ""^[\d\s]+"", """")"),"значение показателя за год")</f>
        <v>значение показателя за год</v>
      </c>
      <c r="L2246" s="16">
        <f t="shared" si="18"/>
        <v>2</v>
      </c>
      <c r="M2246" s="13" t="s">
        <v>32</v>
      </c>
      <c r="N2246" s="13" t="str">
        <f>IFERROR(__xludf.DUMMYFUNCTION("REGEXEXTRACT(M2246, "" (.+)$"")"),"сельское население")</f>
        <v>сельское население</v>
      </c>
      <c r="O2246" s="18">
        <v>21461.0</v>
      </c>
      <c r="P2246" s="18">
        <v>20738.0</v>
      </c>
      <c r="Q2246" s="18">
        <v>20061.0</v>
      </c>
      <c r="R2246" s="18">
        <v>19538.0</v>
      </c>
      <c r="S2246" s="18">
        <v>18579.0</v>
      </c>
      <c r="T2246" s="18">
        <v>17215.0</v>
      </c>
      <c r="U2246" s="18">
        <v>16538.0</v>
      </c>
      <c r="V2246" s="18">
        <v>17196.0</v>
      </c>
      <c r="W2246" s="18">
        <v>16696.0</v>
      </c>
      <c r="X2246" s="18">
        <v>15309.0</v>
      </c>
      <c r="Y2246" s="18">
        <v>14971.0</v>
      </c>
      <c r="Z2246" s="19" t="str">
        <f t="shared" si="6"/>
        <v/>
      </c>
      <c r="AA2246" s="19" t="str">
        <f t="shared" si="19"/>
        <v/>
      </c>
      <c r="AB2246" s="19">
        <f t="shared" si="8"/>
        <v>198302</v>
      </c>
      <c r="AC2246" s="19">
        <f t="shared" si="20"/>
        <v>18027.45455</v>
      </c>
      <c r="AD2246" s="19">
        <f t="shared" si="21"/>
        <v>19335.5</v>
      </c>
      <c r="AE2246" s="19" t="str">
        <f t="shared" si="22"/>
        <v>Нет моды</v>
      </c>
      <c r="AF2246" s="19">
        <f t="shared" si="23"/>
        <v>14971</v>
      </c>
      <c r="AG2246" s="19">
        <f t="shared" si="24"/>
        <v>21461</v>
      </c>
      <c r="AH2246" s="20" t="str">
        <f t="shared" si="14"/>
        <v>Город: 52%; Село: 48%</v>
      </c>
      <c r="AI2246" s="21"/>
      <c r="AJ2246" s="21"/>
      <c r="AK2246" s="21"/>
      <c r="AL2246" s="22">
        <f t="shared" si="25"/>
        <v>1</v>
      </c>
    </row>
    <row r="2247" ht="12.75" customHeight="1">
      <c r="A2247" s="13" t="s">
        <v>187</v>
      </c>
      <c r="B2247" s="13" t="str">
        <f>IFERROR(__xludf.DUMMYFUNCTION("REGEXREPLACE(A2247, ""\d"", """")"),"     Северо-Кавказский федеральный округ")</f>
        <v>     Северо-Кавказский федеральный округ</v>
      </c>
      <c r="C2247" s="14" t="str">
        <f t="shared" si="15"/>
        <v>Северо-Кавказский федеральный округ</v>
      </c>
      <c r="D2247" s="3">
        <f t="shared" si="16"/>
        <v>2</v>
      </c>
      <c r="E2247" s="15" t="s">
        <v>35</v>
      </c>
      <c r="F2247" s="13" t="str">
        <f>IFERROR(__xludf.DUMMYFUNCTION("REGEXEXTRACT(E2247, ""[А-Яа-я].*"")"),"внешние причины")</f>
        <v>внешние причины</v>
      </c>
      <c r="G2247" s="16">
        <f t="shared" si="17"/>
        <v>2</v>
      </c>
      <c r="H2247" s="13" t="s">
        <v>28</v>
      </c>
      <c r="I2247" s="13" t="str">
        <f>IFERROR(__xludf.DUMMYFUNCTION("REGEXREPLACE(H2247, "".*\s"", """")"),"человек")</f>
        <v>человек</v>
      </c>
      <c r="J2247" s="13" t="s">
        <v>29</v>
      </c>
      <c r="K2247" s="17" t="str">
        <f>IFERROR(__xludf.DUMMYFUNCTION("REGEXREPLACE(J2247, ""^[\d\s]+"", """")"),"значение показателя за год")</f>
        <v>значение показателя за год</v>
      </c>
      <c r="L2247" s="16">
        <f t="shared" si="18"/>
        <v>2</v>
      </c>
      <c r="M2247" s="13" t="s">
        <v>30</v>
      </c>
      <c r="N2247" s="13" t="str">
        <f>IFERROR(__xludf.DUMMYFUNCTION("REGEXEXTRACT(M2247, "" (.+)$"")"),"все население")</f>
        <v>все население</v>
      </c>
      <c r="O2247" s="18">
        <v>5685.0</v>
      </c>
      <c r="P2247" s="18">
        <v>5728.0</v>
      </c>
      <c r="Q2247" s="18">
        <v>5247.0</v>
      </c>
      <c r="R2247" s="18">
        <v>5063.0</v>
      </c>
      <c r="S2247" s="18">
        <v>4598.0</v>
      </c>
      <c r="T2247" s="18">
        <v>4471.0</v>
      </c>
      <c r="U2247" s="18">
        <v>3981.0</v>
      </c>
      <c r="V2247" s="18">
        <v>3984.0</v>
      </c>
      <c r="W2247" s="18">
        <v>3877.0</v>
      </c>
      <c r="X2247" s="18">
        <v>5185.0</v>
      </c>
      <c r="Y2247" s="18">
        <v>5357.0</v>
      </c>
      <c r="Z2247" s="19">
        <f t="shared" si="6"/>
        <v>53176</v>
      </c>
      <c r="AA2247" s="19" t="str">
        <f t="shared" si="19"/>
        <v/>
      </c>
      <c r="AB2247" s="19" t="str">
        <f t="shared" si="8"/>
        <v/>
      </c>
      <c r="AC2247" s="19">
        <f t="shared" si="20"/>
        <v>4834.181818</v>
      </c>
      <c r="AD2247" s="19">
        <f t="shared" si="21"/>
        <v>10349.5</v>
      </c>
      <c r="AE2247" s="19" t="str">
        <f t="shared" si="22"/>
        <v>Нет моды</v>
      </c>
      <c r="AF2247" s="19">
        <f t="shared" si="23"/>
        <v>3877</v>
      </c>
      <c r="AG2247" s="19">
        <f t="shared" si="24"/>
        <v>5728</v>
      </c>
      <c r="AH2247" s="20" t="str">
        <f t="shared" si="14"/>
        <v/>
      </c>
      <c r="AI2247" s="21"/>
      <c r="AJ2247" s="21"/>
      <c r="AK2247" s="21"/>
      <c r="AL2247" s="22">
        <f t="shared" si="25"/>
        <v>1</v>
      </c>
    </row>
    <row r="2248" ht="12.75" customHeight="1">
      <c r="A2248" s="13" t="s">
        <v>187</v>
      </c>
      <c r="B2248" s="13" t="str">
        <f>IFERROR(__xludf.DUMMYFUNCTION("REGEXREPLACE(A2248, ""\d"", """")"),"     Северо-Кавказский федеральный округ")</f>
        <v>     Северо-Кавказский федеральный округ</v>
      </c>
      <c r="C2248" s="14" t="str">
        <f t="shared" si="15"/>
        <v>Северо-Кавказский федеральный округ</v>
      </c>
      <c r="D2248" s="3">
        <f t="shared" si="16"/>
        <v>2</v>
      </c>
      <c r="E2248" s="15" t="s">
        <v>35</v>
      </c>
      <c r="F2248" s="13" t="str">
        <f>IFERROR(__xludf.DUMMYFUNCTION("REGEXEXTRACT(E2248, ""[А-Яа-я].*"")"),"внешние причины")</f>
        <v>внешние причины</v>
      </c>
      <c r="G2248" s="16">
        <f t="shared" si="17"/>
        <v>2</v>
      </c>
      <c r="H2248" s="13" t="s">
        <v>28</v>
      </c>
      <c r="I2248" s="13" t="str">
        <f>IFERROR(__xludf.DUMMYFUNCTION("REGEXREPLACE(H2248, "".*\s"", """")"),"человек")</f>
        <v>человек</v>
      </c>
      <c r="J2248" s="13" t="s">
        <v>29</v>
      </c>
      <c r="K2248" s="17" t="str">
        <f>IFERROR(__xludf.DUMMYFUNCTION("REGEXREPLACE(J2248, ""^[\d\s]+"", """")"),"значение показателя за год")</f>
        <v>значение показателя за год</v>
      </c>
      <c r="L2248" s="16">
        <f t="shared" si="18"/>
        <v>2</v>
      </c>
      <c r="M2248" s="13" t="s">
        <v>31</v>
      </c>
      <c r="N2248" s="13" t="str">
        <f>IFERROR(__xludf.DUMMYFUNCTION("REGEXEXTRACT(M2248, "" (.+)$"")"),"городское население")</f>
        <v>городское население</v>
      </c>
      <c r="O2248" s="18">
        <v>2580.0</v>
      </c>
      <c r="P2248" s="18">
        <v>2662.0</v>
      </c>
      <c r="Q2248" s="18">
        <v>2333.0</v>
      </c>
      <c r="R2248" s="18">
        <v>2269.0</v>
      </c>
      <c r="S2248" s="18">
        <v>2172.0</v>
      </c>
      <c r="T2248" s="18">
        <v>2047.0</v>
      </c>
      <c r="U2248" s="18">
        <v>1920.0</v>
      </c>
      <c r="V2248" s="18">
        <v>1953.0</v>
      </c>
      <c r="W2248" s="18">
        <v>1945.0</v>
      </c>
      <c r="X2248" s="18">
        <v>2612.0</v>
      </c>
      <c r="Y2248" s="18">
        <v>2696.0</v>
      </c>
      <c r="Z2248" s="19" t="str">
        <f t="shared" si="6"/>
        <v/>
      </c>
      <c r="AA2248" s="19">
        <f t="shared" si="19"/>
        <v>25189</v>
      </c>
      <c r="AB2248" s="19" t="str">
        <f t="shared" si="8"/>
        <v/>
      </c>
      <c r="AC2248" s="19">
        <f t="shared" si="20"/>
        <v>2289.909091</v>
      </c>
      <c r="AD2248" s="19">
        <f t="shared" si="21"/>
        <v>3286.5</v>
      </c>
      <c r="AE2248" s="19" t="str">
        <f t="shared" si="22"/>
        <v>Нет моды</v>
      </c>
      <c r="AF2248" s="19">
        <f t="shared" si="23"/>
        <v>1920</v>
      </c>
      <c r="AG2248" s="19">
        <f t="shared" si="24"/>
        <v>2696</v>
      </c>
      <c r="AH2248" s="20" t="str">
        <f t="shared" si="14"/>
        <v/>
      </c>
      <c r="AI2248" s="21"/>
      <c r="AJ2248" s="21"/>
      <c r="AK2248" s="21"/>
      <c r="AL2248" s="22">
        <f t="shared" si="25"/>
        <v>1</v>
      </c>
    </row>
    <row r="2249" ht="12.75" customHeight="1">
      <c r="A2249" s="13" t="s">
        <v>187</v>
      </c>
      <c r="B2249" s="13" t="str">
        <f>IFERROR(__xludf.DUMMYFUNCTION("REGEXREPLACE(A2249, ""\d"", """")"),"     Северо-Кавказский федеральный округ")</f>
        <v>     Северо-Кавказский федеральный округ</v>
      </c>
      <c r="C2249" s="14" t="str">
        <f t="shared" si="15"/>
        <v>Северо-Кавказский федеральный округ</v>
      </c>
      <c r="D2249" s="3">
        <f t="shared" si="16"/>
        <v>2</v>
      </c>
      <c r="E2249" s="15" t="s">
        <v>35</v>
      </c>
      <c r="F2249" s="13" t="str">
        <f>IFERROR(__xludf.DUMMYFUNCTION("REGEXEXTRACT(E2249, ""[А-Яа-я].*"")"),"внешние причины")</f>
        <v>внешние причины</v>
      </c>
      <c r="G2249" s="16">
        <f t="shared" si="17"/>
        <v>2</v>
      </c>
      <c r="H2249" s="13" t="s">
        <v>28</v>
      </c>
      <c r="I2249" s="13" t="str">
        <f>IFERROR(__xludf.DUMMYFUNCTION("REGEXREPLACE(H2249, "".*\s"", """")"),"человек")</f>
        <v>человек</v>
      </c>
      <c r="J2249" s="13" t="s">
        <v>29</v>
      </c>
      <c r="K2249" s="17" t="str">
        <f>IFERROR(__xludf.DUMMYFUNCTION("REGEXREPLACE(J2249, ""^[\d\s]+"", """")"),"значение показателя за год")</f>
        <v>значение показателя за год</v>
      </c>
      <c r="L2249" s="16">
        <f t="shared" si="18"/>
        <v>2</v>
      </c>
      <c r="M2249" s="13" t="s">
        <v>32</v>
      </c>
      <c r="N2249" s="13" t="str">
        <f>IFERROR(__xludf.DUMMYFUNCTION("REGEXEXTRACT(M2249, "" (.+)$"")"),"сельское население")</f>
        <v>сельское население</v>
      </c>
      <c r="O2249" s="18">
        <v>3105.0</v>
      </c>
      <c r="P2249" s="18">
        <v>3066.0</v>
      </c>
      <c r="Q2249" s="18">
        <v>2914.0</v>
      </c>
      <c r="R2249" s="18">
        <v>2794.0</v>
      </c>
      <c r="S2249" s="18">
        <v>2426.0</v>
      </c>
      <c r="T2249" s="18">
        <v>2424.0</v>
      </c>
      <c r="U2249" s="18">
        <v>2061.0</v>
      </c>
      <c r="V2249" s="18">
        <v>2031.0</v>
      </c>
      <c r="W2249" s="18">
        <v>1932.0</v>
      </c>
      <c r="X2249" s="18">
        <v>2573.0</v>
      </c>
      <c r="Y2249" s="18">
        <v>2661.0</v>
      </c>
      <c r="Z2249" s="19" t="str">
        <f t="shared" si="6"/>
        <v/>
      </c>
      <c r="AA2249" s="19" t="str">
        <f t="shared" si="19"/>
        <v/>
      </c>
      <c r="AB2249" s="19">
        <f t="shared" si="8"/>
        <v>27987</v>
      </c>
      <c r="AC2249" s="19">
        <f t="shared" si="20"/>
        <v>2544.272727</v>
      </c>
      <c r="AD2249" s="19">
        <f t="shared" si="21"/>
        <v>2425</v>
      </c>
      <c r="AE2249" s="19" t="str">
        <f t="shared" si="22"/>
        <v>Нет моды</v>
      </c>
      <c r="AF2249" s="19">
        <f t="shared" si="23"/>
        <v>1932</v>
      </c>
      <c r="AG2249" s="19">
        <f t="shared" si="24"/>
        <v>3105</v>
      </c>
      <c r="AH2249" s="20" t="str">
        <f t="shared" si="14"/>
        <v>Город: 47%; Село: 53%</v>
      </c>
      <c r="AI2249" s="21"/>
      <c r="AJ2249" s="21"/>
      <c r="AK2249" s="21"/>
      <c r="AL2249" s="22">
        <f t="shared" si="25"/>
        <v>1</v>
      </c>
    </row>
    <row r="2250" ht="12.75" customHeight="1">
      <c r="A2250" s="13" t="s">
        <v>187</v>
      </c>
      <c r="B2250" s="13" t="str">
        <f>IFERROR(__xludf.DUMMYFUNCTION("REGEXREPLACE(A2250, ""\d"", """")"),"     Северо-Кавказский федеральный округ")</f>
        <v>     Северо-Кавказский федеральный округ</v>
      </c>
      <c r="C2250" s="14" t="str">
        <f t="shared" si="15"/>
        <v>Северо-Кавказский федеральный округ</v>
      </c>
      <c r="D2250" s="3">
        <f t="shared" si="16"/>
        <v>2</v>
      </c>
      <c r="E2250" s="15" t="s">
        <v>36</v>
      </c>
      <c r="F2250" s="13" t="str">
        <f>IFERROR(__xludf.DUMMYFUNCTION("REGEXEXTRACT(E2250,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50" s="16">
        <f t="shared" si="17"/>
        <v>2</v>
      </c>
      <c r="H2250" s="13" t="s">
        <v>28</v>
      </c>
      <c r="I2250" s="13" t="str">
        <f>IFERROR(__xludf.DUMMYFUNCTION("REGEXREPLACE(H2250, "".*\s"", """")"),"человек")</f>
        <v>человек</v>
      </c>
      <c r="J2250" s="13" t="s">
        <v>29</v>
      </c>
      <c r="K2250" s="17" t="str">
        <f>IFERROR(__xludf.DUMMYFUNCTION("REGEXREPLACE(J2250, ""^[\d\s]+"", """")"),"значение показателя за год")</f>
        <v>значение показателя за год</v>
      </c>
      <c r="L2250" s="16">
        <f t="shared" si="18"/>
        <v>2</v>
      </c>
      <c r="M2250" s="13" t="s">
        <v>30</v>
      </c>
      <c r="N2250" s="13" t="str">
        <f>IFERROR(__xludf.DUMMYFUNCTION("REGEXEXTRACT(M2250, "" (.+)$"")"),"все население")</f>
        <v>все население</v>
      </c>
      <c r="O2250" s="23" t="s">
        <v>37</v>
      </c>
      <c r="P2250" s="23" t="s">
        <v>37</v>
      </c>
      <c r="Q2250" s="18">
        <v>420.0</v>
      </c>
      <c r="R2250" s="23" t="s">
        <v>37</v>
      </c>
      <c r="S2250" s="23" t="s">
        <v>37</v>
      </c>
      <c r="T2250" s="23" t="s">
        <v>37</v>
      </c>
      <c r="U2250" s="23" t="s">
        <v>37</v>
      </c>
      <c r="V2250" s="23" t="s">
        <v>37</v>
      </c>
      <c r="W2250" s="23" t="s">
        <v>37</v>
      </c>
      <c r="X2250" s="23" t="s">
        <v>37</v>
      </c>
      <c r="Y2250" s="23" t="s">
        <v>37</v>
      </c>
      <c r="Z2250" s="19">
        <f t="shared" si="6"/>
        <v>420</v>
      </c>
      <c r="AA2250" s="19" t="str">
        <f t="shared" si="19"/>
        <v/>
      </c>
      <c r="AB2250" s="19" t="str">
        <f t="shared" si="8"/>
        <v/>
      </c>
      <c r="AC2250" s="19">
        <f t="shared" si="20"/>
        <v>420</v>
      </c>
      <c r="AD2250" s="19">
        <f t="shared" si="21"/>
        <v>2499.5</v>
      </c>
      <c r="AE2250" s="19" t="str">
        <f t="shared" si="22"/>
        <v>Нет моды</v>
      </c>
      <c r="AF2250" s="19">
        <f t="shared" si="23"/>
        <v>420</v>
      </c>
      <c r="AG2250" s="19">
        <f t="shared" si="24"/>
        <v>420</v>
      </c>
      <c r="AH2250" s="20" t="str">
        <f t="shared" si="14"/>
        <v/>
      </c>
      <c r="AI2250" s="24"/>
      <c r="AJ2250" s="24"/>
      <c r="AK2250" s="24"/>
      <c r="AL2250" s="22">
        <f t="shared" si="25"/>
        <v>2</v>
      </c>
    </row>
    <row r="2251" ht="12.75" customHeight="1">
      <c r="A2251" s="13" t="s">
        <v>187</v>
      </c>
      <c r="B2251" s="13" t="str">
        <f>IFERROR(__xludf.DUMMYFUNCTION("REGEXREPLACE(A2251, ""\d"", """")"),"     Северо-Кавказский федеральный округ")</f>
        <v>     Северо-Кавказский федеральный округ</v>
      </c>
      <c r="C2251" s="14" t="str">
        <f t="shared" si="15"/>
        <v>Северо-Кавказский федеральный округ</v>
      </c>
      <c r="D2251" s="3">
        <f t="shared" si="16"/>
        <v>2</v>
      </c>
      <c r="E2251" s="15" t="s">
        <v>36</v>
      </c>
      <c r="F2251" s="13" t="str">
        <f>IFERROR(__xludf.DUMMYFUNCTION("REGEXEXTRACT(E2251,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51" s="16">
        <f t="shared" si="17"/>
        <v>2</v>
      </c>
      <c r="H2251" s="13" t="s">
        <v>28</v>
      </c>
      <c r="I2251" s="13" t="str">
        <f>IFERROR(__xludf.DUMMYFUNCTION("REGEXREPLACE(H2251, "".*\s"", """")"),"человек")</f>
        <v>человек</v>
      </c>
      <c r="J2251" s="13" t="s">
        <v>29</v>
      </c>
      <c r="K2251" s="17" t="str">
        <f>IFERROR(__xludf.DUMMYFUNCTION("REGEXREPLACE(J2251, ""^[\d\s]+"", """")"),"значение показателя за год")</f>
        <v>значение показателя за год</v>
      </c>
      <c r="L2251" s="16">
        <f t="shared" si="18"/>
        <v>2</v>
      </c>
      <c r="M2251" s="13" t="s">
        <v>31</v>
      </c>
      <c r="N2251" s="13" t="str">
        <f>IFERROR(__xludf.DUMMYFUNCTION("REGEXEXTRACT(M2251, "" (.+)$"")"),"городское население")</f>
        <v>городское население</v>
      </c>
      <c r="O2251" s="23" t="s">
        <v>37</v>
      </c>
      <c r="P2251" s="23" t="s">
        <v>37</v>
      </c>
      <c r="Q2251" s="18">
        <v>152.0</v>
      </c>
      <c r="R2251" s="23" t="s">
        <v>37</v>
      </c>
      <c r="S2251" s="23" t="s">
        <v>37</v>
      </c>
      <c r="T2251" s="23" t="s">
        <v>37</v>
      </c>
      <c r="U2251" s="23" t="s">
        <v>37</v>
      </c>
      <c r="V2251" s="23" t="s">
        <v>37</v>
      </c>
      <c r="W2251" s="23" t="s">
        <v>37</v>
      </c>
      <c r="X2251" s="23" t="s">
        <v>37</v>
      </c>
      <c r="Y2251" s="23" t="s">
        <v>37</v>
      </c>
      <c r="Z2251" s="19" t="str">
        <f t="shared" si="6"/>
        <v/>
      </c>
      <c r="AA2251" s="19">
        <f t="shared" si="19"/>
        <v>152</v>
      </c>
      <c r="AB2251" s="19" t="str">
        <f t="shared" si="8"/>
        <v/>
      </c>
      <c r="AC2251" s="19">
        <f t="shared" si="20"/>
        <v>152</v>
      </c>
      <c r="AD2251" s="19">
        <f t="shared" si="21"/>
        <v>286</v>
      </c>
      <c r="AE2251" s="19" t="str">
        <f t="shared" si="22"/>
        <v>Нет моды</v>
      </c>
      <c r="AF2251" s="19">
        <f t="shared" si="23"/>
        <v>152</v>
      </c>
      <c r="AG2251" s="19">
        <f t="shared" si="24"/>
        <v>152</v>
      </c>
      <c r="AH2251" s="20" t="str">
        <f t="shared" si="14"/>
        <v/>
      </c>
      <c r="AI2251" s="24"/>
      <c r="AJ2251" s="24"/>
      <c r="AK2251" s="24"/>
      <c r="AL2251" s="22">
        <f t="shared" si="25"/>
        <v>2</v>
      </c>
    </row>
    <row r="2252" ht="12.75" customHeight="1">
      <c r="A2252" s="13" t="s">
        <v>187</v>
      </c>
      <c r="B2252" s="13" t="str">
        <f>IFERROR(__xludf.DUMMYFUNCTION("REGEXREPLACE(A2252, ""\d"", """")"),"     Северо-Кавказский федеральный округ")</f>
        <v>     Северо-Кавказский федеральный округ</v>
      </c>
      <c r="C2252" s="14" t="str">
        <f t="shared" si="15"/>
        <v>Северо-Кавказский федеральный округ</v>
      </c>
      <c r="D2252" s="3">
        <f t="shared" si="16"/>
        <v>2</v>
      </c>
      <c r="E2252" s="15" t="s">
        <v>36</v>
      </c>
      <c r="F2252" s="13" t="str">
        <f>IFERROR(__xludf.DUMMYFUNCTION("REGEXEXTRACT(E2252,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252" s="16">
        <f t="shared" si="17"/>
        <v>2</v>
      </c>
      <c r="H2252" s="13" t="s">
        <v>28</v>
      </c>
      <c r="I2252" s="13" t="str">
        <f>IFERROR(__xludf.DUMMYFUNCTION("REGEXREPLACE(H2252, "".*\s"", """")"),"человек")</f>
        <v>человек</v>
      </c>
      <c r="J2252" s="13" t="s">
        <v>29</v>
      </c>
      <c r="K2252" s="17" t="str">
        <f>IFERROR(__xludf.DUMMYFUNCTION("REGEXREPLACE(J2252, ""^[\d\s]+"", """")"),"значение показателя за год")</f>
        <v>значение показателя за год</v>
      </c>
      <c r="L2252" s="16">
        <f t="shared" si="18"/>
        <v>2</v>
      </c>
      <c r="M2252" s="13" t="s">
        <v>32</v>
      </c>
      <c r="N2252" s="13" t="str">
        <f>IFERROR(__xludf.DUMMYFUNCTION("REGEXEXTRACT(M2252, "" (.+)$"")"),"сельское население")</f>
        <v>сельское население</v>
      </c>
      <c r="O2252" s="23" t="s">
        <v>37</v>
      </c>
      <c r="P2252" s="23" t="s">
        <v>37</v>
      </c>
      <c r="Q2252" s="18">
        <v>268.0</v>
      </c>
      <c r="R2252" s="23" t="s">
        <v>37</v>
      </c>
      <c r="S2252" s="23" t="s">
        <v>37</v>
      </c>
      <c r="T2252" s="23" t="s">
        <v>37</v>
      </c>
      <c r="U2252" s="23" t="s">
        <v>37</v>
      </c>
      <c r="V2252" s="23" t="s">
        <v>37</v>
      </c>
      <c r="W2252" s="23" t="s">
        <v>37</v>
      </c>
      <c r="X2252" s="23" t="s">
        <v>37</v>
      </c>
      <c r="Y2252" s="23" t="s">
        <v>37</v>
      </c>
      <c r="Z2252" s="19" t="str">
        <f t="shared" si="6"/>
        <v/>
      </c>
      <c r="AA2252" s="19" t="str">
        <f t="shared" si="19"/>
        <v/>
      </c>
      <c r="AB2252" s="19">
        <f t="shared" si="8"/>
        <v>268</v>
      </c>
      <c r="AC2252" s="19">
        <f t="shared" si="20"/>
        <v>268</v>
      </c>
      <c r="AD2252" s="19">
        <f t="shared" si="21"/>
        <v>210</v>
      </c>
      <c r="AE2252" s="19" t="str">
        <f t="shared" si="22"/>
        <v>Нет моды</v>
      </c>
      <c r="AF2252" s="19">
        <f t="shared" si="23"/>
        <v>268</v>
      </c>
      <c r="AG2252" s="19">
        <f t="shared" si="24"/>
        <v>268</v>
      </c>
      <c r="AH2252" s="20" t="str">
        <f t="shared" si="14"/>
        <v>Город: 36%; Село: 64%</v>
      </c>
      <c r="AI2252" s="24"/>
      <c r="AJ2252" s="24"/>
      <c r="AK2252" s="24"/>
      <c r="AL2252" s="22">
        <f t="shared" si="25"/>
        <v>2</v>
      </c>
    </row>
    <row r="2253" ht="12.75" customHeight="1">
      <c r="A2253" s="13" t="s">
        <v>187</v>
      </c>
      <c r="B2253" s="13" t="str">
        <f>IFERROR(__xludf.DUMMYFUNCTION("REGEXREPLACE(A2253, ""\d"", """")"),"     Северо-Кавказский федеральный округ")</f>
        <v>     Северо-Кавказский федеральный округ</v>
      </c>
      <c r="C2253" s="14" t="str">
        <f t="shared" si="15"/>
        <v>Северо-Кавказский федеральный округ</v>
      </c>
      <c r="D2253" s="3">
        <f t="shared" si="16"/>
        <v>2</v>
      </c>
      <c r="E2253" s="15" t="s">
        <v>38</v>
      </c>
      <c r="F2253" s="13" t="str">
        <f>IFERROR(__xludf.DUMMYFUNCTION("REGEXEXTRACT(E2253, ""[А-Яа-я].*"")"),"все виды транспортных несчастных случаев")</f>
        <v>все виды транспортных несчастных случаев</v>
      </c>
      <c r="G2253" s="16">
        <f t="shared" si="17"/>
        <v>2</v>
      </c>
      <c r="H2253" s="13" t="s">
        <v>28</v>
      </c>
      <c r="I2253" s="13" t="str">
        <f>IFERROR(__xludf.DUMMYFUNCTION("REGEXREPLACE(H2253, "".*\s"", """")"),"человек")</f>
        <v>человек</v>
      </c>
      <c r="J2253" s="13" t="s">
        <v>29</v>
      </c>
      <c r="K2253" s="17" t="str">
        <f>IFERROR(__xludf.DUMMYFUNCTION("REGEXREPLACE(J2253, ""^[\d\s]+"", """")"),"значение показателя за год")</f>
        <v>значение показателя за год</v>
      </c>
      <c r="L2253" s="16">
        <f t="shared" si="18"/>
        <v>2</v>
      </c>
      <c r="M2253" s="13" t="s">
        <v>30</v>
      </c>
      <c r="N2253" s="13" t="str">
        <f>IFERROR(__xludf.DUMMYFUNCTION("REGEXEXTRACT(M2253, "" (.+)$"")"),"все население")</f>
        <v>все население</v>
      </c>
      <c r="O2253" s="18">
        <v>1611.0</v>
      </c>
      <c r="P2253" s="18">
        <v>1778.0</v>
      </c>
      <c r="Q2253" s="18">
        <v>1510.0</v>
      </c>
      <c r="R2253" s="18">
        <v>1456.0</v>
      </c>
      <c r="S2253" s="18">
        <v>1369.0</v>
      </c>
      <c r="T2253" s="18">
        <v>1331.0</v>
      </c>
      <c r="U2253" s="18">
        <v>1105.0</v>
      </c>
      <c r="V2253" s="18">
        <v>1152.0</v>
      </c>
      <c r="W2253" s="18">
        <v>1039.0</v>
      </c>
      <c r="X2253" s="18">
        <v>973.0</v>
      </c>
      <c r="Y2253" s="18">
        <v>1071.0</v>
      </c>
      <c r="Z2253" s="19">
        <f t="shared" si="6"/>
        <v>14395</v>
      </c>
      <c r="AA2253" s="19" t="str">
        <f t="shared" si="19"/>
        <v/>
      </c>
      <c r="AB2253" s="19" t="str">
        <f t="shared" si="8"/>
        <v/>
      </c>
      <c r="AC2253" s="19">
        <f t="shared" si="20"/>
        <v>1308.636364</v>
      </c>
      <c r="AD2253" s="19">
        <f t="shared" si="21"/>
        <v>1241.5</v>
      </c>
      <c r="AE2253" s="19" t="str">
        <f t="shared" si="22"/>
        <v>Нет моды</v>
      </c>
      <c r="AF2253" s="19">
        <f t="shared" si="23"/>
        <v>973</v>
      </c>
      <c r="AG2253" s="19">
        <f t="shared" si="24"/>
        <v>1778</v>
      </c>
      <c r="AH2253" s="20" t="str">
        <f t="shared" si="14"/>
        <v/>
      </c>
      <c r="AI2253" s="21"/>
      <c r="AJ2253" s="21"/>
      <c r="AK2253" s="21"/>
      <c r="AL2253" s="22">
        <f t="shared" si="25"/>
        <v>1</v>
      </c>
    </row>
    <row r="2254" ht="12.75" customHeight="1">
      <c r="A2254" s="13" t="s">
        <v>187</v>
      </c>
      <c r="B2254" s="13" t="str">
        <f>IFERROR(__xludf.DUMMYFUNCTION("REGEXREPLACE(A2254, ""\d"", """")"),"     Северо-Кавказский федеральный округ")</f>
        <v>     Северо-Кавказский федеральный округ</v>
      </c>
      <c r="C2254" s="14" t="str">
        <f t="shared" si="15"/>
        <v>Северо-Кавказский федеральный округ</v>
      </c>
      <c r="D2254" s="3">
        <f t="shared" si="16"/>
        <v>2</v>
      </c>
      <c r="E2254" s="15" t="s">
        <v>38</v>
      </c>
      <c r="F2254" s="13" t="str">
        <f>IFERROR(__xludf.DUMMYFUNCTION("REGEXEXTRACT(E2254, ""[А-Яа-я].*"")"),"все виды транспортных несчастных случаев")</f>
        <v>все виды транспортных несчастных случаев</v>
      </c>
      <c r="G2254" s="16">
        <f t="shared" si="17"/>
        <v>2</v>
      </c>
      <c r="H2254" s="13" t="s">
        <v>28</v>
      </c>
      <c r="I2254" s="13" t="str">
        <f>IFERROR(__xludf.DUMMYFUNCTION("REGEXREPLACE(H2254, "".*\s"", """")"),"человек")</f>
        <v>человек</v>
      </c>
      <c r="J2254" s="13" t="s">
        <v>29</v>
      </c>
      <c r="K2254" s="17" t="str">
        <f>IFERROR(__xludf.DUMMYFUNCTION("REGEXREPLACE(J2254, ""^[\d\s]+"", """")"),"значение показателя за год")</f>
        <v>значение показателя за год</v>
      </c>
      <c r="L2254" s="16">
        <f t="shared" si="18"/>
        <v>2</v>
      </c>
      <c r="M2254" s="13" t="s">
        <v>31</v>
      </c>
      <c r="N2254" s="13" t="str">
        <f>IFERROR(__xludf.DUMMYFUNCTION("REGEXEXTRACT(M2254, "" (.+)$"")"),"городское население")</f>
        <v>городское население</v>
      </c>
      <c r="O2254" s="18">
        <v>638.0</v>
      </c>
      <c r="P2254" s="18">
        <v>750.0</v>
      </c>
      <c r="Q2254" s="18">
        <v>615.0</v>
      </c>
      <c r="R2254" s="18">
        <v>524.0</v>
      </c>
      <c r="S2254" s="18">
        <v>533.0</v>
      </c>
      <c r="T2254" s="18">
        <v>528.0</v>
      </c>
      <c r="U2254" s="18">
        <v>419.0</v>
      </c>
      <c r="V2254" s="18">
        <v>476.0</v>
      </c>
      <c r="W2254" s="18">
        <v>473.0</v>
      </c>
      <c r="X2254" s="18">
        <v>419.0</v>
      </c>
      <c r="Y2254" s="18">
        <v>468.0</v>
      </c>
      <c r="Z2254" s="19" t="str">
        <f t="shared" si="6"/>
        <v/>
      </c>
      <c r="AA2254" s="19">
        <f t="shared" si="19"/>
        <v>5843</v>
      </c>
      <c r="AB2254" s="19" t="str">
        <f t="shared" si="8"/>
        <v/>
      </c>
      <c r="AC2254" s="19">
        <f t="shared" si="20"/>
        <v>531.1818182</v>
      </c>
      <c r="AD2254" s="19">
        <f t="shared" si="21"/>
        <v>861.5</v>
      </c>
      <c r="AE2254" s="19" t="str">
        <f t="shared" si="22"/>
        <v>Нет моды</v>
      </c>
      <c r="AF2254" s="19">
        <f t="shared" si="23"/>
        <v>419</v>
      </c>
      <c r="AG2254" s="19">
        <f t="shared" si="24"/>
        <v>750</v>
      </c>
      <c r="AH2254" s="20" t="str">
        <f t="shared" si="14"/>
        <v/>
      </c>
      <c r="AI2254" s="21"/>
      <c r="AJ2254" s="21"/>
      <c r="AK2254" s="21"/>
      <c r="AL2254" s="22">
        <f t="shared" si="25"/>
        <v>1</v>
      </c>
    </row>
    <row r="2255" ht="12.75" customHeight="1">
      <c r="A2255" s="13" t="s">
        <v>187</v>
      </c>
      <c r="B2255" s="13" t="str">
        <f>IFERROR(__xludf.DUMMYFUNCTION("REGEXREPLACE(A2255, ""\d"", """")"),"     Северо-Кавказский федеральный округ")</f>
        <v>     Северо-Кавказский федеральный округ</v>
      </c>
      <c r="C2255" s="14" t="str">
        <f t="shared" si="15"/>
        <v>Северо-Кавказский федеральный округ</v>
      </c>
      <c r="D2255" s="3">
        <f t="shared" si="16"/>
        <v>2</v>
      </c>
      <c r="E2255" s="15" t="s">
        <v>38</v>
      </c>
      <c r="F2255" s="13" t="str">
        <f>IFERROR(__xludf.DUMMYFUNCTION("REGEXEXTRACT(E2255, ""[А-Яа-я].*"")"),"все виды транспортных несчастных случаев")</f>
        <v>все виды транспортных несчастных случаев</v>
      </c>
      <c r="G2255" s="16">
        <f t="shared" si="17"/>
        <v>2</v>
      </c>
      <c r="H2255" s="13" t="s">
        <v>28</v>
      </c>
      <c r="I2255" s="13" t="str">
        <f>IFERROR(__xludf.DUMMYFUNCTION("REGEXREPLACE(H2255, "".*\s"", """")"),"человек")</f>
        <v>человек</v>
      </c>
      <c r="J2255" s="13" t="s">
        <v>29</v>
      </c>
      <c r="K2255" s="17" t="str">
        <f>IFERROR(__xludf.DUMMYFUNCTION("REGEXREPLACE(J2255, ""^[\d\s]+"", """")"),"значение показателя за год")</f>
        <v>значение показателя за год</v>
      </c>
      <c r="L2255" s="16">
        <f t="shared" si="18"/>
        <v>2</v>
      </c>
      <c r="M2255" s="13" t="s">
        <v>32</v>
      </c>
      <c r="N2255" s="13" t="str">
        <f>IFERROR(__xludf.DUMMYFUNCTION("REGEXEXTRACT(M2255, "" (.+)$"")"),"сельское население")</f>
        <v>сельское население</v>
      </c>
      <c r="O2255" s="18">
        <v>973.0</v>
      </c>
      <c r="P2255" s="18">
        <v>1028.0</v>
      </c>
      <c r="Q2255" s="18">
        <v>895.0</v>
      </c>
      <c r="R2255" s="18">
        <v>932.0</v>
      </c>
      <c r="S2255" s="18">
        <v>836.0</v>
      </c>
      <c r="T2255" s="18">
        <v>803.0</v>
      </c>
      <c r="U2255" s="18">
        <v>686.0</v>
      </c>
      <c r="V2255" s="18">
        <v>676.0</v>
      </c>
      <c r="W2255" s="18">
        <v>566.0</v>
      </c>
      <c r="X2255" s="18">
        <v>554.0</v>
      </c>
      <c r="Y2255" s="18">
        <v>603.0</v>
      </c>
      <c r="Z2255" s="19" t="str">
        <f t="shared" si="6"/>
        <v/>
      </c>
      <c r="AA2255" s="19" t="str">
        <f t="shared" si="19"/>
        <v/>
      </c>
      <c r="AB2255" s="19">
        <f t="shared" si="8"/>
        <v>8552</v>
      </c>
      <c r="AC2255" s="19">
        <f t="shared" si="20"/>
        <v>777.4545455</v>
      </c>
      <c r="AD2255" s="19">
        <f t="shared" si="21"/>
        <v>609</v>
      </c>
      <c r="AE2255" s="19" t="str">
        <f t="shared" si="22"/>
        <v>Нет моды</v>
      </c>
      <c r="AF2255" s="19">
        <f t="shared" si="23"/>
        <v>554</v>
      </c>
      <c r="AG2255" s="19">
        <f t="shared" si="24"/>
        <v>1028</v>
      </c>
      <c r="AH2255" s="20" t="str">
        <f t="shared" si="14"/>
        <v>Город: 41%; Село: 59%</v>
      </c>
      <c r="AI2255" s="21"/>
      <c r="AJ2255" s="21"/>
      <c r="AK2255" s="21"/>
      <c r="AL2255" s="22">
        <f t="shared" si="25"/>
        <v>1</v>
      </c>
    </row>
    <row r="2256" ht="12.75" customHeight="1">
      <c r="A2256" s="13" t="s">
        <v>187</v>
      </c>
      <c r="B2256" s="13" t="str">
        <f>IFERROR(__xludf.DUMMYFUNCTION("REGEXREPLACE(A2256, ""\d"", """")"),"     Северо-Кавказский федеральный округ")</f>
        <v>     Северо-Кавказский федеральный округ</v>
      </c>
      <c r="C2256" s="14" t="str">
        <f t="shared" si="15"/>
        <v>Северо-Кавказский федеральный округ</v>
      </c>
      <c r="D2256" s="3">
        <f t="shared" si="16"/>
        <v>2</v>
      </c>
      <c r="E2256" s="15" t="s">
        <v>39</v>
      </c>
      <c r="F2256" s="13" t="str">
        <f>IFERROR(__xludf.DUMMYFUNCTION("REGEXEXTRACT(E2256, ""[А-Яа-я].*"")"),"Всего умерших")</f>
        <v>Всего умерших</v>
      </c>
      <c r="G2256" s="16">
        <f t="shared" si="17"/>
        <v>2</v>
      </c>
      <c r="H2256" s="13" t="s">
        <v>28</v>
      </c>
      <c r="I2256" s="13" t="str">
        <f>IFERROR(__xludf.DUMMYFUNCTION("REGEXREPLACE(H2256, "".*\s"", """")"),"человек")</f>
        <v>человек</v>
      </c>
      <c r="J2256" s="13" t="s">
        <v>29</v>
      </c>
      <c r="K2256" s="17" t="str">
        <f>IFERROR(__xludf.DUMMYFUNCTION("REGEXREPLACE(J2256, ""^[\d\s]+"", """")"),"значение показателя за год")</f>
        <v>значение показателя за год</v>
      </c>
      <c r="L2256" s="16">
        <f t="shared" si="18"/>
        <v>2</v>
      </c>
      <c r="M2256" s="13" t="s">
        <v>30</v>
      </c>
      <c r="N2256" s="13" t="str">
        <f>IFERROR(__xludf.DUMMYFUNCTION("REGEXEXTRACT(M2256, "" (.+)$"")"),"все население")</f>
        <v>все население</v>
      </c>
      <c r="O2256" s="18">
        <v>76601.0</v>
      </c>
      <c r="P2256" s="18">
        <v>77456.0</v>
      </c>
      <c r="Q2256" s="18">
        <v>76632.0</v>
      </c>
      <c r="R2256" s="18">
        <v>75973.0</v>
      </c>
      <c r="S2256" s="18">
        <v>73841.0</v>
      </c>
      <c r="T2256" s="18">
        <v>73388.0</v>
      </c>
      <c r="U2256" s="18">
        <v>73158.0</v>
      </c>
      <c r="V2256" s="18">
        <v>90019.0</v>
      </c>
      <c r="W2256" s="18">
        <v>97414.0</v>
      </c>
      <c r="X2256" s="18">
        <v>79011.0</v>
      </c>
      <c r="Y2256" s="18">
        <v>71277.0</v>
      </c>
      <c r="Z2256" s="19">
        <f t="shared" si="6"/>
        <v>864770</v>
      </c>
      <c r="AA2256" s="19" t="str">
        <f t="shared" si="19"/>
        <v/>
      </c>
      <c r="AB2256" s="19" t="str">
        <f t="shared" si="8"/>
        <v/>
      </c>
      <c r="AC2256" s="19">
        <f t="shared" si="20"/>
        <v>78615.45455</v>
      </c>
      <c r="AD2256" s="19">
        <f t="shared" si="21"/>
        <v>36152.5</v>
      </c>
      <c r="AE2256" s="19" t="str">
        <f t="shared" si="22"/>
        <v>Нет моды</v>
      </c>
      <c r="AF2256" s="19">
        <f t="shared" si="23"/>
        <v>71277</v>
      </c>
      <c r="AG2256" s="19">
        <f t="shared" si="24"/>
        <v>97414</v>
      </c>
      <c r="AH2256" s="20" t="str">
        <f t="shared" si="14"/>
        <v/>
      </c>
      <c r="AI2256" s="21"/>
      <c r="AJ2256" s="21"/>
      <c r="AK2256" s="21"/>
      <c r="AL2256" s="22">
        <f t="shared" si="25"/>
        <v>1</v>
      </c>
    </row>
    <row r="2257" ht="12.75" customHeight="1">
      <c r="A2257" s="13" t="s">
        <v>187</v>
      </c>
      <c r="B2257" s="13" t="str">
        <f>IFERROR(__xludf.DUMMYFUNCTION("REGEXREPLACE(A2257, ""\d"", """")"),"     Северо-Кавказский федеральный округ")</f>
        <v>     Северо-Кавказский федеральный округ</v>
      </c>
      <c r="C2257" s="14" t="str">
        <f t="shared" si="15"/>
        <v>Северо-Кавказский федеральный округ</v>
      </c>
      <c r="D2257" s="3">
        <f t="shared" si="16"/>
        <v>2</v>
      </c>
      <c r="E2257" s="15" t="s">
        <v>39</v>
      </c>
      <c r="F2257" s="13" t="str">
        <f>IFERROR(__xludf.DUMMYFUNCTION("REGEXEXTRACT(E2257, ""[А-Яа-я].*"")"),"Всего умерших")</f>
        <v>Всего умерших</v>
      </c>
      <c r="G2257" s="16">
        <f t="shared" si="17"/>
        <v>2</v>
      </c>
      <c r="H2257" s="13" t="s">
        <v>28</v>
      </c>
      <c r="I2257" s="13" t="str">
        <f>IFERROR(__xludf.DUMMYFUNCTION("REGEXREPLACE(H2257, "".*\s"", """")"),"человек")</f>
        <v>человек</v>
      </c>
      <c r="J2257" s="13" t="s">
        <v>29</v>
      </c>
      <c r="K2257" s="17" t="str">
        <f>IFERROR(__xludf.DUMMYFUNCTION("REGEXREPLACE(J2257, ""^[\d\s]+"", """")"),"значение показателя за год")</f>
        <v>значение показателя за год</v>
      </c>
      <c r="L2257" s="16">
        <f t="shared" si="18"/>
        <v>2</v>
      </c>
      <c r="M2257" s="13" t="s">
        <v>31</v>
      </c>
      <c r="N2257" s="13" t="str">
        <f>IFERROR(__xludf.DUMMYFUNCTION("REGEXEXTRACT(M2257, "" (.+)$"")"),"городское население")</f>
        <v>городское население</v>
      </c>
      <c r="O2257" s="18">
        <v>37843.0</v>
      </c>
      <c r="P2257" s="18">
        <v>38029.0</v>
      </c>
      <c r="Q2257" s="18">
        <v>37961.0</v>
      </c>
      <c r="R2257" s="18">
        <v>37615.0</v>
      </c>
      <c r="S2257" s="18">
        <v>36627.0</v>
      </c>
      <c r="T2257" s="18">
        <v>36813.0</v>
      </c>
      <c r="U2257" s="18">
        <v>37359.0</v>
      </c>
      <c r="V2257" s="18">
        <v>47508.0</v>
      </c>
      <c r="W2257" s="18">
        <v>53256.0</v>
      </c>
      <c r="X2257" s="18">
        <v>42154.0</v>
      </c>
      <c r="Y2257" s="18">
        <v>37012.0</v>
      </c>
      <c r="Z2257" s="19" t="str">
        <f t="shared" si="6"/>
        <v/>
      </c>
      <c r="AA2257" s="19">
        <f t="shared" si="19"/>
        <v>442177</v>
      </c>
      <c r="AB2257" s="19" t="str">
        <f t="shared" si="8"/>
        <v/>
      </c>
      <c r="AC2257" s="19">
        <f t="shared" si="20"/>
        <v>40197.90909</v>
      </c>
      <c r="AD2257" s="19">
        <f t="shared" si="21"/>
        <v>62266.5</v>
      </c>
      <c r="AE2257" s="19" t="str">
        <f t="shared" si="22"/>
        <v>Нет моды</v>
      </c>
      <c r="AF2257" s="19">
        <f t="shared" si="23"/>
        <v>36627</v>
      </c>
      <c r="AG2257" s="19">
        <f t="shared" si="24"/>
        <v>53256</v>
      </c>
      <c r="AH2257" s="20" t="str">
        <f t="shared" si="14"/>
        <v/>
      </c>
      <c r="AI2257" s="21"/>
      <c r="AJ2257" s="21"/>
      <c r="AK2257" s="21"/>
      <c r="AL2257" s="22">
        <f t="shared" si="25"/>
        <v>1</v>
      </c>
    </row>
    <row r="2258" ht="12.75" customHeight="1">
      <c r="A2258" s="13" t="s">
        <v>187</v>
      </c>
      <c r="B2258" s="13" t="str">
        <f>IFERROR(__xludf.DUMMYFUNCTION("REGEXREPLACE(A2258, ""\d"", """")"),"     Северо-Кавказский федеральный округ")</f>
        <v>     Северо-Кавказский федеральный округ</v>
      </c>
      <c r="C2258" s="14" t="str">
        <f t="shared" si="15"/>
        <v>Северо-Кавказский федеральный округ</v>
      </c>
      <c r="D2258" s="3">
        <f t="shared" si="16"/>
        <v>2</v>
      </c>
      <c r="E2258" s="15" t="s">
        <v>39</v>
      </c>
      <c r="F2258" s="13" t="str">
        <f>IFERROR(__xludf.DUMMYFUNCTION("REGEXEXTRACT(E2258, ""[А-Яа-я].*"")"),"Всего умерших")</f>
        <v>Всего умерших</v>
      </c>
      <c r="G2258" s="16">
        <f t="shared" si="17"/>
        <v>2</v>
      </c>
      <c r="H2258" s="13" t="s">
        <v>28</v>
      </c>
      <c r="I2258" s="13" t="str">
        <f>IFERROR(__xludf.DUMMYFUNCTION("REGEXREPLACE(H2258, "".*\s"", """")"),"человек")</f>
        <v>человек</v>
      </c>
      <c r="J2258" s="13" t="s">
        <v>29</v>
      </c>
      <c r="K2258" s="17" t="str">
        <f>IFERROR(__xludf.DUMMYFUNCTION("REGEXREPLACE(J2258, ""^[\d\s]+"", """")"),"значение показателя за год")</f>
        <v>значение показателя за год</v>
      </c>
      <c r="L2258" s="16">
        <f t="shared" si="18"/>
        <v>2</v>
      </c>
      <c r="M2258" s="13" t="s">
        <v>32</v>
      </c>
      <c r="N2258" s="13" t="str">
        <f>IFERROR(__xludf.DUMMYFUNCTION("REGEXEXTRACT(M2258, "" (.+)$"")"),"сельское население")</f>
        <v>сельское население</v>
      </c>
      <c r="O2258" s="18">
        <v>38758.0</v>
      </c>
      <c r="P2258" s="18">
        <v>39427.0</v>
      </c>
      <c r="Q2258" s="18">
        <v>38671.0</v>
      </c>
      <c r="R2258" s="18">
        <v>38358.0</v>
      </c>
      <c r="S2258" s="18">
        <v>37214.0</v>
      </c>
      <c r="T2258" s="18">
        <v>36575.0</v>
      </c>
      <c r="U2258" s="18">
        <v>35799.0</v>
      </c>
      <c r="V2258" s="18">
        <v>42511.0</v>
      </c>
      <c r="W2258" s="18">
        <v>44158.0</v>
      </c>
      <c r="X2258" s="18">
        <v>36857.0</v>
      </c>
      <c r="Y2258" s="18">
        <v>34265.0</v>
      </c>
      <c r="Z2258" s="19" t="str">
        <f t="shared" si="6"/>
        <v/>
      </c>
      <c r="AA2258" s="19" t="str">
        <f t="shared" si="19"/>
        <v/>
      </c>
      <c r="AB2258" s="19">
        <f t="shared" si="8"/>
        <v>422593</v>
      </c>
      <c r="AC2258" s="19">
        <f t="shared" si="20"/>
        <v>38417.54545</v>
      </c>
      <c r="AD2258" s="19">
        <f t="shared" si="21"/>
        <v>37902</v>
      </c>
      <c r="AE2258" s="19" t="str">
        <f t="shared" si="22"/>
        <v>Нет моды</v>
      </c>
      <c r="AF2258" s="19">
        <f t="shared" si="23"/>
        <v>34265</v>
      </c>
      <c r="AG2258" s="19">
        <f t="shared" si="24"/>
        <v>44158</v>
      </c>
      <c r="AH2258" s="20" t="str">
        <f t="shared" si="14"/>
        <v>Город: 51%; Село: 49%</v>
      </c>
      <c r="AI2258" s="21"/>
      <c r="AJ2258" s="21"/>
      <c r="AK2258" s="21"/>
      <c r="AL2258" s="22">
        <f t="shared" si="25"/>
        <v>1</v>
      </c>
    </row>
    <row r="2259" ht="12.75" customHeight="1">
      <c r="A2259" s="13" t="s">
        <v>187</v>
      </c>
      <c r="B2259" s="13" t="str">
        <f>IFERROR(__xludf.DUMMYFUNCTION("REGEXREPLACE(A2259, ""\d"", """")"),"     Северо-Кавказский федеральный округ")</f>
        <v>     Северо-Кавказский федеральный округ</v>
      </c>
      <c r="C2259" s="14" t="str">
        <f t="shared" si="15"/>
        <v>Северо-Кавказский федеральный округ</v>
      </c>
      <c r="D2259" s="3">
        <f t="shared" si="16"/>
        <v>2</v>
      </c>
      <c r="E2259" s="15" t="s">
        <v>40</v>
      </c>
      <c r="F2259" s="13" t="str">
        <f>IFERROR(__xludf.DUMMYFUNCTION("REGEXEXTRACT(E2259, ""[А-Яа-я].*"")"),"Злокачественные новообразования")</f>
        <v>Злокачественные новообразования</v>
      </c>
      <c r="G2259" s="16">
        <f t="shared" si="17"/>
        <v>2</v>
      </c>
      <c r="H2259" s="13" t="s">
        <v>28</v>
      </c>
      <c r="I2259" s="13" t="str">
        <f>IFERROR(__xludf.DUMMYFUNCTION("REGEXREPLACE(H2259, "".*\s"", """")"),"человек")</f>
        <v>человек</v>
      </c>
      <c r="J2259" s="13" t="s">
        <v>29</v>
      </c>
      <c r="K2259" s="17" t="str">
        <f>IFERROR(__xludf.DUMMYFUNCTION("REGEXREPLACE(J2259, ""^[\d\s]+"", """")"),"значение показателя за год")</f>
        <v>значение показателя за год</v>
      </c>
      <c r="L2259" s="16">
        <f t="shared" si="18"/>
        <v>2</v>
      </c>
      <c r="M2259" s="13" t="s">
        <v>30</v>
      </c>
      <c r="N2259" s="13" t="str">
        <f>IFERROR(__xludf.DUMMYFUNCTION("REGEXEXTRACT(M2259, "" (.+)$"")"),"все население")</f>
        <v>все население</v>
      </c>
      <c r="O2259" s="23" t="s">
        <v>37</v>
      </c>
      <c r="P2259" s="18">
        <v>11257.0</v>
      </c>
      <c r="Q2259" s="18">
        <v>11482.0</v>
      </c>
      <c r="R2259" s="18">
        <v>11503.0</v>
      </c>
      <c r="S2259" s="18">
        <v>11024.0</v>
      </c>
      <c r="T2259" s="18">
        <v>11010.0</v>
      </c>
      <c r="U2259" s="18">
        <v>10636.0</v>
      </c>
      <c r="V2259" s="18">
        <v>11168.0</v>
      </c>
      <c r="W2259" s="18">
        <v>10973.0</v>
      </c>
      <c r="X2259" s="18">
        <v>10782.0</v>
      </c>
      <c r="Y2259" s="18">
        <v>10775.0</v>
      </c>
      <c r="Z2259" s="19">
        <f t="shared" si="6"/>
        <v>110610</v>
      </c>
      <c r="AA2259" s="19" t="str">
        <f t="shared" si="19"/>
        <v/>
      </c>
      <c r="AB2259" s="19" t="str">
        <f t="shared" si="8"/>
        <v/>
      </c>
      <c r="AC2259" s="19">
        <f t="shared" si="20"/>
        <v>11061</v>
      </c>
      <c r="AD2259" s="19">
        <f t="shared" si="21"/>
        <v>34265</v>
      </c>
      <c r="AE2259" s="19" t="str">
        <f t="shared" si="22"/>
        <v>Нет моды</v>
      </c>
      <c r="AF2259" s="19">
        <f t="shared" si="23"/>
        <v>10636</v>
      </c>
      <c r="AG2259" s="19">
        <f t="shared" si="24"/>
        <v>11503</v>
      </c>
      <c r="AH2259" s="20" t="str">
        <f t="shared" si="14"/>
        <v/>
      </c>
      <c r="AI2259" s="21"/>
      <c r="AJ2259" s="21"/>
      <c r="AK2259" s="21"/>
      <c r="AL2259" s="22">
        <f t="shared" si="25"/>
        <v>2</v>
      </c>
    </row>
    <row r="2260" ht="12.75" customHeight="1">
      <c r="A2260" s="13" t="s">
        <v>187</v>
      </c>
      <c r="B2260" s="13" t="str">
        <f>IFERROR(__xludf.DUMMYFUNCTION("REGEXREPLACE(A2260, ""\d"", """")"),"     Северо-Кавказский федеральный округ")</f>
        <v>     Северо-Кавказский федеральный округ</v>
      </c>
      <c r="C2260" s="14" t="str">
        <f t="shared" si="15"/>
        <v>Северо-Кавказский федеральный округ</v>
      </c>
      <c r="D2260" s="3">
        <f t="shared" si="16"/>
        <v>2</v>
      </c>
      <c r="E2260" s="15" t="s">
        <v>40</v>
      </c>
      <c r="F2260" s="13" t="str">
        <f>IFERROR(__xludf.DUMMYFUNCTION("REGEXEXTRACT(E2260, ""[А-Яа-я].*"")"),"Злокачественные новообразования")</f>
        <v>Злокачественные новообразования</v>
      </c>
      <c r="G2260" s="16">
        <f t="shared" si="17"/>
        <v>2</v>
      </c>
      <c r="H2260" s="13" t="s">
        <v>28</v>
      </c>
      <c r="I2260" s="13" t="str">
        <f>IFERROR(__xludf.DUMMYFUNCTION("REGEXREPLACE(H2260, "".*\s"", """")"),"человек")</f>
        <v>человек</v>
      </c>
      <c r="J2260" s="13" t="s">
        <v>29</v>
      </c>
      <c r="K2260" s="17" t="str">
        <f>IFERROR(__xludf.DUMMYFUNCTION("REGEXREPLACE(J2260, ""^[\d\s]+"", """")"),"значение показателя за год")</f>
        <v>значение показателя за год</v>
      </c>
      <c r="L2260" s="16">
        <f t="shared" si="18"/>
        <v>2</v>
      </c>
      <c r="M2260" s="13" t="s">
        <v>31</v>
      </c>
      <c r="N2260" s="13" t="str">
        <f>IFERROR(__xludf.DUMMYFUNCTION("REGEXEXTRACT(M2260, "" (.+)$"")"),"городское население")</f>
        <v>городское население</v>
      </c>
      <c r="O2260" s="23" t="s">
        <v>37</v>
      </c>
      <c r="P2260" s="18">
        <v>6118.0</v>
      </c>
      <c r="Q2260" s="18">
        <v>6213.0</v>
      </c>
      <c r="R2260" s="18">
        <v>6249.0</v>
      </c>
      <c r="S2260" s="18">
        <v>5871.0</v>
      </c>
      <c r="T2260" s="18">
        <v>6017.0</v>
      </c>
      <c r="U2260" s="18">
        <v>5953.0</v>
      </c>
      <c r="V2260" s="18">
        <v>6326.0</v>
      </c>
      <c r="W2260" s="18">
        <v>6205.0</v>
      </c>
      <c r="X2260" s="18">
        <v>6009.0</v>
      </c>
      <c r="Y2260" s="18">
        <v>5966.0</v>
      </c>
      <c r="Z2260" s="19" t="str">
        <f t="shared" si="6"/>
        <v/>
      </c>
      <c r="AA2260" s="19">
        <f t="shared" si="19"/>
        <v>60927</v>
      </c>
      <c r="AB2260" s="19" t="str">
        <f t="shared" si="8"/>
        <v/>
      </c>
      <c r="AC2260" s="19">
        <f t="shared" si="20"/>
        <v>6092.7</v>
      </c>
      <c r="AD2260" s="19">
        <f t="shared" si="21"/>
        <v>8481</v>
      </c>
      <c r="AE2260" s="19" t="str">
        <f t="shared" si="22"/>
        <v>Нет моды</v>
      </c>
      <c r="AF2260" s="19">
        <f t="shared" si="23"/>
        <v>5871</v>
      </c>
      <c r="AG2260" s="19">
        <f t="shared" si="24"/>
        <v>6326</v>
      </c>
      <c r="AH2260" s="20" t="str">
        <f t="shared" si="14"/>
        <v/>
      </c>
      <c r="AI2260" s="21"/>
      <c r="AJ2260" s="21"/>
      <c r="AK2260" s="21"/>
      <c r="AL2260" s="22">
        <f t="shared" si="25"/>
        <v>2</v>
      </c>
    </row>
    <row r="2261" ht="12.75" customHeight="1">
      <c r="A2261" s="13" t="s">
        <v>187</v>
      </c>
      <c r="B2261" s="13" t="str">
        <f>IFERROR(__xludf.DUMMYFUNCTION("REGEXREPLACE(A2261, ""\d"", """")"),"     Северо-Кавказский федеральный округ")</f>
        <v>     Северо-Кавказский федеральный округ</v>
      </c>
      <c r="C2261" s="14" t="str">
        <f t="shared" si="15"/>
        <v>Северо-Кавказский федеральный округ</v>
      </c>
      <c r="D2261" s="3">
        <f t="shared" si="16"/>
        <v>2</v>
      </c>
      <c r="E2261" s="15" t="s">
        <v>40</v>
      </c>
      <c r="F2261" s="13" t="str">
        <f>IFERROR(__xludf.DUMMYFUNCTION("REGEXEXTRACT(E2261, ""[А-Яа-я].*"")"),"Злокачественные новообразования")</f>
        <v>Злокачественные новообразования</v>
      </c>
      <c r="G2261" s="16">
        <f t="shared" si="17"/>
        <v>2</v>
      </c>
      <c r="H2261" s="13" t="s">
        <v>28</v>
      </c>
      <c r="I2261" s="13" t="str">
        <f>IFERROR(__xludf.DUMMYFUNCTION("REGEXREPLACE(H2261, "".*\s"", """")"),"человек")</f>
        <v>человек</v>
      </c>
      <c r="J2261" s="13" t="s">
        <v>29</v>
      </c>
      <c r="K2261" s="17" t="str">
        <f>IFERROR(__xludf.DUMMYFUNCTION("REGEXREPLACE(J2261, ""^[\d\s]+"", """")"),"значение показателя за год")</f>
        <v>значение показателя за год</v>
      </c>
      <c r="L2261" s="16">
        <f t="shared" si="18"/>
        <v>2</v>
      </c>
      <c r="M2261" s="13" t="s">
        <v>32</v>
      </c>
      <c r="N2261" s="13" t="str">
        <f>IFERROR(__xludf.DUMMYFUNCTION("REGEXEXTRACT(M2261, "" (.+)$"")"),"сельское население")</f>
        <v>сельское население</v>
      </c>
      <c r="O2261" s="23" t="s">
        <v>37</v>
      </c>
      <c r="P2261" s="18">
        <v>5139.0</v>
      </c>
      <c r="Q2261" s="18">
        <v>5269.0</v>
      </c>
      <c r="R2261" s="18">
        <v>5254.0</v>
      </c>
      <c r="S2261" s="18">
        <v>5153.0</v>
      </c>
      <c r="T2261" s="18">
        <v>4993.0</v>
      </c>
      <c r="U2261" s="18">
        <v>4683.0</v>
      </c>
      <c r="V2261" s="18">
        <v>4842.0</v>
      </c>
      <c r="W2261" s="18">
        <v>4768.0</v>
      </c>
      <c r="X2261" s="18">
        <v>4773.0</v>
      </c>
      <c r="Y2261" s="18">
        <v>4809.0</v>
      </c>
      <c r="Z2261" s="19" t="str">
        <f t="shared" si="6"/>
        <v/>
      </c>
      <c r="AA2261" s="19" t="str">
        <f t="shared" si="19"/>
        <v/>
      </c>
      <c r="AB2261" s="19">
        <f t="shared" si="8"/>
        <v>49683</v>
      </c>
      <c r="AC2261" s="19">
        <f t="shared" si="20"/>
        <v>4968.3</v>
      </c>
      <c r="AD2261" s="19">
        <f t="shared" si="21"/>
        <v>5570</v>
      </c>
      <c r="AE2261" s="19" t="str">
        <f t="shared" si="22"/>
        <v>Нет моды</v>
      </c>
      <c r="AF2261" s="19">
        <f t="shared" si="23"/>
        <v>4683</v>
      </c>
      <c r="AG2261" s="19">
        <f t="shared" si="24"/>
        <v>5269</v>
      </c>
      <c r="AH2261" s="20" t="str">
        <f t="shared" si="14"/>
        <v>Город: 55%; Село: 45%</v>
      </c>
      <c r="AI2261" s="21"/>
      <c r="AJ2261" s="21"/>
      <c r="AK2261" s="21"/>
      <c r="AL2261" s="22">
        <f t="shared" si="25"/>
        <v>2</v>
      </c>
    </row>
    <row r="2262" ht="12.75" customHeight="1">
      <c r="A2262" s="13" t="s">
        <v>187</v>
      </c>
      <c r="B2262" s="13" t="str">
        <f>IFERROR(__xludf.DUMMYFUNCTION("REGEXREPLACE(A2262, ""\d"", """")"),"     Северо-Кавказский федеральный округ")</f>
        <v>     Северо-Кавказский федеральный округ</v>
      </c>
      <c r="C2262" s="14" t="str">
        <f t="shared" si="15"/>
        <v>Северо-Кавказский федеральный округ</v>
      </c>
      <c r="D2262" s="3">
        <f t="shared" si="16"/>
        <v>2</v>
      </c>
      <c r="E2262" s="15" t="s">
        <v>41</v>
      </c>
      <c r="F2262" s="13" t="str">
        <f>IFERROR(__xludf.DUMMYFUNCTION("REGEXEXTRACT(E2262, ""[А-Яа-я].*"")"),"Инфекционные и паразитарные болезни")</f>
        <v>Инфекционные и паразитарные болезни</v>
      </c>
      <c r="G2262" s="16">
        <f t="shared" si="17"/>
        <v>2</v>
      </c>
      <c r="H2262" s="13" t="s">
        <v>28</v>
      </c>
      <c r="I2262" s="13" t="str">
        <f>IFERROR(__xludf.DUMMYFUNCTION("REGEXREPLACE(H2262, "".*\s"", """")"),"человек")</f>
        <v>человек</v>
      </c>
      <c r="J2262" s="13" t="s">
        <v>29</v>
      </c>
      <c r="K2262" s="17" t="str">
        <f>IFERROR(__xludf.DUMMYFUNCTION("REGEXREPLACE(J2262, ""^[\d\s]+"", """")"),"значение показателя за год")</f>
        <v>значение показателя за год</v>
      </c>
      <c r="L2262" s="16">
        <f t="shared" si="18"/>
        <v>2</v>
      </c>
      <c r="M2262" s="13" t="s">
        <v>30</v>
      </c>
      <c r="N2262" s="13" t="str">
        <f>IFERROR(__xludf.DUMMYFUNCTION("REGEXEXTRACT(M2262, "" (.+)$"")"),"все население")</f>
        <v>все население</v>
      </c>
      <c r="O2262" s="18">
        <v>908.0</v>
      </c>
      <c r="P2262" s="18">
        <v>849.0</v>
      </c>
      <c r="Q2262" s="18">
        <v>766.0</v>
      </c>
      <c r="R2262" s="18">
        <v>708.0</v>
      </c>
      <c r="S2262" s="18">
        <v>714.0</v>
      </c>
      <c r="T2262" s="18">
        <v>669.0</v>
      </c>
      <c r="U2262" s="18">
        <v>681.0</v>
      </c>
      <c r="V2262" s="18">
        <v>676.0</v>
      </c>
      <c r="W2262" s="18">
        <v>633.0</v>
      </c>
      <c r="X2262" s="18">
        <v>717.0</v>
      </c>
      <c r="Y2262" s="18">
        <v>746.0</v>
      </c>
      <c r="Z2262" s="19">
        <f t="shared" si="6"/>
        <v>8067</v>
      </c>
      <c r="AA2262" s="19" t="str">
        <f t="shared" si="19"/>
        <v/>
      </c>
      <c r="AB2262" s="19" t="str">
        <f t="shared" si="8"/>
        <v/>
      </c>
      <c r="AC2262" s="19">
        <f t="shared" si="20"/>
        <v>733.3636364</v>
      </c>
      <c r="AD2262" s="19">
        <f t="shared" si="21"/>
        <v>908</v>
      </c>
      <c r="AE2262" s="19" t="str">
        <f t="shared" si="22"/>
        <v>Нет моды</v>
      </c>
      <c r="AF2262" s="19">
        <f t="shared" si="23"/>
        <v>633</v>
      </c>
      <c r="AG2262" s="19">
        <f t="shared" si="24"/>
        <v>908</v>
      </c>
      <c r="AH2262" s="20" t="str">
        <f t="shared" si="14"/>
        <v/>
      </c>
      <c r="AI2262" s="21"/>
      <c r="AJ2262" s="21"/>
      <c r="AK2262" s="21"/>
      <c r="AL2262" s="22">
        <f t="shared" si="25"/>
        <v>1</v>
      </c>
    </row>
    <row r="2263" ht="12.75" customHeight="1">
      <c r="A2263" s="13" t="s">
        <v>187</v>
      </c>
      <c r="B2263" s="13" t="str">
        <f>IFERROR(__xludf.DUMMYFUNCTION("REGEXREPLACE(A2263, ""\d"", """")"),"     Северо-Кавказский федеральный округ")</f>
        <v>     Северо-Кавказский федеральный округ</v>
      </c>
      <c r="C2263" s="14" t="str">
        <f t="shared" si="15"/>
        <v>Северо-Кавказский федеральный округ</v>
      </c>
      <c r="D2263" s="3">
        <f t="shared" si="16"/>
        <v>2</v>
      </c>
      <c r="E2263" s="15" t="s">
        <v>41</v>
      </c>
      <c r="F2263" s="13" t="str">
        <f>IFERROR(__xludf.DUMMYFUNCTION("REGEXEXTRACT(E2263, ""[А-Яа-я].*"")"),"Инфекционные и паразитарные болезни")</f>
        <v>Инфекционные и паразитарные болезни</v>
      </c>
      <c r="G2263" s="16">
        <f t="shared" si="17"/>
        <v>2</v>
      </c>
      <c r="H2263" s="13" t="s">
        <v>28</v>
      </c>
      <c r="I2263" s="13" t="str">
        <f>IFERROR(__xludf.DUMMYFUNCTION("REGEXREPLACE(H2263, "".*\s"", """")"),"человек")</f>
        <v>человек</v>
      </c>
      <c r="J2263" s="13" t="s">
        <v>29</v>
      </c>
      <c r="K2263" s="17" t="str">
        <f>IFERROR(__xludf.DUMMYFUNCTION("REGEXREPLACE(J2263, ""^[\d\s]+"", """")"),"значение показателя за год")</f>
        <v>значение показателя за год</v>
      </c>
      <c r="L2263" s="16">
        <f t="shared" si="18"/>
        <v>2</v>
      </c>
      <c r="M2263" s="13" t="s">
        <v>31</v>
      </c>
      <c r="N2263" s="13" t="str">
        <f>IFERROR(__xludf.DUMMYFUNCTION("REGEXEXTRACT(M2263, "" (.+)$"")"),"городское население")</f>
        <v>городское население</v>
      </c>
      <c r="O2263" s="18">
        <v>464.0</v>
      </c>
      <c r="P2263" s="18">
        <v>434.0</v>
      </c>
      <c r="Q2263" s="18">
        <v>375.0</v>
      </c>
      <c r="R2263" s="18">
        <v>382.0</v>
      </c>
      <c r="S2263" s="18">
        <v>373.0</v>
      </c>
      <c r="T2263" s="18">
        <v>373.0</v>
      </c>
      <c r="U2263" s="18">
        <v>370.0</v>
      </c>
      <c r="V2263" s="18">
        <v>394.0</v>
      </c>
      <c r="W2263" s="18">
        <v>364.0</v>
      </c>
      <c r="X2263" s="18">
        <v>400.0</v>
      </c>
      <c r="Y2263" s="18">
        <v>425.0</v>
      </c>
      <c r="Z2263" s="19" t="str">
        <f t="shared" si="6"/>
        <v/>
      </c>
      <c r="AA2263" s="19">
        <f t="shared" si="19"/>
        <v>4354</v>
      </c>
      <c r="AB2263" s="19" t="str">
        <f t="shared" si="8"/>
        <v/>
      </c>
      <c r="AC2263" s="19">
        <f t="shared" si="20"/>
        <v>395.8181818</v>
      </c>
      <c r="AD2263" s="19">
        <f t="shared" si="21"/>
        <v>548.5</v>
      </c>
      <c r="AE2263" s="19" t="str">
        <f t="shared" si="22"/>
        <v>Нет моды</v>
      </c>
      <c r="AF2263" s="19">
        <f t="shared" si="23"/>
        <v>364</v>
      </c>
      <c r="AG2263" s="19">
        <f t="shared" si="24"/>
        <v>464</v>
      </c>
      <c r="AH2263" s="20" t="str">
        <f t="shared" si="14"/>
        <v/>
      </c>
      <c r="AI2263" s="21"/>
      <c r="AJ2263" s="21"/>
      <c r="AK2263" s="21"/>
      <c r="AL2263" s="22">
        <f t="shared" si="25"/>
        <v>1</v>
      </c>
    </row>
    <row r="2264" ht="12.75" customHeight="1">
      <c r="A2264" s="13" t="s">
        <v>187</v>
      </c>
      <c r="B2264" s="13" t="str">
        <f>IFERROR(__xludf.DUMMYFUNCTION("REGEXREPLACE(A2264, ""\d"", """")"),"     Северо-Кавказский федеральный округ")</f>
        <v>     Северо-Кавказский федеральный округ</v>
      </c>
      <c r="C2264" s="14" t="str">
        <f t="shared" si="15"/>
        <v>Северо-Кавказский федеральный округ</v>
      </c>
      <c r="D2264" s="3">
        <f t="shared" si="16"/>
        <v>2</v>
      </c>
      <c r="E2264" s="15" t="s">
        <v>41</v>
      </c>
      <c r="F2264" s="13" t="str">
        <f>IFERROR(__xludf.DUMMYFUNCTION("REGEXEXTRACT(E2264, ""[А-Яа-я].*"")"),"Инфекционные и паразитарные болезни")</f>
        <v>Инфекционные и паразитарные болезни</v>
      </c>
      <c r="G2264" s="16">
        <f t="shared" si="17"/>
        <v>2</v>
      </c>
      <c r="H2264" s="13" t="s">
        <v>28</v>
      </c>
      <c r="I2264" s="13" t="str">
        <f>IFERROR(__xludf.DUMMYFUNCTION("REGEXREPLACE(H2264, "".*\s"", """")"),"человек")</f>
        <v>человек</v>
      </c>
      <c r="J2264" s="13" t="s">
        <v>29</v>
      </c>
      <c r="K2264" s="17" t="str">
        <f>IFERROR(__xludf.DUMMYFUNCTION("REGEXREPLACE(J2264, ""^[\d\s]+"", """")"),"значение показателя за год")</f>
        <v>значение показателя за год</v>
      </c>
      <c r="L2264" s="16">
        <f t="shared" si="18"/>
        <v>2</v>
      </c>
      <c r="M2264" s="13" t="s">
        <v>32</v>
      </c>
      <c r="N2264" s="13" t="str">
        <f>IFERROR(__xludf.DUMMYFUNCTION("REGEXEXTRACT(M2264, "" (.+)$"")"),"сельское население")</f>
        <v>сельское население</v>
      </c>
      <c r="O2264" s="18">
        <v>444.0</v>
      </c>
      <c r="P2264" s="18">
        <v>415.0</v>
      </c>
      <c r="Q2264" s="18">
        <v>391.0</v>
      </c>
      <c r="R2264" s="18">
        <v>326.0</v>
      </c>
      <c r="S2264" s="18">
        <v>341.0</v>
      </c>
      <c r="T2264" s="18">
        <v>296.0</v>
      </c>
      <c r="U2264" s="18">
        <v>311.0</v>
      </c>
      <c r="V2264" s="18">
        <v>282.0</v>
      </c>
      <c r="W2264" s="18">
        <v>269.0</v>
      </c>
      <c r="X2264" s="18">
        <v>317.0</v>
      </c>
      <c r="Y2264" s="18">
        <v>321.0</v>
      </c>
      <c r="Z2264" s="19" t="str">
        <f t="shared" si="6"/>
        <v/>
      </c>
      <c r="AA2264" s="19" t="str">
        <f t="shared" si="19"/>
        <v/>
      </c>
      <c r="AB2264" s="19">
        <f t="shared" si="8"/>
        <v>3713</v>
      </c>
      <c r="AC2264" s="19">
        <f t="shared" si="20"/>
        <v>337.5454545</v>
      </c>
      <c r="AD2264" s="19">
        <f t="shared" si="21"/>
        <v>373</v>
      </c>
      <c r="AE2264" s="19" t="str">
        <f t="shared" si="22"/>
        <v>Нет моды</v>
      </c>
      <c r="AF2264" s="19">
        <f t="shared" si="23"/>
        <v>269</v>
      </c>
      <c r="AG2264" s="19">
        <f t="shared" si="24"/>
        <v>444</v>
      </c>
      <c r="AH2264" s="20" t="str">
        <f t="shared" si="14"/>
        <v>Город: 54%; Село: 46%</v>
      </c>
      <c r="AI2264" s="21"/>
      <c r="AJ2264" s="21"/>
      <c r="AK2264" s="21"/>
      <c r="AL2264" s="22">
        <f t="shared" si="25"/>
        <v>1</v>
      </c>
    </row>
    <row r="2265" ht="12.75" customHeight="1">
      <c r="A2265" s="13" t="s">
        <v>187</v>
      </c>
      <c r="B2265" s="13" t="str">
        <f>IFERROR(__xludf.DUMMYFUNCTION("REGEXREPLACE(A2265, ""\d"", """")"),"     Северо-Кавказский федеральный округ")</f>
        <v>     Северо-Кавказский федеральный округ</v>
      </c>
      <c r="C2265" s="14" t="str">
        <f t="shared" si="15"/>
        <v>Северо-Кавказский федеральный округ</v>
      </c>
      <c r="D2265" s="3">
        <f t="shared" si="16"/>
        <v>2</v>
      </c>
      <c r="E2265" s="15" t="s">
        <v>42</v>
      </c>
      <c r="F2265" s="13" t="str">
        <f>IFERROR(__xludf.DUMMYFUNCTION("REGEXEXTRACT(E2265, ""[А-Яа-я].*"")"),"Ишемическая болезнь сердца")</f>
        <v>Ишемическая болезнь сердца</v>
      </c>
      <c r="G2265" s="16">
        <f t="shared" si="17"/>
        <v>2</v>
      </c>
      <c r="H2265" s="13" t="s">
        <v>28</v>
      </c>
      <c r="I2265" s="13" t="str">
        <f>IFERROR(__xludf.DUMMYFUNCTION("REGEXREPLACE(H2265, "".*\s"", """")"),"человек")</f>
        <v>человек</v>
      </c>
      <c r="J2265" s="13" t="s">
        <v>29</v>
      </c>
      <c r="K2265" s="17" t="str">
        <f>IFERROR(__xludf.DUMMYFUNCTION("REGEXREPLACE(J2265, ""^[\d\s]+"", """")"),"значение показателя за год")</f>
        <v>значение показателя за год</v>
      </c>
      <c r="L2265" s="16">
        <f t="shared" si="18"/>
        <v>2</v>
      </c>
      <c r="M2265" s="13" t="s">
        <v>30</v>
      </c>
      <c r="N2265" s="13" t="str">
        <f>IFERROR(__xludf.DUMMYFUNCTION("REGEXEXTRACT(M2265, "" (.+)$"")"),"все население")</f>
        <v>все население</v>
      </c>
      <c r="O2265" s="23" t="s">
        <v>37</v>
      </c>
      <c r="P2265" s="18">
        <v>19547.0</v>
      </c>
      <c r="Q2265" s="18">
        <v>19451.0</v>
      </c>
      <c r="R2265" s="18">
        <v>19070.0</v>
      </c>
      <c r="S2265" s="18">
        <v>17667.0</v>
      </c>
      <c r="T2265" s="18">
        <v>16800.0</v>
      </c>
      <c r="U2265" s="18">
        <v>16064.0</v>
      </c>
      <c r="V2265" s="18">
        <v>17486.0</v>
      </c>
      <c r="W2265" s="18">
        <v>17470.0</v>
      </c>
      <c r="X2265" s="18">
        <v>16018.0</v>
      </c>
      <c r="Y2265" s="18">
        <v>15526.0</v>
      </c>
      <c r="Z2265" s="19">
        <f t="shared" si="6"/>
        <v>175099</v>
      </c>
      <c r="AA2265" s="19" t="str">
        <f t="shared" si="19"/>
        <v/>
      </c>
      <c r="AB2265" s="19" t="str">
        <f t="shared" si="8"/>
        <v/>
      </c>
      <c r="AC2265" s="19">
        <f t="shared" si="20"/>
        <v>17509.9</v>
      </c>
      <c r="AD2265" s="19">
        <f t="shared" si="21"/>
        <v>444</v>
      </c>
      <c r="AE2265" s="19" t="str">
        <f t="shared" si="22"/>
        <v>Нет моды</v>
      </c>
      <c r="AF2265" s="19">
        <f t="shared" si="23"/>
        <v>15526</v>
      </c>
      <c r="AG2265" s="19">
        <f t="shared" si="24"/>
        <v>19547</v>
      </c>
      <c r="AH2265" s="20" t="str">
        <f t="shared" si="14"/>
        <v/>
      </c>
      <c r="AI2265" s="21"/>
      <c r="AJ2265" s="21"/>
      <c r="AK2265" s="21"/>
      <c r="AL2265" s="22">
        <f t="shared" si="25"/>
        <v>2</v>
      </c>
    </row>
    <row r="2266" ht="12.75" customHeight="1">
      <c r="A2266" s="13" t="s">
        <v>187</v>
      </c>
      <c r="B2266" s="13" t="str">
        <f>IFERROR(__xludf.DUMMYFUNCTION("REGEXREPLACE(A2266, ""\d"", """")"),"     Северо-Кавказский федеральный округ")</f>
        <v>     Северо-Кавказский федеральный округ</v>
      </c>
      <c r="C2266" s="14" t="str">
        <f t="shared" si="15"/>
        <v>Северо-Кавказский федеральный округ</v>
      </c>
      <c r="D2266" s="3">
        <f t="shared" si="16"/>
        <v>2</v>
      </c>
      <c r="E2266" s="15" t="s">
        <v>42</v>
      </c>
      <c r="F2266" s="13" t="str">
        <f>IFERROR(__xludf.DUMMYFUNCTION("REGEXEXTRACT(E2266, ""[А-Яа-я].*"")"),"Ишемическая болезнь сердца")</f>
        <v>Ишемическая болезнь сердца</v>
      </c>
      <c r="G2266" s="16">
        <f t="shared" si="17"/>
        <v>2</v>
      </c>
      <c r="H2266" s="13" t="s">
        <v>28</v>
      </c>
      <c r="I2266" s="13" t="str">
        <f>IFERROR(__xludf.DUMMYFUNCTION("REGEXREPLACE(H2266, "".*\s"", """")"),"человек")</f>
        <v>человек</v>
      </c>
      <c r="J2266" s="13" t="s">
        <v>29</v>
      </c>
      <c r="K2266" s="17" t="str">
        <f>IFERROR(__xludf.DUMMYFUNCTION("REGEXREPLACE(J2266, ""^[\d\s]+"", """")"),"значение показателя за год")</f>
        <v>значение показателя за год</v>
      </c>
      <c r="L2266" s="16">
        <f t="shared" si="18"/>
        <v>2</v>
      </c>
      <c r="M2266" s="13" t="s">
        <v>31</v>
      </c>
      <c r="N2266" s="13" t="str">
        <f>IFERROR(__xludf.DUMMYFUNCTION("REGEXEXTRACT(M2266, "" (.+)$"")"),"городское население")</f>
        <v>городское население</v>
      </c>
      <c r="O2266" s="23" t="s">
        <v>37</v>
      </c>
      <c r="P2266" s="18">
        <v>9701.0</v>
      </c>
      <c r="Q2266" s="18">
        <v>9926.0</v>
      </c>
      <c r="R2266" s="18">
        <v>9743.0</v>
      </c>
      <c r="S2266" s="18">
        <v>9138.0</v>
      </c>
      <c r="T2266" s="18">
        <v>8886.0</v>
      </c>
      <c r="U2266" s="18">
        <v>8629.0</v>
      </c>
      <c r="V2266" s="18">
        <v>9331.0</v>
      </c>
      <c r="W2266" s="18">
        <v>9390.0</v>
      </c>
      <c r="X2266" s="18">
        <v>8629.0</v>
      </c>
      <c r="Y2266" s="18">
        <v>8146.0</v>
      </c>
      <c r="Z2266" s="19" t="str">
        <f t="shared" si="6"/>
        <v/>
      </c>
      <c r="AA2266" s="19">
        <f t="shared" si="19"/>
        <v>91519</v>
      </c>
      <c r="AB2266" s="19" t="str">
        <f t="shared" si="8"/>
        <v/>
      </c>
      <c r="AC2266" s="19">
        <f t="shared" si="20"/>
        <v>9151.9</v>
      </c>
      <c r="AD2266" s="19">
        <f t="shared" si="21"/>
        <v>12726</v>
      </c>
      <c r="AE2266" s="19" t="str">
        <f t="shared" si="22"/>
        <v>Нет моды</v>
      </c>
      <c r="AF2266" s="19">
        <f t="shared" si="23"/>
        <v>8146</v>
      </c>
      <c r="AG2266" s="19">
        <f t="shared" si="24"/>
        <v>9926</v>
      </c>
      <c r="AH2266" s="20" t="str">
        <f t="shared" si="14"/>
        <v/>
      </c>
      <c r="AI2266" s="21"/>
      <c r="AJ2266" s="21"/>
      <c r="AK2266" s="21"/>
      <c r="AL2266" s="22">
        <f t="shared" si="25"/>
        <v>2</v>
      </c>
    </row>
    <row r="2267" ht="12.75" customHeight="1">
      <c r="A2267" s="13" t="s">
        <v>187</v>
      </c>
      <c r="B2267" s="13" t="str">
        <f>IFERROR(__xludf.DUMMYFUNCTION("REGEXREPLACE(A2267, ""\d"", """")"),"     Северо-Кавказский федеральный округ")</f>
        <v>     Северо-Кавказский федеральный округ</v>
      </c>
      <c r="C2267" s="14" t="str">
        <f t="shared" si="15"/>
        <v>Северо-Кавказский федеральный округ</v>
      </c>
      <c r="D2267" s="3">
        <f t="shared" si="16"/>
        <v>2</v>
      </c>
      <c r="E2267" s="15" t="s">
        <v>42</v>
      </c>
      <c r="F2267" s="13" t="str">
        <f>IFERROR(__xludf.DUMMYFUNCTION("REGEXEXTRACT(E2267, ""[А-Яа-я].*"")"),"Ишемическая болезнь сердца")</f>
        <v>Ишемическая болезнь сердца</v>
      </c>
      <c r="G2267" s="16">
        <f t="shared" si="17"/>
        <v>2</v>
      </c>
      <c r="H2267" s="13" t="s">
        <v>28</v>
      </c>
      <c r="I2267" s="13" t="str">
        <f>IFERROR(__xludf.DUMMYFUNCTION("REGEXREPLACE(H2267, "".*\s"", """")"),"человек")</f>
        <v>человек</v>
      </c>
      <c r="J2267" s="13" t="s">
        <v>29</v>
      </c>
      <c r="K2267" s="17" t="str">
        <f>IFERROR(__xludf.DUMMYFUNCTION("REGEXREPLACE(J2267, ""^[\d\s]+"", """")"),"значение показателя за год")</f>
        <v>значение показателя за год</v>
      </c>
      <c r="L2267" s="16">
        <f t="shared" si="18"/>
        <v>2</v>
      </c>
      <c r="M2267" s="13" t="s">
        <v>32</v>
      </c>
      <c r="N2267" s="13" t="str">
        <f>IFERROR(__xludf.DUMMYFUNCTION("REGEXEXTRACT(M2267, "" (.+)$"")"),"сельское население")</f>
        <v>сельское население</v>
      </c>
      <c r="O2267" s="23" t="s">
        <v>37</v>
      </c>
      <c r="P2267" s="18">
        <v>9846.0</v>
      </c>
      <c r="Q2267" s="18">
        <v>9525.0</v>
      </c>
      <c r="R2267" s="18">
        <v>9327.0</v>
      </c>
      <c r="S2267" s="18">
        <v>8529.0</v>
      </c>
      <c r="T2267" s="18">
        <v>7914.0</v>
      </c>
      <c r="U2267" s="18">
        <v>7435.0</v>
      </c>
      <c r="V2267" s="18">
        <v>8155.0</v>
      </c>
      <c r="W2267" s="18">
        <v>8080.0</v>
      </c>
      <c r="X2267" s="18">
        <v>7389.0</v>
      </c>
      <c r="Y2267" s="18">
        <v>7380.0</v>
      </c>
      <c r="Z2267" s="19" t="str">
        <f t="shared" si="6"/>
        <v/>
      </c>
      <c r="AA2267" s="19" t="str">
        <f t="shared" si="19"/>
        <v/>
      </c>
      <c r="AB2267" s="19">
        <f t="shared" si="8"/>
        <v>83580</v>
      </c>
      <c r="AC2267" s="19">
        <f t="shared" si="20"/>
        <v>8358</v>
      </c>
      <c r="AD2267" s="19">
        <f t="shared" si="21"/>
        <v>8757.5</v>
      </c>
      <c r="AE2267" s="19" t="str">
        <f t="shared" si="22"/>
        <v>Нет моды</v>
      </c>
      <c r="AF2267" s="19">
        <f t="shared" si="23"/>
        <v>7380</v>
      </c>
      <c r="AG2267" s="19">
        <f t="shared" si="24"/>
        <v>9846</v>
      </c>
      <c r="AH2267" s="20" t="str">
        <f t="shared" si="14"/>
        <v>Город: 52%; Село: 48%</v>
      </c>
      <c r="AI2267" s="21"/>
      <c r="AJ2267" s="21"/>
      <c r="AK2267" s="21"/>
      <c r="AL2267" s="22">
        <f t="shared" si="25"/>
        <v>2</v>
      </c>
    </row>
    <row r="2268" ht="12.75" customHeight="1">
      <c r="A2268" s="13" t="s">
        <v>187</v>
      </c>
      <c r="B2268" s="13" t="str">
        <f>IFERROR(__xludf.DUMMYFUNCTION("REGEXREPLACE(A2268, ""\d"", """")"),"     Северо-Кавказский федеральный округ")</f>
        <v>     Северо-Кавказский федеральный округ</v>
      </c>
      <c r="C2268" s="14" t="str">
        <f t="shared" si="15"/>
        <v>Северо-Кавказский федеральный округ</v>
      </c>
      <c r="D2268" s="3">
        <f t="shared" si="16"/>
        <v>2</v>
      </c>
      <c r="E2268" s="15" t="s">
        <v>43</v>
      </c>
      <c r="F2268" s="13" t="str">
        <f>IFERROR(__xludf.DUMMYFUNCTION("REGEXEXTRACT(E2268, ""[А-Яа-я].*"")"),"Новообразования")</f>
        <v>Новообразования</v>
      </c>
      <c r="G2268" s="16">
        <f t="shared" si="17"/>
        <v>2</v>
      </c>
      <c r="H2268" s="13" t="s">
        <v>28</v>
      </c>
      <c r="I2268" s="13" t="str">
        <f>IFERROR(__xludf.DUMMYFUNCTION("REGEXREPLACE(H2268, "".*\s"", """")"),"человек")</f>
        <v>человек</v>
      </c>
      <c r="J2268" s="13" t="s">
        <v>29</v>
      </c>
      <c r="K2268" s="17" t="str">
        <f>IFERROR(__xludf.DUMMYFUNCTION("REGEXREPLACE(J2268, ""^[\d\s]+"", """")"),"значение показателя за год")</f>
        <v>значение показателя за год</v>
      </c>
      <c r="L2268" s="16">
        <f t="shared" si="18"/>
        <v>2</v>
      </c>
      <c r="M2268" s="13" t="s">
        <v>30</v>
      </c>
      <c r="N2268" s="13" t="str">
        <f>IFERROR(__xludf.DUMMYFUNCTION("REGEXEXTRACT(M2268, "" (.+)$"")"),"все население")</f>
        <v>все население</v>
      </c>
      <c r="O2268" s="18">
        <v>11448.0</v>
      </c>
      <c r="P2268" s="18">
        <v>11373.0</v>
      </c>
      <c r="Q2268" s="18">
        <v>11619.0</v>
      </c>
      <c r="R2268" s="18">
        <v>11635.0</v>
      </c>
      <c r="S2268" s="18">
        <v>11184.0</v>
      </c>
      <c r="T2268" s="18">
        <v>11232.0</v>
      </c>
      <c r="U2268" s="18">
        <v>10854.0</v>
      </c>
      <c r="V2268" s="18">
        <v>11428.0</v>
      </c>
      <c r="W2268" s="18">
        <v>11218.0</v>
      </c>
      <c r="X2268" s="18">
        <v>11125.0</v>
      </c>
      <c r="Y2268" s="18">
        <v>11049.0</v>
      </c>
      <c r="Z2268" s="19">
        <f t="shared" si="6"/>
        <v>124165</v>
      </c>
      <c r="AA2268" s="19" t="str">
        <f t="shared" si="19"/>
        <v/>
      </c>
      <c r="AB2268" s="19" t="str">
        <f t="shared" si="8"/>
        <v/>
      </c>
      <c r="AC2268" s="19">
        <f t="shared" si="20"/>
        <v>11287.72727</v>
      </c>
      <c r="AD2268" s="19">
        <f t="shared" si="21"/>
        <v>10854</v>
      </c>
      <c r="AE2268" s="19" t="str">
        <f t="shared" si="22"/>
        <v>Нет моды</v>
      </c>
      <c r="AF2268" s="19">
        <f t="shared" si="23"/>
        <v>10854</v>
      </c>
      <c r="AG2268" s="19">
        <f t="shared" si="24"/>
        <v>11635</v>
      </c>
      <c r="AH2268" s="20" t="str">
        <f t="shared" si="14"/>
        <v/>
      </c>
      <c r="AI2268" s="21"/>
      <c r="AJ2268" s="21"/>
      <c r="AK2268" s="21"/>
      <c r="AL2268" s="22">
        <f t="shared" si="25"/>
        <v>1</v>
      </c>
    </row>
    <row r="2269" ht="12.75" customHeight="1">
      <c r="A2269" s="13" t="s">
        <v>187</v>
      </c>
      <c r="B2269" s="13" t="str">
        <f>IFERROR(__xludf.DUMMYFUNCTION("REGEXREPLACE(A2269, ""\d"", """")"),"     Северо-Кавказский федеральный округ")</f>
        <v>     Северо-Кавказский федеральный округ</v>
      </c>
      <c r="C2269" s="14" t="str">
        <f t="shared" si="15"/>
        <v>Северо-Кавказский федеральный округ</v>
      </c>
      <c r="D2269" s="3">
        <f t="shared" si="16"/>
        <v>2</v>
      </c>
      <c r="E2269" s="15" t="s">
        <v>43</v>
      </c>
      <c r="F2269" s="13" t="str">
        <f>IFERROR(__xludf.DUMMYFUNCTION("REGEXEXTRACT(E2269, ""[А-Яа-я].*"")"),"Новообразования")</f>
        <v>Новообразования</v>
      </c>
      <c r="G2269" s="16">
        <f t="shared" si="17"/>
        <v>2</v>
      </c>
      <c r="H2269" s="13" t="s">
        <v>28</v>
      </c>
      <c r="I2269" s="13" t="str">
        <f>IFERROR(__xludf.DUMMYFUNCTION("REGEXREPLACE(H2269, "".*\s"", """")"),"человек")</f>
        <v>человек</v>
      </c>
      <c r="J2269" s="13" t="s">
        <v>29</v>
      </c>
      <c r="K2269" s="17" t="str">
        <f>IFERROR(__xludf.DUMMYFUNCTION("REGEXREPLACE(J2269, ""^[\d\s]+"", """")"),"значение показателя за год")</f>
        <v>значение показателя за год</v>
      </c>
      <c r="L2269" s="16">
        <f t="shared" si="18"/>
        <v>2</v>
      </c>
      <c r="M2269" s="13" t="s">
        <v>31</v>
      </c>
      <c r="N2269" s="13" t="str">
        <f>IFERROR(__xludf.DUMMYFUNCTION("REGEXEXTRACT(M2269, "" (.+)$"")"),"городское население")</f>
        <v>городское население</v>
      </c>
      <c r="O2269" s="18">
        <v>6302.0</v>
      </c>
      <c r="P2269" s="18">
        <v>6170.0</v>
      </c>
      <c r="Q2269" s="18">
        <v>6276.0</v>
      </c>
      <c r="R2269" s="18">
        <v>6307.0</v>
      </c>
      <c r="S2269" s="18">
        <v>5971.0</v>
      </c>
      <c r="T2269" s="18">
        <v>6149.0</v>
      </c>
      <c r="U2269" s="18">
        <v>6058.0</v>
      </c>
      <c r="V2269" s="18">
        <v>6468.0</v>
      </c>
      <c r="W2269" s="18">
        <v>6349.0</v>
      </c>
      <c r="X2269" s="18">
        <v>6180.0</v>
      </c>
      <c r="Y2269" s="18">
        <v>6114.0</v>
      </c>
      <c r="Z2269" s="19" t="str">
        <f t="shared" si="6"/>
        <v/>
      </c>
      <c r="AA2269" s="19">
        <f t="shared" si="19"/>
        <v>68344</v>
      </c>
      <c r="AB2269" s="19" t="str">
        <f t="shared" si="8"/>
        <v/>
      </c>
      <c r="AC2269" s="19">
        <f t="shared" si="20"/>
        <v>6213.090909</v>
      </c>
      <c r="AD2269" s="19">
        <f t="shared" si="21"/>
        <v>8661</v>
      </c>
      <c r="AE2269" s="19" t="str">
        <f t="shared" si="22"/>
        <v>Нет моды</v>
      </c>
      <c r="AF2269" s="19">
        <f t="shared" si="23"/>
        <v>5971</v>
      </c>
      <c r="AG2269" s="19">
        <f t="shared" si="24"/>
        <v>6468</v>
      </c>
      <c r="AH2269" s="20" t="str">
        <f t="shared" si="14"/>
        <v/>
      </c>
      <c r="AI2269" s="21"/>
      <c r="AJ2269" s="21"/>
      <c r="AK2269" s="21"/>
      <c r="AL2269" s="22">
        <f t="shared" si="25"/>
        <v>1</v>
      </c>
    </row>
    <row r="2270" ht="12.75" customHeight="1">
      <c r="A2270" s="13" t="s">
        <v>187</v>
      </c>
      <c r="B2270" s="13" t="str">
        <f>IFERROR(__xludf.DUMMYFUNCTION("REGEXREPLACE(A2270, ""\d"", """")"),"     Северо-Кавказский федеральный округ")</f>
        <v>     Северо-Кавказский федеральный округ</v>
      </c>
      <c r="C2270" s="14" t="str">
        <f t="shared" si="15"/>
        <v>Северо-Кавказский федеральный округ</v>
      </c>
      <c r="D2270" s="3">
        <f t="shared" si="16"/>
        <v>2</v>
      </c>
      <c r="E2270" s="15" t="s">
        <v>43</v>
      </c>
      <c r="F2270" s="13" t="str">
        <f>IFERROR(__xludf.DUMMYFUNCTION("REGEXEXTRACT(E2270, ""[А-Яа-я].*"")"),"Новообразования")</f>
        <v>Новообразования</v>
      </c>
      <c r="G2270" s="16">
        <f t="shared" si="17"/>
        <v>2</v>
      </c>
      <c r="H2270" s="13" t="s">
        <v>28</v>
      </c>
      <c r="I2270" s="13" t="str">
        <f>IFERROR(__xludf.DUMMYFUNCTION("REGEXREPLACE(H2270, "".*\s"", """")"),"человек")</f>
        <v>человек</v>
      </c>
      <c r="J2270" s="13" t="s">
        <v>29</v>
      </c>
      <c r="K2270" s="17" t="str">
        <f>IFERROR(__xludf.DUMMYFUNCTION("REGEXREPLACE(J2270, ""^[\d\s]+"", """")"),"значение показателя за год")</f>
        <v>значение показателя за год</v>
      </c>
      <c r="L2270" s="16">
        <f t="shared" si="18"/>
        <v>2</v>
      </c>
      <c r="M2270" s="13" t="s">
        <v>32</v>
      </c>
      <c r="N2270" s="13" t="str">
        <f>IFERROR(__xludf.DUMMYFUNCTION("REGEXEXTRACT(M2270, "" (.+)$"")"),"сельское население")</f>
        <v>сельское население</v>
      </c>
      <c r="O2270" s="18">
        <v>5146.0</v>
      </c>
      <c r="P2270" s="18">
        <v>5203.0</v>
      </c>
      <c r="Q2270" s="18">
        <v>5343.0</v>
      </c>
      <c r="R2270" s="18">
        <v>5328.0</v>
      </c>
      <c r="S2270" s="18">
        <v>5213.0</v>
      </c>
      <c r="T2270" s="18">
        <v>5083.0</v>
      </c>
      <c r="U2270" s="18">
        <v>4796.0</v>
      </c>
      <c r="V2270" s="18">
        <v>4960.0</v>
      </c>
      <c r="W2270" s="18">
        <v>4869.0</v>
      </c>
      <c r="X2270" s="18">
        <v>4945.0</v>
      </c>
      <c r="Y2270" s="18">
        <v>4935.0</v>
      </c>
      <c r="Z2270" s="19" t="str">
        <f t="shared" si="6"/>
        <v/>
      </c>
      <c r="AA2270" s="19" t="str">
        <f t="shared" si="19"/>
        <v/>
      </c>
      <c r="AB2270" s="19">
        <f t="shared" si="8"/>
        <v>55821</v>
      </c>
      <c r="AC2270" s="19">
        <f t="shared" si="20"/>
        <v>5074.636364</v>
      </c>
      <c r="AD2270" s="19">
        <f t="shared" si="21"/>
        <v>5657</v>
      </c>
      <c r="AE2270" s="19" t="str">
        <f t="shared" si="22"/>
        <v>Нет моды</v>
      </c>
      <c r="AF2270" s="19">
        <f t="shared" si="23"/>
        <v>4796</v>
      </c>
      <c r="AG2270" s="19">
        <f t="shared" si="24"/>
        <v>5343</v>
      </c>
      <c r="AH2270" s="20" t="str">
        <f t="shared" si="14"/>
        <v>Город: 55%; Село: 45%</v>
      </c>
      <c r="AI2270" s="21"/>
      <c r="AJ2270" s="21"/>
      <c r="AK2270" s="21"/>
      <c r="AL2270" s="22">
        <f t="shared" si="25"/>
        <v>1</v>
      </c>
    </row>
    <row r="2271" ht="12.75" customHeight="1">
      <c r="A2271" s="13" t="s">
        <v>187</v>
      </c>
      <c r="B2271" s="13" t="str">
        <f>IFERROR(__xludf.DUMMYFUNCTION("REGEXREPLACE(A2271, ""\d"", """")"),"     Северо-Кавказский федеральный округ")</f>
        <v>     Северо-Кавказский федеральный округ</v>
      </c>
      <c r="C2271" s="14" t="str">
        <f t="shared" si="15"/>
        <v>Северо-Кавказский федеральный округ</v>
      </c>
      <c r="D2271" s="3">
        <f t="shared" si="16"/>
        <v>2</v>
      </c>
      <c r="E2271" s="15" t="s">
        <v>44</v>
      </c>
      <c r="F2271" s="13" t="str">
        <f>IFERROR(__xludf.DUMMYFUNCTION("REGEXEXTRACT(E2271,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71" s="16">
        <f t="shared" si="17"/>
        <v>2</v>
      </c>
      <c r="H2271" s="13" t="s">
        <v>28</v>
      </c>
      <c r="I2271" s="13" t="str">
        <f>IFERROR(__xludf.DUMMYFUNCTION("REGEXREPLACE(H2271, "".*\s"", """")"),"человек")</f>
        <v>человек</v>
      </c>
      <c r="J2271" s="13" t="s">
        <v>29</v>
      </c>
      <c r="K2271" s="17" t="str">
        <f>IFERROR(__xludf.DUMMYFUNCTION("REGEXREPLACE(J2271, ""^[\d\s]+"", """")"),"значение показателя за год")</f>
        <v>значение показателя за год</v>
      </c>
      <c r="L2271" s="16">
        <f t="shared" si="18"/>
        <v>2</v>
      </c>
      <c r="M2271" s="13" t="s">
        <v>30</v>
      </c>
      <c r="N2271" s="13" t="str">
        <f>IFERROR(__xludf.DUMMYFUNCTION("REGEXEXTRACT(M2271, "" (.+)$"")"),"все население")</f>
        <v>все население</v>
      </c>
      <c r="O2271" s="23" t="s">
        <v>37</v>
      </c>
      <c r="P2271" s="23" t="s">
        <v>37</v>
      </c>
      <c r="Q2271" s="18">
        <v>1032.0</v>
      </c>
      <c r="R2271" s="23" t="s">
        <v>37</v>
      </c>
      <c r="S2271" s="23" t="s">
        <v>37</v>
      </c>
      <c r="T2271" s="23" t="s">
        <v>37</v>
      </c>
      <c r="U2271" s="23" t="s">
        <v>37</v>
      </c>
      <c r="V2271" s="23" t="s">
        <v>37</v>
      </c>
      <c r="W2271" s="23" t="s">
        <v>37</v>
      </c>
      <c r="X2271" s="23" t="s">
        <v>37</v>
      </c>
      <c r="Y2271" s="23" t="s">
        <v>37</v>
      </c>
      <c r="Z2271" s="19">
        <f t="shared" si="6"/>
        <v>1032</v>
      </c>
      <c r="AA2271" s="19" t="str">
        <f t="shared" si="19"/>
        <v/>
      </c>
      <c r="AB2271" s="19" t="str">
        <f t="shared" si="8"/>
        <v/>
      </c>
      <c r="AC2271" s="19">
        <f t="shared" si="20"/>
        <v>1032</v>
      </c>
      <c r="AD2271" s="19">
        <f t="shared" si="21"/>
        <v>5021.5</v>
      </c>
      <c r="AE2271" s="19" t="str">
        <f t="shared" si="22"/>
        <v>Нет моды</v>
      </c>
      <c r="AF2271" s="19">
        <f t="shared" si="23"/>
        <v>1032</v>
      </c>
      <c r="AG2271" s="19">
        <f t="shared" si="24"/>
        <v>1032</v>
      </c>
      <c r="AH2271" s="20" t="str">
        <f t="shared" si="14"/>
        <v/>
      </c>
      <c r="AI2271" s="24"/>
      <c r="AJ2271" s="24"/>
      <c r="AK2271" s="24"/>
      <c r="AL2271" s="22">
        <f t="shared" si="25"/>
        <v>2</v>
      </c>
    </row>
    <row r="2272" ht="12.75" customHeight="1">
      <c r="A2272" s="13" t="s">
        <v>187</v>
      </c>
      <c r="B2272" s="13" t="str">
        <f>IFERROR(__xludf.DUMMYFUNCTION("REGEXREPLACE(A2272, ""\d"", """")"),"     Северо-Кавказский федеральный округ")</f>
        <v>     Северо-Кавказский федеральный округ</v>
      </c>
      <c r="C2272" s="14" t="str">
        <f t="shared" si="15"/>
        <v>Северо-Кавказский федеральный округ</v>
      </c>
      <c r="D2272" s="3">
        <f t="shared" si="16"/>
        <v>2</v>
      </c>
      <c r="E2272" s="15" t="s">
        <v>44</v>
      </c>
      <c r="F2272" s="13" t="str">
        <f>IFERROR(__xludf.DUMMYFUNCTION("REGEXEXTRACT(E2272,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72" s="16">
        <f t="shared" si="17"/>
        <v>2</v>
      </c>
      <c r="H2272" s="13" t="s">
        <v>28</v>
      </c>
      <c r="I2272" s="13" t="str">
        <f>IFERROR(__xludf.DUMMYFUNCTION("REGEXREPLACE(H2272, "".*\s"", """")"),"человек")</f>
        <v>человек</v>
      </c>
      <c r="J2272" s="13" t="s">
        <v>29</v>
      </c>
      <c r="K2272" s="17" t="str">
        <f>IFERROR(__xludf.DUMMYFUNCTION("REGEXREPLACE(J2272, ""^[\d\s]+"", """")"),"значение показателя за год")</f>
        <v>значение показателя за год</v>
      </c>
      <c r="L2272" s="16">
        <f t="shared" si="18"/>
        <v>2</v>
      </c>
      <c r="M2272" s="13" t="s">
        <v>31</v>
      </c>
      <c r="N2272" s="13" t="str">
        <f>IFERROR(__xludf.DUMMYFUNCTION("REGEXEXTRACT(M2272, "" (.+)$"")"),"городское население")</f>
        <v>городское население</v>
      </c>
      <c r="O2272" s="23" t="s">
        <v>37</v>
      </c>
      <c r="P2272" s="23" t="s">
        <v>37</v>
      </c>
      <c r="Q2272" s="18">
        <v>462.0</v>
      </c>
      <c r="R2272" s="23" t="s">
        <v>37</v>
      </c>
      <c r="S2272" s="23" t="s">
        <v>37</v>
      </c>
      <c r="T2272" s="23" t="s">
        <v>37</v>
      </c>
      <c r="U2272" s="23" t="s">
        <v>37</v>
      </c>
      <c r="V2272" s="23" t="s">
        <v>37</v>
      </c>
      <c r="W2272" s="23" t="s">
        <v>37</v>
      </c>
      <c r="X2272" s="23" t="s">
        <v>37</v>
      </c>
      <c r="Y2272" s="23" t="s">
        <v>37</v>
      </c>
      <c r="Z2272" s="19" t="str">
        <f t="shared" si="6"/>
        <v/>
      </c>
      <c r="AA2272" s="19">
        <f t="shared" si="19"/>
        <v>462</v>
      </c>
      <c r="AB2272" s="19" t="str">
        <f t="shared" si="8"/>
        <v/>
      </c>
      <c r="AC2272" s="19">
        <f t="shared" si="20"/>
        <v>462</v>
      </c>
      <c r="AD2272" s="19">
        <f t="shared" si="21"/>
        <v>747</v>
      </c>
      <c r="AE2272" s="19" t="str">
        <f t="shared" si="22"/>
        <v>Нет моды</v>
      </c>
      <c r="AF2272" s="19">
        <f t="shared" si="23"/>
        <v>462</v>
      </c>
      <c r="AG2272" s="19">
        <f t="shared" si="24"/>
        <v>462</v>
      </c>
      <c r="AH2272" s="20" t="str">
        <f t="shared" si="14"/>
        <v/>
      </c>
      <c r="AI2272" s="24"/>
      <c r="AJ2272" s="24"/>
      <c r="AK2272" s="24"/>
      <c r="AL2272" s="22">
        <f t="shared" si="25"/>
        <v>2</v>
      </c>
    </row>
    <row r="2273" ht="12.75" customHeight="1">
      <c r="A2273" s="13" t="s">
        <v>187</v>
      </c>
      <c r="B2273" s="13" t="str">
        <f>IFERROR(__xludf.DUMMYFUNCTION("REGEXREPLACE(A2273, ""\d"", """")"),"     Северо-Кавказский федеральный округ")</f>
        <v>     Северо-Кавказский федеральный округ</v>
      </c>
      <c r="C2273" s="14" t="str">
        <f t="shared" si="15"/>
        <v>Северо-Кавказский федеральный округ</v>
      </c>
      <c r="D2273" s="3">
        <f t="shared" si="16"/>
        <v>2</v>
      </c>
      <c r="E2273" s="15" t="s">
        <v>44</v>
      </c>
      <c r="F2273" s="13" t="str">
        <f>IFERROR(__xludf.DUMMYFUNCTION("REGEXEXTRACT(E2273,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273" s="16">
        <f t="shared" si="17"/>
        <v>2</v>
      </c>
      <c r="H2273" s="13" t="s">
        <v>28</v>
      </c>
      <c r="I2273" s="13" t="str">
        <f>IFERROR(__xludf.DUMMYFUNCTION("REGEXREPLACE(H2273, "".*\s"", """")"),"человек")</f>
        <v>человек</v>
      </c>
      <c r="J2273" s="13" t="s">
        <v>29</v>
      </c>
      <c r="K2273" s="17" t="str">
        <f>IFERROR(__xludf.DUMMYFUNCTION("REGEXREPLACE(J2273, ""^[\d\s]+"", """")"),"значение показателя за год")</f>
        <v>значение показателя за год</v>
      </c>
      <c r="L2273" s="16">
        <f t="shared" si="18"/>
        <v>2</v>
      </c>
      <c r="M2273" s="13" t="s">
        <v>32</v>
      </c>
      <c r="N2273" s="13" t="str">
        <f>IFERROR(__xludf.DUMMYFUNCTION("REGEXEXTRACT(M2273, "" (.+)$"")"),"сельское население")</f>
        <v>сельское население</v>
      </c>
      <c r="O2273" s="23" t="s">
        <v>37</v>
      </c>
      <c r="P2273" s="23" t="s">
        <v>37</v>
      </c>
      <c r="Q2273" s="18">
        <v>570.0</v>
      </c>
      <c r="R2273" s="23" t="s">
        <v>37</v>
      </c>
      <c r="S2273" s="23" t="s">
        <v>37</v>
      </c>
      <c r="T2273" s="23" t="s">
        <v>37</v>
      </c>
      <c r="U2273" s="23" t="s">
        <v>37</v>
      </c>
      <c r="V2273" s="23" t="s">
        <v>37</v>
      </c>
      <c r="W2273" s="23" t="s">
        <v>37</v>
      </c>
      <c r="X2273" s="23" t="s">
        <v>37</v>
      </c>
      <c r="Y2273" s="23" t="s">
        <v>37</v>
      </c>
      <c r="Z2273" s="19" t="str">
        <f t="shared" si="6"/>
        <v/>
      </c>
      <c r="AA2273" s="19" t="str">
        <f t="shared" si="19"/>
        <v/>
      </c>
      <c r="AB2273" s="19">
        <f t="shared" si="8"/>
        <v>570</v>
      </c>
      <c r="AC2273" s="19">
        <f t="shared" si="20"/>
        <v>570</v>
      </c>
      <c r="AD2273" s="19">
        <f t="shared" si="21"/>
        <v>516</v>
      </c>
      <c r="AE2273" s="19" t="str">
        <f t="shared" si="22"/>
        <v>Нет моды</v>
      </c>
      <c r="AF2273" s="19">
        <f t="shared" si="23"/>
        <v>570</v>
      </c>
      <c r="AG2273" s="19">
        <f t="shared" si="24"/>
        <v>570</v>
      </c>
      <c r="AH2273" s="20" t="str">
        <f t="shared" si="14"/>
        <v>Город: 45%; Село: 55%</v>
      </c>
      <c r="AI2273" s="24"/>
      <c r="AJ2273" s="24"/>
      <c r="AK2273" s="24"/>
      <c r="AL2273" s="22">
        <f t="shared" si="25"/>
        <v>2</v>
      </c>
    </row>
    <row r="2274" ht="12.75" customHeight="1">
      <c r="A2274" s="13" t="s">
        <v>187</v>
      </c>
      <c r="B2274" s="13" t="str">
        <f>IFERROR(__xludf.DUMMYFUNCTION("REGEXREPLACE(A2274, ""\d"", """")"),"     Северо-Кавказский федеральный округ")</f>
        <v>     Северо-Кавказский федеральный округ</v>
      </c>
      <c r="C2274" s="14" t="str">
        <f t="shared" si="15"/>
        <v>Северо-Кавказский федеральный округ</v>
      </c>
      <c r="D2274" s="3">
        <f t="shared" si="16"/>
        <v>2</v>
      </c>
      <c r="E2274" s="15" t="s">
        <v>45</v>
      </c>
      <c r="F2274" s="13" t="str">
        <f>IFERROR(__xludf.DUMMYFUNCTION("REGEXEXTRACT(E2274, ""[А-Яа-я].*"")"),"Самоубийство")</f>
        <v>Самоубийство</v>
      </c>
      <c r="G2274" s="16">
        <f t="shared" si="17"/>
        <v>2</v>
      </c>
      <c r="H2274" s="13" t="s">
        <v>28</v>
      </c>
      <c r="I2274" s="13" t="str">
        <f>IFERROR(__xludf.DUMMYFUNCTION("REGEXREPLACE(H2274, "".*\s"", """")"),"человек")</f>
        <v>человек</v>
      </c>
      <c r="J2274" s="13" t="s">
        <v>29</v>
      </c>
      <c r="K2274" s="17" t="str">
        <f>IFERROR(__xludf.DUMMYFUNCTION("REGEXREPLACE(J2274, ""^[\d\s]+"", """")"),"значение показателя за год")</f>
        <v>значение показателя за год</v>
      </c>
      <c r="L2274" s="16">
        <f t="shared" si="18"/>
        <v>2</v>
      </c>
      <c r="M2274" s="13" t="s">
        <v>30</v>
      </c>
      <c r="N2274" s="13" t="str">
        <f>IFERROR(__xludf.DUMMYFUNCTION("REGEXEXTRACT(M2274, "" (.+)$"")"),"все население")</f>
        <v>все население</v>
      </c>
      <c r="O2274" s="18">
        <v>521.0</v>
      </c>
      <c r="P2274" s="18">
        <v>489.0</v>
      </c>
      <c r="Q2274" s="18">
        <v>481.0</v>
      </c>
      <c r="R2274" s="18">
        <v>501.0</v>
      </c>
      <c r="S2274" s="18">
        <v>423.0</v>
      </c>
      <c r="T2274" s="18">
        <v>424.0</v>
      </c>
      <c r="U2274" s="18">
        <v>381.0</v>
      </c>
      <c r="V2274" s="18">
        <v>364.0</v>
      </c>
      <c r="W2274" s="18">
        <v>307.0</v>
      </c>
      <c r="X2274" s="18">
        <v>239.0</v>
      </c>
      <c r="Y2274" s="18">
        <v>202.0</v>
      </c>
      <c r="Z2274" s="19">
        <f t="shared" si="6"/>
        <v>4332</v>
      </c>
      <c r="AA2274" s="19" t="str">
        <f t="shared" si="19"/>
        <v/>
      </c>
      <c r="AB2274" s="19" t="str">
        <f t="shared" si="8"/>
        <v/>
      </c>
      <c r="AC2274" s="19">
        <f t="shared" si="20"/>
        <v>393.8181818</v>
      </c>
      <c r="AD2274" s="19">
        <f t="shared" si="21"/>
        <v>423.5</v>
      </c>
      <c r="AE2274" s="19" t="str">
        <f t="shared" si="22"/>
        <v>Нет моды</v>
      </c>
      <c r="AF2274" s="19">
        <f t="shared" si="23"/>
        <v>202</v>
      </c>
      <c r="AG2274" s="19">
        <f t="shared" si="24"/>
        <v>521</v>
      </c>
      <c r="AH2274" s="20" t="str">
        <f t="shared" si="14"/>
        <v/>
      </c>
      <c r="AI2274" s="21"/>
      <c r="AJ2274" s="21"/>
      <c r="AK2274" s="21"/>
      <c r="AL2274" s="22">
        <f t="shared" si="25"/>
        <v>1</v>
      </c>
    </row>
    <row r="2275" ht="12.75" customHeight="1">
      <c r="A2275" s="13" t="s">
        <v>187</v>
      </c>
      <c r="B2275" s="13" t="str">
        <f>IFERROR(__xludf.DUMMYFUNCTION("REGEXREPLACE(A2275, ""\d"", """")"),"     Северо-Кавказский федеральный округ")</f>
        <v>     Северо-Кавказский федеральный округ</v>
      </c>
      <c r="C2275" s="14" t="str">
        <f t="shared" si="15"/>
        <v>Северо-Кавказский федеральный округ</v>
      </c>
      <c r="D2275" s="3">
        <f t="shared" si="16"/>
        <v>2</v>
      </c>
      <c r="E2275" s="15" t="s">
        <v>45</v>
      </c>
      <c r="F2275" s="13" t="str">
        <f>IFERROR(__xludf.DUMMYFUNCTION("REGEXEXTRACT(E2275, ""[А-Яа-я].*"")"),"Самоубийство")</f>
        <v>Самоубийство</v>
      </c>
      <c r="G2275" s="16">
        <f t="shared" si="17"/>
        <v>2</v>
      </c>
      <c r="H2275" s="13" t="s">
        <v>28</v>
      </c>
      <c r="I2275" s="13" t="str">
        <f>IFERROR(__xludf.DUMMYFUNCTION("REGEXREPLACE(H2275, "".*\s"", """")"),"человек")</f>
        <v>человек</v>
      </c>
      <c r="J2275" s="13" t="s">
        <v>29</v>
      </c>
      <c r="K2275" s="17" t="str">
        <f>IFERROR(__xludf.DUMMYFUNCTION("REGEXREPLACE(J2275, ""^[\d\s]+"", """")"),"значение показателя за год")</f>
        <v>значение показателя за год</v>
      </c>
      <c r="L2275" s="16">
        <f t="shared" si="18"/>
        <v>2</v>
      </c>
      <c r="M2275" s="13" t="s">
        <v>31</v>
      </c>
      <c r="N2275" s="13" t="str">
        <f>IFERROR(__xludf.DUMMYFUNCTION("REGEXEXTRACT(M2275, "" (.+)$"")"),"городское население")</f>
        <v>городское население</v>
      </c>
      <c r="O2275" s="18">
        <v>217.0</v>
      </c>
      <c r="P2275" s="18">
        <v>204.0</v>
      </c>
      <c r="Q2275" s="18">
        <v>210.0</v>
      </c>
      <c r="R2275" s="18">
        <v>214.0</v>
      </c>
      <c r="S2275" s="18">
        <v>187.0</v>
      </c>
      <c r="T2275" s="18">
        <v>188.0</v>
      </c>
      <c r="U2275" s="18">
        <v>187.0</v>
      </c>
      <c r="V2275" s="18">
        <v>167.0</v>
      </c>
      <c r="W2275" s="18">
        <v>142.0</v>
      </c>
      <c r="X2275" s="18">
        <v>109.0</v>
      </c>
      <c r="Y2275" s="18">
        <v>69.0</v>
      </c>
      <c r="Z2275" s="19" t="str">
        <f t="shared" si="6"/>
        <v/>
      </c>
      <c r="AA2275" s="19">
        <f t="shared" si="19"/>
        <v>1894</v>
      </c>
      <c r="AB2275" s="19" t="str">
        <f t="shared" si="8"/>
        <v/>
      </c>
      <c r="AC2275" s="19">
        <f t="shared" si="20"/>
        <v>172.1818182</v>
      </c>
      <c r="AD2275" s="19">
        <f t="shared" si="21"/>
        <v>215.5</v>
      </c>
      <c r="AE2275" s="19" t="str">
        <f t="shared" si="22"/>
        <v>Нет моды</v>
      </c>
      <c r="AF2275" s="19">
        <f t="shared" si="23"/>
        <v>69</v>
      </c>
      <c r="AG2275" s="19">
        <f t="shared" si="24"/>
        <v>217</v>
      </c>
      <c r="AH2275" s="20" t="str">
        <f t="shared" si="14"/>
        <v/>
      </c>
      <c r="AI2275" s="21"/>
      <c r="AJ2275" s="21"/>
      <c r="AK2275" s="21"/>
      <c r="AL2275" s="22">
        <f t="shared" si="25"/>
        <v>1</v>
      </c>
    </row>
    <row r="2276" ht="12.75" customHeight="1">
      <c r="A2276" s="13" t="s">
        <v>187</v>
      </c>
      <c r="B2276" s="13" t="str">
        <f>IFERROR(__xludf.DUMMYFUNCTION("REGEXREPLACE(A2276, ""\d"", """")"),"     Северо-Кавказский федеральный округ")</f>
        <v>     Северо-Кавказский федеральный округ</v>
      </c>
      <c r="C2276" s="14" t="str">
        <f t="shared" si="15"/>
        <v>Северо-Кавказский федеральный округ</v>
      </c>
      <c r="D2276" s="3">
        <f t="shared" si="16"/>
        <v>2</v>
      </c>
      <c r="E2276" s="15" t="s">
        <v>45</v>
      </c>
      <c r="F2276" s="13" t="str">
        <f>IFERROR(__xludf.DUMMYFUNCTION("REGEXEXTRACT(E2276, ""[А-Яа-я].*"")"),"Самоубийство")</f>
        <v>Самоубийство</v>
      </c>
      <c r="G2276" s="16">
        <f t="shared" si="17"/>
        <v>2</v>
      </c>
      <c r="H2276" s="13" t="s">
        <v>28</v>
      </c>
      <c r="I2276" s="13" t="str">
        <f>IFERROR(__xludf.DUMMYFUNCTION("REGEXREPLACE(H2276, "".*\s"", """")"),"человек")</f>
        <v>человек</v>
      </c>
      <c r="J2276" s="13" t="s">
        <v>29</v>
      </c>
      <c r="K2276" s="17" t="str">
        <f>IFERROR(__xludf.DUMMYFUNCTION("REGEXREPLACE(J2276, ""^[\d\s]+"", """")"),"значение показателя за год")</f>
        <v>значение показателя за год</v>
      </c>
      <c r="L2276" s="16">
        <f t="shared" si="18"/>
        <v>2</v>
      </c>
      <c r="M2276" s="13" t="s">
        <v>32</v>
      </c>
      <c r="N2276" s="13" t="str">
        <f>IFERROR(__xludf.DUMMYFUNCTION("REGEXEXTRACT(M2276, "" (.+)$"")"),"сельское население")</f>
        <v>сельское население</v>
      </c>
      <c r="O2276" s="18">
        <v>304.0</v>
      </c>
      <c r="P2276" s="18">
        <v>285.0</v>
      </c>
      <c r="Q2276" s="18">
        <v>271.0</v>
      </c>
      <c r="R2276" s="18">
        <v>287.0</v>
      </c>
      <c r="S2276" s="18">
        <v>236.0</v>
      </c>
      <c r="T2276" s="18">
        <v>236.0</v>
      </c>
      <c r="U2276" s="18">
        <v>194.0</v>
      </c>
      <c r="V2276" s="18">
        <v>197.0</v>
      </c>
      <c r="W2276" s="18">
        <v>165.0</v>
      </c>
      <c r="X2276" s="18">
        <v>130.0</v>
      </c>
      <c r="Y2276" s="18">
        <v>133.0</v>
      </c>
      <c r="Z2276" s="19" t="str">
        <f t="shared" si="6"/>
        <v/>
      </c>
      <c r="AA2276" s="19" t="str">
        <f t="shared" si="19"/>
        <v/>
      </c>
      <c r="AB2276" s="19">
        <f t="shared" si="8"/>
        <v>2438</v>
      </c>
      <c r="AC2276" s="19">
        <f t="shared" si="20"/>
        <v>221.6363636</v>
      </c>
      <c r="AD2276" s="19">
        <f t="shared" si="21"/>
        <v>195.5</v>
      </c>
      <c r="AE2276" s="19" t="str">
        <f t="shared" si="22"/>
        <v>Нет моды</v>
      </c>
      <c r="AF2276" s="19">
        <f t="shared" si="23"/>
        <v>130</v>
      </c>
      <c r="AG2276" s="19">
        <f t="shared" si="24"/>
        <v>304</v>
      </c>
      <c r="AH2276" s="20" t="str">
        <f t="shared" si="14"/>
        <v>Город: 44%; Село: 56%</v>
      </c>
      <c r="AI2276" s="21"/>
      <c r="AJ2276" s="21"/>
      <c r="AK2276" s="21"/>
      <c r="AL2276" s="22">
        <f t="shared" si="25"/>
        <v>1</v>
      </c>
    </row>
    <row r="2277" ht="12.75" customHeight="1">
      <c r="A2277" s="13" t="s">
        <v>187</v>
      </c>
      <c r="B2277" s="13" t="str">
        <f>IFERROR(__xludf.DUMMYFUNCTION("REGEXREPLACE(A2277, ""\d"", """")"),"     Северо-Кавказский федеральный округ")</f>
        <v>     Северо-Кавказский федеральный округ</v>
      </c>
      <c r="C2277" s="14" t="str">
        <f t="shared" si="15"/>
        <v>Северо-Кавказский федеральный округ</v>
      </c>
      <c r="D2277" s="3">
        <f t="shared" si="16"/>
        <v>2</v>
      </c>
      <c r="E2277" s="15" t="s">
        <v>46</v>
      </c>
      <c r="F2277" s="13" t="str">
        <f>IFERROR(__xludf.DUMMYFUNCTION("REGEXEXTRACT(E2277, ""[А-Яа-я].*"")"),"Случ.отравл.алкоголем")</f>
        <v>Случ.отравл.алкоголем</v>
      </c>
      <c r="G2277" s="16">
        <f t="shared" si="17"/>
        <v>2</v>
      </c>
      <c r="H2277" s="13" t="s">
        <v>28</v>
      </c>
      <c r="I2277" s="13" t="str">
        <f>IFERROR(__xludf.DUMMYFUNCTION("REGEXREPLACE(H2277, "".*\s"", """")"),"человек")</f>
        <v>человек</v>
      </c>
      <c r="J2277" s="13" t="s">
        <v>29</v>
      </c>
      <c r="K2277" s="17" t="str">
        <f>IFERROR(__xludf.DUMMYFUNCTION("REGEXREPLACE(J2277, ""^[\d\s]+"", """")"),"значение показателя за год")</f>
        <v>значение показателя за год</v>
      </c>
      <c r="L2277" s="16">
        <f t="shared" si="18"/>
        <v>2</v>
      </c>
      <c r="M2277" s="13" t="s">
        <v>30</v>
      </c>
      <c r="N2277" s="13" t="str">
        <f>IFERROR(__xludf.DUMMYFUNCTION("REGEXEXTRACT(M2277, "" (.+)$"")"),"все население")</f>
        <v>все население</v>
      </c>
      <c r="O2277" s="18">
        <v>76.0</v>
      </c>
      <c r="P2277" s="18">
        <v>53.0</v>
      </c>
      <c r="Q2277" s="18">
        <v>69.0</v>
      </c>
      <c r="R2277" s="18">
        <v>70.0</v>
      </c>
      <c r="S2277" s="18">
        <v>45.0</v>
      </c>
      <c r="T2277" s="18">
        <v>50.0</v>
      </c>
      <c r="U2277" s="18">
        <v>43.0</v>
      </c>
      <c r="V2277" s="18">
        <v>37.0</v>
      </c>
      <c r="W2277" s="18">
        <v>55.0</v>
      </c>
      <c r="X2277" s="18">
        <v>35.0</v>
      </c>
      <c r="Y2277" s="18">
        <v>25.0</v>
      </c>
      <c r="Z2277" s="19">
        <f t="shared" si="6"/>
        <v>558</v>
      </c>
      <c r="AA2277" s="19" t="str">
        <f t="shared" si="19"/>
        <v/>
      </c>
      <c r="AB2277" s="19" t="str">
        <f t="shared" si="8"/>
        <v/>
      </c>
      <c r="AC2277" s="19">
        <f t="shared" si="20"/>
        <v>50.72727273</v>
      </c>
      <c r="AD2277" s="19">
        <f t="shared" si="21"/>
        <v>103</v>
      </c>
      <c r="AE2277" s="19" t="str">
        <f t="shared" si="22"/>
        <v>Нет моды</v>
      </c>
      <c r="AF2277" s="19">
        <f t="shared" si="23"/>
        <v>25</v>
      </c>
      <c r="AG2277" s="19">
        <f t="shared" si="24"/>
        <v>76</v>
      </c>
      <c r="AH2277" s="20" t="str">
        <f t="shared" si="14"/>
        <v/>
      </c>
      <c r="AI2277" s="21"/>
      <c r="AJ2277" s="21"/>
      <c r="AK2277" s="21"/>
      <c r="AL2277" s="22">
        <f t="shared" si="25"/>
        <v>1</v>
      </c>
    </row>
    <row r="2278" ht="12.75" customHeight="1">
      <c r="A2278" s="13" t="s">
        <v>187</v>
      </c>
      <c r="B2278" s="13" t="str">
        <f>IFERROR(__xludf.DUMMYFUNCTION("REGEXREPLACE(A2278, ""\d"", """")"),"     Северо-Кавказский федеральный округ")</f>
        <v>     Северо-Кавказский федеральный округ</v>
      </c>
      <c r="C2278" s="14" t="str">
        <f t="shared" si="15"/>
        <v>Северо-Кавказский федеральный округ</v>
      </c>
      <c r="D2278" s="3">
        <f t="shared" si="16"/>
        <v>2</v>
      </c>
      <c r="E2278" s="15" t="s">
        <v>46</v>
      </c>
      <c r="F2278" s="13" t="str">
        <f>IFERROR(__xludf.DUMMYFUNCTION("REGEXEXTRACT(E2278, ""[А-Яа-я].*"")"),"Случ.отравл.алкоголем")</f>
        <v>Случ.отравл.алкоголем</v>
      </c>
      <c r="G2278" s="16">
        <f t="shared" si="17"/>
        <v>2</v>
      </c>
      <c r="H2278" s="13" t="s">
        <v>28</v>
      </c>
      <c r="I2278" s="13" t="str">
        <f>IFERROR(__xludf.DUMMYFUNCTION("REGEXREPLACE(H2278, "".*\s"", """")"),"человек")</f>
        <v>человек</v>
      </c>
      <c r="J2278" s="13" t="s">
        <v>29</v>
      </c>
      <c r="K2278" s="17" t="str">
        <f>IFERROR(__xludf.DUMMYFUNCTION("REGEXREPLACE(J2278, ""^[\d\s]+"", """")"),"значение показателя за год")</f>
        <v>значение показателя за год</v>
      </c>
      <c r="L2278" s="16">
        <f t="shared" si="18"/>
        <v>2</v>
      </c>
      <c r="M2278" s="13" t="s">
        <v>31</v>
      </c>
      <c r="N2278" s="13" t="str">
        <f>IFERROR(__xludf.DUMMYFUNCTION("REGEXEXTRACT(M2278, "" (.+)$"")"),"городское население")</f>
        <v>городское население</v>
      </c>
      <c r="O2278" s="18">
        <v>41.0</v>
      </c>
      <c r="P2278" s="18">
        <v>30.0</v>
      </c>
      <c r="Q2278" s="18">
        <v>42.0</v>
      </c>
      <c r="R2278" s="18">
        <v>31.0</v>
      </c>
      <c r="S2278" s="18">
        <v>26.0</v>
      </c>
      <c r="T2278" s="18">
        <v>26.0</v>
      </c>
      <c r="U2278" s="18">
        <v>33.0</v>
      </c>
      <c r="V2278" s="18">
        <v>21.0</v>
      </c>
      <c r="W2278" s="18">
        <v>29.0</v>
      </c>
      <c r="X2278" s="18">
        <v>21.0</v>
      </c>
      <c r="Y2278" s="18">
        <v>17.0</v>
      </c>
      <c r="Z2278" s="19" t="str">
        <f t="shared" si="6"/>
        <v/>
      </c>
      <c r="AA2278" s="19">
        <f t="shared" si="19"/>
        <v>317</v>
      </c>
      <c r="AB2278" s="19" t="str">
        <f t="shared" si="8"/>
        <v/>
      </c>
      <c r="AC2278" s="19">
        <f t="shared" si="20"/>
        <v>28.81818182</v>
      </c>
      <c r="AD2278" s="19">
        <f t="shared" si="21"/>
        <v>36</v>
      </c>
      <c r="AE2278" s="19" t="str">
        <f t="shared" si="22"/>
        <v>Нет моды</v>
      </c>
      <c r="AF2278" s="19">
        <f t="shared" si="23"/>
        <v>17</v>
      </c>
      <c r="AG2278" s="19">
        <f t="shared" si="24"/>
        <v>42</v>
      </c>
      <c r="AH2278" s="20" t="str">
        <f t="shared" si="14"/>
        <v/>
      </c>
      <c r="AI2278" s="21"/>
      <c r="AJ2278" s="21"/>
      <c r="AK2278" s="21"/>
      <c r="AL2278" s="22">
        <f t="shared" si="25"/>
        <v>1</v>
      </c>
    </row>
    <row r="2279" ht="12.75" customHeight="1">
      <c r="A2279" s="13" t="s">
        <v>187</v>
      </c>
      <c r="B2279" s="13" t="str">
        <f>IFERROR(__xludf.DUMMYFUNCTION("REGEXREPLACE(A2279, ""\d"", """")"),"     Северо-Кавказский федеральный округ")</f>
        <v>     Северо-Кавказский федеральный округ</v>
      </c>
      <c r="C2279" s="14" t="str">
        <f t="shared" si="15"/>
        <v>Северо-Кавказский федеральный округ</v>
      </c>
      <c r="D2279" s="3">
        <f t="shared" si="16"/>
        <v>2</v>
      </c>
      <c r="E2279" s="15" t="s">
        <v>46</v>
      </c>
      <c r="F2279" s="13" t="str">
        <f>IFERROR(__xludf.DUMMYFUNCTION("REGEXEXTRACT(E2279, ""[А-Яа-я].*"")"),"Случ.отравл.алкоголем")</f>
        <v>Случ.отравл.алкоголем</v>
      </c>
      <c r="G2279" s="16">
        <f t="shared" si="17"/>
        <v>2</v>
      </c>
      <c r="H2279" s="13" t="s">
        <v>28</v>
      </c>
      <c r="I2279" s="13" t="str">
        <f>IFERROR(__xludf.DUMMYFUNCTION("REGEXREPLACE(H2279, "".*\s"", """")"),"человек")</f>
        <v>человек</v>
      </c>
      <c r="J2279" s="13" t="s">
        <v>29</v>
      </c>
      <c r="K2279" s="17" t="str">
        <f>IFERROR(__xludf.DUMMYFUNCTION("REGEXREPLACE(J2279, ""^[\d\s]+"", """")"),"значение показателя за год")</f>
        <v>значение показателя за год</v>
      </c>
      <c r="L2279" s="16">
        <f t="shared" si="18"/>
        <v>2</v>
      </c>
      <c r="M2279" s="13" t="s">
        <v>32</v>
      </c>
      <c r="N2279" s="13" t="str">
        <f>IFERROR(__xludf.DUMMYFUNCTION("REGEXEXTRACT(M2279, "" (.+)$"")"),"сельское население")</f>
        <v>сельское население</v>
      </c>
      <c r="O2279" s="18">
        <v>35.0</v>
      </c>
      <c r="P2279" s="18">
        <v>23.0</v>
      </c>
      <c r="Q2279" s="18">
        <v>27.0</v>
      </c>
      <c r="R2279" s="18">
        <v>39.0</v>
      </c>
      <c r="S2279" s="18">
        <v>19.0</v>
      </c>
      <c r="T2279" s="18">
        <v>24.0</v>
      </c>
      <c r="U2279" s="18">
        <v>10.0</v>
      </c>
      <c r="V2279" s="18">
        <v>16.0</v>
      </c>
      <c r="W2279" s="18">
        <v>26.0</v>
      </c>
      <c r="X2279" s="18">
        <v>14.0</v>
      </c>
      <c r="Y2279" s="18">
        <v>8.0</v>
      </c>
      <c r="Z2279" s="19" t="str">
        <f t="shared" si="6"/>
        <v/>
      </c>
      <c r="AA2279" s="19" t="str">
        <f t="shared" si="19"/>
        <v/>
      </c>
      <c r="AB2279" s="19">
        <f t="shared" si="8"/>
        <v>241</v>
      </c>
      <c r="AC2279" s="19">
        <f t="shared" si="20"/>
        <v>21.90909091</v>
      </c>
      <c r="AD2279" s="19">
        <f t="shared" si="21"/>
        <v>26</v>
      </c>
      <c r="AE2279" s="19" t="str">
        <f t="shared" si="22"/>
        <v>Нет моды</v>
      </c>
      <c r="AF2279" s="19">
        <f t="shared" si="23"/>
        <v>8</v>
      </c>
      <c r="AG2279" s="19">
        <f t="shared" si="24"/>
        <v>39</v>
      </c>
      <c r="AH2279" s="20" t="str">
        <f t="shared" si="14"/>
        <v>Город: 57%; Село: 43%</v>
      </c>
      <c r="AI2279" s="21"/>
      <c r="AJ2279" s="21"/>
      <c r="AK2279" s="21"/>
      <c r="AL2279" s="22">
        <f t="shared" si="25"/>
        <v>1</v>
      </c>
    </row>
    <row r="2280" ht="12.75" customHeight="1">
      <c r="A2280" s="13" t="s">
        <v>187</v>
      </c>
      <c r="B2280" s="13" t="str">
        <f>IFERROR(__xludf.DUMMYFUNCTION("REGEXREPLACE(A2280, ""\d"", """")"),"     Северо-Кавказский федеральный округ")</f>
        <v>     Северо-Кавказский федеральный округ</v>
      </c>
      <c r="C2280" s="14" t="str">
        <f t="shared" si="15"/>
        <v>Северо-Кавказский федеральный округ</v>
      </c>
      <c r="D2280" s="3">
        <f t="shared" si="16"/>
        <v>2</v>
      </c>
      <c r="E2280" s="15" t="s">
        <v>47</v>
      </c>
      <c r="F2280" s="13" t="str">
        <f>IFERROR(__xludf.DUMMYFUNCTION("REGEXEXTRACT(E2280, ""[А-Яа-я].*"")"),"транспортные травмы всех видов")</f>
        <v>транспортные травмы всех видов</v>
      </c>
      <c r="G2280" s="16">
        <f t="shared" si="17"/>
        <v>2</v>
      </c>
      <c r="H2280" s="13" t="s">
        <v>28</v>
      </c>
      <c r="I2280" s="13" t="str">
        <f>IFERROR(__xludf.DUMMYFUNCTION("REGEXREPLACE(H2280, "".*\s"", """")"),"человек")</f>
        <v>человек</v>
      </c>
      <c r="J2280" s="13" t="s">
        <v>29</v>
      </c>
      <c r="K2280" s="17" t="str">
        <f>IFERROR(__xludf.DUMMYFUNCTION("REGEXREPLACE(J2280, ""^[\d\s]+"", """")"),"значение показателя за год")</f>
        <v>значение показателя за год</v>
      </c>
      <c r="L2280" s="16">
        <f t="shared" si="18"/>
        <v>2</v>
      </c>
      <c r="M2280" s="13" t="s">
        <v>30</v>
      </c>
      <c r="N2280" s="13" t="str">
        <f>IFERROR(__xludf.DUMMYFUNCTION("REGEXEXTRACT(M2280, "" (.+)$"")"),"все население")</f>
        <v>все население</v>
      </c>
      <c r="O2280" s="18">
        <v>1611.0</v>
      </c>
      <c r="P2280" s="18">
        <v>1778.0</v>
      </c>
      <c r="Q2280" s="18">
        <v>1510.0</v>
      </c>
      <c r="R2280" s="18">
        <v>1456.0</v>
      </c>
      <c r="S2280" s="23" t="s">
        <v>37</v>
      </c>
      <c r="T2280" s="23" t="s">
        <v>37</v>
      </c>
      <c r="U2280" s="23" t="s">
        <v>37</v>
      </c>
      <c r="V2280" s="23" t="s">
        <v>37</v>
      </c>
      <c r="W2280" s="23" t="s">
        <v>37</v>
      </c>
      <c r="X2280" s="23" t="s">
        <v>37</v>
      </c>
      <c r="Y2280" s="23" t="s">
        <v>37</v>
      </c>
      <c r="Z2280" s="19">
        <f t="shared" si="6"/>
        <v>6355</v>
      </c>
      <c r="AA2280" s="19" t="str">
        <f t="shared" si="19"/>
        <v/>
      </c>
      <c r="AB2280" s="19" t="str">
        <f t="shared" si="8"/>
        <v/>
      </c>
      <c r="AC2280" s="19">
        <f t="shared" si="20"/>
        <v>1588.75</v>
      </c>
      <c r="AD2280" s="19">
        <f t="shared" si="21"/>
        <v>26</v>
      </c>
      <c r="AE2280" s="19" t="str">
        <f t="shared" si="22"/>
        <v>Нет моды</v>
      </c>
      <c r="AF2280" s="19">
        <f t="shared" si="23"/>
        <v>1456</v>
      </c>
      <c r="AG2280" s="19">
        <f t="shared" si="24"/>
        <v>1778</v>
      </c>
      <c r="AH2280" s="20" t="str">
        <f t="shared" si="14"/>
        <v/>
      </c>
      <c r="AI2280" s="24"/>
      <c r="AJ2280" s="24"/>
      <c r="AK2280" s="24"/>
      <c r="AL2280" s="22">
        <f t="shared" si="25"/>
        <v>1</v>
      </c>
    </row>
    <row r="2281" ht="12.75" customHeight="1">
      <c r="A2281" s="13" t="s">
        <v>187</v>
      </c>
      <c r="B2281" s="13" t="str">
        <f>IFERROR(__xludf.DUMMYFUNCTION("REGEXREPLACE(A2281, ""\d"", """")"),"     Северо-Кавказский федеральный округ")</f>
        <v>     Северо-Кавказский федеральный округ</v>
      </c>
      <c r="C2281" s="14" t="str">
        <f t="shared" si="15"/>
        <v>Северо-Кавказский федеральный округ</v>
      </c>
      <c r="D2281" s="3">
        <f t="shared" si="16"/>
        <v>2</v>
      </c>
      <c r="E2281" s="15" t="s">
        <v>47</v>
      </c>
      <c r="F2281" s="13" t="str">
        <f>IFERROR(__xludf.DUMMYFUNCTION("REGEXEXTRACT(E2281, ""[А-Яа-я].*"")"),"транспортные травмы всех видов")</f>
        <v>транспортные травмы всех видов</v>
      </c>
      <c r="G2281" s="16">
        <f t="shared" si="17"/>
        <v>2</v>
      </c>
      <c r="H2281" s="13" t="s">
        <v>28</v>
      </c>
      <c r="I2281" s="13" t="str">
        <f>IFERROR(__xludf.DUMMYFUNCTION("REGEXREPLACE(H2281, "".*\s"", """")"),"человек")</f>
        <v>человек</v>
      </c>
      <c r="J2281" s="13" t="s">
        <v>29</v>
      </c>
      <c r="K2281" s="17" t="str">
        <f>IFERROR(__xludf.DUMMYFUNCTION("REGEXREPLACE(J2281, ""^[\d\s]+"", """")"),"значение показателя за год")</f>
        <v>значение показателя за год</v>
      </c>
      <c r="L2281" s="16">
        <f t="shared" si="18"/>
        <v>2</v>
      </c>
      <c r="M2281" s="13" t="s">
        <v>31</v>
      </c>
      <c r="N2281" s="13" t="str">
        <f>IFERROR(__xludf.DUMMYFUNCTION("REGEXEXTRACT(M2281, "" (.+)$"")"),"городское население")</f>
        <v>городское население</v>
      </c>
      <c r="O2281" s="18">
        <v>638.0</v>
      </c>
      <c r="P2281" s="18">
        <v>750.0</v>
      </c>
      <c r="Q2281" s="18">
        <v>615.0</v>
      </c>
      <c r="R2281" s="18">
        <v>524.0</v>
      </c>
      <c r="S2281" s="23" t="s">
        <v>37</v>
      </c>
      <c r="T2281" s="23" t="s">
        <v>37</v>
      </c>
      <c r="U2281" s="23" t="s">
        <v>37</v>
      </c>
      <c r="V2281" s="23" t="s">
        <v>37</v>
      </c>
      <c r="W2281" s="23" t="s">
        <v>37</v>
      </c>
      <c r="X2281" s="23" t="s">
        <v>37</v>
      </c>
      <c r="Y2281" s="23" t="s">
        <v>37</v>
      </c>
      <c r="Z2281" s="19" t="str">
        <f t="shared" si="6"/>
        <v/>
      </c>
      <c r="AA2281" s="19">
        <f t="shared" si="19"/>
        <v>2527</v>
      </c>
      <c r="AB2281" s="19" t="str">
        <f t="shared" si="8"/>
        <v/>
      </c>
      <c r="AC2281" s="19">
        <f t="shared" si="20"/>
        <v>631.75</v>
      </c>
      <c r="AD2281" s="19">
        <f t="shared" si="21"/>
        <v>1103</v>
      </c>
      <c r="AE2281" s="19" t="str">
        <f t="shared" si="22"/>
        <v>Нет моды</v>
      </c>
      <c r="AF2281" s="19">
        <f t="shared" si="23"/>
        <v>524</v>
      </c>
      <c r="AG2281" s="19">
        <f t="shared" si="24"/>
        <v>750</v>
      </c>
      <c r="AH2281" s="20" t="str">
        <f t="shared" si="14"/>
        <v/>
      </c>
      <c r="AI2281" s="24"/>
      <c r="AJ2281" s="24"/>
      <c r="AK2281" s="24"/>
      <c r="AL2281" s="22">
        <f t="shared" si="25"/>
        <v>1</v>
      </c>
    </row>
    <row r="2282" ht="12.75" customHeight="1">
      <c r="A2282" s="13" t="s">
        <v>187</v>
      </c>
      <c r="B2282" s="13" t="str">
        <f>IFERROR(__xludf.DUMMYFUNCTION("REGEXREPLACE(A2282, ""\d"", """")"),"     Северо-Кавказский федеральный округ")</f>
        <v>     Северо-Кавказский федеральный округ</v>
      </c>
      <c r="C2282" s="14" t="str">
        <f t="shared" si="15"/>
        <v>Северо-Кавказский федеральный округ</v>
      </c>
      <c r="D2282" s="3">
        <f t="shared" si="16"/>
        <v>2</v>
      </c>
      <c r="E2282" s="15" t="s">
        <v>47</v>
      </c>
      <c r="F2282" s="13" t="str">
        <f>IFERROR(__xludf.DUMMYFUNCTION("REGEXEXTRACT(E2282, ""[А-Яа-я].*"")"),"транспортные травмы всех видов")</f>
        <v>транспортные травмы всех видов</v>
      </c>
      <c r="G2282" s="16">
        <f t="shared" si="17"/>
        <v>2</v>
      </c>
      <c r="H2282" s="13" t="s">
        <v>28</v>
      </c>
      <c r="I2282" s="13" t="str">
        <f>IFERROR(__xludf.DUMMYFUNCTION("REGEXREPLACE(H2282, "".*\s"", """")"),"человек")</f>
        <v>человек</v>
      </c>
      <c r="J2282" s="13" t="s">
        <v>29</v>
      </c>
      <c r="K2282" s="17" t="str">
        <f>IFERROR(__xludf.DUMMYFUNCTION("REGEXREPLACE(J2282, ""^[\d\s]+"", """")"),"значение показателя за год")</f>
        <v>значение показателя за год</v>
      </c>
      <c r="L2282" s="16">
        <f t="shared" si="18"/>
        <v>2</v>
      </c>
      <c r="M2282" s="13" t="s">
        <v>32</v>
      </c>
      <c r="N2282" s="13" t="str">
        <f>IFERROR(__xludf.DUMMYFUNCTION("REGEXEXTRACT(M2282, "" (.+)$"")"),"сельское население")</f>
        <v>сельское население</v>
      </c>
      <c r="O2282" s="18">
        <v>973.0</v>
      </c>
      <c r="P2282" s="18">
        <v>1028.0</v>
      </c>
      <c r="Q2282" s="18">
        <v>895.0</v>
      </c>
      <c r="R2282" s="18">
        <v>932.0</v>
      </c>
      <c r="S2282" s="23" t="s">
        <v>37</v>
      </c>
      <c r="T2282" s="23" t="s">
        <v>37</v>
      </c>
      <c r="U2282" s="23" t="s">
        <v>37</v>
      </c>
      <c r="V2282" s="23" t="s">
        <v>37</v>
      </c>
      <c r="W2282" s="23" t="s">
        <v>37</v>
      </c>
      <c r="X2282" s="23" t="s">
        <v>37</v>
      </c>
      <c r="Y2282" s="23" t="s">
        <v>37</v>
      </c>
      <c r="Z2282" s="19" t="str">
        <f t="shared" si="6"/>
        <v/>
      </c>
      <c r="AA2282" s="19" t="str">
        <f t="shared" si="19"/>
        <v/>
      </c>
      <c r="AB2282" s="19">
        <f t="shared" si="8"/>
        <v>3828</v>
      </c>
      <c r="AC2282" s="19">
        <f t="shared" si="20"/>
        <v>957</v>
      </c>
      <c r="AD2282" s="19">
        <f t="shared" si="21"/>
        <v>822.5</v>
      </c>
      <c r="AE2282" s="19" t="str">
        <f t="shared" si="22"/>
        <v>Нет моды</v>
      </c>
      <c r="AF2282" s="19">
        <f t="shared" si="23"/>
        <v>895</v>
      </c>
      <c r="AG2282" s="19">
        <f t="shared" si="24"/>
        <v>1028</v>
      </c>
      <c r="AH2282" s="20" t="str">
        <f t="shared" si="14"/>
        <v>Город: 40%; Село: 60%</v>
      </c>
      <c r="AI2282" s="24"/>
      <c r="AJ2282" s="24"/>
      <c r="AK2282" s="24"/>
      <c r="AL2282" s="22">
        <f t="shared" si="25"/>
        <v>1</v>
      </c>
    </row>
    <row r="2283" ht="12.75" customHeight="1">
      <c r="A2283" s="13" t="s">
        <v>187</v>
      </c>
      <c r="B2283" s="13" t="str">
        <f>IFERROR(__xludf.DUMMYFUNCTION("REGEXREPLACE(A2283, ""\d"", """")"),"     Северо-Кавказский федеральный округ")</f>
        <v>     Северо-Кавказский федеральный округ</v>
      </c>
      <c r="C2283" s="14" t="str">
        <f t="shared" si="15"/>
        <v>Северо-Кавказский федеральный округ</v>
      </c>
      <c r="D2283" s="3">
        <f t="shared" si="16"/>
        <v>2</v>
      </c>
      <c r="E2283" s="15" t="s">
        <v>48</v>
      </c>
      <c r="F2283" s="13" t="str">
        <f>IFERROR(__xludf.DUMMYFUNCTION("REGEXEXTRACT(E2283, ""[А-Яа-я].*"")"),"Убийство")</f>
        <v>Убийство</v>
      </c>
      <c r="G2283" s="16">
        <f t="shared" si="17"/>
        <v>2</v>
      </c>
      <c r="H2283" s="13" t="s">
        <v>28</v>
      </c>
      <c r="I2283" s="13" t="str">
        <f>IFERROR(__xludf.DUMMYFUNCTION("REGEXREPLACE(H2283, "".*\s"", """")"),"человек")</f>
        <v>человек</v>
      </c>
      <c r="J2283" s="13" t="s">
        <v>29</v>
      </c>
      <c r="K2283" s="17" t="str">
        <f>IFERROR(__xludf.DUMMYFUNCTION("REGEXREPLACE(J2283, ""^[\d\s]+"", """")"),"значение показателя за год")</f>
        <v>значение показателя за год</v>
      </c>
      <c r="L2283" s="16">
        <f t="shared" si="18"/>
        <v>2</v>
      </c>
      <c r="M2283" s="13" t="s">
        <v>30</v>
      </c>
      <c r="N2283" s="13" t="str">
        <f>IFERROR(__xludf.DUMMYFUNCTION("REGEXEXTRACT(M2283, "" (.+)$"")"),"все население")</f>
        <v>все население</v>
      </c>
      <c r="O2283" s="18">
        <v>540.0</v>
      </c>
      <c r="P2283" s="18">
        <v>410.0</v>
      </c>
      <c r="Q2283" s="18">
        <v>353.0</v>
      </c>
      <c r="R2283" s="18">
        <v>317.0</v>
      </c>
      <c r="S2283" s="18">
        <v>279.0</v>
      </c>
      <c r="T2283" s="18">
        <v>259.0</v>
      </c>
      <c r="U2283" s="18">
        <v>236.0</v>
      </c>
      <c r="V2283" s="18">
        <v>205.0</v>
      </c>
      <c r="W2283" s="18">
        <v>163.0</v>
      </c>
      <c r="X2283" s="18">
        <v>152.0</v>
      </c>
      <c r="Y2283" s="18">
        <v>140.0</v>
      </c>
      <c r="Z2283" s="19">
        <f t="shared" si="6"/>
        <v>3054</v>
      </c>
      <c r="AA2283" s="19" t="str">
        <f t="shared" si="19"/>
        <v/>
      </c>
      <c r="AB2283" s="19" t="str">
        <f t="shared" si="8"/>
        <v/>
      </c>
      <c r="AC2283" s="19">
        <f t="shared" si="20"/>
        <v>277.6363636</v>
      </c>
      <c r="AD2283" s="19">
        <f t="shared" si="21"/>
        <v>317</v>
      </c>
      <c r="AE2283" s="19" t="str">
        <f t="shared" si="22"/>
        <v>Нет моды</v>
      </c>
      <c r="AF2283" s="19">
        <f t="shared" si="23"/>
        <v>140</v>
      </c>
      <c r="AG2283" s="19">
        <f t="shared" si="24"/>
        <v>540</v>
      </c>
      <c r="AH2283" s="20" t="str">
        <f t="shared" si="14"/>
        <v/>
      </c>
      <c r="AI2283" s="21"/>
      <c r="AJ2283" s="21"/>
      <c r="AK2283" s="21"/>
      <c r="AL2283" s="22">
        <f t="shared" si="25"/>
        <v>1</v>
      </c>
    </row>
    <row r="2284" ht="12.75" customHeight="1">
      <c r="A2284" s="13" t="s">
        <v>187</v>
      </c>
      <c r="B2284" s="13" t="str">
        <f>IFERROR(__xludf.DUMMYFUNCTION("REGEXREPLACE(A2284, ""\d"", """")"),"     Северо-Кавказский федеральный округ")</f>
        <v>     Северо-Кавказский федеральный округ</v>
      </c>
      <c r="C2284" s="14" t="str">
        <f t="shared" si="15"/>
        <v>Северо-Кавказский федеральный округ</v>
      </c>
      <c r="D2284" s="3">
        <f t="shared" si="16"/>
        <v>2</v>
      </c>
      <c r="E2284" s="15" t="s">
        <v>48</v>
      </c>
      <c r="F2284" s="13" t="str">
        <f>IFERROR(__xludf.DUMMYFUNCTION("REGEXEXTRACT(E2284, ""[А-Яа-я].*"")"),"Убийство")</f>
        <v>Убийство</v>
      </c>
      <c r="G2284" s="16">
        <f t="shared" si="17"/>
        <v>2</v>
      </c>
      <c r="H2284" s="13" t="s">
        <v>28</v>
      </c>
      <c r="I2284" s="13" t="str">
        <f>IFERROR(__xludf.DUMMYFUNCTION("REGEXREPLACE(H2284, "".*\s"", """")"),"человек")</f>
        <v>человек</v>
      </c>
      <c r="J2284" s="13" t="s">
        <v>29</v>
      </c>
      <c r="K2284" s="17" t="str">
        <f>IFERROR(__xludf.DUMMYFUNCTION("REGEXREPLACE(J2284, ""^[\d\s]+"", """")"),"значение показателя за год")</f>
        <v>значение показателя за год</v>
      </c>
      <c r="L2284" s="16">
        <f t="shared" si="18"/>
        <v>2</v>
      </c>
      <c r="M2284" s="13" t="s">
        <v>31</v>
      </c>
      <c r="N2284" s="13" t="str">
        <f>IFERROR(__xludf.DUMMYFUNCTION("REGEXEXTRACT(M2284, "" (.+)$"")"),"городское население")</f>
        <v>городское население</v>
      </c>
      <c r="O2284" s="18">
        <v>241.0</v>
      </c>
      <c r="P2284" s="18">
        <v>205.0</v>
      </c>
      <c r="Q2284" s="18">
        <v>170.0</v>
      </c>
      <c r="R2284" s="18">
        <v>151.0</v>
      </c>
      <c r="S2284" s="18">
        <v>142.0</v>
      </c>
      <c r="T2284" s="18">
        <v>133.0</v>
      </c>
      <c r="U2284" s="18">
        <v>128.0</v>
      </c>
      <c r="V2284" s="18">
        <v>108.0</v>
      </c>
      <c r="W2284" s="18">
        <v>85.0</v>
      </c>
      <c r="X2284" s="18">
        <v>78.0</v>
      </c>
      <c r="Y2284" s="18">
        <v>74.0</v>
      </c>
      <c r="Z2284" s="19" t="str">
        <f t="shared" si="6"/>
        <v/>
      </c>
      <c r="AA2284" s="19">
        <f t="shared" si="19"/>
        <v>1515</v>
      </c>
      <c r="AB2284" s="19" t="str">
        <f t="shared" si="8"/>
        <v/>
      </c>
      <c r="AC2284" s="19">
        <f t="shared" si="20"/>
        <v>137.7272727</v>
      </c>
      <c r="AD2284" s="19">
        <f t="shared" si="21"/>
        <v>166.5</v>
      </c>
      <c r="AE2284" s="19" t="str">
        <f t="shared" si="22"/>
        <v>Нет моды</v>
      </c>
      <c r="AF2284" s="19">
        <f t="shared" si="23"/>
        <v>74</v>
      </c>
      <c r="AG2284" s="19">
        <f t="shared" si="24"/>
        <v>241</v>
      </c>
      <c r="AH2284" s="20" t="str">
        <f t="shared" si="14"/>
        <v/>
      </c>
      <c r="AI2284" s="21"/>
      <c r="AJ2284" s="21"/>
      <c r="AK2284" s="21"/>
      <c r="AL2284" s="22">
        <f t="shared" si="25"/>
        <v>1</v>
      </c>
    </row>
    <row r="2285" ht="12.75" customHeight="1">
      <c r="A2285" s="13" t="s">
        <v>187</v>
      </c>
      <c r="B2285" s="13" t="str">
        <f>IFERROR(__xludf.DUMMYFUNCTION("REGEXREPLACE(A2285, ""\d"", """")"),"     Северо-Кавказский федеральный округ")</f>
        <v>     Северо-Кавказский федеральный округ</v>
      </c>
      <c r="C2285" s="14" t="str">
        <f t="shared" si="15"/>
        <v>Северо-Кавказский федеральный округ</v>
      </c>
      <c r="D2285" s="3">
        <f t="shared" si="16"/>
        <v>2</v>
      </c>
      <c r="E2285" s="15" t="s">
        <v>48</v>
      </c>
      <c r="F2285" s="13" t="str">
        <f>IFERROR(__xludf.DUMMYFUNCTION("REGEXEXTRACT(E2285, ""[А-Яа-я].*"")"),"Убийство")</f>
        <v>Убийство</v>
      </c>
      <c r="G2285" s="16">
        <f t="shared" si="17"/>
        <v>2</v>
      </c>
      <c r="H2285" s="13" t="s">
        <v>28</v>
      </c>
      <c r="I2285" s="13" t="str">
        <f>IFERROR(__xludf.DUMMYFUNCTION("REGEXREPLACE(H2285, "".*\s"", """")"),"человек")</f>
        <v>человек</v>
      </c>
      <c r="J2285" s="13" t="s">
        <v>29</v>
      </c>
      <c r="K2285" s="17" t="str">
        <f>IFERROR(__xludf.DUMMYFUNCTION("REGEXREPLACE(J2285, ""^[\d\s]+"", """")"),"значение показателя за год")</f>
        <v>значение показателя за год</v>
      </c>
      <c r="L2285" s="16">
        <f t="shared" si="18"/>
        <v>2</v>
      </c>
      <c r="M2285" s="13" t="s">
        <v>32</v>
      </c>
      <c r="N2285" s="13" t="str">
        <f>IFERROR(__xludf.DUMMYFUNCTION("REGEXEXTRACT(M2285, "" (.+)$"")"),"сельское население")</f>
        <v>сельское население</v>
      </c>
      <c r="O2285" s="18">
        <v>299.0</v>
      </c>
      <c r="P2285" s="18">
        <v>205.0</v>
      </c>
      <c r="Q2285" s="18">
        <v>183.0</v>
      </c>
      <c r="R2285" s="18">
        <v>166.0</v>
      </c>
      <c r="S2285" s="18">
        <v>137.0</v>
      </c>
      <c r="T2285" s="18">
        <v>126.0</v>
      </c>
      <c r="U2285" s="18">
        <v>108.0</v>
      </c>
      <c r="V2285" s="18">
        <v>97.0</v>
      </c>
      <c r="W2285" s="18">
        <v>78.0</v>
      </c>
      <c r="X2285" s="18">
        <v>74.0</v>
      </c>
      <c r="Y2285" s="18">
        <v>66.0</v>
      </c>
      <c r="Z2285" s="19" t="str">
        <f t="shared" si="6"/>
        <v/>
      </c>
      <c r="AA2285" s="19" t="str">
        <f t="shared" si="19"/>
        <v/>
      </c>
      <c r="AB2285" s="19">
        <f t="shared" si="8"/>
        <v>1539</v>
      </c>
      <c r="AC2285" s="19">
        <f t="shared" si="20"/>
        <v>139.9090909</v>
      </c>
      <c r="AD2285" s="19">
        <f t="shared" si="21"/>
        <v>130.5</v>
      </c>
      <c r="AE2285" s="19" t="str">
        <f t="shared" si="22"/>
        <v>Нет моды</v>
      </c>
      <c r="AF2285" s="19">
        <f t="shared" si="23"/>
        <v>66</v>
      </c>
      <c r="AG2285" s="19">
        <f t="shared" si="24"/>
        <v>299</v>
      </c>
      <c r="AH2285" s="20" t="str">
        <f t="shared" si="14"/>
        <v>Город: 50%; Село: 50%</v>
      </c>
      <c r="AI2285" s="21"/>
      <c r="AJ2285" s="21"/>
      <c r="AK2285" s="21"/>
      <c r="AL2285" s="22">
        <f t="shared" si="25"/>
        <v>1</v>
      </c>
    </row>
    <row r="2286" ht="12.75" customHeight="1">
      <c r="A2286" s="13" t="s">
        <v>187</v>
      </c>
      <c r="B2286" s="13" t="str">
        <f>IFERROR(__xludf.DUMMYFUNCTION("REGEXREPLACE(A2286, ""\d"", """")"),"     Северо-Кавказский федеральный округ")</f>
        <v>     Северо-Кавказский федеральный округ</v>
      </c>
      <c r="C2286" s="14" t="str">
        <f t="shared" si="15"/>
        <v>Северо-Кавказский федеральный округ</v>
      </c>
      <c r="D2286" s="3">
        <f t="shared" si="16"/>
        <v>2</v>
      </c>
      <c r="E2286" s="15" t="s">
        <v>49</v>
      </c>
      <c r="F2286" s="13" t="str">
        <f>IFERROR(__xludf.DUMMYFUNCTION("REGEXEXTRACT(E2286, ""[А-Яа-я].*"")"),"Цереброваскулярные болезни")</f>
        <v>Цереброваскулярные болезни</v>
      </c>
      <c r="G2286" s="16">
        <f t="shared" si="17"/>
        <v>2</v>
      </c>
      <c r="H2286" s="13" t="s">
        <v>28</v>
      </c>
      <c r="I2286" s="13" t="str">
        <f>IFERROR(__xludf.DUMMYFUNCTION("REGEXREPLACE(H2286, "".*\s"", """")"),"человек")</f>
        <v>человек</v>
      </c>
      <c r="J2286" s="13" t="s">
        <v>29</v>
      </c>
      <c r="K2286" s="17" t="str">
        <f>IFERROR(__xludf.DUMMYFUNCTION("REGEXREPLACE(J2286, ""^[\d\s]+"", """")"),"значение показателя за год")</f>
        <v>значение показателя за год</v>
      </c>
      <c r="L2286" s="16">
        <f t="shared" si="18"/>
        <v>2</v>
      </c>
      <c r="M2286" s="13" t="s">
        <v>30</v>
      </c>
      <c r="N2286" s="13" t="str">
        <f>IFERROR(__xludf.DUMMYFUNCTION("REGEXEXTRACT(M2286, "" (.+)$"")"),"все население")</f>
        <v>все население</v>
      </c>
      <c r="O2286" s="23" t="s">
        <v>37</v>
      </c>
      <c r="P2286" s="18">
        <v>11598.0</v>
      </c>
      <c r="Q2286" s="18">
        <v>11513.0</v>
      </c>
      <c r="R2286" s="18">
        <v>11099.0</v>
      </c>
      <c r="S2286" s="18">
        <v>11137.0</v>
      </c>
      <c r="T2286" s="18">
        <v>9972.0</v>
      </c>
      <c r="U2286" s="18">
        <v>9696.0</v>
      </c>
      <c r="V2286" s="18">
        <v>9521.0</v>
      </c>
      <c r="W2286" s="18">
        <v>9365.0</v>
      </c>
      <c r="X2286" s="18">
        <v>8785.0</v>
      </c>
      <c r="Y2286" s="18">
        <v>8443.0</v>
      </c>
      <c r="Z2286" s="19">
        <f t="shared" si="6"/>
        <v>101129</v>
      </c>
      <c r="AA2286" s="19" t="str">
        <f t="shared" si="19"/>
        <v/>
      </c>
      <c r="AB2286" s="19" t="str">
        <f t="shared" si="8"/>
        <v/>
      </c>
      <c r="AC2286" s="19">
        <f t="shared" si="20"/>
        <v>10112.9</v>
      </c>
      <c r="AD2286" s="19">
        <f t="shared" si="21"/>
        <v>299</v>
      </c>
      <c r="AE2286" s="19" t="str">
        <f t="shared" si="22"/>
        <v>Нет моды</v>
      </c>
      <c r="AF2286" s="19">
        <f t="shared" si="23"/>
        <v>8443</v>
      </c>
      <c r="AG2286" s="19">
        <f t="shared" si="24"/>
        <v>11598</v>
      </c>
      <c r="AH2286" s="20" t="str">
        <f t="shared" si="14"/>
        <v/>
      </c>
      <c r="AI2286" s="21"/>
      <c r="AJ2286" s="21"/>
      <c r="AK2286" s="21"/>
      <c r="AL2286" s="22">
        <f t="shared" si="25"/>
        <v>2</v>
      </c>
    </row>
    <row r="2287" ht="12.75" customHeight="1">
      <c r="A2287" s="13" t="s">
        <v>187</v>
      </c>
      <c r="B2287" s="13" t="str">
        <f>IFERROR(__xludf.DUMMYFUNCTION("REGEXREPLACE(A2287, ""\d"", """")"),"     Северо-Кавказский федеральный округ")</f>
        <v>     Северо-Кавказский федеральный округ</v>
      </c>
      <c r="C2287" s="14" t="str">
        <f t="shared" si="15"/>
        <v>Северо-Кавказский федеральный округ</v>
      </c>
      <c r="D2287" s="3">
        <f t="shared" si="16"/>
        <v>2</v>
      </c>
      <c r="E2287" s="15" t="s">
        <v>49</v>
      </c>
      <c r="F2287" s="13" t="str">
        <f>IFERROR(__xludf.DUMMYFUNCTION("REGEXEXTRACT(E2287, ""[А-Яа-я].*"")"),"Цереброваскулярные болезни")</f>
        <v>Цереброваскулярные болезни</v>
      </c>
      <c r="G2287" s="16">
        <f t="shared" si="17"/>
        <v>2</v>
      </c>
      <c r="H2287" s="13" t="s">
        <v>28</v>
      </c>
      <c r="I2287" s="13" t="str">
        <f>IFERROR(__xludf.DUMMYFUNCTION("REGEXREPLACE(H2287, "".*\s"", """")"),"человек")</f>
        <v>человек</v>
      </c>
      <c r="J2287" s="13" t="s">
        <v>29</v>
      </c>
      <c r="K2287" s="17" t="str">
        <f>IFERROR(__xludf.DUMMYFUNCTION("REGEXREPLACE(J2287, ""^[\d\s]+"", """")"),"значение показателя за год")</f>
        <v>значение показателя за год</v>
      </c>
      <c r="L2287" s="16">
        <f t="shared" si="18"/>
        <v>2</v>
      </c>
      <c r="M2287" s="13" t="s">
        <v>31</v>
      </c>
      <c r="N2287" s="13" t="str">
        <f>IFERROR(__xludf.DUMMYFUNCTION("REGEXEXTRACT(M2287, "" (.+)$"")"),"городское население")</f>
        <v>городское население</v>
      </c>
      <c r="O2287" s="23" t="s">
        <v>37</v>
      </c>
      <c r="P2287" s="18">
        <v>6402.0</v>
      </c>
      <c r="Q2287" s="18">
        <v>6427.0</v>
      </c>
      <c r="R2287" s="18">
        <v>6224.0</v>
      </c>
      <c r="S2287" s="18">
        <v>6124.0</v>
      </c>
      <c r="T2287" s="18">
        <v>5513.0</v>
      </c>
      <c r="U2287" s="18">
        <v>5409.0</v>
      </c>
      <c r="V2287" s="18">
        <v>5502.0</v>
      </c>
      <c r="W2287" s="18">
        <v>5363.0</v>
      </c>
      <c r="X2287" s="18">
        <v>4972.0</v>
      </c>
      <c r="Y2287" s="18">
        <v>4724.0</v>
      </c>
      <c r="Z2287" s="19" t="str">
        <f t="shared" si="6"/>
        <v/>
      </c>
      <c r="AA2287" s="19">
        <f t="shared" si="19"/>
        <v>56660</v>
      </c>
      <c r="AB2287" s="19" t="str">
        <f t="shared" si="8"/>
        <v/>
      </c>
      <c r="AC2287" s="19">
        <f t="shared" si="20"/>
        <v>5666</v>
      </c>
      <c r="AD2287" s="19">
        <f t="shared" si="21"/>
        <v>7435</v>
      </c>
      <c r="AE2287" s="19" t="str">
        <f t="shared" si="22"/>
        <v>Нет моды</v>
      </c>
      <c r="AF2287" s="19">
        <f t="shared" si="23"/>
        <v>4724</v>
      </c>
      <c r="AG2287" s="19">
        <f t="shared" si="24"/>
        <v>6427</v>
      </c>
      <c r="AH2287" s="20" t="str">
        <f t="shared" si="14"/>
        <v/>
      </c>
      <c r="AI2287" s="21"/>
      <c r="AJ2287" s="21"/>
      <c r="AK2287" s="21"/>
      <c r="AL2287" s="22">
        <f t="shared" si="25"/>
        <v>2</v>
      </c>
    </row>
    <row r="2288" ht="12.75" customHeight="1">
      <c r="A2288" s="13" t="s">
        <v>187</v>
      </c>
      <c r="B2288" s="13" t="str">
        <f>IFERROR(__xludf.DUMMYFUNCTION("REGEXREPLACE(A2288, ""\d"", """")"),"     Северо-Кавказский федеральный округ")</f>
        <v>     Северо-Кавказский федеральный округ</v>
      </c>
      <c r="C2288" s="14" t="str">
        <f t="shared" si="15"/>
        <v>Северо-Кавказский федеральный округ</v>
      </c>
      <c r="D2288" s="3">
        <f t="shared" si="16"/>
        <v>2</v>
      </c>
      <c r="E2288" s="15" t="s">
        <v>49</v>
      </c>
      <c r="F2288" s="13" t="str">
        <f>IFERROR(__xludf.DUMMYFUNCTION("REGEXEXTRACT(E2288, ""[А-Яа-я].*"")"),"Цереброваскулярные болезни")</f>
        <v>Цереброваскулярные болезни</v>
      </c>
      <c r="G2288" s="16">
        <f t="shared" si="17"/>
        <v>2</v>
      </c>
      <c r="H2288" s="13" t="s">
        <v>28</v>
      </c>
      <c r="I2288" s="13" t="str">
        <f>IFERROR(__xludf.DUMMYFUNCTION("REGEXREPLACE(H2288, "".*\s"", """")"),"человек")</f>
        <v>человек</v>
      </c>
      <c r="J2288" s="13" t="s">
        <v>29</v>
      </c>
      <c r="K2288" s="17" t="str">
        <f>IFERROR(__xludf.DUMMYFUNCTION("REGEXREPLACE(J2288, ""^[\d\s]+"", """")"),"значение показателя за год")</f>
        <v>значение показателя за год</v>
      </c>
      <c r="L2288" s="16">
        <f t="shared" si="18"/>
        <v>2</v>
      </c>
      <c r="M2288" s="13" t="s">
        <v>32</v>
      </c>
      <c r="N2288" s="13" t="str">
        <f>IFERROR(__xludf.DUMMYFUNCTION("REGEXEXTRACT(M2288, "" (.+)$"")"),"сельское население")</f>
        <v>сельское население</v>
      </c>
      <c r="O2288" s="23" t="s">
        <v>37</v>
      </c>
      <c r="P2288" s="18">
        <v>5196.0</v>
      </c>
      <c r="Q2288" s="18">
        <v>5086.0</v>
      </c>
      <c r="R2288" s="18">
        <v>4875.0</v>
      </c>
      <c r="S2288" s="18">
        <v>5013.0</v>
      </c>
      <c r="T2288" s="18">
        <v>4459.0</v>
      </c>
      <c r="U2288" s="18">
        <v>4287.0</v>
      </c>
      <c r="V2288" s="18">
        <v>4019.0</v>
      </c>
      <c r="W2288" s="18">
        <v>4002.0</v>
      </c>
      <c r="X2288" s="18">
        <v>3813.0</v>
      </c>
      <c r="Y2288" s="18">
        <v>3719.0</v>
      </c>
      <c r="Z2288" s="19" t="str">
        <f t="shared" si="6"/>
        <v/>
      </c>
      <c r="AA2288" s="19" t="str">
        <f t="shared" si="19"/>
        <v/>
      </c>
      <c r="AB2288" s="19">
        <f t="shared" si="8"/>
        <v>44469</v>
      </c>
      <c r="AC2288" s="19">
        <f t="shared" si="20"/>
        <v>4446.9</v>
      </c>
      <c r="AD2288" s="19">
        <f t="shared" si="21"/>
        <v>5049.5</v>
      </c>
      <c r="AE2288" s="19" t="str">
        <f t="shared" si="22"/>
        <v>Нет моды</v>
      </c>
      <c r="AF2288" s="19">
        <f t="shared" si="23"/>
        <v>3719</v>
      </c>
      <c r="AG2288" s="19">
        <f t="shared" si="24"/>
        <v>5196</v>
      </c>
      <c r="AH2288" s="20" t="str">
        <f t="shared" si="14"/>
        <v>Город: 56%; Село: 44%</v>
      </c>
      <c r="AI2288" s="21"/>
      <c r="AJ2288" s="21"/>
      <c r="AK2288" s="21"/>
      <c r="AL2288" s="22">
        <f t="shared" si="25"/>
        <v>2</v>
      </c>
    </row>
    <row r="2289" ht="12.75" customHeight="1">
      <c r="A2289" s="13" t="s">
        <v>188</v>
      </c>
      <c r="B2289" s="13" t="str">
        <f>IFERROR(__xludf.DUMMYFUNCTION("REGEXREPLACE(A2289, ""\d"", """")"),"         Республика Дагестан")</f>
        <v>         Республика Дагестан</v>
      </c>
      <c r="C2289" s="14" t="str">
        <f t="shared" si="15"/>
        <v>Республика Дагестан</v>
      </c>
      <c r="D2289" s="3">
        <f t="shared" si="16"/>
        <v>2</v>
      </c>
      <c r="E2289" s="15" t="s">
        <v>27</v>
      </c>
      <c r="F2289" s="13" t="str">
        <f>IFERROR(__xludf.DUMMYFUNCTION("REGEXEXTRACT(E2289, ""[А-Яа-я].*"")"),"Болезни органов дыхания")</f>
        <v>Болезни органов дыхания</v>
      </c>
      <c r="G2289" s="16">
        <f t="shared" si="17"/>
        <v>2</v>
      </c>
      <c r="H2289" s="13" t="s">
        <v>28</v>
      </c>
      <c r="I2289" s="13" t="str">
        <f>IFERROR(__xludf.DUMMYFUNCTION("REGEXREPLACE(H2289, "".*\s"", """")"),"человек")</f>
        <v>человек</v>
      </c>
      <c r="J2289" s="13" t="s">
        <v>29</v>
      </c>
      <c r="K2289" s="17" t="str">
        <f>IFERROR(__xludf.DUMMYFUNCTION("REGEXREPLACE(J2289, ""^[\d\s]+"", """")"),"значение показателя за год")</f>
        <v>значение показателя за год</v>
      </c>
      <c r="L2289" s="16">
        <f t="shared" si="18"/>
        <v>2</v>
      </c>
      <c r="M2289" s="13" t="s">
        <v>30</v>
      </c>
      <c r="N2289" s="13" t="str">
        <f>IFERROR(__xludf.DUMMYFUNCTION("REGEXEXTRACT(M2289, "" (.+)$"")"),"все население")</f>
        <v>все население</v>
      </c>
      <c r="O2289" s="18">
        <v>1814.0</v>
      </c>
      <c r="P2289" s="18">
        <v>1805.0</v>
      </c>
      <c r="Q2289" s="18">
        <v>1862.0</v>
      </c>
      <c r="R2289" s="18">
        <v>1670.0</v>
      </c>
      <c r="S2289" s="18">
        <v>1713.0</v>
      </c>
      <c r="T2289" s="18">
        <v>1381.0</v>
      </c>
      <c r="U2289" s="18">
        <v>1362.0</v>
      </c>
      <c r="V2289" s="18">
        <v>2609.0</v>
      </c>
      <c r="W2289" s="18">
        <v>1801.0</v>
      </c>
      <c r="X2289" s="18">
        <v>1497.0</v>
      </c>
      <c r="Y2289" s="18">
        <v>1386.0</v>
      </c>
      <c r="Z2289" s="19">
        <f t="shared" si="6"/>
        <v>18900</v>
      </c>
      <c r="AA2289" s="19" t="str">
        <f t="shared" si="19"/>
        <v/>
      </c>
      <c r="AB2289" s="19" t="str">
        <f t="shared" si="8"/>
        <v/>
      </c>
      <c r="AC2289" s="19">
        <f t="shared" si="20"/>
        <v>1718.181818</v>
      </c>
      <c r="AD2289" s="19">
        <f t="shared" si="21"/>
        <v>2609</v>
      </c>
      <c r="AE2289" s="19" t="str">
        <f t="shared" si="22"/>
        <v>Нет моды</v>
      </c>
      <c r="AF2289" s="19">
        <f t="shared" si="23"/>
        <v>1362</v>
      </c>
      <c r="AG2289" s="19">
        <f t="shared" si="24"/>
        <v>2609</v>
      </c>
      <c r="AH2289" s="20" t="str">
        <f t="shared" si="14"/>
        <v/>
      </c>
      <c r="AI2289" s="21"/>
      <c r="AJ2289" s="21"/>
      <c r="AK2289" s="21"/>
      <c r="AL2289" s="22">
        <f t="shared" si="25"/>
        <v>1</v>
      </c>
    </row>
    <row r="2290" ht="12.75" customHeight="1">
      <c r="A2290" s="13" t="s">
        <v>188</v>
      </c>
      <c r="B2290" s="13" t="str">
        <f>IFERROR(__xludf.DUMMYFUNCTION("REGEXREPLACE(A2290, ""\d"", """")"),"         Республика Дагестан")</f>
        <v>         Республика Дагестан</v>
      </c>
      <c r="C2290" s="14" t="str">
        <f t="shared" si="15"/>
        <v>Республика Дагестан</v>
      </c>
      <c r="D2290" s="3">
        <f t="shared" si="16"/>
        <v>2</v>
      </c>
      <c r="E2290" s="15" t="s">
        <v>27</v>
      </c>
      <c r="F2290" s="13" t="str">
        <f>IFERROR(__xludf.DUMMYFUNCTION("REGEXEXTRACT(E2290, ""[А-Яа-я].*"")"),"Болезни органов дыхания")</f>
        <v>Болезни органов дыхания</v>
      </c>
      <c r="G2290" s="16">
        <f t="shared" si="17"/>
        <v>2</v>
      </c>
      <c r="H2290" s="13" t="s">
        <v>28</v>
      </c>
      <c r="I2290" s="13" t="str">
        <f>IFERROR(__xludf.DUMMYFUNCTION("REGEXREPLACE(H2290, "".*\s"", """")"),"человек")</f>
        <v>человек</v>
      </c>
      <c r="J2290" s="13" t="s">
        <v>29</v>
      </c>
      <c r="K2290" s="17" t="str">
        <f>IFERROR(__xludf.DUMMYFUNCTION("REGEXREPLACE(J2290, ""^[\d\s]+"", """")"),"значение показателя за год")</f>
        <v>значение показателя за год</v>
      </c>
      <c r="L2290" s="16">
        <f t="shared" si="18"/>
        <v>2</v>
      </c>
      <c r="M2290" s="13" t="s">
        <v>31</v>
      </c>
      <c r="N2290" s="13" t="str">
        <f>IFERROR(__xludf.DUMMYFUNCTION("REGEXEXTRACT(M2290, "" (.+)$"")"),"городское население")</f>
        <v>городское население</v>
      </c>
      <c r="O2290" s="18">
        <v>334.0</v>
      </c>
      <c r="P2290" s="18">
        <v>339.0</v>
      </c>
      <c r="Q2290" s="18">
        <v>386.0</v>
      </c>
      <c r="R2290" s="18">
        <v>342.0</v>
      </c>
      <c r="S2290" s="18">
        <v>395.0</v>
      </c>
      <c r="T2290" s="18">
        <v>348.0</v>
      </c>
      <c r="U2290" s="18">
        <v>374.0</v>
      </c>
      <c r="V2290" s="18">
        <v>742.0</v>
      </c>
      <c r="W2290" s="18">
        <v>504.0</v>
      </c>
      <c r="X2290" s="18">
        <v>417.0</v>
      </c>
      <c r="Y2290" s="18">
        <v>456.0</v>
      </c>
      <c r="Z2290" s="19" t="str">
        <f t="shared" si="6"/>
        <v/>
      </c>
      <c r="AA2290" s="19">
        <f t="shared" si="19"/>
        <v>4637</v>
      </c>
      <c r="AB2290" s="19" t="str">
        <f t="shared" si="8"/>
        <v/>
      </c>
      <c r="AC2290" s="19">
        <f t="shared" si="20"/>
        <v>421.5454545</v>
      </c>
      <c r="AD2290" s="19">
        <f t="shared" si="21"/>
        <v>1052</v>
      </c>
      <c r="AE2290" s="19" t="str">
        <f t="shared" si="22"/>
        <v>Нет моды</v>
      </c>
      <c r="AF2290" s="19">
        <f t="shared" si="23"/>
        <v>334</v>
      </c>
      <c r="AG2290" s="19">
        <f t="shared" si="24"/>
        <v>742</v>
      </c>
      <c r="AH2290" s="20" t="str">
        <f t="shared" si="14"/>
        <v/>
      </c>
      <c r="AI2290" s="21"/>
      <c r="AJ2290" s="21"/>
      <c r="AK2290" s="21"/>
      <c r="AL2290" s="22">
        <f t="shared" si="25"/>
        <v>1</v>
      </c>
    </row>
    <row r="2291" ht="12.75" customHeight="1">
      <c r="A2291" s="13" t="s">
        <v>188</v>
      </c>
      <c r="B2291" s="13" t="str">
        <f>IFERROR(__xludf.DUMMYFUNCTION("REGEXREPLACE(A2291, ""\d"", """")"),"         Республика Дагестан")</f>
        <v>         Республика Дагестан</v>
      </c>
      <c r="C2291" s="14" t="str">
        <f t="shared" si="15"/>
        <v>Республика Дагестан</v>
      </c>
      <c r="D2291" s="3">
        <f t="shared" si="16"/>
        <v>2</v>
      </c>
      <c r="E2291" s="15" t="s">
        <v>27</v>
      </c>
      <c r="F2291" s="13" t="str">
        <f>IFERROR(__xludf.DUMMYFUNCTION("REGEXEXTRACT(E2291, ""[А-Яа-я].*"")"),"Болезни органов дыхания")</f>
        <v>Болезни органов дыхания</v>
      </c>
      <c r="G2291" s="16">
        <f t="shared" si="17"/>
        <v>2</v>
      </c>
      <c r="H2291" s="13" t="s">
        <v>28</v>
      </c>
      <c r="I2291" s="13" t="str">
        <f>IFERROR(__xludf.DUMMYFUNCTION("REGEXREPLACE(H2291, "".*\s"", """")"),"человек")</f>
        <v>человек</v>
      </c>
      <c r="J2291" s="13" t="s">
        <v>29</v>
      </c>
      <c r="K2291" s="17" t="str">
        <f>IFERROR(__xludf.DUMMYFUNCTION("REGEXREPLACE(J2291, ""^[\d\s]+"", """")"),"значение показателя за год")</f>
        <v>значение показателя за год</v>
      </c>
      <c r="L2291" s="16">
        <f t="shared" si="18"/>
        <v>2</v>
      </c>
      <c r="M2291" s="13" t="s">
        <v>32</v>
      </c>
      <c r="N2291" s="13" t="str">
        <f>IFERROR(__xludf.DUMMYFUNCTION("REGEXEXTRACT(M2291, "" (.+)$"")"),"сельское население")</f>
        <v>сельское население</v>
      </c>
      <c r="O2291" s="18">
        <v>1480.0</v>
      </c>
      <c r="P2291" s="18">
        <v>1466.0</v>
      </c>
      <c r="Q2291" s="18">
        <v>1476.0</v>
      </c>
      <c r="R2291" s="18">
        <v>1328.0</v>
      </c>
      <c r="S2291" s="18">
        <v>1318.0</v>
      </c>
      <c r="T2291" s="18">
        <v>1033.0</v>
      </c>
      <c r="U2291" s="18">
        <v>988.0</v>
      </c>
      <c r="V2291" s="18">
        <v>1867.0</v>
      </c>
      <c r="W2291" s="18">
        <v>1297.0</v>
      </c>
      <c r="X2291" s="18">
        <v>1080.0</v>
      </c>
      <c r="Y2291" s="18">
        <v>930.0</v>
      </c>
      <c r="Z2291" s="19" t="str">
        <f t="shared" si="6"/>
        <v/>
      </c>
      <c r="AA2291" s="19" t="str">
        <f t="shared" si="19"/>
        <v/>
      </c>
      <c r="AB2291" s="19">
        <f t="shared" si="8"/>
        <v>14263</v>
      </c>
      <c r="AC2291" s="19">
        <f t="shared" si="20"/>
        <v>1296.636364</v>
      </c>
      <c r="AD2291" s="19">
        <f t="shared" si="21"/>
        <v>836</v>
      </c>
      <c r="AE2291" s="19" t="str">
        <f t="shared" si="22"/>
        <v>Нет моды</v>
      </c>
      <c r="AF2291" s="19">
        <f t="shared" si="23"/>
        <v>930</v>
      </c>
      <c r="AG2291" s="19">
        <f t="shared" si="24"/>
        <v>1867</v>
      </c>
      <c r="AH2291" s="20" t="str">
        <f t="shared" si="14"/>
        <v>Город: 25%; Село: 75%</v>
      </c>
      <c r="AI2291" s="21"/>
      <c r="AJ2291" s="21"/>
      <c r="AK2291" s="21"/>
      <c r="AL2291" s="22">
        <f t="shared" si="25"/>
        <v>1</v>
      </c>
    </row>
    <row r="2292" ht="12.75" customHeight="1">
      <c r="A2292" s="13" t="s">
        <v>188</v>
      </c>
      <c r="B2292" s="13" t="str">
        <f>IFERROR(__xludf.DUMMYFUNCTION("REGEXREPLACE(A2292, ""\d"", """")"),"         Республика Дагестан")</f>
        <v>         Республика Дагестан</v>
      </c>
      <c r="C2292" s="14" t="str">
        <f t="shared" si="15"/>
        <v>Республика Дагестан</v>
      </c>
      <c r="D2292" s="3">
        <f t="shared" si="16"/>
        <v>2</v>
      </c>
      <c r="E2292" s="15" t="s">
        <v>33</v>
      </c>
      <c r="F2292" s="13" t="str">
        <f>IFERROR(__xludf.DUMMYFUNCTION("REGEXEXTRACT(E2292, ""[А-Яа-я].*"")"),"Болезни органов пищеварения")</f>
        <v>Болезни органов пищеварения</v>
      </c>
      <c r="G2292" s="16">
        <f t="shared" si="17"/>
        <v>2</v>
      </c>
      <c r="H2292" s="13" t="s">
        <v>28</v>
      </c>
      <c r="I2292" s="13" t="str">
        <f>IFERROR(__xludf.DUMMYFUNCTION("REGEXREPLACE(H2292, "".*\s"", """")"),"человек")</f>
        <v>человек</v>
      </c>
      <c r="J2292" s="13" t="s">
        <v>29</v>
      </c>
      <c r="K2292" s="17" t="str">
        <f>IFERROR(__xludf.DUMMYFUNCTION("REGEXREPLACE(J2292, ""^[\d\s]+"", """")"),"значение показателя за год")</f>
        <v>значение показателя за год</v>
      </c>
      <c r="L2292" s="16">
        <f t="shared" si="18"/>
        <v>2</v>
      </c>
      <c r="M2292" s="13" t="s">
        <v>30</v>
      </c>
      <c r="N2292" s="13" t="str">
        <f>IFERROR(__xludf.DUMMYFUNCTION("REGEXEXTRACT(M2292, "" (.+)$"")"),"все население")</f>
        <v>все население</v>
      </c>
      <c r="O2292" s="18">
        <v>626.0</v>
      </c>
      <c r="P2292" s="18">
        <v>656.0</v>
      </c>
      <c r="Q2292" s="18">
        <v>707.0</v>
      </c>
      <c r="R2292" s="18">
        <v>607.0</v>
      </c>
      <c r="S2292" s="18">
        <v>647.0</v>
      </c>
      <c r="T2292" s="18">
        <v>537.0</v>
      </c>
      <c r="U2292" s="18">
        <v>556.0</v>
      </c>
      <c r="V2292" s="18">
        <v>563.0</v>
      </c>
      <c r="W2292" s="18">
        <v>551.0</v>
      </c>
      <c r="X2292" s="18">
        <v>593.0</v>
      </c>
      <c r="Y2292" s="18">
        <v>532.0</v>
      </c>
      <c r="Z2292" s="19">
        <f t="shared" si="6"/>
        <v>6575</v>
      </c>
      <c r="AA2292" s="19" t="str">
        <f t="shared" si="19"/>
        <v/>
      </c>
      <c r="AB2292" s="19" t="str">
        <f t="shared" si="8"/>
        <v/>
      </c>
      <c r="AC2292" s="19">
        <f t="shared" si="20"/>
        <v>597.7272727</v>
      </c>
      <c r="AD2292" s="19">
        <f t="shared" si="21"/>
        <v>818.5</v>
      </c>
      <c r="AE2292" s="19" t="str">
        <f t="shared" si="22"/>
        <v>Нет моды</v>
      </c>
      <c r="AF2292" s="19">
        <f t="shared" si="23"/>
        <v>532</v>
      </c>
      <c r="AG2292" s="19">
        <f t="shared" si="24"/>
        <v>707</v>
      </c>
      <c r="AH2292" s="20" t="str">
        <f t="shared" si="14"/>
        <v/>
      </c>
      <c r="AI2292" s="21"/>
      <c r="AJ2292" s="21"/>
      <c r="AK2292" s="21"/>
      <c r="AL2292" s="22">
        <f t="shared" si="25"/>
        <v>1</v>
      </c>
    </row>
    <row r="2293" ht="12.75" customHeight="1">
      <c r="A2293" s="13" t="s">
        <v>188</v>
      </c>
      <c r="B2293" s="13" t="str">
        <f>IFERROR(__xludf.DUMMYFUNCTION("REGEXREPLACE(A2293, ""\d"", """")"),"         Республика Дагестан")</f>
        <v>         Республика Дагестан</v>
      </c>
      <c r="C2293" s="14" t="str">
        <f t="shared" si="15"/>
        <v>Республика Дагестан</v>
      </c>
      <c r="D2293" s="3">
        <f t="shared" si="16"/>
        <v>2</v>
      </c>
      <c r="E2293" s="15" t="s">
        <v>33</v>
      </c>
      <c r="F2293" s="13" t="str">
        <f>IFERROR(__xludf.DUMMYFUNCTION("REGEXEXTRACT(E2293, ""[А-Яа-я].*"")"),"Болезни органов пищеварения")</f>
        <v>Болезни органов пищеварения</v>
      </c>
      <c r="G2293" s="16">
        <f t="shared" si="17"/>
        <v>2</v>
      </c>
      <c r="H2293" s="13" t="s">
        <v>28</v>
      </c>
      <c r="I2293" s="13" t="str">
        <f>IFERROR(__xludf.DUMMYFUNCTION("REGEXREPLACE(H2293, "".*\s"", """")"),"человек")</f>
        <v>человек</v>
      </c>
      <c r="J2293" s="13" t="s">
        <v>29</v>
      </c>
      <c r="K2293" s="17" t="str">
        <f>IFERROR(__xludf.DUMMYFUNCTION("REGEXREPLACE(J2293, ""^[\d\s]+"", """")"),"значение показателя за год")</f>
        <v>значение показателя за год</v>
      </c>
      <c r="L2293" s="16">
        <f t="shared" si="18"/>
        <v>2</v>
      </c>
      <c r="M2293" s="13" t="s">
        <v>31</v>
      </c>
      <c r="N2293" s="13" t="str">
        <f>IFERROR(__xludf.DUMMYFUNCTION("REGEXEXTRACT(M2293, "" (.+)$"")"),"городское население")</f>
        <v>городское население</v>
      </c>
      <c r="O2293" s="18">
        <v>218.0</v>
      </c>
      <c r="P2293" s="18">
        <v>228.0</v>
      </c>
      <c r="Q2293" s="18">
        <v>252.0</v>
      </c>
      <c r="R2293" s="18">
        <v>209.0</v>
      </c>
      <c r="S2293" s="18">
        <v>237.0</v>
      </c>
      <c r="T2293" s="18">
        <v>197.0</v>
      </c>
      <c r="U2293" s="18">
        <v>199.0</v>
      </c>
      <c r="V2293" s="18">
        <v>176.0</v>
      </c>
      <c r="W2293" s="18">
        <v>223.0</v>
      </c>
      <c r="X2293" s="18">
        <v>230.0</v>
      </c>
      <c r="Y2293" s="18">
        <v>176.0</v>
      </c>
      <c r="Z2293" s="19" t="str">
        <f t="shared" si="6"/>
        <v/>
      </c>
      <c r="AA2293" s="19">
        <f t="shared" si="19"/>
        <v>2345</v>
      </c>
      <c r="AB2293" s="19" t="str">
        <f t="shared" si="8"/>
        <v/>
      </c>
      <c r="AC2293" s="19">
        <f t="shared" si="20"/>
        <v>213.1818182</v>
      </c>
      <c r="AD2293" s="19">
        <f t="shared" si="21"/>
        <v>392</v>
      </c>
      <c r="AE2293" s="19" t="str">
        <f t="shared" si="22"/>
        <v>Нет моды</v>
      </c>
      <c r="AF2293" s="19">
        <f t="shared" si="23"/>
        <v>176</v>
      </c>
      <c r="AG2293" s="19">
        <f t="shared" si="24"/>
        <v>252</v>
      </c>
      <c r="AH2293" s="20" t="str">
        <f t="shared" si="14"/>
        <v/>
      </c>
      <c r="AI2293" s="21"/>
      <c r="AJ2293" s="21"/>
      <c r="AK2293" s="21"/>
      <c r="AL2293" s="22">
        <f t="shared" si="25"/>
        <v>1</v>
      </c>
    </row>
    <row r="2294" ht="12.75" customHeight="1">
      <c r="A2294" s="13" t="s">
        <v>188</v>
      </c>
      <c r="B2294" s="13" t="str">
        <f>IFERROR(__xludf.DUMMYFUNCTION("REGEXREPLACE(A2294, ""\d"", """")"),"         Республика Дагестан")</f>
        <v>         Республика Дагестан</v>
      </c>
      <c r="C2294" s="14" t="str">
        <f t="shared" si="15"/>
        <v>Республика Дагестан</v>
      </c>
      <c r="D2294" s="3">
        <f t="shared" si="16"/>
        <v>2</v>
      </c>
      <c r="E2294" s="15" t="s">
        <v>33</v>
      </c>
      <c r="F2294" s="13" t="str">
        <f>IFERROR(__xludf.DUMMYFUNCTION("REGEXEXTRACT(E2294, ""[А-Яа-я].*"")"),"Болезни органов пищеварения")</f>
        <v>Болезни органов пищеварения</v>
      </c>
      <c r="G2294" s="16">
        <f t="shared" si="17"/>
        <v>2</v>
      </c>
      <c r="H2294" s="13" t="s">
        <v>28</v>
      </c>
      <c r="I2294" s="13" t="str">
        <f>IFERROR(__xludf.DUMMYFUNCTION("REGEXREPLACE(H2294, "".*\s"", """")"),"человек")</f>
        <v>человек</v>
      </c>
      <c r="J2294" s="13" t="s">
        <v>29</v>
      </c>
      <c r="K2294" s="17" t="str">
        <f>IFERROR(__xludf.DUMMYFUNCTION("REGEXREPLACE(J2294, ""^[\d\s]+"", """")"),"значение показателя за год")</f>
        <v>значение показателя за год</v>
      </c>
      <c r="L2294" s="16">
        <f t="shared" si="18"/>
        <v>2</v>
      </c>
      <c r="M2294" s="13" t="s">
        <v>32</v>
      </c>
      <c r="N2294" s="13" t="str">
        <f>IFERROR(__xludf.DUMMYFUNCTION("REGEXEXTRACT(M2294, "" (.+)$"")"),"сельское население")</f>
        <v>сельское население</v>
      </c>
      <c r="O2294" s="18">
        <v>408.0</v>
      </c>
      <c r="P2294" s="18">
        <v>428.0</v>
      </c>
      <c r="Q2294" s="18">
        <v>455.0</v>
      </c>
      <c r="R2294" s="18">
        <v>398.0</v>
      </c>
      <c r="S2294" s="18">
        <v>410.0</v>
      </c>
      <c r="T2294" s="18">
        <v>340.0</v>
      </c>
      <c r="U2294" s="18">
        <v>357.0</v>
      </c>
      <c r="V2294" s="18">
        <v>387.0</v>
      </c>
      <c r="W2294" s="18">
        <v>328.0</v>
      </c>
      <c r="X2294" s="18">
        <v>363.0</v>
      </c>
      <c r="Y2294" s="18">
        <v>356.0</v>
      </c>
      <c r="Z2294" s="19" t="str">
        <f t="shared" si="6"/>
        <v/>
      </c>
      <c r="AA2294" s="19" t="str">
        <f t="shared" si="19"/>
        <v/>
      </c>
      <c r="AB2294" s="19">
        <f t="shared" si="8"/>
        <v>4230</v>
      </c>
      <c r="AC2294" s="19">
        <f t="shared" si="20"/>
        <v>384.5454545</v>
      </c>
      <c r="AD2294" s="19">
        <f t="shared" si="21"/>
        <v>290</v>
      </c>
      <c r="AE2294" s="19" t="str">
        <f t="shared" si="22"/>
        <v>Нет моды</v>
      </c>
      <c r="AF2294" s="19">
        <f t="shared" si="23"/>
        <v>328</v>
      </c>
      <c r="AG2294" s="19">
        <f t="shared" si="24"/>
        <v>455</v>
      </c>
      <c r="AH2294" s="20" t="str">
        <f t="shared" si="14"/>
        <v>Город: 36%; Село: 64%</v>
      </c>
      <c r="AI2294" s="21"/>
      <c r="AJ2294" s="21"/>
      <c r="AK2294" s="21"/>
      <c r="AL2294" s="22">
        <f t="shared" si="25"/>
        <v>1</v>
      </c>
    </row>
    <row r="2295" ht="12.75" customHeight="1">
      <c r="A2295" s="13" t="s">
        <v>188</v>
      </c>
      <c r="B2295" s="13" t="str">
        <f>IFERROR(__xludf.DUMMYFUNCTION("REGEXREPLACE(A2295, ""\d"", """")"),"         Республика Дагестан")</f>
        <v>         Республика Дагестан</v>
      </c>
      <c r="C2295" s="14" t="str">
        <f t="shared" si="15"/>
        <v>Республика Дагестан</v>
      </c>
      <c r="D2295" s="3">
        <f t="shared" si="16"/>
        <v>2</v>
      </c>
      <c r="E2295" s="15" t="s">
        <v>34</v>
      </c>
      <c r="F2295" s="13" t="str">
        <f>IFERROR(__xludf.DUMMYFUNCTION("REGEXEXTRACT(E2295, ""[А-Яа-я].*"")"),"Болезни системы кровообращения")</f>
        <v>Болезни системы кровообращения</v>
      </c>
      <c r="G2295" s="16">
        <f t="shared" si="17"/>
        <v>2</v>
      </c>
      <c r="H2295" s="13" t="s">
        <v>28</v>
      </c>
      <c r="I2295" s="13" t="str">
        <f>IFERROR(__xludf.DUMMYFUNCTION("REGEXREPLACE(H2295, "".*\s"", """")"),"человек")</f>
        <v>человек</v>
      </c>
      <c r="J2295" s="13" t="s">
        <v>29</v>
      </c>
      <c r="K2295" s="17" t="str">
        <f>IFERROR(__xludf.DUMMYFUNCTION("REGEXREPLACE(J2295, ""^[\d\s]+"", """")"),"значение показателя за год")</f>
        <v>значение показателя за год</v>
      </c>
      <c r="L2295" s="16">
        <f t="shared" si="18"/>
        <v>2</v>
      </c>
      <c r="M2295" s="13" t="s">
        <v>30</v>
      </c>
      <c r="N2295" s="13" t="str">
        <f>IFERROR(__xludf.DUMMYFUNCTION("REGEXEXTRACT(M2295, "" (.+)$"")"),"все население")</f>
        <v>все население</v>
      </c>
      <c r="O2295" s="18">
        <v>6918.0</v>
      </c>
      <c r="P2295" s="18">
        <v>6768.0</v>
      </c>
      <c r="Q2295" s="18">
        <v>6681.0</v>
      </c>
      <c r="R2295" s="18">
        <v>6422.0</v>
      </c>
      <c r="S2295" s="18">
        <v>6047.0</v>
      </c>
      <c r="T2295" s="18">
        <v>6246.0</v>
      </c>
      <c r="U2295" s="18">
        <v>6349.0</v>
      </c>
      <c r="V2295" s="18">
        <v>7630.0</v>
      </c>
      <c r="W2295" s="18">
        <v>7077.0</v>
      </c>
      <c r="X2295" s="18">
        <v>6664.0</v>
      </c>
      <c r="Y2295" s="18">
        <v>6138.0</v>
      </c>
      <c r="Z2295" s="19">
        <f t="shared" si="6"/>
        <v>72940</v>
      </c>
      <c r="AA2295" s="19" t="str">
        <f t="shared" si="19"/>
        <v/>
      </c>
      <c r="AB2295" s="19" t="str">
        <f t="shared" si="8"/>
        <v/>
      </c>
      <c r="AC2295" s="19">
        <f t="shared" si="20"/>
        <v>6630.909091</v>
      </c>
      <c r="AD2295" s="19">
        <f t="shared" si="21"/>
        <v>3251</v>
      </c>
      <c r="AE2295" s="19" t="str">
        <f t="shared" si="22"/>
        <v>Нет моды</v>
      </c>
      <c r="AF2295" s="19">
        <f t="shared" si="23"/>
        <v>6047</v>
      </c>
      <c r="AG2295" s="19">
        <f t="shared" si="24"/>
        <v>7630</v>
      </c>
      <c r="AH2295" s="20" t="str">
        <f t="shared" si="14"/>
        <v/>
      </c>
      <c r="AI2295" s="21"/>
      <c r="AJ2295" s="21"/>
      <c r="AK2295" s="21"/>
      <c r="AL2295" s="22">
        <f t="shared" si="25"/>
        <v>1</v>
      </c>
    </row>
    <row r="2296" ht="12.75" customHeight="1">
      <c r="A2296" s="13" t="s">
        <v>188</v>
      </c>
      <c r="B2296" s="13" t="str">
        <f>IFERROR(__xludf.DUMMYFUNCTION("REGEXREPLACE(A2296, ""\d"", """")"),"         Республика Дагестан")</f>
        <v>         Республика Дагестан</v>
      </c>
      <c r="C2296" s="14" t="str">
        <f t="shared" si="15"/>
        <v>Республика Дагестан</v>
      </c>
      <c r="D2296" s="3">
        <f t="shared" si="16"/>
        <v>2</v>
      </c>
      <c r="E2296" s="15" t="s">
        <v>34</v>
      </c>
      <c r="F2296" s="13" t="str">
        <f>IFERROR(__xludf.DUMMYFUNCTION("REGEXEXTRACT(E2296, ""[А-Яа-я].*"")"),"Болезни системы кровообращения")</f>
        <v>Болезни системы кровообращения</v>
      </c>
      <c r="G2296" s="16">
        <f t="shared" si="17"/>
        <v>2</v>
      </c>
      <c r="H2296" s="13" t="s">
        <v>28</v>
      </c>
      <c r="I2296" s="13" t="str">
        <f>IFERROR(__xludf.DUMMYFUNCTION("REGEXREPLACE(H2296, "".*\s"", """")"),"человек")</f>
        <v>человек</v>
      </c>
      <c r="J2296" s="13" t="s">
        <v>29</v>
      </c>
      <c r="K2296" s="17" t="str">
        <f>IFERROR(__xludf.DUMMYFUNCTION("REGEXREPLACE(J2296, ""^[\d\s]+"", """")"),"значение показателя за год")</f>
        <v>значение показателя за год</v>
      </c>
      <c r="L2296" s="16">
        <f t="shared" si="18"/>
        <v>2</v>
      </c>
      <c r="M2296" s="13" t="s">
        <v>31</v>
      </c>
      <c r="N2296" s="13" t="str">
        <f>IFERROR(__xludf.DUMMYFUNCTION("REGEXEXTRACT(M2296, "" (.+)$"")"),"городское население")</f>
        <v>городское население</v>
      </c>
      <c r="O2296" s="18">
        <v>2727.0</v>
      </c>
      <c r="P2296" s="18">
        <v>2839.0</v>
      </c>
      <c r="Q2296" s="18">
        <v>2766.0</v>
      </c>
      <c r="R2296" s="18">
        <v>2567.0</v>
      </c>
      <c r="S2296" s="18">
        <v>2360.0</v>
      </c>
      <c r="T2296" s="18">
        <v>2521.0</v>
      </c>
      <c r="U2296" s="18">
        <v>2586.0</v>
      </c>
      <c r="V2296" s="18">
        <v>2833.0</v>
      </c>
      <c r="W2296" s="18">
        <v>2770.0</v>
      </c>
      <c r="X2296" s="18">
        <v>2585.0</v>
      </c>
      <c r="Y2296" s="18">
        <v>2336.0</v>
      </c>
      <c r="Z2296" s="19" t="str">
        <f t="shared" si="6"/>
        <v/>
      </c>
      <c r="AA2296" s="19">
        <f t="shared" si="19"/>
        <v>28890</v>
      </c>
      <c r="AB2296" s="19" t="str">
        <f t="shared" si="8"/>
        <v/>
      </c>
      <c r="AC2296" s="19">
        <f t="shared" si="20"/>
        <v>2626.363636</v>
      </c>
      <c r="AD2296" s="19">
        <f t="shared" si="21"/>
        <v>4443</v>
      </c>
      <c r="AE2296" s="19" t="str">
        <f t="shared" si="22"/>
        <v>Нет моды</v>
      </c>
      <c r="AF2296" s="19">
        <f t="shared" si="23"/>
        <v>2336</v>
      </c>
      <c r="AG2296" s="19">
        <f t="shared" si="24"/>
        <v>2839</v>
      </c>
      <c r="AH2296" s="20" t="str">
        <f t="shared" si="14"/>
        <v/>
      </c>
      <c r="AI2296" s="21"/>
      <c r="AJ2296" s="21"/>
      <c r="AK2296" s="21"/>
      <c r="AL2296" s="22">
        <f t="shared" si="25"/>
        <v>1</v>
      </c>
    </row>
    <row r="2297" ht="12.75" customHeight="1">
      <c r="A2297" s="13" t="s">
        <v>188</v>
      </c>
      <c r="B2297" s="13" t="str">
        <f>IFERROR(__xludf.DUMMYFUNCTION("REGEXREPLACE(A2297, ""\d"", """")"),"         Республика Дагестан")</f>
        <v>         Республика Дагестан</v>
      </c>
      <c r="C2297" s="14" t="str">
        <f t="shared" si="15"/>
        <v>Республика Дагестан</v>
      </c>
      <c r="D2297" s="3">
        <f t="shared" si="16"/>
        <v>2</v>
      </c>
      <c r="E2297" s="15" t="s">
        <v>34</v>
      </c>
      <c r="F2297" s="13" t="str">
        <f>IFERROR(__xludf.DUMMYFUNCTION("REGEXEXTRACT(E2297, ""[А-Яа-я].*"")"),"Болезни системы кровообращения")</f>
        <v>Болезни системы кровообращения</v>
      </c>
      <c r="G2297" s="16">
        <f t="shared" si="17"/>
        <v>2</v>
      </c>
      <c r="H2297" s="13" t="s">
        <v>28</v>
      </c>
      <c r="I2297" s="13" t="str">
        <f>IFERROR(__xludf.DUMMYFUNCTION("REGEXREPLACE(H2297, "".*\s"", """")"),"человек")</f>
        <v>человек</v>
      </c>
      <c r="J2297" s="13" t="s">
        <v>29</v>
      </c>
      <c r="K2297" s="17" t="str">
        <f>IFERROR(__xludf.DUMMYFUNCTION("REGEXREPLACE(J2297, ""^[\d\s]+"", """")"),"значение показателя за год")</f>
        <v>значение показателя за год</v>
      </c>
      <c r="L2297" s="16">
        <f t="shared" si="18"/>
        <v>2</v>
      </c>
      <c r="M2297" s="13" t="s">
        <v>32</v>
      </c>
      <c r="N2297" s="13" t="str">
        <f>IFERROR(__xludf.DUMMYFUNCTION("REGEXEXTRACT(M2297, "" (.+)$"")"),"сельское население")</f>
        <v>сельское население</v>
      </c>
      <c r="O2297" s="18">
        <v>4191.0</v>
      </c>
      <c r="P2297" s="18">
        <v>3929.0</v>
      </c>
      <c r="Q2297" s="18">
        <v>3915.0</v>
      </c>
      <c r="R2297" s="18">
        <v>3855.0</v>
      </c>
      <c r="S2297" s="18">
        <v>3687.0</v>
      </c>
      <c r="T2297" s="18">
        <v>3725.0</v>
      </c>
      <c r="U2297" s="18">
        <v>3763.0</v>
      </c>
      <c r="V2297" s="18">
        <v>4797.0</v>
      </c>
      <c r="W2297" s="18">
        <v>4307.0</v>
      </c>
      <c r="X2297" s="18">
        <v>4079.0</v>
      </c>
      <c r="Y2297" s="18">
        <v>3802.0</v>
      </c>
      <c r="Z2297" s="19" t="str">
        <f t="shared" si="6"/>
        <v/>
      </c>
      <c r="AA2297" s="19" t="str">
        <f t="shared" si="19"/>
        <v/>
      </c>
      <c r="AB2297" s="19">
        <f t="shared" si="8"/>
        <v>44050</v>
      </c>
      <c r="AC2297" s="19">
        <f t="shared" si="20"/>
        <v>4004.545455</v>
      </c>
      <c r="AD2297" s="19">
        <f t="shared" si="21"/>
        <v>3263</v>
      </c>
      <c r="AE2297" s="19" t="str">
        <f t="shared" si="22"/>
        <v>Нет моды</v>
      </c>
      <c r="AF2297" s="19">
        <f t="shared" si="23"/>
        <v>3687</v>
      </c>
      <c r="AG2297" s="19">
        <f t="shared" si="24"/>
        <v>4797</v>
      </c>
      <c r="AH2297" s="20" t="str">
        <f t="shared" si="14"/>
        <v>Город: 40%; Село: 60%</v>
      </c>
      <c r="AI2297" s="21"/>
      <c r="AJ2297" s="21"/>
      <c r="AK2297" s="21"/>
      <c r="AL2297" s="22">
        <f t="shared" si="25"/>
        <v>1</v>
      </c>
    </row>
    <row r="2298" ht="12.75" customHeight="1">
      <c r="A2298" s="13" t="s">
        <v>188</v>
      </c>
      <c r="B2298" s="13" t="str">
        <f>IFERROR(__xludf.DUMMYFUNCTION("REGEXREPLACE(A2298, ""\d"", """")"),"         Республика Дагестан")</f>
        <v>         Республика Дагестан</v>
      </c>
      <c r="C2298" s="14" t="str">
        <f t="shared" si="15"/>
        <v>Республика Дагестан</v>
      </c>
      <c r="D2298" s="3">
        <f t="shared" si="16"/>
        <v>2</v>
      </c>
      <c r="E2298" s="15" t="s">
        <v>35</v>
      </c>
      <c r="F2298" s="13" t="str">
        <f>IFERROR(__xludf.DUMMYFUNCTION("REGEXEXTRACT(E2298, ""[А-Яа-я].*"")"),"внешние причины")</f>
        <v>внешние причины</v>
      </c>
      <c r="G2298" s="16">
        <f t="shared" si="17"/>
        <v>2</v>
      </c>
      <c r="H2298" s="13" t="s">
        <v>28</v>
      </c>
      <c r="I2298" s="13" t="str">
        <f>IFERROR(__xludf.DUMMYFUNCTION("REGEXREPLACE(H2298, "".*\s"", """")"),"человек")</f>
        <v>человек</v>
      </c>
      <c r="J2298" s="13" t="s">
        <v>29</v>
      </c>
      <c r="K2298" s="17" t="str">
        <f>IFERROR(__xludf.DUMMYFUNCTION("REGEXREPLACE(J2298, ""^[\d\s]+"", """")"),"значение показателя за год")</f>
        <v>значение показателя за год</v>
      </c>
      <c r="L2298" s="16">
        <f t="shared" si="18"/>
        <v>2</v>
      </c>
      <c r="M2298" s="13" t="s">
        <v>30</v>
      </c>
      <c r="N2298" s="13" t="str">
        <f>IFERROR(__xludf.DUMMYFUNCTION("REGEXEXTRACT(M2298, "" (.+)$"")"),"все население")</f>
        <v>все население</v>
      </c>
      <c r="O2298" s="18">
        <v>1504.0</v>
      </c>
      <c r="P2298" s="18">
        <v>1478.0</v>
      </c>
      <c r="Q2298" s="18">
        <v>1458.0</v>
      </c>
      <c r="R2298" s="18">
        <v>1339.0</v>
      </c>
      <c r="S2298" s="18">
        <v>1215.0</v>
      </c>
      <c r="T2298" s="18">
        <v>1037.0</v>
      </c>
      <c r="U2298" s="18">
        <v>862.0</v>
      </c>
      <c r="V2298" s="18">
        <v>855.0</v>
      </c>
      <c r="W2298" s="18">
        <v>800.0</v>
      </c>
      <c r="X2298" s="18">
        <v>1118.0</v>
      </c>
      <c r="Y2298" s="18">
        <v>1154.0</v>
      </c>
      <c r="Z2298" s="19">
        <f t="shared" si="6"/>
        <v>12820</v>
      </c>
      <c r="AA2298" s="19" t="str">
        <f t="shared" si="19"/>
        <v/>
      </c>
      <c r="AB2298" s="19" t="str">
        <f t="shared" si="8"/>
        <v/>
      </c>
      <c r="AC2298" s="19">
        <f t="shared" si="20"/>
        <v>1165.454545</v>
      </c>
      <c r="AD2298" s="19">
        <f t="shared" si="21"/>
        <v>2595.5</v>
      </c>
      <c r="AE2298" s="19" t="str">
        <f t="shared" si="22"/>
        <v>Нет моды</v>
      </c>
      <c r="AF2298" s="19">
        <f t="shared" si="23"/>
        <v>800</v>
      </c>
      <c r="AG2298" s="19">
        <f t="shared" si="24"/>
        <v>1504</v>
      </c>
      <c r="AH2298" s="20" t="str">
        <f t="shared" si="14"/>
        <v/>
      </c>
      <c r="AI2298" s="21"/>
      <c r="AJ2298" s="21"/>
      <c r="AK2298" s="21"/>
      <c r="AL2298" s="22">
        <f t="shared" si="25"/>
        <v>1</v>
      </c>
    </row>
    <row r="2299" ht="12.75" customHeight="1">
      <c r="A2299" s="13" t="s">
        <v>188</v>
      </c>
      <c r="B2299" s="13" t="str">
        <f>IFERROR(__xludf.DUMMYFUNCTION("REGEXREPLACE(A2299, ""\d"", """")"),"         Республика Дагестан")</f>
        <v>         Республика Дагестан</v>
      </c>
      <c r="C2299" s="14" t="str">
        <f t="shared" si="15"/>
        <v>Республика Дагестан</v>
      </c>
      <c r="D2299" s="3">
        <f t="shared" si="16"/>
        <v>2</v>
      </c>
      <c r="E2299" s="15" t="s">
        <v>35</v>
      </c>
      <c r="F2299" s="13" t="str">
        <f>IFERROR(__xludf.DUMMYFUNCTION("REGEXEXTRACT(E2299, ""[А-Яа-я].*"")"),"внешние причины")</f>
        <v>внешние причины</v>
      </c>
      <c r="G2299" s="16">
        <f t="shared" si="17"/>
        <v>2</v>
      </c>
      <c r="H2299" s="13" t="s">
        <v>28</v>
      </c>
      <c r="I2299" s="13" t="str">
        <f>IFERROR(__xludf.DUMMYFUNCTION("REGEXREPLACE(H2299, "".*\s"", """")"),"человек")</f>
        <v>человек</v>
      </c>
      <c r="J2299" s="13" t="s">
        <v>29</v>
      </c>
      <c r="K2299" s="17" t="str">
        <f>IFERROR(__xludf.DUMMYFUNCTION("REGEXREPLACE(J2299, ""^[\d\s]+"", """")"),"значение показателя за год")</f>
        <v>значение показателя за год</v>
      </c>
      <c r="L2299" s="16">
        <f t="shared" si="18"/>
        <v>2</v>
      </c>
      <c r="M2299" s="13" t="s">
        <v>31</v>
      </c>
      <c r="N2299" s="13" t="str">
        <f>IFERROR(__xludf.DUMMYFUNCTION("REGEXEXTRACT(M2299, "" (.+)$"")"),"городское население")</f>
        <v>городское население</v>
      </c>
      <c r="O2299" s="18">
        <v>480.0</v>
      </c>
      <c r="P2299" s="18">
        <v>492.0</v>
      </c>
      <c r="Q2299" s="18">
        <v>421.0</v>
      </c>
      <c r="R2299" s="18">
        <v>353.0</v>
      </c>
      <c r="S2299" s="18">
        <v>357.0</v>
      </c>
      <c r="T2299" s="18">
        <v>318.0</v>
      </c>
      <c r="U2299" s="18">
        <v>273.0</v>
      </c>
      <c r="V2299" s="18">
        <v>228.0</v>
      </c>
      <c r="W2299" s="18">
        <v>259.0</v>
      </c>
      <c r="X2299" s="18">
        <v>407.0</v>
      </c>
      <c r="Y2299" s="18">
        <v>434.0</v>
      </c>
      <c r="Z2299" s="19" t="str">
        <f t="shared" si="6"/>
        <v/>
      </c>
      <c r="AA2299" s="19">
        <f t="shared" si="19"/>
        <v>4022</v>
      </c>
      <c r="AB2299" s="19" t="str">
        <f t="shared" si="8"/>
        <v/>
      </c>
      <c r="AC2299" s="19">
        <f t="shared" si="20"/>
        <v>365.6363636</v>
      </c>
      <c r="AD2299" s="19">
        <f t="shared" si="21"/>
        <v>646</v>
      </c>
      <c r="AE2299" s="19" t="str">
        <f t="shared" si="22"/>
        <v>Нет моды</v>
      </c>
      <c r="AF2299" s="19">
        <f t="shared" si="23"/>
        <v>228</v>
      </c>
      <c r="AG2299" s="19">
        <f t="shared" si="24"/>
        <v>492</v>
      </c>
      <c r="AH2299" s="20" t="str">
        <f t="shared" si="14"/>
        <v/>
      </c>
      <c r="AI2299" s="21"/>
      <c r="AJ2299" s="21"/>
      <c r="AK2299" s="21"/>
      <c r="AL2299" s="22">
        <f t="shared" si="25"/>
        <v>1</v>
      </c>
    </row>
    <row r="2300" ht="12.75" customHeight="1">
      <c r="A2300" s="13" t="s">
        <v>188</v>
      </c>
      <c r="B2300" s="13" t="str">
        <f>IFERROR(__xludf.DUMMYFUNCTION("REGEXREPLACE(A2300, ""\d"", """")"),"         Республика Дагестан")</f>
        <v>         Республика Дагестан</v>
      </c>
      <c r="C2300" s="14" t="str">
        <f t="shared" si="15"/>
        <v>Республика Дагестан</v>
      </c>
      <c r="D2300" s="3">
        <f t="shared" si="16"/>
        <v>2</v>
      </c>
      <c r="E2300" s="15" t="s">
        <v>35</v>
      </c>
      <c r="F2300" s="13" t="str">
        <f>IFERROR(__xludf.DUMMYFUNCTION("REGEXEXTRACT(E2300, ""[А-Яа-я].*"")"),"внешние причины")</f>
        <v>внешние причины</v>
      </c>
      <c r="G2300" s="16">
        <f t="shared" si="17"/>
        <v>2</v>
      </c>
      <c r="H2300" s="13" t="s">
        <v>28</v>
      </c>
      <c r="I2300" s="13" t="str">
        <f>IFERROR(__xludf.DUMMYFUNCTION("REGEXREPLACE(H2300, "".*\s"", """")"),"человек")</f>
        <v>человек</v>
      </c>
      <c r="J2300" s="13" t="s">
        <v>29</v>
      </c>
      <c r="K2300" s="17" t="str">
        <f>IFERROR(__xludf.DUMMYFUNCTION("REGEXREPLACE(J2300, ""^[\d\s]+"", """")"),"значение показателя за год")</f>
        <v>значение показателя за год</v>
      </c>
      <c r="L2300" s="16">
        <f t="shared" si="18"/>
        <v>2</v>
      </c>
      <c r="M2300" s="13" t="s">
        <v>32</v>
      </c>
      <c r="N2300" s="13" t="str">
        <f>IFERROR(__xludf.DUMMYFUNCTION("REGEXEXTRACT(M2300, "" (.+)$"")"),"сельское население")</f>
        <v>сельское население</v>
      </c>
      <c r="O2300" s="18">
        <v>1024.0</v>
      </c>
      <c r="P2300" s="18">
        <v>986.0</v>
      </c>
      <c r="Q2300" s="18">
        <v>1037.0</v>
      </c>
      <c r="R2300" s="18">
        <v>986.0</v>
      </c>
      <c r="S2300" s="18">
        <v>858.0</v>
      </c>
      <c r="T2300" s="18">
        <v>719.0</v>
      </c>
      <c r="U2300" s="18">
        <v>589.0</v>
      </c>
      <c r="V2300" s="18">
        <v>627.0</v>
      </c>
      <c r="W2300" s="18">
        <v>541.0</v>
      </c>
      <c r="X2300" s="18">
        <v>711.0</v>
      </c>
      <c r="Y2300" s="18">
        <v>720.0</v>
      </c>
      <c r="Z2300" s="19" t="str">
        <f t="shared" si="6"/>
        <v/>
      </c>
      <c r="AA2300" s="19" t="str">
        <f t="shared" si="19"/>
        <v/>
      </c>
      <c r="AB2300" s="19">
        <f t="shared" si="8"/>
        <v>8798</v>
      </c>
      <c r="AC2300" s="19">
        <f t="shared" si="20"/>
        <v>799.8181818</v>
      </c>
      <c r="AD2300" s="19">
        <f t="shared" si="21"/>
        <v>516.5</v>
      </c>
      <c r="AE2300" s="19" t="str">
        <f t="shared" si="22"/>
        <v>Нет моды</v>
      </c>
      <c r="AF2300" s="19">
        <f t="shared" si="23"/>
        <v>541</v>
      </c>
      <c r="AG2300" s="19">
        <f t="shared" si="24"/>
        <v>1037</v>
      </c>
      <c r="AH2300" s="20" t="str">
        <f t="shared" si="14"/>
        <v>Город: 31%; Село: 69%</v>
      </c>
      <c r="AI2300" s="21"/>
      <c r="AJ2300" s="21"/>
      <c r="AK2300" s="21"/>
      <c r="AL2300" s="22">
        <f t="shared" si="25"/>
        <v>1</v>
      </c>
    </row>
    <row r="2301" ht="12.75" customHeight="1">
      <c r="A2301" s="13" t="s">
        <v>188</v>
      </c>
      <c r="B2301" s="13" t="str">
        <f>IFERROR(__xludf.DUMMYFUNCTION("REGEXREPLACE(A2301, ""\d"", """")"),"         Республика Дагестан")</f>
        <v>         Республика Дагестан</v>
      </c>
      <c r="C2301" s="14" t="str">
        <f t="shared" si="15"/>
        <v>Республика Дагестан</v>
      </c>
      <c r="D2301" s="3">
        <f t="shared" si="16"/>
        <v>2</v>
      </c>
      <c r="E2301" s="15" t="s">
        <v>36</v>
      </c>
      <c r="F2301" s="13" t="str">
        <f>IFERROR(__xludf.DUMMYFUNCTION("REGEXEXTRACT(E2301,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01" s="16">
        <f t="shared" si="17"/>
        <v>2</v>
      </c>
      <c r="H2301" s="13" t="s">
        <v>28</v>
      </c>
      <c r="I2301" s="13" t="str">
        <f>IFERROR(__xludf.DUMMYFUNCTION("REGEXREPLACE(H2301, "".*\s"", """")"),"человек")</f>
        <v>человек</v>
      </c>
      <c r="J2301" s="13" t="s">
        <v>29</v>
      </c>
      <c r="K2301" s="17" t="str">
        <f>IFERROR(__xludf.DUMMYFUNCTION("REGEXREPLACE(J2301, ""^[\d\s]+"", """")"),"значение показателя за год")</f>
        <v>значение показателя за год</v>
      </c>
      <c r="L2301" s="16">
        <f t="shared" si="18"/>
        <v>2</v>
      </c>
      <c r="M2301" s="13" t="s">
        <v>30</v>
      </c>
      <c r="N2301" s="13" t="str">
        <f>IFERROR(__xludf.DUMMYFUNCTION("REGEXEXTRACT(M2301, "" (.+)$"")"),"все население")</f>
        <v>все население</v>
      </c>
      <c r="O2301" s="18">
        <v>211.0</v>
      </c>
      <c r="P2301" s="18">
        <v>213.0</v>
      </c>
      <c r="Q2301" s="18">
        <v>213.0</v>
      </c>
      <c r="R2301" s="18">
        <v>204.0</v>
      </c>
      <c r="S2301" s="23" t="s">
        <v>37</v>
      </c>
      <c r="T2301" s="23" t="s">
        <v>37</v>
      </c>
      <c r="U2301" s="23" t="s">
        <v>37</v>
      </c>
      <c r="V2301" s="23" t="s">
        <v>37</v>
      </c>
      <c r="W2301" s="23" t="s">
        <v>37</v>
      </c>
      <c r="X2301" s="23" t="s">
        <v>37</v>
      </c>
      <c r="Y2301" s="23" t="s">
        <v>37</v>
      </c>
      <c r="Z2301" s="19">
        <f t="shared" si="6"/>
        <v>841</v>
      </c>
      <c r="AA2301" s="19" t="str">
        <f t="shared" si="19"/>
        <v/>
      </c>
      <c r="AB2301" s="19" t="str">
        <f t="shared" si="8"/>
        <v/>
      </c>
      <c r="AC2301" s="19">
        <f t="shared" si="20"/>
        <v>210.25</v>
      </c>
      <c r="AD2301" s="19">
        <f t="shared" si="21"/>
        <v>711</v>
      </c>
      <c r="AE2301" s="19" t="str">
        <f t="shared" si="22"/>
        <v>Нет моды</v>
      </c>
      <c r="AF2301" s="19">
        <f t="shared" si="23"/>
        <v>204</v>
      </c>
      <c r="AG2301" s="19">
        <f t="shared" si="24"/>
        <v>213</v>
      </c>
      <c r="AH2301" s="20" t="str">
        <f t="shared" si="14"/>
        <v/>
      </c>
      <c r="AI2301" s="24"/>
      <c r="AJ2301" s="24"/>
      <c r="AK2301" s="24"/>
      <c r="AL2301" s="22">
        <f t="shared" si="25"/>
        <v>1</v>
      </c>
    </row>
    <row r="2302" ht="12.75" customHeight="1">
      <c r="A2302" s="13" t="s">
        <v>188</v>
      </c>
      <c r="B2302" s="13" t="str">
        <f>IFERROR(__xludf.DUMMYFUNCTION("REGEXREPLACE(A2302, ""\d"", """")"),"         Республика Дагестан")</f>
        <v>         Республика Дагестан</v>
      </c>
      <c r="C2302" s="14" t="str">
        <f t="shared" si="15"/>
        <v>Республика Дагестан</v>
      </c>
      <c r="D2302" s="3">
        <f t="shared" si="16"/>
        <v>2</v>
      </c>
      <c r="E2302" s="15" t="s">
        <v>36</v>
      </c>
      <c r="F2302" s="13" t="str">
        <f>IFERROR(__xludf.DUMMYFUNCTION("REGEXEXTRACT(E2302,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02" s="16">
        <f t="shared" si="17"/>
        <v>2</v>
      </c>
      <c r="H2302" s="13" t="s">
        <v>28</v>
      </c>
      <c r="I2302" s="13" t="str">
        <f>IFERROR(__xludf.DUMMYFUNCTION("REGEXREPLACE(H2302, "".*\s"", """")"),"человек")</f>
        <v>человек</v>
      </c>
      <c r="J2302" s="13" t="s">
        <v>29</v>
      </c>
      <c r="K2302" s="17" t="str">
        <f>IFERROR(__xludf.DUMMYFUNCTION("REGEXREPLACE(J2302, ""^[\d\s]+"", """")"),"значение показателя за год")</f>
        <v>значение показателя за год</v>
      </c>
      <c r="L2302" s="16">
        <f t="shared" si="18"/>
        <v>2</v>
      </c>
      <c r="M2302" s="13" t="s">
        <v>31</v>
      </c>
      <c r="N2302" s="13" t="str">
        <f>IFERROR(__xludf.DUMMYFUNCTION("REGEXEXTRACT(M2302, "" (.+)$"")"),"городское население")</f>
        <v>городское население</v>
      </c>
      <c r="O2302" s="18">
        <v>76.0</v>
      </c>
      <c r="P2302" s="18">
        <v>75.0</v>
      </c>
      <c r="Q2302" s="18">
        <v>59.0</v>
      </c>
      <c r="R2302" s="18">
        <v>66.0</v>
      </c>
      <c r="S2302" s="23" t="s">
        <v>37</v>
      </c>
      <c r="T2302" s="23" t="s">
        <v>37</v>
      </c>
      <c r="U2302" s="23" t="s">
        <v>37</v>
      </c>
      <c r="V2302" s="23" t="s">
        <v>37</v>
      </c>
      <c r="W2302" s="23" t="s">
        <v>37</v>
      </c>
      <c r="X2302" s="23" t="s">
        <v>37</v>
      </c>
      <c r="Y2302" s="23" t="s">
        <v>37</v>
      </c>
      <c r="Z2302" s="19" t="str">
        <f t="shared" si="6"/>
        <v/>
      </c>
      <c r="AA2302" s="19">
        <f t="shared" si="19"/>
        <v>276</v>
      </c>
      <c r="AB2302" s="19" t="str">
        <f t="shared" si="8"/>
        <v/>
      </c>
      <c r="AC2302" s="19">
        <f t="shared" si="20"/>
        <v>69</v>
      </c>
      <c r="AD2302" s="19">
        <f t="shared" si="21"/>
        <v>140</v>
      </c>
      <c r="AE2302" s="19" t="str">
        <f t="shared" si="22"/>
        <v>Нет моды</v>
      </c>
      <c r="AF2302" s="19">
        <f t="shared" si="23"/>
        <v>59</v>
      </c>
      <c r="AG2302" s="19">
        <f t="shared" si="24"/>
        <v>76</v>
      </c>
      <c r="AH2302" s="20" t="str">
        <f t="shared" si="14"/>
        <v/>
      </c>
      <c r="AI2302" s="24"/>
      <c r="AJ2302" s="24"/>
      <c r="AK2302" s="24"/>
      <c r="AL2302" s="22">
        <f t="shared" si="25"/>
        <v>1</v>
      </c>
    </row>
    <row r="2303" ht="12.75" customHeight="1">
      <c r="A2303" s="13" t="s">
        <v>188</v>
      </c>
      <c r="B2303" s="13" t="str">
        <f>IFERROR(__xludf.DUMMYFUNCTION("REGEXREPLACE(A2303, ""\d"", """")"),"         Республика Дагестан")</f>
        <v>         Республика Дагестан</v>
      </c>
      <c r="C2303" s="14" t="str">
        <f t="shared" si="15"/>
        <v>Республика Дагестан</v>
      </c>
      <c r="D2303" s="3">
        <f t="shared" si="16"/>
        <v>2</v>
      </c>
      <c r="E2303" s="15" t="s">
        <v>36</v>
      </c>
      <c r="F2303" s="13" t="str">
        <f>IFERROR(__xludf.DUMMYFUNCTION("REGEXEXTRACT(E2303,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03" s="16">
        <f t="shared" si="17"/>
        <v>2</v>
      </c>
      <c r="H2303" s="13" t="s">
        <v>28</v>
      </c>
      <c r="I2303" s="13" t="str">
        <f>IFERROR(__xludf.DUMMYFUNCTION("REGEXREPLACE(H2303, "".*\s"", """")"),"человек")</f>
        <v>человек</v>
      </c>
      <c r="J2303" s="13" t="s">
        <v>29</v>
      </c>
      <c r="K2303" s="17" t="str">
        <f>IFERROR(__xludf.DUMMYFUNCTION("REGEXREPLACE(J2303, ""^[\d\s]+"", """")"),"значение показателя за год")</f>
        <v>значение показателя за год</v>
      </c>
      <c r="L2303" s="16">
        <f t="shared" si="18"/>
        <v>2</v>
      </c>
      <c r="M2303" s="13" t="s">
        <v>32</v>
      </c>
      <c r="N2303" s="13" t="str">
        <f>IFERROR(__xludf.DUMMYFUNCTION("REGEXEXTRACT(M2303, "" (.+)$"")"),"сельское население")</f>
        <v>сельское население</v>
      </c>
      <c r="O2303" s="18">
        <v>135.0</v>
      </c>
      <c r="P2303" s="18">
        <v>138.0</v>
      </c>
      <c r="Q2303" s="18">
        <v>154.0</v>
      </c>
      <c r="R2303" s="18">
        <v>138.0</v>
      </c>
      <c r="S2303" s="23" t="s">
        <v>37</v>
      </c>
      <c r="T2303" s="23" t="s">
        <v>37</v>
      </c>
      <c r="U2303" s="23" t="s">
        <v>37</v>
      </c>
      <c r="V2303" s="23" t="s">
        <v>37</v>
      </c>
      <c r="W2303" s="23" t="s">
        <v>37</v>
      </c>
      <c r="X2303" s="23" t="s">
        <v>37</v>
      </c>
      <c r="Y2303" s="23" t="s">
        <v>37</v>
      </c>
      <c r="Z2303" s="19" t="str">
        <f t="shared" si="6"/>
        <v/>
      </c>
      <c r="AA2303" s="19" t="str">
        <f t="shared" si="19"/>
        <v/>
      </c>
      <c r="AB2303" s="19">
        <f t="shared" si="8"/>
        <v>565</v>
      </c>
      <c r="AC2303" s="19">
        <f t="shared" si="20"/>
        <v>141.25</v>
      </c>
      <c r="AD2303" s="19">
        <f t="shared" si="21"/>
        <v>105.5</v>
      </c>
      <c r="AE2303" s="19" t="str">
        <f t="shared" si="22"/>
        <v>Нет моды</v>
      </c>
      <c r="AF2303" s="19">
        <f t="shared" si="23"/>
        <v>135</v>
      </c>
      <c r="AG2303" s="19">
        <f t="shared" si="24"/>
        <v>154</v>
      </c>
      <c r="AH2303" s="20" t="str">
        <f t="shared" si="14"/>
        <v>Город: 33%; Село: 67%</v>
      </c>
      <c r="AI2303" s="24"/>
      <c r="AJ2303" s="24"/>
      <c r="AK2303" s="24"/>
      <c r="AL2303" s="22">
        <f t="shared" si="25"/>
        <v>1</v>
      </c>
    </row>
    <row r="2304" ht="12.75" customHeight="1">
      <c r="A2304" s="13" t="s">
        <v>188</v>
      </c>
      <c r="B2304" s="13" t="str">
        <f>IFERROR(__xludf.DUMMYFUNCTION("REGEXREPLACE(A2304, ""\d"", """")"),"         Республика Дагестан")</f>
        <v>         Республика Дагестан</v>
      </c>
      <c r="C2304" s="14" t="str">
        <f t="shared" si="15"/>
        <v>Республика Дагестан</v>
      </c>
      <c r="D2304" s="3">
        <f t="shared" si="16"/>
        <v>2</v>
      </c>
      <c r="E2304" s="15" t="s">
        <v>38</v>
      </c>
      <c r="F2304" s="13" t="str">
        <f>IFERROR(__xludf.DUMMYFUNCTION("REGEXEXTRACT(E2304, ""[А-Яа-я].*"")"),"все виды транспортных несчастных случаев")</f>
        <v>все виды транспортных несчастных случаев</v>
      </c>
      <c r="G2304" s="16">
        <f t="shared" si="17"/>
        <v>2</v>
      </c>
      <c r="H2304" s="13" t="s">
        <v>28</v>
      </c>
      <c r="I2304" s="13" t="str">
        <f>IFERROR(__xludf.DUMMYFUNCTION("REGEXREPLACE(H2304, "".*\s"", """")"),"человек")</f>
        <v>человек</v>
      </c>
      <c r="J2304" s="13" t="s">
        <v>29</v>
      </c>
      <c r="K2304" s="17" t="str">
        <f>IFERROR(__xludf.DUMMYFUNCTION("REGEXREPLACE(J2304, ""^[\d\s]+"", """")"),"значение показателя за год")</f>
        <v>значение показателя за год</v>
      </c>
      <c r="L2304" s="16">
        <f t="shared" si="18"/>
        <v>2</v>
      </c>
      <c r="M2304" s="13" t="s">
        <v>30</v>
      </c>
      <c r="N2304" s="13" t="str">
        <f>IFERROR(__xludf.DUMMYFUNCTION("REGEXEXTRACT(M2304, "" (.+)$"")"),"все население")</f>
        <v>все население</v>
      </c>
      <c r="O2304" s="18">
        <v>563.0</v>
      </c>
      <c r="P2304" s="18">
        <v>585.0</v>
      </c>
      <c r="Q2304" s="18">
        <v>569.0</v>
      </c>
      <c r="R2304" s="18">
        <v>486.0</v>
      </c>
      <c r="S2304" s="18">
        <v>501.0</v>
      </c>
      <c r="T2304" s="18">
        <v>430.0</v>
      </c>
      <c r="U2304" s="18">
        <v>365.0</v>
      </c>
      <c r="V2304" s="18">
        <v>367.0</v>
      </c>
      <c r="W2304" s="18">
        <v>319.0</v>
      </c>
      <c r="X2304" s="18">
        <v>228.0</v>
      </c>
      <c r="Y2304" s="18">
        <v>254.0</v>
      </c>
      <c r="Z2304" s="19">
        <f t="shared" si="6"/>
        <v>4667</v>
      </c>
      <c r="AA2304" s="19" t="str">
        <f t="shared" si="19"/>
        <v/>
      </c>
      <c r="AB2304" s="19" t="str">
        <f t="shared" si="8"/>
        <v/>
      </c>
      <c r="AC2304" s="19">
        <f t="shared" si="20"/>
        <v>424.2727273</v>
      </c>
      <c r="AD2304" s="19">
        <f t="shared" si="21"/>
        <v>365</v>
      </c>
      <c r="AE2304" s="19" t="str">
        <f t="shared" si="22"/>
        <v>Нет моды</v>
      </c>
      <c r="AF2304" s="19">
        <f t="shared" si="23"/>
        <v>228</v>
      </c>
      <c r="AG2304" s="19">
        <f t="shared" si="24"/>
        <v>585</v>
      </c>
      <c r="AH2304" s="20" t="str">
        <f t="shared" si="14"/>
        <v/>
      </c>
      <c r="AI2304" s="21"/>
      <c r="AJ2304" s="21"/>
      <c r="AK2304" s="21"/>
      <c r="AL2304" s="22">
        <f t="shared" si="25"/>
        <v>1</v>
      </c>
    </row>
    <row r="2305" ht="12.75" customHeight="1">
      <c r="A2305" s="13" t="s">
        <v>188</v>
      </c>
      <c r="B2305" s="13" t="str">
        <f>IFERROR(__xludf.DUMMYFUNCTION("REGEXREPLACE(A2305, ""\d"", """")"),"         Республика Дагестан")</f>
        <v>         Республика Дагестан</v>
      </c>
      <c r="C2305" s="14" t="str">
        <f t="shared" si="15"/>
        <v>Республика Дагестан</v>
      </c>
      <c r="D2305" s="3">
        <f t="shared" si="16"/>
        <v>2</v>
      </c>
      <c r="E2305" s="15" t="s">
        <v>38</v>
      </c>
      <c r="F2305" s="13" t="str">
        <f>IFERROR(__xludf.DUMMYFUNCTION("REGEXEXTRACT(E2305, ""[А-Яа-я].*"")"),"все виды транспортных несчастных случаев")</f>
        <v>все виды транспортных несчастных случаев</v>
      </c>
      <c r="G2305" s="16">
        <f t="shared" si="17"/>
        <v>2</v>
      </c>
      <c r="H2305" s="13" t="s">
        <v>28</v>
      </c>
      <c r="I2305" s="13" t="str">
        <f>IFERROR(__xludf.DUMMYFUNCTION("REGEXREPLACE(H2305, "".*\s"", """")"),"человек")</f>
        <v>человек</v>
      </c>
      <c r="J2305" s="13" t="s">
        <v>29</v>
      </c>
      <c r="K2305" s="17" t="str">
        <f>IFERROR(__xludf.DUMMYFUNCTION("REGEXREPLACE(J2305, ""^[\d\s]+"", """")"),"значение показателя за год")</f>
        <v>значение показателя за год</v>
      </c>
      <c r="L2305" s="16">
        <f t="shared" si="18"/>
        <v>2</v>
      </c>
      <c r="M2305" s="13" t="s">
        <v>31</v>
      </c>
      <c r="N2305" s="13" t="str">
        <f>IFERROR(__xludf.DUMMYFUNCTION("REGEXEXTRACT(M2305, "" (.+)$"")"),"городское население")</f>
        <v>городское население</v>
      </c>
      <c r="O2305" s="18">
        <v>157.0</v>
      </c>
      <c r="P2305" s="18">
        <v>163.0</v>
      </c>
      <c r="Q2305" s="18">
        <v>173.0</v>
      </c>
      <c r="R2305" s="18">
        <v>112.0</v>
      </c>
      <c r="S2305" s="18">
        <v>137.0</v>
      </c>
      <c r="T2305" s="18">
        <v>142.0</v>
      </c>
      <c r="U2305" s="18">
        <v>99.0</v>
      </c>
      <c r="V2305" s="18">
        <v>100.0</v>
      </c>
      <c r="W2305" s="18">
        <v>108.0</v>
      </c>
      <c r="X2305" s="18">
        <v>76.0</v>
      </c>
      <c r="Y2305" s="18">
        <v>72.0</v>
      </c>
      <c r="Z2305" s="19" t="str">
        <f t="shared" si="6"/>
        <v/>
      </c>
      <c r="AA2305" s="19">
        <f t="shared" si="19"/>
        <v>1339</v>
      </c>
      <c r="AB2305" s="19" t="str">
        <f t="shared" si="8"/>
        <v/>
      </c>
      <c r="AC2305" s="19">
        <f t="shared" si="20"/>
        <v>121.7272727</v>
      </c>
      <c r="AD2305" s="19">
        <f t="shared" si="21"/>
        <v>200.5</v>
      </c>
      <c r="AE2305" s="19" t="str">
        <f t="shared" si="22"/>
        <v>Нет моды</v>
      </c>
      <c r="AF2305" s="19">
        <f t="shared" si="23"/>
        <v>72</v>
      </c>
      <c r="AG2305" s="19">
        <f t="shared" si="24"/>
        <v>173</v>
      </c>
      <c r="AH2305" s="20" t="str">
        <f t="shared" si="14"/>
        <v/>
      </c>
      <c r="AI2305" s="21"/>
      <c r="AJ2305" s="21"/>
      <c r="AK2305" s="21"/>
      <c r="AL2305" s="22">
        <f t="shared" si="25"/>
        <v>1</v>
      </c>
    </row>
    <row r="2306" ht="12.75" customHeight="1">
      <c r="A2306" s="13" t="s">
        <v>188</v>
      </c>
      <c r="B2306" s="13" t="str">
        <f>IFERROR(__xludf.DUMMYFUNCTION("REGEXREPLACE(A2306, ""\d"", """")"),"         Республика Дагестан")</f>
        <v>         Республика Дагестан</v>
      </c>
      <c r="C2306" s="14" t="str">
        <f t="shared" si="15"/>
        <v>Республика Дагестан</v>
      </c>
      <c r="D2306" s="3">
        <f t="shared" si="16"/>
        <v>2</v>
      </c>
      <c r="E2306" s="15" t="s">
        <v>38</v>
      </c>
      <c r="F2306" s="13" t="str">
        <f>IFERROR(__xludf.DUMMYFUNCTION("REGEXEXTRACT(E2306, ""[А-Яа-я].*"")"),"все виды транспортных несчастных случаев")</f>
        <v>все виды транспортных несчастных случаев</v>
      </c>
      <c r="G2306" s="16">
        <f t="shared" si="17"/>
        <v>2</v>
      </c>
      <c r="H2306" s="13" t="s">
        <v>28</v>
      </c>
      <c r="I2306" s="13" t="str">
        <f>IFERROR(__xludf.DUMMYFUNCTION("REGEXREPLACE(H2306, "".*\s"", """")"),"человек")</f>
        <v>человек</v>
      </c>
      <c r="J2306" s="13" t="s">
        <v>29</v>
      </c>
      <c r="K2306" s="17" t="str">
        <f>IFERROR(__xludf.DUMMYFUNCTION("REGEXREPLACE(J2306, ""^[\d\s]+"", """")"),"значение показателя за год")</f>
        <v>значение показателя за год</v>
      </c>
      <c r="L2306" s="16">
        <f t="shared" si="18"/>
        <v>2</v>
      </c>
      <c r="M2306" s="13" t="s">
        <v>32</v>
      </c>
      <c r="N2306" s="13" t="str">
        <f>IFERROR(__xludf.DUMMYFUNCTION("REGEXEXTRACT(M2306, "" (.+)$"")"),"сельское население")</f>
        <v>сельское население</v>
      </c>
      <c r="O2306" s="18">
        <v>406.0</v>
      </c>
      <c r="P2306" s="18">
        <v>422.0</v>
      </c>
      <c r="Q2306" s="18">
        <v>396.0</v>
      </c>
      <c r="R2306" s="18">
        <v>374.0</v>
      </c>
      <c r="S2306" s="18">
        <v>364.0</v>
      </c>
      <c r="T2306" s="18">
        <v>288.0</v>
      </c>
      <c r="U2306" s="18">
        <v>266.0</v>
      </c>
      <c r="V2306" s="18">
        <v>267.0</v>
      </c>
      <c r="W2306" s="18">
        <v>211.0</v>
      </c>
      <c r="X2306" s="18">
        <v>152.0</v>
      </c>
      <c r="Y2306" s="18">
        <v>182.0</v>
      </c>
      <c r="Z2306" s="19" t="str">
        <f t="shared" si="6"/>
        <v/>
      </c>
      <c r="AA2306" s="19" t="str">
        <f t="shared" si="19"/>
        <v/>
      </c>
      <c r="AB2306" s="19">
        <f t="shared" si="8"/>
        <v>3328</v>
      </c>
      <c r="AC2306" s="19">
        <f t="shared" si="20"/>
        <v>302.5454545</v>
      </c>
      <c r="AD2306" s="19">
        <f t="shared" si="21"/>
        <v>168</v>
      </c>
      <c r="AE2306" s="19" t="str">
        <f t="shared" si="22"/>
        <v>Нет моды</v>
      </c>
      <c r="AF2306" s="19">
        <f t="shared" si="23"/>
        <v>152</v>
      </c>
      <c r="AG2306" s="19">
        <f t="shared" si="24"/>
        <v>422</v>
      </c>
      <c r="AH2306" s="20" t="str">
        <f t="shared" si="14"/>
        <v>Город: 29%; Село: 71%</v>
      </c>
      <c r="AI2306" s="21"/>
      <c r="AJ2306" s="21"/>
      <c r="AK2306" s="21"/>
      <c r="AL2306" s="22">
        <f t="shared" si="25"/>
        <v>1</v>
      </c>
    </row>
    <row r="2307" ht="12.75" customHeight="1">
      <c r="A2307" s="13" t="s">
        <v>188</v>
      </c>
      <c r="B2307" s="13" t="str">
        <f>IFERROR(__xludf.DUMMYFUNCTION("REGEXREPLACE(A2307, ""\d"", """")"),"         Республика Дагестан")</f>
        <v>         Республика Дагестан</v>
      </c>
      <c r="C2307" s="14" t="str">
        <f t="shared" si="15"/>
        <v>Республика Дагестан</v>
      </c>
      <c r="D2307" s="3">
        <f t="shared" si="16"/>
        <v>2</v>
      </c>
      <c r="E2307" s="15" t="s">
        <v>39</v>
      </c>
      <c r="F2307" s="13" t="str">
        <f>IFERROR(__xludf.DUMMYFUNCTION("REGEXEXTRACT(E2307, ""[А-Яа-я].*"")"),"Всего умерших")</f>
        <v>Всего умерших</v>
      </c>
      <c r="G2307" s="16">
        <f t="shared" si="17"/>
        <v>2</v>
      </c>
      <c r="H2307" s="13" t="s">
        <v>28</v>
      </c>
      <c r="I2307" s="13" t="str">
        <f>IFERROR(__xludf.DUMMYFUNCTION("REGEXREPLACE(H2307, "".*\s"", """")"),"человек")</f>
        <v>человек</v>
      </c>
      <c r="J2307" s="13" t="s">
        <v>29</v>
      </c>
      <c r="K2307" s="17" t="str">
        <f>IFERROR(__xludf.DUMMYFUNCTION("REGEXREPLACE(J2307, ""^[\d\s]+"", """")"),"значение показателя за год")</f>
        <v>значение показателя за год</v>
      </c>
      <c r="L2307" s="16">
        <f t="shared" si="18"/>
        <v>2</v>
      </c>
      <c r="M2307" s="13" t="s">
        <v>30</v>
      </c>
      <c r="N2307" s="13" t="str">
        <f>IFERROR(__xludf.DUMMYFUNCTION("REGEXEXTRACT(M2307, "" (.+)$"")"),"все население")</f>
        <v>все население</v>
      </c>
      <c r="O2307" s="18">
        <v>16258.0</v>
      </c>
      <c r="P2307" s="18">
        <v>16491.0</v>
      </c>
      <c r="Q2307" s="18">
        <v>16188.0</v>
      </c>
      <c r="R2307" s="18">
        <v>15719.0</v>
      </c>
      <c r="S2307" s="18">
        <v>15473.0</v>
      </c>
      <c r="T2307" s="18">
        <v>14871.0</v>
      </c>
      <c r="U2307" s="18">
        <v>14941.0</v>
      </c>
      <c r="V2307" s="18">
        <v>19750.0</v>
      </c>
      <c r="W2307" s="18">
        <v>19553.0</v>
      </c>
      <c r="X2307" s="18">
        <v>16292.0</v>
      </c>
      <c r="Y2307" s="18">
        <v>14566.0</v>
      </c>
      <c r="Z2307" s="19">
        <f t="shared" si="6"/>
        <v>180102</v>
      </c>
      <c r="AA2307" s="19" t="str">
        <f t="shared" si="19"/>
        <v/>
      </c>
      <c r="AB2307" s="19" t="str">
        <f t="shared" si="8"/>
        <v/>
      </c>
      <c r="AC2307" s="19">
        <f t="shared" si="20"/>
        <v>16372.90909</v>
      </c>
      <c r="AD2307" s="19">
        <f t="shared" si="21"/>
        <v>7494</v>
      </c>
      <c r="AE2307" s="19" t="str">
        <f t="shared" si="22"/>
        <v>Нет моды</v>
      </c>
      <c r="AF2307" s="19">
        <f t="shared" si="23"/>
        <v>14566</v>
      </c>
      <c r="AG2307" s="19">
        <f t="shared" si="24"/>
        <v>19750</v>
      </c>
      <c r="AH2307" s="20" t="str">
        <f t="shared" si="14"/>
        <v/>
      </c>
      <c r="AI2307" s="21"/>
      <c r="AJ2307" s="21"/>
      <c r="AK2307" s="21"/>
      <c r="AL2307" s="22">
        <f t="shared" si="25"/>
        <v>1</v>
      </c>
    </row>
    <row r="2308" ht="12.75" customHeight="1">
      <c r="A2308" s="13" t="s">
        <v>188</v>
      </c>
      <c r="B2308" s="13" t="str">
        <f>IFERROR(__xludf.DUMMYFUNCTION("REGEXREPLACE(A2308, ""\d"", """")"),"         Республика Дагестан")</f>
        <v>         Республика Дагестан</v>
      </c>
      <c r="C2308" s="14" t="str">
        <f t="shared" si="15"/>
        <v>Республика Дагестан</v>
      </c>
      <c r="D2308" s="3">
        <f t="shared" si="16"/>
        <v>2</v>
      </c>
      <c r="E2308" s="15" t="s">
        <v>39</v>
      </c>
      <c r="F2308" s="13" t="str">
        <f>IFERROR(__xludf.DUMMYFUNCTION("REGEXEXTRACT(E2308, ""[А-Яа-я].*"")"),"Всего умерших")</f>
        <v>Всего умерших</v>
      </c>
      <c r="G2308" s="16">
        <f t="shared" si="17"/>
        <v>2</v>
      </c>
      <c r="H2308" s="13" t="s">
        <v>28</v>
      </c>
      <c r="I2308" s="13" t="str">
        <f>IFERROR(__xludf.DUMMYFUNCTION("REGEXREPLACE(H2308, "".*\s"", """")"),"человек")</f>
        <v>человек</v>
      </c>
      <c r="J2308" s="13" t="s">
        <v>29</v>
      </c>
      <c r="K2308" s="17" t="str">
        <f>IFERROR(__xludf.DUMMYFUNCTION("REGEXREPLACE(J2308, ""^[\d\s]+"", """")"),"значение показателя за год")</f>
        <v>значение показателя за год</v>
      </c>
      <c r="L2308" s="16">
        <f t="shared" si="18"/>
        <v>2</v>
      </c>
      <c r="M2308" s="13" t="s">
        <v>31</v>
      </c>
      <c r="N2308" s="13" t="str">
        <f>IFERROR(__xludf.DUMMYFUNCTION("REGEXEXTRACT(M2308, "" (.+)$"")"),"городское население")</f>
        <v>городское население</v>
      </c>
      <c r="O2308" s="18">
        <v>5983.0</v>
      </c>
      <c r="P2308" s="18">
        <v>6268.0</v>
      </c>
      <c r="Q2308" s="18">
        <v>5985.0</v>
      </c>
      <c r="R2308" s="18">
        <v>5666.0</v>
      </c>
      <c r="S2308" s="18">
        <v>5622.0</v>
      </c>
      <c r="T2308" s="18">
        <v>5592.0</v>
      </c>
      <c r="U2308" s="18">
        <v>5830.0</v>
      </c>
      <c r="V2308" s="18">
        <v>7406.0</v>
      </c>
      <c r="W2308" s="18">
        <v>8132.0</v>
      </c>
      <c r="X2308" s="18">
        <v>6263.0</v>
      </c>
      <c r="Y2308" s="18">
        <v>5666.0</v>
      </c>
      <c r="Z2308" s="19" t="str">
        <f t="shared" si="6"/>
        <v/>
      </c>
      <c r="AA2308" s="19">
        <f t="shared" si="19"/>
        <v>68413</v>
      </c>
      <c r="AB2308" s="19" t="str">
        <f t="shared" si="8"/>
        <v/>
      </c>
      <c r="AC2308" s="19">
        <f t="shared" si="20"/>
        <v>6219.363636</v>
      </c>
      <c r="AD2308" s="19">
        <f t="shared" si="21"/>
        <v>11349</v>
      </c>
      <c r="AE2308" s="19" t="str">
        <f t="shared" si="22"/>
        <v>Нет моды</v>
      </c>
      <c r="AF2308" s="19">
        <f t="shared" si="23"/>
        <v>5592</v>
      </c>
      <c r="AG2308" s="19">
        <f t="shared" si="24"/>
        <v>8132</v>
      </c>
      <c r="AH2308" s="20" t="str">
        <f t="shared" si="14"/>
        <v/>
      </c>
      <c r="AI2308" s="21"/>
      <c r="AJ2308" s="21"/>
      <c r="AK2308" s="21"/>
      <c r="AL2308" s="22">
        <f t="shared" si="25"/>
        <v>1</v>
      </c>
    </row>
    <row r="2309" ht="12.75" customHeight="1">
      <c r="A2309" s="13" t="s">
        <v>188</v>
      </c>
      <c r="B2309" s="13" t="str">
        <f>IFERROR(__xludf.DUMMYFUNCTION("REGEXREPLACE(A2309, ""\d"", """")"),"         Республика Дагестан")</f>
        <v>         Республика Дагестан</v>
      </c>
      <c r="C2309" s="14" t="str">
        <f t="shared" si="15"/>
        <v>Республика Дагестан</v>
      </c>
      <c r="D2309" s="3">
        <f t="shared" si="16"/>
        <v>2</v>
      </c>
      <c r="E2309" s="15" t="s">
        <v>39</v>
      </c>
      <c r="F2309" s="13" t="str">
        <f>IFERROR(__xludf.DUMMYFUNCTION("REGEXEXTRACT(E2309, ""[А-Яа-я].*"")"),"Всего умерших")</f>
        <v>Всего умерших</v>
      </c>
      <c r="G2309" s="16">
        <f t="shared" si="17"/>
        <v>2</v>
      </c>
      <c r="H2309" s="13" t="s">
        <v>28</v>
      </c>
      <c r="I2309" s="13" t="str">
        <f>IFERROR(__xludf.DUMMYFUNCTION("REGEXREPLACE(H2309, "".*\s"", """")"),"человек")</f>
        <v>человек</v>
      </c>
      <c r="J2309" s="13" t="s">
        <v>29</v>
      </c>
      <c r="K2309" s="17" t="str">
        <f>IFERROR(__xludf.DUMMYFUNCTION("REGEXREPLACE(J2309, ""^[\d\s]+"", """")"),"значение показателя за год")</f>
        <v>значение показателя за год</v>
      </c>
      <c r="L2309" s="16">
        <f t="shared" si="18"/>
        <v>2</v>
      </c>
      <c r="M2309" s="13" t="s">
        <v>32</v>
      </c>
      <c r="N2309" s="13" t="str">
        <f>IFERROR(__xludf.DUMMYFUNCTION("REGEXEXTRACT(M2309, "" (.+)$"")"),"сельское население")</f>
        <v>сельское население</v>
      </c>
      <c r="O2309" s="18">
        <v>10275.0</v>
      </c>
      <c r="P2309" s="18">
        <v>10223.0</v>
      </c>
      <c r="Q2309" s="18">
        <v>10203.0</v>
      </c>
      <c r="R2309" s="18">
        <v>10053.0</v>
      </c>
      <c r="S2309" s="18">
        <v>9851.0</v>
      </c>
      <c r="T2309" s="18">
        <v>9279.0</v>
      </c>
      <c r="U2309" s="18">
        <v>9111.0</v>
      </c>
      <c r="V2309" s="18">
        <v>12344.0</v>
      </c>
      <c r="W2309" s="18">
        <v>11421.0</v>
      </c>
      <c r="X2309" s="18">
        <v>10029.0</v>
      </c>
      <c r="Y2309" s="18">
        <v>8900.0</v>
      </c>
      <c r="Z2309" s="19" t="str">
        <f t="shared" si="6"/>
        <v/>
      </c>
      <c r="AA2309" s="19" t="str">
        <f t="shared" si="19"/>
        <v/>
      </c>
      <c r="AB2309" s="19">
        <f t="shared" si="8"/>
        <v>111689</v>
      </c>
      <c r="AC2309" s="19">
        <f t="shared" si="20"/>
        <v>10153.54545</v>
      </c>
      <c r="AD2309" s="19">
        <f t="shared" si="21"/>
        <v>8516</v>
      </c>
      <c r="AE2309" s="19" t="str">
        <f t="shared" si="22"/>
        <v>Нет моды</v>
      </c>
      <c r="AF2309" s="19">
        <f t="shared" si="23"/>
        <v>8900</v>
      </c>
      <c r="AG2309" s="19">
        <f t="shared" si="24"/>
        <v>12344</v>
      </c>
      <c r="AH2309" s="20" t="str">
        <f t="shared" si="14"/>
        <v>Город: 38%; Село: 62%</v>
      </c>
      <c r="AI2309" s="21"/>
      <c r="AJ2309" s="21"/>
      <c r="AK2309" s="21"/>
      <c r="AL2309" s="22">
        <f t="shared" si="25"/>
        <v>1</v>
      </c>
    </row>
    <row r="2310" ht="12.75" customHeight="1">
      <c r="A2310" s="13" t="s">
        <v>188</v>
      </c>
      <c r="B2310" s="13" t="str">
        <f>IFERROR(__xludf.DUMMYFUNCTION("REGEXREPLACE(A2310, ""\d"", """")"),"         Республика Дагестан")</f>
        <v>         Республика Дагестан</v>
      </c>
      <c r="C2310" s="14" t="str">
        <f t="shared" si="15"/>
        <v>Республика Дагестан</v>
      </c>
      <c r="D2310" s="3">
        <f t="shared" si="16"/>
        <v>2</v>
      </c>
      <c r="E2310" s="15" t="s">
        <v>40</v>
      </c>
      <c r="F2310" s="13" t="str">
        <f>IFERROR(__xludf.DUMMYFUNCTION("REGEXEXTRACT(E2310, ""[А-Яа-я].*"")"),"Злокачественные новообразования")</f>
        <v>Злокачественные новообразования</v>
      </c>
      <c r="G2310" s="16">
        <f t="shared" si="17"/>
        <v>2</v>
      </c>
      <c r="H2310" s="13" t="s">
        <v>28</v>
      </c>
      <c r="I2310" s="13" t="str">
        <f>IFERROR(__xludf.DUMMYFUNCTION("REGEXREPLACE(H2310, "".*\s"", """")"),"человек")</f>
        <v>человек</v>
      </c>
      <c r="J2310" s="13" t="s">
        <v>29</v>
      </c>
      <c r="K2310" s="17" t="str">
        <f>IFERROR(__xludf.DUMMYFUNCTION("REGEXREPLACE(J2310, ""^[\d\s]+"", """")"),"значение показателя за год")</f>
        <v>значение показателя за год</v>
      </c>
      <c r="L2310" s="16">
        <f t="shared" si="18"/>
        <v>2</v>
      </c>
      <c r="M2310" s="13" t="s">
        <v>30</v>
      </c>
      <c r="N2310" s="13" t="str">
        <f>IFERROR(__xludf.DUMMYFUNCTION("REGEXEXTRACT(M2310, "" (.+)$"")"),"все население")</f>
        <v>все население</v>
      </c>
      <c r="O2310" s="18">
        <v>2134.0</v>
      </c>
      <c r="P2310" s="18">
        <v>2071.0</v>
      </c>
      <c r="Q2310" s="18">
        <v>2167.0</v>
      </c>
      <c r="R2310" s="18">
        <v>2203.0</v>
      </c>
      <c r="S2310" s="18">
        <v>2301.0</v>
      </c>
      <c r="T2310" s="18">
        <v>2299.0</v>
      </c>
      <c r="U2310" s="18">
        <v>2453.0</v>
      </c>
      <c r="V2310" s="18">
        <v>2500.0</v>
      </c>
      <c r="W2310" s="18">
        <v>2395.0</v>
      </c>
      <c r="X2310" s="18">
        <v>2367.0</v>
      </c>
      <c r="Y2310" s="18">
        <v>2455.0</v>
      </c>
      <c r="Z2310" s="19">
        <f t="shared" si="6"/>
        <v>25345</v>
      </c>
      <c r="AA2310" s="19" t="str">
        <f t="shared" si="19"/>
        <v/>
      </c>
      <c r="AB2310" s="19" t="str">
        <f t="shared" si="8"/>
        <v/>
      </c>
      <c r="AC2310" s="19">
        <f t="shared" si="20"/>
        <v>2304.090909</v>
      </c>
      <c r="AD2310" s="19">
        <f t="shared" si="21"/>
        <v>5700</v>
      </c>
      <c r="AE2310" s="19" t="str">
        <f t="shared" si="22"/>
        <v>Нет моды</v>
      </c>
      <c r="AF2310" s="19">
        <f t="shared" si="23"/>
        <v>2071</v>
      </c>
      <c r="AG2310" s="19">
        <f t="shared" si="24"/>
        <v>2500</v>
      </c>
      <c r="AH2310" s="20" t="str">
        <f t="shared" si="14"/>
        <v/>
      </c>
      <c r="AI2310" s="21"/>
      <c r="AJ2310" s="21"/>
      <c r="AK2310" s="21"/>
      <c r="AL2310" s="22">
        <f t="shared" si="25"/>
        <v>1</v>
      </c>
    </row>
    <row r="2311" ht="12.75" customHeight="1">
      <c r="A2311" s="13" t="s">
        <v>188</v>
      </c>
      <c r="B2311" s="13" t="str">
        <f>IFERROR(__xludf.DUMMYFUNCTION("REGEXREPLACE(A2311, ""\d"", """")"),"         Республика Дагестан")</f>
        <v>         Республика Дагестан</v>
      </c>
      <c r="C2311" s="14" t="str">
        <f t="shared" si="15"/>
        <v>Республика Дагестан</v>
      </c>
      <c r="D2311" s="3">
        <f t="shared" si="16"/>
        <v>2</v>
      </c>
      <c r="E2311" s="15" t="s">
        <v>40</v>
      </c>
      <c r="F2311" s="13" t="str">
        <f>IFERROR(__xludf.DUMMYFUNCTION("REGEXEXTRACT(E2311, ""[А-Яа-я].*"")"),"Злокачественные новообразования")</f>
        <v>Злокачественные новообразования</v>
      </c>
      <c r="G2311" s="16">
        <f t="shared" si="17"/>
        <v>2</v>
      </c>
      <c r="H2311" s="13" t="s">
        <v>28</v>
      </c>
      <c r="I2311" s="13" t="str">
        <f>IFERROR(__xludf.DUMMYFUNCTION("REGEXREPLACE(H2311, "".*\s"", """")"),"человек")</f>
        <v>человек</v>
      </c>
      <c r="J2311" s="13" t="s">
        <v>29</v>
      </c>
      <c r="K2311" s="17" t="str">
        <f>IFERROR(__xludf.DUMMYFUNCTION("REGEXREPLACE(J2311, ""^[\d\s]+"", """")"),"значение показателя за год")</f>
        <v>значение показателя за год</v>
      </c>
      <c r="L2311" s="16">
        <f t="shared" si="18"/>
        <v>2</v>
      </c>
      <c r="M2311" s="13" t="s">
        <v>31</v>
      </c>
      <c r="N2311" s="13" t="str">
        <f>IFERROR(__xludf.DUMMYFUNCTION("REGEXEXTRACT(M2311, "" (.+)$"")"),"городское население")</f>
        <v>городское население</v>
      </c>
      <c r="O2311" s="18">
        <v>947.0</v>
      </c>
      <c r="P2311" s="18">
        <v>930.0</v>
      </c>
      <c r="Q2311" s="18">
        <v>937.0</v>
      </c>
      <c r="R2311" s="18">
        <v>954.0</v>
      </c>
      <c r="S2311" s="18">
        <v>998.0</v>
      </c>
      <c r="T2311" s="18">
        <v>1030.0</v>
      </c>
      <c r="U2311" s="18">
        <v>1141.0</v>
      </c>
      <c r="V2311" s="18">
        <v>1113.0</v>
      </c>
      <c r="W2311" s="18">
        <v>1066.0</v>
      </c>
      <c r="X2311" s="18">
        <v>1005.0</v>
      </c>
      <c r="Y2311" s="18">
        <v>1047.0</v>
      </c>
      <c r="Z2311" s="19" t="str">
        <f t="shared" si="6"/>
        <v/>
      </c>
      <c r="AA2311" s="19">
        <f t="shared" si="19"/>
        <v>11168</v>
      </c>
      <c r="AB2311" s="19" t="str">
        <f t="shared" si="8"/>
        <v/>
      </c>
      <c r="AC2311" s="19">
        <f t="shared" si="20"/>
        <v>1015.272727</v>
      </c>
      <c r="AD2311" s="19">
        <f t="shared" si="21"/>
        <v>1606</v>
      </c>
      <c r="AE2311" s="19" t="str">
        <f t="shared" si="22"/>
        <v>Нет моды</v>
      </c>
      <c r="AF2311" s="19">
        <f t="shared" si="23"/>
        <v>930</v>
      </c>
      <c r="AG2311" s="19">
        <f t="shared" si="24"/>
        <v>1141</v>
      </c>
      <c r="AH2311" s="20" t="str">
        <f t="shared" si="14"/>
        <v/>
      </c>
      <c r="AI2311" s="21"/>
      <c r="AJ2311" s="21"/>
      <c r="AK2311" s="21"/>
      <c r="AL2311" s="22">
        <f t="shared" si="25"/>
        <v>1</v>
      </c>
    </row>
    <row r="2312" ht="12.75" customHeight="1">
      <c r="A2312" s="13" t="s">
        <v>188</v>
      </c>
      <c r="B2312" s="13" t="str">
        <f>IFERROR(__xludf.DUMMYFUNCTION("REGEXREPLACE(A2312, ""\d"", """")"),"         Республика Дагестан")</f>
        <v>         Республика Дагестан</v>
      </c>
      <c r="C2312" s="14" t="str">
        <f t="shared" si="15"/>
        <v>Республика Дагестан</v>
      </c>
      <c r="D2312" s="3">
        <f t="shared" si="16"/>
        <v>2</v>
      </c>
      <c r="E2312" s="15" t="s">
        <v>40</v>
      </c>
      <c r="F2312" s="13" t="str">
        <f>IFERROR(__xludf.DUMMYFUNCTION("REGEXEXTRACT(E2312, ""[А-Яа-я].*"")"),"Злокачественные новообразования")</f>
        <v>Злокачественные новообразования</v>
      </c>
      <c r="G2312" s="16">
        <f t="shared" si="17"/>
        <v>2</v>
      </c>
      <c r="H2312" s="13" t="s">
        <v>28</v>
      </c>
      <c r="I2312" s="13" t="str">
        <f>IFERROR(__xludf.DUMMYFUNCTION("REGEXREPLACE(H2312, "".*\s"", """")"),"человек")</f>
        <v>человек</v>
      </c>
      <c r="J2312" s="13" t="s">
        <v>29</v>
      </c>
      <c r="K2312" s="17" t="str">
        <f>IFERROR(__xludf.DUMMYFUNCTION("REGEXREPLACE(J2312, ""^[\d\s]+"", """")"),"значение показателя за год")</f>
        <v>значение показателя за год</v>
      </c>
      <c r="L2312" s="16">
        <f t="shared" si="18"/>
        <v>2</v>
      </c>
      <c r="M2312" s="13" t="s">
        <v>32</v>
      </c>
      <c r="N2312" s="13" t="str">
        <f>IFERROR(__xludf.DUMMYFUNCTION("REGEXEXTRACT(M2312, "" (.+)$"")"),"сельское население")</f>
        <v>сельское население</v>
      </c>
      <c r="O2312" s="18">
        <v>1187.0</v>
      </c>
      <c r="P2312" s="18">
        <v>1141.0</v>
      </c>
      <c r="Q2312" s="18">
        <v>1230.0</v>
      </c>
      <c r="R2312" s="18">
        <v>1249.0</v>
      </c>
      <c r="S2312" s="18">
        <v>1303.0</v>
      </c>
      <c r="T2312" s="18">
        <v>1269.0</v>
      </c>
      <c r="U2312" s="18">
        <v>1312.0</v>
      </c>
      <c r="V2312" s="18">
        <v>1387.0</v>
      </c>
      <c r="W2312" s="18">
        <v>1329.0</v>
      </c>
      <c r="X2312" s="18">
        <v>1362.0</v>
      </c>
      <c r="Y2312" s="18">
        <v>1408.0</v>
      </c>
      <c r="Z2312" s="19" t="str">
        <f t="shared" si="6"/>
        <v/>
      </c>
      <c r="AA2312" s="19" t="str">
        <f t="shared" si="19"/>
        <v/>
      </c>
      <c r="AB2312" s="19">
        <f t="shared" si="8"/>
        <v>14177</v>
      </c>
      <c r="AC2312" s="19">
        <f t="shared" si="20"/>
        <v>1288.818182</v>
      </c>
      <c r="AD2312" s="19">
        <f t="shared" si="21"/>
        <v>1141</v>
      </c>
      <c r="AE2312" s="19" t="str">
        <f t="shared" si="22"/>
        <v>Нет моды</v>
      </c>
      <c r="AF2312" s="19">
        <f t="shared" si="23"/>
        <v>1141</v>
      </c>
      <c r="AG2312" s="19">
        <f t="shared" si="24"/>
        <v>1408</v>
      </c>
      <c r="AH2312" s="20" t="str">
        <f t="shared" si="14"/>
        <v>Город: 44%; Село: 56%</v>
      </c>
      <c r="AI2312" s="21"/>
      <c r="AJ2312" s="21"/>
      <c r="AK2312" s="21"/>
      <c r="AL2312" s="22">
        <f t="shared" si="25"/>
        <v>1</v>
      </c>
    </row>
    <row r="2313" ht="12.75" customHeight="1">
      <c r="A2313" s="13" t="s">
        <v>188</v>
      </c>
      <c r="B2313" s="13" t="str">
        <f>IFERROR(__xludf.DUMMYFUNCTION("REGEXREPLACE(A2313, ""\d"", """")"),"         Республика Дагестан")</f>
        <v>         Республика Дагестан</v>
      </c>
      <c r="C2313" s="14" t="str">
        <f t="shared" si="15"/>
        <v>Республика Дагестан</v>
      </c>
      <c r="D2313" s="3">
        <f t="shared" si="16"/>
        <v>2</v>
      </c>
      <c r="E2313" s="15" t="s">
        <v>41</v>
      </c>
      <c r="F2313" s="13" t="str">
        <f>IFERROR(__xludf.DUMMYFUNCTION("REGEXEXTRACT(E2313, ""[А-Яа-я].*"")"),"Инфекционные и паразитарные болезни")</f>
        <v>Инфекционные и паразитарные болезни</v>
      </c>
      <c r="G2313" s="16">
        <f t="shared" si="17"/>
        <v>2</v>
      </c>
      <c r="H2313" s="13" t="s">
        <v>28</v>
      </c>
      <c r="I2313" s="13" t="str">
        <f>IFERROR(__xludf.DUMMYFUNCTION("REGEXREPLACE(H2313, "".*\s"", """")"),"человек")</f>
        <v>человек</v>
      </c>
      <c r="J2313" s="13" t="s">
        <v>29</v>
      </c>
      <c r="K2313" s="17" t="str">
        <f>IFERROR(__xludf.DUMMYFUNCTION("REGEXREPLACE(J2313, ""^[\d\s]+"", """")"),"значение показателя за год")</f>
        <v>значение показателя за год</v>
      </c>
      <c r="L2313" s="16">
        <f t="shared" si="18"/>
        <v>2</v>
      </c>
      <c r="M2313" s="13" t="s">
        <v>30</v>
      </c>
      <c r="N2313" s="13" t="str">
        <f>IFERROR(__xludf.DUMMYFUNCTION("REGEXEXTRACT(M2313, "" (.+)$"")"),"все население")</f>
        <v>все население</v>
      </c>
      <c r="O2313" s="18">
        <v>244.0</v>
      </c>
      <c r="P2313" s="18">
        <v>209.0</v>
      </c>
      <c r="Q2313" s="18">
        <v>182.0</v>
      </c>
      <c r="R2313" s="18">
        <v>148.0</v>
      </c>
      <c r="S2313" s="18">
        <v>164.0</v>
      </c>
      <c r="T2313" s="18">
        <v>165.0</v>
      </c>
      <c r="U2313" s="18">
        <v>178.0</v>
      </c>
      <c r="V2313" s="18">
        <v>153.0</v>
      </c>
      <c r="W2313" s="18">
        <v>140.0</v>
      </c>
      <c r="X2313" s="18">
        <v>153.0</v>
      </c>
      <c r="Y2313" s="18">
        <v>154.0</v>
      </c>
      <c r="Z2313" s="19">
        <f t="shared" si="6"/>
        <v>1890</v>
      </c>
      <c r="AA2313" s="19" t="str">
        <f t="shared" si="19"/>
        <v/>
      </c>
      <c r="AB2313" s="19" t="str">
        <f t="shared" si="8"/>
        <v/>
      </c>
      <c r="AC2313" s="19">
        <f t="shared" si="20"/>
        <v>171.8181818</v>
      </c>
      <c r="AD2313" s="19">
        <f t="shared" si="21"/>
        <v>692.5</v>
      </c>
      <c r="AE2313" s="19" t="str">
        <f t="shared" si="22"/>
        <v>Нет моды</v>
      </c>
      <c r="AF2313" s="19">
        <f t="shared" si="23"/>
        <v>140</v>
      </c>
      <c r="AG2313" s="19">
        <f t="shared" si="24"/>
        <v>244</v>
      </c>
      <c r="AH2313" s="20" t="str">
        <f t="shared" si="14"/>
        <v/>
      </c>
      <c r="AI2313" s="21"/>
      <c r="AJ2313" s="21"/>
      <c r="AK2313" s="21"/>
      <c r="AL2313" s="22">
        <f t="shared" si="25"/>
        <v>1</v>
      </c>
    </row>
    <row r="2314" ht="12.75" customHeight="1">
      <c r="A2314" s="13" t="s">
        <v>188</v>
      </c>
      <c r="B2314" s="13" t="str">
        <f>IFERROR(__xludf.DUMMYFUNCTION("REGEXREPLACE(A2314, ""\d"", """")"),"         Республика Дагестан")</f>
        <v>         Республика Дагестан</v>
      </c>
      <c r="C2314" s="14" t="str">
        <f t="shared" si="15"/>
        <v>Республика Дагестан</v>
      </c>
      <c r="D2314" s="3">
        <f t="shared" si="16"/>
        <v>2</v>
      </c>
      <c r="E2314" s="15" t="s">
        <v>41</v>
      </c>
      <c r="F2314" s="13" t="str">
        <f>IFERROR(__xludf.DUMMYFUNCTION("REGEXEXTRACT(E2314, ""[А-Яа-я].*"")"),"Инфекционные и паразитарные болезни")</f>
        <v>Инфекционные и паразитарные болезни</v>
      </c>
      <c r="G2314" s="16">
        <f t="shared" si="17"/>
        <v>2</v>
      </c>
      <c r="H2314" s="13" t="s">
        <v>28</v>
      </c>
      <c r="I2314" s="13" t="str">
        <f>IFERROR(__xludf.DUMMYFUNCTION("REGEXREPLACE(H2314, "".*\s"", """")"),"человек")</f>
        <v>человек</v>
      </c>
      <c r="J2314" s="13" t="s">
        <v>29</v>
      </c>
      <c r="K2314" s="17" t="str">
        <f>IFERROR(__xludf.DUMMYFUNCTION("REGEXREPLACE(J2314, ""^[\d\s]+"", """")"),"значение показателя за год")</f>
        <v>значение показателя за год</v>
      </c>
      <c r="L2314" s="16">
        <f t="shared" si="18"/>
        <v>2</v>
      </c>
      <c r="M2314" s="13" t="s">
        <v>31</v>
      </c>
      <c r="N2314" s="13" t="str">
        <f>IFERROR(__xludf.DUMMYFUNCTION("REGEXEXTRACT(M2314, "" (.+)$"")"),"городское население")</f>
        <v>городское население</v>
      </c>
      <c r="O2314" s="18">
        <v>132.0</v>
      </c>
      <c r="P2314" s="18">
        <v>106.0</v>
      </c>
      <c r="Q2314" s="18">
        <v>85.0</v>
      </c>
      <c r="R2314" s="18">
        <v>72.0</v>
      </c>
      <c r="S2314" s="18">
        <v>71.0</v>
      </c>
      <c r="T2314" s="18">
        <v>89.0</v>
      </c>
      <c r="U2314" s="18">
        <v>89.0</v>
      </c>
      <c r="V2314" s="18">
        <v>82.0</v>
      </c>
      <c r="W2314" s="18">
        <v>68.0</v>
      </c>
      <c r="X2314" s="18">
        <v>64.0</v>
      </c>
      <c r="Y2314" s="18">
        <v>82.0</v>
      </c>
      <c r="Z2314" s="19" t="str">
        <f t="shared" si="6"/>
        <v/>
      </c>
      <c r="AA2314" s="19">
        <f t="shared" si="19"/>
        <v>940</v>
      </c>
      <c r="AB2314" s="19" t="str">
        <f t="shared" si="8"/>
        <v/>
      </c>
      <c r="AC2314" s="19">
        <f t="shared" si="20"/>
        <v>85.45454545</v>
      </c>
      <c r="AD2314" s="19">
        <f t="shared" si="21"/>
        <v>136</v>
      </c>
      <c r="AE2314" s="19" t="str">
        <f t="shared" si="22"/>
        <v>Нет моды</v>
      </c>
      <c r="AF2314" s="19">
        <f t="shared" si="23"/>
        <v>64</v>
      </c>
      <c r="AG2314" s="19">
        <f t="shared" si="24"/>
        <v>132</v>
      </c>
      <c r="AH2314" s="20" t="str">
        <f t="shared" si="14"/>
        <v/>
      </c>
      <c r="AI2314" s="21"/>
      <c r="AJ2314" s="21"/>
      <c r="AK2314" s="21"/>
      <c r="AL2314" s="22">
        <f t="shared" si="25"/>
        <v>1</v>
      </c>
    </row>
    <row r="2315" ht="12.75" customHeight="1">
      <c r="A2315" s="13" t="s">
        <v>188</v>
      </c>
      <c r="B2315" s="13" t="str">
        <f>IFERROR(__xludf.DUMMYFUNCTION("REGEXREPLACE(A2315, ""\d"", """")"),"         Республика Дагестан")</f>
        <v>         Республика Дагестан</v>
      </c>
      <c r="C2315" s="14" t="str">
        <f t="shared" si="15"/>
        <v>Республика Дагестан</v>
      </c>
      <c r="D2315" s="3">
        <f t="shared" si="16"/>
        <v>2</v>
      </c>
      <c r="E2315" s="15" t="s">
        <v>41</v>
      </c>
      <c r="F2315" s="13" t="str">
        <f>IFERROR(__xludf.DUMMYFUNCTION("REGEXEXTRACT(E2315, ""[А-Яа-я].*"")"),"Инфекционные и паразитарные болезни")</f>
        <v>Инфекционные и паразитарные болезни</v>
      </c>
      <c r="G2315" s="16">
        <f t="shared" si="17"/>
        <v>2</v>
      </c>
      <c r="H2315" s="13" t="s">
        <v>28</v>
      </c>
      <c r="I2315" s="13" t="str">
        <f>IFERROR(__xludf.DUMMYFUNCTION("REGEXREPLACE(H2315, "".*\s"", """")"),"человек")</f>
        <v>человек</v>
      </c>
      <c r="J2315" s="13" t="s">
        <v>29</v>
      </c>
      <c r="K2315" s="17" t="str">
        <f>IFERROR(__xludf.DUMMYFUNCTION("REGEXREPLACE(J2315, ""^[\d\s]+"", """")"),"значение показателя за год")</f>
        <v>значение показателя за год</v>
      </c>
      <c r="L2315" s="16">
        <f t="shared" si="18"/>
        <v>2</v>
      </c>
      <c r="M2315" s="13" t="s">
        <v>32</v>
      </c>
      <c r="N2315" s="13" t="str">
        <f>IFERROR(__xludf.DUMMYFUNCTION("REGEXEXTRACT(M2315, "" (.+)$"")"),"сельское население")</f>
        <v>сельское население</v>
      </c>
      <c r="O2315" s="18">
        <v>112.0</v>
      </c>
      <c r="P2315" s="18">
        <v>103.0</v>
      </c>
      <c r="Q2315" s="18">
        <v>97.0</v>
      </c>
      <c r="R2315" s="18">
        <v>76.0</v>
      </c>
      <c r="S2315" s="18">
        <v>93.0</v>
      </c>
      <c r="T2315" s="18">
        <v>76.0</v>
      </c>
      <c r="U2315" s="18">
        <v>89.0</v>
      </c>
      <c r="V2315" s="18">
        <v>71.0</v>
      </c>
      <c r="W2315" s="18">
        <v>72.0</v>
      </c>
      <c r="X2315" s="18">
        <v>89.0</v>
      </c>
      <c r="Y2315" s="18">
        <v>72.0</v>
      </c>
      <c r="Z2315" s="19" t="str">
        <f t="shared" si="6"/>
        <v/>
      </c>
      <c r="AA2315" s="19" t="str">
        <f t="shared" si="19"/>
        <v/>
      </c>
      <c r="AB2315" s="19">
        <f t="shared" si="8"/>
        <v>950</v>
      </c>
      <c r="AC2315" s="19">
        <f t="shared" si="20"/>
        <v>86.36363636</v>
      </c>
      <c r="AD2315" s="19">
        <f t="shared" si="21"/>
        <v>83.5</v>
      </c>
      <c r="AE2315" s="19" t="str">
        <f t="shared" si="22"/>
        <v>Нет моды</v>
      </c>
      <c r="AF2315" s="19">
        <f t="shared" si="23"/>
        <v>71</v>
      </c>
      <c r="AG2315" s="19">
        <f t="shared" si="24"/>
        <v>112</v>
      </c>
      <c r="AH2315" s="20" t="str">
        <f t="shared" si="14"/>
        <v>Город: 50%; Село: 50%</v>
      </c>
      <c r="AI2315" s="21"/>
      <c r="AJ2315" s="21"/>
      <c r="AK2315" s="21"/>
      <c r="AL2315" s="22">
        <f t="shared" si="25"/>
        <v>1</v>
      </c>
    </row>
    <row r="2316" ht="12.75" customHeight="1">
      <c r="A2316" s="13" t="s">
        <v>188</v>
      </c>
      <c r="B2316" s="13" t="str">
        <f>IFERROR(__xludf.DUMMYFUNCTION("REGEXREPLACE(A2316, ""\d"", """")"),"         Республика Дагестан")</f>
        <v>         Республика Дагестан</v>
      </c>
      <c r="C2316" s="14" t="str">
        <f t="shared" si="15"/>
        <v>Республика Дагестан</v>
      </c>
      <c r="D2316" s="3">
        <f t="shared" si="16"/>
        <v>2</v>
      </c>
      <c r="E2316" s="15" t="s">
        <v>42</v>
      </c>
      <c r="F2316" s="13" t="str">
        <f>IFERROR(__xludf.DUMMYFUNCTION("REGEXEXTRACT(E2316, ""[А-Яа-я].*"")"),"Ишемическая болезнь сердца")</f>
        <v>Ишемическая болезнь сердца</v>
      </c>
      <c r="G2316" s="16">
        <f t="shared" si="17"/>
        <v>2</v>
      </c>
      <c r="H2316" s="13" t="s">
        <v>28</v>
      </c>
      <c r="I2316" s="13" t="str">
        <f>IFERROR(__xludf.DUMMYFUNCTION("REGEXREPLACE(H2316, "".*\s"", """")"),"человек")</f>
        <v>человек</v>
      </c>
      <c r="J2316" s="13" t="s">
        <v>29</v>
      </c>
      <c r="K2316" s="17" t="str">
        <f>IFERROR(__xludf.DUMMYFUNCTION("REGEXREPLACE(J2316, ""^[\d\s]+"", """")"),"значение показателя за год")</f>
        <v>значение показателя за год</v>
      </c>
      <c r="L2316" s="16">
        <f t="shared" si="18"/>
        <v>2</v>
      </c>
      <c r="M2316" s="13" t="s">
        <v>30</v>
      </c>
      <c r="N2316" s="13" t="str">
        <f>IFERROR(__xludf.DUMMYFUNCTION("REGEXEXTRACT(M2316, "" (.+)$"")"),"все население")</f>
        <v>все население</v>
      </c>
      <c r="O2316" s="18">
        <v>4066.0</v>
      </c>
      <c r="P2316" s="18">
        <v>4042.0</v>
      </c>
      <c r="Q2316" s="18">
        <v>4014.0</v>
      </c>
      <c r="R2316" s="18">
        <v>3866.0</v>
      </c>
      <c r="S2316" s="18">
        <v>3761.0</v>
      </c>
      <c r="T2316" s="18">
        <v>3863.0</v>
      </c>
      <c r="U2316" s="18">
        <v>3722.0</v>
      </c>
      <c r="V2316" s="18">
        <v>4371.0</v>
      </c>
      <c r="W2316" s="18">
        <v>4039.0</v>
      </c>
      <c r="X2316" s="18">
        <v>3856.0</v>
      </c>
      <c r="Y2316" s="18">
        <v>3547.0</v>
      </c>
      <c r="Z2316" s="19">
        <f t="shared" si="6"/>
        <v>43147</v>
      </c>
      <c r="AA2316" s="19" t="str">
        <f t="shared" si="19"/>
        <v/>
      </c>
      <c r="AB2316" s="19" t="str">
        <f t="shared" si="8"/>
        <v/>
      </c>
      <c r="AC2316" s="19">
        <f t="shared" si="20"/>
        <v>3922.454545</v>
      </c>
      <c r="AD2316" s="19">
        <f t="shared" si="21"/>
        <v>1829.5</v>
      </c>
      <c r="AE2316" s="19" t="str">
        <f t="shared" si="22"/>
        <v>Нет моды</v>
      </c>
      <c r="AF2316" s="19">
        <f t="shared" si="23"/>
        <v>3547</v>
      </c>
      <c r="AG2316" s="19">
        <f t="shared" si="24"/>
        <v>4371</v>
      </c>
      <c r="AH2316" s="20" t="str">
        <f t="shared" si="14"/>
        <v/>
      </c>
      <c r="AI2316" s="21"/>
      <c r="AJ2316" s="21"/>
      <c r="AK2316" s="21"/>
      <c r="AL2316" s="22">
        <f t="shared" si="25"/>
        <v>1</v>
      </c>
    </row>
    <row r="2317" ht="12.75" customHeight="1">
      <c r="A2317" s="13" t="s">
        <v>188</v>
      </c>
      <c r="B2317" s="13" t="str">
        <f>IFERROR(__xludf.DUMMYFUNCTION("REGEXREPLACE(A2317, ""\d"", """")"),"         Республика Дагестан")</f>
        <v>         Республика Дагестан</v>
      </c>
      <c r="C2317" s="14" t="str">
        <f t="shared" si="15"/>
        <v>Республика Дагестан</v>
      </c>
      <c r="D2317" s="3">
        <f t="shared" si="16"/>
        <v>2</v>
      </c>
      <c r="E2317" s="15" t="s">
        <v>42</v>
      </c>
      <c r="F2317" s="13" t="str">
        <f>IFERROR(__xludf.DUMMYFUNCTION("REGEXEXTRACT(E2317, ""[А-Яа-я].*"")"),"Ишемическая болезнь сердца")</f>
        <v>Ишемическая болезнь сердца</v>
      </c>
      <c r="G2317" s="16">
        <f t="shared" si="17"/>
        <v>2</v>
      </c>
      <c r="H2317" s="13" t="s">
        <v>28</v>
      </c>
      <c r="I2317" s="13" t="str">
        <f>IFERROR(__xludf.DUMMYFUNCTION("REGEXREPLACE(H2317, "".*\s"", """")"),"человек")</f>
        <v>человек</v>
      </c>
      <c r="J2317" s="13" t="s">
        <v>29</v>
      </c>
      <c r="K2317" s="17" t="str">
        <f>IFERROR(__xludf.DUMMYFUNCTION("REGEXREPLACE(J2317, ""^[\d\s]+"", """")"),"значение показателя за год")</f>
        <v>значение показателя за год</v>
      </c>
      <c r="L2317" s="16">
        <f t="shared" si="18"/>
        <v>2</v>
      </c>
      <c r="M2317" s="13" t="s">
        <v>31</v>
      </c>
      <c r="N2317" s="13" t="str">
        <f>IFERROR(__xludf.DUMMYFUNCTION("REGEXEXTRACT(M2317, "" (.+)$"")"),"городское население")</f>
        <v>городское население</v>
      </c>
      <c r="O2317" s="18">
        <v>1511.0</v>
      </c>
      <c r="P2317" s="18">
        <v>1629.0</v>
      </c>
      <c r="Q2317" s="18">
        <v>1599.0</v>
      </c>
      <c r="R2317" s="18">
        <v>1493.0</v>
      </c>
      <c r="S2317" s="18">
        <v>1429.0</v>
      </c>
      <c r="T2317" s="18">
        <v>1513.0</v>
      </c>
      <c r="U2317" s="18">
        <v>1475.0</v>
      </c>
      <c r="V2317" s="18">
        <v>1611.0</v>
      </c>
      <c r="W2317" s="18">
        <v>1557.0</v>
      </c>
      <c r="X2317" s="18">
        <v>1453.0</v>
      </c>
      <c r="Y2317" s="18">
        <v>1237.0</v>
      </c>
      <c r="Z2317" s="19" t="str">
        <f t="shared" si="6"/>
        <v/>
      </c>
      <c r="AA2317" s="19">
        <f t="shared" si="19"/>
        <v>16507</v>
      </c>
      <c r="AB2317" s="19" t="str">
        <f t="shared" si="8"/>
        <v/>
      </c>
      <c r="AC2317" s="19">
        <f t="shared" si="20"/>
        <v>1500.636364</v>
      </c>
      <c r="AD2317" s="19">
        <f t="shared" si="21"/>
        <v>2588</v>
      </c>
      <c r="AE2317" s="19" t="str">
        <f t="shared" si="22"/>
        <v>Нет моды</v>
      </c>
      <c r="AF2317" s="19">
        <f t="shared" si="23"/>
        <v>1237</v>
      </c>
      <c r="AG2317" s="19">
        <f t="shared" si="24"/>
        <v>1629</v>
      </c>
      <c r="AH2317" s="20" t="str">
        <f t="shared" si="14"/>
        <v/>
      </c>
      <c r="AI2317" s="21"/>
      <c r="AJ2317" s="21"/>
      <c r="AK2317" s="21"/>
      <c r="AL2317" s="22">
        <f t="shared" si="25"/>
        <v>1</v>
      </c>
    </row>
    <row r="2318" ht="12.75" customHeight="1">
      <c r="A2318" s="13" t="s">
        <v>188</v>
      </c>
      <c r="B2318" s="13" t="str">
        <f>IFERROR(__xludf.DUMMYFUNCTION("REGEXREPLACE(A2318, ""\d"", """")"),"         Республика Дагестан")</f>
        <v>         Республика Дагестан</v>
      </c>
      <c r="C2318" s="14" t="str">
        <f t="shared" si="15"/>
        <v>Республика Дагестан</v>
      </c>
      <c r="D2318" s="3">
        <f t="shared" si="16"/>
        <v>2</v>
      </c>
      <c r="E2318" s="15" t="s">
        <v>42</v>
      </c>
      <c r="F2318" s="13" t="str">
        <f>IFERROR(__xludf.DUMMYFUNCTION("REGEXEXTRACT(E2318, ""[А-Яа-я].*"")"),"Ишемическая болезнь сердца")</f>
        <v>Ишемическая болезнь сердца</v>
      </c>
      <c r="G2318" s="16">
        <f t="shared" si="17"/>
        <v>2</v>
      </c>
      <c r="H2318" s="13" t="s">
        <v>28</v>
      </c>
      <c r="I2318" s="13" t="str">
        <f>IFERROR(__xludf.DUMMYFUNCTION("REGEXREPLACE(H2318, "".*\s"", """")"),"человек")</f>
        <v>человек</v>
      </c>
      <c r="J2318" s="13" t="s">
        <v>29</v>
      </c>
      <c r="K2318" s="17" t="str">
        <f>IFERROR(__xludf.DUMMYFUNCTION("REGEXREPLACE(J2318, ""^[\d\s]+"", """")"),"значение показателя за год")</f>
        <v>значение показателя за год</v>
      </c>
      <c r="L2318" s="16">
        <f t="shared" si="18"/>
        <v>2</v>
      </c>
      <c r="M2318" s="13" t="s">
        <v>32</v>
      </c>
      <c r="N2318" s="13" t="str">
        <f>IFERROR(__xludf.DUMMYFUNCTION("REGEXEXTRACT(M2318, "" (.+)$"")"),"сельское население")</f>
        <v>сельское население</v>
      </c>
      <c r="O2318" s="18">
        <v>2555.0</v>
      </c>
      <c r="P2318" s="18">
        <v>2413.0</v>
      </c>
      <c r="Q2318" s="18">
        <v>2415.0</v>
      </c>
      <c r="R2318" s="18">
        <v>2373.0</v>
      </c>
      <c r="S2318" s="18">
        <v>2332.0</v>
      </c>
      <c r="T2318" s="18">
        <v>2350.0</v>
      </c>
      <c r="U2318" s="18">
        <v>2247.0</v>
      </c>
      <c r="V2318" s="18">
        <v>2760.0</v>
      </c>
      <c r="W2318" s="18">
        <v>2482.0</v>
      </c>
      <c r="X2318" s="18">
        <v>2403.0</v>
      </c>
      <c r="Y2318" s="18">
        <v>2310.0</v>
      </c>
      <c r="Z2318" s="19" t="str">
        <f t="shared" si="6"/>
        <v/>
      </c>
      <c r="AA2318" s="19" t="str">
        <f t="shared" si="19"/>
        <v/>
      </c>
      <c r="AB2318" s="19">
        <f t="shared" si="8"/>
        <v>26640</v>
      </c>
      <c r="AC2318" s="19">
        <f t="shared" si="20"/>
        <v>2421.818182</v>
      </c>
      <c r="AD2318" s="19">
        <f t="shared" si="21"/>
        <v>1938</v>
      </c>
      <c r="AE2318" s="19" t="str">
        <f t="shared" si="22"/>
        <v>Нет моды</v>
      </c>
      <c r="AF2318" s="19">
        <f t="shared" si="23"/>
        <v>2247</v>
      </c>
      <c r="AG2318" s="19">
        <f t="shared" si="24"/>
        <v>2760</v>
      </c>
      <c r="AH2318" s="20" t="str">
        <f t="shared" si="14"/>
        <v>Город: 38%; Село: 62%</v>
      </c>
      <c r="AI2318" s="21"/>
      <c r="AJ2318" s="21"/>
      <c r="AK2318" s="21"/>
      <c r="AL2318" s="22">
        <f t="shared" si="25"/>
        <v>1</v>
      </c>
    </row>
    <row r="2319" ht="12.75" customHeight="1">
      <c r="A2319" s="13" t="s">
        <v>188</v>
      </c>
      <c r="B2319" s="13" t="str">
        <f>IFERROR(__xludf.DUMMYFUNCTION("REGEXREPLACE(A2319, ""\d"", """")"),"         Республика Дагестан")</f>
        <v>         Республика Дагестан</v>
      </c>
      <c r="C2319" s="14" t="str">
        <f t="shared" si="15"/>
        <v>Республика Дагестан</v>
      </c>
      <c r="D2319" s="3">
        <f t="shared" si="16"/>
        <v>2</v>
      </c>
      <c r="E2319" s="15" t="s">
        <v>43</v>
      </c>
      <c r="F2319" s="13" t="str">
        <f>IFERROR(__xludf.DUMMYFUNCTION("REGEXEXTRACT(E2319, ""[А-Яа-я].*"")"),"Новообразования")</f>
        <v>Новообразования</v>
      </c>
      <c r="G2319" s="16">
        <f t="shared" si="17"/>
        <v>2</v>
      </c>
      <c r="H2319" s="13" t="s">
        <v>28</v>
      </c>
      <c r="I2319" s="13" t="str">
        <f>IFERROR(__xludf.DUMMYFUNCTION("REGEXREPLACE(H2319, "".*\s"", """")"),"человек")</f>
        <v>человек</v>
      </c>
      <c r="J2319" s="13" t="s">
        <v>29</v>
      </c>
      <c r="K2319" s="17" t="str">
        <f>IFERROR(__xludf.DUMMYFUNCTION("REGEXREPLACE(J2319, ""^[\d\s]+"", """")"),"значение показателя за год")</f>
        <v>значение показателя за год</v>
      </c>
      <c r="L2319" s="16">
        <f t="shared" si="18"/>
        <v>2</v>
      </c>
      <c r="M2319" s="13" t="s">
        <v>30</v>
      </c>
      <c r="N2319" s="13" t="str">
        <f>IFERROR(__xludf.DUMMYFUNCTION("REGEXEXTRACT(M2319, "" (.+)$"")"),"все население")</f>
        <v>все население</v>
      </c>
      <c r="O2319" s="18">
        <v>2169.0</v>
      </c>
      <c r="P2319" s="18">
        <v>2094.0</v>
      </c>
      <c r="Q2319" s="18">
        <v>2200.0</v>
      </c>
      <c r="R2319" s="18">
        <v>2241.0</v>
      </c>
      <c r="S2319" s="18">
        <v>2350.0</v>
      </c>
      <c r="T2319" s="18">
        <v>2347.0</v>
      </c>
      <c r="U2319" s="18">
        <v>2495.0</v>
      </c>
      <c r="V2319" s="18">
        <v>2563.0</v>
      </c>
      <c r="W2319" s="18">
        <v>2451.0</v>
      </c>
      <c r="X2319" s="18">
        <v>2437.0</v>
      </c>
      <c r="Y2319" s="18">
        <v>2506.0</v>
      </c>
      <c r="Z2319" s="19">
        <f t="shared" si="6"/>
        <v>25853</v>
      </c>
      <c r="AA2319" s="19" t="str">
        <f t="shared" si="19"/>
        <v/>
      </c>
      <c r="AB2319" s="19" t="str">
        <f t="shared" si="8"/>
        <v/>
      </c>
      <c r="AC2319" s="19">
        <f t="shared" si="20"/>
        <v>2350.272727</v>
      </c>
      <c r="AD2319" s="19">
        <f t="shared" si="21"/>
        <v>2388</v>
      </c>
      <c r="AE2319" s="19" t="str">
        <f t="shared" si="22"/>
        <v>Нет моды</v>
      </c>
      <c r="AF2319" s="19">
        <f t="shared" si="23"/>
        <v>2094</v>
      </c>
      <c r="AG2319" s="19">
        <f t="shared" si="24"/>
        <v>2563</v>
      </c>
      <c r="AH2319" s="20" t="str">
        <f t="shared" si="14"/>
        <v/>
      </c>
      <c r="AI2319" s="21"/>
      <c r="AJ2319" s="21"/>
      <c r="AK2319" s="21"/>
      <c r="AL2319" s="22">
        <f t="shared" si="25"/>
        <v>1</v>
      </c>
    </row>
    <row r="2320" ht="12.75" customHeight="1">
      <c r="A2320" s="13" t="s">
        <v>188</v>
      </c>
      <c r="B2320" s="13" t="str">
        <f>IFERROR(__xludf.DUMMYFUNCTION("REGEXREPLACE(A2320, ""\d"", """")"),"         Республика Дагестан")</f>
        <v>         Республика Дагестан</v>
      </c>
      <c r="C2320" s="14" t="str">
        <f t="shared" si="15"/>
        <v>Республика Дагестан</v>
      </c>
      <c r="D2320" s="3">
        <f t="shared" si="16"/>
        <v>2</v>
      </c>
      <c r="E2320" s="15" t="s">
        <v>43</v>
      </c>
      <c r="F2320" s="13" t="str">
        <f>IFERROR(__xludf.DUMMYFUNCTION("REGEXEXTRACT(E2320, ""[А-Яа-я].*"")"),"Новообразования")</f>
        <v>Новообразования</v>
      </c>
      <c r="G2320" s="16">
        <f t="shared" si="17"/>
        <v>2</v>
      </c>
      <c r="H2320" s="13" t="s">
        <v>28</v>
      </c>
      <c r="I2320" s="13" t="str">
        <f>IFERROR(__xludf.DUMMYFUNCTION("REGEXREPLACE(H2320, "".*\s"", """")"),"человек")</f>
        <v>человек</v>
      </c>
      <c r="J2320" s="13" t="s">
        <v>29</v>
      </c>
      <c r="K2320" s="17" t="str">
        <f>IFERROR(__xludf.DUMMYFUNCTION("REGEXREPLACE(J2320, ""^[\d\s]+"", """")"),"значение показателя за год")</f>
        <v>значение показателя за год</v>
      </c>
      <c r="L2320" s="16">
        <f t="shared" si="18"/>
        <v>2</v>
      </c>
      <c r="M2320" s="13" t="s">
        <v>31</v>
      </c>
      <c r="N2320" s="13" t="str">
        <f>IFERROR(__xludf.DUMMYFUNCTION("REGEXEXTRACT(M2320, "" (.+)$"")"),"городское население")</f>
        <v>городское население</v>
      </c>
      <c r="O2320" s="18">
        <v>961.0</v>
      </c>
      <c r="P2320" s="18">
        <v>934.0</v>
      </c>
      <c r="Q2320" s="18">
        <v>950.0</v>
      </c>
      <c r="R2320" s="18">
        <v>967.0</v>
      </c>
      <c r="S2320" s="18">
        <v>1022.0</v>
      </c>
      <c r="T2320" s="18">
        <v>1054.0</v>
      </c>
      <c r="U2320" s="18">
        <v>1162.0</v>
      </c>
      <c r="V2320" s="18">
        <v>1152.0</v>
      </c>
      <c r="W2320" s="18">
        <v>1098.0</v>
      </c>
      <c r="X2320" s="18">
        <v>1046.0</v>
      </c>
      <c r="Y2320" s="18">
        <v>1071.0</v>
      </c>
      <c r="Z2320" s="19" t="str">
        <f t="shared" si="6"/>
        <v/>
      </c>
      <c r="AA2320" s="19">
        <f t="shared" si="19"/>
        <v>11417</v>
      </c>
      <c r="AB2320" s="19" t="str">
        <f t="shared" si="8"/>
        <v/>
      </c>
      <c r="AC2320" s="19">
        <f t="shared" si="20"/>
        <v>1037.909091</v>
      </c>
      <c r="AD2320" s="19">
        <f t="shared" si="21"/>
        <v>1628</v>
      </c>
      <c r="AE2320" s="19" t="str">
        <f t="shared" si="22"/>
        <v>Нет моды</v>
      </c>
      <c r="AF2320" s="19">
        <f t="shared" si="23"/>
        <v>934</v>
      </c>
      <c r="AG2320" s="19">
        <f t="shared" si="24"/>
        <v>1162</v>
      </c>
      <c r="AH2320" s="20" t="str">
        <f t="shared" si="14"/>
        <v/>
      </c>
      <c r="AI2320" s="21"/>
      <c r="AJ2320" s="21"/>
      <c r="AK2320" s="21"/>
      <c r="AL2320" s="22">
        <f t="shared" si="25"/>
        <v>1</v>
      </c>
    </row>
    <row r="2321" ht="12.75" customHeight="1">
      <c r="A2321" s="13" t="s">
        <v>188</v>
      </c>
      <c r="B2321" s="13" t="str">
        <f>IFERROR(__xludf.DUMMYFUNCTION("REGEXREPLACE(A2321, ""\d"", """")"),"         Республика Дагестан")</f>
        <v>         Республика Дагестан</v>
      </c>
      <c r="C2321" s="14" t="str">
        <f t="shared" si="15"/>
        <v>Республика Дагестан</v>
      </c>
      <c r="D2321" s="3">
        <f t="shared" si="16"/>
        <v>2</v>
      </c>
      <c r="E2321" s="15" t="s">
        <v>43</v>
      </c>
      <c r="F2321" s="13" t="str">
        <f>IFERROR(__xludf.DUMMYFUNCTION("REGEXEXTRACT(E2321, ""[А-Яа-я].*"")"),"Новообразования")</f>
        <v>Новообразования</v>
      </c>
      <c r="G2321" s="16">
        <f t="shared" si="17"/>
        <v>2</v>
      </c>
      <c r="H2321" s="13" t="s">
        <v>28</v>
      </c>
      <c r="I2321" s="13" t="str">
        <f>IFERROR(__xludf.DUMMYFUNCTION("REGEXREPLACE(H2321, "".*\s"", """")"),"человек")</f>
        <v>человек</v>
      </c>
      <c r="J2321" s="13" t="s">
        <v>29</v>
      </c>
      <c r="K2321" s="17" t="str">
        <f>IFERROR(__xludf.DUMMYFUNCTION("REGEXREPLACE(J2321, ""^[\d\s]+"", """")"),"значение показателя за год")</f>
        <v>значение показателя за год</v>
      </c>
      <c r="L2321" s="16">
        <f t="shared" si="18"/>
        <v>2</v>
      </c>
      <c r="M2321" s="13" t="s">
        <v>32</v>
      </c>
      <c r="N2321" s="13" t="str">
        <f>IFERROR(__xludf.DUMMYFUNCTION("REGEXEXTRACT(M2321, "" (.+)$"")"),"сельское население")</f>
        <v>сельское население</v>
      </c>
      <c r="O2321" s="18">
        <v>1208.0</v>
      </c>
      <c r="P2321" s="18">
        <v>1160.0</v>
      </c>
      <c r="Q2321" s="18">
        <v>1250.0</v>
      </c>
      <c r="R2321" s="18">
        <v>1274.0</v>
      </c>
      <c r="S2321" s="18">
        <v>1328.0</v>
      </c>
      <c r="T2321" s="18">
        <v>1293.0</v>
      </c>
      <c r="U2321" s="18">
        <v>1333.0</v>
      </c>
      <c r="V2321" s="18">
        <v>1411.0</v>
      </c>
      <c r="W2321" s="18">
        <v>1353.0</v>
      </c>
      <c r="X2321" s="18">
        <v>1391.0</v>
      </c>
      <c r="Y2321" s="18">
        <v>1435.0</v>
      </c>
      <c r="Z2321" s="19" t="str">
        <f t="shared" si="6"/>
        <v/>
      </c>
      <c r="AA2321" s="19" t="str">
        <f t="shared" si="19"/>
        <v/>
      </c>
      <c r="AB2321" s="19">
        <f t="shared" si="8"/>
        <v>14436</v>
      </c>
      <c r="AC2321" s="19">
        <f t="shared" si="20"/>
        <v>1312.363636</v>
      </c>
      <c r="AD2321" s="19">
        <f t="shared" si="21"/>
        <v>1161</v>
      </c>
      <c r="AE2321" s="19" t="str">
        <f t="shared" si="22"/>
        <v>Нет моды</v>
      </c>
      <c r="AF2321" s="19">
        <f t="shared" si="23"/>
        <v>1160</v>
      </c>
      <c r="AG2321" s="19">
        <f t="shared" si="24"/>
        <v>1435</v>
      </c>
      <c r="AH2321" s="20" t="str">
        <f t="shared" si="14"/>
        <v>Город: 44%; Село: 56%</v>
      </c>
      <c r="AI2321" s="21"/>
      <c r="AJ2321" s="21"/>
      <c r="AK2321" s="21"/>
      <c r="AL2321" s="22">
        <f t="shared" si="25"/>
        <v>1</v>
      </c>
    </row>
    <row r="2322" ht="12.75" customHeight="1">
      <c r="A2322" s="13" t="s">
        <v>188</v>
      </c>
      <c r="B2322" s="13" t="str">
        <f>IFERROR(__xludf.DUMMYFUNCTION("REGEXREPLACE(A2322, ""\d"", """")"),"         Республика Дагестан")</f>
        <v>         Республика Дагестан</v>
      </c>
      <c r="C2322" s="14" t="str">
        <f t="shared" si="15"/>
        <v>Республика Дагестан</v>
      </c>
      <c r="D2322" s="3">
        <f t="shared" si="16"/>
        <v>2</v>
      </c>
      <c r="E2322" s="15" t="s">
        <v>44</v>
      </c>
      <c r="F2322" s="13" t="str">
        <f>IFERROR(__xludf.DUMMYFUNCTION("REGEXEXTRACT(E2322,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22" s="16">
        <f t="shared" si="17"/>
        <v>2</v>
      </c>
      <c r="H2322" s="13" t="s">
        <v>28</v>
      </c>
      <c r="I2322" s="13" t="str">
        <f>IFERROR(__xludf.DUMMYFUNCTION("REGEXREPLACE(H2322, "".*\s"", """")"),"человек")</f>
        <v>человек</v>
      </c>
      <c r="J2322" s="13" t="s">
        <v>29</v>
      </c>
      <c r="K2322" s="17" t="str">
        <f>IFERROR(__xludf.DUMMYFUNCTION("REGEXREPLACE(J2322, ""^[\d\s]+"", """")"),"значение показателя за год")</f>
        <v>значение показателя за год</v>
      </c>
      <c r="L2322" s="16">
        <f t="shared" si="18"/>
        <v>2</v>
      </c>
      <c r="M2322" s="13" t="s">
        <v>30</v>
      </c>
      <c r="N2322" s="13" t="str">
        <f>IFERROR(__xludf.DUMMYFUNCTION("REGEXEXTRACT(M2322, "" (.+)$"")"),"все население")</f>
        <v>все население</v>
      </c>
      <c r="O2322" s="18">
        <v>457.0</v>
      </c>
      <c r="P2322" s="23" t="s">
        <v>37</v>
      </c>
      <c r="Q2322" s="18">
        <v>405.0</v>
      </c>
      <c r="R2322" s="18">
        <v>305.0</v>
      </c>
      <c r="S2322" s="23" t="s">
        <v>37</v>
      </c>
      <c r="T2322" s="23" t="s">
        <v>37</v>
      </c>
      <c r="U2322" s="23" t="s">
        <v>37</v>
      </c>
      <c r="V2322" s="23" t="s">
        <v>37</v>
      </c>
      <c r="W2322" s="23" t="s">
        <v>37</v>
      </c>
      <c r="X2322" s="23" t="s">
        <v>37</v>
      </c>
      <c r="Y2322" s="23" t="s">
        <v>37</v>
      </c>
      <c r="Z2322" s="19">
        <f t="shared" si="6"/>
        <v>1167</v>
      </c>
      <c r="AA2322" s="19" t="str">
        <f t="shared" si="19"/>
        <v/>
      </c>
      <c r="AB2322" s="19" t="str">
        <f t="shared" si="8"/>
        <v/>
      </c>
      <c r="AC2322" s="19">
        <f t="shared" si="20"/>
        <v>389</v>
      </c>
      <c r="AD2322" s="19">
        <f t="shared" si="21"/>
        <v>1283.5</v>
      </c>
      <c r="AE2322" s="19" t="str">
        <f t="shared" si="22"/>
        <v>Нет моды</v>
      </c>
      <c r="AF2322" s="19">
        <f t="shared" si="23"/>
        <v>305</v>
      </c>
      <c r="AG2322" s="19">
        <f t="shared" si="24"/>
        <v>457</v>
      </c>
      <c r="AH2322" s="20" t="str">
        <f t="shared" si="14"/>
        <v/>
      </c>
      <c r="AI2322" s="24"/>
      <c r="AJ2322" s="24"/>
      <c r="AK2322" s="24"/>
      <c r="AL2322" s="22">
        <f t="shared" si="25"/>
        <v>1</v>
      </c>
    </row>
    <row r="2323" ht="12.75" customHeight="1">
      <c r="A2323" s="13" t="s">
        <v>188</v>
      </c>
      <c r="B2323" s="13" t="str">
        <f>IFERROR(__xludf.DUMMYFUNCTION("REGEXREPLACE(A2323, ""\d"", """")"),"         Республика Дагестан")</f>
        <v>         Республика Дагестан</v>
      </c>
      <c r="C2323" s="14" t="str">
        <f t="shared" si="15"/>
        <v>Республика Дагестан</v>
      </c>
      <c r="D2323" s="3">
        <f t="shared" si="16"/>
        <v>2</v>
      </c>
      <c r="E2323" s="15" t="s">
        <v>44</v>
      </c>
      <c r="F2323" s="13" t="str">
        <f>IFERROR(__xludf.DUMMYFUNCTION("REGEXEXTRACT(E2323,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23" s="16">
        <f t="shared" si="17"/>
        <v>2</v>
      </c>
      <c r="H2323" s="13" t="s">
        <v>28</v>
      </c>
      <c r="I2323" s="13" t="str">
        <f>IFERROR(__xludf.DUMMYFUNCTION("REGEXREPLACE(H2323, "".*\s"", """")"),"человек")</f>
        <v>человек</v>
      </c>
      <c r="J2323" s="13" t="s">
        <v>29</v>
      </c>
      <c r="K2323" s="17" t="str">
        <f>IFERROR(__xludf.DUMMYFUNCTION("REGEXREPLACE(J2323, ""^[\d\s]+"", """")"),"значение показателя за год")</f>
        <v>значение показателя за год</v>
      </c>
      <c r="L2323" s="16">
        <f t="shared" si="18"/>
        <v>2</v>
      </c>
      <c r="M2323" s="13" t="s">
        <v>31</v>
      </c>
      <c r="N2323" s="13" t="str">
        <f>IFERROR(__xludf.DUMMYFUNCTION("REGEXEXTRACT(M2323, "" (.+)$"")"),"городское население")</f>
        <v>городское население</v>
      </c>
      <c r="O2323" s="18">
        <v>161.0</v>
      </c>
      <c r="P2323" s="23" t="s">
        <v>37</v>
      </c>
      <c r="Q2323" s="18">
        <v>141.0</v>
      </c>
      <c r="R2323" s="18">
        <v>123.0</v>
      </c>
      <c r="S2323" s="23" t="s">
        <v>37</v>
      </c>
      <c r="T2323" s="23" t="s">
        <v>37</v>
      </c>
      <c r="U2323" s="23" t="s">
        <v>37</v>
      </c>
      <c r="V2323" s="23" t="s">
        <v>37</v>
      </c>
      <c r="W2323" s="23" t="s">
        <v>37</v>
      </c>
      <c r="X2323" s="23" t="s">
        <v>37</v>
      </c>
      <c r="Y2323" s="23" t="s">
        <v>37</v>
      </c>
      <c r="Z2323" s="19" t="str">
        <f t="shared" si="6"/>
        <v/>
      </c>
      <c r="AA2323" s="19">
        <f t="shared" si="19"/>
        <v>425</v>
      </c>
      <c r="AB2323" s="19" t="str">
        <f t="shared" si="8"/>
        <v/>
      </c>
      <c r="AC2323" s="19">
        <f t="shared" si="20"/>
        <v>141.6666667</v>
      </c>
      <c r="AD2323" s="19">
        <f t="shared" si="21"/>
        <v>233</v>
      </c>
      <c r="AE2323" s="19" t="str">
        <f t="shared" si="22"/>
        <v>Нет моды</v>
      </c>
      <c r="AF2323" s="19">
        <f t="shared" si="23"/>
        <v>123</v>
      </c>
      <c r="AG2323" s="19">
        <f t="shared" si="24"/>
        <v>161</v>
      </c>
      <c r="AH2323" s="20" t="str">
        <f t="shared" si="14"/>
        <v/>
      </c>
      <c r="AI2323" s="24"/>
      <c r="AJ2323" s="24"/>
      <c r="AK2323" s="24"/>
      <c r="AL2323" s="22">
        <f t="shared" si="25"/>
        <v>1</v>
      </c>
    </row>
    <row r="2324" ht="12.75" customHeight="1">
      <c r="A2324" s="13" t="s">
        <v>188</v>
      </c>
      <c r="B2324" s="13" t="str">
        <f>IFERROR(__xludf.DUMMYFUNCTION("REGEXREPLACE(A2324, ""\d"", """")"),"         Республика Дагестан")</f>
        <v>         Республика Дагестан</v>
      </c>
      <c r="C2324" s="14" t="str">
        <f t="shared" si="15"/>
        <v>Республика Дагестан</v>
      </c>
      <c r="D2324" s="3">
        <f t="shared" si="16"/>
        <v>2</v>
      </c>
      <c r="E2324" s="15" t="s">
        <v>44</v>
      </c>
      <c r="F2324" s="13" t="str">
        <f>IFERROR(__xludf.DUMMYFUNCTION("REGEXEXTRACT(E2324,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24" s="16">
        <f t="shared" si="17"/>
        <v>2</v>
      </c>
      <c r="H2324" s="13" t="s">
        <v>28</v>
      </c>
      <c r="I2324" s="13" t="str">
        <f>IFERROR(__xludf.DUMMYFUNCTION("REGEXREPLACE(H2324, "".*\s"", """")"),"человек")</f>
        <v>человек</v>
      </c>
      <c r="J2324" s="13" t="s">
        <v>29</v>
      </c>
      <c r="K2324" s="17" t="str">
        <f>IFERROR(__xludf.DUMMYFUNCTION("REGEXREPLACE(J2324, ""^[\d\s]+"", """")"),"значение показателя за год")</f>
        <v>значение показателя за год</v>
      </c>
      <c r="L2324" s="16">
        <f t="shared" si="18"/>
        <v>2</v>
      </c>
      <c r="M2324" s="13" t="s">
        <v>32</v>
      </c>
      <c r="N2324" s="13" t="str">
        <f>IFERROR(__xludf.DUMMYFUNCTION("REGEXEXTRACT(M2324, "" (.+)$"")"),"сельское население")</f>
        <v>сельское население</v>
      </c>
      <c r="O2324" s="18">
        <v>296.0</v>
      </c>
      <c r="P2324" s="23" t="s">
        <v>37</v>
      </c>
      <c r="Q2324" s="18">
        <v>264.0</v>
      </c>
      <c r="R2324" s="18">
        <v>182.0</v>
      </c>
      <c r="S2324" s="23" t="s">
        <v>37</v>
      </c>
      <c r="T2324" s="23" t="s">
        <v>37</v>
      </c>
      <c r="U2324" s="23" t="s">
        <v>37</v>
      </c>
      <c r="V2324" s="23" t="s">
        <v>37</v>
      </c>
      <c r="W2324" s="23" t="s">
        <v>37</v>
      </c>
      <c r="X2324" s="23" t="s">
        <v>37</v>
      </c>
      <c r="Y2324" s="23" t="s">
        <v>37</v>
      </c>
      <c r="Z2324" s="19" t="str">
        <f t="shared" si="6"/>
        <v/>
      </c>
      <c r="AA2324" s="19" t="str">
        <f t="shared" si="19"/>
        <v/>
      </c>
      <c r="AB2324" s="19">
        <f t="shared" si="8"/>
        <v>742</v>
      </c>
      <c r="AC2324" s="19">
        <f t="shared" si="20"/>
        <v>247.3333333</v>
      </c>
      <c r="AD2324" s="19">
        <f t="shared" si="21"/>
        <v>171.5</v>
      </c>
      <c r="AE2324" s="19" t="str">
        <f t="shared" si="22"/>
        <v>Нет моды</v>
      </c>
      <c r="AF2324" s="19">
        <f t="shared" si="23"/>
        <v>182</v>
      </c>
      <c r="AG2324" s="19">
        <f t="shared" si="24"/>
        <v>296</v>
      </c>
      <c r="AH2324" s="20" t="str">
        <f t="shared" si="14"/>
        <v>Город: 36%; Село: 64%</v>
      </c>
      <c r="AI2324" s="24"/>
      <c r="AJ2324" s="24"/>
      <c r="AK2324" s="24"/>
      <c r="AL2324" s="22">
        <f t="shared" si="25"/>
        <v>1</v>
      </c>
    </row>
    <row r="2325" ht="12.75" customHeight="1">
      <c r="A2325" s="13" t="s">
        <v>188</v>
      </c>
      <c r="B2325" s="13" t="str">
        <f>IFERROR(__xludf.DUMMYFUNCTION("REGEXREPLACE(A2325, ""\d"", """")"),"         Республика Дагестан")</f>
        <v>         Республика Дагестан</v>
      </c>
      <c r="C2325" s="14" t="str">
        <f t="shared" si="15"/>
        <v>Республика Дагестан</v>
      </c>
      <c r="D2325" s="3">
        <f t="shared" si="16"/>
        <v>2</v>
      </c>
      <c r="E2325" s="15" t="s">
        <v>45</v>
      </c>
      <c r="F2325" s="13" t="str">
        <f>IFERROR(__xludf.DUMMYFUNCTION("REGEXEXTRACT(E2325, ""[А-Яа-я].*"")"),"Самоубийство")</f>
        <v>Самоубийство</v>
      </c>
      <c r="G2325" s="16">
        <f t="shared" si="17"/>
        <v>2</v>
      </c>
      <c r="H2325" s="13" t="s">
        <v>28</v>
      </c>
      <c r="I2325" s="13" t="str">
        <f>IFERROR(__xludf.DUMMYFUNCTION("REGEXREPLACE(H2325, "".*\s"", """")"),"человек")</f>
        <v>человек</v>
      </c>
      <c r="J2325" s="13" t="s">
        <v>29</v>
      </c>
      <c r="K2325" s="17" t="str">
        <f>IFERROR(__xludf.DUMMYFUNCTION("REGEXREPLACE(J2325, ""^[\d\s]+"", """")"),"значение показателя за год")</f>
        <v>значение показателя за год</v>
      </c>
      <c r="L2325" s="16">
        <f t="shared" si="18"/>
        <v>2</v>
      </c>
      <c r="M2325" s="13" t="s">
        <v>30</v>
      </c>
      <c r="N2325" s="13" t="str">
        <f>IFERROR(__xludf.DUMMYFUNCTION("REGEXEXTRACT(M2325, "" (.+)$"")"),"все население")</f>
        <v>все население</v>
      </c>
      <c r="O2325" s="18">
        <v>78.0</v>
      </c>
      <c r="P2325" s="18">
        <v>90.0</v>
      </c>
      <c r="Q2325" s="18">
        <v>65.0</v>
      </c>
      <c r="R2325" s="18">
        <v>61.0</v>
      </c>
      <c r="S2325" s="18">
        <v>62.0</v>
      </c>
      <c r="T2325" s="18">
        <v>59.0</v>
      </c>
      <c r="U2325" s="18">
        <v>62.0</v>
      </c>
      <c r="V2325" s="18">
        <v>44.0</v>
      </c>
      <c r="W2325" s="18">
        <v>33.0</v>
      </c>
      <c r="X2325" s="18">
        <v>23.0</v>
      </c>
      <c r="Y2325" s="18">
        <v>20.0</v>
      </c>
      <c r="Z2325" s="19">
        <f t="shared" si="6"/>
        <v>597</v>
      </c>
      <c r="AA2325" s="19" t="str">
        <f t="shared" si="19"/>
        <v/>
      </c>
      <c r="AB2325" s="19" t="str">
        <f t="shared" si="8"/>
        <v/>
      </c>
      <c r="AC2325" s="19">
        <f t="shared" si="20"/>
        <v>54.27272727</v>
      </c>
      <c r="AD2325" s="19">
        <f t="shared" si="21"/>
        <v>62</v>
      </c>
      <c r="AE2325" s="19" t="str">
        <f t="shared" si="22"/>
        <v>Нет моды</v>
      </c>
      <c r="AF2325" s="19">
        <f t="shared" si="23"/>
        <v>20</v>
      </c>
      <c r="AG2325" s="19">
        <f t="shared" si="24"/>
        <v>90</v>
      </c>
      <c r="AH2325" s="20" t="str">
        <f t="shared" si="14"/>
        <v/>
      </c>
      <c r="AI2325" s="21"/>
      <c r="AJ2325" s="21"/>
      <c r="AK2325" s="21"/>
      <c r="AL2325" s="22">
        <f t="shared" si="25"/>
        <v>1</v>
      </c>
    </row>
    <row r="2326" ht="12.75" customHeight="1">
      <c r="A2326" s="13" t="s">
        <v>188</v>
      </c>
      <c r="B2326" s="13" t="str">
        <f>IFERROR(__xludf.DUMMYFUNCTION("REGEXREPLACE(A2326, ""\d"", """")"),"         Республика Дагестан")</f>
        <v>         Республика Дагестан</v>
      </c>
      <c r="C2326" s="14" t="str">
        <f t="shared" si="15"/>
        <v>Республика Дагестан</v>
      </c>
      <c r="D2326" s="3">
        <f t="shared" si="16"/>
        <v>2</v>
      </c>
      <c r="E2326" s="15" t="s">
        <v>45</v>
      </c>
      <c r="F2326" s="13" t="str">
        <f>IFERROR(__xludf.DUMMYFUNCTION("REGEXEXTRACT(E2326, ""[А-Яа-я].*"")"),"Самоубийство")</f>
        <v>Самоубийство</v>
      </c>
      <c r="G2326" s="16">
        <f t="shared" si="17"/>
        <v>2</v>
      </c>
      <c r="H2326" s="13" t="s">
        <v>28</v>
      </c>
      <c r="I2326" s="13" t="str">
        <f>IFERROR(__xludf.DUMMYFUNCTION("REGEXREPLACE(H2326, "".*\s"", """")"),"человек")</f>
        <v>человек</v>
      </c>
      <c r="J2326" s="13" t="s">
        <v>29</v>
      </c>
      <c r="K2326" s="17" t="str">
        <f>IFERROR(__xludf.DUMMYFUNCTION("REGEXREPLACE(J2326, ""^[\d\s]+"", """")"),"значение показателя за год")</f>
        <v>значение показателя за год</v>
      </c>
      <c r="L2326" s="16">
        <f t="shared" si="18"/>
        <v>2</v>
      </c>
      <c r="M2326" s="13" t="s">
        <v>31</v>
      </c>
      <c r="N2326" s="13" t="str">
        <f>IFERROR(__xludf.DUMMYFUNCTION("REGEXEXTRACT(M2326, "" (.+)$"")"),"городское население")</f>
        <v>городское население</v>
      </c>
      <c r="O2326" s="18">
        <v>24.0</v>
      </c>
      <c r="P2326" s="18">
        <v>39.0</v>
      </c>
      <c r="Q2326" s="18">
        <v>25.0</v>
      </c>
      <c r="R2326" s="18">
        <v>21.0</v>
      </c>
      <c r="S2326" s="18">
        <v>27.0</v>
      </c>
      <c r="T2326" s="18">
        <v>20.0</v>
      </c>
      <c r="U2326" s="18">
        <v>19.0</v>
      </c>
      <c r="V2326" s="18">
        <v>16.0</v>
      </c>
      <c r="W2326" s="18">
        <v>10.0</v>
      </c>
      <c r="X2326" s="18">
        <v>11.0</v>
      </c>
      <c r="Y2326" s="18">
        <v>5.0</v>
      </c>
      <c r="Z2326" s="19" t="str">
        <f t="shared" si="6"/>
        <v/>
      </c>
      <c r="AA2326" s="19">
        <f t="shared" si="19"/>
        <v>217</v>
      </c>
      <c r="AB2326" s="19" t="str">
        <f t="shared" si="8"/>
        <v/>
      </c>
      <c r="AC2326" s="19">
        <f t="shared" si="20"/>
        <v>19.72727273</v>
      </c>
      <c r="AD2326" s="19">
        <f t="shared" si="21"/>
        <v>26</v>
      </c>
      <c r="AE2326" s="19" t="str">
        <f t="shared" si="22"/>
        <v>Нет моды</v>
      </c>
      <c r="AF2326" s="19">
        <f t="shared" si="23"/>
        <v>5</v>
      </c>
      <c r="AG2326" s="19">
        <f t="shared" si="24"/>
        <v>39</v>
      </c>
      <c r="AH2326" s="20" t="str">
        <f t="shared" si="14"/>
        <v/>
      </c>
      <c r="AI2326" s="21"/>
      <c r="AJ2326" s="21"/>
      <c r="AK2326" s="21"/>
      <c r="AL2326" s="22">
        <f t="shared" si="25"/>
        <v>1</v>
      </c>
    </row>
    <row r="2327" ht="12.75" customHeight="1">
      <c r="A2327" s="13" t="s">
        <v>188</v>
      </c>
      <c r="B2327" s="13" t="str">
        <f>IFERROR(__xludf.DUMMYFUNCTION("REGEXREPLACE(A2327, ""\d"", """")"),"         Республика Дагестан")</f>
        <v>         Республика Дагестан</v>
      </c>
      <c r="C2327" s="14" t="str">
        <f t="shared" si="15"/>
        <v>Республика Дагестан</v>
      </c>
      <c r="D2327" s="3">
        <f t="shared" si="16"/>
        <v>2</v>
      </c>
      <c r="E2327" s="15" t="s">
        <v>45</v>
      </c>
      <c r="F2327" s="13" t="str">
        <f>IFERROR(__xludf.DUMMYFUNCTION("REGEXEXTRACT(E2327, ""[А-Яа-я].*"")"),"Самоубийство")</f>
        <v>Самоубийство</v>
      </c>
      <c r="G2327" s="16">
        <f t="shared" si="17"/>
        <v>2</v>
      </c>
      <c r="H2327" s="13" t="s">
        <v>28</v>
      </c>
      <c r="I2327" s="13" t="str">
        <f>IFERROR(__xludf.DUMMYFUNCTION("REGEXREPLACE(H2327, "".*\s"", """")"),"человек")</f>
        <v>человек</v>
      </c>
      <c r="J2327" s="13" t="s">
        <v>29</v>
      </c>
      <c r="K2327" s="17" t="str">
        <f>IFERROR(__xludf.DUMMYFUNCTION("REGEXREPLACE(J2327, ""^[\d\s]+"", """")"),"значение показателя за год")</f>
        <v>значение показателя за год</v>
      </c>
      <c r="L2327" s="16">
        <f t="shared" si="18"/>
        <v>2</v>
      </c>
      <c r="M2327" s="13" t="s">
        <v>32</v>
      </c>
      <c r="N2327" s="13" t="str">
        <f>IFERROR(__xludf.DUMMYFUNCTION("REGEXEXTRACT(M2327, "" (.+)$"")"),"сельское население")</f>
        <v>сельское население</v>
      </c>
      <c r="O2327" s="18">
        <v>54.0</v>
      </c>
      <c r="P2327" s="18">
        <v>51.0</v>
      </c>
      <c r="Q2327" s="18">
        <v>40.0</v>
      </c>
      <c r="R2327" s="18">
        <v>40.0</v>
      </c>
      <c r="S2327" s="18">
        <v>35.0</v>
      </c>
      <c r="T2327" s="18">
        <v>39.0</v>
      </c>
      <c r="U2327" s="18">
        <v>43.0</v>
      </c>
      <c r="V2327" s="18">
        <v>28.0</v>
      </c>
      <c r="W2327" s="18">
        <v>23.0</v>
      </c>
      <c r="X2327" s="18">
        <v>12.0</v>
      </c>
      <c r="Y2327" s="18">
        <v>15.0</v>
      </c>
      <c r="Z2327" s="19" t="str">
        <f t="shared" si="6"/>
        <v/>
      </c>
      <c r="AA2327" s="19" t="str">
        <f t="shared" si="19"/>
        <v/>
      </c>
      <c r="AB2327" s="19">
        <f t="shared" si="8"/>
        <v>380</v>
      </c>
      <c r="AC2327" s="19">
        <f t="shared" si="20"/>
        <v>34.54545455</v>
      </c>
      <c r="AD2327" s="19">
        <f t="shared" si="21"/>
        <v>24.5</v>
      </c>
      <c r="AE2327" s="19" t="str">
        <f t="shared" si="22"/>
        <v>Нет моды</v>
      </c>
      <c r="AF2327" s="19">
        <f t="shared" si="23"/>
        <v>12</v>
      </c>
      <c r="AG2327" s="19">
        <f t="shared" si="24"/>
        <v>54</v>
      </c>
      <c r="AH2327" s="20" t="str">
        <f t="shared" si="14"/>
        <v>Город: 36%; Село: 64%</v>
      </c>
      <c r="AI2327" s="21"/>
      <c r="AJ2327" s="21"/>
      <c r="AK2327" s="21"/>
      <c r="AL2327" s="22">
        <f t="shared" si="25"/>
        <v>1</v>
      </c>
    </row>
    <row r="2328" ht="12.75" customHeight="1">
      <c r="A2328" s="13" t="s">
        <v>188</v>
      </c>
      <c r="B2328" s="13" t="str">
        <f>IFERROR(__xludf.DUMMYFUNCTION("REGEXREPLACE(A2328, ""\d"", """")"),"         Республика Дагестан")</f>
        <v>         Республика Дагестан</v>
      </c>
      <c r="C2328" s="14" t="str">
        <f t="shared" si="15"/>
        <v>Республика Дагестан</v>
      </c>
      <c r="D2328" s="3">
        <f t="shared" si="16"/>
        <v>2</v>
      </c>
      <c r="E2328" s="15" t="s">
        <v>46</v>
      </c>
      <c r="F2328" s="13" t="str">
        <f>IFERROR(__xludf.DUMMYFUNCTION("REGEXEXTRACT(E2328, ""[А-Яа-я].*"")"),"Случ.отравл.алкоголем")</f>
        <v>Случ.отравл.алкоголем</v>
      </c>
      <c r="G2328" s="16">
        <f t="shared" si="17"/>
        <v>2</v>
      </c>
      <c r="H2328" s="13" t="s">
        <v>28</v>
      </c>
      <c r="I2328" s="13" t="str">
        <f>IFERROR(__xludf.DUMMYFUNCTION("REGEXREPLACE(H2328, "".*\s"", """")"),"человек")</f>
        <v>человек</v>
      </c>
      <c r="J2328" s="13" t="s">
        <v>29</v>
      </c>
      <c r="K2328" s="17" t="str">
        <f>IFERROR(__xludf.DUMMYFUNCTION("REGEXREPLACE(J2328, ""^[\d\s]+"", """")"),"значение показателя за год")</f>
        <v>значение показателя за год</v>
      </c>
      <c r="L2328" s="16">
        <f t="shared" si="18"/>
        <v>2</v>
      </c>
      <c r="M2328" s="13" t="s">
        <v>30</v>
      </c>
      <c r="N2328" s="13" t="str">
        <f>IFERROR(__xludf.DUMMYFUNCTION("REGEXEXTRACT(M2328, "" (.+)$"")"),"все население")</f>
        <v>все население</v>
      </c>
      <c r="O2328" s="18">
        <v>13.0</v>
      </c>
      <c r="P2328" s="18">
        <v>10.0</v>
      </c>
      <c r="Q2328" s="18">
        <v>17.0</v>
      </c>
      <c r="R2328" s="18">
        <v>17.0</v>
      </c>
      <c r="S2328" s="18">
        <v>10.0</v>
      </c>
      <c r="T2328" s="18">
        <v>10.0</v>
      </c>
      <c r="U2328" s="18">
        <v>8.0</v>
      </c>
      <c r="V2328" s="18">
        <v>4.0</v>
      </c>
      <c r="W2328" s="18">
        <v>9.0</v>
      </c>
      <c r="X2328" s="18">
        <v>2.0</v>
      </c>
      <c r="Y2328" s="18">
        <v>4.0</v>
      </c>
      <c r="Z2328" s="19">
        <f t="shared" si="6"/>
        <v>104</v>
      </c>
      <c r="AA2328" s="19" t="str">
        <f t="shared" si="19"/>
        <v/>
      </c>
      <c r="AB2328" s="19" t="str">
        <f t="shared" si="8"/>
        <v/>
      </c>
      <c r="AC2328" s="19">
        <f t="shared" si="20"/>
        <v>9.454545455</v>
      </c>
      <c r="AD2328" s="19">
        <f t="shared" si="21"/>
        <v>16</v>
      </c>
      <c r="AE2328" s="19" t="str">
        <f t="shared" si="22"/>
        <v>Нет моды</v>
      </c>
      <c r="AF2328" s="19">
        <f t="shared" si="23"/>
        <v>2</v>
      </c>
      <c r="AG2328" s="19">
        <f t="shared" si="24"/>
        <v>17</v>
      </c>
      <c r="AH2328" s="20" t="str">
        <f t="shared" si="14"/>
        <v/>
      </c>
      <c r="AI2328" s="21"/>
      <c r="AJ2328" s="21"/>
      <c r="AK2328" s="21"/>
      <c r="AL2328" s="22">
        <f t="shared" si="25"/>
        <v>1</v>
      </c>
    </row>
    <row r="2329" ht="12.75" customHeight="1">
      <c r="A2329" s="13" t="s">
        <v>188</v>
      </c>
      <c r="B2329" s="13" t="str">
        <f>IFERROR(__xludf.DUMMYFUNCTION("REGEXREPLACE(A2329, ""\d"", """")"),"         Республика Дагестан")</f>
        <v>         Республика Дагестан</v>
      </c>
      <c r="C2329" s="14" t="str">
        <f t="shared" si="15"/>
        <v>Республика Дагестан</v>
      </c>
      <c r="D2329" s="3">
        <f t="shared" si="16"/>
        <v>2</v>
      </c>
      <c r="E2329" s="15" t="s">
        <v>46</v>
      </c>
      <c r="F2329" s="13" t="str">
        <f>IFERROR(__xludf.DUMMYFUNCTION("REGEXEXTRACT(E2329, ""[А-Яа-я].*"")"),"Случ.отравл.алкоголем")</f>
        <v>Случ.отравл.алкоголем</v>
      </c>
      <c r="G2329" s="16">
        <f t="shared" si="17"/>
        <v>2</v>
      </c>
      <c r="H2329" s="13" t="s">
        <v>28</v>
      </c>
      <c r="I2329" s="13" t="str">
        <f>IFERROR(__xludf.DUMMYFUNCTION("REGEXREPLACE(H2329, "".*\s"", """")"),"человек")</f>
        <v>человек</v>
      </c>
      <c r="J2329" s="13" t="s">
        <v>29</v>
      </c>
      <c r="K2329" s="17" t="str">
        <f>IFERROR(__xludf.DUMMYFUNCTION("REGEXREPLACE(J2329, ""^[\d\s]+"", """")"),"значение показателя за год")</f>
        <v>значение показателя за год</v>
      </c>
      <c r="L2329" s="16">
        <f t="shared" si="18"/>
        <v>2</v>
      </c>
      <c r="M2329" s="13" t="s">
        <v>31</v>
      </c>
      <c r="N2329" s="13" t="str">
        <f>IFERROR(__xludf.DUMMYFUNCTION("REGEXEXTRACT(M2329, "" (.+)$"")"),"городское население")</f>
        <v>городское население</v>
      </c>
      <c r="O2329" s="18">
        <v>9.0</v>
      </c>
      <c r="P2329" s="18">
        <v>9.0</v>
      </c>
      <c r="Q2329" s="18">
        <v>11.0</v>
      </c>
      <c r="R2329" s="18">
        <v>11.0</v>
      </c>
      <c r="S2329" s="18">
        <v>7.0</v>
      </c>
      <c r="T2329" s="18">
        <v>7.0</v>
      </c>
      <c r="U2329" s="18">
        <v>8.0</v>
      </c>
      <c r="V2329" s="18">
        <v>3.0</v>
      </c>
      <c r="W2329" s="18">
        <v>1.0</v>
      </c>
      <c r="X2329" s="18">
        <v>2.0</v>
      </c>
      <c r="Y2329" s="18">
        <v>4.0</v>
      </c>
      <c r="Z2329" s="19" t="str">
        <f t="shared" si="6"/>
        <v/>
      </c>
      <c r="AA2329" s="19">
        <f t="shared" si="19"/>
        <v>72</v>
      </c>
      <c r="AB2329" s="19" t="str">
        <f t="shared" si="8"/>
        <v/>
      </c>
      <c r="AC2329" s="19">
        <f t="shared" si="20"/>
        <v>6.545454545</v>
      </c>
      <c r="AD2329" s="19">
        <f t="shared" si="21"/>
        <v>8.5</v>
      </c>
      <c r="AE2329" s="19" t="str">
        <f t="shared" si="22"/>
        <v>Нет моды</v>
      </c>
      <c r="AF2329" s="19">
        <f t="shared" si="23"/>
        <v>1</v>
      </c>
      <c r="AG2329" s="19">
        <f t="shared" si="24"/>
        <v>11</v>
      </c>
      <c r="AH2329" s="20" t="str">
        <f t="shared" si="14"/>
        <v/>
      </c>
      <c r="AI2329" s="21"/>
      <c r="AJ2329" s="21"/>
      <c r="AK2329" s="21"/>
      <c r="AL2329" s="22">
        <f t="shared" si="25"/>
        <v>1</v>
      </c>
    </row>
    <row r="2330" ht="12.75" customHeight="1">
      <c r="A2330" s="13" t="s">
        <v>188</v>
      </c>
      <c r="B2330" s="13" t="str">
        <f>IFERROR(__xludf.DUMMYFUNCTION("REGEXREPLACE(A2330, ""\d"", """")"),"         Республика Дагестан")</f>
        <v>         Республика Дагестан</v>
      </c>
      <c r="C2330" s="14" t="str">
        <f t="shared" si="15"/>
        <v>Республика Дагестан</v>
      </c>
      <c r="D2330" s="3">
        <f t="shared" si="16"/>
        <v>2</v>
      </c>
      <c r="E2330" s="15" t="s">
        <v>46</v>
      </c>
      <c r="F2330" s="13" t="str">
        <f>IFERROR(__xludf.DUMMYFUNCTION("REGEXEXTRACT(E2330, ""[А-Яа-я].*"")"),"Случ.отравл.алкоголем")</f>
        <v>Случ.отравл.алкоголем</v>
      </c>
      <c r="G2330" s="16">
        <f t="shared" si="17"/>
        <v>2</v>
      </c>
      <c r="H2330" s="13" t="s">
        <v>28</v>
      </c>
      <c r="I2330" s="13" t="str">
        <f>IFERROR(__xludf.DUMMYFUNCTION("REGEXREPLACE(H2330, "".*\s"", """")"),"человек")</f>
        <v>человек</v>
      </c>
      <c r="J2330" s="13" t="s">
        <v>29</v>
      </c>
      <c r="K2330" s="17" t="str">
        <f>IFERROR(__xludf.DUMMYFUNCTION("REGEXREPLACE(J2330, ""^[\d\s]+"", """")"),"значение показателя за год")</f>
        <v>значение показателя за год</v>
      </c>
      <c r="L2330" s="16">
        <f t="shared" si="18"/>
        <v>2</v>
      </c>
      <c r="M2330" s="13" t="s">
        <v>32</v>
      </c>
      <c r="N2330" s="13" t="str">
        <f>IFERROR(__xludf.DUMMYFUNCTION("REGEXEXTRACT(M2330, "" (.+)$"")"),"сельское население")</f>
        <v>сельское население</v>
      </c>
      <c r="O2330" s="18">
        <v>4.0</v>
      </c>
      <c r="P2330" s="18">
        <v>1.0</v>
      </c>
      <c r="Q2330" s="18">
        <v>6.0</v>
      </c>
      <c r="R2330" s="18">
        <v>6.0</v>
      </c>
      <c r="S2330" s="18">
        <v>3.0</v>
      </c>
      <c r="T2330" s="18">
        <v>3.0</v>
      </c>
      <c r="U2330" s="18">
        <v>0.0</v>
      </c>
      <c r="V2330" s="18">
        <v>1.0</v>
      </c>
      <c r="W2330" s="18">
        <v>8.0</v>
      </c>
      <c r="X2330" s="18">
        <v>0.0</v>
      </c>
      <c r="Y2330" s="18">
        <v>0.0</v>
      </c>
      <c r="Z2330" s="19" t="str">
        <f t="shared" si="6"/>
        <v/>
      </c>
      <c r="AA2330" s="19" t="str">
        <f t="shared" si="19"/>
        <v/>
      </c>
      <c r="AB2330" s="19">
        <f t="shared" si="8"/>
        <v>32</v>
      </c>
      <c r="AC2330" s="19">
        <f t="shared" si="20"/>
        <v>2.909090909</v>
      </c>
      <c r="AD2330" s="19">
        <f t="shared" si="21"/>
        <v>4</v>
      </c>
      <c r="AE2330" s="19" t="str">
        <f t="shared" si="22"/>
        <v>Нет моды</v>
      </c>
      <c r="AF2330" s="19">
        <f t="shared" si="23"/>
        <v>0</v>
      </c>
      <c r="AG2330" s="19">
        <f t="shared" si="24"/>
        <v>8</v>
      </c>
      <c r="AH2330" s="20" t="str">
        <f t="shared" si="14"/>
        <v>Город: 69%; Село: 31%</v>
      </c>
      <c r="AI2330" s="21"/>
      <c r="AJ2330" s="21"/>
      <c r="AK2330" s="21"/>
      <c r="AL2330" s="22">
        <f t="shared" si="25"/>
        <v>1</v>
      </c>
    </row>
    <row r="2331" ht="12.75" customHeight="1">
      <c r="A2331" s="13" t="s">
        <v>188</v>
      </c>
      <c r="B2331" s="13" t="str">
        <f>IFERROR(__xludf.DUMMYFUNCTION("REGEXREPLACE(A2331, ""\d"", """")"),"         Республика Дагестан")</f>
        <v>         Республика Дагестан</v>
      </c>
      <c r="C2331" s="14" t="str">
        <f t="shared" si="15"/>
        <v>Республика Дагестан</v>
      </c>
      <c r="D2331" s="3">
        <f t="shared" si="16"/>
        <v>2</v>
      </c>
      <c r="E2331" s="15" t="s">
        <v>47</v>
      </c>
      <c r="F2331" s="13" t="str">
        <f>IFERROR(__xludf.DUMMYFUNCTION("REGEXEXTRACT(E2331, ""[А-Яа-я].*"")"),"транспортные травмы всех видов")</f>
        <v>транспортные травмы всех видов</v>
      </c>
      <c r="G2331" s="16">
        <f t="shared" si="17"/>
        <v>2</v>
      </c>
      <c r="H2331" s="13" t="s">
        <v>28</v>
      </c>
      <c r="I2331" s="13" t="str">
        <f>IFERROR(__xludf.DUMMYFUNCTION("REGEXREPLACE(H2331, "".*\s"", """")"),"человек")</f>
        <v>человек</v>
      </c>
      <c r="J2331" s="13" t="s">
        <v>29</v>
      </c>
      <c r="K2331" s="17" t="str">
        <f>IFERROR(__xludf.DUMMYFUNCTION("REGEXREPLACE(J2331, ""^[\d\s]+"", """")"),"значение показателя за год")</f>
        <v>значение показателя за год</v>
      </c>
      <c r="L2331" s="16">
        <f t="shared" si="18"/>
        <v>2</v>
      </c>
      <c r="M2331" s="13" t="s">
        <v>30</v>
      </c>
      <c r="N2331" s="13" t="str">
        <f>IFERROR(__xludf.DUMMYFUNCTION("REGEXEXTRACT(M2331, "" (.+)$"")"),"все население")</f>
        <v>все население</v>
      </c>
      <c r="O2331" s="18">
        <v>563.0</v>
      </c>
      <c r="P2331" s="18">
        <v>585.0</v>
      </c>
      <c r="Q2331" s="18">
        <v>569.0</v>
      </c>
      <c r="R2331" s="18">
        <v>486.0</v>
      </c>
      <c r="S2331" s="23" t="s">
        <v>37</v>
      </c>
      <c r="T2331" s="23" t="s">
        <v>37</v>
      </c>
      <c r="U2331" s="23" t="s">
        <v>37</v>
      </c>
      <c r="V2331" s="23" t="s">
        <v>37</v>
      </c>
      <c r="W2331" s="23" t="s">
        <v>37</v>
      </c>
      <c r="X2331" s="23" t="s">
        <v>37</v>
      </c>
      <c r="Y2331" s="23" t="s">
        <v>37</v>
      </c>
      <c r="Z2331" s="19">
        <f t="shared" si="6"/>
        <v>2203</v>
      </c>
      <c r="AA2331" s="19" t="str">
        <f t="shared" si="19"/>
        <v/>
      </c>
      <c r="AB2331" s="19" t="str">
        <f t="shared" si="8"/>
        <v/>
      </c>
      <c r="AC2331" s="19">
        <f t="shared" si="20"/>
        <v>550.75</v>
      </c>
      <c r="AD2331" s="19">
        <f t="shared" si="21"/>
        <v>4</v>
      </c>
      <c r="AE2331" s="19" t="str">
        <f t="shared" si="22"/>
        <v>Нет моды</v>
      </c>
      <c r="AF2331" s="19">
        <f t="shared" si="23"/>
        <v>486</v>
      </c>
      <c r="AG2331" s="19">
        <f t="shared" si="24"/>
        <v>585</v>
      </c>
      <c r="AH2331" s="20" t="str">
        <f t="shared" si="14"/>
        <v/>
      </c>
      <c r="AI2331" s="24"/>
      <c r="AJ2331" s="24"/>
      <c r="AK2331" s="24"/>
      <c r="AL2331" s="22">
        <f t="shared" si="25"/>
        <v>1</v>
      </c>
    </row>
    <row r="2332" ht="12.75" customHeight="1">
      <c r="A2332" s="13" t="s">
        <v>188</v>
      </c>
      <c r="B2332" s="13" t="str">
        <f>IFERROR(__xludf.DUMMYFUNCTION("REGEXREPLACE(A2332, ""\d"", """")"),"         Республика Дагестан")</f>
        <v>         Республика Дагестан</v>
      </c>
      <c r="C2332" s="14" t="str">
        <f t="shared" si="15"/>
        <v>Республика Дагестан</v>
      </c>
      <c r="D2332" s="3">
        <f t="shared" si="16"/>
        <v>2</v>
      </c>
      <c r="E2332" s="15" t="s">
        <v>47</v>
      </c>
      <c r="F2332" s="13" t="str">
        <f>IFERROR(__xludf.DUMMYFUNCTION("REGEXEXTRACT(E2332, ""[А-Яа-я].*"")"),"транспортные травмы всех видов")</f>
        <v>транспортные травмы всех видов</v>
      </c>
      <c r="G2332" s="16">
        <f t="shared" si="17"/>
        <v>2</v>
      </c>
      <c r="H2332" s="13" t="s">
        <v>28</v>
      </c>
      <c r="I2332" s="13" t="str">
        <f>IFERROR(__xludf.DUMMYFUNCTION("REGEXREPLACE(H2332, "".*\s"", """")"),"человек")</f>
        <v>человек</v>
      </c>
      <c r="J2332" s="13" t="s">
        <v>29</v>
      </c>
      <c r="K2332" s="17" t="str">
        <f>IFERROR(__xludf.DUMMYFUNCTION("REGEXREPLACE(J2332, ""^[\d\s]+"", """")"),"значение показателя за год")</f>
        <v>значение показателя за год</v>
      </c>
      <c r="L2332" s="16">
        <f t="shared" si="18"/>
        <v>2</v>
      </c>
      <c r="M2332" s="13" t="s">
        <v>31</v>
      </c>
      <c r="N2332" s="13" t="str">
        <f>IFERROR(__xludf.DUMMYFUNCTION("REGEXEXTRACT(M2332, "" (.+)$"")"),"городское население")</f>
        <v>городское население</v>
      </c>
      <c r="O2332" s="18">
        <v>157.0</v>
      </c>
      <c r="P2332" s="18">
        <v>163.0</v>
      </c>
      <c r="Q2332" s="18">
        <v>173.0</v>
      </c>
      <c r="R2332" s="18">
        <v>112.0</v>
      </c>
      <c r="S2332" s="23" t="s">
        <v>37</v>
      </c>
      <c r="T2332" s="23" t="s">
        <v>37</v>
      </c>
      <c r="U2332" s="23" t="s">
        <v>37</v>
      </c>
      <c r="V2332" s="23" t="s">
        <v>37</v>
      </c>
      <c r="W2332" s="23" t="s">
        <v>37</v>
      </c>
      <c r="X2332" s="23" t="s">
        <v>37</v>
      </c>
      <c r="Y2332" s="23" t="s">
        <v>37</v>
      </c>
      <c r="Z2332" s="19" t="str">
        <f t="shared" si="6"/>
        <v/>
      </c>
      <c r="AA2332" s="19">
        <f t="shared" si="19"/>
        <v>605</v>
      </c>
      <c r="AB2332" s="19" t="str">
        <f t="shared" si="8"/>
        <v/>
      </c>
      <c r="AC2332" s="19">
        <f t="shared" si="20"/>
        <v>151.25</v>
      </c>
      <c r="AD2332" s="19">
        <f t="shared" si="21"/>
        <v>329.5</v>
      </c>
      <c r="AE2332" s="19" t="str">
        <f t="shared" si="22"/>
        <v>Нет моды</v>
      </c>
      <c r="AF2332" s="19">
        <f t="shared" si="23"/>
        <v>112</v>
      </c>
      <c r="AG2332" s="19">
        <f t="shared" si="24"/>
        <v>173</v>
      </c>
      <c r="AH2332" s="20" t="str">
        <f t="shared" si="14"/>
        <v/>
      </c>
      <c r="AI2332" s="24"/>
      <c r="AJ2332" s="24"/>
      <c r="AK2332" s="24"/>
      <c r="AL2332" s="22">
        <f t="shared" si="25"/>
        <v>1</v>
      </c>
    </row>
    <row r="2333" ht="12.75" customHeight="1">
      <c r="A2333" s="13" t="s">
        <v>188</v>
      </c>
      <c r="B2333" s="13" t="str">
        <f>IFERROR(__xludf.DUMMYFUNCTION("REGEXREPLACE(A2333, ""\d"", """")"),"         Республика Дагестан")</f>
        <v>         Республика Дагестан</v>
      </c>
      <c r="C2333" s="14" t="str">
        <f t="shared" si="15"/>
        <v>Республика Дагестан</v>
      </c>
      <c r="D2333" s="3">
        <f t="shared" si="16"/>
        <v>2</v>
      </c>
      <c r="E2333" s="15" t="s">
        <v>47</v>
      </c>
      <c r="F2333" s="13" t="str">
        <f>IFERROR(__xludf.DUMMYFUNCTION("REGEXEXTRACT(E2333, ""[А-Яа-я].*"")"),"транспортные травмы всех видов")</f>
        <v>транспортные травмы всех видов</v>
      </c>
      <c r="G2333" s="16">
        <f t="shared" si="17"/>
        <v>2</v>
      </c>
      <c r="H2333" s="13" t="s">
        <v>28</v>
      </c>
      <c r="I2333" s="13" t="str">
        <f>IFERROR(__xludf.DUMMYFUNCTION("REGEXREPLACE(H2333, "".*\s"", """")"),"человек")</f>
        <v>человек</v>
      </c>
      <c r="J2333" s="13" t="s">
        <v>29</v>
      </c>
      <c r="K2333" s="17" t="str">
        <f>IFERROR(__xludf.DUMMYFUNCTION("REGEXREPLACE(J2333, ""^[\d\s]+"", """")"),"значение показателя за год")</f>
        <v>значение показателя за год</v>
      </c>
      <c r="L2333" s="16">
        <f t="shared" si="18"/>
        <v>2</v>
      </c>
      <c r="M2333" s="13" t="s">
        <v>32</v>
      </c>
      <c r="N2333" s="13" t="str">
        <f>IFERROR(__xludf.DUMMYFUNCTION("REGEXEXTRACT(M2333, "" (.+)$"")"),"сельское население")</f>
        <v>сельское население</v>
      </c>
      <c r="O2333" s="18">
        <v>406.0</v>
      </c>
      <c r="P2333" s="18">
        <v>422.0</v>
      </c>
      <c r="Q2333" s="18">
        <v>396.0</v>
      </c>
      <c r="R2333" s="18">
        <v>374.0</v>
      </c>
      <c r="S2333" s="23" t="s">
        <v>37</v>
      </c>
      <c r="T2333" s="23" t="s">
        <v>37</v>
      </c>
      <c r="U2333" s="23" t="s">
        <v>37</v>
      </c>
      <c r="V2333" s="23" t="s">
        <v>37</v>
      </c>
      <c r="W2333" s="23" t="s">
        <v>37</v>
      </c>
      <c r="X2333" s="23" t="s">
        <v>37</v>
      </c>
      <c r="Y2333" s="23" t="s">
        <v>37</v>
      </c>
      <c r="Z2333" s="19" t="str">
        <f t="shared" si="6"/>
        <v/>
      </c>
      <c r="AA2333" s="19" t="str">
        <f t="shared" si="19"/>
        <v/>
      </c>
      <c r="AB2333" s="19">
        <f t="shared" si="8"/>
        <v>1598</v>
      </c>
      <c r="AC2333" s="19">
        <f t="shared" si="20"/>
        <v>399.5</v>
      </c>
      <c r="AD2333" s="19">
        <f t="shared" si="21"/>
        <v>273.5</v>
      </c>
      <c r="AE2333" s="19" t="str">
        <f t="shared" si="22"/>
        <v>Нет моды</v>
      </c>
      <c r="AF2333" s="19">
        <f t="shared" si="23"/>
        <v>374</v>
      </c>
      <c r="AG2333" s="19">
        <f t="shared" si="24"/>
        <v>422</v>
      </c>
      <c r="AH2333" s="20" t="str">
        <f t="shared" si="14"/>
        <v>Город: 27%; Село: 73%</v>
      </c>
      <c r="AI2333" s="24"/>
      <c r="AJ2333" s="24"/>
      <c r="AK2333" s="24"/>
      <c r="AL2333" s="22">
        <f t="shared" si="25"/>
        <v>1</v>
      </c>
    </row>
    <row r="2334" ht="12.75" customHeight="1">
      <c r="A2334" s="13" t="s">
        <v>188</v>
      </c>
      <c r="B2334" s="13" t="str">
        <f>IFERROR(__xludf.DUMMYFUNCTION("REGEXREPLACE(A2334, ""\d"", """")"),"         Республика Дагестан")</f>
        <v>         Республика Дагестан</v>
      </c>
      <c r="C2334" s="14" t="str">
        <f t="shared" si="15"/>
        <v>Республика Дагестан</v>
      </c>
      <c r="D2334" s="3">
        <f t="shared" si="16"/>
        <v>2</v>
      </c>
      <c r="E2334" s="15" t="s">
        <v>48</v>
      </c>
      <c r="F2334" s="13" t="str">
        <f>IFERROR(__xludf.DUMMYFUNCTION("REGEXEXTRACT(E2334, ""[А-Яа-я].*"")"),"Убийство")</f>
        <v>Убийство</v>
      </c>
      <c r="G2334" s="16">
        <f t="shared" si="17"/>
        <v>2</v>
      </c>
      <c r="H2334" s="13" t="s">
        <v>28</v>
      </c>
      <c r="I2334" s="13" t="str">
        <f>IFERROR(__xludf.DUMMYFUNCTION("REGEXREPLACE(H2334, "".*\s"", """")"),"человек")</f>
        <v>человек</v>
      </c>
      <c r="J2334" s="13" t="s">
        <v>29</v>
      </c>
      <c r="K2334" s="17" t="str">
        <f>IFERROR(__xludf.DUMMYFUNCTION("REGEXREPLACE(J2334, ""^[\d\s]+"", """")"),"значение показателя за год")</f>
        <v>значение показателя за год</v>
      </c>
      <c r="L2334" s="16">
        <f t="shared" si="18"/>
        <v>2</v>
      </c>
      <c r="M2334" s="13" t="s">
        <v>30</v>
      </c>
      <c r="N2334" s="13" t="str">
        <f>IFERROR(__xludf.DUMMYFUNCTION("REGEXEXTRACT(M2334, "" (.+)$"")"),"все население")</f>
        <v>все население</v>
      </c>
      <c r="O2334" s="18">
        <v>235.0</v>
      </c>
      <c r="P2334" s="18">
        <v>151.0</v>
      </c>
      <c r="Q2334" s="18">
        <v>119.0</v>
      </c>
      <c r="R2334" s="18">
        <v>93.0</v>
      </c>
      <c r="S2334" s="18">
        <v>63.0</v>
      </c>
      <c r="T2334" s="18">
        <v>61.0</v>
      </c>
      <c r="U2334" s="18">
        <v>48.0</v>
      </c>
      <c r="V2334" s="18">
        <v>40.0</v>
      </c>
      <c r="W2334" s="18">
        <v>40.0</v>
      </c>
      <c r="X2334" s="18">
        <v>37.0</v>
      </c>
      <c r="Y2334" s="18">
        <v>29.0</v>
      </c>
      <c r="Z2334" s="19">
        <f t="shared" si="6"/>
        <v>916</v>
      </c>
      <c r="AA2334" s="19" t="str">
        <f t="shared" si="19"/>
        <v/>
      </c>
      <c r="AB2334" s="19" t="str">
        <f t="shared" si="8"/>
        <v/>
      </c>
      <c r="AC2334" s="19">
        <f t="shared" si="20"/>
        <v>83.27272727</v>
      </c>
      <c r="AD2334" s="19">
        <f t="shared" si="21"/>
        <v>93</v>
      </c>
      <c r="AE2334" s="19" t="str">
        <f t="shared" si="22"/>
        <v>Нет моды</v>
      </c>
      <c r="AF2334" s="19">
        <f t="shared" si="23"/>
        <v>29</v>
      </c>
      <c r="AG2334" s="19">
        <f t="shared" si="24"/>
        <v>235</v>
      </c>
      <c r="AH2334" s="20" t="str">
        <f t="shared" si="14"/>
        <v/>
      </c>
      <c r="AI2334" s="21"/>
      <c r="AJ2334" s="21"/>
      <c r="AK2334" s="21"/>
      <c r="AL2334" s="22">
        <f t="shared" si="25"/>
        <v>1</v>
      </c>
    </row>
    <row r="2335" ht="12.75" customHeight="1">
      <c r="A2335" s="13" t="s">
        <v>188</v>
      </c>
      <c r="B2335" s="13" t="str">
        <f>IFERROR(__xludf.DUMMYFUNCTION("REGEXREPLACE(A2335, ""\d"", """")"),"         Республика Дагестан")</f>
        <v>         Республика Дагестан</v>
      </c>
      <c r="C2335" s="14" t="str">
        <f t="shared" si="15"/>
        <v>Республика Дагестан</v>
      </c>
      <c r="D2335" s="3">
        <f t="shared" si="16"/>
        <v>2</v>
      </c>
      <c r="E2335" s="15" t="s">
        <v>48</v>
      </c>
      <c r="F2335" s="13" t="str">
        <f>IFERROR(__xludf.DUMMYFUNCTION("REGEXEXTRACT(E2335, ""[А-Яа-я].*"")"),"Убийство")</f>
        <v>Убийство</v>
      </c>
      <c r="G2335" s="16">
        <f t="shared" si="17"/>
        <v>2</v>
      </c>
      <c r="H2335" s="13" t="s">
        <v>28</v>
      </c>
      <c r="I2335" s="13" t="str">
        <f>IFERROR(__xludf.DUMMYFUNCTION("REGEXREPLACE(H2335, "".*\s"", """")"),"человек")</f>
        <v>человек</v>
      </c>
      <c r="J2335" s="13" t="s">
        <v>29</v>
      </c>
      <c r="K2335" s="17" t="str">
        <f>IFERROR(__xludf.DUMMYFUNCTION("REGEXREPLACE(J2335, ""^[\d\s]+"", """")"),"значение показателя за год")</f>
        <v>значение показателя за год</v>
      </c>
      <c r="L2335" s="16">
        <f t="shared" si="18"/>
        <v>2</v>
      </c>
      <c r="M2335" s="13" t="s">
        <v>31</v>
      </c>
      <c r="N2335" s="13" t="str">
        <f>IFERROR(__xludf.DUMMYFUNCTION("REGEXEXTRACT(M2335, "" (.+)$"")"),"городское население")</f>
        <v>городское население</v>
      </c>
      <c r="O2335" s="18">
        <v>94.0</v>
      </c>
      <c r="P2335" s="18">
        <v>70.0</v>
      </c>
      <c r="Q2335" s="18">
        <v>46.0</v>
      </c>
      <c r="R2335" s="18">
        <v>33.0</v>
      </c>
      <c r="S2335" s="18">
        <v>25.0</v>
      </c>
      <c r="T2335" s="18">
        <v>30.0</v>
      </c>
      <c r="U2335" s="18">
        <v>22.0</v>
      </c>
      <c r="V2335" s="18">
        <v>17.0</v>
      </c>
      <c r="W2335" s="18">
        <v>19.0</v>
      </c>
      <c r="X2335" s="18">
        <v>20.0</v>
      </c>
      <c r="Y2335" s="18">
        <v>13.0</v>
      </c>
      <c r="Z2335" s="19" t="str">
        <f t="shared" si="6"/>
        <v/>
      </c>
      <c r="AA2335" s="19">
        <f t="shared" si="19"/>
        <v>389</v>
      </c>
      <c r="AB2335" s="19" t="str">
        <f t="shared" si="8"/>
        <v/>
      </c>
      <c r="AC2335" s="19">
        <f t="shared" si="20"/>
        <v>35.36363636</v>
      </c>
      <c r="AD2335" s="19">
        <f t="shared" si="21"/>
        <v>40</v>
      </c>
      <c r="AE2335" s="19" t="str">
        <f t="shared" si="22"/>
        <v>Нет моды</v>
      </c>
      <c r="AF2335" s="19">
        <f t="shared" si="23"/>
        <v>13</v>
      </c>
      <c r="AG2335" s="19">
        <f t="shared" si="24"/>
        <v>94</v>
      </c>
      <c r="AH2335" s="20" t="str">
        <f t="shared" si="14"/>
        <v/>
      </c>
      <c r="AI2335" s="21"/>
      <c r="AJ2335" s="21"/>
      <c r="AK2335" s="21"/>
      <c r="AL2335" s="22">
        <f t="shared" si="25"/>
        <v>1</v>
      </c>
    </row>
    <row r="2336" ht="12.75" customHeight="1">
      <c r="A2336" s="13" t="s">
        <v>188</v>
      </c>
      <c r="B2336" s="13" t="str">
        <f>IFERROR(__xludf.DUMMYFUNCTION("REGEXREPLACE(A2336, ""\d"", """")"),"         Республика Дагестан")</f>
        <v>         Республика Дагестан</v>
      </c>
      <c r="C2336" s="14" t="str">
        <f t="shared" si="15"/>
        <v>Республика Дагестан</v>
      </c>
      <c r="D2336" s="3">
        <f t="shared" si="16"/>
        <v>2</v>
      </c>
      <c r="E2336" s="15" t="s">
        <v>48</v>
      </c>
      <c r="F2336" s="13" t="str">
        <f>IFERROR(__xludf.DUMMYFUNCTION("REGEXEXTRACT(E2336, ""[А-Яа-я].*"")"),"Убийство")</f>
        <v>Убийство</v>
      </c>
      <c r="G2336" s="16">
        <f t="shared" si="17"/>
        <v>2</v>
      </c>
      <c r="H2336" s="13" t="s">
        <v>28</v>
      </c>
      <c r="I2336" s="13" t="str">
        <f>IFERROR(__xludf.DUMMYFUNCTION("REGEXREPLACE(H2336, "".*\s"", """")"),"человек")</f>
        <v>человек</v>
      </c>
      <c r="J2336" s="13" t="s">
        <v>29</v>
      </c>
      <c r="K2336" s="17" t="str">
        <f>IFERROR(__xludf.DUMMYFUNCTION("REGEXREPLACE(J2336, ""^[\d\s]+"", """")"),"значение показателя за год")</f>
        <v>значение показателя за год</v>
      </c>
      <c r="L2336" s="16">
        <f t="shared" si="18"/>
        <v>2</v>
      </c>
      <c r="M2336" s="13" t="s">
        <v>32</v>
      </c>
      <c r="N2336" s="13" t="str">
        <f>IFERROR(__xludf.DUMMYFUNCTION("REGEXEXTRACT(M2336, "" (.+)$"")"),"сельское население")</f>
        <v>сельское население</v>
      </c>
      <c r="O2336" s="18">
        <v>141.0</v>
      </c>
      <c r="P2336" s="18">
        <v>81.0</v>
      </c>
      <c r="Q2336" s="18">
        <v>73.0</v>
      </c>
      <c r="R2336" s="18">
        <v>60.0</v>
      </c>
      <c r="S2336" s="18">
        <v>38.0</v>
      </c>
      <c r="T2336" s="18">
        <v>31.0</v>
      </c>
      <c r="U2336" s="18">
        <v>26.0</v>
      </c>
      <c r="V2336" s="18">
        <v>23.0</v>
      </c>
      <c r="W2336" s="18">
        <v>21.0</v>
      </c>
      <c r="X2336" s="18">
        <v>17.0</v>
      </c>
      <c r="Y2336" s="18">
        <v>16.0</v>
      </c>
      <c r="Z2336" s="19" t="str">
        <f t="shared" si="6"/>
        <v/>
      </c>
      <c r="AA2336" s="19" t="str">
        <f t="shared" si="19"/>
        <v/>
      </c>
      <c r="AB2336" s="19">
        <f t="shared" si="8"/>
        <v>527</v>
      </c>
      <c r="AC2336" s="19">
        <f t="shared" si="20"/>
        <v>47.90909091</v>
      </c>
      <c r="AD2336" s="19">
        <f t="shared" si="21"/>
        <v>28</v>
      </c>
      <c r="AE2336" s="19" t="str">
        <f t="shared" si="22"/>
        <v>Нет моды</v>
      </c>
      <c r="AF2336" s="19">
        <f t="shared" si="23"/>
        <v>16</v>
      </c>
      <c r="AG2336" s="19">
        <f t="shared" si="24"/>
        <v>141</v>
      </c>
      <c r="AH2336" s="20" t="str">
        <f t="shared" si="14"/>
        <v>Город: 42%; Село: 58%</v>
      </c>
      <c r="AI2336" s="21"/>
      <c r="AJ2336" s="21"/>
      <c r="AK2336" s="21"/>
      <c r="AL2336" s="22">
        <f t="shared" si="25"/>
        <v>1</v>
      </c>
    </row>
    <row r="2337" ht="12.75" customHeight="1">
      <c r="A2337" s="13" t="s">
        <v>188</v>
      </c>
      <c r="B2337" s="13" t="str">
        <f>IFERROR(__xludf.DUMMYFUNCTION("REGEXREPLACE(A2337, ""\d"", """")"),"         Республика Дагестан")</f>
        <v>         Республика Дагестан</v>
      </c>
      <c r="C2337" s="14" t="str">
        <f t="shared" si="15"/>
        <v>Республика Дагестан</v>
      </c>
      <c r="D2337" s="3">
        <f t="shared" si="16"/>
        <v>2</v>
      </c>
      <c r="E2337" s="15" t="s">
        <v>49</v>
      </c>
      <c r="F2337" s="13" t="str">
        <f>IFERROR(__xludf.DUMMYFUNCTION("REGEXEXTRACT(E2337, ""[А-Яа-я].*"")"),"Цереброваскулярные болезни")</f>
        <v>Цереброваскулярные болезни</v>
      </c>
      <c r="G2337" s="16">
        <f t="shared" si="17"/>
        <v>2</v>
      </c>
      <c r="H2337" s="13" t="s">
        <v>28</v>
      </c>
      <c r="I2337" s="13" t="str">
        <f>IFERROR(__xludf.DUMMYFUNCTION("REGEXREPLACE(H2337, "".*\s"", """")"),"человек")</f>
        <v>человек</v>
      </c>
      <c r="J2337" s="13" t="s">
        <v>29</v>
      </c>
      <c r="K2337" s="17" t="str">
        <f>IFERROR(__xludf.DUMMYFUNCTION("REGEXREPLACE(J2337, ""^[\d\s]+"", """")"),"значение показателя за год")</f>
        <v>значение показателя за год</v>
      </c>
      <c r="L2337" s="16">
        <f t="shared" si="18"/>
        <v>2</v>
      </c>
      <c r="M2337" s="13" t="s">
        <v>30</v>
      </c>
      <c r="N2337" s="13" t="str">
        <f>IFERROR(__xludf.DUMMYFUNCTION("REGEXEXTRACT(M2337, "" (.+)$"")"),"все население")</f>
        <v>все население</v>
      </c>
      <c r="O2337" s="18">
        <v>1519.0</v>
      </c>
      <c r="P2337" s="18">
        <v>1585.0</v>
      </c>
      <c r="Q2337" s="18">
        <v>1653.0</v>
      </c>
      <c r="R2337" s="18">
        <v>1632.0</v>
      </c>
      <c r="S2337" s="18">
        <v>1430.0</v>
      </c>
      <c r="T2337" s="18">
        <v>1503.0</v>
      </c>
      <c r="U2337" s="18">
        <v>1560.0</v>
      </c>
      <c r="V2337" s="18">
        <v>1849.0</v>
      </c>
      <c r="W2337" s="18">
        <v>1695.0</v>
      </c>
      <c r="X2337" s="18">
        <v>1662.0</v>
      </c>
      <c r="Y2337" s="18">
        <v>1462.0</v>
      </c>
      <c r="Z2337" s="19">
        <f t="shared" si="6"/>
        <v>17550</v>
      </c>
      <c r="AA2337" s="19" t="str">
        <f t="shared" si="19"/>
        <v/>
      </c>
      <c r="AB2337" s="19" t="str">
        <f t="shared" si="8"/>
        <v/>
      </c>
      <c r="AC2337" s="19">
        <f t="shared" si="20"/>
        <v>1595.454545</v>
      </c>
      <c r="AD2337" s="19">
        <f t="shared" si="21"/>
        <v>785.5</v>
      </c>
      <c r="AE2337" s="19" t="str">
        <f t="shared" si="22"/>
        <v>Нет моды</v>
      </c>
      <c r="AF2337" s="19">
        <f t="shared" si="23"/>
        <v>1430</v>
      </c>
      <c r="AG2337" s="19">
        <f t="shared" si="24"/>
        <v>1849</v>
      </c>
      <c r="AH2337" s="20" t="str">
        <f t="shared" si="14"/>
        <v/>
      </c>
      <c r="AI2337" s="21"/>
      <c r="AJ2337" s="21"/>
      <c r="AK2337" s="21"/>
      <c r="AL2337" s="22">
        <f t="shared" si="25"/>
        <v>1</v>
      </c>
    </row>
    <row r="2338" ht="12.75" customHeight="1">
      <c r="A2338" s="13" t="s">
        <v>188</v>
      </c>
      <c r="B2338" s="13" t="str">
        <f>IFERROR(__xludf.DUMMYFUNCTION("REGEXREPLACE(A2338, ""\d"", """")"),"         Республика Дагестан")</f>
        <v>         Республика Дагестан</v>
      </c>
      <c r="C2338" s="14" t="str">
        <f t="shared" si="15"/>
        <v>Республика Дагестан</v>
      </c>
      <c r="D2338" s="3">
        <f t="shared" si="16"/>
        <v>2</v>
      </c>
      <c r="E2338" s="15" t="s">
        <v>49</v>
      </c>
      <c r="F2338" s="13" t="str">
        <f>IFERROR(__xludf.DUMMYFUNCTION("REGEXEXTRACT(E2338, ""[А-Яа-я].*"")"),"Цереброваскулярные болезни")</f>
        <v>Цереброваскулярные болезни</v>
      </c>
      <c r="G2338" s="16">
        <f t="shared" si="17"/>
        <v>2</v>
      </c>
      <c r="H2338" s="13" t="s">
        <v>28</v>
      </c>
      <c r="I2338" s="13" t="str">
        <f>IFERROR(__xludf.DUMMYFUNCTION("REGEXREPLACE(H2338, "".*\s"", """")"),"человек")</f>
        <v>человек</v>
      </c>
      <c r="J2338" s="13" t="s">
        <v>29</v>
      </c>
      <c r="K2338" s="17" t="str">
        <f>IFERROR(__xludf.DUMMYFUNCTION("REGEXREPLACE(J2338, ""^[\d\s]+"", """")"),"значение показателя за год")</f>
        <v>значение показателя за год</v>
      </c>
      <c r="L2338" s="16">
        <f t="shared" si="18"/>
        <v>2</v>
      </c>
      <c r="M2338" s="13" t="s">
        <v>31</v>
      </c>
      <c r="N2338" s="13" t="str">
        <f>IFERROR(__xludf.DUMMYFUNCTION("REGEXEXTRACT(M2338, "" (.+)$"")"),"городское население")</f>
        <v>городское население</v>
      </c>
      <c r="O2338" s="18">
        <v>629.0</v>
      </c>
      <c r="P2338" s="18">
        <v>757.0</v>
      </c>
      <c r="Q2338" s="18">
        <v>718.0</v>
      </c>
      <c r="R2338" s="18">
        <v>708.0</v>
      </c>
      <c r="S2338" s="18">
        <v>603.0</v>
      </c>
      <c r="T2338" s="18">
        <v>652.0</v>
      </c>
      <c r="U2338" s="18">
        <v>686.0</v>
      </c>
      <c r="V2338" s="18">
        <v>769.0</v>
      </c>
      <c r="W2338" s="18">
        <v>690.0</v>
      </c>
      <c r="X2338" s="18">
        <v>673.0</v>
      </c>
      <c r="Y2338" s="18">
        <v>587.0</v>
      </c>
      <c r="Z2338" s="19" t="str">
        <f t="shared" si="6"/>
        <v/>
      </c>
      <c r="AA2338" s="19">
        <f t="shared" si="19"/>
        <v>7472</v>
      </c>
      <c r="AB2338" s="19" t="str">
        <f t="shared" si="8"/>
        <v/>
      </c>
      <c r="AC2338" s="19">
        <f t="shared" si="20"/>
        <v>679.2727273</v>
      </c>
      <c r="AD2338" s="19">
        <f t="shared" si="21"/>
        <v>1099.5</v>
      </c>
      <c r="AE2338" s="19" t="str">
        <f t="shared" si="22"/>
        <v>Нет моды</v>
      </c>
      <c r="AF2338" s="19">
        <f t="shared" si="23"/>
        <v>587</v>
      </c>
      <c r="AG2338" s="19">
        <f t="shared" si="24"/>
        <v>769</v>
      </c>
      <c r="AH2338" s="20" t="str">
        <f t="shared" si="14"/>
        <v/>
      </c>
      <c r="AI2338" s="21"/>
      <c r="AJ2338" s="21"/>
      <c r="AK2338" s="21"/>
      <c r="AL2338" s="22">
        <f t="shared" si="25"/>
        <v>1</v>
      </c>
    </row>
    <row r="2339" ht="12.75" customHeight="1">
      <c r="A2339" s="13" t="s">
        <v>188</v>
      </c>
      <c r="B2339" s="13" t="str">
        <f>IFERROR(__xludf.DUMMYFUNCTION("REGEXREPLACE(A2339, ""\d"", """")"),"         Республика Дагестан")</f>
        <v>         Республика Дагестан</v>
      </c>
      <c r="C2339" s="14" t="str">
        <f t="shared" si="15"/>
        <v>Республика Дагестан</v>
      </c>
      <c r="D2339" s="3">
        <f t="shared" si="16"/>
        <v>2</v>
      </c>
      <c r="E2339" s="15" t="s">
        <v>49</v>
      </c>
      <c r="F2339" s="13" t="str">
        <f>IFERROR(__xludf.DUMMYFUNCTION("REGEXEXTRACT(E2339, ""[А-Яа-я].*"")"),"Цереброваскулярные болезни")</f>
        <v>Цереброваскулярные болезни</v>
      </c>
      <c r="G2339" s="16">
        <f t="shared" si="17"/>
        <v>2</v>
      </c>
      <c r="H2339" s="13" t="s">
        <v>28</v>
      </c>
      <c r="I2339" s="13" t="str">
        <f>IFERROR(__xludf.DUMMYFUNCTION("REGEXREPLACE(H2339, "".*\s"", """")"),"человек")</f>
        <v>человек</v>
      </c>
      <c r="J2339" s="13" t="s">
        <v>29</v>
      </c>
      <c r="K2339" s="17" t="str">
        <f>IFERROR(__xludf.DUMMYFUNCTION("REGEXREPLACE(J2339, ""^[\d\s]+"", """")"),"значение показателя за год")</f>
        <v>значение показателя за год</v>
      </c>
      <c r="L2339" s="16">
        <f t="shared" si="18"/>
        <v>2</v>
      </c>
      <c r="M2339" s="13" t="s">
        <v>32</v>
      </c>
      <c r="N2339" s="13" t="str">
        <f>IFERROR(__xludf.DUMMYFUNCTION("REGEXEXTRACT(M2339, "" (.+)$"")"),"сельское население")</f>
        <v>сельское население</v>
      </c>
      <c r="O2339" s="18">
        <v>890.0</v>
      </c>
      <c r="P2339" s="18">
        <v>828.0</v>
      </c>
      <c r="Q2339" s="18">
        <v>935.0</v>
      </c>
      <c r="R2339" s="18">
        <v>924.0</v>
      </c>
      <c r="S2339" s="18">
        <v>827.0</v>
      </c>
      <c r="T2339" s="18">
        <v>851.0</v>
      </c>
      <c r="U2339" s="18">
        <v>874.0</v>
      </c>
      <c r="V2339" s="18">
        <v>1080.0</v>
      </c>
      <c r="W2339" s="18">
        <v>1005.0</v>
      </c>
      <c r="X2339" s="18">
        <v>989.0</v>
      </c>
      <c r="Y2339" s="18">
        <v>875.0</v>
      </c>
      <c r="Z2339" s="19" t="str">
        <f t="shared" si="6"/>
        <v/>
      </c>
      <c r="AA2339" s="19" t="str">
        <f t="shared" si="19"/>
        <v/>
      </c>
      <c r="AB2339" s="19">
        <f t="shared" si="8"/>
        <v>10078</v>
      </c>
      <c r="AC2339" s="19">
        <f t="shared" si="20"/>
        <v>916.1818182</v>
      </c>
      <c r="AD2339" s="19">
        <f t="shared" si="21"/>
        <v>798</v>
      </c>
      <c r="AE2339" s="19" t="str">
        <f t="shared" si="22"/>
        <v>Нет моды</v>
      </c>
      <c r="AF2339" s="19">
        <f t="shared" si="23"/>
        <v>827</v>
      </c>
      <c r="AG2339" s="19">
        <f t="shared" si="24"/>
        <v>1080</v>
      </c>
      <c r="AH2339" s="20" t="str">
        <f t="shared" si="14"/>
        <v>Город: 43%; Село: 57%</v>
      </c>
      <c r="AI2339" s="21"/>
      <c r="AJ2339" s="21"/>
      <c r="AK2339" s="21"/>
      <c r="AL2339" s="22">
        <f t="shared" si="25"/>
        <v>1</v>
      </c>
    </row>
    <row r="2340" ht="12.75" customHeight="1">
      <c r="A2340" s="13" t="s">
        <v>189</v>
      </c>
      <c r="B2340" s="13" t="str">
        <f>IFERROR(__xludf.DUMMYFUNCTION("REGEXREPLACE(A2340, ""\d"", """")"),"         Республика Ингушетия")</f>
        <v>         Республика Ингушетия</v>
      </c>
      <c r="C2340" s="14" t="str">
        <f t="shared" si="15"/>
        <v>Республика Ингушетия</v>
      </c>
      <c r="D2340" s="3">
        <f t="shared" si="16"/>
        <v>2</v>
      </c>
      <c r="E2340" s="15" t="s">
        <v>27</v>
      </c>
      <c r="F2340" s="13" t="str">
        <f>IFERROR(__xludf.DUMMYFUNCTION("REGEXEXTRACT(E2340, ""[А-Яа-я].*"")"),"Болезни органов дыхания")</f>
        <v>Болезни органов дыхания</v>
      </c>
      <c r="G2340" s="16">
        <f t="shared" si="17"/>
        <v>2</v>
      </c>
      <c r="H2340" s="13" t="s">
        <v>28</v>
      </c>
      <c r="I2340" s="13" t="str">
        <f>IFERROR(__xludf.DUMMYFUNCTION("REGEXREPLACE(H2340, "".*\s"", """")"),"человек")</f>
        <v>человек</v>
      </c>
      <c r="J2340" s="13" t="s">
        <v>29</v>
      </c>
      <c r="K2340" s="17" t="str">
        <f>IFERROR(__xludf.DUMMYFUNCTION("REGEXREPLACE(J2340, ""^[\d\s]+"", """")"),"значение показателя за год")</f>
        <v>значение показателя за год</v>
      </c>
      <c r="L2340" s="16">
        <f t="shared" si="18"/>
        <v>2</v>
      </c>
      <c r="M2340" s="13" t="s">
        <v>30</v>
      </c>
      <c r="N2340" s="13" t="str">
        <f>IFERROR(__xludf.DUMMYFUNCTION("REGEXEXTRACT(M2340, "" (.+)$"")"),"все население")</f>
        <v>все население</v>
      </c>
      <c r="O2340" s="18">
        <v>35.0</v>
      </c>
      <c r="P2340" s="18">
        <v>36.0</v>
      </c>
      <c r="Q2340" s="18">
        <v>30.0</v>
      </c>
      <c r="R2340" s="18">
        <v>25.0</v>
      </c>
      <c r="S2340" s="18">
        <v>22.0</v>
      </c>
      <c r="T2340" s="18">
        <v>22.0</v>
      </c>
      <c r="U2340" s="18">
        <v>18.0</v>
      </c>
      <c r="V2340" s="18">
        <v>29.0</v>
      </c>
      <c r="W2340" s="18">
        <v>37.0</v>
      </c>
      <c r="X2340" s="18">
        <v>34.0</v>
      </c>
      <c r="Y2340" s="18">
        <v>58.0</v>
      </c>
      <c r="Z2340" s="19">
        <f t="shared" si="6"/>
        <v>346</v>
      </c>
      <c r="AA2340" s="19" t="str">
        <f t="shared" si="19"/>
        <v/>
      </c>
      <c r="AB2340" s="19" t="str">
        <f t="shared" si="8"/>
        <v/>
      </c>
      <c r="AC2340" s="19">
        <f t="shared" si="20"/>
        <v>31.45454545</v>
      </c>
      <c r="AD2340" s="19">
        <f t="shared" si="21"/>
        <v>442.5</v>
      </c>
      <c r="AE2340" s="19" t="str">
        <f t="shared" si="22"/>
        <v>Нет моды</v>
      </c>
      <c r="AF2340" s="19">
        <f t="shared" si="23"/>
        <v>18</v>
      </c>
      <c r="AG2340" s="19">
        <f t="shared" si="24"/>
        <v>58</v>
      </c>
      <c r="AH2340" s="20" t="str">
        <f t="shared" si="14"/>
        <v/>
      </c>
      <c r="AI2340" s="21"/>
      <c r="AJ2340" s="21"/>
      <c r="AK2340" s="21"/>
      <c r="AL2340" s="22">
        <f t="shared" si="25"/>
        <v>1</v>
      </c>
    </row>
    <row r="2341" ht="12.75" customHeight="1">
      <c r="A2341" s="13" t="s">
        <v>189</v>
      </c>
      <c r="B2341" s="13" t="str">
        <f>IFERROR(__xludf.DUMMYFUNCTION("REGEXREPLACE(A2341, ""\d"", """")"),"         Республика Ингушетия")</f>
        <v>         Республика Ингушетия</v>
      </c>
      <c r="C2341" s="14" t="str">
        <f t="shared" si="15"/>
        <v>Республика Ингушетия</v>
      </c>
      <c r="D2341" s="3">
        <f t="shared" si="16"/>
        <v>2</v>
      </c>
      <c r="E2341" s="15" t="s">
        <v>27</v>
      </c>
      <c r="F2341" s="13" t="str">
        <f>IFERROR(__xludf.DUMMYFUNCTION("REGEXEXTRACT(E2341, ""[А-Яа-я].*"")"),"Болезни органов дыхания")</f>
        <v>Болезни органов дыхания</v>
      </c>
      <c r="G2341" s="16">
        <f t="shared" si="17"/>
        <v>2</v>
      </c>
      <c r="H2341" s="13" t="s">
        <v>28</v>
      </c>
      <c r="I2341" s="13" t="str">
        <f>IFERROR(__xludf.DUMMYFUNCTION("REGEXREPLACE(H2341, "".*\s"", """")"),"человек")</f>
        <v>человек</v>
      </c>
      <c r="J2341" s="13" t="s">
        <v>29</v>
      </c>
      <c r="K2341" s="17" t="str">
        <f>IFERROR(__xludf.DUMMYFUNCTION("REGEXREPLACE(J2341, ""^[\d\s]+"", """")"),"значение показателя за год")</f>
        <v>значение показателя за год</v>
      </c>
      <c r="L2341" s="16">
        <f t="shared" si="18"/>
        <v>2</v>
      </c>
      <c r="M2341" s="13" t="s">
        <v>31</v>
      </c>
      <c r="N2341" s="13" t="str">
        <f>IFERROR(__xludf.DUMMYFUNCTION("REGEXEXTRACT(M2341, "" (.+)$"")"),"городское население")</f>
        <v>городское население</v>
      </c>
      <c r="O2341" s="18">
        <v>17.0</v>
      </c>
      <c r="P2341" s="18">
        <v>16.0</v>
      </c>
      <c r="Q2341" s="18">
        <v>14.0</v>
      </c>
      <c r="R2341" s="18">
        <v>10.0</v>
      </c>
      <c r="S2341" s="18">
        <v>11.0</v>
      </c>
      <c r="T2341" s="18">
        <v>6.0</v>
      </c>
      <c r="U2341" s="18">
        <v>7.0</v>
      </c>
      <c r="V2341" s="18">
        <v>14.0</v>
      </c>
      <c r="W2341" s="18">
        <v>15.0</v>
      </c>
      <c r="X2341" s="18">
        <v>16.0</v>
      </c>
      <c r="Y2341" s="18">
        <v>29.0</v>
      </c>
      <c r="Z2341" s="19" t="str">
        <f t="shared" si="6"/>
        <v/>
      </c>
      <c r="AA2341" s="19">
        <f t="shared" si="19"/>
        <v>155</v>
      </c>
      <c r="AB2341" s="19" t="str">
        <f t="shared" si="8"/>
        <v/>
      </c>
      <c r="AC2341" s="19">
        <f t="shared" si="20"/>
        <v>14.09090909</v>
      </c>
      <c r="AD2341" s="19">
        <f t="shared" si="21"/>
        <v>20</v>
      </c>
      <c r="AE2341" s="19" t="str">
        <f t="shared" si="22"/>
        <v>Нет моды</v>
      </c>
      <c r="AF2341" s="19">
        <f t="shared" si="23"/>
        <v>6</v>
      </c>
      <c r="AG2341" s="19">
        <f t="shared" si="24"/>
        <v>29</v>
      </c>
      <c r="AH2341" s="20" t="str">
        <f t="shared" si="14"/>
        <v/>
      </c>
      <c r="AI2341" s="21"/>
      <c r="AJ2341" s="21"/>
      <c r="AK2341" s="21"/>
      <c r="AL2341" s="22">
        <f t="shared" si="25"/>
        <v>1</v>
      </c>
    </row>
    <row r="2342" ht="12.75" customHeight="1">
      <c r="A2342" s="13" t="s">
        <v>189</v>
      </c>
      <c r="B2342" s="13" t="str">
        <f>IFERROR(__xludf.DUMMYFUNCTION("REGEXREPLACE(A2342, ""\d"", """")"),"         Республика Ингушетия")</f>
        <v>         Республика Ингушетия</v>
      </c>
      <c r="C2342" s="14" t="str">
        <f t="shared" si="15"/>
        <v>Республика Ингушетия</v>
      </c>
      <c r="D2342" s="3">
        <f t="shared" si="16"/>
        <v>2</v>
      </c>
      <c r="E2342" s="15" t="s">
        <v>27</v>
      </c>
      <c r="F2342" s="13" t="str">
        <f>IFERROR(__xludf.DUMMYFUNCTION("REGEXEXTRACT(E2342, ""[А-Яа-я].*"")"),"Болезни органов дыхания")</f>
        <v>Болезни органов дыхания</v>
      </c>
      <c r="G2342" s="16">
        <f t="shared" si="17"/>
        <v>2</v>
      </c>
      <c r="H2342" s="13" t="s">
        <v>28</v>
      </c>
      <c r="I2342" s="13" t="str">
        <f>IFERROR(__xludf.DUMMYFUNCTION("REGEXREPLACE(H2342, "".*\s"", """")"),"человек")</f>
        <v>человек</v>
      </c>
      <c r="J2342" s="13" t="s">
        <v>29</v>
      </c>
      <c r="K2342" s="17" t="str">
        <f>IFERROR(__xludf.DUMMYFUNCTION("REGEXREPLACE(J2342, ""^[\d\s]+"", """")"),"значение показателя за год")</f>
        <v>значение показателя за год</v>
      </c>
      <c r="L2342" s="16">
        <f t="shared" si="18"/>
        <v>2</v>
      </c>
      <c r="M2342" s="13" t="s">
        <v>32</v>
      </c>
      <c r="N2342" s="13" t="str">
        <f>IFERROR(__xludf.DUMMYFUNCTION("REGEXEXTRACT(M2342, "" (.+)$"")"),"сельское население")</f>
        <v>сельское население</v>
      </c>
      <c r="O2342" s="18">
        <v>18.0</v>
      </c>
      <c r="P2342" s="18">
        <v>20.0</v>
      </c>
      <c r="Q2342" s="18">
        <v>16.0</v>
      </c>
      <c r="R2342" s="18">
        <v>15.0</v>
      </c>
      <c r="S2342" s="18">
        <v>11.0</v>
      </c>
      <c r="T2342" s="18">
        <v>16.0</v>
      </c>
      <c r="U2342" s="18">
        <v>11.0</v>
      </c>
      <c r="V2342" s="18">
        <v>15.0</v>
      </c>
      <c r="W2342" s="18">
        <v>22.0</v>
      </c>
      <c r="X2342" s="18">
        <v>18.0</v>
      </c>
      <c r="Y2342" s="18">
        <v>29.0</v>
      </c>
      <c r="Z2342" s="19" t="str">
        <f t="shared" si="6"/>
        <v/>
      </c>
      <c r="AA2342" s="19" t="str">
        <f t="shared" si="19"/>
        <v/>
      </c>
      <c r="AB2342" s="19">
        <f t="shared" si="8"/>
        <v>191</v>
      </c>
      <c r="AC2342" s="19">
        <f t="shared" si="20"/>
        <v>17.36363636</v>
      </c>
      <c r="AD2342" s="19">
        <f t="shared" si="21"/>
        <v>15.5</v>
      </c>
      <c r="AE2342" s="19" t="str">
        <f t="shared" si="22"/>
        <v>Нет моды</v>
      </c>
      <c r="AF2342" s="19">
        <f t="shared" si="23"/>
        <v>11</v>
      </c>
      <c r="AG2342" s="19">
        <f t="shared" si="24"/>
        <v>29</v>
      </c>
      <c r="AH2342" s="20" t="str">
        <f t="shared" si="14"/>
        <v>Город: 45%; Село: 55%</v>
      </c>
      <c r="AI2342" s="21"/>
      <c r="AJ2342" s="21"/>
      <c r="AK2342" s="21"/>
      <c r="AL2342" s="22">
        <f t="shared" si="25"/>
        <v>1</v>
      </c>
    </row>
    <row r="2343" ht="12.75" customHeight="1">
      <c r="A2343" s="13" t="s">
        <v>189</v>
      </c>
      <c r="B2343" s="13" t="str">
        <f>IFERROR(__xludf.DUMMYFUNCTION("REGEXREPLACE(A2343, ""\d"", """")"),"         Республика Ингушетия")</f>
        <v>         Республика Ингушетия</v>
      </c>
      <c r="C2343" s="14" t="str">
        <f t="shared" si="15"/>
        <v>Республика Ингушетия</v>
      </c>
      <c r="D2343" s="3">
        <f t="shared" si="16"/>
        <v>2</v>
      </c>
      <c r="E2343" s="15" t="s">
        <v>33</v>
      </c>
      <c r="F2343" s="13" t="str">
        <f>IFERROR(__xludf.DUMMYFUNCTION("REGEXEXTRACT(E2343, ""[А-Яа-я].*"")"),"Болезни органов пищеварения")</f>
        <v>Болезни органов пищеварения</v>
      </c>
      <c r="G2343" s="16">
        <f t="shared" si="17"/>
        <v>2</v>
      </c>
      <c r="H2343" s="13" t="s">
        <v>28</v>
      </c>
      <c r="I2343" s="13" t="str">
        <f>IFERROR(__xludf.DUMMYFUNCTION("REGEXREPLACE(H2343, "".*\s"", """")"),"человек")</f>
        <v>человек</v>
      </c>
      <c r="J2343" s="13" t="s">
        <v>29</v>
      </c>
      <c r="K2343" s="17" t="str">
        <f>IFERROR(__xludf.DUMMYFUNCTION("REGEXREPLACE(J2343, ""^[\d\s]+"", """")"),"значение показателя за год")</f>
        <v>значение показателя за год</v>
      </c>
      <c r="L2343" s="16">
        <f t="shared" si="18"/>
        <v>2</v>
      </c>
      <c r="M2343" s="13" t="s">
        <v>30</v>
      </c>
      <c r="N2343" s="13" t="str">
        <f>IFERROR(__xludf.DUMMYFUNCTION("REGEXEXTRACT(M2343, "" (.+)$"")"),"все население")</f>
        <v>все население</v>
      </c>
      <c r="O2343" s="18">
        <v>26.0</v>
      </c>
      <c r="P2343" s="18">
        <v>27.0</v>
      </c>
      <c r="Q2343" s="18">
        <v>26.0</v>
      </c>
      <c r="R2343" s="18">
        <v>23.0</v>
      </c>
      <c r="S2343" s="18">
        <v>21.0</v>
      </c>
      <c r="T2343" s="18">
        <v>23.0</v>
      </c>
      <c r="U2343" s="18">
        <v>22.0</v>
      </c>
      <c r="V2343" s="18">
        <v>22.0</v>
      </c>
      <c r="W2343" s="18">
        <v>23.0</v>
      </c>
      <c r="X2343" s="18">
        <v>26.0</v>
      </c>
      <c r="Y2343" s="18">
        <v>59.0</v>
      </c>
      <c r="Z2343" s="19">
        <f t="shared" si="6"/>
        <v>298</v>
      </c>
      <c r="AA2343" s="19" t="str">
        <f t="shared" si="19"/>
        <v/>
      </c>
      <c r="AB2343" s="19" t="str">
        <f t="shared" si="8"/>
        <v/>
      </c>
      <c r="AC2343" s="19">
        <f t="shared" si="20"/>
        <v>27.09090909</v>
      </c>
      <c r="AD2343" s="19">
        <f t="shared" si="21"/>
        <v>22</v>
      </c>
      <c r="AE2343" s="19" t="str">
        <f t="shared" si="22"/>
        <v>Нет моды</v>
      </c>
      <c r="AF2343" s="19">
        <f t="shared" si="23"/>
        <v>21</v>
      </c>
      <c r="AG2343" s="19">
        <f t="shared" si="24"/>
        <v>59</v>
      </c>
      <c r="AH2343" s="20" t="str">
        <f t="shared" si="14"/>
        <v/>
      </c>
      <c r="AI2343" s="21"/>
      <c r="AJ2343" s="21"/>
      <c r="AK2343" s="21"/>
      <c r="AL2343" s="22">
        <f t="shared" si="25"/>
        <v>1</v>
      </c>
    </row>
    <row r="2344" ht="12.75" customHeight="1">
      <c r="A2344" s="13" t="s">
        <v>189</v>
      </c>
      <c r="B2344" s="13" t="str">
        <f>IFERROR(__xludf.DUMMYFUNCTION("REGEXREPLACE(A2344, ""\d"", """")"),"         Республика Ингушетия")</f>
        <v>         Республика Ингушетия</v>
      </c>
      <c r="C2344" s="14" t="str">
        <f t="shared" si="15"/>
        <v>Республика Ингушетия</v>
      </c>
      <c r="D2344" s="3">
        <f t="shared" si="16"/>
        <v>2</v>
      </c>
      <c r="E2344" s="15" t="s">
        <v>33</v>
      </c>
      <c r="F2344" s="13" t="str">
        <f>IFERROR(__xludf.DUMMYFUNCTION("REGEXEXTRACT(E2344, ""[А-Яа-я].*"")"),"Болезни органов пищеварения")</f>
        <v>Болезни органов пищеварения</v>
      </c>
      <c r="G2344" s="16">
        <f t="shared" si="17"/>
        <v>2</v>
      </c>
      <c r="H2344" s="13" t="s">
        <v>28</v>
      </c>
      <c r="I2344" s="13" t="str">
        <f>IFERROR(__xludf.DUMMYFUNCTION("REGEXREPLACE(H2344, "".*\s"", """")"),"человек")</f>
        <v>человек</v>
      </c>
      <c r="J2344" s="13" t="s">
        <v>29</v>
      </c>
      <c r="K2344" s="17" t="str">
        <f>IFERROR(__xludf.DUMMYFUNCTION("REGEXREPLACE(J2344, ""^[\d\s]+"", """")"),"значение показателя за год")</f>
        <v>значение показателя за год</v>
      </c>
      <c r="L2344" s="16">
        <f t="shared" si="18"/>
        <v>2</v>
      </c>
      <c r="M2344" s="13" t="s">
        <v>31</v>
      </c>
      <c r="N2344" s="13" t="str">
        <f>IFERROR(__xludf.DUMMYFUNCTION("REGEXEXTRACT(M2344, "" (.+)$"")"),"городское население")</f>
        <v>городское население</v>
      </c>
      <c r="O2344" s="18">
        <v>14.0</v>
      </c>
      <c r="P2344" s="18">
        <v>11.0</v>
      </c>
      <c r="Q2344" s="18">
        <v>16.0</v>
      </c>
      <c r="R2344" s="18">
        <v>9.0</v>
      </c>
      <c r="S2344" s="18">
        <v>12.0</v>
      </c>
      <c r="T2344" s="18">
        <v>13.0</v>
      </c>
      <c r="U2344" s="18">
        <v>16.0</v>
      </c>
      <c r="V2344" s="18">
        <v>14.0</v>
      </c>
      <c r="W2344" s="18">
        <v>17.0</v>
      </c>
      <c r="X2344" s="18">
        <v>18.0</v>
      </c>
      <c r="Y2344" s="18">
        <v>35.0</v>
      </c>
      <c r="Z2344" s="19" t="str">
        <f t="shared" si="6"/>
        <v/>
      </c>
      <c r="AA2344" s="19">
        <f t="shared" si="19"/>
        <v>175</v>
      </c>
      <c r="AB2344" s="19" t="str">
        <f t="shared" si="8"/>
        <v/>
      </c>
      <c r="AC2344" s="19">
        <f t="shared" si="20"/>
        <v>15.90909091</v>
      </c>
      <c r="AD2344" s="19">
        <f t="shared" si="21"/>
        <v>21.5</v>
      </c>
      <c r="AE2344" s="19" t="str">
        <f t="shared" si="22"/>
        <v>Нет моды</v>
      </c>
      <c r="AF2344" s="19">
        <f t="shared" si="23"/>
        <v>9</v>
      </c>
      <c r="AG2344" s="19">
        <f t="shared" si="24"/>
        <v>35</v>
      </c>
      <c r="AH2344" s="20" t="str">
        <f t="shared" si="14"/>
        <v/>
      </c>
      <c r="AI2344" s="21"/>
      <c r="AJ2344" s="21"/>
      <c r="AK2344" s="21"/>
      <c r="AL2344" s="22">
        <f t="shared" si="25"/>
        <v>1</v>
      </c>
    </row>
    <row r="2345" ht="12.75" customHeight="1">
      <c r="A2345" s="13" t="s">
        <v>189</v>
      </c>
      <c r="B2345" s="13" t="str">
        <f>IFERROR(__xludf.DUMMYFUNCTION("REGEXREPLACE(A2345, ""\d"", """")"),"         Республика Ингушетия")</f>
        <v>         Республика Ингушетия</v>
      </c>
      <c r="C2345" s="14" t="str">
        <f t="shared" si="15"/>
        <v>Республика Ингушетия</v>
      </c>
      <c r="D2345" s="3">
        <f t="shared" si="16"/>
        <v>2</v>
      </c>
      <c r="E2345" s="15" t="s">
        <v>33</v>
      </c>
      <c r="F2345" s="13" t="str">
        <f>IFERROR(__xludf.DUMMYFUNCTION("REGEXEXTRACT(E2345, ""[А-Яа-я].*"")"),"Болезни органов пищеварения")</f>
        <v>Болезни органов пищеварения</v>
      </c>
      <c r="G2345" s="16">
        <f t="shared" si="17"/>
        <v>2</v>
      </c>
      <c r="H2345" s="13" t="s">
        <v>28</v>
      </c>
      <c r="I2345" s="13" t="str">
        <f>IFERROR(__xludf.DUMMYFUNCTION("REGEXREPLACE(H2345, "".*\s"", """")"),"человек")</f>
        <v>человек</v>
      </c>
      <c r="J2345" s="13" t="s">
        <v>29</v>
      </c>
      <c r="K2345" s="17" t="str">
        <f>IFERROR(__xludf.DUMMYFUNCTION("REGEXREPLACE(J2345, ""^[\d\s]+"", """")"),"значение показателя за год")</f>
        <v>значение показателя за год</v>
      </c>
      <c r="L2345" s="16">
        <f t="shared" si="18"/>
        <v>2</v>
      </c>
      <c r="M2345" s="13" t="s">
        <v>32</v>
      </c>
      <c r="N2345" s="13" t="str">
        <f>IFERROR(__xludf.DUMMYFUNCTION("REGEXEXTRACT(M2345, "" (.+)$"")"),"сельское население")</f>
        <v>сельское население</v>
      </c>
      <c r="O2345" s="18">
        <v>12.0</v>
      </c>
      <c r="P2345" s="18">
        <v>16.0</v>
      </c>
      <c r="Q2345" s="18">
        <v>10.0</v>
      </c>
      <c r="R2345" s="18">
        <v>14.0</v>
      </c>
      <c r="S2345" s="18">
        <v>9.0</v>
      </c>
      <c r="T2345" s="18">
        <v>10.0</v>
      </c>
      <c r="U2345" s="18">
        <v>6.0</v>
      </c>
      <c r="V2345" s="18">
        <v>8.0</v>
      </c>
      <c r="W2345" s="18">
        <v>6.0</v>
      </c>
      <c r="X2345" s="18">
        <v>8.0</v>
      </c>
      <c r="Y2345" s="18">
        <v>24.0</v>
      </c>
      <c r="Z2345" s="19" t="str">
        <f t="shared" si="6"/>
        <v/>
      </c>
      <c r="AA2345" s="19" t="str">
        <f t="shared" si="19"/>
        <v/>
      </c>
      <c r="AB2345" s="19">
        <f t="shared" si="8"/>
        <v>123</v>
      </c>
      <c r="AC2345" s="19">
        <f t="shared" si="20"/>
        <v>11.18181818</v>
      </c>
      <c r="AD2345" s="19">
        <f t="shared" si="21"/>
        <v>12.5</v>
      </c>
      <c r="AE2345" s="19" t="str">
        <f t="shared" si="22"/>
        <v>Нет моды</v>
      </c>
      <c r="AF2345" s="19">
        <f t="shared" si="23"/>
        <v>6</v>
      </c>
      <c r="AG2345" s="19">
        <f t="shared" si="24"/>
        <v>24</v>
      </c>
      <c r="AH2345" s="20" t="str">
        <f t="shared" si="14"/>
        <v>Город: 59%; Село: 41%</v>
      </c>
      <c r="AI2345" s="21"/>
      <c r="AJ2345" s="21"/>
      <c r="AK2345" s="21"/>
      <c r="AL2345" s="22">
        <f t="shared" si="25"/>
        <v>1</v>
      </c>
    </row>
    <row r="2346" ht="12.75" customHeight="1">
      <c r="A2346" s="13" t="s">
        <v>189</v>
      </c>
      <c r="B2346" s="13" t="str">
        <f>IFERROR(__xludf.DUMMYFUNCTION("REGEXREPLACE(A2346, ""\d"", """")"),"         Республика Ингушетия")</f>
        <v>         Республика Ингушетия</v>
      </c>
      <c r="C2346" s="14" t="str">
        <f t="shared" si="15"/>
        <v>Республика Ингушетия</v>
      </c>
      <c r="D2346" s="3">
        <f t="shared" si="16"/>
        <v>2</v>
      </c>
      <c r="E2346" s="15" t="s">
        <v>34</v>
      </c>
      <c r="F2346" s="13" t="str">
        <f>IFERROR(__xludf.DUMMYFUNCTION("REGEXEXTRACT(E2346, ""[А-Яа-я].*"")"),"Болезни системы кровообращения")</f>
        <v>Болезни системы кровообращения</v>
      </c>
      <c r="G2346" s="16">
        <f t="shared" si="17"/>
        <v>2</v>
      </c>
      <c r="H2346" s="13" t="s">
        <v>28</v>
      </c>
      <c r="I2346" s="13" t="str">
        <f>IFERROR(__xludf.DUMMYFUNCTION("REGEXREPLACE(H2346, "".*\s"", """")"),"человек")</f>
        <v>человек</v>
      </c>
      <c r="J2346" s="13" t="s">
        <v>29</v>
      </c>
      <c r="K2346" s="17" t="str">
        <f>IFERROR(__xludf.DUMMYFUNCTION("REGEXREPLACE(J2346, ""^[\d\s]+"", """")"),"значение показателя за год")</f>
        <v>значение показателя за год</v>
      </c>
      <c r="L2346" s="16">
        <f t="shared" si="18"/>
        <v>2</v>
      </c>
      <c r="M2346" s="13" t="s">
        <v>30</v>
      </c>
      <c r="N2346" s="13" t="str">
        <f>IFERROR(__xludf.DUMMYFUNCTION("REGEXEXTRACT(M2346, "" (.+)$"")"),"все население")</f>
        <v>все население</v>
      </c>
      <c r="O2346" s="18">
        <v>826.0</v>
      </c>
      <c r="P2346" s="18">
        <v>770.0</v>
      </c>
      <c r="Q2346" s="18">
        <v>729.0</v>
      </c>
      <c r="R2346" s="18">
        <v>707.0</v>
      </c>
      <c r="S2346" s="18">
        <v>702.0</v>
      </c>
      <c r="T2346" s="18">
        <v>734.0</v>
      </c>
      <c r="U2346" s="18">
        <v>659.0</v>
      </c>
      <c r="V2346" s="18">
        <v>759.0</v>
      </c>
      <c r="W2346" s="18">
        <v>736.0</v>
      </c>
      <c r="X2346" s="18">
        <v>715.0</v>
      </c>
      <c r="Y2346" s="18">
        <v>648.0</v>
      </c>
      <c r="Z2346" s="19">
        <f t="shared" si="6"/>
        <v>7985</v>
      </c>
      <c r="AA2346" s="19" t="str">
        <f t="shared" si="19"/>
        <v/>
      </c>
      <c r="AB2346" s="19" t="str">
        <f t="shared" si="8"/>
        <v/>
      </c>
      <c r="AC2346" s="19">
        <f t="shared" si="20"/>
        <v>725.9090909</v>
      </c>
      <c r="AD2346" s="19">
        <f t="shared" si="21"/>
        <v>336</v>
      </c>
      <c r="AE2346" s="19" t="str">
        <f t="shared" si="22"/>
        <v>Нет моды</v>
      </c>
      <c r="AF2346" s="19">
        <f t="shared" si="23"/>
        <v>648</v>
      </c>
      <c r="AG2346" s="19">
        <f t="shared" si="24"/>
        <v>826</v>
      </c>
      <c r="AH2346" s="20" t="str">
        <f t="shared" si="14"/>
        <v/>
      </c>
      <c r="AI2346" s="21"/>
      <c r="AJ2346" s="21"/>
      <c r="AK2346" s="21"/>
      <c r="AL2346" s="22">
        <f t="shared" si="25"/>
        <v>1</v>
      </c>
    </row>
    <row r="2347" ht="12.75" customHeight="1">
      <c r="A2347" s="13" t="s">
        <v>189</v>
      </c>
      <c r="B2347" s="13" t="str">
        <f>IFERROR(__xludf.DUMMYFUNCTION("REGEXREPLACE(A2347, ""\d"", """")"),"         Республика Ингушетия")</f>
        <v>         Республика Ингушетия</v>
      </c>
      <c r="C2347" s="14" t="str">
        <f t="shared" si="15"/>
        <v>Республика Ингушетия</v>
      </c>
      <c r="D2347" s="3">
        <f t="shared" si="16"/>
        <v>2</v>
      </c>
      <c r="E2347" s="15" t="s">
        <v>34</v>
      </c>
      <c r="F2347" s="13" t="str">
        <f>IFERROR(__xludf.DUMMYFUNCTION("REGEXEXTRACT(E2347, ""[А-Яа-я].*"")"),"Болезни системы кровообращения")</f>
        <v>Болезни системы кровообращения</v>
      </c>
      <c r="G2347" s="16">
        <f t="shared" si="17"/>
        <v>2</v>
      </c>
      <c r="H2347" s="13" t="s">
        <v>28</v>
      </c>
      <c r="I2347" s="13" t="str">
        <f>IFERROR(__xludf.DUMMYFUNCTION("REGEXREPLACE(H2347, "".*\s"", """")"),"человек")</f>
        <v>человек</v>
      </c>
      <c r="J2347" s="13" t="s">
        <v>29</v>
      </c>
      <c r="K2347" s="17" t="str">
        <f>IFERROR(__xludf.DUMMYFUNCTION("REGEXREPLACE(J2347, ""^[\d\s]+"", """")"),"значение показателя за год")</f>
        <v>значение показателя за год</v>
      </c>
      <c r="L2347" s="16">
        <f t="shared" si="18"/>
        <v>2</v>
      </c>
      <c r="M2347" s="13" t="s">
        <v>31</v>
      </c>
      <c r="N2347" s="13" t="str">
        <f>IFERROR(__xludf.DUMMYFUNCTION("REGEXEXTRACT(M2347, "" (.+)$"")"),"городское население")</f>
        <v>городское население</v>
      </c>
      <c r="O2347" s="18">
        <v>327.0</v>
      </c>
      <c r="P2347" s="18">
        <v>314.0</v>
      </c>
      <c r="Q2347" s="18">
        <v>293.0</v>
      </c>
      <c r="R2347" s="18">
        <v>283.0</v>
      </c>
      <c r="S2347" s="18">
        <v>318.0</v>
      </c>
      <c r="T2347" s="18">
        <v>364.0</v>
      </c>
      <c r="U2347" s="18">
        <v>380.0</v>
      </c>
      <c r="V2347" s="18">
        <v>420.0</v>
      </c>
      <c r="W2347" s="18">
        <v>372.0</v>
      </c>
      <c r="X2347" s="18">
        <v>374.0</v>
      </c>
      <c r="Y2347" s="18">
        <v>348.0</v>
      </c>
      <c r="Z2347" s="19" t="str">
        <f t="shared" si="6"/>
        <v/>
      </c>
      <c r="AA2347" s="19">
        <f t="shared" si="19"/>
        <v>3793</v>
      </c>
      <c r="AB2347" s="19" t="str">
        <f t="shared" si="8"/>
        <v/>
      </c>
      <c r="AC2347" s="19">
        <f t="shared" si="20"/>
        <v>344.8181818</v>
      </c>
      <c r="AD2347" s="19">
        <f t="shared" si="21"/>
        <v>534</v>
      </c>
      <c r="AE2347" s="19" t="str">
        <f t="shared" si="22"/>
        <v>Нет моды</v>
      </c>
      <c r="AF2347" s="19">
        <f t="shared" si="23"/>
        <v>283</v>
      </c>
      <c r="AG2347" s="19">
        <f t="shared" si="24"/>
        <v>420</v>
      </c>
      <c r="AH2347" s="20" t="str">
        <f t="shared" si="14"/>
        <v/>
      </c>
      <c r="AI2347" s="21"/>
      <c r="AJ2347" s="21"/>
      <c r="AK2347" s="21"/>
      <c r="AL2347" s="22">
        <f t="shared" si="25"/>
        <v>1</v>
      </c>
    </row>
    <row r="2348" ht="12.75" customHeight="1">
      <c r="A2348" s="13" t="s">
        <v>189</v>
      </c>
      <c r="B2348" s="13" t="str">
        <f>IFERROR(__xludf.DUMMYFUNCTION("REGEXREPLACE(A2348, ""\d"", """")"),"         Республика Ингушетия")</f>
        <v>         Республика Ингушетия</v>
      </c>
      <c r="C2348" s="14" t="str">
        <f t="shared" si="15"/>
        <v>Республика Ингушетия</v>
      </c>
      <c r="D2348" s="3">
        <f t="shared" si="16"/>
        <v>2</v>
      </c>
      <c r="E2348" s="15" t="s">
        <v>34</v>
      </c>
      <c r="F2348" s="13" t="str">
        <f>IFERROR(__xludf.DUMMYFUNCTION("REGEXEXTRACT(E2348, ""[А-Яа-я].*"")"),"Болезни системы кровообращения")</f>
        <v>Болезни системы кровообращения</v>
      </c>
      <c r="G2348" s="16">
        <f t="shared" si="17"/>
        <v>2</v>
      </c>
      <c r="H2348" s="13" t="s">
        <v>28</v>
      </c>
      <c r="I2348" s="13" t="str">
        <f>IFERROR(__xludf.DUMMYFUNCTION("REGEXREPLACE(H2348, "".*\s"", """")"),"человек")</f>
        <v>человек</v>
      </c>
      <c r="J2348" s="13" t="s">
        <v>29</v>
      </c>
      <c r="K2348" s="17" t="str">
        <f>IFERROR(__xludf.DUMMYFUNCTION("REGEXREPLACE(J2348, ""^[\d\s]+"", """")"),"значение показателя за год")</f>
        <v>значение показателя за год</v>
      </c>
      <c r="L2348" s="16">
        <f t="shared" si="18"/>
        <v>2</v>
      </c>
      <c r="M2348" s="13" t="s">
        <v>32</v>
      </c>
      <c r="N2348" s="13" t="str">
        <f>IFERROR(__xludf.DUMMYFUNCTION("REGEXEXTRACT(M2348, "" (.+)$"")"),"сельское население")</f>
        <v>сельское население</v>
      </c>
      <c r="O2348" s="18">
        <v>499.0</v>
      </c>
      <c r="P2348" s="18">
        <v>456.0</v>
      </c>
      <c r="Q2348" s="18">
        <v>436.0</v>
      </c>
      <c r="R2348" s="18">
        <v>424.0</v>
      </c>
      <c r="S2348" s="18">
        <v>384.0</v>
      </c>
      <c r="T2348" s="18">
        <v>370.0</v>
      </c>
      <c r="U2348" s="18">
        <v>279.0</v>
      </c>
      <c r="V2348" s="18">
        <v>339.0</v>
      </c>
      <c r="W2348" s="18">
        <v>364.0</v>
      </c>
      <c r="X2348" s="18">
        <v>341.0</v>
      </c>
      <c r="Y2348" s="18">
        <v>300.0</v>
      </c>
      <c r="Z2348" s="19" t="str">
        <f t="shared" si="6"/>
        <v/>
      </c>
      <c r="AA2348" s="19" t="str">
        <f t="shared" si="19"/>
        <v/>
      </c>
      <c r="AB2348" s="19">
        <f t="shared" si="8"/>
        <v>4192</v>
      </c>
      <c r="AC2348" s="19">
        <f t="shared" si="20"/>
        <v>381.0909091</v>
      </c>
      <c r="AD2348" s="19">
        <f t="shared" si="21"/>
        <v>364</v>
      </c>
      <c r="AE2348" s="19" t="str">
        <f t="shared" si="22"/>
        <v>Нет моды</v>
      </c>
      <c r="AF2348" s="19">
        <f t="shared" si="23"/>
        <v>279</v>
      </c>
      <c r="AG2348" s="19">
        <f t="shared" si="24"/>
        <v>499</v>
      </c>
      <c r="AH2348" s="20" t="str">
        <f t="shared" si="14"/>
        <v>Город: 48%; Село: 52%</v>
      </c>
      <c r="AI2348" s="21"/>
      <c r="AJ2348" s="21"/>
      <c r="AK2348" s="21"/>
      <c r="AL2348" s="22">
        <f t="shared" si="25"/>
        <v>1</v>
      </c>
    </row>
    <row r="2349" ht="12.75" customHeight="1">
      <c r="A2349" s="13" t="s">
        <v>189</v>
      </c>
      <c r="B2349" s="13" t="str">
        <f>IFERROR(__xludf.DUMMYFUNCTION("REGEXREPLACE(A2349, ""\d"", """")"),"         Республика Ингушетия")</f>
        <v>         Республика Ингушетия</v>
      </c>
      <c r="C2349" s="14" t="str">
        <f t="shared" si="15"/>
        <v>Республика Ингушетия</v>
      </c>
      <c r="D2349" s="3">
        <f t="shared" si="16"/>
        <v>2</v>
      </c>
      <c r="E2349" s="15" t="s">
        <v>35</v>
      </c>
      <c r="F2349" s="13" t="str">
        <f>IFERROR(__xludf.DUMMYFUNCTION("REGEXEXTRACT(E2349, ""[А-Яа-я].*"")"),"внешние причины")</f>
        <v>внешние причины</v>
      </c>
      <c r="G2349" s="16">
        <f t="shared" si="17"/>
        <v>2</v>
      </c>
      <c r="H2349" s="13" t="s">
        <v>28</v>
      </c>
      <c r="I2349" s="13" t="str">
        <f>IFERROR(__xludf.DUMMYFUNCTION("REGEXREPLACE(H2349, "".*\s"", """")"),"человек")</f>
        <v>человек</v>
      </c>
      <c r="J2349" s="13" t="s">
        <v>29</v>
      </c>
      <c r="K2349" s="17" t="str">
        <f>IFERROR(__xludf.DUMMYFUNCTION("REGEXREPLACE(J2349, ""^[\d\s]+"", """")"),"значение показателя за год")</f>
        <v>значение показателя за год</v>
      </c>
      <c r="L2349" s="16">
        <f t="shared" si="18"/>
        <v>2</v>
      </c>
      <c r="M2349" s="13" t="s">
        <v>30</v>
      </c>
      <c r="N2349" s="13" t="str">
        <f>IFERROR(__xludf.DUMMYFUNCTION("REGEXEXTRACT(M2349, "" (.+)$"")"),"все население")</f>
        <v>все население</v>
      </c>
      <c r="O2349" s="18">
        <v>113.0</v>
      </c>
      <c r="P2349" s="18">
        <v>129.0</v>
      </c>
      <c r="Q2349" s="18">
        <v>104.0</v>
      </c>
      <c r="R2349" s="18">
        <v>110.0</v>
      </c>
      <c r="S2349" s="18">
        <v>98.0</v>
      </c>
      <c r="T2349" s="18">
        <v>97.0</v>
      </c>
      <c r="U2349" s="18">
        <v>91.0</v>
      </c>
      <c r="V2349" s="18">
        <v>124.0</v>
      </c>
      <c r="W2349" s="18">
        <v>122.0</v>
      </c>
      <c r="X2349" s="18">
        <v>151.0</v>
      </c>
      <c r="Y2349" s="18">
        <v>153.0</v>
      </c>
      <c r="Z2349" s="19">
        <f t="shared" si="6"/>
        <v>1292</v>
      </c>
      <c r="AA2349" s="19" t="str">
        <f t="shared" si="19"/>
        <v/>
      </c>
      <c r="AB2349" s="19" t="str">
        <f t="shared" si="8"/>
        <v/>
      </c>
      <c r="AC2349" s="19">
        <f t="shared" si="20"/>
        <v>117.4545455</v>
      </c>
      <c r="AD2349" s="19">
        <f t="shared" si="21"/>
        <v>216</v>
      </c>
      <c r="AE2349" s="19" t="str">
        <f t="shared" si="22"/>
        <v>Нет моды</v>
      </c>
      <c r="AF2349" s="19">
        <f t="shared" si="23"/>
        <v>91</v>
      </c>
      <c r="AG2349" s="19">
        <f t="shared" si="24"/>
        <v>153</v>
      </c>
      <c r="AH2349" s="20" t="str">
        <f t="shared" si="14"/>
        <v/>
      </c>
      <c r="AI2349" s="21"/>
      <c r="AJ2349" s="21"/>
      <c r="AK2349" s="21"/>
      <c r="AL2349" s="22">
        <f t="shared" si="25"/>
        <v>1</v>
      </c>
    </row>
    <row r="2350" ht="12.75" customHeight="1">
      <c r="A2350" s="13" t="s">
        <v>189</v>
      </c>
      <c r="B2350" s="13" t="str">
        <f>IFERROR(__xludf.DUMMYFUNCTION("REGEXREPLACE(A2350, ""\d"", """")"),"         Республика Ингушетия")</f>
        <v>         Республика Ингушетия</v>
      </c>
      <c r="C2350" s="14" t="str">
        <f t="shared" si="15"/>
        <v>Республика Ингушетия</v>
      </c>
      <c r="D2350" s="3">
        <f t="shared" si="16"/>
        <v>2</v>
      </c>
      <c r="E2350" s="15" t="s">
        <v>35</v>
      </c>
      <c r="F2350" s="13" t="str">
        <f>IFERROR(__xludf.DUMMYFUNCTION("REGEXEXTRACT(E2350, ""[А-Яа-я].*"")"),"внешние причины")</f>
        <v>внешние причины</v>
      </c>
      <c r="G2350" s="16">
        <f t="shared" si="17"/>
        <v>2</v>
      </c>
      <c r="H2350" s="13" t="s">
        <v>28</v>
      </c>
      <c r="I2350" s="13" t="str">
        <f>IFERROR(__xludf.DUMMYFUNCTION("REGEXREPLACE(H2350, "".*\s"", """")"),"человек")</f>
        <v>человек</v>
      </c>
      <c r="J2350" s="13" t="s">
        <v>29</v>
      </c>
      <c r="K2350" s="17" t="str">
        <f>IFERROR(__xludf.DUMMYFUNCTION("REGEXREPLACE(J2350, ""^[\d\s]+"", """")"),"значение показателя за год")</f>
        <v>значение показателя за год</v>
      </c>
      <c r="L2350" s="16">
        <f t="shared" si="18"/>
        <v>2</v>
      </c>
      <c r="M2350" s="13" t="s">
        <v>31</v>
      </c>
      <c r="N2350" s="13" t="str">
        <f>IFERROR(__xludf.DUMMYFUNCTION("REGEXEXTRACT(M2350, "" (.+)$"")"),"городское население")</f>
        <v>городское население</v>
      </c>
      <c r="O2350" s="18">
        <v>44.0</v>
      </c>
      <c r="P2350" s="18">
        <v>58.0</v>
      </c>
      <c r="Q2350" s="18">
        <v>39.0</v>
      </c>
      <c r="R2350" s="18">
        <v>39.0</v>
      </c>
      <c r="S2350" s="18">
        <v>52.0</v>
      </c>
      <c r="T2350" s="18">
        <v>39.0</v>
      </c>
      <c r="U2350" s="18">
        <v>46.0</v>
      </c>
      <c r="V2350" s="18">
        <v>61.0</v>
      </c>
      <c r="W2350" s="18">
        <v>51.0</v>
      </c>
      <c r="X2350" s="18">
        <v>79.0</v>
      </c>
      <c r="Y2350" s="18">
        <v>85.0</v>
      </c>
      <c r="Z2350" s="19" t="str">
        <f t="shared" si="6"/>
        <v/>
      </c>
      <c r="AA2350" s="19">
        <f t="shared" si="19"/>
        <v>593</v>
      </c>
      <c r="AB2350" s="19" t="str">
        <f t="shared" si="8"/>
        <v/>
      </c>
      <c r="AC2350" s="19">
        <f t="shared" si="20"/>
        <v>53.90909091</v>
      </c>
      <c r="AD2350" s="19">
        <f t="shared" si="21"/>
        <v>88</v>
      </c>
      <c r="AE2350" s="19" t="str">
        <f t="shared" si="22"/>
        <v>Нет моды</v>
      </c>
      <c r="AF2350" s="19">
        <f t="shared" si="23"/>
        <v>39</v>
      </c>
      <c r="AG2350" s="19">
        <f t="shared" si="24"/>
        <v>85</v>
      </c>
      <c r="AH2350" s="20" t="str">
        <f t="shared" si="14"/>
        <v/>
      </c>
      <c r="AI2350" s="21"/>
      <c r="AJ2350" s="21"/>
      <c r="AK2350" s="21"/>
      <c r="AL2350" s="22">
        <f t="shared" si="25"/>
        <v>1</v>
      </c>
    </row>
    <row r="2351" ht="12.75" customHeight="1">
      <c r="A2351" s="13" t="s">
        <v>189</v>
      </c>
      <c r="B2351" s="13" t="str">
        <f>IFERROR(__xludf.DUMMYFUNCTION("REGEXREPLACE(A2351, ""\d"", """")"),"         Республика Ингушетия")</f>
        <v>         Республика Ингушетия</v>
      </c>
      <c r="C2351" s="14" t="str">
        <f t="shared" si="15"/>
        <v>Республика Ингушетия</v>
      </c>
      <c r="D2351" s="3">
        <f t="shared" si="16"/>
        <v>2</v>
      </c>
      <c r="E2351" s="15" t="s">
        <v>35</v>
      </c>
      <c r="F2351" s="13" t="str">
        <f>IFERROR(__xludf.DUMMYFUNCTION("REGEXEXTRACT(E2351, ""[А-Яа-я].*"")"),"внешние причины")</f>
        <v>внешние причины</v>
      </c>
      <c r="G2351" s="16">
        <f t="shared" si="17"/>
        <v>2</v>
      </c>
      <c r="H2351" s="13" t="s">
        <v>28</v>
      </c>
      <c r="I2351" s="13" t="str">
        <f>IFERROR(__xludf.DUMMYFUNCTION("REGEXREPLACE(H2351, "".*\s"", """")"),"человек")</f>
        <v>человек</v>
      </c>
      <c r="J2351" s="13" t="s">
        <v>29</v>
      </c>
      <c r="K2351" s="17" t="str">
        <f>IFERROR(__xludf.DUMMYFUNCTION("REGEXREPLACE(J2351, ""^[\d\s]+"", """")"),"значение показателя за год")</f>
        <v>значение показателя за год</v>
      </c>
      <c r="L2351" s="16">
        <f t="shared" si="18"/>
        <v>2</v>
      </c>
      <c r="M2351" s="13" t="s">
        <v>32</v>
      </c>
      <c r="N2351" s="13" t="str">
        <f>IFERROR(__xludf.DUMMYFUNCTION("REGEXEXTRACT(M2351, "" (.+)$"")"),"сельское население")</f>
        <v>сельское население</v>
      </c>
      <c r="O2351" s="18">
        <v>69.0</v>
      </c>
      <c r="P2351" s="18">
        <v>71.0</v>
      </c>
      <c r="Q2351" s="18">
        <v>65.0</v>
      </c>
      <c r="R2351" s="18">
        <v>71.0</v>
      </c>
      <c r="S2351" s="18">
        <v>46.0</v>
      </c>
      <c r="T2351" s="18">
        <v>58.0</v>
      </c>
      <c r="U2351" s="18">
        <v>45.0</v>
      </c>
      <c r="V2351" s="18">
        <v>63.0</v>
      </c>
      <c r="W2351" s="18">
        <v>71.0</v>
      </c>
      <c r="X2351" s="18">
        <v>72.0</v>
      </c>
      <c r="Y2351" s="18">
        <v>68.0</v>
      </c>
      <c r="Z2351" s="19" t="str">
        <f t="shared" si="6"/>
        <v/>
      </c>
      <c r="AA2351" s="19" t="str">
        <f t="shared" si="19"/>
        <v/>
      </c>
      <c r="AB2351" s="19">
        <f t="shared" si="8"/>
        <v>699</v>
      </c>
      <c r="AC2351" s="19">
        <f t="shared" si="20"/>
        <v>63.54545455</v>
      </c>
      <c r="AD2351" s="19">
        <f t="shared" si="21"/>
        <v>59.5</v>
      </c>
      <c r="AE2351" s="19" t="str">
        <f t="shared" si="22"/>
        <v>Нет моды</v>
      </c>
      <c r="AF2351" s="19">
        <f t="shared" si="23"/>
        <v>45</v>
      </c>
      <c r="AG2351" s="19">
        <f t="shared" si="24"/>
        <v>72</v>
      </c>
      <c r="AH2351" s="20" t="str">
        <f t="shared" si="14"/>
        <v>Город: 46%; Село: 54%</v>
      </c>
      <c r="AI2351" s="21"/>
      <c r="AJ2351" s="21"/>
      <c r="AK2351" s="21"/>
      <c r="AL2351" s="22">
        <f t="shared" si="25"/>
        <v>1</v>
      </c>
    </row>
    <row r="2352" ht="12.75" customHeight="1">
      <c r="A2352" s="13" t="s">
        <v>189</v>
      </c>
      <c r="B2352" s="13" t="str">
        <f>IFERROR(__xludf.DUMMYFUNCTION("REGEXREPLACE(A2352, ""\d"", """")"),"         Республика Ингушетия")</f>
        <v>         Республика Ингушетия</v>
      </c>
      <c r="C2352" s="14" t="str">
        <f t="shared" si="15"/>
        <v>Республика Ингушетия</v>
      </c>
      <c r="D2352" s="3">
        <f t="shared" si="16"/>
        <v>2</v>
      </c>
      <c r="E2352" s="15" t="s">
        <v>36</v>
      </c>
      <c r="F2352" s="13" t="str">
        <f>IFERROR(__xludf.DUMMYFUNCTION("REGEXEXTRACT(E2352,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52" s="16">
        <f t="shared" si="17"/>
        <v>2</v>
      </c>
      <c r="H2352" s="13" t="s">
        <v>28</v>
      </c>
      <c r="I2352" s="13" t="str">
        <f>IFERROR(__xludf.DUMMYFUNCTION("REGEXREPLACE(H2352, "".*\s"", """")"),"человек")</f>
        <v>человек</v>
      </c>
      <c r="J2352" s="13" t="s">
        <v>29</v>
      </c>
      <c r="K2352" s="17" t="str">
        <f>IFERROR(__xludf.DUMMYFUNCTION("REGEXREPLACE(J2352, ""^[\d\s]+"", """")"),"значение показателя за год")</f>
        <v>значение показателя за год</v>
      </c>
      <c r="L2352" s="16">
        <f t="shared" si="18"/>
        <v>2</v>
      </c>
      <c r="M2352" s="13" t="s">
        <v>30</v>
      </c>
      <c r="N2352" s="13" t="str">
        <f>IFERROR(__xludf.DUMMYFUNCTION("REGEXEXTRACT(M2352, "" (.+)$"")"),"все население")</f>
        <v>все население</v>
      </c>
      <c r="O2352" s="18">
        <v>19.0</v>
      </c>
      <c r="P2352" s="18">
        <v>20.0</v>
      </c>
      <c r="Q2352" s="18">
        <v>24.0</v>
      </c>
      <c r="R2352" s="18">
        <v>10.0</v>
      </c>
      <c r="S2352" s="23" t="s">
        <v>37</v>
      </c>
      <c r="T2352" s="23" t="s">
        <v>37</v>
      </c>
      <c r="U2352" s="23" t="s">
        <v>37</v>
      </c>
      <c r="V2352" s="23" t="s">
        <v>37</v>
      </c>
      <c r="W2352" s="23" t="s">
        <v>37</v>
      </c>
      <c r="X2352" s="23" t="s">
        <v>37</v>
      </c>
      <c r="Y2352" s="23" t="s">
        <v>37</v>
      </c>
      <c r="Z2352" s="19">
        <f t="shared" si="6"/>
        <v>73</v>
      </c>
      <c r="AA2352" s="19" t="str">
        <f t="shared" si="19"/>
        <v/>
      </c>
      <c r="AB2352" s="19" t="str">
        <f t="shared" si="8"/>
        <v/>
      </c>
      <c r="AC2352" s="19">
        <f t="shared" si="20"/>
        <v>18.25</v>
      </c>
      <c r="AD2352" s="19">
        <f t="shared" si="21"/>
        <v>63</v>
      </c>
      <c r="AE2352" s="19" t="str">
        <f t="shared" si="22"/>
        <v>Нет моды</v>
      </c>
      <c r="AF2352" s="19">
        <f t="shared" si="23"/>
        <v>10</v>
      </c>
      <c r="AG2352" s="19">
        <f t="shared" si="24"/>
        <v>24</v>
      </c>
      <c r="AH2352" s="20" t="str">
        <f t="shared" si="14"/>
        <v/>
      </c>
      <c r="AI2352" s="24"/>
      <c r="AJ2352" s="24"/>
      <c r="AK2352" s="24"/>
      <c r="AL2352" s="22">
        <f t="shared" si="25"/>
        <v>1</v>
      </c>
    </row>
    <row r="2353" ht="12.75" customHeight="1">
      <c r="A2353" s="13" t="s">
        <v>189</v>
      </c>
      <c r="B2353" s="13" t="str">
        <f>IFERROR(__xludf.DUMMYFUNCTION("REGEXREPLACE(A2353, ""\d"", """")"),"         Республика Ингушетия")</f>
        <v>         Республика Ингушетия</v>
      </c>
      <c r="C2353" s="14" t="str">
        <f t="shared" si="15"/>
        <v>Республика Ингушетия</v>
      </c>
      <c r="D2353" s="3">
        <f t="shared" si="16"/>
        <v>2</v>
      </c>
      <c r="E2353" s="15" t="s">
        <v>36</v>
      </c>
      <c r="F2353" s="13" t="str">
        <f>IFERROR(__xludf.DUMMYFUNCTION("REGEXEXTRACT(E2353,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53" s="16">
        <f t="shared" si="17"/>
        <v>2</v>
      </c>
      <c r="H2353" s="13" t="s">
        <v>28</v>
      </c>
      <c r="I2353" s="13" t="str">
        <f>IFERROR(__xludf.DUMMYFUNCTION("REGEXREPLACE(H2353, "".*\s"", """")"),"человек")</f>
        <v>человек</v>
      </c>
      <c r="J2353" s="13" t="s">
        <v>29</v>
      </c>
      <c r="K2353" s="17" t="str">
        <f>IFERROR(__xludf.DUMMYFUNCTION("REGEXREPLACE(J2353, ""^[\d\s]+"", """")"),"значение показателя за год")</f>
        <v>значение показателя за год</v>
      </c>
      <c r="L2353" s="16">
        <f t="shared" si="18"/>
        <v>2</v>
      </c>
      <c r="M2353" s="13" t="s">
        <v>31</v>
      </c>
      <c r="N2353" s="13" t="str">
        <f>IFERROR(__xludf.DUMMYFUNCTION("REGEXEXTRACT(M2353, "" (.+)$"")"),"городское население")</f>
        <v>городское население</v>
      </c>
      <c r="O2353" s="18">
        <v>12.0</v>
      </c>
      <c r="P2353" s="18">
        <v>11.0</v>
      </c>
      <c r="Q2353" s="18">
        <v>13.0</v>
      </c>
      <c r="R2353" s="18">
        <v>3.0</v>
      </c>
      <c r="S2353" s="23" t="s">
        <v>37</v>
      </c>
      <c r="T2353" s="23" t="s">
        <v>37</v>
      </c>
      <c r="U2353" s="23" t="s">
        <v>37</v>
      </c>
      <c r="V2353" s="23" t="s">
        <v>37</v>
      </c>
      <c r="W2353" s="23" t="s">
        <v>37</v>
      </c>
      <c r="X2353" s="23" t="s">
        <v>37</v>
      </c>
      <c r="Y2353" s="23" t="s">
        <v>37</v>
      </c>
      <c r="Z2353" s="19" t="str">
        <f t="shared" si="6"/>
        <v/>
      </c>
      <c r="AA2353" s="19">
        <f t="shared" si="19"/>
        <v>39</v>
      </c>
      <c r="AB2353" s="19" t="str">
        <f t="shared" si="8"/>
        <v/>
      </c>
      <c r="AC2353" s="19">
        <f t="shared" si="20"/>
        <v>9.75</v>
      </c>
      <c r="AD2353" s="19">
        <f t="shared" si="21"/>
        <v>12.5</v>
      </c>
      <c r="AE2353" s="19" t="str">
        <f t="shared" si="22"/>
        <v>Нет моды</v>
      </c>
      <c r="AF2353" s="19">
        <f t="shared" si="23"/>
        <v>3</v>
      </c>
      <c r="AG2353" s="19">
        <f t="shared" si="24"/>
        <v>13</v>
      </c>
      <c r="AH2353" s="20" t="str">
        <f t="shared" si="14"/>
        <v/>
      </c>
      <c r="AI2353" s="24"/>
      <c r="AJ2353" s="24"/>
      <c r="AK2353" s="24"/>
      <c r="AL2353" s="22">
        <f t="shared" si="25"/>
        <v>1</v>
      </c>
    </row>
    <row r="2354" ht="12.75" customHeight="1">
      <c r="A2354" s="13" t="s">
        <v>189</v>
      </c>
      <c r="B2354" s="13" t="str">
        <f>IFERROR(__xludf.DUMMYFUNCTION("REGEXREPLACE(A2354, ""\d"", """")"),"         Республика Ингушетия")</f>
        <v>         Республика Ингушетия</v>
      </c>
      <c r="C2354" s="14" t="str">
        <f t="shared" si="15"/>
        <v>Республика Ингушетия</v>
      </c>
      <c r="D2354" s="3">
        <f t="shared" si="16"/>
        <v>2</v>
      </c>
      <c r="E2354" s="15" t="s">
        <v>36</v>
      </c>
      <c r="F2354" s="13" t="str">
        <f>IFERROR(__xludf.DUMMYFUNCTION("REGEXEXTRACT(E2354,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354" s="16">
        <f t="shared" si="17"/>
        <v>2</v>
      </c>
      <c r="H2354" s="13" t="s">
        <v>28</v>
      </c>
      <c r="I2354" s="13" t="str">
        <f>IFERROR(__xludf.DUMMYFUNCTION("REGEXREPLACE(H2354, "".*\s"", """")"),"человек")</f>
        <v>человек</v>
      </c>
      <c r="J2354" s="13" t="s">
        <v>29</v>
      </c>
      <c r="K2354" s="17" t="str">
        <f>IFERROR(__xludf.DUMMYFUNCTION("REGEXREPLACE(J2354, ""^[\d\s]+"", """")"),"значение показателя за год")</f>
        <v>значение показателя за год</v>
      </c>
      <c r="L2354" s="16">
        <f t="shared" si="18"/>
        <v>2</v>
      </c>
      <c r="M2354" s="13" t="s">
        <v>32</v>
      </c>
      <c r="N2354" s="13" t="str">
        <f>IFERROR(__xludf.DUMMYFUNCTION("REGEXEXTRACT(M2354, "" (.+)$"")"),"сельское население")</f>
        <v>сельское население</v>
      </c>
      <c r="O2354" s="18">
        <v>7.0</v>
      </c>
      <c r="P2354" s="18">
        <v>9.0</v>
      </c>
      <c r="Q2354" s="18">
        <v>11.0</v>
      </c>
      <c r="R2354" s="18">
        <v>7.0</v>
      </c>
      <c r="S2354" s="23" t="s">
        <v>37</v>
      </c>
      <c r="T2354" s="23" t="s">
        <v>37</v>
      </c>
      <c r="U2354" s="23" t="s">
        <v>37</v>
      </c>
      <c r="V2354" s="23" t="s">
        <v>37</v>
      </c>
      <c r="W2354" s="23" t="s">
        <v>37</v>
      </c>
      <c r="X2354" s="23" t="s">
        <v>37</v>
      </c>
      <c r="Y2354" s="23" t="s">
        <v>37</v>
      </c>
      <c r="Z2354" s="19" t="str">
        <f t="shared" si="6"/>
        <v/>
      </c>
      <c r="AA2354" s="19" t="str">
        <f t="shared" si="19"/>
        <v/>
      </c>
      <c r="AB2354" s="19">
        <f t="shared" si="8"/>
        <v>34</v>
      </c>
      <c r="AC2354" s="19">
        <f t="shared" si="20"/>
        <v>8.5</v>
      </c>
      <c r="AD2354" s="19">
        <f t="shared" si="21"/>
        <v>10</v>
      </c>
      <c r="AE2354" s="19" t="str">
        <f t="shared" si="22"/>
        <v>Нет моды</v>
      </c>
      <c r="AF2354" s="19">
        <f t="shared" si="23"/>
        <v>7</v>
      </c>
      <c r="AG2354" s="19">
        <f t="shared" si="24"/>
        <v>11</v>
      </c>
      <c r="AH2354" s="20" t="str">
        <f t="shared" si="14"/>
        <v>Город: 53%; Село: 47%</v>
      </c>
      <c r="AI2354" s="24"/>
      <c r="AJ2354" s="24"/>
      <c r="AK2354" s="24"/>
      <c r="AL2354" s="22">
        <f t="shared" si="25"/>
        <v>1</v>
      </c>
    </row>
    <row r="2355" ht="12.75" customHeight="1">
      <c r="A2355" s="13" t="s">
        <v>189</v>
      </c>
      <c r="B2355" s="13" t="str">
        <f>IFERROR(__xludf.DUMMYFUNCTION("REGEXREPLACE(A2355, ""\d"", """")"),"         Республика Ингушетия")</f>
        <v>         Республика Ингушетия</v>
      </c>
      <c r="C2355" s="14" t="str">
        <f t="shared" si="15"/>
        <v>Республика Ингушетия</v>
      </c>
      <c r="D2355" s="3">
        <f t="shared" si="16"/>
        <v>2</v>
      </c>
      <c r="E2355" s="15" t="s">
        <v>38</v>
      </c>
      <c r="F2355" s="13" t="str">
        <f>IFERROR(__xludf.DUMMYFUNCTION("REGEXEXTRACT(E2355, ""[А-Яа-я].*"")"),"все виды транспортных несчастных случаев")</f>
        <v>все виды транспортных несчастных случаев</v>
      </c>
      <c r="G2355" s="16">
        <f t="shared" si="17"/>
        <v>2</v>
      </c>
      <c r="H2355" s="13" t="s">
        <v>28</v>
      </c>
      <c r="I2355" s="13" t="str">
        <f>IFERROR(__xludf.DUMMYFUNCTION("REGEXREPLACE(H2355, "".*\s"", """")"),"человек")</f>
        <v>человек</v>
      </c>
      <c r="J2355" s="13" t="s">
        <v>29</v>
      </c>
      <c r="K2355" s="17" t="str">
        <f>IFERROR(__xludf.DUMMYFUNCTION("REGEXREPLACE(J2355, ""^[\d\s]+"", """")"),"значение показателя за год")</f>
        <v>значение показателя за год</v>
      </c>
      <c r="L2355" s="16">
        <f t="shared" si="18"/>
        <v>2</v>
      </c>
      <c r="M2355" s="13" t="s">
        <v>30</v>
      </c>
      <c r="N2355" s="13" t="str">
        <f>IFERROR(__xludf.DUMMYFUNCTION("REGEXEXTRACT(M2355, "" (.+)$"")"),"все население")</f>
        <v>все население</v>
      </c>
      <c r="O2355" s="18">
        <v>57.0</v>
      </c>
      <c r="P2355" s="18">
        <v>71.0</v>
      </c>
      <c r="Q2355" s="18">
        <v>49.0</v>
      </c>
      <c r="R2355" s="18">
        <v>47.0</v>
      </c>
      <c r="S2355" s="18">
        <v>43.0</v>
      </c>
      <c r="T2355" s="18">
        <v>44.0</v>
      </c>
      <c r="U2355" s="18">
        <v>49.0</v>
      </c>
      <c r="V2355" s="18">
        <v>75.0</v>
      </c>
      <c r="W2355" s="18">
        <v>82.0</v>
      </c>
      <c r="X2355" s="18">
        <v>59.0</v>
      </c>
      <c r="Y2355" s="18">
        <v>85.0</v>
      </c>
      <c r="Z2355" s="19">
        <f t="shared" si="6"/>
        <v>661</v>
      </c>
      <c r="AA2355" s="19" t="str">
        <f t="shared" si="19"/>
        <v/>
      </c>
      <c r="AB2355" s="19" t="str">
        <f t="shared" si="8"/>
        <v/>
      </c>
      <c r="AC2355" s="19">
        <f t="shared" si="20"/>
        <v>60.09090909</v>
      </c>
      <c r="AD2355" s="19">
        <f t="shared" si="21"/>
        <v>49</v>
      </c>
      <c r="AE2355" s="19" t="str">
        <f t="shared" si="22"/>
        <v>Нет моды</v>
      </c>
      <c r="AF2355" s="19">
        <f t="shared" si="23"/>
        <v>43</v>
      </c>
      <c r="AG2355" s="19">
        <f t="shared" si="24"/>
        <v>85</v>
      </c>
      <c r="AH2355" s="20" t="str">
        <f t="shared" si="14"/>
        <v/>
      </c>
      <c r="AI2355" s="21"/>
      <c r="AJ2355" s="21"/>
      <c r="AK2355" s="21"/>
      <c r="AL2355" s="22">
        <f t="shared" si="25"/>
        <v>1</v>
      </c>
    </row>
    <row r="2356" ht="12.75" customHeight="1">
      <c r="A2356" s="13" t="s">
        <v>189</v>
      </c>
      <c r="B2356" s="13" t="str">
        <f>IFERROR(__xludf.DUMMYFUNCTION("REGEXREPLACE(A2356, ""\d"", """")"),"         Республика Ингушетия")</f>
        <v>         Республика Ингушетия</v>
      </c>
      <c r="C2356" s="14" t="str">
        <f t="shared" si="15"/>
        <v>Республика Ингушетия</v>
      </c>
      <c r="D2356" s="3">
        <f t="shared" si="16"/>
        <v>2</v>
      </c>
      <c r="E2356" s="15" t="s">
        <v>38</v>
      </c>
      <c r="F2356" s="13" t="str">
        <f>IFERROR(__xludf.DUMMYFUNCTION("REGEXEXTRACT(E2356, ""[А-Яа-я].*"")"),"все виды транспортных несчастных случаев")</f>
        <v>все виды транспортных несчастных случаев</v>
      </c>
      <c r="G2356" s="16">
        <f t="shared" si="17"/>
        <v>2</v>
      </c>
      <c r="H2356" s="13" t="s">
        <v>28</v>
      </c>
      <c r="I2356" s="13" t="str">
        <f>IFERROR(__xludf.DUMMYFUNCTION("REGEXREPLACE(H2356, "".*\s"", """")"),"человек")</f>
        <v>человек</v>
      </c>
      <c r="J2356" s="13" t="s">
        <v>29</v>
      </c>
      <c r="K2356" s="17" t="str">
        <f>IFERROR(__xludf.DUMMYFUNCTION("REGEXREPLACE(J2356, ""^[\d\s]+"", """")"),"значение показателя за год")</f>
        <v>значение показателя за год</v>
      </c>
      <c r="L2356" s="16">
        <f t="shared" si="18"/>
        <v>2</v>
      </c>
      <c r="M2356" s="13" t="s">
        <v>31</v>
      </c>
      <c r="N2356" s="13" t="str">
        <f>IFERROR(__xludf.DUMMYFUNCTION("REGEXEXTRACT(M2356, "" (.+)$"")"),"городское население")</f>
        <v>городское население</v>
      </c>
      <c r="O2356" s="18">
        <v>28.0</v>
      </c>
      <c r="P2356" s="18">
        <v>38.0</v>
      </c>
      <c r="Q2356" s="18">
        <v>20.0</v>
      </c>
      <c r="R2356" s="18">
        <v>16.0</v>
      </c>
      <c r="S2356" s="18">
        <v>26.0</v>
      </c>
      <c r="T2356" s="18">
        <v>18.0</v>
      </c>
      <c r="U2356" s="18">
        <v>23.0</v>
      </c>
      <c r="V2356" s="18">
        <v>34.0</v>
      </c>
      <c r="W2356" s="18">
        <v>35.0</v>
      </c>
      <c r="X2356" s="18">
        <v>32.0</v>
      </c>
      <c r="Y2356" s="18">
        <v>49.0</v>
      </c>
      <c r="Z2356" s="19" t="str">
        <f t="shared" si="6"/>
        <v/>
      </c>
      <c r="AA2356" s="19">
        <f t="shared" si="19"/>
        <v>319</v>
      </c>
      <c r="AB2356" s="19" t="str">
        <f t="shared" si="8"/>
        <v/>
      </c>
      <c r="AC2356" s="19">
        <f t="shared" si="20"/>
        <v>29</v>
      </c>
      <c r="AD2356" s="19">
        <f t="shared" si="21"/>
        <v>43.5</v>
      </c>
      <c r="AE2356" s="19" t="str">
        <f t="shared" si="22"/>
        <v>Нет моды</v>
      </c>
      <c r="AF2356" s="19">
        <f t="shared" si="23"/>
        <v>16</v>
      </c>
      <c r="AG2356" s="19">
        <f t="shared" si="24"/>
        <v>49</v>
      </c>
      <c r="AH2356" s="20" t="str">
        <f t="shared" si="14"/>
        <v/>
      </c>
      <c r="AI2356" s="21"/>
      <c r="AJ2356" s="21"/>
      <c r="AK2356" s="21"/>
      <c r="AL2356" s="22">
        <f t="shared" si="25"/>
        <v>1</v>
      </c>
    </row>
    <row r="2357" ht="12.75" customHeight="1">
      <c r="A2357" s="13" t="s">
        <v>189</v>
      </c>
      <c r="B2357" s="13" t="str">
        <f>IFERROR(__xludf.DUMMYFUNCTION("REGEXREPLACE(A2357, ""\d"", """")"),"         Республика Ингушетия")</f>
        <v>         Республика Ингушетия</v>
      </c>
      <c r="C2357" s="14" t="str">
        <f t="shared" si="15"/>
        <v>Республика Ингушетия</v>
      </c>
      <c r="D2357" s="3">
        <f t="shared" si="16"/>
        <v>2</v>
      </c>
      <c r="E2357" s="15" t="s">
        <v>38</v>
      </c>
      <c r="F2357" s="13" t="str">
        <f>IFERROR(__xludf.DUMMYFUNCTION("REGEXEXTRACT(E2357, ""[А-Яа-я].*"")"),"все виды транспортных несчастных случаев")</f>
        <v>все виды транспортных несчастных случаев</v>
      </c>
      <c r="G2357" s="16">
        <f t="shared" si="17"/>
        <v>2</v>
      </c>
      <c r="H2357" s="13" t="s">
        <v>28</v>
      </c>
      <c r="I2357" s="13" t="str">
        <f>IFERROR(__xludf.DUMMYFUNCTION("REGEXREPLACE(H2357, "".*\s"", """")"),"человек")</f>
        <v>человек</v>
      </c>
      <c r="J2357" s="13" t="s">
        <v>29</v>
      </c>
      <c r="K2357" s="17" t="str">
        <f>IFERROR(__xludf.DUMMYFUNCTION("REGEXREPLACE(J2357, ""^[\d\s]+"", """")"),"значение показателя за год")</f>
        <v>значение показателя за год</v>
      </c>
      <c r="L2357" s="16">
        <f t="shared" si="18"/>
        <v>2</v>
      </c>
      <c r="M2357" s="13" t="s">
        <v>32</v>
      </c>
      <c r="N2357" s="13" t="str">
        <f>IFERROR(__xludf.DUMMYFUNCTION("REGEXEXTRACT(M2357, "" (.+)$"")"),"сельское население")</f>
        <v>сельское население</v>
      </c>
      <c r="O2357" s="18">
        <v>29.0</v>
      </c>
      <c r="P2357" s="18">
        <v>33.0</v>
      </c>
      <c r="Q2357" s="18">
        <v>29.0</v>
      </c>
      <c r="R2357" s="18">
        <v>31.0</v>
      </c>
      <c r="S2357" s="18">
        <v>17.0</v>
      </c>
      <c r="T2357" s="18">
        <v>26.0</v>
      </c>
      <c r="U2357" s="18">
        <v>26.0</v>
      </c>
      <c r="V2357" s="18">
        <v>41.0</v>
      </c>
      <c r="W2357" s="18">
        <v>47.0</v>
      </c>
      <c r="X2357" s="18">
        <v>27.0</v>
      </c>
      <c r="Y2357" s="18">
        <v>36.0</v>
      </c>
      <c r="Z2357" s="19" t="str">
        <f t="shared" si="6"/>
        <v/>
      </c>
      <c r="AA2357" s="19" t="str">
        <f t="shared" si="19"/>
        <v/>
      </c>
      <c r="AB2357" s="19">
        <f t="shared" si="8"/>
        <v>342</v>
      </c>
      <c r="AC2357" s="19">
        <f t="shared" si="20"/>
        <v>31.09090909</v>
      </c>
      <c r="AD2357" s="19">
        <f t="shared" si="21"/>
        <v>29</v>
      </c>
      <c r="AE2357" s="19" t="str">
        <f t="shared" si="22"/>
        <v>Нет моды</v>
      </c>
      <c r="AF2357" s="19">
        <f t="shared" si="23"/>
        <v>17</v>
      </c>
      <c r="AG2357" s="19">
        <f t="shared" si="24"/>
        <v>47</v>
      </c>
      <c r="AH2357" s="20" t="str">
        <f t="shared" si="14"/>
        <v>Город: 48%; Село: 52%</v>
      </c>
      <c r="AI2357" s="21"/>
      <c r="AJ2357" s="21"/>
      <c r="AK2357" s="21"/>
      <c r="AL2357" s="22">
        <f t="shared" si="25"/>
        <v>1</v>
      </c>
    </row>
    <row r="2358" ht="12.75" customHeight="1">
      <c r="A2358" s="13" t="s">
        <v>189</v>
      </c>
      <c r="B2358" s="13" t="str">
        <f>IFERROR(__xludf.DUMMYFUNCTION("REGEXREPLACE(A2358, ""\d"", """")"),"         Республика Ингушетия")</f>
        <v>         Республика Ингушетия</v>
      </c>
      <c r="C2358" s="14" t="str">
        <f t="shared" si="15"/>
        <v>Республика Ингушетия</v>
      </c>
      <c r="D2358" s="3">
        <f t="shared" si="16"/>
        <v>2</v>
      </c>
      <c r="E2358" s="15" t="s">
        <v>39</v>
      </c>
      <c r="F2358" s="13" t="str">
        <f>IFERROR(__xludf.DUMMYFUNCTION("REGEXEXTRACT(E2358, ""[А-Яа-я].*"")"),"Всего умерших")</f>
        <v>Всего умерших</v>
      </c>
      <c r="G2358" s="16">
        <f t="shared" si="17"/>
        <v>2</v>
      </c>
      <c r="H2358" s="13" t="s">
        <v>28</v>
      </c>
      <c r="I2358" s="13" t="str">
        <f>IFERROR(__xludf.DUMMYFUNCTION("REGEXREPLACE(H2358, "".*\s"", """")"),"человек")</f>
        <v>человек</v>
      </c>
      <c r="J2358" s="13" t="s">
        <v>29</v>
      </c>
      <c r="K2358" s="17" t="str">
        <f>IFERROR(__xludf.DUMMYFUNCTION("REGEXREPLACE(J2358, ""^[\d\s]+"", """")"),"значение показателя за год")</f>
        <v>значение показателя за год</v>
      </c>
      <c r="L2358" s="16">
        <f t="shared" si="18"/>
        <v>2</v>
      </c>
      <c r="M2358" s="13" t="s">
        <v>30</v>
      </c>
      <c r="N2358" s="13" t="str">
        <f>IFERROR(__xludf.DUMMYFUNCTION("REGEXEXTRACT(M2358, "" (.+)$"")"),"все население")</f>
        <v>все население</v>
      </c>
      <c r="O2358" s="18">
        <v>1568.0</v>
      </c>
      <c r="P2358" s="18">
        <v>1586.0</v>
      </c>
      <c r="Q2358" s="18">
        <v>1557.0</v>
      </c>
      <c r="R2358" s="18">
        <v>1555.0</v>
      </c>
      <c r="S2358" s="18">
        <v>1554.0</v>
      </c>
      <c r="T2358" s="18">
        <v>1548.0</v>
      </c>
      <c r="U2358" s="18">
        <v>1529.0</v>
      </c>
      <c r="V2358" s="18">
        <v>1946.0</v>
      </c>
      <c r="W2358" s="18">
        <v>2183.0</v>
      </c>
      <c r="X2358" s="18">
        <v>1744.0</v>
      </c>
      <c r="Y2358" s="18">
        <v>1697.0</v>
      </c>
      <c r="Z2358" s="19">
        <f t="shared" si="6"/>
        <v>18467</v>
      </c>
      <c r="AA2358" s="19" t="str">
        <f t="shared" si="19"/>
        <v/>
      </c>
      <c r="AB2358" s="19" t="str">
        <f t="shared" si="8"/>
        <v/>
      </c>
      <c r="AC2358" s="19">
        <f t="shared" si="20"/>
        <v>1678.818182</v>
      </c>
      <c r="AD2358" s="19">
        <f t="shared" si="21"/>
        <v>788</v>
      </c>
      <c r="AE2358" s="19" t="str">
        <f t="shared" si="22"/>
        <v>Нет моды</v>
      </c>
      <c r="AF2358" s="19">
        <f t="shared" si="23"/>
        <v>1529</v>
      </c>
      <c r="AG2358" s="19">
        <f t="shared" si="24"/>
        <v>2183</v>
      </c>
      <c r="AH2358" s="20" t="str">
        <f t="shared" si="14"/>
        <v/>
      </c>
      <c r="AI2358" s="21"/>
      <c r="AJ2358" s="21"/>
      <c r="AK2358" s="21"/>
      <c r="AL2358" s="22">
        <f t="shared" si="25"/>
        <v>1</v>
      </c>
    </row>
    <row r="2359" ht="12.75" customHeight="1">
      <c r="A2359" s="13" t="s">
        <v>189</v>
      </c>
      <c r="B2359" s="13" t="str">
        <f>IFERROR(__xludf.DUMMYFUNCTION("REGEXREPLACE(A2359, ""\d"", """")"),"         Республика Ингушетия")</f>
        <v>         Республика Ингушетия</v>
      </c>
      <c r="C2359" s="14" t="str">
        <f t="shared" si="15"/>
        <v>Республика Ингушетия</v>
      </c>
      <c r="D2359" s="3">
        <f t="shared" si="16"/>
        <v>2</v>
      </c>
      <c r="E2359" s="15" t="s">
        <v>39</v>
      </c>
      <c r="F2359" s="13" t="str">
        <f>IFERROR(__xludf.DUMMYFUNCTION("REGEXEXTRACT(E2359, ""[А-Яа-я].*"")"),"Всего умерших")</f>
        <v>Всего умерших</v>
      </c>
      <c r="G2359" s="16">
        <f t="shared" si="17"/>
        <v>2</v>
      </c>
      <c r="H2359" s="13" t="s">
        <v>28</v>
      </c>
      <c r="I2359" s="13" t="str">
        <f>IFERROR(__xludf.DUMMYFUNCTION("REGEXREPLACE(H2359, "".*\s"", """")"),"человек")</f>
        <v>человек</v>
      </c>
      <c r="J2359" s="13" t="s">
        <v>29</v>
      </c>
      <c r="K2359" s="17" t="str">
        <f>IFERROR(__xludf.DUMMYFUNCTION("REGEXREPLACE(J2359, ""^[\d\s]+"", """")"),"значение показателя за год")</f>
        <v>значение показателя за год</v>
      </c>
      <c r="L2359" s="16">
        <f t="shared" si="18"/>
        <v>2</v>
      </c>
      <c r="M2359" s="13" t="s">
        <v>31</v>
      </c>
      <c r="N2359" s="13" t="str">
        <f>IFERROR(__xludf.DUMMYFUNCTION("REGEXEXTRACT(M2359, "" (.+)$"")"),"городское население")</f>
        <v>городское население</v>
      </c>
      <c r="O2359" s="18">
        <v>619.0</v>
      </c>
      <c r="P2359" s="18">
        <v>666.0</v>
      </c>
      <c r="Q2359" s="18">
        <v>657.0</v>
      </c>
      <c r="R2359" s="18">
        <v>635.0</v>
      </c>
      <c r="S2359" s="18">
        <v>763.0</v>
      </c>
      <c r="T2359" s="18">
        <v>779.0</v>
      </c>
      <c r="U2359" s="18">
        <v>859.0</v>
      </c>
      <c r="V2359" s="18">
        <v>1063.0</v>
      </c>
      <c r="W2359" s="18">
        <v>1140.0</v>
      </c>
      <c r="X2359" s="18">
        <v>967.0</v>
      </c>
      <c r="Y2359" s="18">
        <v>939.0</v>
      </c>
      <c r="Z2359" s="19" t="str">
        <f t="shared" si="6"/>
        <v/>
      </c>
      <c r="AA2359" s="19">
        <f t="shared" si="19"/>
        <v>9087</v>
      </c>
      <c r="AB2359" s="19" t="str">
        <f t="shared" si="8"/>
        <v/>
      </c>
      <c r="AC2359" s="19">
        <f t="shared" si="20"/>
        <v>826.0909091</v>
      </c>
      <c r="AD2359" s="19">
        <f t="shared" si="21"/>
        <v>1334.5</v>
      </c>
      <c r="AE2359" s="19" t="str">
        <f t="shared" si="22"/>
        <v>Нет моды</v>
      </c>
      <c r="AF2359" s="19">
        <f t="shared" si="23"/>
        <v>619</v>
      </c>
      <c r="AG2359" s="19">
        <f t="shared" si="24"/>
        <v>1140</v>
      </c>
      <c r="AH2359" s="20" t="str">
        <f t="shared" si="14"/>
        <v/>
      </c>
      <c r="AI2359" s="21"/>
      <c r="AJ2359" s="21"/>
      <c r="AK2359" s="21"/>
      <c r="AL2359" s="22">
        <f t="shared" si="25"/>
        <v>1</v>
      </c>
    </row>
    <row r="2360" ht="12.75" customHeight="1">
      <c r="A2360" s="13" t="s">
        <v>189</v>
      </c>
      <c r="B2360" s="13" t="str">
        <f>IFERROR(__xludf.DUMMYFUNCTION("REGEXREPLACE(A2360, ""\d"", """")"),"         Республика Ингушетия")</f>
        <v>         Республика Ингушетия</v>
      </c>
      <c r="C2360" s="14" t="str">
        <f t="shared" si="15"/>
        <v>Республика Ингушетия</v>
      </c>
      <c r="D2360" s="3">
        <f t="shared" si="16"/>
        <v>2</v>
      </c>
      <c r="E2360" s="15" t="s">
        <v>39</v>
      </c>
      <c r="F2360" s="13" t="str">
        <f>IFERROR(__xludf.DUMMYFUNCTION("REGEXEXTRACT(E2360, ""[А-Яа-я].*"")"),"Всего умерших")</f>
        <v>Всего умерших</v>
      </c>
      <c r="G2360" s="16">
        <f t="shared" si="17"/>
        <v>2</v>
      </c>
      <c r="H2360" s="13" t="s">
        <v>28</v>
      </c>
      <c r="I2360" s="13" t="str">
        <f>IFERROR(__xludf.DUMMYFUNCTION("REGEXREPLACE(H2360, "".*\s"", """")"),"человек")</f>
        <v>человек</v>
      </c>
      <c r="J2360" s="13" t="s">
        <v>29</v>
      </c>
      <c r="K2360" s="17" t="str">
        <f>IFERROR(__xludf.DUMMYFUNCTION("REGEXREPLACE(J2360, ""^[\d\s]+"", """")"),"значение показателя за год")</f>
        <v>значение показателя за год</v>
      </c>
      <c r="L2360" s="16">
        <f t="shared" si="18"/>
        <v>2</v>
      </c>
      <c r="M2360" s="13" t="s">
        <v>32</v>
      </c>
      <c r="N2360" s="13" t="str">
        <f>IFERROR(__xludf.DUMMYFUNCTION("REGEXEXTRACT(M2360, "" (.+)$"")"),"сельское население")</f>
        <v>сельское население</v>
      </c>
      <c r="O2360" s="18">
        <v>949.0</v>
      </c>
      <c r="P2360" s="18">
        <v>920.0</v>
      </c>
      <c r="Q2360" s="18">
        <v>900.0</v>
      </c>
      <c r="R2360" s="18">
        <v>920.0</v>
      </c>
      <c r="S2360" s="18">
        <v>791.0</v>
      </c>
      <c r="T2360" s="18">
        <v>769.0</v>
      </c>
      <c r="U2360" s="18">
        <v>670.0</v>
      </c>
      <c r="V2360" s="18">
        <v>883.0</v>
      </c>
      <c r="W2360" s="18">
        <v>1043.0</v>
      </c>
      <c r="X2360" s="18">
        <v>777.0</v>
      </c>
      <c r="Y2360" s="18">
        <v>758.0</v>
      </c>
      <c r="Z2360" s="19" t="str">
        <f t="shared" si="6"/>
        <v/>
      </c>
      <c r="AA2360" s="19" t="str">
        <f t="shared" si="19"/>
        <v/>
      </c>
      <c r="AB2360" s="19">
        <f t="shared" si="8"/>
        <v>9380</v>
      </c>
      <c r="AC2360" s="19">
        <f t="shared" si="20"/>
        <v>852.7272727</v>
      </c>
      <c r="AD2360" s="19">
        <f t="shared" si="21"/>
        <v>825</v>
      </c>
      <c r="AE2360" s="19" t="str">
        <f t="shared" si="22"/>
        <v>Нет моды</v>
      </c>
      <c r="AF2360" s="19">
        <f t="shared" si="23"/>
        <v>670</v>
      </c>
      <c r="AG2360" s="19">
        <f t="shared" si="24"/>
        <v>1043</v>
      </c>
      <c r="AH2360" s="20" t="str">
        <f t="shared" si="14"/>
        <v>Город: 49%; Село: 51%</v>
      </c>
      <c r="AI2360" s="21"/>
      <c r="AJ2360" s="21"/>
      <c r="AK2360" s="21"/>
      <c r="AL2360" s="22">
        <f t="shared" si="25"/>
        <v>1</v>
      </c>
    </row>
    <row r="2361" ht="12.75" customHeight="1">
      <c r="A2361" s="13" t="s">
        <v>189</v>
      </c>
      <c r="B2361" s="13" t="str">
        <f>IFERROR(__xludf.DUMMYFUNCTION("REGEXREPLACE(A2361, ""\d"", """")"),"         Республика Ингушетия")</f>
        <v>         Республика Ингушетия</v>
      </c>
      <c r="C2361" s="14" t="str">
        <f t="shared" si="15"/>
        <v>Республика Ингушетия</v>
      </c>
      <c r="D2361" s="3">
        <f t="shared" si="16"/>
        <v>2</v>
      </c>
      <c r="E2361" s="15" t="s">
        <v>40</v>
      </c>
      <c r="F2361" s="13" t="str">
        <f>IFERROR(__xludf.DUMMYFUNCTION("REGEXEXTRACT(E2361, ""[А-Яа-я].*"")"),"Злокачественные новообразования")</f>
        <v>Злокачественные новообразования</v>
      </c>
      <c r="G2361" s="16">
        <f t="shared" si="17"/>
        <v>2</v>
      </c>
      <c r="H2361" s="13" t="s">
        <v>28</v>
      </c>
      <c r="I2361" s="13" t="str">
        <f>IFERROR(__xludf.DUMMYFUNCTION("REGEXREPLACE(H2361, "".*\s"", """")"),"человек")</f>
        <v>человек</v>
      </c>
      <c r="J2361" s="13" t="s">
        <v>29</v>
      </c>
      <c r="K2361" s="17" t="str">
        <f>IFERROR(__xludf.DUMMYFUNCTION("REGEXREPLACE(J2361, ""^[\d\s]+"", """")"),"значение показателя за год")</f>
        <v>значение показателя за год</v>
      </c>
      <c r="L2361" s="16">
        <f t="shared" si="18"/>
        <v>2</v>
      </c>
      <c r="M2361" s="13" t="s">
        <v>30</v>
      </c>
      <c r="N2361" s="13" t="str">
        <f>IFERROR(__xludf.DUMMYFUNCTION("REGEXEXTRACT(M2361, "" (.+)$"")"),"все население")</f>
        <v>все население</v>
      </c>
      <c r="O2361" s="18">
        <v>211.0</v>
      </c>
      <c r="P2361" s="18">
        <v>275.0</v>
      </c>
      <c r="Q2361" s="18">
        <v>263.0</v>
      </c>
      <c r="R2361" s="18">
        <v>254.0</v>
      </c>
      <c r="S2361" s="18">
        <v>251.0</v>
      </c>
      <c r="T2361" s="18">
        <v>250.0</v>
      </c>
      <c r="U2361" s="18">
        <v>254.0</v>
      </c>
      <c r="V2361" s="18">
        <v>246.0</v>
      </c>
      <c r="W2361" s="18">
        <v>273.0</v>
      </c>
      <c r="X2361" s="18">
        <v>264.0</v>
      </c>
      <c r="Y2361" s="18">
        <v>227.0</v>
      </c>
      <c r="Z2361" s="19">
        <f t="shared" si="6"/>
        <v>2768</v>
      </c>
      <c r="AA2361" s="19" t="str">
        <f t="shared" si="19"/>
        <v/>
      </c>
      <c r="AB2361" s="19" t="str">
        <f t="shared" si="8"/>
        <v/>
      </c>
      <c r="AC2361" s="19">
        <f t="shared" si="20"/>
        <v>251.6363636</v>
      </c>
      <c r="AD2361" s="19">
        <f t="shared" si="21"/>
        <v>472.5</v>
      </c>
      <c r="AE2361" s="19" t="str">
        <f t="shared" si="22"/>
        <v>Нет моды</v>
      </c>
      <c r="AF2361" s="19">
        <f t="shared" si="23"/>
        <v>211</v>
      </c>
      <c r="AG2361" s="19">
        <f t="shared" si="24"/>
        <v>275</v>
      </c>
      <c r="AH2361" s="20" t="str">
        <f t="shared" si="14"/>
        <v/>
      </c>
      <c r="AI2361" s="21"/>
      <c r="AJ2361" s="21"/>
      <c r="AK2361" s="21"/>
      <c r="AL2361" s="22">
        <f t="shared" si="25"/>
        <v>1</v>
      </c>
    </row>
    <row r="2362" ht="12.75" customHeight="1">
      <c r="A2362" s="13" t="s">
        <v>189</v>
      </c>
      <c r="B2362" s="13" t="str">
        <f>IFERROR(__xludf.DUMMYFUNCTION("REGEXREPLACE(A2362, ""\d"", """")"),"         Республика Ингушетия")</f>
        <v>         Республика Ингушетия</v>
      </c>
      <c r="C2362" s="14" t="str">
        <f t="shared" si="15"/>
        <v>Республика Ингушетия</v>
      </c>
      <c r="D2362" s="3">
        <f t="shared" si="16"/>
        <v>2</v>
      </c>
      <c r="E2362" s="15" t="s">
        <v>40</v>
      </c>
      <c r="F2362" s="13" t="str">
        <f>IFERROR(__xludf.DUMMYFUNCTION("REGEXEXTRACT(E2362, ""[А-Яа-я].*"")"),"Злокачественные новообразования")</f>
        <v>Злокачественные новообразования</v>
      </c>
      <c r="G2362" s="16">
        <f t="shared" si="17"/>
        <v>2</v>
      </c>
      <c r="H2362" s="13" t="s">
        <v>28</v>
      </c>
      <c r="I2362" s="13" t="str">
        <f>IFERROR(__xludf.DUMMYFUNCTION("REGEXREPLACE(H2362, "".*\s"", """")"),"человек")</f>
        <v>человек</v>
      </c>
      <c r="J2362" s="13" t="s">
        <v>29</v>
      </c>
      <c r="K2362" s="17" t="str">
        <f>IFERROR(__xludf.DUMMYFUNCTION("REGEXREPLACE(J2362, ""^[\d\s]+"", """")"),"значение показателя за год")</f>
        <v>значение показателя за год</v>
      </c>
      <c r="L2362" s="16">
        <f t="shared" si="18"/>
        <v>2</v>
      </c>
      <c r="M2362" s="13" t="s">
        <v>31</v>
      </c>
      <c r="N2362" s="13" t="str">
        <f>IFERROR(__xludf.DUMMYFUNCTION("REGEXEXTRACT(M2362, "" (.+)$"")"),"городское население")</f>
        <v>городское население</v>
      </c>
      <c r="O2362" s="18">
        <v>81.0</v>
      </c>
      <c r="P2362" s="18">
        <v>110.0</v>
      </c>
      <c r="Q2362" s="18">
        <v>110.0</v>
      </c>
      <c r="R2362" s="18">
        <v>101.0</v>
      </c>
      <c r="S2362" s="18">
        <v>126.0</v>
      </c>
      <c r="T2362" s="18">
        <v>132.0</v>
      </c>
      <c r="U2362" s="18">
        <v>139.0</v>
      </c>
      <c r="V2362" s="18">
        <v>142.0</v>
      </c>
      <c r="W2362" s="18">
        <v>143.0</v>
      </c>
      <c r="X2362" s="18">
        <v>144.0</v>
      </c>
      <c r="Y2362" s="18">
        <v>132.0</v>
      </c>
      <c r="Z2362" s="19" t="str">
        <f t="shared" si="6"/>
        <v/>
      </c>
      <c r="AA2362" s="19">
        <f t="shared" si="19"/>
        <v>1360</v>
      </c>
      <c r="AB2362" s="19" t="str">
        <f t="shared" si="8"/>
        <v/>
      </c>
      <c r="AC2362" s="19">
        <f t="shared" si="20"/>
        <v>123.6363636</v>
      </c>
      <c r="AD2362" s="19">
        <f t="shared" si="21"/>
        <v>177.5</v>
      </c>
      <c r="AE2362" s="19" t="str">
        <f t="shared" si="22"/>
        <v>Нет моды</v>
      </c>
      <c r="AF2362" s="19">
        <f t="shared" si="23"/>
        <v>81</v>
      </c>
      <c r="AG2362" s="19">
        <f t="shared" si="24"/>
        <v>144</v>
      </c>
      <c r="AH2362" s="20" t="str">
        <f t="shared" si="14"/>
        <v/>
      </c>
      <c r="AI2362" s="21"/>
      <c r="AJ2362" s="21"/>
      <c r="AK2362" s="21"/>
      <c r="AL2362" s="22">
        <f t="shared" si="25"/>
        <v>1</v>
      </c>
    </row>
    <row r="2363" ht="12.75" customHeight="1">
      <c r="A2363" s="13" t="s">
        <v>189</v>
      </c>
      <c r="B2363" s="13" t="str">
        <f>IFERROR(__xludf.DUMMYFUNCTION("REGEXREPLACE(A2363, ""\d"", """")"),"         Республика Ингушетия")</f>
        <v>         Республика Ингушетия</v>
      </c>
      <c r="C2363" s="14" t="str">
        <f t="shared" si="15"/>
        <v>Республика Ингушетия</v>
      </c>
      <c r="D2363" s="3">
        <f t="shared" si="16"/>
        <v>2</v>
      </c>
      <c r="E2363" s="15" t="s">
        <v>40</v>
      </c>
      <c r="F2363" s="13" t="str">
        <f>IFERROR(__xludf.DUMMYFUNCTION("REGEXEXTRACT(E2363, ""[А-Яа-я].*"")"),"Злокачественные новообразования")</f>
        <v>Злокачественные новообразования</v>
      </c>
      <c r="G2363" s="16">
        <f t="shared" si="17"/>
        <v>2</v>
      </c>
      <c r="H2363" s="13" t="s">
        <v>28</v>
      </c>
      <c r="I2363" s="13" t="str">
        <f>IFERROR(__xludf.DUMMYFUNCTION("REGEXREPLACE(H2363, "".*\s"", """")"),"человек")</f>
        <v>человек</v>
      </c>
      <c r="J2363" s="13" t="s">
        <v>29</v>
      </c>
      <c r="K2363" s="17" t="str">
        <f>IFERROR(__xludf.DUMMYFUNCTION("REGEXREPLACE(J2363, ""^[\d\s]+"", """")"),"значение показателя за год")</f>
        <v>значение показателя за год</v>
      </c>
      <c r="L2363" s="16">
        <f t="shared" si="18"/>
        <v>2</v>
      </c>
      <c r="M2363" s="13" t="s">
        <v>32</v>
      </c>
      <c r="N2363" s="13" t="str">
        <f>IFERROR(__xludf.DUMMYFUNCTION("REGEXEXTRACT(M2363, "" (.+)$"")"),"сельское население")</f>
        <v>сельское население</v>
      </c>
      <c r="O2363" s="18">
        <v>130.0</v>
      </c>
      <c r="P2363" s="18">
        <v>165.0</v>
      </c>
      <c r="Q2363" s="18">
        <v>153.0</v>
      </c>
      <c r="R2363" s="18">
        <v>153.0</v>
      </c>
      <c r="S2363" s="18">
        <v>125.0</v>
      </c>
      <c r="T2363" s="18">
        <v>118.0</v>
      </c>
      <c r="U2363" s="18">
        <v>115.0</v>
      </c>
      <c r="V2363" s="18">
        <v>104.0</v>
      </c>
      <c r="W2363" s="18">
        <v>130.0</v>
      </c>
      <c r="X2363" s="18">
        <v>120.0</v>
      </c>
      <c r="Y2363" s="18">
        <v>95.0</v>
      </c>
      <c r="Z2363" s="19" t="str">
        <f t="shared" si="6"/>
        <v/>
      </c>
      <c r="AA2363" s="19" t="str">
        <f t="shared" si="19"/>
        <v/>
      </c>
      <c r="AB2363" s="19">
        <f t="shared" si="8"/>
        <v>1408</v>
      </c>
      <c r="AC2363" s="19">
        <f t="shared" si="20"/>
        <v>128</v>
      </c>
      <c r="AD2363" s="19">
        <f t="shared" si="21"/>
        <v>128</v>
      </c>
      <c r="AE2363" s="19" t="str">
        <f t="shared" si="22"/>
        <v>Нет моды</v>
      </c>
      <c r="AF2363" s="19">
        <f t="shared" si="23"/>
        <v>95</v>
      </c>
      <c r="AG2363" s="19">
        <f t="shared" si="24"/>
        <v>165</v>
      </c>
      <c r="AH2363" s="20" t="str">
        <f t="shared" si="14"/>
        <v>Город: 49%; Село: 51%</v>
      </c>
      <c r="AI2363" s="21"/>
      <c r="AJ2363" s="21"/>
      <c r="AK2363" s="21"/>
      <c r="AL2363" s="22">
        <f t="shared" si="25"/>
        <v>1</v>
      </c>
    </row>
    <row r="2364" ht="12.75" customHeight="1">
      <c r="A2364" s="13" t="s">
        <v>189</v>
      </c>
      <c r="B2364" s="13" t="str">
        <f>IFERROR(__xludf.DUMMYFUNCTION("REGEXREPLACE(A2364, ""\d"", """")"),"         Республика Ингушетия")</f>
        <v>         Республика Ингушетия</v>
      </c>
      <c r="C2364" s="14" t="str">
        <f t="shared" si="15"/>
        <v>Республика Ингушетия</v>
      </c>
      <c r="D2364" s="3">
        <f t="shared" si="16"/>
        <v>2</v>
      </c>
      <c r="E2364" s="15" t="s">
        <v>41</v>
      </c>
      <c r="F2364" s="13" t="str">
        <f>IFERROR(__xludf.DUMMYFUNCTION("REGEXEXTRACT(E2364, ""[А-Яа-я].*"")"),"Инфекционные и паразитарные болезни")</f>
        <v>Инфекционные и паразитарные болезни</v>
      </c>
      <c r="G2364" s="16">
        <f t="shared" si="17"/>
        <v>2</v>
      </c>
      <c r="H2364" s="13" t="s">
        <v>28</v>
      </c>
      <c r="I2364" s="13" t="str">
        <f>IFERROR(__xludf.DUMMYFUNCTION("REGEXREPLACE(H2364, "".*\s"", """")"),"человек")</f>
        <v>человек</v>
      </c>
      <c r="J2364" s="13" t="s">
        <v>29</v>
      </c>
      <c r="K2364" s="17" t="str">
        <f>IFERROR(__xludf.DUMMYFUNCTION("REGEXREPLACE(J2364, ""^[\d\s]+"", """")"),"значение показателя за год")</f>
        <v>значение показателя за год</v>
      </c>
      <c r="L2364" s="16">
        <f t="shared" si="18"/>
        <v>2</v>
      </c>
      <c r="M2364" s="13" t="s">
        <v>30</v>
      </c>
      <c r="N2364" s="13" t="str">
        <f>IFERROR(__xludf.DUMMYFUNCTION("REGEXEXTRACT(M2364, "" (.+)$"")"),"все население")</f>
        <v>все население</v>
      </c>
      <c r="O2364" s="18">
        <v>42.0</v>
      </c>
      <c r="P2364" s="18">
        <v>36.0</v>
      </c>
      <c r="Q2364" s="18">
        <v>38.0</v>
      </c>
      <c r="R2364" s="18">
        <v>32.0</v>
      </c>
      <c r="S2364" s="18">
        <v>31.0</v>
      </c>
      <c r="T2364" s="18">
        <v>25.0</v>
      </c>
      <c r="U2364" s="18">
        <v>22.0</v>
      </c>
      <c r="V2364" s="18">
        <v>27.0</v>
      </c>
      <c r="W2364" s="18">
        <v>23.0</v>
      </c>
      <c r="X2364" s="18">
        <v>23.0</v>
      </c>
      <c r="Y2364" s="18">
        <v>40.0</v>
      </c>
      <c r="Z2364" s="19">
        <f t="shared" si="6"/>
        <v>339</v>
      </c>
      <c r="AA2364" s="19" t="str">
        <f t="shared" si="19"/>
        <v/>
      </c>
      <c r="AB2364" s="19" t="str">
        <f t="shared" si="8"/>
        <v/>
      </c>
      <c r="AC2364" s="19">
        <f t="shared" si="20"/>
        <v>30.81818182</v>
      </c>
      <c r="AD2364" s="19">
        <f t="shared" si="21"/>
        <v>68.5</v>
      </c>
      <c r="AE2364" s="19" t="str">
        <f t="shared" si="22"/>
        <v>Нет моды</v>
      </c>
      <c r="AF2364" s="19">
        <f t="shared" si="23"/>
        <v>22</v>
      </c>
      <c r="AG2364" s="19">
        <f t="shared" si="24"/>
        <v>42</v>
      </c>
      <c r="AH2364" s="20" t="str">
        <f t="shared" si="14"/>
        <v/>
      </c>
      <c r="AI2364" s="21"/>
      <c r="AJ2364" s="21"/>
      <c r="AK2364" s="21"/>
      <c r="AL2364" s="22">
        <f t="shared" si="25"/>
        <v>1</v>
      </c>
    </row>
    <row r="2365" ht="12.75" customHeight="1">
      <c r="A2365" s="13" t="s">
        <v>189</v>
      </c>
      <c r="B2365" s="13" t="str">
        <f>IFERROR(__xludf.DUMMYFUNCTION("REGEXREPLACE(A2365, ""\d"", """")"),"         Республика Ингушетия")</f>
        <v>         Республика Ингушетия</v>
      </c>
      <c r="C2365" s="14" t="str">
        <f t="shared" si="15"/>
        <v>Республика Ингушетия</v>
      </c>
      <c r="D2365" s="3">
        <f t="shared" si="16"/>
        <v>2</v>
      </c>
      <c r="E2365" s="15" t="s">
        <v>41</v>
      </c>
      <c r="F2365" s="13" t="str">
        <f>IFERROR(__xludf.DUMMYFUNCTION("REGEXEXTRACT(E2365, ""[А-Яа-я].*"")"),"Инфекционные и паразитарные болезни")</f>
        <v>Инфекционные и паразитарные болезни</v>
      </c>
      <c r="G2365" s="16">
        <f t="shared" si="17"/>
        <v>2</v>
      </c>
      <c r="H2365" s="13" t="s">
        <v>28</v>
      </c>
      <c r="I2365" s="13" t="str">
        <f>IFERROR(__xludf.DUMMYFUNCTION("REGEXREPLACE(H2365, "".*\s"", """")"),"человек")</f>
        <v>человек</v>
      </c>
      <c r="J2365" s="13" t="s">
        <v>29</v>
      </c>
      <c r="K2365" s="17" t="str">
        <f>IFERROR(__xludf.DUMMYFUNCTION("REGEXREPLACE(J2365, ""^[\d\s]+"", """")"),"значение показателя за год")</f>
        <v>значение показателя за год</v>
      </c>
      <c r="L2365" s="16">
        <f t="shared" si="18"/>
        <v>2</v>
      </c>
      <c r="M2365" s="13" t="s">
        <v>31</v>
      </c>
      <c r="N2365" s="13" t="str">
        <f>IFERROR(__xludf.DUMMYFUNCTION("REGEXEXTRACT(M2365, "" (.+)$"")"),"городское население")</f>
        <v>городское население</v>
      </c>
      <c r="O2365" s="18">
        <v>12.0</v>
      </c>
      <c r="P2365" s="18">
        <v>17.0</v>
      </c>
      <c r="Q2365" s="18">
        <v>17.0</v>
      </c>
      <c r="R2365" s="18">
        <v>17.0</v>
      </c>
      <c r="S2365" s="18">
        <v>19.0</v>
      </c>
      <c r="T2365" s="18">
        <v>17.0</v>
      </c>
      <c r="U2365" s="18">
        <v>11.0</v>
      </c>
      <c r="V2365" s="18">
        <v>15.0</v>
      </c>
      <c r="W2365" s="18">
        <v>12.0</v>
      </c>
      <c r="X2365" s="18">
        <v>13.0</v>
      </c>
      <c r="Y2365" s="18">
        <v>22.0</v>
      </c>
      <c r="Z2365" s="19" t="str">
        <f t="shared" si="6"/>
        <v/>
      </c>
      <c r="AA2365" s="19">
        <f t="shared" si="19"/>
        <v>172</v>
      </c>
      <c r="AB2365" s="19" t="str">
        <f t="shared" si="8"/>
        <v/>
      </c>
      <c r="AC2365" s="19">
        <f t="shared" si="20"/>
        <v>15.63636364</v>
      </c>
      <c r="AD2365" s="19">
        <f t="shared" si="21"/>
        <v>22</v>
      </c>
      <c r="AE2365" s="19" t="str">
        <f t="shared" si="22"/>
        <v>Нет моды</v>
      </c>
      <c r="AF2365" s="19">
        <f t="shared" si="23"/>
        <v>11</v>
      </c>
      <c r="AG2365" s="19">
        <f t="shared" si="24"/>
        <v>22</v>
      </c>
      <c r="AH2365" s="20" t="str">
        <f t="shared" si="14"/>
        <v/>
      </c>
      <c r="AI2365" s="21"/>
      <c r="AJ2365" s="21"/>
      <c r="AK2365" s="21"/>
      <c r="AL2365" s="22">
        <f t="shared" si="25"/>
        <v>1</v>
      </c>
    </row>
    <row r="2366" ht="12.75" customHeight="1">
      <c r="A2366" s="13" t="s">
        <v>189</v>
      </c>
      <c r="B2366" s="13" t="str">
        <f>IFERROR(__xludf.DUMMYFUNCTION("REGEXREPLACE(A2366, ""\d"", """")"),"         Республика Ингушетия")</f>
        <v>         Республика Ингушетия</v>
      </c>
      <c r="C2366" s="14" t="str">
        <f t="shared" si="15"/>
        <v>Республика Ингушетия</v>
      </c>
      <c r="D2366" s="3">
        <f t="shared" si="16"/>
        <v>2</v>
      </c>
      <c r="E2366" s="15" t="s">
        <v>41</v>
      </c>
      <c r="F2366" s="13" t="str">
        <f>IFERROR(__xludf.DUMMYFUNCTION("REGEXEXTRACT(E2366, ""[А-Яа-я].*"")"),"Инфекционные и паразитарные болезни")</f>
        <v>Инфекционные и паразитарные болезни</v>
      </c>
      <c r="G2366" s="16">
        <f t="shared" si="17"/>
        <v>2</v>
      </c>
      <c r="H2366" s="13" t="s">
        <v>28</v>
      </c>
      <c r="I2366" s="13" t="str">
        <f>IFERROR(__xludf.DUMMYFUNCTION("REGEXREPLACE(H2366, "".*\s"", """")"),"человек")</f>
        <v>человек</v>
      </c>
      <c r="J2366" s="13" t="s">
        <v>29</v>
      </c>
      <c r="K2366" s="17" t="str">
        <f>IFERROR(__xludf.DUMMYFUNCTION("REGEXREPLACE(J2366, ""^[\d\s]+"", """")"),"значение показателя за год")</f>
        <v>значение показателя за год</v>
      </c>
      <c r="L2366" s="16">
        <f t="shared" si="18"/>
        <v>2</v>
      </c>
      <c r="M2366" s="13" t="s">
        <v>32</v>
      </c>
      <c r="N2366" s="13" t="str">
        <f>IFERROR(__xludf.DUMMYFUNCTION("REGEXEXTRACT(M2366, "" (.+)$"")"),"сельское население")</f>
        <v>сельское население</v>
      </c>
      <c r="O2366" s="18">
        <v>30.0</v>
      </c>
      <c r="P2366" s="18">
        <v>19.0</v>
      </c>
      <c r="Q2366" s="18">
        <v>21.0</v>
      </c>
      <c r="R2366" s="18">
        <v>15.0</v>
      </c>
      <c r="S2366" s="18">
        <v>12.0</v>
      </c>
      <c r="T2366" s="18">
        <v>8.0</v>
      </c>
      <c r="U2366" s="18">
        <v>11.0</v>
      </c>
      <c r="V2366" s="18">
        <v>12.0</v>
      </c>
      <c r="W2366" s="18">
        <v>11.0</v>
      </c>
      <c r="X2366" s="18">
        <v>10.0</v>
      </c>
      <c r="Y2366" s="18">
        <v>18.0</v>
      </c>
      <c r="Z2366" s="19" t="str">
        <f t="shared" si="6"/>
        <v/>
      </c>
      <c r="AA2366" s="19" t="str">
        <f t="shared" si="19"/>
        <v/>
      </c>
      <c r="AB2366" s="19">
        <f t="shared" si="8"/>
        <v>167</v>
      </c>
      <c r="AC2366" s="19">
        <f t="shared" si="20"/>
        <v>15.18181818</v>
      </c>
      <c r="AD2366" s="19">
        <f t="shared" si="21"/>
        <v>15</v>
      </c>
      <c r="AE2366" s="19" t="str">
        <f t="shared" si="22"/>
        <v>Нет моды</v>
      </c>
      <c r="AF2366" s="19">
        <f t="shared" si="23"/>
        <v>8</v>
      </c>
      <c r="AG2366" s="19">
        <f t="shared" si="24"/>
        <v>30</v>
      </c>
      <c r="AH2366" s="20" t="str">
        <f t="shared" si="14"/>
        <v>Город: 51%; Село: 49%</v>
      </c>
      <c r="AI2366" s="21"/>
      <c r="AJ2366" s="21"/>
      <c r="AK2366" s="21"/>
      <c r="AL2366" s="22">
        <f t="shared" si="25"/>
        <v>1</v>
      </c>
    </row>
    <row r="2367" ht="12.75" customHeight="1">
      <c r="A2367" s="13" t="s">
        <v>189</v>
      </c>
      <c r="B2367" s="13" t="str">
        <f>IFERROR(__xludf.DUMMYFUNCTION("REGEXREPLACE(A2367, ""\d"", """")"),"         Республика Ингушетия")</f>
        <v>         Республика Ингушетия</v>
      </c>
      <c r="C2367" s="14" t="str">
        <f t="shared" si="15"/>
        <v>Республика Ингушетия</v>
      </c>
      <c r="D2367" s="3">
        <f t="shared" si="16"/>
        <v>2</v>
      </c>
      <c r="E2367" s="15" t="s">
        <v>42</v>
      </c>
      <c r="F2367" s="13" t="str">
        <f>IFERROR(__xludf.DUMMYFUNCTION("REGEXEXTRACT(E2367, ""[А-Яа-я].*"")"),"Ишемическая болезнь сердца")</f>
        <v>Ишемическая болезнь сердца</v>
      </c>
      <c r="G2367" s="16">
        <f t="shared" si="17"/>
        <v>2</v>
      </c>
      <c r="H2367" s="13" t="s">
        <v>28</v>
      </c>
      <c r="I2367" s="13" t="str">
        <f>IFERROR(__xludf.DUMMYFUNCTION("REGEXREPLACE(H2367, "".*\s"", """")"),"человек")</f>
        <v>человек</v>
      </c>
      <c r="J2367" s="13" t="s">
        <v>29</v>
      </c>
      <c r="K2367" s="17" t="str">
        <f>IFERROR(__xludf.DUMMYFUNCTION("REGEXREPLACE(J2367, ""^[\d\s]+"", """")"),"значение показателя за год")</f>
        <v>значение показателя за год</v>
      </c>
      <c r="L2367" s="16">
        <f t="shared" si="18"/>
        <v>2</v>
      </c>
      <c r="M2367" s="13" t="s">
        <v>30</v>
      </c>
      <c r="N2367" s="13" t="str">
        <f>IFERROR(__xludf.DUMMYFUNCTION("REGEXEXTRACT(M2367, "" (.+)$"")"),"все население")</f>
        <v>все население</v>
      </c>
      <c r="O2367" s="18">
        <v>136.0</v>
      </c>
      <c r="P2367" s="18">
        <v>245.0</v>
      </c>
      <c r="Q2367" s="18">
        <v>215.0</v>
      </c>
      <c r="R2367" s="18">
        <v>206.0</v>
      </c>
      <c r="S2367" s="18">
        <v>204.0</v>
      </c>
      <c r="T2367" s="18">
        <v>177.0</v>
      </c>
      <c r="U2367" s="18">
        <v>178.0</v>
      </c>
      <c r="V2367" s="18">
        <v>194.0</v>
      </c>
      <c r="W2367" s="18">
        <v>249.0</v>
      </c>
      <c r="X2367" s="18">
        <v>360.0</v>
      </c>
      <c r="Y2367" s="18">
        <v>347.0</v>
      </c>
      <c r="Z2367" s="19">
        <f t="shared" si="6"/>
        <v>2511</v>
      </c>
      <c r="AA2367" s="19" t="str">
        <f t="shared" si="19"/>
        <v/>
      </c>
      <c r="AB2367" s="19" t="str">
        <f t="shared" si="8"/>
        <v/>
      </c>
      <c r="AC2367" s="19">
        <f t="shared" si="20"/>
        <v>228.2727273</v>
      </c>
      <c r="AD2367" s="19">
        <f t="shared" si="21"/>
        <v>83</v>
      </c>
      <c r="AE2367" s="19" t="str">
        <f t="shared" si="22"/>
        <v>Нет моды</v>
      </c>
      <c r="AF2367" s="19">
        <f t="shared" si="23"/>
        <v>136</v>
      </c>
      <c r="AG2367" s="19">
        <f t="shared" si="24"/>
        <v>360</v>
      </c>
      <c r="AH2367" s="20" t="str">
        <f t="shared" si="14"/>
        <v/>
      </c>
      <c r="AI2367" s="21"/>
      <c r="AJ2367" s="21"/>
      <c r="AK2367" s="21"/>
      <c r="AL2367" s="22">
        <f t="shared" si="25"/>
        <v>1</v>
      </c>
    </row>
    <row r="2368" ht="12.75" customHeight="1">
      <c r="A2368" s="13" t="s">
        <v>189</v>
      </c>
      <c r="B2368" s="13" t="str">
        <f>IFERROR(__xludf.DUMMYFUNCTION("REGEXREPLACE(A2368, ""\d"", """")"),"         Республика Ингушетия")</f>
        <v>         Республика Ингушетия</v>
      </c>
      <c r="C2368" s="14" t="str">
        <f t="shared" si="15"/>
        <v>Республика Ингушетия</v>
      </c>
      <c r="D2368" s="3">
        <f t="shared" si="16"/>
        <v>2</v>
      </c>
      <c r="E2368" s="15" t="s">
        <v>42</v>
      </c>
      <c r="F2368" s="13" t="str">
        <f>IFERROR(__xludf.DUMMYFUNCTION("REGEXEXTRACT(E2368, ""[А-Яа-я].*"")"),"Ишемическая болезнь сердца")</f>
        <v>Ишемическая болезнь сердца</v>
      </c>
      <c r="G2368" s="16">
        <f t="shared" si="17"/>
        <v>2</v>
      </c>
      <c r="H2368" s="13" t="s">
        <v>28</v>
      </c>
      <c r="I2368" s="13" t="str">
        <f>IFERROR(__xludf.DUMMYFUNCTION("REGEXREPLACE(H2368, "".*\s"", """")"),"человек")</f>
        <v>человек</v>
      </c>
      <c r="J2368" s="13" t="s">
        <v>29</v>
      </c>
      <c r="K2368" s="17" t="str">
        <f>IFERROR(__xludf.DUMMYFUNCTION("REGEXREPLACE(J2368, ""^[\d\s]+"", """")"),"значение показателя за год")</f>
        <v>значение показателя за год</v>
      </c>
      <c r="L2368" s="16">
        <f t="shared" si="18"/>
        <v>2</v>
      </c>
      <c r="M2368" s="13" t="s">
        <v>31</v>
      </c>
      <c r="N2368" s="13" t="str">
        <f>IFERROR(__xludf.DUMMYFUNCTION("REGEXEXTRACT(M2368, "" (.+)$"")"),"городское население")</f>
        <v>городское население</v>
      </c>
      <c r="O2368" s="18">
        <v>68.0</v>
      </c>
      <c r="P2368" s="18">
        <v>106.0</v>
      </c>
      <c r="Q2368" s="18">
        <v>87.0</v>
      </c>
      <c r="R2368" s="18">
        <v>82.0</v>
      </c>
      <c r="S2368" s="18">
        <v>97.0</v>
      </c>
      <c r="T2368" s="18">
        <v>94.0</v>
      </c>
      <c r="U2368" s="18">
        <v>107.0</v>
      </c>
      <c r="V2368" s="18">
        <v>114.0</v>
      </c>
      <c r="W2368" s="18">
        <v>127.0</v>
      </c>
      <c r="X2368" s="18">
        <v>186.0</v>
      </c>
      <c r="Y2368" s="18">
        <v>173.0</v>
      </c>
      <c r="Z2368" s="19" t="str">
        <f t="shared" si="6"/>
        <v/>
      </c>
      <c r="AA2368" s="19">
        <f t="shared" si="19"/>
        <v>1241</v>
      </c>
      <c r="AB2368" s="19" t="str">
        <f t="shared" si="8"/>
        <v/>
      </c>
      <c r="AC2368" s="19">
        <f t="shared" si="20"/>
        <v>112.8181818</v>
      </c>
      <c r="AD2368" s="19">
        <f t="shared" si="21"/>
        <v>175</v>
      </c>
      <c r="AE2368" s="19" t="str">
        <f t="shared" si="22"/>
        <v>Нет моды</v>
      </c>
      <c r="AF2368" s="19">
        <f t="shared" si="23"/>
        <v>68</v>
      </c>
      <c r="AG2368" s="19">
        <f t="shared" si="24"/>
        <v>186</v>
      </c>
      <c r="AH2368" s="20" t="str">
        <f t="shared" si="14"/>
        <v/>
      </c>
      <c r="AI2368" s="21"/>
      <c r="AJ2368" s="21"/>
      <c r="AK2368" s="21"/>
      <c r="AL2368" s="22">
        <f t="shared" si="25"/>
        <v>1</v>
      </c>
    </row>
    <row r="2369" ht="12.75" customHeight="1">
      <c r="A2369" s="13" t="s">
        <v>189</v>
      </c>
      <c r="B2369" s="13" t="str">
        <f>IFERROR(__xludf.DUMMYFUNCTION("REGEXREPLACE(A2369, ""\d"", """")"),"         Республика Ингушетия")</f>
        <v>         Республика Ингушетия</v>
      </c>
      <c r="C2369" s="14" t="str">
        <f t="shared" si="15"/>
        <v>Республика Ингушетия</v>
      </c>
      <c r="D2369" s="3">
        <f t="shared" si="16"/>
        <v>2</v>
      </c>
      <c r="E2369" s="15" t="s">
        <v>42</v>
      </c>
      <c r="F2369" s="13" t="str">
        <f>IFERROR(__xludf.DUMMYFUNCTION("REGEXEXTRACT(E2369, ""[А-Яа-я].*"")"),"Ишемическая болезнь сердца")</f>
        <v>Ишемическая болезнь сердца</v>
      </c>
      <c r="G2369" s="16">
        <f t="shared" si="17"/>
        <v>2</v>
      </c>
      <c r="H2369" s="13" t="s">
        <v>28</v>
      </c>
      <c r="I2369" s="13" t="str">
        <f>IFERROR(__xludf.DUMMYFUNCTION("REGEXREPLACE(H2369, "".*\s"", """")"),"человек")</f>
        <v>человек</v>
      </c>
      <c r="J2369" s="13" t="s">
        <v>29</v>
      </c>
      <c r="K2369" s="17" t="str">
        <f>IFERROR(__xludf.DUMMYFUNCTION("REGEXREPLACE(J2369, ""^[\d\s]+"", """")"),"значение показателя за год")</f>
        <v>значение показателя за год</v>
      </c>
      <c r="L2369" s="16">
        <f t="shared" si="18"/>
        <v>2</v>
      </c>
      <c r="M2369" s="13" t="s">
        <v>32</v>
      </c>
      <c r="N2369" s="13" t="str">
        <f>IFERROR(__xludf.DUMMYFUNCTION("REGEXEXTRACT(M2369, "" (.+)$"")"),"сельское население")</f>
        <v>сельское население</v>
      </c>
      <c r="O2369" s="18">
        <v>68.0</v>
      </c>
      <c r="P2369" s="18">
        <v>139.0</v>
      </c>
      <c r="Q2369" s="18">
        <v>128.0</v>
      </c>
      <c r="R2369" s="18">
        <v>124.0</v>
      </c>
      <c r="S2369" s="18">
        <v>107.0</v>
      </c>
      <c r="T2369" s="18">
        <v>83.0</v>
      </c>
      <c r="U2369" s="18">
        <v>71.0</v>
      </c>
      <c r="V2369" s="18">
        <v>80.0</v>
      </c>
      <c r="W2369" s="18">
        <v>122.0</v>
      </c>
      <c r="X2369" s="18">
        <v>174.0</v>
      </c>
      <c r="Y2369" s="18">
        <v>174.0</v>
      </c>
      <c r="Z2369" s="19" t="str">
        <f t="shared" si="6"/>
        <v/>
      </c>
      <c r="AA2369" s="19" t="str">
        <f t="shared" si="19"/>
        <v/>
      </c>
      <c r="AB2369" s="19">
        <f t="shared" si="8"/>
        <v>1270</v>
      </c>
      <c r="AC2369" s="19">
        <f t="shared" si="20"/>
        <v>115.4545455</v>
      </c>
      <c r="AD2369" s="19">
        <f t="shared" si="21"/>
        <v>107</v>
      </c>
      <c r="AE2369" s="19" t="str">
        <f t="shared" si="22"/>
        <v>Нет моды</v>
      </c>
      <c r="AF2369" s="19">
        <f t="shared" si="23"/>
        <v>68</v>
      </c>
      <c r="AG2369" s="19">
        <f t="shared" si="24"/>
        <v>174</v>
      </c>
      <c r="AH2369" s="20" t="str">
        <f t="shared" si="14"/>
        <v>Город: 49%; Село: 51%</v>
      </c>
      <c r="AI2369" s="21"/>
      <c r="AJ2369" s="21"/>
      <c r="AK2369" s="21"/>
      <c r="AL2369" s="22">
        <f t="shared" si="25"/>
        <v>1</v>
      </c>
    </row>
    <row r="2370" ht="12.75" customHeight="1">
      <c r="A2370" s="13" t="s">
        <v>189</v>
      </c>
      <c r="B2370" s="13" t="str">
        <f>IFERROR(__xludf.DUMMYFUNCTION("REGEXREPLACE(A2370, ""\d"", """")"),"         Республика Ингушетия")</f>
        <v>         Республика Ингушетия</v>
      </c>
      <c r="C2370" s="14" t="str">
        <f t="shared" si="15"/>
        <v>Республика Ингушетия</v>
      </c>
      <c r="D2370" s="3">
        <f t="shared" si="16"/>
        <v>2</v>
      </c>
      <c r="E2370" s="15" t="s">
        <v>43</v>
      </c>
      <c r="F2370" s="13" t="str">
        <f>IFERROR(__xludf.DUMMYFUNCTION("REGEXEXTRACT(E2370, ""[А-Яа-я].*"")"),"Новообразования")</f>
        <v>Новообразования</v>
      </c>
      <c r="G2370" s="16">
        <f t="shared" si="17"/>
        <v>2</v>
      </c>
      <c r="H2370" s="13" t="s">
        <v>28</v>
      </c>
      <c r="I2370" s="13" t="str">
        <f>IFERROR(__xludf.DUMMYFUNCTION("REGEXREPLACE(H2370, "".*\s"", """")"),"человек")</f>
        <v>человек</v>
      </c>
      <c r="J2370" s="13" t="s">
        <v>29</v>
      </c>
      <c r="K2370" s="17" t="str">
        <f>IFERROR(__xludf.DUMMYFUNCTION("REGEXREPLACE(J2370, ""^[\d\s]+"", """")"),"значение показателя за год")</f>
        <v>значение показателя за год</v>
      </c>
      <c r="L2370" s="16">
        <f t="shared" si="18"/>
        <v>2</v>
      </c>
      <c r="M2370" s="13" t="s">
        <v>30</v>
      </c>
      <c r="N2370" s="13" t="str">
        <f>IFERROR(__xludf.DUMMYFUNCTION("REGEXEXTRACT(M2370, "" (.+)$"")"),"все население")</f>
        <v>все население</v>
      </c>
      <c r="O2370" s="18">
        <v>213.0</v>
      </c>
      <c r="P2370" s="18">
        <v>276.0</v>
      </c>
      <c r="Q2370" s="18">
        <v>265.0</v>
      </c>
      <c r="R2370" s="18">
        <v>254.0</v>
      </c>
      <c r="S2370" s="18">
        <v>251.0</v>
      </c>
      <c r="T2370" s="18">
        <v>251.0</v>
      </c>
      <c r="U2370" s="18">
        <v>256.0</v>
      </c>
      <c r="V2370" s="18">
        <v>247.0</v>
      </c>
      <c r="W2370" s="18">
        <v>280.0</v>
      </c>
      <c r="X2370" s="18">
        <v>267.0</v>
      </c>
      <c r="Y2370" s="18">
        <v>232.0</v>
      </c>
      <c r="Z2370" s="19">
        <f t="shared" si="6"/>
        <v>2792</v>
      </c>
      <c r="AA2370" s="19" t="str">
        <f t="shared" si="19"/>
        <v/>
      </c>
      <c r="AB2370" s="19" t="str">
        <f t="shared" si="8"/>
        <v/>
      </c>
      <c r="AC2370" s="19">
        <f t="shared" si="20"/>
        <v>253.8181818</v>
      </c>
      <c r="AD2370" s="19">
        <f t="shared" si="21"/>
        <v>193.5</v>
      </c>
      <c r="AE2370" s="19" t="str">
        <f t="shared" si="22"/>
        <v>Нет моды</v>
      </c>
      <c r="AF2370" s="19">
        <f t="shared" si="23"/>
        <v>213</v>
      </c>
      <c r="AG2370" s="19">
        <f t="shared" si="24"/>
        <v>280</v>
      </c>
      <c r="AH2370" s="20" t="str">
        <f t="shared" si="14"/>
        <v/>
      </c>
      <c r="AI2370" s="21"/>
      <c r="AJ2370" s="21"/>
      <c r="AK2370" s="21"/>
      <c r="AL2370" s="22">
        <f t="shared" si="25"/>
        <v>1</v>
      </c>
    </row>
    <row r="2371" ht="12.75" customHeight="1">
      <c r="A2371" s="13" t="s">
        <v>189</v>
      </c>
      <c r="B2371" s="13" t="str">
        <f>IFERROR(__xludf.DUMMYFUNCTION("REGEXREPLACE(A2371, ""\d"", """")"),"         Республика Ингушетия")</f>
        <v>         Республика Ингушетия</v>
      </c>
      <c r="C2371" s="14" t="str">
        <f t="shared" si="15"/>
        <v>Республика Ингушетия</v>
      </c>
      <c r="D2371" s="3">
        <f t="shared" si="16"/>
        <v>2</v>
      </c>
      <c r="E2371" s="15" t="s">
        <v>43</v>
      </c>
      <c r="F2371" s="13" t="str">
        <f>IFERROR(__xludf.DUMMYFUNCTION("REGEXEXTRACT(E2371, ""[А-Яа-я].*"")"),"Новообразования")</f>
        <v>Новообразования</v>
      </c>
      <c r="G2371" s="16">
        <f t="shared" si="17"/>
        <v>2</v>
      </c>
      <c r="H2371" s="13" t="s">
        <v>28</v>
      </c>
      <c r="I2371" s="13" t="str">
        <f>IFERROR(__xludf.DUMMYFUNCTION("REGEXREPLACE(H2371, "".*\s"", """")"),"человек")</f>
        <v>человек</v>
      </c>
      <c r="J2371" s="13" t="s">
        <v>29</v>
      </c>
      <c r="K2371" s="17" t="str">
        <f>IFERROR(__xludf.DUMMYFUNCTION("REGEXREPLACE(J2371, ""^[\d\s]+"", """")"),"значение показателя за год")</f>
        <v>значение показателя за год</v>
      </c>
      <c r="L2371" s="16">
        <f t="shared" si="18"/>
        <v>2</v>
      </c>
      <c r="M2371" s="13" t="s">
        <v>31</v>
      </c>
      <c r="N2371" s="13" t="str">
        <f>IFERROR(__xludf.DUMMYFUNCTION("REGEXEXTRACT(M2371, "" (.+)$"")"),"городское население")</f>
        <v>городское население</v>
      </c>
      <c r="O2371" s="18">
        <v>82.0</v>
      </c>
      <c r="P2371" s="18">
        <v>110.0</v>
      </c>
      <c r="Q2371" s="18">
        <v>112.0</v>
      </c>
      <c r="R2371" s="18">
        <v>101.0</v>
      </c>
      <c r="S2371" s="18">
        <v>126.0</v>
      </c>
      <c r="T2371" s="18">
        <v>133.0</v>
      </c>
      <c r="U2371" s="18">
        <v>139.0</v>
      </c>
      <c r="V2371" s="18">
        <v>142.0</v>
      </c>
      <c r="W2371" s="18">
        <v>146.0</v>
      </c>
      <c r="X2371" s="18">
        <v>146.0</v>
      </c>
      <c r="Y2371" s="18">
        <v>133.0</v>
      </c>
      <c r="Z2371" s="19" t="str">
        <f t="shared" si="6"/>
        <v/>
      </c>
      <c r="AA2371" s="19">
        <f t="shared" si="19"/>
        <v>1370</v>
      </c>
      <c r="AB2371" s="19" t="str">
        <f t="shared" si="8"/>
        <v/>
      </c>
      <c r="AC2371" s="19">
        <f t="shared" si="20"/>
        <v>124.5454545</v>
      </c>
      <c r="AD2371" s="19">
        <f t="shared" si="21"/>
        <v>179.5</v>
      </c>
      <c r="AE2371" s="19" t="str">
        <f t="shared" si="22"/>
        <v>Нет моды</v>
      </c>
      <c r="AF2371" s="19">
        <f t="shared" si="23"/>
        <v>82</v>
      </c>
      <c r="AG2371" s="19">
        <f t="shared" si="24"/>
        <v>146</v>
      </c>
      <c r="AH2371" s="20" t="str">
        <f t="shared" si="14"/>
        <v/>
      </c>
      <c r="AI2371" s="21"/>
      <c r="AJ2371" s="21"/>
      <c r="AK2371" s="21"/>
      <c r="AL2371" s="22">
        <f t="shared" si="25"/>
        <v>1</v>
      </c>
    </row>
    <row r="2372" ht="12.75" customHeight="1">
      <c r="A2372" s="13" t="s">
        <v>189</v>
      </c>
      <c r="B2372" s="13" t="str">
        <f>IFERROR(__xludf.DUMMYFUNCTION("REGEXREPLACE(A2372, ""\d"", """")"),"         Республика Ингушетия")</f>
        <v>         Республика Ингушетия</v>
      </c>
      <c r="C2372" s="14" t="str">
        <f t="shared" si="15"/>
        <v>Республика Ингушетия</v>
      </c>
      <c r="D2372" s="3">
        <f t="shared" si="16"/>
        <v>2</v>
      </c>
      <c r="E2372" s="15" t="s">
        <v>43</v>
      </c>
      <c r="F2372" s="13" t="str">
        <f>IFERROR(__xludf.DUMMYFUNCTION("REGEXEXTRACT(E2372, ""[А-Яа-я].*"")"),"Новообразования")</f>
        <v>Новообразования</v>
      </c>
      <c r="G2372" s="16">
        <f t="shared" si="17"/>
        <v>2</v>
      </c>
      <c r="H2372" s="13" t="s">
        <v>28</v>
      </c>
      <c r="I2372" s="13" t="str">
        <f>IFERROR(__xludf.DUMMYFUNCTION("REGEXREPLACE(H2372, "".*\s"", """")"),"человек")</f>
        <v>человек</v>
      </c>
      <c r="J2372" s="13" t="s">
        <v>29</v>
      </c>
      <c r="K2372" s="17" t="str">
        <f>IFERROR(__xludf.DUMMYFUNCTION("REGEXREPLACE(J2372, ""^[\d\s]+"", """")"),"значение показателя за год")</f>
        <v>значение показателя за год</v>
      </c>
      <c r="L2372" s="16">
        <f t="shared" si="18"/>
        <v>2</v>
      </c>
      <c r="M2372" s="13" t="s">
        <v>32</v>
      </c>
      <c r="N2372" s="13" t="str">
        <f>IFERROR(__xludf.DUMMYFUNCTION("REGEXEXTRACT(M2372, "" (.+)$"")"),"сельское население")</f>
        <v>сельское население</v>
      </c>
      <c r="O2372" s="18">
        <v>131.0</v>
      </c>
      <c r="P2372" s="18">
        <v>166.0</v>
      </c>
      <c r="Q2372" s="18">
        <v>153.0</v>
      </c>
      <c r="R2372" s="18">
        <v>153.0</v>
      </c>
      <c r="S2372" s="18">
        <v>125.0</v>
      </c>
      <c r="T2372" s="18">
        <v>118.0</v>
      </c>
      <c r="U2372" s="18">
        <v>117.0</v>
      </c>
      <c r="V2372" s="18">
        <v>105.0</v>
      </c>
      <c r="W2372" s="18">
        <v>134.0</v>
      </c>
      <c r="X2372" s="18">
        <v>121.0</v>
      </c>
      <c r="Y2372" s="18">
        <v>99.0</v>
      </c>
      <c r="Z2372" s="19" t="str">
        <f t="shared" si="6"/>
        <v/>
      </c>
      <c r="AA2372" s="19" t="str">
        <f t="shared" si="19"/>
        <v/>
      </c>
      <c r="AB2372" s="19">
        <f t="shared" si="8"/>
        <v>1422</v>
      </c>
      <c r="AC2372" s="19">
        <f t="shared" si="20"/>
        <v>129.2727273</v>
      </c>
      <c r="AD2372" s="19">
        <f t="shared" si="21"/>
        <v>128.5</v>
      </c>
      <c r="AE2372" s="19" t="str">
        <f t="shared" si="22"/>
        <v>Нет моды</v>
      </c>
      <c r="AF2372" s="19">
        <f t="shared" si="23"/>
        <v>99</v>
      </c>
      <c r="AG2372" s="19">
        <f t="shared" si="24"/>
        <v>166</v>
      </c>
      <c r="AH2372" s="20" t="str">
        <f t="shared" si="14"/>
        <v>Город: 49%; Село: 51%</v>
      </c>
      <c r="AI2372" s="21"/>
      <c r="AJ2372" s="21"/>
      <c r="AK2372" s="21"/>
      <c r="AL2372" s="22">
        <f t="shared" si="25"/>
        <v>1</v>
      </c>
    </row>
    <row r="2373" ht="12.75" customHeight="1">
      <c r="A2373" s="13" t="s">
        <v>189</v>
      </c>
      <c r="B2373" s="13" t="str">
        <f>IFERROR(__xludf.DUMMYFUNCTION("REGEXREPLACE(A2373, ""\d"", """")"),"         Республика Ингушетия")</f>
        <v>         Республика Ингушетия</v>
      </c>
      <c r="C2373" s="14" t="str">
        <f t="shared" si="15"/>
        <v>Республика Ингушетия</v>
      </c>
      <c r="D2373" s="3">
        <f t="shared" si="16"/>
        <v>2</v>
      </c>
      <c r="E2373" s="15" t="s">
        <v>44</v>
      </c>
      <c r="F2373" s="13" t="str">
        <f>IFERROR(__xludf.DUMMYFUNCTION("REGEXEXTRACT(E2373,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73" s="16">
        <f t="shared" si="17"/>
        <v>2</v>
      </c>
      <c r="H2373" s="13" t="s">
        <v>28</v>
      </c>
      <c r="I2373" s="13" t="str">
        <f>IFERROR(__xludf.DUMMYFUNCTION("REGEXREPLACE(H2373, "".*\s"", """")"),"человек")</f>
        <v>человек</v>
      </c>
      <c r="J2373" s="13" t="s">
        <v>29</v>
      </c>
      <c r="K2373" s="17" t="str">
        <f>IFERROR(__xludf.DUMMYFUNCTION("REGEXREPLACE(J2373, ""^[\d\s]+"", """")"),"значение показателя за год")</f>
        <v>значение показателя за год</v>
      </c>
      <c r="L2373" s="16">
        <f t="shared" si="18"/>
        <v>2</v>
      </c>
      <c r="M2373" s="13" t="s">
        <v>30</v>
      </c>
      <c r="N2373" s="13" t="str">
        <f>IFERROR(__xludf.DUMMYFUNCTION("REGEXEXTRACT(M2373, "" (.+)$"")"),"все население")</f>
        <v>все население</v>
      </c>
      <c r="O2373" s="18">
        <v>83.0</v>
      </c>
      <c r="P2373" s="23" t="s">
        <v>37</v>
      </c>
      <c r="Q2373" s="18">
        <v>68.0</v>
      </c>
      <c r="R2373" s="18">
        <v>51.0</v>
      </c>
      <c r="S2373" s="23" t="s">
        <v>37</v>
      </c>
      <c r="T2373" s="23" t="s">
        <v>37</v>
      </c>
      <c r="U2373" s="23" t="s">
        <v>37</v>
      </c>
      <c r="V2373" s="23" t="s">
        <v>37</v>
      </c>
      <c r="W2373" s="23" t="s">
        <v>37</v>
      </c>
      <c r="X2373" s="23" t="s">
        <v>37</v>
      </c>
      <c r="Y2373" s="23" t="s">
        <v>37</v>
      </c>
      <c r="Z2373" s="19">
        <f t="shared" si="6"/>
        <v>202</v>
      </c>
      <c r="AA2373" s="19" t="str">
        <f t="shared" si="19"/>
        <v/>
      </c>
      <c r="AB2373" s="19" t="str">
        <f t="shared" si="8"/>
        <v/>
      </c>
      <c r="AC2373" s="19">
        <f t="shared" si="20"/>
        <v>67.33333333</v>
      </c>
      <c r="AD2373" s="19">
        <f t="shared" si="21"/>
        <v>119.5</v>
      </c>
      <c r="AE2373" s="19" t="str">
        <f t="shared" si="22"/>
        <v>Нет моды</v>
      </c>
      <c r="AF2373" s="19">
        <f t="shared" si="23"/>
        <v>51</v>
      </c>
      <c r="AG2373" s="19">
        <f t="shared" si="24"/>
        <v>83</v>
      </c>
      <c r="AH2373" s="20" t="str">
        <f t="shared" si="14"/>
        <v/>
      </c>
      <c r="AI2373" s="24"/>
      <c r="AJ2373" s="24"/>
      <c r="AK2373" s="24"/>
      <c r="AL2373" s="22">
        <f t="shared" si="25"/>
        <v>1</v>
      </c>
    </row>
    <row r="2374" ht="12.75" customHeight="1">
      <c r="A2374" s="13" t="s">
        <v>189</v>
      </c>
      <c r="B2374" s="13" t="str">
        <f>IFERROR(__xludf.DUMMYFUNCTION("REGEXREPLACE(A2374, ""\d"", """")"),"         Республика Ингушетия")</f>
        <v>         Республика Ингушетия</v>
      </c>
      <c r="C2374" s="14" t="str">
        <f t="shared" si="15"/>
        <v>Республика Ингушетия</v>
      </c>
      <c r="D2374" s="3">
        <f t="shared" si="16"/>
        <v>2</v>
      </c>
      <c r="E2374" s="15" t="s">
        <v>44</v>
      </c>
      <c r="F2374" s="13" t="str">
        <f>IFERROR(__xludf.DUMMYFUNCTION("REGEXEXTRACT(E2374,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74" s="16">
        <f t="shared" si="17"/>
        <v>2</v>
      </c>
      <c r="H2374" s="13" t="s">
        <v>28</v>
      </c>
      <c r="I2374" s="13" t="str">
        <f>IFERROR(__xludf.DUMMYFUNCTION("REGEXREPLACE(H2374, "".*\s"", """")"),"человек")</f>
        <v>человек</v>
      </c>
      <c r="J2374" s="13" t="s">
        <v>29</v>
      </c>
      <c r="K2374" s="17" t="str">
        <f>IFERROR(__xludf.DUMMYFUNCTION("REGEXREPLACE(J2374, ""^[\d\s]+"", """")"),"значение показателя за год")</f>
        <v>значение показателя за год</v>
      </c>
      <c r="L2374" s="16">
        <f t="shared" si="18"/>
        <v>2</v>
      </c>
      <c r="M2374" s="13" t="s">
        <v>31</v>
      </c>
      <c r="N2374" s="13" t="str">
        <f>IFERROR(__xludf.DUMMYFUNCTION("REGEXEXTRACT(M2374, "" (.+)$"")"),"городское население")</f>
        <v>городское население</v>
      </c>
      <c r="O2374" s="18">
        <v>33.0</v>
      </c>
      <c r="P2374" s="23" t="s">
        <v>37</v>
      </c>
      <c r="Q2374" s="18">
        <v>32.0</v>
      </c>
      <c r="R2374" s="18">
        <v>27.0</v>
      </c>
      <c r="S2374" s="23" t="s">
        <v>37</v>
      </c>
      <c r="T2374" s="23" t="s">
        <v>37</v>
      </c>
      <c r="U2374" s="23" t="s">
        <v>37</v>
      </c>
      <c r="V2374" s="23" t="s">
        <v>37</v>
      </c>
      <c r="W2374" s="23" t="s">
        <v>37</v>
      </c>
      <c r="X2374" s="23" t="s">
        <v>37</v>
      </c>
      <c r="Y2374" s="23" t="s">
        <v>37</v>
      </c>
      <c r="Z2374" s="19" t="str">
        <f t="shared" si="6"/>
        <v/>
      </c>
      <c r="AA2374" s="19">
        <f t="shared" si="19"/>
        <v>92</v>
      </c>
      <c r="AB2374" s="19" t="str">
        <f t="shared" si="8"/>
        <v/>
      </c>
      <c r="AC2374" s="19">
        <f t="shared" si="20"/>
        <v>30.66666667</v>
      </c>
      <c r="AD2374" s="19">
        <f t="shared" si="21"/>
        <v>42</v>
      </c>
      <c r="AE2374" s="19" t="str">
        <f t="shared" si="22"/>
        <v>Нет моды</v>
      </c>
      <c r="AF2374" s="19">
        <f t="shared" si="23"/>
        <v>27</v>
      </c>
      <c r="AG2374" s="19">
        <f t="shared" si="24"/>
        <v>33</v>
      </c>
      <c r="AH2374" s="20" t="str">
        <f t="shared" si="14"/>
        <v/>
      </c>
      <c r="AI2374" s="24"/>
      <c r="AJ2374" s="24"/>
      <c r="AK2374" s="24"/>
      <c r="AL2374" s="22">
        <f t="shared" si="25"/>
        <v>1</v>
      </c>
    </row>
    <row r="2375" ht="12.75" customHeight="1">
      <c r="A2375" s="13" t="s">
        <v>189</v>
      </c>
      <c r="B2375" s="13" t="str">
        <f>IFERROR(__xludf.DUMMYFUNCTION("REGEXREPLACE(A2375, ""\d"", """")"),"         Республика Ингушетия")</f>
        <v>         Республика Ингушетия</v>
      </c>
      <c r="C2375" s="14" t="str">
        <f t="shared" si="15"/>
        <v>Республика Ингушетия</v>
      </c>
      <c r="D2375" s="3">
        <f t="shared" si="16"/>
        <v>2</v>
      </c>
      <c r="E2375" s="15" t="s">
        <v>44</v>
      </c>
      <c r="F2375" s="13" t="str">
        <f>IFERROR(__xludf.DUMMYFUNCTION("REGEXEXTRACT(E2375,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375" s="16">
        <f t="shared" si="17"/>
        <v>2</v>
      </c>
      <c r="H2375" s="13" t="s">
        <v>28</v>
      </c>
      <c r="I2375" s="13" t="str">
        <f>IFERROR(__xludf.DUMMYFUNCTION("REGEXREPLACE(H2375, "".*\s"", """")"),"человек")</f>
        <v>человек</v>
      </c>
      <c r="J2375" s="13" t="s">
        <v>29</v>
      </c>
      <c r="K2375" s="17" t="str">
        <f>IFERROR(__xludf.DUMMYFUNCTION("REGEXREPLACE(J2375, ""^[\d\s]+"", """")"),"значение показателя за год")</f>
        <v>значение показателя за год</v>
      </c>
      <c r="L2375" s="16">
        <f t="shared" si="18"/>
        <v>2</v>
      </c>
      <c r="M2375" s="13" t="s">
        <v>32</v>
      </c>
      <c r="N2375" s="13" t="str">
        <f>IFERROR(__xludf.DUMMYFUNCTION("REGEXEXTRACT(M2375, "" (.+)$"")"),"сельское население")</f>
        <v>сельское население</v>
      </c>
      <c r="O2375" s="18">
        <v>50.0</v>
      </c>
      <c r="P2375" s="23" t="s">
        <v>37</v>
      </c>
      <c r="Q2375" s="18">
        <v>36.0</v>
      </c>
      <c r="R2375" s="18">
        <v>24.0</v>
      </c>
      <c r="S2375" s="23" t="s">
        <v>37</v>
      </c>
      <c r="T2375" s="23" t="s">
        <v>37</v>
      </c>
      <c r="U2375" s="23" t="s">
        <v>37</v>
      </c>
      <c r="V2375" s="23" t="s">
        <v>37</v>
      </c>
      <c r="W2375" s="23" t="s">
        <v>37</v>
      </c>
      <c r="X2375" s="23" t="s">
        <v>37</v>
      </c>
      <c r="Y2375" s="23" t="s">
        <v>37</v>
      </c>
      <c r="Z2375" s="19" t="str">
        <f t="shared" si="6"/>
        <v/>
      </c>
      <c r="AA2375" s="19" t="str">
        <f t="shared" si="19"/>
        <v/>
      </c>
      <c r="AB2375" s="19">
        <f t="shared" si="8"/>
        <v>110</v>
      </c>
      <c r="AC2375" s="19">
        <f t="shared" si="20"/>
        <v>36.66666667</v>
      </c>
      <c r="AD2375" s="19">
        <f t="shared" si="21"/>
        <v>32.5</v>
      </c>
      <c r="AE2375" s="19" t="str">
        <f t="shared" si="22"/>
        <v>Нет моды</v>
      </c>
      <c r="AF2375" s="19">
        <f t="shared" si="23"/>
        <v>24</v>
      </c>
      <c r="AG2375" s="19">
        <f t="shared" si="24"/>
        <v>50</v>
      </c>
      <c r="AH2375" s="20" t="str">
        <f t="shared" si="14"/>
        <v>Город: 46%; Село: 54%</v>
      </c>
      <c r="AI2375" s="24"/>
      <c r="AJ2375" s="24"/>
      <c r="AK2375" s="24"/>
      <c r="AL2375" s="22">
        <f t="shared" si="25"/>
        <v>1</v>
      </c>
    </row>
    <row r="2376" ht="12.75" customHeight="1">
      <c r="A2376" s="13" t="s">
        <v>189</v>
      </c>
      <c r="B2376" s="13" t="str">
        <f>IFERROR(__xludf.DUMMYFUNCTION("REGEXREPLACE(A2376, ""\d"", """")"),"         Республика Ингушетия")</f>
        <v>         Республика Ингушетия</v>
      </c>
      <c r="C2376" s="14" t="str">
        <f t="shared" si="15"/>
        <v>Республика Ингушетия</v>
      </c>
      <c r="D2376" s="3">
        <f t="shared" si="16"/>
        <v>2</v>
      </c>
      <c r="E2376" s="15" t="s">
        <v>45</v>
      </c>
      <c r="F2376" s="13" t="str">
        <f>IFERROR(__xludf.DUMMYFUNCTION("REGEXEXTRACT(E2376, ""[А-Яа-я].*"")"),"Самоубийство")</f>
        <v>Самоубийство</v>
      </c>
      <c r="G2376" s="16">
        <f t="shared" si="17"/>
        <v>2</v>
      </c>
      <c r="H2376" s="13" t="s">
        <v>28</v>
      </c>
      <c r="I2376" s="13" t="str">
        <f>IFERROR(__xludf.DUMMYFUNCTION("REGEXREPLACE(H2376, "".*\s"", """")"),"человек")</f>
        <v>человек</v>
      </c>
      <c r="J2376" s="13" t="s">
        <v>29</v>
      </c>
      <c r="K2376" s="17" t="str">
        <f>IFERROR(__xludf.DUMMYFUNCTION("REGEXREPLACE(J2376, ""^[\d\s]+"", """")"),"значение показателя за год")</f>
        <v>значение показателя за год</v>
      </c>
      <c r="L2376" s="16">
        <f t="shared" si="18"/>
        <v>2</v>
      </c>
      <c r="M2376" s="13" t="s">
        <v>30</v>
      </c>
      <c r="N2376" s="13" t="str">
        <f>IFERROR(__xludf.DUMMYFUNCTION("REGEXEXTRACT(M2376, "" (.+)$"")"),"все население")</f>
        <v>все население</v>
      </c>
      <c r="O2376" s="18">
        <v>2.0</v>
      </c>
      <c r="P2376" s="18">
        <v>2.0</v>
      </c>
      <c r="Q2376" s="18">
        <v>4.0</v>
      </c>
      <c r="R2376" s="18">
        <v>1.0</v>
      </c>
      <c r="S2376" s="18">
        <v>4.0</v>
      </c>
      <c r="T2376" s="18">
        <v>1.0</v>
      </c>
      <c r="U2376" s="18">
        <v>1.0</v>
      </c>
      <c r="V2376" s="18">
        <v>1.0</v>
      </c>
      <c r="W2376" s="18">
        <v>2.0</v>
      </c>
      <c r="X2376" s="18">
        <v>0.0</v>
      </c>
      <c r="Y2376" s="18">
        <v>0.0</v>
      </c>
      <c r="Z2376" s="19">
        <f t="shared" si="6"/>
        <v>18</v>
      </c>
      <c r="AA2376" s="19" t="str">
        <f t="shared" si="19"/>
        <v/>
      </c>
      <c r="AB2376" s="19" t="str">
        <f t="shared" si="8"/>
        <v/>
      </c>
      <c r="AC2376" s="19">
        <f t="shared" si="20"/>
        <v>1.636363636</v>
      </c>
      <c r="AD2376" s="19">
        <f t="shared" si="21"/>
        <v>2</v>
      </c>
      <c r="AE2376" s="19" t="str">
        <f t="shared" si="22"/>
        <v>Нет моды</v>
      </c>
      <c r="AF2376" s="19">
        <f t="shared" si="23"/>
        <v>0</v>
      </c>
      <c r="AG2376" s="19">
        <f t="shared" si="24"/>
        <v>4</v>
      </c>
      <c r="AH2376" s="20" t="str">
        <f t="shared" si="14"/>
        <v/>
      </c>
      <c r="AI2376" s="21"/>
      <c r="AJ2376" s="21"/>
      <c r="AK2376" s="21"/>
      <c r="AL2376" s="22">
        <f t="shared" si="25"/>
        <v>1</v>
      </c>
    </row>
    <row r="2377" ht="12.75" customHeight="1">
      <c r="A2377" s="13" t="s">
        <v>189</v>
      </c>
      <c r="B2377" s="13" t="str">
        <f>IFERROR(__xludf.DUMMYFUNCTION("REGEXREPLACE(A2377, ""\d"", """")"),"         Республика Ингушетия")</f>
        <v>         Республика Ингушетия</v>
      </c>
      <c r="C2377" s="14" t="str">
        <f t="shared" si="15"/>
        <v>Республика Ингушетия</v>
      </c>
      <c r="D2377" s="3">
        <f t="shared" si="16"/>
        <v>2</v>
      </c>
      <c r="E2377" s="15" t="s">
        <v>45</v>
      </c>
      <c r="F2377" s="13" t="str">
        <f>IFERROR(__xludf.DUMMYFUNCTION("REGEXEXTRACT(E2377, ""[А-Яа-я].*"")"),"Самоубийство")</f>
        <v>Самоубийство</v>
      </c>
      <c r="G2377" s="16">
        <f t="shared" si="17"/>
        <v>2</v>
      </c>
      <c r="H2377" s="13" t="s">
        <v>28</v>
      </c>
      <c r="I2377" s="13" t="str">
        <f>IFERROR(__xludf.DUMMYFUNCTION("REGEXREPLACE(H2377, "".*\s"", """")"),"человек")</f>
        <v>человек</v>
      </c>
      <c r="J2377" s="13" t="s">
        <v>29</v>
      </c>
      <c r="K2377" s="17" t="str">
        <f>IFERROR(__xludf.DUMMYFUNCTION("REGEXREPLACE(J2377, ""^[\d\s]+"", """")"),"значение показателя за год")</f>
        <v>значение показателя за год</v>
      </c>
      <c r="L2377" s="16">
        <f t="shared" si="18"/>
        <v>2</v>
      </c>
      <c r="M2377" s="13" t="s">
        <v>31</v>
      </c>
      <c r="N2377" s="13" t="str">
        <f>IFERROR(__xludf.DUMMYFUNCTION("REGEXEXTRACT(M2377, "" (.+)$"")"),"городское население")</f>
        <v>городское население</v>
      </c>
      <c r="O2377" s="18">
        <v>0.0</v>
      </c>
      <c r="P2377" s="18">
        <v>1.0</v>
      </c>
      <c r="Q2377" s="18">
        <v>1.0</v>
      </c>
      <c r="R2377" s="18">
        <v>0.0</v>
      </c>
      <c r="S2377" s="18">
        <v>2.0</v>
      </c>
      <c r="T2377" s="18">
        <v>0.0</v>
      </c>
      <c r="U2377" s="18">
        <v>0.0</v>
      </c>
      <c r="V2377" s="18">
        <v>1.0</v>
      </c>
      <c r="W2377" s="18">
        <v>1.0</v>
      </c>
      <c r="X2377" s="18">
        <v>0.0</v>
      </c>
      <c r="Y2377" s="18">
        <v>0.0</v>
      </c>
      <c r="Z2377" s="19" t="str">
        <f t="shared" si="6"/>
        <v/>
      </c>
      <c r="AA2377" s="19">
        <f t="shared" si="19"/>
        <v>6</v>
      </c>
      <c r="AB2377" s="19" t="str">
        <f t="shared" si="8"/>
        <v/>
      </c>
      <c r="AC2377" s="19">
        <f t="shared" si="20"/>
        <v>0.5454545455</v>
      </c>
      <c r="AD2377" s="19">
        <f t="shared" si="21"/>
        <v>1</v>
      </c>
      <c r="AE2377" s="19" t="str">
        <f t="shared" si="22"/>
        <v>Нет моды</v>
      </c>
      <c r="AF2377" s="19">
        <f t="shared" si="23"/>
        <v>0</v>
      </c>
      <c r="AG2377" s="19">
        <f t="shared" si="24"/>
        <v>2</v>
      </c>
      <c r="AH2377" s="20" t="str">
        <f t="shared" si="14"/>
        <v/>
      </c>
      <c r="AI2377" s="21"/>
      <c r="AJ2377" s="21"/>
      <c r="AK2377" s="21"/>
      <c r="AL2377" s="22">
        <f t="shared" si="25"/>
        <v>1</v>
      </c>
    </row>
    <row r="2378" ht="12.75" customHeight="1">
      <c r="A2378" s="13" t="s">
        <v>189</v>
      </c>
      <c r="B2378" s="13" t="str">
        <f>IFERROR(__xludf.DUMMYFUNCTION("REGEXREPLACE(A2378, ""\d"", """")"),"         Республика Ингушетия")</f>
        <v>         Республика Ингушетия</v>
      </c>
      <c r="C2378" s="14" t="str">
        <f t="shared" si="15"/>
        <v>Республика Ингушетия</v>
      </c>
      <c r="D2378" s="3">
        <f t="shared" si="16"/>
        <v>2</v>
      </c>
      <c r="E2378" s="15" t="s">
        <v>45</v>
      </c>
      <c r="F2378" s="13" t="str">
        <f>IFERROR(__xludf.DUMMYFUNCTION("REGEXEXTRACT(E2378, ""[А-Яа-я].*"")"),"Самоубийство")</f>
        <v>Самоубийство</v>
      </c>
      <c r="G2378" s="16">
        <f t="shared" si="17"/>
        <v>2</v>
      </c>
      <c r="H2378" s="13" t="s">
        <v>28</v>
      </c>
      <c r="I2378" s="13" t="str">
        <f>IFERROR(__xludf.DUMMYFUNCTION("REGEXREPLACE(H2378, "".*\s"", """")"),"человек")</f>
        <v>человек</v>
      </c>
      <c r="J2378" s="13" t="s">
        <v>29</v>
      </c>
      <c r="K2378" s="17" t="str">
        <f>IFERROR(__xludf.DUMMYFUNCTION("REGEXREPLACE(J2378, ""^[\d\s]+"", """")"),"значение показателя за год")</f>
        <v>значение показателя за год</v>
      </c>
      <c r="L2378" s="16">
        <f t="shared" si="18"/>
        <v>2</v>
      </c>
      <c r="M2378" s="13" t="s">
        <v>32</v>
      </c>
      <c r="N2378" s="13" t="str">
        <f>IFERROR(__xludf.DUMMYFUNCTION("REGEXEXTRACT(M2378, "" (.+)$"")"),"сельское население")</f>
        <v>сельское население</v>
      </c>
      <c r="O2378" s="18">
        <v>2.0</v>
      </c>
      <c r="P2378" s="18">
        <v>1.0</v>
      </c>
      <c r="Q2378" s="18">
        <v>3.0</v>
      </c>
      <c r="R2378" s="18">
        <v>1.0</v>
      </c>
      <c r="S2378" s="18">
        <v>2.0</v>
      </c>
      <c r="T2378" s="18">
        <v>1.0</v>
      </c>
      <c r="U2378" s="18">
        <v>1.0</v>
      </c>
      <c r="V2378" s="18">
        <v>0.0</v>
      </c>
      <c r="W2378" s="18">
        <v>1.0</v>
      </c>
      <c r="X2378" s="18">
        <v>0.0</v>
      </c>
      <c r="Y2378" s="18">
        <v>0.0</v>
      </c>
      <c r="Z2378" s="19" t="str">
        <f t="shared" si="6"/>
        <v/>
      </c>
      <c r="AA2378" s="19" t="str">
        <f t="shared" si="19"/>
        <v/>
      </c>
      <c r="AB2378" s="19">
        <f t="shared" si="8"/>
        <v>12</v>
      </c>
      <c r="AC2378" s="19">
        <f t="shared" si="20"/>
        <v>1.090909091</v>
      </c>
      <c r="AD2378" s="19">
        <f t="shared" si="21"/>
        <v>1</v>
      </c>
      <c r="AE2378" s="19" t="str">
        <f t="shared" si="22"/>
        <v>Нет моды</v>
      </c>
      <c r="AF2378" s="19">
        <f t="shared" si="23"/>
        <v>0</v>
      </c>
      <c r="AG2378" s="19">
        <f t="shared" si="24"/>
        <v>3</v>
      </c>
      <c r="AH2378" s="20" t="str">
        <f t="shared" si="14"/>
        <v>Город: 33%; Село: 67%</v>
      </c>
      <c r="AI2378" s="21"/>
      <c r="AJ2378" s="21"/>
      <c r="AK2378" s="21"/>
      <c r="AL2378" s="22">
        <f t="shared" si="25"/>
        <v>1</v>
      </c>
    </row>
    <row r="2379" ht="12.75" customHeight="1">
      <c r="A2379" s="13" t="s">
        <v>189</v>
      </c>
      <c r="B2379" s="13" t="str">
        <f>IFERROR(__xludf.DUMMYFUNCTION("REGEXREPLACE(A2379, ""\d"", """")"),"         Республика Ингушетия")</f>
        <v>         Республика Ингушетия</v>
      </c>
      <c r="C2379" s="14" t="str">
        <f t="shared" si="15"/>
        <v>Республика Ингушетия</v>
      </c>
      <c r="D2379" s="3">
        <f t="shared" si="16"/>
        <v>2</v>
      </c>
      <c r="E2379" s="15" t="s">
        <v>46</v>
      </c>
      <c r="F2379" s="13" t="str">
        <f>IFERROR(__xludf.DUMMYFUNCTION("REGEXEXTRACT(E2379, ""[А-Яа-я].*"")"),"Случ.отравл.алкоголем")</f>
        <v>Случ.отравл.алкоголем</v>
      </c>
      <c r="G2379" s="16">
        <f t="shared" si="17"/>
        <v>2</v>
      </c>
      <c r="H2379" s="13" t="s">
        <v>28</v>
      </c>
      <c r="I2379" s="13" t="str">
        <f>IFERROR(__xludf.DUMMYFUNCTION("REGEXREPLACE(H2379, "".*\s"", """")"),"человек")</f>
        <v>человек</v>
      </c>
      <c r="J2379" s="13" t="s">
        <v>29</v>
      </c>
      <c r="K2379" s="17" t="str">
        <f>IFERROR(__xludf.DUMMYFUNCTION("REGEXREPLACE(J2379, ""^[\d\s]+"", """")"),"значение показателя за год")</f>
        <v>значение показателя за год</v>
      </c>
      <c r="L2379" s="16">
        <f t="shared" si="18"/>
        <v>2</v>
      </c>
      <c r="M2379" s="13" t="s">
        <v>30</v>
      </c>
      <c r="N2379" s="13" t="str">
        <f>IFERROR(__xludf.DUMMYFUNCTION("REGEXEXTRACT(M2379, "" (.+)$"")"),"все население")</f>
        <v>все население</v>
      </c>
      <c r="O2379" s="18">
        <v>1.0</v>
      </c>
      <c r="P2379" s="18">
        <v>3.0</v>
      </c>
      <c r="Q2379" s="18">
        <v>1.0</v>
      </c>
      <c r="R2379" s="18">
        <v>1.0</v>
      </c>
      <c r="S2379" s="18">
        <v>1.0</v>
      </c>
      <c r="T2379" s="18">
        <v>0.0</v>
      </c>
      <c r="U2379" s="18">
        <v>0.0</v>
      </c>
      <c r="V2379" s="18">
        <v>0.0</v>
      </c>
      <c r="W2379" s="18">
        <v>0.0</v>
      </c>
      <c r="X2379" s="18">
        <v>0.0</v>
      </c>
      <c r="Y2379" s="18">
        <v>0.0</v>
      </c>
      <c r="Z2379" s="19">
        <f t="shared" si="6"/>
        <v>7</v>
      </c>
      <c r="AA2379" s="19" t="str">
        <f t="shared" si="19"/>
        <v/>
      </c>
      <c r="AB2379" s="19" t="str">
        <f t="shared" si="8"/>
        <v/>
      </c>
      <c r="AC2379" s="19">
        <f t="shared" si="20"/>
        <v>0.6363636364</v>
      </c>
      <c r="AD2379" s="19">
        <f t="shared" si="21"/>
        <v>1</v>
      </c>
      <c r="AE2379" s="19" t="str">
        <f t="shared" si="22"/>
        <v>Нет моды</v>
      </c>
      <c r="AF2379" s="19">
        <f t="shared" si="23"/>
        <v>0</v>
      </c>
      <c r="AG2379" s="19">
        <f t="shared" si="24"/>
        <v>3</v>
      </c>
      <c r="AH2379" s="20" t="str">
        <f t="shared" si="14"/>
        <v/>
      </c>
      <c r="AI2379" s="21"/>
      <c r="AJ2379" s="21"/>
      <c r="AK2379" s="21"/>
      <c r="AL2379" s="22">
        <f t="shared" si="25"/>
        <v>1</v>
      </c>
    </row>
    <row r="2380" ht="12.75" customHeight="1">
      <c r="A2380" s="13" t="s">
        <v>189</v>
      </c>
      <c r="B2380" s="13" t="str">
        <f>IFERROR(__xludf.DUMMYFUNCTION("REGEXREPLACE(A2380, ""\d"", """")"),"         Республика Ингушетия")</f>
        <v>         Республика Ингушетия</v>
      </c>
      <c r="C2380" s="14" t="str">
        <f t="shared" si="15"/>
        <v>Республика Ингушетия</v>
      </c>
      <c r="D2380" s="3">
        <f t="shared" si="16"/>
        <v>2</v>
      </c>
      <c r="E2380" s="15" t="s">
        <v>46</v>
      </c>
      <c r="F2380" s="13" t="str">
        <f>IFERROR(__xludf.DUMMYFUNCTION("REGEXEXTRACT(E2380, ""[А-Яа-я].*"")"),"Случ.отравл.алкоголем")</f>
        <v>Случ.отравл.алкоголем</v>
      </c>
      <c r="G2380" s="16">
        <f t="shared" si="17"/>
        <v>2</v>
      </c>
      <c r="H2380" s="13" t="s">
        <v>28</v>
      </c>
      <c r="I2380" s="13" t="str">
        <f>IFERROR(__xludf.DUMMYFUNCTION("REGEXREPLACE(H2380, "".*\s"", """")"),"человек")</f>
        <v>человек</v>
      </c>
      <c r="J2380" s="13" t="s">
        <v>29</v>
      </c>
      <c r="K2380" s="17" t="str">
        <f>IFERROR(__xludf.DUMMYFUNCTION("REGEXREPLACE(J2380, ""^[\d\s]+"", """")"),"значение показателя за год")</f>
        <v>значение показателя за год</v>
      </c>
      <c r="L2380" s="16">
        <f t="shared" si="18"/>
        <v>2</v>
      </c>
      <c r="M2380" s="13" t="s">
        <v>31</v>
      </c>
      <c r="N2380" s="13" t="str">
        <f>IFERROR(__xludf.DUMMYFUNCTION("REGEXEXTRACT(M2380, "" (.+)$"")"),"городское население")</f>
        <v>городское население</v>
      </c>
      <c r="O2380" s="18">
        <v>1.0</v>
      </c>
      <c r="P2380" s="18">
        <v>2.0</v>
      </c>
      <c r="Q2380" s="18">
        <v>0.0</v>
      </c>
      <c r="R2380" s="18">
        <v>1.0</v>
      </c>
      <c r="S2380" s="18">
        <v>1.0</v>
      </c>
      <c r="T2380" s="18">
        <v>0.0</v>
      </c>
      <c r="U2380" s="18">
        <v>0.0</v>
      </c>
      <c r="V2380" s="18">
        <v>0.0</v>
      </c>
      <c r="W2380" s="18">
        <v>0.0</v>
      </c>
      <c r="X2380" s="18">
        <v>0.0</v>
      </c>
      <c r="Y2380" s="18">
        <v>0.0</v>
      </c>
      <c r="Z2380" s="19" t="str">
        <f t="shared" si="6"/>
        <v/>
      </c>
      <c r="AA2380" s="19">
        <f t="shared" si="19"/>
        <v>5</v>
      </c>
      <c r="AB2380" s="19" t="str">
        <f t="shared" si="8"/>
        <v/>
      </c>
      <c r="AC2380" s="19">
        <f t="shared" si="20"/>
        <v>0.4545454545</v>
      </c>
      <c r="AD2380" s="19">
        <f t="shared" si="21"/>
        <v>0</v>
      </c>
      <c r="AE2380" s="19" t="str">
        <f t="shared" si="22"/>
        <v>Нет моды</v>
      </c>
      <c r="AF2380" s="19">
        <f t="shared" si="23"/>
        <v>0</v>
      </c>
      <c r="AG2380" s="19">
        <f t="shared" si="24"/>
        <v>2</v>
      </c>
      <c r="AH2380" s="20" t="str">
        <f t="shared" si="14"/>
        <v/>
      </c>
      <c r="AI2380" s="21"/>
      <c r="AJ2380" s="21"/>
      <c r="AK2380" s="21"/>
      <c r="AL2380" s="22">
        <f t="shared" si="25"/>
        <v>1</v>
      </c>
    </row>
    <row r="2381" ht="12.75" customHeight="1">
      <c r="A2381" s="13" t="s">
        <v>189</v>
      </c>
      <c r="B2381" s="13" t="str">
        <f>IFERROR(__xludf.DUMMYFUNCTION("REGEXREPLACE(A2381, ""\d"", """")"),"         Республика Ингушетия")</f>
        <v>         Республика Ингушетия</v>
      </c>
      <c r="C2381" s="14" t="str">
        <f t="shared" si="15"/>
        <v>Республика Ингушетия</v>
      </c>
      <c r="D2381" s="3">
        <f t="shared" si="16"/>
        <v>2</v>
      </c>
      <c r="E2381" s="15" t="s">
        <v>46</v>
      </c>
      <c r="F2381" s="13" t="str">
        <f>IFERROR(__xludf.DUMMYFUNCTION("REGEXEXTRACT(E2381, ""[А-Яа-я].*"")"),"Случ.отравл.алкоголем")</f>
        <v>Случ.отравл.алкоголем</v>
      </c>
      <c r="G2381" s="16">
        <f t="shared" si="17"/>
        <v>2</v>
      </c>
      <c r="H2381" s="13" t="s">
        <v>28</v>
      </c>
      <c r="I2381" s="13" t="str">
        <f>IFERROR(__xludf.DUMMYFUNCTION("REGEXREPLACE(H2381, "".*\s"", """")"),"человек")</f>
        <v>человек</v>
      </c>
      <c r="J2381" s="13" t="s">
        <v>29</v>
      </c>
      <c r="K2381" s="17" t="str">
        <f>IFERROR(__xludf.DUMMYFUNCTION("REGEXREPLACE(J2381, ""^[\d\s]+"", """")"),"значение показателя за год")</f>
        <v>значение показателя за год</v>
      </c>
      <c r="L2381" s="16">
        <f t="shared" si="18"/>
        <v>2</v>
      </c>
      <c r="M2381" s="13" t="s">
        <v>32</v>
      </c>
      <c r="N2381" s="13" t="str">
        <f>IFERROR(__xludf.DUMMYFUNCTION("REGEXEXTRACT(M2381, "" (.+)$"")"),"сельское население")</f>
        <v>сельское население</v>
      </c>
      <c r="O2381" s="18">
        <v>0.0</v>
      </c>
      <c r="P2381" s="18">
        <v>1.0</v>
      </c>
      <c r="Q2381" s="18">
        <v>1.0</v>
      </c>
      <c r="R2381" s="18">
        <v>0.0</v>
      </c>
      <c r="S2381" s="18">
        <v>0.0</v>
      </c>
      <c r="T2381" s="18">
        <v>0.0</v>
      </c>
      <c r="U2381" s="18">
        <v>0.0</v>
      </c>
      <c r="V2381" s="18">
        <v>0.0</v>
      </c>
      <c r="W2381" s="18">
        <v>0.0</v>
      </c>
      <c r="X2381" s="18">
        <v>0.0</v>
      </c>
      <c r="Y2381" s="18">
        <v>0.0</v>
      </c>
      <c r="Z2381" s="19" t="str">
        <f t="shared" si="6"/>
        <v/>
      </c>
      <c r="AA2381" s="19" t="str">
        <f t="shared" si="19"/>
        <v/>
      </c>
      <c r="AB2381" s="19">
        <f t="shared" si="8"/>
        <v>2</v>
      </c>
      <c r="AC2381" s="19">
        <f t="shared" si="20"/>
        <v>0.1818181818</v>
      </c>
      <c r="AD2381" s="19">
        <f t="shared" si="21"/>
        <v>0</v>
      </c>
      <c r="AE2381" s="19" t="str">
        <f t="shared" si="22"/>
        <v>Нет моды</v>
      </c>
      <c r="AF2381" s="19">
        <f t="shared" si="23"/>
        <v>0</v>
      </c>
      <c r="AG2381" s="19">
        <f t="shared" si="24"/>
        <v>1</v>
      </c>
      <c r="AH2381" s="20" t="str">
        <f t="shared" si="14"/>
        <v>Город: 71%; Село: 29%</v>
      </c>
      <c r="AI2381" s="21"/>
      <c r="AJ2381" s="21"/>
      <c r="AK2381" s="21"/>
      <c r="AL2381" s="22">
        <f t="shared" si="25"/>
        <v>1</v>
      </c>
    </row>
    <row r="2382" ht="12.75" customHeight="1">
      <c r="A2382" s="13" t="s">
        <v>189</v>
      </c>
      <c r="B2382" s="13" t="str">
        <f>IFERROR(__xludf.DUMMYFUNCTION("REGEXREPLACE(A2382, ""\d"", """")"),"         Республика Ингушетия")</f>
        <v>         Республика Ингушетия</v>
      </c>
      <c r="C2382" s="14" t="str">
        <f t="shared" si="15"/>
        <v>Республика Ингушетия</v>
      </c>
      <c r="D2382" s="3">
        <f t="shared" si="16"/>
        <v>2</v>
      </c>
      <c r="E2382" s="15" t="s">
        <v>47</v>
      </c>
      <c r="F2382" s="13" t="str">
        <f>IFERROR(__xludf.DUMMYFUNCTION("REGEXEXTRACT(E2382, ""[А-Яа-я].*"")"),"транспортные травмы всех видов")</f>
        <v>транспортные травмы всех видов</v>
      </c>
      <c r="G2382" s="16">
        <f t="shared" si="17"/>
        <v>2</v>
      </c>
      <c r="H2382" s="13" t="s">
        <v>28</v>
      </c>
      <c r="I2382" s="13" t="str">
        <f>IFERROR(__xludf.DUMMYFUNCTION("REGEXREPLACE(H2382, "".*\s"", """")"),"человек")</f>
        <v>человек</v>
      </c>
      <c r="J2382" s="13" t="s">
        <v>29</v>
      </c>
      <c r="K2382" s="17" t="str">
        <f>IFERROR(__xludf.DUMMYFUNCTION("REGEXREPLACE(J2382, ""^[\d\s]+"", """")"),"значение показателя за год")</f>
        <v>значение показателя за год</v>
      </c>
      <c r="L2382" s="16">
        <f t="shared" si="18"/>
        <v>2</v>
      </c>
      <c r="M2382" s="13" t="s">
        <v>30</v>
      </c>
      <c r="N2382" s="13" t="str">
        <f>IFERROR(__xludf.DUMMYFUNCTION("REGEXEXTRACT(M2382, "" (.+)$"")"),"все население")</f>
        <v>все население</v>
      </c>
      <c r="O2382" s="18">
        <v>57.0</v>
      </c>
      <c r="P2382" s="18">
        <v>71.0</v>
      </c>
      <c r="Q2382" s="18">
        <v>49.0</v>
      </c>
      <c r="R2382" s="18">
        <v>47.0</v>
      </c>
      <c r="S2382" s="23" t="s">
        <v>37</v>
      </c>
      <c r="T2382" s="23" t="s">
        <v>37</v>
      </c>
      <c r="U2382" s="23" t="s">
        <v>37</v>
      </c>
      <c r="V2382" s="23" t="s">
        <v>37</v>
      </c>
      <c r="W2382" s="23" t="s">
        <v>37</v>
      </c>
      <c r="X2382" s="23" t="s">
        <v>37</v>
      </c>
      <c r="Y2382" s="23" t="s">
        <v>37</v>
      </c>
      <c r="Z2382" s="19">
        <f t="shared" si="6"/>
        <v>224</v>
      </c>
      <c r="AA2382" s="19" t="str">
        <f t="shared" si="19"/>
        <v/>
      </c>
      <c r="AB2382" s="19" t="str">
        <f t="shared" si="8"/>
        <v/>
      </c>
      <c r="AC2382" s="19">
        <f t="shared" si="20"/>
        <v>56</v>
      </c>
      <c r="AD2382" s="19">
        <f t="shared" si="21"/>
        <v>0</v>
      </c>
      <c r="AE2382" s="19" t="str">
        <f t="shared" si="22"/>
        <v>Нет моды</v>
      </c>
      <c r="AF2382" s="19">
        <f t="shared" si="23"/>
        <v>47</v>
      </c>
      <c r="AG2382" s="19">
        <f t="shared" si="24"/>
        <v>71</v>
      </c>
      <c r="AH2382" s="20" t="str">
        <f t="shared" si="14"/>
        <v/>
      </c>
      <c r="AI2382" s="24"/>
      <c r="AJ2382" s="24"/>
      <c r="AK2382" s="24"/>
      <c r="AL2382" s="22">
        <f t="shared" si="25"/>
        <v>1</v>
      </c>
    </row>
    <row r="2383" ht="12.75" customHeight="1">
      <c r="A2383" s="13" t="s">
        <v>189</v>
      </c>
      <c r="B2383" s="13" t="str">
        <f>IFERROR(__xludf.DUMMYFUNCTION("REGEXREPLACE(A2383, ""\d"", """")"),"         Республика Ингушетия")</f>
        <v>         Республика Ингушетия</v>
      </c>
      <c r="C2383" s="14" t="str">
        <f t="shared" si="15"/>
        <v>Республика Ингушетия</v>
      </c>
      <c r="D2383" s="3">
        <f t="shared" si="16"/>
        <v>2</v>
      </c>
      <c r="E2383" s="15" t="s">
        <v>47</v>
      </c>
      <c r="F2383" s="13" t="str">
        <f>IFERROR(__xludf.DUMMYFUNCTION("REGEXEXTRACT(E2383, ""[А-Яа-я].*"")"),"транспортные травмы всех видов")</f>
        <v>транспортные травмы всех видов</v>
      </c>
      <c r="G2383" s="16">
        <f t="shared" si="17"/>
        <v>2</v>
      </c>
      <c r="H2383" s="13" t="s">
        <v>28</v>
      </c>
      <c r="I2383" s="13" t="str">
        <f>IFERROR(__xludf.DUMMYFUNCTION("REGEXREPLACE(H2383, "".*\s"", """")"),"человек")</f>
        <v>человек</v>
      </c>
      <c r="J2383" s="13" t="s">
        <v>29</v>
      </c>
      <c r="K2383" s="17" t="str">
        <f>IFERROR(__xludf.DUMMYFUNCTION("REGEXREPLACE(J2383, ""^[\d\s]+"", """")"),"значение показателя за год")</f>
        <v>значение показателя за год</v>
      </c>
      <c r="L2383" s="16">
        <f t="shared" si="18"/>
        <v>2</v>
      </c>
      <c r="M2383" s="13" t="s">
        <v>31</v>
      </c>
      <c r="N2383" s="13" t="str">
        <f>IFERROR(__xludf.DUMMYFUNCTION("REGEXEXTRACT(M2383, "" (.+)$"")"),"городское население")</f>
        <v>городское население</v>
      </c>
      <c r="O2383" s="18">
        <v>28.0</v>
      </c>
      <c r="P2383" s="18">
        <v>38.0</v>
      </c>
      <c r="Q2383" s="18">
        <v>20.0</v>
      </c>
      <c r="R2383" s="18">
        <v>16.0</v>
      </c>
      <c r="S2383" s="23" t="s">
        <v>37</v>
      </c>
      <c r="T2383" s="23" t="s">
        <v>37</v>
      </c>
      <c r="U2383" s="23" t="s">
        <v>37</v>
      </c>
      <c r="V2383" s="23" t="s">
        <v>37</v>
      </c>
      <c r="W2383" s="23" t="s">
        <v>37</v>
      </c>
      <c r="X2383" s="23" t="s">
        <v>37</v>
      </c>
      <c r="Y2383" s="23" t="s">
        <v>37</v>
      </c>
      <c r="Z2383" s="19" t="str">
        <f t="shared" si="6"/>
        <v/>
      </c>
      <c r="AA2383" s="19">
        <f t="shared" si="19"/>
        <v>102</v>
      </c>
      <c r="AB2383" s="19" t="str">
        <f t="shared" si="8"/>
        <v/>
      </c>
      <c r="AC2383" s="19">
        <f t="shared" si="20"/>
        <v>25.5</v>
      </c>
      <c r="AD2383" s="19">
        <f t="shared" si="21"/>
        <v>42.5</v>
      </c>
      <c r="AE2383" s="19" t="str">
        <f t="shared" si="22"/>
        <v>Нет моды</v>
      </c>
      <c r="AF2383" s="19">
        <f t="shared" si="23"/>
        <v>16</v>
      </c>
      <c r="AG2383" s="19">
        <f t="shared" si="24"/>
        <v>38</v>
      </c>
      <c r="AH2383" s="20" t="str">
        <f t="shared" si="14"/>
        <v/>
      </c>
      <c r="AI2383" s="24"/>
      <c r="AJ2383" s="24"/>
      <c r="AK2383" s="24"/>
      <c r="AL2383" s="22">
        <f t="shared" si="25"/>
        <v>1</v>
      </c>
    </row>
    <row r="2384" ht="12.75" customHeight="1">
      <c r="A2384" s="13" t="s">
        <v>189</v>
      </c>
      <c r="B2384" s="13" t="str">
        <f>IFERROR(__xludf.DUMMYFUNCTION("REGEXREPLACE(A2384, ""\d"", """")"),"         Республика Ингушетия")</f>
        <v>         Республика Ингушетия</v>
      </c>
      <c r="C2384" s="14" t="str">
        <f t="shared" si="15"/>
        <v>Республика Ингушетия</v>
      </c>
      <c r="D2384" s="3">
        <f t="shared" si="16"/>
        <v>2</v>
      </c>
      <c r="E2384" s="15" t="s">
        <v>47</v>
      </c>
      <c r="F2384" s="13" t="str">
        <f>IFERROR(__xludf.DUMMYFUNCTION("REGEXEXTRACT(E2384, ""[А-Яа-я].*"")"),"транспортные травмы всех видов")</f>
        <v>транспортные травмы всех видов</v>
      </c>
      <c r="G2384" s="16">
        <f t="shared" si="17"/>
        <v>2</v>
      </c>
      <c r="H2384" s="13" t="s">
        <v>28</v>
      </c>
      <c r="I2384" s="13" t="str">
        <f>IFERROR(__xludf.DUMMYFUNCTION("REGEXREPLACE(H2384, "".*\s"", """")"),"человек")</f>
        <v>человек</v>
      </c>
      <c r="J2384" s="13" t="s">
        <v>29</v>
      </c>
      <c r="K2384" s="17" t="str">
        <f>IFERROR(__xludf.DUMMYFUNCTION("REGEXREPLACE(J2384, ""^[\d\s]+"", """")"),"значение показателя за год")</f>
        <v>значение показателя за год</v>
      </c>
      <c r="L2384" s="16">
        <f t="shared" si="18"/>
        <v>2</v>
      </c>
      <c r="M2384" s="13" t="s">
        <v>32</v>
      </c>
      <c r="N2384" s="13" t="str">
        <f>IFERROR(__xludf.DUMMYFUNCTION("REGEXEXTRACT(M2384, "" (.+)$"")"),"сельское население")</f>
        <v>сельское население</v>
      </c>
      <c r="O2384" s="18">
        <v>29.0</v>
      </c>
      <c r="P2384" s="18">
        <v>33.0</v>
      </c>
      <c r="Q2384" s="18">
        <v>29.0</v>
      </c>
      <c r="R2384" s="18">
        <v>31.0</v>
      </c>
      <c r="S2384" s="23" t="s">
        <v>37</v>
      </c>
      <c r="T2384" s="23" t="s">
        <v>37</v>
      </c>
      <c r="U2384" s="23" t="s">
        <v>37</v>
      </c>
      <c r="V2384" s="23" t="s">
        <v>37</v>
      </c>
      <c r="W2384" s="23" t="s">
        <v>37</v>
      </c>
      <c r="X2384" s="23" t="s">
        <v>37</v>
      </c>
      <c r="Y2384" s="23" t="s">
        <v>37</v>
      </c>
      <c r="Z2384" s="19" t="str">
        <f t="shared" si="6"/>
        <v/>
      </c>
      <c r="AA2384" s="19" t="str">
        <f t="shared" si="19"/>
        <v/>
      </c>
      <c r="AB2384" s="19">
        <f t="shared" si="8"/>
        <v>122</v>
      </c>
      <c r="AC2384" s="19">
        <f t="shared" si="20"/>
        <v>30.5</v>
      </c>
      <c r="AD2384" s="19">
        <f t="shared" si="21"/>
        <v>29</v>
      </c>
      <c r="AE2384" s="19" t="str">
        <f t="shared" si="22"/>
        <v>Нет моды</v>
      </c>
      <c r="AF2384" s="19">
        <f t="shared" si="23"/>
        <v>29</v>
      </c>
      <c r="AG2384" s="19">
        <f t="shared" si="24"/>
        <v>33</v>
      </c>
      <c r="AH2384" s="20" t="str">
        <f t="shared" si="14"/>
        <v>Город: 46%; Село: 54%</v>
      </c>
      <c r="AI2384" s="24"/>
      <c r="AJ2384" s="24"/>
      <c r="AK2384" s="24"/>
      <c r="AL2384" s="22">
        <f t="shared" si="25"/>
        <v>1</v>
      </c>
    </row>
    <row r="2385" ht="12.75" customHeight="1">
      <c r="A2385" s="13" t="s">
        <v>189</v>
      </c>
      <c r="B2385" s="13" t="str">
        <f>IFERROR(__xludf.DUMMYFUNCTION("REGEXREPLACE(A2385, ""\d"", """")"),"         Республика Ингушетия")</f>
        <v>         Республика Ингушетия</v>
      </c>
      <c r="C2385" s="14" t="str">
        <f t="shared" si="15"/>
        <v>Республика Ингушетия</v>
      </c>
      <c r="D2385" s="3">
        <f t="shared" si="16"/>
        <v>2</v>
      </c>
      <c r="E2385" s="15" t="s">
        <v>48</v>
      </c>
      <c r="F2385" s="13" t="str">
        <f>IFERROR(__xludf.DUMMYFUNCTION("REGEXEXTRACT(E2385, ""[А-Яа-я].*"")"),"Убийство")</f>
        <v>Убийство</v>
      </c>
      <c r="G2385" s="16">
        <f t="shared" si="17"/>
        <v>2</v>
      </c>
      <c r="H2385" s="13" t="s">
        <v>28</v>
      </c>
      <c r="I2385" s="13" t="str">
        <f>IFERROR(__xludf.DUMMYFUNCTION("REGEXREPLACE(H2385, "".*\s"", """")"),"человек")</f>
        <v>человек</v>
      </c>
      <c r="J2385" s="13" t="s">
        <v>29</v>
      </c>
      <c r="K2385" s="17" t="str">
        <f>IFERROR(__xludf.DUMMYFUNCTION("REGEXREPLACE(J2385, ""^[\d\s]+"", """")"),"значение показателя за год")</f>
        <v>значение показателя за год</v>
      </c>
      <c r="L2385" s="16">
        <f t="shared" si="18"/>
        <v>2</v>
      </c>
      <c r="M2385" s="13" t="s">
        <v>30</v>
      </c>
      <c r="N2385" s="13" t="str">
        <f>IFERROR(__xludf.DUMMYFUNCTION("REGEXEXTRACT(M2385, "" (.+)$"")"),"все население")</f>
        <v>все население</v>
      </c>
      <c r="O2385" s="18">
        <v>24.0</v>
      </c>
      <c r="P2385" s="18">
        <v>15.0</v>
      </c>
      <c r="Q2385" s="18">
        <v>22.0</v>
      </c>
      <c r="R2385" s="18">
        <v>21.0</v>
      </c>
      <c r="S2385" s="18">
        <v>20.0</v>
      </c>
      <c r="T2385" s="18">
        <v>11.0</v>
      </c>
      <c r="U2385" s="18">
        <v>14.0</v>
      </c>
      <c r="V2385" s="18">
        <v>22.0</v>
      </c>
      <c r="W2385" s="18">
        <v>5.0</v>
      </c>
      <c r="X2385" s="18">
        <v>2.0</v>
      </c>
      <c r="Y2385" s="18">
        <v>8.0</v>
      </c>
      <c r="Z2385" s="19">
        <f t="shared" si="6"/>
        <v>164</v>
      </c>
      <c r="AA2385" s="19" t="str">
        <f t="shared" si="19"/>
        <v/>
      </c>
      <c r="AB2385" s="19" t="str">
        <f t="shared" si="8"/>
        <v/>
      </c>
      <c r="AC2385" s="19">
        <f t="shared" si="20"/>
        <v>14.90909091</v>
      </c>
      <c r="AD2385" s="19">
        <f t="shared" si="21"/>
        <v>21</v>
      </c>
      <c r="AE2385" s="19" t="str">
        <f t="shared" si="22"/>
        <v>Нет моды</v>
      </c>
      <c r="AF2385" s="19">
        <f t="shared" si="23"/>
        <v>2</v>
      </c>
      <c r="AG2385" s="19">
        <f t="shared" si="24"/>
        <v>24</v>
      </c>
      <c r="AH2385" s="20" t="str">
        <f t="shared" si="14"/>
        <v/>
      </c>
      <c r="AI2385" s="21"/>
      <c r="AJ2385" s="21"/>
      <c r="AK2385" s="21"/>
      <c r="AL2385" s="22">
        <f t="shared" si="25"/>
        <v>1</v>
      </c>
    </row>
    <row r="2386" ht="12.75" customHeight="1">
      <c r="A2386" s="13" t="s">
        <v>189</v>
      </c>
      <c r="B2386" s="13" t="str">
        <f>IFERROR(__xludf.DUMMYFUNCTION("REGEXREPLACE(A2386, ""\d"", """")"),"         Республика Ингушетия")</f>
        <v>         Республика Ингушетия</v>
      </c>
      <c r="C2386" s="14" t="str">
        <f t="shared" si="15"/>
        <v>Республика Ингушетия</v>
      </c>
      <c r="D2386" s="3">
        <f t="shared" si="16"/>
        <v>2</v>
      </c>
      <c r="E2386" s="15" t="s">
        <v>48</v>
      </c>
      <c r="F2386" s="13" t="str">
        <f>IFERROR(__xludf.DUMMYFUNCTION("REGEXEXTRACT(E2386, ""[А-Яа-я].*"")"),"Убийство")</f>
        <v>Убийство</v>
      </c>
      <c r="G2386" s="16">
        <f t="shared" si="17"/>
        <v>2</v>
      </c>
      <c r="H2386" s="13" t="s">
        <v>28</v>
      </c>
      <c r="I2386" s="13" t="str">
        <f>IFERROR(__xludf.DUMMYFUNCTION("REGEXREPLACE(H2386, "".*\s"", """")"),"человек")</f>
        <v>человек</v>
      </c>
      <c r="J2386" s="13" t="s">
        <v>29</v>
      </c>
      <c r="K2386" s="17" t="str">
        <f>IFERROR(__xludf.DUMMYFUNCTION("REGEXREPLACE(J2386, ""^[\d\s]+"", """")"),"значение показателя за год")</f>
        <v>значение показателя за год</v>
      </c>
      <c r="L2386" s="16">
        <f t="shared" si="18"/>
        <v>2</v>
      </c>
      <c r="M2386" s="13" t="s">
        <v>31</v>
      </c>
      <c r="N2386" s="13" t="str">
        <f>IFERROR(__xludf.DUMMYFUNCTION("REGEXEXTRACT(M2386, "" (.+)$"")"),"городское население")</f>
        <v>городское население</v>
      </c>
      <c r="O2386" s="18">
        <v>4.0</v>
      </c>
      <c r="P2386" s="18">
        <v>5.0</v>
      </c>
      <c r="Q2386" s="18">
        <v>6.0</v>
      </c>
      <c r="R2386" s="18">
        <v>7.0</v>
      </c>
      <c r="S2386" s="18">
        <v>13.0</v>
      </c>
      <c r="T2386" s="18">
        <v>7.0</v>
      </c>
      <c r="U2386" s="18">
        <v>8.0</v>
      </c>
      <c r="V2386" s="18">
        <v>11.0</v>
      </c>
      <c r="W2386" s="18">
        <v>0.0</v>
      </c>
      <c r="X2386" s="18">
        <v>0.0</v>
      </c>
      <c r="Y2386" s="18">
        <v>5.0</v>
      </c>
      <c r="Z2386" s="19" t="str">
        <f t="shared" si="6"/>
        <v/>
      </c>
      <c r="AA2386" s="19">
        <f t="shared" si="19"/>
        <v>66</v>
      </c>
      <c r="AB2386" s="19" t="str">
        <f t="shared" si="8"/>
        <v/>
      </c>
      <c r="AC2386" s="19">
        <f t="shared" si="20"/>
        <v>6</v>
      </c>
      <c r="AD2386" s="19">
        <f t="shared" si="21"/>
        <v>8</v>
      </c>
      <c r="AE2386" s="19" t="str">
        <f t="shared" si="22"/>
        <v>Нет моды</v>
      </c>
      <c r="AF2386" s="19">
        <f t="shared" si="23"/>
        <v>0</v>
      </c>
      <c r="AG2386" s="19">
        <f t="shared" si="24"/>
        <v>13</v>
      </c>
      <c r="AH2386" s="20" t="str">
        <f t="shared" si="14"/>
        <v/>
      </c>
      <c r="AI2386" s="21"/>
      <c r="AJ2386" s="21"/>
      <c r="AK2386" s="21"/>
      <c r="AL2386" s="22">
        <f t="shared" si="25"/>
        <v>1</v>
      </c>
    </row>
    <row r="2387" ht="12.75" customHeight="1">
      <c r="A2387" s="13" t="s">
        <v>189</v>
      </c>
      <c r="B2387" s="13" t="str">
        <f>IFERROR(__xludf.DUMMYFUNCTION("REGEXREPLACE(A2387, ""\d"", """")"),"         Республика Ингушетия")</f>
        <v>         Республика Ингушетия</v>
      </c>
      <c r="C2387" s="14" t="str">
        <f t="shared" si="15"/>
        <v>Республика Ингушетия</v>
      </c>
      <c r="D2387" s="3">
        <f t="shared" si="16"/>
        <v>2</v>
      </c>
      <c r="E2387" s="15" t="s">
        <v>48</v>
      </c>
      <c r="F2387" s="13" t="str">
        <f>IFERROR(__xludf.DUMMYFUNCTION("REGEXEXTRACT(E2387, ""[А-Яа-я].*"")"),"Убийство")</f>
        <v>Убийство</v>
      </c>
      <c r="G2387" s="16">
        <f t="shared" si="17"/>
        <v>2</v>
      </c>
      <c r="H2387" s="13" t="s">
        <v>28</v>
      </c>
      <c r="I2387" s="13" t="str">
        <f>IFERROR(__xludf.DUMMYFUNCTION("REGEXREPLACE(H2387, "".*\s"", """")"),"человек")</f>
        <v>человек</v>
      </c>
      <c r="J2387" s="13" t="s">
        <v>29</v>
      </c>
      <c r="K2387" s="17" t="str">
        <f>IFERROR(__xludf.DUMMYFUNCTION("REGEXREPLACE(J2387, ""^[\d\s]+"", """")"),"значение показателя за год")</f>
        <v>значение показателя за год</v>
      </c>
      <c r="L2387" s="16">
        <f t="shared" si="18"/>
        <v>2</v>
      </c>
      <c r="M2387" s="13" t="s">
        <v>32</v>
      </c>
      <c r="N2387" s="13" t="str">
        <f>IFERROR(__xludf.DUMMYFUNCTION("REGEXEXTRACT(M2387, "" (.+)$"")"),"сельское население")</f>
        <v>сельское население</v>
      </c>
      <c r="O2387" s="18">
        <v>20.0</v>
      </c>
      <c r="P2387" s="18">
        <v>10.0</v>
      </c>
      <c r="Q2387" s="18">
        <v>16.0</v>
      </c>
      <c r="R2387" s="18">
        <v>14.0</v>
      </c>
      <c r="S2387" s="18">
        <v>7.0</v>
      </c>
      <c r="T2387" s="18">
        <v>4.0</v>
      </c>
      <c r="U2387" s="18">
        <v>6.0</v>
      </c>
      <c r="V2387" s="18">
        <v>11.0</v>
      </c>
      <c r="W2387" s="18">
        <v>5.0</v>
      </c>
      <c r="X2387" s="18">
        <v>2.0</v>
      </c>
      <c r="Y2387" s="18">
        <v>3.0</v>
      </c>
      <c r="Z2387" s="19" t="str">
        <f t="shared" si="6"/>
        <v/>
      </c>
      <c r="AA2387" s="19" t="str">
        <f t="shared" si="19"/>
        <v/>
      </c>
      <c r="AB2387" s="19">
        <f t="shared" si="8"/>
        <v>98</v>
      </c>
      <c r="AC2387" s="19">
        <f t="shared" si="20"/>
        <v>8.909090909</v>
      </c>
      <c r="AD2387" s="19">
        <f t="shared" si="21"/>
        <v>6.5</v>
      </c>
      <c r="AE2387" s="19" t="str">
        <f t="shared" si="22"/>
        <v>Нет моды</v>
      </c>
      <c r="AF2387" s="19">
        <f t="shared" si="23"/>
        <v>2</v>
      </c>
      <c r="AG2387" s="19">
        <f t="shared" si="24"/>
        <v>20</v>
      </c>
      <c r="AH2387" s="20" t="str">
        <f t="shared" si="14"/>
        <v>Город: 40%; Село: 60%</v>
      </c>
      <c r="AI2387" s="21"/>
      <c r="AJ2387" s="21"/>
      <c r="AK2387" s="21"/>
      <c r="AL2387" s="22">
        <f t="shared" si="25"/>
        <v>1</v>
      </c>
    </row>
    <row r="2388" ht="12.75" customHeight="1">
      <c r="A2388" s="13" t="s">
        <v>189</v>
      </c>
      <c r="B2388" s="13" t="str">
        <f>IFERROR(__xludf.DUMMYFUNCTION("REGEXREPLACE(A2388, ""\d"", """")"),"         Республика Ингушетия")</f>
        <v>         Республика Ингушетия</v>
      </c>
      <c r="C2388" s="14" t="str">
        <f t="shared" si="15"/>
        <v>Республика Ингушетия</v>
      </c>
      <c r="D2388" s="3">
        <f t="shared" si="16"/>
        <v>2</v>
      </c>
      <c r="E2388" s="15" t="s">
        <v>49</v>
      </c>
      <c r="F2388" s="13" t="str">
        <f>IFERROR(__xludf.DUMMYFUNCTION("REGEXEXTRACT(E2388, ""[А-Яа-я].*"")"),"Цереброваскулярные болезни")</f>
        <v>Цереброваскулярные болезни</v>
      </c>
      <c r="G2388" s="16">
        <f t="shared" si="17"/>
        <v>2</v>
      </c>
      <c r="H2388" s="13" t="s">
        <v>28</v>
      </c>
      <c r="I2388" s="13" t="str">
        <f>IFERROR(__xludf.DUMMYFUNCTION("REGEXREPLACE(H2388, "".*\s"", """")"),"человек")</f>
        <v>человек</v>
      </c>
      <c r="J2388" s="13" t="s">
        <v>29</v>
      </c>
      <c r="K2388" s="17" t="str">
        <f>IFERROR(__xludf.DUMMYFUNCTION("REGEXREPLACE(J2388, ""^[\d\s]+"", """")"),"значение показателя за год")</f>
        <v>значение показателя за год</v>
      </c>
      <c r="L2388" s="16">
        <f t="shared" si="18"/>
        <v>2</v>
      </c>
      <c r="M2388" s="13" t="s">
        <v>30</v>
      </c>
      <c r="N2388" s="13" t="str">
        <f>IFERROR(__xludf.DUMMYFUNCTION("REGEXEXTRACT(M2388, "" (.+)$"")"),"все население")</f>
        <v>все население</v>
      </c>
      <c r="O2388" s="18">
        <v>65.0</v>
      </c>
      <c r="P2388" s="18">
        <v>96.0</v>
      </c>
      <c r="Q2388" s="18">
        <v>81.0</v>
      </c>
      <c r="R2388" s="18">
        <v>76.0</v>
      </c>
      <c r="S2388" s="18">
        <v>74.0</v>
      </c>
      <c r="T2388" s="18">
        <v>90.0</v>
      </c>
      <c r="U2388" s="18">
        <v>75.0</v>
      </c>
      <c r="V2388" s="18">
        <v>125.0</v>
      </c>
      <c r="W2388" s="18">
        <v>120.0</v>
      </c>
      <c r="X2388" s="18">
        <v>81.0</v>
      </c>
      <c r="Y2388" s="18">
        <v>32.0</v>
      </c>
      <c r="Z2388" s="19">
        <f t="shared" si="6"/>
        <v>915</v>
      </c>
      <c r="AA2388" s="19" t="str">
        <f t="shared" si="19"/>
        <v/>
      </c>
      <c r="AB2388" s="19" t="str">
        <f t="shared" si="8"/>
        <v/>
      </c>
      <c r="AC2388" s="19">
        <f t="shared" si="20"/>
        <v>83.18181818</v>
      </c>
      <c r="AD2388" s="19">
        <f t="shared" si="21"/>
        <v>26</v>
      </c>
      <c r="AE2388" s="19" t="str">
        <f t="shared" si="22"/>
        <v>Нет моды</v>
      </c>
      <c r="AF2388" s="19">
        <f t="shared" si="23"/>
        <v>32</v>
      </c>
      <c r="AG2388" s="19">
        <f t="shared" si="24"/>
        <v>125</v>
      </c>
      <c r="AH2388" s="20" t="str">
        <f t="shared" si="14"/>
        <v/>
      </c>
      <c r="AI2388" s="21"/>
      <c r="AJ2388" s="21"/>
      <c r="AK2388" s="21"/>
      <c r="AL2388" s="22">
        <f t="shared" si="25"/>
        <v>1</v>
      </c>
    </row>
    <row r="2389" ht="12.75" customHeight="1">
      <c r="A2389" s="13" t="s">
        <v>189</v>
      </c>
      <c r="B2389" s="13" t="str">
        <f>IFERROR(__xludf.DUMMYFUNCTION("REGEXREPLACE(A2389, ""\d"", """")"),"         Республика Ингушетия")</f>
        <v>         Республика Ингушетия</v>
      </c>
      <c r="C2389" s="14" t="str">
        <f t="shared" si="15"/>
        <v>Республика Ингушетия</v>
      </c>
      <c r="D2389" s="3">
        <f t="shared" si="16"/>
        <v>2</v>
      </c>
      <c r="E2389" s="15" t="s">
        <v>49</v>
      </c>
      <c r="F2389" s="13" t="str">
        <f>IFERROR(__xludf.DUMMYFUNCTION("REGEXEXTRACT(E2389, ""[А-Яа-я].*"")"),"Цереброваскулярные болезни")</f>
        <v>Цереброваскулярные болезни</v>
      </c>
      <c r="G2389" s="16">
        <f t="shared" si="17"/>
        <v>2</v>
      </c>
      <c r="H2389" s="13" t="s">
        <v>28</v>
      </c>
      <c r="I2389" s="13" t="str">
        <f>IFERROR(__xludf.DUMMYFUNCTION("REGEXREPLACE(H2389, "".*\s"", """")"),"человек")</f>
        <v>человек</v>
      </c>
      <c r="J2389" s="13" t="s">
        <v>29</v>
      </c>
      <c r="K2389" s="17" t="str">
        <f>IFERROR(__xludf.DUMMYFUNCTION("REGEXREPLACE(J2389, ""^[\d\s]+"", """")"),"значение показателя за год")</f>
        <v>значение показателя за год</v>
      </c>
      <c r="L2389" s="16">
        <f t="shared" si="18"/>
        <v>2</v>
      </c>
      <c r="M2389" s="13" t="s">
        <v>31</v>
      </c>
      <c r="N2389" s="13" t="str">
        <f>IFERROR(__xludf.DUMMYFUNCTION("REGEXEXTRACT(M2389, "" (.+)$"")"),"городское население")</f>
        <v>городское население</v>
      </c>
      <c r="O2389" s="18">
        <v>11.0</v>
      </c>
      <c r="P2389" s="18">
        <v>39.0</v>
      </c>
      <c r="Q2389" s="18">
        <v>39.0</v>
      </c>
      <c r="R2389" s="18">
        <v>44.0</v>
      </c>
      <c r="S2389" s="18">
        <v>40.0</v>
      </c>
      <c r="T2389" s="18">
        <v>50.0</v>
      </c>
      <c r="U2389" s="18">
        <v>55.0</v>
      </c>
      <c r="V2389" s="18">
        <v>69.0</v>
      </c>
      <c r="W2389" s="18">
        <v>69.0</v>
      </c>
      <c r="X2389" s="18">
        <v>47.0</v>
      </c>
      <c r="Y2389" s="18">
        <v>24.0</v>
      </c>
      <c r="Z2389" s="19" t="str">
        <f t="shared" si="6"/>
        <v/>
      </c>
      <c r="AA2389" s="19">
        <f t="shared" si="19"/>
        <v>487</v>
      </c>
      <c r="AB2389" s="19" t="str">
        <f t="shared" si="8"/>
        <v/>
      </c>
      <c r="AC2389" s="19">
        <f t="shared" si="20"/>
        <v>44.27272727</v>
      </c>
      <c r="AD2389" s="19">
        <f t="shared" si="21"/>
        <v>67</v>
      </c>
      <c r="AE2389" s="19" t="str">
        <f t="shared" si="22"/>
        <v>Нет моды</v>
      </c>
      <c r="AF2389" s="19">
        <f t="shared" si="23"/>
        <v>11</v>
      </c>
      <c r="AG2389" s="19">
        <f t="shared" si="24"/>
        <v>69</v>
      </c>
      <c r="AH2389" s="20" t="str">
        <f t="shared" si="14"/>
        <v/>
      </c>
      <c r="AI2389" s="21"/>
      <c r="AJ2389" s="21"/>
      <c r="AK2389" s="21"/>
      <c r="AL2389" s="22">
        <f t="shared" si="25"/>
        <v>1</v>
      </c>
    </row>
    <row r="2390" ht="12.75" customHeight="1">
      <c r="A2390" s="13" t="s">
        <v>189</v>
      </c>
      <c r="B2390" s="13" t="str">
        <f>IFERROR(__xludf.DUMMYFUNCTION("REGEXREPLACE(A2390, ""\d"", """")"),"         Республика Ингушетия")</f>
        <v>         Республика Ингушетия</v>
      </c>
      <c r="C2390" s="14" t="str">
        <f t="shared" si="15"/>
        <v>Республика Ингушетия</v>
      </c>
      <c r="D2390" s="3">
        <f t="shared" si="16"/>
        <v>2</v>
      </c>
      <c r="E2390" s="15" t="s">
        <v>49</v>
      </c>
      <c r="F2390" s="13" t="str">
        <f>IFERROR(__xludf.DUMMYFUNCTION("REGEXEXTRACT(E2390, ""[А-Яа-я].*"")"),"Цереброваскулярные болезни")</f>
        <v>Цереброваскулярные болезни</v>
      </c>
      <c r="G2390" s="16">
        <f t="shared" si="17"/>
        <v>2</v>
      </c>
      <c r="H2390" s="13" t="s">
        <v>28</v>
      </c>
      <c r="I2390" s="13" t="str">
        <f>IFERROR(__xludf.DUMMYFUNCTION("REGEXREPLACE(H2390, "".*\s"", """")"),"человек")</f>
        <v>человек</v>
      </c>
      <c r="J2390" s="13" t="s">
        <v>29</v>
      </c>
      <c r="K2390" s="17" t="str">
        <f>IFERROR(__xludf.DUMMYFUNCTION("REGEXREPLACE(J2390, ""^[\d\s]+"", """")"),"значение показателя за год")</f>
        <v>значение показателя за год</v>
      </c>
      <c r="L2390" s="16">
        <f t="shared" si="18"/>
        <v>2</v>
      </c>
      <c r="M2390" s="13" t="s">
        <v>32</v>
      </c>
      <c r="N2390" s="13" t="str">
        <f>IFERROR(__xludf.DUMMYFUNCTION("REGEXEXTRACT(M2390, "" (.+)$"")"),"сельское население")</f>
        <v>сельское население</v>
      </c>
      <c r="O2390" s="18">
        <v>54.0</v>
      </c>
      <c r="P2390" s="18">
        <v>57.0</v>
      </c>
      <c r="Q2390" s="18">
        <v>42.0</v>
      </c>
      <c r="R2390" s="18">
        <v>32.0</v>
      </c>
      <c r="S2390" s="18">
        <v>34.0</v>
      </c>
      <c r="T2390" s="18">
        <v>40.0</v>
      </c>
      <c r="U2390" s="18">
        <v>20.0</v>
      </c>
      <c r="V2390" s="18">
        <v>56.0</v>
      </c>
      <c r="W2390" s="18">
        <v>51.0</v>
      </c>
      <c r="X2390" s="18">
        <v>34.0</v>
      </c>
      <c r="Y2390" s="18">
        <v>8.0</v>
      </c>
      <c r="Z2390" s="19" t="str">
        <f t="shared" si="6"/>
        <v/>
      </c>
      <c r="AA2390" s="19" t="str">
        <f t="shared" si="19"/>
        <v/>
      </c>
      <c r="AB2390" s="19">
        <f t="shared" si="8"/>
        <v>428</v>
      </c>
      <c r="AC2390" s="19">
        <f t="shared" si="20"/>
        <v>38.90909091</v>
      </c>
      <c r="AD2390" s="19">
        <f t="shared" si="21"/>
        <v>41</v>
      </c>
      <c r="AE2390" s="19" t="str">
        <f t="shared" si="22"/>
        <v>Нет моды</v>
      </c>
      <c r="AF2390" s="19">
        <f t="shared" si="23"/>
        <v>8</v>
      </c>
      <c r="AG2390" s="19">
        <f t="shared" si="24"/>
        <v>57</v>
      </c>
      <c r="AH2390" s="20" t="str">
        <f t="shared" si="14"/>
        <v>Город: 53%; Село: 47%</v>
      </c>
      <c r="AI2390" s="21"/>
      <c r="AJ2390" s="21"/>
      <c r="AK2390" s="21"/>
      <c r="AL2390" s="22">
        <f t="shared" si="25"/>
        <v>1</v>
      </c>
    </row>
    <row r="2391" ht="12.75" customHeight="1">
      <c r="A2391" s="13" t="s">
        <v>190</v>
      </c>
      <c r="B2391" s="13" t="str">
        <f>IFERROR(__xludf.DUMMYFUNCTION("REGEXREPLACE(A2391, ""\d"", """")"),"         Кабардино-Балкарская Республика")</f>
        <v>         Кабардино-Балкарская Республика</v>
      </c>
      <c r="C2391" s="14" t="str">
        <f t="shared" si="15"/>
        <v>Кабардино-Балкарская Республика</v>
      </c>
      <c r="D2391" s="3">
        <f t="shared" si="16"/>
        <v>2</v>
      </c>
      <c r="E2391" s="15" t="s">
        <v>27</v>
      </c>
      <c r="F2391" s="13" t="str">
        <f>IFERROR(__xludf.DUMMYFUNCTION("REGEXEXTRACT(E2391, ""[А-Яа-я].*"")"),"Болезни органов дыхания")</f>
        <v>Болезни органов дыхания</v>
      </c>
      <c r="G2391" s="16">
        <f t="shared" si="17"/>
        <v>2</v>
      </c>
      <c r="H2391" s="13" t="s">
        <v>28</v>
      </c>
      <c r="I2391" s="13" t="str">
        <f>IFERROR(__xludf.DUMMYFUNCTION("REGEXREPLACE(H2391, "".*\s"", """")"),"человек")</f>
        <v>человек</v>
      </c>
      <c r="J2391" s="13" t="s">
        <v>29</v>
      </c>
      <c r="K2391" s="17" t="str">
        <f>IFERROR(__xludf.DUMMYFUNCTION("REGEXREPLACE(J2391, ""^[\d\s]+"", """")"),"значение показателя за год")</f>
        <v>значение показателя за год</v>
      </c>
      <c r="L2391" s="16">
        <f t="shared" si="18"/>
        <v>2</v>
      </c>
      <c r="M2391" s="13" t="s">
        <v>30</v>
      </c>
      <c r="N2391" s="13" t="str">
        <f>IFERROR(__xludf.DUMMYFUNCTION("REGEXEXTRACT(M2391, "" (.+)$"")"),"все население")</f>
        <v>все население</v>
      </c>
      <c r="O2391" s="18">
        <v>210.0</v>
      </c>
      <c r="P2391" s="18">
        <v>261.0</v>
      </c>
      <c r="Q2391" s="18">
        <v>282.0</v>
      </c>
      <c r="R2391" s="18">
        <v>206.0</v>
      </c>
      <c r="S2391" s="18">
        <v>188.0</v>
      </c>
      <c r="T2391" s="18">
        <v>178.0</v>
      </c>
      <c r="U2391" s="18">
        <v>168.0</v>
      </c>
      <c r="V2391" s="18">
        <v>416.0</v>
      </c>
      <c r="W2391" s="18">
        <v>704.0</v>
      </c>
      <c r="X2391" s="18">
        <v>464.0</v>
      </c>
      <c r="Y2391" s="18">
        <v>671.0</v>
      </c>
      <c r="Z2391" s="19">
        <f t="shared" si="6"/>
        <v>3748</v>
      </c>
      <c r="AA2391" s="19" t="str">
        <f t="shared" si="19"/>
        <v/>
      </c>
      <c r="AB2391" s="19" t="str">
        <f t="shared" si="8"/>
        <v/>
      </c>
      <c r="AC2391" s="19">
        <f t="shared" si="20"/>
        <v>340.7272727</v>
      </c>
      <c r="AD2391" s="19">
        <f t="shared" si="21"/>
        <v>112.5</v>
      </c>
      <c r="AE2391" s="19" t="str">
        <f t="shared" si="22"/>
        <v>Нет моды</v>
      </c>
      <c r="AF2391" s="19">
        <f t="shared" si="23"/>
        <v>168</v>
      </c>
      <c r="AG2391" s="19">
        <f t="shared" si="24"/>
        <v>704</v>
      </c>
      <c r="AH2391" s="20" t="str">
        <f t="shared" si="14"/>
        <v/>
      </c>
      <c r="AI2391" s="21"/>
      <c r="AJ2391" s="21"/>
      <c r="AK2391" s="21"/>
      <c r="AL2391" s="22">
        <f t="shared" si="25"/>
        <v>1</v>
      </c>
    </row>
    <row r="2392" ht="12.75" customHeight="1">
      <c r="A2392" s="13" t="s">
        <v>190</v>
      </c>
      <c r="B2392" s="13" t="str">
        <f>IFERROR(__xludf.DUMMYFUNCTION("REGEXREPLACE(A2392, ""\d"", """")"),"         Кабардино-Балкарская Республика")</f>
        <v>         Кабардино-Балкарская Республика</v>
      </c>
      <c r="C2392" s="14" t="str">
        <f t="shared" si="15"/>
        <v>Кабардино-Балкарская Республика</v>
      </c>
      <c r="D2392" s="3">
        <f t="shared" si="16"/>
        <v>2</v>
      </c>
      <c r="E2392" s="15" t="s">
        <v>27</v>
      </c>
      <c r="F2392" s="13" t="str">
        <f>IFERROR(__xludf.DUMMYFUNCTION("REGEXEXTRACT(E2392, ""[А-Яа-я].*"")"),"Болезни органов дыхания")</f>
        <v>Болезни органов дыхания</v>
      </c>
      <c r="G2392" s="16">
        <f t="shared" si="17"/>
        <v>2</v>
      </c>
      <c r="H2392" s="13" t="s">
        <v>28</v>
      </c>
      <c r="I2392" s="13" t="str">
        <f>IFERROR(__xludf.DUMMYFUNCTION("REGEXREPLACE(H2392, "".*\s"", """")"),"человек")</f>
        <v>человек</v>
      </c>
      <c r="J2392" s="13" t="s">
        <v>29</v>
      </c>
      <c r="K2392" s="17" t="str">
        <f>IFERROR(__xludf.DUMMYFUNCTION("REGEXREPLACE(J2392, ""^[\d\s]+"", """")"),"значение показателя за год")</f>
        <v>значение показателя за год</v>
      </c>
      <c r="L2392" s="16">
        <f t="shared" si="18"/>
        <v>2</v>
      </c>
      <c r="M2392" s="13" t="s">
        <v>31</v>
      </c>
      <c r="N2392" s="13" t="str">
        <f>IFERROR(__xludf.DUMMYFUNCTION("REGEXEXTRACT(M2392, "" (.+)$"")"),"городское население")</f>
        <v>городское население</v>
      </c>
      <c r="O2392" s="18">
        <v>105.0</v>
      </c>
      <c r="P2392" s="18">
        <v>118.0</v>
      </c>
      <c r="Q2392" s="18">
        <v>132.0</v>
      </c>
      <c r="R2392" s="18">
        <v>100.0</v>
      </c>
      <c r="S2392" s="18">
        <v>91.0</v>
      </c>
      <c r="T2392" s="18">
        <v>99.0</v>
      </c>
      <c r="U2392" s="18">
        <v>87.0</v>
      </c>
      <c r="V2392" s="18">
        <v>197.0</v>
      </c>
      <c r="W2392" s="18">
        <v>383.0</v>
      </c>
      <c r="X2392" s="18">
        <v>245.0</v>
      </c>
      <c r="Y2392" s="18">
        <v>347.0</v>
      </c>
      <c r="Z2392" s="19" t="str">
        <f t="shared" si="6"/>
        <v/>
      </c>
      <c r="AA2392" s="19">
        <f t="shared" si="19"/>
        <v>1904</v>
      </c>
      <c r="AB2392" s="19" t="str">
        <f t="shared" si="8"/>
        <v/>
      </c>
      <c r="AC2392" s="19">
        <f t="shared" si="20"/>
        <v>173.0909091</v>
      </c>
      <c r="AD2392" s="19">
        <f t="shared" si="21"/>
        <v>201.5</v>
      </c>
      <c r="AE2392" s="19" t="str">
        <f t="shared" si="22"/>
        <v>Нет моды</v>
      </c>
      <c r="AF2392" s="19">
        <f t="shared" si="23"/>
        <v>87</v>
      </c>
      <c r="AG2392" s="19">
        <f t="shared" si="24"/>
        <v>383</v>
      </c>
      <c r="AH2392" s="20" t="str">
        <f t="shared" si="14"/>
        <v/>
      </c>
      <c r="AI2392" s="21"/>
      <c r="AJ2392" s="21"/>
      <c r="AK2392" s="21"/>
      <c r="AL2392" s="22">
        <f t="shared" si="25"/>
        <v>1</v>
      </c>
    </row>
    <row r="2393" ht="12.75" customHeight="1">
      <c r="A2393" s="13" t="s">
        <v>190</v>
      </c>
      <c r="B2393" s="13" t="str">
        <f>IFERROR(__xludf.DUMMYFUNCTION("REGEXREPLACE(A2393, ""\d"", """")"),"         Кабардино-Балкарская Республика")</f>
        <v>         Кабардино-Балкарская Республика</v>
      </c>
      <c r="C2393" s="14" t="str">
        <f t="shared" si="15"/>
        <v>Кабардино-Балкарская Республика</v>
      </c>
      <c r="D2393" s="3">
        <f t="shared" si="16"/>
        <v>2</v>
      </c>
      <c r="E2393" s="15" t="s">
        <v>27</v>
      </c>
      <c r="F2393" s="13" t="str">
        <f>IFERROR(__xludf.DUMMYFUNCTION("REGEXEXTRACT(E2393, ""[А-Яа-я].*"")"),"Болезни органов дыхания")</f>
        <v>Болезни органов дыхания</v>
      </c>
      <c r="G2393" s="16">
        <f t="shared" si="17"/>
        <v>2</v>
      </c>
      <c r="H2393" s="13" t="s">
        <v>28</v>
      </c>
      <c r="I2393" s="13" t="str">
        <f>IFERROR(__xludf.DUMMYFUNCTION("REGEXREPLACE(H2393, "".*\s"", """")"),"человек")</f>
        <v>человек</v>
      </c>
      <c r="J2393" s="13" t="s">
        <v>29</v>
      </c>
      <c r="K2393" s="17" t="str">
        <f>IFERROR(__xludf.DUMMYFUNCTION("REGEXREPLACE(J2393, ""^[\d\s]+"", """")"),"значение показателя за год")</f>
        <v>значение показателя за год</v>
      </c>
      <c r="L2393" s="16">
        <f t="shared" si="18"/>
        <v>2</v>
      </c>
      <c r="M2393" s="13" t="s">
        <v>32</v>
      </c>
      <c r="N2393" s="13" t="str">
        <f>IFERROR(__xludf.DUMMYFUNCTION("REGEXEXTRACT(M2393, "" (.+)$"")"),"сельское население")</f>
        <v>сельское население</v>
      </c>
      <c r="O2393" s="18">
        <v>105.0</v>
      </c>
      <c r="P2393" s="18">
        <v>143.0</v>
      </c>
      <c r="Q2393" s="18">
        <v>150.0</v>
      </c>
      <c r="R2393" s="18">
        <v>106.0</v>
      </c>
      <c r="S2393" s="18">
        <v>97.0</v>
      </c>
      <c r="T2393" s="18">
        <v>79.0</v>
      </c>
      <c r="U2393" s="18">
        <v>81.0</v>
      </c>
      <c r="V2393" s="18">
        <v>219.0</v>
      </c>
      <c r="W2393" s="18">
        <v>321.0</v>
      </c>
      <c r="X2393" s="18">
        <v>219.0</v>
      </c>
      <c r="Y2393" s="18">
        <v>324.0</v>
      </c>
      <c r="Z2393" s="19" t="str">
        <f t="shared" si="6"/>
        <v/>
      </c>
      <c r="AA2393" s="19" t="str">
        <f t="shared" si="19"/>
        <v/>
      </c>
      <c r="AB2393" s="19">
        <f t="shared" si="8"/>
        <v>1844</v>
      </c>
      <c r="AC2393" s="19">
        <f t="shared" si="20"/>
        <v>167.6363636</v>
      </c>
      <c r="AD2393" s="19">
        <f t="shared" si="21"/>
        <v>125</v>
      </c>
      <c r="AE2393" s="19" t="str">
        <f t="shared" si="22"/>
        <v>Нет моды</v>
      </c>
      <c r="AF2393" s="19">
        <f t="shared" si="23"/>
        <v>79</v>
      </c>
      <c r="AG2393" s="19">
        <f t="shared" si="24"/>
        <v>324</v>
      </c>
      <c r="AH2393" s="20" t="str">
        <f t="shared" si="14"/>
        <v>Город: 51%; Село: 49%</v>
      </c>
      <c r="AI2393" s="21"/>
      <c r="AJ2393" s="21"/>
      <c r="AK2393" s="21"/>
      <c r="AL2393" s="22">
        <f t="shared" si="25"/>
        <v>1</v>
      </c>
    </row>
    <row r="2394" ht="12.75" customHeight="1">
      <c r="A2394" s="13" t="s">
        <v>190</v>
      </c>
      <c r="B2394" s="13" t="str">
        <f>IFERROR(__xludf.DUMMYFUNCTION("REGEXREPLACE(A2394, ""\d"", """")"),"         Кабардино-Балкарская Республика")</f>
        <v>         Кабардино-Балкарская Республика</v>
      </c>
      <c r="C2394" s="14" t="str">
        <f t="shared" si="15"/>
        <v>Кабардино-Балкарская Республика</v>
      </c>
      <c r="D2394" s="3">
        <f t="shared" si="16"/>
        <v>2</v>
      </c>
      <c r="E2394" s="15" t="s">
        <v>33</v>
      </c>
      <c r="F2394" s="13" t="str">
        <f>IFERROR(__xludf.DUMMYFUNCTION("REGEXEXTRACT(E2394, ""[А-Яа-я].*"")"),"Болезни органов пищеварения")</f>
        <v>Болезни органов пищеварения</v>
      </c>
      <c r="G2394" s="16">
        <f t="shared" si="17"/>
        <v>2</v>
      </c>
      <c r="H2394" s="13" t="s">
        <v>28</v>
      </c>
      <c r="I2394" s="13" t="str">
        <f>IFERROR(__xludf.DUMMYFUNCTION("REGEXREPLACE(H2394, "".*\s"", """")"),"человек")</f>
        <v>человек</v>
      </c>
      <c r="J2394" s="13" t="s">
        <v>29</v>
      </c>
      <c r="K2394" s="17" t="str">
        <f>IFERROR(__xludf.DUMMYFUNCTION("REGEXREPLACE(J2394, ""^[\d\s]+"", """")"),"значение показателя за год")</f>
        <v>значение показателя за год</v>
      </c>
      <c r="L2394" s="16">
        <f t="shared" si="18"/>
        <v>2</v>
      </c>
      <c r="M2394" s="13" t="s">
        <v>30</v>
      </c>
      <c r="N2394" s="13" t="str">
        <f>IFERROR(__xludf.DUMMYFUNCTION("REGEXEXTRACT(M2394, "" (.+)$"")"),"все население")</f>
        <v>все население</v>
      </c>
      <c r="O2394" s="18">
        <v>318.0</v>
      </c>
      <c r="P2394" s="18">
        <v>395.0</v>
      </c>
      <c r="Q2394" s="18">
        <v>395.0</v>
      </c>
      <c r="R2394" s="18">
        <v>362.0</v>
      </c>
      <c r="S2394" s="18">
        <v>349.0</v>
      </c>
      <c r="T2394" s="18">
        <v>323.0</v>
      </c>
      <c r="U2394" s="18">
        <v>330.0</v>
      </c>
      <c r="V2394" s="18">
        <v>354.0</v>
      </c>
      <c r="W2394" s="18">
        <v>353.0</v>
      </c>
      <c r="X2394" s="18">
        <v>325.0</v>
      </c>
      <c r="Y2394" s="18">
        <v>391.0</v>
      </c>
      <c r="Z2394" s="19">
        <f t="shared" si="6"/>
        <v>3895</v>
      </c>
      <c r="AA2394" s="19" t="str">
        <f t="shared" si="19"/>
        <v/>
      </c>
      <c r="AB2394" s="19" t="str">
        <f t="shared" si="8"/>
        <v/>
      </c>
      <c r="AC2394" s="19">
        <f t="shared" si="20"/>
        <v>354.0909091</v>
      </c>
      <c r="AD2394" s="19">
        <f t="shared" si="21"/>
        <v>322</v>
      </c>
      <c r="AE2394" s="19" t="str">
        <f t="shared" si="22"/>
        <v>Нет моды</v>
      </c>
      <c r="AF2394" s="19">
        <f t="shared" si="23"/>
        <v>318</v>
      </c>
      <c r="AG2394" s="19">
        <f t="shared" si="24"/>
        <v>395</v>
      </c>
      <c r="AH2394" s="20" t="str">
        <f t="shared" si="14"/>
        <v/>
      </c>
      <c r="AI2394" s="21"/>
      <c r="AJ2394" s="21"/>
      <c r="AK2394" s="21"/>
      <c r="AL2394" s="22">
        <f t="shared" si="25"/>
        <v>1</v>
      </c>
    </row>
    <row r="2395" ht="12.75" customHeight="1">
      <c r="A2395" s="13" t="s">
        <v>190</v>
      </c>
      <c r="B2395" s="13" t="str">
        <f>IFERROR(__xludf.DUMMYFUNCTION("REGEXREPLACE(A2395, ""\d"", """")"),"         Кабардино-Балкарская Республика")</f>
        <v>         Кабардино-Балкарская Республика</v>
      </c>
      <c r="C2395" s="14" t="str">
        <f t="shared" si="15"/>
        <v>Кабардино-Балкарская Республика</v>
      </c>
      <c r="D2395" s="3">
        <f t="shared" si="16"/>
        <v>2</v>
      </c>
      <c r="E2395" s="15" t="s">
        <v>33</v>
      </c>
      <c r="F2395" s="13" t="str">
        <f>IFERROR(__xludf.DUMMYFUNCTION("REGEXEXTRACT(E2395, ""[А-Яа-я].*"")"),"Болезни органов пищеварения")</f>
        <v>Болезни органов пищеварения</v>
      </c>
      <c r="G2395" s="16">
        <f t="shared" si="17"/>
        <v>2</v>
      </c>
      <c r="H2395" s="13" t="s">
        <v>28</v>
      </c>
      <c r="I2395" s="13" t="str">
        <f>IFERROR(__xludf.DUMMYFUNCTION("REGEXREPLACE(H2395, "".*\s"", """")"),"человек")</f>
        <v>человек</v>
      </c>
      <c r="J2395" s="13" t="s">
        <v>29</v>
      </c>
      <c r="K2395" s="17" t="str">
        <f>IFERROR(__xludf.DUMMYFUNCTION("REGEXREPLACE(J2395, ""^[\d\s]+"", """")"),"значение показателя за год")</f>
        <v>значение показателя за год</v>
      </c>
      <c r="L2395" s="16">
        <f t="shared" si="18"/>
        <v>2</v>
      </c>
      <c r="M2395" s="13" t="s">
        <v>31</v>
      </c>
      <c r="N2395" s="13" t="str">
        <f>IFERROR(__xludf.DUMMYFUNCTION("REGEXEXTRACT(M2395, "" (.+)$"")"),"городское население")</f>
        <v>городское население</v>
      </c>
      <c r="O2395" s="18">
        <v>176.0</v>
      </c>
      <c r="P2395" s="18">
        <v>228.0</v>
      </c>
      <c r="Q2395" s="18">
        <v>213.0</v>
      </c>
      <c r="R2395" s="18">
        <v>205.0</v>
      </c>
      <c r="S2395" s="18">
        <v>200.0</v>
      </c>
      <c r="T2395" s="18">
        <v>185.0</v>
      </c>
      <c r="U2395" s="18">
        <v>193.0</v>
      </c>
      <c r="V2395" s="18">
        <v>204.0</v>
      </c>
      <c r="W2395" s="18">
        <v>199.0</v>
      </c>
      <c r="X2395" s="18">
        <v>186.0</v>
      </c>
      <c r="Y2395" s="18">
        <v>241.0</v>
      </c>
      <c r="Z2395" s="19" t="str">
        <f t="shared" si="6"/>
        <v/>
      </c>
      <c r="AA2395" s="19">
        <f t="shared" si="19"/>
        <v>2230</v>
      </c>
      <c r="AB2395" s="19" t="str">
        <f t="shared" si="8"/>
        <v/>
      </c>
      <c r="AC2395" s="19">
        <f t="shared" si="20"/>
        <v>202.7272727</v>
      </c>
      <c r="AD2395" s="19">
        <f t="shared" si="21"/>
        <v>279.5</v>
      </c>
      <c r="AE2395" s="19" t="str">
        <f t="shared" si="22"/>
        <v>Нет моды</v>
      </c>
      <c r="AF2395" s="19">
        <f t="shared" si="23"/>
        <v>176</v>
      </c>
      <c r="AG2395" s="19">
        <f t="shared" si="24"/>
        <v>241</v>
      </c>
      <c r="AH2395" s="20" t="str">
        <f t="shared" si="14"/>
        <v/>
      </c>
      <c r="AI2395" s="21"/>
      <c r="AJ2395" s="21"/>
      <c r="AK2395" s="21"/>
      <c r="AL2395" s="22">
        <f t="shared" si="25"/>
        <v>1</v>
      </c>
    </row>
    <row r="2396" ht="12.75" customHeight="1">
      <c r="A2396" s="13" t="s">
        <v>190</v>
      </c>
      <c r="B2396" s="13" t="str">
        <f>IFERROR(__xludf.DUMMYFUNCTION("REGEXREPLACE(A2396, ""\d"", """")"),"         Кабардино-Балкарская Республика")</f>
        <v>         Кабардино-Балкарская Республика</v>
      </c>
      <c r="C2396" s="14" t="str">
        <f t="shared" si="15"/>
        <v>Кабардино-Балкарская Республика</v>
      </c>
      <c r="D2396" s="3">
        <f t="shared" si="16"/>
        <v>2</v>
      </c>
      <c r="E2396" s="15" t="s">
        <v>33</v>
      </c>
      <c r="F2396" s="13" t="str">
        <f>IFERROR(__xludf.DUMMYFUNCTION("REGEXEXTRACT(E2396, ""[А-Яа-я].*"")"),"Болезни органов пищеварения")</f>
        <v>Болезни органов пищеварения</v>
      </c>
      <c r="G2396" s="16">
        <f t="shared" si="17"/>
        <v>2</v>
      </c>
      <c r="H2396" s="13" t="s">
        <v>28</v>
      </c>
      <c r="I2396" s="13" t="str">
        <f>IFERROR(__xludf.DUMMYFUNCTION("REGEXREPLACE(H2396, "".*\s"", """")"),"человек")</f>
        <v>человек</v>
      </c>
      <c r="J2396" s="13" t="s">
        <v>29</v>
      </c>
      <c r="K2396" s="17" t="str">
        <f>IFERROR(__xludf.DUMMYFUNCTION("REGEXREPLACE(J2396, ""^[\d\s]+"", """")"),"значение показателя за год")</f>
        <v>значение показателя за год</v>
      </c>
      <c r="L2396" s="16">
        <f t="shared" si="18"/>
        <v>2</v>
      </c>
      <c r="M2396" s="13" t="s">
        <v>32</v>
      </c>
      <c r="N2396" s="13" t="str">
        <f>IFERROR(__xludf.DUMMYFUNCTION("REGEXEXTRACT(M2396, "" (.+)$"")"),"сельское население")</f>
        <v>сельское население</v>
      </c>
      <c r="O2396" s="18">
        <v>142.0</v>
      </c>
      <c r="P2396" s="18">
        <v>167.0</v>
      </c>
      <c r="Q2396" s="18">
        <v>182.0</v>
      </c>
      <c r="R2396" s="18">
        <v>157.0</v>
      </c>
      <c r="S2396" s="18">
        <v>149.0</v>
      </c>
      <c r="T2396" s="18">
        <v>138.0</v>
      </c>
      <c r="U2396" s="18">
        <v>137.0</v>
      </c>
      <c r="V2396" s="18">
        <v>150.0</v>
      </c>
      <c r="W2396" s="18">
        <v>154.0</v>
      </c>
      <c r="X2396" s="18">
        <v>139.0</v>
      </c>
      <c r="Y2396" s="18">
        <v>150.0</v>
      </c>
      <c r="Z2396" s="19" t="str">
        <f t="shared" si="6"/>
        <v/>
      </c>
      <c r="AA2396" s="19" t="str">
        <f t="shared" si="19"/>
        <v/>
      </c>
      <c r="AB2396" s="19">
        <f t="shared" si="8"/>
        <v>1665</v>
      </c>
      <c r="AC2396" s="19">
        <f t="shared" si="20"/>
        <v>151.3636364</v>
      </c>
      <c r="AD2396" s="19">
        <f t="shared" si="21"/>
        <v>179</v>
      </c>
      <c r="AE2396" s="19" t="str">
        <f t="shared" si="22"/>
        <v>Нет моды</v>
      </c>
      <c r="AF2396" s="19">
        <f t="shared" si="23"/>
        <v>137</v>
      </c>
      <c r="AG2396" s="19">
        <f t="shared" si="24"/>
        <v>182</v>
      </c>
      <c r="AH2396" s="20" t="str">
        <f t="shared" si="14"/>
        <v>Город: 57%; Село: 43%</v>
      </c>
      <c r="AI2396" s="21"/>
      <c r="AJ2396" s="21"/>
      <c r="AK2396" s="21"/>
      <c r="AL2396" s="22">
        <f t="shared" si="25"/>
        <v>1</v>
      </c>
    </row>
    <row r="2397" ht="12.75" customHeight="1">
      <c r="A2397" s="13" t="s">
        <v>190</v>
      </c>
      <c r="B2397" s="13" t="str">
        <f>IFERROR(__xludf.DUMMYFUNCTION("REGEXREPLACE(A2397, ""\d"", """")"),"         Кабардино-Балкарская Республика")</f>
        <v>         Кабардино-Балкарская Республика</v>
      </c>
      <c r="C2397" s="14" t="str">
        <f t="shared" si="15"/>
        <v>Кабардино-Балкарская Республика</v>
      </c>
      <c r="D2397" s="3">
        <f t="shared" si="16"/>
        <v>2</v>
      </c>
      <c r="E2397" s="15" t="s">
        <v>34</v>
      </c>
      <c r="F2397" s="13" t="str">
        <f>IFERROR(__xludf.DUMMYFUNCTION("REGEXEXTRACT(E2397, ""[А-Яа-я].*"")"),"Болезни системы кровообращения")</f>
        <v>Болезни системы кровообращения</v>
      </c>
      <c r="G2397" s="16">
        <f t="shared" si="17"/>
        <v>2</v>
      </c>
      <c r="H2397" s="13" t="s">
        <v>28</v>
      </c>
      <c r="I2397" s="13" t="str">
        <f>IFERROR(__xludf.DUMMYFUNCTION("REGEXREPLACE(H2397, "".*\s"", """")"),"человек")</f>
        <v>человек</v>
      </c>
      <c r="J2397" s="13" t="s">
        <v>29</v>
      </c>
      <c r="K2397" s="17" t="str">
        <f>IFERROR(__xludf.DUMMYFUNCTION("REGEXREPLACE(J2397, ""^[\d\s]+"", """")"),"значение показателя за год")</f>
        <v>значение показателя за год</v>
      </c>
      <c r="L2397" s="16">
        <f t="shared" si="18"/>
        <v>2</v>
      </c>
      <c r="M2397" s="13" t="s">
        <v>30</v>
      </c>
      <c r="N2397" s="13" t="str">
        <f>IFERROR(__xludf.DUMMYFUNCTION("REGEXEXTRACT(M2397, "" (.+)$"")"),"все население")</f>
        <v>все население</v>
      </c>
      <c r="O2397" s="18">
        <v>4747.0</v>
      </c>
      <c r="P2397" s="18">
        <v>4501.0</v>
      </c>
      <c r="Q2397" s="18">
        <v>4200.0</v>
      </c>
      <c r="R2397" s="18">
        <v>4013.0</v>
      </c>
      <c r="S2397" s="18">
        <v>3501.0</v>
      </c>
      <c r="T2397" s="18">
        <v>3430.0</v>
      </c>
      <c r="U2397" s="18">
        <v>3333.0</v>
      </c>
      <c r="V2397" s="18">
        <v>3827.0</v>
      </c>
      <c r="W2397" s="18">
        <v>3464.0</v>
      </c>
      <c r="X2397" s="18">
        <v>3719.0</v>
      </c>
      <c r="Y2397" s="18">
        <v>3164.0</v>
      </c>
      <c r="Z2397" s="19">
        <f t="shared" si="6"/>
        <v>41899</v>
      </c>
      <c r="AA2397" s="19" t="str">
        <f t="shared" si="19"/>
        <v/>
      </c>
      <c r="AB2397" s="19" t="str">
        <f t="shared" si="8"/>
        <v/>
      </c>
      <c r="AC2397" s="19">
        <f t="shared" si="20"/>
        <v>3809</v>
      </c>
      <c r="AD2397" s="19">
        <f t="shared" si="21"/>
        <v>1673</v>
      </c>
      <c r="AE2397" s="19" t="str">
        <f t="shared" si="22"/>
        <v>Нет моды</v>
      </c>
      <c r="AF2397" s="19">
        <f t="shared" si="23"/>
        <v>3164</v>
      </c>
      <c r="AG2397" s="19">
        <f t="shared" si="24"/>
        <v>4747</v>
      </c>
      <c r="AH2397" s="20" t="str">
        <f t="shared" si="14"/>
        <v/>
      </c>
      <c r="AI2397" s="21"/>
      <c r="AJ2397" s="21"/>
      <c r="AK2397" s="21"/>
      <c r="AL2397" s="22">
        <f t="shared" si="25"/>
        <v>1</v>
      </c>
    </row>
    <row r="2398" ht="12.75" customHeight="1">
      <c r="A2398" s="13" t="s">
        <v>190</v>
      </c>
      <c r="B2398" s="13" t="str">
        <f>IFERROR(__xludf.DUMMYFUNCTION("REGEXREPLACE(A2398, ""\d"", """")"),"         Кабардино-Балкарская Республика")</f>
        <v>         Кабардино-Балкарская Республика</v>
      </c>
      <c r="C2398" s="14" t="str">
        <f t="shared" si="15"/>
        <v>Кабардино-Балкарская Республика</v>
      </c>
      <c r="D2398" s="3">
        <f t="shared" si="16"/>
        <v>2</v>
      </c>
      <c r="E2398" s="15" t="s">
        <v>34</v>
      </c>
      <c r="F2398" s="13" t="str">
        <f>IFERROR(__xludf.DUMMYFUNCTION("REGEXEXTRACT(E2398, ""[А-Яа-я].*"")"),"Болезни системы кровообращения")</f>
        <v>Болезни системы кровообращения</v>
      </c>
      <c r="G2398" s="16">
        <f t="shared" si="17"/>
        <v>2</v>
      </c>
      <c r="H2398" s="13" t="s">
        <v>28</v>
      </c>
      <c r="I2398" s="13" t="str">
        <f>IFERROR(__xludf.DUMMYFUNCTION("REGEXREPLACE(H2398, "".*\s"", """")"),"человек")</f>
        <v>человек</v>
      </c>
      <c r="J2398" s="13" t="s">
        <v>29</v>
      </c>
      <c r="K2398" s="17" t="str">
        <f>IFERROR(__xludf.DUMMYFUNCTION("REGEXREPLACE(J2398, ""^[\d\s]+"", """")"),"значение показателя за год")</f>
        <v>значение показателя за год</v>
      </c>
      <c r="L2398" s="16">
        <f t="shared" si="18"/>
        <v>2</v>
      </c>
      <c r="M2398" s="13" t="s">
        <v>31</v>
      </c>
      <c r="N2398" s="13" t="str">
        <f>IFERROR(__xludf.DUMMYFUNCTION("REGEXEXTRACT(M2398, "" (.+)$"")"),"городское население")</f>
        <v>городское население</v>
      </c>
      <c r="O2398" s="18">
        <v>2530.0</v>
      </c>
      <c r="P2398" s="18">
        <v>2317.0</v>
      </c>
      <c r="Q2398" s="18">
        <v>2232.0</v>
      </c>
      <c r="R2398" s="18">
        <v>2092.0</v>
      </c>
      <c r="S2398" s="18">
        <v>1879.0</v>
      </c>
      <c r="T2398" s="18">
        <v>1892.0</v>
      </c>
      <c r="U2398" s="18">
        <v>1837.0</v>
      </c>
      <c r="V2398" s="18">
        <v>2056.0</v>
      </c>
      <c r="W2398" s="18">
        <v>1814.0</v>
      </c>
      <c r="X2398" s="18">
        <v>1978.0</v>
      </c>
      <c r="Y2398" s="18">
        <v>1664.0</v>
      </c>
      <c r="Z2398" s="19" t="str">
        <f t="shared" si="6"/>
        <v/>
      </c>
      <c r="AA2398" s="19">
        <f t="shared" si="19"/>
        <v>22291</v>
      </c>
      <c r="AB2398" s="19" t="str">
        <f t="shared" si="8"/>
        <v/>
      </c>
      <c r="AC2398" s="19">
        <f t="shared" si="20"/>
        <v>2026.454545</v>
      </c>
      <c r="AD2398" s="19">
        <f t="shared" si="21"/>
        <v>2847</v>
      </c>
      <c r="AE2398" s="19" t="str">
        <f t="shared" si="22"/>
        <v>Нет моды</v>
      </c>
      <c r="AF2398" s="19">
        <f t="shared" si="23"/>
        <v>1664</v>
      </c>
      <c r="AG2398" s="19">
        <f t="shared" si="24"/>
        <v>2530</v>
      </c>
      <c r="AH2398" s="20" t="str">
        <f t="shared" si="14"/>
        <v/>
      </c>
      <c r="AI2398" s="21"/>
      <c r="AJ2398" s="21"/>
      <c r="AK2398" s="21"/>
      <c r="AL2398" s="22">
        <f t="shared" si="25"/>
        <v>1</v>
      </c>
    </row>
    <row r="2399" ht="12.75" customHeight="1">
      <c r="A2399" s="13" t="s">
        <v>190</v>
      </c>
      <c r="B2399" s="13" t="str">
        <f>IFERROR(__xludf.DUMMYFUNCTION("REGEXREPLACE(A2399, ""\d"", """")"),"         Кабардино-Балкарская Республика")</f>
        <v>         Кабардино-Балкарская Республика</v>
      </c>
      <c r="C2399" s="14" t="str">
        <f t="shared" si="15"/>
        <v>Кабардино-Балкарская Республика</v>
      </c>
      <c r="D2399" s="3">
        <f t="shared" si="16"/>
        <v>2</v>
      </c>
      <c r="E2399" s="15" t="s">
        <v>34</v>
      </c>
      <c r="F2399" s="13" t="str">
        <f>IFERROR(__xludf.DUMMYFUNCTION("REGEXEXTRACT(E2399, ""[А-Яа-я].*"")"),"Болезни системы кровообращения")</f>
        <v>Болезни системы кровообращения</v>
      </c>
      <c r="G2399" s="16">
        <f t="shared" si="17"/>
        <v>2</v>
      </c>
      <c r="H2399" s="13" t="s">
        <v>28</v>
      </c>
      <c r="I2399" s="13" t="str">
        <f>IFERROR(__xludf.DUMMYFUNCTION("REGEXREPLACE(H2399, "".*\s"", """")"),"человек")</f>
        <v>человек</v>
      </c>
      <c r="J2399" s="13" t="s">
        <v>29</v>
      </c>
      <c r="K2399" s="17" t="str">
        <f>IFERROR(__xludf.DUMMYFUNCTION("REGEXREPLACE(J2399, ""^[\d\s]+"", """")"),"значение показателя за год")</f>
        <v>значение показателя за год</v>
      </c>
      <c r="L2399" s="16">
        <f t="shared" si="18"/>
        <v>2</v>
      </c>
      <c r="M2399" s="13" t="s">
        <v>32</v>
      </c>
      <c r="N2399" s="13" t="str">
        <f>IFERROR(__xludf.DUMMYFUNCTION("REGEXEXTRACT(M2399, "" (.+)$"")"),"сельское население")</f>
        <v>сельское население</v>
      </c>
      <c r="O2399" s="18">
        <v>2217.0</v>
      </c>
      <c r="P2399" s="18">
        <v>2184.0</v>
      </c>
      <c r="Q2399" s="18">
        <v>1968.0</v>
      </c>
      <c r="R2399" s="18">
        <v>1921.0</v>
      </c>
      <c r="S2399" s="18">
        <v>1622.0</v>
      </c>
      <c r="T2399" s="18">
        <v>1538.0</v>
      </c>
      <c r="U2399" s="18">
        <v>1496.0</v>
      </c>
      <c r="V2399" s="18">
        <v>1771.0</v>
      </c>
      <c r="W2399" s="18">
        <v>1650.0</v>
      </c>
      <c r="X2399" s="18">
        <v>1741.0</v>
      </c>
      <c r="Y2399" s="18">
        <v>1500.0</v>
      </c>
      <c r="Z2399" s="19" t="str">
        <f t="shared" si="6"/>
        <v/>
      </c>
      <c r="AA2399" s="19" t="str">
        <f t="shared" si="19"/>
        <v/>
      </c>
      <c r="AB2399" s="19">
        <f t="shared" si="8"/>
        <v>19608</v>
      </c>
      <c r="AC2399" s="19">
        <f t="shared" si="20"/>
        <v>1782.545455</v>
      </c>
      <c r="AD2399" s="19">
        <f t="shared" si="21"/>
        <v>1885.5</v>
      </c>
      <c r="AE2399" s="19" t="str">
        <f t="shared" si="22"/>
        <v>Нет моды</v>
      </c>
      <c r="AF2399" s="19">
        <f t="shared" si="23"/>
        <v>1496</v>
      </c>
      <c r="AG2399" s="19">
        <f t="shared" si="24"/>
        <v>2217</v>
      </c>
      <c r="AH2399" s="20" t="str">
        <f t="shared" si="14"/>
        <v>Город: 53%; Село: 47%</v>
      </c>
      <c r="AI2399" s="21"/>
      <c r="AJ2399" s="21"/>
      <c r="AK2399" s="21"/>
      <c r="AL2399" s="22">
        <f t="shared" si="25"/>
        <v>1</v>
      </c>
    </row>
    <row r="2400" ht="12.75" customHeight="1">
      <c r="A2400" s="13" t="s">
        <v>190</v>
      </c>
      <c r="B2400" s="13" t="str">
        <f>IFERROR(__xludf.DUMMYFUNCTION("REGEXREPLACE(A2400, ""\d"", """")"),"         Кабардино-Балкарская Республика")</f>
        <v>         Кабардино-Балкарская Республика</v>
      </c>
      <c r="C2400" s="14" t="str">
        <f t="shared" si="15"/>
        <v>Кабардино-Балкарская Республика</v>
      </c>
      <c r="D2400" s="3">
        <f t="shared" si="16"/>
        <v>2</v>
      </c>
      <c r="E2400" s="15" t="s">
        <v>35</v>
      </c>
      <c r="F2400" s="13" t="str">
        <f>IFERROR(__xludf.DUMMYFUNCTION("REGEXEXTRACT(E2400, ""[А-Яа-я].*"")"),"внешние причины")</f>
        <v>внешние причины</v>
      </c>
      <c r="G2400" s="16">
        <f t="shared" si="17"/>
        <v>2</v>
      </c>
      <c r="H2400" s="13" t="s">
        <v>28</v>
      </c>
      <c r="I2400" s="13" t="str">
        <f>IFERROR(__xludf.DUMMYFUNCTION("REGEXREPLACE(H2400, "".*\s"", """")"),"человек")</f>
        <v>человек</v>
      </c>
      <c r="J2400" s="13" t="s">
        <v>29</v>
      </c>
      <c r="K2400" s="17" t="str">
        <f>IFERROR(__xludf.DUMMYFUNCTION("REGEXREPLACE(J2400, ""^[\d\s]+"", """")"),"значение показателя за год")</f>
        <v>значение показателя за год</v>
      </c>
      <c r="L2400" s="16">
        <f t="shared" si="18"/>
        <v>2</v>
      </c>
      <c r="M2400" s="13" t="s">
        <v>30</v>
      </c>
      <c r="N2400" s="13" t="str">
        <f>IFERROR(__xludf.DUMMYFUNCTION("REGEXEXTRACT(M2400, "" (.+)$"")"),"все население")</f>
        <v>все население</v>
      </c>
      <c r="O2400" s="18">
        <v>610.0</v>
      </c>
      <c r="P2400" s="18">
        <v>555.0</v>
      </c>
      <c r="Q2400" s="18">
        <v>526.0</v>
      </c>
      <c r="R2400" s="18">
        <v>505.0</v>
      </c>
      <c r="S2400" s="18">
        <v>405.0</v>
      </c>
      <c r="T2400" s="18">
        <v>444.0</v>
      </c>
      <c r="U2400" s="18">
        <v>406.0</v>
      </c>
      <c r="V2400" s="18">
        <v>413.0</v>
      </c>
      <c r="W2400" s="18">
        <v>412.0</v>
      </c>
      <c r="X2400" s="18">
        <v>517.0</v>
      </c>
      <c r="Y2400" s="18">
        <v>509.0</v>
      </c>
      <c r="Z2400" s="19">
        <f t="shared" si="6"/>
        <v>5302</v>
      </c>
      <c r="AA2400" s="19" t="str">
        <f t="shared" si="19"/>
        <v/>
      </c>
      <c r="AB2400" s="19" t="str">
        <f t="shared" si="8"/>
        <v/>
      </c>
      <c r="AC2400" s="19">
        <f t="shared" si="20"/>
        <v>482</v>
      </c>
      <c r="AD2400" s="19">
        <f t="shared" si="21"/>
        <v>1053</v>
      </c>
      <c r="AE2400" s="19" t="str">
        <f t="shared" si="22"/>
        <v>Нет моды</v>
      </c>
      <c r="AF2400" s="19">
        <f t="shared" si="23"/>
        <v>405</v>
      </c>
      <c r="AG2400" s="19">
        <f t="shared" si="24"/>
        <v>610</v>
      </c>
      <c r="AH2400" s="20" t="str">
        <f t="shared" si="14"/>
        <v/>
      </c>
      <c r="AI2400" s="21"/>
      <c r="AJ2400" s="21"/>
      <c r="AK2400" s="21"/>
      <c r="AL2400" s="22">
        <f t="shared" si="25"/>
        <v>1</v>
      </c>
    </row>
    <row r="2401" ht="12.75" customHeight="1">
      <c r="A2401" s="13" t="s">
        <v>190</v>
      </c>
      <c r="B2401" s="13" t="str">
        <f>IFERROR(__xludf.DUMMYFUNCTION("REGEXREPLACE(A2401, ""\d"", """")"),"         Кабардино-Балкарская Республика")</f>
        <v>         Кабардино-Балкарская Республика</v>
      </c>
      <c r="C2401" s="14" t="str">
        <f t="shared" si="15"/>
        <v>Кабардино-Балкарская Республика</v>
      </c>
      <c r="D2401" s="3">
        <f t="shared" si="16"/>
        <v>2</v>
      </c>
      <c r="E2401" s="15" t="s">
        <v>35</v>
      </c>
      <c r="F2401" s="13" t="str">
        <f>IFERROR(__xludf.DUMMYFUNCTION("REGEXEXTRACT(E2401, ""[А-Яа-я].*"")"),"внешние причины")</f>
        <v>внешние причины</v>
      </c>
      <c r="G2401" s="16">
        <f t="shared" si="17"/>
        <v>2</v>
      </c>
      <c r="H2401" s="13" t="s">
        <v>28</v>
      </c>
      <c r="I2401" s="13" t="str">
        <f>IFERROR(__xludf.DUMMYFUNCTION("REGEXREPLACE(H2401, "".*\s"", """")"),"человек")</f>
        <v>человек</v>
      </c>
      <c r="J2401" s="13" t="s">
        <v>29</v>
      </c>
      <c r="K2401" s="17" t="str">
        <f>IFERROR(__xludf.DUMMYFUNCTION("REGEXREPLACE(J2401, ""^[\d\s]+"", """")"),"значение показателя за год")</f>
        <v>значение показателя за год</v>
      </c>
      <c r="L2401" s="16">
        <f t="shared" si="18"/>
        <v>2</v>
      </c>
      <c r="M2401" s="13" t="s">
        <v>31</v>
      </c>
      <c r="N2401" s="13" t="str">
        <f>IFERROR(__xludf.DUMMYFUNCTION("REGEXEXTRACT(M2401, "" (.+)$"")"),"городское население")</f>
        <v>городское население</v>
      </c>
      <c r="O2401" s="18">
        <v>331.0</v>
      </c>
      <c r="P2401" s="18">
        <v>294.0</v>
      </c>
      <c r="Q2401" s="18">
        <v>268.0</v>
      </c>
      <c r="R2401" s="18">
        <v>268.0</v>
      </c>
      <c r="S2401" s="18">
        <v>198.0</v>
      </c>
      <c r="T2401" s="18">
        <v>214.0</v>
      </c>
      <c r="U2401" s="18">
        <v>195.0</v>
      </c>
      <c r="V2401" s="18">
        <v>198.0</v>
      </c>
      <c r="W2401" s="18">
        <v>189.0</v>
      </c>
      <c r="X2401" s="18">
        <v>259.0</v>
      </c>
      <c r="Y2401" s="18">
        <v>250.0</v>
      </c>
      <c r="Z2401" s="19" t="str">
        <f t="shared" si="6"/>
        <v/>
      </c>
      <c r="AA2401" s="19">
        <f t="shared" si="19"/>
        <v>2664</v>
      </c>
      <c r="AB2401" s="19" t="str">
        <f t="shared" si="8"/>
        <v/>
      </c>
      <c r="AC2401" s="19">
        <f t="shared" si="20"/>
        <v>242.1818182</v>
      </c>
      <c r="AD2401" s="19">
        <f t="shared" si="21"/>
        <v>368</v>
      </c>
      <c r="AE2401" s="19" t="str">
        <f t="shared" si="22"/>
        <v>Нет моды</v>
      </c>
      <c r="AF2401" s="19">
        <f t="shared" si="23"/>
        <v>189</v>
      </c>
      <c r="AG2401" s="19">
        <f t="shared" si="24"/>
        <v>331</v>
      </c>
      <c r="AH2401" s="20" t="str">
        <f t="shared" si="14"/>
        <v/>
      </c>
      <c r="AI2401" s="21"/>
      <c r="AJ2401" s="21"/>
      <c r="AK2401" s="21"/>
      <c r="AL2401" s="22">
        <f t="shared" si="25"/>
        <v>1</v>
      </c>
    </row>
    <row r="2402" ht="12.75" customHeight="1">
      <c r="A2402" s="13" t="s">
        <v>190</v>
      </c>
      <c r="B2402" s="13" t="str">
        <f>IFERROR(__xludf.DUMMYFUNCTION("REGEXREPLACE(A2402, ""\d"", """")"),"         Кабардино-Балкарская Республика")</f>
        <v>         Кабардино-Балкарская Республика</v>
      </c>
      <c r="C2402" s="14" t="str">
        <f t="shared" si="15"/>
        <v>Кабардино-Балкарская Республика</v>
      </c>
      <c r="D2402" s="3">
        <f t="shared" si="16"/>
        <v>2</v>
      </c>
      <c r="E2402" s="15" t="s">
        <v>35</v>
      </c>
      <c r="F2402" s="13" t="str">
        <f>IFERROR(__xludf.DUMMYFUNCTION("REGEXEXTRACT(E2402, ""[А-Яа-я].*"")"),"внешние причины")</f>
        <v>внешние причины</v>
      </c>
      <c r="G2402" s="16">
        <f t="shared" si="17"/>
        <v>2</v>
      </c>
      <c r="H2402" s="13" t="s">
        <v>28</v>
      </c>
      <c r="I2402" s="13" t="str">
        <f>IFERROR(__xludf.DUMMYFUNCTION("REGEXREPLACE(H2402, "".*\s"", """")"),"человек")</f>
        <v>человек</v>
      </c>
      <c r="J2402" s="13" t="s">
        <v>29</v>
      </c>
      <c r="K2402" s="17" t="str">
        <f>IFERROR(__xludf.DUMMYFUNCTION("REGEXREPLACE(J2402, ""^[\d\s]+"", """")"),"значение показателя за год")</f>
        <v>значение показателя за год</v>
      </c>
      <c r="L2402" s="16">
        <f t="shared" si="18"/>
        <v>2</v>
      </c>
      <c r="M2402" s="13" t="s">
        <v>32</v>
      </c>
      <c r="N2402" s="13" t="str">
        <f>IFERROR(__xludf.DUMMYFUNCTION("REGEXEXTRACT(M2402, "" (.+)$"")"),"сельское население")</f>
        <v>сельское население</v>
      </c>
      <c r="O2402" s="18">
        <v>279.0</v>
      </c>
      <c r="P2402" s="18">
        <v>261.0</v>
      </c>
      <c r="Q2402" s="18">
        <v>258.0</v>
      </c>
      <c r="R2402" s="18">
        <v>237.0</v>
      </c>
      <c r="S2402" s="18">
        <v>207.0</v>
      </c>
      <c r="T2402" s="18">
        <v>230.0</v>
      </c>
      <c r="U2402" s="18">
        <v>211.0</v>
      </c>
      <c r="V2402" s="18">
        <v>215.0</v>
      </c>
      <c r="W2402" s="18">
        <v>223.0</v>
      </c>
      <c r="X2402" s="18">
        <v>258.0</v>
      </c>
      <c r="Y2402" s="18">
        <v>259.0</v>
      </c>
      <c r="Z2402" s="19" t="str">
        <f t="shared" si="6"/>
        <v/>
      </c>
      <c r="AA2402" s="19" t="str">
        <f t="shared" si="19"/>
        <v/>
      </c>
      <c r="AB2402" s="19">
        <f t="shared" si="8"/>
        <v>2638</v>
      </c>
      <c r="AC2402" s="19">
        <f t="shared" si="20"/>
        <v>239.8181818</v>
      </c>
      <c r="AD2402" s="19">
        <f t="shared" si="21"/>
        <v>243.5</v>
      </c>
      <c r="AE2402" s="19" t="str">
        <f t="shared" si="22"/>
        <v>Нет моды</v>
      </c>
      <c r="AF2402" s="19">
        <f t="shared" si="23"/>
        <v>207</v>
      </c>
      <c r="AG2402" s="19">
        <f t="shared" si="24"/>
        <v>279</v>
      </c>
      <c r="AH2402" s="20" t="str">
        <f t="shared" si="14"/>
        <v>Город: 50%; Село: 50%</v>
      </c>
      <c r="AI2402" s="21"/>
      <c r="AJ2402" s="21"/>
      <c r="AK2402" s="21"/>
      <c r="AL2402" s="22">
        <f t="shared" si="25"/>
        <v>1</v>
      </c>
    </row>
    <row r="2403" ht="12.75" customHeight="1">
      <c r="A2403" s="13" t="s">
        <v>190</v>
      </c>
      <c r="B2403" s="13" t="str">
        <f>IFERROR(__xludf.DUMMYFUNCTION("REGEXREPLACE(A2403, ""\d"", """")"),"         Кабардино-Балкарская Республика")</f>
        <v>         Кабардино-Балкарская Республика</v>
      </c>
      <c r="C2403" s="14" t="str">
        <f t="shared" si="15"/>
        <v>Кабардино-Балкарская Республика</v>
      </c>
      <c r="D2403" s="3">
        <f t="shared" si="16"/>
        <v>2</v>
      </c>
      <c r="E2403" s="15" t="s">
        <v>36</v>
      </c>
      <c r="F2403" s="13" t="str">
        <f>IFERROR(__xludf.DUMMYFUNCTION("REGEXEXTRACT(E2403,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03" s="16">
        <f t="shared" si="17"/>
        <v>2</v>
      </c>
      <c r="H2403" s="13" t="s">
        <v>28</v>
      </c>
      <c r="I2403" s="13" t="str">
        <f>IFERROR(__xludf.DUMMYFUNCTION("REGEXREPLACE(H2403, "".*\s"", """")"),"человек")</f>
        <v>человек</v>
      </c>
      <c r="J2403" s="13" t="s">
        <v>29</v>
      </c>
      <c r="K2403" s="17" t="str">
        <f>IFERROR(__xludf.DUMMYFUNCTION("REGEXREPLACE(J2403, ""^[\d\s]+"", """")"),"значение показателя за год")</f>
        <v>значение показателя за год</v>
      </c>
      <c r="L2403" s="16">
        <f t="shared" si="18"/>
        <v>2</v>
      </c>
      <c r="M2403" s="13" t="s">
        <v>30</v>
      </c>
      <c r="N2403" s="13" t="str">
        <f>IFERROR(__xludf.DUMMYFUNCTION("REGEXEXTRACT(M2403, "" (.+)$"")"),"все население")</f>
        <v>все население</v>
      </c>
      <c r="O2403" s="18">
        <v>21.0</v>
      </c>
      <c r="P2403" s="18">
        <v>15.0</v>
      </c>
      <c r="Q2403" s="18">
        <v>23.0</v>
      </c>
      <c r="R2403" s="18">
        <v>16.0</v>
      </c>
      <c r="S2403" s="23" t="s">
        <v>37</v>
      </c>
      <c r="T2403" s="23" t="s">
        <v>37</v>
      </c>
      <c r="U2403" s="23" t="s">
        <v>37</v>
      </c>
      <c r="V2403" s="23" t="s">
        <v>37</v>
      </c>
      <c r="W2403" s="23" t="s">
        <v>37</v>
      </c>
      <c r="X2403" s="23" t="s">
        <v>37</v>
      </c>
      <c r="Y2403" s="23" t="s">
        <v>37</v>
      </c>
      <c r="Z2403" s="19">
        <f t="shared" si="6"/>
        <v>75</v>
      </c>
      <c r="AA2403" s="19" t="str">
        <f t="shared" si="19"/>
        <v/>
      </c>
      <c r="AB2403" s="19" t="str">
        <f t="shared" si="8"/>
        <v/>
      </c>
      <c r="AC2403" s="19">
        <f t="shared" si="20"/>
        <v>18.75</v>
      </c>
      <c r="AD2403" s="19">
        <f t="shared" si="21"/>
        <v>223</v>
      </c>
      <c r="AE2403" s="19" t="str">
        <f t="shared" si="22"/>
        <v>Нет моды</v>
      </c>
      <c r="AF2403" s="19">
        <f t="shared" si="23"/>
        <v>15</v>
      </c>
      <c r="AG2403" s="19">
        <f t="shared" si="24"/>
        <v>23</v>
      </c>
      <c r="AH2403" s="20" t="str">
        <f t="shared" si="14"/>
        <v/>
      </c>
      <c r="AI2403" s="24"/>
      <c r="AJ2403" s="24"/>
      <c r="AK2403" s="24"/>
      <c r="AL2403" s="22">
        <f t="shared" si="25"/>
        <v>1</v>
      </c>
    </row>
    <row r="2404" ht="12.75" customHeight="1">
      <c r="A2404" s="13" t="s">
        <v>190</v>
      </c>
      <c r="B2404" s="13" t="str">
        <f>IFERROR(__xludf.DUMMYFUNCTION("REGEXREPLACE(A2404, ""\d"", """")"),"         Кабардино-Балкарская Республика")</f>
        <v>         Кабардино-Балкарская Республика</v>
      </c>
      <c r="C2404" s="14" t="str">
        <f t="shared" si="15"/>
        <v>Кабардино-Балкарская Республика</v>
      </c>
      <c r="D2404" s="3">
        <f t="shared" si="16"/>
        <v>2</v>
      </c>
      <c r="E2404" s="15" t="s">
        <v>36</v>
      </c>
      <c r="F2404" s="13" t="str">
        <f>IFERROR(__xludf.DUMMYFUNCTION("REGEXEXTRACT(E2404,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04" s="16">
        <f t="shared" si="17"/>
        <v>2</v>
      </c>
      <c r="H2404" s="13" t="s">
        <v>28</v>
      </c>
      <c r="I2404" s="13" t="str">
        <f>IFERROR(__xludf.DUMMYFUNCTION("REGEXREPLACE(H2404, "".*\s"", """")"),"человек")</f>
        <v>человек</v>
      </c>
      <c r="J2404" s="13" t="s">
        <v>29</v>
      </c>
      <c r="K2404" s="17" t="str">
        <f>IFERROR(__xludf.DUMMYFUNCTION("REGEXREPLACE(J2404, ""^[\d\s]+"", """")"),"значение показателя за год")</f>
        <v>значение показателя за год</v>
      </c>
      <c r="L2404" s="16">
        <f t="shared" si="18"/>
        <v>2</v>
      </c>
      <c r="M2404" s="13" t="s">
        <v>31</v>
      </c>
      <c r="N2404" s="13" t="str">
        <f>IFERROR(__xludf.DUMMYFUNCTION("REGEXEXTRACT(M2404, "" (.+)$"")"),"городское население")</f>
        <v>городское население</v>
      </c>
      <c r="O2404" s="18">
        <v>6.0</v>
      </c>
      <c r="P2404" s="18">
        <v>8.0</v>
      </c>
      <c r="Q2404" s="18">
        <v>8.0</v>
      </c>
      <c r="R2404" s="18">
        <v>8.0</v>
      </c>
      <c r="S2404" s="23" t="s">
        <v>37</v>
      </c>
      <c r="T2404" s="23" t="s">
        <v>37</v>
      </c>
      <c r="U2404" s="23" t="s">
        <v>37</v>
      </c>
      <c r="V2404" s="23" t="s">
        <v>37</v>
      </c>
      <c r="W2404" s="23" t="s">
        <v>37</v>
      </c>
      <c r="X2404" s="23" t="s">
        <v>37</v>
      </c>
      <c r="Y2404" s="23" t="s">
        <v>37</v>
      </c>
      <c r="Z2404" s="19" t="str">
        <f t="shared" si="6"/>
        <v/>
      </c>
      <c r="AA2404" s="19">
        <f t="shared" si="19"/>
        <v>30</v>
      </c>
      <c r="AB2404" s="19" t="str">
        <f t="shared" si="8"/>
        <v/>
      </c>
      <c r="AC2404" s="19">
        <f t="shared" si="20"/>
        <v>7.5</v>
      </c>
      <c r="AD2404" s="19">
        <f t="shared" si="21"/>
        <v>11.5</v>
      </c>
      <c r="AE2404" s="19" t="str">
        <f t="shared" si="22"/>
        <v>Нет моды</v>
      </c>
      <c r="AF2404" s="19">
        <f t="shared" si="23"/>
        <v>6</v>
      </c>
      <c r="AG2404" s="19">
        <f t="shared" si="24"/>
        <v>8</v>
      </c>
      <c r="AH2404" s="20" t="str">
        <f t="shared" si="14"/>
        <v/>
      </c>
      <c r="AI2404" s="24"/>
      <c r="AJ2404" s="24"/>
      <c r="AK2404" s="24"/>
      <c r="AL2404" s="22">
        <f t="shared" si="25"/>
        <v>1</v>
      </c>
    </row>
    <row r="2405" ht="12.75" customHeight="1">
      <c r="A2405" s="13" t="s">
        <v>190</v>
      </c>
      <c r="B2405" s="13" t="str">
        <f>IFERROR(__xludf.DUMMYFUNCTION("REGEXREPLACE(A2405, ""\d"", """")"),"         Кабардино-Балкарская Республика")</f>
        <v>         Кабардино-Балкарская Республика</v>
      </c>
      <c r="C2405" s="14" t="str">
        <f t="shared" si="15"/>
        <v>Кабардино-Балкарская Республика</v>
      </c>
      <c r="D2405" s="3">
        <f t="shared" si="16"/>
        <v>2</v>
      </c>
      <c r="E2405" s="15" t="s">
        <v>36</v>
      </c>
      <c r="F2405" s="13" t="str">
        <f>IFERROR(__xludf.DUMMYFUNCTION("REGEXEXTRACT(E2405,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05" s="16">
        <f t="shared" si="17"/>
        <v>2</v>
      </c>
      <c r="H2405" s="13" t="s">
        <v>28</v>
      </c>
      <c r="I2405" s="13" t="str">
        <f>IFERROR(__xludf.DUMMYFUNCTION("REGEXREPLACE(H2405, "".*\s"", """")"),"человек")</f>
        <v>человек</v>
      </c>
      <c r="J2405" s="13" t="s">
        <v>29</v>
      </c>
      <c r="K2405" s="17" t="str">
        <f>IFERROR(__xludf.DUMMYFUNCTION("REGEXREPLACE(J2405, ""^[\d\s]+"", """")"),"значение показателя за год")</f>
        <v>значение показателя за год</v>
      </c>
      <c r="L2405" s="16">
        <f t="shared" si="18"/>
        <v>2</v>
      </c>
      <c r="M2405" s="13" t="s">
        <v>32</v>
      </c>
      <c r="N2405" s="13" t="str">
        <f>IFERROR(__xludf.DUMMYFUNCTION("REGEXEXTRACT(M2405, "" (.+)$"")"),"сельское население")</f>
        <v>сельское население</v>
      </c>
      <c r="O2405" s="18">
        <v>15.0</v>
      </c>
      <c r="P2405" s="18">
        <v>7.0</v>
      </c>
      <c r="Q2405" s="18">
        <v>15.0</v>
      </c>
      <c r="R2405" s="18">
        <v>8.0</v>
      </c>
      <c r="S2405" s="23" t="s">
        <v>37</v>
      </c>
      <c r="T2405" s="23" t="s">
        <v>37</v>
      </c>
      <c r="U2405" s="23" t="s">
        <v>37</v>
      </c>
      <c r="V2405" s="23" t="s">
        <v>37</v>
      </c>
      <c r="W2405" s="23" t="s">
        <v>37</v>
      </c>
      <c r="X2405" s="23" t="s">
        <v>37</v>
      </c>
      <c r="Y2405" s="23" t="s">
        <v>37</v>
      </c>
      <c r="Z2405" s="19" t="str">
        <f t="shared" si="6"/>
        <v/>
      </c>
      <c r="AA2405" s="19" t="str">
        <f t="shared" si="19"/>
        <v/>
      </c>
      <c r="AB2405" s="19">
        <f t="shared" si="8"/>
        <v>45</v>
      </c>
      <c r="AC2405" s="19">
        <f t="shared" si="20"/>
        <v>11.25</v>
      </c>
      <c r="AD2405" s="19">
        <f t="shared" si="21"/>
        <v>8</v>
      </c>
      <c r="AE2405" s="19" t="str">
        <f t="shared" si="22"/>
        <v>Нет моды</v>
      </c>
      <c r="AF2405" s="19">
        <f t="shared" si="23"/>
        <v>7</v>
      </c>
      <c r="AG2405" s="19">
        <f t="shared" si="24"/>
        <v>15</v>
      </c>
      <c r="AH2405" s="20" t="str">
        <f t="shared" si="14"/>
        <v>Город: 40%; Село: 60%</v>
      </c>
      <c r="AI2405" s="24"/>
      <c r="AJ2405" s="24"/>
      <c r="AK2405" s="24"/>
      <c r="AL2405" s="22">
        <f t="shared" si="25"/>
        <v>1</v>
      </c>
    </row>
    <row r="2406" ht="12.75" customHeight="1">
      <c r="A2406" s="13" t="s">
        <v>190</v>
      </c>
      <c r="B2406" s="13" t="str">
        <f>IFERROR(__xludf.DUMMYFUNCTION("REGEXREPLACE(A2406, ""\d"", """")"),"         Кабардино-Балкарская Республика")</f>
        <v>         Кабардино-Балкарская Республика</v>
      </c>
      <c r="C2406" s="14" t="str">
        <f t="shared" si="15"/>
        <v>Кабардино-Балкарская Республика</v>
      </c>
      <c r="D2406" s="3">
        <f t="shared" si="16"/>
        <v>2</v>
      </c>
      <c r="E2406" s="15" t="s">
        <v>38</v>
      </c>
      <c r="F2406" s="13" t="str">
        <f>IFERROR(__xludf.DUMMYFUNCTION("REGEXEXTRACT(E2406, ""[А-Яа-я].*"")"),"все виды транспортных несчастных случаев")</f>
        <v>все виды транспортных несчастных случаев</v>
      </c>
      <c r="G2406" s="16">
        <f t="shared" si="17"/>
        <v>2</v>
      </c>
      <c r="H2406" s="13" t="s">
        <v>28</v>
      </c>
      <c r="I2406" s="13" t="str">
        <f>IFERROR(__xludf.DUMMYFUNCTION("REGEXREPLACE(H2406, "".*\s"", """")"),"человек")</f>
        <v>человек</v>
      </c>
      <c r="J2406" s="13" t="s">
        <v>29</v>
      </c>
      <c r="K2406" s="17" t="str">
        <f>IFERROR(__xludf.DUMMYFUNCTION("REGEXREPLACE(J2406, ""^[\d\s]+"", """")"),"значение показателя за год")</f>
        <v>значение показателя за год</v>
      </c>
      <c r="L2406" s="16">
        <f t="shared" si="18"/>
        <v>2</v>
      </c>
      <c r="M2406" s="13" t="s">
        <v>30</v>
      </c>
      <c r="N2406" s="13" t="str">
        <f>IFERROR(__xludf.DUMMYFUNCTION("REGEXEXTRACT(M2406, "" (.+)$"")"),"все население")</f>
        <v>все население</v>
      </c>
      <c r="O2406" s="18">
        <v>71.0</v>
      </c>
      <c r="P2406" s="18">
        <v>82.0</v>
      </c>
      <c r="Q2406" s="18">
        <v>95.0</v>
      </c>
      <c r="R2406" s="18">
        <v>65.0</v>
      </c>
      <c r="S2406" s="18">
        <v>78.0</v>
      </c>
      <c r="T2406" s="18">
        <v>79.0</v>
      </c>
      <c r="U2406" s="18">
        <v>60.0</v>
      </c>
      <c r="V2406" s="18">
        <v>74.0</v>
      </c>
      <c r="W2406" s="18">
        <v>67.0</v>
      </c>
      <c r="X2406" s="18">
        <v>117.0</v>
      </c>
      <c r="Y2406" s="18">
        <v>98.0</v>
      </c>
      <c r="Z2406" s="19">
        <f t="shared" si="6"/>
        <v>886</v>
      </c>
      <c r="AA2406" s="19" t="str">
        <f t="shared" si="19"/>
        <v/>
      </c>
      <c r="AB2406" s="19" t="str">
        <f t="shared" si="8"/>
        <v/>
      </c>
      <c r="AC2406" s="19">
        <f t="shared" si="20"/>
        <v>80.54545455</v>
      </c>
      <c r="AD2406" s="19">
        <f t="shared" si="21"/>
        <v>71</v>
      </c>
      <c r="AE2406" s="19" t="str">
        <f t="shared" si="22"/>
        <v>Нет моды</v>
      </c>
      <c r="AF2406" s="19">
        <f t="shared" si="23"/>
        <v>60</v>
      </c>
      <c r="AG2406" s="19">
        <f t="shared" si="24"/>
        <v>117</v>
      </c>
      <c r="AH2406" s="20" t="str">
        <f t="shared" si="14"/>
        <v/>
      </c>
      <c r="AI2406" s="21"/>
      <c r="AJ2406" s="21"/>
      <c r="AK2406" s="21"/>
      <c r="AL2406" s="22">
        <f t="shared" si="25"/>
        <v>1</v>
      </c>
    </row>
    <row r="2407" ht="12.75" customHeight="1">
      <c r="A2407" s="13" t="s">
        <v>190</v>
      </c>
      <c r="B2407" s="13" t="str">
        <f>IFERROR(__xludf.DUMMYFUNCTION("REGEXREPLACE(A2407, ""\d"", """")"),"         Кабардино-Балкарская Республика")</f>
        <v>         Кабардино-Балкарская Республика</v>
      </c>
      <c r="C2407" s="14" t="str">
        <f t="shared" si="15"/>
        <v>Кабардино-Балкарская Республика</v>
      </c>
      <c r="D2407" s="3">
        <f t="shared" si="16"/>
        <v>2</v>
      </c>
      <c r="E2407" s="15" t="s">
        <v>38</v>
      </c>
      <c r="F2407" s="13" t="str">
        <f>IFERROR(__xludf.DUMMYFUNCTION("REGEXEXTRACT(E2407, ""[А-Яа-я].*"")"),"все виды транспортных несчастных случаев")</f>
        <v>все виды транспортных несчастных случаев</v>
      </c>
      <c r="G2407" s="16">
        <f t="shared" si="17"/>
        <v>2</v>
      </c>
      <c r="H2407" s="13" t="s">
        <v>28</v>
      </c>
      <c r="I2407" s="13" t="str">
        <f>IFERROR(__xludf.DUMMYFUNCTION("REGEXREPLACE(H2407, "".*\s"", """")"),"человек")</f>
        <v>человек</v>
      </c>
      <c r="J2407" s="13" t="s">
        <v>29</v>
      </c>
      <c r="K2407" s="17" t="str">
        <f>IFERROR(__xludf.DUMMYFUNCTION("REGEXREPLACE(J2407, ""^[\d\s]+"", """")"),"значение показателя за год")</f>
        <v>значение показателя за год</v>
      </c>
      <c r="L2407" s="16">
        <f t="shared" si="18"/>
        <v>2</v>
      </c>
      <c r="M2407" s="13" t="s">
        <v>31</v>
      </c>
      <c r="N2407" s="13" t="str">
        <f>IFERROR(__xludf.DUMMYFUNCTION("REGEXEXTRACT(M2407, "" (.+)$"")"),"городское население")</f>
        <v>городское население</v>
      </c>
      <c r="O2407" s="18">
        <v>30.0</v>
      </c>
      <c r="P2407" s="18">
        <v>42.0</v>
      </c>
      <c r="Q2407" s="18">
        <v>40.0</v>
      </c>
      <c r="R2407" s="18">
        <v>24.0</v>
      </c>
      <c r="S2407" s="18">
        <v>29.0</v>
      </c>
      <c r="T2407" s="18">
        <v>33.0</v>
      </c>
      <c r="U2407" s="18">
        <v>27.0</v>
      </c>
      <c r="V2407" s="18">
        <v>30.0</v>
      </c>
      <c r="W2407" s="18">
        <v>25.0</v>
      </c>
      <c r="X2407" s="18">
        <v>48.0</v>
      </c>
      <c r="Y2407" s="18">
        <v>37.0</v>
      </c>
      <c r="Z2407" s="19" t="str">
        <f t="shared" si="6"/>
        <v/>
      </c>
      <c r="AA2407" s="19">
        <f t="shared" si="19"/>
        <v>365</v>
      </c>
      <c r="AB2407" s="19" t="str">
        <f t="shared" si="8"/>
        <v/>
      </c>
      <c r="AC2407" s="19">
        <f t="shared" si="20"/>
        <v>33.18181818</v>
      </c>
      <c r="AD2407" s="19">
        <f t="shared" si="21"/>
        <v>54</v>
      </c>
      <c r="AE2407" s="19" t="str">
        <f t="shared" si="22"/>
        <v>Нет моды</v>
      </c>
      <c r="AF2407" s="19">
        <f t="shared" si="23"/>
        <v>24</v>
      </c>
      <c r="AG2407" s="19">
        <f t="shared" si="24"/>
        <v>48</v>
      </c>
      <c r="AH2407" s="20" t="str">
        <f t="shared" si="14"/>
        <v/>
      </c>
      <c r="AI2407" s="21"/>
      <c r="AJ2407" s="21"/>
      <c r="AK2407" s="21"/>
      <c r="AL2407" s="22">
        <f t="shared" si="25"/>
        <v>1</v>
      </c>
    </row>
    <row r="2408" ht="12.75" customHeight="1">
      <c r="A2408" s="13" t="s">
        <v>190</v>
      </c>
      <c r="B2408" s="13" t="str">
        <f>IFERROR(__xludf.DUMMYFUNCTION("REGEXREPLACE(A2408, ""\d"", """")"),"         Кабардино-Балкарская Республика")</f>
        <v>         Кабардино-Балкарская Республика</v>
      </c>
      <c r="C2408" s="14" t="str">
        <f t="shared" si="15"/>
        <v>Кабардино-Балкарская Республика</v>
      </c>
      <c r="D2408" s="3">
        <f t="shared" si="16"/>
        <v>2</v>
      </c>
      <c r="E2408" s="15" t="s">
        <v>38</v>
      </c>
      <c r="F2408" s="13" t="str">
        <f>IFERROR(__xludf.DUMMYFUNCTION("REGEXEXTRACT(E2408, ""[А-Яа-я].*"")"),"все виды транспортных несчастных случаев")</f>
        <v>все виды транспортных несчастных случаев</v>
      </c>
      <c r="G2408" s="16">
        <f t="shared" si="17"/>
        <v>2</v>
      </c>
      <c r="H2408" s="13" t="s">
        <v>28</v>
      </c>
      <c r="I2408" s="13" t="str">
        <f>IFERROR(__xludf.DUMMYFUNCTION("REGEXREPLACE(H2408, "".*\s"", """")"),"человек")</f>
        <v>человек</v>
      </c>
      <c r="J2408" s="13" t="s">
        <v>29</v>
      </c>
      <c r="K2408" s="17" t="str">
        <f>IFERROR(__xludf.DUMMYFUNCTION("REGEXREPLACE(J2408, ""^[\d\s]+"", """")"),"значение показателя за год")</f>
        <v>значение показателя за год</v>
      </c>
      <c r="L2408" s="16">
        <f t="shared" si="18"/>
        <v>2</v>
      </c>
      <c r="M2408" s="13" t="s">
        <v>32</v>
      </c>
      <c r="N2408" s="13" t="str">
        <f>IFERROR(__xludf.DUMMYFUNCTION("REGEXEXTRACT(M2408, "" (.+)$"")"),"сельское население")</f>
        <v>сельское население</v>
      </c>
      <c r="O2408" s="18">
        <v>41.0</v>
      </c>
      <c r="P2408" s="18">
        <v>40.0</v>
      </c>
      <c r="Q2408" s="18">
        <v>55.0</v>
      </c>
      <c r="R2408" s="18">
        <v>41.0</v>
      </c>
      <c r="S2408" s="18">
        <v>49.0</v>
      </c>
      <c r="T2408" s="18">
        <v>46.0</v>
      </c>
      <c r="U2408" s="18">
        <v>33.0</v>
      </c>
      <c r="V2408" s="18">
        <v>44.0</v>
      </c>
      <c r="W2408" s="18">
        <v>42.0</v>
      </c>
      <c r="X2408" s="18">
        <v>69.0</v>
      </c>
      <c r="Y2408" s="18">
        <v>61.0</v>
      </c>
      <c r="Z2408" s="19" t="str">
        <f t="shared" si="6"/>
        <v/>
      </c>
      <c r="AA2408" s="19" t="str">
        <f t="shared" si="19"/>
        <v/>
      </c>
      <c r="AB2408" s="19">
        <f t="shared" si="8"/>
        <v>521</v>
      </c>
      <c r="AC2408" s="19">
        <f t="shared" si="20"/>
        <v>47.36363636</v>
      </c>
      <c r="AD2408" s="19">
        <f t="shared" si="21"/>
        <v>40.5</v>
      </c>
      <c r="AE2408" s="19" t="str">
        <f t="shared" si="22"/>
        <v>Нет моды</v>
      </c>
      <c r="AF2408" s="19">
        <f t="shared" si="23"/>
        <v>33</v>
      </c>
      <c r="AG2408" s="19">
        <f t="shared" si="24"/>
        <v>69</v>
      </c>
      <c r="AH2408" s="20" t="str">
        <f t="shared" si="14"/>
        <v>Город: 41%; Село: 59%</v>
      </c>
      <c r="AI2408" s="21"/>
      <c r="AJ2408" s="21"/>
      <c r="AK2408" s="21"/>
      <c r="AL2408" s="22">
        <f t="shared" si="25"/>
        <v>1</v>
      </c>
    </row>
    <row r="2409" ht="12.75" customHeight="1">
      <c r="A2409" s="13" t="s">
        <v>190</v>
      </c>
      <c r="B2409" s="13" t="str">
        <f>IFERROR(__xludf.DUMMYFUNCTION("REGEXREPLACE(A2409, ""\d"", """")"),"         Кабардино-Балкарская Республика")</f>
        <v>         Кабардино-Балкарская Республика</v>
      </c>
      <c r="C2409" s="14" t="str">
        <f t="shared" si="15"/>
        <v>Кабардино-Балкарская Республика</v>
      </c>
      <c r="D2409" s="3">
        <f t="shared" si="16"/>
        <v>2</v>
      </c>
      <c r="E2409" s="15" t="s">
        <v>39</v>
      </c>
      <c r="F2409" s="13" t="str">
        <f>IFERROR(__xludf.DUMMYFUNCTION("REGEXEXTRACT(E2409, ""[А-Яа-я].*"")"),"Всего умерших")</f>
        <v>Всего умерших</v>
      </c>
      <c r="G2409" s="16">
        <f t="shared" si="17"/>
        <v>2</v>
      </c>
      <c r="H2409" s="13" t="s">
        <v>28</v>
      </c>
      <c r="I2409" s="13" t="str">
        <f>IFERROR(__xludf.DUMMYFUNCTION("REGEXREPLACE(H2409, "".*\s"", """")"),"человек")</f>
        <v>человек</v>
      </c>
      <c r="J2409" s="13" t="s">
        <v>29</v>
      </c>
      <c r="K2409" s="17" t="str">
        <f>IFERROR(__xludf.DUMMYFUNCTION("REGEXREPLACE(J2409, ""^[\d\s]+"", """")"),"значение показателя за год")</f>
        <v>значение показателя за год</v>
      </c>
      <c r="L2409" s="16">
        <f t="shared" si="18"/>
        <v>2</v>
      </c>
      <c r="M2409" s="13" t="s">
        <v>30</v>
      </c>
      <c r="N2409" s="13" t="str">
        <f>IFERROR(__xludf.DUMMYFUNCTION("REGEXEXTRACT(M2409, "" (.+)$"")"),"все население")</f>
        <v>все население</v>
      </c>
      <c r="O2409" s="18">
        <v>7712.0</v>
      </c>
      <c r="P2409" s="18">
        <v>7571.0</v>
      </c>
      <c r="Q2409" s="18">
        <v>7555.0</v>
      </c>
      <c r="R2409" s="18">
        <v>7437.0</v>
      </c>
      <c r="S2409" s="18">
        <v>7346.0</v>
      </c>
      <c r="T2409" s="18">
        <v>7120.0</v>
      </c>
      <c r="U2409" s="18">
        <v>7231.0</v>
      </c>
      <c r="V2409" s="18">
        <v>8770.0</v>
      </c>
      <c r="W2409" s="18">
        <v>9436.0</v>
      </c>
      <c r="X2409" s="18">
        <v>7891.0</v>
      </c>
      <c r="Y2409" s="18">
        <v>6790.0</v>
      </c>
      <c r="Z2409" s="19">
        <f t="shared" si="6"/>
        <v>84859</v>
      </c>
      <c r="AA2409" s="19" t="str">
        <f t="shared" si="19"/>
        <v/>
      </c>
      <c r="AB2409" s="19" t="str">
        <f t="shared" si="8"/>
        <v/>
      </c>
      <c r="AC2409" s="19">
        <f t="shared" si="20"/>
        <v>7714.454545</v>
      </c>
      <c r="AD2409" s="19">
        <f t="shared" si="21"/>
        <v>3429.5</v>
      </c>
      <c r="AE2409" s="19" t="str">
        <f t="shared" si="22"/>
        <v>Нет моды</v>
      </c>
      <c r="AF2409" s="19">
        <f t="shared" si="23"/>
        <v>6790</v>
      </c>
      <c r="AG2409" s="19">
        <f t="shared" si="24"/>
        <v>9436</v>
      </c>
      <c r="AH2409" s="20" t="str">
        <f t="shared" si="14"/>
        <v/>
      </c>
      <c r="AI2409" s="21"/>
      <c r="AJ2409" s="21"/>
      <c r="AK2409" s="21"/>
      <c r="AL2409" s="22">
        <f t="shared" si="25"/>
        <v>1</v>
      </c>
    </row>
    <row r="2410" ht="12.75" customHeight="1">
      <c r="A2410" s="13" t="s">
        <v>190</v>
      </c>
      <c r="B2410" s="13" t="str">
        <f>IFERROR(__xludf.DUMMYFUNCTION("REGEXREPLACE(A2410, ""\d"", """")"),"         Кабардино-Балкарская Республика")</f>
        <v>         Кабардино-Балкарская Республика</v>
      </c>
      <c r="C2410" s="14" t="str">
        <f t="shared" si="15"/>
        <v>Кабардино-Балкарская Республика</v>
      </c>
      <c r="D2410" s="3">
        <f t="shared" si="16"/>
        <v>2</v>
      </c>
      <c r="E2410" s="15" t="s">
        <v>39</v>
      </c>
      <c r="F2410" s="13" t="str">
        <f>IFERROR(__xludf.DUMMYFUNCTION("REGEXEXTRACT(E2410, ""[А-Яа-я].*"")"),"Всего умерших")</f>
        <v>Всего умерших</v>
      </c>
      <c r="G2410" s="16">
        <f t="shared" si="17"/>
        <v>2</v>
      </c>
      <c r="H2410" s="13" t="s">
        <v>28</v>
      </c>
      <c r="I2410" s="13" t="str">
        <f>IFERROR(__xludf.DUMMYFUNCTION("REGEXREPLACE(H2410, "".*\s"", """")"),"человек")</f>
        <v>человек</v>
      </c>
      <c r="J2410" s="13" t="s">
        <v>29</v>
      </c>
      <c r="K2410" s="17" t="str">
        <f>IFERROR(__xludf.DUMMYFUNCTION("REGEXREPLACE(J2410, ""^[\d\s]+"", """")"),"значение показателя за год")</f>
        <v>значение показателя за год</v>
      </c>
      <c r="L2410" s="16">
        <f t="shared" si="18"/>
        <v>2</v>
      </c>
      <c r="M2410" s="13" t="s">
        <v>31</v>
      </c>
      <c r="N2410" s="13" t="str">
        <f>IFERROR(__xludf.DUMMYFUNCTION("REGEXEXTRACT(M2410, "" (.+)$"")"),"городское население")</f>
        <v>городское население</v>
      </c>
      <c r="O2410" s="18">
        <v>4179.0</v>
      </c>
      <c r="P2410" s="18">
        <v>3956.0</v>
      </c>
      <c r="Q2410" s="18">
        <v>4004.0</v>
      </c>
      <c r="R2410" s="18">
        <v>4002.0</v>
      </c>
      <c r="S2410" s="18">
        <v>3838.0</v>
      </c>
      <c r="T2410" s="18">
        <v>3774.0</v>
      </c>
      <c r="U2410" s="18">
        <v>3912.0</v>
      </c>
      <c r="V2410" s="18">
        <v>4655.0</v>
      </c>
      <c r="W2410" s="18">
        <v>5087.0</v>
      </c>
      <c r="X2410" s="18">
        <v>4191.0</v>
      </c>
      <c r="Y2410" s="18">
        <v>3671.0</v>
      </c>
      <c r="Z2410" s="19" t="str">
        <f t="shared" si="6"/>
        <v/>
      </c>
      <c r="AA2410" s="19">
        <f t="shared" si="19"/>
        <v>45269</v>
      </c>
      <c r="AB2410" s="19" t="str">
        <f t="shared" si="8"/>
        <v/>
      </c>
      <c r="AC2410" s="19">
        <f t="shared" si="20"/>
        <v>4115.363636</v>
      </c>
      <c r="AD2410" s="19">
        <f t="shared" si="21"/>
        <v>5938.5</v>
      </c>
      <c r="AE2410" s="19" t="str">
        <f t="shared" si="22"/>
        <v>Нет моды</v>
      </c>
      <c r="AF2410" s="19">
        <f t="shared" si="23"/>
        <v>3671</v>
      </c>
      <c r="AG2410" s="19">
        <f t="shared" si="24"/>
        <v>5087</v>
      </c>
      <c r="AH2410" s="20" t="str">
        <f t="shared" si="14"/>
        <v/>
      </c>
      <c r="AI2410" s="21"/>
      <c r="AJ2410" s="21"/>
      <c r="AK2410" s="21"/>
      <c r="AL2410" s="22">
        <f t="shared" si="25"/>
        <v>1</v>
      </c>
    </row>
    <row r="2411" ht="12.75" customHeight="1">
      <c r="A2411" s="13" t="s">
        <v>190</v>
      </c>
      <c r="B2411" s="13" t="str">
        <f>IFERROR(__xludf.DUMMYFUNCTION("REGEXREPLACE(A2411, ""\d"", """")"),"         Кабардино-Балкарская Республика")</f>
        <v>         Кабардино-Балкарская Республика</v>
      </c>
      <c r="C2411" s="14" t="str">
        <f t="shared" si="15"/>
        <v>Кабардино-Балкарская Республика</v>
      </c>
      <c r="D2411" s="3">
        <f t="shared" si="16"/>
        <v>2</v>
      </c>
      <c r="E2411" s="15" t="s">
        <v>39</v>
      </c>
      <c r="F2411" s="13" t="str">
        <f>IFERROR(__xludf.DUMMYFUNCTION("REGEXEXTRACT(E2411, ""[А-Яа-я].*"")"),"Всего умерших")</f>
        <v>Всего умерших</v>
      </c>
      <c r="G2411" s="16">
        <f t="shared" si="17"/>
        <v>2</v>
      </c>
      <c r="H2411" s="13" t="s">
        <v>28</v>
      </c>
      <c r="I2411" s="13" t="str">
        <f>IFERROR(__xludf.DUMMYFUNCTION("REGEXREPLACE(H2411, "".*\s"", """")"),"человек")</f>
        <v>человек</v>
      </c>
      <c r="J2411" s="13" t="s">
        <v>29</v>
      </c>
      <c r="K2411" s="17" t="str">
        <f>IFERROR(__xludf.DUMMYFUNCTION("REGEXREPLACE(J2411, ""^[\d\s]+"", """")"),"значение показателя за год")</f>
        <v>значение показателя за год</v>
      </c>
      <c r="L2411" s="16">
        <f t="shared" si="18"/>
        <v>2</v>
      </c>
      <c r="M2411" s="13" t="s">
        <v>32</v>
      </c>
      <c r="N2411" s="13" t="str">
        <f>IFERROR(__xludf.DUMMYFUNCTION("REGEXEXTRACT(M2411, "" (.+)$"")"),"сельское население")</f>
        <v>сельское население</v>
      </c>
      <c r="O2411" s="18">
        <v>3533.0</v>
      </c>
      <c r="P2411" s="18">
        <v>3615.0</v>
      </c>
      <c r="Q2411" s="18">
        <v>3551.0</v>
      </c>
      <c r="R2411" s="18">
        <v>3435.0</v>
      </c>
      <c r="S2411" s="18">
        <v>3508.0</v>
      </c>
      <c r="T2411" s="18">
        <v>3346.0</v>
      </c>
      <c r="U2411" s="18">
        <v>3319.0</v>
      </c>
      <c r="V2411" s="18">
        <v>4115.0</v>
      </c>
      <c r="W2411" s="18">
        <v>4349.0</v>
      </c>
      <c r="X2411" s="18">
        <v>3700.0</v>
      </c>
      <c r="Y2411" s="18">
        <v>3119.0</v>
      </c>
      <c r="Z2411" s="19" t="str">
        <f t="shared" si="6"/>
        <v/>
      </c>
      <c r="AA2411" s="19" t="str">
        <f t="shared" si="19"/>
        <v/>
      </c>
      <c r="AB2411" s="19">
        <f t="shared" si="8"/>
        <v>39590</v>
      </c>
      <c r="AC2411" s="19">
        <f t="shared" si="20"/>
        <v>3599.090909</v>
      </c>
      <c r="AD2411" s="19">
        <f t="shared" si="21"/>
        <v>3806</v>
      </c>
      <c r="AE2411" s="19" t="str">
        <f t="shared" si="22"/>
        <v>Нет моды</v>
      </c>
      <c r="AF2411" s="19">
        <f t="shared" si="23"/>
        <v>3119</v>
      </c>
      <c r="AG2411" s="19">
        <f t="shared" si="24"/>
        <v>4349</v>
      </c>
      <c r="AH2411" s="20" t="str">
        <f t="shared" si="14"/>
        <v>Город: 53%; Село: 47%</v>
      </c>
      <c r="AI2411" s="21"/>
      <c r="AJ2411" s="21"/>
      <c r="AK2411" s="21"/>
      <c r="AL2411" s="22">
        <f t="shared" si="25"/>
        <v>1</v>
      </c>
    </row>
    <row r="2412" ht="12.75" customHeight="1">
      <c r="A2412" s="13" t="s">
        <v>190</v>
      </c>
      <c r="B2412" s="13" t="str">
        <f>IFERROR(__xludf.DUMMYFUNCTION("REGEXREPLACE(A2412, ""\d"", """")"),"         Кабардино-Балкарская Республика")</f>
        <v>         Кабардино-Балкарская Республика</v>
      </c>
      <c r="C2412" s="14" t="str">
        <f t="shared" si="15"/>
        <v>Кабардино-Балкарская Республика</v>
      </c>
      <c r="D2412" s="3">
        <f t="shared" si="16"/>
        <v>2</v>
      </c>
      <c r="E2412" s="15" t="s">
        <v>40</v>
      </c>
      <c r="F2412" s="13" t="str">
        <f>IFERROR(__xludf.DUMMYFUNCTION("REGEXEXTRACT(E2412, ""[А-Яа-я].*"")"),"Злокачественные новообразования")</f>
        <v>Злокачественные новообразования</v>
      </c>
      <c r="G2412" s="16">
        <f t="shared" si="17"/>
        <v>2</v>
      </c>
      <c r="H2412" s="13" t="s">
        <v>28</v>
      </c>
      <c r="I2412" s="13" t="str">
        <f>IFERROR(__xludf.DUMMYFUNCTION("REGEXREPLACE(H2412, "".*\s"", """")"),"человек")</f>
        <v>человек</v>
      </c>
      <c r="J2412" s="13" t="s">
        <v>29</v>
      </c>
      <c r="K2412" s="17" t="str">
        <f>IFERROR(__xludf.DUMMYFUNCTION("REGEXREPLACE(J2412, ""^[\d\s]+"", """")"),"значение показателя за год")</f>
        <v>значение показателя за год</v>
      </c>
      <c r="L2412" s="16">
        <f t="shared" si="18"/>
        <v>2</v>
      </c>
      <c r="M2412" s="13" t="s">
        <v>30</v>
      </c>
      <c r="N2412" s="13" t="str">
        <f>IFERROR(__xludf.DUMMYFUNCTION("REGEXEXTRACT(M2412, "" (.+)$"")"),"все население")</f>
        <v>все население</v>
      </c>
      <c r="O2412" s="18">
        <v>1207.0</v>
      </c>
      <c r="P2412" s="18">
        <v>1150.0</v>
      </c>
      <c r="Q2412" s="18">
        <v>1189.0</v>
      </c>
      <c r="R2412" s="18">
        <v>1139.0</v>
      </c>
      <c r="S2412" s="18">
        <v>1176.0</v>
      </c>
      <c r="T2412" s="18">
        <v>1036.0</v>
      </c>
      <c r="U2412" s="18">
        <v>1109.0</v>
      </c>
      <c r="V2412" s="18">
        <v>1088.0</v>
      </c>
      <c r="W2412" s="18">
        <v>967.0</v>
      </c>
      <c r="X2412" s="18">
        <v>978.0</v>
      </c>
      <c r="Y2412" s="18">
        <v>1037.0</v>
      </c>
      <c r="Z2412" s="19">
        <f t="shared" si="6"/>
        <v>12076</v>
      </c>
      <c r="AA2412" s="19" t="str">
        <f t="shared" si="19"/>
        <v/>
      </c>
      <c r="AB2412" s="19" t="str">
        <f t="shared" si="8"/>
        <v/>
      </c>
      <c r="AC2412" s="19">
        <f t="shared" si="20"/>
        <v>1097.818182</v>
      </c>
      <c r="AD2412" s="19">
        <f t="shared" si="21"/>
        <v>2163</v>
      </c>
      <c r="AE2412" s="19" t="str">
        <f t="shared" si="22"/>
        <v>Нет моды</v>
      </c>
      <c r="AF2412" s="19">
        <f t="shared" si="23"/>
        <v>967</v>
      </c>
      <c r="AG2412" s="19">
        <f t="shared" si="24"/>
        <v>1207</v>
      </c>
      <c r="AH2412" s="20" t="str">
        <f t="shared" si="14"/>
        <v/>
      </c>
      <c r="AI2412" s="21"/>
      <c r="AJ2412" s="21"/>
      <c r="AK2412" s="21"/>
      <c r="AL2412" s="22">
        <f t="shared" si="25"/>
        <v>1</v>
      </c>
    </row>
    <row r="2413" ht="12.75" customHeight="1">
      <c r="A2413" s="13" t="s">
        <v>190</v>
      </c>
      <c r="B2413" s="13" t="str">
        <f>IFERROR(__xludf.DUMMYFUNCTION("REGEXREPLACE(A2413, ""\d"", """")"),"         Кабардино-Балкарская Республика")</f>
        <v>         Кабардино-Балкарская Республика</v>
      </c>
      <c r="C2413" s="14" t="str">
        <f t="shared" si="15"/>
        <v>Кабардино-Балкарская Республика</v>
      </c>
      <c r="D2413" s="3">
        <f t="shared" si="16"/>
        <v>2</v>
      </c>
      <c r="E2413" s="15" t="s">
        <v>40</v>
      </c>
      <c r="F2413" s="13" t="str">
        <f>IFERROR(__xludf.DUMMYFUNCTION("REGEXEXTRACT(E2413, ""[А-Яа-я].*"")"),"Злокачественные новообразования")</f>
        <v>Злокачественные новообразования</v>
      </c>
      <c r="G2413" s="16">
        <f t="shared" si="17"/>
        <v>2</v>
      </c>
      <c r="H2413" s="13" t="s">
        <v>28</v>
      </c>
      <c r="I2413" s="13" t="str">
        <f>IFERROR(__xludf.DUMMYFUNCTION("REGEXREPLACE(H2413, "".*\s"", """")"),"человек")</f>
        <v>человек</v>
      </c>
      <c r="J2413" s="13" t="s">
        <v>29</v>
      </c>
      <c r="K2413" s="17" t="str">
        <f>IFERROR(__xludf.DUMMYFUNCTION("REGEXREPLACE(J2413, ""^[\d\s]+"", """")"),"значение показателя за год")</f>
        <v>значение показателя за год</v>
      </c>
      <c r="L2413" s="16">
        <f t="shared" si="18"/>
        <v>2</v>
      </c>
      <c r="M2413" s="13" t="s">
        <v>31</v>
      </c>
      <c r="N2413" s="13" t="str">
        <f>IFERROR(__xludf.DUMMYFUNCTION("REGEXEXTRACT(M2413, "" (.+)$"")"),"городское население")</f>
        <v>городское население</v>
      </c>
      <c r="O2413" s="18">
        <v>722.0</v>
      </c>
      <c r="P2413" s="18">
        <v>662.0</v>
      </c>
      <c r="Q2413" s="18">
        <v>691.0</v>
      </c>
      <c r="R2413" s="18">
        <v>678.0</v>
      </c>
      <c r="S2413" s="18">
        <v>649.0</v>
      </c>
      <c r="T2413" s="18">
        <v>592.0</v>
      </c>
      <c r="U2413" s="18">
        <v>666.0</v>
      </c>
      <c r="V2413" s="18">
        <v>636.0</v>
      </c>
      <c r="W2413" s="18">
        <v>571.0</v>
      </c>
      <c r="X2413" s="18">
        <v>524.0</v>
      </c>
      <c r="Y2413" s="18">
        <v>591.0</v>
      </c>
      <c r="Z2413" s="19" t="str">
        <f t="shared" si="6"/>
        <v/>
      </c>
      <c r="AA2413" s="19">
        <f t="shared" si="19"/>
        <v>6982</v>
      </c>
      <c r="AB2413" s="19" t="str">
        <f t="shared" si="8"/>
        <v/>
      </c>
      <c r="AC2413" s="19">
        <f t="shared" si="20"/>
        <v>634.7272727</v>
      </c>
      <c r="AD2413" s="19">
        <f t="shared" si="21"/>
        <v>844.5</v>
      </c>
      <c r="AE2413" s="19" t="str">
        <f t="shared" si="22"/>
        <v>Нет моды</v>
      </c>
      <c r="AF2413" s="19">
        <f t="shared" si="23"/>
        <v>524</v>
      </c>
      <c r="AG2413" s="19">
        <f t="shared" si="24"/>
        <v>722</v>
      </c>
      <c r="AH2413" s="20" t="str">
        <f t="shared" si="14"/>
        <v/>
      </c>
      <c r="AI2413" s="21"/>
      <c r="AJ2413" s="21"/>
      <c r="AK2413" s="21"/>
      <c r="AL2413" s="22">
        <f t="shared" si="25"/>
        <v>1</v>
      </c>
    </row>
    <row r="2414" ht="12.75" customHeight="1">
      <c r="A2414" s="13" t="s">
        <v>190</v>
      </c>
      <c r="B2414" s="13" t="str">
        <f>IFERROR(__xludf.DUMMYFUNCTION("REGEXREPLACE(A2414, ""\d"", """")"),"         Кабардино-Балкарская Республика")</f>
        <v>         Кабардино-Балкарская Республика</v>
      </c>
      <c r="C2414" s="14" t="str">
        <f t="shared" si="15"/>
        <v>Кабардино-Балкарская Республика</v>
      </c>
      <c r="D2414" s="3">
        <f t="shared" si="16"/>
        <v>2</v>
      </c>
      <c r="E2414" s="15" t="s">
        <v>40</v>
      </c>
      <c r="F2414" s="13" t="str">
        <f>IFERROR(__xludf.DUMMYFUNCTION("REGEXEXTRACT(E2414, ""[А-Яа-я].*"")"),"Злокачественные новообразования")</f>
        <v>Злокачественные новообразования</v>
      </c>
      <c r="G2414" s="16">
        <f t="shared" si="17"/>
        <v>2</v>
      </c>
      <c r="H2414" s="13" t="s">
        <v>28</v>
      </c>
      <c r="I2414" s="13" t="str">
        <f>IFERROR(__xludf.DUMMYFUNCTION("REGEXREPLACE(H2414, "".*\s"", """")"),"человек")</f>
        <v>человек</v>
      </c>
      <c r="J2414" s="13" t="s">
        <v>29</v>
      </c>
      <c r="K2414" s="17" t="str">
        <f>IFERROR(__xludf.DUMMYFUNCTION("REGEXREPLACE(J2414, ""^[\d\s]+"", """")"),"значение показателя за год")</f>
        <v>значение показателя за год</v>
      </c>
      <c r="L2414" s="16">
        <f t="shared" si="18"/>
        <v>2</v>
      </c>
      <c r="M2414" s="13" t="s">
        <v>32</v>
      </c>
      <c r="N2414" s="13" t="str">
        <f>IFERROR(__xludf.DUMMYFUNCTION("REGEXEXTRACT(M2414, "" (.+)$"")"),"сельское население")</f>
        <v>сельское население</v>
      </c>
      <c r="O2414" s="18">
        <v>485.0</v>
      </c>
      <c r="P2414" s="18">
        <v>488.0</v>
      </c>
      <c r="Q2414" s="18">
        <v>498.0</v>
      </c>
      <c r="R2414" s="18">
        <v>461.0</v>
      </c>
      <c r="S2414" s="18">
        <v>527.0</v>
      </c>
      <c r="T2414" s="18">
        <v>444.0</v>
      </c>
      <c r="U2414" s="18">
        <v>443.0</v>
      </c>
      <c r="V2414" s="18">
        <v>452.0</v>
      </c>
      <c r="W2414" s="18">
        <v>396.0</v>
      </c>
      <c r="X2414" s="18">
        <v>454.0</v>
      </c>
      <c r="Y2414" s="18">
        <v>446.0</v>
      </c>
      <c r="Z2414" s="19" t="str">
        <f t="shared" si="6"/>
        <v/>
      </c>
      <c r="AA2414" s="19" t="str">
        <f t="shared" si="19"/>
        <v/>
      </c>
      <c r="AB2414" s="19">
        <f t="shared" si="8"/>
        <v>5094</v>
      </c>
      <c r="AC2414" s="19">
        <f t="shared" si="20"/>
        <v>463.0909091</v>
      </c>
      <c r="AD2414" s="19">
        <f t="shared" si="21"/>
        <v>525.5</v>
      </c>
      <c r="AE2414" s="19" t="str">
        <f t="shared" si="22"/>
        <v>Нет моды</v>
      </c>
      <c r="AF2414" s="19">
        <f t="shared" si="23"/>
        <v>396</v>
      </c>
      <c r="AG2414" s="19">
        <f t="shared" si="24"/>
        <v>527</v>
      </c>
      <c r="AH2414" s="20" t="str">
        <f t="shared" si="14"/>
        <v>Город: 58%; Село: 42%</v>
      </c>
      <c r="AI2414" s="21"/>
      <c r="AJ2414" s="21"/>
      <c r="AK2414" s="21"/>
      <c r="AL2414" s="22">
        <f t="shared" si="25"/>
        <v>1</v>
      </c>
    </row>
    <row r="2415" ht="12.75" customHeight="1">
      <c r="A2415" s="13" t="s">
        <v>190</v>
      </c>
      <c r="B2415" s="13" t="str">
        <f>IFERROR(__xludf.DUMMYFUNCTION("REGEXREPLACE(A2415, ""\d"", """")"),"         Кабардино-Балкарская Республика")</f>
        <v>         Кабардино-Балкарская Республика</v>
      </c>
      <c r="C2415" s="14" t="str">
        <f t="shared" si="15"/>
        <v>Кабардино-Балкарская Республика</v>
      </c>
      <c r="D2415" s="3">
        <f t="shared" si="16"/>
        <v>2</v>
      </c>
      <c r="E2415" s="15" t="s">
        <v>41</v>
      </c>
      <c r="F2415" s="13" t="str">
        <f>IFERROR(__xludf.DUMMYFUNCTION("REGEXEXTRACT(E2415, ""[А-Яа-я].*"")"),"Инфекционные и паразитарные болезни")</f>
        <v>Инфекционные и паразитарные болезни</v>
      </c>
      <c r="G2415" s="16">
        <f t="shared" si="17"/>
        <v>2</v>
      </c>
      <c r="H2415" s="13" t="s">
        <v>28</v>
      </c>
      <c r="I2415" s="13" t="str">
        <f>IFERROR(__xludf.DUMMYFUNCTION("REGEXREPLACE(H2415, "".*\s"", """")"),"человек")</f>
        <v>человек</v>
      </c>
      <c r="J2415" s="13" t="s">
        <v>29</v>
      </c>
      <c r="K2415" s="17" t="str">
        <f>IFERROR(__xludf.DUMMYFUNCTION("REGEXREPLACE(J2415, ""^[\d\s]+"", """")"),"значение показателя за год")</f>
        <v>значение показателя за год</v>
      </c>
      <c r="L2415" s="16">
        <f t="shared" si="18"/>
        <v>2</v>
      </c>
      <c r="M2415" s="13" t="s">
        <v>30</v>
      </c>
      <c r="N2415" s="13" t="str">
        <f>IFERROR(__xludf.DUMMYFUNCTION("REGEXEXTRACT(M2415, "" (.+)$"")"),"все население")</f>
        <v>все население</v>
      </c>
      <c r="O2415" s="18">
        <v>120.0</v>
      </c>
      <c r="P2415" s="18">
        <v>136.0</v>
      </c>
      <c r="Q2415" s="18">
        <v>117.0</v>
      </c>
      <c r="R2415" s="18">
        <v>100.0</v>
      </c>
      <c r="S2415" s="18">
        <v>95.0</v>
      </c>
      <c r="T2415" s="18">
        <v>96.0</v>
      </c>
      <c r="U2415" s="18">
        <v>107.0</v>
      </c>
      <c r="V2415" s="18">
        <v>119.0</v>
      </c>
      <c r="W2415" s="18">
        <v>95.0</v>
      </c>
      <c r="X2415" s="18">
        <v>89.0</v>
      </c>
      <c r="Y2415" s="18">
        <v>94.0</v>
      </c>
      <c r="Z2415" s="19">
        <f t="shared" si="6"/>
        <v>1168</v>
      </c>
      <c r="AA2415" s="19" t="str">
        <f t="shared" si="19"/>
        <v/>
      </c>
      <c r="AB2415" s="19" t="str">
        <f t="shared" si="8"/>
        <v/>
      </c>
      <c r="AC2415" s="19">
        <f t="shared" si="20"/>
        <v>106.1818182</v>
      </c>
      <c r="AD2415" s="19">
        <f t="shared" si="21"/>
        <v>266</v>
      </c>
      <c r="AE2415" s="19" t="str">
        <f t="shared" si="22"/>
        <v>Нет моды</v>
      </c>
      <c r="AF2415" s="19">
        <f t="shared" si="23"/>
        <v>89</v>
      </c>
      <c r="AG2415" s="19">
        <f t="shared" si="24"/>
        <v>136</v>
      </c>
      <c r="AH2415" s="20" t="str">
        <f t="shared" si="14"/>
        <v/>
      </c>
      <c r="AI2415" s="21"/>
      <c r="AJ2415" s="21"/>
      <c r="AK2415" s="21"/>
      <c r="AL2415" s="22">
        <f t="shared" si="25"/>
        <v>1</v>
      </c>
    </row>
    <row r="2416" ht="12.75" customHeight="1">
      <c r="A2416" s="13" t="s">
        <v>190</v>
      </c>
      <c r="B2416" s="13" t="str">
        <f>IFERROR(__xludf.DUMMYFUNCTION("REGEXREPLACE(A2416, ""\d"", """")"),"         Кабардино-Балкарская Республика")</f>
        <v>         Кабардино-Балкарская Республика</v>
      </c>
      <c r="C2416" s="14" t="str">
        <f t="shared" si="15"/>
        <v>Кабардино-Балкарская Республика</v>
      </c>
      <c r="D2416" s="3">
        <f t="shared" si="16"/>
        <v>2</v>
      </c>
      <c r="E2416" s="15" t="s">
        <v>41</v>
      </c>
      <c r="F2416" s="13" t="str">
        <f>IFERROR(__xludf.DUMMYFUNCTION("REGEXEXTRACT(E2416, ""[А-Яа-я].*"")"),"Инфекционные и паразитарные болезни")</f>
        <v>Инфекционные и паразитарные болезни</v>
      </c>
      <c r="G2416" s="16">
        <f t="shared" si="17"/>
        <v>2</v>
      </c>
      <c r="H2416" s="13" t="s">
        <v>28</v>
      </c>
      <c r="I2416" s="13" t="str">
        <f>IFERROR(__xludf.DUMMYFUNCTION("REGEXREPLACE(H2416, "".*\s"", """")"),"человек")</f>
        <v>человек</v>
      </c>
      <c r="J2416" s="13" t="s">
        <v>29</v>
      </c>
      <c r="K2416" s="17" t="str">
        <f>IFERROR(__xludf.DUMMYFUNCTION("REGEXREPLACE(J2416, ""^[\d\s]+"", """")"),"значение показателя за год")</f>
        <v>значение показателя за год</v>
      </c>
      <c r="L2416" s="16">
        <f t="shared" si="18"/>
        <v>2</v>
      </c>
      <c r="M2416" s="13" t="s">
        <v>31</v>
      </c>
      <c r="N2416" s="13" t="str">
        <f>IFERROR(__xludf.DUMMYFUNCTION("REGEXEXTRACT(M2416, "" (.+)$"")"),"городское население")</f>
        <v>городское население</v>
      </c>
      <c r="O2416" s="18">
        <v>67.0</v>
      </c>
      <c r="P2416" s="18">
        <v>70.0</v>
      </c>
      <c r="Q2416" s="18">
        <v>65.0</v>
      </c>
      <c r="R2416" s="18">
        <v>57.0</v>
      </c>
      <c r="S2416" s="18">
        <v>51.0</v>
      </c>
      <c r="T2416" s="18">
        <v>51.0</v>
      </c>
      <c r="U2416" s="18">
        <v>61.0</v>
      </c>
      <c r="V2416" s="18">
        <v>72.0</v>
      </c>
      <c r="W2416" s="18">
        <v>59.0</v>
      </c>
      <c r="X2416" s="18">
        <v>56.0</v>
      </c>
      <c r="Y2416" s="18">
        <v>58.0</v>
      </c>
      <c r="Z2416" s="19" t="str">
        <f t="shared" si="6"/>
        <v/>
      </c>
      <c r="AA2416" s="19">
        <f t="shared" si="19"/>
        <v>667</v>
      </c>
      <c r="AB2416" s="19" t="str">
        <f t="shared" si="8"/>
        <v/>
      </c>
      <c r="AC2416" s="19">
        <f t="shared" si="20"/>
        <v>60.63636364</v>
      </c>
      <c r="AD2416" s="19">
        <f t="shared" si="21"/>
        <v>80.5</v>
      </c>
      <c r="AE2416" s="19" t="str">
        <f t="shared" si="22"/>
        <v>Нет моды</v>
      </c>
      <c r="AF2416" s="19">
        <f t="shared" si="23"/>
        <v>51</v>
      </c>
      <c r="AG2416" s="19">
        <f t="shared" si="24"/>
        <v>72</v>
      </c>
      <c r="AH2416" s="20" t="str">
        <f t="shared" si="14"/>
        <v/>
      </c>
      <c r="AI2416" s="21"/>
      <c r="AJ2416" s="21"/>
      <c r="AK2416" s="21"/>
      <c r="AL2416" s="22">
        <f t="shared" si="25"/>
        <v>1</v>
      </c>
    </row>
    <row r="2417" ht="12.75" customHeight="1">
      <c r="A2417" s="13" t="s">
        <v>190</v>
      </c>
      <c r="B2417" s="13" t="str">
        <f>IFERROR(__xludf.DUMMYFUNCTION("REGEXREPLACE(A2417, ""\d"", """")"),"         Кабардино-Балкарская Республика")</f>
        <v>         Кабардино-Балкарская Республика</v>
      </c>
      <c r="C2417" s="14" t="str">
        <f t="shared" si="15"/>
        <v>Кабардино-Балкарская Республика</v>
      </c>
      <c r="D2417" s="3">
        <f t="shared" si="16"/>
        <v>2</v>
      </c>
      <c r="E2417" s="15" t="s">
        <v>41</v>
      </c>
      <c r="F2417" s="13" t="str">
        <f>IFERROR(__xludf.DUMMYFUNCTION("REGEXEXTRACT(E2417, ""[А-Яа-я].*"")"),"Инфекционные и паразитарные болезни")</f>
        <v>Инфекционные и паразитарные болезни</v>
      </c>
      <c r="G2417" s="16">
        <f t="shared" si="17"/>
        <v>2</v>
      </c>
      <c r="H2417" s="13" t="s">
        <v>28</v>
      </c>
      <c r="I2417" s="13" t="str">
        <f>IFERROR(__xludf.DUMMYFUNCTION("REGEXREPLACE(H2417, "".*\s"", """")"),"человек")</f>
        <v>человек</v>
      </c>
      <c r="J2417" s="13" t="s">
        <v>29</v>
      </c>
      <c r="K2417" s="17" t="str">
        <f>IFERROR(__xludf.DUMMYFUNCTION("REGEXREPLACE(J2417, ""^[\d\s]+"", """")"),"значение показателя за год")</f>
        <v>значение показателя за год</v>
      </c>
      <c r="L2417" s="16">
        <f t="shared" si="18"/>
        <v>2</v>
      </c>
      <c r="M2417" s="13" t="s">
        <v>32</v>
      </c>
      <c r="N2417" s="13" t="str">
        <f>IFERROR(__xludf.DUMMYFUNCTION("REGEXEXTRACT(M2417, "" (.+)$"")"),"сельское население")</f>
        <v>сельское население</v>
      </c>
      <c r="O2417" s="18">
        <v>53.0</v>
      </c>
      <c r="P2417" s="18">
        <v>66.0</v>
      </c>
      <c r="Q2417" s="18">
        <v>52.0</v>
      </c>
      <c r="R2417" s="18">
        <v>43.0</v>
      </c>
      <c r="S2417" s="18">
        <v>44.0</v>
      </c>
      <c r="T2417" s="18">
        <v>45.0</v>
      </c>
      <c r="U2417" s="18">
        <v>46.0</v>
      </c>
      <c r="V2417" s="18">
        <v>47.0</v>
      </c>
      <c r="W2417" s="18">
        <v>36.0</v>
      </c>
      <c r="X2417" s="18">
        <v>33.0</v>
      </c>
      <c r="Y2417" s="18">
        <v>36.0</v>
      </c>
      <c r="Z2417" s="19" t="str">
        <f t="shared" si="6"/>
        <v/>
      </c>
      <c r="AA2417" s="19" t="str">
        <f t="shared" si="19"/>
        <v/>
      </c>
      <c r="AB2417" s="19">
        <f t="shared" si="8"/>
        <v>501</v>
      </c>
      <c r="AC2417" s="19">
        <f t="shared" si="20"/>
        <v>45.54545455</v>
      </c>
      <c r="AD2417" s="19">
        <f t="shared" si="21"/>
        <v>52.5</v>
      </c>
      <c r="AE2417" s="19" t="str">
        <f t="shared" si="22"/>
        <v>Нет моды</v>
      </c>
      <c r="AF2417" s="19">
        <f t="shared" si="23"/>
        <v>33</v>
      </c>
      <c r="AG2417" s="19">
        <f t="shared" si="24"/>
        <v>66</v>
      </c>
      <c r="AH2417" s="20" t="str">
        <f t="shared" si="14"/>
        <v>Город: 57%; Село: 43%</v>
      </c>
      <c r="AI2417" s="21"/>
      <c r="AJ2417" s="21"/>
      <c r="AK2417" s="21"/>
      <c r="AL2417" s="22">
        <f t="shared" si="25"/>
        <v>1</v>
      </c>
    </row>
    <row r="2418" ht="12.75" customHeight="1">
      <c r="A2418" s="13" t="s">
        <v>190</v>
      </c>
      <c r="B2418" s="13" t="str">
        <f>IFERROR(__xludf.DUMMYFUNCTION("REGEXREPLACE(A2418, ""\d"", """")"),"         Кабардино-Балкарская Республика")</f>
        <v>         Кабардино-Балкарская Республика</v>
      </c>
      <c r="C2418" s="14" t="str">
        <f t="shared" si="15"/>
        <v>Кабардино-Балкарская Республика</v>
      </c>
      <c r="D2418" s="3">
        <f t="shared" si="16"/>
        <v>2</v>
      </c>
      <c r="E2418" s="15" t="s">
        <v>42</v>
      </c>
      <c r="F2418" s="13" t="str">
        <f>IFERROR(__xludf.DUMMYFUNCTION("REGEXEXTRACT(E2418, ""[А-Яа-я].*"")"),"Ишемическая болезнь сердца")</f>
        <v>Ишемическая болезнь сердца</v>
      </c>
      <c r="G2418" s="16">
        <f t="shared" si="17"/>
        <v>2</v>
      </c>
      <c r="H2418" s="13" t="s">
        <v>28</v>
      </c>
      <c r="I2418" s="13" t="str">
        <f>IFERROR(__xludf.DUMMYFUNCTION("REGEXREPLACE(H2418, "".*\s"", """")"),"человек")</f>
        <v>человек</v>
      </c>
      <c r="J2418" s="13" t="s">
        <v>29</v>
      </c>
      <c r="K2418" s="17" t="str">
        <f>IFERROR(__xludf.DUMMYFUNCTION("REGEXREPLACE(J2418, ""^[\d\s]+"", """")"),"значение показателя за год")</f>
        <v>значение показателя за год</v>
      </c>
      <c r="L2418" s="16">
        <f t="shared" si="18"/>
        <v>2</v>
      </c>
      <c r="M2418" s="13" t="s">
        <v>30</v>
      </c>
      <c r="N2418" s="13" t="str">
        <f>IFERROR(__xludf.DUMMYFUNCTION("REGEXEXTRACT(M2418, "" (.+)$"")"),"все население")</f>
        <v>все население</v>
      </c>
      <c r="O2418" s="18">
        <v>1132.0</v>
      </c>
      <c r="P2418" s="18">
        <v>1208.0</v>
      </c>
      <c r="Q2418" s="18">
        <v>1041.0</v>
      </c>
      <c r="R2418" s="18">
        <v>875.0</v>
      </c>
      <c r="S2418" s="18">
        <v>696.0</v>
      </c>
      <c r="T2418" s="18">
        <v>644.0</v>
      </c>
      <c r="U2418" s="18">
        <v>724.0</v>
      </c>
      <c r="V2418" s="18">
        <v>692.0</v>
      </c>
      <c r="W2418" s="18">
        <v>635.0</v>
      </c>
      <c r="X2418" s="18">
        <v>696.0</v>
      </c>
      <c r="Y2418" s="18">
        <v>579.0</v>
      </c>
      <c r="Z2418" s="19">
        <f t="shared" si="6"/>
        <v>8922</v>
      </c>
      <c r="AA2418" s="19" t="str">
        <f t="shared" si="19"/>
        <v/>
      </c>
      <c r="AB2418" s="19" t="str">
        <f t="shared" si="8"/>
        <v/>
      </c>
      <c r="AC2418" s="19">
        <f t="shared" si="20"/>
        <v>811.0909091</v>
      </c>
      <c r="AD2418" s="19">
        <f t="shared" si="21"/>
        <v>322.5</v>
      </c>
      <c r="AE2418" s="19" t="str">
        <f t="shared" si="22"/>
        <v>Нет моды</v>
      </c>
      <c r="AF2418" s="19">
        <f t="shared" si="23"/>
        <v>579</v>
      </c>
      <c r="AG2418" s="19">
        <f t="shared" si="24"/>
        <v>1208</v>
      </c>
      <c r="AH2418" s="20" t="str">
        <f t="shared" si="14"/>
        <v/>
      </c>
      <c r="AI2418" s="21"/>
      <c r="AJ2418" s="21"/>
      <c r="AK2418" s="21"/>
      <c r="AL2418" s="22">
        <f t="shared" si="25"/>
        <v>1</v>
      </c>
    </row>
    <row r="2419" ht="12.75" customHeight="1">
      <c r="A2419" s="13" t="s">
        <v>190</v>
      </c>
      <c r="B2419" s="13" t="str">
        <f>IFERROR(__xludf.DUMMYFUNCTION("REGEXREPLACE(A2419, ""\d"", """")"),"         Кабардино-Балкарская Республика")</f>
        <v>         Кабардино-Балкарская Республика</v>
      </c>
      <c r="C2419" s="14" t="str">
        <f t="shared" si="15"/>
        <v>Кабардино-Балкарская Республика</v>
      </c>
      <c r="D2419" s="3">
        <f t="shared" si="16"/>
        <v>2</v>
      </c>
      <c r="E2419" s="15" t="s">
        <v>42</v>
      </c>
      <c r="F2419" s="13" t="str">
        <f>IFERROR(__xludf.DUMMYFUNCTION("REGEXEXTRACT(E2419, ""[А-Яа-я].*"")"),"Ишемическая болезнь сердца")</f>
        <v>Ишемическая болезнь сердца</v>
      </c>
      <c r="G2419" s="16">
        <f t="shared" si="17"/>
        <v>2</v>
      </c>
      <c r="H2419" s="13" t="s">
        <v>28</v>
      </c>
      <c r="I2419" s="13" t="str">
        <f>IFERROR(__xludf.DUMMYFUNCTION("REGEXREPLACE(H2419, "".*\s"", """")"),"человек")</f>
        <v>человек</v>
      </c>
      <c r="J2419" s="13" t="s">
        <v>29</v>
      </c>
      <c r="K2419" s="17" t="str">
        <f>IFERROR(__xludf.DUMMYFUNCTION("REGEXREPLACE(J2419, ""^[\d\s]+"", """")"),"значение показателя за год")</f>
        <v>значение показателя за год</v>
      </c>
      <c r="L2419" s="16">
        <f t="shared" si="18"/>
        <v>2</v>
      </c>
      <c r="M2419" s="13" t="s">
        <v>31</v>
      </c>
      <c r="N2419" s="13" t="str">
        <f>IFERROR(__xludf.DUMMYFUNCTION("REGEXEXTRACT(M2419, "" (.+)$"")"),"городское население")</f>
        <v>городское население</v>
      </c>
      <c r="O2419" s="18">
        <v>591.0</v>
      </c>
      <c r="P2419" s="18">
        <v>594.0</v>
      </c>
      <c r="Q2419" s="18">
        <v>569.0</v>
      </c>
      <c r="R2419" s="18">
        <v>485.0</v>
      </c>
      <c r="S2419" s="18">
        <v>403.0</v>
      </c>
      <c r="T2419" s="18">
        <v>374.0</v>
      </c>
      <c r="U2419" s="18">
        <v>446.0</v>
      </c>
      <c r="V2419" s="18">
        <v>410.0</v>
      </c>
      <c r="W2419" s="18">
        <v>377.0</v>
      </c>
      <c r="X2419" s="18">
        <v>402.0</v>
      </c>
      <c r="Y2419" s="18">
        <v>376.0</v>
      </c>
      <c r="Z2419" s="19" t="str">
        <f t="shared" si="6"/>
        <v/>
      </c>
      <c r="AA2419" s="19">
        <f t="shared" si="19"/>
        <v>5027</v>
      </c>
      <c r="AB2419" s="19" t="str">
        <f t="shared" si="8"/>
        <v/>
      </c>
      <c r="AC2419" s="19">
        <f t="shared" si="20"/>
        <v>457</v>
      </c>
      <c r="AD2419" s="19">
        <f t="shared" si="21"/>
        <v>592.5</v>
      </c>
      <c r="AE2419" s="19" t="str">
        <f t="shared" si="22"/>
        <v>Нет моды</v>
      </c>
      <c r="AF2419" s="19">
        <f t="shared" si="23"/>
        <v>374</v>
      </c>
      <c r="AG2419" s="19">
        <f t="shared" si="24"/>
        <v>594</v>
      </c>
      <c r="AH2419" s="20" t="str">
        <f t="shared" si="14"/>
        <v/>
      </c>
      <c r="AI2419" s="21"/>
      <c r="AJ2419" s="21"/>
      <c r="AK2419" s="21"/>
      <c r="AL2419" s="22">
        <f t="shared" si="25"/>
        <v>1</v>
      </c>
    </row>
    <row r="2420" ht="12.75" customHeight="1">
      <c r="A2420" s="13" t="s">
        <v>190</v>
      </c>
      <c r="B2420" s="13" t="str">
        <f>IFERROR(__xludf.DUMMYFUNCTION("REGEXREPLACE(A2420, ""\d"", """")"),"         Кабардино-Балкарская Республика")</f>
        <v>         Кабардино-Балкарская Республика</v>
      </c>
      <c r="C2420" s="14" t="str">
        <f t="shared" si="15"/>
        <v>Кабардино-Балкарская Республика</v>
      </c>
      <c r="D2420" s="3">
        <f t="shared" si="16"/>
        <v>2</v>
      </c>
      <c r="E2420" s="15" t="s">
        <v>42</v>
      </c>
      <c r="F2420" s="13" t="str">
        <f>IFERROR(__xludf.DUMMYFUNCTION("REGEXEXTRACT(E2420, ""[А-Яа-я].*"")"),"Ишемическая болезнь сердца")</f>
        <v>Ишемическая болезнь сердца</v>
      </c>
      <c r="G2420" s="16">
        <f t="shared" si="17"/>
        <v>2</v>
      </c>
      <c r="H2420" s="13" t="s">
        <v>28</v>
      </c>
      <c r="I2420" s="13" t="str">
        <f>IFERROR(__xludf.DUMMYFUNCTION("REGEXREPLACE(H2420, "".*\s"", """")"),"человек")</f>
        <v>человек</v>
      </c>
      <c r="J2420" s="13" t="s">
        <v>29</v>
      </c>
      <c r="K2420" s="17" t="str">
        <f>IFERROR(__xludf.DUMMYFUNCTION("REGEXREPLACE(J2420, ""^[\d\s]+"", """")"),"значение показателя за год")</f>
        <v>значение показателя за год</v>
      </c>
      <c r="L2420" s="16">
        <f t="shared" si="18"/>
        <v>2</v>
      </c>
      <c r="M2420" s="13" t="s">
        <v>32</v>
      </c>
      <c r="N2420" s="13" t="str">
        <f>IFERROR(__xludf.DUMMYFUNCTION("REGEXEXTRACT(M2420, "" (.+)$"")"),"сельское население")</f>
        <v>сельское население</v>
      </c>
      <c r="O2420" s="18">
        <v>541.0</v>
      </c>
      <c r="P2420" s="18">
        <v>614.0</v>
      </c>
      <c r="Q2420" s="18">
        <v>472.0</v>
      </c>
      <c r="R2420" s="18">
        <v>390.0</v>
      </c>
      <c r="S2420" s="18">
        <v>293.0</v>
      </c>
      <c r="T2420" s="18">
        <v>270.0</v>
      </c>
      <c r="U2420" s="18">
        <v>278.0</v>
      </c>
      <c r="V2420" s="18">
        <v>282.0</v>
      </c>
      <c r="W2420" s="18">
        <v>258.0</v>
      </c>
      <c r="X2420" s="18">
        <v>294.0</v>
      </c>
      <c r="Y2420" s="18">
        <v>203.0</v>
      </c>
      <c r="Z2420" s="19" t="str">
        <f t="shared" si="6"/>
        <v/>
      </c>
      <c r="AA2420" s="19" t="str">
        <f t="shared" si="19"/>
        <v/>
      </c>
      <c r="AB2420" s="19">
        <f t="shared" si="8"/>
        <v>3895</v>
      </c>
      <c r="AC2420" s="19">
        <f t="shared" si="20"/>
        <v>354.0909091</v>
      </c>
      <c r="AD2420" s="19">
        <f t="shared" si="21"/>
        <v>396</v>
      </c>
      <c r="AE2420" s="19" t="str">
        <f t="shared" si="22"/>
        <v>Нет моды</v>
      </c>
      <c r="AF2420" s="19">
        <f t="shared" si="23"/>
        <v>203</v>
      </c>
      <c r="AG2420" s="19">
        <f t="shared" si="24"/>
        <v>614</v>
      </c>
      <c r="AH2420" s="20" t="str">
        <f t="shared" si="14"/>
        <v>Город: 56%; Село: 44%</v>
      </c>
      <c r="AI2420" s="21"/>
      <c r="AJ2420" s="21"/>
      <c r="AK2420" s="21"/>
      <c r="AL2420" s="22">
        <f t="shared" si="25"/>
        <v>1</v>
      </c>
    </row>
    <row r="2421" ht="12.75" customHeight="1">
      <c r="A2421" s="13" t="s">
        <v>190</v>
      </c>
      <c r="B2421" s="13" t="str">
        <f>IFERROR(__xludf.DUMMYFUNCTION("REGEXREPLACE(A2421, ""\d"", """")"),"         Кабардино-Балкарская Республика")</f>
        <v>         Кабардино-Балкарская Республика</v>
      </c>
      <c r="C2421" s="14" t="str">
        <f t="shared" si="15"/>
        <v>Кабардино-Балкарская Республика</v>
      </c>
      <c r="D2421" s="3">
        <f t="shared" si="16"/>
        <v>2</v>
      </c>
      <c r="E2421" s="15" t="s">
        <v>43</v>
      </c>
      <c r="F2421" s="13" t="str">
        <f>IFERROR(__xludf.DUMMYFUNCTION("REGEXEXTRACT(E2421, ""[А-Яа-я].*"")"),"Новообразования")</f>
        <v>Новообразования</v>
      </c>
      <c r="G2421" s="16">
        <f t="shared" si="17"/>
        <v>2</v>
      </c>
      <c r="H2421" s="13" t="s">
        <v>28</v>
      </c>
      <c r="I2421" s="13" t="str">
        <f>IFERROR(__xludf.DUMMYFUNCTION("REGEXREPLACE(H2421, "".*\s"", """")"),"человек")</f>
        <v>человек</v>
      </c>
      <c r="J2421" s="13" t="s">
        <v>29</v>
      </c>
      <c r="K2421" s="17" t="str">
        <f>IFERROR(__xludf.DUMMYFUNCTION("REGEXREPLACE(J2421, ""^[\d\s]+"", """")"),"значение показателя за год")</f>
        <v>значение показателя за год</v>
      </c>
      <c r="L2421" s="16">
        <f t="shared" si="18"/>
        <v>2</v>
      </c>
      <c r="M2421" s="13" t="s">
        <v>30</v>
      </c>
      <c r="N2421" s="13" t="str">
        <f>IFERROR(__xludf.DUMMYFUNCTION("REGEXEXTRACT(M2421, "" (.+)$"")"),"все население")</f>
        <v>все население</v>
      </c>
      <c r="O2421" s="18">
        <v>1224.0</v>
      </c>
      <c r="P2421" s="18">
        <v>1164.0</v>
      </c>
      <c r="Q2421" s="18">
        <v>1209.0</v>
      </c>
      <c r="R2421" s="18">
        <v>1146.0</v>
      </c>
      <c r="S2421" s="18">
        <v>1187.0</v>
      </c>
      <c r="T2421" s="18">
        <v>1043.0</v>
      </c>
      <c r="U2421" s="18">
        <v>1126.0</v>
      </c>
      <c r="V2421" s="18">
        <v>1120.0</v>
      </c>
      <c r="W2421" s="18">
        <v>1000.0</v>
      </c>
      <c r="X2421" s="18">
        <v>1045.0</v>
      </c>
      <c r="Y2421" s="18">
        <v>1080.0</v>
      </c>
      <c r="Z2421" s="19">
        <f t="shared" si="6"/>
        <v>12344</v>
      </c>
      <c r="AA2421" s="19" t="str">
        <f t="shared" si="19"/>
        <v/>
      </c>
      <c r="AB2421" s="19" t="str">
        <f t="shared" si="8"/>
        <v/>
      </c>
      <c r="AC2421" s="19">
        <f t="shared" si="20"/>
        <v>1122.181818</v>
      </c>
      <c r="AD2421" s="19">
        <f t="shared" si="21"/>
        <v>807</v>
      </c>
      <c r="AE2421" s="19" t="str">
        <f t="shared" si="22"/>
        <v>Нет моды</v>
      </c>
      <c r="AF2421" s="19">
        <f t="shared" si="23"/>
        <v>1000</v>
      </c>
      <c r="AG2421" s="19">
        <f t="shared" si="24"/>
        <v>1224</v>
      </c>
      <c r="AH2421" s="20" t="str">
        <f t="shared" si="14"/>
        <v/>
      </c>
      <c r="AI2421" s="21"/>
      <c r="AJ2421" s="21"/>
      <c r="AK2421" s="21"/>
      <c r="AL2421" s="22">
        <f t="shared" si="25"/>
        <v>1</v>
      </c>
    </row>
    <row r="2422" ht="12.75" customHeight="1">
      <c r="A2422" s="13" t="s">
        <v>190</v>
      </c>
      <c r="B2422" s="13" t="str">
        <f>IFERROR(__xludf.DUMMYFUNCTION("REGEXREPLACE(A2422, ""\d"", """")"),"         Кабардино-Балкарская Республика")</f>
        <v>         Кабардино-Балкарская Республика</v>
      </c>
      <c r="C2422" s="14" t="str">
        <f t="shared" si="15"/>
        <v>Кабардино-Балкарская Республика</v>
      </c>
      <c r="D2422" s="3">
        <f t="shared" si="16"/>
        <v>2</v>
      </c>
      <c r="E2422" s="15" t="s">
        <v>43</v>
      </c>
      <c r="F2422" s="13" t="str">
        <f>IFERROR(__xludf.DUMMYFUNCTION("REGEXEXTRACT(E2422, ""[А-Яа-я].*"")"),"Новообразования")</f>
        <v>Новообразования</v>
      </c>
      <c r="G2422" s="16">
        <f t="shared" si="17"/>
        <v>2</v>
      </c>
      <c r="H2422" s="13" t="s">
        <v>28</v>
      </c>
      <c r="I2422" s="13" t="str">
        <f>IFERROR(__xludf.DUMMYFUNCTION("REGEXREPLACE(H2422, "".*\s"", """")"),"человек")</f>
        <v>человек</v>
      </c>
      <c r="J2422" s="13" t="s">
        <v>29</v>
      </c>
      <c r="K2422" s="17" t="str">
        <f>IFERROR(__xludf.DUMMYFUNCTION("REGEXREPLACE(J2422, ""^[\d\s]+"", """")"),"значение показателя за год")</f>
        <v>значение показателя за год</v>
      </c>
      <c r="L2422" s="16">
        <f t="shared" si="18"/>
        <v>2</v>
      </c>
      <c r="M2422" s="13" t="s">
        <v>31</v>
      </c>
      <c r="N2422" s="13" t="str">
        <f>IFERROR(__xludf.DUMMYFUNCTION("REGEXEXTRACT(M2422, "" (.+)$"")"),"городское население")</f>
        <v>городское население</v>
      </c>
      <c r="O2422" s="18">
        <v>731.0</v>
      </c>
      <c r="P2422" s="18">
        <v>669.0</v>
      </c>
      <c r="Q2422" s="18">
        <v>706.0</v>
      </c>
      <c r="R2422" s="18">
        <v>682.0</v>
      </c>
      <c r="S2422" s="18">
        <v>657.0</v>
      </c>
      <c r="T2422" s="18">
        <v>597.0</v>
      </c>
      <c r="U2422" s="18">
        <v>679.0</v>
      </c>
      <c r="V2422" s="18">
        <v>656.0</v>
      </c>
      <c r="W2422" s="18">
        <v>594.0</v>
      </c>
      <c r="X2422" s="18">
        <v>563.0</v>
      </c>
      <c r="Y2422" s="18">
        <v>621.0</v>
      </c>
      <c r="Z2422" s="19" t="str">
        <f t="shared" si="6"/>
        <v/>
      </c>
      <c r="AA2422" s="19">
        <f t="shared" si="19"/>
        <v>7155</v>
      </c>
      <c r="AB2422" s="19" t="str">
        <f t="shared" si="8"/>
        <v/>
      </c>
      <c r="AC2422" s="19">
        <f t="shared" si="20"/>
        <v>650.4545455</v>
      </c>
      <c r="AD2422" s="19">
        <f t="shared" si="21"/>
        <v>865.5</v>
      </c>
      <c r="AE2422" s="19" t="str">
        <f t="shared" si="22"/>
        <v>Нет моды</v>
      </c>
      <c r="AF2422" s="19">
        <f t="shared" si="23"/>
        <v>563</v>
      </c>
      <c r="AG2422" s="19">
        <f t="shared" si="24"/>
        <v>731</v>
      </c>
      <c r="AH2422" s="20" t="str">
        <f t="shared" si="14"/>
        <v/>
      </c>
      <c r="AI2422" s="21"/>
      <c r="AJ2422" s="21"/>
      <c r="AK2422" s="21"/>
      <c r="AL2422" s="22">
        <f t="shared" si="25"/>
        <v>1</v>
      </c>
    </row>
    <row r="2423" ht="12.75" customHeight="1">
      <c r="A2423" s="13" t="s">
        <v>190</v>
      </c>
      <c r="B2423" s="13" t="str">
        <f>IFERROR(__xludf.DUMMYFUNCTION("REGEXREPLACE(A2423, ""\d"", """")"),"         Кабардино-Балкарская Республика")</f>
        <v>         Кабардино-Балкарская Республика</v>
      </c>
      <c r="C2423" s="14" t="str">
        <f t="shared" si="15"/>
        <v>Кабардино-Балкарская Республика</v>
      </c>
      <c r="D2423" s="3">
        <f t="shared" si="16"/>
        <v>2</v>
      </c>
      <c r="E2423" s="15" t="s">
        <v>43</v>
      </c>
      <c r="F2423" s="13" t="str">
        <f>IFERROR(__xludf.DUMMYFUNCTION("REGEXEXTRACT(E2423, ""[А-Яа-я].*"")"),"Новообразования")</f>
        <v>Новообразования</v>
      </c>
      <c r="G2423" s="16">
        <f t="shared" si="17"/>
        <v>2</v>
      </c>
      <c r="H2423" s="13" t="s">
        <v>28</v>
      </c>
      <c r="I2423" s="13" t="str">
        <f>IFERROR(__xludf.DUMMYFUNCTION("REGEXREPLACE(H2423, "".*\s"", """")"),"человек")</f>
        <v>человек</v>
      </c>
      <c r="J2423" s="13" t="s">
        <v>29</v>
      </c>
      <c r="K2423" s="17" t="str">
        <f>IFERROR(__xludf.DUMMYFUNCTION("REGEXREPLACE(J2423, ""^[\d\s]+"", """")"),"значение показателя за год")</f>
        <v>значение показателя за год</v>
      </c>
      <c r="L2423" s="16">
        <f t="shared" si="18"/>
        <v>2</v>
      </c>
      <c r="M2423" s="13" t="s">
        <v>32</v>
      </c>
      <c r="N2423" s="13" t="str">
        <f>IFERROR(__xludf.DUMMYFUNCTION("REGEXEXTRACT(M2423, "" (.+)$"")"),"сельское население")</f>
        <v>сельское население</v>
      </c>
      <c r="O2423" s="18">
        <v>493.0</v>
      </c>
      <c r="P2423" s="18">
        <v>495.0</v>
      </c>
      <c r="Q2423" s="18">
        <v>503.0</v>
      </c>
      <c r="R2423" s="18">
        <v>464.0</v>
      </c>
      <c r="S2423" s="18">
        <v>530.0</v>
      </c>
      <c r="T2423" s="18">
        <v>446.0</v>
      </c>
      <c r="U2423" s="18">
        <v>447.0</v>
      </c>
      <c r="V2423" s="18">
        <v>464.0</v>
      </c>
      <c r="W2423" s="18">
        <v>406.0</v>
      </c>
      <c r="X2423" s="18">
        <v>482.0</v>
      </c>
      <c r="Y2423" s="18">
        <v>459.0</v>
      </c>
      <c r="Z2423" s="19" t="str">
        <f t="shared" si="6"/>
        <v/>
      </c>
      <c r="AA2423" s="19" t="str">
        <f t="shared" si="19"/>
        <v/>
      </c>
      <c r="AB2423" s="19">
        <f t="shared" si="8"/>
        <v>5189</v>
      </c>
      <c r="AC2423" s="19">
        <f t="shared" si="20"/>
        <v>471.7272727</v>
      </c>
      <c r="AD2423" s="19">
        <f t="shared" si="21"/>
        <v>546.5</v>
      </c>
      <c r="AE2423" s="19" t="str">
        <f t="shared" si="22"/>
        <v>Нет моды</v>
      </c>
      <c r="AF2423" s="19">
        <f t="shared" si="23"/>
        <v>406</v>
      </c>
      <c r="AG2423" s="19">
        <f t="shared" si="24"/>
        <v>530</v>
      </c>
      <c r="AH2423" s="20" t="str">
        <f t="shared" si="14"/>
        <v>Город: 58%; Село: 42%</v>
      </c>
      <c r="AI2423" s="21"/>
      <c r="AJ2423" s="21"/>
      <c r="AK2423" s="21"/>
      <c r="AL2423" s="22">
        <f t="shared" si="25"/>
        <v>1</v>
      </c>
    </row>
    <row r="2424" ht="12.75" customHeight="1">
      <c r="A2424" s="13" t="s">
        <v>190</v>
      </c>
      <c r="B2424" s="13" t="str">
        <f>IFERROR(__xludf.DUMMYFUNCTION("REGEXREPLACE(A2424, ""\d"", """")"),"         Кабардино-Балкарская Республика")</f>
        <v>         Кабардино-Балкарская Республика</v>
      </c>
      <c r="C2424" s="14" t="str">
        <f t="shared" si="15"/>
        <v>Кабардино-Балкарская Республика</v>
      </c>
      <c r="D2424" s="3">
        <f t="shared" si="16"/>
        <v>2</v>
      </c>
      <c r="E2424" s="15" t="s">
        <v>44</v>
      </c>
      <c r="F2424" s="13" t="str">
        <f>IFERROR(__xludf.DUMMYFUNCTION("REGEXEXTRACT(E2424,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24" s="16">
        <f t="shared" si="17"/>
        <v>2</v>
      </c>
      <c r="H2424" s="13" t="s">
        <v>28</v>
      </c>
      <c r="I2424" s="13" t="str">
        <f>IFERROR(__xludf.DUMMYFUNCTION("REGEXREPLACE(H2424, "".*\s"", """")"),"человек")</f>
        <v>человек</v>
      </c>
      <c r="J2424" s="13" t="s">
        <v>29</v>
      </c>
      <c r="K2424" s="17" t="str">
        <f>IFERROR(__xludf.DUMMYFUNCTION("REGEXREPLACE(J2424, ""^[\d\s]+"", """")"),"значение показателя за год")</f>
        <v>значение показателя за год</v>
      </c>
      <c r="L2424" s="16">
        <f t="shared" si="18"/>
        <v>2</v>
      </c>
      <c r="M2424" s="13" t="s">
        <v>30</v>
      </c>
      <c r="N2424" s="13" t="str">
        <f>IFERROR(__xludf.DUMMYFUNCTION("REGEXEXTRACT(M2424, "" (.+)$"")"),"все население")</f>
        <v>все население</v>
      </c>
      <c r="O2424" s="18">
        <v>49.0</v>
      </c>
      <c r="P2424" s="23" t="s">
        <v>37</v>
      </c>
      <c r="Q2424" s="18">
        <v>49.0</v>
      </c>
      <c r="R2424" s="18">
        <v>50.0</v>
      </c>
      <c r="S2424" s="23" t="s">
        <v>37</v>
      </c>
      <c r="T2424" s="23" t="s">
        <v>37</v>
      </c>
      <c r="U2424" s="23" t="s">
        <v>37</v>
      </c>
      <c r="V2424" s="23" t="s">
        <v>37</v>
      </c>
      <c r="W2424" s="23" t="s">
        <v>37</v>
      </c>
      <c r="X2424" s="23" t="s">
        <v>37</v>
      </c>
      <c r="Y2424" s="23" t="s">
        <v>37</v>
      </c>
      <c r="Z2424" s="19">
        <f t="shared" si="6"/>
        <v>148</v>
      </c>
      <c r="AA2424" s="19" t="str">
        <f t="shared" si="19"/>
        <v/>
      </c>
      <c r="AB2424" s="19" t="str">
        <f t="shared" si="8"/>
        <v/>
      </c>
      <c r="AC2424" s="19">
        <f t="shared" si="20"/>
        <v>49.33333333</v>
      </c>
      <c r="AD2424" s="19">
        <f t="shared" si="21"/>
        <v>461.5</v>
      </c>
      <c r="AE2424" s="19" t="str">
        <f t="shared" si="22"/>
        <v>Нет моды</v>
      </c>
      <c r="AF2424" s="19">
        <f t="shared" si="23"/>
        <v>49</v>
      </c>
      <c r="AG2424" s="19">
        <f t="shared" si="24"/>
        <v>50</v>
      </c>
      <c r="AH2424" s="20" t="str">
        <f t="shared" si="14"/>
        <v/>
      </c>
      <c r="AI2424" s="24"/>
      <c r="AJ2424" s="24"/>
      <c r="AK2424" s="24"/>
      <c r="AL2424" s="22">
        <f t="shared" si="25"/>
        <v>1</v>
      </c>
    </row>
    <row r="2425" ht="12.75" customHeight="1">
      <c r="A2425" s="13" t="s">
        <v>190</v>
      </c>
      <c r="B2425" s="13" t="str">
        <f>IFERROR(__xludf.DUMMYFUNCTION("REGEXREPLACE(A2425, ""\d"", """")"),"         Кабардино-Балкарская Республика")</f>
        <v>         Кабардино-Балкарская Республика</v>
      </c>
      <c r="C2425" s="14" t="str">
        <f t="shared" si="15"/>
        <v>Кабардино-Балкарская Республика</v>
      </c>
      <c r="D2425" s="3">
        <f t="shared" si="16"/>
        <v>2</v>
      </c>
      <c r="E2425" s="15" t="s">
        <v>44</v>
      </c>
      <c r="F2425" s="13" t="str">
        <f>IFERROR(__xludf.DUMMYFUNCTION("REGEXEXTRACT(E2425,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25" s="16">
        <f t="shared" si="17"/>
        <v>2</v>
      </c>
      <c r="H2425" s="13" t="s">
        <v>28</v>
      </c>
      <c r="I2425" s="13" t="str">
        <f>IFERROR(__xludf.DUMMYFUNCTION("REGEXREPLACE(H2425, "".*\s"", """")"),"человек")</f>
        <v>человек</v>
      </c>
      <c r="J2425" s="13" t="s">
        <v>29</v>
      </c>
      <c r="K2425" s="17" t="str">
        <f>IFERROR(__xludf.DUMMYFUNCTION("REGEXREPLACE(J2425, ""^[\d\s]+"", """")"),"значение показателя за год")</f>
        <v>значение показателя за год</v>
      </c>
      <c r="L2425" s="16">
        <f t="shared" si="18"/>
        <v>2</v>
      </c>
      <c r="M2425" s="13" t="s">
        <v>31</v>
      </c>
      <c r="N2425" s="13" t="str">
        <f>IFERROR(__xludf.DUMMYFUNCTION("REGEXEXTRACT(M2425, "" (.+)$"")"),"городское население")</f>
        <v>городское население</v>
      </c>
      <c r="O2425" s="18">
        <v>25.0</v>
      </c>
      <c r="P2425" s="23" t="s">
        <v>37</v>
      </c>
      <c r="Q2425" s="18">
        <v>26.0</v>
      </c>
      <c r="R2425" s="18">
        <v>30.0</v>
      </c>
      <c r="S2425" s="23" t="s">
        <v>37</v>
      </c>
      <c r="T2425" s="23" t="s">
        <v>37</v>
      </c>
      <c r="U2425" s="23" t="s">
        <v>37</v>
      </c>
      <c r="V2425" s="23" t="s">
        <v>37</v>
      </c>
      <c r="W2425" s="23" t="s">
        <v>37</v>
      </c>
      <c r="X2425" s="23" t="s">
        <v>37</v>
      </c>
      <c r="Y2425" s="23" t="s">
        <v>37</v>
      </c>
      <c r="Z2425" s="19" t="str">
        <f t="shared" si="6"/>
        <v/>
      </c>
      <c r="AA2425" s="19">
        <f t="shared" si="19"/>
        <v>81</v>
      </c>
      <c r="AB2425" s="19" t="str">
        <f t="shared" si="8"/>
        <v/>
      </c>
      <c r="AC2425" s="19">
        <f t="shared" si="20"/>
        <v>27</v>
      </c>
      <c r="AD2425" s="19">
        <f t="shared" si="21"/>
        <v>39.5</v>
      </c>
      <c r="AE2425" s="19" t="str">
        <f t="shared" si="22"/>
        <v>Нет моды</v>
      </c>
      <c r="AF2425" s="19">
        <f t="shared" si="23"/>
        <v>25</v>
      </c>
      <c r="AG2425" s="19">
        <f t="shared" si="24"/>
        <v>30</v>
      </c>
      <c r="AH2425" s="20" t="str">
        <f t="shared" si="14"/>
        <v/>
      </c>
      <c r="AI2425" s="24"/>
      <c r="AJ2425" s="24"/>
      <c r="AK2425" s="24"/>
      <c r="AL2425" s="22">
        <f t="shared" si="25"/>
        <v>1</v>
      </c>
    </row>
    <row r="2426" ht="12.75" customHeight="1">
      <c r="A2426" s="13" t="s">
        <v>190</v>
      </c>
      <c r="B2426" s="13" t="str">
        <f>IFERROR(__xludf.DUMMYFUNCTION("REGEXREPLACE(A2426, ""\d"", """")"),"         Кабардино-Балкарская Республика")</f>
        <v>         Кабардино-Балкарская Республика</v>
      </c>
      <c r="C2426" s="14" t="str">
        <f t="shared" si="15"/>
        <v>Кабардино-Балкарская Республика</v>
      </c>
      <c r="D2426" s="3">
        <f t="shared" si="16"/>
        <v>2</v>
      </c>
      <c r="E2426" s="15" t="s">
        <v>44</v>
      </c>
      <c r="F2426" s="13" t="str">
        <f>IFERROR(__xludf.DUMMYFUNCTION("REGEXEXTRACT(E2426,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26" s="16">
        <f t="shared" si="17"/>
        <v>2</v>
      </c>
      <c r="H2426" s="13" t="s">
        <v>28</v>
      </c>
      <c r="I2426" s="13" t="str">
        <f>IFERROR(__xludf.DUMMYFUNCTION("REGEXREPLACE(H2426, "".*\s"", """")"),"человек")</f>
        <v>человек</v>
      </c>
      <c r="J2426" s="13" t="s">
        <v>29</v>
      </c>
      <c r="K2426" s="17" t="str">
        <f>IFERROR(__xludf.DUMMYFUNCTION("REGEXREPLACE(J2426, ""^[\d\s]+"", """")"),"значение показателя за год")</f>
        <v>значение показателя за год</v>
      </c>
      <c r="L2426" s="16">
        <f t="shared" si="18"/>
        <v>2</v>
      </c>
      <c r="M2426" s="13" t="s">
        <v>32</v>
      </c>
      <c r="N2426" s="13" t="str">
        <f>IFERROR(__xludf.DUMMYFUNCTION("REGEXEXTRACT(M2426, "" (.+)$"")"),"сельское население")</f>
        <v>сельское население</v>
      </c>
      <c r="O2426" s="18">
        <v>24.0</v>
      </c>
      <c r="P2426" s="23" t="s">
        <v>37</v>
      </c>
      <c r="Q2426" s="18">
        <v>23.0</v>
      </c>
      <c r="R2426" s="18">
        <v>20.0</v>
      </c>
      <c r="S2426" s="23" t="s">
        <v>37</v>
      </c>
      <c r="T2426" s="23" t="s">
        <v>37</v>
      </c>
      <c r="U2426" s="23" t="s">
        <v>37</v>
      </c>
      <c r="V2426" s="23" t="s">
        <v>37</v>
      </c>
      <c r="W2426" s="23" t="s">
        <v>37</v>
      </c>
      <c r="X2426" s="23" t="s">
        <v>37</v>
      </c>
      <c r="Y2426" s="23" t="s">
        <v>37</v>
      </c>
      <c r="Z2426" s="19" t="str">
        <f t="shared" si="6"/>
        <v/>
      </c>
      <c r="AA2426" s="19" t="str">
        <f t="shared" si="19"/>
        <v/>
      </c>
      <c r="AB2426" s="19">
        <f t="shared" si="8"/>
        <v>67</v>
      </c>
      <c r="AC2426" s="19">
        <f t="shared" si="20"/>
        <v>22.33333333</v>
      </c>
      <c r="AD2426" s="19">
        <f t="shared" si="21"/>
        <v>24.5</v>
      </c>
      <c r="AE2426" s="19" t="str">
        <f t="shared" si="22"/>
        <v>Нет моды</v>
      </c>
      <c r="AF2426" s="19">
        <f t="shared" si="23"/>
        <v>20</v>
      </c>
      <c r="AG2426" s="19">
        <f t="shared" si="24"/>
        <v>24</v>
      </c>
      <c r="AH2426" s="20" t="str">
        <f t="shared" si="14"/>
        <v>Город: 55%; Село: 45%</v>
      </c>
      <c r="AI2426" s="24"/>
      <c r="AJ2426" s="24"/>
      <c r="AK2426" s="24"/>
      <c r="AL2426" s="22">
        <f t="shared" si="25"/>
        <v>1</v>
      </c>
    </row>
    <row r="2427" ht="12.75" customHeight="1">
      <c r="A2427" s="13" t="s">
        <v>190</v>
      </c>
      <c r="B2427" s="13" t="str">
        <f>IFERROR(__xludf.DUMMYFUNCTION("REGEXREPLACE(A2427, ""\d"", """")"),"         Кабардино-Балкарская Республика")</f>
        <v>         Кабардино-Балкарская Республика</v>
      </c>
      <c r="C2427" s="14" t="str">
        <f t="shared" si="15"/>
        <v>Кабардино-Балкарская Республика</v>
      </c>
      <c r="D2427" s="3">
        <f t="shared" si="16"/>
        <v>2</v>
      </c>
      <c r="E2427" s="15" t="s">
        <v>45</v>
      </c>
      <c r="F2427" s="13" t="str">
        <f>IFERROR(__xludf.DUMMYFUNCTION("REGEXEXTRACT(E2427, ""[А-Яа-я].*"")"),"Самоубийство")</f>
        <v>Самоубийство</v>
      </c>
      <c r="G2427" s="16">
        <f t="shared" si="17"/>
        <v>2</v>
      </c>
      <c r="H2427" s="13" t="s">
        <v>28</v>
      </c>
      <c r="I2427" s="13" t="str">
        <f>IFERROR(__xludf.DUMMYFUNCTION("REGEXREPLACE(H2427, "".*\s"", """")"),"человек")</f>
        <v>человек</v>
      </c>
      <c r="J2427" s="13" t="s">
        <v>29</v>
      </c>
      <c r="K2427" s="17" t="str">
        <f>IFERROR(__xludf.DUMMYFUNCTION("REGEXREPLACE(J2427, ""^[\d\s]+"", """")"),"значение показателя за год")</f>
        <v>значение показателя за год</v>
      </c>
      <c r="L2427" s="16">
        <f t="shared" si="18"/>
        <v>2</v>
      </c>
      <c r="M2427" s="13" t="s">
        <v>30</v>
      </c>
      <c r="N2427" s="13" t="str">
        <f>IFERROR(__xludf.DUMMYFUNCTION("REGEXEXTRACT(M2427, "" (.+)$"")"),"все население")</f>
        <v>все население</v>
      </c>
      <c r="O2427" s="18">
        <v>85.0</v>
      </c>
      <c r="P2427" s="18">
        <v>63.0</v>
      </c>
      <c r="Q2427" s="18">
        <v>41.0</v>
      </c>
      <c r="R2427" s="18">
        <v>54.0</v>
      </c>
      <c r="S2427" s="18">
        <v>48.0</v>
      </c>
      <c r="T2427" s="18">
        <v>47.0</v>
      </c>
      <c r="U2427" s="18">
        <v>52.0</v>
      </c>
      <c r="V2427" s="18">
        <v>40.0</v>
      </c>
      <c r="W2427" s="18">
        <v>28.0</v>
      </c>
      <c r="X2427" s="18">
        <v>17.0</v>
      </c>
      <c r="Y2427" s="18">
        <v>15.0</v>
      </c>
      <c r="Z2427" s="19">
        <f t="shared" si="6"/>
        <v>490</v>
      </c>
      <c r="AA2427" s="19" t="str">
        <f t="shared" si="19"/>
        <v/>
      </c>
      <c r="AB2427" s="19" t="str">
        <f t="shared" si="8"/>
        <v/>
      </c>
      <c r="AC2427" s="19">
        <f t="shared" si="20"/>
        <v>44.54545455</v>
      </c>
      <c r="AD2427" s="19">
        <f t="shared" si="21"/>
        <v>40.5</v>
      </c>
      <c r="AE2427" s="19" t="str">
        <f t="shared" si="22"/>
        <v>Нет моды</v>
      </c>
      <c r="AF2427" s="19">
        <f t="shared" si="23"/>
        <v>15</v>
      </c>
      <c r="AG2427" s="19">
        <f t="shared" si="24"/>
        <v>85</v>
      </c>
      <c r="AH2427" s="20" t="str">
        <f t="shared" si="14"/>
        <v/>
      </c>
      <c r="AI2427" s="21"/>
      <c r="AJ2427" s="21"/>
      <c r="AK2427" s="21"/>
      <c r="AL2427" s="22">
        <f t="shared" si="25"/>
        <v>1</v>
      </c>
    </row>
    <row r="2428" ht="12.75" customHeight="1">
      <c r="A2428" s="13" t="s">
        <v>190</v>
      </c>
      <c r="B2428" s="13" t="str">
        <f>IFERROR(__xludf.DUMMYFUNCTION("REGEXREPLACE(A2428, ""\d"", """")"),"         Кабардино-Балкарская Республика")</f>
        <v>         Кабардино-Балкарская Республика</v>
      </c>
      <c r="C2428" s="14" t="str">
        <f t="shared" si="15"/>
        <v>Кабардино-Балкарская Республика</v>
      </c>
      <c r="D2428" s="3">
        <f t="shared" si="16"/>
        <v>2</v>
      </c>
      <c r="E2428" s="15" t="s">
        <v>45</v>
      </c>
      <c r="F2428" s="13" t="str">
        <f>IFERROR(__xludf.DUMMYFUNCTION("REGEXEXTRACT(E2428, ""[А-Яа-я].*"")"),"Самоубийство")</f>
        <v>Самоубийство</v>
      </c>
      <c r="G2428" s="16">
        <f t="shared" si="17"/>
        <v>2</v>
      </c>
      <c r="H2428" s="13" t="s">
        <v>28</v>
      </c>
      <c r="I2428" s="13" t="str">
        <f>IFERROR(__xludf.DUMMYFUNCTION("REGEXREPLACE(H2428, "".*\s"", """")"),"человек")</f>
        <v>человек</v>
      </c>
      <c r="J2428" s="13" t="s">
        <v>29</v>
      </c>
      <c r="K2428" s="17" t="str">
        <f>IFERROR(__xludf.DUMMYFUNCTION("REGEXREPLACE(J2428, ""^[\d\s]+"", """")"),"значение показателя за год")</f>
        <v>значение показателя за год</v>
      </c>
      <c r="L2428" s="16">
        <f t="shared" si="18"/>
        <v>2</v>
      </c>
      <c r="M2428" s="13" t="s">
        <v>31</v>
      </c>
      <c r="N2428" s="13" t="str">
        <f>IFERROR(__xludf.DUMMYFUNCTION("REGEXEXTRACT(M2428, "" (.+)$"")"),"городское население")</f>
        <v>городское население</v>
      </c>
      <c r="O2428" s="18">
        <v>37.0</v>
      </c>
      <c r="P2428" s="18">
        <v>23.0</v>
      </c>
      <c r="Q2428" s="18">
        <v>11.0</v>
      </c>
      <c r="R2428" s="18">
        <v>24.0</v>
      </c>
      <c r="S2428" s="18">
        <v>18.0</v>
      </c>
      <c r="T2428" s="18">
        <v>21.0</v>
      </c>
      <c r="U2428" s="18">
        <v>21.0</v>
      </c>
      <c r="V2428" s="18">
        <v>21.0</v>
      </c>
      <c r="W2428" s="18">
        <v>14.0</v>
      </c>
      <c r="X2428" s="18">
        <v>8.0</v>
      </c>
      <c r="Y2428" s="18">
        <v>4.0</v>
      </c>
      <c r="Z2428" s="19" t="str">
        <f t="shared" si="6"/>
        <v/>
      </c>
      <c r="AA2428" s="19">
        <f t="shared" si="19"/>
        <v>202</v>
      </c>
      <c r="AB2428" s="19" t="str">
        <f t="shared" si="8"/>
        <v/>
      </c>
      <c r="AC2428" s="19">
        <f t="shared" si="20"/>
        <v>18.36363636</v>
      </c>
      <c r="AD2428" s="19">
        <f t="shared" si="21"/>
        <v>23.5</v>
      </c>
      <c r="AE2428" s="19" t="str">
        <f t="shared" si="22"/>
        <v>Нет моды</v>
      </c>
      <c r="AF2428" s="19">
        <f t="shared" si="23"/>
        <v>4</v>
      </c>
      <c r="AG2428" s="19">
        <f t="shared" si="24"/>
        <v>37</v>
      </c>
      <c r="AH2428" s="20" t="str">
        <f t="shared" si="14"/>
        <v/>
      </c>
      <c r="AI2428" s="21"/>
      <c r="AJ2428" s="21"/>
      <c r="AK2428" s="21"/>
      <c r="AL2428" s="22">
        <f t="shared" si="25"/>
        <v>1</v>
      </c>
    </row>
    <row r="2429" ht="12.75" customHeight="1">
      <c r="A2429" s="13" t="s">
        <v>190</v>
      </c>
      <c r="B2429" s="13" t="str">
        <f>IFERROR(__xludf.DUMMYFUNCTION("REGEXREPLACE(A2429, ""\d"", """")"),"         Кабардино-Балкарская Республика")</f>
        <v>         Кабардино-Балкарская Республика</v>
      </c>
      <c r="C2429" s="14" t="str">
        <f t="shared" si="15"/>
        <v>Кабардино-Балкарская Республика</v>
      </c>
      <c r="D2429" s="3">
        <f t="shared" si="16"/>
        <v>2</v>
      </c>
      <c r="E2429" s="15" t="s">
        <v>45</v>
      </c>
      <c r="F2429" s="13" t="str">
        <f>IFERROR(__xludf.DUMMYFUNCTION("REGEXEXTRACT(E2429, ""[А-Яа-я].*"")"),"Самоубийство")</f>
        <v>Самоубийство</v>
      </c>
      <c r="G2429" s="16">
        <f t="shared" si="17"/>
        <v>2</v>
      </c>
      <c r="H2429" s="13" t="s">
        <v>28</v>
      </c>
      <c r="I2429" s="13" t="str">
        <f>IFERROR(__xludf.DUMMYFUNCTION("REGEXREPLACE(H2429, "".*\s"", """")"),"человек")</f>
        <v>человек</v>
      </c>
      <c r="J2429" s="13" t="s">
        <v>29</v>
      </c>
      <c r="K2429" s="17" t="str">
        <f>IFERROR(__xludf.DUMMYFUNCTION("REGEXREPLACE(J2429, ""^[\d\s]+"", """")"),"значение показателя за год")</f>
        <v>значение показателя за год</v>
      </c>
      <c r="L2429" s="16">
        <f t="shared" si="18"/>
        <v>2</v>
      </c>
      <c r="M2429" s="13" t="s">
        <v>32</v>
      </c>
      <c r="N2429" s="13" t="str">
        <f>IFERROR(__xludf.DUMMYFUNCTION("REGEXEXTRACT(M2429, "" (.+)$"")"),"сельское население")</f>
        <v>сельское население</v>
      </c>
      <c r="O2429" s="18">
        <v>48.0</v>
      </c>
      <c r="P2429" s="18">
        <v>40.0</v>
      </c>
      <c r="Q2429" s="18">
        <v>30.0</v>
      </c>
      <c r="R2429" s="18">
        <v>30.0</v>
      </c>
      <c r="S2429" s="18">
        <v>30.0</v>
      </c>
      <c r="T2429" s="18">
        <v>26.0</v>
      </c>
      <c r="U2429" s="18">
        <v>31.0</v>
      </c>
      <c r="V2429" s="18">
        <v>19.0</v>
      </c>
      <c r="W2429" s="18">
        <v>14.0</v>
      </c>
      <c r="X2429" s="18">
        <v>9.0</v>
      </c>
      <c r="Y2429" s="18">
        <v>11.0</v>
      </c>
      <c r="Z2429" s="19" t="str">
        <f t="shared" si="6"/>
        <v/>
      </c>
      <c r="AA2429" s="19" t="str">
        <f t="shared" si="19"/>
        <v/>
      </c>
      <c r="AB2429" s="19">
        <f t="shared" si="8"/>
        <v>288</v>
      </c>
      <c r="AC2429" s="19">
        <f t="shared" si="20"/>
        <v>26.18181818</v>
      </c>
      <c r="AD2429" s="19">
        <f t="shared" si="21"/>
        <v>21</v>
      </c>
      <c r="AE2429" s="19" t="str">
        <f t="shared" si="22"/>
        <v>Нет моды</v>
      </c>
      <c r="AF2429" s="19">
        <f t="shared" si="23"/>
        <v>9</v>
      </c>
      <c r="AG2429" s="19">
        <f t="shared" si="24"/>
        <v>48</v>
      </c>
      <c r="AH2429" s="20" t="str">
        <f t="shared" si="14"/>
        <v>Город: 41%; Село: 59%</v>
      </c>
      <c r="AI2429" s="21"/>
      <c r="AJ2429" s="21"/>
      <c r="AK2429" s="21"/>
      <c r="AL2429" s="22">
        <f t="shared" si="25"/>
        <v>1</v>
      </c>
    </row>
    <row r="2430" ht="12.75" customHeight="1">
      <c r="A2430" s="13" t="s">
        <v>190</v>
      </c>
      <c r="B2430" s="13" t="str">
        <f>IFERROR(__xludf.DUMMYFUNCTION("REGEXREPLACE(A2430, ""\d"", """")"),"         Кабардино-Балкарская Республика")</f>
        <v>         Кабардино-Балкарская Республика</v>
      </c>
      <c r="C2430" s="14" t="str">
        <f t="shared" si="15"/>
        <v>Кабардино-Балкарская Республика</v>
      </c>
      <c r="D2430" s="3">
        <f t="shared" si="16"/>
        <v>2</v>
      </c>
      <c r="E2430" s="15" t="s">
        <v>46</v>
      </c>
      <c r="F2430" s="13" t="str">
        <f>IFERROR(__xludf.DUMMYFUNCTION("REGEXEXTRACT(E2430, ""[А-Яа-я].*"")"),"Случ.отравл.алкоголем")</f>
        <v>Случ.отравл.алкоголем</v>
      </c>
      <c r="G2430" s="16">
        <f t="shared" si="17"/>
        <v>2</v>
      </c>
      <c r="H2430" s="13" t="s">
        <v>28</v>
      </c>
      <c r="I2430" s="13" t="str">
        <f>IFERROR(__xludf.DUMMYFUNCTION("REGEXREPLACE(H2430, "".*\s"", """")"),"человек")</f>
        <v>человек</v>
      </c>
      <c r="J2430" s="13" t="s">
        <v>29</v>
      </c>
      <c r="K2430" s="17" t="str">
        <f>IFERROR(__xludf.DUMMYFUNCTION("REGEXREPLACE(J2430, ""^[\d\s]+"", """")"),"значение показателя за год")</f>
        <v>значение показателя за год</v>
      </c>
      <c r="L2430" s="16">
        <f t="shared" si="18"/>
        <v>2</v>
      </c>
      <c r="M2430" s="13" t="s">
        <v>30</v>
      </c>
      <c r="N2430" s="13" t="str">
        <f>IFERROR(__xludf.DUMMYFUNCTION("REGEXEXTRACT(M2430, "" (.+)$"")"),"все население")</f>
        <v>все население</v>
      </c>
      <c r="O2430" s="18">
        <v>9.0</v>
      </c>
      <c r="P2430" s="18">
        <v>5.0</v>
      </c>
      <c r="Q2430" s="18">
        <v>11.0</v>
      </c>
      <c r="R2430" s="18">
        <v>18.0</v>
      </c>
      <c r="S2430" s="18">
        <v>8.0</v>
      </c>
      <c r="T2430" s="18">
        <v>7.0</v>
      </c>
      <c r="U2430" s="18">
        <v>7.0</v>
      </c>
      <c r="V2430" s="18">
        <v>1.0</v>
      </c>
      <c r="W2430" s="18">
        <v>3.0</v>
      </c>
      <c r="X2430" s="18">
        <v>8.0</v>
      </c>
      <c r="Y2430" s="18">
        <v>5.0</v>
      </c>
      <c r="Z2430" s="19">
        <f t="shared" si="6"/>
        <v>82</v>
      </c>
      <c r="AA2430" s="19" t="str">
        <f t="shared" si="19"/>
        <v/>
      </c>
      <c r="AB2430" s="19" t="str">
        <f t="shared" si="8"/>
        <v/>
      </c>
      <c r="AC2430" s="19">
        <f t="shared" si="20"/>
        <v>7.454545455</v>
      </c>
      <c r="AD2430" s="19">
        <f t="shared" si="21"/>
        <v>11</v>
      </c>
      <c r="AE2430" s="19" t="str">
        <f t="shared" si="22"/>
        <v>Нет моды</v>
      </c>
      <c r="AF2430" s="19">
        <f t="shared" si="23"/>
        <v>1</v>
      </c>
      <c r="AG2430" s="19">
        <f t="shared" si="24"/>
        <v>18</v>
      </c>
      <c r="AH2430" s="20" t="str">
        <f t="shared" si="14"/>
        <v/>
      </c>
      <c r="AI2430" s="21"/>
      <c r="AJ2430" s="21"/>
      <c r="AK2430" s="21"/>
      <c r="AL2430" s="22">
        <f t="shared" si="25"/>
        <v>1</v>
      </c>
    </row>
    <row r="2431" ht="12.75" customHeight="1">
      <c r="A2431" s="13" t="s">
        <v>190</v>
      </c>
      <c r="B2431" s="13" t="str">
        <f>IFERROR(__xludf.DUMMYFUNCTION("REGEXREPLACE(A2431, ""\d"", """")"),"         Кабардино-Балкарская Республика")</f>
        <v>         Кабардино-Балкарская Республика</v>
      </c>
      <c r="C2431" s="14" t="str">
        <f t="shared" si="15"/>
        <v>Кабардино-Балкарская Республика</v>
      </c>
      <c r="D2431" s="3">
        <f t="shared" si="16"/>
        <v>2</v>
      </c>
      <c r="E2431" s="15" t="s">
        <v>46</v>
      </c>
      <c r="F2431" s="13" t="str">
        <f>IFERROR(__xludf.DUMMYFUNCTION("REGEXEXTRACT(E2431, ""[А-Яа-я].*"")"),"Случ.отравл.алкоголем")</f>
        <v>Случ.отравл.алкоголем</v>
      </c>
      <c r="G2431" s="16">
        <f t="shared" si="17"/>
        <v>2</v>
      </c>
      <c r="H2431" s="13" t="s">
        <v>28</v>
      </c>
      <c r="I2431" s="13" t="str">
        <f>IFERROR(__xludf.DUMMYFUNCTION("REGEXREPLACE(H2431, "".*\s"", """")"),"человек")</f>
        <v>человек</v>
      </c>
      <c r="J2431" s="13" t="s">
        <v>29</v>
      </c>
      <c r="K2431" s="17" t="str">
        <f>IFERROR(__xludf.DUMMYFUNCTION("REGEXREPLACE(J2431, ""^[\d\s]+"", """")"),"значение показателя за год")</f>
        <v>значение показателя за год</v>
      </c>
      <c r="L2431" s="16">
        <f t="shared" si="18"/>
        <v>2</v>
      </c>
      <c r="M2431" s="13" t="s">
        <v>31</v>
      </c>
      <c r="N2431" s="13" t="str">
        <f>IFERROR(__xludf.DUMMYFUNCTION("REGEXEXTRACT(M2431, "" (.+)$"")"),"городское население")</f>
        <v>городское население</v>
      </c>
      <c r="O2431" s="18">
        <v>4.0</v>
      </c>
      <c r="P2431" s="18">
        <v>3.0</v>
      </c>
      <c r="Q2431" s="18">
        <v>10.0</v>
      </c>
      <c r="R2431" s="18">
        <v>9.0</v>
      </c>
      <c r="S2431" s="18">
        <v>5.0</v>
      </c>
      <c r="T2431" s="18">
        <v>6.0</v>
      </c>
      <c r="U2431" s="18">
        <v>5.0</v>
      </c>
      <c r="V2431" s="18">
        <v>0.0</v>
      </c>
      <c r="W2431" s="18">
        <v>2.0</v>
      </c>
      <c r="X2431" s="18">
        <v>4.0</v>
      </c>
      <c r="Y2431" s="18">
        <v>2.0</v>
      </c>
      <c r="Z2431" s="19" t="str">
        <f t="shared" si="6"/>
        <v/>
      </c>
      <c r="AA2431" s="19">
        <f t="shared" si="19"/>
        <v>50</v>
      </c>
      <c r="AB2431" s="19" t="str">
        <f t="shared" si="8"/>
        <v/>
      </c>
      <c r="AC2431" s="19">
        <f t="shared" si="20"/>
        <v>4.545454545</v>
      </c>
      <c r="AD2431" s="19">
        <f t="shared" si="21"/>
        <v>5</v>
      </c>
      <c r="AE2431" s="19" t="str">
        <f t="shared" si="22"/>
        <v>Нет моды</v>
      </c>
      <c r="AF2431" s="19">
        <f t="shared" si="23"/>
        <v>0</v>
      </c>
      <c r="AG2431" s="19">
        <f t="shared" si="24"/>
        <v>10</v>
      </c>
      <c r="AH2431" s="20" t="str">
        <f t="shared" si="14"/>
        <v/>
      </c>
      <c r="AI2431" s="21"/>
      <c r="AJ2431" s="21"/>
      <c r="AK2431" s="21"/>
      <c r="AL2431" s="22">
        <f t="shared" si="25"/>
        <v>1</v>
      </c>
    </row>
    <row r="2432" ht="12.75" customHeight="1">
      <c r="A2432" s="13" t="s">
        <v>190</v>
      </c>
      <c r="B2432" s="13" t="str">
        <f>IFERROR(__xludf.DUMMYFUNCTION("REGEXREPLACE(A2432, ""\d"", """")"),"         Кабардино-Балкарская Республика")</f>
        <v>         Кабардино-Балкарская Республика</v>
      </c>
      <c r="C2432" s="14" t="str">
        <f t="shared" si="15"/>
        <v>Кабардино-Балкарская Республика</v>
      </c>
      <c r="D2432" s="3">
        <f t="shared" si="16"/>
        <v>2</v>
      </c>
      <c r="E2432" s="15" t="s">
        <v>46</v>
      </c>
      <c r="F2432" s="13" t="str">
        <f>IFERROR(__xludf.DUMMYFUNCTION("REGEXEXTRACT(E2432, ""[А-Яа-я].*"")"),"Случ.отравл.алкоголем")</f>
        <v>Случ.отравл.алкоголем</v>
      </c>
      <c r="G2432" s="16">
        <f t="shared" si="17"/>
        <v>2</v>
      </c>
      <c r="H2432" s="13" t="s">
        <v>28</v>
      </c>
      <c r="I2432" s="13" t="str">
        <f>IFERROR(__xludf.DUMMYFUNCTION("REGEXREPLACE(H2432, "".*\s"", """")"),"человек")</f>
        <v>человек</v>
      </c>
      <c r="J2432" s="13" t="s">
        <v>29</v>
      </c>
      <c r="K2432" s="17" t="str">
        <f>IFERROR(__xludf.DUMMYFUNCTION("REGEXREPLACE(J2432, ""^[\d\s]+"", """")"),"значение показателя за год")</f>
        <v>значение показателя за год</v>
      </c>
      <c r="L2432" s="16">
        <f t="shared" si="18"/>
        <v>2</v>
      </c>
      <c r="M2432" s="13" t="s">
        <v>32</v>
      </c>
      <c r="N2432" s="13" t="str">
        <f>IFERROR(__xludf.DUMMYFUNCTION("REGEXEXTRACT(M2432, "" (.+)$"")"),"сельское население")</f>
        <v>сельское население</v>
      </c>
      <c r="O2432" s="18">
        <v>5.0</v>
      </c>
      <c r="P2432" s="18">
        <v>2.0</v>
      </c>
      <c r="Q2432" s="18">
        <v>1.0</v>
      </c>
      <c r="R2432" s="18">
        <v>9.0</v>
      </c>
      <c r="S2432" s="18">
        <v>3.0</v>
      </c>
      <c r="T2432" s="18">
        <v>1.0</v>
      </c>
      <c r="U2432" s="18">
        <v>2.0</v>
      </c>
      <c r="V2432" s="18">
        <v>1.0</v>
      </c>
      <c r="W2432" s="18">
        <v>1.0</v>
      </c>
      <c r="X2432" s="18">
        <v>4.0</v>
      </c>
      <c r="Y2432" s="18">
        <v>3.0</v>
      </c>
      <c r="Z2432" s="19" t="str">
        <f t="shared" si="6"/>
        <v/>
      </c>
      <c r="AA2432" s="19" t="str">
        <f t="shared" si="19"/>
        <v/>
      </c>
      <c r="AB2432" s="19">
        <f t="shared" si="8"/>
        <v>32</v>
      </c>
      <c r="AC2432" s="19">
        <f t="shared" si="20"/>
        <v>2.909090909</v>
      </c>
      <c r="AD2432" s="19">
        <f t="shared" si="21"/>
        <v>3</v>
      </c>
      <c r="AE2432" s="19" t="str">
        <f t="shared" si="22"/>
        <v>Нет моды</v>
      </c>
      <c r="AF2432" s="19">
        <f t="shared" si="23"/>
        <v>1</v>
      </c>
      <c r="AG2432" s="19">
        <f t="shared" si="24"/>
        <v>9</v>
      </c>
      <c r="AH2432" s="20" t="str">
        <f t="shared" si="14"/>
        <v>Город: 61%; Село: 39%</v>
      </c>
      <c r="AI2432" s="21"/>
      <c r="AJ2432" s="21"/>
      <c r="AK2432" s="21"/>
      <c r="AL2432" s="22">
        <f t="shared" si="25"/>
        <v>1</v>
      </c>
    </row>
    <row r="2433" ht="12.75" customHeight="1">
      <c r="A2433" s="13" t="s">
        <v>190</v>
      </c>
      <c r="B2433" s="13" t="str">
        <f>IFERROR(__xludf.DUMMYFUNCTION("REGEXREPLACE(A2433, ""\d"", """")"),"         Кабардино-Балкарская Республика")</f>
        <v>         Кабардино-Балкарская Республика</v>
      </c>
      <c r="C2433" s="14" t="str">
        <f t="shared" si="15"/>
        <v>Кабардино-Балкарская Республика</v>
      </c>
      <c r="D2433" s="3">
        <f t="shared" si="16"/>
        <v>2</v>
      </c>
      <c r="E2433" s="15" t="s">
        <v>47</v>
      </c>
      <c r="F2433" s="13" t="str">
        <f>IFERROR(__xludf.DUMMYFUNCTION("REGEXEXTRACT(E2433, ""[А-Яа-я].*"")"),"транспортные травмы всех видов")</f>
        <v>транспортные травмы всех видов</v>
      </c>
      <c r="G2433" s="16">
        <f t="shared" si="17"/>
        <v>2</v>
      </c>
      <c r="H2433" s="13" t="s">
        <v>28</v>
      </c>
      <c r="I2433" s="13" t="str">
        <f>IFERROR(__xludf.DUMMYFUNCTION("REGEXREPLACE(H2433, "".*\s"", """")"),"человек")</f>
        <v>человек</v>
      </c>
      <c r="J2433" s="13" t="s">
        <v>29</v>
      </c>
      <c r="K2433" s="17" t="str">
        <f>IFERROR(__xludf.DUMMYFUNCTION("REGEXREPLACE(J2433, ""^[\d\s]+"", """")"),"значение показателя за год")</f>
        <v>значение показателя за год</v>
      </c>
      <c r="L2433" s="16">
        <f t="shared" si="18"/>
        <v>2</v>
      </c>
      <c r="M2433" s="13" t="s">
        <v>30</v>
      </c>
      <c r="N2433" s="13" t="str">
        <f>IFERROR(__xludf.DUMMYFUNCTION("REGEXEXTRACT(M2433, "" (.+)$"")"),"все население")</f>
        <v>все население</v>
      </c>
      <c r="O2433" s="18">
        <v>71.0</v>
      </c>
      <c r="P2433" s="18">
        <v>82.0</v>
      </c>
      <c r="Q2433" s="18">
        <v>95.0</v>
      </c>
      <c r="R2433" s="18">
        <v>65.0</v>
      </c>
      <c r="S2433" s="23" t="s">
        <v>37</v>
      </c>
      <c r="T2433" s="23" t="s">
        <v>37</v>
      </c>
      <c r="U2433" s="23" t="s">
        <v>37</v>
      </c>
      <c r="V2433" s="23" t="s">
        <v>37</v>
      </c>
      <c r="W2433" s="23" t="s">
        <v>37</v>
      </c>
      <c r="X2433" s="23" t="s">
        <v>37</v>
      </c>
      <c r="Y2433" s="23" t="s">
        <v>37</v>
      </c>
      <c r="Z2433" s="19">
        <f t="shared" si="6"/>
        <v>313</v>
      </c>
      <c r="AA2433" s="19" t="str">
        <f t="shared" si="19"/>
        <v/>
      </c>
      <c r="AB2433" s="19" t="str">
        <f t="shared" si="8"/>
        <v/>
      </c>
      <c r="AC2433" s="19">
        <f t="shared" si="20"/>
        <v>78.25</v>
      </c>
      <c r="AD2433" s="19">
        <f t="shared" si="21"/>
        <v>3</v>
      </c>
      <c r="AE2433" s="19" t="str">
        <f t="shared" si="22"/>
        <v>Нет моды</v>
      </c>
      <c r="AF2433" s="19">
        <f t="shared" si="23"/>
        <v>65</v>
      </c>
      <c r="AG2433" s="19">
        <f t="shared" si="24"/>
        <v>95</v>
      </c>
      <c r="AH2433" s="20" t="str">
        <f t="shared" si="14"/>
        <v/>
      </c>
      <c r="AI2433" s="24"/>
      <c r="AJ2433" s="24"/>
      <c r="AK2433" s="24"/>
      <c r="AL2433" s="22">
        <f t="shared" si="25"/>
        <v>1</v>
      </c>
    </row>
    <row r="2434" ht="12.75" customHeight="1">
      <c r="A2434" s="13" t="s">
        <v>190</v>
      </c>
      <c r="B2434" s="13" t="str">
        <f>IFERROR(__xludf.DUMMYFUNCTION("REGEXREPLACE(A2434, ""\d"", """")"),"         Кабардино-Балкарская Республика")</f>
        <v>         Кабардино-Балкарская Республика</v>
      </c>
      <c r="C2434" s="14" t="str">
        <f t="shared" si="15"/>
        <v>Кабардино-Балкарская Республика</v>
      </c>
      <c r="D2434" s="3">
        <f t="shared" si="16"/>
        <v>2</v>
      </c>
      <c r="E2434" s="15" t="s">
        <v>47</v>
      </c>
      <c r="F2434" s="13" t="str">
        <f>IFERROR(__xludf.DUMMYFUNCTION("REGEXEXTRACT(E2434, ""[А-Яа-я].*"")"),"транспортные травмы всех видов")</f>
        <v>транспортные травмы всех видов</v>
      </c>
      <c r="G2434" s="16">
        <f t="shared" si="17"/>
        <v>2</v>
      </c>
      <c r="H2434" s="13" t="s">
        <v>28</v>
      </c>
      <c r="I2434" s="13" t="str">
        <f>IFERROR(__xludf.DUMMYFUNCTION("REGEXREPLACE(H2434, "".*\s"", """")"),"человек")</f>
        <v>человек</v>
      </c>
      <c r="J2434" s="13" t="s">
        <v>29</v>
      </c>
      <c r="K2434" s="17" t="str">
        <f>IFERROR(__xludf.DUMMYFUNCTION("REGEXREPLACE(J2434, ""^[\d\s]+"", """")"),"значение показателя за год")</f>
        <v>значение показателя за год</v>
      </c>
      <c r="L2434" s="16">
        <f t="shared" si="18"/>
        <v>2</v>
      </c>
      <c r="M2434" s="13" t="s">
        <v>31</v>
      </c>
      <c r="N2434" s="13" t="str">
        <f>IFERROR(__xludf.DUMMYFUNCTION("REGEXEXTRACT(M2434, "" (.+)$"")"),"городское население")</f>
        <v>городское население</v>
      </c>
      <c r="O2434" s="18">
        <v>30.0</v>
      </c>
      <c r="P2434" s="18">
        <v>42.0</v>
      </c>
      <c r="Q2434" s="18">
        <v>40.0</v>
      </c>
      <c r="R2434" s="18">
        <v>24.0</v>
      </c>
      <c r="S2434" s="23" t="s">
        <v>37</v>
      </c>
      <c r="T2434" s="23" t="s">
        <v>37</v>
      </c>
      <c r="U2434" s="23" t="s">
        <v>37</v>
      </c>
      <c r="V2434" s="23" t="s">
        <v>37</v>
      </c>
      <c r="W2434" s="23" t="s">
        <v>37</v>
      </c>
      <c r="X2434" s="23" t="s">
        <v>37</v>
      </c>
      <c r="Y2434" s="23" t="s">
        <v>37</v>
      </c>
      <c r="Z2434" s="19" t="str">
        <f t="shared" si="6"/>
        <v/>
      </c>
      <c r="AA2434" s="19">
        <f t="shared" si="19"/>
        <v>136</v>
      </c>
      <c r="AB2434" s="19" t="str">
        <f t="shared" si="8"/>
        <v/>
      </c>
      <c r="AC2434" s="19">
        <f t="shared" si="20"/>
        <v>34</v>
      </c>
      <c r="AD2434" s="19">
        <f t="shared" si="21"/>
        <v>53.5</v>
      </c>
      <c r="AE2434" s="19" t="str">
        <f t="shared" si="22"/>
        <v>Нет моды</v>
      </c>
      <c r="AF2434" s="19">
        <f t="shared" si="23"/>
        <v>24</v>
      </c>
      <c r="AG2434" s="19">
        <f t="shared" si="24"/>
        <v>42</v>
      </c>
      <c r="AH2434" s="20" t="str">
        <f t="shared" si="14"/>
        <v/>
      </c>
      <c r="AI2434" s="24"/>
      <c r="AJ2434" s="24"/>
      <c r="AK2434" s="24"/>
      <c r="AL2434" s="22">
        <f t="shared" si="25"/>
        <v>1</v>
      </c>
    </row>
    <row r="2435" ht="12.75" customHeight="1">
      <c r="A2435" s="13" t="s">
        <v>190</v>
      </c>
      <c r="B2435" s="13" t="str">
        <f>IFERROR(__xludf.DUMMYFUNCTION("REGEXREPLACE(A2435, ""\d"", """")"),"         Кабардино-Балкарская Республика")</f>
        <v>         Кабардино-Балкарская Республика</v>
      </c>
      <c r="C2435" s="14" t="str">
        <f t="shared" si="15"/>
        <v>Кабардино-Балкарская Республика</v>
      </c>
      <c r="D2435" s="3">
        <f t="shared" si="16"/>
        <v>2</v>
      </c>
      <c r="E2435" s="15" t="s">
        <v>47</v>
      </c>
      <c r="F2435" s="13" t="str">
        <f>IFERROR(__xludf.DUMMYFUNCTION("REGEXEXTRACT(E2435, ""[А-Яа-я].*"")"),"транспортные травмы всех видов")</f>
        <v>транспортные травмы всех видов</v>
      </c>
      <c r="G2435" s="16">
        <f t="shared" si="17"/>
        <v>2</v>
      </c>
      <c r="H2435" s="13" t="s">
        <v>28</v>
      </c>
      <c r="I2435" s="13" t="str">
        <f>IFERROR(__xludf.DUMMYFUNCTION("REGEXREPLACE(H2435, "".*\s"", """")"),"человек")</f>
        <v>человек</v>
      </c>
      <c r="J2435" s="13" t="s">
        <v>29</v>
      </c>
      <c r="K2435" s="17" t="str">
        <f>IFERROR(__xludf.DUMMYFUNCTION("REGEXREPLACE(J2435, ""^[\d\s]+"", """")"),"значение показателя за год")</f>
        <v>значение показателя за год</v>
      </c>
      <c r="L2435" s="16">
        <f t="shared" si="18"/>
        <v>2</v>
      </c>
      <c r="M2435" s="13" t="s">
        <v>32</v>
      </c>
      <c r="N2435" s="13" t="str">
        <f>IFERROR(__xludf.DUMMYFUNCTION("REGEXEXTRACT(M2435, "" (.+)$"")"),"сельское население")</f>
        <v>сельское население</v>
      </c>
      <c r="O2435" s="18">
        <v>41.0</v>
      </c>
      <c r="P2435" s="18">
        <v>40.0</v>
      </c>
      <c r="Q2435" s="18">
        <v>55.0</v>
      </c>
      <c r="R2435" s="18">
        <v>41.0</v>
      </c>
      <c r="S2435" s="23" t="s">
        <v>37</v>
      </c>
      <c r="T2435" s="23" t="s">
        <v>37</v>
      </c>
      <c r="U2435" s="23" t="s">
        <v>37</v>
      </c>
      <c r="V2435" s="23" t="s">
        <v>37</v>
      </c>
      <c r="W2435" s="23" t="s">
        <v>37</v>
      </c>
      <c r="X2435" s="23" t="s">
        <v>37</v>
      </c>
      <c r="Y2435" s="23" t="s">
        <v>37</v>
      </c>
      <c r="Z2435" s="19" t="str">
        <f t="shared" si="6"/>
        <v/>
      </c>
      <c r="AA2435" s="19" t="str">
        <f t="shared" si="19"/>
        <v/>
      </c>
      <c r="AB2435" s="19">
        <f t="shared" si="8"/>
        <v>177</v>
      </c>
      <c r="AC2435" s="19">
        <f t="shared" si="20"/>
        <v>44.25</v>
      </c>
      <c r="AD2435" s="19">
        <f t="shared" si="21"/>
        <v>40.5</v>
      </c>
      <c r="AE2435" s="19" t="str">
        <f t="shared" si="22"/>
        <v>Нет моды</v>
      </c>
      <c r="AF2435" s="19">
        <f t="shared" si="23"/>
        <v>40</v>
      </c>
      <c r="AG2435" s="19">
        <f t="shared" si="24"/>
        <v>55</v>
      </c>
      <c r="AH2435" s="20" t="str">
        <f t="shared" si="14"/>
        <v>Город: 43%; Село: 57%</v>
      </c>
      <c r="AI2435" s="24"/>
      <c r="AJ2435" s="24"/>
      <c r="AK2435" s="24"/>
      <c r="AL2435" s="22">
        <f t="shared" si="25"/>
        <v>1</v>
      </c>
    </row>
    <row r="2436" ht="12.75" customHeight="1">
      <c r="A2436" s="13" t="s">
        <v>190</v>
      </c>
      <c r="B2436" s="13" t="str">
        <f>IFERROR(__xludf.DUMMYFUNCTION("REGEXREPLACE(A2436, ""\d"", """")"),"         Кабардино-Балкарская Республика")</f>
        <v>         Кабардино-Балкарская Республика</v>
      </c>
      <c r="C2436" s="14" t="str">
        <f t="shared" si="15"/>
        <v>Кабардино-Балкарская Республика</v>
      </c>
      <c r="D2436" s="3">
        <f t="shared" si="16"/>
        <v>2</v>
      </c>
      <c r="E2436" s="15" t="s">
        <v>48</v>
      </c>
      <c r="F2436" s="13" t="str">
        <f>IFERROR(__xludf.DUMMYFUNCTION("REGEXEXTRACT(E2436, ""[А-Яа-я].*"")"),"Убийство")</f>
        <v>Убийство</v>
      </c>
      <c r="G2436" s="16">
        <f t="shared" si="17"/>
        <v>2</v>
      </c>
      <c r="H2436" s="13" t="s">
        <v>28</v>
      </c>
      <c r="I2436" s="13" t="str">
        <f>IFERROR(__xludf.DUMMYFUNCTION("REGEXREPLACE(H2436, "".*\s"", """")"),"человек")</f>
        <v>человек</v>
      </c>
      <c r="J2436" s="13" t="s">
        <v>29</v>
      </c>
      <c r="K2436" s="17" t="str">
        <f>IFERROR(__xludf.DUMMYFUNCTION("REGEXREPLACE(J2436, ""^[\d\s]+"", """")"),"значение показателя за год")</f>
        <v>значение показателя за год</v>
      </c>
      <c r="L2436" s="16">
        <f t="shared" si="18"/>
        <v>2</v>
      </c>
      <c r="M2436" s="13" t="s">
        <v>30</v>
      </c>
      <c r="N2436" s="13" t="str">
        <f>IFERROR(__xludf.DUMMYFUNCTION("REGEXEXTRACT(M2436, "" (.+)$"")"),"все население")</f>
        <v>все население</v>
      </c>
      <c r="O2436" s="18">
        <v>31.0</v>
      </c>
      <c r="P2436" s="18">
        <v>16.0</v>
      </c>
      <c r="Q2436" s="18">
        <v>12.0</v>
      </c>
      <c r="R2436" s="18">
        <v>10.0</v>
      </c>
      <c r="S2436" s="18">
        <v>11.0</v>
      </c>
      <c r="T2436" s="18">
        <v>19.0</v>
      </c>
      <c r="U2436" s="18">
        <v>11.0</v>
      </c>
      <c r="V2436" s="18">
        <v>8.0</v>
      </c>
      <c r="W2436" s="18">
        <v>6.0</v>
      </c>
      <c r="X2436" s="18">
        <v>10.0</v>
      </c>
      <c r="Y2436" s="18">
        <v>3.0</v>
      </c>
      <c r="Z2436" s="19">
        <f t="shared" si="6"/>
        <v>137</v>
      </c>
      <c r="AA2436" s="19" t="str">
        <f t="shared" si="19"/>
        <v/>
      </c>
      <c r="AB2436" s="19" t="str">
        <f t="shared" si="8"/>
        <v/>
      </c>
      <c r="AC2436" s="19">
        <f t="shared" si="20"/>
        <v>12.45454545</v>
      </c>
      <c r="AD2436" s="19">
        <f t="shared" si="21"/>
        <v>12</v>
      </c>
      <c r="AE2436" s="19" t="str">
        <f t="shared" si="22"/>
        <v>Нет моды</v>
      </c>
      <c r="AF2436" s="19">
        <f t="shared" si="23"/>
        <v>3</v>
      </c>
      <c r="AG2436" s="19">
        <f t="shared" si="24"/>
        <v>31</v>
      </c>
      <c r="AH2436" s="20" t="str">
        <f t="shared" si="14"/>
        <v/>
      </c>
      <c r="AI2436" s="21"/>
      <c r="AJ2436" s="21"/>
      <c r="AK2436" s="21"/>
      <c r="AL2436" s="22">
        <f t="shared" si="25"/>
        <v>1</v>
      </c>
    </row>
    <row r="2437" ht="12.75" customHeight="1">
      <c r="A2437" s="13" t="s">
        <v>190</v>
      </c>
      <c r="B2437" s="13" t="str">
        <f>IFERROR(__xludf.DUMMYFUNCTION("REGEXREPLACE(A2437, ""\d"", """")"),"         Кабардино-Балкарская Республика")</f>
        <v>         Кабардино-Балкарская Республика</v>
      </c>
      <c r="C2437" s="14" t="str">
        <f t="shared" si="15"/>
        <v>Кабардино-Балкарская Республика</v>
      </c>
      <c r="D2437" s="3">
        <f t="shared" si="16"/>
        <v>2</v>
      </c>
      <c r="E2437" s="15" t="s">
        <v>48</v>
      </c>
      <c r="F2437" s="13" t="str">
        <f>IFERROR(__xludf.DUMMYFUNCTION("REGEXEXTRACT(E2437, ""[А-Яа-я].*"")"),"Убийство")</f>
        <v>Убийство</v>
      </c>
      <c r="G2437" s="16">
        <f t="shared" si="17"/>
        <v>2</v>
      </c>
      <c r="H2437" s="13" t="s">
        <v>28</v>
      </c>
      <c r="I2437" s="13" t="str">
        <f>IFERROR(__xludf.DUMMYFUNCTION("REGEXREPLACE(H2437, "".*\s"", """")"),"человек")</f>
        <v>человек</v>
      </c>
      <c r="J2437" s="13" t="s">
        <v>29</v>
      </c>
      <c r="K2437" s="17" t="str">
        <f>IFERROR(__xludf.DUMMYFUNCTION("REGEXREPLACE(J2437, ""^[\d\s]+"", """")"),"значение показателя за год")</f>
        <v>значение показателя за год</v>
      </c>
      <c r="L2437" s="16">
        <f t="shared" si="18"/>
        <v>2</v>
      </c>
      <c r="M2437" s="13" t="s">
        <v>31</v>
      </c>
      <c r="N2437" s="13" t="str">
        <f>IFERROR(__xludf.DUMMYFUNCTION("REGEXEXTRACT(M2437, "" (.+)$"")"),"городское население")</f>
        <v>городское население</v>
      </c>
      <c r="O2437" s="18">
        <v>21.0</v>
      </c>
      <c r="P2437" s="18">
        <v>12.0</v>
      </c>
      <c r="Q2437" s="18">
        <v>7.0</v>
      </c>
      <c r="R2437" s="18">
        <v>7.0</v>
      </c>
      <c r="S2437" s="18">
        <v>6.0</v>
      </c>
      <c r="T2437" s="18">
        <v>11.0</v>
      </c>
      <c r="U2437" s="18">
        <v>3.0</v>
      </c>
      <c r="V2437" s="18">
        <v>5.0</v>
      </c>
      <c r="W2437" s="18">
        <v>2.0</v>
      </c>
      <c r="X2437" s="18">
        <v>5.0</v>
      </c>
      <c r="Y2437" s="18">
        <v>3.0</v>
      </c>
      <c r="Z2437" s="19" t="str">
        <f t="shared" si="6"/>
        <v/>
      </c>
      <c r="AA2437" s="19">
        <f t="shared" si="19"/>
        <v>82</v>
      </c>
      <c r="AB2437" s="19" t="str">
        <f t="shared" si="8"/>
        <v/>
      </c>
      <c r="AC2437" s="19">
        <f t="shared" si="20"/>
        <v>7.454545455</v>
      </c>
      <c r="AD2437" s="19">
        <f t="shared" si="21"/>
        <v>9</v>
      </c>
      <c r="AE2437" s="19" t="str">
        <f t="shared" si="22"/>
        <v>Нет моды</v>
      </c>
      <c r="AF2437" s="19">
        <f t="shared" si="23"/>
        <v>2</v>
      </c>
      <c r="AG2437" s="19">
        <f t="shared" si="24"/>
        <v>21</v>
      </c>
      <c r="AH2437" s="20" t="str">
        <f t="shared" si="14"/>
        <v/>
      </c>
      <c r="AI2437" s="21"/>
      <c r="AJ2437" s="21"/>
      <c r="AK2437" s="21"/>
      <c r="AL2437" s="22">
        <f t="shared" si="25"/>
        <v>1</v>
      </c>
    </row>
    <row r="2438" ht="12.75" customHeight="1">
      <c r="A2438" s="13" t="s">
        <v>190</v>
      </c>
      <c r="B2438" s="13" t="str">
        <f>IFERROR(__xludf.DUMMYFUNCTION("REGEXREPLACE(A2438, ""\d"", """")"),"         Кабардино-Балкарская Республика")</f>
        <v>         Кабардино-Балкарская Республика</v>
      </c>
      <c r="C2438" s="14" t="str">
        <f t="shared" si="15"/>
        <v>Кабардино-Балкарская Республика</v>
      </c>
      <c r="D2438" s="3">
        <f t="shared" si="16"/>
        <v>2</v>
      </c>
      <c r="E2438" s="15" t="s">
        <v>48</v>
      </c>
      <c r="F2438" s="13" t="str">
        <f>IFERROR(__xludf.DUMMYFUNCTION("REGEXEXTRACT(E2438, ""[А-Яа-я].*"")"),"Убийство")</f>
        <v>Убийство</v>
      </c>
      <c r="G2438" s="16">
        <f t="shared" si="17"/>
        <v>2</v>
      </c>
      <c r="H2438" s="13" t="s">
        <v>28</v>
      </c>
      <c r="I2438" s="13" t="str">
        <f>IFERROR(__xludf.DUMMYFUNCTION("REGEXREPLACE(H2438, "".*\s"", """")"),"человек")</f>
        <v>человек</v>
      </c>
      <c r="J2438" s="13" t="s">
        <v>29</v>
      </c>
      <c r="K2438" s="17" t="str">
        <f>IFERROR(__xludf.DUMMYFUNCTION("REGEXREPLACE(J2438, ""^[\d\s]+"", """")"),"значение показателя за год")</f>
        <v>значение показателя за год</v>
      </c>
      <c r="L2438" s="16">
        <f t="shared" si="18"/>
        <v>2</v>
      </c>
      <c r="M2438" s="13" t="s">
        <v>32</v>
      </c>
      <c r="N2438" s="13" t="str">
        <f>IFERROR(__xludf.DUMMYFUNCTION("REGEXEXTRACT(M2438, "" (.+)$"")"),"сельское население")</f>
        <v>сельское население</v>
      </c>
      <c r="O2438" s="18">
        <v>10.0</v>
      </c>
      <c r="P2438" s="18">
        <v>4.0</v>
      </c>
      <c r="Q2438" s="18">
        <v>5.0</v>
      </c>
      <c r="R2438" s="18">
        <v>3.0</v>
      </c>
      <c r="S2438" s="18">
        <v>5.0</v>
      </c>
      <c r="T2438" s="18">
        <v>8.0</v>
      </c>
      <c r="U2438" s="18">
        <v>8.0</v>
      </c>
      <c r="V2438" s="18">
        <v>3.0</v>
      </c>
      <c r="W2438" s="18">
        <v>4.0</v>
      </c>
      <c r="X2438" s="18">
        <v>5.0</v>
      </c>
      <c r="Y2438" s="18">
        <v>0.0</v>
      </c>
      <c r="Z2438" s="19" t="str">
        <f t="shared" si="6"/>
        <v/>
      </c>
      <c r="AA2438" s="19" t="str">
        <f t="shared" si="19"/>
        <v/>
      </c>
      <c r="AB2438" s="19">
        <f t="shared" si="8"/>
        <v>55</v>
      </c>
      <c r="AC2438" s="19">
        <f t="shared" si="20"/>
        <v>5</v>
      </c>
      <c r="AD2438" s="19">
        <f t="shared" si="21"/>
        <v>5</v>
      </c>
      <c r="AE2438" s="19" t="str">
        <f t="shared" si="22"/>
        <v>Нет моды</v>
      </c>
      <c r="AF2438" s="19">
        <f t="shared" si="23"/>
        <v>0</v>
      </c>
      <c r="AG2438" s="19">
        <f t="shared" si="24"/>
        <v>10</v>
      </c>
      <c r="AH2438" s="20" t="str">
        <f t="shared" si="14"/>
        <v>Город: 60%; Село: 40%</v>
      </c>
      <c r="AI2438" s="21"/>
      <c r="AJ2438" s="21"/>
      <c r="AK2438" s="21"/>
      <c r="AL2438" s="22">
        <f t="shared" si="25"/>
        <v>1</v>
      </c>
    </row>
    <row r="2439" ht="12.75" customHeight="1">
      <c r="A2439" s="13" t="s">
        <v>190</v>
      </c>
      <c r="B2439" s="13" t="str">
        <f>IFERROR(__xludf.DUMMYFUNCTION("REGEXREPLACE(A2439, ""\d"", """")"),"         Кабардино-Балкарская Республика")</f>
        <v>         Кабардино-Балкарская Республика</v>
      </c>
      <c r="C2439" s="14" t="str">
        <f t="shared" si="15"/>
        <v>Кабардино-Балкарская Республика</v>
      </c>
      <c r="D2439" s="3">
        <f t="shared" si="16"/>
        <v>2</v>
      </c>
      <c r="E2439" s="15" t="s">
        <v>49</v>
      </c>
      <c r="F2439" s="13" t="str">
        <f>IFERROR(__xludf.DUMMYFUNCTION("REGEXEXTRACT(E2439, ""[А-Яа-я].*"")"),"Цереброваскулярные болезни")</f>
        <v>Цереброваскулярные болезни</v>
      </c>
      <c r="G2439" s="16">
        <f t="shared" si="17"/>
        <v>2</v>
      </c>
      <c r="H2439" s="13" t="s">
        <v>28</v>
      </c>
      <c r="I2439" s="13" t="str">
        <f>IFERROR(__xludf.DUMMYFUNCTION("REGEXREPLACE(H2439, "".*\s"", """")"),"человек")</f>
        <v>человек</v>
      </c>
      <c r="J2439" s="13" t="s">
        <v>29</v>
      </c>
      <c r="K2439" s="17" t="str">
        <f>IFERROR(__xludf.DUMMYFUNCTION("REGEXREPLACE(J2439, ""^[\d\s]+"", """")"),"значение показателя за год")</f>
        <v>значение показателя за год</v>
      </c>
      <c r="L2439" s="16">
        <f t="shared" si="18"/>
        <v>2</v>
      </c>
      <c r="M2439" s="13" t="s">
        <v>30</v>
      </c>
      <c r="N2439" s="13" t="str">
        <f>IFERROR(__xludf.DUMMYFUNCTION("REGEXEXTRACT(M2439, "" (.+)$"")"),"все население")</f>
        <v>все население</v>
      </c>
      <c r="O2439" s="18">
        <v>1665.0</v>
      </c>
      <c r="P2439" s="18">
        <v>1615.0</v>
      </c>
      <c r="Q2439" s="18">
        <v>1600.0</v>
      </c>
      <c r="R2439" s="18">
        <v>1276.0</v>
      </c>
      <c r="S2439" s="18">
        <v>1203.0</v>
      </c>
      <c r="T2439" s="18">
        <v>1295.0</v>
      </c>
      <c r="U2439" s="18">
        <v>1151.0</v>
      </c>
      <c r="V2439" s="18">
        <v>1130.0</v>
      </c>
      <c r="W2439" s="18">
        <v>948.0</v>
      </c>
      <c r="X2439" s="18">
        <v>1224.0</v>
      </c>
      <c r="Y2439" s="18">
        <v>1260.0</v>
      </c>
      <c r="Z2439" s="19">
        <f t="shared" si="6"/>
        <v>14367</v>
      </c>
      <c r="AA2439" s="19" t="str">
        <f t="shared" si="19"/>
        <v/>
      </c>
      <c r="AB2439" s="19" t="str">
        <f t="shared" si="8"/>
        <v/>
      </c>
      <c r="AC2439" s="19">
        <f t="shared" si="20"/>
        <v>1306.090909</v>
      </c>
      <c r="AD2439" s="19">
        <f t="shared" si="21"/>
        <v>479</v>
      </c>
      <c r="AE2439" s="19" t="str">
        <f t="shared" si="22"/>
        <v>Нет моды</v>
      </c>
      <c r="AF2439" s="19">
        <f t="shared" si="23"/>
        <v>948</v>
      </c>
      <c r="AG2439" s="19">
        <f t="shared" si="24"/>
        <v>1665</v>
      </c>
      <c r="AH2439" s="20" t="str">
        <f t="shared" si="14"/>
        <v/>
      </c>
      <c r="AI2439" s="21"/>
      <c r="AJ2439" s="21"/>
      <c r="AK2439" s="21"/>
      <c r="AL2439" s="22">
        <f t="shared" si="25"/>
        <v>1</v>
      </c>
    </row>
    <row r="2440" ht="12.75" customHeight="1">
      <c r="A2440" s="13" t="s">
        <v>190</v>
      </c>
      <c r="B2440" s="13" t="str">
        <f>IFERROR(__xludf.DUMMYFUNCTION("REGEXREPLACE(A2440, ""\d"", """")"),"         Кабардино-Балкарская Республика")</f>
        <v>         Кабардино-Балкарская Республика</v>
      </c>
      <c r="C2440" s="14" t="str">
        <f t="shared" si="15"/>
        <v>Кабардино-Балкарская Республика</v>
      </c>
      <c r="D2440" s="3">
        <f t="shared" si="16"/>
        <v>2</v>
      </c>
      <c r="E2440" s="15" t="s">
        <v>49</v>
      </c>
      <c r="F2440" s="13" t="str">
        <f>IFERROR(__xludf.DUMMYFUNCTION("REGEXEXTRACT(E2440, ""[А-Яа-я].*"")"),"Цереброваскулярные болезни")</f>
        <v>Цереброваскулярные болезни</v>
      </c>
      <c r="G2440" s="16">
        <f t="shared" si="17"/>
        <v>2</v>
      </c>
      <c r="H2440" s="13" t="s">
        <v>28</v>
      </c>
      <c r="I2440" s="13" t="str">
        <f>IFERROR(__xludf.DUMMYFUNCTION("REGEXREPLACE(H2440, "".*\s"", """")"),"человек")</f>
        <v>человек</v>
      </c>
      <c r="J2440" s="13" t="s">
        <v>29</v>
      </c>
      <c r="K2440" s="17" t="str">
        <f>IFERROR(__xludf.DUMMYFUNCTION("REGEXREPLACE(J2440, ""^[\d\s]+"", """")"),"значение показателя за год")</f>
        <v>значение показателя за год</v>
      </c>
      <c r="L2440" s="16">
        <f t="shared" si="18"/>
        <v>2</v>
      </c>
      <c r="M2440" s="13" t="s">
        <v>31</v>
      </c>
      <c r="N2440" s="13" t="str">
        <f>IFERROR(__xludf.DUMMYFUNCTION("REGEXEXTRACT(M2440, "" (.+)$"")"),"городское население")</f>
        <v>городское население</v>
      </c>
      <c r="O2440" s="18">
        <v>977.0</v>
      </c>
      <c r="P2440" s="18">
        <v>909.0</v>
      </c>
      <c r="Q2440" s="18">
        <v>979.0</v>
      </c>
      <c r="R2440" s="18">
        <v>739.0</v>
      </c>
      <c r="S2440" s="18">
        <v>707.0</v>
      </c>
      <c r="T2440" s="18">
        <v>788.0</v>
      </c>
      <c r="U2440" s="18">
        <v>687.0</v>
      </c>
      <c r="V2440" s="18">
        <v>686.0</v>
      </c>
      <c r="W2440" s="18">
        <v>562.0</v>
      </c>
      <c r="X2440" s="18">
        <v>701.0</v>
      </c>
      <c r="Y2440" s="18">
        <v>678.0</v>
      </c>
      <c r="Z2440" s="19" t="str">
        <f t="shared" si="6"/>
        <v/>
      </c>
      <c r="AA2440" s="19">
        <f t="shared" si="19"/>
        <v>8413</v>
      </c>
      <c r="AB2440" s="19" t="str">
        <f t="shared" si="8"/>
        <v/>
      </c>
      <c r="AC2440" s="19">
        <f t="shared" si="20"/>
        <v>764.8181818</v>
      </c>
      <c r="AD2440" s="19">
        <f t="shared" si="21"/>
        <v>978</v>
      </c>
      <c r="AE2440" s="19" t="str">
        <f t="shared" si="22"/>
        <v>Нет моды</v>
      </c>
      <c r="AF2440" s="19">
        <f t="shared" si="23"/>
        <v>562</v>
      </c>
      <c r="AG2440" s="19">
        <f t="shared" si="24"/>
        <v>979</v>
      </c>
      <c r="AH2440" s="20" t="str">
        <f t="shared" si="14"/>
        <v/>
      </c>
      <c r="AI2440" s="21"/>
      <c r="AJ2440" s="21"/>
      <c r="AK2440" s="21"/>
      <c r="AL2440" s="22">
        <f t="shared" si="25"/>
        <v>1</v>
      </c>
    </row>
    <row r="2441" ht="12.75" customHeight="1">
      <c r="A2441" s="13" t="s">
        <v>190</v>
      </c>
      <c r="B2441" s="13" t="str">
        <f>IFERROR(__xludf.DUMMYFUNCTION("REGEXREPLACE(A2441, ""\d"", """")"),"         Кабардино-Балкарская Республика")</f>
        <v>         Кабардино-Балкарская Республика</v>
      </c>
      <c r="C2441" s="14" t="str">
        <f t="shared" si="15"/>
        <v>Кабардино-Балкарская Республика</v>
      </c>
      <c r="D2441" s="3">
        <f t="shared" si="16"/>
        <v>2</v>
      </c>
      <c r="E2441" s="15" t="s">
        <v>49</v>
      </c>
      <c r="F2441" s="13" t="str">
        <f>IFERROR(__xludf.DUMMYFUNCTION("REGEXEXTRACT(E2441, ""[А-Яа-я].*"")"),"Цереброваскулярные болезни")</f>
        <v>Цереброваскулярные болезни</v>
      </c>
      <c r="G2441" s="16">
        <f t="shared" si="17"/>
        <v>2</v>
      </c>
      <c r="H2441" s="13" t="s">
        <v>28</v>
      </c>
      <c r="I2441" s="13" t="str">
        <f>IFERROR(__xludf.DUMMYFUNCTION("REGEXREPLACE(H2441, "".*\s"", """")"),"человек")</f>
        <v>человек</v>
      </c>
      <c r="J2441" s="13" t="s">
        <v>29</v>
      </c>
      <c r="K2441" s="17" t="str">
        <f>IFERROR(__xludf.DUMMYFUNCTION("REGEXREPLACE(J2441, ""^[\d\s]+"", """")"),"значение показателя за год")</f>
        <v>значение показателя за год</v>
      </c>
      <c r="L2441" s="16">
        <f t="shared" si="18"/>
        <v>2</v>
      </c>
      <c r="M2441" s="13" t="s">
        <v>32</v>
      </c>
      <c r="N2441" s="13" t="str">
        <f>IFERROR(__xludf.DUMMYFUNCTION("REGEXEXTRACT(M2441, "" (.+)$"")"),"сельское население")</f>
        <v>сельское население</v>
      </c>
      <c r="O2441" s="18">
        <v>688.0</v>
      </c>
      <c r="P2441" s="18">
        <v>706.0</v>
      </c>
      <c r="Q2441" s="18">
        <v>621.0</v>
      </c>
      <c r="R2441" s="18">
        <v>537.0</v>
      </c>
      <c r="S2441" s="18">
        <v>496.0</v>
      </c>
      <c r="T2441" s="18">
        <v>507.0</v>
      </c>
      <c r="U2441" s="18">
        <v>464.0</v>
      </c>
      <c r="V2441" s="18">
        <v>444.0</v>
      </c>
      <c r="W2441" s="18">
        <v>386.0</v>
      </c>
      <c r="X2441" s="18">
        <v>523.0</v>
      </c>
      <c r="Y2441" s="18">
        <v>582.0</v>
      </c>
      <c r="Z2441" s="19" t="str">
        <f t="shared" si="6"/>
        <v/>
      </c>
      <c r="AA2441" s="19" t="str">
        <f t="shared" si="19"/>
        <v/>
      </c>
      <c r="AB2441" s="19">
        <f t="shared" si="8"/>
        <v>5954</v>
      </c>
      <c r="AC2441" s="19">
        <f t="shared" si="20"/>
        <v>541.2727273</v>
      </c>
      <c r="AD2441" s="19">
        <f t="shared" si="21"/>
        <v>682</v>
      </c>
      <c r="AE2441" s="19" t="str">
        <f t="shared" si="22"/>
        <v>Нет моды</v>
      </c>
      <c r="AF2441" s="19">
        <f t="shared" si="23"/>
        <v>386</v>
      </c>
      <c r="AG2441" s="19">
        <f t="shared" si="24"/>
        <v>706</v>
      </c>
      <c r="AH2441" s="20" t="str">
        <f t="shared" si="14"/>
        <v>Город: 59%; Село: 41%</v>
      </c>
      <c r="AI2441" s="21"/>
      <c r="AJ2441" s="21"/>
      <c r="AK2441" s="21"/>
      <c r="AL2441" s="22">
        <f t="shared" si="25"/>
        <v>1</v>
      </c>
    </row>
    <row r="2442" ht="12.75" customHeight="1">
      <c r="A2442" s="13" t="s">
        <v>191</v>
      </c>
      <c r="B2442" s="13" t="str">
        <f>IFERROR(__xludf.DUMMYFUNCTION("REGEXREPLACE(A2442, ""\d"", """")"),"         Карачаево-Черкесская Республика")</f>
        <v>         Карачаево-Черкесская Республика</v>
      </c>
      <c r="C2442" s="14" t="str">
        <f t="shared" si="15"/>
        <v>Карачаево-Черкесская Республика</v>
      </c>
      <c r="D2442" s="3">
        <f t="shared" si="16"/>
        <v>2</v>
      </c>
      <c r="E2442" s="15" t="s">
        <v>27</v>
      </c>
      <c r="F2442" s="13" t="str">
        <f>IFERROR(__xludf.DUMMYFUNCTION("REGEXEXTRACT(E2442, ""[А-Яа-я].*"")"),"Болезни органов дыхания")</f>
        <v>Болезни органов дыхания</v>
      </c>
      <c r="G2442" s="16">
        <f t="shared" si="17"/>
        <v>2</v>
      </c>
      <c r="H2442" s="13" t="s">
        <v>28</v>
      </c>
      <c r="I2442" s="13" t="str">
        <f>IFERROR(__xludf.DUMMYFUNCTION("REGEXREPLACE(H2442, "".*\s"", """")"),"человек")</f>
        <v>человек</v>
      </c>
      <c r="J2442" s="13" t="s">
        <v>29</v>
      </c>
      <c r="K2442" s="17" t="str">
        <f>IFERROR(__xludf.DUMMYFUNCTION("REGEXREPLACE(J2442, ""^[\d\s]+"", """")"),"значение показателя за год")</f>
        <v>значение показателя за год</v>
      </c>
      <c r="L2442" s="16">
        <f t="shared" si="18"/>
        <v>2</v>
      </c>
      <c r="M2442" s="13" t="s">
        <v>30</v>
      </c>
      <c r="N2442" s="13" t="str">
        <f>IFERROR(__xludf.DUMMYFUNCTION("REGEXEXTRACT(M2442, "" (.+)$"")"),"все население")</f>
        <v>все население</v>
      </c>
      <c r="O2442" s="18">
        <v>151.0</v>
      </c>
      <c r="P2442" s="18">
        <v>148.0</v>
      </c>
      <c r="Q2442" s="18">
        <v>135.0</v>
      </c>
      <c r="R2442" s="18">
        <v>132.0</v>
      </c>
      <c r="S2442" s="18">
        <v>94.0</v>
      </c>
      <c r="T2442" s="18">
        <v>103.0</v>
      </c>
      <c r="U2442" s="18">
        <v>87.0</v>
      </c>
      <c r="V2442" s="18">
        <v>99.0</v>
      </c>
      <c r="W2442" s="18">
        <v>161.0</v>
      </c>
      <c r="X2442" s="18">
        <v>114.0</v>
      </c>
      <c r="Y2442" s="18">
        <v>101.0</v>
      </c>
      <c r="Z2442" s="19">
        <f t="shared" si="6"/>
        <v>1325</v>
      </c>
      <c r="AA2442" s="19" t="str">
        <f t="shared" si="19"/>
        <v/>
      </c>
      <c r="AB2442" s="19" t="str">
        <f t="shared" si="8"/>
        <v/>
      </c>
      <c r="AC2442" s="19">
        <f t="shared" si="20"/>
        <v>120.4545455</v>
      </c>
      <c r="AD2442" s="19">
        <f t="shared" si="21"/>
        <v>273.5</v>
      </c>
      <c r="AE2442" s="19" t="str">
        <f t="shared" si="22"/>
        <v>Нет моды</v>
      </c>
      <c r="AF2442" s="19">
        <f t="shared" si="23"/>
        <v>87</v>
      </c>
      <c r="AG2442" s="19">
        <f t="shared" si="24"/>
        <v>161</v>
      </c>
      <c r="AH2442" s="20" t="str">
        <f t="shared" si="14"/>
        <v/>
      </c>
      <c r="AI2442" s="21"/>
      <c r="AJ2442" s="21"/>
      <c r="AK2442" s="21"/>
      <c r="AL2442" s="22">
        <f t="shared" si="25"/>
        <v>1</v>
      </c>
    </row>
    <row r="2443" ht="12.75" customHeight="1">
      <c r="A2443" s="13" t="s">
        <v>191</v>
      </c>
      <c r="B2443" s="13" t="str">
        <f>IFERROR(__xludf.DUMMYFUNCTION("REGEXREPLACE(A2443, ""\d"", """")"),"         Карачаево-Черкесская Республика")</f>
        <v>         Карачаево-Черкесская Республика</v>
      </c>
      <c r="C2443" s="14" t="str">
        <f t="shared" si="15"/>
        <v>Карачаево-Черкесская Республика</v>
      </c>
      <c r="D2443" s="3">
        <f t="shared" si="16"/>
        <v>2</v>
      </c>
      <c r="E2443" s="15" t="s">
        <v>27</v>
      </c>
      <c r="F2443" s="13" t="str">
        <f>IFERROR(__xludf.DUMMYFUNCTION("REGEXEXTRACT(E2443, ""[А-Яа-я].*"")"),"Болезни органов дыхания")</f>
        <v>Болезни органов дыхания</v>
      </c>
      <c r="G2443" s="16">
        <f t="shared" si="17"/>
        <v>2</v>
      </c>
      <c r="H2443" s="13" t="s">
        <v>28</v>
      </c>
      <c r="I2443" s="13" t="str">
        <f>IFERROR(__xludf.DUMMYFUNCTION("REGEXREPLACE(H2443, "".*\s"", """")"),"человек")</f>
        <v>человек</v>
      </c>
      <c r="J2443" s="13" t="s">
        <v>29</v>
      </c>
      <c r="K2443" s="17" t="str">
        <f>IFERROR(__xludf.DUMMYFUNCTION("REGEXREPLACE(J2443, ""^[\d\s]+"", """")"),"значение показателя за год")</f>
        <v>значение показателя за год</v>
      </c>
      <c r="L2443" s="16">
        <f t="shared" si="18"/>
        <v>2</v>
      </c>
      <c r="M2443" s="13" t="s">
        <v>31</v>
      </c>
      <c r="N2443" s="13" t="str">
        <f>IFERROR(__xludf.DUMMYFUNCTION("REGEXEXTRACT(M2443, "" (.+)$"")"),"городское население")</f>
        <v>городское население</v>
      </c>
      <c r="O2443" s="18">
        <v>58.0</v>
      </c>
      <c r="P2443" s="18">
        <v>51.0</v>
      </c>
      <c r="Q2443" s="18">
        <v>53.0</v>
      </c>
      <c r="R2443" s="18">
        <v>58.0</v>
      </c>
      <c r="S2443" s="18">
        <v>49.0</v>
      </c>
      <c r="T2443" s="18">
        <v>46.0</v>
      </c>
      <c r="U2443" s="18">
        <v>41.0</v>
      </c>
      <c r="V2443" s="18">
        <v>55.0</v>
      </c>
      <c r="W2443" s="18">
        <v>91.0</v>
      </c>
      <c r="X2443" s="18">
        <v>60.0</v>
      </c>
      <c r="Y2443" s="18">
        <v>48.0</v>
      </c>
      <c r="Z2443" s="19" t="str">
        <f t="shared" si="6"/>
        <v/>
      </c>
      <c r="AA2443" s="19">
        <f t="shared" si="19"/>
        <v>610</v>
      </c>
      <c r="AB2443" s="19" t="str">
        <f t="shared" si="8"/>
        <v/>
      </c>
      <c r="AC2443" s="19">
        <f t="shared" si="20"/>
        <v>55.45454545</v>
      </c>
      <c r="AD2443" s="19">
        <f t="shared" si="21"/>
        <v>89</v>
      </c>
      <c r="AE2443" s="19" t="str">
        <f t="shared" si="22"/>
        <v>Нет моды</v>
      </c>
      <c r="AF2443" s="19">
        <f t="shared" si="23"/>
        <v>41</v>
      </c>
      <c r="AG2443" s="19">
        <f t="shared" si="24"/>
        <v>91</v>
      </c>
      <c r="AH2443" s="20" t="str">
        <f t="shared" si="14"/>
        <v/>
      </c>
      <c r="AI2443" s="21"/>
      <c r="AJ2443" s="21"/>
      <c r="AK2443" s="21"/>
      <c r="AL2443" s="22">
        <f t="shared" si="25"/>
        <v>1</v>
      </c>
    </row>
    <row r="2444" ht="12.75" customHeight="1">
      <c r="A2444" s="13" t="s">
        <v>191</v>
      </c>
      <c r="B2444" s="13" t="str">
        <f>IFERROR(__xludf.DUMMYFUNCTION("REGEXREPLACE(A2444, ""\d"", """")"),"         Карачаево-Черкесская Республика")</f>
        <v>         Карачаево-Черкесская Республика</v>
      </c>
      <c r="C2444" s="14" t="str">
        <f t="shared" si="15"/>
        <v>Карачаево-Черкесская Республика</v>
      </c>
      <c r="D2444" s="3">
        <f t="shared" si="16"/>
        <v>2</v>
      </c>
      <c r="E2444" s="15" t="s">
        <v>27</v>
      </c>
      <c r="F2444" s="13" t="str">
        <f>IFERROR(__xludf.DUMMYFUNCTION("REGEXEXTRACT(E2444, ""[А-Яа-я].*"")"),"Болезни органов дыхания")</f>
        <v>Болезни органов дыхания</v>
      </c>
      <c r="G2444" s="16">
        <f t="shared" si="17"/>
        <v>2</v>
      </c>
      <c r="H2444" s="13" t="s">
        <v>28</v>
      </c>
      <c r="I2444" s="13" t="str">
        <f>IFERROR(__xludf.DUMMYFUNCTION("REGEXREPLACE(H2444, "".*\s"", """")"),"человек")</f>
        <v>человек</v>
      </c>
      <c r="J2444" s="13" t="s">
        <v>29</v>
      </c>
      <c r="K2444" s="17" t="str">
        <f>IFERROR(__xludf.DUMMYFUNCTION("REGEXREPLACE(J2444, ""^[\d\s]+"", """")"),"значение показателя за год")</f>
        <v>значение показателя за год</v>
      </c>
      <c r="L2444" s="16">
        <f t="shared" si="18"/>
        <v>2</v>
      </c>
      <c r="M2444" s="13" t="s">
        <v>32</v>
      </c>
      <c r="N2444" s="13" t="str">
        <f>IFERROR(__xludf.DUMMYFUNCTION("REGEXEXTRACT(M2444, "" (.+)$"")"),"сельское население")</f>
        <v>сельское население</v>
      </c>
      <c r="O2444" s="18">
        <v>93.0</v>
      </c>
      <c r="P2444" s="18">
        <v>97.0</v>
      </c>
      <c r="Q2444" s="18">
        <v>82.0</v>
      </c>
      <c r="R2444" s="18">
        <v>74.0</v>
      </c>
      <c r="S2444" s="18">
        <v>45.0</v>
      </c>
      <c r="T2444" s="18">
        <v>57.0</v>
      </c>
      <c r="U2444" s="18">
        <v>46.0</v>
      </c>
      <c r="V2444" s="18">
        <v>44.0</v>
      </c>
      <c r="W2444" s="18">
        <v>70.0</v>
      </c>
      <c r="X2444" s="18">
        <v>54.0</v>
      </c>
      <c r="Y2444" s="18">
        <v>53.0</v>
      </c>
      <c r="Z2444" s="19" t="str">
        <f t="shared" si="6"/>
        <v/>
      </c>
      <c r="AA2444" s="19" t="str">
        <f t="shared" si="19"/>
        <v/>
      </c>
      <c r="AB2444" s="19">
        <f t="shared" si="8"/>
        <v>715</v>
      </c>
      <c r="AC2444" s="19">
        <f t="shared" si="20"/>
        <v>65</v>
      </c>
      <c r="AD2444" s="19">
        <f t="shared" si="21"/>
        <v>54.5</v>
      </c>
      <c r="AE2444" s="19" t="str">
        <f t="shared" si="22"/>
        <v>Нет моды</v>
      </c>
      <c r="AF2444" s="19">
        <f t="shared" si="23"/>
        <v>44</v>
      </c>
      <c r="AG2444" s="19">
        <f t="shared" si="24"/>
        <v>97</v>
      </c>
      <c r="AH2444" s="20" t="str">
        <f t="shared" si="14"/>
        <v>Город: 46%; Село: 54%</v>
      </c>
      <c r="AI2444" s="21"/>
      <c r="AJ2444" s="21"/>
      <c r="AK2444" s="21"/>
      <c r="AL2444" s="22">
        <f t="shared" si="25"/>
        <v>1</v>
      </c>
    </row>
    <row r="2445" ht="12.75" customHeight="1">
      <c r="A2445" s="13" t="s">
        <v>191</v>
      </c>
      <c r="B2445" s="13" t="str">
        <f>IFERROR(__xludf.DUMMYFUNCTION("REGEXREPLACE(A2445, ""\d"", """")"),"         Карачаево-Черкесская Республика")</f>
        <v>         Карачаево-Черкесская Республика</v>
      </c>
      <c r="C2445" s="14" t="str">
        <f t="shared" si="15"/>
        <v>Карачаево-Черкесская Республика</v>
      </c>
      <c r="D2445" s="3">
        <f t="shared" si="16"/>
        <v>2</v>
      </c>
      <c r="E2445" s="15" t="s">
        <v>33</v>
      </c>
      <c r="F2445" s="13" t="str">
        <f>IFERROR(__xludf.DUMMYFUNCTION("REGEXEXTRACT(E2445, ""[А-Яа-я].*"")"),"Болезни органов пищеварения")</f>
        <v>Болезни органов пищеварения</v>
      </c>
      <c r="G2445" s="16">
        <f t="shared" si="17"/>
        <v>2</v>
      </c>
      <c r="H2445" s="13" t="s">
        <v>28</v>
      </c>
      <c r="I2445" s="13" t="str">
        <f>IFERROR(__xludf.DUMMYFUNCTION("REGEXREPLACE(H2445, "".*\s"", """")"),"человек")</f>
        <v>человек</v>
      </c>
      <c r="J2445" s="13" t="s">
        <v>29</v>
      </c>
      <c r="K2445" s="17" t="str">
        <f>IFERROR(__xludf.DUMMYFUNCTION("REGEXREPLACE(J2445, ""^[\d\s]+"", """")"),"значение показателя за год")</f>
        <v>значение показателя за год</v>
      </c>
      <c r="L2445" s="16">
        <f t="shared" si="18"/>
        <v>2</v>
      </c>
      <c r="M2445" s="13" t="s">
        <v>30</v>
      </c>
      <c r="N2445" s="13" t="str">
        <f>IFERROR(__xludf.DUMMYFUNCTION("REGEXEXTRACT(M2445, "" (.+)$"")"),"все население")</f>
        <v>все население</v>
      </c>
      <c r="O2445" s="18">
        <v>182.0</v>
      </c>
      <c r="P2445" s="18">
        <v>190.0</v>
      </c>
      <c r="Q2445" s="18">
        <v>209.0</v>
      </c>
      <c r="R2445" s="18">
        <v>201.0</v>
      </c>
      <c r="S2445" s="18">
        <v>192.0</v>
      </c>
      <c r="T2445" s="18">
        <v>194.0</v>
      </c>
      <c r="U2445" s="18">
        <v>165.0</v>
      </c>
      <c r="V2445" s="18">
        <v>168.0</v>
      </c>
      <c r="W2445" s="18">
        <v>221.0</v>
      </c>
      <c r="X2445" s="18">
        <v>176.0</v>
      </c>
      <c r="Y2445" s="18">
        <v>172.0</v>
      </c>
      <c r="Z2445" s="19">
        <f t="shared" si="6"/>
        <v>2070</v>
      </c>
      <c r="AA2445" s="19" t="str">
        <f t="shared" si="19"/>
        <v/>
      </c>
      <c r="AB2445" s="19" t="str">
        <f t="shared" si="8"/>
        <v/>
      </c>
      <c r="AC2445" s="19">
        <f t="shared" si="20"/>
        <v>188.1818182</v>
      </c>
      <c r="AD2445" s="19">
        <f t="shared" si="21"/>
        <v>131</v>
      </c>
      <c r="AE2445" s="19" t="str">
        <f t="shared" si="22"/>
        <v>Нет моды</v>
      </c>
      <c r="AF2445" s="19">
        <f t="shared" si="23"/>
        <v>165</v>
      </c>
      <c r="AG2445" s="19">
        <f t="shared" si="24"/>
        <v>221</v>
      </c>
      <c r="AH2445" s="20" t="str">
        <f t="shared" si="14"/>
        <v/>
      </c>
      <c r="AI2445" s="21"/>
      <c r="AJ2445" s="21"/>
      <c r="AK2445" s="21"/>
      <c r="AL2445" s="22">
        <f t="shared" si="25"/>
        <v>1</v>
      </c>
    </row>
    <row r="2446" ht="12.75" customHeight="1">
      <c r="A2446" s="13" t="s">
        <v>191</v>
      </c>
      <c r="B2446" s="13" t="str">
        <f>IFERROR(__xludf.DUMMYFUNCTION("REGEXREPLACE(A2446, ""\d"", """")"),"         Карачаево-Черкесская Республика")</f>
        <v>         Карачаево-Черкесская Республика</v>
      </c>
      <c r="C2446" s="14" t="str">
        <f t="shared" si="15"/>
        <v>Карачаево-Черкесская Республика</v>
      </c>
      <c r="D2446" s="3">
        <f t="shared" si="16"/>
        <v>2</v>
      </c>
      <c r="E2446" s="15" t="s">
        <v>33</v>
      </c>
      <c r="F2446" s="13" t="str">
        <f>IFERROR(__xludf.DUMMYFUNCTION("REGEXEXTRACT(E2446, ""[А-Яа-я].*"")"),"Болезни органов пищеварения")</f>
        <v>Болезни органов пищеварения</v>
      </c>
      <c r="G2446" s="16">
        <f t="shared" si="17"/>
        <v>2</v>
      </c>
      <c r="H2446" s="13" t="s">
        <v>28</v>
      </c>
      <c r="I2446" s="13" t="str">
        <f>IFERROR(__xludf.DUMMYFUNCTION("REGEXREPLACE(H2446, "".*\s"", """")"),"человек")</f>
        <v>человек</v>
      </c>
      <c r="J2446" s="13" t="s">
        <v>29</v>
      </c>
      <c r="K2446" s="17" t="str">
        <f>IFERROR(__xludf.DUMMYFUNCTION("REGEXREPLACE(J2446, ""^[\d\s]+"", """")"),"значение показателя за год")</f>
        <v>значение показателя за год</v>
      </c>
      <c r="L2446" s="16">
        <f t="shared" si="18"/>
        <v>2</v>
      </c>
      <c r="M2446" s="13" t="s">
        <v>31</v>
      </c>
      <c r="N2446" s="13" t="str">
        <f>IFERROR(__xludf.DUMMYFUNCTION("REGEXEXTRACT(M2446, "" (.+)$"")"),"городское население")</f>
        <v>городское население</v>
      </c>
      <c r="O2446" s="18">
        <v>99.0</v>
      </c>
      <c r="P2446" s="18">
        <v>85.0</v>
      </c>
      <c r="Q2446" s="18">
        <v>101.0</v>
      </c>
      <c r="R2446" s="18">
        <v>96.0</v>
      </c>
      <c r="S2446" s="18">
        <v>105.0</v>
      </c>
      <c r="T2446" s="18">
        <v>81.0</v>
      </c>
      <c r="U2446" s="18">
        <v>83.0</v>
      </c>
      <c r="V2446" s="18">
        <v>92.0</v>
      </c>
      <c r="W2446" s="18">
        <v>126.0</v>
      </c>
      <c r="X2446" s="18">
        <v>89.0</v>
      </c>
      <c r="Y2446" s="18">
        <v>83.0</v>
      </c>
      <c r="Z2446" s="19" t="str">
        <f t="shared" si="6"/>
        <v/>
      </c>
      <c r="AA2446" s="19">
        <f t="shared" si="19"/>
        <v>1040</v>
      </c>
      <c r="AB2446" s="19" t="str">
        <f t="shared" si="8"/>
        <v/>
      </c>
      <c r="AC2446" s="19">
        <f t="shared" si="20"/>
        <v>94.54545455</v>
      </c>
      <c r="AD2446" s="19">
        <f t="shared" si="21"/>
        <v>145.5</v>
      </c>
      <c r="AE2446" s="19" t="str">
        <f t="shared" si="22"/>
        <v>Нет моды</v>
      </c>
      <c r="AF2446" s="19">
        <f t="shared" si="23"/>
        <v>81</v>
      </c>
      <c r="AG2446" s="19">
        <f t="shared" si="24"/>
        <v>126</v>
      </c>
      <c r="AH2446" s="20" t="str">
        <f t="shared" si="14"/>
        <v/>
      </c>
      <c r="AI2446" s="21"/>
      <c r="AJ2446" s="21"/>
      <c r="AK2446" s="21"/>
      <c r="AL2446" s="22">
        <f t="shared" si="25"/>
        <v>1</v>
      </c>
    </row>
    <row r="2447" ht="12.75" customHeight="1">
      <c r="A2447" s="13" t="s">
        <v>191</v>
      </c>
      <c r="B2447" s="13" t="str">
        <f>IFERROR(__xludf.DUMMYFUNCTION("REGEXREPLACE(A2447, ""\d"", """")"),"         Карачаево-Черкесская Республика")</f>
        <v>         Карачаево-Черкесская Республика</v>
      </c>
      <c r="C2447" s="14" t="str">
        <f t="shared" si="15"/>
        <v>Карачаево-Черкесская Республика</v>
      </c>
      <c r="D2447" s="3">
        <f t="shared" si="16"/>
        <v>2</v>
      </c>
      <c r="E2447" s="15" t="s">
        <v>33</v>
      </c>
      <c r="F2447" s="13" t="str">
        <f>IFERROR(__xludf.DUMMYFUNCTION("REGEXEXTRACT(E2447, ""[А-Яа-я].*"")"),"Болезни органов пищеварения")</f>
        <v>Болезни органов пищеварения</v>
      </c>
      <c r="G2447" s="16">
        <f t="shared" si="17"/>
        <v>2</v>
      </c>
      <c r="H2447" s="13" t="s">
        <v>28</v>
      </c>
      <c r="I2447" s="13" t="str">
        <f>IFERROR(__xludf.DUMMYFUNCTION("REGEXREPLACE(H2447, "".*\s"", """")"),"человек")</f>
        <v>человек</v>
      </c>
      <c r="J2447" s="13" t="s">
        <v>29</v>
      </c>
      <c r="K2447" s="17" t="str">
        <f>IFERROR(__xludf.DUMMYFUNCTION("REGEXREPLACE(J2447, ""^[\d\s]+"", """")"),"значение показателя за год")</f>
        <v>значение показателя за год</v>
      </c>
      <c r="L2447" s="16">
        <f t="shared" si="18"/>
        <v>2</v>
      </c>
      <c r="M2447" s="13" t="s">
        <v>32</v>
      </c>
      <c r="N2447" s="13" t="str">
        <f>IFERROR(__xludf.DUMMYFUNCTION("REGEXEXTRACT(M2447, "" (.+)$"")"),"сельское население")</f>
        <v>сельское население</v>
      </c>
      <c r="O2447" s="18">
        <v>83.0</v>
      </c>
      <c r="P2447" s="18">
        <v>105.0</v>
      </c>
      <c r="Q2447" s="18">
        <v>108.0</v>
      </c>
      <c r="R2447" s="18">
        <v>105.0</v>
      </c>
      <c r="S2447" s="18">
        <v>87.0</v>
      </c>
      <c r="T2447" s="18">
        <v>113.0</v>
      </c>
      <c r="U2447" s="18">
        <v>82.0</v>
      </c>
      <c r="V2447" s="18">
        <v>76.0</v>
      </c>
      <c r="W2447" s="18">
        <v>95.0</v>
      </c>
      <c r="X2447" s="18">
        <v>87.0</v>
      </c>
      <c r="Y2447" s="18">
        <v>89.0</v>
      </c>
      <c r="Z2447" s="19" t="str">
        <f t="shared" si="6"/>
        <v/>
      </c>
      <c r="AA2447" s="19" t="str">
        <f t="shared" si="19"/>
        <v/>
      </c>
      <c r="AB2447" s="19">
        <f t="shared" si="8"/>
        <v>1030</v>
      </c>
      <c r="AC2447" s="19">
        <f t="shared" si="20"/>
        <v>93.63636364</v>
      </c>
      <c r="AD2447" s="19">
        <f t="shared" si="21"/>
        <v>90.5</v>
      </c>
      <c r="AE2447" s="19" t="str">
        <f t="shared" si="22"/>
        <v>Нет моды</v>
      </c>
      <c r="AF2447" s="19">
        <f t="shared" si="23"/>
        <v>76</v>
      </c>
      <c r="AG2447" s="19">
        <f t="shared" si="24"/>
        <v>113</v>
      </c>
      <c r="AH2447" s="20" t="str">
        <f t="shared" si="14"/>
        <v>Город: 50%; Село: 50%</v>
      </c>
      <c r="AI2447" s="21"/>
      <c r="AJ2447" s="21"/>
      <c r="AK2447" s="21"/>
      <c r="AL2447" s="22">
        <f t="shared" si="25"/>
        <v>1</v>
      </c>
    </row>
    <row r="2448" ht="12.75" customHeight="1">
      <c r="A2448" s="13" t="s">
        <v>191</v>
      </c>
      <c r="B2448" s="13" t="str">
        <f>IFERROR(__xludf.DUMMYFUNCTION("REGEXREPLACE(A2448, ""\d"", """")"),"         Карачаево-Черкесская Республика")</f>
        <v>         Карачаево-Черкесская Республика</v>
      </c>
      <c r="C2448" s="14" t="str">
        <f t="shared" si="15"/>
        <v>Карачаево-Черкесская Республика</v>
      </c>
      <c r="D2448" s="3">
        <f t="shared" si="16"/>
        <v>2</v>
      </c>
      <c r="E2448" s="15" t="s">
        <v>34</v>
      </c>
      <c r="F2448" s="13" t="str">
        <f>IFERROR(__xludf.DUMMYFUNCTION("REGEXEXTRACT(E2448, ""[А-Яа-я].*"")"),"Болезни системы кровообращения")</f>
        <v>Болезни системы кровообращения</v>
      </c>
      <c r="G2448" s="16">
        <f t="shared" si="17"/>
        <v>2</v>
      </c>
      <c r="H2448" s="13" t="s">
        <v>28</v>
      </c>
      <c r="I2448" s="13" t="str">
        <f>IFERROR(__xludf.DUMMYFUNCTION("REGEXREPLACE(H2448, "".*\s"", """")"),"человек")</f>
        <v>человек</v>
      </c>
      <c r="J2448" s="13" t="s">
        <v>29</v>
      </c>
      <c r="K2448" s="17" t="str">
        <f>IFERROR(__xludf.DUMMYFUNCTION("REGEXREPLACE(J2448, ""^[\d\s]+"", """")"),"значение показателя за год")</f>
        <v>значение показателя за год</v>
      </c>
      <c r="L2448" s="16">
        <f t="shared" si="18"/>
        <v>2</v>
      </c>
      <c r="M2448" s="13" t="s">
        <v>30</v>
      </c>
      <c r="N2448" s="13" t="str">
        <f>IFERROR(__xludf.DUMMYFUNCTION("REGEXEXTRACT(M2448, "" (.+)$"")"),"все население")</f>
        <v>все население</v>
      </c>
      <c r="O2448" s="18">
        <v>2670.0</v>
      </c>
      <c r="P2448" s="18">
        <v>2568.0</v>
      </c>
      <c r="Q2448" s="18">
        <v>2233.0</v>
      </c>
      <c r="R2448" s="18">
        <v>2103.0</v>
      </c>
      <c r="S2448" s="18">
        <v>1719.0</v>
      </c>
      <c r="T2448" s="18">
        <v>1627.0</v>
      </c>
      <c r="U2448" s="18">
        <v>1554.0</v>
      </c>
      <c r="V2448" s="18">
        <v>1640.0</v>
      </c>
      <c r="W2448" s="18">
        <v>1743.0</v>
      </c>
      <c r="X2448" s="18">
        <v>1642.0</v>
      </c>
      <c r="Y2448" s="18">
        <v>1630.0</v>
      </c>
      <c r="Z2448" s="19">
        <f t="shared" si="6"/>
        <v>21129</v>
      </c>
      <c r="AA2448" s="19" t="str">
        <f t="shared" si="19"/>
        <v/>
      </c>
      <c r="AB2448" s="19" t="str">
        <f t="shared" si="8"/>
        <v/>
      </c>
      <c r="AC2448" s="19">
        <f t="shared" si="20"/>
        <v>1920.818182</v>
      </c>
      <c r="AD2448" s="19">
        <f t="shared" si="21"/>
        <v>833.5</v>
      </c>
      <c r="AE2448" s="19" t="str">
        <f t="shared" si="22"/>
        <v>Нет моды</v>
      </c>
      <c r="AF2448" s="19">
        <f t="shared" si="23"/>
        <v>1554</v>
      </c>
      <c r="AG2448" s="19">
        <f t="shared" si="24"/>
        <v>2670</v>
      </c>
      <c r="AH2448" s="20" t="str">
        <f t="shared" si="14"/>
        <v/>
      </c>
      <c r="AI2448" s="21"/>
      <c r="AJ2448" s="21"/>
      <c r="AK2448" s="21"/>
      <c r="AL2448" s="22">
        <f t="shared" si="25"/>
        <v>1</v>
      </c>
    </row>
    <row r="2449" ht="12.75" customHeight="1">
      <c r="A2449" s="13" t="s">
        <v>191</v>
      </c>
      <c r="B2449" s="13" t="str">
        <f>IFERROR(__xludf.DUMMYFUNCTION("REGEXREPLACE(A2449, ""\d"", """")"),"         Карачаево-Черкесская Республика")</f>
        <v>         Карачаево-Черкесская Республика</v>
      </c>
      <c r="C2449" s="14" t="str">
        <f t="shared" si="15"/>
        <v>Карачаево-Черкесская Республика</v>
      </c>
      <c r="D2449" s="3">
        <f t="shared" si="16"/>
        <v>2</v>
      </c>
      <c r="E2449" s="15" t="s">
        <v>34</v>
      </c>
      <c r="F2449" s="13" t="str">
        <f>IFERROR(__xludf.DUMMYFUNCTION("REGEXEXTRACT(E2449, ""[А-Яа-я].*"")"),"Болезни системы кровообращения")</f>
        <v>Болезни системы кровообращения</v>
      </c>
      <c r="G2449" s="16">
        <f t="shared" si="17"/>
        <v>2</v>
      </c>
      <c r="H2449" s="13" t="s">
        <v>28</v>
      </c>
      <c r="I2449" s="13" t="str">
        <f>IFERROR(__xludf.DUMMYFUNCTION("REGEXREPLACE(H2449, "".*\s"", """")"),"человек")</f>
        <v>человек</v>
      </c>
      <c r="J2449" s="13" t="s">
        <v>29</v>
      </c>
      <c r="K2449" s="17" t="str">
        <f>IFERROR(__xludf.DUMMYFUNCTION("REGEXREPLACE(J2449, ""^[\d\s]+"", """")"),"значение показателя за год")</f>
        <v>значение показателя за год</v>
      </c>
      <c r="L2449" s="16">
        <f t="shared" si="18"/>
        <v>2</v>
      </c>
      <c r="M2449" s="13" t="s">
        <v>31</v>
      </c>
      <c r="N2449" s="13" t="str">
        <f>IFERROR(__xludf.DUMMYFUNCTION("REGEXEXTRACT(M2449, "" (.+)$"")"),"городское население")</f>
        <v>городское население</v>
      </c>
      <c r="O2449" s="18">
        <v>1017.0</v>
      </c>
      <c r="P2449" s="18">
        <v>1022.0</v>
      </c>
      <c r="Q2449" s="18">
        <v>937.0</v>
      </c>
      <c r="R2449" s="18">
        <v>972.0</v>
      </c>
      <c r="S2449" s="18">
        <v>751.0</v>
      </c>
      <c r="T2449" s="18">
        <v>663.0</v>
      </c>
      <c r="U2449" s="18">
        <v>666.0</v>
      </c>
      <c r="V2449" s="18">
        <v>723.0</v>
      </c>
      <c r="W2449" s="18">
        <v>740.0</v>
      </c>
      <c r="X2449" s="18">
        <v>665.0</v>
      </c>
      <c r="Y2449" s="18">
        <v>730.0</v>
      </c>
      <c r="Z2449" s="19" t="str">
        <f t="shared" si="6"/>
        <v/>
      </c>
      <c r="AA2449" s="19">
        <f t="shared" si="19"/>
        <v>8886</v>
      </c>
      <c r="AB2449" s="19" t="str">
        <f t="shared" si="8"/>
        <v/>
      </c>
      <c r="AC2449" s="19">
        <f t="shared" si="20"/>
        <v>807.8181818</v>
      </c>
      <c r="AD2449" s="19">
        <f t="shared" si="21"/>
        <v>1288</v>
      </c>
      <c r="AE2449" s="19" t="str">
        <f t="shared" si="22"/>
        <v>Нет моды</v>
      </c>
      <c r="AF2449" s="19">
        <f t="shared" si="23"/>
        <v>663</v>
      </c>
      <c r="AG2449" s="19">
        <f t="shared" si="24"/>
        <v>1022</v>
      </c>
      <c r="AH2449" s="20" t="str">
        <f t="shared" si="14"/>
        <v/>
      </c>
      <c r="AI2449" s="21"/>
      <c r="AJ2449" s="21"/>
      <c r="AK2449" s="21"/>
      <c r="AL2449" s="22">
        <f t="shared" si="25"/>
        <v>1</v>
      </c>
    </row>
    <row r="2450" ht="12.75" customHeight="1">
      <c r="A2450" s="13" t="s">
        <v>191</v>
      </c>
      <c r="B2450" s="13" t="str">
        <f>IFERROR(__xludf.DUMMYFUNCTION("REGEXREPLACE(A2450, ""\d"", """")"),"         Карачаево-Черкесская Республика")</f>
        <v>         Карачаево-Черкесская Республика</v>
      </c>
      <c r="C2450" s="14" t="str">
        <f t="shared" si="15"/>
        <v>Карачаево-Черкесская Республика</v>
      </c>
      <c r="D2450" s="3">
        <f t="shared" si="16"/>
        <v>2</v>
      </c>
      <c r="E2450" s="15" t="s">
        <v>34</v>
      </c>
      <c r="F2450" s="13" t="str">
        <f>IFERROR(__xludf.DUMMYFUNCTION("REGEXEXTRACT(E2450, ""[А-Яа-я].*"")"),"Болезни системы кровообращения")</f>
        <v>Болезни системы кровообращения</v>
      </c>
      <c r="G2450" s="16">
        <f t="shared" si="17"/>
        <v>2</v>
      </c>
      <c r="H2450" s="13" t="s">
        <v>28</v>
      </c>
      <c r="I2450" s="13" t="str">
        <f>IFERROR(__xludf.DUMMYFUNCTION("REGEXREPLACE(H2450, "".*\s"", """")"),"человек")</f>
        <v>человек</v>
      </c>
      <c r="J2450" s="13" t="s">
        <v>29</v>
      </c>
      <c r="K2450" s="17" t="str">
        <f>IFERROR(__xludf.DUMMYFUNCTION("REGEXREPLACE(J2450, ""^[\d\s]+"", """")"),"значение показателя за год")</f>
        <v>значение показателя за год</v>
      </c>
      <c r="L2450" s="16">
        <f t="shared" si="18"/>
        <v>2</v>
      </c>
      <c r="M2450" s="13" t="s">
        <v>32</v>
      </c>
      <c r="N2450" s="13" t="str">
        <f>IFERROR(__xludf.DUMMYFUNCTION("REGEXEXTRACT(M2450, "" (.+)$"")"),"сельское население")</f>
        <v>сельское население</v>
      </c>
      <c r="O2450" s="18">
        <v>1653.0</v>
      </c>
      <c r="P2450" s="18">
        <v>1546.0</v>
      </c>
      <c r="Q2450" s="18">
        <v>1296.0</v>
      </c>
      <c r="R2450" s="18">
        <v>1131.0</v>
      </c>
      <c r="S2450" s="18">
        <v>968.0</v>
      </c>
      <c r="T2450" s="18">
        <v>964.0</v>
      </c>
      <c r="U2450" s="18">
        <v>888.0</v>
      </c>
      <c r="V2450" s="18">
        <v>917.0</v>
      </c>
      <c r="W2450" s="18">
        <v>1003.0</v>
      </c>
      <c r="X2450" s="18">
        <v>977.0</v>
      </c>
      <c r="Y2450" s="18">
        <v>900.0</v>
      </c>
      <c r="Z2450" s="19" t="str">
        <f t="shared" si="6"/>
        <v/>
      </c>
      <c r="AA2450" s="19" t="str">
        <f t="shared" si="19"/>
        <v/>
      </c>
      <c r="AB2450" s="19">
        <f t="shared" si="8"/>
        <v>12243</v>
      </c>
      <c r="AC2450" s="19">
        <f t="shared" si="20"/>
        <v>1113</v>
      </c>
      <c r="AD2450" s="19">
        <f t="shared" si="21"/>
        <v>950.5</v>
      </c>
      <c r="AE2450" s="19" t="str">
        <f t="shared" si="22"/>
        <v>Нет моды</v>
      </c>
      <c r="AF2450" s="19">
        <f t="shared" si="23"/>
        <v>888</v>
      </c>
      <c r="AG2450" s="19">
        <f t="shared" si="24"/>
        <v>1653</v>
      </c>
      <c r="AH2450" s="20" t="str">
        <f t="shared" si="14"/>
        <v>Город: 42%; Село: 58%</v>
      </c>
      <c r="AI2450" s="21"/>
      <c r="AJ2450" s="21"/>
      <c r="AK2450" s="21"/>
      <c r="AL2450" s="22">
        <f t="shared" si="25"/>
        <v>1</v>
      </c>
    </row>
    <row r="2451" ht="12.75" customHeight="1">
      <c r="A2451" s="13" t="s">
        <v>191</v>
      </c>
      <c r="B2451" s="13" t="str">
        <f>IFERROR(__xludf.DUMMYFUNCTION("REGEXREPLACE(A2451, ""\d"", """")"),"         Карачаево-Черкесская Республика")</f>
        <v>         Карачаево-Черкесская Республика</v>
      </c>
      <c r="C2451" s="14" t="str">
        <f t="shared" si="15"/>
        <v>Карачаево-Черкесская Республика</v>
      </c>
      <c r="D2451" s="3">
        <f t="shared" si="16"/>
        <v>2</v>
      </c>
      <c r="E2451" s="15" t="s">
        <v>35</v>
      </c>
      <c r="F2451" s="13" t="str">
        <f>IFERROR(__xludf.DUMMYFUNCTION("REGEXEXTRACT(E2451, ""[А-Яа-я].*"")"),"внешние причины")</f>
        <v>внешние причины</v>
      </c>
      <c r="G2451" s="16">
        <f t="shared" si="17"/>
        <v>2</v>
      </c>
      <c r="H2451" s="13" t="s">
        <v>28</v>
      </c>
      <c r="I2451" s="13" t="str">
        <f>IFERROR(__xludf.DUMMYFUNCTION("REGEXREPLACE(H2451, "".*\s"", """")"),"человек")</f>
        <v>человек</v>
      </c>
      <c r="J2451" s="13" t="s">
        <v>29</v>
      </c>
      <c r="K2451" s="17" t="str">
        <f>IFERROR(__xludf.DUMMYFUNCTION("REGEXREPLACE(J2451, ""^[\d\s]+"", """")"),"значение показателя за год")</f>
        <v>значение показателя за год</v>
      </c>
      <c r="L2451" s="16">
        <f t="shared" si="18"/>
        <v>2</v>
      </c>
      <c r="M2451" s="13" t="s">
        <v>30</v>
      </c>
      <c r="N2451" s="13" t="str">
        <f>IFERROR(__xludf.DUMMYFUNCTION("REGEXEXTRACT(M2451, "" (.+)$"")"),"все население")</f>
        <v>все население</v>
      </c>
      <c r="O2451" s="18">
        <v>386.0</v>
      </c>
      <c r="P2451" s="18">
        <v>395.0</v>
      </c>
      <c r="Q2451" s="18">
        <v>358.0</v>
      </c>
      <c r="R2451" s="18">
        <v>293.0</v>
      </c>
      <c r="S2451" s="18">
        <v>268.0</v>
      </c>
      <c r="T2451" s="18">
        <v>282.0</v>
      </c>
      <c r="U2451" s="18">
        <v>253.0</v>
      </c>
      <c r="V2451" s="18">
        <v>240.0</v>
      </c>
      <c r="W2451" s="18">
        <v>243.0</v>
      </c>
      <c r="X2451" s="18">
        <v>326.0</v>
      </c>
      <c r="Y2451" s="18">
        <v>297.0</v>
      </c>
      <c r="Z2451" s="19">
        <f t="shared" si="6"/>
        <v>3341</v>
      </c>
      <c r="AA2451" s="19" t="str">
        <f t="shared" si="19"/>
        <v/>
      </c>
      <c r="AB2451" s="19" t="str">
        <f t="shared" si="8"/>
        <v/>
      </c>
      <c r="AC2451" s="19">
        <f t="shared" si="20"/>
        <v>303.7272727</v>
      </c>
      <c r="AD2451" s="19">
        <f t="shared" si="21"/>
        <v>641.5</v>
      </c>
      <c r="AE2451" s="19" t="str">
        <f t="shared" si="22"/>
        <v>Нет моды</v>
      </c>
      <c r="AF2451" s="19">
        <f t="shared" si="23"/>
        <v>240</v>
      </c>
      <c r="AG2451" s="19">
        <f t="shared" si="24"/>
        <v>395</v>
      </c>
      <c r="AH2451" s="20" t="str">
        <f t="shared" si="14"/>
        <v/>
      </c>
      <c r="AI2451" s="21"/>
      <c r="AJ2451" s="21"/>
      <c r="AK2451" s="21"/>
      <c r="AL2451" s="22">
        <f t="shared" si="25"/>
        <v>1</v>
      </c>
    </row>
    <row r="2452" ht="12.75" customHeight="1">
      <c r="A2452" s="13" t="s">
        <v>191</v>
      </c>
      <c r="B2452" s="13" t="str">
        <f>IFERROR(__xludf.DUMMYFUNCTION("REGEXREPLACE(A2452, ""\d"", """")"),"         Карачаево-Черкесская Республика")</f>
        <v>         Карачаево-Черкесская Республика</v>
      </c>
      <c r="C2452" s="14" t="str">
        <f t="shared" si="15"/>
        <v>Карачаево-Черкесская Республика</v>
      </c>
      <c r="D2452" s="3">
        <f t="shared" si="16"/>
        <v>2</v>
      </c>
      <c r="E2452" s="15" t="s">
        <v>35</v>
      </c>
      <c r="F2452" s="13" t="str">
        <f>IFERROR(__xludf.DUMMYFUNCTION("REGEXEXTRACT(E2452, ""[А-Яа-я].*"")"),"внешние причины")</f>
        <v>внешние причины</v>
      </c>
      <c r="G2452" s="16">
        <f t="shared" si="17"/>
        <v>2</v>
      </c>
      <c r="H2452" s="13" t="s">
        <v>28</v>
      </c>
      <c r="I2452" s="13" t="str">
        <f>IFERROR(__xludf.DUMMYFUNCTION("REGEXREPLACE(H2452, "".*\s"", """")"),"человек")</f>
        <v>человек</v>
      </c>
      <c r="J2452" s="13" t="s">
        <v>29</v>
      </c>
      <c r="K2452" s="17" t="str">
        <f>IFERROR(__xludf.DUMMYFUNCTION("REGEXREPLACE(J2452, ""^[\d\s]+"", """")"),"значение показателя за год")</f>
        <v>значение показателя за год</v>
      </c>
      <c r="L2452" s="16">
        <f t="shared" si="18"/>
        <v>2</v>
      </c>
      <c r="M2452" s="13" t="s">
        <v>31</v>
      </c>
      <c r="N2452" s="13" t="str">
        <f>IFERROR(__xludf.DUMMYFUNCTION("REGEXEXTRACT(M2452, "" (.+)$"")"),"городское население")</f>
        <v>городское население</v>
      </c>
      <c r="O2452" s="18">
        <v>167.0</v>
      </c>
      <c r="P2452" s="18">
        <v>172.0</v>
      </c>
      <c r="Q2452" s="18">
        <v>162.0</v>
      </c>
      <c r="R2452" s="18">
        <v>127.0</v>
      </c>
      <c r="S2452" s="18">
        <v>104.0</v>
      </c>
      <c r="T2452" s="18">
        <v>115.0</v>
      </c>
      <c r="U2452" s="18">
        <v>97.0</v>
      </c>
      <c r="V2452" s="18">
        <v>101.0</v>
      </c>
      <c r="W2452" s="18">
        <v>111.0</v>
      </c>
      <c r="X2452" s="18">
        <v>122.0</v>
      </c>
      <c r="Y2452" s="18">
        <v>137.0</v>
      </c>
      <c r="Z2452" s="19" t="str">
        <f t="shared" si="6"/>
        <v/>
      </c>
      <c r="AA2452" s="19">
        <f t="shared" si="19"/>
        <v>1415</v>
      </c>
      <c r="AB2452" s="19" t="str">
        <f t="shared" si="8"/>
        <v/>
      </c>
      <c r="AC2452" s="19">
        <f t="shared" si="20"/>
        <v>128.6363636</v>
      </c>
      <c r="AD2452" s="19">
        <f t="shared" si="21"/>
        <v>206</v>
      </c>
      <c r="AE2452" s="19" t="str">
        <f t="shared" si="22"/>
        <v>Нет моды</v>
      </c>
      <c r="AF2452" s="19">
        <f t="shared" si="23"/>
        <v>97</v>
      </c>
      <c r="AG2452" s="19">
        <f t="shared" si="24"/>
        <v>172</v>
      </c>
      <c r="AH2452" s="20" t="str">
        <f t="shared" si="14"/>
        <v/>
      </c>
      <c r="AI2452" s="21"/>
      <c r="AJ2452" s="21"/>
      <c r="AK2452" s="21"/>
      <c r="AL2452" s="22">
        <f t="shared" si="25"/>
        <v>1</v>
      </c>
    </row>
    <row r="2453" ht="12.75" customHeight="1">
      <c r="A2453" s="13" t="s">
        <v>191</v>
      </c>
      <c r="B2453" s="13" t="str">
        <f>IFERROR(__xludf.DUMMYFUNCTION("REGEXREPLACE(A2453, ""\d"", """")"),"         Карачаево-Черкесская Республика")</f>
        <v>         Карачаево-Черкесская Республика</v>
      </c>
      <c r="C2453" s="14" t="str">
        <f t="shared" si="15"/>
        <v>Карачаево-Черкесская Республика</v>
      </c>
      <c r="D2453" s="3">
        <f t="shared" si="16"/>
        <v>2</v>
      </c>
      <c r="E2453" s="15" t="s">
        <v>35</v>
      </c>
      <c r="F2453" s="13" t="str">
        <f>IFERROR(__xludf.DUMMYFUNCTION("REGEXEXTRACT(E2453, ""[А-Яа-я].*"")"),"внешние причины")</f>
        <v>внешние причины</v>
      </c>
      <c r="G2453" s="16">
        <f t="shared" si="17"/>
        <v>2</v>
      </c>
      <c r="H2453" s="13" t="s">
        <v>28</v>
      </c>
      <c r="I2453" s="13" t="str">
        <f>IFERROR(__xludf.DUMMYFUNCTION("REGEXREPLACE(H2453, "".*\s"", """")"),"человек")</f>
        <v>человек</v>
      </c>
      <c r="J2453" s="13" t="s">
        <v>29</v>
      </c>
      <c r="K2453" s="17" t="str">
        <f>IFERROR(__xludf.DUMMYFUNCTION("REGEXREPLACE(J2453, ""^[\d\s]+"", """")"),"значение показателя за год")</f>
        <v>значение показателя за год</v>
      </c>
      <c r="L2453" s="16">
        <f t="shared" si="18"/>
        <v>2</v>
      </c>
      <c r="M2453" s="13" t="s">
        <v>32</v>
      </c>
      <c r="N2453" s="13" t="str">
        <f>IFERROR(__xludf.DUMMYFUNCTION("REGEXEXTRACT(M2453, "" (.+)$"")"),"сельское население")</f>
        <v>сельское население</v>
      </c>
      <c r="O2453" s="18">
        <v>219.0</v>
      </c>
      <c r="P2453" s="18">
        <v>223.0</v>
      </c>
      <c r="Q2453" s="18">
        <v>196.0</v>
      </c>
      <c r="R2453" s="18">
        <v>166.0</v>
      </c>
      <c r="S2453" s="18">
        <v>164.0</v>
      </c>
      <c r="T2453" s="18">
        <v>167.0</v>
      </c>
      <c r="U2453" s="18">
        <v>156.0</v>
      </c>
      <c r="V2453" s="18">
        <v>139.0</v>
      </c>
      <c r="W2453" s="18">
        <v>132.0</v>
      </c>
      <c r="X2453" s="18">
        <v>204.0</v>
      </c>
      <c r="Y2453" s="18">
        <v>160.0</v>
      </c>
      <c r="Z2453" s="19" t="str">
        <f t="shared" si="6"/>
        <v/>
      </c>
      <c r="AA2453" s="19" t="str">
        <f t="shared" si="19"/>
        <v/>
      </c>
      <c r="AB2453" s="19">
        <f t="shared" si="8"/>
        <v>1926</v>
      </c>
      <c r="AC2453" s="19">
        <f t="shared" si="20"/>
        <v>175.0909091</v>
      </c>
      <c r="AD2453" s="19">
        <f t="shared" si="21"/>
        <v>158</v>
      </c>
      <c r="AE2453" s="19" t="str">
        <f t="shared" si="22"/>
        <v>Нет моды</v>
      </c>
      <c r="AF2453" s="19">
        <f t="shared" si="23"/>
        <v>132</v>
      </c>
      <c r="AG2453" s="19">
        <f t="shared" si="24"/>
        <v>223</v>
      </c>
      <c r="AH2453" s="20" t="str">
        <f t="shared" si="14"/>
        <v>Город: 42%; Село: 58%</v>
      </c>
      <c r="AI2453" s="21"/>
      <c r="AJ2453" s="21"/>
      <c r="AK2453" s="21"/>
      <c r="AL2453" s="22">
        <f t="shared" si="25"/>
        <v>1</v>
      </c>
    </row>
    <row r="2454" ht="12.75" customHeight="1">
      <c r="A2454" s="13" t="s">
        <v>191</v>
      </c>
      <c r="B2454" s="13" t="str">
        <f>IFERROR(__xludf.DUMMYFUNCTION("REGEXREPLACE(A2454, ""\d"", """")"),"         Карачаево-Черкесская Республика")</f>
        <v>         Карачаево-Черкесская Республика</v>
      </c>
      <c r="C2454" s="14" t="str">
        <f t="shared" si="15"/>
        <v>Карачаево-Черкесская Республика</v>
      </c>
      <c r="D2454" s="3">
        <f t="shared" si="16"/>
        <v>2</v>
      </c>
      <c r="E2454" s="15" t="s">
        <v>36</v>
      </c>
      <c r="F2454" s="13" t="str">
        <f>IFERROR(__xludf.DUMMYFUNCTION("REGEXEXTRACT(E2454,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54" s="16">
        <f t="shared" si="17"/>
        <v>2</v>
      </c>
      <c r="H2454" s="13" t="s">
        <v>28</v>
      </c>
      <c r="I2454" s="13" t="str">
        <f>IFERROR(__xludf.DUMMYFUNCTION("REGEXREPLACE(H2454, "".*\s"", """")"),"человек")</f>
        <v>человек</v>
      </c>
      <c r="J2454" s="13" t="s">
        <v>29</v>
      </c>
      <c r="K2454" s="17" t="str">
        <f>IFERROR(__xludf.DUMMYFUNCTION("REGEXREPLACE(J2454, ""^[\d\s]+"", """")"),"значение показателя за год")</f>
        <v>значение показателя за год</v>
      </c>
      <c r="L2454" s="16">
        <f t="shared" si="18"/>
        <v>2</v>
      </c>
      <c r="M2454" s="13" t="s">
        <v>30</v>
      </c>
      <c r="N2454" s="13" t="str">
        <f>IFERROR(__xludf.DUMMYFUNCTION("REGEXEXTRACT(M2454, "" (.+)$"")"),"все население")</f>
        <v>все население</v>
      </c>
      <c r="O2454" s="18">
        <v>14.0</v>
      </c>
      <c r="P2454" s="18">
        <v>7.0</v>
      </c>
      <c r="Q2454" s="18">
        <v>16.0</v>
      </c>
      <c r="R2454" s="18">
        <v>14.0</v>
      </c>
      <c r="S2454" s="23" t="s">
        <v>37</v>
      </c>
      <c r="T2454" s="23" t="s">
        <v>37</v>
      </c>
      <c r="U2454" s="23" t="s">
        <v>37</v>
      </c>
      <c r="V2454" s="23" t="s">
        <v>37</v>
      </c>
      <c r="W2454" s="23" t="s">
        <v>37</v>
      </c>
      <c r="X2454" s="23" t="s">
        <v>37</v>
      </c>
      <c r="Y2454" s="23" t="s">
        <v>37</v>
      </c>
      <c r="Z2454" s="19">
        <f t="shared" si="6"/>
        <v>51</v>
      </c>
      <c r="AA2454" s="19" t="str">
        <f t="shared" si="19"/>
        <v/>
      </c>
      <c r="AB2454" s="19" t="str">
        <f t="shared" si="8"/>
        <v/>
      </c>
      <c r="AC2454" s="19">
        <f t="shared" si="20"/>
        <v>12.75</v>
      </c>
      <c r="AD2454" s="19">
        <f t="shared" si="21"/>
        <v>160</v>
      </c>
      <c r="AE2454" s="19" t="str">
        <f t="shared" si="22"/>
        <v>Нет моды</v>
      </c>
      <c r="AF2454" s="19">
        <f t="shared" si="23"/>
        <v>7</v>
      </c>
      <c r="AG2454" s="19">
        <f t="shared" si="24"/>
        <v>16</v>
      </c>
      <c r="AH2454" s="20" t="str">
        <f t="shared" si="14"/>
        <v/>
      </c>
      <c r="AI2454" s="24"/>
      <c r="AJ2454" s="24"/>
      <c r="AK2454" s="24"/>
      <c r="AL2454" s="22">
        <f t="shared" si="25"/>
        <v>1</v>
      </c>
    </row>
    <row r="2455" ht="12.75" customHeight="1">
      <c r="A2455" s="13" t="s">
        <v>191</v>
      </c>
      <c r="B2455" s="13" t="str">
        <f>IFERROR(__xludf.DUMMYFUNCTION("REGEXREPLACE(A2455, ""\d"", """")"),"         Карачаево-Черкесская Республика")</f>
        <v>         Карачаево-Черкесская Республика</v>
      </c>
      <c r="C2455" s="14" t="str">
        <f t="shared" si="15"/>
        <v>Карачаево-Черкесская Республика</v>
      </c>
      <c r="D2455" s="3">
        <f t="shared" si="16"/>
        <v>2</v>
      </c>
      <c r="E2455" s="15" t="s">
        <v>36</v>
      </c>
      <c r="F2455" s="13" t="str">
        <f>IFERROR(__xludf.DUMMYFUNCTION("REGEXEXTRACT(E2455,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55" s="16">
        <f t="shared" si="17"/>
        <v>2</v>
      </c>
      <c r="H2455" s="13" t="s">
        <v>28</v>
      </c>
      <c r="I2455" s="13" t="str">
        <f>IFERROR(__xludf.DUMMYFUNCTION("REGEXREPLACE(H2455, "".*\s"", """")"),"человек")</f>
        <v>человек</v>
      </c>
      <c r="J2455" s="13" t="s">
        <v>29</v>
      </c>
      <c r="K2455" s="17" t="str">
        <f>IFERROR(__xludf.DUMMYFUNCTION("REGEXREPLACE(J2455, ""^[\d\s]+"", """")"),"значение показателя за год")</f>
        <v>значение показателя за год</v>
      </c>
      <c r="L2455" s="16">
        <f t="shared" si="18"/>
        <v>2</v>
      </c>
      <c r="M2455" s="13" t="s">
        <v>31</v>
      </c>
      <c r="N2455" s="13" t="str">
        <f>IFERROR(__xludf.DUMMYFUNCTION("REGEXEXTRACT(M2455, "" (.+)$"")"),"городское население")</f>
        <v>городское население</v>
      </c>
      <c r="O2455" s="18">
        <v>1.0</v>
      </c>
      <c r="P2455" s="18">
        <v>3.0</v>
      </c>
      <c r="Q2455" s="18">
        <v>6.0</v>
      </c>
      <c r="R2455" s="18">
        <v>8.0</v>
      </c>
      <c r="S2455" s="23" t="s">
        <v>37</v>
      </c>
      <c r="T2455" s="23" t="s">
        <v>37</v>
      </c>
      <c r="U2455" s="23" t="s">
        <v>37</v>
      </c>
      <c r="V2455" s="23" t="s">
        <v>37</v>
      </c>
      <c r="W2455" s="23" t="s">
        <v>37</v>
      </c>
      <c r="X2455" s="23" t="s">
        <v>37</v>
      </c>
      <c r="Y2455" s="23" t="s">
        <v>37</v>
      </c>
      <c r="Z2455" s="19" t="str">
        <f t="shared" si="6"/>
        <v/>
      </c>
      <c r="AA2455" s="19">
        <f t="shared" si="19"/>
        <v>18</v>
      </c>
      <c r="AB2455" s="19" t="str">
        <f t="shared" si="8"/>
        <v/>
      </c>
      <c r="AC2455" s="19">
        <f t="shared" si="20"/>
        <v>4.5</v>
      </c>
      <c r="AD2455" s="19">
        <f t="shared" si="21"/>
        <v>7.5</v>
      </c>
      <c r="AE2455" s="19" t="str">
        <f t="shared" si="22"/>
        <v>Нет моды</v>
      </c>
      <c r="AF2455" s="19">
        <f t="shared" si="23"/>
        <v>1</v>
      </c>
      <c r="AG2455" s="19">
        <f t="shared" si="24"/>
        <v>8</v>
      </c>
      <c r="AH2455" s="20" t="str">
        <f t="shared" si="14"/>
        <v/>
      </c>
      <c r="AI2455" s="24"/>
      <c r="AJ2455" s="24"/>
      <c r="AK2455" s="24"/>
      <c r="AL2455" s="22">
        <f t="shared" si="25"/>
        <v>1</v>
      </c>
    </row>
    <row r="2456" ht="12.75" customHeight="1">
      <c r="A2456" s="13" t="s">
        <v>191</v>
      </c>
      <c r="B2456" s="13" t="str">
        <f>IFERROR(__xludf.DUMMYFUNCTION("REGEXREPLACE(A2456, ""\d"", """")"),"         Карачаево-Черкесская Республика")</f>
        <v>         Карачаево-Черкесская Республика</v>
      </c>
      <c r="C2456" s="14" t="str">
        <f t="shared" si="15"/>
        <v>Карачаево-Черкесская Республика</v>
      </c>
      <c r="D2456" s="3">
        <f t="shared" si="16"/>
        <v>2</v>
      </c>
      <c r="E2456" s="15" t="s">
        <v>36</v>
      </c>
      <c r="F2456" s="13" t="str">
        <f>IFERROR(__xludf.DUMMYFUNCTION("REGEXEXTRACT(E2456,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456" s="16">
        <f t="shared" si="17"/>
        <v>2</v>
      </c>
      <c r="H2456" s="13" t="s">
        <v>28</v>
      </c>
      <c r="I2456" s="13" t="str">
        <f>IFERROR(__xludf.DUMMYFUNCTION("REGEXREPLACE(H2456, "".*\s"", """")"),"человек")</f>
        <v>человек</v>
      </c>
      <c r="J2456" s="13" t="s">
        <v>29</v>
      </c>
      <c r="K2456" s="17" t="str">
        <f>IFERROR(__xludf.DUMMYFUNCTION("REGEXREPLACE(J2456, ""^[\d\s]+"", """")"),"значение показателя за год")</f>
        <v>значение показателя за год</v>
      </c>
      <c r="L2456" s="16">
        <f t="shared" si="18"/>
        <v>2</v>
      </c>
      <c r="M2456" s="13" t="s">
        <v>32</v>
      </c>
      <c r="N2456" s="13" t="str">
        <f>IFERROR(__xludf.DUMMYFUNCTION("REGEXEXTRACT(M2456, "" (.+)$"")"),"сельское население")</f>
        <v>сельское население</v>
      </c>
      <c r="O2456" s="18">
        <v>13.0</v>
      </c>
      <c r="P2456" s="18">
        <v>4.0</v>
      </c>
      <c r="Q2456" s="18">
        <v>10.0</v>
      </c>
      <c r="R2456" s="18">
        <v>6.0</v>
      </c>
      <c r="S2456" s="23" t="s">
        <v>37</v>
      </c>
      <c r="T2456" s="23" t="s">
        <v>37</v>
      </c>
      <c r="U2456" s="23" t="s">
        <v>37</v>
      </c>
      <c r="V2456" s="23" t="s">
        <v>37</v>
      </c>
      <c r="W2456" s="23" t="s">
        <v>37</v>
      </c>
      <c r="X2456" s="23" t="s">
        <v>37</v>
      </c>
      <c r="Y2456" s="23" t="s">
        <v>37</v>
      </c>
      <c r="Z2456" s="19" t="str">
        <f t="shared" si="6"/>
        <v/>
      </c>
      <c r="AA2456" s="19" t="str">
        <f t="shared" si="19"/>
        <v/>
      </c>
      <c r="AB2456" s="19">
        <f t="shared" si="8"/>
        <v>33</v>
      </c>
      <c r="AC2456" s="19">
        <f t="shared" si="20"/>
        <v>8.25</v>
      </c>
      <c r="AD2456" s="19">
        <f t="shared" si="21"/>
        <v>6</v>
      </c>
      <c r="AE2456" s="19" t="str">
        <f t="shared" si="22"/>
        <v>Нет моды</v>
      </c>
      <c r="AF2456" s="19">
        <f t="shared" si="23"/>
        <v>4</v>
      </c>
      <c r="AG2456" s="19">
        <f t="shared" si="24"/>
        <v>13</v>
      </c>
      <c r="AH2456" s="20" t="str">
        <f t="shared" si="14"/>
        <v>Город: 35%; Село: 65%</v>
      </c>
      <c r="AI2456" s="24"/>
      <c r="AJ2456" s="24"/>
      <c r="AK2456" s="24"/>
      <c r="AL2456" s="22">
        <f t="shared" si="25"/>
        <v>1</v>
      </c>
    </row>
    <row r="2457" ht="12.75" customHeight="1">
      <c r="A2457" s="13" t="s">
        <v>191</v>
      </c>
      <c r="B2457" s="13" t="str">
        <f>IFERROR(__xludf.DUMMYFUNCTION("REGEXREPLACE(A2457, ""\d"", """")"),"         Карачаево-Черкесская Республика")</f>
        <v>         Карачаево-Черкесская Республика</v>
      </c>
      <c r="C2457" s="14" t="str">
        <f t="shared" si="15"/>
        <v>Карачаево-Черкесская Республика</v>
      </c>
      <c r="D2457" s="3">
        <f t="shared" si="16"/>
        <v>2</v>
      </c>
      <c r="E2457" s="15" t="s">
        <v>38</v>
      </c>
      <c r="F2457" s="13" t="str">
        <f>IFERROR(__xludf.DUMMYFUNCTION("REGEXEXTRACT(E2457, ""[А-Яа-я].*"")"),"все виды транспортных несчастных случаев")</f>
        <v>все виды транспортных несчастных случаев</v>
      </c>
      <c r="G2457" s="16">
        <f t="shared" si="17"/>
        <v>2</v>
      </c>
      <c r="H2457" s="13" t="s">
        <v>28</v>
      </c>
      <c r="I2457" s="13" t="str">
        <f>IFERROR(__xludf.DUMMYFUNCTION("REGEXREPLACE(H2457, "".*\s"", """")"),"человек")</f>
        <v>человек</v>
      </c>
      <c r="J2457" s="13" t="s">
        <v>29</v>
      </c>
      <c r="K2457" s="17" t="str">
        <f>IFERROR(__xludf.DUMMYFUNCTION("REGEXREPLACE(J2457, ""^[\d\s]+"", """")"),"значение показателя за год")</f>
        <v>значение показателя за год</v>
      </c>
      <c r="L2457" s="16">
        <f t="shared" si="18"/>
        <v>2</v>
      </c>
      <c r="M2457" s="13" t="s">
        <v>30</v>
      </c>
      <c r="N2457" s="13" t="str">
        <f>IFERROR(__xludf.DUMMYFUNCTION("REGEXEXTRACT(M2457, "" (.+)$"")"),"все население")</f>
        <v>все население</v>
      </c>
      <c r="O2457" s="18">
        <v>144.0</v>
      </c>
      <c r="P2457" s="18">
        <v>154.0</v>
      </c>
      <c r="Q2457" s="18">
        <v>132.0</v>
      </c>
      <c r="R2457" s="18">
        <v>101.0</v>
      </c>
      <c r="S2457" s="18">
        <v>80.0</v>
      </c>
      <c r="T2457" s="18">
        <v>118.0</v>
      </c>
      <c r="U2457" s="18">
        <v>88.0</v>
      </c>
      <c r="V2457" s="18">
        <v>86.0</v>
      </c>
      <c r="W2457" s="18">
        <v>58.0</v>
      </c>
      <c r="X2457" s="18">
        <v>101.0</v>
      </c>
      <c r="Y2457" s="18">
        <v>71.0</v>
      </c>
      <c r="Z2457" s="19">
        <f t="shared" si="6"/>
        <v>1133</v>
      </c>
      <c r="AA2457" s="19" t="str">
        <f t="shared" si="19"/>
        <v/>
      </c>
      <c r="AB2457" s="19" t="str">
        <f t="shared" si="8"/>
        <v/>
      </c>
      <c r="AC2457" s="19">
        <f t="shared" si="20"/>
        <v>103</v>
      </c>
      <c r="AD2457" s="19">
        <f t="shared" si="21"/>
        <v>86</v>
      </c>
      <c r="AE2457" s="19" t="str">
        <f t="shared" si="22"/>
        <v>Нет моды</v>
      </c>
      <c r="AF2457" s="19">
        <f t="shared" si="23"/>
        <v>58</v>
      </c>
      <c r="AG2457" s="19">
        <f t="shared" si="24"/>
        <v>154</v>
      </c>
      <c r="AH2457" s="20" t="str">
        <f t="shared" si="14"/>
        <v/>
      </c>
      <c r="AI2457" s="21"/>
      <c r="AJ2457" s="21"/>
      <c r="AK2457" s="21"/>
      <c r="AL2457" s="22">
        <f t="shared" si="25"/>
        <v>1</v>
      </c>
    </row>
    <row r="2458" ht="12.75" customHeight="1">
      <c r="A2458" s="13" t="s">
        <v>191</v>
      </c>
      <c r="B2458" s="13" t="str">
        <f>IFERROR(__xludf.DUMMYFUNCTION("REGEXREPLACE(A2458, ""\d"", """")"),"         Карачаево-Черкесская Республика")</f>
        <v>         Карачаево-Черкесская Республика</v>
      </c>
      <c r="C2458" s="14" t="str">
        <f t="shared" si="15"/>
        <v>Карачаево-Черкесская Республика</v>
      </c>
      <c r="D2458" s="3">
        <f t="shared" si="16"/>
        <v>2</v>
      </c>
      <c r="E2458" s="15" t="s">
        <v>38</v>
      </c>
      <c r="F2458" s="13" t="str">
        <f>IFERROR(__xludf.DUMMYFUNCTION("REGEXEXTRACT(E2458, ""[А-Яа-я].*"")"),"все виды транспортных несчастных случаев")</f>
        <v>все виды транспортных несчастных случаев</v>
      </c>
      <c r="G2458" s="16">
        <f t="shared" si="17"/>
        <v>2</v>
      </c>
      <c r="H2458" s="13" t="s">
        <v>28</v>
      </c>
      <c r="I2458" s="13" t="str">
        <f>IFERROR(__xludf.DUMMYFUNCTION("REGEXREPLACE(H2458, "".*\s"", """")"),"человек")</f>
        <v>человек</v>
      </c>
      <c r="J2458" s="13" t="s">
        <v>29</v>
      </c>
      <c r="K2458" s="17" t="str">
        <f>IFERROR(__xludf.DUMMYFUNCTION("REGEXREPLACE(J2458, ""^[\d\s]+"", """")"),"значение показателя за год")</f>
        <v>значение показателя за год</v>
      </c>
      <c r="L2458" s="16">
        <f t="shared" si="18"/>
        <v>2</v>
      </c>
      <c r="M2458" s="13" t="s">
        <v>31</v>
      </c>
      <c r="N2458" s="13" t="str">
        <f>IFERROR(__xludf.DUMMYFUNCTION("REGEXEXTRACT(M2458, "" (.+)$"")"),"городское население")</f>
        <v>городское население</v>
      </c>
      <c r="O2458" s="18">
        <v>62.0</v>
      </c>
      <c r="P2458" s="18">
        <v>60.0</v>
      </c>
      <c r="Q2458" s="18">
        <v>53.0</v>
      </c>
      <c r="R2458" s="18">
        <v>37.0</v>
      </c>
      <c r="S2458" s="18">
        <v>31.0</v>
      </c>
      <c r="T2458" s="18">
        <v>46.0</v>
      </c>
      <c r="U2458" s="18">
        <v>26.0</v>
      </c>
      <c r="V2458" s="18">
        <v>23.0</v>
      </c>
      <c r="W2458" s="18">
        <v>23.0</v>
      </c>
      <c r="X2458" s="18">
        <v>29.0</v>
      </c>
      <c r="Y2458" s="18">
        <v>29.0</v>
      </c>
      <c r="Z2458" s="19" t="str">
        <f t="shared" si="6"/>
        <v/>
      </c>
      <c r="AA2458" s="19">
        <f t="shared" si="19"/>
        <v>419</v>
      </c>
      <c r="AB2458" s="19" t="str">
        <f t="shared" si="8"/>
        <v/>
      </c>
      <c r="AC2458" s="19">
        <f t="shared" si="20"/>
        <v>38.09090909</v>
      </c>
      <c r="AD2458" s="19">
        <f t="shared" si="21"/>
        <v>61</v>
      </c>
      <c r="AE2458" s="19" t="str">
        <f t="shared" si="22"/>
        <v>Нет моды</v>
      </c>
      <c r="AF2458" s="19">
        <f t="shared" si="23"/>
        <v>23</v>
      </c>
      <c r="AG2458" s="19">
        <f t="shared" si="24"/>
        <v>62</v>
      </c>
      <c r="AH2458" s="20" t="str">
        <f t="shared" si="14"/>
        <v/>
      </c>
      <c r="AI2458" s="21"/>
      <c r="AJ2458" s="21"/>
      <c r="AK2458" s="21"/>
      <c r="AL2458" s="22">
        <f t="shared" si="25"/>
        <v>1</v>
      </c>
    </row>
    <row r="2459" ht="12.75" customHeight="1">
      <c r="A2459" s="13" t="s">
        <v>191</v>
      </c>
      <c r="B2459" s="13" t="str">
        <f>IFERROR(__xludf.DUMMYFUNCTION("REGEXREPLACE(A2459, ""\d"", """")"),"         Карачаево-Черкесская Республика")</f>
        <v>         Карачаево-Черкесская Республика</v>
      </c>
      <c r="C2459" s="14" t="str">
        <f t="shared" si="15"/>
        <v>Карачаево-Черкесская Республика</v>
      </c>
      <c r="D2459" s="3">
        <f t="shared" si="16"/>
        <v>2</v>
      </c>
      <c r="E2459" s="15" t="s">
        <v>38</v>
      </c>
      <c r="F2459" s="13" t="str">
        <f>IFERROR(__xludf.DUMMYFUNCTION("REGEXEXTRACT(E2459, ""[А-Яа-я].*"")"),"все виды транспортных несчастных случаев")</f>
        <v>все виды транспортных несчастных случаев</v>
      </c>
      <c r="G2459" s="16">
        <f t="shared" si="17"/>
        <v>2</v>
      </c>
      <c r="H2459" s="13" t="s">
        <v>28</v>
      </c>
      <c r="I2459" s="13" t="str">
        <f>IFERROR(__xludf.DUMMYFUNCTION("REGEXREPLACE(H2459, "".*\s"", """")"),"человек")</f>
        <v>человек</v>
      </c>
      <c r="J2459" s="13" t="s">
        <v>29</v>
      </c>
      <c r="K2459" s="17" t="str">
        <f>IFERROR(__xludf.DUMMYFUNCTION("REGEXREPLACE(J2459, ""^[\d\s]+"", """")"),"значение показателя за год")</f>
        <v>значение показателя за год</v>
      </c>
      <c r="L2459" s="16">
        <f t="shared" si="18"/>
        <v>2</v>
      </c>
      <c r="M2459" s="13" t="s">
        <v>32</v>
      </c>
      <c r="N2459" s="13" t="str">
        <f>IFERROR(__xludf.DUMMYFUNCTION("REGEXEXTRACT(M2459, "" (.+)$"")"),"сельское население")</f>
        <v>сельское население</v>
      </c>
      <c r="O2459" s="18">
        <v>82.0</v>
      </c>
      <c r="P2459" s="18">
        <v>94.0</v>
      </c>
      <c r="Q2459" s="18">
        <v>79.0</v>
      </c>
      <c r="R2459" s="18">
        <v>64.0</v>
      </c>
      <c r="S2459" s="18">
        <v>49.0</v>
      </c>
      <c r="T2459" s="18">
        <v>72.0</v>
      </c>
      <c r="U2459" s="18">
        <v>62.0</v>
      </c>
      <c r="V2459" s="18">
        <v>63.0</v>
      </c>
      <c r="W2459" s="18">
        <v>35.0</v>
      </c>
      <c r="X2459" s="18">
        <v>72.0</v>
      </c>
      <c r="Y2459" s="18">
        <v>42.0</v>
      </c>
      <c r="Z2459" s="19" t="str">
        <f t="shared" si="6"/>
        <v/>
      </c>
      <c r="AA2459" s="19" t="str">
        <f t="shared" si="19"/>
        <v/>
      </c>
      <c r="AB2459" s="19">
        <f t="shared" si="8"/>
        <v>714</v>
      </c>
      <c r="AC2459" s="19">
        <f t="shared" si="20"/>
        <v>64.90909091</v>
      </c>
      <c r="AD2459" s="19">
        <f t="shared" si="21"/>
        <v>51</v>
      </c>
      <c r="AE2459" s="19" t="str">
        <f t="shared" si="22"/>
        <v>Нет моды</v>
      </c>
      <c r="AF2459" s="19">
        <f t="shared" si="23"/>
        <v>35</v>
      </c>
      <c r="AG2459" s="19">
        <f t="shared" si="24"/>
        <v>94</v>
      </c>
      <c r="AH2459" s="20" t="str">
        <f t="shared" si="14"/>
        <v>Город: 37%; Село: 63%</v>
      </c>
      <c r="AI2459" s="21"/>
      <c r="AJ2459" s="21"/>
      <c r="AK2459" s="21"/>
      <c r="AL2459" s="22">
        <f t="shared" si="25"/>
        <v>1</v>
      </c>
    </row>
    <row r="2460" ht="12.75" customHeight="1">
      <c r="A2460" s="13" t="s">
        <v>191</v>
      </c>
      <c r="B2460" s="13" t="str">
        <f>IFERROR(__xludf.DUMMYFUNCTION("REGEXREPLACE(A2460, ""\d"", """")"),"         Карачаево-Черкесская Республика")</f>
        <v>         Карачаево-Черкесская Республика</v>
      </c>
      <c r="C2460" s="14" t="str">
        <f t="shared" si="15"/>
        <v>Карачаево-Черкесская Республика</v>
      </c>
      <c r="D2460" s="3">
        <f t="shared" si="16"/>
        <v>2</v>
      </c>
      <c r="E2460" s="15" t="s">
        <v>39</v>
      </c>
      <c r="F2460" s="13" t="str">
        <f>IFERROR(__xludf.DUMMYFUNCTION("REGEXEXTRACT(E2460, ""[А-Яа-я].*"")"),"Всего умерших")</f>
        <v>Всего умерших</v>
      </c>
      <c r="G2460" s="16">
        <f t="shared" si="17"/>
        <v>2</v>
      </c>
      <c r="H2460" s="13" t="s">
        <v>28</v>
      </c>
      <c r="I2460" s="13" t="str">
        <f>IFERROR(__xludf.DUMMYFUNCTION("REGEXREPLACE(H2460, "".*\s"", """")"),"человек")</f>
        <v>человек</v>
      </c>
      <c r="J2460" s="13" t="s">
        <v>29</v>
      </c>
      <c r="K2460" s="17" t="str">
        <f>IFERROR(__xludf.DUMMYFUNCTION("REGEXREPLACE(J2460, ""^[\d\s]+"", """")"),"значение показателя за год")</f>
        <v>значение показателя за год</v>
      </c>
      <c r="L2460" s="16">
        <f t="shared" si="18"/>
        <v>2</v>
      </c>
      <c r="M2460" s="13" t="s">
        <v>30</v>
      </c>
      <c r="N2460" s="13" t="str">
        <f>IFERROR(__xludf.DUMMYFUNCTION("REGEXEXTRACT(M2460, "" (.+)$"")"),"все население")</f>
        <v>все население</v>
      </c>
      <c r="O2460" s="18">
        <v>4464.0</v>
      </c>
      <c r="P2460" s="18">
        <v>4553.0</v>
      </c>
      <c r="Q2460" s="18">
        <v>4512.0</v>
      </c>
      <c r="R2460" s="18">
        <v>4452.0</v>
      </c>
      <c r="S2460" s="18">
        <v>4287.0</v>
      </c>
      <c r="T2460" s="18">
        <v>4181.0</v>
      </c>
      <c r="U2460" s="18">
        <v>4219.0</v>
      </c>
      <c r="V2460" s="18">
        <v>5034.0</v>
      </c>
      <c r="W2460" s="18">
        <v>5625.0</v>
      </c>
      <c r="X2460" s="18">
        <v>4412.0</v>
      </c>
      <c r="Y2460" s="18">
        <v>3952.0</v>
      </c>
      <c r="Z2460" s="19">
        <f t="shared" si="6"/>
        <v>49691</v>
      </c>
      <c r="AA2460" s="19" t="str">
        <f t="shared" si="19"/>
        <v/>
      </c>
      <c r="AB2460" s="19" t="str">
        <f t="shared" si="8"/>
        <v/>
      </c>
      <c r="AC2460" s="19">
        <f t="shared" si="20"/>
        <v>4517.363636</v>
      </c>
      <c r="AD2460" s="19">
        <f t="shared" si="21"/>
        <v>2023</v>
      </c>
      <c r="AE2460" s="19" t="str">
        <f t="shared" si="22"/>
        <v>Нет моды</v>
      </c>
      <c r="AF2460" s="19">
        <f t="shared" si="23"/>
        <v>3952</v>
      </c>
      <c r="AG2460" s="19">
        <f t="shared" si="24"/>
        <v>5625</v>
      </c>
      <c r="AH2460" s="20" t="str">
        <f t="shared" si="14"/>
        <v/>
      </c>
      <c r="AI2460" s="21"/>
      <c r="AJ2460" s="21"/>
      <c r="AK2460" s="21"/>
      <c r="AL2460" s="22">
        <f t="shared" si="25"/>
        <v>1</v>
      </c>
    </row>
    <row r="2461" ht="12.75" customHeight="1">
      <c r="A2461" s="13" t="s">
        <v>191</v>
      </c>
      <c r="B2461" s="13" t="str">
        <f>IFERROR(__xludf.DUMMYFUNCTION("REGEXREPLACE(A2461, ""\d"", """")"),"         Карачаево-Черкесская Республика")</f>
        <v>         Карачаево-Черкесская Республика</v>
      </c>
      <c r="C2461" s="14" t="str">
        <f t="shared" si="15"/>
        <v>Карачаево-Черкесская Республика</v>
      </c>
      <c r="D2461" s="3">
        <f t="shared" si="16"/>
        <v>2</v>
      </c>
      <c r="E2461" s="15" t="s">
        <v>39</v>
      </c>
      <c r="F2461" s="13" t="str">
        <f>IFERROR(__xludf.DUMMYFUNCTION("REGEXEXTRACT(E2461, ""[А-Яа-я].*"")"),"Всего умерших")</f>
        <v>Всего умерших</v>
      </c>
      <c r="G2461" s="16">
        <f t="shared" si="17"/>
        <v>2</v>
      </c>
      <c r="H2461" s="13" t="s">
        <v>28</v>
      </c>
      <c r="I2461" s="13" t="str">
        <f>IFERROR(__xludf.DUMMYFUNCTION("REGEXREPLACE(H2461, "".*\s"", """")"),"человек")</f>
        <v>человек</v>
      </c>
      <c r="J2461" s="13" t="s">
        <v>29</v>
      </c>
      <c r="K2461" s="17" t="str">
        <f>IFERROR(__xludf.DUMMYFUNCTION("REGEXREPLACE(J2461, ""^[\d\s]+"", """")"),"значение показателя за год")</f>
        <v>значение показателя за год</v>
      </c>
      <c r="L2461" s="16">
        <f t="shared" si="18"/>
        <v>2</v>
      </c>
      <c r="M2461" s="13" t="s">
        <v>31</v>
      </c>
      <c r="N2461" s="13" t="str">
        <f>IFERROR(__xludf.DUMMYFUNCTION("REGEXEXTRACT(M2461, "" (.+)$"")"),"городское население")</f>
        <v>городское население</v>
      </c>
      <c r="O2461" s="18">
        <v>1821.0</v>
      </c>
      <c r="P2461" s="18">
        <v>1848.0</v>
      </c>
      <c r="Q2461" s="18">
        <v>1913.0</v>
      </c>
      <c r="R2461" s="18">
        <v>1858.0</v>
      </c>
      <c r="S2461" s="18">
        <v>1802.0</v>
      </c>
      <c r="T2461" s="18">
        <v>1740.0</v>
      </c>
      <c r="U2461" s="18">
        <v>1813.0</v>
      </c>
      <c r="V2461" s="18">
        <v>2184.0</v>
      </c>
      <c r="W2461" s="18">
        <v>2475.0</v>
      </c>
      <c r="X2461" s="18">
        <v>1869.0</v>
      </c>
      <c r="Y2461" s="18">
        <v>1753.0</v>
      </c>
      <c r="Z2461" s="19" t="str">
        <f t="shared" si="6"/>
        <v/>
      </c>
      <c r="AA2461" s="19">
        <f t="shared" si="19"/>
        <v>21076</v>
      </c>
      <c r="AB2461" s="19" t="str">
        <f t="shared" si="8"/>
        <v/>
      </c>
      <c r="AC2461" s="19">
        <f t="shared" si="20"/>
        <v>1916</v>
      </c>
      <c r="AD2461" s="19">
        <f t="shared" si="21"/>
        <v>3213.5</v>
      </c>
      <c r="AE2461" s="19" t="str">
        <f t="shared" si="22"/>
        <v>Нет моды</v>
      </c>
      <c r="AF2461" s="19">
        <f t="shared" si="23"/>
        <v>1740</v>
      </c>
      <c r="AG2461" s="19">
        <f t="shared" si="24"/>
        <v>2475</v>
      </c>
      <c r="AH2461" s="20" t="str">
        <f t="shared" si="14"/>
        <v/>
      </c>
      <c r="AI2461" s="21"/>
      <c r="AJ2461" s="21"/>
      <c r="AK2461" s="21"/>
      <c r="AL2461" s="22">
        <f t="shared" si="25"/>
        <v>1</v>
      </c>
    </row>
    <row r="2462" ht="12.75" customHeight="1">
      <c r="A2462" s="13" t="s">
        <v>191</v>
      </c>
      <c r="B2462" s="13" t="str">
        <f>IFERROR(__xludf.DUMMYFUNCTION("REGEXREPLACE(A2462, ""\d"", """")"),"         Карачаево-Черкесская Республика")</f>
        <v>         Карачаево-Черкесская Республика</v>
      </c>
      <c r="C2462" s="14" t="str">
        <f t="shared" si="15"/>
        <v>Карачаево-Черкесская Республика</v>
      </c>
      <c r="D2462" s="3">
        <f t="shared" si="16"/>
        <v>2</v>
      </c>
      <c r="E2462" s="15" t="s">
        <v>39</v>
      </c>
      <c r="F2462" s="13" t="str">
        <f>IFERROR(__xludf.DUMMYFUNCTION("REGEXEXTRACT(E2462, ""[А-Яа-я].*"")"),"Всего умерших")</f>
        <v>Всего умерших</v>
      </c>
      <c r="G2462" s="16">
        <f t="shared" si="17"/>
        <v>2</v>
      </c>
      <c r="H2462" s="13" t="s">
        <v>28</v>
      </c>
      <c r="I2462" s="13" t="str">
        <f>IFERROR(__xludf.DUMMYFUNCTION("REGEXREPLACE(H2462, "".*\s"", """")"),"человек")</f>
        <v>человек</v>
      </c>
      <c r="J2462" s="13" t="s">
        <v>29</v>
      </c>
      <c r="K2462" s="17" t="str">
        <f>IFERROR(__xludf.DUMMYFUNCTION("REGEXREPLACE(J2462, ""^[\d\s]+"", """")"),"значение показателя за год")</f>
        <v>значение показателя за год</v>
      </c>
      <c r="L2462" s="16">
        <f t="shared" si="18"/>
        <v>2</v>
      </c>
      <c r="M2462" s="13" t="s">
        <v>32</v>
      </c>
      <c r="N2462" s="13" t="str">
        <f>IFERROR(__xludf.DUMMYFUNCTION("REGEXEXTRACT(M2462, "" (.+)$"")"),"сельское население")</f>
        <v>сельское население</v>
      </c>
      <c r="O2462" s="18">
        <v>2643.0</v>
      </c>
      <c r="P2462" s="18">
        <v>2705.0</v>
      </c>
      <c r="Q2462" s="18">
        <v>2599.0</v>
      </c>
      <c r="R2462" s="18">
        <v>2594.0</v>
      </c>
      <c r="S2462" s="18">
        <v>2485.0</v>
      </c>
      <c r="T2462" s="18">
        <v>2441.0</v>
      </c>
      <c r="U2462" s="18">
        <v>2406.0</v>
      </c>
      <c r="V2462" s="18">
        <v>2850.0</v>
      </c>
      <c r="W2462" s="18">
        <v>3150.0</v>
      </c>
      <c r="X2462" s="18">
        <v>2543.0</v>
      </c>
      <c r="Y2462" s="18">
        <v>2199.0</v>
      </c>
      <c r="Z2462" s="19" t="str">
        <f t="shared" si="6"/>
        <v/>
      </c>
      <c r="AA2462" s="19" t="str">
        <f t="shared" si="19"/>
        <v/>
      </c>
      <c r="AB2462" s="19">
        <f t="shared" si="8"/>
        <v>28615</v>
      </c>
      <c r="AC2462" s="19">
        <f t="shared" si="20"/>
        <v>2601.363636</v>
      </c>
      <c r="AD2462" s="19">
        <f t="shared" si="21"/>
        <v>2302.5</v>
      </c>
      <c r="AE2462" s="19" t="str">
        <f t="shared" si="22"/>
        <v>Нет моды</v>
      </c>
      <c r="AF2462" s="19">
        <f t="shared" si="23"/>
        <v>2199</v>
      </c>
      <c r="AG2462" s="19">
        <f t="shared" si="24"/>
        <v>3150</v>
      </c>
      <c r="AH2462" s="20" t="str">
        <f t="shared" si="14"/>
        <v>Город: 42%; Село: 58%</v>
      </c>
      <c r="AI2462" s="21"/>
      <c r="AJ2462" s="21"/>
      <c r="AK2462" s="21"/>
      <c r="AL2462" s="22">
        <f t="shared" si="25"/>
        <v>1</v>
      </c>
    </row>
    <row r="2463" ht="12.75" customHeight="1">
      <c r="A2463" s="13" t="s">
        <v>191</v>
      </c>
      <c r="B2463" s="13" t="str">
        <f>IFERROR(__xludf.DUMMYFUNCTION("REGEXREPLACE(A2463, ""\d"", """")"),"         Карачаево-Черкесская Республика")</f>
        <v>         Карачаево-Черкесская Республика</v>
      </c>
      <c r="C2463" s="14" t="str">
        <f t="shared" si="15"/>
        <v>Карачаево-Черкесская Республика</v>
      </c>
      <c r="D2463" s="3">
        <f t="shared" si="16"/>
        <v>2</v>
      </c>
      <c r="E2463" s="15" t="s">
        <v>40</v>
      </c>
      <c r="F2463" s="13" t="str">
        <f>IFERROR(__xludf.DUMMYFUNCTION("REGEXEXTRACT(E2463, ""[А-Яа-я].*"")"),"Злокачественные новообразования")</f>
        <v>Злокачественные новообразования</v>
      </c>
      <c r="G2463" s="16">
        <f t="shared" si="17"/>
        <v>2</v>
      </c>
      <c r="H2463" s="13" t="s">
        <v>28</v>
      </c>
      <c r="I2463" s="13" t="str">
        <f>IFERROR(__xludf.DUMMYFUNCTION("REGEXREPLACE(H2463, "".*\s"", """")"),"человек")</f>
        <v>человек</v>
      </c>
      <c r="J2463" s="13" t="s">
        <v>29</v>
      </c>
      <c r="K2463" s="17" t="str">
        <f>IFERROR(__xludf.DUMMYFUNCTION("REGEXREPLACE(J2463, ""^[\d\s]+"", """")"),"значение показателя за год")</f>
        <v>значение показателя за год</v>
      </c>
      <c r="L2463" s="16">
        <f t="shared" si="18"/>
        <v>2</v>
      </c>
      <c r="M2463" s="13" t="s">
        <v>30</v>
      </c>
      <c r="N2463" s="13" t="str">
        <f>IFERROR(__xludf.DUMMYFUNCTION("REGEXEXTRACT(M2463, "" (.+)$"")"),"все население")</f>
        <v>все население</v>
      </c>
      <c r="O2463" s="18">
        <v>624.0</v>
      </c>
      <c r="P2463" s="18">
        <v>666.0</v>
      </c>
      <c r="Q2463" s="18">
        <v>671.0</v>
      </c>
      <c r="R2463" s="18">
        <v>622.0</v>
      </c>
      <c r="S2463" s="18">
        <v>606.0</v>
      </c>
      <c r="T2463" s="18">
        <v>562.0</v>
      </c>
      <c r="U2463" s="18">
        <v>603.0</v>
      </c>
      <c r="V2463" s="18">
        <v>462.0</v>
      </c>
      <c r="W2463" s="18">
        <v>501.0</v>
      </c>
      <c r="X2463" s="18">
        <v>508.0</v>
      </c>
      <c r="Y2463" s="18">
        <v>577.0</v>
      </c>
      <c r="Z2463" s="19">
        <f t="shared" si="6"/>
        <v>6402</v>
      </c>
      <c r="AA2463" s="19" t="str">
        <f t="shared" si="19"/>
        <v/>
      </c>
      <c r="AB2463" s="19" t="str">
        <f t="shared" si="8"/>
        <v/>
      </c>
      <c r="AC2463" s="19">
        <f t="shared" si="20"/>
        <v>582</v>
      </c>
      <c r="AD2463" s="19">
        <f t="shared" si="21"/>
        <v>1435</v>
      </c>
      <c r="AE2463" s="19" t="str">
        <f t="shared" si="22"/>
        <v>Нет моды</v>
      </c>
      <c r="AF2463" s="19">
        <f t="shared" si="23"/>
        <v>462</v>
      </c>
      <c r="AG2463" s="19">
        <f t="shared" si="24"/>
        <v>671</v>
      </c>
      <c r="AH2463" s="20" t="str">
        <f t="shared" si="14"/>
        <v/>
      </c>
      <c r="AI2463" s="21"/>
      <c r="AJ2463" s="21"/>
      <c r="AK2463" s="21"/>
      <c r="AL2463" s="22">
        <f t="shared" si="25"/>
        <v>1</v>
      </c>
    </row>
    <row r="2464" ht="12.75" customHeight="1">
      <c r="A2464" s="13" t="s">
        <v>191</v>
      </c>
      <c r="B2464" s="13" t="str">
        <f>IFERROR(__xludf.DUMMYFUNCTION("REGEXREPLACE(A2464, ""\d"", """")"),"         Карачаево-Черкесская Республика")</f>
        <v>         Карачаево-Черкесская Республика</v>
      </c>
      <c r="C2464" s="14" t="str">
        <f t="shared" si="15"/>
        <v>Карачаево-Черкесская Республика</v>
      </c>
      <c r="D2464" s="3">
        <f t="shared" si="16"/>
        <v>2</v>
      </c>
      <c r="E2464" s="15" t="s">
        <v>40</v>
      </c>
      <c r="F2464" s="13" t="str">
        <f>IFERROR(__xludf.DUMMYFUNCTION("REGEXEXTRACT(E2464, ""[А-Яа-я].*"")"),"Злокачественные новообразования")</f>
        <v>Злокачественные новообразования</v>
      </c>
      <c r="G2464" s="16">
        <f t="shared" si="17"/>
        <v>2</v>
      </c>
      <c r="H2464" s="13" t="s">
        <v>28</v>
      </c>
      <c r="I2464" s="13" t="str">
        <f>IFERROR(__xludf.DUMMYFUNCTION("REGEXREPLACE(H2464, "".*\s"", """")"),"человек")</f>
        <v>человек</v>
      </c>
      <c r="J2464" s="13" t="s">
        <v>29</v>
      </c>
      <c r="K2464" s="17" t="str">
        <f>IFERROR(__xludf.DUMMYFUNCTION("REGEXREPLACE(J2464, ""^[\d\s]+"", """")"),"значение показателя за год")</f>
        <v>значение показателя за год</v>
      </c>
      <c r="L2464" s="16">
        <f t="shared" si="18"/>
        <v>2</v>
      </c>
      <c r="M2464" s="13" t="s">
        <v>31</v>
      </c>
      <c r="N2464" s="13" t="str">
        <f>IFERROR(__xludf.DUMMYFUNCTION("REGEXEXTRACT(M2464, "" (.+)$"")"),"городское население")</f>
        <v>городское население</v>
      </c>
      <c r="O2464" s="18">
        <v>298.0</v>
      </c>
      <c r="P2464" s="18">
        <v>308.0</v>
      </c>
      <c r="Q2464" s="18">
        <v>324.0</v>
      </c>
      <c r="R2464" s="18">
        <v>288.0</v>
      </c>
      <c r="S2464" s="18">
        <v>307.0</v>
      </c>
      <c r="T2464" s="18">
        <v>283.0</v>
      </c>
      <c r="U2464" s="18">
        <v>307.0</v>
      </c>
      <c r="V2464" s="18">
        <v>243.0</v>
      </c>
      <c r="W2464" s="18">
        <v>238.0</v>
      </c>
      <c r="X2464" s="18">
        <v>240.0</v>
      </c>
      <c r="Y2464" s="18">
        <v>286.0</v>
      </c>
      <c r="Z2464" s="19" t="str">
        <f t="shared" si="6"/>
        <v/>
      </c>
      <c r="AA2464" s="19">
        <f t="shared" si="19"/>
        <v>3122</v>
      </c>
      <c r="AB2464" s="19" t="str">
        <f t="shared" si="8"/>
        <v/>
      </c>
      <c r="AC2464" s="19">
        <f t="shared" si="20"/>
        <v>283.8181818</v>
      </c>
      <c r="AD2464" s="19">
        <f t="shared" si="21"/>
        <v>393</v>
      </c>
      <c r="AE2464" s="19" t="str">
        <f t="shared" si="22"/>
        <v>Нет моды</v>
      </c>
      <c r="AF2464" s="19">
        <f t="shared" si="23"/>
        <v>238</v>
      </c>
      <c r="AG2464" s="19">
        <f t="shared" si="24"/>
        <v>324</v>
      </c>
      <c r="AH2464" s="20" t="str">
        <f t="shared" si="14"/>
        <v/>
      </c>
      <c r="AI2464" s="21"/>
      <c r="AJ2464" s="21"/>
      <c r="AK2464" s="21"/>
      <c r="AL2464" s="22">
        <f t="shared" si="25"/>
        <v>1</v>
      </c>
    </row>
    <row r="2465" ht="12.75" customHeight="1">
      <c r="A2465" s="13" t="s">
        <v>191</v>
      </c>
      <c r="B2465" s="13" t="str">
        <f>IFERROR(__xludf.DUMMYFUNCTION("REGEXREPLACE(A2465, ""\d"", """")"),"         Карачаево-Черкесская Республика")</f>
        <v>         Карачаево-Черкесская Республика</v>
      </c>
      <c r="C2465" s="14" t="str">
        <f t="shared" si="15"/>
        <v>Карачаево-Черкесская Республика</v>
      </c>
      <c r="D2465" s="3">
        <f t="shared" si="16"/>
        <v>2</v>
      </c>
      <c r="E2465" s="15" t="s">
        <v>40</v>
      </c>
      <c r="F2465" s="13" t="str">
        <f>IFERROR(__xludf.DUMMYFUNCTION("REGEXEXTRACT(E2465, ""[А-Яа-я].*"")"),"Злокачественные новообразования")</f>
        <v>Злокачественные новообразования</v>
      </c>
      <c r="G2465" s="16">
        <f t="shared" si="17"/>
        <v>2</v>
      </c>
      <c r="H2465" s="13" t="s">
        <v>28</v>
      </c>
      <c r="I2465" s="13" t="str">
        <f>IFERROR(__xludf.DUMMYFUNCTION("REGEXREPLACE(H2465, "".*\s"", """")"),"человек")</f>
        <v>человек</v>
      </c>
      <c r="J2465" s="13" t="s">
        <v>29</v>
      </c>
      <c r="K2465" s="17" t="str">
        <f>IFERROR(__xludf.DUMMYFUNCTION("REGEXREPLACE(J2465, ""^[\d\s]+"", """")"),"значение показателя за год")</f>
        <v>значение показателя за год</v>
      </c>
      <c r="L2465" s="16">
        <f t="shared" si="18"/>
        <v>2</v>
      </c>
      <c r="M2465" s="13" t="s">
        <v>32</v>
      </c>
      <c r="N2465" s="13" t="str">
        <f>IFERROR(__xludf.DUMMYFUNCTION("REGEXEXTRACT(M2465, "" (.+)$"")"),"сельское население")</f>
        <v>сельское население</v>
      </c>
      <c r="O2465" s="18">
        <v>326.0</v>
      </c>
      <c r="P2465" s="18">
        <v>358.0</v>
      </c>
      <c r="Q2465" s="18">
        <v>347.0</v>
      </c>
      <c r="R2465" s="18">
        <v>334.0</v>
      </c>
      <c r="S2465" s="18">
        <v>299.0</v>
      </c>
      <c r="T2465" s="18">
        <v>279.0</v>
      </c>
      <c r="U2465" s="18">
        <v>296.0</v>
      </c>
      <c r="V2465" s="18">
        <v>219.0</v>
      </c>
      <c r="W2465" s="18">
        <v>263.0</v>
      </c>
      <c r="X2465" s="18">
        <v>268.0</v>
      </c>
      <c r="Y2465" s="18">
        <v>291.0</v>
      </c>
      <c r="Z2465" s="19" t="str">
        <f t="shared" si="6"/>
        <v/>
      </c>
      <c r="AA2465" s="19" t="str">
        <f t="shared" si="19"/>
        <v/>
      </c>
      <c r="AB2465" s="19">
        <f t="shared" si="8"/>
        <v>3280</v>
      </c>
      <c r="AC2465" s="19">
        <f t="shared" si="20"/>
        <v>298.1818182</v>
      </c>
      <c r="AD2465" s="19">
        <f t="shared" si="21"/>
        <v>293.5</v>
      </c>
      <c r="AE2465" s="19" t="str">
        <f t="shared" si="22"/>
        <v>Нет моды</v>
      </c>
      <c r="AF2465" s="19">
        <f t="shared" si="23"/>
        <v>219</v>
      </c>
      <c r="AG2465" s="19">
        <f t="shared" si="24"/>
        <v>358</v>
      </c>
      <c r="AH2465" s="20" t="str">
        <f t="shared" si="14"/>
        <v>Город: 49%; Село: 51%</v>
      </c>
      <c r="AI2465" s="21"/>
      <c r="AJ2465" s="21"/>
      <c r="AK2465" s="21"/>
      <c r="AL2465" s="22">
        <f t="shared" si="25"/>
        <v>1</v>
      </c>
    </row>
    <row r="2466" ht="12.75" customHeight="1">
      <c r="A2466" s="13" t="s">
        <v>191</v>
      </c>
      <c r="B2466" s="13" t="str">
        <f>IFERROR(__xludf.DUMMYFUNCTION("REGEXREPLACE(A2466, ""\d"", """")"),"         Карачаево-Черкесская Республика")</f>
        <v>         Карачаево-Черкесская Республика</v>
      </c>
      <c r="C2466" s="14" t="str">
        <f t="shared" si="15"/>
        <v>Карачаево-Черкесская Республика</v>
      </c>
      <c r="D2466" s="3">
        <f t="shared" si="16"/>
        <v>2</v>
      </c>
      <c r="E2466" s="15" t="s">
        <v>41</v>
      </c>
      <c r="F2466" s="13" t="str">
        <f>IFERROR(__xludf.DUMMYFUNCTION("REGEXEXTRACT(E2466, ""[А-Яа-я].*"")"),"Инфекционные и паразитарные болезни")</f>
        <v>Инфекционные и паразитарные болезни</v>
      </c>
      <c r="G2466" s="16">
        <f t="shared" si="17"/>
        <v>2</v>
      </c>
      <c r="H2466" s="13" t="s">
        <v>28</v>
      </c>
      <c r="I2466" s="13" t="str">
        <f>IFERROR(__xludf.DUMMYFUNCTION("REGEXREPLACE(H2466, "".*\s"", """")"),"человек")</f>
        <v>человек</v>
      </c>
      <c r="J2466" s="13" t="s">
        <v>29</v>
      </c>
      <c r="K2466" s="17" t="str">
        <f>IFERROR(__xludf.DUMMYFUNCTION("REGEXREPLACE(J2466, ""^[\d\s]+"", """")"),"значение показателя за год")</f>
        <v>значение показателя за год</v>
      </c>
      <c r="L2466" s="16">
        <f t="shared" si="18"/>
        <v>2</v>
      </c>
      <c r="M2466" s="13" t="s">
        <v>30</v>
      </c>
      <c r="N2466" s="13" t="str">
        <f>IFERROR(__xludf.DUMMYFUNCTION("REGEXEXTRACT(M2466, "" (.+)$"")"),"все население")</f>
        <v>все население</v>
      </c>
      <c r="O2466" s="18">
        <v>26.0</v>
      </c>
      <c r="P2466" s="18">
        <v>31.0</v>
      </c>
      <c r="Q2466" s="18">
        <v>40.0</v>
      </c>
      <c r="R2466" s="18">
        <v>21.0</v>
      </c>
      <c r="S2466" s="18">
        <v>26.0</v>
      </c>
      <c r="T2466" s="18">
        <v>26.0</v>
      </c>
      <c r="U2466" s="18">
        <v>35.0</v>
      </c>
      <c r="V2466" s="18">
        <v>21.0</v>
      </c>
      <c r="W2466" s="18">
        <v>28.0</v>
      </c>
      <c r="X2466" s="18">
        <v>23.0</v>
      </c>
      <c r="Y2466" s="18">
        <v>24.0</v>
      </c>
      <c r="Z2466" s="19">
        <f t="shared" si="6"/>
        <v>301</v>
      </c>
      <c r="AA2466" s="19" t="str">
        <f t="shared" si="19"/>
        <v/>
      </c>
      <c r="AB2466" s="19" t="str">
        <f t="shared" si="8"/>
        <v/>
      </c>
      <c r="AC2466" s="19">
        <f t="shared" si="20"/>
        <v>27.36363636</v>
      </c>
      <c r="AD2466" s="19">
        <f t="shared" si="21"/>
        <v>129.5</v>
      </c>
      <c r="AE2466" s="19" t="str">
        <f t="shared" si="22"/>
        <v>Нет моды</v>
      </c>
      <c r="AF2466" s="19">
        <f t="shared" si="23"/>
        <v>21</v>
      </c>
      <c r="AG2466" s="19">
        <f t="shared" si="24"/>
        <v>40</v>
      </c>
      <c r="AH2466" s="20" t="str">
        <f t="shared" si="14"/>
        <v/>
      </c>
      <c r="AI2466" s="21"/>
      <c r="AJ2466" s="21"/>
      <c r="AK2466" s="21"/>
      <c r="AL2466" s="22">
        <f t="shared" si="25"/>
        <v>1</v>
      </c>
    </row>
    <row r="2467" ht="12.75" customHeight="1">
      <c r="A2467" s="13" t="s">
        <v>191</v>
      </c>
      <c r="B2467" s="13" t="str">
        <f>IFERROR(__xludf.DUMMYFUNCTION("REGEXREPLACE(A2467, ""\d"", """")"),"         Карачаево-Черкесская Республика")</f>
        <v>         Карачаево-Черкесская Республика</v>
      </c>
      <c r="C2467" s="14" t="str">
        <f t="shared" si="15"/>
        <v>Карачаево-Черкесская Республика</v>
      </c>
      <c r="D2467" s="3">
        <f t="shared" si="16"/>
        <v>2</v>
      </c>
      <c r="E2467" s="15" t="s">
        <v>41</v>
      </c>
      <c r="F2467" s="13" t="str">
        <f>IFERROR(__xludf.DUMMYFUNCTION("REGEXEXTRACT(E2467, ""[А-Яа-я].*"")"),"Инфекционные и паразитарные болезни")</f>
        <v>Инфекционные и паразитарные болезни</v>
      </c>
      <c r="G2467" s="16">
        <f t="shared" si="17"/>
        <v>2</v>
      </c>
      <c r="H2467" s="13" t="s">
        <v>28</v>
      </c>
      <c r="I2467" s="13" t="str">
        <f>IFERROR(__xludf.DUMMYFUNCTION("REGEXREPLACE(H2467, "".*\s"", """")"),"человек")</f>
        <v>человек</v>
      </c>
      <c r="J2467" s="13" t="s">
        <v>29</v>
      </c>
      <c r="K2467" s="17" t="str">
        <f>IFERROR(__xludf.DUMMYFUNCTION("REGEXREPLACE(J2467, ""^[\d\s]+"", """")"),"значение показателя за год")</f>
        <v>значение показателя за год</v>
      </c>
      <c r="L2467" s="16">
        <f t="shared" si="18"/>
        <v>2</v>
      </c>
      <c r="M2467" s="13" t="s">
        <v>31</v>
      </c>
      <c r="N2467" s="13" t="str">
        <f>IFERROR(__xludf.DUMMYFUNCTION("REGEXEXTRACT(M2467, "" (.+)$"")"),"городское население")</f>
        <v>городское население</v>
      </c>
      <c r="O2467" s="18">
        <v>14.0</v>
      </c>
      <c r="P2467" s="18">
        <v>13.0</v>
      </c>
      <c r="Q2467" s="18">
        <v>16.0</v>
      </c>
      <c r="R2467" s="18">
        <v>13.0</v>
      </c>
      <c r="S2467" s="18">
        <v>14.0</v>
      </c>
      <c r="T2467" s="18">
        <v>12.0</v>
      </c>
      <c r="U2467" s="18">
        <v>19.0</v>
      </c>
      <c r="V2467" s="18">
        <v>12.0</v>
      </c>
      <c r="W2467" s="18">
        <v>15.0</v>
      </c>
      <c r="X2467" s="18">
        <v>12.0</v>
      </c>
      <c r="Y2467" s="18">
        <v>9.0</v>
      </c>
      <c r="Z2467" s="19" t="str">
        <f t="shared" si="6"/>
        <v/>
      </c>
      <c r="AA2467" s="19">
        <f t="shared" si="19"/>
        <v>149</v>
      </c>
      <c r="AB2467" s="19" t="str">
        <f t="shared" si="8"/>
        <v/>
      </c>
      <c r="AC2467" s="19">
        <f t="shared" si="20"/>
        <v>13.54545455</v>
      </c>
      <c r="AD2467" s="19">
        <f t="shared" si="21"/>
        <v>20</v>
      </c>
      <c r="AE2467" s="19" t="str">
        <f t="shared" si="22"/>
        <v>Нет моды</v>
      </c>
      <c r="AF2467" s="19">
        <f t="shared" si="23"/>
        <v>9</v>
      </c>
      <c r="AG2467" s="19">
        <f t="shared" si="24"/>
        <v>19</v>
      </c>
      <c r="AH2467" s="20" t="str">
        <f t="shared" si="14"/>
        <v/>
      </c>
      <c r="AI2467" s="21"/>
      <c r="AJ2467" s="21"/>
      <c r="AK2467" s="21"/>
      <c r="AL2467" s="22">
        <f t="shared" si="25"/>
        <v>1</v>
      </c>
    </row>
    <row r="2468" ht="12.75" customHeight="1">
      <c r="A2468" s="13" t="s">
        <v>191</v>
      </c>
      <c r="B2468" s="13" t="str">
        <f>IFERROR(__xludf.DUMMYFUNCTION("REGEXREPLACE(A2468, ""\d"", """")"),"         Карачаево-Черкесская Республика")</f>
        <v>         Карачаево-Черкесская Республика</v>
      </c>
      <c r="C2468" s="14" t="str">
        <f t="shared" si="15"/>
        <v>Карачаево-Черкесская Республика</v>
      </c>
      <c r="D2468" s="3">
        <f t="shared" si="16"/>
        <v>2</v>
      </c>
      <c r="E2468" s="15" t="s">
        <v>41</v>
      </c>
      <c r="F2468" s="13" t="str">
        <f>IFERROR(__xludf.DUMMYFUNCTION("REGEXEXTRACT(E2468, ""[А-Яа-я].*"")"),"Инфекционные и паразитарные болезни")</f>
        <v>Инфекционные и паразитарные болезни</v>
      </c>
      <c r="G2468" s="16">
        <f t="shared" si="17"/>
        <v>2</v>
      </c>
      <c r="H2468" s="13" t="s">
        <v>28</v>
      </c>
      <c r="I2468" s="13" t="str">
        <f>IFERROR(__xludf.DUMMYFUNCTION("REGEXREPLACE(H2468, "".*\s"", """")"),"человек")</f>
        <v>человек</v>
      </c>
      <c r="J2468" s="13" t="s">
        <v>29</v>
      </c>
      <c r="K2468" s="17" t="str">
        <f>IFERROR(__xludf.DUMMYFUNCTION("REGEXREPLACE(J2468, ""^[\d\s]+"", """")"),"значение показателя за год")</f>
        <v>значение показателя за год</v>
      </c>
      <c r="L2468" s="16">
        <f t="shared" si="18"/>
        <v>2</v>
      </c>
      <c r="M2468" s="13" t="s">
        <v>32</v>
      </c>
      <c r="N2468" s="13" t="str">
        <f>IFERROR(__xludf.DUMMYFUNCTION("REGEXEXTRACT(M2468, "" (.+)$"")"),"сельское население")</f>
        <v>сельское население</v>
      </c>
      <c r="O2468" s="18">
        <v>12.0</v>
      </c>
      <c r="P2468" s="18">
        <v>18.0</v>
      </c>
      <c r="Q2468" s="18">
        <v>24.0</v>
      </c>
      <c r="R2468" s="18">
        <v>8.0</v>
      </c>
      <c r="S2468" s="18">
        <v>12.0</v>
      </c>
      <c r="T2468" s="18">
        <v>14.0</v>
      </c>
      <c r="U2468" s="18">
        <v>16.0</v>
      </c>
      <c r="V2468" s="18">
        <v>9.0</v>
      </c>
      <c r="W2468" s="18">
        <v>13.0</v>
      </c>
      <c r="X2468" s="18">
        <v>11.0</v>
      </c>
      <c r="Y2468" s="18">
        <v>15.0</v>
      </c>
      <c r="Z2468" s="19" t="str">
        <f t="shared" si="6"/>
        <v/>
      </c>
      <c r="AA2468" s="19" t="str">
        <f t="shared" si="19"/>
        <v/>
      </c>
      <c r="AB2468" s="19">
        <f t="shared" si="8"/>
        <v>152</v>
      </c>
      <c r="AC2468" s="19">
        <f t="shared" si="20"/>
        <v>13.81818182</v>
      </c>
      <c r="AD2468" s="19">
        <f t="shared" si="21"/>
        <v>13</v>
      </c>
      <c r="AE2468" s="19" t="str">
        <f t="shared" si="22"/>
        <v>Нет моды</v>
      </c>
      <c r="AF2468" s="19">
        <f t="shared" si="23"/>
        <v>8</v>
      </c>
      <c r="AG2468" s="19">
        <f t="shared" si="24"/>
        <v>24</v>
      </c>
      <c r="AH2468" s="20" t="str">
        <f t="shared" si="14"/>
        <v>Город: 50%; Село: 50%</v>
      </c>
      <c r="AI2468" s="21"/>
      <c r="AJ2468" s="21"/>
      <c r="AK2468" s="21"/>
      <c r="AL2468" s="22">
        <f t="shared" si="25"/>
        <v>1</v>
      </c>
    </row>
    <row r="2469" ht="12.75" customHeight="1">
      <c r="A2469" s="13" t="s">
        <v>191</v>
      </c>
      <c r="B2469" s="13" t="str">
        <f>IFERROR(__xludf.DUMMYFUNCTION("REGEXREPLACE(A2469, ""\d"", """")"),"         Карачаево-Черкесская Республика")</f>
        <v>         Карачаево-Черкесская Республика</v>
      </c>
      <c r="C2469" s="14" t="str">
        <f t="shared" si="15"/>
        <v>Карачаево-Черкесская Республика</v>
      </c>
      <c r="D2469" s="3">
        <f t="shared" si="16"/>
        <v>2</v>
      </c>
      <c r="E2469" s="15" t="s">
        <v>42</v>
      </c>
      <c r="F2469" s="13" t="str">
        <f>IFERROR(__xludf.DUMMYFUNCTION("REGEXEXTRACT(E2469, ""[А-Яа-я].*"")"),"Ишемическая болезнь сердца")</f>
        <v>Ишемическая болезнь сердца</v>
      </c>
      <c r="G2469" s="16">
        <f t="shared" si="17"/>
        <v>2</v>
      </c>
      <c r="H2469" s="13" t="s">
        <v>28</v>
      </c>
      <c r="I2469" s="13" t="str">
        <f>IFERROR(__xludf.DUMMYFUNCTION("REGEXREPLACE(H2469, "".*\s"", """")"),"человек")</f>
        <v>человек</v>
      </c>
      <c r="J2469" s="13" t="s">
        <v>29</v>
      </c>
      <c r="K2469" s="17" t="str">
        <f>IFERROR(__xludf.DUMMYFUNCTION("REGEXREPLACE(J2469, ""^[\d\s]+"", """")"),"значение показателя за год")</f>
        <v>значение показателя за год</v>
      </c>
      <c r="L2469" s="16">
        <f t="shared" si="18"/>
        <v>2</v>
      </c>
      <c r="M2469" s="13" t="s">
        <v>30</v>
      </c>
      <c r="N2469" s="13" t="str">
        <f>IFERROR(__xludf.DUMMYFUNCTION("REGEXEXTRACT(M2469, "" (.+)$"")"),"все население")</f>
        <v>все население</v>
      </c>
      <c r="O2469" s="18">
        <v>1548.0</v>
      </c>
      <c r="P2469" s="18">
        <v>1310.0</v>
      </c>
      <c r="Q2469" s="18">
        <v>1097.0</v>
      </c>
      <c r="R2469" s="18">
        <v>931.0</v>
      </c>
      <c r="S2469" s="18">
        <v>696.0</v>
      </c>
      <c r="T2469" s="18">
        <v>665.0</v>
      </c>
      <c r="U2469" s="18">
        <v>593.0</v>
      </c>
      <c r="V2469" s="18">
        <v>708.0</v>
      </c>
      <c r="W2469" s="18">
        <v>870.0</v>
      </c>
      <c r="X2469" s="18">
        <v>718.0</v>
      </c>
      <c r="Y2469" s="18">
        <v>604.0</v>
      </c>
      <c r="Z2469" s="19">
        <f t="shared" si="6"/>
        <v>9740</v>
      </c>
      <c r="AA2469" s="19" t="str">
        <f t="shared" si="19"/>
        <v/>
      </c>
      <c r="AB2469" s="19" t="str">
        <f t="shared" si="8"/>
        <v/>
      </c>
      <c r="AC2469" s="19">
        <f t="shared" si="20"/>
        <v>885.4545455</v>
      </c>
      <c r="AD2469" s="19">
        <f t="shared" si="21"/>
        <v>308.5</v>
      </c>
      <c r="AE2469" s="19" t="str">
        <f t="shared" si="22"/>
        <v>Нет моды</v>
      </c>
      <c r="AF2469" s="19">
        <f t="shared" si="23"/>
        <v>593</v>
      </c>
      <c r="AG2469" s="19">
        <f t="shared" si="24"/>
        <v>1548</v>
      </c>
      <c r="AH2469" s="20" t="str">
        <f t="shared" si="14"/>
        <v/>
      </c>
      <c r="AI2469" s="21"/>
      <c r="AJ2469" s="21"/>
      <c r="AK2469" s="21"/>
      <c r="AL2469" s="22">
        <f t="shared" si="25"/>
        <v>1</v>
      </c>
    </row>
    <row r="2470" ht="12.75" customHeight="1">
      <c r="A2470" s="13" t="s">
        <v>191</v>
      </c>
      <c r="B2470" s="13" t="str">
        <f>IFERROR(__xludf.DUMMYFUNCTION("REGEXREPLACE(A2470, ""\d"", """")"),"         Карачаево-Черкесская Республика")</f>
        <v>         Карачаево-Черкесская Республика</v>
      </c>
      <c r="C2470" s="14" t="str">
        <f t="shared" si="15"/>
        <v>Карачаево-Черкесская Республика</v>
      </c>
      <c r="D2470" s="3">
        <f t="shared" si="16"/>
        <v>2</v>
      </c>
      <c r="E2470" s="15" t="s">
        <v>42</v>
      </c>
      <c r="F2470" s="13" t="str">
        <f>IFERROR(__xludf.DUMMYFUNCTION("REGEXEXTRACT(E2470, ""[А-Яа-я].*"")"),"Ишемическая болезнь сердца")</f>
        <v>Ишемическая болезнь сердца</v>
      </c>
      <c r="G2470" s="16">
        <f t="shared" si="17"/>
        <v>2</v>
      </c>
      <c r="H2470" s="13" t="s">
        <v>28</v>
      </c>
      <c r="I2470" s="13" t="str">
        <f>IFERROR(__xludf.DUMMYFUNCTION("REGEXREPLACE(H2470, "".*\s"", """")"),"человек")</f>
        <v>человек</v>
      </c>
      <c r="J2470" s="13" t="s">
        <v>29</v>
      </c>
      <c r="K2470" s="17" t="str">
        <f>IFERROR(__xludf.DUMMYFUNCTION("REGEXREPLACE(J2470, ""^[\d\s]+"", """")"),"значение показателя за год")</f>
        <v>значение показателя за год</v>
      </c>
      <c r="L2470" s="16">
        <f t="shared" si="18"/>
        <v>2</v>
      </c>
      <c r="M2470" s="13" t="s">
        <v>31</v>
      </c>
      <c r="N2470" s="13" t="str">
        <f>IFERROR(__xludf.DUMMYFUNCTION("REGEXEXTRACT(M2470, "" (.+)$"")"),"городское население")</f>
        <v>городское население</v>
      </c>
      <c r="O2470" s="18">
        <v>490.0</v>
      </c>
      <c r="P2470" s="18">
        <v>435.0</v>
      </c>
      <c r="Q2470" s="18">
        <v>386.0</v>
      </c>
      <c r="R2470" s="18">
        <v>376.0</v>
      </c>
      <c r="S2470" s="18">
        <v>286.0</v>
      </c>
      <c r="T2470" s="18">
        <v>287.0</v>
      </c>
      <c r="U2470" s="18">
        <v>293.0</v>
      </c>
      <c r="V2470" s="18">
        <v>331.0</v>
      </c>
      <c r="W2470" s="18">
        <v>395.0</v>
      </c>
      <c r="X2470" s="18">
        <v>353.0</v>
      </c>
      <c r="Y2470" s="18">
        <v>309.0</v>
      </c>
      <c r="Z2470" s="19" t="str">
        <f t="shared" si="6"/>
        <v/>
      </c>
      <c r="AA2470" s="19">
        <f t="shared" si="19"/>
        <v>3941</v>
      </c>
      <c r="AB2470" s="19" t="str">
        <f t="shared" si="8"/>
        <v/>
      </c>
      <c r="AC2470" s="19">
        <f t="shared" si="20"/>
        <v>358.2727273</v>
      </c>
      <c r="AD2470" s="19">
        <f t="shared" si="21"/>
        <v>541.5</v>
      </c>
      <c r="AE2470" s="19" t="str">
        <f t="shared" si="22"/>
        <v>Нет моды</v>
      </c>
      <c r="AF2470" s="19">
        <f t="shared" si="23"/>
        <v>286</v>
      </c>
      <c r="AG2470" s="19">
        <f t="shared" si="24"/>
        <v>490</v>
      </c>
      <c r="AH2470" s="20" t="str">
        <f t="shared" si="14"/>
        <v/>
      </c>
      <c r="AI2470" s="21"/>
      <c r="AJ2470" s="21"/>
      <c r="AK2470" s="21"/>
      <c r="AL2470" s="22">
        <f t="shared" si="25"/>
        <v>1</v>
      </c>
    </row>
    <row r="2471" ht="12.75" customHeight="1">
      <c r="A2471" s="13" t="s">
        <v>191</v>
      </c>
      <c r="B2471" s="13" t="str">
        <f>IFERROR(__xludf.DUMMYFUNCTION("REGEXREPLACE(A2471, ""\d"", """")"),"         Карачаево-Черкесская Республика")</f>
        <v>         Карачаево-Черкесская Республика</v>
      </c>
      <c r="C2471" s="14" t="str">
        <f t="shared" si="15"/>
        <v>Карачаево-Черкесская Республика</v>
      </c>
      <c r="D2471" s="3">
        <f t="shared" si="16"/>
        <v>2</v>
      </c>
      <c r="E2471" s="15" t="s">
        <v>42</v>
      </c>
      <c r="F2471" s="13" t="str">
        <f>IFERROR(__xludf.DUMMYFUNCTION("REGEXEXTRACT(E2471, ""[А-Яа-я].*"")"),"Ишемическая болезнь сердца")</f>
        <v>Ишемическая болезнь сердца</v>
      </c>
      <c r="G2471" s="16">
        <f t="shared" si="17"/>
        <v>2</v>
      </c>
      <c r="H2471" s="13" t="s">
        <v>28</v>
      </c>
      <c r="I2471" s="13" t="str">
        <f>IFERROR(__xludf.DUMMYFUNCTION("REGEXREPLACE(H2471, "".*\s"", """")"),"человек")</f>
        <v>человек</v>
      </c>
      <c r="J2471" s="13" t="s">
        <v>29</v>
      </c>
      <c r="K2471" s="17" t="str">
        <f>IFERROR(__xludf.DUMMYFUNCTION("REGEXREPLACE(J2471, ""^[\d\s]+"", """")"),"значение показателя за год")</f>
        <v>значение показателя за год</v>
      </c>
      <c r="L2471" s="16">
        <f t="shared" si="18"/>
        <v>2</v>
      </c>
      <c r="M2471" s="13" t="s">
        <v>32</v>
      </c>
      <c r="N2471" s="13" t="str">
        <f>IFERROR(__xludf.DUMMYFUNCTION("REGEXEXTRACT(M2471, "" (.+)$"")"),"сельское население")</f>
        <v>сельское население</v>
      </c>
      <c r="O2471" s="18">
        <v>1058.0</v>
      </c>
      <c r="P2471" s="18">
        <v>875.0</v>
      </c>
      <c r="Q2471" s="18">
        <v>711.0</v>
      </c>
      <c r="R2471" s="18">
        <v>555.0</v>
      </c>
      <c r="S2471" s="18">
        <v>410.0</v>
      </c>
      <c r="T2471" s="18">
        <v>378.0</v>
      </c>
      <c r="U2471" s="18">
        <v>300.0</v>
      </c>
      <c r="V2471" s="18">
        <v>377.0</v>
      </c>
      <c r="W2471" s="18">
        <v>475.0</v>
      </c>
      <c r="X2471" s="18">
        <v>365.0</v>
      </c>
      <c r="Y2471" s="18">
        <v>295.0</v>
      </c>
      <c r="Z2471" s="19" t="str">
        <f t="shared" si="6"/>
        <v/>
      </c>
      <c r="AA2471" s="19" t="str">
        <f t="shared" si="19"/>
        <v/>
      </c>
      <c r="AB2471" s="19">
        <f t="shared" si="8"/>
        <v>5799</v>
      </c>
      <c r="AC2471" s="19">
        <f t="shared" si="20"/>
        <v>527.1818182</v>
      </c>
      <c r="AD2471" s="19">
        <f t="shared" si="21"/>
        <v>377.5</v>
      </c>
      <c r="AE2471" s="19" t="str">
        <f t="shared" si="22"/>
        <v>Нет моды</v>
      </c>
      <c r="AF2471" s="19">
        <f t="shared" si="23"/>
        <v>295</v>
      </c>
      <c r="AG2471" s="19">
        <f t="shared" si="24"/>
        <v>1058</v>
      </c>
      <c r="AH2471" s="20" t="str">
        <f t="shared" si="14"/>
        <v>Город: 40%; Село: 60%</v>
      </c>
      <c r="AI2471" s="21"/>
      <c r="AJ2471" s="21"/>
      <c r="AK2471" s="21"/>
      <c r="AL2471" s="22">
        <f t="shared" si="25"/>
        <v>1</v>
      </c>
    </row>
    <row r="2472" ht="12.75" customHeight="1">
      <c r="A2472" s="13" t="s">
        <v>191</v>
      </c>
      <c r="B2472" s="13" t="str">
        <f>IFERROR(__xludf.DUMMYFUNCTION("REGEXREPLACE(A2472, ""\d"", """")"),"         Карачаево-Черкесская Республика")</f>
        <v>         Карачаево-Черкесская Республика</v>
      </c>
      <c r="C2472" s="14" t="str">
        <f t="shared" si="15"/>
        <v>Карачаево-Черкесская Республика</v>
      </c>
      <c r="D2472" s="3">
        <f t="shared" si="16"/>
        <v>2</v>
      </c>
      <c r="E2472" s="15" t="s">
        <v>43</v>
      </c>
      <c r="F2472" s="13" t="str">
        <f>IFERROR(__xludf.DUMMYFUNCTION("REGEXEXTRACT(E2472, ""[А-Яа-я].*"")"),"Новообразования")</f>
        <v>Новообразования</v>
      </c>
      <c r="G2472" s="16">
        <f t="shared" si="17"/>
        <v>2</v>
      </c>
      <c r="H2472" s="13" t="s">
        <v>28</v>
      </c>
      <c r="I2472" s="13" t="str">
        <f>IFERROR(__xludf.DUMMYFUNCTION("REGEXREPLACE(H2472, "".*\s"", """")"),"человек")</f>
        <v>человек</v>
      </c>
      <c r="J2472" s="13" t="s">
        <v>29</v>
      </c>
      <c r="K2472" s="17" t="str">
        <f>IFERROR(__xludf.DUMMYFUNCTION("REGEXREPLACE(J2472, ""^[\d\s]+"", """")"),"значение показателя за год")</f>
        <v>значение показателя за год</v>
      </c>
      <c r="L2472" s="16">
        <f t="shared" si="18"/>
        <v>2</v>
      </c>
      <c r="M2472" s="13" t="s">
        <v>30</v>
      </c>
      <c r="N2472" s="13" t="str">
        <f>IFERROR(__xludf.DUMMYFUNCTION("REGEXEXTRACT(M2472, "" (.+)$"")"),"все население")</f>
        <v>все население</v>
      </c>
      <c r="O2472" s="18">
        <v>638.0</v>
      </c>
      <c r="P2472" s="18">
        <v>676.0</v>
      </c>
      <c r="Q2472" s="18">
        <v>683.0</v>
      </c>
      <c r="R2472" s="18">
        <v>632.0</v>
      </c>
      <c r="S2472" s="18">
        <v>624.0</v>
      </c>
      <c r="T2472" s="18">
        <v>582.0</v>
      </c>
      <c r="U2472" s="18">
        <v>625.0</v>
      </c>
      <c r="V2472" s="18">
        <v>479.0</v>
      </c>
      <c r="W2472" s="18">
        <v>519.0</v>
      </c>
      <c r="X2472" s="18">
        <v>532.0</v>
      </c>
      <c r="Y2472" s="18">
        <v>603.0</v>
      </c>
      <c r="Z2472" s="19">
        <f t="shared" si="6"/>
        <v>6593</v>
      </c>
      <c r="AA2472" s="19" t="str">
        <f t="shared" si="19"/>
        <v/>
      </c>
      <c r="AB2472" s="19" t="str">
        <f t="shared" si="8"/>
        <v/>
      </c>
      <c r="AC2472" s="19">
        <f t="shared" si="20"/>
        <v>599.3636364</v>
      </c>
      <c r="AD2472" s="19">
        <f t="shared" si="21"/>
        <v>568.5</v>
      </c>
      <c r="AE2472" s="19" t="str">
        <f t="shared" si="22"/>
        <v>Нет моды</v>
      </c>
      <c r="AF2472" s="19">
        <f t="shared" si="23"/>
        <v>479</v>
      </c>
      <c r="AG2472" s="19">
        <f t="shared" si="24"/>
        <v>683</v>
      </c>
      <c r="AH2472" s="20" t="str">
        <f t="shared" si="14"/>
        <v/>
      </c>
      <c r="AI2472" s="21"/>
      <c r="AJ2472" s="21"/>
      <c r="AK2472" s="21"/>
      <c r="AL2472" s="22">
        <f t="shared" si="25"/>
        <v>1</v>
      </c>
    </row>
    <row r="2473" ht="12.75" customHeight="1">
      <c r="A2473" s="13" t="s">
        <v>191</v>
      </c>
      <c r="B2473" s="13" t="str">
        <f>IFERROR(__xludf.DUMMYFUNCTION("REGEXREPLACE(A2473, ""\d"", """")"),"         Карачаево-Черкесская Республика")</f>
        <v>         Карачаево-Черкесская Республика</v>
      </c>
      <c r="C2473" s="14" t="str">
        <f t="shared" si="15"/>
        <v>Карачаево-Черкесская Республика</v>
      </c>
      <c r="D2473" s="3">
        <f t="shared" si="16"/>
        <v>2</v>
      </c>
      <c r="E2473" s="15" t="s">
        <v>43</v>
      </c>
      <c r="F2473" s="13" t="str">
        <f>IFERROR(__xludf.DUMMYFUNCTION("REGEXEXTRACT(E2473, ""[А-Яа-я].*"")"),"Новообразования")</f>
        <v>Новообразования</v>
      </c>
      <c r="G2473" s="16">
        <f t="shared" si="17"/>
        <v>2</v>
      </c>
      <c r="H2473" s="13" t="s">
        <v>28</v>
      </c>
      <c r="I2473" s="13" t="str">
        <f>IFERROR(__xludf.DUMMYFUNCTION("REGEXREPLACE(H2473, "".*\s"", """")"),"человек")</f>
        <v>человек</v>
      </c>
      <c r="J2473" s="13" t="s">
        <v>29</v>
      </c>
      <c r="K2473" s="17" t="str">
        <f>IFERROR(__xludf.DUMMYFUNCTION("REGEXREPLACE(J2473, ""^[\d\s]+"", """")"),"значение показателя за год")</f>
        <v>значение показателя за год</v>
      </c>
      <c r="L2473" s="16">
        <f t="shared" si="18"/>
        <v>2</v>
      </c>
      <c r="M2473" s="13" t="s">
        <v>31</v>
      </c>
      <c r="N2473" s="13" t="str">
        <f>IFERROR(__xludf.DUMMYFUNCTION("REGEXEXTRACT(M2473, "" (.+)$"")"),"городское население")</f>
        <v>городское население</v>
      </c>
      <c r="O2473" s="18">
        <v>309.0</v>
      </c>
      <c r="P2473" s="18">
        <v>312.0</v>
      </c>
      <c r="Q2473" s="18">
        <v>329.0</v>
      </c>
      <c r="R2473" s="18">
        <v>292.0</v>
      </c>
      <c r="S2473" s="18">
        <v>320.0</v>
      </c>
      <c r="T2473" s="18">
        <v>302.0</v>
      </c>
      <c r="U2473" s="18">
        <v>320.0</v>
      </c>
      <c r="V2473" s="18">
        <v>252.0</v>
      </c>
      <c r="W2473" s="18">
        <v>249.0</v>
      </c>
      <c r="X2473" s="18">
        <v>254.0</v>
      </c>
      <c r="Y2473" s="18">
        <v>301.0</v>
      </c>
      <c r="Z2473" s="19" t="str">
        <f t="shared" si="6"/>
        <v/>
      </c>
      <c r="AA2473" s="19">
        <f t="shared" si="19"/>
        <v>3240</v>
      </c>
      <c r="AB2473" s="19" t="str">
        <f t="shared" si="8"/>
        <v/>
      </c>
      <c r="AC2473" s="19">
        <f t="shared" si="20"/>
        <v>294.5454545</v>
      </c>
      <c r="AD2473" s="19">
        <f t="shared" si="21"/>
        <v>404</v>
      </c>
      <c r="AE2473" s="19" t="str">
        <f t="shared" si="22"/>
        <v>Нет моды</v>
      </c>
      <c r="AF2473" s="19">
        <f t="shared" si="23"/>
        <v>249</v>
      </c>
      <c r="AG2473" s="19">
        <f t="shared" si="24"/>
        <v>329</v>
      </c>
      <c r="AH2473" s="20" t="str">
        <f t="shared" si="14"/>
        <v/>
      </c>
      <c r="AI2473" s="21"/>
      <c r="AJ2473" s="21"/>
      <c r="AK2473" s="21"/>
      <c r="AL2473" s="22">
        <f t="shared" si="25"/>
        <v>1</v>
      </c>
    </row>
    <row r="2474" ht="12.75" customHeight="1">
      <c r="A2474" s="13" t="s">
        <v>191</v>
      </c>
      <c r="B2474" s="13" t="str">
        <f>IFERROR(__xludf.DUMMYFUNCTION("REGEXREPLACE(A2474, ""\d"", """")"),"         Карачаево-Черкесская Республика")</f>
        <v>         Карачаево-Черкесская Республика</v>
      </c>
      <c r="C2474" s="14" t="str">
        <f t="shared" si="15"/>
        <v>Карачаево-Черкесская Республика</v>
      </c>
      <c r="D2474" s="3">
        <f t="shared" si="16"/>
        <v>2</v>
      </c>
      <c r="E2474" s="15" t="s">
        <v>43</v>
      </c>
      <c r="F2474" s="13" t="str">
        <f>IFERROR(__xludf.DUMMYFUNCTION("REGEXEXTRACT(E2474, ""[А-Яа-я].*"")"),"Новообразования")</f>
        <v>Новообразования</v>
      </c>
      <c r="G2474" s="16">
        <f t="shared" si="17"/>
        <v>2</v>
      </c>
      <c r="H2474" s="13" t="s">
        <v>28</v>
      </c>
      <c r="I2474" s="13" t="str">
        <f>IFERROR(__xludf.DUMMYFUNCTION("REGEXREPLACE(H2474, "".*\s"", """")"),"человек")</f>
        <v>человек</v>
      </c>
      <c r="J2474" s="13" t="s">
        <v>29</v>
      </c>
      <c r="K2474" s="17" t="str">
        <f>IFERROR(__xludf.DUMMYFUNCTION("REGEXREPLACE(J2474, ""^[\d\s]+"", """")"),"значение показателя за год")</f>
        <v>значение показателя за год</v>
      </c>
      <c r="L2474" s="16">
        <f t="shared" si="18"/>
        <v>2</v>
      </c>
      <c r="M2474" s="13" t="s">
        <v>32</v>
      </c>
      <c r="N2474" s="13" t="str">
        <f>IFERROR(__xludf.DUMMYFUNCTION("REGEXEXTRACT(M2474, "" (.+)$"")"),"сельское население")</f>
        <v>сельское население</v>
      </c>
      <c r="O2474" s="18">
        <v>329.0</v>
      </c>
      <c r="P2474" s="18">
        <v>364.0</v>
      </c>
      <c r="Q2474" s="18">
        <v>354.0</v>
      </c>
      <c r="R2474" s="18">
        <v>340.0</v>
      </c>
      <c r="S2474" s="18">
        <v>304.0</v>
      </c>
      <c r="T2474" s="18">
        <v>280.0</v>
      </c>
      <c r="U2474" s="18">
        <v>305.0</v>
      </c>
      <c r="V2474" s="18">
        <v>227.0</v>
      </c>
      <c r="W2474" s="18">
        <v>270.0</v>
      </c>
      <c r="X2474" s="18">
        <v>278.0</v>
      </c>
      <c r="Y2474" s="18">
        <v>302.0</v>
      </c>
      <c r="Z2474" s="19" t="str">
        <f t="shared" si="6"/>
        <v/>
      </c>
      <c r="AA2474" s="19" t="str">
        <f t="shared" si="19"/>
        <v/>
      </c>
      <c r="AB2474" s="19">
        <f t="shared" si="8"/>
        <v>3353</v>
      </c>
      <c r="AC2474" s="19">
        <f t="shared" si="20"/>
        <v>304.8181818</v>
      </c>
      <c r="AD2474" s="19">
        <f t="shared" si="21"/>
        <v>303</v>
      </c>
      <c r="AE2474" s="19" t="str">
        <f t="shared" si="22"/>
        <v>Нет моды</v>
      </c>
      <c r="AF2474" s="19">
        <f t="shared" si="23"/>
        <v>227</v>
      </c>
      <c r="AG2474" s="19">
        <f t="shared" si="24"/>
        <v>364</v>
      </c>
      <c r="AH2474" s="20" t="str">
        <f t="shared" si="14"/>
        <v>Город: 49%; Село: 51%</v>
      </c>
      <c r="AI2474" s="21"/>
      <c r="AJ2474" s="21"/>
      <c r="AK2474" s="21"/>
      <c r="AL2474" s="22">
        <f t="shared" si="25"/>
        <v>1</v>
      </c>
    </row>
    <row r="2475" ht="12.75" customHeight="1">
      <c r="A2475" s="13" t="s">
        <v>191</v>
      </c>
      <c r="B2475" s="13" t="str">
        <f>IFERROR(__xludf.DUMMYFUNCTION("REGEXREPLACE(A2475, ""\d"", """")"),"         Карачаево-Черкесская Республика")</f>
        <v>         Карачаево-Черкесская Республика</v>
      </c>
      <c r="C2475" s="14" t="str">
        <f t="shared" si="15"/>
        <v>Карачаево-Черкесская Республика</v>
      </c>
      <c r="D2475" s="3">
        <f t="shared" si="16"/>
        <v>2</v>
      </c>
      <c r="E2475" s="15" t="s">
        <v>44</v>
      </c>
      <c r="F2475" s="13" t="str">
        <f>IFERROR(__xludf.DUMMYFUNCTION("REGEXEXTRACT(E2475,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75" s="16">
        <f t="shared" si="17"/>
        <v>2</v>
      </c>
      <c r="H2475" s="13" t="s">
        <v>28</v>
      </c>
      <c r="I2475" s="13" t="str">
        <f>IFERROR(__xludf.DUMMYFUNCTION("REGEXREPLACE(H2475, "".*\s"", """")"),"человек")</f>
        <v>человек</v>
      </c>
      <c r="J2475" s="13" t="s">
        <v>29</v>
      </c>
      <c r="K2475" s="17" t="str">
        <f>IFERROR(__xludf.DUMMYFUNCTION("REGEXREPLACE(J2475, ""^[\d\s]+"", """")"),"значение показателя за год")</f>
        <v>значение показателя за год</v>
      </c>
      <c r="L2475" s="16">
        <f t="shared" si="18"/>
        <v>2</v>
      </c>
      <c r="M2475" s="13" t="s">
        <v>30</v>
      </c>
      <c r="N2475" s="13" t="str">
        <f>IFERROR(__xludf.DUMMYFUNCTION("REGEXEXTRACT(M2475, "" (.+)$"")"),"все население")</f>
        <v>все население</v>
      </c>
      <c r="O2475" s="18">
        <v>40.0</v>
      </c>
      <c r="P2475" s="23" t="s">
        <v>37</v>
      </c>
      <c r="Q2475" s="18">
        <v>24.0</v>
      </c>
      <c r="R2475" s="18">
        <v>28.0</v>
      </c>
      <c r="S2475" s="23" t="s">
        <v>37</v>
      </c>
      <c r="T2475" s="23" t="s">
        <v>37</v>
      </c>
      <c r="U2475" s="23" t="s">
        <v>37</v>
      </c>
      <c r="V2475" s="23" t="s">
        <v>37</v>
      </c>
      <c r="W2475" s="23" t="s">
        <v>37</v>
      </c>
      <c r="X2475" s="23" t="s">
        <v>37</v>
      </c>
      <c r="Y2475" s="23" t="s">
        <v>37</v>
      </c>
      <c r="Z2475" s="19">
        <f t="shared" si="6"/>
        <v>92</v>
      </c>
      <c r="AA2475" s="19" t="str">
        <f t="shared" si="19"/>
        <v/>
      </c>
      <c r="AB2475" s="19" t="str">
        <f t="shared" si="8"/>
        <v/>
      </c>
      <c r="AC2475" s="19">
        <f t="shared" si="20"/>
        <v>30.66666667</v>
      </c>
      <c r="AD2475" s="19">
        <f t="shared" si="21"/>
        <v>291</v>
      </c>
      <c r="AE2475" s="19" t="str">
        <f t="shared" si="22"/>
        <v>Нет моды</v>
      </c>
      <c r="AF2475" s="19">
        <f t="shared" si="23"/>
        <v>24</v>
      </c>
      <c r="AG2475" s="19">
        <f t="shared" si="24"/>
        <v>40</v>
      </c>
      <c r="AH2475" s="20" t="str">
        <f t="shared" si="14"/>
        <v/>
      </c>
      <c r="AI2475" s="24"/>
      <c r="AJ2475" s="24"/>
      <c r="AK2475" s="24"/>
      <c r="AL2475" s="22">
        <f t="shared" si="25"/>
        <v>1</v>
      </c>
    </row>
    <row r="2476" ht="12.75" customHeight="1">
      <c r="A2476" s="13" t="s">
        <v>191</v>
      </c>
      <c r="B2476" s="13" t="str">
        <f>IFERROR(__xludf.DUMMYFUNCTION("REGEXREPLACE(A2476, ""\d"", """")"),"         Карачаево-Черкесская Республика")</f>
        <v>         Карачаево-Черкесская Республика</v>
      </c>
      <c r="C2476" s="14" t="str">
        <f t="shared" si="15"/>
        <v>Карачаево-Черкесская Республика</v>
      </c>
      <c r="D2476" s="3">
        <f t="shared" si="16"/>
        <v>2</v>
      </c>
      <c r="E2476" s="15" t="s">
        <v>44</v>
      </c>
      <c r="F2476" s="13" t="str">
        <f>IFERROR(__xludf.DUMMYFUNCTION("REGEXEXTRACT(E2476,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76" s="16">
        <f t="shared" si="17"/>
        <v>2</v>
      </c>
      <c r="H2476" s="13" t="s">
        <v>28</v>
      </c>
      <c r="I2476" s="13" t="str">
        <f>IFERROR(__xludf.DUMMYFUNCTION("REGEXREPLACE(H2476, "".*\s"", """")"),"человек")</f>
        <v>человек</v>
      </c>
      <c r="J2476" s="13" t="s">
        <v>29</v>
      </c>
      <c r="K2476" s="17" t="str">
        <f>IFERROR(__xludf.DUMMYFUNCTION("REGEXREPLACE(J2476, ""^[\d\s]+"", """")"),"значение показателя за год")</f>
        <v>значение показателя за год</v>
      </c>
      <c r="L2476" s="16">
        <f t="shared" si="18"/>
        <v>2</v>
      </c>
      <c r="M2476" s="13" t="s">
        <v>31</v>
      </c>
      <c r="N2476" s="13" t="str">
        <f>IFERROR(__xludf.DUMMYFUNCTION("REGEXEXTRACT(M2476, "" (.+)$"")"),"городское население")</f>
        <v>городское население</v>
      </c>
      <c r="O2476" s="18">
        <v>17.0</v>
      </c>
      <c r="P2476" s="23" t="s">
        <v>37</v>
      </c>
      <c r="Q2476" s="18">
        <v>10.0</v>
      </c>
      <c r="R2476" s="18">
        <v>8.0</v>
      </c>
      <c r="S2476" s="23" t="s">
        <v>37</v>
      </c>
      <c r="T2476" s="23" t="s">
        <v>37</v>
      </c>
      <c r="U2476" s="23" t="s">
        <v>37</v>
      </c>
      <c r="V2476" s="23" t="s">
        <v>37</v>
      </c>
      <c r="W2476" s="23" t="s">
        <v>37</v>
      </c>
      <c r="X2476" s="23" t="s">
        <v>37</v>
      </c>
      <c r="Y2476" s="23" t="s">
        <v>37</v>
      </c>
      <c r="Z2476" s="19" t="str">
        <f t="shared" si="6"/>
        <v/>
      </c>
      <c r="AA2476" s="19">
        <f t="shared" si="19"/>
        <v>35</v>
      </c>
      <c r="AB2476" s="19" t="str">
        <f t="shared" si="8"/>
        <v/>
      </c>
      <c r="AC2476" s="19">
        <f t="shared" si="20"/>
        <v>11.66666667</v>
      </c>
      <c r="AD2476" s="19">
        <f t="shared" si="21"/>
        <v>20.5</v>
      </c>
      <c r="AE2476" s="19" t="str">
        <f t="shared" si="22"/>
        <v>Нет моды</v>
      </c>
      <c r="AF2476" s="19">
        <f t="shared" si="23"/>
        <v>8</v>
      </c>
      <c r="AG2476" s="19">
        <f t="shared" si="24"/>
        <v>17</v>
      </c>
      <c r="AH2476" s="20" t="str">
        <f t="shared" si="14"/>
        <v/>
      </c>
      <c r="AI2476" s="24"/>
      <c r="AJ2476" s="24"/>
      <c r="AK2476" s="24"/>
      <c r="AL2476" s="22">
        <f t="shared" si="25"/>
        <v>1</v>
      </c>
    </row>
    <row r="2477" ht="12.75" customHeight="1">
      <c r="A2477" s="13" t="s">
        <v>191</v>
      </c>
      <c r="B2477" s="13" t="str">
        <f>IFERROR(__xludf.DUMMYFUNCTION("REGEXREPLACE(A2477, ""\d"", """")"),"         Карачаево-Черкесская Республика")</f>
        <v>         Карачаево-Черкесская Республика</v>
      </c>
      <c r="C2477" s="14" t="str">
        <f t="shared" si="15"/>
        <v>Карачаево-Черкесская Республика</v>
      </c>
      <c r="D2477" s="3">
        <f t="shared" si="16"/>
        <v>2</v>
      </c>
      <c r="E2477" s="15" t="s">
        <v>44</v>
      </c>
      <c r="F2477" s="13" t="str">
        <f>IFERROR(__xludf.DUMMYFUNCTION("REGEXEXTRACT(E2477,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477" s="16">
        <f t="shared" si="17"/>
        <v>2</v>
      </c>
      <c r="H2477" s="13" t="s">
        <v>28</v>
      </c>
      <c r="I2477" s="13" t="str">
        <f>IFERROR(__xludf.DUMMYFUNCTION("REGEXREPLACE(H2477, "".*\s"", """")"),"человек")</f>
        <v>человек</v>
      </c>
      <c r="J2477" s="13" t="s">
        <v>29</v>
      </c>
      <c r="K2477" s="17" t="str">
        <f>IFERROR(__xludf.DUMMYFUNCTION("REGEXREPLACE(J2477, ""^[\d\s]+"", """")"),"значение показателя за год")</f>
        <v>значение показателя за год</v>
      </c>
      <c r="L2477" s="16">
        <f t="shared" si="18"/>
        <v>2</v>
      </c>
      <c r="M2477" s="13" t="s">
        <v>32</v>
      </c>
      <c r="N2477" s="13" t="str">
        <f>IFERROR(__xludf.DUMMYFUNCTION("REGEXEXTRACT(M2477, "" (.+)$"")"),"сельское население")</f>
        <v>сельское население</v>
      </c>
      <c r="O2477" s="18">
        <v>23.0</v>
      </c>
      <c r="P2477" s="23" t="s">
        <v>37</v>
      </c>
      <c r="Q2477" s="18">
        <v>14.0</v>
      </c>
      <c r="R2477" s="18">
        <v>20.0</v>
      </c>
      <c r="S2477" s="23" t="s">
        <v>37</v>
      </c>
      <c r="T2477" s="23" t="s">
        <v>37</v>
      </c>
      <c r="U2477" s="23" t="s">
        <v>37</v>
      </c>
      <c r="V2477" s="23" t="s">
        <v>37</v>
      </c>
      <c r="W2477" s="23" t="s">
        <v>37</v>
      </c>
      <c r="X2477" s="23" t="s">
        <v>37</v>
      </c>
      <c r="Y2477" s="23" t="s">
        <v>37</v>
      </c>
      <c r="Z2477" s="19" t="str">
        <f t="shared" si="6"/>
        <v/>
      </c>
      <c r="AA2477" s="19" t="str">
        <f t="shared" si="19"/>
        <v/>
      </c>
      <c r="AB2477" s="19">
        <f t="shared" si="8"/>
        <v>57</v>
      </c>
      <c r="AC2477" s="19">
        <f t="shared" si="20"/>
        <v>19</v>
      </c>
      <c r="AD2477" s="19">
        <f t="shared" si="21"/>
        <v>15.5</v>
      </c>
      <c r="AE2477" s="19" t="str">
        <f t="shared" si="22"/>
        <v>Нет моды</v>
      </c>
      <c r="AF2477" s="19">
        <f t="shared" si="23"/>
        <v>14</v>
      </c>
      <c r="AG2477" s="19">
        <f t="shared" si="24"/>
        <v>23</v>
      </c>
      <c r="AH2477" s="20" t="str">
        <f t="shared" si="14"/>
        <v>Город: 38%; Село: 62%</v>
      </c>
      <c r="AI2477" s="24"/>
      <c r="AJ2477" s="24"/>
      <c r="AK2477" s="24"/>
      <c r="AL2477" s="22">
        <f t="shared" si="25"/>
        <v>1</v>
      </c>
    </row>
    <row r="2478" ht="12.75" customHeight="1">
      <c r="A2478" s="13" t="s">
        <v>191</v>
      </c>
      <c r="B2478" s="13" t="str">
        <f>IFERROR(__xludf.DUMMYFUNCTION("REGEXREPLACE(A2478, ""\d"", """")"),"         Карачаево-Черкесская Республика")</f>
        <v>         Карачаево-Черкесская Республика</v>
      </c>
      <c r="C2478" s="14" t="str">
        <f t="shared" si="15"/>
        <v>Карачаево-Черкесская Республика</v>
      </c>
      <c r="D2478" s="3">
        <f t="shared" si="16"/>
        <v>2</v>
      </c>
      <c r="E2478" s="15" t="s">
        <v>45</v>
      </c>
      <c r="F2478" s="13" t="str">
        <f>IFERROR(__xludf.DUMMYFUNCTION("REGEXEXTRACT(E2478, ""[А-Яа-я].*"")"),"Самоубийство")</f>
        <v>Самоубийство</v>
      </c>
      <c r="G2478" s="16">
        <f t="shared" si="17"/>
        <v>2</v>
      </c>
      <c r="H2478" s="13" t="s">
        <v>28</v>
      </c>
      <c r="I2478" s="13" t="str">
        <f>IFERROR(__xludf.DUMMYFUNCTION("REGEXREPLACE(H2478, "".*\s"", """")"),"человек")</f>
        <v>человек</v>
      </c>
      <c r="J2478" s="13" t="s">
        <v>29</v>
      </c>
      <c r="K2478" s="17" t="str">
        <f>IFERROR(__xludf.DUMMYFUNCTION("REGEXREPLACE(J2478, ""^[\d\s]+"", """")"),"значение показателя за год")</f>
        <v>значение показателя за год</v>
      </c>
      <c r="L2478" s="16">
        <f t="shared" si="18"/>
        <v>2</v>
      </c>
      <c r="M2478" s="13" t="s">
        <v>30</v>
      </c>
      <c r="N2478" s="13" t="str">
        <f>IFERROR(__xludf.DUMMYFUNCTION("REGEXEXTRACT(M2478, "" (.+)$"")"),"все население")</f>
        <v>все население</v>
      </c>
      <c r="O2478" s="18">
        <v>43.0</v>
      </c>
      <c r="P2478" s="18">
        <v>48.0</v>
      </c>
      <c r="Q2478" s="18">
        <v>49.0</v>
      </c>
      <c r="R2478" s="18">
        <v>39.0</v>
      </c>
      <c r="S2478" s="18">
        <v>44.0</v>
      </c>
      <c r="T2478" s="18">
        <v>38.0</v>
      </c>
      <c r="U2478" s="18">
        <v>23.0</v>
      </c>
      <c r="V2478" s="18">
        <v>30.0</v>
      </c>
      <c r="W2478" s="18">
        <v>26.0</v>
      </c>
      <c r="X2478" s="18">
        <v>21.0</v>
      </c>
      <c r="Y2478" s="18">
        <v>14.0</v>
      </c>
      <c r="Z2478" s="19">
        <f t="shared" si="6"/>
        <v>375</v>
      </c>
      <c r="AA2478" s="19" t="str">
        <f t="shared" si="19"/>
        <v/>
      </c>
      <c r="AB2478" s="19" t="str">
        <f t="shared" si="8"/>
        <v/>
      </c>
      <c r="AC2478" s="19">
        <f t="shared" si="20"/>
        <v>34.09090909</v>
      </c>
      <c r="AD2478" s="19">
        <f t="shared" si="21"/>
        <v>28</v>
      </c>
      <c r="AE2478" s="19" t="str">
        <f t="shared" si="22"/>
        <v>Нет моды</v>
      </c>
      <c r="AF2478" s="19">
        <f t="shared" si="23"/>
        <v>14</v>
      </c>
      <c r="AG2478" s="19">
        <f t="shared" si="24"/>
        <v>49</v>
      </c>
      <c r="AH2478" s="20" t="str">
        <f t="shared" si="14"/>
        <v/>
      </c>
      <c r="AI2478" s="21"/>
      <c r="AJ2478" s="21"/>
      <c r="AK2478" s="21"/>
      <c r="AL2478" s="22">
        <f t="shared" si="25"/>
        <v>1</v>
      </c>
    </row>
    <row r="2479" ht="12.75" customHeight="1">
      <c r="A2479" s="13" t="s">
        <v>191</v>
      </c>
      <c r="B2479" s="13" t="str">
        <f>IFERROR(__xludf.DUMMYFUNCTION("REGEXREPLACE(A2479, ""\d"", """")"),"         Карачаево-Черкесская Республика")</f>
        <v>         Карачаево-Черкесская Республика</v>
      </c>
      <c r="C2479" s="14" t="str">
        <f t="shared" si="15"/>
        <v>Карачаево-Черкесская Республика</v>
      </c>
      <c r="D2479" s="3">
        <f t="shared" si="16"/>
        <v>2</v>
      </c>
      <c r="E2479" s="15" t="s">
        <v>45</v>
      </c>
      <c r="F2479" s="13" t="str">
        <f>IFERROR(__xludf.DUMMYFUNCTION("REGEXEXTRACT(E2479, ""[А-Яа-я].*"")"),"Самоубийство")</f>
        <v>Самоубийство</v>
      </c>
      <c r="G2479" s="16">
        <f t="shared" si="17"/>
        <v>2</v>
      </c>
      <c r="H2479" s="13" t="s">
        <v>28</v>
      </c>
      <c r="I2479" s="13" t="str">
        <f>IFERROR(__xludf.DUMMYFUNCTION("REGEXREPLACE(H2479, "".*\s"", """")"),"человек")</f>
        <v>человек</v>
      </c>
      <c r="J2479" s="13" t="s">
        <v>29</v>
      </c>
      <c r="K2479" s="17" t="str">
        <f>IFERROR(__xludf.DUMMYFUNCTION("REGEXREPLACE(J2479, ""^[\d\s]+"", """")"),"значение показателя за год")</f>
        <v>значение показателя за год</v>
      </c>
      <c r="L2479" s="16">
        <f t="shared" si="18"/>
        <v>2</v>
      </c>
      <c r="M2479" s="13" t="s">
        <v>31</v>
      </c>
      <c r="N2479" s="13" t="str">
        <f>IFERROR(__xludf.DUMMYFUNCTION("REGEXEXTRACT(M2479, "" (.+)$"")"),"городское население")</f>
        <v>городское население</v>
      </c>
      <c r="O2479" s="18">
        <v>12.0</v>
      </c>
      <c r="P2479" s="18">
        <v>17.0</v>
      </c>
      <c r="Q2479" s="18">
        <v>21.0</v>
      </c>
      <c r="R2479" s="18">
        <v>17.0</v>
      </c>
      <c r="S2479" s="18">
        <v>15.0</v>
      </c>
      <c r="T2479" s="18">
        <v>17.0</v>
      </c>
      <c r="U2479" s="18">
        <v>15.0</v>
      </c>
      <c r="V2479" s="18">
        <v>14.0</v>
      </c>
      <c r="W2479" s="18">
        <v>12.0</v>
      </c>
      <c r="X2479" s="18">
        <v>6.0</v>
      </c>
      <c r="Y2479" s="18">
        <v>4.0</v>
      </c>
      <c r="Z2479" s="19" t="str">
        <f t="shared" si="6"/>
        <v/>
      </c>
      <c r="AA2479" s="19">
        <f t="shared" si="19"/>
        <v>150</v>
      </c>
      <c r="AB2479" s="19" t="str">
        <f t="shared" si="8"/>
        <v/>
      </c>
      <c r="AC2479" s="19">
        <f t="shared" si="20"/>
        <v>13.63636364</v>
      </c>
      <c r="AD2479" s="19">
        <f t="shared" si="21"/>
        <v>19</v>
      </c>
      <c r="AE2479" s="19" t="str">
        <f t="shared" si="22"/>
        <v>Нет моды</v>
      </c>
      <c r="AF2479" s="19">
        <f t="shared" si="23"/>
        <v>4</v>
      </c>
      <c r="AG2479" s="19">
        <f t="shared" si="24"/>
        <v>21</v>
      </c>
      <c r="AH2479" s="20" t="str">
        <f t="shared" si="14"/>
        <v/>
      </c>
      <c r="AI2479" s="21"/>
      <c r="AJ2479" s="21"/>
      <c r="AK2479" s="21"/>
      <c r="AL2479" s="22">
        <f t="shared" si="25"/>
        <v>1</v>
      </c>
    </row>
    <row r="2480" ht="12.75" customHeight="1">
      <c r="A2480" s="13" t="s">
        <v>191</v>
      </c>
      <c r="B2480" s="13" t="str">
        <f>IFERROR(__xludf.DUMMYFUNCTION("REGEXREPLACE(A2480, ""\d"", """")"),"         Карачаево-Черкесская Республика")</f>
        <v>         Карачаево-Черкесская Республика</v>
      </c>
      <c r="C2480" s="14" t="str">
        <f t="shared" si="15"/>
        <v>Карачаево-Черкесская Республика</v>
      </c>
      <c r="D2480" s="3">
        <f t="shared" si="16"/>
        <v>2</v>
      </c>
      <c r="E2480" s="15" t="s">
        <v>45</v>
      </c>
      <c r="F2480" s="13" t="str">
        <f>IFERROR(__xludf.DUMMYFUNCTION("REGEXEXTRACT(E2480, ""[А-Яа-я].*"")"),"Самоубийство")</f>
        <v>Самоубийство</v>
      </c>
      <c r="G2480" s="16">
        <f t="shared" si="17"/>
        <v>2</v>
      </c>
      <c r="H2480" s="13" t="s">
        <v>28</v>
      </c>
      <c r="I2480" s="13" t="str">
        <f>IFERROR(__xludf.DUMMYFUNCTION("REGEXREPLACE(H2480, "".*\s"", """")"),"человек")</f>
        <v>человек</v>
      </c>
      <c r="J2480" s="13" t="s">
        <v>29</v>
      </c>
      <c r="K2480" s="17" t="str">
        <f>IFERROR(__xludf.DUMMYFUNCTION("REGEXREPLACE(J2480, ""^[\d\s]+"", """")"),"значение показателя за год")</f>
        <v>значение показателя за год</v>
      </c>
      <c r="L2480" s="16">
        <f t="shared" si="18"/>
        <v>2</v>
      </c>
      <c r="M2480" s="13" t="s">
        <v>32</v>
      </c>
      <c r="N2480" s="13" t="str">
        <f>IFERROR(__xludf.DUMMYFUNCTION("REGEXEXTRACT(M2480, "" (.+)$"")"),"сельское население")</f>
        <v>сельское население</v>
      </c>
      <c r="O2480" s="18">
        <v>31.0</v>
      </c>
      <c r="P2480" s="18">
        <v>31.0</v>
      </c>
      <c r="Q2480" s="18">
        <v>28.0</v>
      </c>
      <c r="R2480" s="18">
        <v>22.0</v>
      </c>
      <c r="S2480" s="18">
        <v>29.0</v>
      </c>
      <c r="T2480" s="18">
        <v>21.0</v>
      </c>
      <c r="U2480" s="18">
        <v>8.0</v>
      </c>
      <c r="V2480" s="18">
        <v>16.0</v>
      </c>
      <c r="W2480" s="18">
        <v>14.0</v>
      </c>
      <c r="X2480" s="18">
        <v>15.0</v>
      </c>
      <c r="Y2480" s="18">
        <v>10.0</v>
      </c>
      <c r="Z2480" s="19" t="str">
        <f t="shared" si="6"/>
        <v/>
      </c>
      <c r="AA2480" s="19" t="str">
        <f t="shared" si="19"/>
        <v/>
      </c>
      <c r="AB2480" s="19">
        <f t="shared" si="8"/>
        <v>225</v>
      </c>
      <c r="AC2480" s="19">
        <f t="shared" si="20"/>
        <v>20.45454545</v>
      </c>
      <c r="AD2480" s="19">
        <f t="shared" si="21"/>
        <v>15.5</v>
      </c>
      <c r="AE2480" s="19" t="str">
        <f t="shared" si="22"/>
        <v>Нет моды</v>
      </c>
      <c r="AF2480" s="19">
        <f t="shared" si="23"/>
        <v>8</v>
      </c>
      <c r="AG2480" s="19">
        <f t="shared" si="24"/>
        <v>31</v>
      </c>
      <c r="AH2480" s="20" t="str">
        <f t="shared" si="14"/>
        <v>Город: 40%; Село: 60%</v>
      </c>
      <c r="AI2480" s="21"/>
      <c r="AJ2480" s="21"/>
      <c r="AK2480" s="21"/>
      <c r="AL2480" s="22">
        <f t="shared" si="25"/>
        <v>1</v>
      </c>
    </row>
    <row r="2481" ht="12.75" customHeight="1">
      <c r="A2481" s="13" t="s">
        <v>191</v>
      </c>
      <c r="B2481" s="13" t="str">
        <f>IFERROR(__xludf.DUMMYFUNCTION("REGEXREPLACE(A2481, ""\d"", """")"),"         Карачаево-Черкесская Республика")</f>
        <v>         Карачаево-Черкесская Республика</v>
      </c>
      <c r="C2481" s="14" t="str">
        <f t="shared" si="15"/>
        <v>Карачаево-Черкесская Республика</v>
      </c>
      <c r="D2481" s="3">
        <f t="shared" si="16"/>
        <v>2</v>
      </c>
      <c r="E2481" s="15" t="s">
        <v>46</v>
      </c>
      <c r="F2481" s="13" t="str">
        <f>IFERROR(__xludf.DUMMYFUNCTION("REGEXEXTRACT(E2481, ""[А-Яа-я].*"")"),"Случ.отравл.алкоголем")</f>
        <v>Случ.отравл.алкоголем</v>
      </c>
      <c r="G2481" s="16">
        <f t="shared" si="17"/>
        <v>2</v>
      </c>
      <c r="H2481" s="13" t="s">
        <v>28</v>
      </c>
      <c r="I2481" s="13" t="str">
        <f>IFERROR(__xludf.DUMMYFUNCTION("REGEXREPLACE(H2481, "".*\s"", """")"),"человек")</f>
        <v>человек</v>
      </c>
      <c r="J2481" s="13" t="s">
        <v>29</v>
      </c>
      <c r="K2481" s="17" t="str">
        <f>IFERROR(__xludf.DUMMYFUNCTION("REGEXREPLACE(J2481, ""^[\d\s]+"", """")"),"значение показателя за год")</f>
        <v>значение показателя за год</v>
      </c>
      <c r="L2481" s="16">
        <f t="shared" si="18"/>
        <v>2</v>
      </c>
      <c r="M2481" s="13" t="s">
        <v>30</v>
      </c>
      <c r="N2481" s="13" t="str">
        <f>IFERROR(__xludf.DUMMYFUNCTION("REGEXEXTRACT(M2481, "" (.+)$"")"),"все население")</f>
        <v>все население</v>
      </c>
      <c r="O2481" s="18">
        <v>13.0</v>
      </c>
      <c r="P2481" s="18">
        <v>14.0</v>
      </c>
      <c r="Q2481" s="18">
        <v>15.0</v>
      </c>
      <c r="R2481" s="18">
        <v>3.0</v>
      </c>
      <c r="S2481" s="18">
        <v>1.0</v>
      </c>
      <c r="T2481" s="18">
        <v>4.0</v>
      </c>
      <c r="U2481" s="18">
        <v>2.0</v>
      </c>
      <c r="V2481" s="18">
        <v>1.0</v>
      </c>
      <c r="W2481" s="18">
        <v>2.0</v>
      </c>
      <c r="X2481" s="18">
        <v>1.0</v>
      </c>
      <c r="Y2481" s="18">
        <v>0.0</v>
      </c>
      <c r="Z2481" s="19">
        <f t="shared" si="6"/>
        <v>56</v>
      </c>
      <c r="AA2481" s="19" t="str">
        <f t="shared" si="19"/>
        <v/>
      </c>
      <c r="AB2481" s="19" t="str">
        <f t="shared" si="8"/>
        <v/>
      </c>
      <c r="AC2481" s="19">
        <f t="shared" si="20"/>
        <v>5.090909091</v>
      </c>
      <c r="AD2481" s="19">
        <f t="shared" si="21"/>
        <v>13.5</v>
      </c>
      <c r="AE2481" s="19" t="str">
        <f t="shared" si="22"/>
        <v>Нет моды</v>
      </c>
      <c r="AF2481" s="19">
        <f t="shared" si="23"/>
        <v>0</v>
      </c>
      <c r="AG2481" s="19">
        <f t="shared" si="24"/>
        <v>15</v>
      </c>
      <c r="AH2481" s="20" t="str">
        <f t="shared" si="14"/>
        <v/>
      </c>
      <c r="AI2481" s="21"/>
      <c r="AJ2481" s="21"/>
      <c r="AK2481" s="21"/>
      <c r="AL2481" s="22">
        <f t="shared" si="25"/>
        <v>1</v>
      </c>
    </row>
    <row r="2482" ht="12.75" customHeight="1">
      <c r="A2482" s="13" t="s">
        <v>191</v>
      </c>
      <c r="B2482" s="13" t="str">
        <f>IFERROR(__xludf.DUMMYFUNCTION("REGEXREPLACE(A2482, ""\d"", """")"),"         Карачаево-Черкесская Республика")</f>
        <v>         Карачаево-Черкесская Республика</v>
      </c>
      <c r="C2482" s="14" t="str">
        <f t="shared" si="15"/>
        <v>Карачаево-Черкесская Республика</v>
      </c>
      <c r="D2482" s="3">
        <f t="shared" si="16"/>
        <v>2</v>
      </c>
      <c r="E2482" s="15" t="s">
        <v>46</v>
      </c>
      <c r="F2482" s="13" t="str">
        <f>IFERROR(__xludf.DUMMYFUNCTION("REGEXEXTRACT(E2482, ""[А-Яа-я].*"")"),"Случ.отравл.алкоголем")</f>
        <v>Случ.отравл.алкоголем</v>
      </c>
      <c r="G2482" s="16">
        <f t="shared" si="17"/>
        <v>2</v>
      </c>
      <c r="H2482" s="13" t="s">
        <v>28</v>
      </c>
      <c r="I2482" s="13" t="str">
        <f>IFERROR(__xludf.DUMMYFUNCTION("REGEXREPLACE(H2482, "".*\s"", """")"),"человек")</f>
        <v>человек</v>
      </c>
      <c r="J2482" s="13" t="s">
        <v>29</v>
      </c>
      <c r="K2482" s="17" t="str">
        <f>IFERROR(__xludf.DUMMYFUNCTION("REGEXREPLACE(J2482, ""^[\d\s]+"", """")"),"значение показателя за год")</f>
        <v>значение показателя за год</v>
      </c>
      <c r="L2482" s="16">
        <f t="shared" si="18"/>
        <v>2</v>
      </c>
      <c r="M2482" s="13" t="s">
        <v>31</v>
      </c>
      <c r="N2482" s="13" t="str">
        <f>IFERROR(__xludf.DUMMYFUNCTION("REGEXEXTRACT(M2482, "" (.+)$"")"),"городское население")</f>
        <v>городское население</v>
      </c>
      <c r="O2482" s="18">
        <v>9.0</v>
      </c>
      <c r="P2482" s="18">
        <v>7.0</v>
      </c>
      <c r="Q2482" s="18">
        <v>8.0</v>
      </c>
      <c r="R2482" s="18">
        <v>1.0</v>
      </c>
      <c r="S2482" s="18">
        <v>0.0</v>
      </c>
      <c r="T2482" s="18">
        <v>1.0</v>
      </c>
      <c r="U2482" s="18">
        <v>1.0</v>
      </c>
      <c r="V2482" s="18">
        <v>0.0</v>
      </c>
      <c r="W2482" s="18">
        <v>1.0</v>
      </c>
      <c r="X2482" s="18">
        <v>1.0</v>
      </c>
      <c r="Y2482" s="18">
        <v>0.0</v>
      </c>
      <c r="Z2482" s="19" t="str">
        <f t="shared" si="6"/>
        <v/>
      </c>
      <c r="AA2482" s="19">
        <f t="shared" si="19"/>
        <v>29</v>
      </c>
      <c r="AB2482" s="19" t="str">
        <f t="shared" si="8"/>
        <v/>
      </c>
      <c r="AC2482" s="19">
        <f t="shared" si="20"/>
        <v>2.636363636</v>
      </c>
      <c r="AD2482" s="19">
        <f t="shared" si="21"/>
        <v>1</v>
      </c>
      <c r="AE2482" s="19" t="str">
        <f t="shared" si="22"/>
        <v>Нет моды</v>
      </c>
      <c r="AF2482" s="19">
        <f t="shared" si="23"/>
        <v>0</v>
      </c>
      <c r="AG2482" s="19">
        <f t="shared" si="24"/>
        <v>9</v>
      </c>
      <c r="AH2482" s="20" t="str">
        <f t="shared" si="14"/>
        <v/>
      </c>
      <c r="AI2482" s="21"/>
      <c r="AJ2482" s="21"/>
      <c r="AK2482" s="21"/>
      <c r="AL2482" s="22">
        <f t="shared" si="25"/>
        <v>1</v>
      </c>
    </row>
    <row r="2483" ht="12.75" customHeight="1">
      <c r="A2483" s="13" t="s">
        <v>191</v>
      </c>
      <c r="B2483" s="13" t="str">
        <f>IFERROR(__xludf.DUMMYFUNCTION("REGEXREPLACE(A2483, ""\d"", """")"),"         Карачаево-Черкесская Республика")</f>
        <v>         Карачаево-Черкесская Республика</v>
      </c>
      <c r="C2483" s="14" t="str">
        <f t="shared" si="15"/>
        <v>Карачаево-Черкесская Республика</v>
      </c>
      <c r="D2483" s="3">
        <f t="shared" si="16"/>
        <v>2</v>
      </c>
      <c r="E2483" s="15" t="s">
        <v>46</v>
      </c>
      <c r="F2483" s="13" t="str">
        <f>IFERROR(__xludf.DUMMYFUNCTION("REGEXEXTRACT(E2483, ""[А-Яа-я].*"")"),"Случ.отравл.алкоголем")</f>
        <v>Случ.отравл.алкоголем</v>
      </c>
      <c r="G2483" s="16">
        <f t="shared" si="17"/>
        <v>2</v>
      </c>
      <c r="H2483" s="13" t="s">
        <v>28</v>
      </c>
      <c r="I2483" s="13" t="str">
        <f>IFERROR(__xludf.DUMMYFUNCTION("REGEXREPLACE(H2483, "".*\s"", """")"),"человек")</f>
        <v>человек</v>
      </c>
      <c r="J2483" s="13" t="s">
        <v>29</v>
      </c>
      <c r="K2483" s="17" t="str">
        <f>IFERROR(__xludf.DUMMYFUNCTION("REGEXREPLACE(J2483, ""^[\d\s]+"", """")"),"значение показателя за год")</f>
        <v>значение показателя за год</v>
      </c>
      <c r="L2483" s="16">
        <f t="shared" si="18"/>
        <v>2</v>
      </c>
      <c r="M2483" s="13" t="s">
        <v>32</v>
      </c>
      <c r="N2483" s="13" t="str">
        <f>IFERROR(__xludf.DUMMYFUNCTION("REGEXEXTRACT(M2483, "" (.+)$"")"),"сельское население")</f>
        <v>сельское население</v>
      </c>
      <c r="O2483" s="18">
        <v>4.0</v>
      </c>
      <c r="P2483" s="18">
        <v>7.0</v>
      </c>
      <c r="Q2483" s="18">
        <v>7.0</v>
      </c>
      <c r="R2483" s="18">
        <v>2.0</v>
      </c>
      <c r="S2483" s="18">
        <v>1.0</v>
      </c>
      <c r="T2483" s="18">
        <v>3.0</v>
      </c>
      <c r="U2483" s="18">
        <v>1.0</v>
      </c>
      <c r="V2483" s="18">
        <v>1.0</v>
      </c>
      <c r="W2483" s="18">
        <v>1.0</v>
      </c>
      <c r="X2483" s="18">
        <v>0.0</v>
      </c>
      <c r="Y2483" s="18">
        <v>0.0</v>
      </c>
      <c r="Z2483" s="19" t="str">
        <f t="shared" si="6"/>
        <v/>
      </c>
      <c r="AA2483" s="19" t="str">
        <f t="shared" si="19"/>
        <v/>
      </c>
      <c r="AB2483" s="19">
        <f t="shared" si="8"/>
        <v>27</v>
      </c>
      <c r="AC2483" s="19">
        <f t="shared" si="20"/>
        <v>2.454545455</v>
      </c>
      <c r="AD2483" s="19">
        <f t="shared" si="21"/>
        <v>1</v>
      </c>
      <c r="AE2483" s="19" t="str">
        <f t="shared" si="22"/>
        <v>Нет моды</v>
      </c>
      <c r="AF2483" s="19">
        <f t="shared" si="23"/>
        <v>0</v>
      </c>
      <c r="AG2483" s="19">
        <f t="shared" si="24"/>
        <v>7</v>
      </c>
      <c r="AH2483" s="20" t="str">
        <f t="shared" si="14"/>
        <v>Город: 52%; Село: 48%</v>
      </c>
      <c r="AI2483" s="21"/>
      <c r="AJ2483" s="21"/>
      <c r="AK2483" s="21"/>
      <c r="AL2483" s="22">
        <f t="shared" si="25"/>
        <v>1</v>
      </c>
    </row>
    <row r="2484" ht="12.75" customHeight="1">
      <c r="A2484" s="13" t="s">
        <v>191</v>
      </c>
      <c r="B2484" s="13" t="str">
        <f>IFERROR(__xludf.DUMMYFUNCTION("REGEXREPLACE(A2484, ""\d"", """")"),"         Карачаево-Черкесская Республика")</f>
        <v>         Карачаево-Черкесская Республика</v>
      </c>
      <c r="C2484" s="14" t="str">
        <f t="shared" si="15"/>
        <v>Карачаево-Черкесская Республика</v>
      </c>
      <c r="D2484" s="3">
        <f t="shared" si="16"/>
        <v>2</v>
      </c>
      <c r="E2484" s="15" t="s">
        <v>47</v>
      </c>
      <c r="F2484" s="13" t="str">
        <f>IFERROR(__xludf.DUMMYFUNCTION("REGEXEXTRACT(E2484, ""[А-Яа-я].*"")"),"транспортные травмы всех видов")</f>
        <v>транспортные травмы всех видов</v>
      </c>
      <c r="G2484" s="16">
        <f t="shared" si="17"/>
        <v>2</v>
      </c>
      <c r="H2484" s="13" t="s">
        <v>28</v>
      </c>
      <c r="I2484" s="13" t="str">
        <f>IFERROR(__xludf.DUMMYFUNCTION("REGEXREPLACE(H2484, "".*\s"", """")"),"человек")</f>
        <v>человек</v>
      </c>
      <c r="J2484" s="13" t="s">
        <v>29</v>
      </c>
      <c r="K2484" s="17" t="str">
        <f>IFERROR(__xludf.DUMMYFUNCTION("REGEXREPLACE(J2484, ""^[\d\s]+"", """")"),"значение показателя за год")</f>
        <v>значение показателя за год</v>
      </c>
      <c r="L2484" s="16">
        <f t="shared" si="18"/>
        <v>2</v>
      </c>
      <c r="M2484" s="13" t="s">
        <v>30</v>
      </c>
      <c r="N2484" s="13" t="str">
        <f>IFERROR(__xludf.DUMMYFUNCTION("REGEXEXTRACT(M2484, "" (.+)$"")"),"все население")</f>
        <v>все население</v>
      </c>
      <c r="O2484" s="18">
        <v>144.0</v>
      </c>
      <c r="P2484" s="18">
        <v>154.0</v>
      </c>
      <c r="Q2484" s="18">
        <v>132.0</v>
      </c>
      <c r="R2484" s="18">
        <v>101.0</v>
      </c>
      <c r="S2484" s="23" t="s">
        <v>37</v>
      </c>
      <c r="T2484" s="23" t="s">
        <v>37</v>
      </c>
      <c r="U2484" s="23" t="s">
        <v>37</v>
      </c>
      <c r="V2484" s="23" t="s">
        <v>37</v>
      </c>
      <c r="W2484" s="23" t="s">
        <v>37</v>
      </c>
      <c r="X2484" s="23" t="s">
        <v>37</v>
      </c>
      <c r="Y2484" s="23" t="s">
        <v>37</v>
      </c>
      <c r="Z2484" s="19">
        <f t="shared" si="6"/>
        <v>531</v>
      </c>
      <c r="AA2484" s="19" t="str">
        <f t="shared" si="19"/>
        <v/>
      </c>
      <c r="AB2484" s="19" t="str">
        <f t="shared" si="8"/>
        <v/>
      </c>
      <c r="AC2484" s="19">
        <f t="shared" si="20"/>
        <v>132.75</v>
      </c>
      <c r="AD2484" s="19">
        <f t="shared" si="21"/>
        <v>3</v>
      </c>
      <c r="AE2484" s="19" t="str">
        <f t="shared" si="22"/>
        <v>Нет моды</v>
      </c>
      <c r="AF2484" s="19">
        <f t="shared" si="23"/>
        <v>101</v>
      </c>
      <c r="AG2484" s="19">
        <f t="shared" si="24"/>
        <v>154</v>
      </c>
      <c r="AH2484" s="20" t="str">
        <f t="shared" si="14"/>
        <v/>
      </c>
      <c r="AI2484" s="24"/>
      <c r="AJ2484" s="24"/>
      <c r="AK2484" s="24"/>
      <c r="AL2484" s="22">
        <f t="shared" si="25"/>
        <v>1</v>
      </c>
    </row>
    <row r="2485" ht="12.75" customHeight="1">
      <c r="A2485" s="13" t="s">
        <v>191</v>
      </c>
      <c r="B2485" s="13" t="str">
        <f>IFERROR(__xludf.DUMMYFUNCTION("REGEXREPLACE(A2485, ""\d"", """")"),"         Карачаево-Черкесская Республика")</f>
        <v>         Карачаево-Черкесская Республика</v>
      </c>
      <c r="C2485" s="14" t="str">
        <f t="shared" si="15"/>
        <v>Карачаево-Черкесская Республика</v>
      </c>
      <c r="D2485" s="3">
        <f t="shared" si="16"/>
        <v>2</v>
      </c>
      <c r="E2485" s="15" t="s">
        <v>47</v>
      </c>
      <c r="F2485" s="13" t="str">
        <f>IFERROR(__xludf.DUMMYFUNCTION("REGEXEXTRACT(E2485, ""[А-Яа-я].*"")"),"транспортные травмы всех видов")</f>
        <v>транспортные травмы всех видов</v>
      </c>
      <c r="G2485" s="16">
        <f t="shared" si="17"/>
        <v>2</v>
      </c>
      <c r="H2485" s="13" t="s">
        <v>28</v>
      </c>
      <c r="I2485" s="13" t="str">
        <f>IFERROR(__xludf.DUMMYFUNCTION("REGEXREPLACE(H2485, "".*\s"", """")"),"человек")</f>
        <v>человек</v>
      </c>
      <c r="J2485" s="13" t="s">
        <v>29</v>
      </c>
      <c r="K2485" s="17" t="str">
        <f>IFERROR(__xludf.DUMMYFUNCTION("REGEXREPLACE(J2485, ""^[\d\s]+"", """")"),"значение показателя за год")</f>
        <v>значение показателя за год</v>
      </c>
      <c r="L2485" s="16">
        <f t="shared" si="18"/>
        <v>2</v>
      </c>
      <c r="M2485" s="13" t="s">
        <v>31</v>
      </c>
      <c r="N2485" s="13" t="str">
        <f>IFERROR(__xludf.DUMMYFUNCTION("REGEXEXTRACT(M2485, "" (.+)$"")"),"городское население")</f>
        <v>городское население</v>
      </c>
      <c r="O2485" s="18">
        <v>62.0</v>
      </c>
      <c r="P2485" s="18">
        <v>60.0</v>
      </c>
      <c r="Q2485" s="18">
        <v>53.0</v>
      </c>
      <c r="R2485" s="18">
        <v>37.0</v>
      </c>
      <c r="S2485" s="23" t="s">
        <v>37</v>
      </c>
      <c r="T2485" s="23" t="s">
        <v>37</v>
      </c>
      <c r="U2485" s="23" t="s">
        <v>37</v>
      </c>
      <c r="V2485" s="23" t="s">
        <v>37</v>
      </c>
      <c r="W2485" s="23" t="s">
        <v>37</v>
      </c>
      <c r="X2485" s="23" t="s">
        <v>37</v>
      </c>
      <c r="Y2485" s="23" t="s">
        <v>37</v>
      </c>
      <c r="Z2485" s="19" t="str">
        <f t="shared" si="6"/>
        <v/>
      </c>
      <c r="AA2485" s="19">
        <f t="shared" si="19"/>
        <v>212</v>
      </c>
      <c r="AB2485" s="19" t="str">
        <f t="shared" si="8"/>
        <v/>
      </c>
      <c r="AC2485" s="19">
        <f t="shared" si="20"/>
        <v>53</v>
      </c>
      <c r="AD2485" s="19">
        <f t="shared" si="21"/>
        <v>81.5</v>
      </c>
      <c r="AE2485" s="19" t="str">
        <f t="shared" si="22"/>
        <v>Нет моды</v>
      </c>
      <c r="AF2485" s="19">
        <f t="shared" si="23"/>
        <v>37</v>
      </c>
      <c r="AG2485" s="19">
        <f t="shared" si="24"/>
        <v>62</v>
      </c>
      <c r="AH2485" s="20" t="str">
        <f t="shared" si="14"/>
        <v/>
      </c>
      <c r="AI2485" s="24"/>
      <c r="AJ2485" s="24"/>
      <c r="AK2485" s="24"/>
      <c r="AL2485" s="22">
        <f t="shared" si="25"/>
        <v>1</v>
      </c>
    </row>
    <row r="2486" ht="12.75" customHeight="1">
      <c r="A2486" s="13" t="s">
        <v>191</v>
      </c>
      <c r="B2486" s="13" t="str">
        <f>IFERROR(__xludf.DUMMYFUNCTION("REGEXREPLACE(A2486, ""\d"", """")"),"         Карачаево-Черкесская Республика")</f>
        <v>         Карачаево-Черкесская Республика</v>
      </c>
      <c r="C2486" s="14" t="str">
        <f t="shared" si="15"/>
        <v>Карачаево-Черкесская Республика</v>
      </c>
      <c r="D2486" s="3">
        <f t="shared" si="16"/>
        <v>2</v>
      </c>
      <c r="E2486" s="15" t="s">
        <v>47</v>
      </c>
      <c r="F2486" s="13" t="str">
        <f>IFERROR(__xludf.DUMMYFUNCTION("REGEXEXTRACT(E2486, ""[А-Яа-я].*"")"),"транспортные травмы всех видов")</f>
        <v>транспортные травмы всех видов</v>
      </c>
      <c r="G2486" s="16">
        <f t="shared" si="17"/>
        <v>2</v>
      </c>
      <c r="H2486" s="13" t="s">
        <v>28</v>
      </c>
      <c r="I2486" s="13" t="str">
        <f>IFERROR(__xludf.DUMMYFUNCTION("REGEXREPLACE(H2486, "".*\s"", """")"),"человек")</f>
        <v>человек</v>
      </c>
      <c r="J2486" s="13" t="s">
        <v>29</v>
      </c>
      <c r="K2486" s="17" t="str">
        <f>IFERROR(__xludf.DUMMYFUNCTION("REGEXREPLACE(J2486, ""^[\d\s]+"", """")"),"значение показателя за год")</f>
        <v>значение показателя за год</v>
      </c>
      <c r="L2486" s="16">
        <f t="shared" si="18"/>
        <v>2</v>
      </c>
      <c r="M2486" s="13" t="s">
        <v>32</v>
      </c>
      <c r="N2486" s="13" t="str">
        <f>IFERROR(__xludf.DUMMYFUNCTION("REGEXEXTRACT(M2486, "" (.+)$"")"),"сельское население")</f>
        <v>сельское население</v>
      </c>
      <c r="O2486" s="18">
        <v>82.0</v>
      </c>
      <c r="P2486" s="18">
        <v>94.0</v>
      </c>
      <c r="Q2486" s="18">
        <v>79.0</v>
      </c>
      <c r="R2486" s="18">
        <v>64.0</v>
      </c>
      <c r="S2486" s="23" t="s">
        <v>37</v>
      </c>
      <c r="T2486" s="23" t="s">
        <v>37</v>
      </c>
      <c r="U2486" s="23" t="s">
        <v>37</v>
      </c>
      <c r="V2486" s="23" t="s">
        <v>37</v>
      </c>
      <c r="W2486" s="23" t="s">
        <v>37</v>
      </c>
      <c r="X2486" s="23" t="s">
        <v>37</v>
      </c>
      <c r="Y2486" s="23" t="s">
        <v>37</v>
      </c>
      <c r="Z2486" s="19" t="str">
        <f t="shared" si="6"/>
        <v/>
      </c>
      <c r="AA2486" s="19" t="str">
        <f t="shared" si="19"/>
        <v/>
      </c>
      <c r="AB2486" s="19">
        <f t="shared" si="8"/>
        <v>319</v>
      </c>
      <c r="AC2486" s="19">
        <f t="shared" si="20"/>
        <v>79.75</v>
      </c>
      <c r="AD2486" s="19">
        <f t="shared" si="21"/>
        <v>63</v>
      </c>
      <c r="AE2486" s="19" t="str">
        <f t="shared" si="22"/>
        <v>Нет моды</v>
      </c>
      <c r="AF2486" s="19">
        <f t="shared" si="23"/>
        <v>64</v>
      </c>
      <c r="AG2486" s="19">
        <f t="shared" si="24"/>
        <v>94</v>
      </c>
      <c r="AH2486" s="20" t="str">
        <f t="shared" si="14"/>
        <v>Город: 40%; Село: 60%</v>
      </c>
      <c r="AI2486" s="24"/>
      <c r="AJ2486" s="24"/>
      <c r="AK2486" s="24"/>
      <c r="AL2486" s="22">
        <f t="shared" si="25"/>
        <v>1</v>
      </c>
    </row>
    <row r="2487" ht="12.75" customHeight="1">
      <c r="A2487" s="13" t="s">
        <v>191</v>
      </c>
      <c r="B2487" s="13" t="str">
        <f>IFERROR(__xludf.DUMMYFUNCTION("REGEXREPLACE(A2487, ""\d"", """")"),"         Карачаево-Черкесская Республика")</f>
        <v>         Карачаево-Черкесская Республика</v>
      </c>
      <c r="C2487" s="14" t="str">
        <f t="shared" si="15"/>
        <v>Карачаево-Черкесская Республика</v>
      </c>
      <c r="D2487" s="3">
        <f t="shared" si="16"/>
        <v>2</v>
      </c>
      <c r="E2487" s="15" t="s">
        <v>48</v>
      </c>
      <c r="F2487" s="13" t="str">
        <f>IFERROR(__xludf.DUMMYFUNCTION("REGEXEXTRACT(E2487, ""[А-Яа-я].*"")"),"Убийство")</f>
        <v>Убийство</v>
      </c>
      <c r="G2487" s="16">
        <f t="shared" si="17"/>
        <v>2</v>
      </c>
      <c r="H2487" s="13" t="s">
        <v>28</v>
      </c>
      <c r="I2487" s="13" t="str">
        <f>IFERROR(__xludf.DUMMYFUNCTION("REGEXREPLACE(H2487, "".*\s"", """")"),"человек")</f>
        <v>человек</v>
      </c>
      <c r="J2487" s="13" t="s">
        <v>29</v>
      </c>
      <c r="K2487" s="17" t="str">
        <f>IFERROR(__xludf.DUMMYFUNCTION("REGEXREPLACE(J2487, ""^[\d\s]+"", """")"),"значение показателя за год")</f>
        <v>значение показателя за год</v>
      </c>
      <c r="L2487" s="16">
        <f t="shared" si="18"/>
        <v>2</v>
      </c>
      <c r="M2487" s="13" t="s">
        <v>30</v>
      </c>
      <c r="N2487" s="13" t="str">
        <f>IFERROR(__xludf.DUMMYFUNCTION("REGEXEXTRACT(M2487, "" (.+)$"")"),"все население")</f>
        <v>все население</v>
      </c>
      <c r="O2487" s="18">
        <v>34.0</v>
      </c>
      <c r="P2487" s="18">
        <v>29.0</v>
      </c>
      <c r="Q2487" s="18">
        <v>18.0</v>
      </c>
      <c r="R2487" s="18">
        <v>18.0</v>
      </c>
      <c r="S2487" s="18">
        <v>21.0</v>
      </c>
      <c r="T2487" s="18">
        <v>22.0</v>
      </c>
      <c r="U2487" s="18">
        <v>12.0</v>
      </c>
      <c r="V2487" s="18">
        <v>12.0</v>
      </c>
      <c r="W2487" s="18">
        <v>13.0</v>
      </c>
      <c r="X2487" s="18">
        <v>7.0</v>
      </c>
      <c r="Y2487" s="18">
        <v>12.0</v>
      </c>
      <c r="Z2487" s="19">
        <f t="shared" si="6"/>
        <v>198</v>
      </c>
      <c r="AA2487" s="19" t="str">
        <f t="shared" si="19"/>
        <v/>
      </c>
      <c r="AB2487" s="19" t="str">
        <f t="shared" si="8"/>
        <v/>
      </c>
      <c r="AC2487" s="19">
        <f t="shared" si="20"/>
        <v>18</v>
      </c>
      <c r="AD2487" s="19">
        <f t="shared" si="21"/>
        <v>21</v>
      </c>
      <c r="AE2487" s="19" t="str">
        <f t="shared" si="22"/>
        <v>Нет моды</v>
      </c>
      <c r="AF2487" s="19">
        <f t="shared" si="23"/>
        <v>7</v>
      </c>
      <c r="AG2487" s="19">
        <f t="shared" si="24"/>
        <v>34</v>
      </c>
      <c r="AH2487" s="20" t="str">
        <f t="shared" si="14"/>
        <v/>
      </c>
      <c r="AI2487" s="21"/>
      <c r="AJ2487" s="21"/>
      <c r="AK2487" s="21"/>
      <c r="AL2487" s="22">
        <f t="shared" si="25"/>
        <v>1</v>
      </c>
    </row>
    <row r="2488" ht="12.75" customHeight="1">
      <c r="A2488" s="13" t="s">
        <v>191</v>
      </c>
      <c r="B2488" s="13" t="str">
        <f>IFERROR(__xludf.DUMMYFUNCTION("REGEXREPLACE(A2488, ""\d"", """")"),"         Карачаево-Черкесская Республика")</f>
        <v>         Карачаево-Черкесская Республика</v>
      </c>
      <c r="C2488" s="14" t="str">
        <f t="shared" si="15"/>
        <v>Карачаево-Черкесская Республика</v>
      </c>
      <c r="D2488" s="3">
        <f t="shared" si="16"/>
        <v>2</v>
      </c>
      <c r="E2488" s="15" t="s">
        <v>48</v>
      </c>
      <c r="F2488" s="13" t="str">
        <f>IFERROR(__xludf.DUMMYFUNCTION("REGEXEXTRACT(E2488, ""[А-Яа-я].*"")"),"Убийство")</f>
        <v>Убийство</v>
      </c>
      <c r="G2488" s="16">
        <f t="shared" si="17"/>
        <v>2</v>
      </c>
      <c r="H2488" s="13" t="s">
        <v>28</v>
      </c>
      <c r="I2488" s="13" t="str">
        <f>IFERROR(__xludf.DUMMYFUNCTION("REGEXREPLACE(H2488, "".*\s"", """")"),"человек")</f>
        <v>человек</v>
      </c>
      <c r="J2488" s="13" t="s">
        <v>29</v>
      </c>
      <c r="K2488" s="17" t="str">
        <f>IFERROR(__xludf.DUMMYFUNCTION("REGEXREPLACE(J2488, ""^[\d\s]+"", """")"),"значение показателя за год")</f>
        <v>значение показателя за год</v>
      </c>
      <c r="L2488" s="16">
        <f t="shared" si="18"/>
        <v>2</v>
      </c>
      <c r="M2488" s="13" t="s">
        <v>31</v>
      </c>
      <c r="N2488" s="13" t="str">
        <f>IFERROR(__xludf.DUMMYFUNCTION("REGEXEXTRACT(M2488, "" (.+)$"")"),"городское население")</f>
        <v>городское население</v>
      </c>
      <c r="O2488" s="18">
        <v>10.0</v>
      </c>
      <c r="P2488" s="18">
        <v>9.0</v>
      </c>
      <c r="Q2488" s="18">
        <v>8.0</v>
      </c>
      <c r="R2488" s="18">
        <v>4.0</v>
      </c>
      <c r="S2488" s="18">
        <v>7.0</v>
      </c>
      <c r="T2488" s="18">
        <v>10.0</v>
      </c>
      <c r="U2488" s="18">
        <v>5.0</v>
      </c>
      <c r="V2488" s="18">
        <v>8.0</v>
      </c>
      <c r="W2488" s="18">
        <v>5.0</v>
      </c>
      <c r="X2488" s="18">
        <v>2.0</v>
      </c>
      <c r="Y2488" s="18">
        <v>4.0</v>
      </c>
      <c r="Z2488" s="19" t="str">
        <f t="shared" si="6"/>
        <v/>
      </c>
      <c r="AA2488" s="19">
        <f t="shared" si="19"/>
        <v>72</v>
      </c>
      <c r="AB2488" s="19" t="str">
        <f t="shared" si="8"/>
        <v/>
      </c>
      <c r="AC2488" s="19">
        <f t="shared" si="20"/>
        <v>6.545454545</v>
      </c>
      <c r="AD2488" s="19">
        <f t="shared" si="21"/>
        <v>10</v>
      </c>
      <c r="AE2488" s="19" t="str">
        <f t="shared" si="22"/>
        <v>Нет моды</v>
      </c>
      <c r="AF2488" s="19">
        <f t="shared" si="23"/>
        <v>2</v>
      </c>
      <c r="AG2488" s="19">
        <f t="shared" si="24"/>
        <v>10</v>
      </c>
      <c r="AH2488" s="20" t="str">
        <f t="shared" si="14"/>
        <v/>
      </c>
      <c r="AI2488" s="21"/>
      <c r="AJ2488" s="21"/>
      <c r="AK2488" s="21"/>
      <c r="AL2488" s="22">
        <f t="shared" si="25"/>
        <v>1</v>
      </c>
    </row>
    <row r="2489" ht="12.75" customHeight="1">
      <c r="A2489" s="13" t="s">
        <v>191</v>
      </c>
      <c r="B2489" s="13" t="str">
        <f>IFERROR(__xludf.DUMMYFUNCTION("REGEXREPLACE(A2489, ""\d"", """")"),"         Карачаево-Черкесская Республика")</f>
        <v>         Карачаево-Черкесская Республика</v>
      </c>
      <c r="C2489" s="14" t="str">
        <f t="shared" si="15"/>
        <v>Карачаево-Черкесская Республика</v>
      </c>
      <c r="D2489" s="3">
        <f t="shared" si="16"/>
        <v>2</v>
      </c>
      <c r="E2489" s="15" t="s">
        <v>48</v>
      </c>
      <c r="F2489" s="13" t="str">
        <f>IFERROR(__xludf.DUMMYFUNCTION("REGEXEXTRACT(E2489, ""[А-Яа-я].*"")"),"Убийство")</f>
        <v>Убийство</v>
      </c>
      <c r="G2489" s="16">
        <f t="shared" si="17"/>
        <v>2</v>
      </c>
      <c r="H2489" s="13" t="s">
        <v>28</v>
      </c>
      <c r="I2489" s="13" t="str">
        <f>IFERROR(__xludf.DUMMYFUNCTION("REGEXREPLACE(H2489, "".*\s"", """")"),"человек")</f>
        <v>человек</v>
      </c>
      <c r="J2489" s="13" t="s">
        <v>29</v>
      </c>
      <c r="K2489" s="17" t="str">
        <f>IFERROR(__xludf.DUMMYFUNCTION("REGEXREPLACE(J2489, ""^[\d\s]+"", """")"),"значение показателя за год")</f>
        <v>значение показателя за год</v>
      </c>
      <c r="L2489" s="16">
        <f t="shared" si="18"/>
        <v>2</v>
      </c>
      <c r="M2489" s="13" t="s">
        <v>32</v>
      </c>
      <c r="N2489" s="13" t="str">
        <f>IFERROR(__xludf.DUMMYFUNCTION("REGEXEXTRACT(M2489, "" (.+)$"")"),"сельское население")</f>
        <v>сельское население</v>
      </c>
      <c r="O2489" s="18">
        <v>24.0</v>
      </c>
      <c r="P2489" s="18">
        <v>20.0</v>
      </c>
      <c r="Q2489" s="18">
        <v>10.0</v>
      </c>
      <c r="R2489" s="18">
        <v>14.0</v>
      </c>
      <c r="S2489" s="18">
        <v>14.0</v>
      </c>
      <c r="T2489" s="18">
        <v>12.0</v>
      </c>
      <c r="U2489" s="18">
        <v>7.0</v>
      </c>
      <c r="V2489" s="18">
        <v>4.0</v>
      </c>
      <c r="W2489" s="18">
        <v>8.0</v>
      </c>
      <c r="X2489" s="18">
        <v>5.0</v>
      </c>
      <c r="Y2489" s="18">
        <v>8.0</v>
      </c>
      <c r="Z2489" s="19" t="str">
        <f t="shared" si="6"/>
        <v/>
      </c>
      <c r="AA2489" s="19" t="str">
        <f t="shared" si="19"/>
        <v/>
      </c>
      <c r="AB2489" s="19">
        <f t="shared" si="8"/>
        <v>126</v>
      </c>
      <c r="AC2489" s="19">
        <f t="shared" si="20"/>
        <v>11.45454545</v>
      </c>
      <c r="AD2489" s="19">
        <f t="shared" si="21"/>
        <v>8</v>
      </c>
      <c r="AE2489" s="19" t="str">
        <f t="shared" si="22"/>
        <v>Нет моды</v>
      </c>
      <c r="AF2489" s="19">
        <f t="shared" si="23"/>
        <v>4</v>
      </c>
      <c r="AG2489" s="19">
        <f t="shared" si="24"/>
        <v>24</v>
      </c>
      <c r="AH2489" s="20" t="str">
        <f t="shared" si="14"/>
        <v>Город: 36%; Село: 64%</v>
      </c>
      <c r="AI2489" s="21"/>
      <c r="AJ2489" s="21"/>
      <c r="AK2489" s="21"/>
      <c r="AL2489" s="22">
        <f t="shared" si="25"/>
        <v>1</v>
      </c>
    </row>
    <row r="2490" ht="12.75" customHeight="1">
      <c r="A2490" s="13" t="s">
        <v>191</v>
      </c>
      <c r="B2490" s="13" t="str">
        <f>IFERROR(__xludf.DUMMYFUNCTION("REGEXREPLACE(A2490, ""\d"", """")"),"         Карачаево-Черкесская Республика")</f>
        <v>         Карачаево-Черкесская Республика</v>
      </c>
      <c r="C2490" s="14" t="str">
        <f t="shared" si="15"/>
        <v>Карачаево-Черкесская Республика</v>
      </c>
      <c r="D2490" s="3">
        <f t="shared" si="16"/>
        <v>2</v>
      </c>
      <c r="E2490" s="15" t="s">
        <v>49</v>
      </c>
      <c r="F2490" s="13" t="str">
        <f>IFERROR(__xludf.DUMMYFUNCTION("REGEXEXTRACT(E2490, ""[А-Яа-я].*"")"),"Цереброваскулярные болезни")</f>
        <v>Цереброваскулярные болезни</v>
      </c>
      <c r="G2490" s="16">
        <f t="shared" si="17"/>
        <v>2</v>
      </c>
      <c r="H2490" s="13" t="s">
        <v>28</v>
      </c>
      <c r="I2490" s="13" t="str">
        <f>IFERROR(__xludf.DUMMYFUNCTION("REGEXREPLACE(H2490, "".*\s"", """")"),"человек")</f>
        <v>человек</v>
      </c>
      <c r="J2490" s="13" t="s">
        <v>29</v>
      </c>
      <c r="K2490" s="17" t="str">
        <f>IFERROR(__xludf.DUMMYFUNCTION("REGEXREPLACE(J2490, ""^[\d\s]+"", """")"),"значение показателя за год")</f>
        <v>значение показателя за год</v>
      </c>
      <c r="L2490" s="16">
        <f t="shared" si="18"/>
        <v>2</v>
      </c>
      <c r="M2490" s="13" t="s">
        <v>30</v>
      </c>
      <c r="N2490" s="13" t="str">
        <f>IFERROR(__xludf.DUMMYFUNCTION("REGEXEXTRACT(M2490, "" (.+)$"")"),"все население")</f>
        <v>все население</v>
      </c>
      <c r="O2490" s="18">
        <v>701.0</v>
      </c>
      <c r="P2490" s="18">
        <v>582.0</v>
      </c>
      <c r="Q2490" s="18">
        <v>513.0</v>
      </c>
      <c r="R2490" s="18">
        <v>517.0</v>
      </c>
      <c r="S2490" s="18">
        <v>381.0</v>
      </c>
      <c r="T2490" s="18">
        <v>273.0</v>
      </c>
      <c r="U2490" s="18">
        <v>245.0</v>
      </c>
      <c r="V2490" s="18">
        <v>288.0</v>
      </c>
      <c r="W2490" s="18">
        <v>262.0</v>
      </c>
      <c r="X2490" s="18">
        <v>140.0</v>
      </c>
      <c r="Y2490" s="18">
        <v>286.0</v>
      </c>
      <c r="Z2490" s="19">
        <f t="shared" si="6"/>
        <v>4188</v>
      </c>
      <c r="AA2490" s="19" t="str">
        <f t="shared" si="19"/>
        <v/>
      </c>
      <c r="AB2490" s="19" t="str">
        <f t="shared" si="8"/>
        <v/>
      </c>
      <c r="AC2490" s="19">
        <f t="shared" si="20"/>
        <v>380.7272727</v>
      </c>
      <c r="AD2490" s="19">
        <f t="shared" si="21"/>
        <v>82</v>
      </c>
      <c r="AE2490" s="19" t="str">
        <f t="shared" si="22"/>
        <v>Нет моды</v>
      </c>
      <c r="AF2490" s="19">
        <f t="shared" si="23"/>
        <v>140</v>
      </c>
      <c r="AG2490" s="19">
        <f t="shared" si="24"/>
        <v>701</v>
      </c>
      <c r="AH2490" s="20" t="str">
        <f t="shared" si="14"/>
        <v/>
      </c>
      <c r="AI2490" s="21"/>
      <c r="AJ2490" s="21"/>
      <c r="AK2490" s="21"/>
      <c r="AL2490" s="22">
        <f t="shared" si="25"/>
        <v>1</v>
      </c>
    </row>
    <row r="2491" ht="12.75" customHeight="1">
      <c r="A2491" s="13" t="s">
        <v>191</v>
      </c>
      <c r="B2491" s="13" t="str">
        <f>IFERROR(__xludf.DUMMYFUNCTION("REGEXREPLACE(A2491, ""\d"", """")"),"         Карачаево-Черкесская Республика")</f>
        <v>         Карачаево-Черкесская Республика</v>
      </c>
      <c r="C2491" s="14" t="str">
        <f t="shared" si="15"/>
        <v>Карачаево-Черкесская Республика</v>
      </c>
      <c r="D2491" s="3">
        <f t="shared" si="16"/>
        <v>2</v>
      </c>
      <c r="E2491" s="15" t="s">
        <v>49</v>
      </c>
      <c r="F2491" s="13" t="str">
        <f>IFERROR(__xludf.DUMMYFUNCTION("REGEXEXTRACT(E2491, ""[А-Яа-я].*"")"),"Цереброваскулярные болезни")</f>
        <v>Цереброваскулярные болезни</v>
      </c>
      <c r="G2491" s="16">
        <f t="shared" si="17"/>
        <v>2</v>
      </c>
      <c r="H2491" s="13" t="s">
        <v>28</v>
      </c>
      <c r="I2491" s="13" t="str">
        <f>IFERROR(__xludf.DUMMYFUNCTION("REGEXREPLACE(H2491, "".*\s"", """")"),"человек")</f>
        <v>человек</v>
      </c>
      <c r="J2491" s="13" t="s">
        <v>29</v>
      </c>
      <c r="K2491" s="17" t="str">
        <f>IFERROR(__xludf.DUMMYFUNCTION("REGEXREPLACE(J2491, ""^[\d\s]+"", """")"),"значение показателя за год")</f>
        <v>значение показателя за год</v>
      </c>
      <c r="L2491" s="16">
        <f t="shared" si="18"/>
        <v>2</v>
      </c>
      <c r="M2491" s="13" t="s">
        <v>31</v>
      </c>
      <c r="N2491" s="13" t="str">
        <f>IFERROR(__xludf.DUMMYFUNCTION("REGEXEXTRACT(M2491, "" (.+)$"")"),"городское население")</f>
        <v>городское население</v>
      </c>
      <c r="O2491" s="18">
        <v>356.0</v>
      </c>
      <c r="P2491" s="18">
        <v>332.0</v>
      </c>
      <c r="Q2491" s="18">
        <v>290.0</v>
      </c>
      <c r="R2491" s="18">
        <v>316.0</v>
      </c>
      <c r="S2491" s="18">
        <v>219.0</v>
      </c>
      <c r="T2491" s="18">
        <v>149.0</v>
      </c>
      <c r="U2491" s="18">
        <v>103.0</v>
      </c>
      <c r="V2491" s="18">
        <v>161.0</v>
      </c>
      <c r="W2491" s="18">
        <v>120.0</v>
      </c>
      <c r="X2491" s="18">
        <v>57.0</v>
      </c>
      <c r="Y2491" s="18">
        <v>147.0</v>
      </c>
      <c r="Z2491" s="19" t="str">
        <f t="shared" si="6"/>
        <v/>
      </c>
      <c r="AA2491" s="19">
        <f t="shared" si="19"/>
        <v>2250</v>
      </c>
      <c r="AB2491" s="19" t="str">
        <f t="shared" si="8"/>
        <v/>
      </c>
      <c r="AC2491" s="19">
        <f t="shared" si="20"/>
        <v>204.5454545</v>
      </c>
      <c r="AD2491" s="19">
        <f t="shared" si="21"/>
        <v>279.5</v>
      </c>
      <c r="AE2491" s="19" t="str">
        <f t="shared" si="22"/>
        <v>Нет моды</v>
      </c>
      <c r="AF2491" s="19">
        <f t="shared" si="23"/>
        <v>57</v>
      </c>
      <c r="AG2491" s="19">
        <f t="shared" si="24"/>
        <v>356</v>
      </c>
      <c r="AH2491" s="20" t="str">
        <f t="shared" si="14"/>
        <v/>
      </c>
      <c r="AI2491" s="21"/>
      <c r="AJ2491" s="21"/>
      <c r="AK2491" s="21"/>
      <c r="AL2491" s="22">
        <f t="shared" si="25"/>
        <v>1</v>
      </c>
    </row>
    <row r="2492" ht="12.75" customHeight="1">
      <c r="A2492" s="13" t="s">
        <v>191</v>
      </c>
      <c r="B2492" s="13" t="str">
        <f>IFERROR(__xludf.DUMMYFUNCTION("REGEXREPLACE(A2492, ""\d"", """")"),"         Карачаево-Черкесская Республика")</f>
        <v>         Карачаево-Черкесская Республика</v>
      </c>
      <c r="C2492" s="14" t="str">
        <f t="shared" si="15"/>
        <v>Карачаево-Черкесская Республика</v>
      </c>
      <c r="D2492" s="3">
        <f t="shared" si="16"/>
        <v>2</v>
      </c>
      <c r="E2492" s="15" t="s">
        <v>49</v>
      </c>
      <c r="F2492" s="13" t="str">
        <f>IFERROR(__xludf.DUMMYFUNCTION("REGEXEXTRACT(E2492, ""[А-Яа-я].*"")"),"Цереброваскулярные болезни")</f>
        <v>Цереброваскулярные болезни</v>
      </c>
      <c r="G2492" s="16">
        <f t="shared" si="17"/>
        <v>2</v>
      </c>
      <c r="H2492" s="13" t="s">
        <v>28</v>
      </c>
      <c r="I2492" s="13" t="str">
        <f>IFERROR(__xludf.DUMMYFUNCTION("REGEXREPLACE(H2492, "".*\s"", """")"),"человек")</f>
        <v>человек</v>
      </c>
      <c r="J2492" s="13" t="s">
        <v>29</v>
      </c>
      <c r="K2492" s="17" t="str">
        <f>IFERROR(__xludf.DUMMYFUNCTION("REGEXREPLACE(J2492, ""^[\d\s]+"", """")"),"значение показателя за год")</f>
        <v>значение показателя за год</v>
      </c>
      <c r="L2492" s="16">
        <f t="shared" si="18"/>
        <v>2</v>
      </c>
      <c r="M2492" s="13" t="s">
        <v>32</v>
      </c>
      <c r="N2492" s="13" t="str">
        <f>IFERROR(__xludf.DUMMYFUNCTION("REGEXEXTRACT(M2492, "" (.+)$"")"),"сельское население")</f>
        <v>сельское население</v>
      </c>
      <c r="O2492" s="18">
        <v>345.0</v>
      </c>
      <c r="P2492" s="18">
        <v>250.0</v>
      </c>
      <c r="Q2492" s="18">
        <v>223.0</v>
      </c>
      <c r="R2492" s="18">
        <v>201.0</v>
      </c>
      <c r="S2492" s="18">
        <v>162.0</v>
      </c>
      <c r="T2492" s="18">
        <v>124.0</v>
      </c>
      <c r="U2492" s="18">
        <v>142.0</v>
      </c>
      <c r="V2492" s="18">
        <v>127.0</v>
      </c>
      <c r="W2492" s="18">
        <v>142.0</v>
      </c>
      <c r="X2492" s="18">
        <v>83.0</v>
      </c>
      <c r="Y2492" s="18">
        <v>139.0</v>
      </c>
      <c r="Z2492" s="19" t="str">
        <f t="shared" si="6"/>
        <v/>
      </c>
      <c r="AA2492" s="19" t="str">
        <f t="shared" si="19"/>
        <v/>
      </c>
      <c r="AB2492" s="19">
        <f t="shared" si="8"/>
        <v>1938</v>
      </c>
      <c r="AC2492" s="19">
        <f t="shared" si="20"/>
        <v>176.1818182</v>
      </c>
      <c r="AD2492" s="19">
        <f t="shared" si="21"/>
        <v>155</v>
      </c>
      <c r="AE2492" s="19" t="str">
        <f t="shared" si="22"/>
        <v>Нет моды</v>
      </c>
      <c r="AF2492" s="19">
        <f t="shared" si="23"/>
        <v>83</v>
      </c>
      <c r="AG2492" s="19">
        <f t="shared" si="24"/>
        <v>345</v>
      </c>
      <c r="AH2492" s="20" t="str">
        <f t="shared" si="14"/>
        <v>Город: 54%; Село: 46%</v>
      </c>
      <c r="AI2492" s="21"/>
      <c r="AJ2492" s="21"/>
      <c r="AK2492" s="21"/>
      <c r="AL2492" s="22">
        <f t="shared" si="25"/>
        <v>1</v>
      </c>
    </row>
    <row r="2493" ht="12.75" customHeight="1">
      <c r="A2493" s="13" t="s">
        <v>192</v>
      </c>
      <c r="B2493" s="13" t="str">
        <f>IFERROR(__xludf.DUMMYFUNCTION("REGEXREPLACE(A2493, ""\d"", """")"),"         Республика Северная Осетия-Алания")</f>
        <v>         Республика Северная Осетия-Алания</v>
      </c>
      <c r="C2493" s="14" t="str">
        <f t="shared" si="15"/>
        <v>Республика Северная Осетия-Алания</v>
      </c>
      <c r="D2493" s="3">
        <f t="shared" si="16"/>
        <v>2</v>
      </c>
      <c r="E2493" s="15" t="s">
        <v>27</v>
      </c>
      <c r="F2493" s="13" t="str">
        <f>IFERROR(__xludf.DUMMYFUNCTION("REGEXEXTRACT(E2493, ""[А-Яа-я].*"")"),"Болезни органов дыхания")</f>
        <v>Болезни органов дыхания</v>
      </c>
      <c r="G2493" s="16">
        <f t="shared" si="17"/>
        <v>2</v>
      </c>
      <c r="H2493" s="13" t="s">
        <v>28</v>
      </c>
      <c r="I2493" s="13" t="str">
        <f>IFERROR(__xludf.DUMMYFUNCTION("REGEXREPLACE(H2493, "".*\s"", """")"),"человек")</f>
        <v>человек</v>
      </c>
      <c r="J2493" s="13" t="s">
        <v>29</v>
      </c>
      <c r="K2493" s="17" t="str">
        <f>IFERROR(__xludf.DUMMYFUNCTION("REGEXREPLACE(J2493, ""^[\d\s]+"", """")"),"значение показателя за год")</f>
        <v>значение показателя за год</v>
      </c>
      <c r="L2493" s="16">
        <f t="shared" si="18"/>
        <v>2</v>
      </c>
      <c r="M2493" s="13" t="s">
        <v>30</v>
      </c>
      <c r="N2493" s="13" t="str">
        <f>IFERROR(__xludf.DUMMYFUNCTION("REGEXEXTRACT(M2493, "" (.+)$"")"),"все население")</f>
        <v>все население</v>
      </c>
      <c r="O2493" s="18">
        <v>149.0</v>
      </c>
      <c r="P2493" s="18">
        <v>178.0</v>
      </c>
      <c r="Q2493" s="18">
        <v>203.0</v>
      </c>
      <c r="R2493" s="18">
        <v>206.0</v>
      </c>
      <c r="S2493" s="18">
        <v>163.0</v>
      </c>
      <c r="T2493" s="18">
        <v>190.0</v>
      </c>
      <c r="U2493" s="18">
        <v>230.0</v>
      </c>
      <c r="V2493" s="18">
        <v>928.0</v>
      </c>
      <c r="W2493" s="18">
        <v>1053.0</v>
      </c>
      <c r="X2493" s="18">
        <v>608.0</v>
      </c>
      <c r="Y2493" s="18">
        <v>354.0</v>
      </c>
      <c r="Z2493" s="19">
        <f t="shared" si="6"/>
        <v>4262</v>
      </c>
      <c r="AA2493" s="19" t="str">
        <f t="shared" si="19"/>
        <v/>
      </c>
      <c r="AB2493" s="19" t="str">
        <f t="shared" si="8"/>
        <v/>
      </c>
      <c r="AC2493" s="19">
        <f t="shared" si="20"/>
        <v>387.4545455</v>
      </c>
      <c r="AD2493" s="19">
        <f t="shared" si="21"/>
        <v>195.5</v>
      </c>
      <c r="AE2493" s="19" t="str">
        <f t="shared" si="22"/>
        <v>Нет моды</v>
      </c>
      <c r="AF2493" s="19">
        <f t="shared" si="23"/>
        <v>149</v>
      </c>
      <c r="AG2493" s="19">
        <f t="shared" si="24"/>
        <v>1053</v>
      </c>
      <c r="AH2493" s="20" t="str">
        <f t="shared" si="14"/>
        <v/>
      </c>
      <c r="AI2493" s="21"/>
      <c r="AJ2493" s="21"/>
      <c r="AK2493" s="21"/>
      <c r="AL2493" s="22">
        <f t="shared" si="25"/>
        <v>1</v>
      </c>
    </row>
    <row r="2494" ht="12.75" customHeight="1">
      <c r="A2494" s="13" t="s">
        <v>192</v>
      </c>
      <c r="B2494" s="13" t="str">
        <f>IFERROR(__xludf.DUMMYFUNCTION("REGEXREPLACE(A2494, ""\d"", """")"),"         Республика Северная Осетия-Алания")</f>
        <v>         Республика Северная Осетия-Алания</v>
      </c>
      <c r="C2494" s="14" t="str">
        <f t="shared" si="15"/>
        <v>Республика Северная Осетия-Алания</v>
      </c>
      <c r="D2494" s="3">
        <f t="shared" si="16"/>
        <v>2</v>
      </c>
      <c r="E2494" s="15" t="s">
        <v>27</v>
      </c>
      <c r="F2494" s="13" t="str">
        <f>IFERROR(__xludf.DUMMYFUNCTION("REGEXEXTRACT(E2494, ""[А-Яа-я].*"")"),"Болезни органов дыхания")</f>
        <v>Болезни органов дыхания</v>
      </c>
      <c r="G2494" s="16">
        <f t="shared" si="17"/>
        <v>2</v>
      </c>
      <c r="H2494" s="13" t="s">
        <v>28</v>
      </c>
      <c r="I2494" s="13" t="str">
        <f>IFERROR(__xludf.DUMMYFUNCTION("REGEXREPLACE(H2494, "".*\s"", """")"),"человек")</f>
        <v>человек</v>
      </c>
      <c r="J2494" s="13" t="s">
        <v>29</v>
      </c>
      <c r="K2494" s="17" t="str">
        <f>IFERROR(__xludf.DUMMYFUNCTION("REGEXREPLACE(J2494, ""^[\d\s]+"", """")"),"значение показателя за год")</f>
        <v>значение показателя за год</v>
      </c>
      <c r="L2494" s="16">
        <f t="shared" si="18"/>
        <v>2</v>
      </c>
      <c r="M2494" s="13" t="s">
        <v>31</v>
      </c>
      <c r="N2494" s="13" t="str">
        <f>IFERROR(__xludf.DUMMYFUNCTION("REGEXEXTRACT(M2494, "" (.+)$"")"),"городское население")</f>
        <v>городское население</v>
      </c>
      <c r="O2494" s="18">
        <v>101.0</v>
      </c>
      <c r="P2494" s="18">
        <v>112.0</v>
      </c>
      <c r="Q2494" s="18">
        <v>129.0</v>
      </c>
      <c r="R2494" s="18">
        <v>130.0</v>
      </c>
      <c r="S2494" s="18">
        <v>91.0</v>
      </c>
      <c r="T2494" s="18">
        <v>133.0</v>
      </c>
      <c r="U2494" s="18">
        <v>149.0</v>
      </c>
      <c r="V2494" s="18">
        <v>679.0</v>
      </c>
      <c r="W2494" s="18">
        <v>722.0</v>
      </c>
      <c r="X2494" s="18">
        <v>411.0</v>
      </c>
      <c r="Y2494" s="18">
        <v>235.0</v>
      </c>
      <c r="Z2494" s="19" t="str">
        <f t="shared" si="6"/>
        <v/>
      </c>
      <c r="AA2494" s="19">
        <f t="shared" si="19"/>
        <v>2892</v>
      </c>
      <c r="AB2494" s="19" t="str">
        <f t="shared" si="8"/>
        <v/>
      </c>
      <c r="AC2494" s="19">
        <f t="shared" si="20"/>
        <v>262.9090909</v>
      </c>
      <c r="AD2494" s="19">
        <f t="shared" si="21"/>
        <v>196.5</v>
      </c>
      <c r="AE2494" s="19" t="str">
        <f t="shared" si="22"/>
        <v>Нет моды</v>
      </c>
      <c r="AF2494" s="19">
        <f t="shared" si="23"/>
        <v>91</v>
      </c>
      <c r="AG2494" s="19">
        <f t="shared" si="24"/>
        <v>722</v>
      </c>
      <c r="AH2494" s="20" t="str">
        <f t="shared" si="14"/>
        <v/>
      </c>
      <c r="AI2494" s="21"/>
      <c r="AJ2494" s="21"/>
      <c r="AK2494" s="21"/>
      <c r="AL2494" s="22">
        <f t="shared" si="25"/>
        <v>1</v>
      </c>
    </row>
    <row r="2495" ht="12.75" customHeight="1">
      <c r="A2495" s="13" t="s">
        <v>192</v>
      </c>
      <c r="B2495" s="13" t="str">
        <f>IFERROR(__xludf.DUMMYFUNCTION("REGEXREPLACE(A2495, ""\d"", """")"),"         Республика Северная Осетия-Алания")</f>
        <v>         Республика Северная Осетия-Алания</v>
      </c>
      <c r="C2495" s="14" t="str">
        <f t="shared" si="15"/>
        <v>Республика Северная Осетия-Алания</v>
      </c>
      <c r="D2495" s="3">
        <f t="shared" si="16"/>
        <v>2</v>
      </c>
      <c r="E2495" s="15" t="s">
        <v>27</v>
      </c>
      <c r="F2495" s="13" t="str">
        <f>IFERROR(__xludf.DUMMYFUNCTION("REGEXEXTRACT(E2495, ""[А-Яа-я].*"")"),"Болезни органов дыхания")</f>
        <v>Болезни органов дыхания</v>
      </c>
      <c r="G2495" s="16">
        <f t="shared" si="17"/>
        <v>2</v>
      </c>
      <c r="H2495" s="13" t="s">
        <v>28</v>
      </c>
      <c r="I2495" s="13" t="str">
        <f>IFERROR(__xludf.DUMMYFUNCTION("REGEXREPLACE(H2495, "".*\s"", """")"),"человек")</f>
        <v>человек</v>
      </c>
      <c r="J2495" s="13" t="s">
        <v>29</v>
      </c>
      <c r="K2495" s="17" t="str">
        <f>IFERROR(__xludf.DUMMYFUNCTION("REGEXREPLACE(J2495, ""^[\d\s]+"", """")"),"значение показателя за год")</f>
        <v>значение показателя за год</v>
      </c>
      <c r="L2495" s="16">
        <f t="shared" si="18"/>
        <v>2</v>
      </c>
      <c r="M2495" s="13" t="s">
        <v>32</v>
      </c>
      <c r="N2495" s="13" t="str">
        <f>IFERROR(__xludf.DUMMYFUNCTION("REGEXEXTRACT(M2495, "" (.+)$"")"),"сельское население")</f>
        <v>сельское население</v>
      </c>
      <c r="O2495" s="18">
        <v>48.0</v>
      </c>
      <c r="P2495" s="18">
        <v>66.0</v>
      </c>
      <c r="Q2495" s="18">
        <v>74.0</v>
      </c>
      <c r="R2495" s="18">
        <v>76.0</v>
      </c>
      <c r="S2495" s="18">
        <v>72.0</v>
      </c>
      <c r="T2495" s="18">
        <v>57.0</v>
      </c>
      <c r="U2495" s="18">
        <v>81.0</v>
      </c>
      <c r="V2495" s="18">
        <v>249.0</v>
      </c>
      <c r="W2495" s="18">
        <v>331.0</v>
      </c>
      <c r="X2495" s="18">
        <v>197.0</v>
      </c>
      <c r="Y2495" s="18">
        <v>119.0</v>
      </c>
      <c r="Z2495" s="19" t="str">
        <f t="shared" si="6"/>
        <v/>
      </c>
      <c r="AA2495" s="19" t="str">
        <f t="shared" si="19"/>
        <v/>
      </c>
      <c r="AB2495" s="19">
        <f t="shared" si="8"/>
        <v>1370</v>
      </c>
      <c r="AC2495" s="19">
        <f t="shared" si="20"/>
        <v>124.5454545</v>
      </c>
      <c r="AD2495" s="19">
        <f t="shared" si="21"/>
        <v>124</v>
      </c>
      <c r="AE2495" s="19" t="str">
        <f t="shared" si="22"/>
        <v>Нет моды</v>
      </c>
      <c r="AF2495" s="19">
        <f t="shared" si="23"/>
        <v>48</v>
      </c>
      <c r="AG2495" s="19">
        <f t="shared" si="24"/>
        <v>331</v>
      </c>
      <c r="AH2495" s="20" t="str">
        <f t="shared" si="14"/>
        <v>Город: 68%; Село: 32%</v>
      </c>
      <c r="AI2495" s="21"/>
      <c r="AJ2495" s="21"/>
      <c r="AK2495" s="21"/>
      <c r="AL2495" s="22">
        <f t="shared" si="25"/>
        <v>1</v>
      </c>
    </row>
    <row r="2496" ht="12.75" customHeight="1">
      <c r="A2496" s="13" t="s">
        <v>192</v>
      </c>
      <c r="B2496" s="13" t="str">
        <f>IFERROR(__xludf.DUMMYFUNCTION("REGEXREPLACE(A2496, ""\d"", """")"),"         Республика Северная Осетия-Алания")</f>
        <v>         Республика Северная Осетия-Алания</v>
      </c>
      <c r="C2496" s="14" t="str">
        <f t="shared" si="15"/>
        <v>Республика Северная Осетия-Алания</v>
      </c>
      <c r="D2496" s="3">
        <f t="shared" si="16"/>
        <v>2</v>
      </c>
      <c r="E2496" s="15" t="s">
        <v>33</v>
      </c>
      <c r="F2496" s="13" t="str">
        <f>IFERROR(__xludf.DUMMYFUNCTION("REGEXEXTRACT(E2496, ""[А-Яа-я].*"")"),"Болезни органов пищеварения")</f>
        <v>Болезни органов пищеварения</v>
      </c>
      <c r="G2496" s="16">
        <f t="shared" si="17"/>
        <v>2</v>
      </c>
      <c r="H2496" s="13" t="s">
        <v>28</v>
      </c>
      <c r="I2496" s="13" t="str">
        <f>IFERROR(__xludf.DUMMYFUNCTION("REGEXREPLACE(H2496, "".*\s"", """")"),"человек")</f>
        <v>человек</v>
      </c>
      <c r="J2496" s="13" t="s">
        <v>29</v>
      </c>
      <c r="K2496" s="17" t="str">
        <f>IFERROR(__xludf.DUMMYFUNCTION("REGEXREPLACE(J2496, ""^[\d\s]+"", """")"),"значение показателя за год")</f>
        <v>значение показателя за год</v>
      </c>
      <c r="L2496" s="16">
        <f t="shared" si="18"/>
        <v>2</v>
      </c>
      <c r="M2496" s="13" t="s">
        <v>30</v>
      </c>
      <c r="N2496" s="13" t="str">
        <f>IFERROR(__xludf.DUMMYFUNCTION("REGEXEXTRACT(M2496, "" (.+)$"")"),"все население")</f>
        <v>все население</v>
      </c>
      <c r="O2496" s="18">
        <v>447.0</v>
      </c>
      <c r="P2496" s="18">
        <v>429.0</v>
      </c>
      <c r="Q2496" s="18">
        <v>468.0</v>
      </c>
      <c r="R2496" s="18">
        <v>474.0</v>
      </c>
      <c r="S2496" s="18">
        <v>502.0</v>
      </c>
      <c r="T2496" s="18">
        <v>472.0</v>
      </c>
      <c r="U2496" s="18">
        <v>519.0</v>
      </c>
      <c r="V2496" s="18">
        <v>476.0</v>
      </c>
      <c r="W2496" s="18">
        <v>419.0</v>
      </c>
      <c r="X2496" s="18">
        <v>445.0</v>
      </c>
      <c r="Y2496" s="18">
        <v>458.0</v>
      </c>
      <c r="Z2496" s="19">
        <f t="shared" si="6"/>
        <v>5109</v>
      </c>
      <c r="AA2496" s="19" t="str">
        <f t="shared" si="19"/>
        <v/>
      </c>
      <c r="AB2496" s="19" t="str">
        <f t="shared" si="8"/>
        <v/>
      </c>
      <c r="AC2496" s="19">
        <f t="shared" si="20"/>
        <v>464.4545455</v>
      </c>
      <c r="AD2496" s="19">
        <f t="shared" si="21"/>
        <v>375</v>
      </c>
      <c r="AE2496" s="19" t="str">
        <f t="shared" si="22"/>
        <v>Нет моды</v>
      </c>
      <c r="AF2496" s="19">
        <f t="shared" si="23"/>
        <v>419</v>
      </c>
      <c r="AG2496" s="19">
        <f t="shared" si="24"/>
        <v>519</v>
      </c>
      <c r="AH2496" s="20" t="str">
        <f t="shared" si="14"/>
        <v/>
      </c>
      <c r="AI2496" s="21"/>
      <c r="AJ2496" s="21"/>
      <c r="AK2496" s="21"/>
      <c r="AL2496" s="22">
        <f t="shared" si="25"/>
        <v>1</v>
      </c>
    </row>
    <row r="2497" ht="12.75" customHeight="1">
      <c r="A2497" s="13" t="s">
        <v>192</v>
      </c>
      <c r="B2497" s="13" t="str">
        <f>IFERROR(__xludf.DUMMYFUNCTION("REGEXREPLACE(A2497, ""\d"", """")"),"         Республика Северная Осетия-Алания")</f>
        <v>         Республика Северная Осетия-Алания</v>
      </c>
      <c r="C2497" s="14" t="str">
        <f t="shared" si="15"/>
        <v>Республика Северная Осетия-Алания</v>
      </c>
      <c r="D2497" s="3">
        <f t="shared" si="16"/>
        <v>2</v>
      </c>
      <c r="E2497" s="15" t="s">
        <v>33</v>
      </c>
      <c r="F2497" s="13" t="str">
        <f>IFERROR(__xludf.DUMMYFUNCTION("REGEXEXTRACT(E2497, ""[А-Яа-я].*"")"),"Болезни органов пищеварения")</f>
        <v>Болезни органов пищеварения</v>
      </c>
      <c r="G2497" s="16">
        <f t="shared" si="17"/>
        <v>2</v>
      </c>
      <c r="H2497" s="13" t="s">
        <v>28</v>
      </c>
      <c r="I2497" s="13" t="str">
        <f>IFERROR(__xludf.DUMMYFUNCTION("REGEXREPLACE(H2497, "".*\s"", """")"),"человек")</f>
        <v>человек</v>
      </c>
      <c r="J2497" s="13" t="s">
        <v>29</v>
      </c>
      <c r="K2497" s="17" t="str">
        <f>IFERROR(__xludf.DUMMYFUNCTION("REGEXREPLACE(J2497, ""^[\d\s]+"", """")"),"значение показателя за год")</f>
        <v>значение показателя за год</v>
      </c>
      <c r="L2497" s="16">
        <f t="shared" si="18"/>
        <v>2</v>
      </c>
      <c r="M2497" s="13" t="s">
        <v>31</v>
      </c>
      <c r="N2497" s="13" t="str">
        <f>IFERROR(__xludf.DUMMYFUNCTION("REGEXEXTRACT(M2497, "" (.+)$"")"),"городское население")</f>
        <v>городское население</v>
      </c>
      <c r="O2497" s="18">
        <v>310.0</v>
      </c>
      <c r="P2497" s="18">
        <v>294.0</v>
      </c>
      <c r="Q2497" s="18">
        <v>328.0</v>
      </c>
      <c r="R2497" s="18">
        <v>324.0</v>
      </c>
      <c r="S2497" s="18">
        <v>349.0</v>
      </c>
      <c r="T2497" s="18">
        <v>335.0</v>
      </c>
      <c r="U2497" s="18">
        <v>354.0</v>
      </c>
      <c r="V2497" s="18">
        <v>333.0</v>
      </c>
      <c r="W2497" s="18">
        <v>295.0</v>
      </c>
      <c r="X2497" s="18">
        <v>311.0</v>
      </c>
      <c r="Y2497" s="18">
        <v>319.0</v>
      </c>
      <c r="Z2497" s="19" t="str">
        <f t="shared" si="6"/>
        <v/>
      </c>
      <c r="AA2497" s="19">
        <f t="shared" si="19"/>
        <v>3552</v>
      </c>
      <c r="AB2497" s="19" t="str">
        <f t="shared" si="8"/>
        <v/>
      </c>
      <c r="AC2497" s="19">
        <f t="shared" si="20"/>
        <v>322.9090909</v>
      </c>
      <c r="AD2497" s="19">
        <f t="shared" si="21"/>
        <v>386.5</v>
      </c>
      <c r="AE2497" s="19" t="str">
        <f t="shared" si="22"/>
        <v>Нет моды</v>
      </c>
      <c r="AF2497" s="19">
        <f t="shared" si="23"/>
        <v>294</v>
      </c>
      <c r="AG2497" s="19">
        <f t="shared" si="24"/>
        <v>354</v>
      </c>
      <c r="AH2497" s="20" t="str">
        <f t="shared" si="14"/>
        <v/>
      </c>
      <c r="AI2497" s="21"/>
      <c r="AJ2497" s="21"/>
      <c r="AK2497" s="21"/>
      <c r="AL2497" s="22">
        <f t="shared" si="25"/>
        <v>1</v>
      </c>
    </row>
    <row r="2498" ht="12.75" customHeight="1">
      <c r="A2498" s="13" t="s">
        <v>192</v>
      </c>
      <c r="B2498" s="13" t="str">
        <f>IFERROR(__xludf.DUMMYFUNCTION("REGEXREPLACE(A2498, ""\d"", """")"),"         Республика Северная Осетия-Алания")</f>
        <v>         Республика Северная Осетия-Алания</v>
      </c>
      <c r="C2498" s="14" t="str">
        <f t="shared" si="15"/>
        <v>Республика Северная Осетия-Алания</v>
      </c>
      <c r="D2498" s="3">
        <f t="shared" si="16"/>
        <v>2</v>
      </c>
      <c r="E2498" s="15" t="s">
        <v>33</v>
      </c>
      <c r="F2498" s="13" t="str">
        <f>IFERROR(__xludf.DUMMYFUNCTION("REGEXEXTRACT(E2498, ""[А-Яа-я].*"")"),"Болезни органов пищеварения")</f>
        <v>Болезни органов пищеварения</v>
      </c>
      <c r="G2498" s="16">
        <f t="shared" si="17"/>
        <v>2</v>
      </c>
      <c r="H2498" s="13" t="s">
        <v>28</v>
      </c>
      <c r="I2498" s="13" t="str">
        <f>IFERROR(__xludf.DUMMYFUNCTION("REGEXREPLACE(H2498, "".*\s"", """")"),"человек")</f>
        <v>человек</v>
      </c>
      <c r="J2498" s="13" t="s">
        <v>29</v>
      </c>
      <c r="K2498" s="17" t="str">
        <f>IFERROR(__xludf.DUMMYFUNCTION("REGEXREPLACE(J2498, ""^[\d\s]+"", """")"),"значение показателя за год")</f>
        <v>значение показателя за год</v>
      </c>
      <c r="L2498" s="16">
        <f t="shared" si="18"/>
        <v>2</v>
      </c>
      <c r="M2498" s="13" t="s">
        <v>32</v>
      </c>
      <c r="N2498" s="13" t="str">
        <f>IFERROR(__xludf.DUMMYFUNCTION("REGEXEXTRACT(M2498, "" (.+)$"")"),"сельское население")</f>
        <v>сельское население</v>
      </c>
      <c r="O2498" s="18">
        <v>137.0</v>
      </c>
      <c r="P2498" s="18">
        <v>135.0</v>
      </c>
      <c r="Q2498" s="18">
        <v>140.0</v>
      </c>
      <c r="R2498" s="18">
        <v>150.0</v>
      </c>
      <c r="S2498" s="18">
        <v>153.0</v>
      </c>
      <c r="T2498" s="18">
        <v>137.0</v>
      </c>
      <c r="U2498" s="18">
        <v>165.0</v>
      </c>
      <c r="V2498" s="18">
        <v>143.0</v>
      </c>
      <c r="W2498" s="18">
        <v>124.0</v>
      </c>
      <c r="X2498" s="18">
        <v>134.0</v>
      </c>
      <c r="Y2498" s="18">
        <v>139.0</v>
      </c>
      <c r="Z2498" s="19" t="str">
        <f t="shared" si="6"/>
        <v/>
      </c>
      <c r="AA2498" s="19" t="str">
        <f t="shared" si="19"/>
        <v/>
      </c>
      <c r="AB2498" s="19">
        <f t="shared" si="8"/>
        <v>1557</v>
      </c>
      <c r="AC2498" s="19">
        <f t="shared" si="20"/>
        <v>141.5454545</v>
      </c>
      <c r="AD2498" s="19">
        <f t="shared" si="21"/>
        <v>229.5</v>
      </c>
      <c r="AE2498" s="19" t="str">
        <f t="shared" si="22"/>
        <v>Нет моды</v>
      </c>
      <c r="AF2498" s="19">
        <f t="shared" si="23"/>
        <v>124</v>
      </c>
      <c r="AG2498" s="19">
        <f t="shared" si="24"/>
        <v>165</v>
      </c>
      <c r="AH2498" s="20" t="str">
        <f t="shared" si="14"/>
        <v>Город: 70%; Село: 30%</v>
      </c>
      <c r="AI2498" s="21"/>
      <c r="AJ2498" s="21"/>
      <c r="AK2498" s="21"/>
      <c r="AL2498" s="22">
        <f t="shared" si="25"/>
        <v>1</v>
      </c>
    </row>
    <row r="2499" ht="12.75" customHeight="1">
      <c r="A2499" s="13" t="s">
        <v>192</v>
      </c>
      <c r="B2499" s="13" t="str">
        <f>IFERROR(__xludf.DUMMYFUNCTION("REGEXREPLACE(A2499, ""\d"", """")"),"         Республика Северная Осетия-Алания")</f>
        <v>         Республика Северная Осетия-Алания</v>
      </c>
      <c r="C2499" s="14" t="str">
        <f t="shared" si="15"/>
        <v>Республика Северная Осетия-Алания</v>
      </c>
      <c r="D2499" s="3">
        <f t="shared" si="16"/>
        <v>2</v>
      </c>
      <c r="E2499" s="15" t="s">
        <v>34</v>
      </c>
      <c r="F2499" s="13" t="str">
        <f>IFERROR(__xludf.DUMMYFUNCTION("REGEXEXTRACT(E2499, ""[А-Яа-я].*"")"),"Болезни системы кровообращения")</f>
        <v>Болезни системы кровообращения</v>
      </c>
      <c r="G2499" s="16">
        <f t="shared" si="17"/>
        <v>2</v>
      </c>
      <c r="H2499" s="13" t="s">
        <v>28</v>
      </c>
      <c r="I2499" s="13" t="str">
        <f>IFERROR(__xludf.DUMMYFUNCTION("REGEXREPLACE(H2499, "".*\s"", """")"),"человек")</f>
        <v>человек</v>
      </c>
      <c r="J2499" s="13" t="s">
        <v>29</v>
      </c>
      <c r="K2499" s="17" t="str">
        <f>IFERROR(__xludf.DUMMYFUNCTION("REGEXREPLACE(J2499, ""^[\d\s]+"", """")"),"значение показателя за год")</f>
        <v>значение показателя за год</v>
      </c>
      <c r="L2499" s="16">
        <f t="shared" si="18"/>
        <v>2</v>
      </c>
      <c r="M2499" s="13" t="s">
        <v>30</v>
      </c>
      <c r="N2499" s="13" t="str">
        <f>IFERROR(__xludf.DUMMYFUNCTION("REGEXEXTRACT(M2499, "" (.+)$"")"),"все население")</f>
        <v>все население</v>
      </c>
      <c r="O2499" s="18">
        <v>4823.0</v>
      </c>
      <c r="P2499" s="18">
        <v>4845.0</v>
      </c>
      <c r="Q2499" s="18">
        <v>4815.0</v>
      </c>
      <c r="R2499" s="18">
        <v>4673.0</v>
      </c>
      <c r="S2499" s="18">
        <v>4155.0</v>
      </c>
      <c r="T2499" s="18">
        <v>4011.0</v>
      </c>
      <c r="U2499" s="18">
        <v>3991.0</v>
      </c>
      <c r="V2499" s="18">
        <v>4146.0</v>
      </c>
      <c r="W2499" s="18">
        <v>4048.0</v>
      </c>
      <c r="X2499" s="18">
        <v>3782.0</v>
      </c>
      <c r="Y2499" s="18">
        <v>3395.0</v>
      </c>
      <c r="Z2499" s="19">
        <f t="shared" si="6"/>
        <v>46684</v>
      </c>
      <c r="AA2499" s="19" t="str">
        <f t="shared" si="19"/>
        <v/>
      </c>
      <c r="AB2499" s="19" t="str">
        <f t="shared" si="8"/>
        <v/>
      </c>
      <c r="AC2499" s="19">
        <f t="shared" si="20"/>
        <v>4244</v>
      </c>
      <c r="AD2499" s="19">
        <f t="shared" si="21"/>
        <v>1780</v>
      </c>
      <c r="AE2499" s="19" t="str">
        <f t="shared" si="22"/>
        <v>Нет моды</v>
      </c>
      <c r="AF2499" s="19">
        <f t="shared" si="23"/>
        <v>3395</v>
      </c>
      <c r="AG2499" s="19">
        <f t="shared" si="24"/>
        <v>4845</v>
      </c>
      <c r="AH2499" s="20" t="str">
        <f t="shared" si="14"/>
        <v/>
      </c>
      <c r="AI2499" s="21"/>
      <c r="AJ2499" s="21"/>
      <c r="AK2499" s="21"/>
      <c r="AL2499" s="22">
        <f t="shared" si="25"/>
        <v>1</v>
      </c>
    </row>
    <row r="2500" ht="12.75" customHeight="1">
      <c r="A2500" s="13" t="s">
        <v>192</v>
      </c>
      <c r="B2500" s="13" t="str">
        <f>IFERROR(__xludf.DUMMYFUNCTION("REGEXREPLACE(A2500, ""\d"", """")"),"         Республика Северная Осетия-Алания")</f>
        <v>         Республика Северная Осетия-Алания</v>
      </c>
      <c r="C2500" s="14" t="str">
        <f t="shared" si="15"/>
        <v>Республика Северная Осетия-Алания</v>
      </c>
      <c r="D2500" s="3">
        <f t="shared" si="16"/>
        <v>2</v>
      </c>
      <c r="E2500" s="15" t="s">
        <v>34</v>
      </c>
      <c r="F2500" s="13" t="str">
        <f>IFERROR(__xludf.DUMMYFUNCTION("REGEXEXTRACT(E2500, ""[А-Яа-я].*"")"),"Болезни системы кровообращения")</f>
        <v>Болезни системы кровообращения</v>
      </c>
      <c r="G2500" s="16">
        <f t="shared" si="17"/>
        <v>2</v>
      </c>
      <c r="H2500" s="13" t="s">
        <v>28</v>
      </c>
      <c r="I2500" s="13" t="str">
        <f>IFERROR(__xludf.DUMMYFUNCTION("REGEXREPLACE(H2500, "".*\s"", """")"),"человек")</f>
        <v>человек</v>
      </c>
      <c r="J2500" s="13" t="s">
        <v>29</v>
      </c>
      <c r="K2500" s="17" t="str">
        <f>IFERROR(__xludf.DUMMYFUNCTION("REGEXREPLACE(J2500, ""^[\d\s]+"", """")"),"значение показателя за год")</f>
        <v>значение показателя за год</v>
      </c>
      <c r="L2500" s="16">
        <f t="shared" si="18"/>
        <v>2</v>
      </c>
      <c r="M2500" s="13" t="s">
        <v>31</v>
      </c>
      <c r="N2500" s="13" t="str">
        <f>IFERROR(__xludf.DUMMYFUNCTION("REGEXEXTRACT(M2500, "" (.+)$"")"),"городское население")</f>
        <v>городское население</v>
      </c>
      <c r="O2500" s="18">
        <v>3067.0</v>
      </c>
      <c r="P2500" s="18">
        <v>3080.0</v>
      </c>
      <c r="Q2500" s="18">
        <v>3116.0</v>
      </c>
      <c r="R2500" s="18">
        <v>2978.0</v>
      </c>
      <c r="S2500" s="18">
        <v>2630.0</v>
      </c>
      <c r="T2500" s="18">
        <v>2602.0</v>
      </c>
      <c r="U2500" s="18">
        <v>2553.0</v>
      </c>
      <c r="V2500" s="18">
        <v>2612.0</v>
      </c>
      <c r="W2500" s="18">
        <v>2615.0</v>
      </c>
      <c r="X2500" s="18">
        <v>2492.0</v>
      </c>
      <c r="Y2500" s="18">
        <v>2190.0</v>
      </c>
      <c r="Z2500" s="19" t="str">
        <f t="shared" si="6"/>
        <v/>
      </c>
      <c r="AA2500" s="19">
        <f t="shared" si="19"/>
        <v>29935</v>
      </c>
      <c r="AB2500" s="19" t="str">
        <f t="shared" si="8"/>
        <v/>
      </c>
      <c r="AC2500" s="19">
        <f t="shared" si="20"/>
        <v>2721.363636</v>
      </c>
      <c r="AD2500" s="19">
        <f t="shared" si="21"/>
        <v>3255.5</v>
      </c>
      <c r="AE2500" s="19" t="str">
        <f t="shared" si="22"/>
        <v>Нет моды</v>
      </c>
      <c r="AF2500" s="19">
        <f t="shared" si="23"/>
        <v>2190</v>
      </c>
      <c r="AG2500" s="19">
        <f t="shared" si="24"/>
        <v>3116</v>
      </c>
      <c r="AH2500" s="20" t="str">
        <f t="shared" si="14"/>
        <v/>
      </c>
      <c r="AI2500" s="21"/>
      <c r="AJ2500" s="21"/>
      <c r="AK2500" s="21"/>
      <c r="AL2500" s="22">
        <f t="shared" si="25"/>
        <v>1</v>
      </c>
    </row>
    <row r="2501" ht="12.75" customHeight="1">
      <c r="A2501" s="13" t="s">
        <v>192</v>
      </c>
      <c r="B2501" s="13" t="str">
        <f>IFERROR(__xludf.DUMMYFUNCTION("REGEXREPLACE(A2501, ""\d"", """")"),"         Республика Северная Осетия-Алания")</f>
        <v>         Республика Северная Осетия-Алания</v>
      </c>
      <c r="C2501" s="14" t="str">
        <f t="shared" si="15"/>
        <v>Республика Северная Осетия-Алания</v>
      </c>
      <c r="D2501" s="3">
        <f t="shared" si="16"/>
        <v>2</v>
      </c>
      <c r="E2501" s="15" t="s">
        <v>34</v>
      </c>
      <c r="F2501" s="13" t="str">
        <f>IFERROR(__xludf.DUMMYFUNCTION("REGEXEXTRACT(E2501, ""[А-Яа-я].*"")"),"Болезни системы кровообращения")</f>
        <v>Болезни системы кровообращения</v>
      </c>
      <c r="G2501" s="16">
        <f t="shared" si="17"/>
        <v>2</v>
      </c>
      <c r="H2501" s="13" t="s">
        <v>28</v>
      </c>
      <c r="I2501" s="13" t="str">
        <f>IFERROR(__xludf.DUMMYFUNCTION("REGEXREPLACE(H2501, "".*\s"", """")"),"человек")</f>
        <v>человек</v>
      </c>
      <c r="J2501" s="13" t="s">
        <v>29</v>
      </c>
      <c r="K2501" s="17" t="str">
        <f>IFERROR(__xludf.DUMMYFUNCTION("REGEXREPLACE(J2501, ""^[\d\s]+"", """")"),"значение показателя за год")</f>
        <v>значение показателя за год</v>
      </c>
      <c r="L2501" s="16">
        <f t="shared" si="18"/>
        <v>2</v>
      </c>
      <c r="M2501" s="13" t="s">
        <v>32</v>
      </c>
      <c r="N2501" s="13" t="str">
        <f>IFERROR(__xludf.DUMMYFUNCTION("REGEXEXTRACT(M2501, "" (.+)$"")"),"сельское население")</f>
        <v>сельское население</v>
      </c>
      <c r="O2501" s="18">
        <v>1756.0</v>
      </c>
      <c r="P2501" s="18">
        <v>1765.0</v>
      </c>
      <c r="Q2501" s="18">
        <v>1699.0</v>
      </c>
      <c r="R2501" s="18">
        <v>1695.0</v>
      </c>
      <c r="S2501" s="18">
        <v>1525.0</v>
      </c>
      <c r="T2501" s="18">
        <v>1409.0</v>
      </c>
      <c r="U2501" s="18">
        <v>1438.0</v>
      </c>
      <c r="V2501" s="18">
        <v>1534.0</v>
      </c>
      <c r="W2501" s="18">
        <v>1433.0</v>
      </c>
      <c r="X2501" s="18">
        <v>1290.0</v>
      </c>
      <c r="Y2501" s="18">
        <v>1205.0</v>
      </c>
      <c r="Z2501" s="19" t="str">
        <f t="shared" si="6"/>
        <v/>
      </c>
      <c r="AA2501" s="19" t="str">
        <f t="shared" si="19"/>
        <v/>
      </c>
      <c r="AB2501" s="19">
        <f t="shared" si="8"/>
        <v>16749</v>
      </c>
      <c r="AC2501" s="19">
        <f t="shared" si="20"/>
        <v>1522.636364</v>
      </c>
      <c r="AD2501" s="19">
        <f t="shared" si="21"/>
        <v>1977.5</v>
      </c>
      <c r="AE2501" s="19" t="str">
        <f t="shared" si="22"/>
        <v>Нет моды</v>
      </c>
      <c r="AF2501" s="19">
        <f t="shared" si="23"/>
        <v>1205</v>
      </c>
      <c r="AG2501" s="19">
        <f t="shared" si="24"/>
        <v>1765</v>
      </c>
      <c r="AH2501" s="20" t="str">
        <f t="shared" si="14"/>
        <v>Город: 64%; Село: 36%</v>
      </c>
      <c r="AI2501" s="21"/>
      <c r="AJ2501" s="21"/>
      <c r="AK2501" s="21"/>
      <c r="AL2501" s="22">
        <f t="shared" si="25"/>
        <v>1</v>
      </c>
    </row>
    <row r="2502" ht="12.75" customHeight="1">
      <c r="A2502" s="13" t="s">
        <v>192</v>
      </c>
      <c r="B2502" s="13" t="str">
        <f>IFERROR(__xludf.DUMMYFUNCTION("REGEXREPLACE(A2502, ""\d"", """")"),"         Республика Северная Осетия-Алания")</f>
        <v>         Республика Северная Осетия-Алания</v>
      </c>
      <c r="C2502" s="14" t="str">
        <f t="shared" si="15"/>
        <v>Республика Северная Осетия-Алания</v>
      </c>
      <c r="D2502" s="3">
        <f t="shared" si="16"/>
        <v>2</v>
      </c>
      <c r="E2502" s="15" t="s">
        <v>35</v>
      </c>
      <c r="F2502" s="13" t="str">
        <f>IFERROR(__xludf.DUMMYFUNCTION("REGEXEXTRACT(E2502, ""[А-Яа-я].*"")"),"внешние причины")</f>
        <v>внешние причины</v>
      </c>
      <c r="G2502" s="16">
        <f t="shared" si="17"/>
        <v>2</v>
      </c>
      <c r="H2502" s="13" t="s">
        <v>28</v>
      </c>
      <c r="I2502" s="13" t="str">
        <f>IFERROR(__xludf.DUMMYFUNCTION("REGEXREPLACE(H2502, "".*\s"", """")"),"человек")</f>
        <v>человек</v>
      </c>
      <c r="J2502" s="13" t="s">
        <v>29</v>
      </c>
      <c r="K2502" s="17" t="str">
        <f>IFERROR(__xludf.DUMMYFUNCTION("REGEXREPLACE(J2502, ""^[\d\s]+"", """")"),"значение показателя за год")</f>
        <v>значение показателя за год</v>
      </c>
      <c r="L2502" s="16">
        <f t="shared" si="18"/>
        <v>2</v>
      </c>
      <c r="M2502" s="13" t="s">
        <v>30</v>
      </c>
      <c r="N2502" s="13" t="str">
        <f>IFERROR(__xludf.DUMMYFUNCTION("REGEXEXTRACT(M2502, "" (.+)$"")"),"все население")</f>
        <v>все население</v>
      </c>
      <c r="O2502" s="18">
        <v>436.0</v>
      </c>
      <c r="P2502" s="18">
        <v>448.0</v>
      </c>
      <c r="Q2502" s="18">
        <v>404.0</v>
      </c>
      <c r="R2502" s="18">
        <v>430.0</v>
      </c>
      <c r="S2502" s="18">
        <v>398.0</v>
      </c>
      <c r="T2502" s="18">
        <v>392.0</v>
      </c>
      <c r="U2502" s="18">
        <v>336.0</v>
      </c>
      <c r="V2502" s="18">
        <v>324.0</v>
      </c>
      <c r="W2502" s="18">
        <v>303.0</v>
      </c>
      <c r="X2502" s="18">
        <v>420.0</v>
      </c>
      <c r="Y2502" s="18">
        <v>506.0</v>
      </c>
      <c r="Z2502" s="19">
        <f t="shared" si="6"/>
        <v>4397</v>
      </c>
      <c r="AA2502" s="19" t="str">
        <f t="shared" si="19"/>
        <v/>
      </c>
      <c r="AB2502" s="19" t="str">
        <f t="shared" si="8"/>
        <v/>
      </c>
      <c r="AC2502" s="19">
        <f t="shared" si="20"/>
        <v>399.7272727</v>
      </c>
      <c r="AD2502" s="19">
        <f t="shared" si="21"/>
        <v>855.5</v>
      </c>
      <c r="AE2502" s="19" t="str">
        <f t="shared" si="22"/>
        <v>Нет моды</v>
      </c>
      <c r="AF2502" s="19">
        <f t="shared" si="23"/>
        <v>303</v>
      </c>
      <c r="AG2502" s="19">
        <f t="shared" si="24"/>
        <v>506</v>
      </c>
      <c r="AH2502" s="20" t="str">
        <f t="shared" si="14"/>
        <v/>
      </c>
      <c r="AI2502" s="21"/>
      <c r="AJ2502" s="21"/>
      <c r="AK2502" s="21"/>
      <c r="AL2502" s="22">
        <f t="shared" si="25"/>
        <v>1</v>
      </c>
    </row>
    <row r="2503" ht="12.75" customHeight="1">
      <c r="A2503" s="13" t="s">
        <v>192</v>
      </c>
      <c r="B2503" s="13" t="str">
        <f>IFERROR(__xludf.DUMMYFUNCTION("REGEXREPLACE(A2503, ""\d"", """")"),"         Республика Северная Осетия-Алания")</f>
        <v>         Республика Северная Осетия-Алания</v>
      </c>
      <c r="C2503" s="14" t="str">
        <f t="shared" si="15"/>
        <v>Республика Северная Осетия-Алания</v>
      </c>
      <c r="D2503" s="3">
        <f t="shared" si="16"/>
        <v>2</v>
      </c>
      <c r="E2503" s="15" t="s">
        <v>35</v>
      </c>
      <c r="F2503" s="13" t="str">
        <f>IFERROR(__xludf.DUMMYFUNCTION("REGEXEXTRACT(E2503, ""[А-Яа-я].*"")"),"внешние причины")</f>
        <v>внешние причины</v>
      </c>
      <c r="G2503" s="16">
        <f t="shared" si="17"/>
        <v>2</v>
      </c>
      <c r="H2503" s="13" t="s">
        <v>28</v>
      </c>
      <c r="I2503" s="13" t="str">
        <f>IFERROR(__xludf.DUMMYFUNCTION("REGEXREPLACE(H2503, "".*\s"", """")"),"человек")</f>
        <v>человек</v>
      </c>
      <c r="J2503" s="13" t="s">
        <v>29</v>
      </c>
      <c r="K2503" s="17" t="str">
        <f>IFERROR(__xludf.DUMMYFUNCTION("REGEXREPLACE(J2503, ""^[\d\s]+"", """")"),"значение показателя за год")</f>
        <v>значение показателя за год</v>
      </c>
      <c r="L2503" s="16">
        <f t="shared" si="18"/>
        <v>2</v>
      </c>
      <c r="M2503" s="13" t="s">
        <v>31</v>
      </c>
      <c r="N2503" s="13" t="str">
        <f>IFERROR(__xludf.DUMMYFUNCTION("REGEXEXTRACT(M2503, "" (.+)$"")"),"городское население")</f>
        <v>городское население</v>
      </c>
      <c r="O2503" s="18">
        <v>257.0</v>
      </c>
      <c r="P2503" s="18">
        <v>281.0</v>
      </c>
      <c r="Q2503" s="18">
        <v>241.0</v>
      </c>
      <c r="R2503" s="18">
        <v>259.0</v>
      </c>
      <c r="S2503" s="18">
        <v>274.0</v>
      </c>
      <c r="T2503" s="18">
        <v>234.0</v>
      </c>
      <c r="U2503" s="18">
        <v>209.0</v>
      </c>
      <c r="V2503" s="18">
        <v>205.0</v>
      </c>
      <c r="W2503" s="18">
        <v>211.0</v>
      </c>
      <c r="X2503" s="18">
        <v>262.0</v>
      </c>
      <c r="Y2503" s="18">
        <v>303.0</v>
      </c>
      <c r="Z2503" s="19" t="str">
        <f t="shared" si="6"/>
        <v/>
      </c>
      <c r="AA2503" s="19">
        <f t="shared" si="19"/>
        <v>2736</v>
      </c>
      <c r="AB2503" s="19" t="str">
        <f t="shared" si="8"/>
        <v/>
      </c>
      <c r="AC2503" s="19">
        <f t="shared" si="20"/>
        <v>248.7272727</v>
      </c>
      <c r="AD2503" s="19">
        <f t="shared" si="21"/>
        <v>303</v>
      </c>
      <c r="AE2503" s="19" t="str">
        <f t="shared" si="22"/>
        <v>Нет моды</v>
      </c>
      <c r="AF2503" s="19">
        <f t="shared" si="23"/>
        <v>205</v>
      </c>
      <c r="AG2503" s="19">
        <f t="shared" si="24"/>
        <v>303</v>
      </c>
      <c r="AH2503" s="20" t="str">
        <f t="shared" si="14"/>
        <v/>
      </c>
      <c r="AI2503" s="21"/>
      <c r="AJ2503" s="21"/>
      <c r="AK2503" s="21"/>
      <c r="AL2503" s="22">
        <f t="shared" si="25"/>
        <v>1</v>
      </c>
    </row>
    <row r="2504" ht="12.75" customHeight="1">
      <c r="A2504" s="13" t="s">
        <v>192</v>
      </c>
      <c r="B2504" s="13" t="str">
        <f>IFERROR(__xludf.DUMMYFUNCTION("REGEXREPLACE(A2504, ""\d"", """")"),"         Республика Северная Осетия-Алания")</f>
        <v>         Республика Северная Осетия-Алания</v>
      </c>
      <c r="C2504" s="14" t="str">
        <f t="shared" si="15"/>
        <v>Республика Северная Осетия-Алания</v>
      </c>
      <c r="D2504" s="3">
        <f t="shared" si="16"/>
        <v>2</v>
      </c>
      <c r="E2504" s="15" t="s">
        <v>35</v>
      </c>
      <c r="F2504" s="13" t="str">
        <f>IFERROR(__xludf.DUMMYFUNCTION("REGEXEXTRACT(E2504, ""[А-Яа-я].*"")"),"внешние причины")</f>
        <v>внешние причины</v>
      </c>
      <c r="G2504" s="16">
        <f t="shared" si="17"/>
        <v>2</v>
      </c>
      <c r="H2504" s="13" t="s">
        <v>28</v>
      </c>
      <c r="I2504" s="13" t="str">
        <f>IFERROR(__xludf.DUMMYFUNCTION("REGEXREPLACE(H2504, "".*\s"", """")"),"человек")</f>
        <v>человек</v>
      </c>
      <c r="J2504" s="13" t="s">
        <v>29</v>
      </c>
      <c r="K2504" s="17" t="str">
        <f>IFERROR(__xludf.DUMMYFUNCTION("REGEXREPLACE(J2504, ""^[\d\s]+"", """")"),"значение показателя за год")</f>
        <v>значение показателя за год</v>
      </c>
      <c r="L2504" s="16">
        <f t="shared" si="18"/>
        <v>2</v>
      </c>
      <c r="M2504" s="13" t="s">
        <v>32</v>
      </c>
      <c r="N2504" s="13" t="str">
        <f>IFERROR(__xludf.DUMMYFUNCTION("REGEXEXTRACT(M2504, "" (.+)$"")"),"сельское население")</f>
        <v>сельское население</v>
      </c>
      <c r="O2504" s="18">
        <v>179.0</v>
      </c>
      <c r="P2504" s="18">
        <v>167.0</v>
      </c>
      <c r="Q2504" s="18">
        <v>163.0</v>
      </c>
      <c r="R2504" s="18">
        <v>171.0</v>
      </c>
      <c r="S2504" s="18">
        <v>124.0</v>
      </c>
      <c r="T2504" s="18">
        <v>158.0</v>
      </c>
      <c r="U2504" s="18">
        <v>127.0</v>
      </c>
      <c r="V2504" s="18">
        <v>119.0</v>
      </c>
      <c r="W2504" s="18">
        <v>92.0</v>
      </c>
      <c r="X2504" s="18">
        <v>158.0</v>
      </c>
      <c r="Y2504" s="18">
        <v>203.0</v>
      </c>
      <c r="Z2504" s="19" t="str">
        <f t="shared" si="6"/>
        <v/>
      </c>
      <c r="AA2504" s="19" t="str">
        <f t="shared" si="19"/>
        <v/>
      </c>
      <c r="AB2504" s="19">
        <f t="shared" si="8"/>
        <v>1661</v>
      </c>
      <c r="AC2504" s="19">
        <f t="shared" si="20"/>
        <v>151</v>
      </c>
      <c r="AD2504" s="19">
        <f t="shared" si="21"/>
        <v>204</v>
      </c>
      <c r="AE2504" s="19" t="str">
        <f t="shared" si="22"/>
        <v>Нет моды</v>
      </c>
      <c r="AF2504" s="19">
        <f t="shared" si="23"/>
        <v>92</v>
      </c>
      <c r="AG2504" s="19">
        <f t="shared" si="24"/>
        <v>203</v>
      </c>
      <c r="AH2504" s="20" t="str">
        <f t="shared" si="14"/>
        <v>Город: 62%; Село: 38%</v>
      </c>
      <c r="AI2504" s="21"/>
      <c r="AJ2504" s="21"/>
      <c r="AK2504" s="21"/>
      <c r="AL2504" s="22">
        <f t="shared" si="25"/>
        <v>1</v>
      </c>
    </row>
    <row r="2505" ht="12.75" customHeight="1">
      <c r="A2505" s="13" t="s">
        <v>192</v>
      </c>
      <c r="B2505" s="13" t="str">
        <f>IFERROR(__xludf.DUMMYFUNCTION("REGEXREPLACE(A2505, ""\d"", """")"),"         Республика Северная Осетия-Алания")</f>
        <v>         Республика Северная Осетия-Алания</v>
      </c>
      <c r="C2505" s="14" t="str">
        <f t="shared" si="15"/>
        <v>Республика Северная Осетия-Алания</v>
      </c>
      <c r="D2505" s="3">
        <f t="shared" si="16"/>
        <v>2</v>
      </c>
      <c r="E2505" s="15" t="s">
        <v>36</v>
      </c>
      <c r="F2505" s="13" t="str">
        <f>IFERROR(__xludf.DUMMYFUNCTION("REGEXEXTRACT(E2505,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05" s="16">
        <f t="shared" si="17"/>
        <v>2</v>
      </c>
      <c r="H2505" s="13" t="s">
        <v>28</v>
      </c>
      <c r="I2505" s="13" t="str">
        <f>IFERROR(__xludf.DUMMYFUNCTION("REGEXREPLACE(H2505, "".*\s"", """")"),"человек")</f>
        <v>человек</v>
      </c>
      <c r="J2505" s="13" t="s">
        <v>29</v>
      </c>
      <c r="K2505" s="17" t="str">
        <f>IFERROR(__xludf.DUMMYFUNCTION("REGEXREPLACE(J2505, ""^[\d\s]+"", """")"),"значение показателя за год")</f>
        <v>значение показателя за год</v>
      </c>
      <c r="L2505" s="16">
        <f t="shared" si="18"/>
        <v>2</v>
      </c>
      <c r="M2505" s="13" t="s">
        <v>30</v>
      </c>
      <c r="N2505" s="13" t="str">
        <f>IFERROR(__xludf.DUMMYFUNCTION("REGEXEXTRACT(M2505, "" (.+)$"")"),"все население")</f>
        <v>все население</v>
      </c>
      <c r="O2505" s="18">
        <v>22.0</v>
      </c>
      <c r="P2505" s="18">
        <v>30.0</v>
      </c>
      <c r="Q2505" s="18">
        <v>25.0</v>
      </c>
      <c r="R2505" s="18">
        <v>24.0</v>
      </c>
      <c r="S2505" s="23" t="s">
        <v>37</v>
      </c>
      <c r="T2505" s="23" t="s">
        <v>37</v>
      </c>
      <c r="U2505" s="23" t="s">
        <v>37</v>
      </c>
      <c r="V2505" s="23" t="s">
        <v>37</v>
      </c>
      <c r="W2505" s="23" t="s">
        <v>37</v>
      </c>
      <c r="X2505" s="23" t="s">
        <v>37</v>
      </c>
      <c r="Y2505" s="23" t="s">
        <v>37</v>
      </c>
      <c r="Z2505" s="19">
        <f t="shared" si="6"/>
        <v>101</v>
      </c>
      <c r="AA2505" s="19" t="str">
        <f t="shared" si="19"/>
        <v/>
      </c>
      <c r="AB2505" s="19" t="str">
        <f t="shared" si="8"/>
        <v/>
      </c>
      <c r="AC2505" s="19">
        <f t="shared" si="20"/>
        <v>25.25</v>
      </c>
      <c r="AD2505" s="19">
        <f t="shared" si="21"/>
        <v>127</v>
      </c>
      <c r="AE2505" s="19" t="str">
        <f t="shared" si="22"/>
        <v>Нет моды</v>
      </c>
      <c r="AF2505" s="19">
        <f t="shared" si="23"/>
        <v>22</v>
      </c>
      <c r="AG2505" s="19">
        <f t="shared" si="24"/>
        <v>30</v>
      </c>
      <c r="AH2505" s="20" t="str">
        <f t="shared" si="14"/>
        <v/>
      </c>
      <c r="AI2505" s="24"/>
      <c r="AJ2505" s="24"/>
      <c r="AK2505" s="24"/>
      <c r="AL2505" s="22">
        <f t="shared" si="25"/>
        <v>1</v>
      </c>
    </row>
    <row r="2506" ht="12.75" customHeight="1">
      <c r="A2506" s="13" t="s">
        <v>192</v>
      </c>
      <c r="B2506" s="13" t="str">
        <f>IFERROR(__xludf.DUMMYFUNCTION("REGEXREPLACE(A2506, ""\d"", """")"),"         Республика Северная Осетия-Алания")</f>
        <v>         Республика Северная Осетия-Алания</v>
      </c>
      <c r="C2506" s="14" t="str">
        <f t="shared" si="15"/>
        <v>Республика Северная Осетия-Алания</v>
      </c>
      <c r="D2506" s="3">
        <f t="shared" si="16"/>
        <v>2</v>
      </c>
      <c r="E2506" s="15" t="s">
        <v>36</v>
      </c>
      <c r="F2506" s="13" t="str">
        <f>IFERROR(__xludf.DUMMYFUNCTION("REGEXEXTRACT(E2506,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06" s="16">
        <f t="shared" si="17"/>
        <v>2</v>
      </c>
      <c r="H2506" s="13" t="s">
        <v>28</v>
      </c>
      <c r="I2506" s="13" t="str">
        <f>IFERROR(__xludf.DUMMYFUNCTION("REGEXREPLACE(H2506, "".*\s"", """")"),"человек")</f>
        <v>человек</v>
      </c>
      <c r="J2506" s="13" t="s">
        <v>29</v>
      </c>
      <c r="K2506" s="17" t="str">
        <f>IFERROR(__xludf.DUMMYFUNCTION("REGEXREPLACE(J2506, ""^[\d\s]+"", """")"),"значение показателя за год")</f>
        <v>значение показателя за год</v>
      </c>
      <c r="L2506" s="16">
        <f t="shared" si="18"/>
        <v>2</v>
      </c>
      <c r="M2506" s="13" t="s">
        <v>31</v>
      </c>
      <c r="N2506" s="13" t="str">
        <f>IFERROR(__xludf.DUMMYFUNCTION("REGEXEXTRACT(M2506, "" (.+)$"")"),"городское население")</f>
        <v>городское население</v>
      </c>
      <c r="O2506" s="18">
        <v>11.0</v>
      </c>
      <c r="P2506" s="18">
        <v>18.0</v>
      </c>
      <c r="Q2506" s="18">
        <v>13.0</v>
      </c>
      <c r="R2506" s="18">
        <v>15.0</v>
      </c>
      <c r="S2506" s="23" t="s">
        <v>37</v>
      </c>
      <c r="T2506" s="23" t="s">
        <v>37</v>
      </c>
      <c r="U2506" s="23" t="s">
        <v>37</v>
      </c>
      <c r="V2506" s="23" t="s">
        <v>37</v>
      </c>
      <c r="W2506" s="23" t="s">
        <v>37</v>
      </c>
      <c r="X2506" s="23" t="s">
        <v>37</v>
      </c>
      <c r="Y2506" s="23" t="s">
        <v>37</v>
      </c>
      <c r="Z2506" s="19" t="str">
        <f t="shared" si="6"/>
        <v/>
      </c>
      <c r="AA2506" s="19">
        <f t="shared" si="19"/>
        <v>57</v>
      </c>
      <c r="AB2506" s="19" t="str">
        <f t="shared" si="8"/>
        <v/>
      </c>
      <c r="AC2506" s="19">
        <f t="shared" si="20"/>
        <v>14.25</v>
      </c>
      <c r="AD2506" s="19">
        <f t="shared" si="21"/>
        <v>20</v>
      </c>
      <c r="AE2506" s="19" t="str">
        <f t="shared" si="22"/>
        <v>Нет моды</v>
      </c>
      <c r="AF2506" s="19">
        <f t="shared" si="23"/>
        <v>11</v>
      </c>
      <c r="AG2506" s="19">
        <f t="shared" si="24"/>
        <v>18</v>
      </c>
      <c r="AH2506" s="20" t="str">
        <f t="shared" si="14"/>
        <v/>
      </c>
      <c r="AI2506" s="24"/>
      <c r="AJ2506" s="24"/>
      <c r="AK2506" s="24"/>
      <c r="AL2506" s="22">
        <f t="shared" si="25"/>
        <v>1</v>
      </c>
    </row>
    <row r="2507" ht="12.75" customHeight="1">
      <c r="A2507" s="13" t="s">
        <v>192</v>
      </c>
      <c r="B2507" s="13" t="str">
        <f>IFERROR(__xludf.DUMMYFUNCTION("REGEXREPLACE(A2507, ""\d"", """")"),"         Республика Северная Осетия-Алания")</f>
        <v>         Республика Северная Осетия-Алания</v>
      </c>
      <c r="C2507" s="14" t="str">
        <f t="shared" si="15"/>
        <v>Республика Северная Осетия-Алания</v>
      </c>
      <c r="D2507" s="3">
        <f t="shared" si="16"/>
        <v>2</v>
      </c>
      <c r="E2507" s="15" t="s">
        <v>36</v>
      </c>
      <c r="F2507" s="13" t="str">
        <f>IFERROR(__xludf.DUMMYFUNCTION("REGEXEXTRACT(E2507,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07" s="16">
        <f t="shared" si="17"/>
        <v>2</v>
      </c>
      <c r="H2507" s="13" t="s">
        <v>28</v>
      </c>
      <c r="I2507" s="13" t="str">
        <f>IFERROR(__xludf.DUMMYFUNCTION("REGEXREPLACE(H2507, "".*\s"", """")"),"человек")</f>
        <v>человек</v>
      </c>
      <c r="J2507" s="13" t="s">
        <v>29</v>
      </c>
      <c r="K2507" s="17" t="str">
        <f>IFERROR(__xludf.DUMMYFUNCTION("REGEXREPLACE(J2507, ""^[\d\s]+"", """")"),"значение показателя за год")</f>
        <v>значение показателя за год</v>
      </c>
      <c r="L2507" s="16">
        <f t="shared" si="18"/>
        <v>2</v>
      </c>
      <c r="M2507" s="13" t="s">
        <v>32</v>
      </c>
      <c r="N2507" s="13" t="str">
        <f>IFERROR(__xludf.DUMMYFUNCTION("REGEXEXTRACT(M2507, "" (.+)$"")"),"сельское население")</f>
        <v>сельское население</v>
      </c>
      <c r="O2507" s="18">
        <v>11.0</v>
      </c>
      <c r="P2507" s="18">
        <v>12.0</v>
      </c>
      <c r="Q2507" s="18">
        <v>12.0</v>
      </c>
      <c r="R2507" s="18">
        <v>9.0</v>
      </c>
      <c r="S2507" s="23" t="s">
        <v>37</v>
      </c>
      <c r="T2507" s="23" t="s">
        <v>37</v>
      </c>
      <c r="U2507" s="23" t="s">
        <v>37</v>
      </c>
      <c r="V2507" s="23" t="s">
        <v>37</v>
      </c>
      <c r="W2507" s="23" t="s">
        <v>37</v>
      </c>
      <c r="X2507" s="23" t="s">
        <v>37</v>
      </c>
      <c r="Y2507" s="23" t="s">
        <v>37</v>
      </c>
      <c r="Z2507" s="19" t="str">
        <f t="shared" si="6"/>
        <v/>
      </c>
      <c r="AA2507" s="19" t="str">
        <f t="shared" si="19"/>
        <v/>
      </c>
      <c r="AB2507" s="19">
        <f t="shared" si="8"/>
        <v>44</v>
      </c>
      <c r="AC2507" s="19">
        <f t="shared" si="20"/>
        <v>11</v>
      </c>
      <c r="AD2507" s="19">
        <f t="shared" si="21"/>
        <v>12</v>
      </c>
      <c r="AE2507" s="19" t="str">
        <f t="shared" si="22"/>
        <v>Нет моды</v>
      </c>
      <c r="AF2507" s="19">
        <f t="shared" si="23"/>
        <v>9</v>
      </c>
      <c r="AG2507" s="19">
        <f t="shared" si="24"/>
        <v>12</v>
      </c>
      <c r="AH2507" s="20" t="str">
        <f t="shared" si="14"/>
        <v>Город: 56%; Село: 44%</v>
      </c>
      <c r="AI2507" s="24"/>
      <c r="AJ2507" s="24"/>
      <c r="AK2507" s="24"/>
      <c r="AL2507" s="22">
        <f t="shared" si="25"/>
        <v>1</v>
      </c>
    </row>
    <row r="2508" ht="12.75" customHeight="1">
      <c r="A2508" s="13" t="s">
        <v>192</v>
      </c>
      <c r="B2508" s="13" t="str">
        <f>IFERROR(__xludf.DUMMYFUNCTION("REGEXREPLACE(A2508, ""\d"", """")"),"         Республика Северная Осетия-Алания")</f>
        <v>         Республика Северная Осетия-Алания</v>
      </c>
      <c r="C2508" s="14" t="str">
        <f t="shared" si="15"/>
        <v>Республика Северная Осетия-Алания</v>
      </c>
      <c r="D2508" s="3">
        <f t="shared" si="16"/>
        <v>2</v>
      </c>
      <c r="E2508" s="15" t="s">
        <v>38</v>
      </c>
      <c r="F2508" s="13" t="str">
        <f>IFERROR(__xludf.DUMMYFUNCTION("REGEXEXTRACT(E2508, ""[А-Яа-я].*"")"),"все виды транспортных несчастных случаев")</f>
        <v>все виды транспортных несчастных случаев</v>
      </c>
      <c r="G2508" s="16">
        <f t="shared" si="17"/>
        <v>2</v>
      </c>
      <c r="H2508" s="13" t="s">
        <v>28</v>
      </c>
      <c r="I2508" s="13" t="str">
        <f>IFERROR(__xludf.DUMMYFUNCTION("REGEXREPLACE(H2508, "".*\s"", """")"),"человек")</f>
        <v>человек</v>
      </c>
      <c r="J2508" s="13" t="s">
        <v>29</v>
      </c>
      <c r="K2508" s="17" t="str">
        <f>IFERROR(__xludf.DUMMYFUNCTION("REGEXREPLACE(J2508, ""^[\d\s]+"", """")"),"значение показателя за год")</f>
        <v>значение показателя за год</v>
      </c>
      <c r="L2508" s="16">
        <f t="shared" si="18"/>
        <v>2</v>
      </c>
      <c r="M2508" s="13" t="s">
        <v>30</v>
      </c>
      <c r="N2508" s="13" t="str">
        <f>IFERROR(__xludf.DUMMYFUNCTION("REGEXEXTRACT(M2508, "" (.+)$"")"),"все население")</f>
        <v>все население</v>
      </c>
      <c r="O2508" s="18">
        <v>120.0</v>
      </c>
      <c r="P2508" s="18">
        <v>137.0</v>
      </c>
      <c r="Q2508" s="18">
        <v>102.0</v>
      </c>
      <c r="R2508" s="18">
        <v>114.0</v>
      </c>
      <c r="S2508" s="18">
        <v>88.0</v>
      </c>
      <c r="T2508" s="18">
        <v>105.0</v>
      </c>
      <c r="U2508" s="18">
        <v>75.0</v>
      </c>
      <c r="V2508" s="18">
        <v>95.0</v>
      </c>
      <c r="W2508" s="18">
        <v>77.0</v>
      </c>
      <c r="X2508" s="18">
        <v>76.0</v>
      </c>
      <c r="Y2508" s="18">
        <v>91.0</v>
      </c>
      <c r="Z2508" s="19">
        <f t="shared" si="6"/>
        <v>1080</v>
      </c>
      <c r="AA2508" s="19" t="str">
        <f t="shared" si="19"/>
        <v/>
      </c>
      <c r="AB2508" s="19" t="str">
        <f t="shared" si="8"/>
        <v/>
      </c>
      <c r="AC2508" s="19">
        <f t="shared" si="20"/>
        <v>98.18181818</v>
      </c>
      <c r="AD2508" s="19">
        <f t="shared" si="21"/>
        <v>88</v>
      </c>
      <c r="AE2508" s="19" t="str">
        <f t="shared" si="22"/>
        <v>Нет моды</v>
      </c>
      <c r="AF2508" s="19">
        <f t="shared" si="23"/>
        <v>75</v>
      </c>
      <c r="AG2508" s="19">
        <f t="shared" si="24"/>
        <v>137</v>
      </c>
      <c r="AH2508" s="20" t="str">
        <f t="shared" si="14"/>
        <v/>
      </c>
      <c r="AI2508" s="21"/>
      <c r="AJ2508" s="21"/>
      <c r="AK2508" s="21"/>
      <c r="AL2508" s="22">
        <f t="shared" si="25"/>
        <v>1</v>
      </c>
    </row>
    <row r="2509" ht="12.75" customHeight="1">
      <c r="A2509" s="13" t="s">
        <v>192</v>
      </c>
      <c r="B2509" s="13" t="str">
        <f>IFERROR(__xludf.DUMMYFUNCTION("REGEXREPLACE(A2509, ""\d"", """")"),"         Республика Северная Осетия-Алания")</f>
        <v>         Республика Северная Осетия-Алания</v>
      </c>
      <c r="C2509" s="14" t="str">
        <f t="shared" si="15"/>
        <v>Республика Северная Осетия-Алания</v>
      </c>
      <c r="D2509" s="3">
        <f t="shared" si="16"/>
        <v>2</v>
      </c>
      <c r="E2509" s="15" t="s">
        <v>38</v>
      </c>
      <c r="F2509" s="13" t="str">
        <f>IFERROR(__xludf.DUMMYFUNCTION("REGEXEXTRACT(E2509, ""[А-Яа-я].*"")"),"все виды транспортных несчастных случаев")</f>
        <v>все виды транспортных несчастных случаев</v>
      </c>
      <c r="G2509" s="16">
        <f t="shared" si="17"/>
        <v>2</v>
      </c>
      <c r="H2509" s="13" t="s">
        <v>28</v>
      </c>
      <c r="I2509" s="13" t="str">
        <f>IFERROR(__xludf.DUMMYFUNCTION("REGEXREPLACE(H2509, "".*\s"", """")"),"человек")</f>
        <v>человек</v>
      </c>
      <c r="J2509" s="13" t="s">
        <v>29</v>
      </c>
      <c r="K2509" s="17" t="str">
        <f>IFERROR(__xludf.DUMMYFUNCTION("REGEXREPLACE(J2509, ""^[\d\s]+"", """")"),"значение показателя за год")</f>
        <v>значение показателя за год</v>
      </c>
      <c r="L2509" s="16">
        <f t="shared" si="18"/>
        <v>2</v>
      </c>
      <c r="M2509" s="13" t="s">
        <v>31</v>
      </c>
      <c r="N2509" s="13" t="str">
        <f>IFERROR(__xludf.DUMMYFUNCTION("REGEXEXTRACT(M2509, "" (.+)$"")"),"городское население")</f>
        <v>городское население</v>
      </c>
      <c r="O2509" s="18">
        <v>65.0</v>
      </c>
      <c r="P2509" s="18">
        <v>87.0</v>
      </c>
      <c r="Q2509" s="18">
        <v>60.0</v>
      </c>
      <c r="R2509" s="18">
        <v>61.0</v>
      </c>
      <c r="S2509" s="18">
        <v>44.0</v>
      </c>
      <c r="T2509" s="18">
        <v>54.0</v>
      </c>
      <c r="U2509" s="18">
        <v>44.0</v>
      </c>
      <c r="V2509" s="18">
        <v>60.0</v>
      </c>
      <c r="W2509" s="18">
        <v>55.0</v>
      </c>
      <c r="X2509" s="18">
        <v>49.0</v>
      </c>
      <c r="Y2509" s="18">
        <v>53.0</v>
      </c>
      <c r="Z2509" s="19" t="str">
        <f t="shared" si="6"/>
        <v/>
      </c>
      <c r="AA2509" s="19">
        <f t="shared" si="19"/>
        <v>632</v>
      </c>
      <c r="AB2509" s="19" t="str">
        <f t="shared" si="8"/>
        <v/>
      </c>
      <c r="AC2509" s="19">
        <f t="shared" si="20"/>
        <v>57.45454545</v>
      </c>
      <c r="AD2509" s="19">
        <f t="shared" si="21"/>
        <v>75.5</v>
      </c>
      <c r="AE2509" s="19" t="str">
        <f t="shared" si="22"/>
        <v>Нет моды</v>
      </c>
      <c r="AF2509" s="19">
        <f t="shared" si="23"/>
        <v>44</v>
      </c>
      <c r="AG2509" s="19">
        <f t="shared" si="24"/>
        <v>87</v>
      </c>
      <c r="AH2509" s="20" t="str">
        <f t="shared" si="14"/>
        <v/>
      </c>
      <c r="AI2509" s="21"/>
      <c r="AJ2509" s="21"/>
      <c r="AK2509" s="21"/>
      <c r="AL2509" s="22">
        <f t="shared" si="25"/>
        <v>1</v>
      </c>
    </row>
    <row r="2510" ht="12.75" customHeight="1">
      <c r="A2510" s="13" t="s">
        <v>192</v>
      </c>
      <c r="B2510" s="13" t="str">
        <f>IFERROR(__xludf.DUMMYFUNCTION("REGEXREPLACE(A2510, ""\d"", """")"),"         Республика Северная Осетия-Алания")</f>
        <v>         Республика Северная Осетия-Алания</v>
      </c>
      <c r="C2510" s="14" t="str">
        <f t="shared" si="15"/>
        <v>Республика Северная Осетия-Алания</v>
      </c>
      <c r="D2510" s="3">
        <f t="shared" si="16"/>
        <v>2</v>
      </c>
      <c r="E2510" s="15" t="s">
        <v>38</v>
      </c>
      <c r="F2510" s="13" t="str">
        <f>IFERROR(__xludf.DUMMYFUNCTION("REGEXEXTRACT(E2510, ""[А-Яа-я].*"")"),"все виды транспортных несчастных случаев")</f>
        <v>все виды транспортных несчастных случаев</v>
      </c>
      <c r="G2510" s="16">
        <f t="shared" si="17"/>
        <v>2</v>
      </c>
      <c r="H2510" s="13" t="s">
        <v>28</v>
      </c>
      <c r="I2510" s="13" t="str">
        <f>IFERROR(__xludf.DUMMYFUNCTION("REGEXREPLACE(H2510, "".*\s"", """")"),"человек")</f>
        <v>человек</v>
      </c>
      <c r="J2510" s="13" t="s">
        <v>29</v>
      </c>
      <c r="K2510" s="17" t="str">
        <f>IFERROR(__xludf.DUMMYFUNCTION("REGEXREPLACE(J2510, ""^[\d\s]+"", """")"),"значение показателя за год")</f>
        <v>значение показателя за год</v>
      </c>
      <c r="L2510" s="16">
        <f t="shared" si="18"/>
        <v>2</v>
      </c>
      <c r="M2510" s="13" t="s">
        <v>32</v>
      </c>
      <c r="N2510" s="13" t="str">
        <f>IFERROR(__xludf.DUMMYFUNCTION("REGEXEXTRACT(M2510, "" (.+)$"")"),"сельское население")</f>
        <v>сельское население</v>
      </c>
      <c r="O2510" s="18">
        <v>55.0</v>
      </c>
      <c r="P2510" s="18">
        <v>50.0</v>
      </c>
      <c r="Q2510" s="18">
        <v>42.0</v>
      </c>
      <c r="R2510" s="18">
        <v>53.0</v>
      </c>
      <c r="S2510" s="18">
        <v>44.0</v>
      </c>
      <c r="T2510" s="18">
        <v>51.0</v>
      </c>
      <c r="U2510" s="18">
        <v>31.0</v>
      </c>
      <c r="V2510" s="18">
        <v>35.0</v>
      </c>
      <c r="W2510" s="18">
        <v>22.0</v>
      </c>
      <c r="X2510" s="18">
        <v>27.0</v>
      </c>
      <c r="Y2510" s="18">
        <v>38.0</v>
      </c>
      <c r="Z2510" s="19" t="str">
        <f t="shared" si="6"/>
        <v/>
      </c>
      <c r="AA2510" s="19" t="str">
        <f t="shared" si="19"/>
        <v/>
      </c>
      <c r="AB2510" s="19">
        <f t="shared" si="8"/>
        <v>448</v>
      </c>
      <c r="AC2510" s="19">
        <f t="shared" si="20"/>
        <v>40.72727273</v>
      </c>
      <c r="AD2510" s="19">
        <f t="shared" si="21"/>
        <v>50.5</v>
      </c>
      <c r="AE2510" s="19" t="str">
        <f t="shared" si="22"/>
        <v>Нет моды</v>
      </c>
      <c r="AF2510" s="19">
        <f t="shared" si="23"/>
        <v>22</v>
      </c>
      <c r="AG2510" s="19">
        <f t="shared" si="24"/>
        <v>55</v>
      </c>
      <c r="AH2510" s="20" t="str">
        <f t="shared" si="14"/>
        <v>Город: 59%; Село: 41%</v>
      </c>
      <c r="AI2510" s="21"/>
      <c r="AJ2510" s="21"/>
      <c r="AK2510" s="21"/>
      <c r="AL2510" s="22">
        <f t="shared" si="25"/>
        <v>1</v>
      </c>
    </row>
    <row r="2511" ht="12.75" customHeight="1">
      <c r="A2511" s="13" t="s">
        <v>192</v>
      </c>
      <c r="B2511" s="13" t="str">
        <f>IFERROR(__xludf.DUMMYFUNCTION("REGEXREPLACE(A2511, ""\d"", """")"),"         Республика Северная Осетия-Алания")</f>
        <v>         Республика Северная Осетия-Алания</v>
      </c>
      <c r="C2511" s="14" t="str">
        <f t="shared" si="15"/>
        <v>Республика Северная Осетия-Алания</v>
      </c>
      <c r="D2511" s="3">
        <f t="shared" si="16"/>
        <v>2</v>
      </c>
      <c r="E2511" s="15" t="s">
        <v>39</v>
      </c>
      <c r="F2511" s="13" t="str">
        <f>IFERROR(__xludf.DUMMYFUNCTION("REGEXEXTRACT(E2511, ""[А-Яа-я].*"")"),"Всего умерших")</f>
        <v>Всего умерших</v>
      </c>
      <c r="G2511" s="16">
        <f t="shared" si="17"/>
        <v>2</v>
      </c>
      <c r="H2511" s="13" t="s">
        <v>28</v>
      </c>
      <c r="I2511" s="13" t="str">
        <f>IFERROR(__xludf.DUMMYFUNCTION("REGEXREPLACE(H2511, "".*\s"", """")"),"человек")</f>
        <v>человек</v>
      </c>
      <c r="J2511" s="13" t="s">
        <v>29</v>
      </c>
      <c r="K2511" s="17" t="str">
        <f>IFERROR(__xludf.DUMMYFUNCTION("REGEXREPLACE(J2511, ""^[\d\s]+"", """")"),"значение показателя за год")</f>
        <v>значение показателя за год</v>
      </c>
      <c r="L2511" s="16">
        <f t="shared" si="18"/>
        <v>2</v>
      </c>
      <c r="M2511" s="13" t="s">
        <v>30</v>
      </c>
      <c r="N2511" s="13" t="str">
        <f>IFERROR(__xludf.DUMMYFUNCTION("REGEXEXTRACT(M2511, "" (.+)$"")"),"все население")</f>
        <v>все население</v>
      </c>
      <c r="O2511" s="18">
        <v>7394.0</v>
      </c>
      <c r="P2511" s="18">
        <v>7554.0</v>
      </c>
      <c r="Q2511" s="18">
        <v>7511.0</v>
      </c>
      <c r="R2511" s="18">
        <v>7344.0</v>
      </c>
      <c r="S2511" s="18">
        <v>7211.0</v>
      </c>
      <c r="T2511" s="18">
        <v>7180.0</v>
      </c>
      <c r="U2511" s="18">
        <v>7211.0</v>
      </c>
      <c r="V2511" s="18">
        <v>8566.0</v>
      </c>
      <c r="W2511" s="18">
        <v>9756.0</v>
      </c>
      <c r="X2511" s="18">
        <v>7675.0</v>
      </c>
      <c r="Y2511" s="18">
        <v>6483.0</v>
      </c>
      <c r="Z2511" s="19">
        <f t="shared" si="6"/>
        <v>83885</v>
      </c>
      <c r="AA2511" s="19" t="str">
        <f t="shared" si="19"/>
        <v/>
      </c>
      <c r="AB2511" s="19" t="str">
        <f t="shared" si="8"/>
        <v/>
      </c>
      <c r="AC2511" s="19">
        <f t="shared" si="20"/>
        <v>7625.909091</v>
      </c>
      <c r="AD2511" s="19">
        <f t="shared" si="21"/>
        <v>3269</v>
      </c>
      <c r="AE2511" s="19" t="str">
        <f t="shared" si="22"/>
        <v>Нет моды</v>
      </c>
      <c r="AF2511" s="19">
        <f t="shared" si="23"/>
        <v>6483</v>
      </c>
      <c r="AG2511" s="19">
        <f t="shared" si="24"/>
        <v>9756</v>
      </c>
      <c r="AH2511" s="20" t="str">
        <f t="shared" si="14"/>
        <v/>
      </c>
      <c r="AI2511" s="21"/>
      <c r="AJ2511" s="21"/>
      <c r="AK2511" s="21"/>
      <c r="AL2511" s="22">
        <f t="shared" si="25"/>
        <v>1</v>
      </c>
    </row>
    <row r="2512" ht="12.75" customHeight="1">
      <c r="A2512" s="13" t="s">
        <v>192</v>
      </c>
      <c r="B2512" s="13" t="str">
        <f>IFERROR(__xludf.DUMMYFUNCTION("REGEXREPLACE(A2512, ""\d"", """")"),"         Республика Северная Осетия-Алания")</f>
        <v>         Республика Северная Осетия-Алания</v>
      </c>
      <c r="C2512" s="14" t="str">
        <f t="shared" si="15"/>
        <v>Республика Северная Осетия-Алания</v>
      </c>
      <c r="D2512" s="3">
        <f t="shared" si="16"/>
        <v>2</v>
      </c>
      <c r="E2512" s="15" t="s">
        <v>39</v>
      </c>
      <c r="F2512" s="13" t="str">
        <f>IFERROR(__xludf.DUMMYFUNCTION("REGEXEXTRACT(E2512, ""[А-Яа-я].*"")"),"Всего умерших")</f>
        <v>Всего умерших</v>
      </c>
      <c r="G2512" s="16">
        <f t="shared" si="17"/>
        <v>2</v>
      </c>
      <c r="H2512" s="13" t="s">
        <v>28</v>
      </c>
      <c r="I2512" s="13" t="str">
        <f>IFERROR(__xludf.DUMMYFUNCTION("REGEXREPLACE(H2512, "".*\s"", """")"),"человек")</f>
        <v>человек</v>
      </c>
      <c r="J2512" s="13" t="s">
        <v>29</v>
      </c>
      <c r="K2512" s="17" t="str">
        <f>IFERROR(__xludf.DUMMYFUNCTION("REGEXREPLACE(J2512, ""^[\d\s]+"", """")"),"значение показателя за год")</f>
        <v>значение показателя за год</v>
      </c>
      <c r="L2512" s="16">
        <f t="shared" si="18"/>
        <v>2</v>
      </c>
      <c r="M2512" s="13" t="s">
        <v>31</v>
      </c>
      <c r="N2512" s="13" t="str">
        <f>IFERROR(__xludf.DUMMYFUNCTION("REGEXEXTRACT(M2512, "" (.+)$"")"),"городское население")</f>
        <v>городское население</v>
      </c>
      <c r="O2512" s="18">
        <v>4791.0</v>
      </c>
      <c r="P2512" s="18">
        <v>4871.0</v>
      </c>
      <c r="Q2512" s="18">
        <v>4908.0</v>
      </c>
      <c r="R2512" s="18">
        <v>4705.0</v>
      </c>
      <c r="S2512" s="18">
        <v>4665.0</v>
      </c>
      <c r="T2512" s="18">
        <v>4702.0</v>
      </c>
      <c r="U2512" s="18">
        <v>4706.0</v>
      </c>
      <c r="V2512" s="18">
        <v>5753.0</v>
      </c>
      <c r="W2512" s="18">
        <v>6607.0</v>
      </c>
      <c r="X2512" s="18">
        <v>5152.0</v>
      </c>
      <c r="Y2512" s="18">
        <v>4276.0</v>
      </c>
      <c r="Z2512" s="19" t="str">
        <f t="shared" si="6"/>
        <v/>
      </c>
      <c r="AA2512" s="19">
        <f t="shared" si="19"/>
        <v>55136</v>
      </c>
      <c r="AB2512" s="19" t="str">
        <f t="shared" si="8"/>
        <v/>
      </c>
      <c r="AC2512" s="19">
        <f t="shared" si="20"/>
        <v>5012.363636</v>
      </c>
      <c r="AD2512" s="19">
        <f t="shared" si="21"/>
        <v>6545</v>
      </c>
      <c r="AE2512" s="19" t="str">
        <f t="shared" si="22"/>
        <v>Нет моды</v>
      </c>
      <c r="AF2512" s="19">
        <f t="shared" si="23"/>
        <v>4276</v>
      </c>
      <c r="AG2512" s="19">
        <f t="shared" si="24"/>
        <v>6607</v>
      </c>
      <c r="AH2512" s="20" t="str">
        <f t="shared" si="14"/>
        <v/>
      </c>
      <c r="AI2512" s="21"/>
      <c r="AJ2512" s="21"/>
      <c r="AK2512" s="21"/>
      <c r="AL2512" s="22">
        <f t="shared" si="25"/>
        <v>1</v>
      </c>
    </row>
    <row r="2513" ht="12.75" customHeight="1">
      <c r="A2513" s="13" t="s">
        <v>192</v>
      </c>
      <c r="B2513" s="13" t="str">
        <f>IFERROR(__xludf.DUMMYFUNCTION("REGEXREPLACE(A2513, ""\d"", """")"),"         Республика Северная Осетия-Алания")</f>
        <v>         Республика Северная Осетия-Алания</v>
      </c>
      <c r="C2513" s="14" t="str">
        <f t="shared" si="15"/>
        <v>Республика Северная Осетия-Алания</v>
      </c>
      <c r="D2513" s="3">
        <f t="shared" si="16"/>
        <v>2</v>
      </c>
      <c r="E2513" s="15" t="s">
        <v>39</v>
      </c>
      <c r="F2513" s="13" t="str">
        <f>IFERROR(__xludf.DUMMYFUNCTION("REGEXEXTRACT(E2513, ""[А-Яа-я].*"")"),"Всего умерших")</f>
        <v>Всего умерших</v>
      </c>
      <c r="G2513" s="16">
        <f t="shared" si="17"/>
        <v>2</v>
      </c>
      <c r="H2513" s="13" t="s">
        <v>28</v>
      </c>
      <c r="I2513" s="13" t="str">
        <f>IFERROR(__xludf.DUMMYFUNCTION("REGEXREPLACE(H2513, "".*\s"", """")"),"человек")</f>
        <v>человек</v>
      </c>
      <c r="J2513" s="13" t="s">
        <v>29</v>
      </c>
      <c r="K2513" s="17" t="str">
        <f>IFERROR(__xludf.DUMMYFUNCTION("REGEXREPLACE(J2513, ""^[\d\s]+"", """")"),"значение показателя за год")</f>
        <v>значение показателя за год</v>
      </c>
      <c r="L2513" s="16">
        <f t="shared" si="18"/>
        <v>2</v>
      </c>
      <c r="M2513" s="13" t="s">
        <v>32</v>
      </c>
      <c r="N2513" s="13" t="str">
        <f>IFERROR(__xludf.DUMMYFUNCTION("REGEXEXTRACT(M2513, "" (.+)$"")"),"сельское население")</f>
        <v>сельское население</v>
      </c>
      <c r="O2513" s="18">
        <v>2603.0</v>
      </c>
      <c r="P2513" s="18">
        <v>2683.0</v>
      </c>
      <c r="Q2513" s="18">
        <v>2603.0</v>
      </c>
      <c r="R2513" s="18">
        <v>2639.0</v>
      </c>
      <c r="S2513" s="18">
        <v>2546.0</v>
      </c>
      <c r="T2513" s="18">
        <v>2478.0</v>
      </c>
      <c r="U2513" s="18">
        <v>2505.0</v>
      </c>
      <c r="V2513" s="18">
        <v>2813.0</v>
      </c>
      <c r="W2513" s="18">
        <v>3149.0</v>
      </c>
      <c r="X2513" s="18">
        <v>2523.0</v>
      </c>
      <c r="Y2513" s="18">
        <v>2207.0</v>
      </c>
      <c r="Z2513" s="19" t="str">
        <f t="shared" si="6"/>
        <v/>
      </c>
      <c r="AA2513" s="19" t="str">
        <f t="shared" si="19"/>
        <v/>
      </c>
      <c r="AB2513" s="19">
        <f t="shared" si="8"/>
        <v>28749</v>
      </c>
      <c r="AC2513" s="19">
        <f t="shared" si="20"/>
        <v>2613.545455</v>
      </c>
      <c r="AD2513" s="19">
        <f t="shared" si="21"/>
        <v>3712.5</v>
      </c>
      <c r="AE2513" s="19" t="str">
        <f t="shared" si="22"/>
        <v>Нет моды</v>
      </c>
      <c r="AF2513" s="19">
        <f t="shared" si="23"/>
        <v>2207</v>
      </c>
      <c r="AG2513" s="19">
        <f t="shared" si="24"/>
        <v>3149</v>
      </c>
      <c r="AH2513" s="20" t="str">
        <f t="shared" si="14"/>
        <v>Город: 66%; Село: 34%</v>
      </c>
      <c r="AI2513" s="21"/>
      <c r="AJ2513" s="21"/>
      <c r="AK2513" s="21"/>
      <c r="AL2513" s="22">
        <f t="shared" si="25"/>
        <v>1</v>
      </c>
    </row>
    <row r="2514" ht="12.75" customHeight="1">
      <c r="A2514" s="13" t="s">
        <v>192</v>
      </c>
      <c r="B2514" s="13" t="str">
        <f>IFERROR(__xludf.DUMMYFUNCTION("REGEXREPLACE(A2514, ""\d"", """")"),"         Республика Северная Осетия-Алания")</f>
        <v>         Республика Северная Осетия-Алания</v>
      </c>
      <c r="C2514" s="14" t="str">
        <f t="shared" si="15"/>
        <v>Республика Северная Осетия-Алания</v>
      </c>
      <c r="D2514" s="3">
        <f t="shared" si="16"/>
        <v>2</v>
      </c>
      <c r="E2514" s="15" t="s">
        <v>40</v>
      </c>
      <c r="F2514" s="13" t="str">
        <f>IFERROR(__xludf.DUMMYFUNCTION("REGEXEXTRACT(E2514, ""[А-Яа-я].*"")"),"Злокачественные новообразования")</f>
        <v>Злокачественные новообразования</v>
      </c>
      <c r="G2514" s="16">
        <f t="shared" si="17"/>
        <v>2</v>
      </c>
      <c r="H2514" s="13" t="s">
        <v>28</v>
      </c>
      <c r="I2514" s="13" t="str">
        <f>IFERROR(__xludf.DUMMYFUNCTION("REGEXREPLACE(H2514, "".*\s"", """")"),"человек")</f>
        <v>человек</v>
      </c>
      <c r="J2514" s="13" t="s">
        <v>29</v>
      </c>
      <c r="K2514" s="17" t="str">
        <f>IFERROR(__xludf.DUMMYFUNCTION("REGEXREPLACE(J2514, ""^[\d\s]+"", """")"),"значение показателя за год")</f>
        <v>значение показателя за год</v>
      </c>
      <c r="L2514" s="16">
        <f t="shared" si="18"/>
        <v>2</v>
      </c>
      <c r="M2514" s="13" t="s">
        <v>30</v>
      </c>
      <c r="N2514" s="13" t="str">
        <f>IFERROR(__xludf.DUMMYFUNCTION("REGEXEXTRACT(M2514, "" (.+)$"")"),"все население")</f>
        <v>все население</v>
      </c>
      <c r="O2514" s="18">
        <v>1157.0</v>
      </c>
      <c r="P2514" s="18">
        <v>1161.0</v>
      </c>
      <c r="Q2514" s="18">
        <v>1188.0</v>
      </c>
      <c r="R2514" s="18">
        <v>1122.0</v>
      </c>
      <c r="S2514" s="18">
        <v>1008.0</v>
      </c>
      <c r="T2514" s="18">
        <v>997.0</v>
      </c>
      <c r="U2514" s="18">
        <v>1048.0</v>
      </c>
      <c r="V2514" s="18">
        <v>984.0</v>
      </c>
      <c r="W2514" s="18">
        <v>1021.0</v>
      </c>
      <c r="X2514" s="18">
        <v>1022.0</v>
      </c>
      <c r="Y2514" s="18">
        <v>974.0</v>
      </c>
      <c r="Z2514" s="19">
        <f t="shared" si="6"/>
        <v>11682</v>
      </c>
      <c r="AA2514" s="19" t="str">
        <f t="shared" si="19"/>
        <v/>
      </c>
      <c r="AB2514" s="19" t="str">
        <f t="shared" si="8"/>
        <v/>
      </c>
      <c r="AC2514" s="19">
        <f t="shared" si="20"/>
        <v>1062</v>
      </c>
      <c r="AD2514" s="19">
        <f t="shared" si="21"/>
        <v>1697.5</v>
      </c>
      <c r="AE2514" s="19" t="str">
        <f t="shared" si="22"/>
        <v>Нет моды</v>
      </c>
      <c r="AF2514" s="19">
        <f t="shared" si="23"/>
        <v>974</v>
      </c>
      <c r="AG2514" s="19">
        <f t="shared" si="24"/>
        <v>1188</v>
      </c>
      <c r="AH2514" s="20" t="str">
        <f t="shared" si="14"/>
        <v/>
      </c>
      <c r="AI2514" s="21"/>
      <c r="AJ2514" s="21"/>
      <c r="AK2514" s="21"/>
      <c r="AL2514" s="22">
        <f t="shared" si="25"/>
        <v>1</v>
      </c>
    </row>
    <row r="2515" ht="12.75" customHeight="1">
      <c r="A2515" s="13" t="s">
        <v>192</v>
      </c>
      <c r="B2515" s="13" t="str">
        <f>IFERROR(__xludf.DUMMYFUNCTION("REGEXREPLACE(A2515, ""\d"", """")"),"         Республика Северная Осетия-Алания")</f>
        <v>         Республика Северная Осетия-Алания</v>
      </c>
      <c r="C2515" s="14" t="str">
        <f t="shared" si="15"/>
        <v>Республика Северная Осетия-Алания</v>
      </c>
      <c r="D2515" s="3">
        <f t="shared" si="16"/>
        <v>2</v>
      </c>
      <c r="E2515" s="15" t="s">
        <v>40</v>
      </c>
      <c r="F2515" s="13" t="str">
        <f>IFERROR(__xludf.DUMMYFUNCTION("REGEXEXTRACT(E2515, ""[А-Яа-я].*"")"),"Злокачественные новообразования")</f>
        <v>Злокачественные новообразования</v>
      </c>
      <c r="G2515" s="16">
        <f t="shared" si="17"/>
        <v>2</v>
      </c>
      <c r="H2515" s="13" t="s">
        <v>28</v>
      </c>
      <c r="I2515" s="13" t="str">
        <f>IFERROR(__xludf.DUMMYFUNCTION("REGEXREPLACE(H2515, "".*\s"", """")"),"человек")</f>
        <v>человек</v>
      </c>
      <c r="J2515" s="13" t="s">
        <v>29</v>
      </c>
      <c r="K2515" s="17" t="str">
        <f>IFERROR(__xludf.DUMMYFUNCTION("REGEXREPLACE(J2515, ""^[\d\s]+"", """")"),"значение показателя за год")</f>
        <v>значение показателя за год</v>
      </c>
      <c r="L2515" s="16">
        <f t="shared" si="18"/>
        <v>2</v>
      </c>
      <c r="M2515" s="13" t="s">
        <v>31</v>
      </c>
      <c r="N2515" s="13" t="str">
        <f>IFERROR(__xludf.DUMMYFUNCTION("REGEXEXTRACT(M2515, "" (.+)$"")"),"городское население")</f>
        <v>городское население</v>
      </c>
      <c r="O2515" s="18">
        <v>809.0</v>
      </c>
      <c r="P2515" s="18">
        <v>784.0</v>
      </c>
      <c r="Q2515" s="18">
        <v>786.0</v>
      </c>
      <c r="R2515" s="18">
        <v>739.0</v>
      </c>
      <c r="S2515" s="18">
        <v>655.0</v>
      </c>
      <c r="T2515" s="18">
        <v>668.0</v>
      </c>
      <c r="U2515" s="18">
        <v>689.0</v>
      </c>
      <c r="V2515" s="18">
        <v>655.0</v>
      </c>
      <c r="W2515" s="18">
        <v>688.0</v>
      </c>
      <c r="X2515" s="18">
        <v>723.0</v>
      </c>
      <c r="Y2515" s="18">
        <v>674.0</v>
      </c>
      <c r="Z2515" s="19" t="str">
        <f t="shared" si="6"/>
        <v/>
      </c>
      <c r="AA2515" s="19">
        <f t="shared" si="19"/>
        <v>7870</v>
      </c>
      <c r="AB2515" s="19" t="str">
        <f t="shared" si="8"/>
        <v/>
      </c>
      <c r="AC2515" s="19">
        <f t="shared" si="20"/>
        <v>715.4545455</v>
      </c>
      <c r="AD2515" s="19">
        <f t="shared" si="21"/>
        <v>891.5</v>
      </c>
      <c r="AE2515" s="19" t="str">
        <f t="shared" si="22"/>
        <v>Нет моды</v>
      </c>
      <c r="AF2515" s="19">
        <f t="shared" si="23"/>
        <v>655</v>
      </c>
      <c r="AG2515" s="19">
        <f t="shared" si="24"/>
        <v>809</v>
      </c>
      <c r="AH2515" s="20" t="str">
        <f t="shared" si="14"/>
        <v/>
      </c>
      <c r="AI2515" s="21"/>
      <c r="AJ2515" s="21"/>
      <c r="AK2515" s="21"/>
      <c r="AL2515" s="22">
        <f t="shared" si="25"/>
        <v>1</v>
      </c>
    </row>
    <row r="2516" ht="12.75" customHeight="1">
      <c r="A2516" s="13" t="s">
        <v>192</v>
      </c>
      <c r="B2516" s="13" t="str">
        <f>IFERROR(__xludf.DUMMYFUNCTION("REGEXREPLACE(A2516, ""\d"", """")"),"         Республика Северная Осетия-Алания")</f>
        <v>         Республика Северная Осетия-Алания</v>
      </c>
      <c r="C2516" s="14" t="str">
        <f t="shared" si="15"/>
        <v>Республика Северная Осетия-Алания</v>
      </c>
      <c r="D2516" s="3">
        <f t="shared" si="16"/>
        <v>2</v>
      </c>
      <c r="E2516" s="15" t="s">
        <v>40</v>
      </c>
      <c r="F2516" s="13" t="str">
        <f>IFERROR(__xludf.DUMMYFUNCTION("REGEXEXTRACT(E2516, ""[А-Яа-я].*"")"),"Злокачественные новообразования")</f>
        <v>Злокачественные новообразования</v>
      </c>
      <c r="G2516" s="16">
        <f t="shared" si="17"/>
        <v>2</v>
      </c>
      <c r="H2516" s="13" t="s">
        <v>28</v>
      </c>
      <c r="I2516" s="13" t="str">
        <f>IFERROR(__xludf.DUMMYFUNCTION("REGEXREPLACE(H2516, "".*\s"", """")"),"человек")</f>
        <v>человек</v>
      </c>
      <c r="J2516" s="13" t="s">
        <v>29</v>
      </c>
      <c r="K2516" s="17" t="str">
        <f>IFERROR(__xludf.DUMMYFUNCTION("REGEXREPLACE(J2516, ""^[\d\s]+"", """")"),"значение показателя за год")</f>
        <v>значение показателя за год</v>
      </c>
      <c r="L2516" s="16">
        <f t="shared" si="18"/>
        <v>2</v>
      </c>
      <c r="M2516" s="13" t="s">
        <v>32</v>
      </c>
      <c r="N2516" s="13" t="str">
        <f>IFERROR(__xludf.DUMMYFUNCTION("REGEXEXTRACT(M2516, "" (.+)$"")"),"сельское население")</f>
        <v>сельское население</v>
      </c>
      <c r="O2516" s="18">
        <v>348.0</v>
      </c>
      <c r="P2516" s="18">
        <v>377.0</v>
      </c>
      <c r="Q2516" s="18">
        <v>402.0</v>
      </c>
      <c r="R2516" s="18">
        <v>383.0</v>
      </c>
      <c r="S2516" s="18">
        <v>353.0</v>
      </c>
      <c r="T2516" s="18">
        <v>329.0</v>
      </c>
      <c r="U2516" s="18">
        <v>359.0</v>
      </c>
      <c r="V2516" s="18">
        <v>329.0</v>
      </c>
      <c r="W2516" s="18">
        <v>333.0</v>
      </c>
      <c r="X2516" s="18">
        <v>299.0</v>
      </c>
      <c r="Y2516" s="18">
        <v>300.0</v>
      </c>
      <c r="Z2516" s="19" t="str">
        <f t="shared" si="6"/>
        <v/>
      </c>
      <c r="AA2516" s="19" t="str">
        <f t="shared" si="19"/>
        <v/>
      </c>
      <c r="AB2516" s="19">
        <f t="shared" si="8"/>
        <v>3812</v>
      </c>
      <c r="AC2516" s="19">
        <f t="shared" si="20"/>
        <v>346.5454545</v>
      </c>
      <c r="AD2516" s="19">
        <f t="shared" si="21"/>
        <v>528.5</v>
      </c>
      <c r="AE2516" s="19" t="str">
        <f t="shared" si="22"/>
        <v>Нет моды</v>
      </c>
      <c r="AF2516" s="19">
        <f t="shared" si="23"/>
        <v>299</v>
      </c>
      <c r="AG2516" s="19">
        <f t="shared" si="24"/>
        <v>402</v>
      </c>
      <c r="AH2516" s="20" t="str">
        <f t="shared" si="14"/>
        <v>Город: 67%; Село: 33%</v>
      </c>
      <c r="AI2516" s="21"/>
      <c r="AJ2516" s="21"/>
      <c r="AK2516" s="21"/>
      <c r="AL2516" s="22">
        <f t="shared" si="25"/>
        <v>1</v>
      </c>
    </row>
    <row r="2517" ht="12.75" customHeight="1">
      <c r="A2517" s="13" t="s">
        <v>192</v>
      </c>
      <c r="B2517" s="13" t="str">
        <f>IFERROR(__xludf.DUMMYFUNCTION("REGEXREPLACE(A2517, ""\d"", """")"),"         Республика Северная Осетия-Алания")</f>
        <v>         Республика Северная Осетия-Алания</v>
      </c>
      <c r="C2517" s="14" t="str">
        <f t="shared" si="15"/>
        <v>Республика Северная Осетия-Алания</v>
      </c>
      <c r="D2517" s="3">
        <f t="shared" si="16"/>
        <v>2</v>
      </c>
      <c r="E2517" s="15" t="s">
        <v>41</v>
      </c>
      <c r="F2517" s="13" t="str">
        <f>IFERROR(__xludf.DUMMYFUNCTION("REGEXEXTRACT(E2517, ""[А-Яа-я].*"")"),"Инфекционные и паразитарные болезни")</f>
        <v>Инфекционные и паразитарные болезни</v>
      </c>
      <c r="G2517" s="16">
        <f t="shared" si="17"/>
        <v>2</v>
      </c>
      <c r="H2517" s="13" t="s">
        <v>28</v>
      </c>
      <c r="I2517" s="13" t="str">
        <f>IFERROR(__xludf.DUMMYFUNCTION("REGEXREPLACE(H2517, "".*\s"", """")"),"человек")</f>
        <v>человек</v>
      </c>
      <c r="J2517" s="13" t="s">
        <v>29</v>
      </c>
      <c r="K2517" s="17" t="str">
        <f>IFERROR(__xludf.DUMMYFUNCTION("REGEXREPLACE(J2517, ""^[\d\s]+"", """")"),"значение показателя за год")</f>
        <v>значение показателя за год</v>
      </c>
      <c r="L2517" s="16">
        <f t="shared" si="18"/>
        <v>2</v>
      </c>
      <c r="M2517" s="13" t="s">
        <v>30</v>
      </c>
      <c r="N2517" s="13" t="str">
        <f>IFERROR(__xludf.DUMMYFUNCTION("REGEXEXTRACT(M2517, "" (.+)$"")"),"все население")</f>
        <v>все население</v>
      </c>
      <c r="O2517" s="18">
        <v>90.0</v>
      </c>
      <c r="P2517" s="18">
        <v>79.0</v>
      </c>
      <c r="Q2517" s="18">
        <v>69.0</v>
      </c>
      <c r="R2517" s="18">
        <v>62.0</v>
      </c>
      <c r="S2517" s="18">
        <v>85.0</v>
      </c>
      <c r="T2517" s="18">
        <v>64.0</v>
      </c>
      <c r="U2517" s="18">
        <v>49.0</v>
      </c>
      <c r="V2517" s="18">
        <v>34.0</v>
      </c>
      <c r="W2517" s="18">
        <v>46.0</v>
      </c>
      <c r="X2517" s="18">
        <v>37.0</v>
      </c>
      <c r="Y2517" s="18">
        <v>34.0</v>
      </c>
      <c r="Z2517" s="19">
        <f t="shared" si="6"/>
        <v>649</v>
      </c>
      <c r="AA2517" s="19" t="str">
        <f t="shared" si="19"/>
        <v/>
      </c>
      <c r="AB2517" s="19" t="str">
        <f t="shared" si="8"/>
        <v/>
      </c>
      <c r="AC2517" s="19">
        <f t="shared" si="20"/>
        <v>59</v>
      </c>
      <c r="AD2517" s="19">
        <f t="shared" si="21"/>
        <v>194.5</v>
      </c>
      <c r="AE2517" s="19" t="str">
        <f t="shared" si="22"/>
        <v>Нет моды</v>
      </c>
      <c r="AF2517" s="19">
        <f t="shared" si="23"/>
        <v>34</v>
      </c>
      <c r="AG2517" s="19">
        <f t="shared" si="24"/>
        <v>90</v>
      </c>
      <c r="AH2517" s="20" t="str">
        <f t="shared" si="14"/>
        <v/>
      </c>
      <c r="AI2517" s="21"/>
      <c r="AJ2517" s="21"/>
      <c r="AK2517" s="21"/>
      <c r="AL2517" s="22">
        <f t="shared" si="25"/>
        <v>1</v>
      </c>
    </row>
    <row r="2518" ht="12.75" customHeight="1">
      <c r="A2518" s="13" t="s">
        <v>192</v>
      </c>
      <c r="B2518" s="13" t="str">
        <f>IFERROR(__xludf.DUMMYFUNCTION("REGEXREPLACE(A2518, ""\d"", """")"),"         Республика Северная Осетия-Алания")</f>
        <v>         Республика Северная Осетия-Алания</v>
      </c>
      <c r="C2518" s="14" t="str">
        <f t="shared" si="15"/>
        <v>Республика Северная Осетия-Алания</v>
      </c>
      <c r="D2518" s="3">
        <f t="shared" si="16"/>
        <v>2</v>
      </c>
      <c r="E2518" s="15" t="s">
        <v>41</v>
      </c>
      <c r="F2518" s="13" t="str">
        <f>IFERROR(__xludf.DUMMYFUNCTION("REGEXEXTRACT(E2518, ""[А-Яа-я].*"")"),"Инфекционные и паразитарные болезни")</f>
        <v>Инфекционные и паразитарные болезни</v>
      </c>
      <c r="G2518" s="16">
        <f t="shared" si="17"/>
        <v>2</v>
      </c>
      <c r="H2518" s="13" t="s">
        <v>28</v>
      </c>
      <c r="I2518" s="13" t="str">
        <f>IFERROR(__xludf.DUMMYFUNCTION("REGEXREPLACE(H2518, "".*\s"", """")"),"человек")</f>
        <v>человек</v>
      </c>
      <c r="J2518" s="13" t="s">
        <v>29</v>
      </c>
      <c r="K2518" s="17" t="str">
        <f>IFERROR(__xludf.DUMMYFUNCTION("REGEXREPLACE(J2518, ""^[\d\s]+"", """")"),"значение показателя за год")</f>
        <v>значение показателя за год</v>
      </c>
      <c r="L2518" s="16">
        <f t="shared" si="18"/>
        <v>2</v>
      </c>
      <c r="M2518" s="13" t="s">
        <v>31</v>
      </c>
      <c r="N2518" s="13" t="str">
        <f>IFERROR(__xludf.DUMMYFUNCTION("REGEXEXTRACT(M2518, "" (.+)$"")"),"городское население")</f>
        <v>городское население</v>
      </c>
      <c r="O2518" s="18">
        <v>59.0</v>
      </c>
      <c r="P2518" s="18">
        <v>44.0</v>
      </c>
      <c r="Q2518" s="18">
        <v>38.0</v>
      </c>
      <c r="R2518" s="18">
        <v>35.0</v>
      </c>
      <c r="S2518" s="18">
        <v>54.0</v>
      </c>
      <c r="T2518" s="18">
        <v>40.0</v>
      </c>
      <c r="U2518" s="18">
        <v>34.0</v>
      </c>
      <c r="V2518" s="18">
        <v>21.0</v>
      </c>
      <c r="W2518" s="18">
        <v>28.0</v>
      </c>
      <c r="X2518" s="18">
        <v>28.0</v>
      </c>
      <c r="Y2518" s="18">
        <v>23.0</v>
      </c>
      <c r="Z2518" s="19" t="str">
        <f t="shared" si="6"/>
        <v/>
      </c>
      <c r="AA2518" s="19">
        <f t="shared" si="19"/>
        <v>404</v>
      </c>
      <c r="AB2518" s="19" t="str">
        <f t="shared" si="8"/>
        <v/>
      </c>
      <c r="AC2518" s="19">
        <f t="shared" si="20"/>
        <v>36.72727273</v>
      </c>
      <c r="AD2518" s="19">
        <f t="shared" si="21"/>
        <v>42</v>
      </c>
      <c r="AE2518" s="19" t="str">
        <f t="shared" si="22"/>
        <v>Нет моды</v>
      </c>
      <c r="AF2518" s="19">
        <f t="shared" si="23"/>
        <v>21</v>
      </c>
      <c r="AG2518" s="19">
        <f t="shared" si="24"/>
        <v>59</v>
      </c>
      <c r="AH2518" s="20" t="str">
        <f t="shared" si="14"/>
        <v/>
      </c>
      <c r="AI2518" s="21"/>
      <c r="AJ2518" s="21"/>
      <c r="AK2518" s="21"/>
      <c r="AL2518" s="22">
        <f t="shared" si="25"/>
        <v>1</v>
      </c>
    </row>
    <row r="2519" ht="12.75" customHeight="1">
      <c r="A2519" s="13" t="s">
        <v>192</v>
      </c>
      <c r="B2519" s="13" t="str">
        <f>IFERROR(__xludf.DUMMYFUNCTION("REGEXREPLACE(A2519, ""\d"", """")"),"         Республика Северная Осетия-Алания")</f>
        <v>         Республика Северная Осетия-Алания</v>
      </c>
      <c r="C2519" s="14" t="str">
        <f t="shared" si="15"/>
        <v>Республика Северная Осетия-Алания</v>
      </c>
      <c r="D2519" s="3">
        <f t="shared" si="16"/>
        <v>2</v>
      </c>
      <c r="E2519" s="15" t="s">
        <v>41</v>
      </c>
      <c r="F2519" s="13" t="str">
        <f>IFERROR(__xludf.DUMMYFUNCTION("REGEXEXTRACT(E2519, ""[А-Яа-я].*"")"),"Инфекционные и паразитарные болезни")</f>
        <v>Инфекционные и паразитарные болезни</v>
      </c>
      <c r="G2519" s="16">
        <f t="shared" si="17"/>
        <v>2</v>
      </c>
      <c r="H2519" s="13" t="s">
        <v>28</v>
      </c>
      <c r="I2519" s="13" t="str">
        <f>IFERROR(__xludf.DUMMYFUNCTION("REGEXREPLACE(H2519, "".*\s"", """")"),"человек")</f>
        <v>человек</v>
      </c>
      <c r="J2519" s="13" t="s">
        <v>29</v>
      </c>
      <c r="K2519" s="17" t="str">
        <f>IFERROR(__xludf.DUMMYFUNCTION("REGEXREPLACE(J2519, ""^[\d\s]+"", """")"),"значение показателя за год")</f>
        <v>значение показателя за год</v>
      </c>
      <c r="L2519" s="16">
        <f t="shared" si="18"/>
        <v>2</v>
      </c>
      <c r="M2519" s="13" t="s">
        <v>32</v>
      </c>
      <c r="N2519" s="13" t="str">
        <f>IFERROR(__xludf.DUMMYFUNCTION("REGEXEXTRACT(M2519, "" (.+)$"")"),"сельское население")</f>
        <v>сельское население</v>
      </c>
      <c r="O2519" s="18">
        <v>31.0</v>
      </c>
      <c r="P2519" s="18">
        <v>35.0</v>
      </c>
      <c r="Q2519" s="18">
        <v>31.0</v>
      </c>
      <c r="R2519" s="18">
        <v>27.0</v>
      </c>
      <c r="S2519" s="18">
        <v>31.0</v>
      </c>
      <c r="T2519" s="18">
        <v>24.0</v>
      </c>
      <c r="U2519" s="18">
        <v>15.0</v>
      </c>
      <c r="V2519" s="18">
        <v>13.0</v>
      </c>
      <c r="W2519" s="18">
        <v>18.0</v>
      </c>
      <c r="X2519" s="18">
        <v>9.0</v>
      </c>
      <c r="Y2519" s="18">
        <v>11.0</v>
      </c>
      <c r="Z2519" s="19" t="str">
        <f t="shared" si="6"/>
        <v/>
      </c>
      <c r="AA2519" s="19" t="str">
        <f t="shared" si="19"/>
        <v/>
      </c>
      <c r="AB2519" s="19">
        <f t="shared" si="8"/>
        <v>245</v>
      </c>
      <c r="AC2519" s="19">
        <f t="shared" si="20"/>
        <v>22.27272727</v>
      </c>
      <c r="AD2519" s="19">
        <f t="shared" si="21"/>
        <v>29.5</v>
      </c>
      <c r="AE2519" s="19" t="str">
        <f t="shared" si="22"/>
        <v>Нет моды</v>
      </c>
      <c r="AF2519" s="19">
        <f t="shared" si="23"/>
        <v>9</v>
      </c>
      <c r="AG2519" s="19">
        <f t="shared" si="24"/>
        <v>35</v>
      </c>
      <c r="AH2519" s="20" t="str">
        <f t="shared" si="14"/>
        <v>Город: 62%; Село: 38%</v>
      </c>
      <c r="AI2519" s="21"/>
      <c r="AJ2519" s="21"/>
      <c r="AK2519" s="21"/>
      <c r="AL2519" s="22">
        <f t="shared" si="25"/>
        <v>1</v>
      </c>
    </row>
    <row r="2520" ht="12.75" customHeight="1">
      <c r="A2520" s="13" t="s">
        <v>192</v>
      </c>
      <c r="B2520" s="13" t="str">
        <f>IFERROR(__xludf.DUMMYFUNCTION("REGEXREPLACE(A2520, ""\d"", """")"),"         Республика Северная Осетия-Алания")</f>
        <v>         Республика Северная Осетия-Алания</v>
      </c>
      <c r="C2520" s="14" t="str">
        <f t="shared" si="15"/>
        <v>Республика Северная Осетия-Алания</v>
      </c>
      <c r="D2520" s="3">
        <f t="shared" si="16"/>
        <v>2</v>
      </c>
      <c r="E2520" s="15" t="s">
        <v>42</v>
      </c>
      <c r="F2520" s="13" t="str">
        <f>IFERROR(__xludf.DUMMYFUNCTION("REGEXEXTRACT(E2520, ""[А-Яа-я].*"")"),"Ишемическая болезнь сердца")</f>
        <v>Ишемическая болезнь сердца</v>
      </c>
      <c r="G2520" s="16">
        <f t="shared" si="17"/>
        <v>2</v>
      </c>
      <c r="H2520" s="13" t="s">
        <v>28</v>
      </c>
      <c r="I2520" s="13" t="str">
        <f>IFERROR(__xludf.DUMMYFUNCTION("REGEXREPLACE(H2520, "".*\s"", """")"),"человек")</f>
        <v>человек</v>
      </c>
      <c r="J2520" s="13" t="s">
        <v>29</v>
      </c>
      <c r="K2520" s="17" t="str">
        <f>IFERROR(__xludf.DUMMYFUNCTION("REGEXREPLACE(J2520, ""^[\d\s]+"", """")"),"значение показателя за год")</f>
        <v>значение показателя за год</v>
      </c>
      <c r="L2520" s="16">
        <f t="shared" si="18"/>
        <v>2</v>
      </c>
      <c r="M2520" s="13" t="s">
        <v>30</v>
      </c>
      <c r="N2520" s="13" t="str">
        <f>IFERROR(__xludf.DUMMYFUNCTION("REGEXEXTRACT(M2520, "" (.+)$"")"),"все население")</f>
        <v>все население</v>
      </c>
      <c r="O2520" s="18">
        <v>3028.0</v>
      </c>
      <c r="P2520" s="18">
        <v>3136.0</v>
      </c>
      <c r="Q2520" s="18">
        <v>3156.0</v>
      </c>
      <c r="R2520" s="18">
        <v>2848.0</v>
      </c>
      <c r="S2520" s="18">
        <v>2154.0</v>
      </c>
      <c r="T2520" s="18">
        <v>2050.0</v>
      </c>
      <c r="U2520" s="18">
        <v>1853.0</v>
      </c>
      <c r="V2520" s="18">
        <v>2116.0</v>
      </c>
      <c r="W2520" s="18">
        <v>2107.0</v>
      </c>
      <c r="X2520" s="18">
        <v>1805.0</v>
      </c>
      <c r="Y2520" s="18">
        <v>1675.0</v>
      </c>
      <c r="Z2520" s="19">
        <f t="shared" si="6"/>
        <v>25928</v>
      </c>
      <c r="AA2520" s="19" t="str">
        <f t="shared" si="19"/>
        <v/>
      </c>
      <c r="AB2520" s="19" t="str">
        <f t="shared" si="8"/>
        <v/>
      </c>
      <c r="AC2520" s="19">
        <f t="shared" si="20"/>
        <v>2357.090909</v>
      </c>
      <c r="AD2520" s="19">
        <f t="shared" si="21"/>
        <v>855</v>
      </c>
      <c r="AE2520" s="19" t="str">
        <f t="shared" si="22"/>
        <v>Нет моды</v>
      </c>
      <c r="AF2520" s="19">
        <f t="shared" si="23"/>
        <v>1675</v>
      </c>
      <c r="AG2520" s="19">
        <f t="shared" si="24"/>
        <v>3156</v>
      </c>
      <c r="AH2520" s="20" t="str">
        <f t="shared" si="14"/>
        <v/>
      </c>
      <c r="AI2520" s="21"/>
      <c r="AJ2520" s="21"/>
      <c r="AK2520" s="21"/>
      <c r="AL2520" s="22">
        <f t="shared" si="25"/>
        <v>1</v>
      </c>
    </row>
    <row r="2521" ht="12.75" customHeight="1">
      <c r="A2521" s="13" t="s">
        <v>192</v>
      </c>
      <c r="B2521" s="13" t="str">
        <f>IFERROR(__xludf.DUMMYFUNCTION("REGEXREPLACE(A2521, ""\d"", """")"),"         Республика Северная Осетия-Алания")</f>
        <v>         Республика Северная Осетия-Алания</v>
      </c>
      <c r="C2521" s="14" t="str">
        <f t="shared" si="15"/>
        <v>Республика Северная Осетия-Алания</v>
      </c>
      <c r="D2521" s="3">
        <f t="shared" si="16"/>
        <v>2</v>
      </c>
      <c r="E2521" s="15" t="s">
        <v>42</v>
      </c>
      <c r="F2521" s="13" t="str">
        <f>IFERROR(__xludf.DUMMYFUNCTION("REGEXEXTRACT(E2521, ""[А-Яа-я].*"")"),"Ишемическая болезнь сердца")</f>
        <v>Ишемическая болезнь сердца</v>
      </c>
      <c r="G2521" s="16">
        <f t="shared" si="17"/>
        <v>2</v>
      </c>
      <c r="H2521" s="13" t="s">
        <v>28</v>
      </c>
      <c r="I2521" s="13" t="str">
        <f>IFERROR(__xludf.DUMMYFUNCTION("REGEXREPLACE(H2521, "".*\s"", """")"),"человек")</f>
        <v>человек</v>
      </c>
      <c r="J2521" s="13" t="s">
        <v>29</v>
      </c>
      <c r="K2521" s="17" t="str">
        <f>IFERROR(__xludf.DUMMYFUNCTION("REGEXREPLACE(J2521, ""^[\d\s]+"", """")"),"значение показателя за год")</f>
        <v>значение показателя за год</v>
      </c>
      <c r="L2521" s="16">
        <f t="shared" si="18"/>
        <v>2</v>
      </c>
      <c r="M2521" s="13" t="s">
        <v>31</v>
      </c>
      <c r="N2521" s="13" t="str">
        <f>IFERROR(__xludf.DUMMYFUNCTION("REGEXEXTRACT(M2521, "" (.+)$"")"),"городское население")</f>
        <v>городское население</v>
      </c>
      <c r="O2521" s="18">
        <v>1945.0</v>
      </c>
      <c r="P2521" s="18">
        <v>2002.0</v>
      </c>
      <c r="Q2521" s="18">
        <v>2034.0</v>
      </c>
      <c r="R2521" s="18">
        <v>1808.0</v>
      </c>
      <c r="S2521" s="18">
        <v>1379.0</v>
      </c>
      <c r="T2521" s="18">
        <v>1358.0</v>
      </c>
      <c r="U2521" s="18">
        <v>1160.0</v>
      </c>
      <c r="V2521" s="18">
        <v>1267.0</v>
      </c>
      <c r="W2521" s="18">
        <v>1291.0</v>
      </c>
      <c r="X2521" s="18">
        <v>1100.0</v>
      </c>
      <c r="Y2521" s="18">
        <v>1016.0</v>
      </c>
      <c r="Z2521" s="19" t="str">
        <f t="shared" si="6"/>
        <v/>
      </c>
      <c r="AA2521" s="19">
        <f t="shared" si="19"/>
        <v>16360</v>
      </c>
      <c r="AB2521" s="19" t="str">
        <f t="shared" si="8"/>
        <v/>
      </c>
      <c r="AC2521" s="19">
        <f t="shared" si="20"/>
        <v>1487.272727</v>
      </c>
      <c r="AD2521" s="19">
        <f t="shared" si="21"/>
        <v>1899</v>
      </c>
      <c r="AE2521" s="19" t="str">
        <f t="shared" si="22"/>
        <v>Нет моды</v>
      </c>
      <c r="AF2521" s="19">
        <f t="shared" si="23"/>
        <v>1016</v>
      </c>
      <c r="AG2521" s="19">
        <f t="shared" si="24"/>
        <v>2034</v>
      </c>
      <c r="AH2521" s="20" t="str">
        <f t="shared" si="14"/>
        <v/>
      </c>
      <c r="AI2521" s="21"/>
      <c r="AJ2521" s="21"/>
      <c r="AK2521" s="21"/>
      <c r="AL2521" s="22">
        <f t="shared" si="25"/>
        <v>1</v>
      </c>
    </row>
    <row r="2522" ht="12.75" customHeight="1">
      <c r="A2522" s="13" t="s">
        <v>192</v>
      </c>
      <c r="B2522" s="13" t="str">
        <f>IFERROR(__xludf.DUMMYFUNCTION("REGEXREPLACE(A2522, ""\d"", """")"),"         Республика Северная Осетия-Алания")</f>
        <v>         Республика Северная Осетия-Алания</v>
      </c>
      <c r="C2522" s="14" t="str">
        <f t="shared" si="15"/>
        <v>Республика Северная Осетия-Алания</v>
      </c>
      <c r="D2522" s="3">
        <f t="shared" si="16"/>
        <v>2</v>
      </c>
      <c r="E2522" s="15" t="s">
        <v>42</v>
      </c>
      <c r="F2522" s="13" t="str">
        <f>IFERROR(__xludf.DUMMYFUNCTION("REGEXEXTRACT(E2522, ""[А-Яа-я].*"")"),"Ишемическая болезнь сердца")</f>
        <v>Ишемическая болезнь сердца</v>
      </c>
      <c r="G2522" s="16">
        <f t="shared" si="17"/>
        <v>2</v>
      </c>
      <c r="H2522" s="13" t="s">
        <v>28</v>
      </c>
      <c r="I2522" s="13" t="str">
        <f>IFERROR(__xludf.DUMMYFUNCTION("REGEXREPLACE(H2522, "".*\s"", """")"),"человек")</f>
        <v>человек</v>
      </c>
      <c r="J2522" s="13" t="s">
        <v>29</v>
      </c>
      <c r="K2522" s="17" t="str">
        <f>IFERROR(__xludf.DUMMYFUNCTION("REGEXREPLACE(J2522, ""^[\d\s]+"", """")"),"значение показателя за год")</f>
        <v>значение показателя за год</v>
      </c>
      <c r="L2522" s="16">
        <f t="shared" si="18"/>
        <v>2</v>
      </c>
      <c r="M2522" s="13" t="s">
        <v>32</v>
      </c>
      <c r="N2522" s="13" t="str">
        <f>IFERROR(__xludf.DUMMYFUNCTION("REGEXEXTRACT(M2522, "" (.+)$"")"),"сельское население")</f>
        <v>сельское население</v>
      </c>
      <c r="O2522" s="18">
        <v>1083.0</v>
      </c>
      <c r="P2522" s="18">
        <v>1134.0</v>
      </c>
      <c r="Q2522" s="18">
        <v>1122.0</v>
      </c>
      <c r="R2522" s="18">
        <v>1040.0</v>
      </c>
      <c r="S2522" s="18">
        <v>775.0</v>
      </c>
      <c r="T2522" s="18">
        <v>692.0</v>
      </c>
      <c r="U2522" s="18">
        <v>693.0</v>
      </c>
      <c r="V2522" s="18">
        <v>849.0</v>
      </c>
      <c r="W2522" s="18">
        <v>816.0</v>
      </c>
      <c r="X2522" s="18">
        <v>705.0</v>
      </c>
      <c r="Y2522" s="18">
        <v>659.0</v>
      </c>
      <c r="Z2522" s="19" t="str">
        <f t="shared" si="6"/>
        <v/>
      </c>
      <c r="AA2522" s="19" t="str">
        <f t="shared" si="19"/>
        <v/>
      </c>
      <c r="AB2522" s="19">
        <f t="shared" si="8"/>
        <v>9568</v>
      </c>
      <c r="AC2522" s="19">
        <f t="shared" si="20"/>
        <v>869.8181818</v>
      </c>
      <c r="AD2522" s="19">
        <f t="shared" si="21"/>
        <v>1111</v>
      </c>
      <c r="AE2522" s="19" t="str">
        <f t="shared" si="22"/>
        <v>Нет моды</v>
      </c>
      <c r="AF2522" s="19">
        <f t="shared" si="23"/>
        <v>659</v>
      </c>
      <c r="AG2522" s="19">
        <f t="shared" si="24"/>
        <v>1134</v>
      </c>
      <c r="AH2522" s="20" t="str">
        <f t="shared" si="14"/>
        <v>Город: 63%; Село: 37%</v>
      </c>
      <c r="AI2522" s="21"/>
      <c r="AJ2522" s="21"/>
      <c r="AK2522" s="21"/>
      <c r="AL2522" s="22">
        <f t="shared" si="25"/>
        <v>1</v>
      </c>
    </row>
    <row r="2523" ht="12.75" customHeight="1">
      <c r="A2523" s="13" t="s">
        <v>192</v>
      </c>
      <c r="B2523" s="13" t="str">
        <f>IFERROR(__xludf.DUMMYFUNCTION("REGEXREPLACE(A2523, ""\d"", """")"),"         Республика Северная Осетия-Алания")</f>
        <v>         Республика Северная Осетия-Алания</v>
      </c>
      <c r="C2523" s="14" t="str">
        <f t="shared" si="15"/>
        <v>Республика Северная Осетия-Алания</v>
      </c>
      <c r="D2523" s="3">
        <f t="shared" si="16"/>
        <v>2</v>
      </c>
      <c r="E2523" s="15" t="s">
        <v>43</v>
      </c>
      <c r="F2523" s="13" t="str">
        <f>IFERROR(__xludf.DUMMYFUNCTION("REGEXEXTRACT(E2523, ""[А-Яа-я].*"")"),"Новообразования")</f>
        <v>Новообразования</v>
      </c>
      <c r="G2523" s="16">
        <f t="shared" si="17"/>
        <v>2</v>
      </c>
      <c r="H2523" s="13" t="s">
        <v>28</v>
      </c>
      <c r="I2523" s="13" t="str">
        <f>IFERROR(__xludf.DUMMYFUNCTION("REGEXREPLACE(H2523, "".*\s"", """")"),"человек")</f>
        <v>человек</v>
      </c>
      <c r="J2523" s="13" t="s">
        <v>29</v>
      </c>
      <c r="K2523" s="17" t="str">
        <f>IFERROR(__xludf.DUMMYFUNCTION("REGEXREPLACE(J2523, ""^[\d\s]+"", """")"),"значение показателя за год")</f>
        <v>значение показателя за год</v>
      </c>
      <c r="L2523" s="16">
        <f t="shared" si="18"/>
        <v>2</v>
      </c>
      <c r="M2523" s="13" t="s">
        <v>30</v>
      </c>
      <c r="N2523" s="13" t="str">
        <f>IFERROR(__xludf.DUMMYFUNCTION("REGEXEXTRACT(M2523, "" (.+)$"")"),"все население")</f>
        <v>все население</v>
      </c>
      <c r="O2523" s="18">
        <v>1163.0</v>
      </c>
      <c r="P2523" s="18">
        <v>1172.0</v>
      </c>
      <c r="Q2523" s="18">
        <v>1196.0</v>
      </c>
      <c r="R2523" s="18">
        <v>1135.0</v>
      </c>
      <c r="S2523" s="18">
        <v>1019.0</v>
      </c>
      <c r="T2523" s="18">
        <v>1012.0</v>
      </c>
      <c r="U2523" s="18">
        <v>1065.0</v>
      </c>
      <c r="V2523" s="18">
        <v>1005.0</v>
      </c>
      <c r="W2523" s="18">
        <v>1041.0</v>
      </c>
      <c r="X2523" s="18">
        <v>1035.0</v>
      </c>
      <c r="Y2523" s="18">
        <v>988.0</v>
      </c>
      <c r="Z2523" s="19">
        <f t="shared" si="6"/>
        <v>11831</v>
      </c>
      <c r="AA2523" s="19" t="str">
        <f t="shared" si="19"/>
        <v/>
      </c>
      <c r="AB2523" s="19" t="str">
        <f t="shared" si="8"/>
        <v/>
      </c>
      <c r="AC2523" s="19">
        <f t="shared" si="20"/>
        <v>1075.545455</v>
      </c>
      <c r="AD2523" s="19">
        <f t="shared" si="21"/>
        <v>1027</v>
      </c>
      <c r="AE2523" s="19" t="str">
        <f t="shared" si="22"/>
        <v>Нет моды</v>
      </c>
      <c r="AF2523" s="19">
        <f t="shared" si="23"/>
        <v>988</v>
      </c>
      <c r="AG2523" s="19">
        <f t="shared" si="24"/>
        <v>1196</v>
      </c>
      <c r="AH2523" s="20" t="str">
        <f t="shared" si="14"/>
        <v/>
      </c>
      <c r="AI2523" s="21"/>
      <c r="AJ2523" s="21"/>
      <c r="AK2523" s="21"/>
      <c r="AL2523" s="22">
        <f t="shared" si="25"/>
        <v>1</v>
      </c>
    </row>
    <row r="2524" ht="12.75" customHeight="1">
      <c r="A2524" s="13" t="s">
        <v>192</v>
      </c>
      <c r="B2524" s="13" t="str">
        <f>IFERROR(__xludf.DUMMYFUNCTION("REGEXREPLACE(A2524, ""\d"", """")"),"         Республика Северная Осетия-Алания")</f>
        <v>         Республика Северная Осетия-Алания</v>
      </c>
      <c r="C2524" s="14" t="str">
        <f t="shared" si="15"/>
        <v>Республика Северная Осетия-Алания</v>
      </c>
      <c r="D2524" s="3">
        <f t="shared" si="16"/>
        <v>2</v>
      </c>
      <c r="E2524" s="15" t="s">
        <v>43</v>
      </c>
      <c r="F2524" s="13" t="str">
        <f>IFERROR(__xludf.DUMMYFUNCTION("REGEXEXTRACT(E2524, ""[А-Яа-я].*"")"),"Новообразования")</f>
        <v>Новообразования</v>
      </c>
      <c r="G2524" s="16">
        <f t="shared" si="17"/>
        <v>2</v>
      </c>
      <c r="H2524" s="13" t="s">
        <v>28</v>
      </c>
      <c r="I2524" s="13" t="str">
        <f>IFERROR(__xludf.DUMMYFUNCTION("REGEXREPLACE(H2524, "".*\s"", """")"),"человек")</f>
        <v>человек</v>
      </c>
      <c r="J2524" s="13" t="s">
        <v>29</v>
      </c>
      <c r="K2524" s="17" t="str">
        <f>IFERROR(__xludf.DUMMYFUNCTION("REGEXREPLACE(J2524, ""^[\d\s]+"", """")"),"значение показателя за год")</f>
        <v>значение показателя за год</v>
      </c>
      <c r="L2524" s="16">
        <f t="shared" si="18"/>
        <v>2</v>
      </c>
      <c r="M2524" s="13" t="s">
        <v>31</v>
      </c>
      <c r="N2524" s="13" t="str">
        <f>IFERROR(__xludf.DUMMYFUNCTION("REGEXEXTRACT(M2524, "" (.+)$"")"),"городское население")</f>
        <v>городское население</v>
      </c>
      <c r="O2524" s="18">
        <v>814.0</v>
      </c>
      <c r="P2524" s="18">
        <v>792.0</v>
      </c>
      <c r="Q2524" s="18">
        <v>791.0</v>
      </c>
      <c r="R2524" s="18">
        <v>748.0</v>
      </c>
      <c r="S2524" s="18">
        <v>663.0</v>
      </c>
      <c r="T2524" s="18">
        <v>678.0</v>
      </c>
      <c r="U2524" s="18">
        <v>702.0</v>
      </c>
      <c r="V2524" s="18">
        <v>668.0</v>
      </c>
      <c r="W2524" s="18">
        <v>702.0</v>
      </c>
      <c r="X2524" s="18">
        <v>731.0</v>
      </c>
      <c r="Y2524" s="18">
        <v>683.0</v>
      </c>
      <c r="Z2524" s="19" t="str">
        <f t="shared" si="6"/>
        <v/>
      </c>
      <c r="AA2524" s="19">
        <f t="shared" si="19"/>
        <v>7972</v>
      </c>
      <c r="AB2524" s="19" t="str">
        <f t="shared" si="8"/>
        <v/>
      </c>
      <c r="AC2524" s="19">
        <f t="shared" si="20"/>
        <v>724.7272727</v>
      </c>
      <c r="AD2524" s="19">
        <f t="shared" si="21"/>
        <v>901</v>
      </c>
      <c r="AE2524" s="19" t="str">
        <f t="shared" si="22"/>
        <v>Нет моды</v>
      </c>
      <c r="AF2524" s="19">
        <f t="shared" si="23"/>
        <v>663</v>
      </c>
      <c r="AG2524" s="19">
        <f t="shared" si="24"/>
        <v>814</v>
      </c>
      <c r="AH2524" s="20" t="str">
        <f t="shared" si="14"/>
        <v/>
      </c>
      <c r="AI2524" s="21"/>
      <c r="AJ2524" s="21"/>
      <c r="AK2524" s="21"/>
      <c r="AL2524" s="22">
        <f t="shared" si="25"/>
        <v>1</v>
      </c>
    </row>
    <row r="2525" ht="12.75" customHeight="1">
      <c r="A2525" s="13" t="s">
        <v>192</v>
      </c>
      <c r="B2525" s="13" t="str">
        <f>IFERROR(__xludf.DUMMYFUNCTION("REGEXREPLACE(A2525, ""\d"", """")"),"         Республика Северная Осетия-Алания")</f>
        <v>         Республика Северная Осетия-Алания</v>
      </c>
      <c r="C2525" s="14" t="str">
        <f t="shared" si="15"/>
        <v>Республика Северная Осетия-Алания</v>
      </c>
      <c r="D2525" s="3">
        <f t="shared" si="16"/>
        <v>2</v>
      </c>
      <c r="E2525" s="15" t="s">
        <v>43</v>
      </c>
      <c r="F2525" s="13" t="str">
        <f>IFERROR(__xludf.DUMMYFUNCTION("REGEXEXTRACT(E2525, ""[А-Яа-я].*"")"),"Новообразования")</f>
        <v>Новообразования</v>
      </c>
      <c r="G2525" s="16">
        <f t="shared" si="17"/>
        <v>2</v>
      </c>
      <c r="H2525" s="13" t="s">
        <v>28</v>
      </c>
      <c r="I2525" s="13" t="str">
        <f>IFERROR(__xludf.DUMMYFUNCTION("REGEXREPLACE(H2525, "".*\s"", """")"),"человек")</f>
        <v>человек</v>
      </c>
      <c r="J2525" s="13" t="s">
        <v>29</v>
      </c>
      <c r="K2525" s="17" t="str">
        <f>IFERROR(__xludf.DUMMYFUNCTION("REGEXREPLACE(J2525, ""^[\d\s]+"", """")"),"значение показателя за год")</f>
        <v>значение показателя за год</v>
      </c>
      <c r="L2525" s="16">
        <f t="shared" si="18"/>
        <v>2</v>
      </c>
      <c r="M2525" s="13" t="s">
        <v>32</v>
      </c>
      <c r="N2525" s="13" t="str">
        <f>IFERROR(__xludf.DUMMYFUNCTION("REGEXEXTRACT(M2525, "" (.+)$"")"),"сельское население")</f>
        <v>сельское население</v>
      </c>
      <c r="O2525" s="18">
        <v>349.0</v>
      </c>
      <c r="P2525" s="18">
        <v>380.0</v>
      </c>
      <c r="Q2525" s="18">
        <v>405.0</v>
      </c>
      <c r="R2525" s="18">
        <v>387.0</v>
      </c>
      <c r="S2525" s="18">
        <v>356.0</v>
      </c>
      <c r="T2525" s="18">
        <v>334.0</v>
      </c>
      <c r="U2525" s="18">
        <v>363.0</v>
      </c>
      <c r="V2525" s="18">
        <v>337.0</v>
      </c>
      <c r="W2525" s="18">
        <v>339.0</v>
      </c>
      <c r="X2525" s="18">
        <v>304.0</v>
      </c>
      <c r="Y2525" s="18">
        <v>305.0</v>
      </c>
      <c r="Z2525" s="19" t="str">
        <f t="shared" si="6"/>
        <v/>
      </c>
      <c r="AA2525" s="19" t="str">
        <f t="shared" si="19"/>
        <v/>
      </c>
      <c r="AB2525" s="19">
        <f t="shared" si="8"/>
        <v>3859</v>
      </c>
      <c r="AC2525" s="19">
        <f t="shared" si="20"/>
        <v>350.8181818</v>
      </c>
      <c r="AD2525" s="19">
        <f t="shared" si="21"/>
        <v>534</v>
      </c>
      <c r="AE2525" s="19" t="str">
        <f t="shared" si="22"/>
        <v>Нет моды</v>
      </c>
      <c r="AF2525" s="19">
        <f t="shared" si="23"/>
        <v>304</v>
      </c>
      <c r="AG2525" s="19">
        <f t="shared" si="24"/>
        <v>405</v>
      </c>
      <c r="AH2525" s="20" t="str">
        <f t="shared" si="14"/>
        <v>Город: 67%; Село: 33%</v>
      </c>
      <c r="AI2525" s="21"/>
      <c r="AJ2525" s="21"/>
      <c r="AK2525" s="21"/>
      <c r="AL2525" s="22">
        <f t="shared" si="25"/>
        <v>1</v>
      </c>
    </row>
    <row r="2526" ht="12.75" customHeight="1">
      <c r="A2526" s="13" t="s">
        <v>192</v>
      </c>
      <c r="B2526" s="13" t="str">
        <f>IFERROR(__xludf.DUMMYFUNCTION("REGEXREPLACE(A2526, ""\d"", """")"),"         Республика Северная Осетия-Алания")</f>
        <v>         Республика Северная Осетия-Алания</v>
      </c>
      <c r="C2526" s="14" t="str">
        <f t="shared" si="15"/>
        <v>Республика Северная Осетия-Алания</v>
      </c>
      <c r="D2526" s="3">
        <f t="shared" si="16"/>
        <v>2</v>
      </c>
      <c r="E2526" s="15" t="s">
        <v>44</v>
      </c>
      <c r="F2526" s="13" t="str">
        <f>IFERROR(__xludf.DUMMYFUNCTION("REGEXEXTRACT(E2526,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26" s="16">
        <f t="shared" si="17"/>
        <v>2</v>
      </c>
      <c r="H2526" s="13" t="s">
        <v>28</v>
      </c>
      <c r="I2526" s="13" t="str">
        <f>IFERROR(__xludf.DUMMYFUNCTION("REGEXREPLACE(H2526, "".*\s"", """")"),"человек")</f>
        <v>человек</v>
      </c>
      <c r="J2526" s="13" t="s">
        <v>29</v>
      </c>
      <c r="K2526" s="17" t="str">
        <f>IFERROR(__xludf.DUMMYFUNCTION("REGEXREPLACE(J2526, ""^[\d\s]+"", """")"),"значение показателя за год")</f>
        <v>значение показателя за год</v>
      </c>
      <c r="L2526" s="16">
        <f t="shared" si="18"/>
        <v>2</v>
      </c>
      <c r="M2526" s="13" t="s">
        <v>30</v>
      </c>
      <c r="N2526" s="13" t="str">
        <f>IFERROR(__xludf.DUMMYFUNCTION("REGEXEXTRACT(M2526, "" (.+)$"")"),"все население")</f>
        <v>все население</v>
      </c>
      <c r="O2526" s="18">
        <v>57.0</v>
      </c>
      <c r="P2526" s="23" t="s">
        <v>37</v>
      </c>
      <c r="Q2526" s="18">
        <v>60.0</v>
      </c>
      <c r="R2526" s="18">
        <v>40.0</v>
      </c>
      <c r="S2526" s="23" t="s">
        <v>37</v>
      </c>
      <c r="T2526" s="23" t="s">
        <v>37</v>
      </c>
      <c r="U2526" s="23" t="s">
        <v>37</v>
      </c>
      <c r="V2526" s="23" t="s">
        <v>37</v>
      </c>
      <c r="W2526" s="23" t="s">
        <v>37</v>
      </c>
      <c r="X2526" s="23" t="s">
        <v>37</v>
      </c>
      <c r="Y2526" s="23" t="s">
        <v>37</v>
      </c>
      <c r="Z2526" s="19">
        <f t="shared" si="6"/>
        <v>157</v>
      </c>
      <c r="AA2526" s="19" t="str">
        <f t="shared" si="19"/>
        <v/>
      </c>
      <c r="AB2526" s="19" t="str">
        <f t="shared" si="8"/>
        <v/>
      </c>
      <c r="AC2526" s="19">
        <f t="shared" si="20"/>
        <v>52.33333333</v>
      </c>
      <c r="AD2526" s="19">
        <f t="shared" si="21"/>
        <v>338</v>
      </c>
      <c r="AE2526" s="19" t="str">
        <f t="shared" si="22"/>
        <v>Нет моды</v>
      </c>
      <c r="AF2526" s="19">
        <f t="shared" si="23"/>
        <v>40</v>
      </c>
      <c r="AG2526" s="19">
        <f t="shared" si="24"/>
        <v>60</v>
      </c>
      <c r="AH2526" s="20" t="str">
        <f t="shared" si="14"/>
        <v/>
      </c>
      <c r="AI2526" s="24"/>
      <c r="AJ2526" s="24"/>
      <c r="AK2526" s="24"/>
      <c r="AL2526" s="22">
        <f t="shared" si="25"/>
        <v>1</v>
      </c>
    </row>
    <row r="2527" ht="12.75" customHeight="1">
      <c r="A2527" s="13" t="s">
        <v>192</v>
      </c>
      <c r="B2527" s="13" t="str">
        <f>IFERROR(__xludf.DUMMYFUNCTION("REGEXREPLACE(A2527, ""\d"", """")"),"         Республика Северная Осетия-Алания")</f>
        <v>         Республика Северная Осетия-Алания</v>
      </c>
      <c r="C2527" s="14" t="str">
        <f t="shared" si="15"/>
        <v>Республика Северная Осетия-Алания</v>
      </c>
      <c r="D2527" s="3">
        <f t="shared" si="16"/>
        <v>2</v>
      </c>
      <c r="E2527" s="15" t="s">
        <v>44</v>
      </c>
      <c r="F2527" s="13" t="str">
        <f>IFERROR(__xludf.DUMMYFUNCTION("REGEXEXTRACT(E2527,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27" s="16">
        <f t="shared" si="17"/>
        <v>2</v>
      </c>
      <c r="H2527" s="13" t="s">
        <v>28</v>
      </c>
      <c r="I2527" s="13" t="str">
        <f>IFERROR(__xludf.DUMMYFUNCTION("REGEXREPLACE(H2527, "".*\s"", """")"),"человек")</f>
        <v>человек</v>
      </c>
      <c r="J2527" s="13" t="s">
        <v>29</v>
      </c>
      <c r="K2527" s="17" t="str">
        <f>IFERROR(__xludf.DUMMYFUNCTION("REGEXREPLACE(J2527, ""^[\d\s]+"", """")"),"значение показателя за год")</f>
        <v>значение показателя за год</v>
      </c>
      <c r="L2527" s="16">
        <f t="shared" si="18"/>
        <v>2</v>
      </c>
      <c r="M2527" s="13" t="s">
        <v>31</v>
      </c>
      <c r="N2527" s="13" t="str">
        <f>IFERROR(__xludf.DUMMYFUNCTION("REGEXEXTRACT(M2527, "" (.+)$"")"),"городское население")</f>
        <v>городское население</v>
      </c>
      <c r="O2527" s="18">
        <v>33.0</v>
      </c>
      <c r="P2527" s="23" t="s">
        <v>37</v>
      </c>
      <c r="Q2527" s="18">
        <v>40.0</v>
      </c>
      <c r="R2527" s="18">
        <v>24.0</v>
      </c>
      <c r="S2527" s="23" t="s">
        <v>37</v>
      </c>
      <c r="T2527" s="23" t="s">
        <v>37</v>
      </c>
      <c r="U2527" s="23" t="s">
        <v>37</v>
      </c>
      <c r="V2527" s="23" t="s">
        <v>37</v>
      </c>
      <c r="W2527" s="23" t="s">
        <v>37</v>
      </c>
      <c r="X2527" s="23" t="s">
        <v>37</v>
      </c>
      <c r="Y2527" s="23" t="s">
        <v>37</v>
      </c>
      <c r="Z2527" s="19" t="str">
        <f t="shared" si="6"/>
        <v/>
      </c>
      <c r="AA2527" s="19">
        <f t="shared" si="19"/>
        <v>97</v>
      </c>
      <c r="AB2527" s="19" t="str">
        <f t="shared" si="8"/>
        <v/>
      </c>
      <c r="AC2527" s="19">
        <f t="shared" si="20"/>
        <v>32.33333333</v>
      </c>
      <c r="AD2527" s="19">
        <f t="shared" si="21"/>
        <v>40</v>
      </c>
      <c r="AE2527" s="19" t="str">
        <f t="shared" si="22"/>
        <v>Нет моды</v>
      </c>
      <c r="AF2527" s="19">
        <f t="shared" si="23"/>
        <v>24</v>
      </c>
      <c r="AG2527" s="19">
        <f t="shared" si="24"/>
        <v>40</v>
      </c>
      <c r="AH2527" s="20" t="str">
        <f t="shared" si="14"/>
        <v/>
      </c>
      <c r="AI2527" s="24"/>
      <c r="AJ2527" s="24"/>
      <c r="AK2527" s="24"/>
      <c r="AL2527" s="22">
        <f t="shared" si="25"/>
        <v>1</v>
      </c>
    </row>
    <row r="2528" ht="12.75" customHeight="1">
      <c r="A2528" s="13" t="s">
        <v>192</v>
      </c>
      <c r="B2528" s="13" t="str">
        <f>IFERROR(__xludf.DUMMYFUNCTION("REGEXREPLACE(A2528, ""\d"", """")"),"         Республика Северная Осетия-Алания")</f>
        <v>         Республика Северная Осетия-Алания</v>
      </c>
      <c r="C2528" s="14" t="str">
        <f t="shared" si="15"/>
        <v>Республика Северная Осетия-Алания</v>
      </c>
      <c r="D2528" s="3">
        <f t="shared" si="16"/>
        <v>2</v>
      </c>
      <c r="E2528" s="15" t="s">
        <v>44</v>
      </c>
      <c r="F2528" s="13" t="str">
        <f>IFERROR(__xludf.DUMMYFUNCTION("REGEXEXTRACT(E2528,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28" s="16">
        <f t="shared" si="17"/>
        <v>2</v>
      </c>
      <c r="H2528" s="13" t="s">
        <v>28</v>
      </c>
      <c r="I2528" s="13" t="str">
        <f>IFERROR(__xludf.DUMMYFUNCTION("REGEXREPLACE(H2528, "".*\s"", """")"),"человек")</f>
        <v>человек</v>
      </c>
      <c r="J2528" s="13" t="s">
        <v>29</v>
      </c>
      <c r="K2528" s="17" t="str">
        <f>IFERROR(__xludf.DUMMYFUNCTION("REGEXREPLACE(J2528, ""^[\d\s]+"", """")"),"значение показателя за год")</f>
        <v>значение показателя за год</v>
      </c>
      <c r="L2528" s="16">
        <f t="shared" si="18"/>
        <v>2</v>
      </c>
      <c r="M2528" s="13" t="s">
        <v>32</v>
      </c>
      <c r="N2528" s="13" t="str">
        <f>IFERROR(__xludf.DUMMYFUNCTION("REGEXEXTRACT(M2528, "" (.+)$"")"),"сельское население")</f>
        <v>сельское население</v>
      </c>
      <c r="O2528" s="18">
        <v>24.0</v>
      </c>
      <c r="P2528" s="23" t="s">
        <v>37</v>
      </c>
      <c r="Q2528" s="18">
        <v>20.0</v>
      </c>
      <c r="R2528" s="18">
        <v>16.0</v>
      </c>
      <c r="S2528" s="23" t="s">
        <v>37</v>
      </c>
      <c r="T2528" s="23" t="s">
        <v>37</v>
      </c>
      <c r="U2528" s="23" t="s">
        <v>37</v>
      </c>
      <c r="V2528" s="23" t="s">
        <v>37</v>
      </c>
      <c r="W2528" s="23" t="s">
        <v>37</v>
      </c>
      <c r="X2528" s="23" t="s">
        <v>37</v>
      </c>
      <c r="Y2528" s="23" t="s">
        <v>37</v>
      </c>
      <c r="Z2528" s="19" t="str">
        <f t="shared" si="6"/>
        <v/>
      </c>
      <c r="AA2528" s="19" t="str">
        <f t="shared" si="19"/>
        <v/>
      </c>
      <c r="AB2528" s="19">
        <f t="shared" si="8"/>
        <v>60</v>
      </c>
      <c r="AC2528" s="19">
        <f t="shared" si="20"/>
        <v>20</v>
      </c>
      <c r="AD2528" s="19">
        <f t="shared" si="21"/>
        <v>24</v>
      </c>
      <c r="AE2528" s="19" t="str">
        <f t="shared" si="22"/>
        <v>Нет моды</v>
      </c>
      <c r="AF2528" s="19">
        <f t="shared" si="23"/>
        <v>16</v>
      </c>
      <c r="AG2528" s="19">
        <f t="shared" si="24"/>
        <v>24</v>
      </c>
      <c r="AH2528" s="20" t="str">
        <f t="shared" si="14"/>
        <v>Город: 62%; Село: 38%</v>
      </c>
      <c r="AI2528" s="24"/>
      <c r="AJ2528" s="24"/>
      <c r="AK2528" s="24"/>
      <c r="AL2528" s="22">
        <f t="shared" si="25"/>
        <v>1</v>
      </c>
    </row>
    <row r="2529" ht="12.75" customHeight="1">
      <c r="A2529" s="13" t="s">
        <v>192</v>
      </c>
      <c r="B2529" s="13" t="str">
        <f>IFERROR(__xludf.DUMMYFUNCTION("REGEXREPLACE(A2529, ""\d"", """")"),"         Республика Северная Осетия-Алания")</f>
        <v>         Республика Северная Осетия-Алания</v>
      </c>
      <c r="C2529" s="14" t="str">
        <f t="shared" si="15"/>
        <v>Республика Северная Осетия-Алания</v>
      </c>
      <c r="D2529" s="3">
        <f t="shared" si="16"/>
        <v>2</v>
      </c>
      <c r="E2529" s="15" t="s">
        <v>45</v>
      </c>
      <c r="F2529" s="13" t="str">
        <f>IFERROR(__xludf.DUMMYFUNCTION("REGEXEXTRACT(E2529, ""[А-Яа-я].*"")"),"Самоубийство")</f>
        <v>Самоубийство</v>
      </c>
      <c r="G2529" s="16">
        <f t="shared" si="17"/>
        <v>2</v>
      </c>
      <c r="H2529" s="13" t="s">
        <v>28</v>
      </c>
      <c r="I2529" s="13" t="str">
        <f>IFERROR(__xludf.DUMMYFUNCTION("REGEXREPLACE(H2529, "".*\s"", """")"),"человек")</f>
        <v>человек</v>
      </c>
      <c r="J2529" s="13" t="s">
        <v>29</v>
      </c>
      <c r="K2529" s="17" t="str">
        <f>IFERROR(__xludf.DUMMYFUNCTION("REGEXREPLACE(J2529, ""^[\d\s]+"", """")"),"значение показателя за год")</f>
        <v>значение показателя за год</v>
      </c>
      <c r="L2529" s="16">
        <f t="shared" si="18"/>
        <v>2</v>
      </c>
      <c r="M2529" s="13" t="s">
        <v>30</v>
      </c>
      <c r="N2529" s="13" t="str">
        <f>IFERROR(__xludf.DUMMYFUNCTION("REGEXEXTRACT(M2529, "" (.+)$"")"),"все население")</f>
        <v>все население</v>
      </c>
      <c r="O2529" s="18">
        <v>26.0</v>
      </c>
      <c r="P2529" s="18">
        <v>20.0</v>
      </c>
      <c r="Q2529" s="18">
        <v>13.0</v>
      </c>
      <c r="R2529" s="18">
        <v>20.0</v>
      </c>
      <c r="S2529" s="18">
        <v>10.0</v>
      </c>
      <c r="T2529" s="18">
        <v>8.0</v>
      </c>
      <c r="U2529" s="18">
        <v>9.0</v>
      </c>
      <c r="V2529" s="18">
        <v>4.0</v>
      </c>
      <c r="W2529" s="18">
        <v>5.0</v>
      </c>
      <c r="X2529" s="18">
        <v>2.0</v>
      </c>
      <c r="Y2529" s="18">
        <v>5.0</v>
      </c>
      <c r="Z2529" s="19">
        <f t="shared" si="6"/>
        <v>122</v>
      </c>
      <c r="AA2529" s="19" t="str">
        <f t="shared" si="19"/>
        <v/>
      </c>
      <c r="AB2529" s="19" t="str">
        <f t="shared" si="8"/>
        <v/>
      </c>
      <c r="AC2529" s="19">
        <f t="shared" si="20"/>
        <v>11.09090909</v>
      </c>
      <c r="AD2529" s="19">
        <f t="shared" si="21"/>
        <v>11.5</v>
      </c>
      <c r="AE2529" s="19" t="str">
        <f t="shared" si="22"/>
        <v>Нет моды</v>
      </c>
      <c r="AF2529" s="19">
        <f t="shared" si="23"/>
        <v>2</v>
      </c>
      <c r="AG2529" s="19">
        <f t="shared" si="24"/>
        <v>26</v>
      </c>
      <c r="AH2529" s="20" t="str">
        <f t="shared" si="14"/>
        <v/>
      </c>
      <c r="AI2529" s="21"/>
      <c r="AJ2529" s="21"/>
      <c r="AK2529" s="21"/>
      <c r="AL2529" s="22">
        <f t="shared" si="25"/>
        <v>1</v>
      </c>
    </row>
    <row r="2530" ht="12.75" customHeight="1">
      <c r="A2530" s="13" t="s">
        <v>192</v>
      </c>
      <c r="B2530" s="13" t="str">
        <f>IFERROR(__xludf.DUMMYFUNCTION("REGEXREPLACE(A2530, ""\d"", """")"),"         Республика Северная Осетия-Алания")</f>
        <v>         Республика Северная Осетия-Алания</v>
      </c>
      <c r="C2530" s="14" t="str">
        <f t="shared" si="15"/>
        <v>Республика Северная Осетия-Алания</v>
      </c>
      <c r="D2530" s="3">
        <f t="shared" si="16"/>
        <v>2</v>
      </c>
      <c r="E2530" s="15" t="s">
        <v>45</v>
      </c>
      <c r="F2530" s="13" t="str">
        <f>IFERROR(__xludf.DUMMYFUNCTION("REGEXEXTRACT(E2530, ""[А-Яа-я].*"")"),"Самоубийство")</f>
        <v>Самоубийство</v>
      </c>
      <c r="G2530" s="16">
        <f t="shared" si="17"/>
        <v>2</v>
      </c>
      <c r="H2530" s="13" t="s">
        <v>28</v>
      </c>
      <c r="I2530" s="13" t="str">
        <f>IFERROR(__xludf.DUMMYFUNCTION("REGEXREPLACE(H2530, "".*\s"", """")"),"человек")</f>
        <v>человек</v>
      </c>
      <c r="J2530" s="13" t="s">
        <v>29</v>
      </c>
      <c r="K2530" s="17" t="str">
        <f>IFERROR(__xludf.DUMMYFUNCTION("REGEXREPLACE(J2530, ""^[\d\s]+"", """")"),"значение показателя за год")</f>
        <v>значение показателя за год</v>
      </c>
      <c r="L2530" s="16">
        <f t="shared" si="18"/>
        <v>2</v>
      </c>
      <c r="M2530" s="13" t="s">
        <v>31</v>
      </c>
      <c r="N2530" s="13" t="str">
        <f>IFERROR(__xludf.DUMMYFUNCTION("REGEXEXTRACT(M2530, "" (.+)$"")"),"городское население")</f>
        <v>городское население</v>
      </c>
      <c r="O2530" s="18">
        <v>13.0</v>
      </c>
      <c r="P2530" s="18">
        <v>12.0</v>
      </c>
      <c r="Q2530" s="18">
        <v>4.0</v>
      </c>
      <c r="R2530" s="18">
        <v>8.0</v>
      </c>
      <c r="S2530" s="18">
        <v>6.0</v>
      </c>
      <c r="T2530" s="18">
        <v>4.0</v>
      </c>
      <c r="U2530" s="18">
        <v>6.0</v>
      </c>
      <c r="V2530" s="18">
        <v>3.0</v>
      </c>
      <c r="W2530" s="18">
        <v>4.0</v>
      </c>
      <c r="X2530" s="18">
        <v>1.0</v>
      </c>
      <c r="Y2530" s="18">
        <v>4.0</v>
      </c>
      <c r="Z2530" s="19" t="str">
        <f t="shared" si="6"/>
        <v/>
      </c>
      <c r="AA2530" s="19">
        <f t="shared" si="19"/>
        <v>65</v>
      </c>
      <c r="AB2530" s="19" t="str">
        <f t="shared" si="8"/>
        <v/>
      </c>
      <c r="AC2530" s="19">
        <f t="shared" si="20"/>
        <v>5.909090909</v>
      </c>
      <c r="AD2530" s="19">
        <f t="shared" si="21"/>
        <v>6</v>
      </c>
      <c r="AE2530" s="19" t="str">
        <f t="shared" si="22"/>
        <v>Нет моды</v>
      </c>
      <c r="AF2530" s="19">
        <f t="shared" si="23"/>
        <v>1</v>
      </c>
      <c r="AG2530" s="19">
        <f t="shared" si="24"/>
        <v>13</v>
      </c>
      <c r="AH2530" s="20" t="str">
        <f t="shared" si="14"/>
        <v/>
      </c>
      <c r="AI2530" s="21"/>
      <c r="AJ2530" s="21"/>
      <c r="AK2530" s="21"/>
      <c r="AL2530" s="22">
        <f t="shared" si="25"/>
        <v>1</v>
      </c>
    </row>
    <row r="2531" ht="12.75" customHeight="1">
      <c r="A2531" s="13" t="s">
        <v>192</v>
      </c>
      <c r="B2531" s="13" t="str">
        <f>IFERROR(__xludf.DUMMYFUNCTION("REGEXREPLACE(A2531, ""\d"", """")"),"         Республика Северная Осетия-Алания")</f>
        <v>         Республика Северная Осетия-Алания</v>
      </c>
      <c r="C2531" s="14" t="str">
        <f t="shared" si="15"/>
        <v>Республика Северная Осетия-Алания</v>
      </c>
      <c r="D2531" s="3">
        <f t="shared" si="16"/>
        <v>2</v>
      </c>
      <c r="E2531" s="15" t="s">
        <v>45</v>
      </c>
      <c r="F2531" s="13" t="str">
        <f>IFERROR(__xludf.DUMMYFUNCTION("REGEXEXTRACT(E2531, ""[А-Яа-я].*"")"),"Самоубийство")</f>
        <v>Самоубийство</v>
      </c>
      <c r="G2531" s="16">
        <f t="shared" si="17"/>
        <v>2</v>
      </c>
      <c r="H2531" s="13" t="s">
        <v>28</v>
      </c>
      <c r="I2531" s="13" t="str">
        <f>IFERROR(__xludf.DUMMYFUNCTION("REGEXREPLACE(H2531, "".*\s"", """")"),"человек")</f>
        <v>человек</v>
      </c>
      <c r="J2531" s="13" t="s">
        <v>29</v>
      </c>
      <c r="K2531" s="17" t="str">
        <f>IFERROR(__xludf.DUMMYFUNCTION("REGEXREPLACE(J2531, ""^[\d\s]+"", """")"),"значение показателя за год")</f>
        <v>значение показателя за год</v>
      </c>
      <c r="L2531" s="16">
        <f t="shared" si="18"/>
        <v>2</v>
      </c>
      <c r="M2531" s="13" t="s">
        <v>32</v>
      </c>
      <c r="N2531" s="13" t="str">
        <f>IFERROR(__xludf.DUMMYFUNCTION("REGEXEXTRACT(M2531, "" (.+)$"")"),"сельское население")</f>
        <v>сельское население</v>
      </c>
      <c r="O2531" s="18">
        <v>13.0</v>
      </c>
      <c r="P2531" s="18">
        <v>8.0</v>
      </c>
      <c r="Q2531" s="18">
        <v>9.0</v>
      </c>
      <c r="R2531" s="18">
        <v>12.0</v>
      </c>
      <c r="S2531" s="18">
        <v>4.0</v>
      </c>
      <c r="T2531" s="18">
        <v>4.0</v>
      </c>
      <c r="U2531" s="18">
        <v>3.0</v>
      </c>
      <c r="V2531" s="18">
        <v>1.0</v>
      </c>
      <c r="W2531" s="18">
        <v>1.0</v>
      </c>
      <c r="X2531" s="18">
        <v>1.0</v>
      </c>
      <c r="Y2531" s="18">
        <v>1.0</v>
      </c>
      <c r="Z2531" s="19" t="str">
        <f t="shared" si="6"/>
        <v/>
      </c>
      <c r="AA2531" s="19" t="str">
        <f t="shared" si="19"/>
        <v/>
      </c>
      <c r="AB2531" s="19">
        <f t="shared" si="8"/>
        <v>57</v>
      </c>
      <c r="AC2531" s="19">
        <f t="shared" si="20"/>
        <v>5.181818182</v>
      </c>
      <c r="AD2531" s="19">
        <f t="shared" si="21"/>
        <v>4</v>
      </c>
      <c r="AE2531" s="19" t="str">
        <f t="shared" si="22"/>
        <v>Нет моды</v>
      </c>
      <c r="AF2531" s="19">
        <f t="shared" si="23"/>
        <v>1</v>
      </c>
      <c r="AG2531" s="19">
        <f t="shared" si="24"/>
        <v>13</v>
      </c>
      <c r="AH2531" s="20" t="str">
        <f t="shared" si="14"/>
        <v>Город: 53%; Село: 47%</v>
      </c>
      <c r="AI2531" s="21"/>
      <c r="AJ2531" s="21"/>
      <c r="AK2531" s="21"/>
      <c r="AL2531" s="22">
        <f t="shared" si="25"/>
        <v>1</v>
      </c>
    </row>
    <row r="2532" ht="12.75" customHeight="1">
      <c r="A2532" s="13" t="s">
        <v>192</v>
      </c>
      <c r="B2532" s="13" t="str">
        <f>IFERROR(__xludf.DUMMYFUNCTION("REGEXREPLACE(A2532, ""\d"", """")"),"         Республика Северная Осетия-Алания")</f>
        <v>         Республика Северная Осетия-Алания</v>
      </c>
      <c r="C2532" s="14" t="str">
        <f t="shared" si="15"/>
        <v>Республика Северная Осетия-Алания</v>
      </c>
      <c r="D2532" s="3">
        <f t="shared" si="16"/>
        <v>2</v>
      </c>
      <c r="E2532" s="15" t="s">
        <v>46</v>
      </c>
      <c r="F2532" s="13" t="str">
        <f>IFERROR(__xludf.DUMMYFUNCTION("REGEXEXTRACT(E2532, ""[А-Яа-я].*"")"),"Случ.отравл.алкоголем")</f>
        <v>Случ.отравл.алкоголем</v>
      </c>
      <c r="G2532" s="16">
        <f t="shared" si="17"/>
        <v>2</v>
      </c>
      <c r="H2532" s="13" t="s">
        <v>28</v>
      </c>
      <c r="I2532" s="13" t="str">
        <f>IFERROR(__xludf.DUMMYFUNCTION("REGEXREPLACE(H2532, "".*\s"", """")"),"человек")</f>
        <v>человек</v>
      </c>
      <c r="J2532" s="13" t="s">
        <v>29</v>
      </c>
      <c r="K2532" s="17" t="str">
        <f>IFERROR(__xludf.DUMMYFUNCTION("REGEXREPLACE(J2532, ""^[\d\s]+"", """")"),"значение показателя за год")</f>
        <v>значение показателя за год</v>
      </c>
      <c r="L2532" s="16">
        <f t="shared" si="18"/>
        <v>2</v>
      </c>
      <c r="M2532" s="13" t="s">
        <v>30</v>
      </c>
      <c r="N2532" s="13" t="str">
        <f>IFERROR(__xludf.DUMMYFUNCTION("REGEXEXTRACT(M2532, "" (.+)$"")"),"все население")</f>
        <v>все население</v>
      </c>
      <c r="O2532" s="18">
        <v>6.0</v>
      </c>
      <c r="P2532" s="18">
        <v>1.0</v>
      </c>
      <c r="Q2532" s="18">
        <v>2.0</v>
      </c>
      <c r="R2532" s="18">
        <v>6.0</v>
      </c>
      <c r="S2532" s="18">
        <v>2.0</v>
      </c>
      <c r="T2532" s="18">
        <v>2.0</v>
      </c>
      <c r="U2532" s="18">
        <v>1.0</v>
      </c>
      <c r="V2532" s="18">
        <v>1.0</v>
      </c>
      <c r="W2532" s="18">
        <v>1.0</v>
      </c>
      <c r="X2532" s="18">
        <v>0.0</v>
      </c>
      <c r="Y2532" s="18">
        <v>0.0</v>
      </c>
      <c r="Z2532" s="19">
        <f t="shared" si="6"/>
        <v>22</v>
      </c>
      <c r="AA2532" s="19" t="str">
        <f t="shared" si="19"/>
        <v/>
      </c>
      <c r="AB2532" s="19" t="str">
        <f t="shared" si="8"/>
        <v/>
      </c>
      <c r="AC2532" s="19">
        <f t="shared" si="20"/>
        <v>2</v>
      </c>
      <c r="AD2532" s="19">
        <f t="shared" si="21"/>
        <v>2</v>
      </c>
      <c r="AE2532" s="19" t="str">
        <f t="shared" si="22"/>
        <v>Нет моды</v>
      </c>
      <c r="AF2532" s="19">
        <f t="shared" si="23"/>
        <v>0</v>
      </c>
      <c r="AG2532" s="19">
        <f t="shared" si="24"/>
        <v>6</v>
      </c>
      <c r="AH2532" s="20" t="str">
        <f t="shared" si="14"/>
        <v/>
      </c>
      <c r="AI2532" s="21"/>
      <c r="AJ2532" s="21"/>
      <c r="AK2532" s="21"/>
      <c r="AL2532" s="22">
        <f t="shared" si="25"/>
        <v>1</v>
      </c>
    </row>
    <row r="2533" ht="12.75" customHeight="1">
      <c r="A2533" s="13" t="s">
        <v>192</v>
      </c>
      <c r="B2533" s="13" t="str">
        <f>IFERROR(__xludf.DUMMYFUNCTION("REGEXREPLACE(A2533, ""\d"", """")"),"         Республика Северная Осетия-Алания")</f>
        <v>         Республика Северная Осетия-Алания</v>
      </c>
      <c r="C2533" s="14" t="str">
        <f t="shared" si="15"/>
        <v>Республика Северная Осетия-Алания</v>
      </c>
      <c r="D2533" s="3">
        <f t="shared" si="16"/>
        <v>2</v>
      </c>
      <c r="E2533" s="15" t="s">
        <v>46</v>
      </c>
      <c r="F2533" s="13" t="str">
        <f>IFERROR(__xludf.DUMMYFUNCTION("REGEXEXTRACT(E2533, ""[А-Яа-я].*"")"),"Случ.отравл.алкоголем")</f>
        <v>Случ.отравл.алкоголем</v>
      </c>
      <c r="G2533" s="16">
        <f t="shared" si="17"/>
        <v>2</v>
      </c>
      <c r="H2533" s="13" t="s">
        <v>28</v>
      </c>
      <c r="I2533" s="13" t="str">
        <f>IFERROR(__xludf.DUMMYFUNCTION("REGEXREPLACE(H2533, "".*\s"", """")"),"человек")</f>
        <v>человек</v>
      </c>
      <c r="J2533" s="13" t="s">
        <v>29</v>
      </c>
      <c r="K2533" s="17" t="str">
        <f>IFERROR(__xludf.DUMMYFUNCTION("REGEXREPLACE(J2533, ""^[\d\s]+"", """")"),"значение показателя за год")</f>
        <v>значение показателя за год</v>
      </c>
      <c r="L2533" s="16">
        <f t="shared" si="18"/>
        <v>2</v>
      </c>
      <c r="M2533" s="13" t="s">
        <v>31</v>
      </c>
      <c r="N2533" s="13" t="str">
        <f>IFERROR(__xludf.DUMMYFUNCTION("REGEXEXTRACT(M2533, "" (.+)$"")"),"городское население")</f>
        <v>городское население</v>
      </c>
      <c r="O2533" s="18">
        <v>2.0</v>
      </c>
      <c r="P2533" s="18">
        <v>0.0</v>
      </c>
      <c r="Q2533" s="18">
        <v>1.0</v>
      </c>
      <c r="R2533" s="18">
        <v>3.0</v>
      </c>
      <c r="S2533" s="18">
        <v>1.0</v>
      </c>
      <c r="T2533" s="18">
        <v>1.0</v>
      </c>
      <c r="U2533" s="18">
        <v>1.0</v>
      </c>
      <c r="V2533" s="18">
        <v>1.0</v>
      </c>
      <c r="W2533" s="18">
        <v>0.0</v>
      </c>
      <c r="X2533" s="18">
        <v>0.0</v>
      </c>
      <c r="Y2533" s="18">
        <v>0.0</v>
      </c>
      <c r="Z2533" s="19" t="str">
        <f t="shared" si="6"/>
        <v/>
      </c>
      <c r="AA2533" s="19">
        <f t="shared" si="19"/>
        <v>10</v>
      </c>
      <c r="AB2533" s="19" t="str">
        <f t="shared" si="8"/>
        <v/>
      </c>
      <c r="AC2533" s="19">
        <f t="shared" si="20"/>
        <v>0.9090909091</v>
      </c>
      <c r="AD2533" s="19">
        <f t="shared" si="21"/>
        <v>1</v>
      </c>
      <c r="AE2533" s="19" t="str">
        <f t="shared" si="22"/>
        <v>Нет моды</v>
      </c>
      <c r="AF2533" s="19">
        <f t="shared" si="23"/>
        <v>0</v>
      </c>
      <c r="AG2533" s="19">
        <f t="shared" si="24"/>
        <v>3</v>
      </c>
      <c r="AH2533" s="20" t="str">
        <f t="shared" si="14"/>
        <v/>
      </c>
      <c r="AI2533" s="21"/>
      <c r="AJ2533" s="21"/>
      <c r="AK2533" s="21"/>
      <c r="AL2533" s="22">
        <f t="shared" si="25"/>
        <v>1</v>
      </c>
    </row>
    <row r="2534" ht="12.75" customHeight="1">
      <c r="A2534" s="13" t="s">
        <v>192</v>
      </c>
      <c r="B2534" s="13" t="str">
        <f>IFERROR(__xludf.DUMMYFUNCTION("REGEXREPLACE(A2534, ""\d"", """")"),"         Республика Северная Осетия-Алания")</f>
        <v>         Республика Северная Осетия-Алания</v>
      </c>
      <c r="C2534" s="14" t="str">
        <f t="shared" si="15"/>
        <v>Республика Северная Осетия-Алания</v>
      </c>
      <c r="D2534" s="3">
        <f t="shared" si="16"/>
        <v>2</v>
      </c>
      <c r="E2534" s="15" t="s">
        <v>46</v>
      </c>
      <c r="F2534" s="13" t="str">
        <f>IFERROR(__xludf.DUMMYFUNCTION("REGEXEXTRACT(E2534, ""[А-Яа-я].*"")"),"Случ.отравл.алкоголем")</f>
        <v>Случ.отравл.алкоголем</v>
      </c>
      <c r="G2534" s="16">
        <f t="shared" si="17"/>
        <v>2</v>
      </c>
      <c r="H2534" s="13" t="s">
        <v>28</v>
      </c>
      <c r="I2534" s="13" t="str">
        <f>IFERROR(__xludf.DUMMYFUNCTION("REGEXREPLACE(H2534, "".*\s"", """")"),"человек")</f>
        <v>человек</v>
      </c>
      <c r="J2534" s="13" t="s">
        <v>29</v>
      </c>
      <c r="K2534" s="17" t="str">
        <f>IFERROR(__xludf.DUMMYFUNCTION("REGEXREPLACE(J2534, ""^[\d\s]+"", """")"),"значение показателя за год")</f>
        <v>значение показателя за год</v>
      </c>
      <c r="L2534" s="16">
        <f t="shared" si="18"/>
        <v>2</v>
      </c>
      <c r="M2534" s="13" t="s">
        <v>32</v>
      </c>
      <c r="N2534" s="13" t="str">
        <f>IFERROR(__xludf.DUMMYFUNCTION("REGEXEXTRACT(M2534, "" (.+)$"")"),"сельское население")</f>
        <v>сельское население</v>
      </c>
      <c r="O2534" s="18">
        <v>4.0</v>
      </c>
      <c r="P2534" s="18">
        <v>1.0</v>
      </c>
      <c r="Q2534" s="18">
        <v>1.0</v>
      </c>
      <c r="R2534" s="18">
        <v>3.0</v>
      </c>
      <c r="S2534" s="18">
        <v>1.0</v>
      </c>
      <c r="T2534" s="18">
        <v>1.0</v>
      </c>
      <c r="U2534" s="18">
        <v>0.0</v>
      </c>
      <c r="V2534" s="18">
        <v>0.0</v>
      </c>
      <c r="W2534" s="18">
        <v>1.0</v>
      </c>
      <c r="X2534" s="18">
        <v>0.0</v>
      </c>
      <c r="Y2534" s="18">
        <v>0.0</v>
      </c>
      <c r="Z2534" s="19" t="str">
        <f t="shared" si="6"/>
        <v/>
      </c>
      <c r="AA2534" s="19" t="str">
        <f t="shared" si="19"/>
        <v/>
      </c>
      <c r="AB2534" s="19">
        <f t="shared" si="8"/>
        <v>12</v>
      </c>
      <c r="AC2534" s="19">
        <f t="shared" si="20"/>
        <v>1.090909091</v>
      </c>
      <c r="AD2534" s="19">
        <f t="shared" si="21"/>
        <v>1</v>
      </c>
      <c r="AE2534" s="19" t="str">
        <f t="shared" si="22"/>
        <v>Нет моды</v>
      </c>
      <c r="AF2534" s="19">
        <f t="shared" si="23"/>
        <v>0</v>
      </c>
      <c r="AG2534" s="19">
        <f t="shared" si="24"/>
        <v>4</v>
      </c>
      <c r="AH2534" s="20" t="str">
        <f t="shared" si="14"/>
        <v>Город: 45%; Село: 55%</v>
      </c>
      <c r="AI2534" s="21"/>
      <c r="AJ2534" s="21"/>
      <c r="AK2534" s="21"/>
      <c r="AL2534" s="22">
        <f t="shared" si="25"/>
        <v>1</v>
      </c>
    </row>
    <row r="2535" ht="12.75" customHeight="1">
      <c r="A2535" s="13" t="s">
        <v>192</v>
      </c>
      <c r="B2535" s="13" t="str">
        <f>IFERROR(__xludf.DUMMYFUNCTION("REGEXREPLACE(A2535, ""\d"", """")"),"         Республика Северная Осетия-Алания")</f>
        <v>         Республика Северная Осетия-Алания</v>
      </c>
      <c r="C2535" s="14" t="str">
        <f t="shared" si="15"/>
        <v>Республика Северная Осетия-Алания</v>
      </c>
      <c r="D2535" s="3">
        <f t="shared" si="16"/>
        <v>2</v>
      </c>
      <c r="E2535" s="15" t="s">
        <v>47</v>
      </c>
      <c r="F2535" s="13" t="str">
        <f>IFERROR(__xludf.DUMMYFUNCTION("REGEXEXTRACT(E2535, ""[А-Яа-я].*"")"),"транспортные травмы всех видов")</f>
        <v>транспортные травмы всех видов</v>
      </c>
      <c r="G2535" s="16">
        <f t="shared" si="17"/>
        <v>2</v>
      </c>
      <c r="H2535" s="13" t="s">
        <v>28</v>
      </c>
      <c r="I2535" s="13" t="str">
        <f>IFERROR(__xludf.DUMMYFUNCTION("REGEXREPLACE(H2535, "".*\s"", """")"),"человек")</f>
        <v>человек</v>
      </c>
      <c r="J2535" s="13" t="s">
        <v>29</v>
      </c>
      <c r="K2535" s="17" t="str">
        <f>IFERROR(__xludf.DUMMYFUNCTION("REGEXREPLACE(J2535, ""^[\d\s]+"", """")"),"значение показателя за год")</f>
        <v>значение показателя за год</v>
      </c>
      <c r="L2535" s="16">
        <f t="shared" si="18"/>
        <v>2</v>
      </c>
      <c r="M2535" s="13" t="s">
        <v>30</v>
      </c>
      <c r="N2535" s="13" t="str">
        <f>IFERROR(__xludf.DUMMYFUNCTION("REGEXEXTRACT(M2535, "" (.+)$"")"),"все население")</f>
        <v>все население</v>
      </c>
      <c r="O2535" s="18">
        <v>120.0</v>
      </c>
      <c r="P2535" s="18">
        <v>137.0</v>
      </c>
      <c r="Q2535" s="18">
        <v>102.0</v>
      </c>
      <c r="R2535" s="18">
        <v>114.0</v>
      </c>
      <c r="S2535" s="23" t="s">
        <v>37</v>
      </c>
      <c r="T2535" s="23" t="s">
        <v>37</v>
      </c>
      <c r="U2535" s="23" t="s">
        <v>37</v>
      </c>
      <c r="V2535" s="23" t="s">
        <v>37</v>
      </c>
      <c r="W2535" s="23" t="s">
        <v>37</v>
      </c>
      <c r="X2535" s="23" t="s">
        <v>37</v>
      </c>
      <c r="Y2535" s="23" t="s">
        <v>37</v>
      </c>
      <c r="Z2535" s="19">
        <f t="shared" si="6"/>
        <v>473</v>
      </c>
      <c r="AA2535" s="19" t="str">
        <f t="shared" si="19"/>
        <v/>
      </c>
      <c r="AB2535" s="19" t="str">
        <f t="shared" si="8"/>
        <v/>
      </c>
      <c r="AC2535" s="19">
        <f t="shared" si="20"/>
        <v>118.25</v>
      </c>
      <c r="AD2535" s="19">
        <f t="shared" si="21"/>
        <v>1</v>
      </c>
      <c r="AE2535" s="19" t="str">
        <f t="shared" si="22"/>
        <v>Нет моды</v>
      </c>
      <c r="AF2535" s="19">
        <f t="shared" si="23"/>
        <v>102</v>
      </c>
      <c r="AG2535" s="19">
        <f t="shared" si="24"/>
        <v>137</v>
      </c>
      <c r="AH2535" s="20" t="str">
        <f t="shared" si="14"/>
        <v/>
      </c>
      <c r="AI2535" s="24"/>
      <c r="AJ2535" s="24"/>
      <c r="AK2535" s="24"/>
      <c r="AL2535" s="22">
        <f t="shared" si="25"/>
        <v>1</v>
      </c>
    </row>
    <row r="2536" ht="12.75" customHeight="1">
      <c r="A2536" s="13" t="s">
        <v>192</v>
      </c>
      <c r="B2536" s="13" t="str">
        <f>IFERROR(__xludf.DUMMYFUNCTION("REGEXREPLACE(A2536, ""\d"", """")"),"         Республика Северная Осетия-Алания")</f>
        <v>         Республика Северная Осетия-Алания</v>
      </c>
      <c r="C2536" s="14" t="str">
        <f t="shared" si="15"/>
        <v>Республика Северная Осетия-Алания</v>
      </c>
      <c r="D2536" s="3">
        <f t="shared" si="16"/>
        <v>2</v>
      </c>
      <c r="E2536" s="15" t="s">
        <v>47</v>
      </c>
      <c r="F2536" s="13" t="str">
        <f>IFERROR(__xludf.DUMMYFUNCTION("REGEXEXTRACT(E2536, ""[А-Яа-я].*"")"),"транспортные травмы всех видов")</f>
        <v>транспортные травмы всех видов</v>
      </c>
      <c r="G2536" s="16">
        <f t="shared" si="17"/>
        <v>2</v>
      </c>
      <c r="H2536" s="13" t="s">
        <v>28</v>
      </c>
      <c r="I2536" s="13" t="str">
        <f>IFERROR(__xludf.DUMMYFUNCTION("REGEXREPLACE(H2536, "".*\s"", """")"),"человек")</f>
        <v>человек</v>
      </c>
      <c r="J2536" s="13" t="s">
        <v>29</v>
      </c>
      <c r="K2536" s="17" t="str">
        <f>IFERROR(__xludf.DUMMYFUNCTION("REGEXREPLACE(J2536, ""^[\d\s]+"", """")"),"значение показателя за год")</f>
        <v>значение показателя за год</v>
      </c>
      <c r="L2536" s="16">
        <f t="shared" si="18"/>
        <v>2</v>
      </c>
      <c r="M2536" s="13" t="s">
        <v>31</v>
      </c>
      <c r="N2536" s="13" t="str">
        <f>IFERROR(__xludf.DUMMYFUNCTION("REGEXEXTRACT(M2536, "" (.+)$"")"),"городское население")</f>
        <v>городское население</v>
      </c>
      <c r="O2536" s="18">
        <v>65.0</v>
      </c>
      <c r="P2536" s="18">
        <v>87.0</v>
      </c>
      <c r="Q2536" s="18">
        <v>60.0</v>
      </c>
      <c r="R2536" s="18">
        <v>61.0</v>
      </c>
      <c r="S2536" s="23" t="s">
        <v>37</v>
      </c>
      <c r="T2536" s="23" t="s">
        <v>37</v>
      </c>
      <c r="U2536" s="23" t="s">
        <v>37</v>
      </c>
      <c r="V2536" s="23" t="s">
        <v>37</v>
      </c>
      <c r="W2536" s="23" t="s">
        <v>37</v>
      </c>
      <c r="X2536" s="23" t="s">
        <v>37</v>
      </c>
      <c r="Y2536" s="23" t="s">
        <v>37</v>
      </c>
      <c r="Z2536" s="19" t="str">
        <f t="shared" si="6"/>
        <v/>
      </c>
      <c r="AA2536" s="19">
        <f t="shared" si="19"/>
        <v>273</v>
      </c>
      <c r="AB2536" s="19" t="str">
        <f t="shared" si="8"/>
        <v/>
      </c>
      <c r="AC2536" s="19">
        <f t="shared" si="20"/>
        <v>68.25</v>
      </c>
      <c r="AD2536" s="19">
        <f t="shared" si="21"/>
        <v>94.5</v>
      </c>
      <c r="AE2536" s="19" t="str">
        <f t="shared" si="22"/>
        <v>Нет моды</v>
      </c>
      <c r="AF2536" s="19">
        <f t="shared" si="23"/>
        <v>60</v>
      </c>
      <c r="AG2536" s="19">
        <f t="shared" si="24"/>
        <v>87</v>
      </c>
      <c r="AH2536" s="20" t="str">
        <f t="shared" si="14"/>
        <v/>
      </c>
      <c r="AI2536" s="24"/>
      <c r="AJ2536" s="24"/>
      <c r="AK2536" s="24"/>
      <c r="AL2536" s="22">
        <f t="shared" si="25"/>
        <v>1</v>
      </c>
    </row>
    <row r="2537" ht="12.75" customHeight="1">
      <c r="A2537" s="13" t="s">
        <v>192</v>
      </c>
      <c r="B2537" s="13" t="str">
        <f>IFERROR(__xludf.DUMMYFUNCTION("REGEXREPLACE(A2537, ""\d"", """")"),"         Республика Северная Осетия-Алания")</f>
        <v>         Республика Северная Осетия-Алания</v>
      </c>
      <c r="C2537" s="14" t="str">
        <f t="shared" si="15"/>
        <v>Республика Северная Осетия-Алания</v>
      </c>
      <c r="D2537" s="3">
        <f t="shared" si="16"/>
        <v>2</v>
      </c>
      <c r="E2537" s="15" t="s">
        <v>47</v>
      </c>
      <c r="F2537" s="13" t="str">
        <f>IFERROR(__xludf.DUMMYFUNCTION("REGEXEXTRACT(E2537, ""[А-Яа-я].*"")"),"транспортные травмы всех видов")</f>
        <v>транспортные травмы всех видов</v>
      </c>
      <c r="G2537" s="16">
        <f t="shared" si="17"/>
        <v>2</v>
      </c>
      <c r="H2537" s="13" t="s">
        <v>28</v>
      </c>
      <c r="I2537" s="13" t="str">
        <f>IFERROR(__xludf.DUMMYFUNCTION("REGEXREPLACE(H2537, "".*\s"", """")"),"человек")</f>
        <v>человек</v>
      </c>
      <c r="J2537" s="13" t="s">
        <v>29</v>
      </c>
      <c r="K2537" s="17" t="str">
        <f>IFERROR(__xludf.DUMMYFUNCTION("REGEXREPLACE(J2537, ""^[\d\s]+"", """")"),"значение показателя за год")</f>
        <v>значение показателя за год</v>
      </c>
      <c r="L2537" s="16">
        <f t="shared" si="18"/>
        <v>2</v>
      </c>
      <c r="M2537" s="13" t="s">
        <v>32</v>
      </c>
      <c r="N2537" s="13" t="str">
        <f>IFERROR(__xludf.DUMMYFUNCTION("REGEXEXTRACT(M2537, "" (.+)$"")"),"сельское население")</f>
        <v>сельское население</v>
      </c>
      <c r="O2537" s="18">
        <v>55.0</v>
      </c>
      <c r="P2537" s="18">
        <v>50.0</v>
      </c>
      <c r="Q2537" s="18">
        <v>42.0</v>
      </c>
      <c r="R2537" s="18">
        <v>53.0</v>
      </c>
      <c r="S2537" s="23" t="s">
        <v>37</v>
      </c>
      <c r="T2537" s="23" t="s">
        <v>37</v>
      </c>
      <c r="U2537" s="23" t="s">
        <v>37</v>
      </c>
      <c r="V2537" s="23" t="s">
        <v>37</v>
      </c>
      <c r="W2537" s="23" t="s">
        <v>37</v>
      </c>
      <c r="X2537" s="23" t="s">
        <v>37</v>
      </c>
      <c r="Y2537" s="23" t="s">
        <v>37</v>
      </c>
      <c r="Z2537" s="19" t="str">
        <f t="shared" si="6"/>
        <v/>
      </c>
      <c r="AA2537" s="19" t="str">
        <f t="shared" si="19"/>
        <v/>
      </c>
      <c r="AB2537" s="19">
        <f t="shared" si="8"/>
        <v>200</v>
      </c>
      <c r="AC2537" s="19">
        <f t="shared" si="20"/>
        <v>50</v>
      </c>
      <c r="AD2537" s="19">
        <f t="shared" si="21"/>
        <v>57.5</v>
      </c>
      <c r="AE2537" s="19" t="str">
        <f t="shared" si="22"/>
        <v>Нет моды</v>
      </c>
      <c r="AF2537" s="19">
        <f t="shared" si="23"/>
        <v>42</v>
      </c>
      <c r="AG2537" s="19">
        <f t="shared" si="24"/>
        <v>55</v>
      </c>
      <c r="AH2537" s="20" t="str">
        <f t="shared" si="14"/>
        <v>Город: 58%; Село: 42%</v>
      </c>
      <c r="AI2537" s="24"/>
      <c r="AJ2537" s="24"/>
      <c r="AK2537" s="24"/>
      <c r="AL2537" s="22">
        <f t="shared" si="25"/>
        <v>1</v>
      </c>
    </row>
    <row r="2538" ht="12.75" customHeight="1">
      <c r="A2538" s="13" t="s">
        <v>192</v>
      </c>
      <c r="B2538" s="13" t="str">
        <f>IFERROR(__xludf.DUMMYFUNCTION("REGEXREPLACE(A2538, ""\d"", """")"),"         Республика Северная Осетия-Алания")</f>
        <v>         Республика Северная Осетия-Алания</v>
      </c>
      <c r="C2538" s="14" t="str">
        <f t="shared" si="15"/>
        <v>Республика Северная Осетия-Алания</v>
      </c>
      <c r="D2538" s="3">
        <f t="shared" si="16"/>
        <v>2</v>
      </c>
      <c r="E2538" s="15" t="s">
        <v>48</v>
      </c>
      <c r="F2538" s="13" t="str">
        <f>IFERROR(__xludf.DUMMYFUNCTION("REGEXEXTRACT(E2538, ""[А-Яа-я].*"")"),"Убийство")</f>
        <v>Убийство</v>
      </c>
      <c r="G2538" s="16">
        <f t="shared" si="17"/>
        <v>2</v>
      </c>
      <c r="H2538" s="13" t="s">
        <v>28</v>
      </c>
      <c r="I2538" s="13" t="str">
        <f>IFERROR(__xludf.DUMMYFUNCTION("REGEXREPLACE(H2538, "".*\s"", """")"),"человек")</f>
        <v>человек</v>
      </c>
      <c r="J2538" s="13" t="s">
        <v>29</v>
      </c>
      <c r="K2538" s="17" t="str">
        <f>IFERROR(__xludf.DUMMYFUNCTION("REGEXREPLACE(J2538, ""^[\d\s]+"", """")"),"значение показателя за год")</f>
        <v>значение показателя за год</v>
      </c>
      <c r="L2538" s="16">
        <f t="shared" si="18"/>
        <v>2</v>
      </c>
      <c r="M2538" s="13" t="s">
        <v>30</v>
      </c>
      <c r="N2538" s="13" t="str">
        <f>IFERROR(__xludf.DUMMYFUNCTION("REGEXEXTRACT(M2538, "" (.+)$"")"),"все население")</f>
        <v>все население</v>
      </c>
      <c r="O2538" s="18">
        <v>37.0</v>
      </c>
      <c r="P2538" s="18">
        <v>25.0</v>
      </c>
      <c r="Q2538" s="18">
        <v>11.0</v>
      </c>
      <c r="R2538" s="18">
        <v>21.0</v>
      </c>
      <c r="S2538" s="18">
        <v>16.0</v>
      </c>
      <c r="T2538" s="18">
        <v>11.0</v>
      </c>
      <c r="U2538" s="18">
        <v>13.0</v>
      </c>
      <c r="V2538" s="18">
        <v>18.0</v>
      </c>
      <c r="W2538" s="18">
        <v>8.0</v>
      </c>
      <c r="X2538" s="18">
        <v>8.0</v>
      </c>
      <c r="Y2538" s="18">
        <v>4.0</v>
      </c>
      <c r="Z2538" s="19">
        <f t="shared" si="6"/>
        <v>172</v>
      </c>
      <c r="AA2538" s="19" t="str">
        <f t="shared" si="19"/>
        <v/>
      </c>
      <c r="AB2538" s="19" t="str">
        <f t="shared" si="8"/>
        <v/>
      </c>
      <c r="AC2538" s="19">
        <f t="shared" si="20"/>
        <v>15.63636364</v>
      </c>
      <c r="AD2538" s="19">
        <f t="shared" si="21"/>
        <v>18</v>
      </c>
      <c r="AE2538" s="19" t="str">
        <f t="shared" si="22"/>
        <v>Нет моды</v>
      </c>
      <c r="AF2538" s="19">
        <f t="shared" si="23"/>
        <v>4</v>
      </c>
      <c r="AG2538" s="19">
        <f t="shared" si="24"/>
        <v>37</v>
      </c>
      <c r="AH2538" s="20" t="str">
        <f t="shared" si="14"/>
        <v/>
      </c>
      <c r="AI2538" s="21"/>
      <c r="AJ2538" s="21"/>
      <c r="AK2538" s="21"/>
      <c r="AL2538" s="22">
        <f t="shared" si="25"/>
        <v>1</v>
      </c>
    </row>
    <row r="2539" ht="12.75" customHeight="1">
      <c r="A2539" s="13" t="s">
        <v>192</v>
      </c>
      <c r="B2539" s="13" t="str">
        <f>IFERROR(__xludf.DUMMYFUNCTION("REGEXREPLACE(A2539, ""\d"", """")"),"         Республика Северная Осетия-Алания")</f>
        <v>         Республика Северная Осетия-Алания</v>
      </c>
      <c r="C2539" s="14" t="str">
        <f t="shared" si="15"/>
        <v>Республика Северная Осетия-Алания</v>
      </c>
      <c r="D2539" s="3">
        <f t="shared" si="16"/>
        <v>2</v>
      </c>
      <c r="E2539" s="15" t="s">
        <v>48</v>
      </c>
      <c r="F2539" s="13" t="str">
        <f>IFERROR(__xludf.DUMMYFUNCTION("REGEXEXTRACT(E2539, ""[А-Яа-я].*"")"),"Убийство")</f>
        <v>Убийство</v>
      </c>
      <c r="G2539" s="16">
        <f t="shared" si="17"/>
        <v>2</v>
      </c>
      <c r="H2539" s="13" t="s">
        <v>28</v>
      </c>
      <c r="I2539" s="13" t="str">
        <f>IFERROR(__xludf.DUMMYFUNCTION("REGEXREPLACE(H2539, "".*\s"", """")"),"человек")</f>
        <v>человек</v>
      </c>
      <c r="J2539" s="13" t="s">
        <v>29</v>
      </c>
      <c r="K2539" s="17" t="str">
        <f>IFERROR(__xludf.DUMMYFUNCTION("REGEXREPLACE(J2539, ""^[\d\s]+"", """")"),"значение показателя за год")</f>
        <v>значение показателя за год</v>
      </c>
      <c r="L2539" s="16">
        <f t="shared" si="18"/>
        <v>2</v>
      </c>
      <c r="M2539" s="13" t="s">
        <v>31</v>
      </c>
      <c r="N2539" s="13" t="str">
        <f>IFERROR(__xludf.DUMMYFUNCTION("REGEXEXTRACT(M2539, "" (.+)$"")"),"городское население")</f>
        <v>городское население</v>
      </c>
      <c r="O2539" s="18">
        <v>21.0</v>
      </c>
      <c r="P2539" s="18">
        <v>18.0</v>
      </c>
      <c r="Q2539" s="18">
        <v>8.0</v>
      </c>
      <c r="R2539" s="18">
        <v>12.0</v>
      </c>
      <c r="S2539" s="18">
        <v>8.0</v>
      </c>
      <c r="T2539" s="18">
        <v>9.0</v>
      </c>
      <c r="U2539" s="18">
        <v>8.0</v>
      </c>
      <c r="V2539" s="18">
        <v>9.0</v>
      </c>
      <c r="W2539" s="18">
        <v>7.0</v>
      </c>
      <c r="X2539" s="18">
        <v>6.0</v>
      </c>
      <c r="Y2539" s="18">
        <v>2.0</v>
      </c>
      <c r="Z2539" s="19" t="str">
        <f t="shared" si="6"/>
        <v/>
      </c>
      <c r="AA2539" s="19">
        <f t="shared" si="19"/>
        <v>108</v>
      </c>
      <c r="AB2539" s="19" t="str">
        <f t="shared" si="8"/>
        <v/>
      </c>
      <c r="AC2539" s="19">
        <f t="shared" si="20"/>
        <v>9.818181818</v>
      </c>
      <c r="AD2539" s="19">
        <f t="shared" si="21"/>
        <v>10</v>
      </c>
      <c r="AE2539" s="19" t="str">
        <f t="shared" si="22"/>
        <v>Нет моды</v>
      </c>
      <c r="AF2539" s="19">
        <f t="shared" si="23"/>
        <v>2</v>
      </c>
      <c r="AG2539" s="19">
        <f t="shared" si="24"/>
        <v>21</v>
      </c>
      <c r="AH2539" s="20" t="str">
        <f t="shared" si="14"/>
        <v/>
      </c>
      <c r="AI2539" s="21"/>
      <c r="AJ2539" s="21"/>
      <c r="AK2539" s="21"/>
      <c r="AL2539" s="22">
        <f t="shared" si="25"/>
        <v>1</v>
      </c>
    </row>
    <row r="2540" ht="12.75" customHeight="1">
      <c r="A2540" s="13" t="s">
        <v>192</v>
      </c>
      <c r="B2540" s="13" t="str">
        <f>IFERROR(__xludf.DUMMYFUNCTION("REGEXREPLACE(A2540, ""\d"", """")"),"         Республика Северная Осетия-Алания")</f>
        <v>         Республика Северная Осетия-Алания</v>
      </c>
      <c r="C2540" s="14" t="str">
        <f t="shared" si="15"/>
        <v>Республика Северная Осетия-Алания</v>
      </c>
      <c r="D2540" s="3">
        <f t="shared" si="16"/>
        <v>2</v>
      </c>
      <c r="E2540" s="15" t="s">
        <v>48</v>
      </c>
      <c r="F2540" s="13" t="str">
        <f>IFERROR(__xludf.DUMMYFUNCTION("REGEXEXTRACT(E2540, ""[А-Яа-я].*"")"),"Убийство")</f>
        <v>Убийство</v>
      </c>
      <c r="G2540" s="16">
        <f t="shared" si="17"/>
        <v>2</v>
      </c>
      <c r="H2540" s="13" t="s">
        <v>28</v>
      </c>
      <c r="I2540" s="13" t="str">
        <f>IFERROR(__xludf.DUMMYFUNCTION("REGEXREPLACE(H2540, "".*\s"", """")"),"человек")</f>
        <v>человек</v>
      </c>
      <c r="J2540" s="13" t="s">
        <v>29</v>
      </c>
      <c r="K2540" s="17" t="str">
        <f>IFERROR(__xludf.DUMMYFUNCTION("REGEXREPLACE(J2540, ""^[\d\s]+"", """")"),"значение показателя за год")</f>
        <v>значение показателя за год</v>
      </c>
      <c r="L2540" s="16">
        <f t="shared" si="18"/>
        <v>2</v>
      </c>
      <c r="M2540" s="13" t="s">
        <v>32</v>
      </c>
      <c r="N2540" s="13" t="str">
        <f>IFERROR(__xludf.DUMMYFUNCTION("REGEXEXTRACT(M2540, "" (.+)$"")"),"сельское население")</f>
        <v>сельское население</v>
      </c>
      <c r="O2540" s="18">
        <v>16.0</v>
      </c>
      <c r="P2540" s="18">
        <v>7.0</v>
      </c>
      <c r="Q2540" s="18">
        <v>3.0</v>
      </c>
      <c r="R2540" s="18">
        <v>9.0</v>
      </c>
      <c r="S2540" s="18">
        <v>8.0</v>
      </c>
      <c r="T2540" s="18">
        <v>2.0</v>
      </c>
      <c r="U2540" s="18">
        <v>5.0</v>
      </c>
      <c r="V2540" s="18">
        <v>9.0</v>
      </c>
      <c r="W2540" s="18">
        <v>1.0</v>
      </c>
      <c r="X2540" s="18">
        <v>2.0</v>
      </c>
      <c r="Y2540" s="18">
        <v>2.0</v>
      </c>
      <c r="Z2540" s="19" t="str">
        <f t="shared" si="6"/>
        <v/>
      </c>
      <c r="AA2540" s="19" t="str">
        <f t="shared" si="19"/>
        <v/>
      </c>
      <c r="AB2540" s="19">
        <f t="shared" si="8"/>
        <v>64</v>
      </c>
      <c r="AC2540" s="19">
        <f t="shared" si="20"/>
        <v>5.818181818</v>
      </c>
      <c r="AD2540" s="19">
        <f t="shared" si="21"/>
        <v>8</v>
      </c>
      <c r="AE2540" s="19" t="str">
        <f t="shared" si="22"/>
        <v>Нет моды</v>
      </c>
      <c r="AF2540" s="19">
        <f t="shared" si="23"/>
        <v>1</v>
      </c>
      <c r="AG2540" s="19">
        <f t="shared" si="24"/>
        <v>16</v>
      </c>
      <c r="AH2540" s="20" t="str">
        <f t="shared" si="14"/>
        <v>Город: 63%; Село: 37%</v>
      </c>
      <c r="AI2540" s="21"/>
      <c r="AJ2540" s="21"/>
      <c r="AK2540" s="21"/>
      <c r="AL2540" s="22">
        <f t="shared" si="25"/>
        <v>1</v>
      </c>
    </row>
    <row r="2541" ht="12.75" customHeight="1">
      <c r="A2541" s="13" t="s">
        <v>192</v>
      </c>
      <c r="B2541" s="13" t="str">
        <f>IFERROR(__xludf.DUMMYFUNCTION("REGEXREPLACE(A2541, ""\d"", """")"),"         Республика Северная Осетия-Алания")</f>
        <v>         Республика Северная Осетия-Алания</v>
      </c>
      <c r="C2541" s="14" t="str">
        <f t="shared" si="15"/>
        <v>Республика Северная Осетия-Алания</v>
      </c>
      <c r="D2541" s="3">
        <f t="shared" si="16"/>
        <v>2</v>
      </c>
      <c r="E2541" s="15" t="s">
        <v>49</v>
      </c>
      <c r="F2541" s="13" t="str">
        <f>IFERROR(__xludf.DUMMYFUNCTION("REGEXEXTRACT(E2541, ""[А-Яа-я].*"")"),"Цереброваскулярные болезни")</f>
        <v>Цереброваскулярные болезни</v>
      </c>
      <c r="G2541" s="16">
        <f t="shared" si="17"/>
        <v>2</v>
      </c>
      <c r="H2541" s="13" t="s">
        <v>28</v>
      </c>
      <c r="I2541" s="13" t="str">
        <f>IFERROR(__xludf.DUMMYFUNCTION("REGEXREPLACE(H2541, "".*\s"", """")"),"человек")</f>
        <v>человек</v>
      </c>
      <c r="J2541" s="13" t="s">
        <v>29</v>
      </c>
      <c r="K2541" s="17" t="str">
        <f>IFERROR(__xludf.DUMMYFUNCTION("REGEXREPLACE(J2541, ""^[\d\s]+"", """")"),"значение показателя за год")</f>
        <v>значение показателя за год</v>
      </c>
      <c r="L2541" s="16">
        <f t="shared" si="18"/>
        <v>2</v>
      </c>
      <c r="M2541" s="13" t="s">
        <v>30</v>
      </c>
      <c r="N2541" s="13" t="str">
        <f>IFERROR(__xludf.DUMMYFUNCTION("REGEXEXTRACT(M2541, "" (.+)$"")"),"все население")</f>
        <v>все население</v>
      </c>
      <c r="O2541" s="18">
        <v>1202.0</v>
      </c>
      <c r="P2541" s="18">
        <v>1189.0</v>
      </c>
      <c r="Q2541" s="18">
        <v>1208.0</v>
      </c>
      <c r="R2541" s="18">
        <v>1130.0</v>
      </c>
      <c r="S2541" s="18">
        <v>1045.0</v>
      </c>
      <c r="T2541" s="18">
        <v>721.0</v>
      </c>
      <c r="U2541" s="18">
        <v>891.0</v>
      </c>
      <c r="V2541" s="18">
        <v>909.0</v>
      </c>
      <c r="W2541" s="18">
        <v>943.0</v>
      </c>
      <c r="X2541" s="18">
        <v>909.0</v>
      </c>
      <c r="Y2541" s="18">
        <v>860.0</v>
      </c>
      <c r="Z2541" s="19">
        <f t="shared" si="6"/>
        <v>11007</v>
      </c>
      <c r="AA2541" s="19" t="str">
        <f t="shared" si="19"/>
        <v/>
      </c>
      <c r="AB2541" s="19" t="str">
        <f t="shared" si="8"/>
        <v/>
      </c>
      <c r="AC2541" s="19">
        <f t="shared" si="20"/>
        <v>1000.636364</v>
      </c>
      <c r="AD2541" s="19">
        <f t="shared" si="21"/>
        <v>368.5</v>
      </c>
      <c r="AE2541" s="19" t="str">
        <f t="shared" si="22"/>
        <v>Нет моды</v>
      </c>
      <c r="AF2541" s="19">
        <f t="shared" si="23"/>
        <v>721</v>
      </c>
      <c r="AG2541" s="19">
        <f t="shared" si="24"/>
        <v>1208</v>
      </c>
      <c r="AH2541" s="20" t="str">
        <f t="shared" si="14"/>
        <v/>
      </c>
      <c r="AI2541" s="21"/>
      <c r="AJ2541" s="21"/>
      <c r="AK2541" s="21"/>
      <c r="AL2541" s="22">
        <f t="shared" si="25"/>
        <v>1</v>
      </c>
    </row>
    <row r="2542" ht="12.75" customHeight="1">
      <c r="A2542" s="13" t="s">
        <v>192</v>
      </c>
      <c r="B2542" s="13" t="str">
        <f>IFERROR(__xludf.DUMMYFUNCTION("REGEXREPLACE(A2542, ""\d"", """")"),"         Республика Северная Осетия-Алания")</f>
        <v>         Республика Северная Осетия-Алания</v>
      </c>
      <c r="C2542" s="14" t="str">
        <f t="shared" si="15"/>
        <v>Республика Северная Осетия-Алания</v>
      </c>
      <c r="D2542" s="3">
        <f t="shared" si="16"/>
        <v>2</v>
      </c>
      <c r="E2542" s="15" t="s">
        <v>49</v>
      </c>
      <c r="F2542" s="13" t="str">
        <f>IFERROR(__xludf.DUMMYFUNCTION("REGEXEXTRACT(E2542, ""[А-Яа-я].*"")"),"Цереброваскулярные болезни")</f>
        <v>Цереброваскулярные болезни</v>
      </c>
      <c r="G2542" s="16">
        <f t="shared" si="17"/>
        <v>2</v>
      </c>
      <c r="H2542" s="13" t="s">
        <v>28</v>
      </c>
      <c r="I2542" s="13" t="str">
        <f>IFERROR(__xludf.DUMMYFUNCTION("REGEXREPLACE(H2542, "".*\s"", """")"),"человек")</f>
        <v>человек</v>
      </c>
      <c r="J2542" s="13" t="s">
        <v>29</v>
      </c>
      <c r="K2542" s="17" t="str">
        <f>IFERROR(__xludf.DUMMYFUNCTION("REGEXREPLACE(J2542, ""^[\d\s]+"", """")"),"значение показателя за год")</f>
        <v>значение показателя за год</v>
      </c>
      <c r="L2542" s="16">
        <f t="shared" si="18"/>
        <v>2</v>
      </c>
      <c r="M2542" s="13" t="s">
        <v>31</v>
      </c>
      <c r="N2542" s="13" t="str">
        <f>IFERROR(__xludf.DUMMYFUNCTION("REGEXEXTRACT(M2542, "" (.+)$"")"),"городское население")</f>
        <v>городское население</v>
      </c>
      <c r="O2542" s="18">
        <v>771.0</v>
      </c>
      <c r="P2542" s="18">
        <v>765.0</v>
      </c>
      <c r="Q2542" s="18">
        <v>804.0</v>
      </c>
      <c r="R2542" s="18">
        <v>726.0</v>
      </c>
      <c r="S2542" s="18">
        <v>690.0</v>
      </c>
      <c r="T2542" s="18">
        <v>495.0</v>
      </c>
      <c r="U2542" s="18">
        <v>659.0</v>
      </c>
      <c r="V2542" s="18">
        <v>677.0</v>
      </c>
      <c r="W2542" s="18">
        <v>706.0</v>
      </c>
      <c r="X2542" s="18">
        <v>699.0</v>
      </c>
      <c r="Y2542" s="18">
        <v>619.0</v>
      </c>
      <c r="Z2542" s="19" t="str">
        <f t="shared" si="6"/>
        <v/>
      </c>
      <c r="AA2542" s="19">
        <f t="shared" si="19"/>
        <v>7611</v>
      </c>
      <c r="AB2542" s="19" t="str">
        <f t="shared" si="8"/>
        <v/>
      </c>
      <c r="AC2542" s="19">
        <f t="shared" si="20"/>
        <v>691.9090909</v>
      </c>
      <c r="AD2542" s="19">
        <f t="shared" si="21"/>
        <v>787.5</v>
      </c>
      <c r="AE2542" s="19" t="str">
        <f t="shared" si="22"/>
        <v>Нет моды</v>
      </c>
      <c r="AF2542" s="19">
        <f t="shared" si="23"/>
        <v>495</v>
      </c>
      <c r="AG2542" s="19">
        <f t="shared" si="24"/>
        <v>804</v>
      </c>
      <c r="AH2542" s="20" t="str">
        <f t="shared" si="14"/>
        <v/>
      </c>
      <c r="AI2542" s="21"/>
      <c r="AJ2542" s="21"/>
      <c r="AK2542" s="21"/>
      <c r="AL2542" s="22">
        <f t="shared" si="25"/>
        <v>1</v>
      </c>
    </row>
    <row r="2543" ht="12.75" customHeight="1">
      <c r="A2543" s="13" t="s">
        <v>192</v>
      </c>
      <c r="B2543" s="13" t="str">
        <f>IFERROR(__xludf.DUMMYFUNCTION("REGEXREPLACE(A2543, ""\d"", """")"),"         Республика Северная Осетия-Алания")</f>
        <v>         Республика Северная Осетия-Алания</v>
      </c>
      <c r="C2543" s="14" t="str">
        <f t="shared" si="15"/>
        <v>Республика Северная Осетия-Алания</v>
      </c>
      <c r="D2543" s="3">
        <f t="shared" si="16"/>
        <v>2</v>
      </c>
      <c r="E2543" s="15" t="s">
        <v>49</v>
      </c>
      <c r="F2543" s="13" t="str">
        <f>IFERROR(__xludf.DUMMYFUNCTION("REGEXEXTRACT(E2543, ""[А-Яа-я].*"")"),"Цереброваскулярные болезни")</f>
        <v>Цереброваскулярные болезни</v>
      </c>
      <c r="G2543" s="16">
        <f t="shared" si="17"/>
        <v>2</v>
      </c>
      <c r="H2543" s="13" t="s">
        <v>28</v>
      </c>
      <c r="I2543" s="13" t="str">
        <f>IFERROR(__xludf.DUMMYFUNCTION("REGEXREPLACE(H2543, "".*\s"", """")"),"человек")</f>
        <v>человек</v>
      </c>
      <c r="J2543" s="13" t="s">
        <v>29</v>
      </c>
      <c r="K2543" s="17" t="str">
        <f>IFERROR(__xludf.DUMMYFUNCTION("REGEXREPLACE(J2543, ""^[\d\s]+"", """")"),"значение показателя за год")</f>
        <v>значение показателя за год</v>
      </c>
      <c r="L2543" s="16">
        <f t="shared" si="18"/>
        <v>2</v>
      </c>
      <c r="M2543" s="13" t="s">
        <v>32</v>
      </c>
      <c r="N2543" s="13" t="str">
        <f>IFERROR(__xludf.DUMMYFUNCTION("REGEXEXTRACT(M2543, "" (.+)$"")"),"сельское население")</f>
        <v>сельское население</v>
      </c>
      <c r="O2543" s="18">
        <v>431.0</v>
      </c>
      <c r="P2543" s="18">
        <v>424.0</v>
      </c>
      <c r="Q2543" s="18">
        <v>404.0</v>
      </c>
      <c r="R2543" s="18">
        <v>404.0</v>
      </c>
      <c r="S2543" s="18">
        <v>355.0</v>
      </c>
      <c r="T2543" s="18">
        <v>226.0</v>
      </c>
      <c r="U2543" s="18">
        <v>232.0</v>
      </c>
      <c r="V2543" s="18">
        <v>232.0</v>
      </c>
      <c r="W2543" s="18">
        <v>237.0</v>
      </c>
      <c r="X2543" s="18">
        <v>210.0</v>
      </c>
      <c r="Y2543" s="18">
        <v>241.0</v>
      </c>
      <c r="Z2543" s="19" t="str">
        <f t="shared" si="6"/>
        <v/>
      </c>
      <c r="AA2543" s="19" t="str">
        <f t="shared" si="19"/>
        <v/>
      </c>
      <c r="AB2543" s="19">
        <f t="shared" si="8"/>
        <v>3396</v>
      </c>
      <c r="AC2543" s="19">
        <f t="shared" si="20"/>
        <v>308.7272727</v>
      </c>
      <c r="AD2543" s="19">
        <f t="shared" si="21"/>
        <v>463</v>
      </c>
      <c r="AE2543" s="19" t="str">
        <f t="shared" si="22"/>
        <v>Нет моды</v>
      </c>
      <c r="AF2543" s="19">
        <f t="shared" si="23"/>
        <v>210</v>
      </c>
      <c r="AG2543" s="19">
        <f t="shared" si="24"/>
        <v>431</v>
      </c>
      <c r="AH2543" s="20" t="str">
        <f t="shared" si="14"/>
        <v>Город: 69%; Село: 31%</v>
      </c>
      <c r="AI2543" s="21"/>
      <c r="AJ2543" s="21"/>
      <c r="AK2543" s="21"/>
      <c r="AL2543" s="22">
        <f t="shared" si="25"/>
        <v>1</v>
      </c>
    </row>
    <row r="2544" ht="12.75" customHeight="1">
      <c r="A2544" s="13" t="s">
        <v>193</v>
      </c>
      <c r="B2544" s="13" t="str">
        <f>IFERROR(__xludf.DUMMYFUNCTION("REGEXREPLACE(A2544, ""\d"", """")"),"         Чеченская Республика")</f>
        <v>         Чеченская Республика</v>
      </c>
      <c r="C2544" s="14" t="str">
        <f t="shared" si="15"/>
        <v>Чеченская Республика</v>
      </c>
      <c r="D2544" s="3">
        <f t="shared" si="16"/>
        <v>2</v>
      </c>
      <c r="E2544" s="15" t="s">
        <v>27</v>
      </c>
      <c r="F2544" s="13" t="str">
        <f>IFERROR(__xludf.DUMMYFUNCTION("REGEXEXTRACT(E2544, ""[А-Яа-я].*"")"),"Болезни органов дыхания")</f>
        <v>Болезни органов дыхания</v>
      </c>
      <c r="G2544" s="16">
        <f t="shared" si="17"/>
        <v>2</v>
      </c>
      <c r="H2544" s="13" t="s">
        <v>28</v>
      </c>
      <c r="I2544" s="13" t="str">
        <f>IFERROR(__xludf.DUMMYFUNCTION("REGEXREPLACE(H2544, "".*\s"", """")"),"человек")</f>
        <v>человек</v>
      </c>
      <c r="J2544" s="13" t="s">
        <v>29</v>
      </c>
      <c r="K2544" s="17" t="str">
        <f>IFERROR(__xludf.DUMMYFUNCTION("REGEXREPLACE(J2544, ""^[\d\s]+"", """")"),"значение показателя за год")</f>
        <v>значение показателя за год</v>
      </c>
      <c r="L2544" s="16">
        <f t="shared" si="18"/>
        <v>2</v>
      </c>
      <c r="M2544" s="13" t="s">
        <v>30</v>
      </c>
      <c r="N2544" s="13" t="str">
        <f>IFERROR(__xludf.DUMMYFUNCTION("REGEXEXTRACT(M2544, "" (.+)$"")"),"все население")</f>
        <v>все население</v>
      </c>
      <c r="O2544" s="18">
        <v>203.0</v>
      </c>
      <c r="P2544" s="18">
        <v>112.0</v>
      </c>
      <c r="Q2544" s="18">
        <v>199.0</v>
      </c>
      <c r="R2544" s="18">
        <v>146.0</v>
      </c>
      <c r="S2544" s="18">
        <v>97.0</v>
      </c>
      <c r="T2544" s="18">
        <v>110.0</v>
      </c>
      <c r="U2544" s="18">
        <v>168.0</v>
      </c>
      <c r="V2544" s="18">
        <v>1300.0</v>
      </c>
      <c r="W2544" s="18">
        <v>346.0</v>
      </c>
      <c r="X2544" s="18">
        <v>398.0</v>
      </c>
      <c r="Y2544" s="18">
        <v>289.0</v>
      </c>
      <c r="Z2544" s="19">
        <f t="shared" si="6"/>
        <v>3368</v>
      </c>
      <c r="AA2544" s="19" t="str">
        <f t="shared" si="19"/>
        <v/>
      </c>
      <c r="AB2544" s="19" t="str">
        <f t="shared" si="8"/>
        <v/>
      </c>
      <c r="AC2544" s="19">
        <f t="shared" si="20"/>
        <v>306.1818182</v>
      </c>
      <c r="AD2544" s="19">
        <f t="shared" si="21"/>
        <v>234.5</v>
      </c>
      <c r="AE2544" s="19" t="str">
        <f t="shared" si="22"/>
        <v>Нет моды</v>
      </c>
      <c r="AF2544" s="19">
        <f t="shared" si="23"/>
        <v>97</v>
      </c>
      <c r="AG2544" s="19">
        <f t="shared" si="24"/>
        <v>1300</v>
      </c>
      <c r="AH2544" s="20" t="str">
        <f t="shared" si="14"/>
        <v/>
      </c>
      <c r="AI2544" s="21"/>
      <c r="AJ2544" s="21"/>
      <c r="AK2544" s="21"/>
      <c r="AL2544" s="22">
        <f t="shared" si="25"/>
        <v>1</v>
      </c>
    </row>
    <row r="2545" ht="12.75" customHeight="1">
      <c r="A2545" s="13" t="s">
        <v>193</v>
      </c>
      <c r="B2545" s="13" t="str">
        <f>IFERROR(__xludf.DUMMYFUNCTION("REGEXREPLACE(A2545, ""\d"", """")"),"         Чеченская Республика")</f>
        <v>         Чеченская Республика</v>
      </c>
      <c r="C2545" s="14" t="str">
        <f t="shared" si="15"/>
        <v>Чеченская Республика</v>
      </c>
      <c r="D2545" s="3">
        <f t="shared" si="16"/>
        <v>2</v>
      </c>
      <c r="E2545" s="15" t="s">
        <v>27</v>
      </c>
      <c r="F2545" s="13" t="str">
        <f>IFERROR(__xludf.DUMMYFUNCTION("REGEXEXTRACT(E2545, ""[А-Яа-я].*"")"),"Болезни органов дыхания")</f>
        <v>Болезни органов дыхания</v>
      </c>
      <c r="G2545" s="16">
        <f t="shared" si="17"/>
        <v>2</v>
      </c>
      <c r="H2545" s="13" t="s">
        <v>28</v>
      </c>
      <c r="I2545" s="13" t="str">
        <f>IFERROR(__xludf.DUMMYFUNCTION("REGEXREPLACE(H2545, "".*\s"", """")"),"человек")</f>
        <v>человек</v>
      </c>
      <c r="J2545" s="13" t="s">
        <v>29</v>
      </c>
      <c r="K2545" s="17" t="str">
        <f>IFERROR(__xludf.DUMMYFUNCTION("REGEXREPLACE(J2545, ""^[\d\s]+"", """")"),"значение показателя за год")</f>
        <v>значение показателя за год</v>
      </c>
      <c r="L2545" s="16">
        <f t="shared" si="18"/>
        <v>2</v>
      </c>
      <c r="M2545" s="13" t="s">
        <v>31</v>
      </c>
      <c r="N2545" s="13" t="str">
        <f>IFERROR(__xludf.DUMMYFUNCTION("REGEXEXTRACT(M2545, "" (.+)$"")"),"городское население")</f>
        <v>городское население</v>
      </c>
      <c r="O2545" s="18">
        <v>98.0</v>
      </c>
      <c r="P2545" s="18">
        <v>34.0</v>
      </c>
      <c r="Q2545" s="18">
        <v>74.0</v>
      </c>
      <c r="R2545" s="18">
        <v>58.0</v>
      </c>
      <c r="S2545" s="18">
        <v>39.0</v>
      </c>
      <c r="T2545" s="18">
        <v>33.0</v>
      </c>
      <c r="U2545" s="18">
        <v>64.0</v>
      </c>
      <c r="V2545" s="18">
        <v>899.0</v>
      </c>
      <c r="W2545" s="18">
        <v>223.0</v>
      </c>
      <c r="X2545" s="18">
        <v>260.0</v>
      </c>
      <c r="Y2545" s="18">
        <v>120.0</v>
      </c>
      <c r="Z2545" s="19" t="str">
        <f t="shared" si="6"/>
        <v/>
      </c>
      <c r="AA2545" s="19">
        <f t="shared" si="19"/>
        <v>1902</v>
      </c>
      <c r="AB2545" s="19" t="str">
        <f t="shared" si="8"/>
        <v/>
      </c>
      <c r="AC2545" s="19">
        <f t="shared" si="20"/>
        <v>172.9090909</v>
      </c>
      <c r="AD2545" s="19">
        <f t="shared" si="21"/>
        <v>133</v>
      </c>
      <c r="AE2545" s="19" t="str">
        <f t="shared" si="22"/>
        <v>Нет моды</v>
      </c>
      <c r="AF2545" s="19">
        <f t="shared" si="23"/>
        <v>33</v>
      </c>
      <c r="AG2545" s="19">
        <f t="shared" si="24"/>
        <v>899</v>
      </c>
      <c r="AH2545" s="20" t="str">
        <f t="shared" si="14"/>
        <v/>
      </c>
      <c r="AI2545" s="21"/>
      <c r="AJ2545" s="21"/>
      <c r="AK2545" s="21"/>
      <c r="AL2545" s="22">
        <f t="shared" si="25"/>
        <v>1</v>
      </c>
    </row>
    <row r="2546" ht="12.75" customHeight="1">
      <c r="A2546" s="13" t="s">
        <v>193</v>
      </c>
      <c r="B2546" s="13" t="str">
        <f>IFERROR(__xludf.DUMMYFUNCTION("REGEXREPLACE(A2546, ""\d"", """")"),"         Чеченская Республика")</f>
        <v>         Чеченская Республика</v>
      </c>
      <c r="C2546" s="14" t="str">
        <f t="shared" si="15"/>
        <v>Чеченская Республика</v>
      </c>
      <c r="D2546" s="3">
        <f t="shared" si="16"/>
        <v>2</v>
      </c>
      <c r="E2546" s="15" t="s">
        <v>27</v>
      </c>
      <c r="F2546" s="13" t="str">
        <f>IFERROR(__xludf.DUMMYFUNCTION("REGEXEXTRACT(E2546, ""[А-Яа-я].*"")"),"Болезни органов дыхания")</f>
        <v>Болезни органов дыхания</v>
      </c>
      <c r="G2546" s="16">
        <f t="shared" si="17"/>
        <v>2</v>
      </c>
      <c r="H2546" s="13" t="s">
        <v>28</v>
      </c>
      <c r="I2546" s="13" t="str">
        <f>IFERROR(__xludf.DUMMYFUNCTION("REGEXREPLACE(H2546, "".*\s"", """")"),"человек")</f>
        <v>человек</v>
      </c>
      <c r="J2546" s="13" t="s">
        <v>29</v>
      </c>
      <c r="K2546" s="17" t="str">
        <f>IFERROR(__xludf.DUMMYFUNCTION("REGEXREPLACE(J2546, ""^[\d\s]+"", """")"),"значение показателя за год")</f>
        <v>значение показателя за год</v>
      </c>
      <c r="L2546" s="16">
        <f t="shared" si="18"/>
        <v>2</v>
      </c>
      <c r="M2546" s="13" t="s">
        <v>32</v>
      </c>
      <c r="N2546" s="13" t="str">
        <f>IFERROR(__xludf.DUMMYFUNCTION("REGEXEXTRACT(M2546, "" (.+)$"")"),"сельское население")</f>
        <v>сельское население</v>
      </c>
      <c r="O2546" s="18">
        <v>105.0</v>
      </c>
      <c r="P2546" s="18">
        <v>78.0</v>
      </c>
      <c r="Q2546" s="18">
        <v>125.0</v>
      </c>
      <c r="R2546" s="18">
        <v>88.0</v>
      </c>
      <c r="S2546" s="18">
        <v>58.0</v>
      </c>
      <c r="T2546" s="18">
        <v>77.0</v>
      </c>
      <c r="U2546" s="18">
        <v>104.0</v>
      </c>
      <c r="V2546" s="18">
        <v>401.0</v>
      </c>
      <c r="W2546" s="18">
        <v>123.0</v>
      </c>
      <c r="X2546" s="18">
        <v>138.0</v>
      </c>
      <c r="Y2546" s="18">
        <v>169.0</v>
      </c>
      <c r="Z2546" s="19" t="str">
        <f t="shared" si="6"/>
        <v/>
      </c>
      <c r="AA2546" s="19" t="str">
        <f t="shared" si="19"/>
        <v/>
      </c>
      <c r="AB2546" s="19">
        <f t="shared" si="8"/>
        <v>1466</v>
      </c>
      <c r="AC2546" s="19">
        <f t="shared" si="20"/>
        <v>133.2727273</v>
      </c>
      <c r="AD2546" s="19">
        <f t="shared" si="21"/>
        <v>101</v>
      </c>
      <c r="AE2546" s="19" t="str">
        <f t="shared" si="22"/>
        <v>Нет моды</v>
      </c>
      <c r="AF2546" s="19">
        <f t="shared" si="23"/>
        <v>58</v>
      </c>
      <c r="AG2546" s="19">
        <f t="shared" si="24"/>
        <v>401</v>
      </c>
      <c r="AH2546" s="20" t="str">
        <f t="shared" si="14"/>
        <v>Город: 56%; Село: 44%</v>
      </c>
      <c r="AI2546" s="21"/>
      <c r="AJ2546" s="21"/>
      <c r="AK2546" s="21"/>
      <c r="AL2546" s="22">
        <f t="shared" si="25"/>
        <v>1</v>
      </c>
    </row>
    <row r="2547" ht="12.75" customHeight="1">
      <c r="A2547" s="13" t="s">
        <v>193</v>
      </c>
      <c r="B2547" s="13" t="str">
        <f>IFERROR(__xludf.DUMMYFUNCTION("REGEXREPLACE(A2547, ""\d"", """")"),"         Чеченская Республика")</f>
        <v>         Чеченская Республика</v>
      </c>
      <c r="C2547" s="14" t="str">
        <f t="shared" si="15"/>
        <v>Чеченская Республика</v>
      </c>
      <c r="D2547" s="3">
        <f t="shared" si="16"/>
        <v>2</v>
      </c>
      <c r="E2547" s="15" t="s">
        <v>33</v>
      </c>
      <c r="F2547" s="13" t="str">
        <f>IFERROR(__xludf.DUMMYFUNCTION("REGEXEXTRACT(E2547, ""[А-Яа-я].*"")"),"Болезни органов пищеварения")</f>
        <v>Болезни органов пищеварения</v>
      </c>
      <c r="G2547" s="16">
        <f t="shared" si="17"/>
        <v>2</v>
      </c>
      <c r="H2547" s="13" t="s">
        <v>28</v>
      </c>
      <c r="I2547" s="13" t="str">
        <f>IFERROR(__xludf.DUMMYFUNCTION("REGEXREPLACE(H2547, "".*\s"", """")"),"человек")</f>
        <v>человек</v>
      </c>
      <c r="J2547" s="13" t="s">
        <v>29</v>
      </c>
      <c r="K2547" s="17" t="str">
        <f>IFERROR(__xludf.DUMMYFUNCTION("REGEXREPLACE(J2547, ""^[\d\s]+"", """")"),"значение показателя за год")</f>
        <v>значение показателя за год</v>
      </c>
      <c r="L2547" s="16">
        <f t="shared" si="18"/>
        <v>2</v>
      </c>
      <c r="M2547" s="13" t="s">
        <v>30</v>
      </c>
      <c r="N2547" s="13" t="str">
        <f>IFERROR(__xludf.DUMMYFUNCTION("REGEXEXTRACT(M2547, "" (.+)$"")"),"все население")</f>
        <v>все население</v>
      </c>
      <c r="O2547" s="18">
        <v>135.0</v>
      </c>
      <c r="P2547" s="18">
        <v>152.0</v>
      </c>
      <c r="Q2547" s="18">
        <v>170.0</v>
      </c>
      <c r="R2547" s="18">
        <v>190.0</v>
      </c>
      <c r="S2547" s="18">
        <v>160.0</v>
      </c>
      <c r="T2547" s="18">
        <v>175.0</v>
      </c>
      <c r="U2547" s="18">
        <v>123.0</v>
      </c>
      <c r="V2547" s="18">
        <v>149.0</v>
      </c>
      <c r="W2547" s="18">
        <v>160.0</v>
      </c>
      <c r="X2547" s="18">
        <v>262.0</v>
      </c>
      <c r="Y2547" s="18">
        <v>248.0</v>
      </c>
      <c r="Z2547" s="19">
        <f t="shared" si="6"/>
        <v>1924</v>
      </c>
      <c r="AA2547" s="19" t="str">
        <f t="shared" si="19"/>
        <v/>
      </c>
      <c r="AB2547" s="19" t="str">
        <f t="shared" si="8"/>
        <v/>
      </c>
      <c r="AC2547" s="19">
        <f t="shared" si="20"/>
        <v>174.9090909</v>
      </c>
      <c r="AD2547" s="19">
        <f t="shared" si="21"/>
        <v>143.5</v>
      </c>
      <c r="AE2547" s="19" t="str">
        <f t="shared" si="22"/>
        <v>Нет моды</v>
      </c>
      <c r="AF2547" s="19">
        <f t="shared" si="23"/>
        <v>123</v>
      </c>
      <c r="AG2547" s="19">
        <f t="shared" si="24"/>
        <v>262</v>
      </c>
      <c r="AH2547" s="20" t="str">
        <f t="shared" si="14"/>
        <v/>
      </c>
      <c r="AI2547" s="21"/>
      <c r="AJ2547" s="21"/>
      <c r="AK2547" s="21"/>
      <c r="AL2547" s="22">
        <f t="shared" si="25"/>
        <v>1</v>
      </c>
    </row>
    <row r="2548" ht="12.75" customHeight="1">
      <c r="A2548" s="13" t="s">
        <v>193</v>
      </c>
      <c r="B2548" s="13" t="str">
        <f>IFERROR(__xludf.DUMMYFUNCTION("REGEXREPLACE(A2548, ""\d"", """")"),"         Чеченская Республика")</f>
        <v>         Чеченская Республика</v>
      </c>
      <c r="C2548" s="14" t="str">
        <f t="shared" si="15"/>
        <v>Чеченская Республика</v>
      </c>
      <c r="D2548" s="3">
        <f t="shared" si="16"/>
        <v>2</v>
      </c>
      <c r="E2548" s="15" t="s">
        <v>33</v>
      </c>
      <c r="F2548" s="13" t="str">
        <f>IFERROR(__xludf.DUMMYFUNCTION("REGEXEXTRACT(E2548, ""[А-Яа-я].*"")"),"Болезни органов пищеварения")</f>
        <v>Болезни органов пищеварения</v>
      </c>
      <c r="G2548" s="16">
        <f t="shared" si="17"/>
        <v>2</v>
      </c>
      <c r="H2548" s="13" t="s">
        <v>28</v>
      </c>
      <c r="I2548" s="13" t="str">
        <f>IFERROR(__xludf.DUMMYFUNCTION("REGEXREPLACE(H2548, "".*\s"", """")"),"человек")</f>
        <v>человек</v>
      </c>
      <c r="J2548" s="13" t="s">
        <v>29</v>
      </c>
      <c r="K2548" s="17" t="str">
        <f>IFERROR(__xludf.DUMMYFUNCTION("REGEXREPLACE(J2548, ""^[\d\s]+"", """")"),"значение показателя за год")</f>
        <v>значение показателя за год</v>
      </c>
      <c r="L2548" s="16">
        <f t="shared" si="18"/>
        <v>2</v>
      </c>
      <c r="M2548" s="13" t="s">
        <v>31</v>
      </c>
      <c r="N2548" s="13" t="str">
        <f>IFERROR(__xludf.DUMMYFUNCTION("REGEXEXTRACT(M2548, "" (.+)$"")"),"городское население")</f>
        <v>городское население</v>
      </c>
      <c r="O2548" s="18">
        <v>65.0</v>
      </c>
      <c r="P2548" s="18">
        <v>60.0</v>
      </c>
      <c r="Q2548" s="18">
        <v>70.0</v>
      </c>
      <c r="R2548" s="18">
        <v>71.0</v>
      </c>
      <c r="S2548" s="18">
        <v>68.0</v>
      </c>
      <c r="T2548" s="18">
        <v>71.0</v>
      </c>
      <c r="U2548" s="18">
        <v>63.0</v>
      </c>
      <c r="V2548" s="18">
        <v>96.0</v>
      </c>
      <c r="W2548" s="18">
        <v>113.0</v>
      </c>
      <c r="X2548" s="18">
        <v>167.0</v>
      </c>
      <c r="Y2548" s="18">
        <v>106.0</v>
      </c>
      <c r="Z2548" s="19" t="str">
        <f t="shared" si="6"/>
        <v/>
      </c>
      <c r="AA2548" s="19">
        <f t="shared" si="19"/>
        <v>950</v>
      </c>
      <c r="AB2548" s="19" t="str">
        <f t="shared" si="8"/>
        <v/>
      </c>
      <c r="AC2548" s="19">
        <f t="shared" si="20"/>
        <v>86.36363636</v>
      </c>
      <c r="AD2548" s="19">
        <f t="shared" si="21"/>
        <v>129</v>
      </c>
      <c r="AE2548" s="19" t="str">
        <f t="shared" si="22"/>
        <v>Нет моды</v>
      </c>
      <c r="AF2548" s="19">
        <f t="shared" si="23"/>
        <v>60</v>
      </c>
      <c r="AG2548" s="19">
        <f t="shared" si="24"/>
        <v>167</v>
      </c>
      <c r="AH2548" s="20" t="str">
        <f t="shared" si="14"/>
        <v/>
      </c>
      <c r="AI2548" s="21"/>
      <c r="AJ2548" s="21"/>
      <c r="AK2548" s="21"/>
      <c r="AL2548" s="22">
        <f t="shared" si="25"/>
        <v>1</v>
      </c>
    </row>
    <row r="2549" ht="12.75" customHeight="1">
      <c r="A2549" s="13" t="s">
        <v>193</v>
      </c>
      <c r="B2549" s="13" t="str">
        <f>IFERROR(__xludf.DUMMYFUNCTION("REGEXREPLACE(A2549, ""\d"", """")"),"         Чеченская Республика")</f>
        <v>         Чеченская Республика</v>
      </c>
      <c r="C2549" s="14" t="str">
        <f t="shared" si="15"/>
        <v>Чеченская Республика</v>
      </c>
      <c r="D2549" s="3">
        <f t="shared" si="16"/>
        <v>2</v>
      </c>
      <c r="E2549" s="15" t="s">
        <v>33</v>
      </c>
      <c r="F2549" s="13" t="str">
        <f>IFERROR(__xludf.DUMMYFUNCTION("REGEXEXTRACT(E2549, ""[А-Яа-я].*"")"),"Болезни органов пищеварения")</f>
        <v>Болезни органов пищеварения</v>
      </c>
      <c r="G2549" s="16">
        <f t="shared" si="17"/>
        <v>2</v>
      </c>
      <c r="H2549" s="13" t="s">
        <v>28</v>
      </c>
      <c r="I2549" s="13" t="str">
        <f>IFERROR(__xludf.DUMMYFUNCTION("REGEXREPLACE(H2549, "".*\s"", """")"),"человек")</f>
        <v>человек</v>
      </c>
      <c r="J2549" s="13" t="s">
        <v>29</v>
      </c>
      <c r="K2549" s="17" t="str">
        <f>IFERROR(__xludf.DUMMYFUNCTION("REGEXREPLACE(J2549, ""^[\d\s]+"", """")"),"значение показателя за год")</f>
        <v>значение показателя за год</v>
      </c>
      <c r="L2549" s="16">
        <f t="shared" si="18"/>
        <v>2</v>
      </c>
      <c r="M2549" s="13" t="s">
        <v>32</v>
      </c>
      <c r="N2549" s="13" t="str">
        <f>IFERROR(__xludf.DUMMYFUNCTION("REGEXEXTRACT(M2549, "" (.+)$"")"),"сельское население")</f>
        <v>сельское население</v>
      </c>
      <c r="O2549" s="18">
        <v>70.0</v>
      </c>
      <c r="P2549" s="18">
        <v>92.0</v>
      </c>
      <c r="Q2549" s="18">
        <v>100.0</v>
      </c>
      <c r="R2549" s="18">
        <v>119.0</v>
      </c>
      <c r="S2549" s="18">
        <v>92.0</v>
      </c>
      <c r="T2549" s="18">
        <v>104.0</v>
      </c>
      <c r="U2549" s="18">
        <v>60.0</v>
      </c>
      <c r="V2549" s="18">
        <v>53.0</v>
      </c>
      <c r="W2549" s="18">
        <v>47.0</v>
      </c>
      <c r="X2549" s="18">
        <v>95.0</v>
      </c>
      <c r="Y2549" s="18">
        <v>142.0</v>
      </c>
      <c r="Z2549" s="19" t="str">
        <f t="shared" si="6"/>
        <v/>
      </c>
      <c r="AA2549" s="19" t="str">
        <f t="shared" si="19"/>
        <v/>
      </c>
      <c r="AB2549" s="19">
        <f t="shared" si="8"/>
        <v>974</v>
      </c>
      <c r="AC2549" s="19">
        <f t="shared" si="20"/>
        <v>88.54545455</v>
      </c>
      <c r="AD2549" s="19">
        <f t="shared" si="21"/>
        <v>81.5</v>
      </c>
      <c r="AE2549" s="19" t="str">
        <f t="shared" si="22"/>
        <v>Нет моды</v>
      </c>
      <c r="AF2549" s="19">
        <f t="shared" si="23"/>
        <v>47</v>
      </c>
      <c r="AG2549" s="19">
        <f t="shared" si="24"/>
        <v>142</v>
      </c>
      <c r="AH2549" s="20" t="str">
        <f t="shared" si="14"/>
        <v>Город: 49%; Село: 51%</v>
      </c>
      <c r="AI2549" s="21"/>
      <c r="AJ2549" s="21"/>
      <c r="AK2549" s="21"/>
      <c r="AL2549" s="22">
        <f t="shared" si="25"/>
        <v>1</v>
      </c>
    </row>
    <row r="2550" ht="12.75" customHeight="1">
      <c r="A2550" s="13" t="s">
        <v>193</v>
      </c>
      <c r="B2550" s="13" t="str">
        <f>IFERROR(__xludf.DUMMYFUNCTION("REGEXREPLACE(A2550, ""\d"", """")"),"         Чеченская Республика")</f>
        <v>         Чеченская Республика</v>
      </c>
      <c r="C2550" s="14" t="str">
        <f t="shared" si="15"/>
        <v>Чеченская Республика</v>
      </c>
      <c r="D2550" s="3">
        <f t="shared" si="16"/>
        <v>2</v>
      </c>
      <c r="E2550" s="15" t="s">
        <v>34</v>
      </c>
      <c r="F2550" s="13" t="str">
        <f>IFERROR(__xludf.DUMMYFUNCTION("REGEXEXTRACT(E2550, ""[А-Яа-я].*"")"),"Болезни системы кровообращения")</f>
        <v>Болезни системы кровообращения</v>
      </c>
      <c r="G2550" s="16">
        <f t="shared" si="17"/>
        <v>2</v>
      </c>
      <c r="H2550" s="13" t="s">
        <v>28</v>
      </c>
      <c r="I2550" s="13" t="str">
        <f>IFERROR(__xludf.DUMMYFUNCTION("REGEXREPLACE(H2550, "".*\s"", """")"),"человек")</f>
        <v>человек</v>
      </c>
      <c r="J2550" s="13" t="s">
        <v>29</v>
      </c>
      <c r="K2550" s="17" t="str">
        <f>IFERROR(__xludf.DUMMYFUNCTION("REGEXREPLACE(J2550, ""^[\d\s]+"", """")"),"значение показателя за год")</f>
        <v>значение показателя за год</v>
      </c>
      <c r="L2550" s="16">
        <f t="shared" si="18"/>
        <v>2</v>
      </c>
      <c r="M2550" s="13" t="s">
        <v>30</v>
      </c>
      <c r="N2550" s="13" t="str">
        <f>IFERROR(__xludf.DUMMYFUNCTION("REGEXEXTRACT(M2550, "" (.+)$"")"),"все население")</f>
        <v>все население</v>
      </c>
      <c r="O2550" s="18">
        <v>3508.0</v>
      </c>
      <c r="P2550" s="18">
        <v>3825.0</v>
      </c>
      <c r="Q2550" s="18">
        <v>3694.0</v>
      </c>
      <c r="R2550" s="18">
        <v>3755.0</v>
      </c>
      <c r="S2550" s="18">
        <v>3598.0</v>
      </c>
      <c r="T2550" s="18">
        <v>3119.0</v>
      </c>
      <c r="U2550" s="18">
        <v>2349.0</v>
      </c>
      <c r="V2550" s="18">
        <v>2857.0</v>
      </c>
      <c r="W2550" s="18">
        <v>2677.0</v>
      </c>
      <c r="X2550" s="18">
        <v>2470.0</v>
      </c>
      <c r="Y2550" s="18">
        <v>2412.0</v>
      </c>
      <c r="Z2550" s="19">
        <f t="shared" si="6"/>
        <v>34264</v>
      </c>
      <c r="AA2550" s="19" t="str">
        <f t="shared" si="19"/>
        <v/>
      </c>
      <c r="AB2550" s="19" t="str">
        <f t="shared" si="8"/>
        <v/>
      </c>
      <c r="AC2550" s="19">
        <f t="shared" si="20"/>
        <v>3114.909091</v>
      </c>
      <c r="AD2550" s="19">
        <f t="shared" si="21"/>
        <v>1245.5</v>
      </c>
      <c r="AE2550" s="19" t="str">
        <f t="shared" si="22"/>
        <v>Нет моды</v>
      </c>
      <c r="AF2550" s="19">
        <f t="shared" si="23"/>
        <v>2349</v>
      </c>
      <c r="AG2550" s="19">
        <f t="shared" si="24"/>
        <v>3825</v>
      </c>
      <c r="AH2550" s="20" t="str">
        <f t="shared" si="14"/>
        <v/>
      </c>
      <c r="AI2550" s="21"/>
      <c r="AJ2550" s="21"/>
      <c r="AK2550" s="21"/>
      <c r="AL2550" s="22">
        <f t="shared" si="25"/>
        <v>1</v>
      </c>
    </row>
    <row r="2551" ht="12.75" customHeight="1">
      <c r="A2551" s="13" t="s">
        <v>193</v>
      </c>
      <c r="B2551" s="13" t="str">
        <f>IFERROR(__xludf.DUMMYFUNCTION("REGEXREPLACE(A2551, ""\d"", """")"),"         Чеченская Республика")</f>
        <v>         Чеченская Республика</v>
      </c>
      <c r="C2551" s="14" t="str">
        <f t="shared" si="15"/>
        <v>Чеченская Республика</v>
      </c>
      <c r="D2551" s="3">
        <f t="shared" si="16"/>
        <v>2</v>
      </c>
      <c r="E2551" s="15" t="s">
        <v>34</v>
      </c>
      <c r="F2551" s="13" t="str">
        <f>IFERROR(__xludf.DUMMYFUNCTION("REGEXEXTRACT(E2551, ""[А-Яа-я].*"")"),"Болезни системы кровообращения")</f>
        <v>Болезни системы кровообращения</v>
      </c>
      <c r="G2551" s="16">
        <f t="shared" si="17"/>
        <v>2</v>
      </c>
      <c r="H2551" s="13" t="s">
        <v>28</v>
      </c>
      <c r="I2551" s="13" t="str">
        <f>IFERROR(__xludf.DUMMYFUNCTION("REGEXREPLACE(H2551, "".*\s"", """")"),"человек")</f>
        <v>человек</v>
      </c>
      <c r="J2551" s="13" t="s">
        <v>29</v>
      </c>
      <c r="K2551" s="17" t="str">
        <f>IFERROR(__xludf.DUMMYFUNCTION("REGEXREPLACE(J2551, ""^[\d\s]+"", """")"),"значение показателя за год")</f>
        <v>значение показателя за год</v>
      </c>
      <c r="L2551" s="16">
        <f t="shared" si="18"/>
        <v>2</v>
      </c>
      <c r="M2551" s="13" t="s">
        <v>31</v>
      </c>
      <c r="N2551" s="13" t="str">
        <f>IFERROR(__xludf.DUMMYFUNCTION("REGEXEXTRACT(M2551, "" (.+)$"")"),"городское население")</f>
        <v>городское население</v>
      </c>
      <c r="O2551" s="18">
        <v>1295.0</v>
      </c>
      <c r="P2551" s="18">
        <v>1342.0</v>
      </c>
      <c r="Q2551" s="18">
        <v>1252.0</v>
      </c>
      <c r="R2551" s="18">
        <v>1268.0</v>
      </c>
      <c r="S2551" s="18">
        <v>1183.0</v>
      </c>
      <c r="T2551" s="18">
        <v>1121.0</v>
      </c>
      <c r="U2551" s="18">
        <v>908.0</v>
      </c>
      <c r="V2551" s="18">
        <v>1624.0</v>
      </c>
      <c r="W2551" s="18">
        <v>1584.0</v>
      </c>
      <c r="X2551" s="18">
        <v>1343.0</v>
      </c>
      <c r="Y2551" s="18">
        <v>985.0</v>
      </c>
      <c r="Z2551" s="19" t="str">
        <f t="shared" si="6"/>
        <v/>
      </c>
      <c r="AA2551" s="19">
        <f t="shared" si="19"/>
        <v>13905</v>
      </c>
      <c r="AB2551" s="19" t="str">
        <f t="shared" si="8"/>
        <v/>
      </c>
      <c r="AC2551" s="19">
        <f t="shared" si="20"/>
        <v>1264.090909</v>
      </c>
      <c r="AD2551" s="19">
        <f t="shared" si="21"/>
        <v>1986.5</v>
      </c>
      <c r="AE2551" s="19" t="str">
        <f t="shared" si="22"/>
        <v>Нет моды</v>
      </c>
      <c r="AF2551" s="19">
        <f t="shared" si="23"/>
        <v>908</v>
      </c>
      <c r="AG2551" s="19">
        <f t="shared" si="24"/>
        <v>1624</v>
      </c>
      <c r="AH2551" s="20" t="str">
        <f t="shared" si="14"/>
        <v/>
      </c>
      <c r="AI2551" s="21"/>
      <c r="AJ2551" s="21"/>
      <c r="AK2551" s="21"/>
      <c r="AL2551" s="22">
        <f t="shared" si="25"/>
        <v>1</v>
      </c>
    </row>
    <row r="2552" ht="12.75" customHeight="1">
      <c r="A2552" s="13" t="s">
        <v>193</v>
      </c>
      <c r="B2552" s="13" t="str">
        <f>IFERROR(__xludf.DUMMYFUNCTION("REGEXREPLACE(A2552, ""\d"", """")"),"         Чеченская Республика")</f>
        <v>         Чеченская Республика</v>
      </c>
      <c r="C2552" s="14" t="str">
        <f t="shared" si="15"/>
        <v>Чеченская Республика</v>
      </c>
      <c r="D2552" s="3">
        <f t="shared" si="16"/>
        <v>2</v>
      </c>
      <c r="E2552" s="15" t="s">
        <v>34</v>
      </c>
      <c r="F2552" s="13" t="str">
        <f>IFERROR(__xludf.DUMMYFUNCTION("REGEXEXTRACT(E2552, ""[А-Яа-я].*"")"),"Болезни системы кровообращения")</f>
        <v>Болезни системы кровообращения</v>
      </c>
      <c r="G2552" s="16">
        <f t="shared" si="17"/>
        <v>2</v>
      </c>
      <c r="H2552" s="13" t="s">
        <v>28</v>
      </c>
      <c r="I2552" s="13" t="str">
        <f>IFERROR(__xludf.DUMMYFUNCTION("REGEXREPLACE(H2552, "".*\s"", """")"),"человек")</f>
        <v>человек</v>
      </c>
      <c r="J2552" s="13" t="s">
        <v>29</v>
      </c>
      <c r="K2552" s="17" t="str">
        <f>IFERROR(__xludf.DUMMYFUNCTION("REGEXREPLACE(J2552, ""^[\d\s]+"", """")"),"значение показателя за год")</f>
        <v>значение показателя за год</v>
      </c>
      <c r="L2552" s="16">
        <f t="shared" si="18"/>
        <v>2</v>
      </c>
      <c r="M2552" s="13" t="s">
        <v>32</v>
      </c>
      <c r="N2552" s="13" t="str">
        <f>IFERROR(__xludf.DUMMYFUNCTION("REGEXEXTRACT(M2552, "" (.+)$"")"),"сельское население")</f>
        <v>сельское население</v>
      </c>
      <c r="O2552" s="18">
        <v>2213.0</v>
      </c>
      <c r="P2552" s="18">
        <v>2483.0</v>
      </c>
      <c r="Q2552" s="18">
        <v>2442.0</v>
      </c>
      <c r="R2552" s="18">
        <v>2487.0</v>
      </c>
      <c r="S2552" s="18">
        <v>2415.0</v>
      </c>
      <c r="T2552" s="18">
        <v>1998.0</v>
      </c>
      <c r="U2552" s="18">
        <v>1441.0</v>
      </c>
      <c r="V2552" s="18">
        <v>1233.0</v>
      </c>
      <c r="W2552" s="18">
        <v>1093.0</v>
      </c>
      <c r="X2552" s="18">
        <v>1127.0</v>
      </c>
      <c r="Y2552" s="18">
        <v>1427.0</v>
      </c>
      <c r="Z2552" s="19" t="str">
        <f t="shared" si="6"/>
        <v/>
      </c>
      <c r="AA2552" s="19" t="str">
        <f t="shared" si="19"/>
        <v/>
      </c>
      <c r="AB2552" s="19">
        <f t="shared" si="8"/>
        <v>20359</v>
      </c>
      <c r="AC2552" s="19">
        <f t="shared" si="20"/>
        <v>1850.818182</v>
      </c>
      <c r="AD2552" s="19">
        <f t="shared" si="21"/>
        <v>1342.5</v>
      </c>
      <c r="AE2552" s="19" t="str">
        <f t="shared" si="22"/>
        <v>Нет моды</v>
      </c>
      <c r="AF2552" s="19">
        <f t="shared" si="23"/>
        <v>1093</v>
      </c>
      <c r="AG2552" s="19">
        <f t="shared" si="24"/>
        <v>2487</v>
      </c>
      <c r="AH2552" s="20" t="str">
        <f t="shared" si="14"/>
        <v>Город: 41%; Село: 59%</v>
      </c>
      <c r="AI2552" s="21"/>
      <c r="AJ2552" s="21"/>
      <c r="AK2552" s="21"/>
      <c r="AL2552" s="22">
        <f t="shared" si="25"/>
        <v>1</v>
      </c>
    </row>
    <row r="2553" ht="12.75" customHeight="1">
      <c r="A2553" s="13" t="s">
        <v>193</v>
      </c>
      <c r="B2553" s="13" t="str">
        <f>IFERROR(__xludf.DUMMYFUNCTION("REGEXREPLACE(A2553, ""\d"", """")"),"         Чеченская Республика")</f>
        <v>         Чеченская Республика</v>
      </c>
      <c r="C2553" s="14" t="str">
        <f t="shared" si="15"/>
        <v>Чеченская Республика</v>
      </c>
      <c r="D2553" s="3">
        <f t="shared" si="16"/>
        <v>2</v>
      </c>
      <c r="E2553" s="15" t="s">
        <v>35</v>
      </c>
      <c r="F2553" s="13" t="str">
        <f>IFERROR(__xludf.DUMMYFUNCTION("REGEXEXTRACT(E2553, ""[А-Яа-я].*"")"),"внешние причины")</f>
        <v>внешние причины</v>
      </c>
      <c r="G2553" s="16">
        <f t="shared" si="17"/>
        <v>2</v>
      </c>
      <c r="H2553" s="13" t="s">
        <v>28</v>
      </c>
      <c r="I2553" s="13" t="str">
        <f>IFERROR(__xludf.DUMMYFUNCTION("REGEXREPLACE(H2553, "".*\s"", """")"),"человек")</f>
        <v>человек</v>
      </c>
      <c r="J2553" s="13" t="s">
        <v>29</v>
      </c>
      <c r="K2553" s="17" t="str">
        <f>IFERROR(__xludf.DUMMYFUNCTION("REGEXREPLACE(J2553, ""^[\d\s]+"", """")"),"значение показателя за год")</f>
        <v>значение показателя за год</v>
      </c>
      <c r="L2553" s="16">
        <f t="shared" si="18"/>
        <v>2</v>
      </c>
      <c r="M2553" s="13" t="s">
        <v>30</v>
      </c>
      <c r="N2553" s="13" t="str">
        <f>IFERROR(__xludf.DUMMYFUNCTION("REGEXEXTRACT(M2553, "" (.+)$"")"),"все население")</f>
        <v>все население</v>
      </c>
      <c r="O2553" s="18">
        <v>315.0</v>
      </c>
      <c r="P2553" s="18">
        <v>304.0</v>
      </c>
      <c r="Q2553" s="18">
        <v>376.0</v>
      </c>
      <c r="R2553" s="18">
        <v>340.0</v>
      </c>
      <c r="S2553" s="18">
        <v>317.0</v>
      </c>
      <c r="T2553" s="18">
        <v>250.0</v>
      </c>
      <c r="U2553" s="18">
        <v>219.0</v>
      </c>
      <c r="V2553" s="18">
        <v>220.0</v>
      </c>
      <c r="W2553" s="18">
        <v>279.0</v>
      </c>
      <c r="X2553" s="18">
        <v>547.0</v>
      </c>
      <c r="Y2553" s="18">
        <v>366.0</v>
      </c>
      <c r="Z2553" s="19">
        <f t="shared" si="6"/>
        <v>3533</v>
      </c>
      <c r="AA2553" s="19" t="str">
        <f t="shared" si="19"/>
        <v/>
      </c>
      <c r="AB2553" s="19" t="str">
        <f t="shared" si="8"/>
        <v/>
      </c>
      <c r="AC2553" s="19">
        <f t="shared" si="20"/>
        <v>321.1818182</v>
      </c>
      <c r="AD2553" s="19">
        <f t="shared" si="21"/>
        <v>820</v>
      </c>
      <c r="AE2553" s="19" t="str">
        <f t="shared" si="22"/>
        <v>Нет моды</v>
      </c>
      <c r="AF2553" s="19">
        <f t="shared" si="23"/>
        <v>219</v>
      </c>
      <c r="AG2553" s="19">
        <f t="shared" si="24"/>
        <v>547</v>
      </c>
      <c r="AH2553" s="20" t="str">
        <f t="shared" si="14"/>
        <v/>
      </c>
      <c r="AI2553" s="21"/>
      <c r="AJ2553" s="21"/>
      <c r="AK2553" s="21"/>
      <c r="AL2553" s="22">
        <f t="shared" si="25"/>
        <v>1</v>
      </c>
    </row>
    <row r="2554" ht="12.75" customHeight="1">
      <c r="A2554" s="13" t="s">
        <v>193</v>
      </c>
      <c r="B2554" s="13" t="str">
        <f>IFERROR(__xludf.DUMMYFUNCTION("REGEXREPLACE(A2554, ""\d"", """")"),"         Чеченская Республика")</f>
        <v>         Чеченская Республика</v>
      </c>
      <c r="C2554" s="14" t="str">
        <f t="shared" si="15"/>
        <v>Чеченская Республика</v>
      </c>
      <c r="D2554" s="3">
        <f t="shared" si="16"/>
        <v>2</v>
      </c>
      <c r="E2554" s="15" t="s">
        <v>35</v>
      </c>
      <c r="F2554" s="13" t="str">
        <f>IFERROR(__xludf.DUMMYFUNCTION("REGEXEXTRACT(E2554, ""[А-Яа-я].*"")"),"внешние причины")</f>
        <v>внешние причины</v>
      </c>
      <c r="G2554" s="16">
        <f t="shared" si="17"/>
        <v>2</v>
      </c>
      <c r="H2554" s="13" t="s">
        <v>28</v>
      </c>
      <c r="I2554" s="13" t="str">
        <f>IFERROR(__xludf.DUMMYFUNCTION("REGEXREPLACE(H2554, "".*\s"", """")"),"человек")</f>
        <v>человек</v>
      </c>
      <c r="J2554" s="13" t="s">
        <v>29</v>
      </c>
      <c r="K2554" s="17" t="str">
        <f>IFERROR(__xludf.DUMMYFUNCTION("REGEXREPLACE(J2554, ""^[\d\s]+"", """")"),"значение показателя за год")</f>
        <v>значение показателя за год</v>
      </c>
      <c r="L2554" s="16">
        <f t="shared" si="18"/>
        <v>2</v>
      </c>
      <c r="M2554" s="13" t="s">
        <v>31</v>
      </c>
      <c r="N2554" s="13" t="str">
        <f>IFERROR(__xludf.DUMMYFUNCTION("REGEXEXTRACT(M2554, "" (.+)$"")"),"городское население")</f>
        <v>городское население</v>
      </c>
      <c r="O2554" s="18">
        <v>139.0</v>
      </c>
      <c r="P2554" s="18">
        <v>120.0</v>
      </c>
      <c r="Q2554" s="18">
        <v>141.0</v>
      </c>
      <c r="R2554" s="18">
        <v>132.0</v>
      </c>
      <c r="S2554" s="18">
        <v>124.0</v>
      </c>
      <c r="T2554" s="18">
        <v>92.0</v>
      </c>
      <c r="U2554" s="18">
        <v>84.0</v>
      </c>
      <c r="V2554" s="18">
        <v>130.0</v>
      </c>
      <c r="W2554" s="18">
        <v>177.0</v>
      </c>
      <c r="X2554" s="18">
        <v>289.0</v>
      </c>
      <c r="Y2554" s="18">
        <v>161.0</v>
      </c>
      <c r="Z2554" s="19" t="str">
        <f t="shared" si="6"/>
        <v/>
      </c>
      <c r="AA2554" s="19">
        <f t="shared" si="19"/>
        <v>1589</v>
      </c>
      <c r="AB2554" s="19" t="str">
        <f t="shared" si="8"/>
        <v/>
      </c>
      <c r="AC2554" s="19">
        <f t="shared" si="20"/>
        <v>144.4545455</v>
      </c>
      <c r="AD2554" s="19">
        <f t="shared" si="21"/>
        <v>219.5</v>
      </c>
      <c r="AE2554" s="19" t="str">
        <f t="shared" si="22"/>
        <v>Нет моды</v>
      </c>
      <c r="AF2554" s="19">
        <f t="shared" si="23"/>
        <v>84</v>
      </c>
      <c r="AG2554" s="19">
        <f t="shared" si="24"/>
        <v>289</v>
      </c>
      <c r="AH2554" s="20" t="str">
        <f t="shared" si="14"/>
        <v/>
      </c>
      <c r="AI2554" s="21"/>
      <c r="AJ2554" s="21"/>
      <c r="AK2554" s="21"/>
      <c r="AL2554" s="22">
        <f t="shared" si="25"/>
        <v>1</v>
      </c>
    </row>
    <row r="2555" ht="12.75" customHeight="1">
      <c r="A2555" s="13" t="s">
        <v>193</v>
      </c>
      <c r="B2555" s="13" t="str">
        <f>IFERROR(__xludf.DUMMYFUNCTION("REGEXREPLACE(A2555, ""\d"", """")"),"         Чеченская Республика")</f>
        <v>         Чеченская Республика</v>
      </c>
      <c r="C2555" s="14" t="str">
        <f t="shared" si="15"/>
        <v>Чеченская Республика</v>
      </c>
      <c r="D2555" s="3">
        <f t="shared" si="16"/>
        <v>2</v>
      </c>
      <c r="E2555" s="15" t="s">
        <v>35</v>
      </c>
      <c r="F2555" s="13" t="str">
        <f>IFERROR(__xludf.DUMMYFUNCTION("REGEXEXTRACT(E2555, ""[А-Яа-я].*"")"),"внешние причины")</f>
        <v>внешние причины</v>
      </c>
      <c r="G2555" s="16">
        <f t="shared" si="17"/>
        <v>2</v>
      </c>
      <c r="H2555" s="13" t="s">
        <v>28</v>
      </c>
      <c r="I2555" s="13" t="str">
        <f>IFERROR(__xludf.DUMMYFUNCTION("REGEXREPLACE(H2555, "".*\s"", """")"),"человек")</f>
        <v>человек</v>
      </c>
      <c r="J2555" s="13" t="s">
        <v>29</v>
      </c>
      <c r="K2555" s="17" t="str">
        <f>IFERROR(__xludf.DUMMYFUNCTION("REGEXREPLACE(J2555, ""^[\d\s]+"", """")"),"значение показателя за год")</f>
        <v>значение показателя за год</v>
      </c>
      <c r="L2555" s="16">
        <f t="shared" si="18"/>
        <v>2</v>
      </c>
      <c r="M2555" s="13" t="s">
        <v>32</v>
      </c>
      <c r="N2555" s="13" t="str">
        <f>IFERROR(__xludf.DUMMYFUNCTION("REGEXEXTRACT(M2555, "" (.+)$"")"),"сельское население")</f>
        <v>сельское население</v>
      </c>
      <c r="O2555" s="18">
        <v>176.0</v>
      </c>
      <c r="P2555" s="18">
        <v>184.0</v>
      </c>
      <c r="Q2555" s="18">
        <v>235.0</v>
      </c>
      <c r="R2555" s="18">
        <v>208.0</v>
      </c>
      <c r="S2555" s="18">
        <v>193.0</v>
      </c>
      <c r="T2555" s="18">
        <v>158.0</v>
      </c>
      <c r="U2555" s="18">
        <v>135.0</v>
      </c>
      <c r="V2555" s="18">
        <v>90.0</v>
      </c>
      <c r="W2555" s="18">
        <v>102.0</v>
      </c>
      <c r="X2555" s="18">
        <v>258.0</v>
      </c>
      <c r="Y2555" s="18">
        <v>205.0</v>
      </c>
      <c r="Z2555" s="19" t="str">
        <f t="shared" si="6"/>
        <v/>
      </c>
      <c r="AA2555" s="19" t="str">
        <f t="shared" si="19"/>
        <v/>
      </c>
      <c r="AB2555" s="19">
        <f t="shared" si="8"/>
        <v>1944</v>
      </c>
      <c r="AC2555" s="19">
        <f t="shared" si="20"/>
        <v>176.7272727</v>
      </c>
      <c r="AD2555" s="19">
        <f t="shared" si="21"/>
        <v>149.5</v>
      </c>
      <c r="AE2555" s="19" t="str">
        <f t="shared" si="22"/>
        <v>Нет моды</v>
      </c>
      <c r="AF2555" s="19">
        <f t="shared" si="23"/>
        <v>90</v>
      </c>
      <c r="AG2555" s="19">
        <f t="shared" si="24"/>
        <v>258</v>
      </c>
      <c r="AH2555" s="20" t="str">
        <f t="shared" si="14"/>
        <v>Город: 45%; Село: 55%</v>
      </c>
      <c r="AI2555" s="21"/>
      <c r="AJ2555" s="21"/>
      <c r="AK2555" s="21"/>
      <c r="AL2555" s="22">
        <f t="shared" si="25"/>
        <v>1</v>
      </c>
    </row>
    <row r="2556" ht="12.75" customHeight="1">
      <c r="A2556" s="13" t="s">
        <v>193</v>
      </c>
      <c r="B2556" s="13" t="str">
        <f>IFERROR(__xludf.DUMMYFUNCTION("REGEXREPLACE(A2556, ""\d"", """")"),"         Чеченская Республика")</f>
        <v>         Чеченская Республика</v>
      </c>
      <c r="C2556" s="14" t="str">
        <f t="shared" si="15"/>
        <v>Чеченская Республика</v>
      </c>
      <c r="D2556" s="3">
        <f t="shared" si="16"/>
        <v>2</v>
      </c>
      <c r="E2556" s="15" t="s">
        <v>36</v>
      </c>
      <c r="F2556" s="13" t="str">
        <f>IFERROR(__xludf.DUMMYFUNCTION("REGEXEXTRACT(E2556,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56" s="16">
        <f t="shared" si="17"/>
        <v>2</v>
      </c>
      <c r="H2556" s="13" t="s">
        <v>28</v>
      </c>
      <c r="I2556" s="13" t="str">
        <f>IFERROR(__xludf.DUMMYFUNCTION("REGEXREPLACE(H2556, "".*\s"", """")"),"человек")</f>
        <v>человек</v>
      </c>
      <c r="J2556" s="13" t="s">
        <v>29</v>
      </c>
      <c r="K2556" s="17" t="str">
        <f>IFERROR(__xludf.DUMMYFUNCTION("REGEXREPLACE(J2556, ""^[\d\s]+"", """")"),"значение показателя за год")</f>
        <v>значение показателя за год</v>
      </c>
      <c r="L2556" s="16">
        <f t="shared" si="18"/>
        <v>2</v>
      </c>
      <c r="M2556" s="13" t="s">
        <v>30</v>
      </c>
      <c r="N2556" s="13" t="str">
        <f>IFERROR(__xludf.DUMMYFUNCTION("REGEXEXTRACT(M2556, "" (.+)$"")"),"все население")</f>
        <v>все население</v>
      </c>
      <c r="O2556" s="18">
        <v>98.0</v>
      </c>
      <c r="P2556" s="18">
        <v>72.0</v>
      </c>
      <c r="Q2556" s="18">
        <v>55.0</v>
      </c>
      <c r="R2556" s="18">
        <v>65.0</v>
      </c>
      <c r="S2556" s="23" t="s">
        <v>37</v>
      </c>
      <c r="T2556" s="23" t="s">
        <v>37</v>
      </c>
      <c r="U2556" s="23" t="s">
        <v>37</v>
      </c>
      <c r="V2556" s="23" t="s">
        <v>37</v>
      </c>
      <c r="W2556" s="23" t="s">
        <v>37</v>
      </c>
      <c r="X2556" s="23" t="s">
        <v>37</v>
      </c>
      <c r="Y2556" s="23" t="s">
        <v>37</v>
      </c>
      <c r="Z2556" s="19">
        <f t="shared" si="6"/>
        <v>290</v>
      </c>
      <c r="AA2556" s="19" t="str">
        <f t="shared" si="19"/>
        <v/>
      </c>
      <c r="AB2556" s="19" t="str">
        <f t="shared" si="8"/>
        <v/>
      </c>
      <c r="AC2556" s="19">
        <f t="shared" si="20"/>
        <v>72.5</v>
      </c>
      <c r="AD2556" s="19">
        <f t="shared" si="21"/>
        <v>158</v>
      </c>
      <c r="AE2556" s="19" t="str">
        <f t="shared" si="22"/>
        <v>Нет моды</v>
      </c>
      <c r="AF2556" s="19">
        <f t="shared" si="23"/>
        <v>55</v>
      </c>
      <c r="AG2556" s="19">
        <f t="shared" si="24"/>
        <v>98</v>
      </c>
      <c r="AH2556" s="20" t="str">
        <f t="shared" si="14"/>
        <v/>
      </c>
      <c r="AI2556" s="24"/>
      <c r="AJ2556" s="24"/>
      <c r="AK2556" s="24"/>
      <c r="AL2556" s="22">
        <f t="shared" si="25"/>
        <v>1</v>
      </c>
    </row>
    <row r="2557" ht="12.75" customHeight="1">
      <c r="A2557" s="13" t="s">
        <v>193</v>
      </c>
      <c r="B2557" s="13" t="str">
        <f>IFERROR(__xludf.DUMMYFUNCTION("REGEXREPLACE(A2557, ""\d"", """")"),"         Чеченская Республика")</f>
        <v>         Чеченская Республика</v>
      </c>
      <c r="C2557" s="14" t="str">
        <f t="shared" si="15"/>
        <v>Чеченская Республика</v>
      </c>
      <c r="D2557" s="3">
        <f t="shared" si="16"/>
        <v>2</v>
      </c>
      <c r="E2557" s="15" t="s">
        <v>36</v>
      </c>
      <c r="F2557" s="13" t="str">
        <f>IFERROR(__xludf.DUMMYFUNCTION("REGEXEXTRACT(E2557,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57" s="16">
        <f t="shared" si="17"/>
        <v>2</v>
      </c>
      <c r="H2557" s="13" t="s">
        <v>28</v>
      </c>
      <c r="I2557" s="13" t="str">
        <f>IFERROR(__xludf.DUMMYFUNCTION("REGEXREPLACE(H2557, "".*\s"", """")"),"человек")</f>
        <v>человек</v>
      </c>
      <c r="J2557" s="13" t="s">
        <v>29</v>
      </c>
      <c r="K2557" s="17" t="str">
        <f>IFERROR(__xludf.DUMMYFUNCTION("REGEXREPLACE(J2557, ""^[\d\s]+"", """")"),"значение показателя за год")</f>
        <v>значение показателя за год</v>
      </c>
      <c r="L2557" s="16">
        <f t="shared" si="18"/>
        <v>2</v>
      </c>
      <c r="M2557" s="13" t="s">
        <v>31</v>
      </c>
      <c r="N2557" s="13" t="str">
        <f>IFERROR(__xludf.DUMMYFUNCTION("REGEXEXTRACT(M2557, "" (.+)$"")"),"городское население")</f>
        <v>городское население</v>
      </c>
      <c r="O2557" s="18">
        <v>63.0</v>
      </c>
      <c r="P2557" s="18">
        <v>23.0</v>
      </c>
      <c r="Q2557" s="18">
        <v>20.0</v>
      </c>
      <c r="R2557" s="18">
        <v>19.0</v>
      </c>
      <c r="S2557" s="23" t="s">
        <v>37</v>
      </c>
      <c r="T2557" s="23" t="s">
        <v>37</v>
      </c>
      <c r="U2557" s="23" t="s">
        <v>37</v>
      </c>
      <c r="V2557" s="23" t="s">
        <v>37</v>
      </c>
      <c r="W2557" s="23" t="s">
        <v>37</v>
      </c>
      <c r="X2557" s="23" t="s">
        <v>37</v>
      </c>
      <c r="Y2557" s="23" t="s">
        <v>37</v>
      </c>
      <c r="Z2557" s="19" t="str">
        <f t="shared" si="6"/>
        <v/>
      </c>
      <c r="AA2557" s="19">
        <f t="shared" si="19"/>
        <v>125</v>
      </c>
      <c r="AB2557" s="19" t="str">
        <f t="shared" si="8"/>
        <v/>
      </c>
      <c r="AC2557" s="19">
        <f t="shared" si="20"/>
        <v>31.25</v>
      </c>
      <c r="AD2557" s="19">
        <f t="shared" si="21"/>
        <v>59</v>
      </c>
      <c r="AE2557" s="19" t="str">
        <f t="shared" si="22"/>
        <v>Нет моды</v>
      </c>
      <c r="AF2557" s="19">
        <f t="shared" si="23"/>
        <v>19</v>
      </c>
      <c r="AG2557" s="19">
        <f t="shared" si="24"/>
        <v>63</v>
      </c>
      <c r="AH2557" s="20" t="str">
        <f t="shared" si="14"/>
        <v/>
      </c>
      <c r="AI2557" s="24"/>
      <c r="AJ2557" s="24"/>
      <c r="AK2557" s="24"/>
      <c r="AL2557" s="22">
        <f t="shared" si="25"/>
        <v>1</v>
      </c>
    </row>
    <row r="2558" ht="12.75" customHeight="1">
      <c r="A2558" s="13" t="s">
        <v>193</v>
      </c>
      <c r="B2558" s="13" t="str">
        <f>IFERROR(__xludf.DUMMYFUNCTION("REGEXREPLACE(A2558, ""\d"", """")"),"         Чеченская Республика")</f>
        <v>         Чеченская Республика</v>
      </c>
      <c r="C2558" s="14" t="str">
        <f t="shared" si="15"/>
        <v>Чеченская Республика</v>
      </c>
      <c r="D2558" s="3">
        <f t="shared" si="16"/>
        <v>2</v>
      </c>
      <c r="E2558" s="15" t="s">
        <v>36</v>
      </c>
      <c r="F2558" s="13" t="str">
        <f>IFERROR(__xludf.DUMMYFUNCTION("REGEXEXTRACT(E2558,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558" s="16">
        <f t="shared" si="17"/>
        <v>2</v>
      </c>
      <c r="H2558" s="13" t="s">
        <v>28</v>
      </c>
      <c r="I2558" s="13" t="str">
        <f>IFERROR(__xludf.DUMMYFUNCTION("REGEXREPLACE(H2558, "".*\s"", """")"),"человек")</f>
        <v>человек</v>
      </c>
      <c r="J2558" s="13" t="s">
        <v>29</v>
      </c>
      <c r="K2558" s="17" t="str">
        <f>IFERROR(__xludf.DUMMYFUNCTION("REGEXREPLACE(J2558, ""^[\d\s]+"", """")"),"значение показателя за год")</f>
        <v>значение показателя за год</v>
      </c>
      <c r="L2558" s="16">
        <f t="shared" si="18"/>
        <v>2</v>
      </c>
      <c r="M2558" s="13" t="s">
        <v>32</v>
      </c>
      <c r="N2558" s="13" t="str">
        <f>IFERROR(__xludf.DUMMYFUNCTION("REGEXEXTRACT(M2558, "" (.+)$"")"),"сельское население")</f>
        <v>сельское население</v>
      </c>
      <c r="O2558" s="18">
        <v>35.0</v>
      </c>
      <c r="P2558" s="18">
        <v>49.0</v>
      </c>
      <c r="Q2558" s="18">
        <v>35.0</v>
      </c>
      <c r="R2558" s="18">
        <v>46.0</v>
      </c>
      <c r="S2558" s="23" t="s">
        <v>37</v>
      </c>
      <c r="T2558" s="23" t="s">
        <v>37</v>
      </c>
      <c r="U2558" s="23" t="s">
        <v>37</v>
      </c>
      <c r="V2558" s="23" t="s">
        <v>37</v>
      </c>
      <c r="W2558" s="23" t="s">
        <v>37</v>
      </c>
      <c r="X2558" s="23" t="s">
        <v>37</v>
      </c>
      <c r="Y2558" s="23" t="s">
        <v>37</v>
      </c>
      <c r="Z2558" s="19" t="str">
        <f t="shared" si="6"/>
        <v/>
      </c>
      <c r="AA2558" s="19" t="str">
        <f t="shared" si="19"/>
        <v/>
      </c>
      <c r="AB2558" s="19">
        <f t="shared" si="8"/>
        <v>165</v>
      </c>
      <c r="AC2558" s="19">
        <f t="shared" si="20"/>
        <v>41.25</v>
      </c>
      <c r="AD2558" s="19">
        <f t="shared" si="21"/>
        <v>35</v>
      </c>
      <c r="AE2558" s="19" t="str">
        <f t="shared" si="22"/>
        <v>Нет моды</v>
      </c>
      <c r="AF2558" s="19">
        <f t="shared" si="23"/>
        <v>35</v>
      </c>
      <c r="AG2558" s="19">
        <f t="shared" si="24"/>
        <v>49</v>
      </c>
      <c r="AH2558" s="20" t="str">
        <f t="shared" si="14"/>
        <v>Город: 43%; Село: 57%</v>
      </c>
      <c r="AI2558" s="24"/>
      <c r="AJ2558" s="24"/>
      <c r="AK2558" s="24"/>
      <c r="AL2558" s="22">
        <f t="shared" si="25"/>
        <v>1</v>
      </c>
    </row>
    <row r="2559" ht="12.75" customHeight="1">
      <c r="A2559" s="13" t="s">
        <v>193</v>
      </c>
      <c r="B2559" s="13" t="str">
        <f>IFERROR(__xludf.DUMMYFUNCTION("REGEXREPLACE(A2559, ""\d"", """")"),"         Чеченская Республика")</f>
        <v>         Чеченская Республика</v>
      </c>
      <c r="C2559" s="14" t="str">
        <f t="shared" si="15"/>
        <v>Чеченская Республика</v>
      </c>
      <c r="D2559" s="3">
        <f t="shared" si="16"/>
        <v>2</v>
      </c>
      <c r="E2559" s="15" t="s">
        <v>38</v>
      </c>
      <c r="F2559" s="13" t="str">
        <f>IFERROR(__xludf.DUMMYFUNCTION("REGEXEXTRACT(E2559, ""[А-Яа-я].*"")"),"все виды транспортных несчастных случаев")</f>
        <v>все виды транспортных несчастных случаев</v>
      </c>
      <c r="G2559" s="16">
        <f t="shared" si="17"/>
        <v>2</v>
      </c>
      <c r="H2559" s="13" t="s">
        <v>28</v>
      </c>
      <c r="I2559" s="13" t="str">
        <f>IFERROR(__xludf.DUMMYFUNCTION("REGEXREPLACE(H2559, "".*\s"", """")"),"человек")</f>
        <v>человек</v>
      </c>
      <c r="J2559" s="13" t="s">
        <v>29</v>
      </c>
      <c r="K2559" s="17" t="str">
        <f>IFERROR(__xludf.DUMMYFUNCTION("REGEXREPLACE(J2559, ""^[\d\s]+"", """")"),"значение показателя за год")</f>
        <v>значение показателя за год</v>
      </c>
      <c r="L2559" s="16">
        <f t="shared" si="18"/>
        <v>2</v>
      </c>
      <c r="M2559" s="13" t="s">
        <v>30</v>
      </c>
      <c r="N2559" s="13" t="str">
        <f>IFERROR(__xludf.DUMMYFUNCTION("REGEXEXTRACT(M2559, "" (.+)$"")"),"все население")</f>
        <v>все население</v>
      </c>
      <c r="O2559" s="18">
        <v>103.0</v>
      </c>
      <c r="P2559" s="18">
        <v>142.0</v>
      </c>
      <c r="Q2559" s="18">
        <v>145.0</v>
      </c>
      <c r="R2559" s="18">
        <v>176.0</v>
      </c>
      <c r="S2559" s="18">
        <v>166.0</v>
      </c>
      <c r="T2559" s="18">
        <v>107.0</v>
      </c>
      <c r="U2559" s="18">
        <v>86.0</v>
      </c>
      <c r="V2559" s="18">
        <v>95.0</v>
      </c>
      <c r="W2559" s="18">
        <v>85.0</v>
      </c>
      <c r="X2559" s="18">
        <v>85.0</v>
      </c>
      <c r="Y2559" s="18">
        <v>78.0</v>
      </c>
      <c r="Z2559" s="19">
        <f t="shared" si="6"/>
        <v>1268</v>
      </c>
      <c r="AA2559" s="19" t="str">
        <f t="shared" si="19"/>
        <v/>
      </c>
      <c r="AB2559" s="19" t="str">
        <f t="shared" si="8"/>
        <v/>
      </c>
      <c r="AC2559" s="19">
        <f t="shared" si="20"/>
        <v>115.2727273</v>
      </c>
      <c r="AD2559" s="19">
        <f t="shared" si="21"/>
        <v>86</v>
      </c>
      <c r="AE2559" s="19" t="str">
        <f t="shared" si="22"/>
        <v>Нет моды</v>
      </c>
      <c r="AF2559" s="19">
        <f t="shared" si="23"/>
        <v>78</v>
      </c>
      <c r="AG2559" s="19">
        <f t="shared" si="24"/>
        <v>176</v>
      </c>
      <c r="AH2559" s="20" t="str">
        <f t="shared" si="14"/>
        <v/>
      </c>
      <c r="AI2559" s="21"/>
      <c r="AJ2559" s="21"/>
      <c r="AK2559" s="21"/>
      <c r="AL2559" s="22">
        <f t="shared" si="25"/>
        <v>1</v>
      </c>
    </row>
    <row r="2560" ht="12.75" customHeight="1">
      <c r="A2560" s="13" t="s">
        <v>193</v>
      </c>
      <c r="B2560" s="13" t="str">
        <f>IFERROR(__xludf.DUMMYFUNCTION("REGEXREPLACE(A2560, ""\d"", """")"),"         Чеченская Республика")</f>
        <v>         Чеченская Республика</v>
      </c>
      <c r="C2560" s="14" t="str">
        <f t="shared" si="15"/>
        <v>Чеченская Республика</v>
      </c>
      <c r="D2560" s="3">
        <f t="shared" si="16"/>
        <v>2</v>
      </c>
      <c r="E2560" s="15" t="s">
        <v>38</v>
      </c>
      <c r="F2560" s="13" t="str">
        <f>IFERROR(__xludf.DUMMYFUNCTION("REGEXEXTRACT(E2560, ""[А-Яа-я].*"")"),"все виды транспортных несчастных случаев")</f>
        <v>все виды транспортных несчастных случаев</v>
      </c>
      <c r="G2560" s="16">
        <f t="shared" si="17"/>
        <v>2</v>
      </c>
      <c r="H2560" s="13" t="s">
        <v>28</v>
      </c>
      <c r="I2560" s="13" t="str">
        <f>IFERROR(__xludf.DUMMYFUNCTION("REGEXREPLACE(H2560, "".*\s"", """")"),"человек")</f>
        <v>человек</v>
      </c>
      <c r="J2560" s="13" t="s">
        <v>29</v>
      </c>
      <c r="K2560" s="17" t="str">
        <f>IFERROR(__xludf.DUMMYFUNCTION("REGEXREPLACE(J2560, ""^[\d\s]+"", """")"),"значение показателя за год")</f>
        <v>значение показателя за год</v>
      </c>
      <c r="L2560" s="16">
        <f t="shared" si="18"/>
        <v>2</v>
      </c>
      <c r="M2560" s="13" t="s">
        <v>31</v>
      </c>
      <c r="N2560" s="13" t="str">
        <f>IFERROR(__xludf.DUMMYFUNCTION("REGEXEXTRACT(M2560, "" (.+)$"")"),"городское население")</f>
        <v>городское население</v>
      </c>
      <c r="O2560" s="18">
        <v>47.0</v>
      </c>
      <c r="P2560" s="18">
        <v>61.0</v>
      </c>
      <c r="Q2560" s="18">
        <v>58.0</v>
      </c>
      <c r="R2560" s="18">
        <v>49.0</v>
      </c>
      <c r="S2560" s="18">
        <v>65.0</v>
      </c>
      <c r="T2560" s="18">
        <v>34.0</v>
      </c>
      <c r="U2560" s="18">
        <v>33.0</v>
      </c>
      <c r="V2560" s="18">
        <v>50.0</v>
      </c>
      <c r="W2560" s="18">
        <v>56.0</v>
      </c>
      <c r="X2560" s="18">
        <v>51.0</v>
      </c>
      <c r="Y2560" s="18">
        <v>32.0</v>
      </c>
      <c r="Z2560" s="19" t="str">
        <f t="shared" si="6"/>
        <v/>
      </c>
      <c r="AA2560" s="19">
        <f t="shared" si="19"/>
        <v>536</v>
      </c>
      <c r="AB2560" s="19" t="str">
        <f t="shared" si="8"/>
        <v/>
      </c>
      <c r="AC2560" s="19">
        <f t="shared" si="20"/>
        <v>48.72727273</v>
      </c>
      <c r="AD2560" s="19">
        <f t="shared" si="21"/>
        <v>71.5</v>
      </c>
      <c r="AE2560" s="19" t="str">
        <f t="shared" si="22"/>
        <v>Нет моды</v>
      </c>
      <c r="AF2560" s="19">
        <f t="shared" si="23"/>
        <v>32</v>
      </c>
      <c r="AG2560" s="19">
        <f t="shared" si="24"/>
        <v>65</v>
      </c>
      <c r="AH2560" s="20" t="str">
        <f t="shared" si="14"/>
        <v/>
      </c>
      <c r="AI2560" s="21"/>
      <c r="AJ2560" s="21"/>
      <c r="AK2560" s="21"/>
      <c r="AL2560" s="22">
        <f t="shared" si="25"/>
        <v>1</v>
      </c>
    </row>
    <row r="2561" ht="12.75" customHeight="1">
      <c r="A2561" s="13" t="s">
        <v>193</v>
      </c>
      <c r="B2561" s="13" t="str">
        <f>IFERROR(__xludf.DUMMYFUNCTION("REGEXREPLACE(A2561, ""\d"", """")"),"         Чеченская Республика")</f>
        <v>         Чеченская Республика</v>
      </c>
      <c r="C2561" s="14" t="str">
        <f t="shared" si="15"/>
        <v>Чеченская Республика</v>
      </c>
      <c r="D2561" s="3">
        <f t="shared" si="16"/>
        <v>2</v>
      </c>
      <c r="E2561" s="15" t="s">
        <v>38</v>
      </c>
      <c r="F2561" s="13" t="str">
        <f>IFERROR(__xludf.DUMMYFUNCTION("REGEXEXTRACT(E2561, ""[А-Яа-я].*"")"),"все виды транспортных несчастных случаев")</f>
        <v>все виды транспортных несчастных случаев</v>
      </c>
      <c r="G2561" s="16">
        <f t="shared" si="17"/>
        <v>2</v>
      </c>
      <c r="H2561" s="13" t="s">
        <v>28</v>
      </c>
      <c r="I2561" s="13" t="str">
        <f>IFERROR(__xludf.DUMMYFUNCTION("REGEXREPLACE(H2561, "".*\s"", """")"),"человек")</f>
        <v>человек</v>
      </c>
      <c r="J2561" s="13" t="s">
        <v>29</v>
      </c>
      <c r="K2561" s="17" t="str">
        <f>IFERROR(__xludf.DUMMYFUNCTION("REGEXREPLACE(J2561, ""^[\d\s]+"", """")"),"значение показателя за год")</f>
        <v>значение показателя за год</v>
      </c>
      <c r="L2561" s="16">
        <f t="shared" si="18"/>
        <v>2</v>
      </c>
      <c r="M2561" s="13" t="s">
        <v>32</v>
      </c>
      <c r="N2561" s="13" t="str">
        <f>IFERROR(__xludf.DUMMYFUNCTION("REGEXEXTRACT(M2561, "" (.+)$"")"),"сельское население")</f>
        <v>сельское население</v>
      </c>
      <c r="O2561" s="18">
        <v>56.0</v>
      </c>
      <c r="P2561" s="18">
        <v>81.0</v>
      </c>
      <c r="Q2561" s="18">
        <v>87.0</v>
      </c>
      <c r="R2561" s="18">
        <v>127.0</v>
      </c>
      <c r="S2561" s="18">
        <v>101.0</v>
      </c>
      <c r="T2561" s="18">
        <v>73.0</v>
      </c>
      <c r="U2561" s="18">
        <v>53.0</v>
      </c>
      <c r="V2561" s="18">
        <v>45.0</v>
      </c>
      <c r="W2561" s="18">
        <v>29.0</v>
      </c>
      <c r="X2561" s="18">
        <v>34.0</v>
      </c>
      <c r="Y2561" s="18">
        <v>46.0</v>
      </c>
      <c r="Z2561" s="19" t="str">
        <f t="shared" si="6"/>
        <v/>
      </c>
      <c r="AA2561" s="19" t="str">
        <f t="shared" si="19"/>
        <v/>
      </c>
      <c r="AB2561" s="19">
        <f t="shared" si="8"/>
        <v>732</v>
      </c>
      <c r="AC2561" s="19">
        <f t="shared" si="20"/>
        <v>66.54545455</v>
      </c>
      <c r="AD2561" s="19">
        <f t="shared" si="21"/>
        <v>52</v>
      </c>
      <c r="AE2561" s="19" t="str">
        <f t="shared" si="22"/>
        <v>Нет моды</v>
      </c>
      <c r="AF2561" s="19">
        <f t="shared" si="23"/>
        <v>29</v>
      </c>
      <c r="AG2561" s="19">
        <f t="shared" si="24"/>
        <v>127</v>
      </c>
      <c r="AH2561" s="20" t="str">
        <f t="shared" si="14"/>
        <v>Город: 42%; Село: 58%</v>
      </c>
      <c r="AI2561" s="21"/>
      <c r="AJ2561" s="21"/>
      <c r="AK2561" s="21"/>
      <c r="AL2561" s="22">
        <f t="shared" si="25"/>
        <v>1</v>
      </c>
    </row>
    <row r="2562" ht="12.75" customHeight="1">
      <c r="A2562" s="13" t="s">
        <v>193</v>
      </c>
      <c r="B2562" s="13" t="str">
        <f>IFERROR(__xludf.DUMMYFUNCTION("REGEXREPLACE(A2562, ""\d"", """")"),"         Чеченская Республика")</f>
        <v>         Чеченская Республика</v>
      </c>
      <c r="C2562" s="14" t="str">
        <f t="shared" si="15"/>
        <v>Чеченская Республика</v>
      </c>
      <c r="D2562" s="3">
        <f t="shared" si="16"/>
        <v>2</v>
      </c>
      <c r="E2562" s="15" t="s">
        <v>39</v>
      </c>
      <c r="F2562" s="13" t="str">
        <f>IFERROR(__xludf.DUMMYFUNCTION("REGEXEXTRACT(E2562, ""[А-Яа-я].*"")"),"Всего умерших")</f>
        <v>Всего умерших</v>
      </c>
      <c r="G2562" s="16">
        <f t="shared" si="17"/>
        <v>2</v>
      </c>
      <c r="H2562" s="13" t="s">
        <v>28</v>
      </c>
      <c r="I2562" s="13" t="str">
        <f>IFERROR(__xludf.DUMMYFUNCTION("REGEXREPLACE(H2562, "".*\s"", """")"),"человек")</f>
        <v>человек</v>
      </c>
      <c r="J2562" s="13" t="s">
        <v>29</v>
      </c>
      <c r="K2562" s="17" t="str">
        <f>IFERROR(__xludf.DUMMYFUNCTION("REGEXREPLACE(J2562, ""^[\d\s]+"", """")"),"значение показателя за год")</f>
        <v>значение показателя за год</v>
      </c>
      <c r="L2562" s="16">
        <f t="shared" si="18"/>
        <v>2</v>
      </c>
      <c r="M2562" s="13" t="s">
        <v>30</v>
      </c>
      <c r="N2562" s="13" t="str">
        <f>IFERROR(__xludf.DUMMYFUNCTION("REGEXEXTRACT(M2562, "" (.+)$"")"),"все население")</f>
        <v>все население</v>
      </c>
      <c r="O2562" s="18">
        <v>6581.0</v>
      </c>
      <c r="P2562" s="18">
        <v>6864.0</v>
      </c>
      <c r="Q2562" s="18">
        <v>6806.0</v>
      </c>
      <c r="R2562" s="18">
        <v>6653.0</v>
      </c>
      <c r="S2562" s="18">
        <v>6490.0</v>
      </c>
      <c r="T2562" s="18">
        <v>6418.0</v>
      </c>
      <c r="U2562" s="18">
        <v>6384.0</v>
      </c>
      <c r="V2562" s="18">
        <v>9358.0</v>
      </c>
      <c r="W2562" s="18">
        <v>8670.0</v>
      </c>
      <c r="X2562" s="18">
        <v>7440.0</v>
      </c>
      <c r="Y2562" s="18">
        <v>6604.0</v>
      </c>
      <c r="Z2562" s="19">
        <f t="shared" si="6"/>
        <v>78268</v>
      </c>
      <c r="AA2562" s="19" t="str">
        <f t="shared" si="19"/>
        <v/>
      </c>
      <c r="AB2562" s="19" t="str">
        <f t="shared" si="8"/>
        <v/>
      </c>
      <c r="AC2562" s="19">
        <f t="shared" si="20"/>
        <v>7115.272727</v>
      </c>
      <c r="AD2562" s="19">
        <f t="shared" si="21"/>
        <v>3255.5</v>
      </c>
      <c r="AE2562" s="19" t="str">
        <f t="shared" si="22"/>
        <v>Нет моды</v>
      </c>
      <c r="AF2562" s="19">
        <f t="shared" si="23"/>
        <v>6384</v>
      </c>
      <c r="AG2562" s="19">
        <f t="shared" si="24"/>
        <v>9358</v>
      </c>
      <c r="AH2562" s="20" t="str">
        <f t="shared" si="14"/>
        <v/>
      </c>
      <c r="AI2562" s="21"/>
      <c r="AJ2562" s="21"/>
      <c r="AK2562" s="21"/>
      <c r="AL2562" s="22">
        <f t="shared" si="25"/>
        <v>1</v>
      </c>
    </row>
    <row r="2563" ht="12.75" customHeight="1">
      <c r="A2563" s="13" t="s">
        <v>193</v>
      </c>
      <c r="B2563" s="13" t="str">
        <f>IFERROR(__xludf.DUMMYFUNCTION("REGEXREPLACE(A2563, ""\d"", """")"),"         Чеченская Республика")</f>
        <v>         Чеченская Республика</v>
      </c>
      <c r="C2563" s="14" t="str">
        <f t="shared" si="15"/>
        <v>Чеченская Республика</v>
      </c>
      <c r="D2563" s="3">
        <f t="shared" si="16"/>
        <v>2</v>
      </c>
      <c r="E2563" s="15" t="s">
        <v>39</v>
      </c>
      <c r="F2563" s="13" t="str">
        <f>IFERROR(__xludf.DUMMYFUNCTION("REGEXEXTRACT(E2563, ""[А-Яа-я].*"")"),"Всего умерших")</f>
        <v>Всего умерших</v>
      </c>
      <c r="G2563" s="16">
        <f t="shared" si="17"/>
        <v>2</v>
      </c>
      <c r="H2563" s="13" t="s">
        <v>28</v>
      </c>
      <c r="I2563" s="13" t="str">
        <f>IFERROR(__xludf.DUMMYFUNCTION("REGEXREPLACE(H2563, "".*\s"", """")"),"человек")</f>
        <v>человек</v>
      </c>
      <c r="J2563" s="13" t="s">
        <v>29</v>
      </c>
      <c r="K2563" s="17" t="str">
        <f>IFERROR(__xludf.DUMMYFUNCTION("REGEXREPLACE(J2563, ""^[\d\s]+"", """")"),"значение показателя за год")</f>
        <v>значение показателя за год</v>
      </c>
      <c r="L2563" s="16">
        <f t="shared" si="18"/>
        <v>2</v>
      </c>
      <c r="M2563" s="13" t="s">
        <v>31</v>
      </c>
      <c r="N2563" s="13" t="str">
        <f>IFERROR(__xludf.DUMMYFUNCTION("REGEXEXTRACT(M2563, "" (.+)$"")"),"городское население")</f>
        <v>городское население</v>
      </c>
      <c r="O2563" s="18">
        <v>2737.0</v>
      </c>
      <c r="P2563" s="18">
        <v>2546.0</v>
      </c>
      <c r="Q2563" s="18">
        <v>2473.0</v>
      </c>
      <c r="R2563" s="18">
        <v>2415.0</v>
      </c>
      <c r="S2563" s="18">
        <v>2327.0</v>
      </c>
      <c r="T2563" s="18">
        <v>2293.0</v>
      </c>
      <c r="U2563" s="18">
        <v>2444.0</v>
      </c>
      <c r="V2563" s="18">
        <v>5417.0</v>
      </c>
      <c r="W2563" s="18">
        <v>5436.0</v>
      </c>
      <c r="X2563" s="18">
        <v>4341.0</v>
      </c>
      <c r="Y2563" s="18">
        <v>2746.0</v>
      </c>
      <c r="Z2563" s="19" t="str">
        <f t="shared" si="6"/>
        <v/>
      </c>
      <c r="AA2563" s="19">
        <f t="shared" si="19"/>
        <v>35175</v>
      </c>
      <c r="AB2563" s="19" t="str">
        <f t="shared" si="8"/>
        <v/>
      </c>
      <c r="AC2563" s="19">
        <f t="shared" si="20"/>
        <v>3197.727273</v>
      </c>
      <c r="AD2563" s="19">
        <f t="shared" si="21"/>
        <v>5910</v>
      </c>
      <c r="AE2563" s="19" t="str">
        <f t="shared" si="22"/>
        <v>Нет моды</v>
      </c>
      <c r="AF2563" s="19">
        <f t="shared" si="23"/>
        <v>2293</v>
      </c>
      <c r="AG2563" s="19">
        <f t="shared" si="24"/>
        <v>5436</v>
      </c>
      <c r="AH2563" s="20" t="str">
        <f t="shared" si="14"/>
        <v/>
      </c>
      <c r="AI2563" s="21"/>
      <c r="AJ2563" s="21"/>
      <c r="AK2563" s="21"/>
      <c r="AL2563" s="22">
        <f t="shared" si="25"/>
        <v>1</v>
      </c>
    </row>
    <row r="2564" ht="12.75" customHeight="1">
      <c r="A2564" s="13" t="s">
        <v>193</v>
      </c>
      <c r="B2564" s="13" t="str">
        <f>IFERROR(__xludf.DUMMYFUNCTION("REGEXREPLACE(A2564, ""\d"", """")"),"         Чеченская Республика")</f>
        <v>         Чеченская Республика</v>
      </c>
      <c r="C2564" s="14" t="str">
        <f t="shared" si="15"/>
        <v>Чеченская Республика</v>
      </c>
      <c r="D2564" s="3">
        <f t="shared" si="16"/>
        <v>2</v>
      </c>
      <c r="E2564" s="15" t="s">
        <v>39</v>
      </c>
      <c r="F2564" s="13" t="str">
        <f>IFERROR(__xludf.DUMMYFUNCTION("REGEXEXTRACT(E2564, ""[А-Яа-я].*"")"),"Всего умерших")</f>
        <v>Всего умерших</v>
      </c>
      <c r="G2564" s="16">
        <f t="shared" si="17"/>
        <v>2</v>
      </c>
      <c r="H2564" s="13" t="s">
        <v>28</v>
      </c>
      <c r="I2564" s="13" t="str">
        <f>IFERROR(__xludf.DUMMYFUNCTION("REGEXREPLACE(H2564, "".*\s"", """")"),"человек")</f>
        <v>человек</v>
      </c>
      <c r="J2564" s="13" t="s">
        <v>29</v>
      </c>
      <c r="K2564" s="17" t="str">
        <f>IFERROR(__xludf.DUMMYFUNCTION("REGEXREPLACE(J2564, ""^[\d\s]+"", """")"),"значение показателя за год")</f>
        <v>значение показателя за год</v>
      </c>
      <c r="L2564" s="16">
        <f t="shared" si="18"/>
        <v>2</v>
      </c>
      <c r="M2564" s="13" t="s">
        <v>32</v>
      </c>
      <c r="N2564" s="13" t="str">
        <f>IFERROR(__xludf.DUMMYFUNCTION("REGEXEXTRACT(M2564, "" (.+)$"")"),"сельское население")</f>
        <v>сельское население</v>
      </c>
      <c r="O2564" s="18">
        <v>3844.0</v>
      </c>
      <c r="P2564" s="18">
        <v>4318.0</v>
      </c>
      <c r="Q2564" s="18">
        <v>4333.0</v>
      </c>
      <c r="R2564" s="18">
        <v>4238.0</v>
      </c>
      <c r="S2564" s="18">
        <v>4163.0</v>
      </c>
      <c r="T2564" s="18">
        <v>4125.0</v>
      </c>
      <c r="U2564" s="18">
        <v>3940.0</v>
      </c>
      <c r="V2564" s="18">
        <v>3941.0</v>
      </c>
      <c r="W2564" s="18">
        <v>3234.0</v>
      </c>
      <c r="X2564" s="18">
        <v>3099.0</v>
      </c>
      <c r="Y2564" s="18">
        <v>3858.0</v>
      </c>
      <c r="Z2564" s="19" t="str">
        <f t="shared" si="6"/>
        <v/>
      </c>
      <c r="AA2564" s="19" t="str">
        <f t="shared" si="19"/>
        <v/>
      </c>
      <c r="AB2564" s="19">
        <f t="shared" si="8"/>
        <v>43093</v>
      </c>
      <c r="AC2564" s="19">
        <f t="shared" si="20"/>
        <v>3917.545455</v>
      </c>
      <c r="AD2564" s="19">
        <f t="shared" si="21"/>
        <v>3851</v>
      </c>
      <c r="AE2564" s="19" t="str">
        <f t="shared" si="22"/>
        <v>Нет моды</v>
      </c>
      <c r="AF2564" s="19">
        <f t="shared" si="23"/>
        <v>3099</v>
      </c>
      <c r="AG2564" s="19">
        <f t="shared" si="24"/>
        <v>4333</v>
      </c>
      <c r="AH2564" s="20" t="str">
        <f t="shared" si="14"/>
        <v>Город: 45%; Село: 55%</v>
      </c>
      <c r="AI2564" s="21"/>
      <c r="AJ2564" s="21"/>
      <c r="AK2564" s="21"/>
      <c r="AL2564" s="22">
        <f t="shared" si="25"/>
        <v>1</v>
      </c>
    </row>
    <row r="2565" ht="12.75" customHeight="1">
      <c r="A2565" s="13" t="s">
        <v>193</v>
      </c>
      <c r="B2565" s="13" t="str">
        <f>IFERROR(__xludf.DUMMYFUNCTION("REGEXREPLACE(A2565, ""\d"", """")"),"         Чеченская Республика")</f>
        <v>         Чеченская Республика</v>
      </c>
      <c r="C2565" s="14" t="str">
        <f t="shared" si="15"/>
        <v>Чеченская Республика</v>
      </c>
      <c r="D2565" s="3">
        <f t="shared" si="16"/>
        <v>2</v>
      </c>
      <c r="E2565" s="15" t="s">
        <v>40</v>
      </c>
      <c r="F2565" s="13" t="str">
        <f>IFERROR(__xludf.DUMMYFUNCTION("REGEXEXTRACT(E2565, ""[А-Яа-я].*"")"),"Злокачественные новообразования")</f>
        <v>Злокачественные новообразования</v>
      </c>
      <c r="G2565" s="16">
        <f t="shared" si="17"/>
        <v>2</v>
      </c>
      <c r="H2565" s="13" t="s">
        <v>28</v>
      </c>
      <c r="I2565" s="13" t="str">
        <f>IFERROR(__xludf.DUMMYFUNCTION("REGEXREPLACE(H2565, "".*\s"", """")"),"человек")</f>
        <v>человек</v>
      </c>
      <c r="J2565" s="13" t="s">
        <v>29</v>
      </c>
      <c r="K2565" s="17" t="str">
        <f>IFERROR(__xludf.DUMMYFUNCTION("REGEXREPLACE(J2565, ""^[\d\s]+"", """")"),"значение показателя за год")</f>
        <v>значение показателя за год</v>
      </c>
      <c r="L2565" s="16">
        <f t="shared" si="18"/>
        <v>2</v>
      </c>
      <c r="M2565" s="13" t="s">
        <v>30</v>
      </c>
      <c r="N2565" s="13" t="str">
        <f>IFERROR(__xludf.DUMMYFUNCTION("REGEXEXTRACT(M2565, "" (.+)$"")"),"все население")</f>
        <v>все население</v>
      </c>
      <c r="O2565" s="18">
        <v>989.0</v>
      </c>
      <c r="P2565" s="18">
        <v>1118.0</v>
      </c>
      <c r="Q2565" s="18">
        <v>1192.0</v>
      </c>
      <c r="R2565" s="18">
        <v>1159.0</v>
      </c>
      <c r="S2565" s="18">
        <v>1175.0</v>
      </c>
      <c r="T2565" s="18">
        <v>1148.0</v>
      </c>
      <c r="U2565" s="18">
        <v>563.0</v>
      </c>
      <c r="V2565" s="18">
        <v>1118.0</v>
      </c>
      <c r="W2565" s="18">
        <v>1189.0</v>
      </c>
      <c r="X2565" s="18">
        <v>1246.0</v>
      </c>
      <c r="Y2565" s="18">
        <v>1194.0</v>
      </c>
      <c r="Z2565" s="19">
        <f t="shared" si="6"/>
        <v>12091</v>
      </c>
      <c r="AA2565" s="19" t="str">
        <f t="shared" si="19"/>
        <v/>
      </c>
      <c r="AB2565" s="19" t="str">
        <f t="shared" si="8"/>
        <v/>
      </c>
      <c r="AC2565" s="19">
        <f t="shared" si="20"/>
        <v>1099.181818</v>
      </c>
      <c r="AD2565" s="19">
        <f t="shared" si="21"/>
        <v>2172.5</v>
      </c>
      <c r="AE2565" s="19" t="str">
        <f t="shared" si="22"/>
        <v>Нет моды</v>
      </c>
      <c r="AF2565" s="19">
        <f t="shared" si="23"/>
        <v>563</v>
      </c>
      <c r="AG2565" s="19">
        <f t="shared" si="24"/>
        <v>1246</v>
      </c>
      <c r="AH2565" s="20" t="str">
        <f t="shared" si="14"/>
        <v/>
      </c>
      <c r="AI2565" s="21"/>
      <c r="AJ2565" s="21"/>
      <c r="AK2565" s="21"/>
      <c r="AL2565" s="22">
        <f t="shared" si="25"/>
        <v>1</v>
      </c>
    </row>
    <row r="2566" ht="12.75" customHeight="1">
      <c r="A2566" s="13" t="s">
        <v>193</v>
      </c>
      <c r="B2566" s="13" t="str">
        <f>IFERROR(__xludf.DUMMYFUNCTION("REGEXREPLACE(A2566, ""\d"", """")"),"         Чеченская Республика")</f>
        <v>         Чеченская Республика</v>
      </c>
      <c r="C2566" s="14" t="str">
        <f t="shared" si="15"/>
        <v>Чеченская Республика</v>
      </c>
      <c r="D2566" s="3">
        <f t="shared" si="16"/>
        <v>2</v>
      </c>
      <c r="E2566" s="15" t="s">
        <v>40</v>
      </c>
      <c r="F2566" s="13" t="str">
        <f>IFERROR(__xludf.DUMMYFUNCTION("REGEXEXTRACT(E2566, ""[А-Яа-я].*"")"),"Злокачественные новообразования")</f>
        <v>Злокачественные новообразования</v>
      </c>
      <c r="G2566" s="16">
        <f t="shared" si="17"/>
        <v>2</v>
      </c>
      <c r="H2566" s="13" t="s">
        <v>28</v>
      </c>
      <c r="I2566" s="13" t="str">
        <f>IFERROR(__xludf.DUMMYFUNCTION("REGEXREPLACE(H2566, "".*\s"", """")"),"человек")</f>
        <v>человек</v>
      </c>
      <c r="J2566" s="13" t="s">
        <v>29</v>
      </c>
      <c r="K2566" s="17" t="str">
        <f>IFERROR(__xludf.DUMMYFUNCTION("REGEXREPLACE(J2566, ""^[\d\s]+"", """")"),"значение показателя за год")</f>
        <v>значение показателя за год</v>
      </c>
      <c r="L2566" s="16">
        <f t="shared" si="18"/>
        <v>2</v>
      </c>
      <c r="M2566" s="13" t="s">
        <v>31</v>
      </c>
      <c r="N2566" s="13" t="str">
        <f>IFERROR(__xludf.DUMMYFUNCTION("REGEXEXTRACT(M2566, "" (.+)$"")"),"городское население")</f>
        <v>городское население</v>
      </c>
      <c r="O2566" s="18">
        <v>411.0</v>
      </c>
      <c r="P2566" s="18">
        <v>458.0</v>
      </c>
      <c r="Q2566" s="18">
        <v>468.0</v>
      </c>
      <c r="R2566" s="18">
        <v>441.0</v>
      </c>
      <c r="S2566" s="18">
        <v>480.0</v>
      </c>
      <c r="T2566" s="18">
        <v>426.0</v>
      </c>
      <c r="U2566" s="18">
        <v>234.0</v>
      </c>
      <c r="V2566" s="18">
        <v>633.0</v>
      </c>
      <c r="W2566" s="18">
        <v>708.0</v>
      </c>
      <c r="X2566" s="18">
        <v>724.0</v>
      </c>
      <c r="Y2566" s="18">
        <v>520.0</v>
      </c>
      <c r="Z2566" s="19" t="str">
        <f t="shared" si="6"/>
        <v/>
      </c>
      <c r="AA2566" s="19">
        <f t="shared" si="19"/>
        <v>5503</v>
      </c>
      <c r="AB2566" s="19" t="str">
        <f t="shared" si="8"/>
        <v/>
      </c>
      <c r="AC2566" s="19">
        <f t="shared" si="20"/>
        <v>500.2727273</v>
      </c>
      <c r="AD2566" s="19">
        <f t="shared" si="21"/>
        <v>716</v>
      </c>
      <c r="AE2566" s="19" t="str">
        <f t="shared" si="22"/>
        <v>Нет моды</v>
      </c>
      <c r="AF2566" s="19">
        <f t="shared" si="23"/>
        <v>234</v>
      </c>
      <c r="AG2566" s="19">
        <f t="shared" si="24"/>
        <v>724</v>
      </c>
      <c r="AH2566" s="20" t="str">
        <f t="shared" si="14"/>
        <v/>
      </c>
      <c r="AI2566" s="21"/>
      <c r="AJ2566" s="21"/>
      <c r="AK2566" s="21"/>
      <c r="AL2566" s="22">
        <f t="shared" si="25"/>
        <v>1</v>
      </c>
    </row>
    <row r="2567" ht="12.75" customHeight="1">
      <c r="A2567" s="13" t="s">
        <v>193</v>
      </c>
      <c r="B2567" s="13" t="str">
        <f>IFERROR(__xludf.DUMMYFUNCTION("REGEXREPLACE(A2567, ""\d"", """")"),"         Чеченская Республика")</f>
        <v>         Чеченская Республика</v>
      </c>
      <c r="C2567" s="14" t="str">
        <f t="shared" si="15"/>
        <v>Чеченская Республика</v>
      </c>
      <c r="D2567" s="3">
        <f t="shared" si="16"/>
        <v>2</v>
      </c>
      <c r="E2567" s="15" t="s">
        <v>40</v>
      </c>
      <c r="F2567" s="13" t="str">
        <f>IFERROR(__xludf.DUMMYFUNCTION("REGEXEXTRACT(E2567, ""[А-Яа-я].*"")"),"Злокачественные новообразования")</f>
        <v>Злокачественные новообразования</v>
      </c>
      <c r="G2567" s="16">
        <f t="shared" si="17"/>
        <v>2</v>
      </c>
      <c r="H2567" s="13" t="s">
        <v>28</v>
      </c>
      <c r="I2567" s="13" t="str">
        <f>IFERROR(__xludf.DUMMYFUNCTION("REGEXREPLACE(H2567, "".*\s"", """")"),"человек")</f>
        <v>человек</v>
      </c>
      <c r="J2567" s="13" t="s">
        <v>29</v>
      </c>
      <c r="K2567" s="17" t="str">
        <f>IFERROR(__xludf.DUMMYFUNCTION("REGEXREPLACE(J2567, ""^[\d\s]+"", """")"),"значение показателя за год")</f>
        <v>значение показателя за год</v>
      </c>
      <c r="L2567" s="16">
        <f t="shared" si="18"/>
        <v>2</v>
      </c>
      <c r="M2567" s="13" t="s">
        <v>32</v>
      </c>
      <c r="N2567" s="13" t="str">
        <f>IFERROR(__xludf.DUMMYFUNCTION("REGEXEXTRACT(M2567, "" (.+)$"")"),"сельское население")</f>
        <v>сельское население</v>
      </c>
      <c r="O2567" s="18">
        <v>578.0</v>
      </c>
      <c r="P2567" s="18">
        <v>660.0</v>
      </c>
      <c r="Q2567" s="18">
        <v>724.0</v>
      </c>
      <c r="R2567" s="18">
        <v>718.0</v>
      </c>
      <c r="S2567" s="18">
        <v>695.0</v>
      </c>
      <c r="T2567" s="18">
        <v>722.0</v>
      </c>
      <c r="U2567" s="18">
        <v>329.0</v>
      </c>
      <c r="V2567" s="18">
        <v>485.0</v>
      </c>
      <c r="W2567" s="18">
        <v>481.0</v>
      </c>
      <c r="X2567" s="18">
        <v>522.0</v>
      </c>
      <c r="Y2567" s="18">
        <v>674.0</v>
      </c>
      <c r="Z2567" s="19" t="str">
        <f t="shared" si="6"/>
        <v/>
      </c>
      <c r="AA2567" s="19" t="str">
        <f t="shared" si="19"/>
        <v/>
      </c>
      <c r="AB2567" s="19">
        <f t="shared" si="8"/>
        <v>6588</v>
      </c>
      <c r="AC2567" s="19">
        <f t="shared" si="20"/>
        <v>598.9090909</v>
      </c>
      <c r="AD2567" s="19">
        <f t="shared" si="21"/>
        <v>521</v>
      </c>
      <c r="AE2567" s="19" t="str">
        <f t="shared" si="22"/>
        <v>Нет моды</v>
      </c>
      <c r="AF2567" s="19">
        <f t="shared" si="23"/>
        <v>329</v>
      </c>
      <c r="AG2567" s="19">
        <f t="shared" si="24"/>
        <v>724</v>
      </c>
      <c r="AH2567" s="20" t="str">
        <f t="shared" si="14"/>
        <v>Город: 46%; Село: 54%</v>
      </c>
      <c r="AI2567" s="21"/>
      <c r="AJ2567" s="21"/>
      <c r="AK2567" s="21"/>
      <c r="AL2567" s="22">
        <f t="shared" si="25"/>
        <v>1</v>
      </c>
    </row>
    <row r="2568" ht="12.75" customHeight="1">
      <c r="A2568" s="13" t="s">
        <v>193</v>
      </c>
      <c r="B2568" s="13" t="str">
        <f>IFERROR(__xludf.DUMMYFUNCTION("REGEXREPLACE(A2568, ""\d"", """")"),"         Чеченская Республика")</f>
        <v>         Чеченская Республика</v>
      </c>
      <c r="C2568" s="14" t="str">
        <f t="shared" si="15"/>
        <v>Чеченская Республика</v>
      </c>
      <c r="D2568" s="3">
        <f t="shared" si="16"/>
        <v>2</v>
      </c>
      <c r="E2568" s="15" t="s">
        <v>41</v>
      </c>
      <c r="F2568" s="13" t="str">
        <f>IFERROR(__xludf.DUMMYFUNCTION("REGEXEXTRACT(E2568, ""[А-Яа-я].*"")"),"Инфекционные и паразитарные болезни")</f>
        <v>Инфекционные и паразитарные болезни</v>
      </c>
      <c r="G2568" s="16">
        <f t="shared" si="17"/>
        <v>2</v>
      </c>
      <c r="H2568" s="13" t="s">
        <v>28</v>
      </c>
      <c r="I2568" s="13" t="str">
        <f>IFERROR(__xludf.DUMMYFUNCTION("REGEXREPLACE(H2568, "".*\s"", """")"),"человек")</f>
        <v>человек</v>
      </c>
      <c r="J2568" s="13" t="s">
        <v>29</v>
      </c>
      <c r="K2568" s="17" t="str">
        <f>IFERROR(__xludf.DUMMYFUNCTION("REGEXREPLACE(J2568, ""^[\d\s]+"", """")"),"значение показателя за год")</f>
        <v>значение показателя за год</v>
      </c>
      <c r="L2568" s="16">
        <f t="shared" si="18"/>
        <v>2</v>
      </c>
      <c r="M2568" s="13" t="s">
        <v>30</v>
      </c>
      <c r="N2568" s="13" t="str">
        <f>IFERROR(__xludf.DUMMYFUNCTION("REGEXEXTRACT(M2568, "" (.+)$"")"),"все население")</f>
        <v>все население</v>
      </c>
      <c r="O2568" s="18">
        <v>102.0</v>
      </c>
      <c r="P2568" s="18">
        <v>100.0</v>
      </c>
      <c r="Q2568" s="18">
        <v>97.0</v>
      </c>
      <c r="R2568" s="18">
        <v>110.0</v>
      </c>
      <c r="S2568" s="18">
        <v>73.0</v>
      </c>
      <c r="T2568" s="18">
        <v>77.0</v>
      </c>
      <c r="U2568" s="18">
        <v>60.0</v>
      </c>
      <c r="V2568" s="18">
        <v>77.0</v>
      </c>
      <c r="W2568" s="18">
        <v>84.0</v>
      </c>
      <c r="X2568" s="18">
        <v>158.0</v>
      </c>
      <c r="Y2568" s="18">
        <v>134.0</v>
      </c>
      <c r="Z2568" s="19">
        <f t="shared" si="6"/>
        <v>1072</v>
      </c>
      <c r="AA2568" s="19" t="str">
        <f t="shared" si="19"/>
        <v/>
      </c>
      <c r="AB2568" s="19" t="str">
        <f t="shared" si="8"/>
        <v/>
      </c>
      <c r="AC2568" s="19">
        <f t="shared" si="20"/>
        <v>97.45454545</v>
      </c>
      <c r="AD2568" s="19">
        <f t="shared" si="21"/>
        <v>243.5</v>
      </c>
      <c r="AE2568" s="19" t="str">
        <f t="shared" si="22"/>
        <v>Нет моды</v>
      </c>
      <c r="AF2568" s="19">
        <f t="shared" si="23"/>
        <v>60</v>
      </c>
      <c r="AG2568" s="19">
        <f t="shared" si="24"/>
        <v>158</v>
      </c>
      <c r="AH2568" s="20" t="str">
        <f t="shared" si="14"/>
        <v/>
      </c>
      <c r="AI2568" s="21"/>
      <c r="AJ2568" s="21"/>
      <c r="AK2568" s="21"/>
      <c r="AL2568" s="22">
        <f t="shared" si="25"/>
        <v>1</v>
      </c>
    </row>
    <row r="2569" ht="12.75" customHeight="1">
      <c r="A2569" s="13" t="s">
        <v>193</v>
      </c>
      <c r="B2569" s="13" t="str">
        <f>IFERROR(__xludf.DUMMYFUNCTION("REGEXREPLACE(A2569, ""\d"", """")"),"         Чеченская Республика")</f>
        <v>         Чеченская Республика</v>
      </c>
      <c r="C2569" s="14" t="str">
        <f t="shared" si="15"/>
        <v>Чеченская Республика</v>
      </c>
      <c r="D2569" s="3">
        <f t="shared" si="16"/>
        <v>2</v>
      </c>
      <c r="E2569" s="15" t="s">
        <v>41</v>
      </c>
      <c r="F2569" s="13" t="str">
        <f>IFERROR(__xludf.DUMMYFUNCTION("REGEXEXTRACT(E2569, ""[А-Яа-я].*"")"),"Инфекционные и паразитарные болезни")</f>
        <v>Инфекционные и паразитарные болезни</v>
      </c>
      <c r="G2569" s="16">
        <f t="shared" si="17"/>
        <v>2</v>
      </c>
      <c r="H2569" s="13" t="s">
        <v>28</v>
      </c>
      <c r="I2569" s="13" t="str">
        <f>IFERROR(__xludf.DUMMYFUNCTION("REGEXREPLACE(H2569, "".*\s"", """")"),"человек")</f>
        <v>человек</v>
      </c>
      <c r="J2569" s="13" t="s">
        <v>29</v>
      </c>
      <c r="K2569" s="17" t="str">
        <f>IFERROR(__xludf.DUMMYFUNCTION("REGEXREPLACE(J2569, ""^[\d\s]+"", """")"),"значение показателя за год")</f>
        <v>значение показателя за год</v>
      </c>
      <c r="L2569" s="16">
        <f t="shared" si="18"/>
        <v>2</v>
      </c>
      <c r="M2569" s="13" t="s">
        <v>31</v>
      </c>
      <c r="N2569" s="13" t="str">
        <f>IFERROR(__xludf.DUMMYFUNCTION("REGEXEXTRACT(M2569, "" (.+)$"")"),"городское население")</f>
        <v>городское население</v>
      </c>
      <c r="O2569" s="18">
        <v>52.0</v>
      </c>
      <c r="P2569" s="18">
        <v>45.0</v>
      </c>
      <c r="Q2569" s="18">
        <v>37.0</v>
      </c>
      <c r="R2569" s="18">
        <v>55.0</v>
      </c>
      <c r="S2569" s="18">
        <v>31.0</v>
      </c>
      <c r="T2569" s="18">
        <v>35.0</v>
      </c>
      <c r="U2569" s="18">
        <v>26.0</v>
      </c>
      <c r="V2569" s="18">
        <v>41.0</v>
      </c>
      <c r="W2569" s="18">
        <v>57.0</v>
      </c>
      <c r="X2569" s="18">
        <v>92.0</v>
      </c>
      <c r="Y2569" s="18">
        <v>63.0</v>
      </c>
      <c r="Z2569" s="19" t="str">
        <f t="shared" si="6"/>
        <v/>
      </c>
      <c r="AA2569" s="19">
        <f t="shared" si="19"/>
        <v>534</v>
      </c>
      <c r="AB2569" s="19" t="str">
        <f t="shared" si="8"/>
        <v/>
      </c>
      <c r="AC2569" s="19">
        <f t="shared" si="20"/>
        <v>48.54545455</v>
      </c>
      <c r="AD2569" s="19">
        <f t="shared" si="21"/>
        <v>68</v>
      </c>
      <c r="AE2569" s="19" t="str">
        <f t="shared" si="22"/>
        <v>Нет моды</v>
      </c>
      <c r="AF2569" s="19">
        <f t="shared" si="23"/>
        <v>26</v>
      </c>
      <c r="AG2569" s="19">
        <f t="shared" si="24"/>
        <v>92</v>
      </c>
      <c r="AH2569" s="20" t="str">
        <f t="shared" si="14"/>
        <v/>
      </c>
      <c r="AI2569" s="21"/>
      <c r="AJ2569" s="21"/>
      <c r="AK2569" s="21"/>
      <c r="AL2569" s="22">
        <f t="shared" si="25"/>
        <v>1</v>
      </c>
    </row>
    <row r="2570" ht="12.75" customHeight="1">
      <c r="A2570" s="13" t="s">
        <v>193</v>
      </c>
      <c r="B2570" s="13" t="str">
        <f>IFERROR(__xludf.DUMMYFUNCTION("REGEXREPLACE(A2570, ""\d"", """")"),"         Чеченская Республика")</f>
        <v>         Чеченская Республика</v>
      </c>
      <c r="C2570" s="14" t="str">
        <f t="shared" si="15"/>
        <v>Чеченская Республика</v>
      </c>
      <c r="D2570" s="3">
        <f t="shared" si="16"/>
        <v>2</v>
      </c>
      <c r="E2570" s="15" t="s">
        <v>41</v>
      </c>
      <c r="F2570" s="13" t="str">
        <f>IFERROR(__xludf.DUMMYFUNCTION("REGEXEXTRACT(E2570, ""[А-Яа-я].*"")"),"Инфекционные и паразитарные болезни")</f>
        <v>Инфекционные и паразитарные болезни</v>
      </c>
      <c r="G2570" s="16">
        <f t="shared" si="17"/>
        <v>2</v>
      </c>
      <c r="H2570" s="13" t="s">
        <v>28</v>
      </c>
      <c r="I2570" s="13" t="str">
        <f>IFERROR(__xludf.DUMMYFUNCTION("REGEXREPLACE(H2570, "".*\s"", """")"),"человек")</f>
        <v>человек</v>
      </c>
      <c r="J2570" s="13" t="s">
        <v>29</v>
      </c>
      <c r="K2570" s="17" t="str">
        <f>IFERROR(__xludf.DUMMYFUNCTION("REGEXREPLACE(J2570, ""^[\d\s]+"", """")"),"значение показателя за год")</f>
        <v>значение показателя за год</v>
      </c>
      <c r="L2570" s="16">
        <f t="shared" si="18"/>
        <v>2</v>
      </c>
      <c r="M2570" s="13" t="s">
        <v>32</v>
      </c>
      <c r="N2570" s="13" t="str">
        <f>IFERROR(__xludf.DUMMYFUNCTION("REGEXEXTRACT(M2570, "" (.+)$"")"),"сельское население")</f>
        <v>сельское население</v>
      </c>
      <c r="O2570" s="18">
        <v>50.0</v>
      </c>
      <c r="P2570" s="18">
        <v>55.0</v>
      </c>
      <c r="Q2570" s="18">
        <v>60.0</v>
      </c>
      <c r="R2570" s="18">
        <v>55.0</v>
      </c>
      <c r="S2570" s="18">
        <v>42.0</v>
      </c>
      <c r="T2570" s="18">
        <v>42.0</v>
      </c>
      <c r="U2570" s="18">
        <v>34.0</v>
      </c>
      <c r="V2570" s="18">
        <v>36.0</v>
      </c>
      <c r="W2570" s="18">
        <v>27.0</v>
      </c>
      <c r="X2570" s="18">
        <v>66.0</v>
      </c>
      <c r="Y2570" s="18">
        <v>71.0</v>
      </c>
      <c r="Z2570" s="19" t="str">
        <f t="shared" si="6"/>
        <v/>
      </c>
      <c r="AA2570" s="19" t="str">
        <f t="shared" si="19"/>
        <v/>
      </c>
      <c r="AB2570" s="19">
        <f t="shared" si="8"/>
        <v>538</v>
      </c>
      <c r="AC2570" s="19">
        <f t="shared" si="20"/>
        <v>48.90909091</v>
      </c>
      <c r="AD2570" s="19">
        <f t="shared" si="21"/>
        <v>47.5</v>
      </c>
      <c r="AE2570" s="19" t="str">
        <f t="shared" si="22"/>
        <v>Нет моды</v>
      </c>
      <c r="AF2570" s="19">
        <f t="shared" si="23"/>
        <v>27</v>
      </c>
      <c r="AG2570" s="19">
        <f t="shared" si="24"/>
        <v>71</v>
      </c>
      <c r="AH2570" s="20" t="str">
        <f t="shared" si="14"/>
        <v>Город: 50%; Село: 50%</v>
      </c>
      <c r="AI2570" s="21"/>
      <c r="AJ2570" s="21"/>
      <c r="AK2570" s="21"/>
      <c r="AL2570" s="22">
        <f t="shared" si="25"/>
        <v>1</v>
      </c>
    </row>
    <row r="2571" ht="12.75" customHeight="1">
      <c r="A2571" s="13" t="s">
        <v>193</v>
      </c>
      <c r="B2571" s="13" t="str">
        <f>IFERROR(__xludf.DUMMYFUNCTION("REGEXREPLACE(A2571, ""\d"", """")"),"         Чеченская Республика")</f>
        <v>         Чеченская Республика</v>
      </c>
      <c r="C2571" s="14" t="str">
        <f t="shared" si="15"/>
        <v>Чеченская Республика</v>
      </c>
      <c r="D2571" s="3">
        <f t="shared" si="16"/>
        <v>2</v>
      </c>
      <c r="E2571" s="15" t="s">
        <v>42</v>
      </c>
      <c r="F2571" s="13" t="str">
        <f>IFERROR(__xludf.DUMMYFUNCTION("REGEXEXTRACT(E2571, ""[А-Яа-я].*"")"),"Ишемическая болезнь сердца")</f>
        <v>Ишемическая болезнь сердца</v>
      </c>
      <c r="G2571" s="16">
        <f t="shared" si="17"/>
        <v>2</v>
      </c>
      <c r="H2571" s="13" t="s">
        <v>28</v>
      </c>
      <c r="I2571" s="13" t="str">
        <f>IFERROR(__xludf.DUMMYFUNCTION("REGEXREPLACE(H2571, "".*\s"", """")"),"человек")</f>
        <v>человек</v>
      </c>
      <c r="J2571" s="13" t="s">
        <v>29</v>
      </c>
      <c r="K2571" s="17" t="str">
        <f>IFERROR(__xludf.DUMMYFUNCTION("REGEXREPLACE(J2571, ""^[\d\s]+"", """")"),"значение показателя за год")</f>
        <v>значение показателя за год</v>
      </c>
      <c r="L2571" s="16">
        <f t="shared" si="18"/>
        <v>2</v>
      </c>
      <c r="M2571" s="13" t="s">
        <v>30</v>
      </c>
      <c r="N2571" s="13" t="str">
        <f>IFERROR(__xludf.DUMMYFUNCTION("REGEXEXTRACT(M2571, "" (.+)$"")"),"все население")</f>
        <v>все население</v>
      </c>
      <c r="O2571" s="18">
        <v>1027.0</v>
      </c>
      <c r="P2571" s="18">
        <v>1174.0</v>
      </c>
      <c r="Q2571" s="18">
        <v>1154.0</v>
      </c>
      <c r="R2571" s="18">
        <v>1195.0</v>
      </c>
      <c r="S2571" s="18">
        <v>762.0</v>
      </c>
      <c r="T2571" s="18">
        <v>674.0</v>
      </c>
      <c r="U2571" s="18">
        <v>377.0</v>
      </c>
      <c r="V2571" s="18">
        <v>1227.0</v>
      </c>
      <c r="W2571" s="18">
        <v>1317.0</v>
      </c>
      <c r="X2571" s="18">
        <v>1413.0</v>
      </c>
      <c r="Y2571" s="18">
        <v>1444.0</v>
      </c>
      <c r="Z2571" s="19">
        <f t="shared" si="6"/>
        <v>11764</v>
      </c>
      <c r="AA2571" s="19" t="str">
        <f t="shared" si="19"/>
        <v/>
      </c>
      <c r="AB2571" s="19" t="str">
        <f t="shared" si="8"/>
        <v/>
      </c>
      <c r="AC2571" s="19">
        <f t="shared" si="20"/>
        <v>1069.454545</v>
      </c>
      <c r="AD2571" s="19">
        <f t="shared" si="21"/>
        <v>224</v>
      </c>
      <c r="AE2571" s="19" t="str">
        <f t="shared" si="22"/>
        <v>Нет моды</v>
      </c>
      <c r="AF2571" s="19">
        <f t="shared" si="23"/>
        <v>377</v>
      </c>
      <c r="AG2571" s="19">
        <f t="shared" si="24"/>
        <v>1444</v>
      </c>
      <c r="AH2571" s="20" t="str">
        <f t="shared" si="14"/>
        <v/>
      </c>
      <c r="AI2571" s="21"/>
      <c r="AJ2571" s="21"/>
      <c r="AK2571" s="21"/>
      <c r="AL2571" s="22">
        <f t="shared" si="25"/>
        <v>1</v>
      </c>
    </row>
    <row r="2572" ht="12.75" customHeight="1">
      <c r="A2572" s="13" t="s">
        <v>193</v>
      </c>
      <c r="B2572" s="13" t="str">
        <f>IFERROR(__xludf.DUMMYFUNCTION("REGEXREPLACE(A2572, ""\d"", """")"),"         Чеченская Республика")</f>
        <v>         Чеченская Республика</v>
      </c>
      <c r="C2572" s="14" t="str">
        <f t="shared" si="15"/>
        <v>Чеченская Республика</v>
      </c>
      <c r="D2572" s="3">
        <f t="shared" si="16"/>
        <v>2</v>
      </c>
      <c r="E2572" s="15" t="s">
        <v>42</v>
      </c>
      <c r="F2572" s="13" t="str">
        <f>IFERROR(__xludf.DUMMYFUNCTION("REGEXEXTRACT(E2572, ""[А-Яа-я].*"")"),"Ишемическая болезнь сердца")</f>
        <v>Ишемическая болезнь сердца</v>
      </c>
      <c r="G2572" s="16">
        <f t="shared" si="17"/>
        <v>2</v>
      </c>
      <c r="H2572" s="13" t="s">
        <v>28</v>
      </c>
      <c r="I2572" s="13" t="str">
        <f>IFERROR(__xludf.DUMMYFUNCTION("REGEXREPLACE(H2572, "".*\s"", """")"),"человек")</f>
        <v>человек</v>
      </c>
      <c r="J2572" s="13" t="s">
        <v>29</v>
      </c>
      <c r="K2572" s="17" t="str">
        <f>IFERROR(__xludf.DUMMYFUNCTION("REGEXREPLACE(J2572, ""^[\d\s]+"", """")"),"значение показателя за год")</f>
        <v>значение показателя за год</v>
      </c>
      <c r="L2572" s="16">
        <f t="shared" si="18"/>
        <v>2</v>
      </c>
      <c r="M2572" s="13" t="s">
        <v>31</v>
      </c>
      <c r="N2572" s="13" t="str">
        <f>IFERROR(__xludf.DUMMYFUNCTION("REGEXEXTRACT(M2572, "" (.+)$"")"),"городское население")</f>
        <v>городское население</v>
      </c>
      <c r="O2572" s="18">
        <v>332.0</v>
      </c>
      <c r="P2572" s="18">
        <v>388.0</v>
      </c>
      <c r="Q2572" s="18">
        <v>414.0</v>
      </c>
      <c r="R2572" s="18">
        <v>412.0</v>
      </c>
      <c r="S2572" s="18">
        <v>228.0</v>
      </c>
      <c r="T2572" s="18">
        <v>205.0</v>
      </c>
      <c r="U2572" s="18">
        <v>137.0</v>
      </c>
      <c r="V2572" s="18">
        <v>673.0</v>
      </c>
      <c r="W2572" s="18">
        <v>782.0</v>
      </c>
      <c r="X2572" s="18">
        <v>799.0</v>
      </c>
      <c r="Y2572" s="18">
        <v>605.0</v>
      </c>
      <c r="Z2572" s="19" t="str">
        <f t="shared" si="6"/>
        <v/>
      </c>
      <c r="AA2572" s="19">
        <f t="shared" si="19"/>
        <v>4975</v>
      </c>
      <c r="AB2572" s="19" t="str">
        <f t="shared" si="8"/>
        <v/>
      </c>
      <c r="AC2572" s="19">
        <f t="shared" si="20"/>
        <v>452.2727273</v>
      </c>
      <c r="AD2572" s="19">
        <f t="shared" si="21"/>
        <v>718</v>
      </c>
      <c r="AE2572" s="19" t="str">
        <f t="shared" si="22"/>
        <v>Нет моды</v>
      </c>
      <c r="AF2572" s="19">
        <f t="shared" si="23"/>
        <v>137</v>
      </c>
      <c r="AG2572" s="19">
        <f t="shared" si="24"/>
        <v>799</v>
      </c>
      <c r="AH2572" s="20" t="str">
        <f t="shared" si="14"/>
        <v/>
      </c>
      <c r="AI2572" s="21"/>
      <c r="AJ2572" s="21"/>
      <c r="AK2572" s="21"/>
      <c r="AL2572" s="22">
        <f t="shared" si="25"/>
        <v>1</v>
      </c>
    </row>
    <row r="2573" ht="12.75" customHeight="1">
      <c r="A2573" s="13" t="s">
        <v>193</v>
      </c>
      <c r="B2573" s="13" t="str">
        <f>IFERROR(__xludf.DUMMYFUNCTION("REGEXREPLACE(A2573, ""\d"", """")"),"         Чеченская Республика")</f>
        <v>         Чеченская Республика</v>
      </c>
      <c r="C2573" s="14" t="str">
        <f t="shared" si="15"/>
        <v>Чеченская Республика</v>
      </c>
      <c r="D2573" s="3">
        <f t="shared" si="16"/>
        <v>2</v>
      </c>
      <c r="E2573" s="15" t="s">
        <v>42</v>
      </c>
      <c r="F2573" s="13" t="str">
        <f>IFERROR(__xludf.DUMMYFUNCTION("REGEXEXTRACT(E2573, ""[А-Яа-я].*"")"),"Ишемическая болезнь сердца")</f>
        <v>Ишемическая болезнь сердца</v>
      </c>
      <c r="G2573" s="16">
        <f t="shared" si="17"/>
        <v>2</v>
      </c>
      <c r="H2573" s="13" t="s">
        <v>28</v>
      </c>
      <c r="I2573" s="13" t="str">
        <f>IFERROR(__xludf.DUMMYFUNCTION("REGEXREPLACE(H2573, "".*\s"", """")"),"человек")</f>
        <v>человек</v>
      </c>
      <c r="J2573" s="13" t="s">
        <v>29</v>
      </c>
      <c r="K2573" s="17" t="str">
        <f>IFERROR(__xludf.DUMMYFUNCTION("REGEXREPLACE(J2573, ""^[\d\s]+"", """")"),"значение показателя за год")</f>
        <v>значение показателя за год</v>
      </c>
      <c r="L2573" s="16">
        <f t="shared" si="18"/>
        <v>2</v>
      </c>
      <c r="M2573" s="13" t="s">
        <v>32</v>
      </c>
      <c r="N2573" s="13" t="str">
        <f>IFERROR(__xludf.DUMMYFUNCTION("REGEXEXTRACT(M2573, "" (.+)$"")"),"сельское население")</f>
        <v>сельское население</v>
      </c>
      <c r="O2573" s="18">
        <v>695.0</v>
      </c>
      <c r="P2573" s="18">
        <v>786.0</v>
      </c>
      <c r="Q2573" s="18">
        <v>740.0</v>
      </c>
      <c r="R2573" s="18">
        <v>783.0</v>
      </c>
      <c r="S2573" s="18">
        <v>534.0</v>
      </c>
      <c r="T2573" s="18">
        <v>469.0</v>
      </c>
      <c r="U2573" s="18">
        <v>240.0</v>
      </c>
      <c r="V2573" s="18">
        <v>554.0</v>
      </c>
      <c r="W2573" s="18">
        <v>535.0</v>
      </c>
      <c r="X2573" s="18">
        <v>614.0</v>
      </c>
      <c r="Y2573" s="18">
        <v>839.0</v>
      </c>
      <c r="Z2573" s="19" t="str">
        <f t="shared" si="6"/>
        <v/>
      </c>
      <c r="AA2573" s="19" t="str">
        <f t="shared" si="19"/>
        <v/>
      </c>
      <c r="AB2573" s="19">
        <f t="shared" si="8"/>
        <v>6789</v>
      </c>
      <c r="AC2573" s="19">
        <f t="shared" si="20"/>
        <v>617.1818182</v>
      </c>
      <c r="AD2573" s="19">
        <f t="shared" si="21"/>
        <v>544.5</v>
      </c>
      <c r="AE2573" s="19" t="str">
        <f t="shared" si="22"/>
        <v>Нет моды</v>
      </c>
      <c r="AF2573" s="19">
        <f t="shared" si="23"/>
        <v>240</v>
      </c>
      <c r="AG2573" s="19">
        <f t="shared" si="24"/>
        <v>839</v>
      </c>
      <c r="AH2573" s="20" t="str">
        <f t="shared" si="14"/>
        <v>Город: 42%; Село: 58%</v>
      </c>
      <c r="AI2573" s="21"/>
      <c r="AJ2573" s="21"/>
      <c r="AK2573" s="21"/>
      <c r="AL2573" s="22">
        <f t="shared" si="25"/>
        <v>1</v>
      </c>
    </row>
    <row r="2574" ht="12.75" customHeight="1">
      <c r="A2574" s="13" t="s">
        <v>193</v>
      </c>
      <c r="B2574" s="13" t="str">
        <f>IFERROR(__xludf.DUMMYFUNCTION("REGEXREPLACE(A2574, ""\d"", """")"),"         Чеченская Республика")</f>
        <v>         Чеченская Республика</v>
      </c>
      <c r="C2574" s="14" t="str">
        <f t="shared" si="15"/>
        <v>Чеченская Республика</v>
      </c>
      <c r="D2574" s="3">
        <f t="shared" si="16"/>
        <v>2</v>
      </c>
      <c r="E2574" s="15" t="s">
        <v>43</v>
      </c>
      <c r="F2574" s="13" t="str">
        <f>IFERROR(__xludf.DUMMYFUNCTION("REGEXEXTRACT(E2574, ""[А-Яа-я].*"")"),"Новообразования")</f>
        <v>Новообразования</v>
      </c>
      <c r="G2574" s="16">
        <f t="shared" si="17"/>
        <v>2</v>
      </c>
      <c r="H2574" s="13" t="s">
        <v>28</v>
      </c>
      <c r="I2574" s="13" t="str">
        <f>IFERROR(__xludf.DUMMYFUNCTION("REGEXREPLACE(H2574, "".*\s"", """")"),"человек")</f>
        <v>человек</v>
      </c>
      <c r="J2574" s="13" t="s">
        <v>29</v>
      </c>
      <c r="K2574" s="17" t="str">
        <f>IFERROR(__xludf.DUMMYFUNCTION("REGEXREPLACE(J2574, ""^[\d\s]+"", """")"),"значение показателя за год")</f>
        <v>значение показателя за год</v>
      </c>
      <c r="L2574" s="16">
        <f t="shared" si="18"/>
        <v>2</v>
      </c>
      <c r="M2574" s="13" t="s">
        <v>30</v>
      </c>
      <c r="N2574" s="13" t="str">
        <f>IFERROR(__xludf.DUMMYFUNCTION("REGEXEXTRACT(M2574, "" (.+)$"")"),"все население")</f>
        <v>все население</v>
      </c>
      <c r="O2574" s="18">
        <v>1012.0</v>
      </c>
      <c r="P2574" s="18">
        <v>1126.0</v>
      </c>
      <c r="Q2574" s="18">
        <v>1206.0</v>
      </c>
      <c r="R2574" s="18">
        <v>1166.0</v>
      </c>
      <c r="S2574" s="18">
        <v>1186.0</v>
      </c>
      <c r="T2574" s="18">
        <v>1161.0</v>
      </c>
      <c r="U2574" s="18">
        <v>568.0</v>
      </c>
      <c r="V2574" s="18">
        <v>1135.0</v>
      </c>
      <c r="W2574" s="18">
        <v>1221.0</v>
      </c>
      <c r="X2574" s="18">
        <v>1323.0</v>
      </c>
      <c r="Y2574" s="18">
        <v>1264.0</v>
      </c>
      <c r="Z2574" s="19">
        <f t="shared" si="6"/>
        <v>12368</v>
      </c>
      <c r="AA2574" s="19" t="str">
        <f t="shared" si="19"/>
        <v/>
      </c>
      <c r="AB2574" s="19" t="str">
        <f t="shared" si="8"/>
        <v/>
      </c>
      <c r="AC2574" s="19">
        <f t="shared" si="20"/>
        <v>1124.363636</v>
      </c>
      <c r="AD2574" s="19">
        <f t="shared" si="21"/>
        <v>812.5</v>
      </c>
      <c r="AE2574" s="19" t="str">
        <f t="shared" si="22"/>
        <v>Нет моды</v>
      </c>
      <c r="AF2574" s="19">
        <f t="shared" si="23"/>
        <v>568</v>
      </c>
      <c r="AG2574" s="19">
        <f t="shared" si="24"/>
        <v>1323</v>
      </c>
      <c r="AH2574" s="20" t="str">
        <f t="shared" si="14"/>
        <v/>
      </c>
      <c r="AI2574" s="21"/>
      <c r="AJ2574" s="21"/>
      <c r="AK2574" s="21"/>
      <c r="AL2574" s="22">
        <f t="shared" si="25"/>
        <v>1</v>
      </c>
    </row>
    <row r="2575" ht="12.75" customHeight="1">
      <c r="A2575" s="13" t="s">
        <v>193</v>
      </c>
      <c r="B2575" s="13" t="str">
        <f>IFERROR(__xludf.DUMMYFUNCTION("REGEXREPLACE(A2575, ""\d"", """")"),"         Чеченская Республика")</f>
        <v>         Чеченская Республика</v>
      </c>
      <c r="C2575" s="14" t="str">
        <f t="shared" si="15"/>
        <v>Чеченская Республика</v>
      </c>
      <c r="D2575" s="3">
        <f t="shared" si="16"/>
        <v>2</v>
      </c>
      <c r="E2575" s="15" t="s">
        <v>43</v>
      </c>
      <c r="F2575" s="13" t="str">
        <f>IFERROR(__xludf.DUMMYFUNCTION("REGEXEXTRACT(E2575, ""[А-Яа-я].*"")"),"Новообразования")</f>
        <v>Новообразования</v>
      </c>
      <c r="G2575" s="16">
        <f t="shared" si="17"/>
        <v>2</v>
      </c>
      <c r="H2575" s="13" t="s">
        <v>28</v>
      </c>
      <c r="I2575" s="13" t="str">
        <f>IFERROR(__xludf.DUMMYFUNCTION("REGEXREPLACE(H2575, "".*\s"", """")"),"человек")</f>
        <v>человек</v>
      </c>
      <c r="J2575" s="13" t="s">
        <v>29</v>
      </c>
      <c r="K2575" s="17" t="str">
        <f>IFERROR(__xludf.DUMMYFUNCTION("REGEXREPLACE(J2575, ""^[\d\s]+"", """")"),"значение показателя за год")</f>
        <v>значение показателя за год</v>
      </c>
      <c r="L2575" s="16">
        <f t="shared" si="18"/>
        <v>2</v>
      </c>
      <c r="M2575" s="13" t="s">
        <v>31</v>
      </c>
      <c r="N2575" s="13" t="str">
        <f>IFERROR(__xludf.DUMMYFUNCTION("REGEXEXTRACT(M2575, "" (.+)$"")"),"городское население")</f>
        <v>городское население</v>
      </c>
      <c r="O2575" s="18">
        <v>428.0</v>
      </c>
      <c r="P2575" s="18">
        <v>464.0</v>
      </c>
      <c r="Q2575" s="18">
        <v>469.0</v>
      </c>
      <c r="R2575" s="18">
        <v>443.0</v>
      </c>
      <c r="S2575" s="18">
        <v>485.0</v>
      </c>
      <c r="T2575" s="18">
        <v>430.0</v>
      </c>
      <c r="U2575" s="18">
        <v>235.0</v>
      </c>
      <c r="V2575" s="18">
        <v>643.0</v>
      </c>
      <c r="W2575" s="18">
        <v>721.0</v>
      </c>
      <c r="X2575" s="18">
        <v>752.0</v>
      </c>
      <c r="Y2575" s="18">
        <v>552.0</v>
      </c>
      <c r="Z2575" s="19" t="str">
        <f t="shared" si="6"/>
        <v/>
      </c>
      <c r="AA2575" s="19">
        <f t="shared" si="19"/>
        <v>5622</v>
      </c>
      <c r="AB2575" s="19" t="str">
        <f t="shared" si="8"/>
        <v/>
      </c>
      <c r="AC2575" s="19">
        <f t="shared" si="20"/>
        <v>511.0909091</v>
      </c>
      <c r="AD2575" s="19">
        <f t="shared" si="21"/>
        <v>736.5</v>
      </c>
      <c r="AE2575" s="19" t="str">
        <f t="shared" si="22"/>
        <v>Нет моды</v>
      </c>
      <c r="AF2575" s="19">
        <f t="shared" si="23"/>
        <v>235</v>
      </c>
      <c r="AG2575" s="19">
        <f t="shared" si="24"/>
        <v>752</v>
      </c>
      <c r="AH2575" s="20" t="str">
        <f t="shared" si="14"/>
        <v/>
      </c>
      <c r="AI2575" s="21"/>
      <c r="AJ2575" s="21"/>
      <c r="AK2575" s="21"/>
      <c r="AL2575" s="22">
        <f t="shared" si="25"/>
        <v>1</v>
      </c>
    </row>
    <row r="2576" ht="12.75" customHeight="1">
      <c r="A2576" s="13" t="s">
        <v>193</v>
      </c>
      <c r="B2576" s="13" t="str">
        <f>IFERROR(__xludf.DUMMYFUNCTION("REGEXREPLACE(A2576, ""\d"", """")"),"         Чеченская Республика")</f>
        <v>         Чеченская Республика</v>
      </c>
      <c r="C2576" s="14" t="str">
        <f t="shared" si="15"/>
        <v>Чеченская Республика</v>
      </c>
      <c r="D2576" s="3">
        <f t="shared" si="16"/>
        <v>2</v>
      </c>
      <c r="E2576" s="15" t="s">
        <v>43</v>
      </c>
      <c r="F2576" s="13" t="str">
        <f>IFERROR(__xludf.DUMMYFUNCTION("REGEXEXTRACT(E2576, ""[А-Яа-я].*"")"),"Новообразования")</f>
        <v>Новообразования</v>
      </c>
      <c r="G2576" s="16">
        <f t="shared" si="17"/>
        <v>2</v>
      </c>
      <c r="H2576" s="13" t="s">
        <v>28</v>
      </c>
      <c r="I2576" s="13" t="str">
        <f>IFERROR(__xludf.DUMMYFUNCTION("REGEXREPLACE(H2576, "".*\s"", """")"),"человек")</f>
        <v>человек</v>
      </c>
      <c r="J2576" s="13" t="s">
        <v>29</v>
      </c>
      <c r="K2576" s="17" t="str">
        <f>IFERROR(__xludf.DUMMYFUNCTION("REGEXREPLACE(J2576, ""^[\d\s]+"", """")"),"значение показателя за год")</f>
        <v>значение показателя за год</v>
      </c>
      <c r="L2576" s="16">
        <f t="shared" si="18"/>
        <v>2</v>
      </c>
      <c r="M2576" s="13" t="s">
        <v>32</v>
      </c>
      <c r="N2576" s="13" t="str">
        <f>IFERROR(__xludf.DUMMYFUNCTION("REGEXEXTRACT(M2576, "" (.+)$"")"),"сельское население")</f>
        <v>сельское население</v>
      </c>
      <c r="O2576" s="18">
        <v>584.0</v>
      </c>
      <c r="P2576" s="18">
        <v>662.0</v>
      </c>
      <c r="Q2576" s="18">
        <v>737.0</v>
      </c>
      <c r="R2576" s="18">
        <v>723.0</v>
      </c>
      <c r="S2576" s="18">
        <v>701.0</v>
      </c>
      <c r="T2576" s="18">
        <v>731.0</v>
      </c>
      <c r="U2576" s="18">
        <v>333.0</v>
      </c>
      <c r="V2576" s="18">
        <v>492.0</v>
      </c>
      <c r="W2576" s="18">
        <v>500.0</v>
      </c>
      <c r="X2576" s="18">
        <v>571.0</v>
      </c>
      <c r="Y2576" s="18">
        <v>712.0</v>
      </c>
      <c r="Z2576" s="19" t="str">
        <f t="shared" si="6"/>
        <v/>
      </c>
      <c r="AA2576" s="19" t="str">
        <f t="shared" si="19"/>
        <v/>
      </c>
      <c r="AB2576" s="19">
        <f t="shared" si="8"/>
        <v>6746</v>
      </c>
      <c r="AC2576" s="19">
        <f t="shared" si="20"/>
        <v>613.2727273</v>
      </c>
      <c r="AD2576" s="19">
        <f t="shared" si="21"/>
        <v>561.5</v>
      </c>
      <c r="AE2576" s="19" t="str">
        <f t="shared" si="22"/>
        <v>Нет моды</v>
      </c>
      <c r="AF2576" s="19">
        <f t="shared" si="23"/>
        <v>333</v>
      </c>
      <c r="AG2576" s="19">
        <f t="shared" si="24"/>
        <v>737</v>
      </c>
      <c r="AH2576" s="20" t="str">
        <f t="shared" si="14"/>
        <v>Город: 45%; Село: 55%</v>
      </c>
      <c r="AI2576" s="21"/>
      <c r="AJ2576" s="21"/>
      <c r="AK2576" s="21"/>
      <c r="AL2576" s="22">
        <f t="shared" si="25"/>
        <v>1</v>
      </c>
    </row>
    <row r="2577" ht="12.75" customHeight="1">
      <c r="A2577" s="13" t="s">
        <v>193</v>
      </c>
      <c r="B2577" s="13" t="str">
        <f>IFERROR(__xludf.DUMMYFUNCTION("REGEXREPLACE(A2577, ""\d"", """")"),"         Чеченская Республика")</f>
        <v>         Чеченская Республика</v>
      </c>
      <c r="C2577" s="14" t="str">
        <f t="shared" si="15"/>
        <v>Чеченская Республика</v>
      </c>
      <c r="D2577" s="3">
        <f t="shared" si="16"/>
        <v>2</v>
      </c>
      <c r="E2577" s="15" t="s">
        <v>44</v>
      </c>
      <c r="F2577" s="13" t="str">
        <f>IFERROR(__xludf.DUMMYFUNCTION("REGEXEXTRACT(E2577,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77" s="16">
        <f t="shared" si="17"/>
        <v>2</v>
      </c>
      <c r="H2577" s="13" t="s">
        <v>28</v>
      </c>
      <c r="I2577" s="13" t="str">
        <f>IFERROR(__xludf.DUMMYFUNCTION("REGEXREPLACE(H2577, "".*\s"", """")"),"человек")</f>
        <v>человек</v>
      </c>
      <c r="J2577" s="13" t="s">
        <v>29</v>
      </c>
      <c r="K2577" s="17" t="str">
        <f>IFERROR(__xludf.DUMMYFUNCTION("REGEXREPLACE(J2577, ""^[\d\s]+"", """")"),"значение показателя за год")</f>
        <v>значение показателя за год</v>
      </c>
      <c r="L2577" s="16">
        <f t="shared" si="18"/>
        <v>2</v>
      </c>
      <c r="M2577" s="13" t="s">
        <v>30</v>
      </c>
      <c r="N2577" s="13" t="str">
        <f>IFERROR(__xludf.DUMMYFUNCTION("REGEXEXTRACT(M2577, "" (.+)$"")"),"все население")</f>
        <v>все население</v>
      </c>
      <c r="O2577" s="18">
        <v>392.0</v>
      </c>
      <c r="P2577" s="23" t="s">
        <v>37</v>
      </c>
      <c r="Q2577" s="18">
        <v>244.0</v>
      </c>
      <c r="R2577" s="18">
        <v>157.0</v>
      </c>
      <c r="S2577" s="23" t="s">
        <v>37</v>
      </c>
      <c r="T2577" s="23" t="s">
        <v>37</v>
      </c>
      <c r="U2577" s="23" t="s">
        <v>37</v>
      </c>
      <c r="V2577" s="23" t="s">
        <v>37</v>
      </c>
      <c r="W2577" s="23" t="s">
        <v>37</v>
      </c>
      <c r="X2577" s="23" t="s">
        <v>37</v>
      </c>
      <c r="Y2577" s="23" t="s">
        <v>37</v>
      </c>
      <c r="Z2577" s="19">
        <f t="shared" si="6"/>
        <v>793</v>
      </c>
      <c r="AA2577" s="19" t="str">
        <f t="shared" si="19"/>
        <v/>
      </c>
      <c r="AB2577" s="19" t="str">
        <f t="shared" si="8"/>
        <v/>
      </c>
      <c r="AC2577" s="19">
        <f t="shared" si="20"/>
        <v>264.3333333</v>
      </c>
      <c r="AD2577" s="19">
        <f t="shared" si="21"/>
        <v>577.5</v>
      </c>
      <c r="AE2577" s="19" t="str">
        <f t="shared" si="22"/>
        <v>Нет моды</v>
      </c>
      <c r="AF2577" s="19">
        <f t="shared" si="23"/>
        <v>157</v>
      </c>
      <c r="AG2577" s="19">
        <f t="shared" si="24"/>
        <v>392</v>
      </c>
      <c r="AH2577" s="20" t="str">
        <f t="shared" si="14"/>
        <v/>
      </c>
      <c r="AI2577" s="24"/>
      <c r="AJ2577" s="24"/>
      <c r="AK2577" s="24"/>
      <c r="AL2577" s="22">
        <f t="shared" si="25"/>
        <v>1</v>
      </c>
    </row>
    <row r="2578" ht="12.75" customHeight="1">
      <c r="A2578" s="13" t="s">
        <v>193</v>
      </c>
      <c r="B2578" s="13" t="str">
        <f>IFERROR(__xludf.DUMMYFUNCTION("REGEXREPLACE(A2578, ""\d"", """")"),"         Чеченская Республика")</f>
        <v>         Чеченская Республика</v>
      </c>
      <c r="C2578" s="14" t="str">
        <f t="shared" si="15"/>
        <v>Чеченская Республика</v>
      </c>
      <c r="D2578" s="3">
        <f t="shared" si="16"/>
        <v>2</v>
      </c>
      <c r="E2578" s="15" t="s">
        <v>44</v>
      </c>
      <c r="F2578" s="13" t="str">
        <f>IFERROR(__xludf.DUMMYFUNCTION("REGEXEXTRACT(E2578,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78" s="16">
        <f t="shared" si="17"/>
        <v>2</v>
      </c>
      <c r="H2578" s="13" t="s">
        <v>28</v>
      </c>
      <c r="I2578" s="13" t="str">
        <f>IFERROR(__xludf.DUMMYFUNCTION("REGEXREPLACE(H2578, "".*\s"", """")"),"человек")</f>
        <v>человек</v>
      </c>
      <c r="J2578" s="13" t="s">
        <v>29</v>
      </c>
      <c r="K2578" s="17" t="str">
        <f>IFERROR(__xludf.DUMMYFUNCTION("REGEXREPLACE(J2578, ""^[\d\s]+"", """")"),"значение показателя за год")</f>
        <v>значение показателя за год</v>
      </c>
      <c r="L2578" s="16">
        <f t="shared" si="18"/>
        <v>2</v>
      </c>
      <c r="M2578" s="13" t="s">
        <v>31</v>
      </c>
      <c r="N2578" s="13" t="str">
        <f>IFERROR(__xludf.DUMMYFUNCTION("REGEXEXTRACT(M2578, "" (.+)$"")"),"городское население")</f>
        <v>городское население</v>
      </c>
      <c r="O2578" s="18">
        <v>198.0</v>
      </c>
      <c r="P2578" s="23" t="s">
        <v>37</v>
      </c>
      <c r="Q2578" s="18">
        <v>103.0</v>
      </c>
      <c r="R2578" s="18">
        <v>64.0</v>
      </c>
      <c r="S2578" s="23" t="s">
        <v>37</v>
      </c>
      <c r="T2578" s="23" t="s">
        <v>37</v>
      </c>
      <c r="U2578" s="23" t="s">
        <v>37</v>
      </c>
      <c r="V2578" s="23" t="s">
        <v>37</v>
      </c>
      <c r="W2578" s="23" t="s">
        <v>37</v>
      </c>
      <c r="X2578" s="23" t="s">
        <v>37</v>
      </c>
      <c r="Y2578" s="23" t="s">
        <v>37</v>
      </c>
      <c r="Z2578" s="19" t="str">
        <f t="shared" si="6"/>
        <v/>
      </c>
      <c r="AA2578" s="19">
        <f t="shared" si="19"/>
        <v>365</v>
      </c>
      <c r="AB2578" s="19" t="str">
        <f t="shared" si="8"/>
        <v/>
      </c>
      <c r="AC2578" s="19">
        <f t="shared" si="20"/>
        <v>121.6666667</v>
      </c>
      <c r="AD2578" s="19">
        <f t="shared" si="21"/>
        <v>177.5</v>
      </c>
      <c r="AE2578" s="19" t="str">
        <f t="shared" si="22"/>
        <v>Нет моды</v>
      </c>
      <c r="AF2578" s="19">
        <f t="shared" si="23"/>
        <v>64</v>
      </c>
      <c r="AG2578" s="19">
        <f t="shared" si="24"/>
        <v>198</v>
      </c>
      <c r="AH2578" s="20" t="str">
        <f t="shared" si="14"/>
        <v/>
      </c>
      <c r="AI2578" s="24"/>
      <c r="AJ2578" s="24"/>
      <c r="AK2578" s="24"/>
      <c r="AL2578" s="22">
        <f t="shared" si="25"/>
        <v>1</v>
      </c>
    </row>
    <row r="2579" ht="12.75" customHeight="1">
      <c r="A2579" s="13" t="s">
        <v>193</v>
      </c>
      <c r="B2579" s="13" t="str">
        <f>IFERROR(__xludf.DUMMYFUNCTION("REGEXREPLACE(A2579, ""\d"", """")"),"         Чеченская Республика")</f>
        <v>         Чеченская Республика</v>
      </c>
      <c r="C2579" s="14" t="str">
        <f t="shared" si="15"/>
        <v>Чеченская Республика</v>
      </c>
      <c r="D2579" s="3">
        <f t="shared" si="16"/>
        <v>2</v>
      </c>
      <c r="E2579" s="15" t="s">
        <v>44</v>
      </c>
      <c r="F2579" s="13" t="str">
        <f>IFERROR(__xludf.DUMMYFUNCTION("REGEXEXTRACT(E2579,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579" s="16">
        <f t="shared" si="17"/>
        <v>2</v>
      </c>
      <c r="H2579" s="13" t="s">
        <v>28</v>
      </c>
      <c r="I2579" s="13" t="str">
        <f>IFERROR(__xludf.DUMMYFUNCTION("REGEXREPLACE(H2579, "".*\s"", """")"),"человек")</f>
        <v>человек</v>
      </c>
      <c r="J2579" s="13" t="s">
        <v>29</v>
      </c>
      <c r="K2579" s="17" t="str">
        <f>IFERROR(__xludf.DUMMYFUNCTION("REGEXREPLACE(J2579, ""^[\d\s]+"", """")"),"значение показателя за год")</f>
        <v>значение показателя за год</v>
      </c>
      <c r="L2579" s="16">
        <f t="shared" si="18"/>
        <v>2</v>
      </c>
      <c r="M2579" s="13" t="s">
        <v>32</v>
      </c>
      <c r="N2579" s="13" t="str">
        <f>IFERROR(__xludf.DUMMYFUNCTION("REGEXEXTRACT(M2579, "" (.+)$"")"),"сельское население")</f>
        <v>сельское население</v>
      </c>
      <c r="O2579" s="18">
        <v>194.0</v>
      </c>
      <c r="P2579" s="23" t="s">
        <v>37</v>
      </c>
      <c r="Q2579" s="18">
        <v>141.0</v>
      </c>
      <c r="R2579" s="18">
        <v>93.0</v>
      </c>
      <c r="S2579" s="23" t="s">
        <v>37</v>
      </c>
      <c r="T2579" s="23" t="s">
        <v>37</v>
      </c>
      <c r="U2579" s="23" t="s">
        <v>37</v>
      </c>
      <c r="V2579" s="23" t="s">
        <v>37</v>
      </c>
      <c r="W2579" s="23" t="s">
        <v>37</v>
      </c>
      <c r="X2579" s="23" t="s">
        <v>37</v>
      </c>
      <c r="Y2579" s="23" t="s">
        <v>37</v>
      </c>
      <c r="Z2579" s="19" t="str">
        <f t="shared" si="6"/>
        <v/>
      </c>
      <c r="AA2579" s="19" t="str">
        <f t="shared" si="19"/>
        <v/>
      </c>
      <c r="AB2579" s="19">
        <f t="shared" si="8"/>
        <v>428</v>
      </c>
      <c r="AC2579" s="19">
        <f t="shared" si="20"/>
        <v>142.6666667</v>
      </c>
      <c r="AD2579" s="19">
        <f t="shared" si="21"/>
        <v>122</v>
      </c>
      <c r="AE2579" s="19" t="str">
        <f t="shared" si="22"/>
        <v>Нет моды</v>
      </c>
      <c r="AF2579" s="19">
        <f t="shared" si="23"/>
        <v>93</v>
      </c>
      <c r="AG2579" s="19">
        <f t="shared" si="24"/>
        <v>194</v>
      </c>
      <c r="AH2579" s="20" t="str">
        <f t="shared" si="14"/>
        <v>Город: 46%; Село: 54%</v>
      </c>
      <c r="AI2579" s="24"/>
      <c r="AJ2579" s="24"/>
      <c r="AK2579" s="24"/>
      <c r="AL2579" s="22">
        <f t="shared" si="25"/>
        <v>1</v>
      </c>
    </row>
    <row r="2580" ht="12.75" customHeight="1">
      <c r="A2580" s="13" t="s">
        <v>193</v>
      </c>
      <c r="B2580" s="13" t="str">
        <f>IFERROR(__xludf.DUMMYFUNCTION("REGEXREPLACE(A2580, ""\d"", """")"),"         Чеченская Республика")</f>
        <v>         Чеченская Республика</v>
      </c>
      <c r="C2580" s="14" t="str">
        <f t="shared" si="15"/>
        <v>Чеченская Республика</v>
      </c>
      <c r="D2580" s="3">
        <f t="shared" si="16"/>
        <v>2</v>
      </c>
      <c r="E2580" s="15" t="s">
        <v>45</v>
      </c>
      <c r="F2580" s="13" t="str">
        <f>IFERROR(__xludf.DUMMYFUNCTION("REGEXEXTRACT(E2580, ""[А-Яа-я].*"")"),"Самоубийство")</f>
        <v>Самоубийство</v>
      </c>
      <c r="G2580" s="16">
        <f t="shared" si="17"/>
        <v>2</v>
      </c>
      <c r="H2580" s="13" t="s">
        <v>28</v>
      </c>
      <c r="I2580" s="13" t="str">
        <f>IFERROR(__xludf.DUMMYFUNCTION("REGEXREPLACE(H2580, "".*\s"", """")"),"человек")</f>
        <v>человек</v>
      </c>
      <c r="J2580" s="13" t="s">
        <v>29</v>
      </c>
      <c r="K2580" s="17" t="str">
        <f>IFERROR(__xludf.DUMMYFUNCTION("REGEXREPLACE(J2580, ""^[\d\s]+"", """")"),"значение показателя за год")</f>
        <v>значение показателя за год</v>
      </c>
      <c r="L2580" s="16">
        <f t="shared" si="18"/>
        <v>2</v>
      </c>
      <c r="M2580" s="13" t="s">
        <v>30</v>
      </c>
      <c r="N2580" s="13" t="str">
        <f>IFERROR(__xludf.DUMMYFUNCTION("REGEXEXTRACT(M2580, "" (.+)$"")"),"все население")</f>
        <v>все население</v>
      </c>
      <c r="O2580" s="18">
        <v>10.0</v>
      </c>
      <c r="P2580" s="18">
        <v>2.0</v>
      </c>
      <c r="Q2580" s="18">
        <v>8.0</v>
      </c>
      <c r="R2580" s="18">
        <v>11.0</v>
      </c>
      <c r="S2580" s="18">
        <v>8.0</v>
      </c>
      <c r="T2580" s="18">
        <v>6.0</v>
      </c>
      <c r="U2580" s="18">
        <v>4.0</v>
      </c>
      <c r="V2580" s="18">
        <v>2.0</v>
      </c>
      <c r="W2580" s="18">
        <v>2.0</v>
      </c>
      <c r="X2580" s="18">
        <v>2.0</v>
      </c>
      <c r="Y2580" s="18">
        <v>1.0</v>
      </c>
      <c r="Z2580" s="19">
        <f t="shared" si="6"/>
        <v>56</v>
      </c>
      <c r="AA2580" s="19" t="str">
        <f t="shared" si="19"/>
        <v/>
      </c>
      <c r="AB2580" s="19" t="str">
        <f t="shared" si="8"/>
        <v/>
      </c>
      <c r="AC2580" s="19">
        <f t="shared" si="20"/>
        <v>5.090909091</v>
      </c>
      <c r="AD2580" s="19">
        <f t="shared" si="21"/>
        <v>7</v>
      </c>
      <c r="AE2580" s="19" t="str">
        <f t="shared" si="22"/>
        <v>Нет моды</v>
      </c>
      <c r="AF2580" s="19">
        <f t="shared" si="23"/>
        <v>1</v>
      </c>
      <c r="AG2580" s="19">
        <f t="shared" si="24"/>
        <v>11</v>
      </c>
      <c r="AH2580" s="20" t="str">
        <f t="shared" si="14"/>
        <v/>
      </c>
      <c r="AI2580" s="21"/>
      <c r="AJ2580" s="21"/>
      <c r="AK2580" s="21"/>
      <c r="AL2580" s="22">
        <f t="shared" si="25"/>
        <v>1</v>
      </c>
    </row>
    <row r="2581" ht="12.75" customHeight="1">
      <c r="A2581" s="13" t="s">
        <v>193</v>
      </c>
      <c r="B2581" s="13" t="str">
        <f>IFERROR(__xludf.DUMMYFUNCTION("REGEXREPLACE(A2581, ""\d"", """")"),"         Чеченская Республика")</f>
        <v>         Чеченская Республика</v>
      </c>
      <c r="C2581" s="14" t="str">
        <f t="shared" si="15"/>
        <v>Чеченская Республика</v>
      </c>
      <c r="D2581" s="3">
        <f t="shared" si="16"/>
        <v>2</v>
      </c>
      <c r="E2581" s="15" t="s">
        <v>45</v>
      </c>
      <c r="F2581" s="13" t="str">
        <f>IFERROR(__xludf.DUMMYFUNCTION("REGEXEXTRACT(E2581, ""[А-Яа-я].*"")"),"Самоубийство")</f>
        <v>Самоубийство</v>
      </c>
      <c r="G2581" s="16">
        <f t="shared" si="17"/>
        <v>2</v>
      </c>
      <c r="H2581" s="13" t="s">
        <v>28</v>
      </c>
      <c r="I2581" s="13" t="str">
        <f>IFERROR(__xludf.DUMMYFUNCTION("REGEXREPLACE(H2581, "".*\s"", """")"),"человек")</f>
        <v>человек</v>
      </c>
      <c r="J2581" s="13" t="s">
        <v>29</v>
      </c>
      <c r="K2581" s="17" t="str">
        <f>IFERROR(__xludf.DUMMYFUNCTION("REGEXREPLACE(J2581, ""^[\d\s]+"", """")"),"значение показателя за год")</f>
        <v>значение показателя за год</v>
      </c>
      <c r="L2581" s="16">
        <f t="shared" si="18"/>
        <v>2</v>
      </c>
      <c r="M2581" s="13" t="s">
        <v>31</v>
      </c>
      <c r="N2581" s="13" t="str">
        <f>IFERROR(__xludf.DUMMYFUNCTION("REGEXEXTRACT(M2581, "" (.+)$"")"),"городское население")</f>
        <v>городское население</v>
      </c>
      <c r="O2581" s="18">
        <v>3.0</v>
      </c>
      <c r="P2581" s="18">
        <v>1.0</v>
      </c>
      <c r="Q2581" s="18">
        <v>2.0</v>
      </c>
      <c r="R2581" s="18">
        <v>4.0</v>
      </c>
      <c r="S2581" s="18">
        <v>4.0</v>
      </c>
      <c r="T2581" s="18">
        <v>1.0</v>
      </c>
      <c r="U2581" s="18">
        <v>2.0</v>
      </c>
      <c r="V2581" s="18">
        <v>2.0</v>
      </c>
      <c r="W2581" s="18">
        <v>1.0</v>
      </c>
      <c r="X2581" s="18">
        <v>0.0</v>
      </c>
      <c r="Y2581" s="18">
        <v>0.0</v>
      </c>
      <c r="Z2581" s="19" t="str">
        <f t="shared" si="6"/>
        <v/>
      </c>
      <c r="AA2581" s="19">
        <f t="shared" si="19"/>
        <v>20</v>
      </c>
      <c r="AB2581" s="19" t="str">
        <f t="shared" si="8"/>
        <v/>
      </c>
      <c r="AC2581" s="19">
        <f t="shared" si="20"/>
        <v>1.818181818</v>
      </c>
      <c r="AD2581" s="19">
        <f t="shared" si="21"/>
        <v>2</v>
      </c>
      <c r="AE2581" s="19" t="str">
        <f t="shared" si="22"/>
        <v>Нет моды</v>
      </c>
      <c r="AF2581" s="19">
        <f t="shared" si="23"/>
        <v>0</v>
      </c>
      <c r="AG2581" s="19">
        <f t="shared" si="24"/>
        <v>4</v>
      </c>
      <c r="AH2581" s="20" t="str">
        <f t="shared" si="14"/>
        <v/>
      </c>
      <c r="AI2581" s="21"/>
      <c r="AJ2581" s="21"/>
      <c r="AK2581" s="21"/>
      <c r="AL2581" s="22">
        <f t="shared" si="25"/>
        <v>1</v>
      </c>
    </row>
    <row r="2582" ht="12.75" customHeight="1">
      <c r="A2582" s="13" t="s">
        <v>193</v>
      </c>
      <c r="B2582" s="13" t="str">
        <f>IFERROR(__xludf.DUMMYFUNCTION("REGEXREPLACE(A2582, ""\d"", """")"),"         Чеченская Республика")</f>
        <v>         Чеченская Республика</v>
      </c>
      <c r="C2582" s="14" t="str">
        <f t="shared" si="15"/>
        <v>Чеченская Республика</v>
      </c>
      <c r="D2582" s="3">
        <f t="shared" si="16"/>
        <v>2</v>
      </c>
      <c r="E2582" s="15" t="s">
        <v>45</v>
      </c>
      <c r="F2582" s="13" t="str">
        <f>IFERROR(__xludf.DUMMYFUNCTION("REGEXEXTRACT(E2582, ""[А-Яа-я].*"")"),"Самоубийство")</f>
        <v>Самоубийство</v>
      </c>
      <c r="G2582" s="16">
        <f t="shared" si="17"/>
        <v>2</v>
      </c>
      <c r="H2582" s="13" t="s">
        <v>28</v>
      </c>
      <c r="I2582" s="13" t="str">
        <f>IFERROR(__xludf.DUMMYFUNCTION("REGEXREPLACE(H2582, "".*\s"", """")"),"человек")</f>
        <v>человек</v>
      </c>
      <c r="J2582" s="13" t="s">
        <v>29</v>
      </c>
      <c r="K2582" s="17" t="str">
        <f>IFERROR(__xludf.DUMMYFUNCTION("REGEXREPLACE(J2582, ""^[\d\s]+"", """")"),"значение показателя за год")</f>
        <v>значение показателя за год</v>
      </c>
      <c r="L2582" s="16">
        <f t="shared" si="18"/>
        <v>2</v>
      </c>
      <c r="M2582" s="13" t="s">
        <v>32</v>
      </c>
      <c r="N2582" s="13" t="str">
        <f>IFERROR(__xludf.DUMMYFUNCTION("REGEXEXTRACT(M2582, "" (.+)$"")"),"сельское население")</f>
        <v>сельское население</v>
      </c>
      <c r="O2582" s="18">
        <v>7.0</v>
      </c>
      <c r="P2582" s="18">
        <v>1.0</v>
      </c>
      <c r="Q2582" s="18">
        <v>6.0</v>
      </c>
      <c r="R2582" s="18">
        <v>7.0</v>
      </c>
      <c r="S2582" s="18">
        <v>4.0</v>
      </c>
      <c r="T2582" s="18">
        <v>5.0</v>
      </c>
      <c r="U2582" s="18">
        <v>2.0</v>
      </c>
      <c r="V2582" s="18">
        <v>0.0</v>
      </c>
      <c r="W2582" s="18">
        <v>1.0</v>
      </c>
      <c r="X2582" s="18">
        <v>2.0</v>
      </c>
      <c r="Y2582" s="18">
        <v>1.0</v>
      </c>
      <c r="Z2582" s="19" t="str">
        <f t="shared" si="6"/>
        <v/>
      </c>
      <c r="AA2582" s="19" t="str">
        <f t="shared" si="19"/>
        <v/>
      </c>
      <c r="AB2582" s="19">
        <f t="shared" si="8"/>
        <v>36</v>
      </c>
      <c r="AC2582" s="19">
        <f t="shared" si="20"/>
        <v>3.272727273</v>
      </c>
      <c r="AD2582" s="19">
        <f t="shared" si="21"/>
        <v>2</v>
      </c>
      <c r="AE2582" s="19" t="str">
        <f t="shared" si="22"/>
        <v>Нет моды</v>
      </c>
      <c r="AF2582" s="19">
        <f t="shared" si="23"/>
        <v>0</v>
      </c>
      <c r="AG2582" s="19">
        <f t="shared" si="24"/>
        <v>7</v>
      </c>
      <c r="AH2582" s="20" t="str">
        <f t="shared" si="14"/>
        <v>Город: 36%; Село: 64%</v>
      </c>
      <c r="AI2582" s="21"/>
      <c r="AJ2582" s="21"/>
      <c r="AK2582" s="21"/>
      <c r="AL2582" s="22">
        <f t="shared" si="25"/>
        <v>1</v>
      </c>
    </row>
    <row r="2583" ht="12.75" customHeight="1">
      <c r="A2583" s="13" t="s">
        <v>193</v>
      </c>
      <c r="B2583" s="13" t="str">
        <f>IFERROR(__xludf.DUMMYFUNCTION("REGEXREPLACE(A2583, ""\d"", """")"),"         Чеченская Республика")</f>
        <v>         Чеченская Республика</v>
      </c>
      <c r="C2583" s="14" t="str">
        <f t="shared" si="15"/>
        <v>Чеченская Республика</v>
      </c>
      <c r="D2583" s="3">
        <f t="shared" si="16"/>
        <v>2</v>
      </c>
      <c r="E2583" s="15" t="s">
        <v>46</v>
      </c>
      <c r="F2583" s="13" t="str">
        <f>IFERROR(__xludf.DUMMYFUNCTION("REGEXEXTRACT(E2583, ""[А-Яа-я].*"")"),"Случ.отравл.алкоголем")</f>
        <v>Случ.отравл.алкоголем</v>
      </c>
      <c r="G2583" s="16">
        <f t="shared" si="17"/>
        <v>2</v>
      </c>
      <c r="H2583" s="13" t="s">
        <v>28</v>
      </c>
      <c r="I2583" s="13" t="str">
        <f>IFERROR(__xludf.DUMMYFUNCTION("REGEXREPLACE(H2583, "".*\s"", """")"),"человек")</f>
        <v>человек</v>
      </c>
      <c r="J2583" s="13" t="s">
        <v>29</v>
      </c>
      <c r="K2583" s="17" t="str">
        <f>IFERROR(__xludf.DUMMYFUNCTION("REGEXREPLACE(J2583, ""^[\d\s]+"", """")"),"значение показателя за год")</f>
        <v>значение показателя за год</v>
      </c>
      <c r="L2583" s="16">
        <f t="shared" si="18"/>
        <v>2</v>
      </c>
      <c r="M2583" s="13" t="s">
        <v>30</v>
      </c>
      <c r="N2583" s="13" t="str">
        <f>IFERROR(__xludf.DUMMYFUNCTION("REGEXEXTRACT(M2583, "" (.+)$"")"),"все население")</f>
        <v>все население</v>
      </c>
      <c r="O2583" s="18">
        <v>1.0</v>
      </c>
      <c r="P2583" s="18">
        <v>0.0</v>
      </c>
      <c r="Q2583" s="18">
        <v>0.0</v>
      </c>
      <c r="R2583" s="18">
        <v>0.0</v>
      </c>
      <c r="S2583" s="18">
        <v>0.0</v>
      </c>
      <c r="T2583" s="18">
        <v>0.0</v>
      </c>
      <c r="U2583" s="18">
        <v>0.0</v>
      </c>
      <c r="V2583" s="18">
        <v>1.0</v>
      </c>
      <c r="W2583" s="18">
        <v>2.0</v>
      </c>
      <c r="X2583" s="18">
        <v>4.0</v>
      </c>
      <c r="Y2583" s="18">
        <v>4.0</v>
      </c>
      <c r="Z2583" s="19">
        <f t="shared" si="6"/>
        <v>12</v>
      </c>
      <c r="AA2583" s="19" t="str">
        <f t="shared" si="19"/>
        <v/>
      </c>
      <c r="AB2583" s="19" t="str">
        <f t="shared" si="8"/>
        <v/>
      </c>
      <c r="AC2583" s="19">
        <f t="shared" si="20"/>
        <v>1.090909091</v>
      </c>
      <c r="AD2583" s="19">
        <f t="shared" si="21"/>
        <v>1</v>
      </c>
      <c r="AE2583" s="19" t="str">
        <f t="shared" si="22"/>
        <v>Нет моды</v>
      </c>
      <c r="AF2583" s="19">
        <f t="shared" si="23"/>
        <v>0</v>
      </c>
      <c r="AG2583" s="19">
        <f t="shared" si="24"/>
        <v>4</v>
      </c>
      <c r="AH2583" s="20" t="str">
        <f t="shared" si="14"/>
        <v/>
      </c>
      <c r="AI2583" s="21"/>
      <c r="AJ2583" s="21"/>
      <c r="AK2583" s="21"/>
      <c r="AL2583" s="22">
        <f t="shared" si="25"/>
        <v>1</v>
      </c>
    </row>
    <row r="2584" ht="12.75" customHeight="1">
      <c r="A2584" s="13" t="s">
        <v>193</v>
      </c>
      <c r="B2584" s="13" t="str">
        <f>IFERROR(__xludf.DUMMYFUNCTION("REGEXREPLACE(A2584, ""\d"", """")"),"         Чеченская Республика")</f>
        <v>         Чеченская Республика</v>
      </c>
      <c r="C2584" s="14" t="str">
        <f t="shared" si="15"/>
        <v>Чеченская Республика</v>
      </c>
      <c r="D2584" s="3">
        <f t="shared" si="16"/>
        <v>2</v>
      </c>
      <c r="E2584" s="15" t="s">
        <v>46</v>
      </c>
      <c r="F2584" s="13" t="str">
        <f>IFERROR(__xludf.DUMMYFUNCTION("REGEXEXTRACT(E2584, ""[А-Яа-я].*"")"),"Случ.отравл.алкоголем")</f>
        <v>Случ.отравл.алкоголем</v>
      </c>
      <c r="G2584" s="16">
        <f t="shared" si="17"/>
        <v>2</v>
      </c>
      <c r="H2584" s="13" t="s">
        <v>28</v>
      </c>
      <c r="I2584" s="13" t="str">
        <f>IFERROR(__xludf.DUMMYFUNCTION("REGEXREPLACE(H2584, "".*\s"", """")"),"человек")</f>
        <v>человек</v>
      </c>
      <c r="J2584" s="13" t="s">
        <v>29</v>
      </c>
      <c r="K2584" s="17" t="str">
        <f>IFERROR(__xludf.DUMMYFUNCTION("REGEXREPLACE(J2584, ""^[\d\s]+"", """")"),"значение показателя за год")</f>
        <v>значение показателя за год</v>
      </c>
      <c r="L2584" s="16">
        <f t="shared" si="18"/>
        <v>2</v>
      </c>
      <c r="M2584" s="13" t="s">
        <v>31</v>
      </c>
      <c r="N2584" s="13" t="str">
        <f>IFERROR(__xludf.DUMMYFUNCTION("REGEXEXTRACT(M2584, "" (.+)$"")"),"городское население")</f>
        <v>городское население</v>
      </c>
      <c r="O2584" s="18">
        <v>0.0</v>
      </c>
      <c r="P2584" s="18">
        <v>0.0</v>
      </c>
      <c r="Q2584" s="18">
        <v>0.0</v>
      </c>
      <c r="R2584" s="18">
        <v>0.0</v>
      </c>
      <c r="S2584" s="18">
        <v>0.0</v>
      </c>
      <c r="T2584" s="18">
        <v>0.0</v>
      </c>
      <c r="U2584" s="18">
        <v>0.0</v>
      </c>
      <c r="V2584" s="18">
        <v>1.0</v>
      </c>
      <c r="W2584" s="18">
        <v>2.0</v>
      </c>
      <c r="X2584" s="18">
        <v>3.0</v>
      </c>
      <c r="Y2584" s="18">
        <v>4.0</v>
      </c>
      <c r="Z2584" s="19" t="str">
        <f t="shared" si="6"/>
        <v/>
      </c>
      <c r="AA2584" s="19">
        <f t="shared" si="19"/>
        <v>10</v>
      </c>
      <c r="AB2584" s="19" t="str">
        <f t="shared" si="8"/>
        <v/>
      </c>
      <c r="AC2584" s="19">
        <f t="shared" si="20"/>
        <v>0.9090909091</v>
      </c>
      <c r="AD2584" s="19">
        <f t="shared" si="21"/>
        <v>0</v>
      </c>
      <c r="AE2584" s="19" t="str">
        <f t="shared" si="22"/>
        <v>Нет моды</v>
      </c>
      <c r="AF2584" s="19">
        <f t="shared" si="23"/>
        <v>0</v>
      </c>
      <c r="AG2584" s="19">
        <f t="shared" si="24"/>
        <v>4</v>
      </c>
      <c r="AH2584" s="20" t="str">
        <f t="shared" si="14"/>
        <v/>
      </c>
      <c r="AI2584" s="21"/>
      <c r="AJ2584" s="21"/>
      <c r="AK2584" s="21"/>
      <c r="AL2584" s="22">
        <f t="shared" si="25"/>
        <v>1</v>
      </c>
    </row>
    <row r="2585" ht="12.75" customHeight="1">
      <c r="A2585" s="13" t="s">
        <v>193</v>
      </c>
      <c r="B2585" s="13" t="str">
        <f>IFERROR(__xludf.DUMMYFUNCTION("REGEXREPLACE(A2585, ""\d"", """")"),"         Чеченская Республика")</f>
        <v>         Чеченская Республика</v>
      </c>
      <c r="C2585" s="14" t="str">
        <f t="shared" si="15"/>
        <v>Чеченская Республика</v>
      </c>
      <c r="D2585" s="3">
        <f t="shared" si="16"/>
        <v>2</v>
      </c>
      <c r="E2585" s="15" t="s">
        <v>46</v>
      </c>
      <c r="F2585" s="13" t="str">
        <f>IFERROR(__xludf.DUMMYFUNCTION("REGEXEXTRACT(E2585, ""[А-Яа-я].*"")"),"Случ.отравл.алкоголем")</f>
        <v>Случ.отравл.алкоголем</v>
      </c>
      <c r="G2585" s="16">
        <f t="shared" si="17"/>
        <v>2</v>
      </c>
      <c r="H2585" s="13" t="s">
        <v>28</v>
      </c>
      <c r="I2585" s="13" t="str">
        <f>IFERROR(__xludf.DUMMYFUNCTION("REGEXREPLACE(H2585, "".*\s"", """")"),"человек")</f>
        <v>человек</v>
      </c>
      <c r="J2585" s="13" t="s">
        <v>29</v>
      </c>
      <c r="K2585" s="17" t="str">
        <f>IFERROR(__xludf.DUMMYFUNCTION("REGEXREPLACE(J2585, ""^[\d\s]+"", """")"),"значение показателя за год")</f>
        <v>значение показателя за год</v>
      </c>
      <c r="L2585" s="16">
        <f t="shared" si="18"/>
        <v>2</v>
      </c>
      <c r="M2585" s="13" t="s">
        <v>32</v>
      </c>
      <c r="N2585" s="13" t="str">
        <f>IFERROR(__xludf.DUMMYFUNCTION("REGEXEXTRACT(M2585, "" (.+)$"")"),"сельское население")</f>
        <v>сельское население</v>
      </c>
      <c r="O2585" s="18">
        <v>1.0</v>
      </c>
      <c r="P2585" s="18">
        <v>0.0</v>
      </c>
      <c r="Q2585" s="18">
        <v>0.0</v>
      </c>
      <c r="R2585" s="18">
        <v>0.0</v>
      </c>
      <c r="S2585" s="18">
        <v>0.0</v>
      </c>
      <c r="T2585" s="18">
        <v>0.0</v>
      </c>
      <c r="U2585" s="18">
        <v>0.0</v>
      </c>
      <c r="V2585" s="18">
        <v>0.0</v>
      </c>
      <c r="W2585" s="18">
        <v>0.0</v>
      </c>
      <c r="X2585" s="18">
        <v>1.0</v>
      </c>
      <c r="Y2585" s="18">
        <v>0.0</v>
      </c>
      <c r="Z2585" s="19" t="str">
        <f t="shared" si="6"/>
        <v/>
      </c>
      <c r="AA2585" s="19" t="str">
        <f t="shared" si="19"/>
        <v/>
      </c>
      <c r="AB2585" s="19">
        <f t="shared" si="8"/>
        <v>2</v>
      </c>
      <c r="AC2585" s="19">
        <f t="shared" si="20"/>
        <v>0.1818181818</v>
      </c>
      <c r="AD2585" s="19">
        <f t="shared" si="21"/>
        <v>0</v>
      </c>
      <c r="AE2585" s="19" t="str">
        <f t="shared" si="22"/>
        <v>Нет моды</v>
      </c>
      <c r="AF2585" s="19">
        <f t="shared" si="23"/>
        <v>0</v>
      </c>
      <c r="AG2585" s="19">
        <f t="shared" si="24"/>
        <v>1</v>
      </c>
      <c r="AH2585" s="20" t="str">
        <f t="shared" si="14"/>
        <v>Город: 83%; Село: 17%</v>
      </c>
      <c r="AI2585" s="21"/>
      <c r="AJ2585" s="21"/>
      <c r="AK2585" s="21"/>
      <c r="AL2585" s="22">
        <f t="shared" si="25"/>
        <v>1</v>
      </c>
    </row>
    <row r="2586" ht="12.75" customHeight="1">
      <c r="A2586" s="13" t="s">
        <v>193</v>
      </c>
      <c r="B2586" s="13" t="str">
        <f>IFERROR(__xludf.DUMMYFUNCTION("REGEXREPLACE(A2586, ""\d"", """")"),"         Чеченская Республика")</f>
        <v>         Чеченская Республика</v>
      </c>
      <c r="C2586" s="14" t="str">
        <f t="shared" si="15"/>
        <v>Чеченская Республика</v>
      </c>
      <c r="D2586" s="3">
        <f t="shared" si="16"/>
        <v>2</v>
      </c>
      <c r="E2586" s="15" t="s">
        <v>47</v>
      </c>
      <c r="F2586" s="13" t="str">
        <f>IFERROR(__xludf.DUMMYFUNCTION("REGEXEXTRACT(E2586, ""[А-Яа-я].*"")"),"транспортные травмы всех видов")</f>
        <v>транспортные травмы всех видов</v>
      </c>
      <c r="G2586" s="16">
        <f t="shared" si="17"/>
        <v>2</v>
      </c>
      <c r="H2586" s="13" t="s">
        <v>28</v>
      </c>
      <c r="I2586" s="13" t="str">
        <f>IFERROR(__xludf.DUMMYFUNCTION("REGEXREPLACE(H2586, "".*\s"", """")"),"человек")</f>
        <v>человек</v>
      </c>
      <c r="J2586" s="13" t="s">
        <v>29</v>
      </c>
      <c r="K2586" s="17" t="str">
        <f>IFERROR(__xludf.DUMMYFUNCTION("REGEXREPLACE(J2586, ""^[\d\s]+"", """")"),"значение показателя за год")</f>
        <v>значение показателя за год</v>
      </c>
      <c r="L2586" s="16">
        <f t="shared" si="18"/>
        <v>2</v>
      </c>
      <c r="M2586" s="13" t="s">
        <v>30</v>
      </c>
      <c r="N2586" s="13" t="str">
        <f>IFERROR(__xludf.DUMMYFUNCTION("REGEXEXTRACT(M2586, "" (.+)$"")"),"все население")</f>
        <v>все население</v>
      </c>
      <c r="O2586" s="18">
        <v>103.0</v>
      </c>
      <c r="P2586" s="18">
        <v>142.0</v>
      </c>
      <c r="Q2586" s="18">
        <v>145.0</v>
      </c>
      <c r="R2586" s="18">
        <v>176.0</v>
      </c>
      <c r="S2586" s="23" t="s">
        <v>37</v>
      </c>
      <c r="T2586" s="23" t="s">
        <v>37</v>
      </c>
      <c r="U2586" s="23" t="s">
        <v>37</v>
      </c>
      <c r="V2586" s="23" t="s">
        <v>37</v>
      </c>
      <c r="W2586" s="23" t="s">
        <v>37</v>
      </c>
      <c r="X2586" s="23" t="s">
        <v>37</v>
      </c>
      <c r="Y2586" s="23" t="s">
        <v>37</v>
      </c>
      <c r="Z2586" s="19">
        <f t="shared" si="6"/>
        <v>566</v>
      </c>
      <c r="AA2586" s="19" t="str">
        <f t="shared" si="19"/>
        <v/>
      </c>
      <c r="AB2586" s="19" t="str">
        <f t="shared" si="8"/>
        <v/>
      </c>
      <c r="AC2586" s="19">
        <f t="shared" si="20"/>
        <v>141.5</v>
      </c>
      <c r="AD2586" s="19">
        <f t="shared" si="21"/>
        <v>0</v>
      </c>
      <c r="AE2586" s="19" t="str">
        <f t="shared" si="22"/>
        <v>Нет моды</v>
      </c>
      <c r="AF2586" s="19">
        <f t="shared" si="23"/>
        <v>103</v>
      </c>
      <c r="AG2586" s="19">
        <f t="shared" si="24"/>
        <v>176</v>
      </c>
      <c r="AH2586" s="20" t="str">
        <f t="shared" si="14"/>
        <v/>
      </c>
      <c r="AI2586" s="24"/>
      <c r="AJ2586" s="24"/>
      <c r="AK2586" s="24"/>
      <c r="AL2586" s="22">
        <f t="shared" si="25"/>
        <v>1</v>
      </c>
    </row>
    <row r="2587" ht="12.75" customHeight="1">
      <c r="A2587" s="13" t="s">
        <v>193</v>
      </c>
      <c r="B2587" s="13" t="str">
        <f>IFERROR(__xludf.DUMMYFUNCTION("REGEXREPLACE(A2587, ""\d"", """")"),"         Чеченская Республика")</f>
        <v>         Чеченская Республика</v>
      </c>
      <c r="C2587" s="14" t="str">
        <f t="shared" si="15"/>
        <v>Чеченская Республика</v>
      </c>
      <c r="D2587" s="3">
        <f t="shared" si="16"/>
        <v>2</v>
      </c>
      <c r="E2587" s="15" t="s">
        <v>47</v>
      </c>
      <c r="F2587" s="13" t="str">
        <f>IFERROR(__xludf.DUMMYFUNCTION("REGEXEXTRACT(E2587, ""[А-Яа-я].*"")"),"транспортные травмы всех видов")</f>
        <v>транспортные травмы всех видов</v>
      </c>
      <c r="G2587" s="16">
        <f t="shared" si="17"/>
        <v>2</v>
      </c>
      <c r="H2587" s="13" t="s">
        <v>28</v>
      </c>
      <c r="I2587" s="13" t="str">
        <f>IFERROR(__xludf.DUMMYFUNCTION("REGEXREPLACE(H2587, "".*\s"", """")"),"человек")</f>
        <v>человек</v>
      </c>
      <c r="J2587" s="13" t="s">
        <v>29</v>
      </c>
      <c r="K2587" s="17" t="str">
        <f>IFERROR(__xludf.DUMMYFUNCTION("REGEXREPLACE(J2587, ""^[\d\s]+"", """")"),"значение показателя за год")</f>
        <v>значение показателя за год</v>
      </c>
      <c r="L2587" s="16">
        <f t="shared" si="18"/>
        <v>2</v>
      </c>
      <c r="M2587" s="13" t="s">
        <v>31</v>
      </c>
      <c r="N2587" s="13" t="str">
        <f>IFERROR(__xludf.DUMMYFUNCTION("REGEXEXTRACT(M2587, "" (.+)$"")"),"городское население")</f>
        <v>городское население</v>
      </c>
      <c r="O2587" s="18">
        <v>47.0</v>
      </c>
      <c r="P2587" s="18">
        <v>61.0</v>
      </c>
      <c r="Q2587" s="18">
        <v>58.0</v>
      </c>
      <c r="R2587" s="18">
        <v>49.0</v>
      </c>
      <c r="S2587" s="23" t="s">
        <v>37</v>
      </c>
      <c r="T2587" s="23" t="s">
        <v>37</v>
      </c>
      <c r="U2587" s="23" t="s">
        <v>37</v>
      </c>
      <c r="V2587" s="23" t="s">
        <v>37</v>
      </c>
      <c r="W2587" s="23" t="s">
        <v>37</v>
      </c>
      <c r="X2587" s="23" t="s">
        <v>37</v>
      </c>
      <c r="Y2587" s="23" t="s">
        <v>37</v>
      </c>
      <c r="Z2587" s="19" t="str">
        <f t="shared" si="6"/>
        <v/>
      </c>
      <c r="AA2587" s="19">
        <f t="shared" si="19"/>
        <v>215</v>
      </c>
      <c r="AB2587" s="19" t="str">
        <f t="shared" si="8"/>
        <v/>
      </c>
      <c r="AC2587" s="19">
        <f t="shared" si="20"/>
        <v>53.75</v>
      </c>
      <c r="AD2587" s="19">
        <f t="shared" si="21"/>
        <v>82</v>
      </c>
      <c r="AE2587" s="19" t="str">
        <f t="shared" si="22"/>
        <v>Нет моды</v>
      </c>
      <c r="AF2587" s="19">
        <f t="shared" si="23"/>
        <v>47</v>
      </c>
      <c r="AG2587" s="19">
        <f t="shared" si="24"/>
        <v>61</v>
      </c>
      <c r="AH2587" s="20" t="str">
        <f t="shared" si="14"/>
        <v/>
      </c>
      <c r="AI2587" s="24"/>
      <c r="AJ2587" s="24"/>
      <c r="AK2587" s="24"/>
      <c r="AL2587" s="22">
        <f t="shared" si="25"/>
        <v>1</v>
      </c>
    </row>
    <row r="2588" ht="12.75" customHeight="1">
      <c r="A2588" s="13" t="s">
        <v>193</v>
      </c>
      <c r="B2588" s="13" t="str">
        <f>IFERROR(__xludf.DUMMYFUNCTION("REGEXREPLACE(A2588, ""\d"", """")"),"         Чеченская Республика")</f>
        <v>         Чеченская Республика</v>
      </c>
      <c r="C2588" s="14" t="str">
        <f t="shared" si="15"/>
        <v>Чеченская Республика</v>
      </c>
      <c r="D2588" s="3">
        <f t="shared" si="16"/>
        <v>2</v>
      </c>
      <c r="E2588" s="15" t="s">
        <v>47</v>
      </c>
      <c r="F2588" s="13" t="str">
        <f>IFERROR(__xludf.DUMMYFUNCTION("REGEXEXTRACT(E2588, ""[А-Яа-я].*"")"),"транспортные травмы всех видов")</f>
        <v>транспортные травмы всех видов</v>
      </c>
      <c r="G2588" s="16">
        <f t="shared" si="17"/>
        <v>2</v>
      </c>
      <c r="H2588" s="13" t="s">
        <v>28</v>
      </c>
      <c r="I2588" s="13" t="str">
        <f>IFERROR(__xludf.DUMMYFUNCTION("REGEXREPLACE(H2588, "".*\s"", """")"),"человек")</f>
        <v>человек</v>
      </c>
      <c r="J2588" s="13" t="s">
        <v>29</v>
      </c>
      <c r="K2588" s="17" t="str">
        <f>IFERROR(__xludf.DUMMYFUNCTION("REGEXREPLACE(J2588, ""^[\d\s]+"", """")"),"значение показателя за год")</f>
        <v>значение показателя за год</v>
      </c>
      <c r="L2588" s="16">
        <f t="shared" si="18"/>
        <v>2</v>
      </c>
      <c r="M2588" s="13" t="s">
        <v>32</v>
      </c>
      <c r="N2588" s="13" t="str">
        <f>IFERROR(__xludf.DUMMYFUNCTION("REGEXEXTRACT(M2588, "" (.+)$"")"),"сельское население")</f>
        <v>сельское население</v>
      </c>
      <c r="O2588" s="18">
        <v>56.0</v>
      </c>
      <c r="P2588" s="18">
        <v>81.0</v>
      </c>
      <c r="Q2588" s="18">
        <v>87.0</v>
      </c>
      <c r="R2588" s="18">
        <v>127.0</v>
      </c>
      <c r="S2588" s="23" t="s">
        <v>37</v>
      </c>
      <c r="T2588" s="23" t="s">
        <v>37</v>
      </c>
      <c r="U2588" s="23" t="s">
        <v>37</v>
      </c>
      <c r="V2588" s="23" t="s">
        <v>37</v>
      </c>
      <c r="W2588" s="23" t="s">
        <v>37</v>
      </c>
      <c r="X2588" s="23" t="s">
        <v>37</v>
      </c>
      <c r="Y2588" s="23" t="s">
        <v>37</v>
      </c>
      <c r="Z2588" s="19" t="str">
        <f t="shared" si="6"/>
        <v/>
      </c>
      <c r="AA2588" s="19" t="str">
        <f t="shared" si="19"/>
        <v/>
      </c>
      <c r="AB2588" s="19">
        <f t="shared" si="8"/>
        <v>351</v>
      </c>
      <c r="AC2588" s="19">
        <f t="shared" si="20"/>
        <v>87.75</v>
      </c>
      <c r="AD2588" s="19">
        <f t="shared" si="21"/>
        <v>59.5</v>
      </c>
      <c r="AE2588" s="19" t="str">
        <f t="shared" si="22"/>
        <v>Нет моды</v>
      </c>
      <c r="AF2588" s="19">
        <f t="shared" si="23"/>
        <v>56</v>
      </c>
      <c r="AG2588" s="19">
        <f t="shared" si="24"/>
        <v>127</v>
      </c>
      <c r="AH2588" s="20" t="str">
        <f t="shared" si="14"/>
        <v>Город: 38%; Село: 62%</v>
      </c>
      <c r="AI2588" s="24"/>
      <c r="AJ2588" s="24"/>
      <c r="AK2588" s="24"/>
      <c r="AL2588" s="22">
        <f t="shared" si="25"/>
        <v>1</v>
      </c>
    </row>
    <row r="2589" ht="12.75" customHeight="1">
      <c r="A2589" s="13" t="s">
        <v>193</v>
      </c>
      <c r="B2589" s="13" t="str">
        <f>IFERROR(__xludf.DUMMYFUNCTION("REGEXREPLACE(A2589, ""\d"", """")"),"         Чеченская Республика")</f>
        <v>         Чеченская Республика</v>
      </c>
      <c r="C2589" s="14" t="str">
        <f t="shared" si="15"/>
        <v>Чеченская Республика</v>
      </c>
      <c r="D2589" s="3">
        <f t="shared" si="16"/>
        <v>2</v>
      </c>
      <c r="E2589" s="15" t="s">
        <v>48</v>
      </c>
      <c r="F2589" s="13" t="str">
        <f>IFERROR(__xludf.DUMMYFUNCTION("REGEXEXTRACT(E2589, ""[А-Яа-я].*"")"),"Убийство")</f>
        <v>Убийство</v>
      </c>
      <c r="G2589" s="16">
        <f t="shared" si="17"/>
        <v>2</v>
      </c>
      <c r="H2589" s="13" t="s">
        <v>28</v>
      </c>
      <c r="I2589" s="13" t="str">
        <f>IFERROR(__xludf.DUMMYFUNCTION("REGEXREPLACE(H2589, "".*\s"", """")"),"человек")</f>
        <v>человек</v>
      </c>
      <c r="J2589" s="13" t="s">
        <v>29</v>
      </c>
      <c r="K2589" s="17" t="str">
        <f>IFERROR(__xludf.DUMMYFUNCTION("REGEXREPLACE(J2589, ""^[\d\s]+"", """")"),"значение показателя за год")</f>
        <v>значение показателя за год</v>
      </c>
      <c r="L2589" s="16">
        <f t="shared" si="18"/>
        <v>2</v>
      </c>
      <c r="M2589" s="13" t="s">
        <v>30</v>
      </c>
      <c r="N2589" s="13" t="str">
        <f>IFERROR(__xludf.DUMMYFUNCTION("REGEXEXTRACT(M2589, "" (.+)$"")"),"все население")</f>
        <v>все население</v>
      </c>
      <c r="O2589" s="18">
        <v>18.0</v>
      </c>
      <c r="P2589" s="18">
        <v>22.0</v>
      </c>
      <c r="Q2589" s="18">
        <v>11.0</v>
      </c>
      <c r="R2589" s="18">
        <v>15.0</v>
      </c>
      <c r="S2589" s="18">
        <v>15.0</v>
      </c>
      <c r="T2589" s="18">
        <v>4.0</v>
      </c>
      <c r="U2589" s="18">
        <v>6.0</v>
      </c>
      <c r="V2589" s="18">
        <v>9.0</v>
      </c>
      <c r="W2589" s="18">
        <v>5.0</v>
      </c>
      <c r="X2589" s="18">
        <v>3.0</v>
      </c>
      <c r="Y2589" s="18">
        <v>5.0</v>
      </c>
      <c r="Z2589" s="19">
        <f t="shared" si="6"/>
        <v>113</v>
      </c>
      <c r="AA2589" s="19" t="str">
        <f t="shared" si="19"/>
        <v/>
      </c>
      <c r="AB2589" s="19" t="str">
        <f t="shared" si="8"/>
        <v/>
      </c>
      <c r="AC2589" s="19">
        <f t="shared" si="20"/>
        <v>10.27272727</v>
      </c>
      <c r="AD2589" s="19">
        <f t="shared" si="21"/>
        <v>15</v>
      </c>
      <c r="AE2589" s="19" t="str">
        <f t="shared" si="22"/>
        <v>Нет моды</v>
      </c>
      <c r="AF2589" s="19">
        <f t="shared" si="23"/>
        <v>3</v>
      </c>
      <c r="AG2589" s="19">
        <f t="shared" si="24"/>
        <v>22</v>
      </c>
      <c r="AH2589" s="20" t="str">
        <f t="shared" si="14"/>
        <v/>
      </c>
      <c r="AI2589" s="21"/>
      <c r="AJ2589" s="21"/>
      <c r="AK2589" s="21"/>
      <c r="AL2589" s="22">
        <f t="shared" si="25"/>
        <v>1</v>
      </c>
    </row>
    <row r="2590" ht="12.75" customHeight="1">
      <c r="A2590" s="13" t="s">
        <v>193</v>
      </c>
      <c r="B2590" s="13" t="str">
        <f>IFERROR(__xludf.DUMMYFUNCTION("REGEXREPLACE(A2590, ""\d"", """")"),"         Чеченская Республика")</f>
        <v>         Чеченская Республика</v>
      </c>
      <c r="C2590" s="14" t="str">
        <f t="shared" si="15"/>
        <v>Чеченская Республика</v>
      </c>
      <c r="D2590" s="3">
        <f t="shared" si="16"/>
        <v>2</v>
      </c>
      <c r="E2590" s="15" t="s">
        <v>48</v>
      </c>
      <c r="F2590" s="13" t="str">
        <f>IFERROR(__xludf.DUMMYFUNCTION("REGEXEXTRACT(E2590, ""[А-Яа-я].*"")"),"Убийство")</f>
        <v>Убийство</v>
      </c>
      <c r="G2590" s="16">
        <f t="shared" si="17"/>
        <v>2</v>
      </c>
      <c r="H2590" s="13" t="s">
        <v>28</v>
      </c>
      <c r="I2590" s="13" t="str">
        <f>IFERROR(__xludf.DUMMYFUNCTION("REGEXREPLACE(H2590, "".*\s"", """")"),"человек")</f>
        <v>человек</v>
      </c>
      <c r="J2590" s="13" t="s">
        <v>29</v>
      </c>
      <c r="K2590" s="17" t="str">
        <f>IFERROR(__xludf.DUMMYFUNCTION("REGEXREPLACE(J2590, ""^[\d\s]+"", """")"),"значение показателя за год")</f>
        <v>значение показателя за год</v>
      </c>
      <c r="L2590" s="16">
        <f t="shared" si="18"/>
        <v>2</v>
      </c>
      <c r="M2590" s="13" t="s">
        <v>31</v>
      </c>
      <c r="N2590" s="13" t="str">
        <f>IFERROR(__xludf.DUMMYFUNCTION("REGEXEXTRACT(M2590, "" (.+)$"")"),"городское население")</f>
        <v>городское население</v>
      </c>
      <c r="O2590" s="18">
        <v>6.0</v>
      </c>
      <c r="P2590" s="18">
        <v>6.0</v>
      </c>
      <c r="Q2590" s="18">
        <v>7.0</v>
      </c>
      <c r="R2590" s="18">
        <v>8.0</v>
      </c>
      <c r="S2590" s="18">
        <v>10.0</v>
      </c>
      <c r="T2590" s="18">
        <v>2.0</v>
      </c>
      <c r="U2590" s="18">
        <v>2.0</v>
      </c>
      <c r="V2590" s="18">
        <v>4.0</v>
      </c>
      <c r="W2590" s="18">
        <v>1.0</v>
      </c>
      <c r="X2590" s="18">
        <v>1.0</v>
      </c>
      <c r="Y2590" s="18">
        <v>2.0</v>
      </c>
      <c r="Z2590" s="19" t="str">
        <f t="shared" si="6"/>
        <v/>
      </c>
      <c r="AA2590" s="19">
        <f t="shared" si="19"/>
        <v>49</v>
      </c>
      <c r="AB2590" s="19" t="str">
        <f t="shared" si="8"/>
        <v/>
      </c>
      <c r="AC2590" s="19">
        <f t="shared" si="20"/>
        <v>4.454545455</v>
      </c>
      <c r="AD2590" s="19">
        <f t="shared" si="21"/>
        <v>6</v>
      </c>
      <c r="AE2590" s="19" t="str">
        <f t="shared" si="22"/>
        <v>Нет моды</v>
      </c>
      <c r="AF2590" s="19">
        <f t="shared" si="23"/>
        <v>1</v>
      </c>
      <c r="AG2590" s="19">
        <f t="shared" si="24"/>
        <v>10</v>
      </c>
      <c r="AH2590" s="20" t="str">
        <f t="shared" si="14"/>
        <v/>
      </c>
      <c r="AI2590" s="21"/>
      <c r="AJ2590" s="21"/>
      <c r="AK2590" s="21"/>
      <c r="AL2590" s="22">
        <f t="shared" si="25"/>
        <v>1</v>
      </c>
    </row>
    <row r="2591" ht="12.75" customHeight="1">
      <c r="A2591" s="13" t="s">
        <v>193</v>
      </c>
      <c r="B2591" s="13" t="str">
        <f>IFERROR(__xludf.DUMMYFUNCTION("REGEXREPLACE(A2591, ""\d"", """")"),"         Чеченская Республика")</f>
        <v>         Чеченская Республика</v>
      </c>
      <c r="C2591" s="14" t="str">
        <f t="shared" si="15"/>
        <v>Чеченская Республика</v>
      </c>
      <c r="D2591" s="3">
        <f t="shared" si="16"/>
        <v>2</v>
      </c>
      <c r="E2591" s="15" t="s">
        <v>48</v>
      </c>
      <c r="F2591" s="13" t="str">
        <f>IFERROR(__xludf.DUMMYFUNCTION("REGEXEXTRACT(E2591, ""[А-Яа-я].*"")"),"Убийство")</f>
        <v>Убийство</v>
      </c>
      <c r="G2591" s="16">
        <f t="shared" si="17"/>
        <v>2</v>
      </c>
      <c r="H2591" s="13" t="s">
        <v>28</v>
      </c>
      <c r="I2591" s="13" t="str">
        <f>IFERROR(__xludf.DUMMYFUNCTION("REGEXREPLACE(H2591, "".*\s"", """")"),"человек")</f>
        <v>человек</v>
      </c>
      <c r="J2591" s="13" t="s">
        <v>29</v>
      </c>
      <c r="K2591" s="17" t="str">
        <f>IFERROR(__xludf.DUMMYFUNCTION("REGEXREPLACE(J2591, ""^[\d\s]+"", """")"),"значение показателя за год")</f>
        <v>значение показателя за год</v>
      </c>
      <c r="L2591" s="16">
        <f t="shared" si="18"/>
        <v>2</v>
      </c>
      <c r="M2591" s="13" t="s">
        <v>32</v>
      </c>
      <c r="N2591" s="13" t="str">
        <f>IFERROR(__xludf.DUMMYFUNCTION("REGEXEXTRACT(M2591, "" (.+)$"")"),"сельское население")</f>
        <v>сельское население</v>
      </c>
      <c r="O2591" s="18">
        <v>12.0</v>
      </c>
      <c r="P2591" s="18">
        <v>16.0</v>
      </c>
      <c r="Q2591" s="18">
        <v>4.0</v>
      </c>
      <c r="R2591" s="18">
        <v>7.0</v>
      </c>
      <c r="S2591" s="18">
        <v>5.0</v>
      </c>
      <c r="T2591" s="18">
        <v>2.0</v>
      </c>
      <c r="U2591" s="18">
        <v>4.0</v>
      </c>
      <c r="V2591" s="18">
        <v>5.0</v>
      </c>
      <c r="W2591" s="18">
        <v>4.0</v>
      </c>
      <c r="X2591" s="18">
        <v>2.0</v>
      </c>
      <c r="Y2591" s="18">
        <v>3.0</v>
      </c>
      <c r="Z2591" s="19" t="str">
        <f t="shared" si="6"/>
        <v/>
      </c>
      <c r="AA2591" s="19" t="str">
        <f t="shared" si="19"/>
        <v/>
      </c>
      <c r="AB2591" s="19">
        <f t="shared" si="8"/>
        <v>64</v>
      </c>
      <c r="AC2591" s="19">
        <f t="shared" si="20"/>
        <v>5.818181818</v>
      </c>
      <c r="AD2591" s="19">
        <f t="shared" si="21"/>
        <v>4</v>
      </c>
      <c r="AE2591" s="19" t="str">
        <f t="shared" si="22"/>
        <v>Нет моды</v>
      </c>
      <c r="AF2591" s="19">
        <f t="shared" si="23"/>
        <v>2</v>
      </c>
      <c r="AG2591" s="19">
        <f t="shared" si="24"/>
        <v>16</v>
      </c>
      <c r="AH2591" s="20" t="str">
        <f t="shared" si="14"/>
        <v>Город: 43%; Село: 57%</v>
      </c>
      <c r="AI2591" s="21"/>
      <c r="AJ2591" s="21"/>
      <c r="AK2591" s="21"/>
      <c r="AL2591" s="22">
        <f t="shared" si="25"/>
        <v>1</v>
      </c>
    </row>
    <row r="2592" ht="12.75" customHeight="1">
      <c r="A2592" s="13" t="s">
        <v>193</v>
      </c>
      <c r="B2592" s="13" t="str">
        <f>IFERROR(__xludf.DUMMYFUNCTION("REGEXREPLACE(A2592, ""\d"", """")"),"         Чеченская Республика")</f>
        <v>         Чеченская Республика</v>
      </c>
      <c r="C2592" s="14" t="str">
        <f t="shared" si="15"/>
        <v>Чеченская Республика</v>
      </c>
      <c r="D2592" s="3">
        <f t="shared" si="16"/>
        <v>2</v>
      </c>
      <c r="E2592" s="15" t="s">
        <v>49</v>
      </c>
      <c r="F2592" s="13" t="str">
        <f>IFERROR(__xludf.DUMMYFUNCTION("REGEXEXTRACT(E2592, ""[А-Яа-я].*"")"),"Цереброваскулярные болезни")</f>
        <v>Цереброваскулярные болезни</v>
      </c>
      <c r="G2592" s="16">
        <f t="shared" si="17"/>
        <v>2</v>
      </c>
      <c r="H2592" s="13" t="s">
        <v>28</v>
      </c>
      <c r="I2592" s="13" t="str">
        <f>IFERROR(__xludf.DUMMYFUNCTION("REGEXREPLACE(H2592, "".*\s"", """")"),"человек")</f>
        <v>человек</v>
      </c>
      <c r="J2592" s="13" t="s">
        <v>29</v>
      </c>
      <c r="K2592" s="17" t="str">
        <f>IFERROR(__xludf.DUMMYFUNCTION("REGEXREPLACE(J2592, ""^[\d\s]+"", """")"),"значение показателя за год")</f>
        <v>значение показателя за год</v>
      </c>
      <c r="L2592" s="16">
        <f t="shared" si="18"/>
        <v>2</v>
      </c>
      <c r="M2592" s="13" t="s">
        <v>30</v>
      </c>
      <c r="N2592" s="13" t="str">
        <f>IFERROR(__xludf.DUMMYFUNCTION("REGEXEXTRACT(M2592, "" (.+)$"")"),"все население")</f>
        <v>все население</v>
      </c>
      <c r="O2592" s="18">
        <v>587.0</v>
      </c>
      <c r="P2592" s="18">
        <v>681.0</v>
      </c>
      <c r="Q2592" s="18">
        <v>647.0</v>
      </c>
      <c r="R2592" s="18">
        <v>441.0</v>
      </c>
      <c r="S2592" s="18">
        <v>593.0</v>
      </c>
      <c r="T2592" s="18">
        <v>451.0</v>
      </c>
      <c r="U2592" s="18">
        <v>79.0</v>
      </c>
      <c r="V2592" s="18">
        <v>89.0</v>
      </c>
      <c r="W2592" s="18">
        <v>171.0</v>
      </c>
      <c r="X2592" s="18">
        <v>329.0</v>
      </c>
      <c r="Y2592" s="18">
        <v>420.0</v>
      </c>
      <c r="Z2592" s="19">
        <f t="shared" si="6"/>
        <v>4488</v>
      </c>
      <c r="AA2592" s="19" t="str">
        <f t="shared" si="19"/>
        <v/>
      </c>
      <c r="AB2592" s="19" t="str">
        <f t="shared" si="8"/>
        <v/>
      </c>
      <c r="AC2592" s="19">
        <f t="shared" si="20"/>
        <v>408</v>
      </c>
      <c r="AD2592" s="19">
        <f t="shared" si="21"/>
        <v>47.5</v>
      </c>
      <c r="AE2592" s="19" t="str">
        <f t="shared" si="22"/>
        <v>Нет моды</v>
      </c>
      <c r="AF2592" s="19">
        <f t="shared" si="23"/>
        <v>79</v>
      </c>
      <c r="AG2592" s="19">
        <f t="shared" si="24"/>
        <v>681</v>
      </c>
      <c r="AH2592" s="20" t="str">
        <f t="shared" si="14"/>
        <v/>
      </c>
      <c r="AI2592" s="21"/>
      <c r="AJ2592" s="21"/>
      <c r="AK2592" s="21"/>
      <c r="AL2592" s="22">
        <f t="shared" si="25"/>
        <v>1</v>
      </c>
    </row>
    <row r="2593" ht="12.75" customHeight="1">
      <c r="A2593" s="13" t="s">
        <v>193</v>
      </c>
      <c r="B2593" s="13" t="str">
        <f>IFERROR(__xludf.DUMMYFUNCTION("REGEXREPLACE(A2593, ""\d"", """")"),"         Чеченская Республика")</f>
        <v>         Чеченская Республика</v>
      </c>
      <c r="C2593" s="14" t="str">
        <f t="shared" si="15"/>
        <v>Чеченская Республика</v>
      </c>
      <c r="D2593" s="3">
        <f t="shared" si="16"/>
        <v>2</v>
      </c>
      <c r="E2593" s="15" t="s">
        <v>49</v>
      </c>
      <c r="F2593" s="13" t="str">
        <f>IFERROR(__xludf.DUMMYFUNCTION("REGEXEXTRACT(E2593, ""[А-Яа-я].*"")"),"Цереброваскулярные болезни")</f>
        <v>Цереброваскулярные болезни</v>
      </c>
      <c r="G2593" s="16">
        <f t="shared" si="17"/>
        <v>2</v>
      </c>
      <c r="H2593" s="13" t="s">
        <v>28</v>
      </c>
      <c r="I2593" s="13" t="str">
        <f>IFERROR(__xludf.DUMMYFUNCTION("REGEXREPLACE(H2593, "".*\s"", """")"),"человек")</f>
        <v>человек</v>
      </c>
      <c r="J2593" s="13" t="s">
        <v>29</v>
      </c>
      <c r="K2593" s="17" t="str">
        <f>IFERROR(__xludf.DUMMYFUNCTION("REGEXREPLACE(J2593, ""^[\d\s]+"", """")"),"значение показателя за год")</f>
        <v>значение показателя за год</v>
      </c>
      <c r="L2593" s="16">
        <f t="shared" si="18"/>
        <v>2</v>
      </c>
      <c r="M2593" s="13" t="s">
        <v>31</v>
      </c>
      <c r="N2593" s="13" t="str">
        <f>IFERROR(__xludf.DUMMYFUNCTION("REGEXEXTRACT(M2593, "" (.+)$"")"),"городское население")</f>
        <v>городское население</v>
      </c>
      <c r="O2593" s="18">
        <v>197.0</v>
      </c>
      <c r="P2593" s="18">
        <v>255.0</v>
      </c>
      <c r="Q2593" s="18">
        <v>226.0</v>
      </c>
      <c r="R2593" s="18">
        <v>147.0</v>
      </c>
      <c r="S2593" s="18">
        <v>197.0</v>
      </c>
      <c r="T2593" s="18">
        <v>160.0</v>
      </c>
      <c r="U2593" s="18">
        <v>25.0</v>
      </c>
      <c r="V2593" s="18">
        <v>48.0</v>
      </c>
      <c r="W2593" s="18">
        <v>114.0</v>
      </c>
      <c r="X2593" s="18">
        <v>193.0</v>
      </c>
      <c r="Y2593" s="18">
        <v>196.0</v>
      </c>
      <c r="Z2593" s="19" t="str">
        <f t="shared" si="6"/>
        <v/>
      </c>
      <c r="AA2593" s="19">
        <f t="shared" si="19"/>
        <v>1758</v>
      </c>
      <c r="AB2593" s="19" t="str">
        <f t="shared" si="8"/>
        <v/>
      </c>
      <c r="AC2593" s="19">
        <f t="shared" si="20"/>
        <v>159.8181818</v>
      </c>
      <c r="AD2593" s="19">
        <f t="shared" si="21"/>
        <v>197</v>
      </c>
      <c r="AE2593" s="19" t="str">
        <f t="shared" si="22"/>
        <v>Нет моды</v>
      </c>
      <c r="AF2593" s="19">
        <f t="shared" si="23"/>
        <v>25</v>
      </c>
      <c r="AG2593" s="19">
        <f t="shared" si="24"/>
        <v>255</v>
      </c>
      <c r="AH2593" s="20" t="str">
        <f t="shared" si="14"/>
        <v/>
      </c>
      <c r="AI2593" s="21"/>
      <c r="AJ2593" s="21"/>
      <c r="AK2593" s="21"/>
      <c r="AL2593" s="22">
        <f t="shared" si="25"/>
        <v>1</v>
      </c>
    </row>
    <row r="2594" ht="12.75" customHeight="1">
      <c r="A2594" s="13" t="s">
        <v>193</v>
      </c>
      <c r="B2594" s="13" t="str">
        <f>IFERROR(__xludf.DUMMYFUNCTION("REGEXREPLACE(A2594, ""\d"", """")"),"         Чеченская Республика")</f>
        <v>         Чеченская Республика</v>
      </c>
      <c r="C2594" s="14" t="str">
        <f t="shared" si="15"/>
        <v>Чеченская Республика</v>
      </c>
      <c r="D2594" s="3">
        <f t="shared" si="16"/>
        <v>2</v>
      </c>
      <c r="E2594" s="15" t="s">
        <v>49</v>
      </c>
      <c r="F2594" s="13" t="str">
        <f>IFERROR(__xludf.DUMMYFUNCTION("REGEXEXTRACT(E2594, ""[А-Яа-я].*"")"),"Цереброваскулярные болезни")</f>
        <v>Цереброваскулярные болезни</v>
      </c>
      <c r="G2594" s="16">
        <f t="shared" si="17"/>
        <v>2</v>
      </c>
      <c r="H2594" s="13" t="s">
        <v>28</v>
      </c>
      <c r="I2594" s="13" t="str">
        <f>IFERROR(__xludf.DUMMYFUNCTION("REGEXREPLACE(H2594, "".*\s"", """")"),"человек")</f>
        <v>человек</v>
      </c>
      <c r="J2594" s="13" t="s">
        <v>29</v>
      </c>
      <c r="K2594" s="17" t="str">
        <f>IFERROR(__xludf.DUMMYFUNCTION("REGEXREPLACE(J2594, ""^[\d\s]+"", """")"),"значение показателя за год")</f>
        <v>значение показателя за год</v>
      </c>
      <c r="L2594" s="16">
        <f t="shared" si="18"/>
        <v>2</v>
      </c>
      <c r="M2594" s="13" t="s">
        <v>32</v>
      </c>
      <c r="N2594" s="13" t="str">
        <f>IFERROR(__xludf.DUMMYFUNCTION("REGEXEXTRACT(M2594, "" (.+)$"")"),"сельское население")</f>
        <v>сельское население</v>
      </c>
      <c r="O2594" s="18">
        <v>390.0</v>
      </c>
      <c r="P2594" s="18">
        <v>426.0</v>
      </c>
      <c r="Q2594" s="18">
        <v>421.0</v>
      </c>
      <c r="R2594" s="18">
        <v>294.0</v>
      </c>
      <c r="S2594" s="18">
        <v>396.0</v>
      </c>
      <c r="T2594" s="18">
        <v>291.0</v>
      </c>
      <c r="U2594" s="18">
        <v>54.0</v>
      </c>
      <c r="V2594" s="18">
        <v>41.0</v>
      </c>
      <c r="W2594" s="18">
        <v>57.0</v>
      </c>
      <c r="X2594" s="18">
        <v>136.0</v>
      </c>
      <c r="Y2594" s="18">
        <v>224.0</v>
      </c>
      <c r="Z2594" s="19" t="str">
        <f t="shared" si="6"/>
        <v/>
      </c>
      <c r="AA2594" s="19" t="str">
        <f t="shared" si="19"/>
        <v/>
      </c>
      <c r="AB2594" s="19">
        <f t="shared" si="8"/>
        <v>2730</v>
      </c>
      <c r="AC2594" s="19">
        <f t="shared" si="20"/>
        <v>248.1818182</v>
      </c>
      <c r="AD2594" s="19">
        <f t="shared" si="21"/>
        <v>196.5</v>
      </c>
      <c r="AE2594" s="19" t="str">
        <f t="shared" si="22"/>
        <v>Нет моды</v>
      </c>
      <c r="AF2594" s="19">
        <f t="shared" si="23"/>
        <v>41</v>
      </c>
      <c r="AG2594" s="19">
        <f t="shared" si="24"/>
        <v>426</v>
      </c>
      <c r="AH2594" s="20" t="str">
        <f t="shared" si="14"/>
        <v>Город: 39%; Село: 61%</v>
      </c>
      <c r="AI2594" s="21"/>
      <c r="AJ2594" s="21"/>
      <c r="AK2594" s="21"/>
      <c r="AL2594" s="22">
        <f t="shared" si="25"/>
        <v>1</v>
      </c>
    </row>
    <row r="2595" ht="12.75" customHeight="1">
      <c r="A2595" s="13" t="s">
        <v>194</v>
      </c>
      <c r="B2595" s="13" t="str">
        <f>IFERROR(__xludf.DUMMYFUNCTION("REGEXREPLACE(A2595, ""\d"", """")"),"         Ставропольский край")</f>
        <v>         Ставропольский край</v>
      </c>
      <c r="C2595" s="14" t="str">
        <f t="shared" si="15"/>
        <v>Ставропольский край</v>
      </c>
      <c r="D2595" s="3">
        <f t="shared" si="16"/>
        <v>2</v>
      </c>
      <c r="E2595" s="15" t="s">
        <v>27</v>
      </c>
      <c r="F2595" s="13" t="str">
        <f>IFERROR(__xludf.DUMMYFUNCTION("REGEXEXTRACT(E2595, ""[А-Яа-я].*"")"),"Болезни органов дыхания")</f>
        <v>Болезни органов дыхания</v>
      </c>
      <c r="G2595" s="16">
        <f t="shared" si="17"/>
        <v>2</v>
      </c>
      <c r="H2595" s="13" t="s">
        <v>28</v>
      </c>
      <c r="I2595" s="13" t="str">
        <f>IFERROR(__xludf.DUMMYFUNCTION("REGEXREPLACE(H2595, "".*\s"", """")"),"человек")</f>
        <v>человек</v>
      </c>
      <c r="J2595" s="13" t="s">
        <v>29</v>
      </c>
      <c r="K2595" s="17" t="str">
        <f>IFERROR(__xludf.DUMMYFUNCTION("REGEXREPLACE(J2595, ""^[\d\s]+"", """")"),"значение показателя за год")</f>
        <v>значение показателя за год</v>
      </c>
      <c r="L2595" s="16">
        <f t="shared" si="18"/>
        <v>2</v>
      </c>
      <c r="M2595" s="13" t="s">
        <v>30</v>
      </c>
      <c r="N2595" s="13" t="str">
        <f>IFERROR(__xludf.DUMMYFUNCTION("REGEXEXTRACT(M2595, "" (.+)$"")"),"все население")</f>
        <v>все население</v>
      </c>
      <c r="O2595" s="18">
        <v>742.0</v>
      </c>
      <c r="P2595" s="18">
        <v>770.0</v>
      </c>
      <c r="Q2595" s="18">
        <v>763.0</v>
      </c>
      <c r="R2595" s="18">
        <v>783.0</v>
      </c>
      <c r="S2595" s="18">
        <v>733.0</v>
      </c>
      <c r="T2595" s="18">
        <v>745.0</v>
      </c>
      <c r="U2595" s="18">
        <v>736.0</v>
      </c>
      <c r="V2595" s="18">
        <v>1870.0</v>
      </c>
      <c r="W2595" s="18">
        <v>2472.0</v>
      </c>
      <c r="X2595" s="18">
        <v>1430.0</v>
      </c>
      <c r="Y2595" s="18">
        <v>1067.0</v>
      </c>
      <c r="Z2595" s="19">
        <f t="shared" si="6"/>
        <v>12111</v>
      </c>
      <c r="AA2595" s="19" t="str">
        <f t="shared" si="19"/>
        <v/>
      </c>
      <c r="AB2595" s="19" t="str">
        <f t="shared" si="8"/>
        <v/>
      </c>
      <c r="AC2595" s="19">
        <f t="shared" si="20"/>
        <v>1101</v>
      </c>
      <c r="AD2595" s="19">
        <f t="shared" si="21"/>
        <v>579.5</v>
      </c>
      <c r="AE2595" s="19" t="str">
        <f t="shared" si="22"/>
        <v>Нет моды</v>
      </c>
      <c r="AF2595" s="19">
        <f t="shared" si="23"/>
        <v>733</v>
      </c>
      <c r="AG2595" s="19">
        <f t="shared" si="24"/>
        <v>2472</v>
      </c>
      <c r="AH2595" s="20" t="str">
        <f t="shared" si="14"/>
        <v/>
      </c>
      <c r="AI2595" s="21"/>
      <c r="AJ2595" s="21"/>
      <c r="AK2595" s="21"/>
      <c r="AL2595" s="22">
        <f t="shared" si="25"/>
        <v>1</v>
      </c>
    </row>
    <row r="2596" ht="12.75" customHeight="1">
      <c r="A2596" s="13" t="s">
        <v>194</v>
      </c>
      <c r="B2596" s="13" t="str">
        <f>IFERROR(__xludf.DUMMYFUNCTION("REGEXREPLACE(A2596, ""\d"", """")"),"         Ставропольский край")</f>
        <v>         Ставропольский край</v>
      </c>
      <c r="C2596" s="14" t="str">
        <f t="shared" si="15"/>
        <v>Ставропольский край</v>
      </c>
      <c r="D2596" s="3">
        <f t="shared" si="16"/>
        <v>2</v>
      </c>
      <c r="E2596" s="15" t="s">
        <v>27</v>
      </c>
      <c r="F2596" s="13" t="str">
        <f>IFERROR(__xludf.DUMMYFUNCTION("REGEXEXTRACT(E2596, ""[А-Яа-я].*"")"),"Болезни органов дыхания")</f>
        <v>Болезни органов дыхания</v>
      </c>
      <c r="G2596" s="16">
        <f t="shared" si="17"/>
        <v>2</v>
      </c>
      <c r="H2596" s="13" t="s">
        <v>28</v>
      </c>
      <c r="I2596" s="13" t="str">
        <f>IFERROR(__xludf.DUMMYFUNCTION("REGEXREPLACE(H2596, "".*\s"", """")"),"человек")</f>
        <v>человек</v>
      </c>
      <c r="J2596" s="13" t="s">
        <v>29</v>
      </c>
      <c r="K2596" s="17" t="str">
        <f>IFERROR(__xludf.DUMMYFUNCTION("REGEXREPLACE(J2596, ""^[\d\s]+"", """")"),"значение показателя за год")</f>
        <v>значение показателя за год</v>
      </c>
      <c r="L2596" s="16">
        <f t="shared" si="18"/>
        <v>2</v>
      </c>
      <c r="M2596" s="13" t="s">
        <v>31</v>
      </c>
      <c r="N2596" s="13" t="str">
        <f>IFERROR(__xludf.DUMMYFUNCTION("REGEXEXTRACT(M2596, "" (.+)$"")"),"городское население")</f>
        <v>городское население</v>
      </c>
      <c r="O2596" s="18">
        <v>386.0</v>
      </c>
      <c r="P2596" s="18">
        <v>414.0</v>
      </c>
      <c r="Q2596" s="18">
        <v>411.0</v>
      </c>
      <c r="R2596" s="18">
        <v>425.0</v>
      </c>
      <c r="S2596" s="18">
        <v>383.0</v>
      </c>
      <c r="T2596" s="18">
        <v>393.0</v>
      </c>
      <c r="U2596" s="18">
        <v>386.0</v>
      </c>
      <c r="V2596" s="18">
        <v>1103.0</v>
      </c>
      <c r="W2596" s="18">
        <v>1531.0</v>
      </c>
      <c r="X2596" s="18">
        <v>865.0</v>
      </c>
      <c r="Y2596" s="18">
        <v>592.0</v>
      </c>
      <c r="Z2596" s="19" t="str">
        <f t="shared" si="6"/>
        <v/>
      </c>
      <c r="AA2596" s="19">
        <f t="shared" si="19"/>
        <v>6889</v>
      </c>
      <c r="AB2596" s="19" t="str">
        <f t="shared" si="8"/>
        <v/>
      </c>
      <c r="AC2596" s="19">
        <f t="shared" si="20"/>
        <v>626.2727273</v>
      </c>
      <c r="AD2596" s="19">
        <f t="shared" si="21"/>
        <v>743.5</v>
      </c>
      <c r="AE2596" s="19" t="str">
        <f t="shared" si="22"/>
        <v>Нет моды</v>
      </c>
      <c r="AF2596" s="19">
        <f t="shared" si="23"/>
        <v>383</v>
      </c>
      <c r="AG2596" s="19">
        <f t="shared" si="24"/>
        <v>1531</v>
      </c>
      <c r="AH2596" s="20" t="str">
        <f t="shared" si="14"/>
        <v/>
      </c>
      <c r="AI2596" s="21"/>
      <c r="AJ2596" s="21"/>
      <c r="AK2596" s="21"/>
      <c r="AL2596" s="22">
        <f t="shared" si="25"/>
        <v>1</v>
      </c>
    </row>
    <row r="2597" ht="12.75" customHeight="1">
      <c r="A2597" s="13" t="s">
        <v>194</v>
      </c>
      <c r="B2597" s="13" t="str">
        <f>IFERROR(__xludf.DUMMYFUNCTION("REGEXREPLACE(A2597, ""\d"", """")"),"         Ставропольский край")</f>
        <v>         Ставропольский край</v>
      </c>
      <c r="C2597" s="14" t="str">
        <f t="shared" si="15"/>
        <v>Ставропольский край</v>
      </c>
      <c r="D2597" s="3">
        <f t="shared" si="16"/>
        <v>2</v>
      </c>
      <c r="E2597" s="15" t="s">
        <v>27</v>
      </c>
      <c r="F2597" s="13" t="str">
        <f>IFERROR(__xludf.DUMMYFUNCTION("REGEXEXTRACT(E2597, ""[А-Яа-я].*"")"),"Болезни органов дыхания")</f>
        <v>Болезни органов дыхания</v>
      </c>
      <c r="G2597" s="16">
        <f t="shared" si="17"/>
        <v>2</v>
      </c>
      <c r="H2597" s="13" t="s">
        <v>28</v>
      </c>
      <c r="I2597" s="13" t="str">
        <f>IFERROR(__xludf.DUMMYFUNCTION("REGEXREPLACE(H2597, "".*\s"", """")"),"человек")</f>
        <v>человек</v>
      </c>
      <c r="J2597" s="13" t="s">
        <v>29</v>
      </c>
      <c r="K2597" s="17" t="str">
        <f>IFERROR(__xludf.DUMMYFUNCTION("REGEXREPLACE(J2597, ""^[\d\s]+"", """")"),"значение показателя за год")</f>
        <v>значение показателя за год</v>
      </c>
      <c r="L2597" s="16">
        <f t="shared" si="18"/>
        <v>2</v>
      </c>
      <c r="M2597" s="13" t="s">
        <v>32</v>
      </c>
      <c r="N2597" s="13" t="str">
        <f>IFERROR(__xludf.DUMMYFUNCTION("REGEXEXTRACT(M2597, "" (.+)$"")"),"сельское население")</f>
        <v>сельское население</v>
      </c>
      <c r="O2597" s="18">
        <v>356.0</v>
      </c>
      <c r="P2597" s="18">
        <v>356.0</v>
      </c>
      <c r="Q2597" s="18">
        <v>352.0</v>
      </c>
      <c r="R2597" s="18">
        <v>358.0</v>
      </c>
      <c r="S2597" s="18">
        <v>350.0</v>
      </c>
      <c r="T2597" s="18">
        <v>352.0</v>
      </c>
      <c r="U2597" s="18">
        <v>350.0</v>
      </c>
      <c r="V2597" s="18">
        <v>767.0</v>
      </c>
      <c r="W2597" s="18">
        <v>941.0</v>
      </c>
      <c r="X2597" s="18">
        <v>565.0</v>
      </c>
      <c r="Y2597" s="18">
        <v>475.0</v>
      </c>
      <c r="Z2597" s="19" t="str">
        <f t="shared" si="6"/>
        <v/>
      </c>
      <c r="AA2597" s="19" t="str">
        <f t="shared" si="19"/>
        <v/>
      </c>
      <c r="AB2597" s="19">
        <f t="shared" si="8"/>
        <v>5222</v>
      </c>
      <c r="AC2597" s="19">
        <f t="shared" si="20"/>
        <v>474.7272727</v>
      </c>
      <c r="AD2597" s="19">
        <f t="shared" si="21"/>
        <v>402</v>
      </c>
      <c r="AE2597" s="19" t="str">
        <f t="shared" si="22"/>
        <v>Нет моды</v>
      </c>
      <c r="AF2597" s="19">
        <f t="shared" si="23"/>
        <v>350</v>
      </c>
      <c r="AG2597" s="19">
        <f t="shared" si="24"/>
        <v>941</v>
      </c>
      <c r="AH2597" s="20" t="str">
        <f t="shared" si="14"/>
        <v>Город: 57%; Село: 43%</v>
      </c>
      <c r="AI2597" s="21"/>
      <c r="AJ2597" s="21"/>
      <c r="AK2597" s="21"/>
      <c r="AL2597" s="22">
        <f t="shared" si="25"/>
        <v>1</v>
      </c>
    </row>
    <row r="2598" ht="12.75" customHeight="1">
      <c r="A2598" s="13" t="s">
        <v>194</v>
      </c>
      <c r="B2598" s="13" t="str">
        <f>IFERROR(__xludf.DUMMYFUNCTION("REGEXREPLACE(A2598, ""\d"", """")"),"         Ставропольский край")</f>
        <v>         Ставропольский край</v>
      </c>
      <c r="C2598" s="14" t="str">
        <f t="shared" si="15"/>
        <v>Ставропольский край</v>
      </c>
      <c r="D2598" s="3">
        <f t="shared" si="16"/>
        <v>2</v>
      </c>
      <c r="E2598" s="15" t="s">
        <v>33</v>
      </c>
      <c r="F2598" s="13" t="str">
        <f>IFERROR(__xludf.DUMMYFUNCTION("REGEXEXTRACT(E2598, ""[А-Яа-я].*"")"),"Болезни органов пищеварения")</f>
        <v>Болезни органов пищеварения</v>
      </c>
      <c r="G2598" s="16">
        <f t="shared" si="17"/>
        <v>2</v>
      </c>
      <c r="H2598" s="13" t="s">
        <v>28</v>
      </c>
      <c r="I2598" s="13" t="str">
        <f>IFERROR(__xludf.DUMMYFUNCTION("REGEXREPLACE(H2598, "".*\s"", """")"),"человек")</f>
        <v>человек</v>
      </c>
      <c r="J2598" s="13" t="s">
        <v>29</v>
      </c>
      <c r="K2598" s="17" t="str">
        <f>IFERROR(__xludf.DUMMYFUNCTION("REGEXREPLACE(J2598, ""^[\d\s]+"", """")"),"значение показателя за год")</f>
        <v>значение показателя за год</v>
      </c>
      <c r="L2598" s="16">
        <f t="shared" si="18"/>
        <v>2</v>
      </c>
      <c r="M2598" s="13" t="s">
        <v>30</v>
      </c>
      <c r="N2598" s="13" t="str">
        <f>IFERROR(__xludf.DUMMYFUNCTION("REGEXEXTRACT(M2598, "" (.+)$"")"),"все население")</f>
        <v>все население</v>
      </c>
      <c r="O2598" s="18">
        <v>1419.0</v>
      </c>
      <c r="P2598" s="18">
        <v>1493.0</v>
      </c>
      <c r="Q2598" s="18">
        <v>1538.0</v>
      </c>
      <c r="R2598" s="18">
        <v>1471.0</v>
      </c>
      <c r="S2598" s="18">
        <v>1614.0</v>
      </c>
      <c r="T2598" s="18">
        <v>1822.0</v>
      </c>
      <c r="U2598" s="18">
        <v>1865.0</v>
      </c>
      <c r="V2598" s="18">
        <v>2095.0</v>
      </c>
      <c r="W2598" s="18">
        <v>2303.0</v>
      </c>
      <c r="X2598" s="18">
        <v>1995.0</v>
      </c>
      <c r="Y2598" s="18">
        <v>1825.0</v>
      </c>
      <c r="Z2598" s="19">
        <f t="shared" si="6"/>
        <v>19440</v>
      </c>
      <c r="AA2598" s="19" t="str">
        <f t="shared" si="19"/>
        <v/>
      </c>
      <c r="AB2598" s="19" t="str">
        <f t="shared" si="8"/>
        <v/>
      </c>
      <c r="AC2598" s="19">
        <f t="shared" si="20"/>
        <v>1767.272727</v>
      </c>
      <c r="AD2598" s="19">
        <f t="shared" si="21"/>
        <v>1180</v>
      </c>
      <c r="AE2598" s="19" t="str">
        <f t="shared" si="22"/>
        <v>Нет моды</v>
      </c>
      <c r="AF2598" s="19">
        <f t="shared" si="23"/>
        <v>1419</v>
      </c>
      <c r="AG2598" s="19">
        <f t="shared" si="24"/>
        <v>2303</v>
      </c>
      <c r="AH2598" s="20" t="str">
        <f t="shared" si="14"/>
        <v/>
      </c>
      <c r="AI2598" s="21"/>
      <c r="AJ2598" s="21"/>
      <c r="AK2598" s="21"/>
      <c r="AL2598" s="22">
        <f t="shared" si="25"/>
        <v>1</v>
      </c>
    </row>
    <row r="2599" ht="12.75" customHeight="1">
      <c r="A2599" s="13" t="s">
        <v>194</v>
      </c>
      <c r="B2599" s="13" t="str">
        <f>IFERROR(__xludf.DUMMYFUNCTION("REGEXREPLACE(A2599, ""\d"", """")"),"         Ставропольский край")</f>
        <v>         Ставропольский край</v>
      </c>
      <c r="C2599" s="14" t="str">
        <f t="shared" si="15"/>
        <v>Ставропольский край</v>
      </c>
      <c r="D2599" s="3">
        <f t="shared" si="16"/>
        <v>2</v>
      </c>
      <c r="E2599" s="15" t="s">
        <v>33</v>
      </c>
      <c r="F2599" s="13" t="str">
        <f>IFERROR(__xludf.DUMMYFUNCTION("REGEXEXTRACT(E2599, ""[А-Яа-я].*"")"),"Болезни органов пищеварения")</f>
        <v>Болезни органов пищеварения</v>
      </c>
      <c r="G2599" s="16">
        <f t="shared" si="17"/>
        <v>2</v>
      </c>
      <c r="H2599" s="13" t="s">
        <v>28</v>
      </c>
      <c r="I2599" s="13" t="str">
        <f>IFERROR(__xludf.DUMMYFUNCTION("REGEXREPLACE(H2599, "".*\s"", """")"),"человек")</f>
        <v>человек</v>
      </c>
      <c r="J2599" s="13" t="s">
        <v>29</v>
      </c>
      <c r="K2599" s="17" t="str">
        <f>IFERROR(__xludf.DUMMYFUNCTION("REGEXREPLACE(J2599, ""^[\d\s]+"", """")"),"значение показателя за год")</f>
        <v>значение показателя за год</v>
      </c>
      <c r="L2599" s="16">
        <f t="shared" si="18"/>
        <v>2</v>
      </c>
      <c r="M2599" s="13" t="s">
        <v>31</v>
      </c>
      <c r="N2599" s="13" t="str">
        <f>IFERROR(__xludf.DUMMYFUNCTION("REGEXEXTRACT(M2599, "" (.+)$"")"),"городское население")</f>
        <v>городское население</v>
      </c>
      <c r="O2599" s="18">
        <v>863.0</v>
      </c>
      <c r="P2599" s="18">
        <v>861.0</v>
      </c>
      <c r="Q2599" s="18">
        <v>905.0</v>
      </c>
      <c r="R2599" s="18">
        <v>888.0</v>
      </c>
      <c r="S2599" s="18">
        <v>955.0</v>
      </c>
      <c r="T2599" s="18">
        <v>1026.0</v>
      </c>
      <c r="U2599" s="18">
        <v>1076.0</v>
      </c>
      <c r="V2599" s="18">
        <v>1164.0</v>
      </c>
      <c r="W2599" s="18">
        <v>1260.0</v>
      </c>
      <c r="X2599" s="18">
        <v>1128.0</v>
      </c>
      <c r="Y2599" s="18">
        <v>1048.0</v>
      </c>
      <c r="Z2599" s="19" t="str">
        <f t="shared" si="6"/>
        <v/>
      </c>
      <c r="AA2599" s="19">
        <f t="shared" si="19"/>
        <v>11174</v>
      </c>
      <c r="AB2599" s="19" t="str">
        <f t="shared" si="8"/>
        <v/>
      </c>
      <c r="AC2599" s="19">
        <f t="shared" si="20"/>
        <v>1015.818182</v>
      </c>
      <c r="AD2599" s="19">
        <f t="shared" si="21"/>
        <v>1339.5</v>
      </c>
      <c r="AE2599" s="19" t="str">
        <f t="shared" si="22"/>
        <v>Нет моды</v>
      </c>
      <c r="AF2599" s="19">
        <f t="shared" si="23"/>
        <v>861</v>
      </c>
      <c r="AG2599" s="19">
        <f t="shared" si="24"/>
        <v>1260</v>
      </c>
      <c r="AH2599" s="20" t="str">
        <f t="shared" si="14"/>
        <v/>
      </c>
      <c r="AI2599" s="21"/>
      <c r="AJ2599" s="21"/>
      <c r="AK2599" s="21"/>
      <c r="AL2599" s="22">
        <f t="shared" si="25"/>
        <v>1</v>
      </c>
    </row>
    <row r="2600" ht="12.75" customHeight="1">
      <c r="A2600" s="13" t="s">
        <v>194</v>
      </c>
      <c r="B2600" s="13" t="str">
        <f>IFERROR(__xludf.DUMMYFUNCTION("REGEXREPLACE(A2600, ""\d"", """")"),"         Ставропольский край")</f>
        <v>         Ставропольский край</v>
      </c>
      <c r="C2600" s="14" t="str">
        <f t="shared" si="15"/>
        <v>Ставропольский край</v>
      </c>
      <c r="D2600" s="3">
        <f t="shared" si="16"/>
        <v>2</v>
      </c>
      <c r="E2600" s="15" t="s">
        <v>33</v>
      </c>
      <c r="F2600" s="13" t="str">
        <f>IFERROR(__xludf.DUMMYFUNCTION("REGEXEXTRACT(E2600, ""[А-Яа-я].*"")"),"Болезни органов пищеварения")</f>
        <v>Болезни органов пищеварения</v>
      </c>
      <c r="G2600" s="16">
        <f t="shared" si="17"/>
        <v>2</v>
      </c>
      <c r="H2600" s="13" t="s">
        <v>28</v>
      </c>
      <c r="I2600" s="13" t="str">
        <f>IFERROR(__xludf.DUMMYFUNCTION("REGEXREPLACE(H2600, "".*\s"", """")"),"человек")</f>
        <v>человек</v>
      </c>
      <c r="J2600" s="13" t="s">
        <v>29</v>
      </c>
      <c r="K2600" s="17" t="str">
        <f>IFERROR(__xludf.DUMMYFUNCTION("REGEXREPLACE(J2600, ""^[\d\s]+"", """")"),"значение показателя за год")</f>
        <v>значение показателя за год</v>
      </c>
      <c r="L2600" s="16">
        <f t="shared" si="18"/>
        <v>2</v>
      </c>
      <c r="M2600" s="13" t="s">
        <v>32</v>
      </c>
      <c r="N2600" s="13" t="str">
        <f>IFERROR(__xludf.DUMMYFUNCTION("REGEXEXTRACT(M2600, "" (.+)$"")"),"сельское население")</f>
        <v>сельское население</v>
      </c>
      <c r="O2600" s="18">
        <v>556.0</v>
      </c>
      <c r="P2600" s="18">
        <v>632.0</v>
      </c>
      <c r="Q2600" s="18">
        <v>633.0</v>
      </c>
      <c r="R2600" s="18">
        <v>583.0</v>
      </c>
      <c r="S2600" s="18">
        <v>659.0</v>
      </c>
      <c r="T2600" s="18">
        <v>796.0</v>
      </c>
      <c r="U2600" s="18">
        <v>789.0</v>
      </c>
      <c r="V2600" s="18">
        <v>931.0</v>
      </c>
      <c r="W2600" s="18">
        <v>1043.0</v>
      </c>
      <c r="X2600" s="18">
        <v>867.0</v>
      </c>
      <c r="Y2600" s="18">
        <v>777.0</v>
      </c>
      <c r="Z2600" s="19" t="str">
        <f t="shared" si="6"/>
        <v/>
      </c>
      <c r="AA2600" s="19" t="str">
        <f t="shared" si="19"/>
        <v/>
      </c>
      <c r="AB2600" s="19">
        <f t="shared" si="8"/>
        <v>8266</v>
      </c>
      <c r="AC2600" s="19">
        <f t="shared" si="20"/>
        <v>751.4545455</v>
      </c>
      <c r="AD2600" s="19">
        <f t="shared" si="21"/>
        <v>877.5</v>
      </c>
      <c r="AE2600" s="19" t="str">
        <f t="shared" si="22"/>
        <v>Нет моды</v>
      </c>
      <c r="AF2600" s="19">
        <f t="shared" si="23"/>
        <v>556</v>
      </c>
      <c r="AG2600" s="19">
        <f t="shared" si="24"/>
        <v>1043</v>
      </c>
      <c r="AH2600" s="20" t="str">
        <f t="shared" si="14"/>
        <v>Город: 57%; Село: 43%</v>
      </c>
      <c r="AI2600" s="21"/>
      <c r="AJ2600" s="21"/>
      <c r="AK2600" s="21"/>
      <c r="AL2600" s="22">
        <f t="shared" si="25"/>
        <v>1</v>
      </c>
    </row>
    <row r="2601" ht="12.75" customHeight="1">
      <c r="A2601" s="13" t="s">
        <v>194</v>
      </c>
      <c r="B2601" s="13" t="str">
        <f>IFERROR(__xludf.DUMMYFUNCTION("REGEXREPLACE(A2601, ""\d"", """")"),"         Ставропольский край")</f>
        <v>         Ставропольский край</v>
      </c>
      <c r="C2601" s="14" t="str">
        <f t="shared" si="15"/>
        <v>Ставропольский край</v>
      </c>
      <c r="D2601" s="3">
        <f t="shared" si="16"/>
        <v>2</v>
      </c>
      <c r="E2601" s="15" t="s">
        <v>34</v>
      </c>
      <c r="F2601" s="13" t="str">
        <f>IFERROR(__xludf.DUMMYFUNCTION("REGEXEXTRACT(E2601, ""[А-Яа-я].*"")"),"Болезни системы кровообращения")</f>
        <v>Болезни системы кровообращения</v>
      </c>
      <c r="G2601" s="16">
        <f t="shared" si="17"/>
        <v>2</v>
      </c>
      <c r="H2601" s="13" t="s">
        <v>28</v>
      </c>
      <c r="I2601" s="13" t="str">
        <f>IFERROR(__xludf.DUMMYFUNCTION("REGEXREPLACE(H2601, "".*\s"", """")"),"человек")</f>
        <v>человек</v>
      </c>
      <c r="J2601" s="13" t="s">
        <v>29</v>
      </c>
      <c r="K2601" s="17" t="str">
        <f>IFERROR(__xludf.DUMMYFUNCTION("REGEXREPLACE(J2601, ""^[\d\s]+"", """")"),"значение показателя за год")</f>
        <v>значение показателя за год</v>
      </c>
      <c r="L2601" s="16">
        <f t="shared" si="18"/>
        <v>2</v>
      </c>
      <c r="M2601" s="13" t="s">
        <v>30</v>
      </c>
      <c r="N2601" s="13" t="str">
        <f>IFERROR(__xludf.DUMMYFUNCTION("REGEXEXTRACT(M2601, "" (.+)$"")"),"все население")</f>
        <v>все население</v>
      </c>
      <c r="O2601" s="18">
        <v>19506.0</v>
      </c>
      <c r="P2601" s="18">
        <v>18399.0</v>
      </c>
      <c r="Q2601" s="18">
        <v>18755.0</v>
      </c>
      <c r="R2601" s="18">
        <v>18726.0</v>
      </c>
      <c r="S2601" s="18">
        <v>18489.0</v>
      </c>
      <c r="T2601" s="18">
        <v>17181.0</v>
      </c>
      <c r="U2601" s="18">
        <v>17335.0</v>
      </c>
      <c r="V2601" s="18">
        <v>16689.0</v>
      </c>
      <c r="W2601" s="18">
        <v>16816.0</v>
      </c>
      <c r="X2601" s="18">
        <v>14501.0</v>
      </c>
      <c r="Y2601" s="18">
        <v>14659.0</v>
      </c>
      <c r="Z2601" s="19">
        <f t="shared" si="6"/>
        <v>191056</v>
      </c>
      <c r="AA2601" s="19" t="str">
        <f t="shared" si="19"/>
        <v/>
      </c>
      <c r="AB2601" s="19" t="str">
        <f t="shared" si="8"/>
        <v/>
      </c>
      <c r="AC2601" s="19">
        <f t="shared" si="20"/>
        <v>17368.72727</v>
      </c>
      <c r="AD2601" s="19">
        <f t="shared" si="21"/>
        <v>7772</v>
      </c>
      <c r="AE2601" s="19" t="str">
        <f t="shared" si="22"/>
        <v>Нет моды</v>
      </c>
      <c r="AF2601" s="19">
        <f t="shared" si="23"/>
        <v>14501</v>
      </c>
      <c r="AG2601" s="19">
        <f t="shared" si="24"/>
        <v>19506</v>
      </c>
      <c r="AH2601" s="20" t="str">
        <f t="shared" si="14"/>
        <v/>
      </c>
      <c r="AI2601" s="21"/>
      <c r="AJ2601" s="21"/>
      <c r="AK2601" s="21"/>
      <c r="AL2601" s="22">
        <f t="shared" si="25"/>
        <v>1</v>
      </c>
    </row>
    <row r="2602" ht="12.75" customHeight="1">
      <c r="A2602" s="13" t="s">
        <v>194</v>
      </c>
      <c r="B2602" s="13" t="str">
        <f>IFERROR(__xludf.DUMMYFUNCTION("REGEXREPLACE(A2602, ""\d"", """")"),"         Ставропольский край")</f>
        <v>         Ставропольский край</v>
      </c>
      <c r="C2602" s="14" t="str">
        <f t="shared" si="15"/>
        <v>Ставропольский край</v>
      </c>
      <c r="D2602" s="3">
        <f t="shared" si="16"/>
        <v>2</v>
      </c>
      <c r="E2602" s="15" t="s">
        <v>34</v>
      </c>
      <c r="F2602" s="13" t="str">
        <f>IFERROR(__xludf.DUMMYFUNCTION("REGEXEXTRACT(E2602, ""[А-Яа-я].*"")"),"Болезни системы кровообращения")</f>
        <v>Болезни системы кровообращения</v>
      </c>
      <c r="G2602" s="16">
        <f t="shared" si="17"/>
        <v>2</v>
      </c>
      <c r="H2602" s="13" t="s">
        <v>28</v>
      </c>
      <c r="I2602" s="13" t="str">
        <f>IFERROR(__xludf.DUMMYFUNCTION("REGEXREPLACE(H2602, "".*\s"", """")"),"человек")</f>
        <v>человек</v>
      </c>
      <c r="J2602" s="13" t="s">
        <v>29</v>
      </c>
      <c r="K2602" s="17" t="str">
        <f>IFERROR(__xludf.DUMMYFUNCTION("REGEXREPLACE(J2602, ""^[\d\s]+"", """")"),"значение показателя за год")</f>
        <v>значение показателя за год</v>
      </c>
      <c r="L2602" s="16">
        <f t="shared" si="18"/>
        <v>2</v>
      </c>
      <c r="M2602" s="13" t="s">
        <v>31</v>
      </c>
      <c r="N2602" s="13" t="str">
        <f>IFERROR(__xludf.DUMMYFUNCTION("REGEXEXTRACT(M2602, "" (.+)$"")"),"городское население")</f>
        <v>городское население</v>
      </c>
      <c r="O2602" s="18">
        <v>10574.0</v>
      </c>
      <c r="P2602" s="18">
        <v>10024.0</v>
      </c>
      <c r="Q2602" s="18">
        <v>10450.0</v>
      </c>
      <c r="R2602" s="18">
        <v>10701.0</v>
      </c>
      <c r="S2602" s="18">
        <v>10511.0</v>
      </c>
      <c r="T2602" s="18">
        <v>9970.0</v>
      </c>
      <c r="U2602" s="18">
        <v>10102.0</v>
      </c>
      <c r="V2602" s="18">
        <v>10084.0</v>
      </c>
      <c r="W2602" s="18">
        <v>9970.0</v>
      </c>
      <c r="X2602" s="18">
        <v>8747.0</v>
      </c>
      <c r="Y2602" s="18">
        <v>8822.0</v>
      </c>
      <c r="Z2602" s="19" t="str">
        <f t="shared" si="6"/>
        <v/>
      </c>
      <c r="AA2602" s="19">
        <f t="shared" si="19"/>
        <v>109955</v>
      </c>
      <c r="AB2602" s="19" t="str">
        <f t="shared" si="8"/>
        <v/>
      </c>
      <c r="AC2602" s="19">
        <f t="shared" si="20"/>
        <v>9995.909091</v>
      </c>
      <c r="AD2602" s="19">
        <f t="shared" si="21"/>
        <v>12601</v>
      </c>
      <c r="AE2602" s="19" t="str">
        <f t="shared" si="22"/>
        <v>Нет моды</v>
      </c>
      <c r="AF2602" s="19">
        <f t="shared" si="23"/>
        <v>8747</v>
      </c>
      <c r="AG2602" s="19">
        <f t="shared" si="24"/>
        <v>10701</v>
      </c>
      <c r="AH2602" s="20" t="str">
        <f t="shared" si="14"/>
        <v/>
      </c>
      <c r="AI2602" s="21"/>
      <c r="AJ2602" s="21"/>
      <c r="AK2602" s="21"/>
      <c r="AL2602" s="22">
        <f t="shared" si="25"/>
        <v>1</v>
      </c>
    </row>
    <row r="2603" ht="12.75" customHeight="1">
      <c r="A2603" s="13" t="s">
        <v>194</v>
      </c>
      <c r="B2603" s="13" t="str">
        <f>IFERROR(__xludf.DUMMYFUNCTION("REGEXREPLACE(A2603, ""\d"", """")"),"         Ставропольский край")</f>
        <v>         Ставропольский край</v>
      </c>
      <c r="C2603" s="14" t="str">
        <f t="shared" si="15"/>
        <v>Ставропольский край</v>
      </c>
      <c r="D2603" s="3">
        <f t="shared" si="16"/>
        <v>2</v>
      </c>
      <c r="E2603" s="15" t="s">
        <v>34</v>
      </c>
      <c r="F2603" s="13" t="str">
        <f>IFERROR(__xludf.DUMMYFUNCTION("REGEXEXTRACT(E2603, ""[А-Яа-я].*"")"),"Болезни системы кровообращения")</f>
        <v>Болезни системы кровообращения</v>
      </c>
      <c r="G2603" s="16">
        <f t="shared" si="17"/>
        <v>2</v>
      </c>
      <c r="H2603" s="13" t="s">
        <v>28</v>
      </c>
      <c r="I2603" s="13" t="str">
        <f>IFERROR(__xludf.DUMMYFUNCTION("REGEXREPLACE(H2603, "".*\s"", """")"),"человек")</f>
        <v>человек</v>
      </c>
      <c r="J2603" s="13" t="s">
        <v>29</v>
      </c>
      <c r="K2603" s="17" t="str">
        <f>IFERROR(__xludf.DUMMYFUNCTION("REGEXREPLACE(J2603, ""^[\d\s]+"", """")"),"значение показателя за год")</f>
        <v>значение показателя за год</v>
      </c>
      <c r="L2603" s="16">
        <f t="shared" si="18"/>
        <v>2</v>
      </c>
      <c r="M2603" s="13" t="s">
        <v>32</v>
      </c>
      <c r="N2603" s="13" t="str">
        <f>IFERROR(__xludf.DUMMYFUNCTION("REGEXEXTRACT(M2603, "" (.+)$"")"),"сельское население")</f>
        <v>сельское население</v>
      </c>
      <c r="O2603" s="18">
        <v>8932.0</v>
      </c>
      <c r="P2603" s="18">
        <v>8375.0</v>
      </c>
      <c r="Q2603" s="18">
        <v>8305.0</v>
      </c>
      <c r="R2603" s="18">
        <v>8025.0</v>
      </c>
      <c r="S2603" s="18">
        <v>7978.0</v>
      </c>
      <c r="T2603" s="18">
        <v>7211.0</v>
      </c>
      <c r="U2603" s="18">
        <v>7233.0</v>
      </c>
      <c r="V2603" s="18">
        <v>6605.0</v>
      </c>
      <c r="W2603" s="18">
        <v>6846.0</v>
      </c>
      <c r="X2603" s="18">
        <v>5754.0</v>
      </c>
      <c r="Y2603" s="18">
        <v>5837.0</v>
      </c>
      <c r="Z2603" s="19" t="str">
        <f t="shared" si="6"/>
        <v/>
      </c>
      <c r="AA2603" s="19" t="str">
        <f t="shared" si="19"/>
        <v/>
      </c>
      <c r="AB2603" s="19">
        <f t="shared" si="8"/>
        <v>81101</v>
      </c>
      <c r="AC2603" s="19">
        <f t="shared" si="20"/>
        <v>7372.818182</v>
      </c>
      <c r="AD2603" s="19">
        <f t="shared" si="21"/>
        <v>8784.5</v>
      </c>
      <c r="AE2603" s="19" t="str">
        <f t="shared" si="22"/>
        <v>Нет моды</v>
      </c>
      <c r="AF2603" s="19">
        <f t="shared" si="23"/>
        <v>5754</v>
      </c>
      <c r="AG2603" s="19">
        <f t="shared" si="24"/>
        <v>8932</v>
      </c>
      <c r="AH2603" s="20" t="str">
        <f t="shared" si="14"/>
        <v>Город: 58%; Село: 42%</v>
      </c>
      <c r="AI2603" s="21"/>
      <c r="AJ2603" s="21"/>
      <c r="AK2603" s="21"/>
      <c r="AL2603" s="22">
        <f t="shared" si="25"/>
        <v>1</v>
      </c>
    </row>
    <row r="2604" ht="12.75" customHeight="1">
      <c r="A2604" s="13" t="s">
        <v>194</v>
      </c>
      <c r="B2604" s="13" t="str">
        <f>IFERROR(__xludf.DUMMYFUNCTION("REGEXREPLACE(A2604, ""\d"", """")"),"         Ставропольский край")</f>
        <v>         Ставропольский край</v>
      </c>
      <c r="C2604" s="14" t="str">
        <f t="shared" si="15"/>
        <v>Ставропольский край</v>
      </c>
      <c r="D2604" s="3">
        <f t="shared" si="16"/>
        <v>2</v>
      </c>
      <c r="E2604" s="15" t="s">
        <v>35</v>
      </c>
      <c r="F2604" s="13" t="str">
        <f>IFERROR(__xludf.DUMMYFUNCTION("REGEXEXTRACT(E2604, ""[А-Яа-я].*"")"),"внешние причины")</f>
        <v>внешние причины</v>
      </c>
      <c r="G2604" s="16">
        <f t="shared" si="17"/>
        <v>2</v>
      </c>
      <c r="H2604" s="13" t="s">
        <v>28</v>
      </c>
      <c r="I2604" s="13" t="str">
        <f>IFERROR(__xludf.DUMMYFUNCTION("REGEXREPLACE(H2604, "".*\s"", """")"),"человек")</f>
        <v>человек</v>
      </c>
      <c r="J2604" s="13" t="s">
        <v>29</v>
      </c>
      <c r="K2604" s="17" t="str">
        <f>IFERROR(__xludf.DUMMYFUNCTION("REGEXREPLACE(J2604, ""^[\d\s]+"", """")"),"значение показателя за год")</f>
        <v>значение показателя за год</v>
      </c>
      <c r="L2604" s="16">
        <f t="shared" si="18"/>
        <v>2</v>
      </c>
      <c r="M2604" s="13" t="s">
        <v>30</v>
      </c>
      <c r="N2604" s="13" t="str">
        <f>IFERROR(__xludf.DUMMYFUNCTION("REGEXEXTRACT(M2604, "" (.+)$"")"),"все население")</f>
        <v>все население</v>
      </c>
      <c r="O2604" s="18">
        <v>2321.0</v>
      </c>
      <c r="P2604" s="18">
        <v>2419.0</v>
      </c>
      <c r="Q2604" s="18">
        <v>2021.0</v>
      </c>
      <c r="R2604" s="18">
        <v>2046.0</v>
      </c>
      <c r="S2604" s="18">
        <v>1897.0</v>
      </c>
      <c r="T2604" s="18">
        <v>1969.0</v>
      </c>
      <c r="U2604" s="18">
        <v>1814.0</v>
      </c>
      <c r="V2604" s="18">
        <v>1808.0</v>
      </c>
      <c r="W2604" s="18">
        <v>1718.0</v>
      </c>
      <c r="X2604" s="18">
        <v>2106.0</v>
      </c>
      <c r="Y2604" s="18">
        <v>2372.0</v>
      </c>
      <c r="Z2604" s="19">
        <f t="shared" si="6"/>
        <v>22491</v>
      </c>
      <c r="AA2604" s="19" t="str">
        <f t="shared" si="19"/>
        <v/>
      </c>
      <c r="AB2604" s="19" t="str">
        <f t="shared" si="8"/>
        <v/>
      </c>
      <c r="AC2604" s="19">
        <f t="shared" si="20"/>
        <v>2044.636364</v>
      </c>
      <c r="AD2604" s="19">
        <f t="shared" si="21"/>
        <v>4086.5</v>
      </c>
      <c r="AE2604" s="19" t="str">
        <f t="shared" si="22"/>
        <v>Нет моды</v>
      </c>
      <c r="AF2604" s="19">
        <f t="shared" si="23"/>
        <v>1718</v>
      </c>
      <c r="AG2604" s="19">
        <f t="shared" si="24"/>
        <v>2419</v>
      </c>
      <c r="AH2604" s="20" t="str">
        <f t="shared" si="14"/>
        <v/>
      </c>
      <c r="AI2604" s="21"/>
      <c r="AJ2604" s="21"/>
      <c r="AK2604" s="21"/>
      <c r="AL2604" s="22">
        <f t="shared" si="25"/>
        <v>1</v>
      </c>
    </row>
    <row r="2605" ht="12.75" customHeight="1">
      <c r="A2605" s="13" t="s">
        <v>194</v>
      </c>
      <c r="B2605" s="13" t="str">
        <f>IFERROR(__xludf.DUMMYFUNCTION("REGEXREPLACE(A2605, ""\d"", """")"),"         Ставропольский край")</f>
        <v>         Ставропольский край</v>
      </c>
      <c r="C2605" s="14" t="str">
        <f t="shared" si="15"/>
        <v>Ставропольский край</v>
      </c>
      <c r="D2605" s="3">
        <f t="shared" si="16"/>
        <v>2</v>
      </c>
      <c r="E2605" s="15" t="s">
        <v>35</v>
      </c>
      <c r="F2605" s="13" t="str">
        <f>IFERROR(__xludf.DUMMYFUNCTION("REGEXEXTRACT(E2605, ""[А-Яа-я].*"")"),"внешние причины")</f>
        <v>внешние причины</v>
      </c>
      <c r="G2605" s="16">
        <f t="shared" si="17"/>
        <v>2</v>
      </c>
      <c r="H2605" s="13" t="s">
        <v>28</v>
      </c>
      <c r="I2605" s="13" t="str">
        <f>IFERROR(__xludf.DUMMYFUNCTION("REGEXREPLACE(H2605, "".*\s"", """")"),"человек")</f>
        <v>человек</v>
      </c>
      <c r="J2605" s="13" t="s">
        <v>29</v>
      </c>
      <c r="K2605" s="17" t="str">
        <f>IFERROR(__xludf.DUMMYFUNCTION("REGEXREPLACE(J2605, ""^[\d\s]+"", """")"),"значение показателя за год")</f>
        <v>значение показателя за год</v>
      </c>
      <c r="L2605" s="16">
        <f t="shared" si="18"/>
        <v>2</v>
      </c>
      <c r="M2605" s="13" t="s">
        <v>31</v>
      </c>
      <c r="N2605" s="13" t="str">
        <f>IFERROR(__xludf.DUMMYFUNCTION("REGEXEXTRACT(M2605, "" (.+)$"")"),"городское население")</f>
        <v>городское население</v>
      </c>
      <c r="O2605" s="18">
        <v>1162.0</v>
      </c>
      <c r="P2605" s="18">
        <v>1245.0</v>
      </c>
      <c r="Q2605" s="18">
        <v>1061.0</v>
      </c>
      <c r="R2605" s="18">
        <v>1091.0</v>
      </c>
      <c r="S2605" s="18">
        <v>1063.0</v>
      </c>
      <c r="T2605" s="18">
        <v>1035.0</v>
      </c>
      <c r="U2605" s="18">
        <v>1016.0</v>
      </c>
      <c r="V2605" s="18">
        <v>1030.0</v>
      </c>
      <c r="W2605" s="18">
        <v>947.0</v>
      </c>
      <c r="X2605" s="18">
        <v>1194.0</v>
      </c>
      <c r="Y2605" s="18">
        <v>1326.0</v>
      </c>
      <c r="Z2605" s="19" t="str">
        <f t="shared" si="6"/>
        <v/>
      </c>
      <c r="AA2605" s="19">
        <f t="shared" si="19"/>
        <v>12170</v>
      </c>
      <c r="AB2605" s="19" t="str">
        <f t="shared" si="8"/>
        <v/>
      </c>
      <c r="AC2605" s="19">
        <f t="shared" si="20"/>
        <v>1106.363636</v>
      </c>
      <c r="AD2605" s="19">
        <f t="shared" si="21"/>
        <v>1522</v>
      </c>
      <c r="AE2605" s="19" t="str">
        <f t="shared" si="22"/>
        <v>Нет моды</v>
      </c>
      <c r="AF2605" s="19">
        <f t="shared" si="23"/>
        <v>947</v>
      </c>
      <c r="AG2605" s="19">
        <f t="shared" si="24"/>
        <v>1326</v>
      </c>
      <c r="AH2605" s="20" t="str">
        <f t="shared" si="14"/>
        <v/>
      </c>
      <c r="AI2605" s="21"/>
      <c r="AJ2605" s="21"/>
      <c r="AK2605" s="21"/>
      <c r="AL2605" s="22">
        <f t="shared" si="25"/>
        <v>1</v>
      </c>
    </row>
    <row r="2606" ht="12.75" customHeight="1">
      <c r="A2606" s="13" t="s">
        <v>194</v>
      </c>
      <c r="B2606" s="13" t="str">
        <f>IFERROR(__xludf.DUMMYFUNCTION("REGEXREPLACE(A2606, ""\d"", """")"),"         Ставропольский край")</f>
        <v>         Ставропольский край</v>
      </c>
      <c r="C2606" s="14" t="str">
        <f t="shared" si="15"/>
        <v>Ставропольский край</v>
      </c>
      <c r="D2606" s="3">
        <f t="shared" si="16"/>
        <v>2</v>
      </c>
      <c r="E2606" s="15" t="s">
        <v>35</v>
      </c>
      <c r="F2606" s="13" t="str">
        <f>IFERROR(__xludf.DUMMYFUNCTION("REGEXEXTRACT(E2606, ""[А-Яа-я].*"")"),"внешние причины")</f>
        <v>внешние причины</v>
      </c>
      <c r="G2606" s="16">
        <f t="shared" si="17"/>
        <v>2</v>
      </c>
      <c r="H2606" s="13" t="s">
        <v>28</v>
      </c>
      <c r="I2606" s="13" t="str">
        <f>IFERROR(__xludf.DUMMYFUNCTION("REGEXREPLACE(H2606, "".*\s"", """")"),"человек")</f>
        <v>человек</v>
      </c>
      <c r="J2606" s="13" t="s">
        <v>29</v>
      </c>
      <c r="K2606" s="17" t="str">
        <f>IFERROR(__xludf.DUMMYFUNCTION("REGEXREPLACE(J2606, ""^[\d\s]+"", """")"),"значение показателя за год")</f>
        <v>значение показателя за год</v>
      </c>
      <c r="L2606" s="16">
        <f t="shared" si="18"/>
        <v>2</v>
      </c>
      <c r="M2606" s="13" t="s">
        <v>32</v>
      </c>
      <c r="N2606" s="13" t="str">
        <f>IFERROR(__xludf.DUMMYFUNCTION("REGEXEXTRACT(M2606, "" (.+)$"")"),"сельское население")</f>
        <v>сельское население</v>
      </c>
      <c r="O2606" s="18">
        <v>1159.0</v>
      </c>
      <c r="P2606" s="18">
        <v>1174.0</v>
      </c>
      <c r="Q2606" s="18">
        <v>960.0</v>
      </c>
      <c r="R2606" s="18">
        <v>955.0</v>
      </c>
      <c r="S2606" s="18">
        <v>834.0</v>
      </c>
      <c r="T2606" s="18">
        <v>934.0</v>
      </c>
      <c r="U2606" s="18">
        <v>798.0</v>
      </c>
      <c r="V2606" s="18">
        <v>778.0</v>
      </c>
      <c r="W2606" s="18">
        <v>771.0</v>
      </c>
      <c r="X2606" s="18">
        <v>912.0</v>
      </c>
      <c r="Y2606" s="18">
        <v>1046.0</v>
      </c>
      <c r="Z2606" s="19" t="str">
        <f t="shared" si="6"/>
        <v/>
      </c>
      <c r="AA2606" s="19" t="str">
        <f t="shared" si="19"/>
        <v/>
      </c>
      <c r="AB2606" s="19">
        <f t="shared" si="8"/>
        <v>10321</v>
      </c>
      <c r="AC2606" s="19">
        <f t="shared" si="20"/>
        <v>938.2727273</v>
      </c>
      <c r="AD2606" s="19">
        <f t="shared" si="21"/>
        <v>1032.5</v>
      </c>
      <c r="AE2606" s="19" t="str">
        <f t="shared" si="22"/>
        <v>Нет моды</v>
      </c>
      <c r="AF2606" s="19">
        <f t="shared" si="23"/>
        <v>771</v>
      </c>
      <c r="AG2606" s="19">
        <f t="shared" si="24"/>
        <v>1174</v>
      </c>
      <c r="AH2606" s="20" t="str">
        <f t="shared" si="14"/>
        <v>Город: 54%; Село: 46%</v>
      </c>
      <c r="AI2606" s="21"/>
      <c r="AJ2606" s="21"/>
      <c r="AK2606" s="21"/>
      <c r="AL2606" s="22">
        <f t="shared" si="25"/>
        <v>1</v>
      </c>
    </row>
    <row r="2607" ht="12.75" customHeight="1">
      <c r="A2607" s="13" t="s">
        <v>194</v>
      </c>
      <c r="B2607" s="13" t="str">
        <f>IFERROR(__xludf.DUMMYFUNCTION("REGEXREPLACE(A2607, ""\d"", """")"),"         Ставропольский край")</f>
        <v>         Ставропольский край</v>
      </c>
      <c r="C2607" s="14" t="str">
        <f t="shared" si="15"/>
        <v>Ставропольский край</v>
      </c>
      <c r="D2607" s="3">
        <f t="shared" si="16"/>
        <v>2</v>
      </c>
      <c r="E2607" s="15" t="s">
        <v>36</v>
      </c>
      <c r="F2607" s="13" t="str">
        <f>IFERROR(__xludf.DUMMYFUNCTION("REGEXEXTRACT(E2607,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07" s="16">
        <f t="shared" si="17"/>
        <v>2</v>
      </c>
      <c r="H2607" s="13" t="s">
        <v>28</v>
      </c>
      <c r="I2607" s="13" t="str">
        <f>IFERROR(__xludf.DUMMYFUNCTION("REGEXREPLACE(H2607, "".*\s"", """")"),"человек")</f>
        <v>человек</v>
      </c>
      <c r="J2607" s="13" t="s">
        <v>29</v>
      </c>
      <c r="K2607" s="17" t="str">
        <f>IFERROR(__xludf.DUMMYFUNCTION("REGEXREPLACE(J2607, ""^[\d\s]+"", """")"),"значение показателя за год")</f>
        <v>значение показателя за год</v>
      </c>
      <c r="L2607" s="16">
        <f t="shared" si="18"/>
        <v>2</v>
      </c>
      <c r="M2607" s="13" t="s">
        <v>30</v>
      </c>
      <c r="N2607" s="13" t="str">
        <f>IFERROR(__xludf.DUMMYFUNCTION("REGEXEXTRACT(M2607, "" (.+)$"")"),"все население")</f>
        <v>все население</v>
      </c>
      <c r="O2607" s="18">
        <v>71.0</v>
      </c>
      <c r="P2607" s="18">
        <v>81.0</v>
      </c>
      <c r="Q2607" s="18">
        <v>64.0</v>
      </c>
      <c r="R2607" s="18">
        <v>64.0</v>
      </c>
      <c r="S2607" s="23" t="s">
        <v>37</v>
      </c>
      <c r="T2607" s="23" t="s">
        <v>37</v>
      </c>
      <c r="U2607" s="23" t="s">
        <v>37</v>
      </c>
      <c r="V2607" s="23" t="s">
        <v>37</v>
      </c>
      <c r="W2607" s="23" t="s">
        <v>37</v>
      </c>
      <c r="X2607" s="23" t="s">
        <v>37</v>
      </c>
      <c r="Y2607" s="23" t="s">
        <v>37</v>
      </c>
      <c r="Z2607" s="19">
        <f t="shared" si="6"/>
        <v>280</v>
      </c>
      <c r="AA2607" s="19" t="str">
        <f t="shared" si="19"/>
        <v/>
      </c>
      <c r="AB2607" s="19" t="str">
        <f t="shared" si="8"/>
        <v/>
      </c>
      <c r="AC2607" s="19">
        <f t="shared" si="20"/>
        <v>70</v>
      </c>
      <c r="AD2607" s="19">
        <f t="shared" si="21"/>
        <v>834</v>
      </c>
      <c r="AE2607" s="19" t="str">
        <f t="shared" si="22"/>
        <v>Нет моды</v>
      </c>
      <c r="AF2607" s="19">
        <f t="shared" si="23"/>
        <v>64</v>
      </c>
      <c r="AG2607" s="19">
        <f t="shared" si="24"/>
        <v>81</v>
      </c>
      <c r="AH2607" s="20" t="str">
        <f t="shared" si="14"/>
        <v/>
      </c>
      <c r="AI2607" s="24"/>
      <c r="AJ2607" s="24"/>
      <c r="AK2607" s="24"/>
      <c r="AL2607" s="22">
        <f t="shared" si="25"/>
        <v>1</v>
      </c>
    </row>
    <row r="2608" ht="12.75" customHeight="1">
      <c r="A2608" s="13" t="s">
        <v>194</v>
      </c>
      <c r="B2608" s="13" t="str">
        <f>IFERROR(__xludf.DUMMYFUNCTION("REGEXREPLACE(A2608, ""\d"", """")"),"         Ставропольский край")</f>
        <v>         Ставропольский край</v>
      </c>
      <c r="C2608" s="14" t="str">
        <f t="shared" si="15"/>
        <v>Ставропольский край</v>
      </c>
      <c r="D2608" s="3">
        <f t="shared" si="16"/>
        <v>2</v>
      </c>
      <c r="E2608" s="15" t="s">
        <v>36</v>
      </c>
      <c r="F2608" s="13" t="str">
        <f>IFERROR(__xludf.DUMMYFUNCTION("REGEXEXTRACT(E2608,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08" s="16">
        <f t="shared" si="17"/>
        <v>2</v>
      </c>
      <c r="H2608" s="13" t="s">
        <v>28</v>
      </c>
      <c r="I2608" s="13" t="str">
        <f>IFERROR(__xludf.DUMMYFUNCTION("REGEXREPLACE(H2608, "".*\s"", """")"),"человек")</f>
        <v>человек</v>
      </c>
      <c r="J2608" s="13" t="s">
        <v>29</v>
      </c>
      <c r="K2608" s="17" t="str">
        <f>IFERROR(__xludf.DUMMYFUNCTION("REGEXREPLACE(J2608, ""^[\d\s]+"", """")"),"значение показателя за год")</f>
        <v>значение показателя за год</v>
      </c>
      <c r="L2608" s="16">
        <f t="shared" si="18"/>
        <v>2</v>
      </c>
      <c r="M2608" s="13" t="s">
        <v>31</v>
      </c>
      <c r="N2608" s="13" t="str">
        <f>IFERROR(__xludf.DUMMYFUNCTION("REGEXEXTRACT(M2608, "" (.+)$"")"),"городское население")</f>
        <v>городское население</v>
      </c>
      <c r="O2608" s="18">
        <v>36.0</v>
      </c>
      <c r="P2608" s="18">
        <v>49.0</v>
      </c>
      <c r="Q2608" s="18">
        <v>33.0</v>
      </c>
      <c r="R2608" s="18">
        <v>33.0</v>
      </c>
      <c r="S2608" s="23" t="s">
        <v>37</v>
      </c>
      <c r="T2608" s="23" t="s">
        <v>37</v>
      </c>
      <c r="U2608" s="23" t="s">
        <v>37</v>
      </c>
      <c r="V2608" s="23" t="s">
        <v>37</v>
      </c>
      <c r="W2608" s="23" t="s">
        <v>37</v>
      </c>
      <c r="X2608" s="23" t="s">
        <v>37</v>
      </c>
      <c r="Y2608" s="23" t="s">
        <v>37</v>
      </c>
      <c r="Z2608" s="19" t="str">
        <f t="shared" si="6"/>
        <v/>
      </c>
      <c r="AA2608" s="19">
        <f t="shared" si="19"/>
        <v>151</v>
      </c>
      <c r="AB2608" s="19" t="str">
        <f t="shared" si="8"/>
        <v/>
      </c>
      <c r="AC2608" s="19">
        <f t="shared" si="20"/>
        <v>37.75</v>
      </c>
      <c r="AD2608" s="19">
        <f t="shared" si="21"/>
        <v>56.5</v>
      </c>
      <c r="AE2608" s="19" t="str">
        <f t="shared" si="22"/>
        <v>Нет моды</v>
      </c>
      <c r="AF2608" s="19">
        <f t="shared" si="23"/>
        <v>33</v>
      </c>
      <c r="AG2608" s="19">
        <f t="shared" si="24"/>
        <v>49</v>
      </c>
      <c r="AH2608" s="20" t="str">
        <f t="shared" si="14"/>
        <v/>
      </c>
      <c r="AI2608" s="24"/>
      <c r="AJ2608" s="24"/>
      <c r="AK2608" s="24"/>
      <c r="AL2608" s="22">
        <f t="shared" si="25"/>
        <v>1</v>
      </c>
    </row>
    <row r="2609" ht="12.75" customHeight="1">
      <c r="A2609" s="13" t="s">
        <v>194</v>
      </c>
      <c r="B2609" s="13" t="str">
        <f>IFERROR(__xludf.DUMMYFUNCTION("REGEXREPLACE(A2609, ""\d"", """")"),"         Ставропольский край")</f>
        <v>         Ставропольский край</v>
      </c>
      <c r="C2609" s="14" t="str">
        <f t="shared" si="15"/>
        <v>Ставропольский край</v>
      </c>
      <c r="D2609" s="3">
        <f t="shared" si="16"/>
        <v>2</v>
      </c>
      <c r="E2609" s="15" t="s">
        <v>36</v>
      </c>
      <c r="F2609" s="13" t="str">
        <f>IFERROR(__xludf.DUMMYFUNCTION("REGEXEXTRACT(E2609,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09" s="16">
        <f t="shared" si="17"/>
        <v>2</v>
      </c>
      <c r="H2609" s="13" t="s">
        <v>28</v>
      </c>
      <c r="I2609" s="13" t="str">
        <f>IFERROR(__xludf.DUMMYFUNCTION("REGEXREPLACE(H2609, "".*\s"", """")"),"человек")</f>
        <v>человек</v>
      </c>
      <c r="J2609" s="13" t="s">
        <v>29</v>
      </c>
      <c r="K2609" s="17" t="str">
        <f>IFERROR(__xludf.DUMMYFUNCTION("REGEXREPLACE(J2609, ""^[\d\s]+"", """")"),"значение показателя за год")</f>
        <v>значение показателя за год</v>
      </c>
      <c r="L2609" s="16">
        <f t="shared" si="18"/>
        <v>2</v>
      </c>
      <c r="M2609" s="13" t="s">
        <v>32</v>
      </c>
      <c r="N2609" s="13" t="str">
        <f>IFERROR(__xludf.DUMMYFUNCTION("REGEXEXTRACT(M2609, "" (.+)$"")"),"сельское население")</f>
        <v>сельское население</v>
      </c>
      <c r="O2609" s="18">
        <v>35.0</v>
      </c>
      <c r="P2609" s="18">
        <v>32.0</v>
      </c>
      <c r="Q2609" s="18">
        <v>31.0</v>
      </c>
      <c r="R2609" s="18">
        <v>31.0</v>
      </c>
      <c r="S2609" s="23" t="s">
        <v>37</v>
      </c>
      <c r="T2609" s="23" t="s">
        <v>37</v>
      </c>
      <c r="U2609" s="23" t="s">
        <v>37</v>
      </c>
      <c r="V2609" s="23" t="s">
        <v>37</v>
      </c>
      <c r="W2609" s="23" t="s">
        <v>37</v>
      </c>
      <c r="X2609" s="23" t="s">
        <v>37</v>
      </c>
      <c r="Y2609" s="23" t="s">
        <v>37</v>
      </c>
      <c r="Z2609" s="19" t="str">
        <f t="shared" si="6"/>
        <v/>
      </c>
      <c r="AA2609" s="19" t="str">
        <f t="shared" si="19"/>
        <v/>
      </c>
      <c r="AB2609" s="19">
        <f t="shared" si="8"/>
        <v>129</v>
      </c>
      <c r="AC2609" s="19">
        <f t="shared" si="20"/>
        <v>32.25</v>
      </c>
      <c r="AD2609" s="19">
        <f t="shared" si="21"/>
        <v>33</v>
      </c>
      <c r="AE2609" s="19" t="str">
        <f t="shared" si="22"/>
        <v>Нет моды</v>
      </c>
      <c r="AF2609" s="19">
        <f t="shared" si="23"/>
        <v>31</v>
      </c>
      <c r="AG2609" s="19">
        <f t="shared" si="24"/>
        <v>35</v>
      </c>
      <c r="AH2609" s="20" t="str">
        <f t="shared" si="14"/>
        <v>Город: 54%; Село: 46%</v>
      </c>
      <c r="AI2609" s="24"/>
      <c r="AJ2609" s="24"/>
      <c r="AK2609" s="24"/>
      <c r="AL2609" s="22">
        <f t="shared" si="25"/>
        <v>1</v>
      </c>
    </row>
    <row r="2610" ht="12.75" customHeight="1">
      <c r="A2610" s="13" t="s">
        <v>194</v>
      </c>
      <c r="B2610" s="13" t="str">
        <f>IFERROR(__xludf.DUMMYFUNCTION("REGEXREPLACE(A2610, ""\d"", """")"),"         Ставропольский край")</f>
        <v>         Ставропольский край</v>
      </c>
      <c r="C2610" s="14" t="str">
        <f t="shared" si="15"/>
        <v>Ставропольский край</v>
      </c>
      <c r="D2610" s="3">
        <f t="shared" si="16"/>
        <v>2</v>
      </c>
      <c r="E2610" s="15" t="s">
        <v>38</v>
      </c>
      <c r="F2610" s="13" t="str">
        <f>IFERROR(__xludf.DUMMYFUNCTION("REGEXEXTRACT(E2610, ""[А-Яа-я].*"")"),"все виды транспортных несчастных случаев")</f>
        <v>все виды транспортных несчастных случаев</v>
      </c>
      <c r="G2610" s="16">
        <f t="shared" si="17"/>
        <v>2</v>
      </c>
      <c r="H2610" s="13" t="s">
        <v>28</v>
      </c>
      <c r="I2610" s="13" t="str">
        <f>IFERROR(__xludf.DUMMYFUNCTION("REGEXREPLACE(H2610, "".*\s"", """")"),"человек")</f>
        <v>человек</v>
      </c>
      <c r="J2610" s="13" t="s">
        <v>29</v>
      </c>
      <c r="K2610" s="17" t="str">
        <f>IFERROR(__xludf.DUMMYFUNCTION("REGEXREPLACE(J2610, ""^[\d\s]+"", """")"),"значение показателя за год")</f>
        <v>значение показателя за год</v>
      </c>
      <c r="L2610" s="16">
        <f t="shared" si="18"/>
        <v>2</v>
      </c>
      <c r="M2610" s="13" t="s">
        <v>30</v>
      </c>
      <c r="N2610" s="13" t="str">
        <f>IFERROR(__xludf.DUMMYFUNCTION("REGEXEXTRACT(M2610, "" (.+)$"")"),"все население")</f>
        <v>все население</v>
      </c>
      <c r="O2610" s="18">
        <v>553.0</v>
      </c>
      <c r="P2610" s="18">
        <v>607.0</v>
      </c>
      <c r="Q2610" s="18">
        <v>418.0</v>
      </c>
      <c r="R2610" s="18">
        <v>467.0</v>
      </c>
      <c r="S2610" s="18">
        <v>413.0</v>
      </c>
      <c r="T2610" s="18">
        <v>448.0</v>
      </c>
      <c r="U2610" s="18">
        <v>382.0</v>
      </c>
      <c r="V2610" s="18">
        <v>360.0</v>
      </c>
      <c r="W2610" s="18">
        <v>351.0</v>
      </c>
      <c r="X2610" s="18">
        <v>307.0</v>
      </c>
      <c r="Y2610" s="18">
        <v>394.0</v>
      </c>
      <c r="Z2610" s="19">
        <f t="shared" si="6"/>
        <v>4700</v>
      </c>
      <c r="AA2610" s="19" t="str">
        <f t="shared" si="19"/>
        <v/>
      </c>
      <c r="AB2610" s="19" t="str">
        <f t="shared" si="8"/>
        <v/>
      </c>
      <c r="AC2610" s="19">
        <f t="shared" si="20"/>
        <v>427.2727273</v>
      </c>
      <c r="AD2610" s="19">
        <f t="shared" si="21"/>
        <v>382</v>
      </c>
      <c r="AE2610" s="19" t="str">
        <f t="shared" si="22"/>
        <v>Нет моды</v>
      </c>
      <c r="AF2610" s="19">
        <f t="shared" si="23"/>
        <v>307</v>
      </c>
      <c r="AG2610" s="19">
        <f t="shared" si="24"/>
        <v>607</v>
      </c>
      <c r="AH2610" s="20" t="str">
        <f t="shared" si="14"/>
        <v/>
      </c>
      <c r="AI2610" s="21"/>
      <c r="AJ2610" s="21"/>
      <c r="AK2610" s="21"/>
      <c r="AL2610" s="22">
        <f t="shared" si="25"/>
        <v>1</v>
      </c>
    </row>
    <row r="2611" ht="12.75" customHeight="1">
      <c r="A2611" s="13" t="s">
        <v>194</v>
      </c>
      <c r="B2611" s="13" t="str">
        <f>IFERROR(__xludf.DUMMYFUNCTION("REGEXREPLACE(A2611, ""\d"", """")"),"         Ставропольский край")</f>
        <v>         Ставропольский край</v>
      </c>
      <c r="C2611" s="14" t="str">
        <f t="shared" si="15"/>
        <v>Ставропольский край</v>
      </c>
      <c r="D2611" s="3">
        <f t="shared" si="16"/>
        <v>2</v>
      </c>
      <c r="E2611" s="15" t="s">
        <v>38</v>
      </c>
      <c r="F2611" s="13" t="str">
        <f>IFERROR(__xludf.DUMMYFUNCTION("REGEXEXTRACT(E2611, ""[А-Яа-я].*"")"),"все виды транспортных несчастных случаев")</f>
        <v>все виды транспортных несчастных случаев</v>
      </c>
      <c r="G2611" s="16">
        <f t="shared" si="17"/>
        <v>2</v>
      </c>
      <c r="H2611" s="13" t="s">
        <v>28</v>
      </c>
      <c r="I2611" s="13" t="str">
        <f>IFERROR(__xludf.DUMMYFUNCTION("REGEXREPLACE(H2611, "".*\s"", """")"),"человек")</f>
        <v>человек</v>
      </c>
      <c r="J2611" s="13" t="s">
        <v>29</v>
      </c>
      <c r="K2611" s="17" t="str">
        <f>IFERROR(__xludf.DUMMYFUNCTION("REGEXREPLACE(J2611, ""^[\d\s]+"", """")"),"значение показателя за год")</f>
        <v>значение показателя за год</v>
      </c>
      <c r="L2611" s="16">
        <f t="shared" si="18"/>
        <v>2</v>
      </c>
      <c r="M2611" s="13" t="s">
        <v>31</v>
      </c>
      <c r="N2611" s="13" t="str">
        <f>IFERROR(__xludf.DUMMYFUNCTION("REGEXEXTRACT(M2611, "" (.+)$"")"),"городское население")</f>
        <v>городское население</v>
      </c>
      <c r="O2611" s="18">
        <v>249.0</v>
      </c>
      <c r="P2611" s="18">
        <v>299.0</v>
      </c>
      <c r="Q2611" s="18">
        <v>211.0</v>
      </c>
      <c r="R2611" s="18">
        <v>225.0</v>
      </c>
      <c r="S2611" s="18">
        <v>201.0</v>
      </c>
      <c r="T2611" s="18">
        <v>201.0</v>
      </c>
      <c r="U2611" s="18">
        <v>167.0</v>
      </c>
      <c r="V2611" s="18">
        <v>179.0</v>
      </c>
      <c r="W2611" s="18">
        <v>171.0</v>
      </c>
      <c r="X2611" s="18">
        <v>134.0</v>
      </c>
      <c r="Y2611" s="18">
        <v>196.0</v>
      </c>
      <c r="Z2611" s="19" t="str">
        <f t="shared" si="6"/>
        <v/>
      </c>
      <c r="AA2611" s="19">
        <f t="shared" si="19"/>
        <v>2233</v>
      </c>
      <c r="AB2611" s="19" t="str">
        <f t="shared" si="8"/>
        <v/>
      </c>
      <c r="AC2611" s="19">
        <f t="shared" si="20"/>
        <v>203</v>
      </c>
      <c r="AD2611" s="19">
        <f t="shared" si="21"/>
        <v>303</v>
      </c>
      <c r="AE2611" s="19" t="str">
        <f t="shared" si="22"/>
        <v>Нет моды</v>
      </c>
      <c r="AF2611" s="19">
        <f t="shared" si="23"/>
        <v>134</v>
      </c>
      <c r="AG2611" s="19">
        <f t="shared" si="24"/>
        <v>299</v>
      </c>
      <c r="AH2611" s="20" t="str">
        <f t="shared" si="14"/>
        <v/>
      </c>
      <c r="AI2611" s="21"/>
      <c r="AJ2611" s="21"/>
      <c r="AK2611" s="21"/>
      <c r="AL2611" s="22">
        <f t="shared" si="25"/>
        <v>1</v>
      </c>
    </row>
    <row r="2612" ht="12.75" customHeight="1">
      <c r="A2612" s="13" t="s">
        <v>194</v>
      </c>
      <c r="B2612" s="13" t="str">
        <f>IFERROR(__xludf.DUMMYFUNCTION("REGEXREPLACE(A2612, ""\d"", """")"),"         Ставропольский край")</f>
        <v>         Ставропольский край</v>
      </c>
      <c r="C2612" s="14" t="str">
        <f t="shared" si="15"/>
        <v>Ставропольский край</v>
      </c>
      <c r="D2612" s="3">
        <f t="shared" si="16"/>
        <v>2</v>
      </c>
      <c r="E2612" s="15" t="s">
        <v>38</v>
      </c>
      <c r="F2612" s="13" t="str">
        <f>IFERROR(__xludf.DUMMYFUNCTION("REGEXEXTRACT(E2612, ""[А-Яа-я].*"")"),"все виды транспортных несчастных случаев")</f>
        <v>все виды транспортных несчастных случаев</v>
      </c>
      <c r="G2612" s="16">
        <f t="shared" si="17"/>
        <v>2</v>
      </c>
      <c r="H2612" s="13" t="s">
        <v>28</v>
      </c>
      <c r="I2612" s="13" t="str">
        <f>IFERROR(__xludf.DUMMYFUNCTION("REGEXREPLACE(H2612, "".*\s"", """")"),"человек")</f>
        <v>человек</v>
      </c>
      <c r="J2612" s="13" t="s">
        <v>29</v>
      </c>
      <c r="K2612" s="17" t="str">
        <f>IFERROR(__xludf.DUMMYFUNCTION("REGEXREPLACE(J2612, ""^[\d\s]+"", """")"),"значение показателя за год")</f>
        <v>значение показателя за год</v>
      </c>
      <c r="L2612" s="16">
        <f t="shared" si="18"/>
        <v>2</v>
      </c>
      <c r="M2612" s="13" t="s">
        <v>32</v>
      </c>
      <c r="N2612" s="13" t="str">
        <f>IFERROR(__xludf.DUMMYFUNCTION("REGEXEXTRACT(M2612, "" (.+)$"")"),"сельское население")</f>
        <v>сельское население</v>
      </c>
      <c r="O2612" s="18">
        <v>304.0</v>
      </c>
      <c r="P2612" s="18">
        <v>308.0</v>
      </c>
      <c r="Q2612" s="18">
        <v>207.0</v>
      </c>
      <c r="R2612" s="18">
        <v>242.0</v>
      </c>
      <c r="S2612" s="18">
        <v>212.0</v>
      </c>
      <c r="T2612" s="18">
        <v>247.0</v>
      </c>
      <c r="U2612" s="18">
        <v>215.0</v>
      </c>
      <c r="V2612" s="18">
        <v>181.0</v>
      </c>
      <c r="W2612" s="18">
        <v>180.0</v>
      </c>
      <c r="X2612" s="18">
        <v>173.0</v>
      </c>
      <c r="Y2612" s="18">
        <v>198.0</v>
      </c>
      <c r="Z2612" s="19" t="str">
        <f t="shared" si="6"/>
        <v/>
      </c>
      <c r="AA2612" s="19" t="str">
        <f t="shared" si="19"/>
        <v/>
      </c>
      <c r="AB2612" s="19">
        <f t="shared" si="8"/>
        <v>2467</v>
      </c>
      <c r="AC2612" s="19">
        <f t="shared" si="20"/>
        <v>224.2727273</v>
      </c>
      <c r="AD2612" s="19">
        <f t="shared" si="21"/>
        <v>204</v>
      </c>
      <c r="AE2612" s="19" t="str">
        <f t="shared" si="22"/>
        <v>Нет моды</v>
      </c>
      <c r="AF2612" s="19">
        <f t="shared" si="23"/>
        <v>173</v>
      </c>
      <c r="AG2612" s="19">
        <f t="shared" si="24"/>
        <v>308</v>
      </c>
      <c r="AH2612" s="20" t="str">
        <f t="shared" si="14"/>
        <v>Город: 48%; Село: 52%</v>
      </c>
      <c r="AI2612" s="21"/>
      <c r="AJ2612" s="21"/>
      <c r="AK2612" s="21"/>
      <c r="AL2612" s="22">
        <f t="shared" si="25"/>
        <v>1</v>
      </c>
    </row>
    <row r="2613" ht="12.75" customHeight="1">
      <c r="A2613" s="13" t="s">
        <v>194</v>
      </c>
      <c r="B2613" s="13" t="str">
        <f>IFERROR(__xludf.DUMMYFUNCTION("REGEXREPLACE(A2613, ""\d"", """")"),"         Ставропольский край")</f>
        <v>         Ставропольский край</v>
      </c>
      <c r="C2613" s="14" t="str">
        <f t="shared" si="15"/>
        <v>Ставропольский край</v>
      </c>
      <c r="D2613" s="3">
        <f t="shared" si="16"/>
        <v>2</v>
      </c>
      <c r="E2613" s="15" t="s">
        <v>39</v>
      </c>
      <c r="F2613" s="13" t="str">
        <f>IFERROR(__xludf.DUMMYFUNCTION("REGEXEXTRACT(E2613, ""[А-Яа-я].*"")"),"Всего умерших")</f>
        <v>Всего умерших</v>
      </c>
      <c r="G2613" s="16">
        <f t="shared" si="17"/>
        <v>2</v>
      </c>
      <c r="H2613" s="13" t="s">
        <v>28</v>
      </c>
      <c r="I2613" s="13" t="str">
        <f>IFERROR(__xludf.DUMMYFUNCTION("REGEXREPLACE(H2613, "".*\s"", """")"),"человек")</f>
        <v>человек</v>
      </c>
      <c r="J2613" s="13" t="s">
        <v>29</v>
      </c>
      <c r="K2613" s="17" t="str">
        <f>IFERROR(__xludf.DUMMYFUNCTION("REGEXREPLACE(J2613, ""^[\d\s]+"", """")"),"значение показателя за год")</f>
        <v>значение показателя за год</v>
      </c>
      <c r="L2613" s="16">
        <f t="shared" si="18"/>
        <v>2</v>
      </c>
      <c r="M2613" s="13" t="s">
        <v>30</v>
      </c>
      <c r="N2613" s="13" t="str">
        <f>IFERROR(__xludf.DUMMYFUNCTION("REGEXEXTRACT(M2613, "" (.+)$"")"),"все население")</f>
        <v>все население</v>
      </c>
      <c r="O2613" s="18">
        <v>32624.0</v>
      </c>
      <c r="P2613" s="18">
        <v>32837.0</v>
      </c>
      <c r="Q2613" s="18">
        <v>32503.0</v>
      </c>
      <c r="R2613" s="18">
        <v>32813.0</v>
      </c>
      <c r="S2613" s="18">
        <v>31480.0</v>
      </c>
      <c r="T2613" s="18">
        <v>32070.0</v>
      </c>
      <c r="U2613" s="18">
        <v>31643.0</v>
      </c>
      <c r="V2613" s="18">
        <v>36595.0</v>
      </c>
      <c r="W2613" s="18">
        <v>42191.0</v>
      </c>
      <c r="X2613" s="18">
        <v>33557.0</v>
      </c>
      <c r="Y2613" s="18">
        <v>31185.0</v>
      </c>
      <c r="Z2613" s="19">
        <f t="shared" si="6"/>
        <v>369498</v>
      </c>
      <c r="AA2613" s="19" t="str">
        <f t="shared" si="19"/>
        <v/>
      </c>
      <c r="AB2613" s="19" t="str">
        <f t="shared" si="8"/>
        <v/>
      </c>
      <c r="AC2613" s="19">
        <f t="shared" si="20"/>
        <v>33590.72727</v>
      </c>
      <c r="AD2613" s="19">
        <f t="shared" si="21"/>
        <v>15746.5</v>
      </c>
      <c r="AE2613" s="19" t="str">
        <f t="shared" si="22"/>
        <v>Нет моды</v>
      </c>
      <c r="AF2613" s="19">
        <f t="shared" si="23"/>
        <v>31185</v>
      </c>
      <c r="AG2613" s="19">
        <f t="shared" si="24"/>
        <v>42191</v>
      </c>
      <c r="AH2613" s="20" t="str">
        <f t="shared" si="14"/>
        <v/>
      </c>
      <c r="AI2613" s="21"/>
      <c r="AJ2613" s="21"/>
      <c r="AK2613" s="21"/>
      <c r="AL2613" s="22">
        <f t="shared" si="25"/>
        <v>1</v>
      </c>
    </row>
    <row r="2614" ht="12.75" customHeight="1">
      <c r="A2614" s="13" t="s">
        <v>194</v>
      </c>
      <c r="B2614" s="13" t="str">
        <f>IFERROR(__xludf.DUMMYFUNCTION("REGEXREPLACE(A2614, ""\d"", """")"),"         Ставропольский край")</f>
        <v>         Ставропольский край</v>
      </c>
      <c r="C2614" s="14" t="str">
        <f t="shared" si="15"/>
        <v>Ставропольский край</v>
      </c>
      <c r="D2614" s="3">
        <f t="shared" si="16"/>
        <v>2</v>
      </c>
      <c r="E2614" s="15" t="s">
        <v>39</v>
      </c>
      <c r="F2614" s="13" t="str">
        <f>IFERROR(__xludf.DUMMYFUNCTION("REGEXEXTRACT(E2614, ""[А-Яа-я].*"")"),"Всего умерших")</f>
        <v>Всего умерших</v>
      </c>
      <c r="G2614" s="16">
        <f t="shared" si="17"/>
        <v>2</v>
      </c>
      <c r="H2614" s="13" t="s">
        <v>28</v>
      </c>
      <c r="I2614" s="13" t="str">
        <f>IFERROR(__xludf.DUMMYFUNCTION("REGEXREPLACE(H2614, "".*\s"", """")"),"человек")</f>
        <v>человек</v>
      </c>
      <c r="J2614" s="13" t="s">
        <v>29</v>
      </c>
      <c r="K2614" s="17" t="str">
        <f>IFERROR(__xludf.DUMMYFUNCTION("REGEXREPLACE(J2614, ""^[\d\s]+"", """")"),"значение показателя за год")</f>
        <v>значение показателя за год</v>
      </c>
      <c r="L2614" s="16">
        <f t="shared" si="18"/>
        <v>2</v>
      </c>
      <c r="M2614" s="13" t="s">
        <v>31</v>
      </c>
      <c r="N2614" s="13" t="str">
        <f>IFERROR(__xludf.DUMMYFUNCTION("REGEXEXTRACT(M2614, "" (.+)$"")"),"городское население")</f>
        <v>городское население</v>
      </c>
      <c r="O2614" s="18">
        <v>17713.0</v>
      </c>
      <c r="P2614" s="18">
        <v>17874.0</v>
      </c>
      <c r="Q2614" s="18">
        <v>18021.0</v>
      </c>
      <c r="R2614" s="18">
        <v>18334.0</v>
      </c>
      <c r="S2614" s="18">
        <v>17610.0</v>
      </c>
      <c r="T2614" s="18">
        <v>17933.0</v>
      </c>
      <c r="U2614" s="18">
        <v>17795.0</v>
      </c>
      <c r="V2614" s="18">
        <v>21030.0</v>
      </c>
      <c r="W2614" s="18">
        <v>24379.0</v>
      </c>
      <c r="X2614" s="18">
        <v>19371.0</v>
      </c>
      <c r="Y2614" s="18">
        <v>17961.0</v>
      </c>
      <c r="Z2614" s="19" t="str">
        <f t="shared" si="6"/>
        <v/>
      </c>
      <c r="AA2614" s="19">
        <f t="shared" si="19"/>
        <v>208021</v>
      </c>
      <c r="AB2614" s="19" t="str">
        <f t="shared" si="8"/>
        <v/>
      </c>
      <c r="AC2614" s="19">
        <f t="shared" si="20"/>
        <v>18911</v>
      </c>
      <c r="AD2614" s="19">
        <f t="shared" si="21"/>
        <v>27782</v>
      </c>
      <c r="AE2614" s="19" t="str">
        <f t="shared" si="22"/>
        <v>Нет моды</v>
      </c>
      <c r="AF2614" s="19">
        <f t="shared" si="23"/>
        <v>17610</v>
      </c>
      <c r="AG2614" s="19">
        <f t="shared" si="24"/>
        <v>24379</v>
      </c>
      <c r="AH2614" s="20" t="str">
        <f t="shared" si="14"/>
        <v/>
      </c>
      <c r="AI2614" s="21"/>
      <c r="AJ2614" s="21"/>
      <c r="AK2614" s="21"/>
      <c r="AL2614" s="22">
        <f t="shared" si="25"/>
        <v>1</v>
      </c>
    </row>
    <row r="2615" ht="12.75" customHeight="1">
      <c r="A2615" s="13" t="s">
        <v>194</v>
      </c>
      <c r="B2615" s="13" t="str">
        <f>IFERROR(__xludf.DUMMYFUNCTION("REGEXREPLACE(A2615, ""\d"", """")"),"         Ставропольский край")</f>
        <v>         Ставропольский край</v>
      </c>
      <c r="C2615" s="14" t="str">
        <f t="shared" si="15"/>
        <v>Ставропольский край</v>
      </c>
      <c r="D2615" s="3">
        <f t="shared" si="16"/>
        <v>2</v>
      </c>
      <c r="E2615" s="15" t="s">
        <v>39</v>
      </c>
      <c r="F2615" s="13" t="str">
        <f>IFERROR(__xludf.DUMMYFUNCTION("REGEXEXTRACT(E2615, ""[А-Яа-я].*"")"),"Всего умерших")</f>
        <v>Всего умерших</v>
      </c>
      <c r="G2615" s="16">
        <f t="shared" si="17"/>
        <v>2</v>
      </c>
      <c r="H2615" s="13" t="s">
        <v>28</v>
      </c>
      <c r="I2615" s="13" t="str">
        <f>IFERROR(__xludf.DUMMYFUNCTION("REGEXREPLACE(H2615, "".*\s"", """")"),"человек")</f>
        <v>человек</v>
      </c>
      <c r="J2615" s="13" t="s">
        <v>29</v>
      </c>
      <c r="K2615" s="17" t="str">
        <f>IFERROR(__xludf.DUMMYFUNCTION("REGEXREPLACE(J2615, ""^[\d\s]+"", """")"),"значение показателя за год")</f>
        <v>значение показателя за год</v>
      </c>
      <c r="L2615" s="16">
        <f t="shared" si="18"/>
        <v>2</v>
      </c>
      <c r="M2615" s="13" t="s">
        <v>32</v>
      </c>
      <c r="N2615" s="13" t="str">
        <f>IFERROR(__xludf.DUMMYFUNCTION("REGEXEXTRACT(M2615, "" (.+)$"")"),"сельское население")</f>
        <v>сельское население</v>
      </c>
      <c r="O2615" s="18">
        <v>14911.0</v>
      </c>
      <c r="P2615" s="18">
        <v>14963.0</v>
      </c>
      <c r="Q2615" s="18">
        <v>14482.0</v>
      </c>
      <c r="R2615" s="18">
        <v>14479.0</v>
      </c>
      <c r="S2615" s="18">
        <v>13870.0</v>
      </c>
      <c r="T2615" s="18">
        <v>14137.0</v>
      </c>
      <c r="U2615" s="18">
        <v>13848.0</v>
      </c>
      <c r="V2615" s="18">
        <v>15565.0</v>
      </c>
      <c r="W2615" s="18">
        <v>17812.0</v>
      </c>
      <c r="X2615" s="18">
        <v>14186.0</v>
      </c>
      <c r="Y2615" s="18">
        <v>13224.0</v>
      </c>
      <c r="Z2615" s="19" t="str">
        <f t="shared" si="6"/>
        <v/>
      </c>
      <c r="AA2615" s="19" t="str">
        <f t="shared" si="19"/>
        <v/>
      </c>
      <c r="AB2615" s="19">
        <f t="shared" si="8"/>
        <v>161477</v>
      </c>
      <c r="AC2615" s="19">
        <f t="shared" si="20"/>
        <v>14679.72727</v>
      </c>
      <c r="AD2615" s="19">
        <f t="shared" si="21"/>
        <v>17661.5</v>
      </c>
      <c r="AE2615" s="19" t="str">
        <f t="shared" si="22"/>
        <v>Нет моды</v>
      </c>
      <c r="AF2615" s="19">
        <f t="shared" si="23"/>
        <v>13224</v>
      </c>
      <c r="AG2615" s="19">
        <f t="shared" si="24"/>
        <v>17812</v>
      </c>
      <c r="AH2615" s="20" t="str">
        <f t="shared" si="14"/>
        <v>Город: 56%; Село: 44%</v>
      </c>
      <c r="AI2615" s="21"/>
      <c r="AJ2615" s="21"/>
      <c r="AK2615" s="21"/>
      <c r="AL2615" s="22">
        <f t="shared" si="25"/>
        <v>1</v>
      </c>
    </row>
    <row r="2616" ht="12.75" customHeight="1">
      <c r="A2616" s="13" t="s">
        <v>194</v>
      </c>
      <c r="B2616" s="13" t="str">
        <f>IFERROR(__xludf.DUMMYFUNCTION("REGEXREPLACE(A2616, ""\d"", """")"),"         Ставропольский край")</f>
        <v>         Ставропольский край</v>
      </c>
      <c r="C2616" s="14" t="str">
        <f t="shared" si="15"/>
        <v>Ставропольский край</v>
      </c>
      <c r="D2616" s="3">
        <f t="shared" si="16"/>
        <v>2</v>
      </c>
      <c r="E2616" s="15" t="s">
        <v>40</v>
      </c>
      <c r="F2616" s="13" t="str">
        <f>IFERROR(__xludf.DUMMYFUNCTION("REGEXEXTRACT(E2616, ""[А-Яа-я].*"")"),"Злокачественные новообразования")</f>
        <v>Злокачественные новообразования</v>
      </c>
      <c r="G2616" s="16">
        <f t="shared" si="17"/>
        <v>2</v>
      </c>
      <c r="H2616" s="13" t="s">
        <v>28</v>
      </c>
      <c r="I2616" s="13" t="str">
        <f>IFERROR(__xludf.DUMMYFUNCTION("REGEXREPLACE(H2616, "".*\s"", """")"),"человек")</f>
        <v>человек</v>
      </c>
      <c r="J2616" s="13" t="s">
        <v>29</v>
      </c>
      <c r="K2616" s="17" t="str">
        <f>IFERROR(__xludf.DUMMYFUNCTION("REGEXREPLACE(J2616, ""^[\d\s]+"", """")"),"значение показателя за год")</f>
        <v>значение показателя за год</v>
      </c>
      <c r="L2616" s="16">
        <f t="shared" si="18"/>
        <v>2</v>
      </c>
      <c r="M2616" s="13" t="s">
        <v>30</v>
      </c>
      <c r="N2616" s="13" t="str">
        <f>IFERROR(__xludf.DUMMYFUNCTION("REGEXEXTRACT(M2616, "" (.+)$"")"),"все население")</f>
        <v>все население</v>
      </c>
      <c r="O2616" s="18">
        <v>4992.0</v>
      </c>
      <c r="P2616" s="18">
        <v>4816.0</v>
      </c>
      <c r="Q2616" s="18">
        <v>4812.0</v>
      </c>
      <c r="R2616" s="18">
        <v>5004.0</v>
      </c>
      <c r="S2616" s="18">
        <v>4507.0</v>
      </c>
      <c r="T2616" s="18">
        <v>4718.0</v>
      </c>
      <c r="U2616" s="18">
        <v>4606.0</v>
      </c>
      <c r="V2616" s="18">
        <v>4770.0</v>
      </c>
      <c r="W2616" s="18">
        <v>4627.0</v>
      </c>
      <c r="X2616" s="18">
        <v>4397.0</v>
      </c>
      <c r="Y2616" s="18">
        <v>4311.0</v>
      </c>
      <c r="Z2616" s="19">
        <f t="shared" si="6"/>
        <v>51560</v>
      </c>
      <c r="AA2616" s="19" t="str">
        <f t="shared" si="19"/>
        <v/>
      </c>
      <c r="AB2616" s="19" t="str">
        <f t="shared" si="8"/>
        <v/>
      </c>
      <c r="AC2616" s="19">
        <f t="shared" si="20"/>
        <v>4687.272727</v>
      </c>
      <c r="AD2616" s="19">
        <f t="shared" si="21"/>
        <v>9114</v>
      </c>
      <c r="AE2616" s="19" t="str">
        <f t="shared" si="22"/>
        <v>Нет моды</v>
      </c>
      <c r="AF2616" s="19">
        <f t="shared" si="23"/>
        <v>4311</v>
      </c>
      <c r="AG2616" s="19">
        <f t="shared" si="24"/>
        <v>5004</v>
      </c>
      <c r="AH2616" s="20" t="str">
        <f t="shared" si="14"/>
        <v/>
      </c>
      <c r="AI2616" s="21"/>
      <c r="AJ2616" s="21"/>
      <c r="AK2616" s="21"/>
      <c r="AL2616" s="22">
        <f t="shared" si="25"/>
        <v>1</v>
      </c>
    </row>
    <row r="2617" ht="12.75" customHeight="1">
      <c r="A2617" s="13" t="s">
        <v>194</v>
      </c>
      <c r="B2617" s="13" t="str">
        <f>IFERROR(__xludf.DUMMYFUNCTION("REGEXREPLACE(A2617, ""\d"", """")"),"         Ставропольский край")</f>
        <v>         Ставропольский край</v>
      </c>
      <c r="C2617" s="14" t="str">
        <f t="shared" si="15"/>
        <v>Ставропольский край</v>
      </c>
      <c r="D2617" s="3">
        <f t="shared" si="16"/>
        <v>2</v>
      </c>
      <c r="E2617" s="15" t="s">
        <v>40</v>
      </c>
      <c r="F2617" s="13" t="str">
        <f>IFERROR(__xludf.DUMMYFUNCTION("REGEXEXTRACT(E2617, ""[А-Яа-я].*"")"),"Злокачественные новообразования")</f>
        <v>Злокачественные новообразования</v>
      </c>
      <c r="G2617" s="16">
        <f t="shared" si="17"/>
        <v>2</v>
      </c>
      <c r="H2617" s="13" t="s">
        <v>28</v>
      </c>
      <c r="I2617" s="13" t="str">
        <f>IFERROR(__xludf.DUMMYFUNCTION("REGEXREPLACE(H2617, "".*\s"", """")"),"человек")</f>
        <v>человек</v>
      </c>
      <c r="J2617" s="13" t="s">
        <v>29</v>
      </c>
      <c r="K2617" s="17" t="str">
        <f>IFERROR(__xludf.DUMMYFUNCTION("REGEXREPLACE(J2617, ""^[\d\s]+"", """")"),"значение показателя за год")</f>
        <v>значение показателя за год</v>
      </c>
      <c r="L2617" s="16">
        <f t="shared" si="18"/>
        <v>2</v>
      </c>
      <c r="M2617" s="13" t="s">
        <v>31</v>
      </c>
      <c r="N2617" s="13" t="str">
        <f>IFERROR(__xludf.DUMMYFUNCTION("REGEXEXTRACT(M2617, "" (.+)$"")"),"городское население")</f>
        <v>городское население</v>
      </c>
      <c r="O2617" s="18">
        <v>2961.0</v>
      </c>
      <c r="P2617" s="18">
        <v>2866.0</v>
      </c>
      <c r="Q2617" s="18">
        <v>2897.0</v>
      </c>
      <c r="R2617" s="18">
        <v>3048.0</v>
      </c>
      <c r="S2617" s="18">
        <v>2656.0</v>
      </c>
      <c r="T2617" s="18">
        <v>2886.0</v>
      </c>
      <c r="U2617" s="18">
        <v>2777.0</v>
      </c>
      <c r="V2617" s="18">
        <v>2904.0</v>
      </c>
      <c r="W2617" s="18">
        <v>2791.0</v>
      </c>
      <c r="X2617" s="18">
        <v>2649.0</v>
      </c>
      <c r="Y2617" s="18">
        <v>2716.0</v>
      </c>
      <c r="Z2617" s="19" t="str">
        <f t="shared" si="6"/>
        <v/>
      </c>
      <c r="AA2617" s="19">
        <f t="shared" si="19"/>
        <v>31151</v>
      </c>
      <c r="AB2617" s="19" t="str">
        <f t="shared" si="8"/>
        <v/>
      </c>
      <c r="AC2617" s="19">
        <f t="shared" si="20"/>
        <v>2831.909091</v>
      </c>
      <c r="AD2617" s="19">
        <f t="shared" si="21"/>
        <v>3679.5</v>
      </c>
      <c r="AE2617" s="19" t="str">
        <f t="shared" si="22"/>
        <v>Нет моды</v>
      </c>
      <c r="AF2617" s="19">
        <f t="shared" si="23"/>
        <v>2649</v>
      </c>
      <c r="AG2617" s="19">
        <f t="shared" si="24"/>
        <v>3048</v>
      </c>
      <c r="AH2617" s="20" t="str">
        <f t="shared" si="14"/>
        <v/>
      </c>
      <c r="AI2617" s="21"/>
      <c r="AJ2617" s="21"/>
      <c r="AK2617" s="21"/>
      <c r="AL2617" s="22">
        <f t="shared" si="25"/>
        <v>1</v>
      </c>
    </row>
    <row r="2618" ht="12.75" customHeight="1">
      <c r="A2618" s="13" t="s">
        <v>194</v>
      </c>
      <c r="B2618" s="13" t="str">
        <f>IFERROR(__xludf.DUMMYFUNCTION("REGEXREPLACE(A2618, ""\d"", """")"),"         Ставропольский край")</f>
        <v>         Ставропольский край</v>
      </c>
      <c r="C2618" s="14" t="str">
        <f t="shared" si="15"/>
        <v>Ставропольский край</v>
      </c>
      <c r="D2618" s="3">
        <f t="shared" si="16"/>
        <v>2</v>
      </c>
      <c r="E2618" s="15" t="s">
        <v>40</v>
      </c>
      <c r="F2618" s="13" t="str">
        <f>IFERROR(__xludf.DUMMYFUNCTION("REGEXEXTRACT(E2618, ""[А-Яа-я].*"")"),"Злокачественные новообразования")</f>
        <v>Злокачественные новообразования</v>
      </c>
      <c r="G2618" s="16">
        <f t="shared" si="17"/>
        <v>2</v>
      </c>
      <c r="H2618" s="13" t="s">
        <v>28</v>
      </c>
      <c r="I2618" s="13" t="str">
        <f>IFERROR(__xludf.DUMMYFUNCTION("REGEXREPLACE(H2618, "".*\s"", """")"),"человек")</f>
        <v>человек</v>
      </c>
      <c r="J2618" s="13" t="s">
        <v>29</v>
      </c>
      <c r="K2618" s="17" t="str">
        <f>IFERROR(__xludf.DUMMYFUNCTION("REGEXREPLACE(J2618, ""^[\d\s]+"", """")"),"значение показателя за год")</f>
        <v>значение показателя за год</v>
      </c>
      <c r="L2618" s="16">
        <f t="shared" si="18"/>
        <v>2</v>
      </c>
      <c r="M2618" s="13" t="s">
        <v>32</v>
      </c>
      <c r="N2618" s="13" t="str">
        <f>IFERROR(__xludf.DUMMYFUNCTION("REGEXEXTRACT(M2618, "" (.+)$"")"),"сельское население")</f>
        <v>сельское население</v>
      </c>
      <c r="O2618" s="18">
        <v>2031.0</v>
      </c>
      <c r="P2618" s="18">
        <v>1950.0</v>
      </c>
      <c r="Q2618" s="18">
        <v>1915.0</v>
      </c>
      <c r="R2618" s="18">
        <v>1956.0</v>
      </c>
      <c r="S2618" s="18">
        <v>1851.0</v>
      </c>
      <c r="T2618" s="18">
        <v>1832.0</v>
      </c>
      <c r="U2618" s="18">
        <v>1829.0</v>
      </c>
      <c r="V2618" s="18">
        <v>1866.0</v>
      </c>
      <c r="W2618" s="18">
        <v>1836.0</v>
      </c>
      <c r="X2618" s="18">
        <v>1748.0</v>
      </c>
      <c r="Y2618" s="18">
        <v>1595.0</v>
      </c>
      <c r="Z2618" s="19" t="str">
        <f t="shared" si="6"/>
        <v/>
      </c>
      <c r="AA2618" s="19" t="str">
        <f t="shared" si="19"/>
        <v/>
      </c>
      <c r="AB2618" s="19">
        <f t="shared" si="8"/>
        <v>20409</v>
      </c>
      <c r="AC2618" s="19">
        <f t="shared" si="20"/>
        <v>1855.363636</v>
      </c>
      <c r="AD2618" s="19">
        <f t="shared" si="21"/>
        <v>2340</v>
      </c>
      <c r="AE2618" s="19" t="str">
        <f t="shared" si="22"/>
        <v>Нет моды</v>
      </c>
      <c r="AF2618" s="19">
        <f t="shared" si="23"/>
        <v>1595</v>
      </c>
      <c r="AG2618" s="19">
        <f t="shared" si="24"/>
        <v>2031</v>
      </c>
      <c r="AH2618" s="20" t="str">
        <f t="shared" si="14"/>
        <v>Город: 60%; Село: 40%</v>
      </c>
      <c r="AI2618" s="21"/>
      <c r="AJ2618" s="21"/>
      <c r="AK2618" s="21"/>
      <c r="AL2618" s="22">
        <f t="shared" si="25"/>
        <v>1</v>
      </c>
    </row>
    <row r="2619" ht="12.75" customHeight="1">
      <c r="A2619" s="13" t="s">
        <v>194</v>
      </c>
      <c r="B2619" s="13" t="str">
        <f>IFERROR(__xludf.DUMMYFUNCTION("REGEXREPLACE(A2619, ""\d"", """")"),"         Ставропольский край")</f>
        <v>         Ставропольский край</v>
      </c>
      <c r="C2619" s="14" t="str">
        <f t="shared" si="15"/>
        <v>Ставропольский край</v>
      </c>
      <c r="D2619" s="3">
        <f t="shared" si="16"/>
        <v>2</v>
      </c>
      <c r="E2619" s="15" t="s">
        <v>41</v>
      </c>
      <c r="F2619" s="13" t="str">
        <f>IFERROR(__xludf.DUMMYFUNCTION("REGEXEXTRACT(E2619, ""[А-Яа-я].*"")"),"Инфекционные и паразитарные болезни")</f>
        <v>Инфекционные и паразитарные болезни</v>
      </c>
      <c r="G2619" s="16">
        <f t="shared" si="17"/>
        <v>2</v>
      </c>
      <c r="H2619" s="13" t="s">
        <v>28</v>
      </c>
      <c r="I2619" s="13" t="str">
        <f>IFERROR(__xludf.DUMMYFUNCTION("REGEXREPLACE(H2619, "".*\s"", """")"),"человек")</f>
        <v>человек</v>
      </c>
      <c r="J2619" s="13" t="s">
        <v>29</v>
      </c>
      <c r="K2619" s="17" t="str">
        <f>IFERROR(__xludf.DUMMYFUNCTION("REGEXREPLACE(J2619, ""^[\d\s]+"", """")"),"значение показателя за год")</f>
        <v>значение показателя за год</v>
      </c>
      <c r="L2619" s="16">
        <f t="shared" si="18"/>
        <v>2</v>
      </c>
      <c r="M2619" s="13" t="s">
        <v>30</v>
      </c>
      <c r="N2619" s="13" t="str">
        <f>IFERROR(__xludf.DUMMYFUNCTION("REGEXEXTRACT(M2619, "" (.+)$"")"),"все население")</f>
        <v>все население</v>
      </c>
      <c r="O2619" s="18">
        <v>284.0</v>
      </c>
      <c r="P2619" s="18">
        <v>258.0</v>
      </c>
      <c r="Q2619" s="18">
        <v>223.0</v>
      </c>
      <c r="R2619" s="18">
        <v>235.0</v>
      </c>
      <c r="S2619" s="18">
        <v>240.0</v>
      </c>
      <c r="T2619" s="18">
        <v>216.0</v>
      </c>
      <c r="U2619" s="18">
        <v>230.0</v>
      </c>
      <c r="V2619" s="18">
        <v>245.0</v>
      </c>
      <c r="W2619" s="18">
        <v>217.0</v>
      </c>
      <c r="X2619" s="18">
        <v>234.0</v>
      </c>
      <c r="Y2619" s="18">
        <v>266.0</v>
      </c>
      <c r="Z2619" s="19">
        <f t="shared" si="6"/>
        <v>2648</v>
      </c>
      <c r="AA2619" s="19" t="str">
        <f t="shared" si="19"/>
        <v/>
      </c>
      <c r="AB2619" s="19" t="str">
        <f t="shared" si="8"/>
        <v/>
      </c>
      <c r="AC2619" s="19">
        <f t="shared" si="20"/>
        <v>240.7272727</v>
      </c>
      <c r="AD2619" s="19">
        <f t="shared" si="21"/>
        <v>939.5</v>
      </c>
      <c r="AE2619" s="19" t="str">
        <f t="shared" si="22"/>
        <v>Нет моды</v>
      </c>
      <c r="AF2619" s="19">
        <f t="shared" si="23"/>
        <v>216</v>
      </c>
      <c r="AG2619" s="19">
        <f t="shared" si="24"/>
        <v>284</v>
      </c>
      <c r="AH2619" s="20" t="str">
        <f t="shared" si="14"/>
        <v/>
      </c>
      <c r="AI2619" s="21"/>
      <c r="AJ2619" s="21"/>
      <c r="AK2619" s="21"/>
      <c r="AL2619" s="22">
        <f t="shared" si="25"/>
        <v>1</v>
      </c>
    </row>
    <row r="2620" ht="12.75" customHeight="1">
      <c r="A2620" s="13" t="s">
        <v>194</v>
      </c>
      <c r="B2620" s="13" t="str">
        <f>IFERROR(__xludf.DUMMYFUNCTION("REGEXREPLACE(A2620, ""\d"", """")"),"         Ставропольский край")</f>
        <v>         Ставропольский край</v>
      </c>
      <c r="C2620" s="14" t="str">
        <f t="shared" si="15"/>
        <v>Ставропольский край</v>
      </c>
      <c r="D2620" s="3">
        <f t="shared" si="16"/>
        <v>2</v>
      </c>
      <c r="E2620" s="15" t="s">
        <v>41</v>
      </c>
      <c r="F2620" s="13" t="str">
        <f>IFERROR(__xludf.DUMMYFUNCTION("REGEXEXTRACT(E2620, ""[А-Яа-я].*"")"),"Инфекционные и паразитарные болезни")</f>
        <v>Инфекционные и паразитарные болезни</v>
      </c>
      <c r="G2620" s="16">
        <f t="shared" si="17"/>
        <v>2</v>
      </c>
      <c r="H2620" s="13" t="s">
        <v>28</v>
      </c>
      <c r="I2620" s="13" t="str">
        <f>IFERROR(__xludf.DUMMYFUNCTION("REGEXREPLACE(H2620, "".*\s"", """")"),"человек")</f>
        <v>человек</v>
      </c>
      <c r="J2620" s="13" t="s">
        <v>29</v>
      </c>
      <c r="K2620" s="17" t="str">
        <f>IFERROR(__xludf.DUMMYFUNCTION("REGEXREPLACE(J2620, ""^[\d\s]+"", """")"),"значение показателя за год")</f>
        <v>значение показателя за год</v>
      </c>
      <c r="L2620" s="16">
        <f t="shared" si="18"/>
        <v>2</v>
      </c>
      <c r="M2620" s="13" t="s">
        <v>31</v>
      </c>
      <c r="N2620" s="13" t="str">
        <f>IFERROR(__xludf.DUMMYFUNCTION("REGEXEXTRACT(M2620, "" (.+)$"")"),"городское население")</f>
        <v>городское население</v>
      </c>
      <c r="O2620" s="18">
        <v>128.0</v>
      </c>
      <c r="P2620" s="18">
        <v>139.0</v>
      </c>
      <c r="Q2620" s="18">
        <v>117.0</v>
      </c>
      <c r="R2620" s="18">
        <v>133.0</v>
      </c>
      <c r="S2620" s="18">
        <v>133.0</v>
      </c>
      <c r="T2620" s="18">
        <v>129.0</v>
      </c>
      <c r="U2620" s="18">
        <v>130.0</v>
      </c>
      <c r="V2620" s="18">
        <v>151.0</v>
      </c>
      <c r="W2620" s="18">
        <v>125.0</v>
      </c>
      <c r="X2620" s="18">
        <v>135.0</v>
      </c>
      <c r="Y2620" s="18">
        <v>168.0</v>
      </c>
      <c r="Z2620" s="19" t="str">
        <f t="shared" si="6"/>
        <v/>
      </c>
      <c r="AA2620" s="19">
        <f t="shared" si="19"/>
        <v>1488</v>
      </c>
      <c r="AB2620" s="19" t="str">
        <f t="shared" si="8"/>
        <v/>
      </c>
      <c r="AC2620" s="19">
        <f t="shared" si="20"/>
        <v>135.2727273</v>
      </c>
      <c r="AD2620" s="19">
        <f t="shared" si="21"/>
        <v>192</v>
      </c>
      <c r="AE2620" s="19" t="str">
        <f t="shared" si="22"/>
        <v>Нет моды</v>
      </c>
      <c r="AF2620" s="19">
        <f t="shared" si="23"/>
        <v>117</v>
      </c>
      <c r="AG2620" s="19">
        <f t="shared" si="24"/>
        <v>168</v>
      </c>
      <c r="AH2620" s="20" t="str">
        <f t="shared" si="14"/>
        <v/>
      </c>
      <c r="AI2620" s="21"/>
      <c r="AJ2620" s="21"/>
      <c r="AK2620" s="21"/>
      <c r="AL2620" s="22">
        <f t="shared" si="25"/>
        <v>1</v>
      </c>
    </row>
    <row r="2621" ht="12.75" customHeight="1">
      <c r="A2621" s="13" t="s">
        <v>194</v>
      </c>
      <c r="B2621" s="13" t="str">
        <f>IFERROR(__xludf.DUMMYFUNCTION("REGEXREPLACE(A2621, ""\d"", """")"),"         Ставропольский край")</f>
        <v>         Ставропольский край</v>
      </c>
      <c r="C2621" s="14" t="str">
        <f t="shared" si="15"/>
        <v>Ставропольский край</v>
      </c>
      <c r="D2621" s="3">
        <f t="shared" si="16"/>
        <v>2</v>
      </c>
      <c r="E2621" s="15" t="s">
        <v>41</v>
      </c>
      <c r="F2621" s="13" t="str">
        <f>IFERROR(__xludf.DUMMYFUNCTION("REGEXEXTRACT(E2621, ""[А-Яа-я].*"")"),"Инфекционные и паразитарные болезни")</f>
        <v>Инфекционные и паразитарные болезни</v>
      </c>
      <c r="G2621" s="16">
        <f t="shared" si="17"/>
        <v>2</v>
      </c>
      <c r="H2621" s="13" t="s">
        <v>28</v>
      </c>
      <c r="I2621" s="13" t="str">
        <f>IFERROR(__xludf.DUMMYFUNCTION("REGEXREPLACE(H2621, "".*\s"", """")"),"человек")</f>
        <v>человек</v>
      </c>
      <c r="J2621" s="13" t="s">
        <v>29</v>
      </c>
      <c r="K2621" s="17" t="str">
        <f>IFERROR(__xludf.DUMMYFUNCTION("REGEXREPLACE(J2621, ""^[\d\s]+"", """")"),"значение показателя за год")</f>
        <v>значение показателя за год</v>
      </c>
      <c r="L2621" s="16">
        <f t="shared" si="18"/>
        <v>2</v>
      </c>
      <c r="M2621" s="13" t="s">
        <v>32</v>
      </c>
      <c r="N2621" s="13" t="str">
        <f>IFERROR(__xludf.DUMMYFUNCTION("REGEXEXTRACT(M2621, "" (.+)$"")"),"сельское население")</f>
        <v>сельское население</v>
      </c>
      <c r="O2621" s="18">
        <v>156.0</v>
      </c>
      <c r="P2621" s="18">
        <v>119.0</v>
      </c>
      <c r="Q2621" s="18">
        <v>106.0</v>
      </c>
      <c r="R2621" s="18">
        <v>102.0</v>
      </c>
      <c r="S2621" s="18">
        <v>107.0</v>
      </c>
      <c r="T2621" s="18">
        <v>87.0</v>
      </c>
      <c r="U2621" s="18">
        <v>100.0</v>
      </c>
      <c r="V2621" s="18">
        <v>94.0</v>
      </c>
      <c r="W2621" s="18">
        <v>92.0</v>
      </c>
      <c r="X2621" s="18">
        <v>99.0</v>
      </c>
      <c r="Y2621" s="18">
        <v>98.0</v>
      </c>
      <c r="Z2621" s="19" t="str">
        <f t="shared" si="6"/>
        <v/>
      </c>
      <c r="AA2621" s="19" t="str">
        <f t="shared" si="19"/>
        <v/>
      </c>
      <c r="AB2621" s="19">
        <f t="shared" si="8"/>
        <v>1160</v>
      </c>
      <c r="AC2621" s="19">
        <f t="shared" si="20"/>
        <v>105.4545455</v>
      </c>
      <c r="AD2621" s="19">
        <f t="shared" si="21"/>
        <v>122</v>
      </c>
      <c r="AE2621" s="19" t="str">
        <f t="shared" si="22"/>
        <v>Нет моды</v>
      </c>
      <c r="AF2621" s="19">
        <f t="shared" si="23"/>
        <v>87</v>
      </c>
      <c r="AG2621" s="19">
        <f t="shared" si="24"/>
        <v>156</v>
      </c>
      <c r="AH2621" s="20" t="str">
        <f t="shared" si="14"/>
        <v>Город: 56%; Село: 44%</v>
      </c>
      <c r="AI2621" s="21"/>
      <c r="AJ2621" s="21"/>
      <c r="AK2621" s="21"/>
      <c r="AL2621" s="22">
        <f t="shared" si="25"/>
        <v>1</v>
      </c>
    </row>
    <row r="2622" ht="12.75" customHeight="1">
      <c r="A2622" s="13" t="s">
        <v>194</v>
      </c>
      <c r="B2622" s="13" t="str">
        <f>IFERROR(__xludf.DUMMYFUNCTION("REGEXREPLACE(A2622, ""\d"", """")"),"         Ставропольский край")</f>
        <v>         Ставропольский край</v>
      </c>
      <c r="C2622" s="14" t="str">
        <f t="shared" si="15"/>
        <v>Ставропольский край</v>
      </c>
      <c r="D2622" s="3">
        <f t="shared" si="16"/>
        <v>2</v>
      </c>
      <c r="E2622" s="15" t="s">
        <v>42</v>
      </c>
      <c r="F2622" s="13" t="str">
        <f>IFERROR(__xludf.DUMMYFUNCTION("REGEXEXTRACT(E2622, ""[А-Яа-я].*"")"),"Ишемическая болезнь сердца")</f>
        <v>Ишемическая болезнь сердца</v>
      </c>
      <c r="G2622" s="16">
        <f t="shared" si="17"/>
        <v>2</v>
      </c>
      <c r="H2622" s="13" t="s">
        <v>28</v>
      </c>
      <c r="I2622" s="13" t="str">
        <f>IFERROR(__xludf.DUMMYFUNCTION("REGEXREPLACE(H2622, "".*\s"", """")"),"человек")</f>
        <v>человек</v>
      </c>
      <c r="J2622" s="13" t="s">
        <v>29</v>
      </c>
      <c r="K2622" s="17" t="str">
        <f>IFERROR(__xludf.DUMMYFUNCTION("REGEXREPLACE(J2622, ""^[\d\s]+"", """")"),"значение показателя за год")</f>
        <v>значение показателя за год</v>
      </c>
      <c r="L2622" s="16">
        <f t="shared" si="18"/>
        <v>2</v>
      </c>
      <c r="M2622" s="13" t="s">
        <v>30</v>
      </c>
      <c r="N2622" s="13" t="str">
        <f>IFERROR(__xludf.DUMMYFUNCTION("REGEXEXTRACT(M2622, "" (.+)$"")"),"все население")</f>
        <v>все население</v>
      </c>
      <c r="O2622" s="18">
        <v>8965.0</v>
      </c>
      <c r="P2622" s="18">
        <v>8432.0</v>
      </c>
      <c r="Q2622" s="18">
        <v>8774.0</v>
      </c>
      <c r="R2622" s="18">
        <v>9149.0</v>
      </c>
      <c r="S2622" s="18">
        <v>9394.0</v>
      </c>
      <c r="T2622" s="18">
        <v>8727.0</v>
      </c>
      <c r="U2622" s="18">
        <v>8617.0</v>
      </c>
      <c r="V2622" s="18">
        <v>8178.0</v>
      </c>
      <c r="W2622" s="18">
        <v>8253.0</v>
      </c>
      <c r="X2622" s="18">
        <v>7170.0</v>
      </c>
      <c r="Y2622" s="18">
        <v>7330.0</v>
      </c>
      <c r="Z2622" s="19">
        <f t="shared" si="6"/>
        <v>92989</v>
      </c>
      <c r="AA2622" s="19" t="str">
        <f t="shared" si="19"/>
        <v/>
      </c>
      <c r="AB2622" s="19" t="str">
        <f t="shared" si="8"/>
        <v/>
      </c>
      <c r="AC2622" s="19">
        <f t="shared" si="20"/>
        <v>8453.545455</v>
      </c>
      <c r="AD2622" s="19">
        <f t="shared" si="21"/>
        <v>3663</v>
      </c>
      <c r="AE2622" s="19" t="str">
        <f t="shared" si="22"/>
        <v>Нет моды</v>
      </c>
      <c r="AF2622" s="19">
        <f t="shared" si="23"/>
        <v>7170</v>
      </c>
      <c r="AG2622" s="19">
        <f t="shared" si="24"/>
        <v>9394</v>
      </c>
      <c r="AH2622" s="20" t="str">
        <f t="shared" si="14"/>
        <v/>
      </c>
      <c r="AI2622" s="21"/>
      <c r="AJ2622" s="21"/>
      <c r="AK2622" s="21"/>
      <c r="AL2622" s="22">
        <f t="shared" si="25"/>
        <v>1</v>
      </c>
    </row>
    <row r="2623" ht="12.75" customHeight="1">
      <c r="A2623" s="13" t="s">
        <v>194</v>
      </c>
      <c r="B2623" s="13" t="str">
        <f>IFERROR(__xludf.DUMMYFUNCTION("REGEXREPLACE(A2623, ""\d"", """")"),"         Ставропольский край")</f>
        <v>         Ставропольский край</v>
      </c>
      <c r="C2623" s="14" t="str">
        <f t="shared" si="15"/>
        <v>Ставропольский край</v>
      </c>
      <c r="D2623" s="3">
        <f t="shared" si="16"/>
        <v>2</v>
      </c>
      <c r="E2623" s="15" t="s">
        <v>42</v>
      </c>
      <c r="F2623" s="13" t="str">
        <f>IFERROR(__xludf.DUMMYFUNCTION("REGEXEXTRACT(E2623, ""[А-Яа-я].*"")"),"Ишемическая болезнь сердца")</f>
        <v>Ишемическая болезнь сердца</v>
      </c>
      <c r="G2623" s="16">
        <f t="shared" si="17"/>
        <v>2</v>
      </c>
      <c r="H2623" s="13" t="s">
        <v>28</v>
      </c>
      <c r="I2623" s="13" t="str">
        <f>IFERROR(__xludf.DUMMYFUNCTION("REGEXREPLACE(H2623, "".*\s"", """")"),"человек")</f>
        <v>человек</v>
      </c>
      <c r="J2623" s="13" t="s">
        <v>29</v>
      </c>
      <c r="K2623" s="17" t="str">
        <f>IFERROR(__xludf.DUMMYFUNCTION("REGEXREPLACE(J2623, ""^[\d\s]+"", """")"),"значение показателя за год")</f>
        <v>значение показателя за год</v>
      </c>
      <c r="L2623" s="16">
        <f t="shared" si="18"/>
        <v>2</v>
      </c>
      <c r="M2623" s="13" t="s">
        <v>31</v>
      </c>
      <c r="N2623" s="13" t="str">
        <f>IFERROR(__xludf.DUMMYFUNCTION("REGEXEXTRACT(M2623, "" (.+)$"")"),"городское население")</f>
        <v>городское население</v>
      </c>
      <c r="O2623" s="18">
        <v>4478.0</v>
      </c>
      <c r="P2623" s="18">
        <v>4547.0</v>
      </c>
      <c r="Q2623" s="18">
        <v>4837.0</v>
      </c>
      <c r="R2623" s="18">
        <v>5087.0</v>
      </c>
      <c r="S2623" s="18">
        <v>5316.0</v>
      </c>
      <c r="T2623" s="18">
        <v>5055.0</v>
      </c>
      <c r="U2623" s="18">
        <v>5011.0</v>
      </c>
      <c r="V2623" s="18">
        <v>4925.0</v>
      </c>
      <c r="W2623" s="18">
        <v>4861.0</v>
      </c>
      <c r="X2623" s="18">
        <v>4336.0</v>
      </c>
      <c r="Y2623" s="18">
        <v>4430.0</v>
      </c>
      <c r="Z2623" s="19" t="str">
        <f t="shared" si="6"/>
        <v/>
      </c>
      <c r="AA2623" s="19">
        <f t="shared" si="19"/>
        <v>52883</v>
      </c>
      <c r="AB2623" s="19" t="str">
        <f t="shared" si="8"/>
        <v/>
      </c>
      <c r="AC2623" s="19">
        <f t="shared" si="20"/>
        <v>4807.545455</v>
      </c>
      <c r="AD2623" s="19">
        <f t="shared" si="21"/>
        <v>6243</v>
      </c>
      <c r="AE2623" s="19" t="str">
        <f t="shared" si="22"/>
        <v>Нет моды</v>
      </c>
      <c r="AF2623" s="19">
        <f t="shared" si="23"/>
        <v>4336</v>
      </c>
      <c r="AG2623" s="19">
        <f t="shared" si="24"/>
        <v>5316</v>
      </c>
      <c r="AH2623" s="20" t="str">
        <f t="shared" si="14"/>
        <v/>
      </c>
      <c r="AI2623" s="21"/>
      <c r="AJ2623" s="21"/>
      <c r="AK2623" s="21"/>
      <c r="AL2623" s="22">
        <f t="shared" si="25"/>
        <v>1</v>
      </c>
    </row>
    <row r="2624" ht="12.75" customHeight="1">
      <c r="A2624" s="13" t="s">
        <v>194</v>
      </c>
      <c r="B2624" s="13" t="str">
        <f>IFERROR(__xludf.DUMMYFUNCTION("REGEXREPLACE(A2624, ""\d"", """")"),"         Ставропольский край")</f>
        <v>         Ставропольский край</v>
      </c>
      <c r="C2624" s="14" t="str">
        <f t="shared" si="15"/>
        <v>Ставропольский край</v>
      </c>
      <c r="D2624" s="3">
        <f t="shared" si="16"/>
        <v>2</v>
      </c>
      <c r="E2624" s="15" t="s">
        <v>42</v>
      </c>
      <c r="F2624" s="13" t="str">
        <f>IFERROR(__xludf.DUMMYFUNCTION("REGEXEXTRACT(E2624, ""[А-Яа-я].*"")"),"Ишемическая болезнь сердца")</f>
        <v>Ишемическая болезнь сердца</v>
      </c>
      <c r="G2624" s="16">
        <f t="shared" si="17"/>
        <v>2</v>
      </c>
      <c r="H2624" s="13" t="s">
        <v>28</v>
      </c>
      <c r="I2624" s="13" t="str">
        <f>IFERROR(__xludf.DUMMYFUNCTION("REGEXREPLACE(H2624, "".*\s"", """")"),"человек")</f>
        <v>человек</v>
      </c>
      <c r="J2624" s="13" t="s">
        <v>29</v>
      </c>
      <c r="K2624" s="17" t="str">
        <f>IFERROR(__xludf.DUMMYFUNCTION("REGEXREPLACE(J2624, ""^[\d\s]+"", """")"),"значение показателя за год")</f>
        <v>значение показателя за год</v>
      </c>
      <c r="L2624" s="16">
        <f t="shared" si="18"/>
        <v>2</v>
      </c>
      <c r="M2624" s="13" t="s">
        <v>32</v>
      </c>
      <c r="N2624" s="13" t="str">
        <f>IFERROR(__xludf.DUMMYFUNCTION("REGEXEXTRACT(M2624, "" (.+)$"")"),"сельское население")</f>
        <v>сельское население</v>
      </c>
      <c r="O2624" s="18">
        <v>4487.0</v>
      </c>
      <c r="P2624" s="18">
        <v>3885.0</v>
      </c>
      <c r="Q2624" s="18">
        <v>3937.0</v>
      </c>
      <c r="R2624" s="18">
        <v>4062.0</v>
      </c>
      <c r="S2624" s="18">
        <v>4078.0</v>
      </c>
      <c r="T2624" s="18">
        <v>3672.0</v>
      </c>
      <c r="U2624" s="18">
        <v>3606.0</v>
      </c>
      <c r="V2624" s="18">
        <v>3253.0</v>
      </c>
      <c r="W2624" s="18">
        <v>3392.0</v>
      </c>
      <c r="X2624" s="18">
        <v>2834.0</v>
      </c>
      <c r="Y2624" s="18">
        <v>2900.0</v>
      </c>
      <c r="Z2624" s="19" t="str">
        <f t="shared" si="6"/>
        <v/>
      </c>
      <c r="AA2624" s="19" t="str">
        <f t="shared" si="19"/>
        <v/>
      </c>
      <c r="AB2624" s="19">
        <f t="shared" si="8"/>
        <v>40106</v>
      </c>
      <c r="AC2624" s="19">
        <f t="shared" si="20"/>
        <v>3646</v>
      </c>
      <c r="AD2624" s="19">
        <f t="shared" si="21"/>
        <v>4383</v>
      </c>
      <c r="AE2624" s="19" t="str">
        <f t="shared" si="22"/>
        <v>Нет моды</v>
      </c>
      <c r="AF2624" s="19">
        <f t="shared" si="23"/>
        <v>2834</v>
      </c>
      <c r="AG2624" s="19">
        <f t="shared" si="24"/>
        <v>4487</v>
      </c>
      <c r="AH2624" s="20" t="str">
        <f t="shared" si="14"/>
        <v>Город: 57%; Село: 43%</v>
      </c>
      <c r="AI2624" s="21"/>
      <c r="AJ2624" s="21"/>
      <c r="AK2624" s="21"/>
      <c r="AL2624" s="22">
        <f t="shared" si="25"/>
        <v>1</v>
      </c>
    </row>
    <row r="2625" ht="12.75" customHeight="1">
      <c r="A2625" s="13" t="s">
        <v>194</v>
      </c>
      <c r="B2625" s="13" t="str">
        <f>IFERROR(__xludf.DUMMYFUNCTION("REGEXREPLACE(A2625, ""\d"", """")"),"         Ставропольский край")</f>
        <v>         Ставропольский край</v>
      </c>
      <c r="C2625" s="14" t="str">
        <f t="shared" si="15"/>
        <v>Ставропольский край</v>
      </c>
      <c r="D2625" s="3">
        <f t="shared" si="16"/>
        <v>2</v>
      </c>
      <c r="E2625" s="15" t="s">
        <v>43</v>
      </c>
      <c r="F2625" s="13" t="str">
        <f>IFERROR(__xludf.DUMMYFUNCTION("REGEXEXTRACT(E2625, ""[А-Яа-я].*"")"),"Новообразования")</f>
        <v>Новообразования</v>
      </c>
      <c r="G2625" s="16">
        <f t="shared" si="17"/>
        <v>2</v>
      </c>
      <c r="H2625" s="13" t="s">
        <v>28</v>
      </c>
      <c r="I2625" s="13" t="str">
        <f>IFERROR(__xludf.DUMMYFUNCTION("REGEXREPLACE(H2625, "".*\s"", """")"),"человек")</f>
        <v>человек</v>
      </c>
      <c r="J2625" s="13" t="s">
        <v>29</v>
      </c>
      <c r="K2625" s="17" t="str">
        <f>IFERROR(__xludf.DUMMYFUNCTION("REGEXREPLACE(J2625, ""^[\d\s]+"", """")"),"значение показателя за год")</f>
        <v>значение показателя за год</v>
      </c>
      <c r="L2625" s="16">
        <f t="shared" si="18"/>
        <v>2</v>
      </c>
      <c r="M2625" s="13" t="s">
        <v>30</v>
      </c>
      <c r="N2625" s="13" t="str">
        <f>IFERROR(__xludf.DUMMYFUNCTION("REGEXEXTRACT(M2625, "" (.+)$"")"),"все население")</f>
        <v>все население</v>
      </c>
      <c r="O2625" s="18">
        <v>5029.0</v>
      </c>
      <c r="P2625" s="18">
        <v>4865.0</v>
      </c>
      <c r="Q2625" s="18">
        <v>4860.0</v>
      </c>
      <c r="R2625" s="18">
        <v>5061.0</v>
      </c>
      <c r="S2625" s="18">
        <v>4567.0</v>
      </c>
      <c r="T2625" s="18">
        <v>4836.0</v>
      </c>
      <c r="U2625" s="18">
        <v>4719.0</v>
      </c>
      <c r="V2625" s="18">
        <v>4879.0</v>
      </c>
      <c r="W2625" s="18">
        <v>4706.0</v>
      </c>
      <c r="X2625" s="18">
        <v>4486.0</v>
      </c>
      <c r="Y2625" s="18">
        <v>4376.0</v>
      </c>
      <c r="Z2625" s="19">
        <f t="shared" si="6"/>
        <v>52384</v>
      </c>
      <c r="AA2625" s="19" t="str">
        <f t="shared" si="19"/>
        <v/>
      </c>
      <c r="AB2625" s="19" t="str">
        <f t="shared" si="8"/>
        <v/>
      </c>
      <c r="AC2625" s="19">
        <f t="shared" si="20"/>
        <v>4762.181818</v>
      </c>
      <c r="AD2625" s="19">
        <f t="shared" si="21"/>
        <v>4431</v>
      </c>
      <c r="AE2625" s="19" t="str">
        <f t="shared" si="22"/>
        <v>Нет моды</v>
      </c>
      <c r="AF2625" s="19">
        <f t="shared" si="23"/>
        <v>4376</v>
      </c>
      <c r="AG2625" s="19">
        <f t="shared" si="24"/>
        <v>5061</v>
      </c>
      <c r="AH2625" s="20" t="str">
        <f t="shared" si="14"/>
        <v/>
      </c>
      <c r="AI2625" s="21"/>
      <c r="AJ2625" s="21"/>
      <c r="AK2625" s="21"/>
      <c r="AL2625" s="22">
        <f t="shared" si="25"/>
        <v>1</v>
      </c>
    </row>
    <row r="2626" ht="12.75" customHeight="1">
      <c r="A2626" s="13" t="s">
        <v>194</v>
      </c>
      <c r="B2626" s="13" t="str">
        <f>IFERROR(__xludf.DUMMYFUNCTION("REGEXREPLACE(A2626, ""\d"", """")"),"         Ставропольский край")</f>
        <v>         Ставропольский край</v>
      </c>
      <c r="C2626" s="14" t="str">
        <f t="shared" si="15"/>
        <v>Ставропольский край</v>
      </c>
      <c r="D2626" s="3">
        <f t="shared" si="16"/>
        <v>2</v>
      </c>
      <c r="E2626" s="15" t="s">
        <v>43</v>
      </c>
      <c r="F2626" s="13" t="str">
        <f>IFERROR(__xludf.DUMMYFUNCTION("REGEXEXTRACT(E2626, ""[А-Яа-я].*"")"),"Новообразования")</f>
        <v>Новообразования</v>
      </c>
      <c r="G2626" s="16">
        <f t="shared" si="17"/>
        <v>2</v>
      </c>
      <c r="H2626" s="13" t="s">
        <v>28</v>
      </c>
      <c r="I2626" s="13" t="str">
        <f>IFERROR(__xludf.DUMMYFUNCTION("REGEXREPLACE(H2626, "".*\s"", """")"),"человек")</f>
        <v>человек</v>
      </c>
      <c r="J2626" s="13" t="s">
        <v>29</v>
      </c>
      <c r="K2626" s="17" t="str">
        <f>IFERROR(__xludf.DUMMYFUNCTION("REGEXREPLACE(J2626, ""^[\d\s]+"", """")"),"значение показателя за год")</f>
        <v>значение показателя за год</v>
      </c>
      <c r="L2626" s="16">
        <f t="shared" si="18"/>
        <v>2</v>
      </c>
      <c r="M2626" s="13" t="s">
        <v>31</v>
      </c>
      <c r="N2626" s="13" t="str">
        <f>IFERROR(__xludf.DUMMYFUNCTION("REGEXEXTRACT(M2626, "" (.+)$"")"),"городское население")</f>
        <v>городское население</v>
      </c>
      <c r="O2626" s="18">
        <v>2977.0</v>
      </c>
      <c r="P2626" s="18">
        <v>2889.0</v>
      </c>
      <c r="Q2626" s="18">
        <v>2919.0</v>
      </c>
      <c r="R2626" s="18">
        <v>3074.0</v>
      </c>
      <c r="S2626" s="18">
        <v>2698.0</v>
      </c>
      <c r="T2626" s="18">
        <v>2955.0</v>
      </c>
      <c r="U2626" s="18">
        <v>2821.0</v>
      </c>
      <c r="V2626" s="18">
        <v>2955.0</v>
      </c>
      <c r="W2626" s="18">
        <v>2839.0</v>
      </c>
      <c r="X2626" s="18">
        <v>2688.0</v>
      </c>
      <c r="Y2626" s="18">
        <v>2753.0</v>
      </c>
      <c r="Z2626" s="19" t="str">
        <f t="shared" si="6"/>
        <v/>
      </c>
      <c r="AA2626" s="19">
        <f t="shared" si="19"/>
        <v>31568</v>
      </c>
      <c r="AB2626" s="19" t="str">
        <f t="shared" si="8"/>
        <v/>
      </c>
      <c r="AC2626" s="19">
        <f t="shared" si="20"/>
        <v>2869.818182</v>
      </c>
      <c r="AD2626" s="19">
        <f t="shared" si="21"/>
        <v>3725</v>
      </c>
      <c r="AE2626" s="19" t="str">
        <f t="shared" si="22"/>
        <v>Нет моды</v>
      </c>
      <c r="AF2626" s="19">
        <f t="shared" si="23"/>
        <v>2688</v>
      </c>
      <c r="AG2626" s="19">
        <f t="shared" si="24"/>
        <v>3074</v>
      </c>
      <c r="AH2626" s="20" t="str">
        <f t="shared" si="14"/>
        <v/>
      </c>
      <c r="AI2626" s="21"/>
      <c r="AJ2626" s="21"/>
      <c r="AK2626" s="21"/>
      <c r="AL2626" s="22">
        <f t="shared" si="25"/>
        <v>1</v>
      </c>
    </row>
    <row r="2627" ht="12.75" customHeight="1">
      <c r="A2627" s="13" t="s">
        <v>194</v>
      </c>
      <c r="B2627" s="13" t="str">
        <f>IFERROR(__xludf.DUMMYFUNCTION("REGEXREPLACE(A2627, ""\d"", """")"),"         Ставропольский край")</f>
        <v>         Ставропольский край</v>
      </c>
      <c r="C2627" s="14" t="str">
        <f t="shared" si="15"/>
        <v>Ставропольский край</v>
      </c>
      <c r="D2627" s="3">
        <f t="shared" si="16"/>
        <v>2</v>
      </c>
      <c r="E2627" s="15" t="s">
        <v>43</v>
      </c>
      <c r="F2627" s="13" t="str">
        <f>IFERROR(__xludf.DUMMYFUNCTION("REGEXEXTRACT(E2627, ""[А-Яа-я].*"")"),"Новообразования")</f>
        <v>Новообразования</v>
      </c>
      <c r="G2627" s="16">
        <f t="shared" si="17"/>
        <v>2</v>
      </c>
      <c r="H2627" s="13" t="s">
        <v>28</v>
      </c>
      <c r="I2627" s="13" t="str">
        <f>IFERROR(__xludf.DUMMYFUNCTION("REGEXREPLACE(H2627, "".*\s"", """")"),"человек")</f>
        <v>человек</v>
      </c>
      <c r="J2627" s="13" t="s">
        <v>29</v>
      </c>
      <c r="K2627" s="17" t="str">
        <f>IFERROR(__xludf.DUMMYFUNCTION("REGEXREPLACE(J2627, ""^[\d\s]+"", """")"),"значение показателя за год")</f>
        <v>значение показателя за год</v>
      </c>
      <c r="L2627" s="16">
        <f t="shared" si="18"/>
        <v>2</v>
      </c>
      <c r="M2627" s="13" t="s">
        <v>32</v>
      </c>
      <c r="N2627" s="13" t="str">
        <f>IFERROR(__xludf.DUMMYFUNCTION("REGEXEXTRACT(M2627, "" (.+)$"")"),"сельское население")</f>
        <v>сельское население</v>
      </c>
      <c r="O2627" s="18">
        <v>2052.0</v>
      </c>
      <c r="P2627" s="18">
        <v>1976.0</v>
      </c>
      <c r="Q2627" s="18">
        <v>1941.0</v>
      </c>
      <c r="R2627" s="18">
        <v>1987.0</v>
      </c>
      <c r="S2627" s="18">
        <v>1869.0</v>
      </c>
      <c r="T2627" s="18">
        <v>1881.0</v>
      </c>
      <c r="U2627" s="18">
        <v>1898.0</v>
      </c>
      <c r="V2627" s="18">
        <v>1924.0</v>
      </c>
      <c r="W2627" s="18">
        <v>1867.0</v>
      </c>
      <c r="X2627" s="18">
        <v>1798.0</v>
      </c>
      <c r="Y2627" s="18">
        <v>1623.0</v>
      </c>
      <c r="Z2627" s="19" t="str">
        <f t="shared" si="6"/>
        <v/>
      </c>
      <c r="AA2627" s="19" t="str">
        <f t="shared" si="19"/>
        <v/>
      </c>
      <c r="AB2627" s="19">
        <f t="shared" si="8"/>
        <v>20816</v>
      </c>
      <c r="AC2627" s="19">
        <f t="shared" si="20"/>
        <v>1892.363636</v>
      </c>
      <c r="AD2627" s="19">
        <f t="shared" si="21"/>
        <v>2370</v>
      </c>
      <c r="AE2627" s="19" t="str">
        <f t="shared" si="22"/>
        <v>Нет моды</v>
      </c>
      <c r="AF2627" s="19">
        <f t="shared" si="23"/>
        <v>1623</v>
      </c>
      <c r="AG2627" s="19">
        <f t="shared" si="24"/>
        <v>2052</v>
      </c>
      <c r="AH2627" s="20" t="str">
        <f t="shared" si="14"/>
        <v>Город: 60%; Село: 40%</v>
      </c>
      <c r="AI2627" s="21"/>
      <c r="AJ2627" s="21"/>
      <c r="AK2627" s="21"/>
      <c r="AL2627" s="22">
        <f t="shared" si="25"/>
        <v>1</v>
      </c>
    </row>
    <row r="2628" ht="12.75" customHeight="1">
      <c r="A2628" s="13" t="s">
        <v>194</v>
      </c>
      <c r="B2628" s="13" t="str">
        <f>IFERROR(__xludf.DUMMYFUNCTION("REGEXREPLACE(A2628, ""\d"", """")"),"         Ставропольский край")</f>
        <v>         Ставропольский край</v>
      </c>
      <c r="C2628" s="14" t="str">
        <f t="shared" si="15"/>
        <v>Ставропольский край</v>
      </c>
      <c r="D2628" s="3">
        <f t="shared" si="16"/>
        <v>2</v>
      </c>
      <c r="E2628" s="15" t="s">
        <v>44</v>
      </c>
      <c r="F2628" s="13" t="str">
        <f>IFERROR(__xludf.DUMMYFUNCTION("REGEXEXTRACT(E2628,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28" s="16">
        <f t="shared" si="17"/>
        <v>2</v>
      </c>
      <c r="H2628" s="13" t="s">
        <v>28</v>
      </c>
      <c r="I2628" s="13" t="str">
        <f>IFERROR(__xludf.DUMMYFUNCTION("REGEXREPLACE(H2628, "".*\s"", """")"),"человек")</f>
        <v>человек</v>
      </c>
      <c r="J2628" s="13" t="s">
        <v>29</v>
      </c>
      <c r="K2628" s="17" t="str">
        <f>IFERROR(__xludf.DUMMYFUNCTION("REGEXREPLACE(J2628, ""^[\d\s]+"", """")"),"значение показателя за год")</f>
        <v>значение показателя за год</v>
      </c>
      <c r="L2628" s="16">
        <f t="shared" si="18"/>
        <v>2</v>
      </c>
      <c r="M2628" s="13" t="s">
        <v>30</v>
      </c>
      <c r="N2628" s="13" t="str">
        <f>IFERROR(__xludf.DUMMYFUNCTION("REGEXEXTRACT(M2628, "" (.+)$"")"),"все население")</f>
        <v>все население</v>
      </c>
      <c r="O2628" s="18">
        <v>211.0</v>
      </c>
      <c r="P2628" s="23" t="s">
        <v>37</v>
      </c>
      <c r="Q2628" s="18">
        <v>182.0</v>
      </c>
      <c r="R2628" s="18">
        <v>208.0</v>
      </c>
      <c r="S2628" s="23" t="s">
        <v>37</v>
      </c>
      <c r="T2628" s="23" t="s">
        <v>37</v>
      </c>
      <c r="U2628" s="23" t="s">
        <v>37</v>
      </c>
      <c r="V2628" s="23" t="s">
        <v>37</v>
      </c>
      <c r="W2628" s="23" t="s">
        <v>37</v>
      </c>
      <c r="X2628" s="23" t="s">
        <v>37</v>
      </c>
      <c r="Y2628" s="23" t="s">
        <v>37</v>
      </c>
      <c r="Z2628" s="19">
        <f t="shared" si="6"/>
        <v>601</v>
      </c>
      <c r="AA2628" s="19" t="str">
        <f t="shared" si="19"/>
        <v/>
      </c>
      <c r="AB2628" s="19" t="str">
        <f t="shared" si="8"/>
        <v/>
      </c>
      <c r="AC2628" s="19">
        <f t="shared" si="20"/>
        <v>200.3333333</v>
      </c>
      <c r="AD2628" s="19">
        <f t="shared" si="21"/>
        <v>1875</v>
      </c>
      <c r="AE2628" s="19" t="str">
        <f t="shared" si="22"/>
        <v>Нет моды</v>
      </c>
      <c r="AF2628" s="19">
        <f t="shared" si="23"/>
        <v>182</v>
      </c>
      <c r="AG2628" s="19">
        <f t="shared" si="24"/>
        <v>211</v>
      </c>
      <c r="AH2628" s="20" t="str">
        <f t="shared" si="14"/>
        <v/>
      </c>
      <c r="AI2628" s="24"/>
      <c r="AJ2628" s="24"/>
      <c r="AK2628" s="24"/>
      <c r="AL2628" s="22">
        <f t="shared" si="25"/>
        <v>1</v>
      </c>
    </row>
    <row r="2629" ht="12.75" customHeight="1">
      <c r="A2629" s="13" t="s">
        <v>194</v>
      </c>
      <c r="B2629" s="13" t="str">
        <f>IFERROR(__xludf.DUMMYFUNCTION("REGEXREPLACE(A2629, ""\d"", """")"),"         Ставропольский край")</f>
        <v>         Ставропольский край</v>
      </c>
      <c r="C2629" s="14" t="str">
        <f t="shared" si="15"/>
        <v>Ставропольский край</v>
      </c>
      <c r="D2629" s="3">
        <f t="shared" si="16"/>
        <v>2</v>
      </c>
      <c r="E2629" s="15" t="s">
        <v>44</v>
      </c>
      <c r="F2629" s="13" t="str">
        <f>IFERROR(__xludf.DUMMYFUNCTION("REGEXEXTRACT(E2629,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29" s="16">
        <f t="shared" si="17"/>
        <v>2</v>
      </c>
      <c r="H2629" s="13" t="s">
        <v>28</v>
      </c>
      <c r="I2629" s="13" t="str">
        <f>IFERROR(__xludf.DUMMYFUNCTION("REGEXREPLACE(H2629, "".*\s"", """")"),"человек")</f>
        <v>человек</v>
      </c>
      <c r="J2629" s="13" t="s">
        <v>29</v>
      </c>
      <c r="K2629" s="17" t="str">
        <f>IFERROR(__xludf.DUMMYFUNCTION("REGEXREPLACE(J2629, ""^[\d\s]+"", """")"),"значение показателя за год")</f>
        <v>значение показателя за год</v>
      </c>
      <c r="L2629" s="16">
        <f t="shared" si="18"/>
        <v>2</v>
      </c>
      <c r="M2629" s="13" t="s">
        <v>31</v>
      </c>
      <c r="N2629" s="13" t="str">
        <f>IFERROR(__xludf.DUMMYFUNCTION("REGEXEXTRACT(M2629, "" (.+)$"")"),"городское население")</f>
        <v>городское население</v>
      </c>
      <c r="O2629" s="18">
        <v>121.0</v>
      </c>
      <c r="P2629" s="23" t="s">
        <v>37</v>
      </c>
      <c r="Q2629" s="18">
        <v>110.0</v>
      </c>
      <c r="R2629" s="18">
        <v>133.0</v>
      </c>
      <c r="S2629" s="23" t="s">
        <v>37</v>
      </c>
      <c r="T2629" s="23" t="s">
        <v>37</v>
      </c>
      <c r="U2629" s="23" t="s">
        <v>37</v>
      </c>
      <c r="V2629" s="23" t="s">
        <v>37</v>
      </c>
      <c r="W2629" s="23" t="s">
        <v>37</v>
      </c>
      <c r="X2629" s="23" t="s">
        <v>37</v>
      </c>
      <c r="Y2629" s="23" t="s">
        <v>37</v>
      </c>
      <c r="Z2629" s="19" t="str">
        <f t="shared" si="6"/>
        <v/>
      </c>
      <c r="AA2629" s="19">
        <f t="shared" si="19"/>
        <v>364</v>
      </c>
      <c r="AB2629" s="19" t="str">
        <f t="shared" si="8"/>
        <v/>
      </c>
      <c r="AC2629" s="19">
        <f t="shared" si="20"/>
        <v>121.3333333</v>
      </c>
      <c r="AD2629" s="19">
        <f t="shared" si="21"/>
        <v>157.5</v>
      </c>
      <c r="AE2629" s="19" t="str">
        <f t="shared" si="22"/>
        <v>Нет моды</v>
      </c>
      <c r="AF2629" s="19">
        <f t="shared" si="23"/>
        <v>110</v>
      </c>
      <c r="AG2629" s="19">
        <f t="shared" si="24"/>
        <v>133</v>
      </c>
      <c r="AH2629" s="20" t="str">
        <f t="shared" si="14"/>
        <v/>
      </c>
      <c r="AI2629" s="24"/>
      <c r="AJ2629" s="24"/>
      <c r="AK2629" s="24"/>
      <c r="AL2629" s="22">
        <f t="shared" si="25"/>
        <v>1</v>
      </c>
    </row>
    <row r="2630" ht="12.75" customHeight="1">
      <c r="A2630" s="13" t="s">
        <v>194</v>
      </c>
      <c r="B2630" s="13" t="str">
        <f>IFERROR(__xludf.DUMMYFUNCTION("REGEXREPLACE(A2630, ""\d"", """")"),"         Ставропольский край")</f>
        <v>         Ставропольский край</v>
      </c>
      <c r="C2630" s="14" t="str">
        <f t="shared" si="15"/>
        <v>Ставропольский край</v>
      </c>
      <c r="D2630" s="3">
        <f t="shared" si="16"/>
        <v>2</v>
      </c>
      <c r="E2630" s="15" t="s">
        <v>44</v>
      </c>
      <c r="F2630" s="13" t="str">
        <f>IFERROR(__xludf.DUMMYFUNCTION("REGEXEXTRACT(E2630,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30" s="16">
        <f t="shared" si="17"/>
        <v>2</v>
      </c>
      <c r="H2630" s="13" t="s">
        <v>28</v>
      </c>
      <c r="I2630" s="13" t="str">
        <f>IFERROR(__xludf.DUMMYFUNCTION("REGEXREPLACE(H2630, "".*\s"", """")"),"человек")</f>
        <v>человек</v>
      </c>
      <c r="J2630" s="13" t="s">
        <v>29</v>
      </c>
      <c r="K2630" s="17" t="str">
        <f>IFERROR(__xludf.DUMMYFUNCTION("REGEXREPLACE(J2630, ""^[\d\s]+"", """")"),"значение показателя за год")</f>
        <v>значение показателя за год</v>
      </c>
      <c r="L2630" s="16">
        <f t="shared" si="18"/>
        <v>2</v>
      </c>
      <c r="M2630" s="13" t="s">
        <v>32</v>
      </c>
      <c r="N2630" s="13" t="str">
        <f>IFERROR(__xludf.DUMMYFUNCTION("REGEXEXTRACT(M2630, "" (.+)$"")"),"сельское население")</f>
        <v>сельское население</v>
      </c>
      <c r="O2630" s="18">
        <v>90.0</v>
      </c>
      <c r="P2630" s="23" t="s">
        <v>37</v>
      </c>
      <c r="Q2630" s="18">
        <v>72.0</v>
      </c>
      <c r="R2630" s="18">
        <v>75.0</v>
      </c>
      <c r="S2630" s="23" t="s">
        <v>37</v>
      </c>
      <c r="T2630" s="23" t="s">
        <v>37</v>
      </c>
      <c r="U2630" s="23" t="s">
        <v>37</v>
      </c>
      <c r="V2630" s="23" t="s">
        <v>37</v>
      </c>
      <c r="W2630" s="23" t="s">
        <v>37</v>
      </c>
      <c r="X2630" s="23" t="s">
        <v>37</v>
      </c>
      <c r="Y2630" s="23" t="s">
        <v>37</v>
      </c>
      <c r="Z2630" s="19" t="str">
        <f t="shared" si="6"/>
        <v/>
      </c>
      <c r="AA2630" s="19" t="str">
        <f t="shared" si="19"/>
        <v/>
      </c>
      <c r="AB2630" s="19">
        <f t="shared" si="8"/>
        <v>237</v>
      </c>
      <c r="AC2630" s="19">
        <f t="shared" si="20"/>
        <v>79</v>
      </c>
      <c r="AD2630" s="19">
        <f t="shared" si="21"/>
        <v>100</v>
      </c>
      <c r="AE2630" s="19" t="str">
        <f t="shared" si="22"/>
        <v>Нет моды</v>
      </c>
      <c r="AF2630" s="19">
        <f t="shared" si="23"/>
        <v>72</v>
      </c>
      <c r="AG2630" s="19">
        <f t="shared" si="24"/>
        <v>90</v>
      </c>
      <c r="AH2630" s="20" t="str">
        <f t="shared" si="14"/>
        <v>Город: 61%; Село: 39%</v>
      </c>
      <c r="AI2630" s="24"/>
      <c r="AJ2630" s="24"/>
      <c r="AK2630" s="24"/>
      <c r="AL2630" s="22">
        <f t="shared" si="25"/>
        <v>1</v>
      </c>
    </row>
    <row r="2631" ht="12.75" customHeight="1">
      <c r="A2631" s="13" t="s">
        <v>194</v>
      </c>
      <c r="B2631" s="13" t="str">
        <f>IFERROR(__xludf.DUMMYFUNCTION("REGEXREPLACE(A2631, ""\d"", """")"),"         Ставропольский край")</f>
        <v>         Ставропольский край</v>
      </c>
      <c r="C2631" s="14" t="str">
        <f t="shared" si="15"/>
        <v>Ставропольский край</v>
      </c>
      <c r="D2631" s="3">
        <f t="shared" si="16"/>
        <v>2</v>
      </c>
      <c r="E2631" s="15" t="s">
        <v>45</v>
      </c>
      <c r="F2631" s="13" t="str">
        <f>IFERROR(__xludf.DUMMYFUNCTION("REGEXEXTRACT(E2631, ""[А-Яа-я].*"")"),"Самоубийство")</f>
        <v>Самоубийство</v>
      </c>
      <c r="G2631" s="16">
        <f t="shared" si="17"/>
        <v>2</v>
      </c>
      <c r="H2631" s="13" t="s">
        <v>28</v>
      </c>
      <c r="I2631" s="13" t="str">
        <f>IFERROR(__xludf.DUMMYFUNCTION("REGEXREPLACE(H2631, "".*\s"", """")"),"человек")</f>
        <v>человек</v>
      </c>
      <c r="J2631" s="13" t="s">
        <v>29</v>
      </c>
      <c r="K2631" s="17" t="str">
        <f>IFERROR(__xludf.DUMMYFUNCTION("REGEXREPLACE(J2631, ""^[\d\s]+"", """")"),"значение показателя за год")</f>
        <v>значение показателя за год</v>
      </c>
      <c r="L2631" s="16">
        <f t="shared" si="18"/>
        <v>2</v>
      </c>
      <c r="M2631" s="13" t="s">
        <v>30</v>
      </c>
      <c r="N2631" s="13" t="str">
        <f>IFERROR(__xludf.DUMMYFUNCTION("REGEXEXTRACT(M2631, "" (.+)$"")"),"все население")</f>
        <v>все население</v>
      </c>
      <c r="O2631" s="18">
        <v>277.0</v>
      </c>
      <c r="P2631" s="18">
        <v>264.0</v>
      </c>
      <c r="Q2631" s="18">
        <v>301.0</v>
      </c>
      <c r="R2631" s="18">
        <v>315.0</v>
      </c>
      <c r="S2631" s="18">
        <v>247.0</v>
      </c>
      <c r="T2631" s="18">
        <v>265.0</v>
      </c>
      <c r="U2631" s="18">
        <v>230.0</v>
      </c>
      <c r="V2631" s="18">
        <v>243.0</v>
      </c>
      <c r="W2631" s="18">
        <v>211.0</v>
      </c>
      <c r="X2631" s="18">
        <v>174.0</v>
      </c>
      <c r="Y2631" s="18">
        <v>147.0</v>
      </c>
      <c r="Z2631" s="19">
        <f t="shared" si="6"/>
        <v>2674</v>
      </c>
      <c r="AA2631" s="19" t="str">
        <f t="shared" si="19"/>
        <v/>
      </c>
      <c r="AB2631" s="19" t="str">
        <f t="shared" si="8"/>
        <v/>
      </c>
      <c r="AC2631" s="19">
        <f t="shared" si="20"/>
        <v>243.0909091</v>
      </c>
      <c r="AD2631" s="19">
        <f t="shared" si="21"/>
        <v>236.5</v>
      </c>
      <c r="AE2631" s="19" t="str">
        <f t="shared" si="22"/>
        <v>Нет моды</v>
      </c>
      <c r="AF2631" s="19">
        <f t="shared" si="23"/>
        <v>147</v>
      </c>
      <c r="AG2631" s="19">
        <f t="shared" si="24"/>
        <v>315</v>
      </c>
      <c r="AH2631" s="20" t="str">
        <f t="shared" si="14"/>
        <v/>
      </c>
      <c r="AI2631" s="21"/>
      <c r="AJ2631" s="21"/>
      <c r="AK2631" s="21"/>
      <c r="AL2631" s="22">
        <f t="shared" si="25"/>
        <v>1</v>
      </c>
    </row>
    <row r="2632" ht="12.75" customHeight="1">
      <c r="A2632" s="13" t="s">
        <v>194</v>
      </c>
      <c r="B2632" s="13" t="str">
        <f>IFERROR(__xludf.DUMMYFUNCTION("REGEXREPLACE(A2632, ""\d"", """")"),"         Ставропольский край")</f>
        <v>         Ставропольский край</v>
      </c>
      <c r="C2632" s="14" t="str">
        <f t="shared" si="15"/>
        <v>Ставропольский край</v>
      </c>
      <c r="D2632" s="3">
        <f t="shared" si="16"/>
        <v>2</v>
      </c>
      <c r="E2632" s="15" t="s">
        <v>45</v>
      </c>
      <c r="F2632" s="13" t="str">
        <f>IFERROR(__xludf.DUMMYFUNCTION("REGEXEXTRACT(E2632, ""[А-Яа-я].*"")"),"Самоубийство")</f>
        <v>Самоубийство</v>
      </c>
      <c r="G2632" s="16">
        <f t="shared" si="17"/>
        <v>2</v>
      </c>
      <c r="H2632" s="13" t="s">
        <v>28</v>
      </c>
      <c r="I2632" s="13" t="str">
        <f>IFERROR(__xludf.DUMMYFUNCTION("REGEXREPLACE(H2632, "".*\s"", """")"),"человек")</f>
        <v>человек</v>
      </c>
      <c r="J2632" s="13" t="s">
        <v>29</v>
      </c>
      <c r="K2632" s="17" t="str">
        <f>IFERROR(__xludf.DUMMYFUNCTION("REGEXREPLACE(J2632, ""^[\d\s]+"", """")"),"значение показателя за год")</f>
        <v>значение показателя за год</v>
      </c>
      <c r="L2632" s="16">
        <f t="shared" si="18"/>
        <v>2</v>
      </c>
      <c r="M2632" s="13" t="s">
        <v>31</v>
      </c>
      <c r="N2632" s="13" t="str">
        <f>IFERROR(__xludf.DUMMYFUNCTION("REGEXEXTRACT(M2632, "" (.+)$"")"),"городское население")</f>
        <v>городское население</v>
      </c>
      <c r="O2632" s="18">
        <v>128.0</v>
      </c>
      <c r="P2632" s="18">
        <v>111.0</v>
      </c>
      <c r="Q2632" s="18">
        <v>146.0</v>
      </c>
      <c r="R2632" s="18">
        <v>140.0</v>
      </c>
      <c r="S2632" s="18">
        <v>115.0</v>
      </c>
      <c r="T2632" s="18">
        <v>125.0</v>
      </c>
      <c r="U2632" s="18">
        <v>124.0</v>
      </c>
      <c r="V2632" s="18">
        <v>110.0</v>
      </c>
      <c r="W2632" s="18">
        <v>100.0</v>
      </c>
      <c r="X2632" s="18">
        <v>83.0</v>
      </c>
      <c r="Y2632" s="18">
        <v>52.0</v>
      </c>
      <c r="Z2632" s="19" t="str">
        <f t="shared" si="6"/>
        <v/>
      </c>
      <c r="AA2632" s="19">
        <f t="shared" si="19"/>
        <v>1234</v>
      </c>
      <c r="AB2632" s="19" t="str">
        <f t="shared" si="8"/>
        <v/>
      </c>
      <c r="AC2632" s="19">
        <f t="shared" si="20"/>
        <v>112.1818182</v>
      </c>
      <c r="AD2632" s="19">
        <f t="shared" si="21"/>
        <v>146.5</v>
      </c>
      <c r="AE2632" s="19" t="str">
        <f t="shared" si="22"/>
        <v>Нет моды</v>
      </c>
      <c r="AF2632" s="19">
        <f t="shared" si="23"/>
        <v>52</v>
      </c>
      <c r="AG2632" s="19">
        <f t="shared" si="24"/>
        <v>146</v>
      </c>
      <c r="AH2632" s="20" t="str">
        <f t="shared" si="14"/>
        <v/>
      </c>
      <c r="AI2632" s="21"/>
      <c r="AJ2632" s="21"/>
      <c r="AK2632" s="21"/>
      <c r="AL2632" s="22">
        <f t="shared" si="25"/>
        <v>1</v>
      </c>
    </row>
    <row r="2633" ht="12.75" customHeight="1">
      <c r="A2633" s="13" t="s">
        <v>194</v>
      </c>
      <c r="B2633" s="13" t="str">
        <f>IFERROR(__xludf.DUMMYFUNCTION("REGEXREPLACE(A2633, ""\d"", """")"),"         Ставропольский край")</f>
        <v>         Ставропольский край</v>
      </c>
      <c r="C2633" s="14" t="str">
        <f t="shared" si="15"/>
        <v>Ставропольский край</v>
      </c>
      <c r="D2633" s="3">
        <f t="shared" si="16"/>
        <v>2</v>
      </c>
      <c r="E2633" s="15" t="s">
        <v>45</v>
      </c>
      <c r="F2633" s="13" t="str">
        <f>IFERROR(__xludf.DUMMYFUNCTION("REGEXEXTRACT(E2633, ""[А-Яа-я].*"")"),"Самоубийство")</f>
        <v>Самоубийство</v>
      </c>
      <c r="G2633" s="16">
        <f t="shared" si="17"/>
        <v>2</v>
      </c>
      <c r="H2633" s="13" t="s">
        <v>28</v>
      </c>
      <c r="I2633" s="13" t="str">
        <f>IFERROR(__xludf.DUMMYFUNCTION("REGEXREPLACE(H2633, "".*\s"", """")"),"человек")</f>
        <v>человек</v>
      </c>
      <c r="J2633" s="13" t="s">
        <v>29</v>
      </c>
      <c r="K2633" s="17" t="str">
        <f>IFERROR(__xludf.DUMMYFUNCTION("REGEXREPLACE(J2633, ""^[\d\s]+"", """")"),"значение показателя за год")</f>
        <v>значение показателя за год</v>
      </c>
      <c r="L2633" s="16">
        <f t="shared" si="18"/>
        <v>2</v>
      </c>
      <c r="M2633" s="13" t="s">
        <v>32</v>
      </c>
      <c r="N2633" s="13" t="str">
        <f>IFERROR(__xludf.DUMMYFUNCTION("REGEXEXTRACT(M2633, "" (.+)$"")"),"сельское население")</f>
        <v>сельское население</v>
      </c>
      <c r="O2633" s="18">
        <v>149.0</v>
      </c>
      <c r="P2633" s="18">
        <v>153.0</v>
      </c>
      <c r="Q2633" s="18">
        <v>155.0</v>
      </c>
      <c r="R2633" s="18">
        <v>175.0</v>
      </c>
      <c r="S2633" s="18">
        <v>132.0</v>
      </c>
      <c r="T2633" s="18">
        <v>140.0</v>
      </c>
      <c r="U2633" s="18">
        <v>106.0</v>
      </c>
      <c r="V2633" s="18">
        <v>133.0</v>
      </c>
      <c r="W2633" s="18">
        <v>111.0</v>
      </c>
      <c r="X2633" s="18">
        <v>91.0</v>
      </c>
      <c r="Y2633" s="18">
        <v>95.0</v>
      </c>
      <c r="Z2633" s="19" t="str">
        <f t="shared" si="6"/>
        <v/>
      </c>
      <c r="AA2633" s="19" t="str">
        <f t="shared" si="19"/>
        <v/>
      </c>
      <c r="AB2633" s="19">
        <f t="shared" si="8"/>
        <v>1440</v>
      </c>
      <c r="AC2633" s="19">
        <f t="shared" si="20"/>
        <v>130.9090909</v>
      </c>
      <c r="AD2633" s="19">
        <f t="shared" si="21"/>
        <v>124.5</v>
      </c>
      <c r="AE2633" s="19" t="str">
        <f t="shared" si="22"/>
        <v>Нет моды</v>
      </c>
      <c r="AF2633" s="19">
        <f t="shared" si="23"/>
        <v>91</v>
      </c>
      <c r="AG2633" s="19">
        <f t="shared" si="24"/>
        <v>175</v>
      </c>
      <c r="AH2633" s="20" t="str">
        <f t="shared" si="14"/>
        <v>Город: 46%; Село: 54%</v>
      </c>
      <c r="AI2633" s="21"/>
      <c r="AJ2633" s="21"/>
      <c r="AK2633" s="21"/>
      <c r="AL2633" s="22">
        <f t="shared" si="25"/>
        <v>1</v>
      </c>
    </row>
    <row r="2634" ht="12.75" customHeight="1">
      <c r="A2634" s="13" t="s">
        <v>194</v>
      </c>
      <c r="B2634" s="13" t="str">
        <f>IFERROR(__xludf.DUMMYFUNCTION("REGEXREPLACE(A2634, ""\d"", """")"),"         Ставропольский край")</f>
        <v>         Ставропольский край</v>
      </c>
      <c r="C2634" s="14" t="str">
        <f t="shared" si="15"/>
        <v>Ставропольский край</v>
      </c>
      <c r="D2634" s="3">
        <f t="shared" si="16"/>
        <v>2</v>
      </c>
      <c r="E2634" s="15" t="s">
        <v>46</v>
      </c>
      <c r="F2634" s="13" t="str">
        <f>IFERROR(__xludf.DUMMYFUNCTION("REGEXEXTRACT(E2634, ""[А-Яа-я].*"")"),"Случ.отравл.алкоголем")</f>
        <v>Случ.отравл.алкоголем</v>
      </c>
      <c r="G2634" s="16">
        <f t="shared" si="17"/>
        <v>2</v>
      </c>
      <c r="H2634" s="13" t="s">
        <v>28</v>
      </c>
      <c r="I2634" s="13" t="str">
        <f>IFERROR(__xludf.DUMMYFUNCTION("REGEXREPLACE(H2634, "".*\s"", """")"),"человек")</f>
        <v>человек</v>
      </c>
      <c r="J2634" s="13" t="s">
        <v>29</v>
      </c>
      <c r="K2634" s="17" t="str">
        <f>IFERROR(__xludf.DUMMYFUNCTION("REGEXREPLACE(J2634, ""^[\d\s]+"", """")"),"значение показателя за год")</f>
        <v>значение показателя за год</v>
      </c>
      <c r="L2634" s="16">
        <f t="shared" si="18"/>
        <v>2</v>
      </c>
      <c r="M2634" s="13" t="s">
        <v>30</v>
      </c>
      <c r="N2634" s="13" t="str">
        <f>IFERROR(__xludf.DUMMYFUNCTION("REGEXEXTRACT(M2634, "" (.+)$"")"),"все население")</f>
        <v>все население</v>
      </c>
      <c r="O2634" s="18">
        <v>33.0</v>
      </c>
      <c r="P2634" s="18">
        <v>20.0</v>
      </c>
      <c r="Q2634" s="18">
        <v>23.0</v>
      </c>
      <c r="R2634" s="18">
        <v>25.0</v>
      </c>
      <c r="S2634" s="18">
        <v>23.0</v>
      </c>
      <c r="T2634" s="18">
        <v>27.0</v>
      </c>
      <c r="U2634" s="18">
        <v>25.0</v>
      </c>
      <c r="V2634" s="18">
        <v>29.0</v>
      </c>
      <c r="W2634" s="18">
        <v>38.0</v>
      </c>
      <c r="X2634" s="18">
        <v>20.0</v>
      </c>
      <c r="Y2634" s="18">
        <v>12.0</v>
      </c>
      <c r="Z2634" s="19">
        <f t="shared" si="6"/>
        <v>275</v>
      </c>
      <c r="AA2634" s="19" t="str">
        <f t="shared" si="19"/>
        <v/>
      </c>
      <c r="AB2634" s="19" t="str">
        <f t="shared" si="8"/>
        <v/>
      </c>
      <c r="AC2634" s="19">
        <f t="shared" si="20"/>
        <v>25</v>
      </c>
      <c r="AD2634" s="19">
        <f t="shared" si="21"/>
        <v>64.5</v>
      </c>
      <c r="AE2634" s="19" t="str">
        <f t="shared" si="22"/>
        <v>Нет моды</v>
      </c>
      <c r="AF2634" s="19">
        <f t="shared" si="23"/>
        <v>12</v>
      </c>
      <c r="AG2634" s="19">
        <f t="shared" si="24"/>
        <v>38</v>
      </c>
      <c r="AH2634" s="20" t="str">
        <f t="shared" si="14"/>
        <v/>
      </c>
      <c r="AI2634" s="21"/>
      <c r="AJ2634" s="21"/>
      <c r="AK2634" s="21"/>
      <c r="AL2634" s="22">
        <f t="shared" si="25"/>
        <v>1</v>
      </c>
    </row>
    <row r="2635" ht="12.75" customHeight="1">
      <c r="A2635" s="13" t="s">
        <v>194</v>
      </c>
      <c r="B2635" s="13" t="str">
        <f>IFERROR(__xludf.DUMMYFUNCTION("REGEXREPLACE(A2635, ""\d"", """")"),"         Ставропольский край")</f>
        <v>         Ставропольский край</v>
      </c>
      <c r="C2635" s="14" t="str">
        <f t="shared" si="15"/>
        <v>Ставропольский край</v>
      </c>
      <c r="D2635" s="3">
        <f t="shared" si="16"/>
        <v>2</v>
      </c>
      <c r="E2635" s="15" t="s">
        <v>46</v>
      </c>
      <c r="F2635" s="13" t="str">
        <f>IFERROR(__xludf.DUMMYFUNCTION("REGEXEXTRACT(E2635, ""[А-Яа-я].*"")"),"Случ.отравл.алкоголем")</f>
        <v>Случ.отравл.алкоголем</v>
      </c>
      <c r="G2635" s="16">
        <f t="shared" si="17"/>
        <v>2</v>
      </c>
      <c r="H2635" s="13" t="s">
        <v>28</v>
      </c>
      <c r="I2635" s="13" t="str">
        <f>IFERROR(__xludf.DUMMYFUNCTION("REGEXREPLACE(H2635, "".*\s"", """")"),"человек")</f>
        <v>человек</v>
      </c>
      <c r="J2635" s="13" t="s">
        <v>29</v>
      </c>
      <c r="K2635" s="17" t="str">
        <f>IFERROR(__xludf.DUMMYFUNCTION("REGEXREPLACE(J2635, ""^[\d\s]+"", """")"),"значение показателя за год")</f>
        <v>значение показателя за год</v>
      </c>
      <c r="L2635" s="16">
        <f t="shared" si="18"/>
        <v>2</v>
      </c>
      <c r="M2635" s="13" t="s">
        <v>31</v>
      </c>
      <c r="N2635" s="13" t="str">
        <f>IFERROR(__xludf.DUMMYFUNCTION("REGEXEXTRACT(M2635, "" (.+)$"")"),"городское население")</f>
        <v>городское население</v>
      </c>
      <c r="O2635" s="18">
        <v>16.0</v>
      </c>
      <c r="P2635" s="18">
        <v>9.0</v>
      </c>
      <c r="Q2635" s="18">
        <v>12.0</v>
      </c>
      <c r="R2635" s="18">
        <v>6.0</v>
      </c>
      <c r="S2635" s="18">
        <v>12.0</v>
      </c>
      <c r="T2635" s="18">
        <v>11.0</v>
      </c>
      <c r="U2635" s="18">
        <v>18.0</v>
      </c>
      <c r="V2635" s="18">
        <v>16.0</v>
      </c>
      <c r="W2635" s="18">
        <v>23.0</v>
      </c>
      <c r="X2635" s="18">
        <v>11.0</v>
      </c>
      <c r="Y2635" s="18">
        <v>7.0</v>
      </c>
      <c r="Z2635" s="19" t="str">
        <f t="shared" si="6"/>
        <v/>
      </c>
      <c r="AA2635" s="19">
        <f t="shared" si="19"/>
        <v>141</v>
      </c>
      <c r="AB2635" s="19" t="str">
        <f t="shared" si="8"/>
        <v/>
      </c>
      <c r="AC2635" s="19">
        <f t="shared" si="20"/>
        <v>12.81818182</v>
      </c>
      <c r="AD2635" s="19">
        <f t="shared" si="21"/>
        <v>19</v>
      </c>
      <c r="AE2635" s="19" t="str">
        <f t="shared" si="22"/>
        <v>Нет моды</v>
      </c>
      <c r="AF2635" s="19">
        <f t="shared" si="23"/>
        <v>6</v>
      </c>
      <c r="AG2635" s="19">
        <f t="shared" si="24"/>
        <v>23</v>
      </c>
      <c r="AH2635" s="20" t="str">
        <f t="shared" si="14"/>
        <v/>
      </c>
      <c r="AI2635" s="21"/>
      <c r="AJ2635" s="21"/>
      <c r="AK2635" s="21"/>
      <c r="AL2635" s="22">
        <f t="shared" si="25"/>
        <v>1</v>
      </c>
    </row>
    <row r="2636" ht="12.75" customHeight="1">
      <c r="A2636" s="13" t="s">
        <v>194</v>
      </c>
      <c r="B2636" s="13" t="str">
        <f>IFERROR(__xludf.DUMMYFUNCTION("REGEXREPLACE(A2636, ""\d"", """")"),"         Ставропольский край")</f>
        <v>         Ставропольский край</v>
      </c>
      <c r="C2636" s="14" t="str">
        <f t="shared" si="15"/>
        <v>Ставропольский край</v>
      </c>
      <c r="D2636" s="3">
        <f t="shared" si="16"/>
        <v>2</v>
      </c>
      <c r="E2636" s="15" t="s">
        <v>46</v>
      </c>
      <c r="F2636" s="13" t="str">
        <f>IFERROR(__xludf.DUMMYFUNCTION("REGEXEXTRACT(E2636, ""[А-Яа-я].*"")"),"Случ.отравл.алкоголем")</f>
        <v>Случ.отравл.алкоголем</v>
      </c>
      <c r="G2636" s="16">
        <f t="shared" si="17"/>
        <v>2</v>
      </c>
      <c r="H2636" s="13" t="s">
        <v>28</v>
      </c>
      <c r="I2636" s="13" t="str">
        <f>IFERROR(__xludf.DUMMYFUNCTION("REGEXREPLACE(H2636, "".*\s"", """")"),"человек")</f>
        <v>человек</v>
      </c>
      <c r="J2636" s="13" t="s">
        <v>29</v>
      </c>
      <c r="K2636" s="17" t="str">
        <f>IFERROR(__xludf.DUMMYFUNCTION("REGEXREPLACE(J2636, ""^[\d\s]+"", """")"),"значение показателя за год")</f>
        <v>значение показателя за год</v>
      </c>
      <c r="L2636" s="16">
        <f t="shared" si="18"/>
        <v>2</v>
      </c>
      <c r="M2636" s="13" t="s">
        <v>32</v>
      </c>
      <c r="N2636" s="13" t="str">
        <f>IFERROR(__xludf.DUMMYFUNCTION("REGEXEXTRACT(M2636, "" (.+)$"")"),"сельское население")</f>
        <v>сельское население</v>
      </c>
      <c r="O2636" s="18">
        <v>17.0</v>
      </c>
      <c r="P2636" s="18">
        <v>11.0</v>
      </c>
      <c r="Q2636" s="18">
        <v>11.0</v>
      </c>
      <c r="R2636" s="18">
        <v>19.0</v>
      </c>
      <c r="S2636" s="18">
        <v>11.0</v>
      </c>
      <c r="T2636" s="18">
        <v>16.0</v>
      </c>
      <c r="U2636" s="18">
        <v>7.0</v>
      </c>
      <c r="V2636" s="18">
        <v>13.0</v>
      </c>
      <c r="W2636" s="18">
        <v>15.0</v>
      </c>
      <c r="X2636" s="18">
        <v>9.0</v>
      </c>
      <c r="Y2636" s="18">
        <v>5.0</v>
      </c>
      <c r="Z2636" s="19" t="str">
        <f t="shared" si="6"/>
        <v/>
      </c>
      <c r="AA2636" s="19" t="str">
        <f t="shared" si="19"/>
        <v/>
      </c>
      <c r="AB2636" s="19">
        <f t="shared" si="8"/>
        <v>134</v>
      </c>
      <c r="AC2636" s="19">
        <f t="shared" si="20"/>
        <v>12.18181818</v>
      </c>
      <c r="AD2636" s="19">
        <f t="shared" si="21"/>
        <v>11.5</v>
      </c>
      <c r="AE2636" s="19" t="str">
        <f t="shared" si="22"/>
        <v>Нет моды</v>
      </c>
      <c r="AF2636" s="19">
        <f t="shared" si="23"/>
        <v>5</v>
      </c>
      <c r="AG2636" s="19">
        <f t="shared" si="24"/>
        <v>19</v>
      </c>
      <c r="AH2636" s="20" t="str">
        <f t="shared" si="14"/>
        <v>Город: 51%; Село: 49%</v>
      </c>
      <c r="AI2636" s="21"/>
      <c r="AJ2636" s="21"/>
      <c r="AK2636" s="21"/>
      <c r="AL2636" s="22">
        <f t="shared" si="25"/>
        <v>1</v>
      </c>
    </row>
    <row r="2637" ht="12.75" customHeight="1">
      <c r="A2637" s="13" t="s">
        <v>194</v>
      </c>
      <c r="B2637" s="13" t="str">
        <f>IFERROR(__xludf.DUMMYFUNCTION("REGEXREPLACE(A2637, ""\d"", """")"),"         Ставропольский край")</f>
        <v>         Ставропольский край</v>
      </c>
      <c r="C2637" s="14" t="str">
        <f t="shared" si="15"/>
        <v>Ставропольский край</v>
      </c>
      <c r="D2637" s="3">
        <f t="shared" si="16"/>
        <v>2</v>
      </c>
      <c r="E2637" s="15" t="s">
        <v>47</v>
      </c>
      <c r="F2637" s="13" t="str">
        <f>IFERROR(__xludf.DUMMYFUNCTION("REGEXEXTRACT(E2637, ""[А-Яа-я].*"")"),"транспортные травмы всех видов")</f>
        <v>транспортные травмы всех видов</v>
      </c>
      <c r="G2637" s="16">
        <f t="shared" si="17"/>
        <v>2</v>
      </c>
      <c r="H2637" s="13" t="s">
        <v>28</v>
      </c>
      <c r="I2637" s="13" t="str">
        <f>IFERROR(__xludf.DUMMYFUNCTION("REGEXREPLACE(H2637, "".*\s"", """")"),"человек")</f>
        <v>человек</v>
      </c>
      <c r="J2637" s="13" t="s">
        <v>29</v>
      </c>
      <c r="K2637" s="17" t="str">
        <f>IFERROR(__xludf.DUMMYFUNCTION("REGEXREPLACE(J2637, ""^[\d\s]+"", """")"),"значение показателя за год")</f>
        <v>значение показателя за год</v>
      </c>
      <c r="L2637" s="16">
        <f t="shared" si="18"/>
        <v>2</v>
      </c>
      <c r="M2637" s="13" t="s">
        <v>30</v>
      </c>
      <c r="N2637" s="13" t="str">
        <f>IFERROR(__xludf.DUMMYFUNCTION("REGEXEXTRACT(M2637, "" (.+)$"")"),"все население")</f>
        <v>все население</v>
      </c>
      <c r="O2637" s="18">
        <v>553.0</v>
      </c>
      <c r="P2637" s="18">
        <v>607.0</v>
      </c>
      <c r="Q2637" s="18">
        <v>418.0</v>
      </c>
      <c r="R2637" s="18">
        <v>467.0</v>
      </c>
      <c r="S2637" s="23" t="s">
        <v>37</v>
      </c>
      <c r="T2637" s="23" t="s">
        <v>37</v>
      </c>
      <c r="U2637" s="23" t="s">
        <v>37</v>
      </c>
      <c r="V2637" s="23" t="s">
        <v>37</v>
      </c>
      <c r="W2637" s="23" t="s">
        <v>37</v>
      </c>
      <c r="X2637" s="23" t="s">
        <v>37</v>
      </c>
      <c r="Y2637" s="23" t="s">
        <v>37</v>
      </c>
      <c r="Z2637" s="19">
        <f t="shared" si="6"/>
        <v>2045</v>
      </c>
      <c r="AA2637" s="19" t="str">
        <f t="shared" si="19"/>
        <v/>
      </c>
      <c r="AB2637" s="19" t="str">
        <f t="shared" si="8"/>
        <v/>
      </c>
      <c r="AC2637" s="19">
        <f t="shared" si="20"/>
        <v>511.25</v>
      </c>
      <c r="AD2637" s="19">
        <f t="shared" si="21"/>
        <v>15</v>
      </c>
      <c r="AE2637" s="19" t="str">
        <f t="shared" si="22"/>
        <v>Нет моды</v>
      </c>
      <c r="AF2637" s="19">
        <f t="shared" si="23"/>
        <v>418</v>
      </c>
      <c r="AG2637" s="19">
        <f t="shared" si="24"/>
        <v>607</v>
      </c>
      <c r="AH2637" s="20" t="str">
        <f t="shared" si="14"/>
        <v/>
      </c>
      <c r="AI2637" s="24"/>
      <c r="AJ2637" s="24"/>
      <c r="AK2637" s="24"/>
      <c r="AL2637" s="22">
        <f t="shared" si="25"/>
        <v>1</v>
      </c>
    </row>
    <row r="2638" ht="12.75" customHeight="1">
      <c r="A2638" s="13" t="s">
        <v>194</v>
      </c>
      <c r="B2638" s="13" t="str">
        <f>IFERROR(__xludf.DUMMYFUNCTION("REGEXREPLACE(A2638, ""\d"", """")"),"         Ставропольский край")</f>
        <v>         Ставропольский край</v>
      </c>
      <c r="C2638" s="14" t="str">
        <f t="shared" si="15"/>
        <v>Ставропольский край</v>
      </c>
      <c r="D2638" s="3">
        <f t="shared" si="16"/>
        <v>2</v>
      </c>
      <c r="E2638" s="15" t="s">
        <v>47</v>
      </c>
      <c r="F2638" s="13" t="str">
        <f>IFERROR(__xludf.DUMMYFUNCTION("REGEXEXTRACT(E2638, ""[А-Яа-я].*"")"),"транспортные травмы всех видов")</f>
        <v>транспортные травмы всех видов</v>
      </c>
      <c r="G2638" s="16">
        <f t="shared" si="17"/>
        <v>2</v>
      </c>
      <c r="H2638" s="13" t="s">
        <v>28</v>
      </c>
      <c r="I2638" s="13" t="str">
        <f>IFERROR(__xludf.DUMMYFUNCTION("REGEXREPLACE(H2638, "".*\s"", """")"),"человек")</f>
        <v>человек</v>
      </c>
      <c r="J2638" s="13" t="s">
        <v>29</v>
      </c>
      <c r="K2638" s="17" t="str">
        <f>IFERROR(__xludf.DUMMYFUNCTION("REGEXREPLACE(J2638, ""^[\d\s]+"", """")"),"значение показателя за год")</f>
        <v>значение показателя за год</v>
      </c>
      <c r="L2638" s="16">
        <f t="shared" si="18"/>
        <v>2</v>
      </c>
      <c r="M2638" s="13" t="s">
        <v>31</v>
      </c>
      <c r="N2638" s="13" t="str">
        <f>IFERROR(__xludf.DUMMYFUNCTION("REGEXEXTRACT(M2638, "" (.+)$"")"),"городское население")</f>
        <v>городское население</v>
      </c>
      <c r="O2638" s="18">
        <v>249.0</v>
      </c>
      <c r="P2638" s="18">
        <v>299.0</v>
      </c>
      <c r="Q2638" s="18">
        <v>211.0</v>
      </c>
      <c r="R2638" s="18">
        <v>225.0</v>
      </c>
      <c r="S2638" s="23" t="s">
        <v>37</v>
      </c>
      <c r="T2638" s="23" t="s">
        <v>37</v>
      </c>
      <c r="U2638" s="23" t="s">
        <v>37</v>
      </c>
      <c r="V2638" s="23" t="s">
        <v>37</v>
      </c>
      <c r="W2638" s="23" t="s">
        <v>37</v>
      </c>
      <c r="X2638" s="23" t="s">
        <v>37</v>
      </c>
      <c r="Y2638" s="23" t="s">
        <v>37</v>
      </c>
      <c r="Z2638" s="19" t="str">
        <f t="shared" si="6"/>
        <v/>
      </c>
      <c r="AA2638" s="19">
        <f t="shared" si="19"/>
        <v>984</v>
      </c>
      <c r="AB2638" s="19" t="str">
        <f t="shared" si="8"/>
        <v/>
      </c>
      <c r="AC2638" s="19">
        <f t="shared" si="20"/>
        <v>246</v>
      </c>
      <c r="AD2638" s="19">
        <f t="shared" si="21"/>
        <v>358.5</v>
      </c>
      <c r="AE2638" s="19" t="str">
        <f t="shared" si="22"/>
        <v>Нет моды</v>
      </c>
      <c r="AF2638" s="19">
        <f t="shared" si="23"/>
        <v>211</v>
      </c>
      <c r="AG2638" s="19">
        <f t="shared" si="24"/>
        <v>299</v>
      </c>
      <c r="AH2638" s="20" t="str">
        <f t="shared" si="14"/>
        <v/>
      </c>
      <c r="AI2638" s="24"/>
      <c r="AJ2638" s="24"/>
      <c r="AK2638" s="24"/>
      <c r="AL2638" s="22">
        <f t="shared" si="25"/>
        <v>1</v>
      </c>
    </row>
    <row r="2639" ht="12.75" customHeight="1">
      <c r="A2639" s="13" t="s">
        <v>194</v>
      </c>
      <c r="B2639" s="13" t="str">
        <f>IFERROR(__xludf.DUMMYFUNCTION("REGEXREPLACE(A2639, ""\d"", """")"),"         Ставропольский край")</f>
        <v>         Ставропольский край</v>
      </c>
      <c r="C2639" s="14" t="str">
        <f t="shared" si="15"/>
        <v>Ставропольский край</v>
      </c>
      <c r="D2639" s="3">
        <f t="shared" si="16"/>
        <v>2</v>
      </c>
      <c r="E2639" s="15" t="s">
        <v>47</v>
      </c>
      <c r="F2639" s="13" t="str">
        <f>IFERROR(__xludf.DUMMYFUNCTION("REGEXEXTRACT(E2639, ""[А-Яа-я].*"")"),"транспортные травмы всех видов")</f>
        <v>транспортные травмы всех видов</v>
      </c>
      <c r="G2639" s="16">
        <f t="shared" si="17"/>
        <v>2</v>
      </c>
      <c r="H2639" s="13" t="s">
        <v>28</v>
      </c>
      <c r="I2639" s="13" t="str">
        <f>IFERROR(__xludf.DUMMYFUNCTION("REGEXREPLACE(H2639, "".*\s"", """")"),"человек")</f>
        <v>человек</v>
      </c>
      <c r="J2639" s="13" t="s">
        <v>29</v>
      </c>
      <c r="K2639" s="17" t="str">
        <f>IFERROR(__xludf.DUMMYFUNCTION("REGEXREPLACE(J2639, ""^[\d\s]+"", """")"),"значение показателя за год")</f>
        <v>значение показателя за год</v>
      </c>
      <c r="L2639" s="16">
        <f t="shared" si="18"/>
        <v>2</v>
      </c>
      <c r="M2639" s="13" t="s">
        <v>32</v>
      </c>
      <c r="N2639" s="13" t="str">
        <f>IFERROR(__xludf.DUMMYFUNCTION("REGEXEXTRACT(M2639, "" (.+)$"")"),"сельское население")</f>
        <v>сельское население</v>
      </c>
      <c r="O2639" s="18">
        <v>304.0</v>
      </c>
      <c r="P2639" s="18">
        <v>308.0</v>
      </c>
      <c r="Q2639" s="18">
        <v>207.0</v>
      </c>
      <c r="R2639" s="18">
        <v>242.0</v>
      </c>
      <c r="S2639" s="23" t="s">
        <v>37</v>
      </c>
      <c r="T2639" s="23" t="s">
        <v>37</v>
      </c>
      <c r="U2639" s="23" t="s">
        <v>37</v>
      </c>
      <c r="V2639" s="23" t="s">
        <v>37</v>
      </c>
      <c r="W2639" s="23" t="s">
        <v>37</v>
      </c>
      <c r="X2639" s="23" t="s">
        <v>37</v>
      </c>
      <c r="Y2639" s="23" t="s">
        <v>37</v>
      </c>
      <c r="Z2639" s="19" t="str">
        <f t="shared" si="6"/>
        <v/>
      </c>
      <c r="AA2639" s="19" t="str">
        <f t="shared" si="19"/>
        <v/>
      </c>
      <c r="AB2639" s="19">
        <f t="shared" si="8"/>
        <v>1061</v>
      </c>
      <c r="AC2639" s="19">
        <f t="shared" si="20"/>
        <v>265.25</v>
      </c>
      <c r="AD2639" s="19">
        <f t="shared" si="21"/>
        <v>245.5</v>
      </c>
      <c r="AE2639" s="19" t="str">
        <f t="shared" si="22"/>
        <v>Нет моды</v>
      </c>
      <c r="AF2639" s="19">
        <f t="shared" si="23"/>
        <v>207</v>
      </c>
      <c r="AG2639" s="19">
        <f t="shared" si="24"/>
        <v>308</v>
      </c>
      <c r="AH2639" s="20" t="str">
        <f t="shared" si="14"/>
        <v>Город: 48%; Село: 52%</v>
      </c>
      <c r="AI2639" s="24"/>
      <c r="AJ2639" s="24"/>
      <c r="AK2639" s="24"/>
      <c r="AL2639" s="22">
        <f t="shared" si="25"/>
        <v>1</v>
      </c>
    </row>
    <row r="2640" ht="12.75" customHeight="1">
      <c r="A2640" s="13" t="s">
        <v>194</v>
      </c>
      <c r="B2640" s="13" t="str">
        <f>IFERROR(__xludf.DUMMYFUNCTION("REGEXREPLACE(A2640, ""\d"", """")"),"         Ставропольский край")</f>
        <v>         Ставропольский край</v>
      </c>
      <c r="C2640" s="14" t="str">
        <f t="shared" si="15"/>
        <v>Ставропольский край</v>
      </c>
      <c r="D2640" s="3">
        <f t="shared" si="16"/>
        <v>2</v>
      </c>
      <c r="E2640" s="15" t="s">
        <v>48</v>
      </c>
      <c r="F2640" s="13" t="str">
        <f>IFERROR(__xludf.DUMMYFUNCTION("REGEXEXTRACT(E2640, ""[А-Яа-я].*"")"),"Убийство")</f>
        <v>Убийство</v>
      </c>
      <c r="G2640" s="16">
        <f t="shared" si="17"/>
        <v>2</v>
      </c>
      <c r="H2640" s="13" t="s">
        <v>28</v>
      </c>
      <c r="I2640" s="13" t="str">
        <f>IFERROR(__xludf.DUMMYFUNCTION("REGEXREPLACE(H2640, "".*\s"", """")"),"человек")</f>
        <v>человек</v>
      </c>
      <c r="J2640" s="13" t="s">
        <v>29</v>
      </c>
      <c r="K2640" s="17" t="str">
        <f>IFERROR(__xludf.DUMMYFUNCTION("REGEXREPLACE(J2640, ""^[\d\s]+"", """")"),"значение показателя за год")</f>
        <v>значение показателя за год</v>
      </c>
      <c r="L2640" s="16">
        <f t="shared" si="18"/>
        <v>2</v>
      </c>
      <c r="M2640" s="13" t="s">
        <v>30</v>
      </c>
      <c r="N2640" s="13" t="str">
        <f>IFERROR(__xludf.DUMMYFUNCTION("REGEXEXTRACT(M2640, "" (.+)$"")"),"все население")</f>
        <v>все население</v>
      </c>
      <c r="O2640" s="18">
        <v>161.0</v>
      </c>
      <c r="P2640" s="18">
        <v>152.0</v>
      </c>
      <c r="Q2640" s="18">
        <v>160.0</v>
      </c>
      <c r="R2640" s="18">
        <v>139.0</v>
      </c>
      <c r="S2640" s="18">
        <v>133.0</v>
      </c>
      <c r="T2640" s="18">
        <v>131.0</v>
      </c>
      <c r="U2640" s="18">
        <v>132.0</v>
      </c>
      <c r="V2640" s="18">
        <v>96.0</v>
      </c>
      <c r="W2640" s="18">
        <v>86.0</v>
      </c>
      <c r="X2640" s="18">
        <v>85.0</v>
      </c>
      <c r="Y2640" s="18">
        <v>79.0</v>
      </c>
      <c r="Z2640" s="19">
        <f t="shared" si="6"/>
        <v>1354</v>
      </c>
      <c r="AA2640" s="19" t="str">
        <f t="shared" si="19"/>
        <v/>
      </c>
      <c r="AB2640" s="19" t="str">
        <f t="shared" si="8"/>
        <v/>
      </c>
      <c r="AC2640" s="19">
        <f t="shared" si="20"/>
        <v>123.0909091</v>
      </c>
      <c r="AD2640" s="19">
        <f t="shared" si="21"/>
        <v>139</v>
      </c>
      <c r="AE2640" s="19" t="str">
        <f t="shared" si="22"/>
        <v>Нет моды</v>
      </c>
      <c r="AF2640" s="19">
        <f t="shared" si="23"/>
        <v>79</v>
      </c>
      <c r="AG2640" s="19">
        <f t="shared" si="24"/>
        <v>161</v>
      </c>
      <c r="AH2640" s="20" t="str">
        <f t="shared" si="14"/>
        <v/>
      </c>
      <c r="AI2640" s="21"/>
      <c r="AJ2640" s="21"/>
      <c r="AK2640" s="21"/>
      <c r="AL2640" s="22">
        <f t="shared" si="25"/>
        <v>1</v>
      </c>
    </row>
    <row r="2641" ht="12.75" customHeight="1">
      <c r="A2641" s="13" t="s">
        <v>194</v>
      </c>
      <c r="B2641" s="13" t="str">
        <f>IFERROR(__xludf.DUMMYFUNCTION("REGEXREPLACE(A2641, ""\d"", """")"),"         Ставропольский край")</f>
        <v>         Ставропольский край</v>
      </c>
      <c r="C2641" s="14" t="str">
        <f t="shared" si="15"/>
        <v>Ставропольский край</v>
      </c>
      <c r="D2641" s="3">
        <f t="shared" si="16"/>
        <v>2</v>
      </c>
      <c r="E2641" s="15" t="s">
        <v>48</v>
      </c>
      <c r="F2641" s="13" t="str">
        <f>IFERROR(__xludf.DUMMYFUNCTION("REGEXEXTRACT(E2641, ""[А-Яа-я].*"")"),"Убийство")</f>
        <v>Убийство</v>
      </c>
      <c r="G2641" s="16">
        <f t="shared" si="17"/>
        <v>2</v>
      </c>
      <c r="H2641" s="13" t="s">
        <v>28</v>
      </c>
      <c r="I2641" s="13" t="str">
        <f>IFERROR(__xludf.DUMMYFUNCTION("REGEXREPLACE(H2641, "".*\s"", """")"),"человек")</f>
        <v>человек</v>
      </c>
      <c r="J2641" s="13" t="s">
        <v>29</v>
      </c>
      <c r="K2641" s="17" t="str">
        <f>IFERROR(__xludf.DUMMYFUNCTION("REGEXREPLACE(J2641, ""^[\d\s]+"", """")"),"значение показателя за год")</f>
        <v>значение показателя за год</v>
      </c>
      <c r="L2641" s="16">
        <f t="shared" si="18"/>
        <v>2</v>
      </c>
      <c r="M2641" s="13" t="s">
        <v>31</v>
      </c>
      <c r="N2641" s="13" t="str">
        <f>IFERROR(__xludf.DUMMYFUNCTION("REGEXEXTRACT(M2641, "" (.+)$"")"),"городское население")</f>
        <v>городское население</v>
      </c>
      <c r="O2641" s="18">
        <v>85.0</v>
      </c>
      <c r="P2641" s="18">
        <v>85.0</v>
      </c>
      <c r="Q2641" s="18">
        <v>88.0</v>
      </c>
      <c r="R2641" s="18">
        <v>80.0</v>
      </c>
      <c r="S2641" s="18">
        <v>73.0</v>
      </c>
      <c r="T2641" s="18">
        <v>64.0</v>
      </c>
      <c r="U2641" s="18">
        <v>80.0</v>
      </c>
      <c r="V2641" s="18">
        <v>54.0</v>
      </c>
      <c r="W2641" s="18">
        <v>51.0</v>
      </c>
      <c r="X2641" s="18">
        <v>44.0</v>
      </c>
      <c r="Y2641" s="18">
        <v>45.0</v>
      </c>
      <c r="Z2641" s="19" t="str">
        <f t="shared" si="6"/>
        <v/>
      </c>
      <c r="AA2641" s="19">
        <f t="shared" si="19"/>
        <v>749</v>
      </c>
      <c r="AB2641" s="19" t="str">
        <f t="shared" si="8"/>
        <v/>
      </c>
      <c r="AC2641" s="19">
        <f t="shared" si="20"/>
        <v>68.09090909</v>
      </c>
      <c r="AD2641" s="19">
        <f t="shared" si="21"/>
        <v>85</v>
      </c>
      <c r="AE2641" s="19" t="str">
        <f t="shared" si="22"/>
        <v>Нет моды</v>
      </c>
      <c r="AF2641" s="19">
        <f t="shared" si="23"/>
        <v>44</v>
      </c>
      <c r="AG2641" s="19">
        <f t="shared" si="24"/>
        <v>88</v>
      </c>
      <c r="AH2641" s="20" t="str">
        <f t="shared" si="14"/>
        <v/>
      </c>
      <c r="AI2641" s="21"/>
      <c r="AJ2641" s="21"/>
      <c r="AK2641" s="21"/>
      <c r="AL2641" s="22">
        <f t="shared" si="25"/>
        <v>1</v>
      </c>
    </row>
    <row r="2642" ht="12.75" customHeight="1">
      <c r="A2642" s="13" t="s">
        <v>194</v>
      </c>
      <c r="B2642" s="13" t="str">
        <f>IFERROR(__xludf.DUMMYFUNCTION("REGEXREPLACE(A2642, ""\d"", """")"),"         Ставропольский край")</f>
        <v>         Ставропольский край</v>
      </c>
      <c r="C2642" s="14" t="str">
        <f t="shared" si="15"/>
        <v>Ставропольский край</v>
      </c>
      <c r="D2642" s="3">
        <f t="shared" si="16"/>
        <v>2</v>
      </c>
      <c r="E2642" s="15" t="s">
        <v>48</v>
      </c>
      <c r="F2642" s="13" t="str">
        <f>IFERROR(__xludf.DUMMYFUNCTION("REGEXEXTRACT(E2642, ""[А-Яа-я].*"")"),"Убийство")</f>
        <v>Убийство</v>
      </c>
      <c r="G2642" s="16">
        <f t="shared" si="17"/>
        <v>2</v>
      </c>
      <c r="H2642" s="13" t="s">
        <v>28</v>
      </c>
      <c r="I2642" s="13" t="str">
        <f>IFERROR(__xludf.DUMMYFUNCTION("REGEXREPLACE(H2642, "".*\s"", """")"),"человек")</f>
        <v>человек</v>
      </c>
      <c r="J2642" s="13" t="s">
        <v>29</v>
      </c>
      <c r="K2642" s="17" t="str">
        <f>IFERROR(__xludf.DUMMYFUNCTION("REGEXREPLACE(J2642, ""^[\d\s]+"", """")"),"значение показателя за год")</f>
        <v>значение показателя за год</v>
      </c>
      <c r="L2642" s="16">
        <f t="shared" si="18"/>
        <v>2</v>
      </c>
      <c r="M2642" s="13" t="s">
        <v>32</v>
      </c>
      <c r="N2642" s="13" t="str">
        <f>IFERROR(__xludf.DUMMYFUNCTION("REGEXEXTRACT(M2642, "" (.+)$"")"),"сельское население")</f>
        <v>сельское население</v>
      </c>
      <c r="O2642" s="18">
        <v>76.0</v>
      </c>
      <c r="P2642" s="18">
        <v>67.0</v>
      </c>
      <c r="Q2642" s="18">
        <v>72.0</v>
      </c>
      <c r="R2642" s="18">
        <v>59.0</v>
      </c>
      <c r="S2642" s="18">
        <v>60.0</v>
      </c>
      <c r="T2642" s="18">
        <v>67.0</v>
      </c>
      <c r="U2642" s="18">
        <v>52.0</v>
      </c>
      <c r="V2642" s="18">
        <v>42.0</v>
      </c>
      <c r="W2642" s="18">
        <v>35.0</v>
      </c>
      <c r="X2642" s="18">
        <v>41.0</v>
      </c>
      <c r="Y2642" s="18">
        <v>34.0</v>
      </c>
      <c r="Z2642" s="19" t="str">
        <f t="shared" si="6"/>
        <v/>
      </c>
      <c r="AA2642" s="19" t="str">
        <f t="shared" si="19"/>
        <v/>
      </c>
      <c r="AB2642" s="19">
        <f t="shared" si="8"/>
        <v>605</v>
      </c>
      <c r="AC2642" s="19">
        <f t="shared" si="20"/>
        <v>55</v>
      </c>
      <c r="AD2642" s="19">
        <f t="shared" si="21"/>
        <v>62</v>
      </c>
      <c r="AE2642" s="19" t="str">
        <f t="shared" si="22"/>
        <v>Нет моды</v>
      </c>
      <c r="AF2642" s="19">
        <f t="shared" si="23"/>
        <v>34</v>
      </c>
      <c r="AG2642" s="19">
        <f t="shared" si="24"/>
        <v>76</v>
      </c>
      <c r="AH2642" s="20" t="str">
        <f t="shared" si="14"/>
        <v>Город: 55%; Село: 45%</v>
      </c>
      <c r="AI2642" s="21"/>
      <c r="AJ2642" s="21"/>
      <c r="AK2642" s="21"/>
      <c r="AL2642" s="22">
        <f t="shared" si="25"/>
        <v>1</v>
      </c>
    </row>
    <row r="2643" ht="12.75" customHeight="1">
      <c r="A2643" s="13" t="s">
        <v>194</v>
      </c>
      <c r="B2643" s="13" t="str">
        <f>IFERROR(__xludf.DUMMYFUNCTION("REGEXREPLACE(A2643, ""\d"", """")"),"         Ставропольский край")</f>
        <v>         Ставропольский край</v>
      </c>
      <c r="C2643" s="14" t="str">
        <f t="shared" si="15"/>
        <v>Ставропольский край</v>
      </c>
      <c r="D2643" s="3">
        <f t="shared" si="16"/>
        <v>2</v>
      </c>
      <c r="E2643" s="15" t="s">
        <v>49</v>
      </c>
      <c r="F2643" s="13" t="str">
        <f>IFERROR(__xludf.DUMMYFUNCTION("REGEXEXTRACT(E2643, ""[А-Яа-я].*"")"),"Цереброваскулярные болезни")</f>
        <v>Цереброваскулярные болезни</v>
      </c>
      <c r="G2643" s="16">
        <f t="shared" si="17"/>
        <v>2</v>
      </c>
      <c r="H2643" s="13" t="s">
        <v>28</v>
      </c>
      <c r="I2643" s="13" t="str">
        <f>IFERROR(__xludf.DUMMYFUNCTION("REGEXREPLACE(H2643, "".*\s"", """")"),"человек")</f>
        <v>человек</v>
      </c>
      <c r="J2643" s="13" t="s">
        <v>29</v>
      </c>
      <c r="K2643" s="17" t="str">
        <f>IFERROR(__xludf.DUMMYFUNCTION("REGEXREPLACE(J2643, ""^[\d\s]+"", """")"),"значение показателя за год")</f>
        <v>значение показателя за год</v>
      </c>
      <c r="L2643" s="16">
        <f t="shared" si="18"/>
        <v>2</v>
      </c>
      <c r="M2643" s="13" t="s">
        <v>30</v>
      </c>
      <c r="N2643" s="13" t="str">
        <f>IFERROR(__xludf.DUMMYFUNCTION("REGEXEXTRACT(M2643, "" (.+)$"")"),"все население")</f>
        <v>все население</v>
      </c>
      <c r="O2643" s="18">
        <v>5905.0</v>
      </c>
      <c r="P2643" s="18">
        <v>5850.0</v>
      </c>
      <c r="Q2643" s="18">
        <v>5811.0</v>
      </c>
      <c r="R2643" s="18">
        <v>6027.0</v>
      </c>
      <c r="S2643" s="18">
        <v>6411.0</v>
      </c>
      <c r="T2643" s="18">
        <v>5639.0</v>
      </c>
      <c r="U2643" s="18">
        <v>5695.0</v>
      </c>
      <c r="V2643" s="18">
        <v>5131.0</v>
      </c>
      <c r="W2643" s="18">
        <v>5226.0</v>
      </c>
      <c r="X2643" s="18">
        <v>4440.0</v>
      </c>
      <c r="Y2643" s="18">
        <v>4123.0</v>
      </c>
      <c r="Z2643" s="19">
        <f t="shared" si="6"/>
        <v>60258</v>
      </c>
      <c r="AA2643" s="19" t="str">
        <f t="shared" si="19"/>
        <v/>
      </c>
      <c r="AB2643" s="19" t="str">
        <f t="shared" si="8"/>
        <v/>
      </c>
      <c r="AC2643" s="19">
        <f t="shared" si="20"/>
        <v>5478</v>
      </c>
      <c r="AD2643" s="19">
        <f t="shared" si="21"/>
        <v>2099.5</v>
      </c>
      <c r="AE2643" s="19" t="str">
        <f t="shared" si="22"/>
        <v>Нет моды</v>
      </c>
      <c r="AF2643" s="19">
        <f t="shared" si="23"/>
        <v>4123</v>
      </c>
      <c r="AG2643" s="19">
        <f t="shared" si="24"/>
        <v>6411</v>
      </c>
      <c r="AH2643" s="20" t="str">
        <f t="shared" si="14"/>
        <v/>
      </c>
      <c r="AI2643" s="21"/>
      <c r="AJ2643" s="21"/>
      <c r="AK2643" s="21"/>
      <c r="AL2643" s="22">
        <f t="shared" si="25"/>
        <v>1</v>
      </c>
    </row>
    <row r="2644" ht="12.75" customHeight="1">
      <c r="A2644" s="13" t="s">
        <v>194</v>
      </c>
      <c r="B2644" s="13" t="str">
        <f>IFERROR(__xludf.DUMMYFUNCTION("REGEXREPLACE(A2644, ""\d"", """")"),"         Ставропольский край")</f>
        <v>         Ставропольский край</v>
      </c>
      <c r="C2644" s="14" t="str">
        <f t="shared" si="15"/>
        <v>Ставропольский край</v>
      </c>
      <c r="D2644" s="3">
        <f t="shared" si="16"/>
        <v>2</v>
      </c>
      <c r="E2644" s="15" t="s">
        <v>49</v>
      </c>
      <c r="F2644" s="13" t="str">
        <f>IFERROR(__xludf.DUMMYFUNCTION("REGEXEXTRACT(E2644, ""[А-Яа-я].*"")"),"Цереброваскулярные болезни")</f>
        <v>Цереброваскулярные болезни</v>
      </c>
      <c r="G2644" s="16">
        <f t="shared" si="17"/>
        <v>2</v>
      </c>
      <c r="H2644" s="13" t="s">
        <v>28</v>
      </c>
      <c r="I2644" s="13" t="str">
        <f>IFERROR(__xludf.DUMMYFUNCTION("REGEXREPLACE(H2644, "".*\s"", """")"),"человек")</f>
        <v>человек</v>
      </c>
      <c r="J2644" s="13" t="s">
        <v>29</v>
      </c>
      <c r="K2644" s="17" t="str">
        <f>IFERROR(__xludf.DUMMYFUNCTION("REGEXREPLACE(J2644, ""^[\d\s]+"", """")"),"значение показателя за год")</f>
        <v>значение показателя за год</v>
      </c>
      <c r="L2644" s="16">
        <f t="shared" si="18"/>
        <v>2</v>
      </c>
      <c r="M2644" s="13" t="s">
        <v>31</v>
      </c>
      <c r="N2644" s="13" t="str">
        <f>IFERROR(__xludf.DUMMYFUNCTION("REGEXEXTRACT(M2644, "" (.+)$"")"),"городское население")</f>
        <v>городское население</v>
      </c>
      <c r="O2644" s="18">
        <v>3525.0</v>
      </c>
      <c r="P2644" s="18">
        <v>3345.0</v>
      </c>
      <c r="Q2644" s="18">
        <v>3371.0</v>
      </c>
      <c r="R2644" s="18">
        <v>3544.0</v>
      </c>
      <c r="S2644" s="18">
        <v>3668.0</v>
      </c>
      <c r="T2644" s="18">
        <v>3219.0</v>
      </c>
      <c r="U2644" s="18">
        <v>3194.0</v>
      </c>
      <c r="V2644" s="18">
        <v>3092.0</v>
      </c>
      <c r="W2644" s="18">
        <v>3102.0</v>
      </c>
      <c r="X2644" s="18">
        <v>2602.0</v>
      </c>
      <c r="Y2644" s="18">
        <v>2473.0</v>
      </c>
      <c r="Z2644" s="19" t="str">
        <f t="shared" si="6"/>
        <v/>
      </c>
      <c r="AA2644" s="19">
        <f t="shared" si="19"/>
        <v>35135</v>
      </c>
      <c r="AB2644" s="19" t="str">
        <f t="shared" si="8"/>
        <v/>
      </c>
      <c r="AC2644" s="19">
        <f t="shared" si="20"/>
        <v>3194.090909</v>
      </c>
      <c r="AD2644" s="19">
        <f t="shared" si="21"/>
        <v>3895.5</v>
      </c>
      <c r="AE2644" s="19" t="str">
        <f t="shared" si="22"/>
        <v>Нет моды</v>
      </c>
      <c r="AF2644" s="19">
        <f t="shared" si="23"/>
        <v>2473</v>
      </c>
      <c r="AG2644" s="19">
        <f t="shared" si="24"/>
        <v>3668</v>
      </c>
      <c r="AH2644" s="20" t="str">
        <f t="shared" si="14"/>
        <v/>
      </c>
      <c r="AI2644" s="21"/>
      <c r="AJ2644" s="21"/>
      <c r="AK2644" s="21"/>
      <c r="AL2644" s="22">
        <f t="shared" si="25"/>
        <v>1</v>
      </c>
    </row>
    <row r="2645" ht="12.75" customHeight="1">
      <c r="A2645" s="13" t="s">
        <v>194</v>
      </c>
      <c r="B2645" s="13" t="str">
        <f>IFERROR(__xludf.DUMMYFUNCTION("REGEXREPLACE(A2645, ""\d"", """")"),"         Ставропольский край")</f>
        <v>         Ставропольский край</v>
      </c>
      <c r="C2645" s="14" t="str">
        <f t="shared" si="15"/>
        <v>Ставропольский край</v>
      </c>
      <c r="D2645" s="3">
        <f t="shared" si="16"/>
        <v>2</v>
      </c>
      <c r="E2645" s="15" t="s">
        <v>49</v>
      </c>
      <c r="F2645" s="13" t="str">
        <f>IFERROR(__xludf.DUMMYFUNCTION("REGEXEXTRACT(E2645, ""[А-Яа-я].*"")"),"Цереброваскулярные болезни")</f>
        <v>Цереброваскулярные болезни</v>
      </c>
      <c r="G2645" s="16">
        <f t="shared" si="17"/>
        <v>2</v>
      </c>
      <c r="H2645" s="13" t="s">
        <v>28</v>
      </c>
      <c r="I2645" s="13" t="str">
        <f>IFERROR(__xludf.DUMMYFUNCTION("REGEXREPLACE(H2645, "".*\s"", """")"),"человек")</f>
        <v>человек</v>
      </c>
      <c r="J2645" s="13" t="s">
        <v>29</v>
      </c>
      <c r="K2645" s="17" t="str">
        <f>IFERROR(__xludf.DUMMYFUNCTION("REGEXREPLACE(J2645, ""^[\d\s]+"", """")"),"значение показателя за год")</f>
        <v>значение показателя за год</v>
      </c>
      <c r="L2645" s="16">
        <f t="shared" si="18"/>
        <v>2</v>
      </c>
      <c r="M2645" s="13" t="s">
        <v>32</v>
      </c>
      <c r="N2645" s="13" t="str">
        <f>IFERROR(__xludf.DUMMYFUNCTION("REGEXEXTRACT(M2645, "" (.+)$"")"),"сельское население")</f>
        <v>сельское население</v>
      </c>
      <c r="O2645" s="18">
        <v>2380.0</v>
      </c>
      <c r="P2645" s="18">
        <v>2505.0</v>
      </c>
      <c r="Q2645" s="18">
        <v>2440.0</v>
      </c>
      <c r="R2645" s="18">
        <v>2483.0</v>
      </c>
      <c r="S2645" s="18">
        <v>2743.0</v>
      </c>
      <c r="T2645" s="18">
        <v>2420.0</v>
      </c>
      <c r="U2645" s="18">
        <v>2501.0</v>
      </c>
      <c r="V2645" s="18">
        <v>2039.0</v>
      </c>
      <c r="W2645" s="18">
        <v>2124.0</v>
      </c>
      <c r="X2645" s="18">
        <v>1838.0</v>
      </c>
      <c r="Y2645" s="18">
        <v>1650.0</v>
      </c>
      <c r="Z2645" s="19" t="str">
        <f t="shared" si="6"/>
        <v/>
      </c>
      <c r="AA2645" s="19" t="str">
        <f t="shared" si="19"/>
        <v/>
      </c>
      <c r="AB2645" s="19">
        <f t="shared" si="8"/>
        <v>25123</v>
      </c>
      <c r="AC2645" s="19">
        <f t="shared" si="20"/>
        <v>2283.909091</v>
      </c>
      <c r="AD2645" s="19">
        <f t="shared" si="21"/>
        <v>2553.5</v>
      </c>
      <c r="AE2645" s="19" t="str">
        <f t="shared" si="22"/>
        <v>Нет моды</v>
      </c>
      <c r="AF2645" s="19">
        <f t="shared" si="23"/>
        <v>1650</v>
      </c>
      <c r="AG2645" s="19">
        <f t="shared" si="24"/>
        <v>2743</v>
      </c>
      <c r="AH2645" s="20" t="str">
        <f t="shared" si="14"/>
        <v>Город: 58%; Село: 42%</v>
      </c>
      <c r="AI2645" s="21"/>
      <c r="AJ2645" s="21"/>
      <c r="AK2645" s="21"/>
      <c r="AL2645" s="22">
        <f t="shared" si="25"/>
        <v>1</v>
      </c>
    </row>
    <row r="2646" ht="12.75" customHeight="1">
      <c r="A2646" s="13" t="s">
        <v>195</v>
      </c>
      <c r="B2646" s="13" t="str">
        <f>IFERROR(__xludf.DUMMYFUNCTION("REGEXREPLACE(A2646, ""\d"", """")"),"     Приволжский федеральный округ")</f>
        <v>     Приволжский федеральный округ</v>
      </c>
      <c r="C2646" s="14" t="str">
        <f t="shared" si="15"/>
        <v>Приволжский федеральный округ</v>
      </c>
      <c r="D2646" s="3">
        <f t="shared" si="16"/>
        <v>2</v>
      </c>
      <c r="E2646" s="15" t="s">
        <v>27</v>
      </c>
      <c r="F2646" s="13" t="str">
        <f>IFERROR(__xludf.DUMMYFUNCTION("REGEXEXTRACT(E2646, ""[А-Яа-я].*"")"),"Болезни органов дыхания")</f>
        <v>Болезни органов дыхания</v>
      </c>
      <c r="G2646" s="16">
        <f t="shared" si="17"/>
        <v>2</v>
      </c>
      <c r="H2646" s="13" t="s">
        <v>28</v>
      </c>
      <c r="I2646" s="13" t="str">
        <f>IFERROR(__xludf.DUMMYFUNCTION("REGEXREPLACE(H2646, "".*\s"", """")"),"человек")</f>
        <v>человек</v>
      </c>
      <c r="J2646" s="13" t="s">
        <v>29</v>
      </c>
      <c r="K2646" s="17" t="str">
        <f>IFERROR(__xludf.DUMMYFUNCTION("REGEXREPLACE(J2646, ""^[\d\s]+"", """")"),"значение показателя за год")</f>
        <v>значение показателя за год</v>
      </c>
      <c r="L2646" s="16">
        <f t="shared" si="18"/>
        <v>2</v>
      </c>
      <c r="M2646" s="13" t="s">
        <v>30</v>
      </c>
      <c r="N2646" s="13" t="str">
        <f>IFERROR(__xludf.DUMMYFUNCTION("REGEXEXTRACT(M2646, "" (.+)$"")"),"все население")</f>
        <v>все население</v>
      </c>
      <c r="O2646" s="18">
        <v>16995.0</v>
      </c>
      <c r="P2646" s="18">
        <v>17915.0</v>
      </c>
      <c r="Q2646" s="18">
        <v>16792.0</v>
      </c>
      <c r="R2646" s="18">
        <v>14610.0</v>
      </c>
      <c r="S2646" s="18">
        <v>13029.0</v>
      </c>
      <c r="T2646" s="18">
        <v>13186.0</v>
      </c>
      <c r="U2646" s="18">
        <v>12837.0</v>
      </c>
      <c r="V2646" s="18">
        <v>24538.0</v>
      </c>
      <c r="W2646" s="18">
        <v>29730.0</v>
      </c>
      <c r="X2646" s="18">
        <v>17198.0</v>
      </c>
      <c r="Y2646" s="18">
        <v>17013.0</v>
      </c>
      <c r="Z2646" s="19">
        <f t="shared" si="6"/>
        <v>193843</v>
      </c>
      <c r="AA2646" s="19" t="str">
        <f t="shared" si="19"/>
        <v/>
      </c>
      <c r="AB2646" s="19" t="str">
        <f t="shared" si="8"/>
        <v/>
      </c>
      <c r="AC2646" s="19">
        <f t="shared" si="20"/>
        <v>17622.09091</v>
      </c>
      <c r="AD2646" s="19">
        <f t="shared" si="21"/>
        <v>7790</v>
      </c>
      <c r="AE2646" s="19" t="str">
        <f t="shared" si="22"/>
        <v>Нет моды</v>
      </c>
      <c r="AF2646" s="19">
        <f t="shared" si="23"/>
        <v>12837</v>
      </c>
      <c r="AG2646" s="19">
        <f t="shared" si="24"/>
        <v>29730</v>
      </c>
      <c r="AH2646" s="20" t="str">
        <f t="shared" si="14"/>
        <v/>
      </c>
      <c r="AI2646" s="21"/>
      <c r="AJ2646" s="21"/>
      <c r="AK2646" s="21"/>
      <c r="AL2646" s="22">
        <f t="shared" si="25"/>
        <v>1</v>
      </c>
    </row>
    <row r="2647" ht="12.75" customHeight="1">
      <c r="A2647" s="13" t="s">
        <v>195</v>
      </c>
      <c r="B2647" s="13" t="str">
        <f>IFERROR(__xludf.DUMMYFUNCTION("REGEXREPLACE(A2647, ""\d"", """")"),"     Приволжский федеральный округ")</f>
        <v>     Приволжский федеральный округ</v>
      </c>
      <c r="C2647" s="14" t="str">
        <f t="shared" si="15"/>
        <v>Приволжский федеральный округ</v>
      </c>
      <c r="D2647" s="3">
        <f t="shared" si="16"/>
        <v>2</v>
      </c>
      <c r="E2647" s="15" t="s">
        <v>27</v>
      </c>
      <c r="F2647" s="13" t="str">
        <f>IFERROR(__xludf.DUMMYFUNCTION("REGEXEXTRACT(E2647, ""[А-Яа-я].*"")"),"Болезни органов дыхания")</f>
        <v>Болезни органов дыхания</v>
      </c>
      <c r="G2647" s="16">
        <f t="shared" si="17"/>
        <v>2</v>
      </c>
      <c r="H2647" s="13" t="s">
        <v>28</v>
      </c>
      <c r="I2647" s="13" t="str">
        <f>IFERROR(__xludf.DUMMYFUNCTION("REGEXREPLACE(H2647, "".*\s"", """")"),"человек")</f>
        <v>человек</v>
      </c>
      <c r="J2647" s="13" t="s">
        <v>29</v>
      </c>
      <c r="K2647" s="17" t="str">
        <f>IFERROR(__xludf.DUMMYFUNCTION("REGEXREPLACE(J2647, ""^[\d\s]+"", """")"),"значение показателя за год")</f>
        <v>значение показателя за год</v>
      </c>
      <c r="L2647" s="16">
        <f t="shared" si="18"/>
        <v>2</v>
      </c>
      <c r="M2647" s="13" t="s">
        <v>31</v>
      </c>
      <c r="N2647" s="13" t="str">
        <f>IFERROR(__xludf.DUMMYFUNCTION("REGEXEXTRACT(M2647, "" (.+)$"")"),"городское население")</f>
        <v>городское население</v>
      </c>
      <c r="O2647" s="18">
        <v>9780.0</v>
      </c>
      <c r="P2647" s="18">
        <v>9932.0</v>
      </c>
      <c r="Q2647" s="18">
        <v>9359.0</v>
      </c>
      <c r="R2647" s="18">
        <v>8388.0</v>
      </c>
      <c r="S2647" s="18">
        <v>7531.0</v>
      </c>
      <c r="T2647" s="18">
        <v>7934.0</v>
      </c>
      <c r="U2647" s="18">
        <v>7517.0</v>
      </c>
      <c r="V2647" s="18">
        <v>15933.0</v>
      </c>
      <c r="W2647" s="18">
        <v>19346.0</v>
      </c>
      <c r="X2647" s="18">
        <v>10622.0</v>
      </c>
      <c r="Y2647" s="18">
        <v>10302.0</v>
      </c>
      <c r="Z2647" s="19" t="str">
        <f t="shared" si="6"/>
        <v/>
      </c>
      <c r="AA2647" s="19">
        <f t="shared" si="19"/>
        <v>116644</v>
      </c>
      <c r="AB2647" s="19" t="str">
        <f t="shared" si="8"/>
        <v/>
      </c>
      <c r="AC2647" s="19">
        <f t="shared" si="20"/>
        <v>10604</v>
      </c>
      <c r="AD2647" s="19">
        <f t="shared" si="21"/>
        <v>13107.5</v>
      </c>
      <c r="AE2647" s="19" t="str">
        <f t="shared" si="22"/>
        <v>Нет моды</v>
      </c>
      <c r="AF2647" s="19">
        <f t="shared" si="23"/>
        <v>7517</v>
      </c>
      <c r="AG2647" s="19">
        <f t="shared" si="24"/>
        <v>19346</v>
      </c>
      <c r="AH2647" s="20" t="str">
        <f t="shared" si="14"/>
        <v/>
      </c>
      <c r="AI2647" s="21"/>
      <c r="AJ2647" s="21"/>
      <c r="AK2647" s="21"/>
      <c r="AL2647" s="22">
        <f t="shared" si="25"/>
        <v>1</v>
      </c>
    </row>
    <row r="2648" ht="12.75" customHeight="1">
      <c r="A2648" s="13" t="s">
        <v>195</v>
      </c>
      <c r="B2648" s="13" t="str">
        <f>IFERROR(__xludf.DUMMYFUNCTION("REGEXREPLACE(A2648, ""\d"", """")"),"     Приволжский федеральный округ")</f>
        <v>     Приволжский федеральный округ</v>
      </c>
      <c r="C2648" s="14" t="str">
        <f t="shared" si="15"/>
        <v>Приволжский федеральный округ</v>
      </c>
      <c r="D2648" s="3">
        <f t="shared" si="16"/>
        <v>2</v>
      </c>
      <c r="E2648" s="15" t="s">
        <v>27</v>
      </c>
      <c r="F2648" s="13" t="str">
        <f>IFERROR(__xludf.DUMMYFUNCTION("REGEXEXTRACT(E2648, ""[А-Яа-я].*"")"),"Болезни органов дыхания")</f>
        <v>Болезни органов дыхания</v>
      </c>
      <c r="G2648" s="16">
        <f t="shared" si="17"/>
        <v>2</v>
      </c>
      <c r="H2648" s="13" t="s">
        <v>28</v>
      </c>
      <c r="I2648" s="13" t="str">
        <f>IFERROR(__xludf.DUMMYFUNCTION("REGEXREPLACE(H2648, "".*\s"", """")"),"человек")</f>
        <v>человек</v>
      </c>
      <c r="J2648" s="13" t="s">
        <v>29</v>
      </c>
      <c r="K2648" s="17" t="str">
        <f>IFERROR(__xludf.DUMMYFUNCTION("REGEXREPLACE(J2648, ""^[\d\s]+"", """")"),"значение показателя за год")</f>
        <v>значение показателя за год</v>
      </c>
      <c r="L2648" s="16">
        <f t="shared" si="18"/>
        <v>2</v>
      </c>
      <c r="M2648" s="13" t="s">
        <v>32</v>
      </c>
      <c r="N2648" s="13" t="str">
        <f>IFERROR(__xludf.DUMMYFUNCTION("REGEXEXTRACT(M2648, "" (.+)$"")"),"сельское население")</f>
        <v>сельское население</v>
      </c>
      <c r="O2648" s="18">
        <v>7215.0</v>
      </c>
      <c r="P2648" s="18">
        <v>7983.0</v>
      </c>
      <c r="Q2648" s="18">
        <v>7433.0</v>
      </c>
      <c r="R2648" s="18">
        <v>6222.0</v>
      </c>
      <c r="S2648" s="18">
        <v>5498.0</v>
      </c>
      <c r="T2648" s="18">
        <v>5252.0</v>
      </c>
      <c r="U2648" s="18">
        <v>5320.0</v>
      </c>
      <c r="V2648" s="18">
        <v>8605.0</v>
      </c>
      <c r="W2648" s="18">
        <v>10384.0</v>
      </c>
      <c r="X2648" s="18">
        <v>6576.0</v>
      </c>
      <c r="Y2648" s="18">
        <v>6711.0</v>
      </c>
      <c r="Z2648" s="19" t="str">
        <f t="shared" si="6"/>
        <v/>
      </c>
      <c r="AA2648" s="19" t="str">
        <f t="shared" si="19"/>
        <v/>
      </c>
      <c r="AB2648" s="19">
        <f t="shared" si="8"/>
        <v>77199</v>
      </c>
      <c r="AC2648" s="19">
        <f t="shared" si="20"/>
        <v>7018.090909</v>
      </c>
      <c r="AD2648" s="19">
        <f t="shared" si="21"/>
        <v>7958.5</v>
      </c>
      <c r="AE2648" s="19" t="str">
        <f t="shared" si="22"/>
        <v>Нет моды</v>
      </c>
      <c r="AF2648" s="19">
        <f t="shared" si="23"/>
        <v>5252</v>
      </c>
      <c r="AG2648" s="19">
        <f t="shared" si="24"/>
        <v>10384</v>
      </c>
      <c r="AH2648" s="20" t="str">
        <f t="shared" si="14"/>
        <v>Город: 60%; Село: 40%</v>
      </c>
      <c r="AI2648" s="21"/>
      <c r="AJ2648" s="21"/>
      <c r="AK2648" s="21"/>
      <c r="AL2648" s="22">
        <f t="shared" si="25"/>
        <v>1</v>
      </c>
    </row>
    <row r="2649" ht="12.75" customHeight="1">
      <c r="A2649" s="13" t="s">
        <v>195</v>
      </c>
      <c r="B2649" s="13" t="str">
        <f>IFERROR(__xludf.DUMMYFUNCTION("REGEXREPLACE(A2649, ""\d"", """")"),"     Приволжский федеральный округ")</f>
        <v>     Приволжский федеральный округ</v>
      </c>
      <c r="C2649" s="14" t="str">
        <f t="shared" si="15"/>
        <v>Приволжский федеральный округ</v>
      </c>
      <c r="D2649" s="3">
        <f t="shared" si="16"/>
        <v>2</v>
      </c>
      <c r="E2649" s="15" t="s">
        <v>33</v>
      </c>
      <c r="F2649" s="13" t="str">
        <f>IFERROR(__xludf.DUMMYFUNCTION("REGEXEXTRACT(E2649, ""[А-Яа-я].*"")"),"Болезни органов пищеварения")</f>
        <v>Болезни органов пищеварения</v>
      </c>
      <c r="G2649" s="16">
        <f t="shared" si="17"/>
        <v>2</v>
      </c>
      <c r="H2649" s="13" t="s">
        <v>28</v>
      </c>
      <c r="I2649" s="13" t="str">
        <f>IFERROR(__xludf.DUMMYFUNCTION("REGEXREPLACE(H2649, "".*\s"", """")"),"человек")</f>
        <v>человек</v>
      </c>
      <c r="J2649" s="13" t="s">
        <v>29</v>
      </c>
      <c r="K2649" s="17" t="str">
        <f>IFERROR(__xludf.DUMMYFUNCTION("REGEXREPLACE(J2649, ""^[\d\s]+"", """")"),"значение показателя за год")</f>
        <v>значение показателя за год</v>
      </c>
      <c r="L2649" s="16">
        <f t="shared" si="18"/>
        <v>2</v>
      </c>
      <c r="M2649" s="13" t="s">
        <v>30</v>
      </c>
      <c r="N2649" s="13" t="str">
        <f>IFERROR(__xludf.DUMMYFUNCTION("REGEXEXTRACT(M2649, "" (.+)$"")"),"все население")</f>
        <v>все население</v>
      </c>
      <c r="O2649" s="18">
        <v>19986.0</v>
      </c>
      <c r="P2649" s="18">
        <v>22380.0</v>
      </c>
      <c r="Q2649" s="18">
        <v>23377.0</v>
      </c>
      <c r="R2649" s="18">
        <v>21721.0</v>
      </c>
      <c r="S2649" s="18">
        <v>20384.0</v>
      </c>
      <c r="T2649" s="18">
        <v>20894.0</v>
      </c>
      <c r="U2649" s="18">
        <v>21958.0</v>
      </c>
      <c r="V2649" s="18">
        <v>24333.0</v>
      </c>
      <c r="W2649" s="18">
        <v>24709.0</v>
      </c>
      <c r="X2649" s="18">
        <v>22921.0</v>
      </c>
      <c r="Y2649" s="18">
        <v>25302.0</v>
      </c>
      <c r="Z2649" s="19">
        <f t="shared" si="6"/>
        <v>247965</v>
      </c>
      <c r="AA2649" s="19" t="str">
        <f t="shared" si="19"/>
        <v/>
      </c>
      <c r="AB2649" s="19" t="str">
        <f t="shared" si="8"/>
        <v/>
      </c>
      <c r="AC2649" s="19">
        <f t="shared" si="20"/>
        <v>22542.27273</v>
      </c>
      <c r="AD2649" s="19">
        <f t="shared" si="21"/>
        <v>15185</v>
      </c>
      <c r="AE2649" s="19" t="str">
        <f t="shared" si="22"/>
        <v>Нет моды</v>
      </c>
      <c r="AF2649" s="19">
        <f t="shared" si="23"/>
        <v>19986</v>
      </c>
      <c r="AG2649" s="19">
        <f t="shared" si="24"/>
        <v>25302</v>
      </c>
      <c r="AH2649" s="20" t="str">
        <f t="shared" si="14"/>
        <v/>
      </c>
      <c r="AI2649" s="21"/>
      <c r="AJ2649" s="21"/>
      <c r="AK2649" s="21"/>
      <c r="AL2649" s="22">
        <f t="shared" si="25"/>
        <v>1</v>
      </c>
    </row>
    <row r="2650" ht="12.75" customHeight="1">
      <c r="A2650" s="13" t="s">
        <v>195</v>
      </c>
      <c r="B2650" s="13" t="str">
        <f>IFERROR(__xludf.DUMMYFUNCTION("REGEXREPLACE(A2650, ""\d"", """")"),"     Приволжский федеральный округ")</f>
        <v>     Приволжский федеральный округ</v>
      </c>
      <c r="C2650" s="14" t="str">
        <f t="shared" si="15"/>
        <v>Приволжский федеральный округ</v>
      </c>
      <c r="D2650" s="3">
        <f t="shared" si="16"/>
        <v>2</v>
      </c>
      <c r="E2650" s="15" t="s">
        <v>33</v>
      </c>
      <c r="F2650" s="13" t="str">
        <f>IFERROR(__xludf.DUMMYFUNCTION("REGEXEXTRACT(E2650, ""[А-Яа-я].*"")"),"Болезни органов пищеварения")</f>
        <v>Болезни органов пищеварения</v>
      </c>
      <c r="G2650" s="16">
        <f t="shared" si="17"/>
        <v>2</v>
      </c>
      <c r="H2650" s="13" t="s">
        <v>28</v>
      </c>
      <c r="I2650" s="13" t="str">
        <f>IFERROR(__xludf.DUMMYFUNCTION("REGEXREPLACE(H2650, "".*\s"", """")"),"человек")</f>
        <v>человек</v>
      </c>
      <c r="J2650" s="13" t="s">
        <v>29</v>
      </c>
      <c r="K2650" s="17" t="str">
        <f>IFERROR(__xludf.DUMMYFUNCTION("REGEXREPLACE(J2650, ""^[\d\s]+"", """")"),"значение показателя за год")</f>
        <v>значение показателя за год</v>
      </c>
      <c r="L2650" s="16">
        <f t="shared" si="18"/>
        <v>2</v>
      </c>
      <c r="M2650" s="13" t="s">
        <v>31</v>
      </c>
      <c r="N2650" s="13" t="str">
        <f>IFERROR(__xludf.DUMMYFUNCTION("REGEXEXTRACT(M2650, "" (.+)$"")"),"городское население")</f>
        <v>городское население</v>
      </c>
      <c r="O2650" s="18">
        <v>14296.0</v>
      </c>
      <c r="P2650" s="18">
        <v>15643.0</v>
      </c>
      <c r="Q2650" s="18">
        <v>16456.0</v>
      </c>
      <c r="R2650" s="18">
        <v>15324.0</v>
      </c>
      <c r="S2650" s="18">
        <v>14634.0</v>
      </c>
      <c r="T2650" s="18">
        <v>14861.0</v>
      </c>
      <c r="U2650" s="18">
        <v>15834.0</v>
      </c>
      <c r="V2650" s="18">
        <v>17275.0</v>
      </c>
      <c r="W2650" s="18">
        <v>17471.0</v>
      </c>
      <c r="X2650" s="18">
        <v>16188.0</v>
      </c>
      <c r="Y2650" s="18">
        <v>18167.0</v>
      </c>
      <c r="Z2650" s="19" t="str">
        <f t="shared" si="6"/>
        <v/>
      </c>
      <c r="AA2650" s="19">
        <f t="shared" si="19"/>
        <v>176149</v>
      </c>
      <c r="AB2650" s="19" t="str">
        <f t="shared" si="8"/>
        <v/>
      </c>
      <c r="AC2650" s="19">
        <f t="shared" si="20"/>
        <v>16013.54545</v>
      </c>
      <c r="AD2650" s="19">
        <f t="shared" si="21"/>
        <v>19076.5</v>
      </c>
      <c r="AE2650" s="19" t="str">
        <f t="shared" si="22"/>
        <v>Нет моды</v>
      </c>
      <c r="AF2650" s="19">
        <f t="shared" si="23"/>
        <v>14296</v>
      </c>
      <c r="AG2650" s="19">
        <f t="shared" si="24"/>
        <v>18167</v>
      </c>
      <c r="AH2650" s="20" t="str">
        <f t="shared" si="14"/>
        <v/>
      </c>
      <c r="AI2650" s="21"/>
      <c r="AJ2650" s="21"/>
      <c r="AK2650" s="21"/>
      <c r="AL2650" s="22">
        <f t="shared" si="25"/>
        <v>1</v>
      </c>
    </row>
    <row r="2651" ht="12.75" customHeight="1">
      <c r="A2651" s="13" t="s">
        <v>195</v>
      </c>
      <c r="B2651" s="13" t="str">
        <f>IFERROR(__xludf.DUMMYFUNCTION("REGEXREPLACE(A2651, ""\d"", """")"),"     Приволжский федеральный округ")</f>
        <v>     Приволжский федеральный округ</v>
      </c>
      <c r="C2651" s="14" t="str">
        <f t="shared" si="15"/>
        <v>Приволжский федеральный округ</v>
      </c>
      <c r="D2651" s="3">
        <f t="shared" si="16"/>
        <v>2</v>
      </c>
      <c r="E2651" s="15" t="s">
        <v>33</v>
      </c>
      <c r="F2651" s="13" t="str">
        <f>IFERROR(__xludf.DUMMYFUNCTION("REGEXEXTRACT(E2651, ""[А-Яа-я].*"")"),"Болезни органов пищеварения")</f>
        <v>Болезни органов пищеварения</v>
      </c>
      <c r="G2651" s="16">
        <f t="shared" si="17"/>
        <v>2</v>
      </c>
      <c r="H2651" s="13" t="s">
        <v>28</v>
      </c>
      <c r="I2651" s="13" t="str">
        <f>IFERROR(__xludf.DUMMYFUNCTION("REGEXREPLACE(H2651, "".*\s"", """")"),"человек")</f>
        <v>человек</v>
      </c>
      <c r="J2651" s="13" t="s">
        <v>29</v>
      </c>
      <c r="K2651" s="17" t="str">
        <f>IFERROR(__xludf.DUMMYFUNCTION("REGEXREPLACE(J2651, ""^[\d\s]+"", """")"),"значение показателя за год")</f>
        <v>значение показателя за год</v>
      </c>
      <c r="L2651" s="16">
        <f t="shared" si="18"/>
        <v>2</v>
      </c>
      <c r="M2651" s="13" t="s">
        <v>32</v>
      </c>
      <c r="N2651" s="13" t="str">
        <f>IFERROR(__xludf.DUMMYFUNCTION("REGEXEXTRACT(M2651, "" (.+)$"")"),"сельское население")</f>
        <v>сельское население</v>
      </c>
      <c r="O2651" s="18">
        <v>5690.0</v>
      </c>
      <c r="P2651" s="18">
        <v>6737.0</v>
      </c>
      <c r="Q2651" s="18">
        <v>6921.0</v>
      </c>
      <c r="R2651" s="18">
        <v>6397.0</v>
      </c>
      <c r="S2651" s="18">
        <v>5750.0</v>
      </c>
      <c r="T2651" s="18">
        <v>6033.0</v>
      </c>
      <c r="U2651" s="18">
        <v>6124.0</v>
      </c>
      <c r="V2651" s="18">
        <v>7058.0</v>
      </c>
      <c r="W2651" s="18">
        <v>7238.0</v>
      </c>
      <c r="X2651" s="18">
        <v>6733.0</v>
      </c>
      <c r="Y2651" s="18">
        <v>7135.0</v>
      </c>
      <c r="Z2651" s="19" t="str">
        <f t="shared" si="6"/>
        <v/>
      </c>
      <c r="AA2651" s="19" t="str">
        <f t="shared" si="19"/>
        <v/>
      </c>
      <c r="AB2651" s="19">
        <f t="shared" si="8"/>
        <v>71816</v>
      </c>
      <c r="AC2651" s="19">
        <f t="shared" si="20"/>
        <v>6528.727273</v>
      </c>
      <c r="AD2651" s="19">
        <f t="shared" si="21"/>
        <v>10767</v>
      </c>
      <c r="AE2651" s="19" t="str">
        <f t="shared" si="22"/>
        <v>Нет моды</v>
      </c>
      <c r="AF2651" s="19">
        <f t="shared" si="23"/>
        <v>5690</v>
      </c>
      <c r="AG2651" s="19">
        <f t="shared" si="24"/>
        <v>7238</v>
      </c>
      <c r="AH2651" s="20" t="str">
        <f t="shared" si="14"/>
        <v>Город: 71%; Село: 29%</v>
      </c>
      <c r="AI2651" s="21"/>
      <c r="AJ2651" s="21"/>
      <c r="AK2651" s="21"/>
      <c r="AL2651" s="22">
        <f t="shared" si="25"/>
        <v>1</v>
      </c>
    </row>
    <row r="2652" ht="12.75" customHeight="1">
      <c r="A2652" s="13" t="s">
        <v>195</v>
      </c>
      <c r="B2652" s="13" t="str">
        <f>IFERROR(__xludf.DUMMYFUNCTION("REGEXREPLACE(A2652, ""\d"", """")"),"     Приволжский федеральный округ")</f>
        <v>     Приволжский федеральный округ</v>
      </c>
      <c r="C2652" s="14" t="str">
        <f t="shared" si="15"/>
        <v>Приволжский федеральный округ</v>
      </c>
      <c r="D2652" s="3">
        <f t="shared" si="16"/>
        <v>2</v>
      </c>
      <c r="E2652" s="15" t="s">
        <v>34</v>
      </c>
      <c r="F2652" s="13" t="str">
        <f>IFERROR(__xludf.DUMMYFUNCTION("REGEXEXTRACT(E2652, ""[А-Яа-я].*"")"),"Болезни системы кровообращения")</f>
        <v>Болезни системы кровообращения</v>
      </c>
      <c r="G2652" s="16">
        <f t="shared" si="17"/>
        <v>2</v>
      </c>
      <c r="H2652" s="13" t="s">
        <v>28</v>
      </c>
      <c r="I2652" s="13" t="str">
        <f>IFERROR(__xludf.DUMMYFUNCTION("REGEXREPLACE(H2652, "".*\s"", """")"),"человек")</f>
        <v>человек</v>
      </c>
      <c r="J2652" s="13" t="s">
        <v>29</v>
      </c>
      <c r="K2652" s="17" t="str">
        <f>IFERROR(__xludf.DUMMYFUNCTION("REGEXREPLACE(J2652, ""^[\d\s]+"", """")"),"значение показателя за год")</f>
        <v>значение показателя за год</v>
      </c>
      <c r="L2652" s="16">
        <f t="shared" si="18"/>
        <v>2</v>
      </c>
      <c r="M2652" s="13" t="s">
        <v>30</v>
      </c>
      <c r="N2652" s="13" t="str">
        <f>IFERROR(__xludf.DUMMYFUNCTION("REGEXEXTRACT(M2652, "" (.+)$"")"),"все население")</f>
        <v>все население</v>
      </c>
      <c r="O2652" s="18">
        <v>218991.0</v>
      </c>
      <c r="P2652" s="18">
        <v>205451.0</v>
      </c>
      <c r="Q2652" s="18">
        <v>197925.0</v>
      </c>
      <c r="R2652" s="18">
        <v>184546.0</v>
      </c>
      <c r="S2652" s="18">
        <v>177632.0</v>
      </c>
      <c r="T2652" s="18">
        <v>184545.0</v>
      </c>
      <c r="U2652" s="18">
        <v>177541.0</v>
      </c>
      <c r="V2652" s="18">
        <v>204964.0</v>
      </c>
      <c r="W2652" s="18">
        <v>201553.0</v>
      </c>
      <c r="X2652" s="18">
        <v>173974.0</v>
      </c>
      <c r="Y2652" s="18">
        <v>167663.0</v>
      </c>
      <c r="Z2652" s="19">
        <f t="shared" si="6"/>
        <v>2094785</v>
      </c>
      <c r="AA2652" s="19" t="str">
        <f t="shared" si="19"/>
        <v/>
      </c>
      <c r="AB2652" s="19" t="str">
        <f t="shared" si="8"/>
        <v/>
      </c>
      <c r="AC2652" s="19">
        <f t="shared" si="20"/>
        <v>190435</v>
      </c>
      <c r="AD2652" s="19">
        <f t="shared" si="21"/>
        <v>87450.5</v>
      </c>
      <c r="AE2652" s="19" t="str">
        <f t="shared" si="22"/>
        <v>Нет моды</v>
      </c>
      <c r="AF2652" s="19">
        <f t="shared" si="23"/>
        <v>167663</v>
      </c>
      <c r="AG2652" s="19">
        <f t="shared" si="24"/>
        <v>218991</v>
      </c>
      <c r="AH2652" s="20" t="str">
        <f t="shared" si="14"/>
        <v/>
      </c>
      <c r="AI2652" s="21"/>
      <c r="AJ2652" s="21"/>
      <c r="AK2652" s="21"/>
      <c r="AL2652" s="22">
        <f t="shared" si="25"/>
        <v>1</v>
      </c>
    </row>
    <row r="2653" ht="12.75" customHeight="1">
      <c r="A2653" s="13" t="s">
        <v>195</v>
      </c>
      <c r="B2653" s="13" t="str">
        <f>IFERROR(__xludf.DUMMYFUNCTION("REGEXREPLACE(A2653, ""\d"", """")"),"     Приволжский федеральный округ")</f>
        <v>     Приволжский федеральный округ</v>
      </c>
      <c r="C2653" s="14" t="str">
        <f t="shared" si="15"/>
        <v>Приволжский федеральный округ</v>
      </c>
      <c r="D2653" s="3">
        <f t="shared" si="16"/>
        <v>2</v>
      </c>
      <c r="E2653" s="15" t="s">
        <v>34</v>
      </c>
      <c r="F2653" s="13" t="str">
        <f>IFERROR(__xludf.DUMMYFUNCTION("REGEXEXTRACT(E2653, ""[А-Яа-я].*"")"),"Болезни системы кровообращения")</f>
        <v>Болезни системы кровообращения</v>
      </c>
      <c r="G2653" s="16">
        <f t="shared" si="17"/>
        <v>2</v>
      </c>
      <c r="H2653" s="13" t="s">
        <v>28</v>
      </c>
      <c r="I2653" s="13" t="str">
        <f>IFERROR(__xludf.DUMMYFUNCTION("REGEXREPLACE(H2653, "".*\s"", """")"),"человек")</f>
        <v>человек</v>
      </c>
      <c r="J2653" s="13" t="s">
        <v>29</v>
      </c>
      <c r="K2653" s="17" t="str">
        <f>IFERROR(__xludf.DUMMYFUNCTION("REGEXREPLACE(J2653, ""^[\d\s]+"", """")"),"значение показателя за год")</f>
        <v>значение показателя за год</v>
      </c>
      <c r="L2653" s="16">
        <f t="shared" si="18"/>
        <v>2</v>
      </c>
      <c r="M2653" s="13" t="s">
        <v>31</v>
      </c>
      <c r="N2653" s="13" t="str">
        <f>IFERROR(__xludf.DUMMYFUNCTION("REGEXEXTRACT(M2653, "" (.+)$"")"),"городское население")</f>
        <v>городское население</v>
      </c>
      <c r="O2653" s="18">
        <v>149998.0</v>
      </c>
      <c r="P2653" s="18">
        <v>141148.0</v>
      </c>
      <c r="Q2653" s="18">
        <v>136395.0</v>
      </c>
      <c r="R2653" s="18">
        <v>128527.0</v>
      </c>
      <c r="S2653" s="18">
        <v>123042.0</v>
      </c>
      <c r="T2653" s="18">
        <v>127739.0</v>
      </c>
      <c r="U2653" s="18">
        <v>123777.0</v>
      </c>
      <c r="V2653" s="18">
        <v>144480.0</v>
      </c>
      <c r="W2653" s="18">
        <v>141758.0</v>
      </c>
      <c r="X2653" s="18">
        <v>120996.0</v>
      </c>
      <c r="Y2653" s="18">
        <v>116922.0</v>
      </c>
      <c r="Z2653" s="19" t="str">
        <f t="shared" si="6"/>
        <v/>
      </c>
      <c r="AA2653" s="19">
        <f t="shared" si="19"/>
        <v>1454782</v>
      </c>
      <c r="AB2653" s="19" t="str">
        <f t="shared" si="8"/>
        <v/>
      </c>
      <c r="AC2653" s="19">
        <f t="shared" si="20"/>
        <v>132252.9091</v>
      </c>
      <c r="AD2653" s="19">
        <f t="shared" si="21"/>
        <v>158830.5</v>
      </c>
      <c r="AE2653" s="19" t="str">
        <f t="shared" si="22"/>
        <v>Нет моды</v>
      </c>
      <c r="AF2653" s="19">
        <f t="shared" si="23"/>
        <v>116922</v>
      </c>
      <c r="AG2653" s="19">
        <f t="shared" si="24"/>
        <v>149998</v>
      </c>
      <c r="AH2653" s="20" t="str">
        <f t="shared" si="14"/>
        <v/>
      </c>
      <c r="AI2653" s="21"/>
      <c r="AJ2653" s="21"/>
      <c r="AK2653" s="21"/>
      <c r="AL2653" s="22">
        <f t="shared" si="25"/>
        <v>1</v>
      </c>
    </row>
    <row r="2654" ht="12.75" customHeight="1">
      <c r="A2654" s="13" t="s">
        <v>195</v>
      </c>
      <c r="B2654" s="13" t="str">
        <f>IFERROR(__xludf.DUMMYFUNCTION("REGEXREPLACE(A2654, ""\d"", """")"),"     Приволжский федеральный округ")</f>
        <v>     Приволжский федеральный округ</v>
      </c>
      <c r="C2654" s="14" t="str">
        <f t="shared" si="15"/>
        <v>Приволжский федеральный округ</v>
      </c>
      <c r="D2654" s="3">
        <f t="shared" si="16"/>
        <v>2</v>
      </c>
      <c r="E2654" s="15" t="s">
        <v>34</v>
      </c>
      <c r="F2654" s="13" t="str">
        <f>IFERROR(__xludf.DUMMYFUNCTION("REGEXEXTRACT(E2654, ""[А-Яа-я].*"")"),"Болезни системы кровообращения")</f>
        <v>Болезни системы кровообращения</v>
      </c>
      <c r="G2654" s="16">
        <f t="shared" si="17"/>
        <v>2</v>
      </c>
      <c r="H2654" s="13" t="s">
        <v>28</v>
      </c>
      <c r="I2654" s="13" t="str">
        <f>IFERROR(__xludf.DUMMYFUNCTION("REGEXREPLACE(H2654, "".*\s"", """")"),"человек")</f>
        <v>человек</v>
      </c>
      <c r="J2654" s="13" t="s">
        <v>29</v>
      </c>
      <c r="K2654" s="17" t="str">
        <f>IFERROR(__xludf.DUMMYFUNCTION("REGEXREPLACE(J2654, ""^[\d\s]+"", """")"),"значение показателя за год")</f>
        <v>значение показателя за год</v>
      </c>
      <c r="L2654" s="16">
        <f t="shared" si="18"/>
        <v>2</v>
      </c>
      <c r="M2654" s="13" t="s">
        <v>32</v>
      </c>
      <c r="N2654" s="13" t="str">
        <f>IFERROR(__xludf.DUMMYFUNCTION("REGEXEXTRACT(M2654, "" (.+)$"")"),"сельское население")</f>
        <v>сельское население</v>
      </c>
      <c r="O2654" s="18">
        <v>68993.0</v>
      </c>
      <c r="P2654" s="18">
        <v>64303.0</v>
      </c>
      <c r="Q2654" s="18">
        <v>61530.0</v>
      </c>
      <c r="R2654" s="18">
        <v>56019.0</v>
      </c>
      <c r="S2654" s="18">
        <v>54590.0</v>
      </c>
      <c r="T2654" s="18">
        <v>56806.0</v>
      </c>
      <c r="U2654" s="18">
        <v>53764.0</v>
      </c>
      <c r="V2654" s="18">
        <v>60484.0</v>
      </c>
      <c r="W2654" s="18">
        <v>59795.0</v>
      </c>
      <c r="X2654" s="18">
        <v>52978.0</v>
      </c>
      <c r="Y2654" s="18">
        <v>50741.0</v>
      </c>
      <c r="Z2654" s="19" t="str">
        <f t="shared" si="6"/>
        <v/>
      </c>
      <c r="AA2654" s="19" t="str">
        <f t="shared" si="19"/>
        <v/>
      </c>
      <c r="AB2654" s="19">
        <f t="shared" si="8"/>
        <v>640003</v>
      </c>
      <c r="AC2654" s="19">
        <f t="shared" si="20"/>
        <v>58182.09091</v>
      </c>
      <c r="AD2654" s="19">
        <f t="shared" si="21"/>
        <v>92957.5</v>
      </c>
      <c r="AE2654" s="19" t="str">
        <f t="shared" si="22"/>
        <v>Нет моды</v>
      </c>
      <c r="AF2654" s="19">
        <f t="shared" si="23"/>
        <v>50741</v>
      </c>
      <c r="AG2654" s="19">
        <f t="shared" si="24"/>
        <v>68993</v>
      </c>
      <c r="AH2654" s="20" t="str">
        <f t="shared" si="14"/>
        <v>Город: 69%; Село: 31%</v>
      </c>
      <c r="AI2654" s="21"/>
      <c r="AJ2654" s="21"/>
      <c r="AK2654" s="21"/>
      <c r="AL2654" s="22">
        <f t="shared" si="25"/>
        <v>1</v>
      </c>
    </row>
    <row r="2655" ht="12.75" customHeight="1">
      <c r="A2655" s="13" t="s">
        <v>195</v>
      </c>
      <c r="B2655" s="13" t="str">
        <f>IFERROR(__xludf.DUMMYFUNCTION("REGEXREPLACE(A2655, ""\d"", """")"),"     Приволжский федеральный округ")</f>
        <v>     Приволжский федеральный округ</v>
      </c>
      <c r="C2655" s="14" t="str">
        <f t="shared" si="15"/>
        <v>Приволжский федеральный округ</v>
      </c>
      <c r="D2655" s="3">
        <f t="shared" si="16"/>
        <v>2</v>
      </c>
      <c r="E2655" s="15" t="s">
        <v>35</v>
      </c>
      <c r="F2655" s="13" t="str">
        <f>IFERROR(__xludf.DUMMYFUNCTION("REGEXEXTRACT(E2655, ""[А-Яа-я].*"")"),"внешние причины")</f>
        <v>внешние причины</v>
      </c>
      <c r="G2655" s="16">
        <f t="shared" si="17"/>
        <v>2</v>
      </c>
      <c r="H2655" s="13" t="s">
        <v>28</v>
      </c>
      <c r="I2655" s="13" t="str">
        <f>IFERROR(__xludf.DUMMYFUNCTION("REGEXREPLACE(H2655, "".*\s"", """")"),"человек")</f>
        <v>человек</v>
      </c>
      <c r="J2655" s="13" t="s">
        <v>29</v>
      </c>
      <c r="K2655" s="17" t="str">
        <f>IFERROR(__xludf.DUMMYFUNCTION("REGEXREPLACE(J2655, ""^[\d\s]+"", """")"),"значение показателя за год")</f>
        <v>значение показателя за год</v>
      </c>
      <c r="L2655" s="16">
        <f t="shared" si="18"/>
        <v>2</v>
      </c>
      <c r="M2655" s="13" t="s">
        <v>30</v>
      </c>
      <c r="N2655" s="13" t="str">
        <f>IFERROR(__xludf.DUMMYFUNCTION("REGEXEXTRACT(M2655, "" (.+)$"")"),"все население")</f>
        <v>все население</v>
      </c>
      <c r="O2655" s="18">
        <v>44872.0</v>
      </c>
      <c r="P2655" s="18">
        <v>44904.0</v>
      </c>
      <c r="Q2655" s="18">
        <v>41772.0</v>
      </c>
      <c r="R2655" s="18">
        <v>38523.0</v>
      </c>
      <c r="S2655" s="18">
        <v>34370.0</v>
      </c>
      <c r="T2655" s="18">
        <v>32602.0</v>
      </c>
      <c r="U2655" s="18">
        <v>31281.0</v>
      </c>
      <c r="V2655" s="18">
        <v>31930.0</v>
      </c>
      <c r="W2655" s="18">
        <v>32125.0</v>
      </c>
      <c r="X2655" s="18">
        <v>32841.0</v>
      </c>
      <c r="Y2655" s="18">
        <v>33776.0</v>
      </c>
      <c r="Z2655" s="19">
        <f t="shared" si="6"/>
        <v>398996</v>
      </c>
      <c r="AA2655" s="19" t="str">
        <f t="shared" si="19"/>
        <v/>
      </c>
      <c r="AB2655" s="19" t="str">
        <f t="shared" si="8"/>
        <v/>
      </c>
      <c r="AC2655" s="19">
        <f t="shared" si="20"/>
        <v>36272.36364</v>
      </c>
      <c r="AD2655" s="19">
        <f t="shared" si="21"/>
        <v>47822.5</v>
      </c>
      <c r="AE2655" s="19" t="str">
        <f t="shared" si="22"/>
        <v>Нет моды</v>
      </c>
      <c r="AF2655" s="19">
        <f t="shared" si="23"/>
        <v>31281</v>
      </c>
      <c r="AG2655" s="19">
        <f t="shared" si="24"/>
        <v>44904</v>
      </c>
      <c r="AH2655" s="20" t="str">
        <f t="shared" si="14"/>
        <v/>
      </c>
      <c r="AI2655" s="21"/>
      <c r="AJ2655" s="21"/>
      <c r="AK2655" s="21"/>
      <c r="AL2655" s="22">
        <f t="shared" si="25"/>
        <v>1</v>
      </c>
    </row>
    <row r="2656" ht="12.75" customHeight="1">
      <c r="A2656" s="13" t="s">
        <v>195</v>
      </c>
      <c r="B2656" s="13" t="str">
        <f>IFERROR(__xludf.DUMMYFUNCTION("REGEXREPLACE(A2656, ""\d"", """")"),"     Приволжский федеральный округ")</f>
        <v>     Приволжский федеральный округ</v>
      </c>
      <c r="C2656" s="14" t="str">
        <f t="shared" si="15"/>
        <v>Приволжский федеральный округ</v>
      </c>
      <c r="D2656" s="3">
        <f t="shared" si="16"/>
        <v>2</v>
      </c>
      <c r="E2656" s="15" t="s">
        <v>35</v>
      </c>
      <c r="F2656" s="13" t="str">
        <f>IFERROR(__xludf.DUMMYFUNCTION("REGEXEXTRACT(E2656, ""[А-Яа-я].*"")"),"внешние причины")</f>
        <v>внешние причины</v>
      </c>
      <c r="G2656" s="16">
        <f t="shared" si="17"/>
        <v>2</v>
      </c>
      <c r="H2656" s="13" t="s">
        <v>28</v>
      </c>
      <c r="I2656" s="13" t="str">
        <f>IFERROR(__xludf.DUMMYFUNCTION("REGEXREPLACE(H2656, "".*\s"", """")"),"человек")</f>
        <v>человек</v>
      </c>
      <c r="J2656" s="13" t="s">
        <v>29</v>
      </c>
      <c r="K2656" s="17" t="str">
        <f>IFERROR(__xludf.DUMMYFUNCTION("REGEXREPLACE(J2656, ""^[\d\s]+"", """")"),"значение показателя за год")</f>
        <v>значение показателя за год</v>
      </c>
      <c r="L2656" s="16">
        <f t="shared" si="18"/>
        <v>2</v>
      </c>
      <c r="M2656" s="13" t="s">
        <v>31</v>
      </c>
      <c r="N2656" s="13" t="str">
        <f>IFERROR(__xludf.DUMMYFUNCTION("REGEXEXTRACT(M2656, "" (.+)$"")"),"городское население")</f>
        <v>городское население</v>
      </c>
      <c r="O2656" s="18">
        <v>28067.0</v>
      </c>
      <c r="P2656" s="18">
        <v>28358.0</v>
      </c>
      <c r="Q2656" s="18">
        <v>26255.0</v>
      </c>
      <c r="R2656" s="18">
        <v>24038.0</v>
      </c>
      <c r="S2656" s="18">
        <v>21483.0</v>
      </c>
      <c r="T2656" s="18">
        <v>20212.0</v>
      </c>
      <c r="U2656" s="18">
        <v>19720.0</v>
      </c>
      <c r="V2656" s="18">
        <v>20405.0</v>
      </c>
      <c r="W2656" s="18">
        <v>20390.0</v>
      </c>
      <c r="X2656" s="18">
        <v>21200.0</v>
      </c>
      <c r="Y2656" s="18">
        <v>21177.0</v>
      </c>
      <c r="Z2656" s="19" t="str">
        <f t="shared" si="6"/>
        <v/>
      </c>
      <c r="AA2656" s="19">
        <f t="shared" si="19"/>
        <v>251305</v>
      </c>
      <c r="AB2656" s="19" t="str">
        <f t="shared" si="8"/>
        <v/>
      </c>
      <c r="AC2656" s="19">
        <f t="shared" si="20"/>
        <v>22845.90909</v>
      </c>
      <c r="AD2656" s="19">
        <f t="shared" si="21"/>
        <v>29819.5</v>
      </c>
      <c r="AE2656" s="19" t="str">
        <f t="shared" si="22"/>
        <v>Нет моды</v>
      </c>
      <c r="AF2656" s="19">
        <f t="shared" si="23"/>
        <v>19720</v>
      </c>
      <c r="AG2656" s="19">
        <f t="shared" si="24"/>
        <v>28358</v>
      </c>
      <c r="AH2656" s="20" t="str">
        <f t="shared" si="14"/>
        <v/>
      </c>
      <c r="AI2656" s="21"/>
      <c r="AJ2656" s="21"/>
      <c r="AK2656" s="21"/>
      <c r="AL2656" s="22">
        <f t="shared" si="25"/>
        <v>1</v>
      </c>
    </row>
    <row r="2657" ht="12.75" customHeight="1">
      <c r="A2657" s="13" t="s">
        <v>195</v>
      </c>
      <c r="B2657" s="13" t="str">
        <f>IFERROR(__xludf.DUMMYFUNCTION("REGEXREPLACE(A2657, ""\d"", """")"),"     Приволжский федеральный округ")</f>
        <v>     Приволжский федеральный округ</v>
      </c>
      <c r="C2657" s="14" t="str">
        <f t="shared" si="15"/>
        <v>Приволжский федеральный округ</v>
      </c>
      <c r="D2657" s="3">
        <f t="shared" si="16"/>
        <v>2</v>
      </c>
      <c r="E2657" s="15" t="s">
        <v>35</v>
      </c>
      <c r="F2657" s="13" t="str">
        <f>IFERROR(__xludf.DUMMYFUNCTION("REGEXEXTRACT(E2657, ""[А-Яа-я].*"")"),"внешние причины")</f>
        <v>внешние причины</v>
      </c>
      <c r="G2657" s="16">
        <f t="shared" si="17"/>
        <v>2</v>
      </c>
      <c r="H2657" s="13" t="s">
        <v>28</v>
      </c>
      <c r="I2657" s="13" t="str">
        <f>IFERROR(__xludf.DUMMYFUNCTION("REGEXREPLACE(H2657, "".*\s"", """")"),"человек")</f>
        <v>человек</v>
      </c>
      <c r="J2657" s="13" t="s">
        <v>29</v>
      </c>
      <c r="K2657" s="17" t="str">
        <f>IFERROR(__xludf.DUMMYFUNCTION("REGEXREPLACE(J2657, ""^[\d\s]+"", """")"),"значение показателя за год")</f>
        <v>значение показателя за год</v>
      </c>
      <c r="L2657" s="16">
        <f t="shared" si="18"/>
        <v>2</v>
      </c>
      <c r="M2657" s="13" t="s">
        <v>32</v>
      </c>
      <c r="N2657" s="13" t="str">
        <f>IFERROR(__xludf.DUMMYFUNCTION("REGEXEXTRACT(M2657, "" (.+)$"")"),"сельское население")</f>
        <v>сельское население</v>
      </c>
      <c r="O2657" s="18">
        <v>16805.0</v>
      </c>
      <c r="P2657" s="18">
        <v>16546.0</v>
      </c>
      <c r="Q2657" s="18">
        <v>15517.0</v>
      </c>
      <c r="R2657" s="18">
        <v>14485.0</v>
      </c>
      <c r="S2657" s="18">
        <v>12887.0</v>
      </c>
      <c r="T2657" s="18">
        <v>12390.0</v>
      </c>
      <c r="U2657" s="18">
        <v>11561.0</v>
      </c>
      <c r="V2657" s="18">
        <v>11525.0</v>
      </c>
      <c r="W2657" s="18">
        <v>11735.0</v>
      </c>
      <c r="X2657" s="18">
        <v>11641.0</v>
      </c>
      <c r="Y2657" s="18">
        <v>12599.0</v>
      </c>
      <c r="Z2657" s="19" t="str">
        <f t="shared" si="6"/>
        <v/>
      </c>
      <c r="AA2657" s="19" t="str">
        <f t="shared" si="19"/>
        <v/>
      </c>
      <c r="AB2657" s="19">
        <f t="shared" si="8"/>
        <v>147691</v>
      </c>
      <c r="AC2657" s="19">
        <f t="shared" si="20"/>
        <v>13426.45455</v>
      </c>
      <c r="AD2657" s="19">
        <f t="shared" si="21"/>
        <v>18262.5</v>
      </c>
      <c r="AE2657" s="19" t="str">
        <f t="shared" si="22"/>
        <v>Нет моды</v>
      </c>
      <c r="AF2657" s="19">
        <f t="shared" si="23"/>
        <v>11525</v>
      </c>
      <c r="AG2657" s="19">
        <f t="shared" si="24"/>
        <v>16805</v>
      </c>
      <c r="AH2657" s="20" t="str">
        <f t="shared" si="14"/>
        <v>Город: 63%; Село: 37%</v>
      </c>
      <c r="AI2657" s="21"/>
      <c r="AJ2657" s="21"/>
      <c r="AK2657" s="21"/>
      <c r="AL2657" s="22">
        <f t="shared" si="25"/>
        <v>1</v>
      </c>
    </row>
    <row r="2658" ht="12.75" customHeight="1">
      <c r="A2658" s="13" t="s">
        <v>195</v>
      </c>
      <c r="B2658" s="13" t="str">
        <f>IFERROR(__xludf.DUMMYFUNCTION("REGEXREPLACE(A2658, ""\d"", """")"),"     Приволжский федеральный округ")</f>
        <v>     Приволжский федеральный округ</v>
      </c>
      <c r="C2658" s="14" t="str">
        <f t="shared" si="15"/>
        <v>Приволжский федеральный округ</v>
      </c>
      <c r="D2658" s="3">
        <f t="shared" si="16"/>
        <v>2</v>
      </c>
      <c r="E2658" s="15" t="s">
        <v>36</v>
      </c>
      <c r="F2658" s="13" t="str">
        <f>IFERROR(__xludf.DUMMYFUNCTION("REGEXEXTRACT(E2658,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58" s="16">
        <f t="shared" si="17"/>
        <v>2</v>
      </c>
      <c r="H2658" s="13" t="s">
        <v>28</v>
      </c>
      <c r="I2658" s="13" t="str">
        <f>IFERROR(__xludf.DUMMYFUNCTION("REGEXREPLACE(H2658, "".*\s"", """")"),"человек")</f>
        <v>человек</v>
      </c>
      <c r="J2658" s="13" t="s">
        <v>29</v>
      </c>
      <c r="K2658" s="17" t="str">
        <f>IFERROR(__xludf.DUMMYFUNCTION("REGEXREPLACE(J2658, ""^[\d\s]+"", """")"),"значение показателя за год")</f>
        <v>значение показателя за год</v>
      </c>
      <c r="L2658" s="16">
        <f t="shared" si="18"/>
        <v>2</v>
      </c>
      <c r="M2658" s="13" t="s">
        <v>30</v>
      </c>
      <c r="N2658" s="13" t="str">
        <f>IFERROR(__xludf.DUMMYFUNCTION("REGEXEXTRACT(M2658, "" (.+)$"")"),"все население")</f>
        <v>все население</v>
      </c>
      <c r="O2658" s="18">
        <v>957.0</v>
      </c>
      <c r="P2658" s="18">
        <v>925.0</v>
      </c>
      <c r="Q2658" s="18">
        <v>803.0</v>
      </c>
      <c r="R2658" s="18">
        <v>826.0</v>
      </c>
      <c r="S2658" s="23" t="s">
        <v>37</v>
      </c>
      <c r="T2658" s="23" t="s">
        <v>37</v>
      </c>
      <c r="U2658" s="23" t="s">
        <v>37</v>
      </c>
      <c r="V2658" s="23" t="s">
        <v>37</v>
      </c>
      <c r="W2658" s="23" t="s">
        <v>37</v>
      </c>
      <c r="X2658" s="23" t="s">
        <v>37</v>
      </c>
      <c r="Y2658" s="23" t="s">
        <v>37</v>
      </c>
      <c r="Z2658" s="19">
        <f t="shared" si="6"/>
        <v>3511</v>
      </c>
      <c r="AA2658" s="19" t="str">
        <f t="shared" si="19"/>
        <v/>
      </c>
      <c r="AB2658" s="19" t="str">
        <f t="shared" si="8"/>
        <v/>
      </c>
      <c r="AC2658" s="19">
        <f t="shared" si="20"/>
        <v>877.75</v>
      </c>
      <c r="AD2658" s="19">
        <f t="shared" si="21"/>
        <v>11735</v>
      </c>
      <c r="AE2658" s="19" t="str">
        <f t="shared" si="22"/>
        <v>Нет моды</v>
      </c>
      <c r="AF2658" s="19">
        <f t="shared" si="23"/>
        <v>803</v>
      </c>
      <c r="AG2658" s="19">
        <f t="shared" si="24"/>
        <v>957</v>
      </c>
      <c r="AH2658" s="20" t="str">
        <f t="shared" si="14"/>
        <v/>
      </c>
      <c r="AI2658" s="24"/>
      <c r="AJ2658" s="24"/>
      <c r="AK2658" s="24"/>
      <c r="AL2658" s="22">
        <f t="shared" si="25"/>
        <v>1</v>
      </c>
    </row>
    <row r="2659" ht="12.75" customHeight="1">
      <c r="A2659" s="13" t="s">
        <v>195</v>
      </c>
      <c r="B2659" s="13" t="str">
        <f>IFERROR(__xludf.DUMMYFUNCTION("REGEXREPLACE(A2659, ""\d"", """")"),"     Приволжский федеральный округ")</f>
        <v>     Приволжский федеральный округ</v>
      </c>
      <c r="C2659" s="14" t="str">
        <f t="shared" si="15"/>
        <v>Приволжский федеральный округ</v>
      </c>
      <c r="D2659" s="3">
        <f t="shared" si="16"/>
        <v>2</v>
      </c>
      <c r="E2659" s="15" t="s">
        <v>36</v>
      </c>
      <c r="F2659" s="13" t="str">
        <f>IFERROR(__xludf.DUMMYFUNCTION("REGEXEXTRACT(E2659,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59" s="16">
        <f t="shared" si="17"/>
        <v>2</v>
      </c>
      <c r="H2659" s="13" t="s">
        <v>28</v>
      </c>
      <c r="I2659" s="13" t="str">
        <f>IFERROR(__xludf.DUMMYFUNCTION("REGEXREPLACE(H2659, "".*\s"", """")"),"человек")</f>
        <v>человек</v>
      </c>
      <c r="J2659" s="13" t="s">
        <v>29</v>
      </c>
      <c r="K2659" s="17" t="str">
        <f>IFERROR(__xludf.DUMMYFUNCTION("REGEXREPLACE(J2659, ""^[\d\s]+"", """")"),"значение показателя за год")</f>
        <v>значение показателя за год</v>
      </c>
      <c r="L2659" s="16">
        <f t="shared" si="18"/>
        <v>2</v>
      </c>
      <c r="M2659" s="13" t="s">
        <v>31</v>
      </c>
      <c r="N2659" s="13" t="str">
        <f>IFERROR(__xludf.DUMMYFUNCTION("REGEXEXTRACT(M2659, "" (.+)$"")"),"городское население")</f>
        <v>городское население</v>
      </c>
      <c r="O2659" s="18">
        <v>629.0</v>
      </c>
      <c r="P2659" s="18">
        <v>581.0</v>
      </c>
      <c r="Q2659" s="18">
        <v>545.0</v>
      </c>
      <c r="R2659" s="18">
        <v>576.0</v>
      </c>
      <c r="S2659" s="23" t="s">
        <v>37</v>
      </c>
      <c r="T2659" s="23" t="s">
        <v>37</v>
      </c>
      <c r="U2659" s="23" t="s">
        <v>37</v>
      </c>
      <c r="V2659" s="23" t="s">
        <v>37</v>
      </c>
      <c r="W2659" s="23" t="s">
        <v>37</v>
      </c>
      <c r="X2659" s="23" t="s">
        <v>37</v>
      </c>
      <c r="Y2659" s="23" t="s">
        <v>37</v>
      </c>
      <c r="Z2659" s="19" t="str">
        <f t="shared" si="6"/>
        <v/>
      </c>
      <c r="AA2659" s="19">
        <f t="shared" si="19"/>
        <v>2331</v>
      </c>
      <c r="AB2659" s="19" t="str">
        <f t="shared" si="8"/>
        <v/>
      </c>
      <c r="AC2659" s="19">
        <f t="shared" si="20"/>
        <v>582.75</v>
      </c>
      <c r="AD2659" s="19">
        <f t="shared" si="21"/>
        <v>716</v>
      </c>
      <c r="AE2659" s="19" t="str">
        <f t="shared" si="22"/>
        <v>Нет моды</v>
      </c>
      <c r="AF2659" s="19">
        <f t="shared" si="23"/>
        <v>545</v>
      </c>
      <c r="AG2659" s="19">
        <f t="shared" si="24"/>
        <v>629</v>
      </c>
      <c r="AH2659" s="20" t="str">
        <f t="shared" si="14"/>
        <v/>
      </c>
      <c r="AI2659" s="24"/>
      <c r="AJ2659" s="24"/>
      <c r="AK2659" s="24"/>
      <c r="AL2659" s="22">
        <f t="shared" si="25"/>
        <v>1</v>
      </c>
    </row>
    <row r="2660" ht="12.75" customHeight="1">
      <c r="A2660" s="13" t="s">
        <v>195</v>
      </c>
      <c r="B2660" s="13" t="str">
        <f>IFERROR(__xludf.DUMMYFUNCTION("REGEXREPLACE(A2660, ""\d"", """")"),"     Приволжский федеральный округ")</f>
        <v>     Приволжский федеральный округ</v>
      </c>
      <c r="C2660" s="14" t="str">
        <f t="shared" si="15"/>
        <v>Приволжский федеральный округ</v>
      </c>
      <c r="D2660" s="3">
        <f t="shared" si="16"/>
        <v>2</v>
      </c>
      <c r="E2660" s="15" t="s">
        <v>36</v>
      </c>
      <c r="F2660" s="13" t="str">
        <f>IFERROR(__xludf.DUMMYFUNCTION("REGEXEXTRACT(E2660,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660" s="16">
        <f t="shared" si="17"/>
        <v>2</v>
      </c>
      <c r="H2660" s="13" t="s">
        <v>28</v>
      </c>
      <c r="I2660" s="13" t="str">
        <f>IFERROR(__xludf.DUMMYFUNCTION("REGEXREPLACE(H2660, "".*\s"", """")"),"человек")</f>
        <v>человек</v>
      </c>
      <c r="J2660" s="13" t="s">
        <v>29</v>
      </c>
      <c r="K2660" s="17" t="str">
        <f>IFERROR(__xludf.DUMMYFUNCTION("REGEXREPLACE(J2660, ""^[\d\s]+"", """")"),"значение показателя за год")</f>
        <v>значение показателя за год</v>
      </c>
      <c r="L2660" s="16">
        <f t="shared" si="18"/>
        <v>2</v>
      </c>
      <c r="M2660" s="13" t="s">
        <v>32</v>
      </c>
      <c r="N2660" s="13" t="str">
        <f>IFERROR(__xludf.DUMMYFUNCTION("REGEXEXTRACT(M2660, "" (.+)$"")"),"сельское население")</f>
        <v>сельское население</v>
      </c>
      <c r="O2660" s="18">
        <v>328.0</v>
      </c>
      <c r="P2660" s="18">
        <v>344.0</v>
      </c>
      <c r="Q2660" s="18">
        <v>258.0</v>
      </c>
      <c r="R2660" s="18">
        <v>250.0</v>
      </c>
      <c r="S2660" s="23" t="s">
        <v>37</v>
      </c>
      <c r="T2660" s="23" t="s">
        <v>37</v>
      </c>
      <c r="U2660" s="23" t="s">
        <v>37</v>
      </c>
      <c r="V2660" s="23" t="s">
        <v>37</v>
      </c>
      <c r="W2660" s="23" t="s">
        <v>37</v>
      </c>
      <c r="X2660" s="23" t="s">
        <v>37</v>
      </c>
      <c r="Y2660" s="23" t="s">
        <v>37</v>
      </c>
      <c r="Z2660" s="19" t="str">
        <f t="shared" si="6"/>
        <v/>
      </c>
      <c r="AA2660" s="19" t="str">
        <f t="shared" si="19"/>
        <v/>
      </c>
      <c r="AB2660" s="19">
        <f t="shared" si="8"/>
        <v>1180</v>
      </c>
      <c r="AC2660" s="19">
        <f t="shared" si="20"/>
        <v>295</v>
      </c>
      <c r="AD2660" s="19">
        <f t="shared" si="21"/>
        <v>444.5</v>
      </c>
      <c r="AE2660" s="19" t="str">
        <f t="shared" si="22"/>
        <v>Нет моды</v>
      </c>
      <c r="AF2660" s="19">
        <f t="shared" si="23"/>
        <v>250</v>
      </c>
      <c r="AG2660" s="19">
        <f t="shared" si="24"/>
        <v>344</v>
      </c>
      <c r="AH2660" s="20" t="str">
        <f t="shared" si="14"/>
        <v>Город: 66%; Село: 34%</v>
      </c>
      <c r="AI2660" s="24"/>
      <c r="AJ2660" s="24"/>
      <c r="AK2660" s="24"/>
      <c r="AL2660" s="22">
        <f t="shared" si="25"/>
        <v>1</v>
      </c>
    </row>
    <row r="2661" ht="12.75" customHeight="1">
      <c r="A2661" s="13" t="s">
        <v>195</v>
      </c>
      <c r="B2661" s="13" t="str">
        <f>IFERROR(__xludf.DUMMYFUNCTION("REGEXREPLACE(A2661, ""\d"", """")"),"     Приволжский федеральный округ")</f>
        <v>     Приволжский федеральный округ</v>
      </c>
      <c r="C2661" s="14" t="str">
        <f t="shared" si="15"/>
        <v>Приволжский федеральный округ</v>
      </c>
      <c r="D2661" s="3">
        <f t="shared" si="16"/>
        <v>2</v>
      </c>
      <c r="E2661" s="15" t="s">
        <v>38</v>
      </c>
      <c r="F2661" s="13" t="str">
        <f>IFERROR(__xludf.DUMMYFUNCTION("REGEXEXTRACT(E2661, ""[А-Яа-я].*"")"),"все виды транспортных несчастных случаев")</f>
        <v>все виды транспортных несчастных случаев</v>
      </c>
      <c r="G2661" s="16">
        <f t="shared" si="17"/>
        <v>2</v>
      </c>
      <c r="H2661" s="13" t="s">
        <v>28</v>
      </c>
      <c r="I2661" s="13" t="str">
        <f>IFERROR(__xludf.DUMMYFUNCTION("REGEXREPLACE(H2661, "".*\s"", """")"),"человек")</f>
        <v>человек</v>
      </c>
      <c r="J2661" s="13" t="s">
        <v>29</v>
      </c>
      <c r="K2661" s="17" t="str">
        <f>IFERROR(__xludf.DUMMYFUNCTION("REGEXREPLACE(J2661, ""^[\d\s]+"", """")"),"значение показателя за год")</f>
        <v>значение показателя за год</v>
      </c>
      <c r="L2661" s="16">
        <f t="shared" si="18"/>
        <v>2</v>
      </c>
      <c r="M2661" s="13" t="s">
        <v>30</v>
      </c>
      <c r="N2661" s="13" t="str">
        <f>IFERROR(__xludf.DUMMYFUNCTION("REGEXEXTRACT(M2661, "" (.+)$"")"),"все население")</f>
        <v>все население</v>
      </c>
      <c r="O2661" s="18">
        <v>6457.0</v>
      </c>
      <c r="P2661" s="18">
        <v>6085.0</v>
      </c>
      <c r="Q2661" s="18">
        <v>4946.0</v>
      </c>
      <c r="R2661" s="18">
        <v>4380.0</v>
      </c>
      <c r="S2661" s="18">
        <v>4139.0</v>
      </c>
      <c r="T2661" s="18">
        <v>3859.0</v>
      </c>
      <c r="U2661" s="18">
        <v>3586.0</v>
      </c>
      <c r="V2661" s="18">
        <v>3490.0</v>
      </c>
      <c r="W2661" s="18">
        <v>3442.0</v>
      </c>
      <c r="X2661" s="18">
        <v>3331.0</v>
      </c>
      <c r="Y2661" s="18">
        <v>3266.0</v>
      </c>
      <c r="Z2661" s="19">
        <f t="shared" si="6"/>
        <v>46981</v>
      </c>
      <c r="AA2661" s="19" t="str">
        <f t="shared" si="19"/>
        <v/>
      </c>
      <c r="AB2661" s="19" t="str">
        <f t="shared" si="8"/>
        <v/>
      </c>
      <c r="AC2661" s="19">
        <f t="shared" si="20"/>
        <v>4271</v>
      </c>
      <c r="AD2661" s="19">
        <f t="shared" si="21"/>
        <v>3490</v>
      </c>
      <c r="AE2661" s="19" t="str">
        <f t="shared" si="22"/>
        <v>Нет моды</v>
      </c>
      <c r="AF2661" s="19">
        <f t="shared" si="23"/>
        <v>3266</v>
      </c>
      <c r="AG2661" s="19">
        <f t="shared" si="24"/>
        <v>6457</v>
      </c>
      <c r="AH2661" s="20" t="str">
        <f t="shared" si="14"/>
        <v/>
      </c>
      <c r="AI2661" s="21"/>
      <c r="AJ2661" s="21"/>
      <c r="AK2661" s="21"/>
      <c r="AL2661" s="22">
        <f t="shared" si="25"/>
        <v>1</v>
      </c>
    </row>
    <row r="2662" ht="12.75" customHeight="1">
      <c r="A2662" s="13" t="s">
        <v>195</v>
      </c>
      <c r="B2662" s="13" t="str">
        <f>IFERROR(__xludf.DUMMYFUNCTION("REGEXREPLACE(A2662, ""\d"", """")"),"     Приволжский федеральный округ")</f>
        <v>     Приволжский федеральный округ</v>
      </c>
      <c r="C2662" s="14" t="str">
        <f t="shared" si="15"/>
        <v>Приволжский федеральный округ</v>
      </c>
      <c r="D2662" s="3">
        <f t="shared" si="16"/>
        <v>2</v>
      </c>
      <c r="E2662" s="15" t="s">
        <v>38</v>
      </c>
      <c r="F2662" s="13" t="str">
        <f>IFERROR(__xludf.DUMMYFUNCTION("REGEXEXTRACT(E2662, ""[А-Яа-я].*"")"),"все виды транспортных несчастных случаев")</f>
        <v>все виды транспортных несчастных случаев</v>
      </c>
      <c r="G2662" s="16">
        <f t="shared" si="17"/>
        <v>2</v>
      </c>
      <c r="H2662" s="13" t="s">
        <v>28</v>
      </c>
      <c r="I2662" s="13" t="str">
        <f>IFERROR(__xludf.DUMMYFUNCTION("REGEXREPLACE(H2662, "".*\s"", """")"),"человек")</f>
        <v>человек</v>
      </c>
      <c r="J2662" s="13" t="s">
        <v>29</v>
      </c>
      <c r="K2662" s="17" t="str">
        <f>IFERROR(__xludf.DUMMYFUNCTION("REGEXREPLACE(J2662, ""^[\d\s]+"", """")"),"значение показателя за год")</f>
        <v>значение показателя за год</v>
      </c>
      <c r="L2662" s="16">
        <f t="shared" si="18"/>
        <v>2</v>
      </c>
      <c r="M2662" s="13" t="s">
        <v>31</v>
      </c>
      <c r="N2662" s="13" t="str">
        <f>IFERROR(__xludf.DUMMYFUNCTION("REGEXEXTRACT(M2662, "" (.+)$"")"),"городское население")</f>
        <v>городское население</v>
      </c>
      <c r="O2662" s="18">
        <v>3891.0</v>
      </c>
      <c r="P2662" s="18">
        <v>3564.0</v>
      </c>
      <c r="Q2662" s="18">
        <v>2899.0</v>
      </c>
      <c r="R2662" s="18">
        <v>2520.0</v>
      </c>
      <c r="S2662" s="18">
        <v>2508.0</v>
      </c>
      <c r="T2662" s="18">
        <v>2240.0</v>
      </c>
      <c r="U2662" s="18">
        <v>2074.0</v>
      </c>
      <c r="V2662" s="18">
        <v>2010.0</v>
      </c>
      <c r="W2662" s="18">
        <v>1953.0</v>
      </c>
      <c r="X2662" s="18">
        <v>2002.0</v>
      </c>
      <c r="Y2662" s="18">
        <v>1949.0</v>
      </c>
      <c r="Z2662" s="19" t="str">
        <f t="shared" si="6"/>
        <v/>
      </c>
      <c r="AA2662" s="19">
        <f t="shared" si="19"/>
        <v>27610</v>
      </c>
      <c r="AB2662" s="19" t="str">
        <f t="shared" si="8"/>
        <v/>
      </c>
      <c r="AC2662" s="19">
        <f t="shared" si="20"/>
        <v>2510</v>
      </c>
      <c r="AD2662" s="19">
        <f t="shared" si="21"/>
        <v>3386.5</v>
      </c>
      <c r="AE2662" s="19" t="str">
        <f t="shared" si="22"/>
        <v>Нет моды</v>
      </c>
      <c r="AF2662" s="19">
        <f t="shared" si="23"/>
        <v>1949</v>
      </c>
      <c r="AG2662" s="19">
        <f t="shared" si="24"/>
        <v>3891</v>
      </c>
      <c r="AH2662" s="20" t="str">
        <f t="shared" si="14"/>
        <v/>
      </c>
      <c r="AI2662" s="21"/>
      <c r="AJ2662" s="21"/>
      <c r="AK2662" s="21"/>
      <c r="AL2662" s="22">
        <f t="shared" si="25"/>
        <v>1</v>
      </c>
    </row>
    <row r="2663" ht="12.75" customHeight="1">
      <c r="A2663" s="13" t="s">
        <v>195</v>
      </c>
      <c r="B2663" s="13" t="str">
        <f>IFERROR(__xludf.DUMMYFUNCTION("REGEXREPLACE(A2663, ""\d"", """")"),"     Приволжский федеральный округ")</f>
        <v>     Приволжский федеральный округ</v>
      </c>
      <c r="C2663" s="14" t="str">
        <f t="shared" si="15"/>
        <v>Приволжский федеральный округ</v>
      </c>
      <c r="D2663" s="3">
        <f t="shared" si="16"/>
        <v>2</v>
      </c>
      <c r="E2663" s="15" t="s">
        <v>38</v>
      </c>
      <c r="F2663" s="13" t="str">
        <f>IFERROR(__xludf.DUMMYFUNCTION("REGEXEXTRACT(E2663, ""[А-Яа-я].*"")"),"все виды транспортных несчастных случаев")</f>
        <v>все виды транспортных несчастных случаев</v>
      </c>
      <c r="G2663" s="16">
        <f t="shared" si="17"/>
        <v>2</v>
      </c>
      <c r="H2663" s="13" t="s">
        <v>28</v>
      </c>
      <c r="I2663" s="13" t="str">
        <f>IFERROR(__xludf.DUMMYFUNCTION("REGEXREPLACE(H2663, "".*\s"", """")"),"человек")</f>
        <v>человек</v>
      </c>
      <c r="J2663" s="13" t="s">
        <v>29</v>
      </c>
      <c r="K2663" s="17" t="str">
        <f>IFERROR(__xludf.DUMMYFUNCTION("REGEXREPLACE(J2663, ""^[\d\s]+"", """")"),"значение показателя за год")</f>
        <v>значение показателя за год</v>
      </c>
      <c r="L2663" s="16">
        <f t="shared" si="18"/>
        <v>2</v>
      </c>
      <c r="M2663" s="13" t="s">
        <v>32</v>
      </c>
      <c r="N2663" s="13" t="str">
        <f>IFERROR(__xludf.DUMMYFUNCTION("REGEXEXTRACT(M2663, "" (.+)$"")"),"сельское население")</f>
        <v>сельское население</v>
      </c>
      <c r="O2663" s="18">
        <v>2566.0</v>
      </c>
      <c r="P2663" s="18">
        <v>2521.0</v>
      </c>
      <c r="Q2663" s="18">
        <v>2047.0</v>
      </c>
      <c r="R2663" s="18">
        <v>1860.0</v>
      </c>
      <c r="S2663" s="18">
        <v>1631.0</v>
      </c>
      <c r="T2663" s="18">
        <v>1619.0</v>
      </c>
      <c r="U2663" s="18">
        <v>1512.0</v>
      </c>
      <c r="V2663" s="18">
        <v>1480.0</v>
      </c>
      <c r="W2663" s="18">
        <v>1489.0</v>
      </c>
      <c r="X2663" s="18">
        <v>1329.0</v>
      </c>
      <c r="Y2663" s="18">
        <v>1317.0</v>
      </c>
      <c r="Z2663" s="19" t="str">
        <f t="shared" si="6"/>
        <v/>
      </c>
      <c r="AA2663" s="19" t="str">
        <f t="shared" si="19"/>
        <v/>
      </c>
      <c r="AB2663" s="19">
        <f t="shared" si="8"/>
        <v>19371</v>
      </c>
      <c r="AC2663" s="19">
        <f t="shared" si="20"/>
        <v>1761</v>
      </c>
      <c r="AD2663" s="19">
        <f t="shared" si="21"/>
        <v>2006</v>
      </c>
      <c r="AE2663" s="19" t="str">
        <f t="shared" si="22"/>
        <v>Нет моды</v>
      </c>
      <c r="AF2663" s="19">
        <f t="shared" si="23"/>
        <v>1317</v>
      </c>
      <c r="AG2663" s="19">
        <f t="shared" si="24"/>
        <v>2566</v>
      </c>
      <c r="AH2663" s="20" t="str">
        <f t="shared" si="14"/>
        <v>Город: 59%; Село: 41%</v>
      </c>
      <c r="AI2663" s="21"/>
      <c r="AJ2663" s="21"/>
      <c r="AK2663" s="21"/>
      <c r="AL2663" s="22">
        <f t="shared" si="25"/>
        <v>1</v>
      </c>
    </row>
    <row r="2664" ht="12.75" customHeight="1">
      <c r="A2664" s="13" t="s">
        <v>195</v>
      </c>
      <c r="B2664" s="13" t="str">
        <f>IFERROR(__xludf.DUMMYFUNCTION("REGEXREPLACE(A2664, ""\d"", """")"),"     Приволжский федеральный округ")</f>
        <v>     Приволжский федеральный округ</v>
      </c>
      <c r="C2664" s="14" t="str">
        <f t="shared" si="15"/>
        <v>Приволжский федеральный округ</v>
      </c>
      <c r="D2664" s="3">
        <f t="shared" si="16"/>
        <v>2</v>
      </c>
      <c r="E2664" s="15" t="s">
        <v>39</v>
      </c>
      <c r="F2664" s="13" t="str">
        <f>IFERROR(__xludf.DUMMYFUNCTION("REGEXEXTRACT(E2664, ""[А-Яа-я].*"")"),"Всего умерших")</f>
        <v>Всего умерших</v>
      </c>
      <c r="G2664" s="16">
        <f t="shared" si="17"/>
        <v>2</v>
      </c>
      <c r="H2664" s="13" t="s">
        <v>28</v>
      </c>
      <c r="I2664" s="13" t="str">
        <f>IFERROR(__xludf.DUMMYFUNCTION("REGEXREPLACE(H2664, "".*\s"", """")"),"человек")</f>
        <v>человек</v>
      </c>
      <c r="J2664" s="13" t="s">
        <v>29</v>
      </c>
      <c r="K2664" s="17" t="str">
        <f>IFERROR(__xludf.DUMMYFUNCTION("REGEXREPLACE(J2664, ""^[\d\s]+"", """")"),"значение показателя за год")</f>
        <v>значение показателя за год</v>
      </c>
      <c r="L2664" s="16">
        <f t="shared" si="18"/>
        <v>2</v>
      </c>
      <c r="M2664" s="13" t="s">
        <v>30</v>
      </c>
      <c r="N2664" s="13" t="str">
        <f>IFERROR(__xludf.DUMMYFUNCTION("REGEXEXTRACT(M2664, "" (.+)$"")"),"все население")</f>
        <v>все население</v>
      </c>
      <c r="O2664" s="18">
        <v>414149.0</v>
      </c>
      <c r="P2664" s="18">
        <v>414351.0</v>
      </c>
      <c r="Q2664" s="18">
        <v>412786.0</v>
      </c>
      <c r="R2664" s="18">
        <v>403230.0</v>
      </c>
      <c r="S2664" s="18">
        <v>388987.0</v>
      </c>
      <c r="T2664" s="18">
        <v>390946.0</v>
      </c>
      <c r="U2664" s="18">
        <v>379513.0</v>
      </c>
      <c r="V2664" s="18">
        <v>462644.0</v>
      </c>
      <c r="W2664" s="18">
        <v>518821.0</v>
      </c>
      <c r="X2664" s="18">
        <v>391725.0</v>
      </c>
      <c r="Y2664" s="18">
        <v>372095.0</v>
      </c>
      <c r="Z2664" s="19">
        <f t="shared" si="6"/>
        <v>4549247</v>
      </c>
      <c r="AA2664" s="19" t="str">
        <f t="shared" si="19"/>
        <v/>
      </c>
      <c r="AB2664" s="19" t="str">
        <f t="shared" si="8"/>
        <v/>
      </c>
      <c r="AC2664" s="19">
        <f t="shared" si="20"/>
        <v>413567.9091</v>
      </c>
      <c r="AD2664" s="19">
        <f t="shared" si="21"/>
        <v>187330.5</v>
      </c>
      <c r="AE2664" s="19" t="str">
        <f t="shared" si="22"/>
        <v>Нет моды</v>
      </c>
      <c r="AF2664" s="19">
        <f t="shared" si="23"/>
        <v>372095</v>
      </c>
      <c r="AG2664" s="19">
        <f t="shared" si="24"/>
        <v>518821</v>
      </c>
      <c r="AH2664" s="20" t="str">
        <f t="shared" si="14"/>
        <v/>
      </c>
      <c r="AI2664" s="21"/>
      <c r="AJ2664" s="21"/>
      <c r="AK2664" s="21"/>
      <c r="AL2664" s="22">
        <f t="shared" si="25"/>
        <v>1</v>
      </c>
    </row>
    <row r="2665" ht="12.75" customHeight="1">
      <c r="A2665" s="13" t="s">
        <v>195</v>
      </c>
      <c r="B2665" s="13" t="str">
        <f>IFERROR(__xludf.DUMMYFUNCTION("REGEXREPLACE(A2665, ""\d"", """")"),"     Приволжский федеральный округ")</f>
        <v>     Приволжский федеральный округ</v>
      </c>
      <c r="C2665" s="14" t="str">
        <f t="shared" si="15"/>
        <v>Приволжский федеральный округ</v>
      </c>
      <c r="D2665" s="3">
        <f t="shared" si="16"/>
        <v>2</v>
      </c>
      <c r="E2665" s="15" t="s">
        <v>39</v>
      </c>
      <c r="F2665" s="13" t="str">
        <f>IFERROR(__xludf.DUMMYFUNCTION("REGEXEXTRACT(E2665, ""[А-Яа-я].*"")"),"Всего умерших")</f>
        <v>Всего умерших</v>
      </c>
      <c r="G2665" s="16">
        <f t="shared" si="17"/>
        <v>2</v>
      </c>
      <c r="H2665" s="13" t="s">
        <v>28</v>
      </c>
      <c r="I2665" s="13" t="str">
        <f>IFERROR(__xludf.DUMMYFUNCTION("REGEXREPLACE(H2665, "".*\s"", """")"),"человек")</f>
        <v>человек</v>
      </c>
      <c r="J2665" s="13" t="s">
        <v>29</v>
      </c>
      <c r="K2665" s="17" t="str">
        <f>IFERROR(__xludf.DUMMYFUNCTION("REGEXREPLACE(J2665, ""^[\d\s]+"", """")"),"значение показателя за год")</f>
        <v>значение показателя за год</v>
      </c>
      <c r="L2665" s="16">
        <f t="shared" si="18"/>
        <v>2</v>
      </c>
      <c r="M2665" s="13" t="s">
        <v>31</v>
      </c>
      <c r="N2665" s="13" t="str">
        <f>IFERROR(__xludf.DUMMYFUNCTION("REGEXEXTRACT(M2665, "" (.+)$"")"),"городское население")</f>
        <v>городское население</v>
      </c>
      <c r="O2665" s="18">
        <v>275833.0</v>
      </c>
      <c r="P2665" s="18">
        <v>276654.0</v>
      </c>
      <c r="Q2665" s="18">
        <v>276783.0</v>
      </c>
      <c r="R2665" s="18">
        <v>271443.0</v>
      </c>
      <c r="S2665" s="18">
        <v>262042.0</v>
      </c>
      <c r="T2665" s="18">
        <v>264636.0</v>
      </c>
      <c r="U2665" s="18">
        <v>258697.0</v>
      </c>
      <c r="V2665" s="18">
        <v>319624.0</v>
      </c>
      <c r="W2665" s="18">
        <v>361924.0</v>
      </c>
      <c r="X2665" s="18">
        <v>269090.0</v>
      </c>
      <c r="Y2665" s="18">
        <v>254529.0</v>
      </c>
      <c r="Z2665" s="19" t="str">
        <f t="shared" si="6"/>
        <v/>
      </c>
      <c r="AA2665" s="19">
        <f t="shared" si="19"/>
        <v>3091255</v>
      </c>
      <c r="AB2665" s="19" t="str">
        <f t="shared" si="8"/>
        <v/>
      </c>
      <c r="AC2665" s="19">
        <f t="shared" si="20"/>
        <v>281023.1818</v>
      </c>
      <c r="AD2665" s="19">
        <f t="shared" si="21"/>
        <v>367009.5</v>
      </c>
      <c r="AE2665" s="19" t="str">
        <f t="shared" si="22"/>
        <v>Нет моды</v>
      </c>
      <c r="AF2665" s="19">
        <f t="shared" si="23"/>
        <v>254529</v>
      </c>
      <c r="AG2665" s="19">
        <f t="shared" si="24"/>
        <v>361924</v>
      </c>
      <c r="AH2665" s="20" t="str">
        <f t="shared" si="14"/>
        <v/>
      </c>
      <c r="AI2665" s="21"/>
      <c r="AJ2665" s="21"/>
      <c r="AK2665" s="21"/>
      <c r="AL2665" s="22">
        <f t="shared" si="25"/>
        <v>1</v>
      </c>
    </row>
    <row r="2666" ht="12.75" customHeight="1">
      <c r="A2666" s="13" t="s">
        <v>195</v>
      </c>
      <c r="B2666" s="13" t="str">
        <f>IFERROR(__xludf.DUMMYFUNCTION("REGEXREPLACE(A2666, ""\d"", """")"),"     Приволжский федеральный округ")</f>
        <v>     Приволжский федеральный округ</v>
      </c>
      <c r="C2666" s="14" t="str">
        <f t="shared" si="15"/>
        <v>Приволжский федеральный округ</v>
      </c>
      <c r="D2666" s="3">
        <f t="shared" si="16"/>
        <v>2</v>
      </c>
      <c r="E2666" s="15" t="s">
        <v>39</v>
      </c>
      <c r="F2666" s="13" t="str">
        <f>IFERROR(__xludf.DUMMYFUNCTION("REGEXEXTRACT(E2666, ""[А-Яа-я].*"")"),"Всего умерших")</f>
        <v>Всего умерших</v>
      </c>
      <c r="G2666" s="16">
        <f t="shared" si="17"/>
        <v>2</v>
      </c>
      <c r="H2666" s="13" t="s">
        <v>28</v>
      </c>
      <c r="I2666" s="13" t="str">
        <f>IFERROR(__xludf.DUMMYFUNCTION("REGEXREPLACE(H2666, "".*\s"", """")"),"человек")</f>
        <v>человек</v>
      </c>
      <c r="J2666" s="13" t="s">
        <v>29</v>
      </c>
      <c r="K2666" s="17" t="str">
        <f>IFERROR(__xludf.DUMMYFUNCTION("REGEXREPLACE(J2666, ""^[\d\s]+"", """")"),"значение показателя за год")</f>
        <v>значение показателя за год</v>
      </c>
      <c r="L2666" s="16">
        <f t="shared" si="18"/>
        <v>2</v>
      </c>
      <c r="M2666" s="13" t="s">
        <v>32</v>
      </c>
      <c r="N2666" s="13" t="str">
        <f>IFERROR(__xludf.DUMMYFUNCTION("REGEXEXTRACT(M2666, "" (.+)$"")"),"сельское население")</f>
        <v>сельское население</v>
      </c>
      <c r="O2666" s="18">
        <v>138316.0</v>
      </c>
      <c r="P2666" s="18">
        <v>137697.0</v>
      </c>
      <c r="Q2666" s="18">
        <v>136003.0</v>
      </c>
      <c r="R2666" s="18">
        <v>131787.0</v>
      </c>
      <c r="S2666" s="18">
        <v>126945.0</v>
      </c>
      <c r="T2666" s="18">
        <v>126310.0</v>
      </c>
      <c r="U2666" s="18">
        <v>120816.0</v>
      </c>
      <c r="V2666" s="18">
        <v>143020.0</v>
      </c>
      <c r="W2666" s="18">
        <v>156897.0</v>
      </c>
      <c r="X2666" s="18">
        <v>122635.0</v>
      </c>
      <c r="Y2666" s="18">
        <v>117566.0</v>
      </c>
      <c r="Z2666" s="19" t="str">
        <f t="shared" si="6"/>
        <v/>
      </c>
      <c r="AA2666" s="19" t="str">
        <f t="shared" si="19"/>
        <v/>
      </c>
      <c r="AB2666" s="19">
        <f t="shared" si="8"/>
        <v>1457992</v>
      </c>
      <c r="AC2666" s="19">
        <f t="shared" si="20"/>
        <v>132544.7273</v>
      </c>
      <c r="AD2666" s="19">
        <f t="shared" si="21"/>
        <v>205713</v>
      </c>
      <c r="AE2666" s="19" t="str">
        <f t="shared" si="22"/>
        <v>Нет моды</v>
      </c>
      <c r="AF2666" s="19">
        <f t="shared" si="23"/>
        <v>117566</v>
      </c>
      <c r="AG2666" s="19">
        <f t="shared" si="24"/>
        <v>156897</v>
      </c>
      <c r="AH2666" s="20" t="str">
        <f t="shared" si="14"/>
        <v>Город: 68%; Село: 32%</v>
      </c>
      <c r="AI2666" s="21"/>
      <c r="AJ2666" s="21"/>
      <c r="AK2666" s="21"/>
      <c r="AL2666" s="22">
        <f t="shared" si="25"/>
        <v>1</v>
      </c>
    </row>
    <row r="2667" ht="12.75" customHeight="1">
      <c r="A2667" s="13" t="s">
        <v>195</v>
      </c>
      <c r="B2667" s="13" t="str">
        <f>IFERROR(__xludf.DUMMYFUNCTION("REGEXREPLACE(A2667, ""\d"", """")"),"     Приволжский федеральный округ")</f>
        <v>     Приволжский федеральный округ</v>
      </c>
      <c r="C2667" s="14" t="str">
        <f t="shared" si="15"/>
        <v>Приволжский федеральный округ</v>
      </c>
      <c r="D2667" s="3">
        <f t="shared" si="16"/>
        <v>2</v>
      </c>
      <c r="E2667" s="15" t="s">
        <v>40</v>
      </c>
      <c r="F2667" s="13" t="str">
        <f>IFERROR(__xludf.DUMMYFUNCTION("REGEXEXTRACT(E2667, ""[А-Яа-я].*"")"),"Злокачественные новообразования")</f>
        <v>Злокачественные новообразования</v>
      </c>
      <c r="G2667" s="16">
        <f t="shared" si="17"/>
        <v>2</v>
      </c>
      <c r="H2667" s="13" t="s">
        <v>28</v>
      </c>
      <c r="I2667" s="13" t="str">
        <f>IFERROR(__xludf.DUMMYFUNCTION("REGEXREPLACE(H2667, "".*\s"", """")"),"человек")</f>
        <v>человек</v>
      </c>
      <c r="J2667" s="13" t="s">
        <v>29</v>
      </c>
      <c r="K2667" s="17" t="str">
        <f>IFERROR(__xludf.DUMMYFUNCTION("REGEXREPLACE(J2667, ""^[\d\s]+"", """")"),"значение показателя за год")</f>
        <v>значение показателя за год</v>
      </c>
      <c r="L2667" s="16">
        <f t="shared" si="18"/>
        <v>2</v>
      </c>
      <c r="M2667" s="13" t="s">
        <v>30</v>
      </c>
      <c r="N2667" s="13" t="str">
        <f>IFERROR(__xludf.DUMMYFUNCTION("REGEXEXTRACT(M2667, "" (.+)$"")"),"все население")</f>
        <v>все население</v>
      </c>
      <c r="O2667" s="18">
        <v>56665.0</v>
      </c>
      <c r="P2667" s="18">
        <v>56838.0</v>
      </c>
      <c r="Q2667" s="18">
        <v>58405.0</v>
      </c>
      <c r="R2667" s="18">
        <v>57150.0</v>
      </c>
      <c r="S2667" s="18">
        <v>56412.0</v>
      </c>
      <c r="T2667" s="18">
        <v>56678.0</v>
      </c>
      <c r="U2667" s="18">
        <v>57123.0</v>
      </c>
      <c r="V2667" s="18">
        <v>56568.0</v>
      </c>
      <c r="W2667" s="18">
        <v>54047.0</v>
      </c>
      <c r="X2667" s="18">
        <v>53439.0</v>
      </c>
      <c r="Y2667" s="18">
        <v>54224.0</v>
      </c>
      <c r="Z2667" s="19">
        <f t="shared" si="6"/>
        <v>617549</v>
      </c>
      <c r="AA2667" s="19" t="str">
        <f t="shared" si="19"/>
        <v/>
      </c>
      <c r="AB2667" s="19" t="str">
        <f t="shared" si="8"/>
        <v/>
      </c>
      <c r="AC2667" s="19">
        <f t="shared" si="20"/>
        <v>56140.81818</v>
      </c>
      <c r="AD2667" s="19">
        <f t="shared" si="21"/>
        <v>87985.5</v>
      </c>
      <c r="AE2667" s="19" t="str">
        <f t="shared" si="22"/>
        <v>Нет моды</v>
      </c>
      <c r="AF2667" s="19">
        <f t="shared" si="23"/>
        <v>53439</v>
      </c>
      <c r="AG2667" s="19">
        <f t="shared" si="24"/>
        <v>58405</v>
      </c>
      <c r="AH2667" s="20" t="str">
        <f t="shared" si="14"/>
        <v/>
      </c>
      <c r="AI2667" s="21"/>
      <c r="AJ2667" s="21"/>
      <c r="AK2667" s="21"/>
      <c r="AL2667" s="22">
        <f t="shared" si="25"/>
        <v>1</v>
      </c>
    </row>
    <row r="2668" ht="12.75" customHeight="1">
      <c r="A2668" s="13" t="s">
        <v>195</v>
      </c>
      <c r="B2668" s="13" t="str">
        <f>IFERROR(__xludf.DUMMYFUNCTION("REGEXREPLACE(A2668, ""\d"", """")"),"     Приволжский федеральный округ")</f>
        <v>     Приволжский федеральный округ</v>
      </c>
      <c r="C2668" s="14" t="str">
        <f t="shared" si="15"/>
        <v>Приволжский федеральный округ</v>
      </c>
      <c r="D2668" s="3">
        <f t="shared" si="16"/>
        <v>2</v>
      </c>
      <c r="E2668" s="15" t="s">
        <v>40</v>
      </c>
      <c r="F2668" s="13" t="str">
        <f>IFERROR(__xludf.DUMMYFUNCTION("REGEXEXTRACT(E2668, ""[А-Яа-я].*"")"),"Злокачественные новообразования")</f>
        <v>Злокачественные новообразования</v>
      </c>
      <c r="G2668" s="16">
        <f t="shared" si="17"/>
        <v>2</v>
      </c>
      <c r="H2668" s="13" t="s">
        <v>28</v>
      </c>
      <c r="I2668" s="13" t="str">
        <f>IFERROR(__xludf.DUMMYFUNCTION("REGEXREPLACE(H2668, "".*\s"", """")"),"человек")</f>
        <v>человек</v>
      </c>
      <c r="J2668" s="13" t="s">
        <v>29</v>
      </c>
      <c r="K2668" s="17" t="str">
        <f>IFERROR(__xludf.DUMMYFUNCTION("REGEXREPLACE(J2668, ""^[\d\s]+"", """")"),"значение показателя за год")</f>
        <v>значение показателя за год</v>
      </c>
      <c r="L2668" s="16">
        <f t="shared" si="18"/>
        <v>2</v>
      </c>
      <c r="M2668" s="13" t="s">
        <v>31</v>
      </c>
      <c r="N2668" s="13" t="str">
        <f>IFERROR(__xludf.DUMMYFUNCTION("REGEXEXTRACT(M2668, "" (.+)$"")"),"городское население")</f>
        <v>городское население</v>
      </c>
      <c r="O2668" s="18">
        <v>41613.0</v>
      </c>
      <c r="P2668" s="18">
        <v>41912.0</v>
      </c>
      <c r="Q2668" s="18">
        <v>42816.0</v>
      </c>
      <c r="R2668" s="18">
        <v>41607.0</v>
      </c>
      <c r="S2668" s="18">
        <v>40949.0</v>
      </c>
      <c r="T2668" s="18">
        <v>41135.0</v>
      </c>
      <c r="U2668" s="18">
        <v>41396.0</v>
      </c>
      <c r="V2668" s="18">
        <v>40840.0</v>
      </c>
      <c r="W2668" s="18">
        <v>38968.0</v>
      </c>
      <c r="X2668" s="18">
        <v>38508.0</v>
      </c>
      <c r="Y2668" s="18">
        <v>39052.0</v>
      </c>
      <c r="Z2668" s="19" t="str">
        <f t="shared" si="6"/>
        <v/>
      </c>
      <c r="AA2668" s="19">
        <f t="shared" si="19"/>
        <v>448796</v>
      </c>
      <c r="AB2668" s="19" t="str">
        <f t="shared" si="8"/>
        <v/>
      </c>
      <c r="AC2668" s="19">
        <f t="shared" si="20"/>
        <v>40799.63636</v>
      </c>
      <c r="AD2668" s="19">
        <f t="shared" si="21"/>
        <v>48127.5</v>
      </c>
      <c r="AE2668" s="19" t="str">
        <f t="shared" si="22"/>
        <v>Нет моды</v>
      </c>
      <c r="AF2668" s="19">
        <f t="shared" si="23"/>
        <v>38508</v>
      </c>
      <c r="AG2668" s="19">
        <f t="shared" si="24"/>
        <v>42816</v>
      </c>
      <c r="AH2668" s="20" t="str">
        <f t="shared" si="14"/>
        <v/>
      </c>
      <c r="AI2668" s="21"/>
      <c r="AJ2668" s="21"/>
      <c r="AK2668" s="21"/>
      <c r="AL2668" s="22">
        <f t="shared" si="25"/>
        <v>1</v>
      </c>
    </row>
    <row r="2669" ht="12.75" customHeight="1">
      <c r="A2669" s="13" t="s">
        <v>195</v>
      </c>
      <c r="B2669" s="13" t="str">
        <f>IFERROR(__xludf.DUMMYFUNCTION("REGEXREPLACE(A2669, ""\d"", """")"),"     Приволжский федеральный округ")</f>
        <v>     Приволжский федеральный округ</v>
      </c>
      <c r="C2669" s="14" t="str">
        <f t="shared" si="15"/>
        <v>Приволжский федеральный округ</v>
      </c>
      <c r="D2669" s="3">
        <f t="shared" si="16"/>
        <v>2</v>
      </c>
      <c r="E2669" s="15" t="s">
        <v>40</v>
      </c>
      <c r="F2669" s="13" t="str">
        <f>IFERROR(__xludf.DUMMYFUNCTION("REGEXEXTRACT(E2669, ""[А-Яа-я].*"")"),"Злокачественные новообразования")</f>
        <v>Злокачественные новообразования</v>
      </c>
      <c r="G2669" s="16">
        <f t="shared" si="17"/>
        <v>2</v>
      </c>
      <c r="H2669" s="13" t="s">
        <v>28</v>
      </c>
      <c r="I2669" s="13" t="str">
        <f>IFERROR(__xludf.DUMMYFUNCTION("REGEXREPLACE(H2669, "".*\s"", """")"),"человек")</f>
        <v>человек</v>
      </c>
      <c r="J2669" s="13" t="s">
        <v>29</v>
      </c>
      <c r="K2669" s="17" t="str">
        <f>IFERROR(__xludf.DUMMYFUNCTION("REGEXREPLACE(J2669, ""^[\d\s]+"", """")"),"значение показателя за год")</f>
        <v>значение показателя за год</v>
      </c>
      <c r="L2669" s="16">
        <f t="shared" si="18"/>
        <v>2</v>
      </c>
      <c r="M2669" s="13" t="s">
        <v>32</v>
      </c>
      <c r="N2669" s="13" t="str">
        <f>IFERROR(__xludf.DUMMYFUNCTION("REGEXEXTRACT(M2669, "" (.+)$"")"),"сельское население")</f>
        <v>сельское население</v>
      </c>
      <c r="O2669" s="18">
        <v>15052.0</v>
      </c>
      <c r="P2669" s="18">
        <v>14926.0</v>
      </c>
      <c r="Q2669" s="18">
        <v>15589.0</v>
      </c>
      <c r="R2669" s="18">
        <v>15543.0</v>
      </c>
      <c r="S2669" s="18">
        <v>15463.0</v>
      </c>
      <c r="T2669" s="18">
        <v>15543.0</v>
      </c>
      <c r="U2669" s="18">
        <v>15727.0</v>
      </c>
      <c r="V2669" s="18">
        <v>15728.0</v>
      </c>
      <c r="W2669" s="18">
        <v>15079.0</v>
      </c>
      <c r="X2669" s="18">
        <v>14931.0</v>
      </c>
      <c r="Y2669" s="18">
        <v>15172.0</v>
      </c>
      <c r="Z2669" s="19" t="str">
        <f t="shared" si="6"/>
        <v/>
      </c>
      <c r="AA2669" s="19" t="str">
        <f t="shared" si="19"/>
        <v/>
      </c>
      <c r="AB2669" s="19">
        <f t="shared" si="8"/>
        <v>168753</v>
      </c>
      <c r="AC2669" s="19">
        <f t="shared" si="20"/>
        <v>15341.18182</v>
      </c>
      <c r="AD2669" s="19">
        <f t="shared" si="21"/>
        <v>27118</v>
      </c>
      <c r="AE2669" s="19" t="str">
        <f t="shared" si="22"/>
        <v>Нет моды</v>
      </c>
      <c r="AF2669" s="19">
        <f t="shared" si="23"/>
        <v>14926</v>
      </c>
      <c r="AG2669" s="19">
        <f t="shared" si="24"/>
        <v>15728</v>
      </c>
      <c r="AH2669" s="20" t="str">
        <f t="shared" si="14"/>
        <v>Город: 73%; Село: 27%</v>
      </c>
      <c r="AI2669" s="21"/>
      <c r="AJ2669" s="21"/>
      <c r="AK2669" s="21"/>
      <c r="AL2669" s="22">
        <f t="shared" si="25"/>
        <v>1</v>
      </c>
    </row>
    <row r="2670" ht="12.75" customHeight="1">
      <c r="A2670" s="13" t="s">
        <v>195</v>
      </c>
      <c r="B2670" s="13" t="str">
        <f>IFERROR(__xludf.DUMMYFUNCTION("REGEXREPLACE(A2670, ""\d"", """")"),"     Приволжский федеральный округ")</f>
        <v>     Приволжский федеральный округ</v>
      </c>
      <c r="C2670" s="14" t="str">
        <f t="shared" si="15"/>
        <v>Приволжский федеральный округ</v>
      </c>
      <c r="D2670" s="3">
        <f t="shared" si="16"/>
        <v>2</v>
      </c>
      <c r="E2670" s="15" t="s">
        <v>41</v>
      </c>
      <c r="F2670" s="13" t="str">
        <f>IFERROR(__xludf.DUMMYFUNCTION("REGEXEXTRACT(E2670, ""[А-Яа-я].*"")"),"Инфекционные и паразитарные болезни")</f>
        <v>Инфекционные и паразитарные болезни</v>
      </c>
      <c r="G2670" s="16">
        <f t="shared" si="17"/>
        <v>2</v>
      </c>
      <c r="H2670" s="13" t="s">
        <v>28</v>
      </c>
      <c r="I2670" s="13" t="str">
        <f>IFERROR(__xludf.DUMMYFUNCTION("REGEXREPLACE(H2670, "".*\s"", """")"),"человек")</f>
        <v>человек</v>
      </c>
      <c r="J2670" s="13" t="s">
        <v>29</v>
      </c>
      <c r="K2670" s="17" t="str">
        <f>IFERROR(__xludf.DUMMYFUNCTION("REGEXREPLACE(J2670, ""^[\d\s]+"", """")"),"значение показателя за год")</f>
        <v>значение показателя за год</v>
      </c>
      <c r="L2670" s="16">
        <f t="shared" si="18"/>
        <v>2</v>
      </c>
      <c r="M2670" s="13" t="s">
        <v>30</v>
      </c>
      <c r="N2670" s="13" t="str">
        <f>IFERROR(__xludf.DUMMYFUNCTION("REGEXEXTRACT(M2670, "" (.+)$"")"),"все население")</f>
        <v>все население</v>
      </c>
      <c r="O2670" s="18">
        <v>6577.0</v>
      </c>
      <c r="P2670" s="18">
        <v>6555.0</v>
      </c>
      <c r="Q2670" s="18">
        <v>6971.0</v>
      </c>
      <c r="R2670" s="18">
        <v>7354.0</v>
      </c>
      <c r="S2670" s="18">
        <v>7159.0</v>
      </c>
      <c r="T2670" s="18">
        <v>7055.0</v>
      </c>
      <c r="U2670" s="18">
        <v>6857.0</v>
      </c>
      <c r="V2670" s="18">
        <v>6386.0</v>
      </c>
      <c r="W2670" s="18">
        <v>5817.0</v>
      </c>
      <c r="X2670" s="18">
        <v>5309.0</v>
      </c>
      <c r="Y2670" s="18">
        <v>5603.0</v>
      </c>
      <c r="Z2670" s="19">
        <f t="shared" si="6"/>
        <v>71643</v>
      </c>
      <c r="AA2670" s="19" t="str">
        <f t="shared" si="19"/>
        <v/>
      </c>
      <c r="AB2670" s="19" t="str">
        <f t="shared" si="8"/>
        <v/>
      </c>
      <c r="AC2670" s="19">
        <f t="shared" si="20"/>
        <v>6513</v>
      </c>
      <c r="AD2670" s="19">
        <f t="shared" si="21"/>
        <v>11140</v>
      </c>
      <c r="AE2670" s="19" t="str">
        <f t="shared" si="22"/>
        <v>Нет моды</v>
      </c>
      <c r="AF2670" s="19">
        <f t="shared" si="23"/>
        <v>5309</v>
      </c>
      <c r="AG2670" s="19">
        <f t="shared" si="24"/>
        <v>7354</v>
      </c>
      <c r="AH2670" s="20" t="str">
        <f t="shared" si="14"/>
        <v/>
      </c>
      <c r="AI2670" s="21"/>
      <c r="AJ2670" s="21"/>
      <c r="AK2670" s="21"/>
      <c r="AL2670" s="22">
        <f t="shared" si="25"/>
        <v>1</v>
      </c>
    </row>
    <row r="2671" ht="12.75" customHeight="1">
      <c r="A2671" s="13" t="s">
        <v>195</v>
      </c>
      <c r="B2671" s="13" t="str">
        <f>IFERROR(__xludf.DUMMYFUNCTION("REGEXREPLACE(A2671, ""\d"", """")"),"     Приволжский федеральный округ")</f>
        <v>     Приволжский федеральный округ</v>
      </c>
      <c r="C2671" s="14" t="str">
        <f t="shared" si="15"/>
        <v>Приволжский федеральный округ</v>
      </c>
      <c r="D2671" s="3">
        <f t="shared" si="16"/>
        <v>2</v>
      </c>
      <c r="E2671" s="15" t="s">
        <v>41</v>
      </c>
      <c r="F2671" s="13" t="str">
        <f>IFERROR(__xludf.DUMMYFUNCTION("REGEXEXTRACT(E2671, ""[А-Яа-я].*"")"),"Инфекционные и паразитарные болезни")</f>
        <v>Инфекционные и паразитарные болезни</v>
      </c>
      <c r="G2671" s="16">
        <f t="shared" si="17"/>
        <v>2</v>
      </c>
      <c r="H2671" s="13" t="s">
        <v>28</v>
      </c>
      <c r="I2671" s="13" t="str">
        <f>IFERROR(__xludf.DUMMYFUNCTION("REGEXREPLACE(H2671, "".*\s"", """")"),"человек")</f>
        <v>человек</v>
      </c>
      <c r="J2671" s="13" t="s">
        <v>29</v>
      </c>
      <c r="K2671" s="17" t="str">
        <f>IFERROR(__xludf.DUMMYFUNCTION("REGEXREPLACE(J2671, ""^[\d\s]+"", """")"),"значение показателя за год")</f>
        <v>значение показателя за год</v>
      </c>
      <c r="L2671" s="16">
        <f t="shared" si="18"/>
        <v>2</v>
      </c>
      <c r="M2671" s="13" t="s">
        <v>31</v>
      </c>
      <c r="N2671" s="13" t="str">
        <f>IFERROR(__xludf.DUMMYFUNCTION("REGEXEXTRACT(M2671, "" (.+)$"")"),"городское население")</f>
        <v>городское население</v>
      </c>
      <c r="O2671" s="18">
        <v>5078.0</v>
      </c>
      <c r="P2671" s="18">
        <v>5087.0</v>
      </c>
      <c r="Q2671" s="18">
        <v>5463.0</v>
      </c>
      <c r="R2671" s="18">
        <v>5825.0</v>
      </c>
      <c r="S2671" s="18">
        <v>5589.0</v>
      </c>
      <c r="T2671" s="18">
        <v>5499.0</v>
      </c>
      <c r="U2671" s="18">
        <v>5299.0</v>
      </c>
      <c r="V2671" s="18">
        <v>4950.0</v>
      </c>
      <c r="W2671" s="18">
        <v>4450.0</v>
      </c>
      <c r="X2671" s="18">
        <v>4021.0</v>
      </c>
      <c r="Y2671" s="18">
        <v>4165.0</v>
      </c>
      <c r="Z2671" s="19" t="str">
        <f t="shared" si="6"/>
        <v/>
      </c>
      <c r="AA2671" s="19">
        <f t="shared" si="19"/>
        <v>55426</v>
      </c>
      <c r="AB2671" s="19" t="str">
        <f t="shared" si="8"/>
        <v/>
      </c>
      <c r="AC2671" s="19">
        <f t="shared" si="20"/>
        <v>5038.727273</v>
      </c>
      <c r="AD2671" s="19">
        <f t="shared" si="21"/>
        <v>5596</v>
      </c>
      <c r="AE2671" s="19" t="str">
        <f t="shared" si="22"/>
        <v>Нет моды</v>
      </c>
      <c r="AF2671" s="19">
        <f t="shared" si="23"/>
        <v>4021</v>
      </c>
      <c r="AG2671" s="19">
        <f t="shared" si="24"/>
        <v>5825</v>
      </c>
      <c r="AH2671" s="20" t="str">
        <f t="shared" si="14"/>
        <v/>
      </c>
      <c r="AI2671" s="21"/>
      <c r="AJ2671" s="21"/>
      <c r="AK2671" s="21"/>
      <c r="AL2671" s="22">
        <f t="shared" si="25"/>
        <v>1</v>
      </c>
    </row>
    <row r="2672" ht="12.75" customHeight="1">
      <c r="A2672" s="13" t="s">
        <v>195</v>
      </c>
      <c r="B2672" s="13" t="str">
        <f>IFERROR(__xludf.DUMMYFUNCTION("REGEXREPLACE(A2672, ""\d"", """")"),"     Приволжский федеральный округ")</f>
        <v>     Приволжский федеральный округ</v>
      </c>
      <c r="C2672" s="14" t="str">
        <f t="shared" si="15"/>
        <v>Приволжский федеральный округ</v>
      </c>
      <c r="D2672" s="3">
        <f t="shared" si="16"/>
        <v>2</v>
      </c>
      <c r="E2672" s="15" t="s">
        <v>41</v>
      </c>
      <c r="F2672" s="13" t="str">
        <f>IFERROR(__xludf.DUMMYFUNCTION("REGEXEXTRACT(E2672, ""[А-Яа-я].*"")"),"Инфекционные и паразитарные болезни")</f>
        <v>Инфекционные и паразитарные болезни</v>
      </c>
      <c r="G2672" s="16">
        <f t="shared" si="17"/>
        <v>2</v>
      </c>
      <c r="H2672" s="13" t="s">
        <v>28</v>
      </c>
      <c r="I2672" s="13" t="str">
        <f>IFERROR(__xludf.DUMMYFUNCTION("REGEXREPLACE(H2672, "".*\s"", """")"),"человек")</f>
        <v>человек</v>
      </c>
      <c r="J2672" s="13" t="s">
        <v>29</v>
      </c>
      <c r="K2672" s="17" t="str">
        <f>IFERROR(__xludf.DUMMYFUNCTION("REGEXREPLACE(J2672, ""^[\d\s]+"", """")"),"значение показателя за год")</f>
        <v>значение показателя за год</v>
      </c>
      <c r="L2672" s="16">
        <f t="shared" si="18"/>
        <v>2</v>
      </c>
      <c r="M2672" s="13" t="s">
        <v>32</v>
      </c>
      <c r="N2672" s="13" t="str">
        <f>IFERROR(__xludf.DUMMYFUNCTION("REGEXEXTRACT(M2672, "" (.+)$"")"),"сельское население")</f>
        <v>сельское население</v>
      </c>
      <c r="O2672" s="18">
        <v>1499.0</v>
      </c>
      <c r="P2672" s="18">
        <v>1468.0</v>
      </c>
      <c r="Q2672" s="18">
        <v>1508.0</v>
      </c>
      <c r="R2672" s="18">
        <v>1529.0</v>
      </c>
      <c r="S2672" s="18">
        <v>1570.0</v>
      </c>
      <c r="T2672" s="18">
        <v>1556.0</v>
      </c>
      <c r="U2672" s="18">
        <v>1558.0</v>
      </c>
      <c r="V2672" s="18">
        <v>1436.0</v>
      </c>
      <c r="W2672" s="18">
        <v>1367.0</v>
      </c>
      <c r="X2672" s="18">
        <v>1288.0</v>
      </c>
      <c r="Y2672" s="18">
        <v>1438.0</v>
      </c>
      <c r="Z2672" s="19" t="str">
        <f t="shared" si="6"/>
        <v/>
      </c>
      <c r="AA2672" s="19" t="str">
        <f t="shared" si="19"/>
        <v/>
      </c>
      <c r="AB2672" s="19">
        <f t="shared" si="8"/>
        <v>16217</v>
      </c>
      <c r="AC2672" s="19">
        <f t="shared" si="20"/>
        <v>1474.272727</v>
      </c>
      <c r="AD2672" s="19">
        <f t="shared" si="21"/>
        <v>2795.5</v>
      </c>
      <c r="AE2672" s="19" t="str">
        <f t="shared" si="22"/>
        <v>Нет моды</v>
      </c>
      <c r="AF2672" s="19">
        <f t="shared" si="23"/>
        <v>1288</v>
      </c>
      <c r="AG2672" s="19">
        <f t="shared" si="24"/>
        <v>1570</v>
      </c>
      <c r="AH2672" s="20" t="str">
        <f t="shared" si="14"/>
        <v>Город: 77%; Село: 23%</v>
      </c>
      <c r="AI2672" s="21"/>
      <c r="AJ2672" s="21"/>
      <c r="AK2672" s="21"/>
      <c r="AL2672" s="22">
        <f t="shared" si="25"/>
        <v>1</v>
      </c>
    </row>
    <row r="2673" ht="12.75" customHeight="1">
      <c r="A2673" s="13" t="s">
        <v>195</v>
      </c>
      <c r="B2673" s="13" t="str">
        <f>IFERROR(__xludf.DUMMYFUNCTION("REGEXREPLACE(A2673, ""\d"", """")"),"     Приволжский федеральный округ")</f>
        <v>     Приволжский федеральный округ</v>
      </c>
      <c r="C2673" s="14" t="str">
        <f t="shared" si="15"/>
        <v>Приволжский федеральный округ</v>
      </c>
      <c r="D2673" s="3">
        <f t="shared" si="16"/>
        <v>2</v>
      </c>
      <c r="E2673" s="15" t="s">
        <v>42</v>
      </c>
      <c r="F2673" s="13" t="str">
        <f>IFERROR(__xludf.DUMMYFUNCTION("REGEXEXTRACT(E2673, ""[А-Яа-я].*"")"),"Ишемическая болезнь сердца")</f>
        <v>Ишемическая болезнь сердца</v>
      </c>
      <c r="G2673" s="16">
        <f t="shared" si="17"/>
        <v>2</v>
      </c>
      <c r="H2673" s="13" t="s">
        <v>28</v>
      </c>
      <c r="I2673" s="13" t="str">
        <f>IFERROR(__xludf.DUMMYFUNCTION("REGEXREPLACE(H2673, "".*\s"", """")"),"человек")</f>
        <v>человек</v>
      </c>
      <c r="J2673" s="13" t="s">
        <v>29</v>
      </c>
      <c r="K2673" s="17" t="str">
        <f>IFERROR(__xludf.DUMMYFUNCTION("REGEXREPLACE(J2673, ""^[\d\s]+"", """")"),"значение показателя за год")</f>
        <v>значение показателя за год</v>
      </c>
      <c r="L2673" s="16">
        <f t="shared" si="18"/>
        <v>2</v>
      </c>
      <c r="M2673" s="13" t="s">
        <v>30</v>
      </c>
      <c r="N2673" s="13" t="str">
        <f>IFERROR(__xludf.DUMMYFUNCTION("REGEXEXTRACT(M2673, "" (.+)$"")"),"все население")</f>
        <v>все население</v>
      </c>
      <c r="O2673" s="18">
        <v>109661.0</v>
      </c>
      <c r="P2673" s="18">
        <v>100637.0</v>
      </c>
      <c r="Q2673" s="18">
        <v>97974.0</v>
      </c>
      <c r="R2673" s="18">
        <v>91554.0</v>
      </c>
      <c r="S2673" s="18">
        <v>88832.0</v>
      </c>
      <c r="T2673" s="18">
        <v>90225.0</v>
      </c>
      <c r="U2673" s="18">
        <v>86606.0</v>
      </c>
      <c r="V2673" s="18">
        <v>104234.0</v>
      </c>
      <c r="W2673" s="18">
        <v>103625.0</v>
      </c>
      <c r="X2673" s="18">
        <v>88438.0</v>
      </c>
      <c r="Y2673" s="18">
        <v>83036.0</v>
      </c>
      <c r="Z2673" s="19">
        <f t="shared" si="6"/>
        <v>1044822</v>
      </c>
      <c r="AA2673" s="19" t="str">
        <f t="shared" si="19"/>
        <v/>
      </c>
      <c r="AB2673" s="19" t="str">
        <f t="shared" si="8"/>
        <v/>
      </c>
      <c r="AC2673" s="19">
        <f t="shared" si="20"/>
        <v>94983.81818</v>
      </c>
      <c r="AD2673" s="19">
        <f t="shared" si="21"/>
        <v>42303</v>
      </c>
      <c r="AE2673" s="19" t="str">
        <f t="shared" si="22"/>
        <v>Нет моды</v>
      </c>
      <c r="AF2673" s="19">
        <f t="shared" si="23"/>
        <v>83036</v>
      </c>
      <c r="AG2673" s="19">
        <f t="shared" si="24"/>
        <v>109661</v>
      </c>
      <c r="AH2673" s="20" t="str">
        <f t="shared" si="14"/>
        <v/>
      </c>
      <c r="AI2673" s="21"/>
      <c r="AJ2673" s="21"/>
      <c r="AK2673" s="21"/>
      <c r="AL2673" s="22">
        <f t="shared" si="25"/>
        <v>1</v>
      </c>
    </row>
    <row r="2674" ht="12.75" customHeight="1">
      <c r="A2674" s="13" t="s">
        <v>195</v>
      </c>
      <c r="B2674" s="13" t="str">
        <f>IFERROR(__xludf.DUMMYFUNCTION("REGEXREPLACE(A2674, ""\d"", """")"),"     Приволжский федеральный округ")</f>
        <v>     Приволжский федеральный округ</v>
      </c>
      <c r="C2674" s="14" t="str">
        <f t="shared" si="15"/>
        <v>Приволжский федеральный округ</v>
      </c>
      <c r="D2674" s="3">
        <f t="shared" si="16"/>
        <v>2</v>
      </c>
      <c r="E2674" s="15" t="s">
        <v>42</v>
      </c>
      <c r="F2674" s="13" t="str">
        <f>IFERROR(__xludf.DUMMYFUNCTION("REGEXEXTRACT(E2674, ""[А-Яа-я].*"")"),"Ишемическая болезнь сердца")</f>
        <v>Ишемическая болезнь сердца</v>
      </c>
      <c r="G2674" s="16">
        <f t="shared" si="17"/>
        <v>2</v>
      </c>
      <c r="H2674" s="13" t="s">
        <v>28</v>
      </c>
      <c r="I2674" s="13" t="str">
        <f>IFERROR(__xludf.DUMMYFUNCTION("REGEXREPLACE(H2674, "".*\s"", """")"),"человек")</f>
        <v>человек</v>
      </c>
      <c r="J2674" s="13" t="s">
        <v>29</v>
      </c>
      <c r="K2674" s="17" t="str">
        <f>IFERROR(__xludf.DUMMYFUNCTION("REGEXREPLACE(J2674, ""^[\d\s]+"", """")"),"значение показателя за год")</f>
        <v>значение показателя за год</v>
      </c>
      <c r="L2674" s="16">
        <f t="shared" si="18"/>
        <v>2</v>
      </c>
      <c r="M2674" s="13" t="s">
        <v>31</v>
      </c>
      <c r="N2674" s="13" t="str">
        <f>IFERROR(__xludf.DUMMYFUNCTION("REGEXEXTRACT(M2674, "" (.+)$"")"),"городское население")</f>
        <v>городское население</v>
      </c>
      <c r="O2674" s="18">
        <v>73813.0</v>
      </c>
      <c r="P2674" s="18">
        <v>68867.0</v>
      </c>
      <c r="Q2674" s="18">
        <v>67786.0</v>
      </c>
      <c r="R2674" s="18">
        <v>64240.0</v>
      </c>
      <c r="S2674" s="18">
        <v>62491.0</v>
      </c>
      <c r="T2674" s="18">
        <v>63372.0</v>
      </c>
      <c r="U2674" s="18">
        <v>61018.0</v>
      </c>
      <c r="V2674" s="18">
        <v>74436.0</v>
      </c>
      <c r="W2674" s="18">
        <v>74025.0</v>
      </c>
      <c r="X2674" s="18">
        <v>62432.0</v>
      </c>
      <c r="Y2674" s="18">
        <v>58883.0</v>
      </c>
      <c r="Z2674" s="19" t="str">
        <f t="shared" si="6"/>
        <v/>
      </c>
      <c r="AA2674" s="19">
        <f t="shared" si="19"/>
        <v>731363</v>
      </c>
      <c r="AB2674" s="19" t="str">
        <f t="shared" si="8"/>
        <v/>
      </c>
      <c r="AC2674" s="19">
        <f t="shared" si="20"/>
        <v>66487.54545</v>
      </c>
      <c r="AD2674" s="19">
        <f t="shared" si="21"/>
        <v>78736</v>
      </c>
      <c r="AE2674" s="19" t="str">
        <f t="shared" si="22"/>
        <v>Нет моды</v>
      </c>
      <c r="AF2674" s="19">
        <f t="shared" si="23"/>
        <v>58883</v>
      </c>
      <c r="AG2674" s="19">
        <f t="shared" si="24"/>
        <v>74436</v>
      </c>
      <c r="AH2674" s="20" t="str">
        <f t="shared" si="14"/>
        <v/>
      </c>
      <c r="AI2674" s="21"/>
      <c r="AJ2674" s="21"/>
      <c r="AK2674" s="21"/>
      <c r="AL2674" s="22">
        <f t="shared" si="25"/>
        <v>1</v>
      </c>
    </row>
    <row r="2675" ht="12.75" customHeight="1">
      <c r="A2675" s="13" t="s">
        <v>195</v>
      </c>
      <c r="B2675" s="13" t="str">
        <f>IFERROR(__xludf.DUMMYFUNCTION("REGEXREPLACE(A2675, ""\d"", """")"),"     Приволжский федеральный округ")</f>
        <v>     Приволжский федеральный округ</v>
      </c>
      <c r="C2675" s="14" t="str">
        <f t="shared" si="15"/>
        <v>Приволжский федеральный округ</v>
      </c>
      <c r="D2675" s="3">
        <f t="shared" si="16"/>
        <v>2</v>
      </c>
      <c r="E2675" s="15" t="s">
        <v>42</v>
      </c>
      <c r="F2675" s="13" t="str">
        <f>IFERROR(__xludf.DUMMYFUNCTION("REGEXEXTRACT(E2675, ""[А-Яа-я].*"")"),"Ишемическая болезнь сердца")</f>
        <v>Ишемическая болезнь сердца</v>
      </c>
      <c r="G2675" s="16">
        <f t="shared" si="17"/>
        <v>2</v>
      </c>
      <c r="H2675" s="13" t="s">
        <v>28</v>
      </c>
      <c r="I2675" s="13" t="str">
        <f>IFERROR(__xludf.DUMMYFUNCTION("REGEXREPLACE(H2675, "".*\s"", """")"),"человек")</f>
        <v>человек</v>
      </c>
      <c r="J2675" s="13" t="s">
        <v>29</v>
      </c>
      <c r="K2675" s="17" t="str">
        <f>IFERROR(__xludf.DUMMYFUNCTION("REGEXREPLACE(J2675, ""^[\d\s]+"", """")"),"значение показателя за год")</f>
        <v>значение показателя за год</v>
      </c>
      <c r="L2675" s="16">
        <f t="shared" si="18"/>
        <v>2</v>
      </c>
      <c r="M2675" s="13" t="s">
        <v>32</v>
      </c>
      <c r="N2675" s="13" t="str">
        <f>IFERROR(__xludf.DUMMYFUNCTION("REGEXEXTRACT(M2675, "" (.+)$"")"),"сельское население")</f>
        <v>сельское население</v>
      </c>
      <c r="O2675" s="18">
        <v>35848.0</v>
      </c>
      <c r="P2675" s="18">
        <v>31770.0</v>
      </c>
      <c r="Q2675" s="18">
        <v>30188.0</v>
      </c>
      <c r="R2675" s="18">
        <v>27314.0</v>
      </c>
      <c r="S2675" s="18">
        <v>26341.0</v>
      </c>
      <c r="T2675" s="18">
        <v>26853.0</v>
      </c>
      <c r="U2675" s="18">
        <v>25588.0</v>
      </c>
      <c r="V2675" s="18">
        <v>29798.0</v>
      </c>
      <c r="W2675" s="18">
        <v>29600.0</v>
      </c>
      <c r="X2675" s="18">
        <v>26006.0</v>
      </c>
      <c r="Y2675" s="18">
        <v>24153.0</v>
      </c>
      <c r="Z2675" s="19" t="str">
        <f t="shared" si="6"/>
        <v/>
      </c>
      <c r="AA2675" s="19" t="str">
        <f t="shared" si="19"/>
        <v/>
      </c>
      <c r="AB2675" s="19">
        <f t="shared" si="8"/>
        <v>313459</v>
      </c>
      <c r="AC2675" s="19">
        <f t="shared" si="20"/>
        <v>28496.27273</v>
      </c>
      <c r="AD2675" s="19">
        <f t="shared" si="21"/>
        <v>47365.5</v>
      </c>
      <c r="AE2675" s="19" t="str">
        <f t="shared" si="22"/>
        <v>Нет моды</v>
      </c>
      <c r="AF2675" s="19">
        <f t="shared" si="23"/>
        <v>24153</v>
      </c>
      <c r="AG2675" s="19">
        <f t="shared" si="24"/>
        <v>35848</v>
      </c>
      <c r="AH2675" s="20" t="str">
        <f t="shared" si="14"/>
        <v>Город: 70%; Село: 30%</v>
      </c>
      <c r="AI2675" s="21"/>
      <c r="AJ2675" s="21"/>
      <c r="AK2675" s="21"/>
      <c r="AL2675" s="22">
        <f t="shared" si="25"/>
        <v>1</v>
      </c>
    </row>
    <row r="2676" ht="12.75" customHeight="1">
      <c r="A2676" s="13" t="s">
        <v>195</v>
      </c>
      <c r="B2676" s="13" t="str">
        <f>IFERROR(__xludf.DUMMYFUNCTION("REGEXREPLACE(A2676, ""\d"", """")"),"     Приволжский федеральный округ")</f>
        <v>     Приволжский федеральный округ</v>
      </c>
      <c r="C2676" s="14" t="str">
        <f t="shared" si="15"/>
        <v>Приволжский федеральный округ</v>
      </c>
      <c r="D2676" s="3">
        <f t="shared" si="16"/>
        <v>2</v>
      </c>
      <c r="E2676" s="15" t="s">
        <v>43</v>
      </c>
      <c r="F2676" s="13" t="str">
        <f>IFERROR(__xludf.DUMMYFUNCTION("REGEXEXTRACT(E2676, ""[А-Яа-я].*"")"),"Новообразования")</f>
        <v>Новообразования</v>
      </c>
      <c r="G2676" s="16">
        <f t="shared" si="17"/>
        <v>2</v>
      </c>
      <c r="H2676" s="13" t="s">
        <v>28</v>
      </c>
      <c r="I2676" s="13" t="str">
        <f>IFERROR(__xludf.DUMMYFUNCTION("REGEXREPLACE(H2676, "".*\s"", """")"),"человек")</f>
        <v>человек</v>
      </c>
      <c r="J2676" s="13" t="s">
        <v>29</v>
      </c>
      <c r="K2676" s="17" t="str">
        <f>IFERROR(__xludf.DUMMYFUNCTION("REGEXREPLACE(J2676, ""^[\d\s]+"", """")"),"значение показателя за год")</f>
        <v>значение показателя за год</v>
      </c>
      <c r="L2676" s="16">
        <f t="shared" si="18"/>
        <v>2</v>
      </c>
      <c r="M2676" s="13" t="s">
        <v>30</v>
      </c>
      <c r="N2676" s="13" t="str">
        <f>IFERROR(__xludf.DUMMYFUNCTION("REGEXEXTRACT(M2676, "" (.+)$"")"),"все население")</f>
        <v>все население</v>
      </c>
      <c r="O2676" s="18">
        <v>57212.0</v>
      </c>
      <c r="P2676" s="18">
        <v>57532.0</v>
      </c>
      <c r="Q2676" s="18">
        <v>59121.0</v>
      </c>
      <c r="R2676" s="18">
        <v>57965.0</v>
      </c>
      <c r="S2676" s="18">
        <v>57141.0</v>
      </c>
      <c r="T2676" s="18">
        <v>57438.0</v>
      </c>
      <c r="U2676" s="18">
        <v>57909.0</v>
      </c>
      <c r="V2676" s="18">
        <v>57423.0</v>
      </c>
      <c r="W2676" s="18">
        <v>54923.0</v>
      </c>
      <c r="X2676" s="18">
        <v>54210.0</v>
      </c>
      <c r="Y2676" s="18">
        <v>55101.0</v>
      </c>
      <c r="Z2676" s="19">
        <f t="shared" si="6"/>
        <v>625975</v>
      </c>
      <c r="AA2676" s="19" t="str">
        <f t="shared" si="19"/>
        <v/>
      </c>
      <c r="AB2676" s="19" t="str">
        <f t="shared" si="8"/>
        <v/>
      </c>
      <c r="AC2676" s="19">
        <f t="shared" si="20"/>
        <v>56906.81818</v>
      </c>
      <c r="AD2676" s="19">
        <f t="shared" si="21"/>
        <v>45029</v>
      </c>
      <c r="AE2676" s="19" t="str">
        <f t="shared" si="22"/>
        <v>Нет моды</v>
      </c>
      <c r="AF2676" s="19">
        <f t="shared" si="23"/>
        <v>54210</v>
      </c>
      <c r="AG2676" s="19">
        <f t="shared" si="24"/>
        <v>59121</v>
      </c>
      <c r="AH2676" s="20" t="str">
        <f t="shared" si="14"/>
        <v/>
      </c>
      <c r="AI2676" s="21"/>
      <c r="AJ2676" s="21"/>
      <c r="AK2676" s="21"/>
      <c r="AL2676" s="22">
        <f t="shared" si="25"/>
        <v>1</v>
      </c>
    </row>
    <row r="2677" ht="12.75" customHeight="1">
      <c r="A2677" s="13" t="s">
        <v>195</v>
      </c>
      <c r="B2677" s="13" t="str">
        <f>IFERROR(__xludf.DUMMYFUNCTION("REGEXREPLACE(A2677, ""\d"", """")"),"     Приволжский федеральный округ")</f>
        <v>     Приволжский федеральный округ</v>
      </c>
      <c r="C2677" s="14" t="str">
        <f t="shared" si="15"/>
        <v>Приволжский федеральный округ</v>
      </c>
      <c r="D2677" s="3">
        <f t="shared" si="16"/>
        <v>2</v>
      </c>
      <c r="E2677" s="15" t="s">
        <v>43</v>
      </c>
      <c r="F2677" s="13" t="str">
        <f>IFERROR(__xludf.DUMMYFUNCTION("REGEXEXTRACT(E2677, ""[А-Яа-я].*"")"),"Новообразования")</f>
        <v>Новообразования</v>
      </c>
      <c r="G2677" s="16">
        <f t="shared" si="17"/>
        <v>2</v>
      </c>
      <c r="H2677" s="13" t="s">
        <v>28</v>
      </c>
      <c r="I2677" s="13" t="str">
        <f>IFERROR(__xludf.DUMMYFUNCTION("REGEXREPLACE(H2677, "".*\s"", """")"),"человек")</f>
        <v>человек</v>
      </c>
      <c r="J2677" s="13" t="s">
        <v>29</v>
      </c>
      <c r="K2677" s="17" t="str">
        <f>IFERROR(__xludf.DUMMYFUNCTION("REGEXREPLACE(J2677, ""^[\d\s]+"", """")"),"значение показателя за год")</f>
        <v>значение показателя за год</v>
      </c>
      <c r="L2677" s="16">
        <f t="shared" si="18"/>
        <v>2</v>
      </c>
      <c r="M2677" s="13" t="s">
        <v>31</v>
      </c>
      <c r="N2677" s="13" t="str">
        <f>IFERROR(__xludf.DUMMYFUNCTION("REGEXEXTRACT(M2677, "" (.+)$"")"),"городское население")</f>
        <v>городское население</v>
      </c>
      <c r="O2677" s="18">
        <v>42017.0</v>
      </c>
      <c r="P2677" s="18">
        <v>42402.0</v>
      </c>
      <c r="Q2677" s="18">
        <v>43307.0</v>
      </c>
      <c r="R2677" s="18">
        <v>42186.0</v>
      </c>
      <c r="S2677" s="18">
        <v>41452.0</v>
      </c>
      <c r="T2677" s="18">
        <v>41680.0</v>
      </c>
      <c r="U2677" s="18">
        <v>41951.0</v>
      </c>
      <c r="V2677" s="18">
        <v>41424.0</v>
      </c>
      <c r="W2677" s="18">
        <v>39571.0</v>
      </c>
      <c r="X2677" s="18">
        <v>39022.0</v>
      </c>
      <c r="Y2677" s="18">
        <v>39657.0</v>
      </c>
      <c r="Z2677" s="19" t="str">
        <f t="shared" si="6"/>
        <v/>
      </c>
      <c r="AA2677" s="19">
        <f t="shared" si="19"/>
        <v>454669</v>
      </c>
      <c r="AB2677" s="19" t="str">
        <f t="shared" si="8"/>
        <v/>
      </c>
      <c r="AC2677" s="19">
        <f t="shared" si="20"/>
        <v>41333.54545</v>
      </c>
      <c r="AD2677" s="19">
        <f t="shared" si="21"/>
        <v>48758.5</v>
      </c>
      <c r="AE2677" s="19" t="str">
        <f t="shared" si="22"/>
        <v>Нет моды</v>
      </c>
      <c r="AF2677" s="19">
        <f t="shared" si="23"/>
        <v>39022</v>
      </c>
      <c r="AG2677" s="19">
        <f t="shared" si="24"/>
        <v>43307</v>
      </c>
      <c r="AH2677" s="20" t="str">
        <f t="shared" si="14"/>
        <v/>
      </c>
      <c r="AI2677" s="21"/>
      <c r="AJ2677" s="21"/>
      <c r="AK2677" s="21"/>
      <c r="AL2677" s="22">
        <f t="shared" si="25"/>
        <v>1</v>
      </c>
    </row>
    <row r="2678" ht="12.75" customHeight="1">
      <c r="A2678" s="13" t="s">
        <v>195</v>
      </c>
      <c r="B2678" s="13" t="str">
        <f>IFERROR(__xludf.DUMMYFUNCTION("REGEXREPLACE(A2678, ""\d"", """")"),"     Приволжский федеральный округ")</f>
        <v>     Приволжский федеральный округ</v>
      </c>
      <c r="C2678" s="14" t="str">
        <f t="shared" si="15"/>
        <v>Приволжский федеральный округ</v>
      </c>
      <c r="D2678" s="3">
        <f t="shared" si="16"/>
        <v>2</v>
      </c>
      <c r="E2678" s="15" t="s">
        <v>43</v>
      </c>
      <c r="F2678" s="13" t="str">
        <f>IFERROR(__xludf.DUMMYFUNCTION("REGEXEXTRACT(E2678, ""[А-Яа-я].*"")"),"Новообразования")</f>
        <v>Новообразования</v>
      </c>
      <c r="G2678" s="16">
        <f t="shared" si="17"/>
        <v>2</v>
      </c>
      <c r="H2678" s="13" t="s">
        <v>28</v>
      </c>
      <c r="I2678" s="13" t="str">
        <f>IFERROR(__xludf.DUMMYFUNCTION("REGEXREPLACE(H2678, "".*\s"", """")"),"человек")</f>
        <v>человек</v>
      </c>
      <c r="J2678" s="13" t="s">
        <v>29</v>
      </c>
      <c r="K2678" s="17" t="str">
        <f>IFERROR(__xludf.DUMMYFUNCTION("REGEXREPLACE(J2678, ""^[\d\s]+"", """")"),"значение показателя за год")</f>
        <v>значение показателя за год</v>
      </c>
      <c r="L2678" s="16">
        <f t="shared" si="18"/>
        <v>2</v>
      </c>
      <c r="M2678" s="13" t="s">
        <v>32</v>
      </c>
      <c r="N2678" s="13" t="str">
        <f>IFERROR(__xludf.DUMMYFUNCTION("REGEXEXTRACT(M2678, "" (.+)$"")"),"сельское население")</f>
        <v>сельское население</v>
      </c>
      <c r="O2678" s="18">
        <v>15195.0</v>
      </c>
      <c r="P2678" s="18">
        <v>15130.0</v>
      </c>
      <c r="Q2678" s="18">
        <v>15814.0</v>
      </c>
      <c r="R2678" s="18">
        <v>15779.0</v>
      </c>
      <c r="S2678" s="18">
        <v>15689.0</v>
      </c>
      <c r="T2678" s="18">
        <v>15758.0</v>
      </c>
      <c r="U2678" s="18">
        <v>15958.0</v>
      </c>
      <c r="V2678" s="18">
        <v>15999.0</v>
      </c>
      <c r="W2678" s="18">
        <v>15352.0</v>
      </c>
      <c r="X2678" s="18">
        <v>15188.0</v>
      </c>
      <c r="Y2678" s="18">
        <v>15444.0</v>
      </c>
      <c r="Z2678" s="19" t="str">
        <f t="shared" si="6"/>
        <v/>
      </c>
      <c r="AA2678" s="19" t="str">
        <f t="shared" si="19"/>
        <v/>
      </c>
      <c r="AB2678" s="19">
        <f t="shared" si="8"/>
        <v>171306</v>
      </c>
      <c r="AC2678" s="19">
        <f t="shared" si="20"/>
        <v>15573.27273</v>
      </c>
      <c r="AD2678" s="19">
        <f t="shared" si="21"/>
        <v>27510.5</v>
      </c>
      <c r="AE2678" s="19" t="str">
        <f t="shared" si="22"/>
        <v>Нет моды</v>
      </c>
      <c r="AF2678" s="19">
        <f t="shared" si="23"/>
        <v>15130</v>
      </c>
      <c r="AG2678" s="19">
        <f t="shared" si="24"/>
        <v>15999</v>
      </c>
      <c r="AH2678" s="20" t="str">
        <f t="shared" si="14"/>
        <v>Город: 73%; Село: 27%</v>
      </c>
      <c r="AI2678" s="21"/>
      <c r="AJ2678" s="21"/>
      <c r="AK2678" s="21"/>
      <c r="AL2678" s="22">
        <f t="shared" si="25"/>
        <v>1</v>
      </c>
    </row>
    <row r="2679" ht="12.75" customHeight="1">
      <c r="A2679" s="13" t="s">
        <v>195</v>
      </c>
      <c r="B2679" s="13" t="str">
        <f>IFERROR(__xludf.DUMMYFUNCTION("REGEXREPLACE(A2679, ""\d"", """")"),"     Приволжский федеральный округ")</f>
        <v>     Приволжский федеральный округ</v>
      </c>
      <c r="C2679" s="14" t="str">
        <f t="shared" si="15"/>
        <v>Приволжский федеральный округ</v>
      </c>
      <c r="D2679" s="3">
        <f t="shared" si="16"/>
        <v>2</v>
      </c>
      <c r="E2679" s="15" t="s">
        <v>44</v>
      </c>
      <c r="F2679" s="13" t="str">
        <f>IFERROR(__xludf.DUMMYFUNCTION("REGEXEXTRACT(E2679,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79" s="16">
        <f t="shared" si="17"/>
        <v>2</v>
      </c>
      <c r="H2679" s="13" t="s">
        <v>28</v>
      </c>
      <c r="I2679" s="13" t="str">
        <f>IFERROR(__xludf.DUMMYFUNCTION("REGEXREPLACE(H2679, "".*\s"", """")"),"человек")</f>
        <v>человек</v>
      </c>
      <c r="J2679" s="13" t="s">
        <v>29</v>
      </c>
      <c r="K2679" s="17" t="str">
        <f>IFERROR(__xludf.DUMMYFUNCTION("REGEXREPLACE(J2679, ""^[\d\s]+"", """")"),"значение показателя за год")</f>
        <v>значение показателя за год</v>
      </c>
      <c r="L2679" s="16">
        <f t="shared" si="18"/>
        <v>2</v>
      </c>
      <c r="M2679" s="13" t="s">
        <v>30</v>
      </c>
      <c r="N2679" s="13" t="str">
        <f>IFERROR(__xludf.DUMMYFUNCTION("REGEXEXTRACT(M2679, "" (.+)$"")"),"все население")</f>
        <v>все население</v>
      </c>
      <c r="O2679" s="18">
        <v>1697.0</v>
      </c>
      <c r="P2679" s="23" t="s">
        <v>37</v>
      </c>
      <c r="Q2679" s="18">
        <v>1369.0</v>
      </c>
      <c r="R2679" s="18">
        <v>1215.0</v>
      </c>
      <c r="S2679" s="23" t="s">
        <v>37</v>
      </c>
      <c r="T2679" s="23" t="s">
        <v>37</v>
      </c>
      <c r="U2679" s="23" t="s">
        <v>37</v>
      </c>
      <c r="V2679" s="23" t="s">
        <v>37</v>
      </c>
      <c r="W2679" s="23" t="s">
        <v>37</v>
      </c>
      <c r="X2679" s="23" t="s">
        <v>37</v>
      </c>
      <c r="Y2679" s="23" t="s">
        <v>37</v>
      </c>
      <c r="Z2679" s="19">
        <f t="shared" si="6"/>
        <v>4281</v>
      </c>
      <c r="AA2679" s="19" t="str">
        <f t="shared" si="19"/>
        <v/>
      </c>
      <c r="AB2679" s="19" t="str">
        <f t="shared" si="8"/>
        <v/>
      </c>
      <c r="AC2679" s="19">
        <f t="shared" si="20"/>
        <v>1427</v>
      </c>
      <c r="AD2679" s="19">
        <f t="shared" si="21"/>
        <v>15398</v>
      </c>
      <c r="AE2679" s="19" t="str">
        <f t="shared" si="22"/>
        <v>Нет моды</v>
      </c>
      <c r="AF2679" s="19">
        <f t="shared" si="23"/>
        <v>1215</v>
      </c>
      <c r="AG2679" s="19">
        <f t="shared" si="24"/>
        <v>1697</v>
      </c>
      <c r="AH2679" s="20" t="str">
        <f t="shared" si="14"/>
        <v/>
      </c>
      <c r="AI2679" s="24"/>
      <c r="AJ2679" s="24"/>
      <c r="AK2679" s="24"/>
      <c r="AL2679" s="22">
        <f t="shared" si="25"/>
        <v>1</v>
      </c>
    </row>
    <row r="2680" ht="12.75" customHeight="1">
      <c r="A2680" s="13" t="s">
        <v>195</v>
      </c>
      <c r="B2680" s="13" t="str">
        <f>IFERROR(__xludf.DUMMYFUNCTION("REGEXREPLACE(A2680, ""\d"", """")"),"     Приволжский федеральный округ")</f>
        <v>     Приволжский федеральный округ</v>
      </c>
      <c r="C2680" s="14" t="str">
        <f t="shared" si="15"/>
        <v>Приволжский федеральный округ</v>
      </c>
      <c r="D2680" s="3">
        <f t="shared" si="16"/>
        <v>2</v>
      </c>
      <c r="E2680" s="15" t="s">
        <v>44</v>
      </c>
      <c r="F2680" s="13" t="str">
        <f>IFERROR(__xludf.DUMMYFUNCTION("REGEXEXTRACT(E2680,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80" s="16">
        <f t="shared" si="17"/>
        <v>2</v>
      </c>
      <c r="H2680" s="13" t="s">
        <v>28</v>
      </c>
      <c r="I2680" s="13" t="str">
        <f>IFERROR(__xludf.DUMMYFUNCTION("REGEXREPLACE(H2680, "".*\s"", """")"),"человек")</f>
        <v>человек</v>
      </c>
      <c r="J2680" s="13" t="s">
        <v>29</v>
      </c>
      <c r="K2680" s="17" t="str">
        <f>IFERROR(__xludf.DUMMYFUNCTION("REGEXREPLACE(J2680, ""^[\d\s]+"", """")"),"значение показателя за год")</f>
        <v>значение показателя за год</v>
      </c>
      <c r="L2680" s="16">
        <f t="shared" si="18"/>
        <v>2</v>
      </c>
      <c r="M2680" s="13" t="s">
        <v>31</v>
      </c>
      <c r="N2680" s="13" t="str">
        <f>IFERROR(__xludf.DUMMYFUNCTION("REGEXEXTRACT(M2680, "" (.+)$"")"),"городское население")</f>
        <v>городское население</v>
      </c>
      <c r="O2680" s="18">
        <v>1141.0</v>
      </c>
      <c r="P2680" s="23" t="s">
        <v>37</v>
      </c>
      <c r="Q2680" s="18">
        <v>928.0</v>
      </c>
      <c r="R2680" s="18">
        <v>847.0</v>
      </c>
      <c r="S2680" s="23" t="s">
        <v>37</v>
      </c>
      <c r="T2680" s="23" t="s">
        <v>37</v>
      </c>
      <c r="U2680" s="23" t="s">
        <v>37</v>
      </c>
      <c r="V2680" s="23" t="s">
        <v>37</v>
      </c>
      <c r="W2680" s="23" t="s">
        <v>37</v>
      </c>
      <c r="X2680" s="23" t="s">
        <v>37</v>
      </c>
      <c r="Y2680" s="23" t="s">
        <v>37</v>
      </c>
      <c r="Z2680" s="19" t="str">
        <f t="shared" si="6"/>
        <v/>
      </c>
      <c r="AA2680" s="19">
        <f t="shared" si="19"/>
        <v>2916</v>
      </c>
      <c r="AB2680" s="19" t="str">
        <f t="shared" si="8"/>
        <v/>
      </c>
      <c r="AC2680" s="19">
        <f t="shared" si="20"/>
        <v>972</v>
      </c>
      <c r="AD2680" s="19">
        <f t="shared" si="21"/>
        <v>1178</v>
      </c>
      <c r="AE2680" s="19" t="str">
        <f t="shared" si="22"/>
        <v>Нет моды</v>
      </c>
      <c r="AF2680" s="19">
        <f t="shared" si="23"/>
        <v>847</v>
      </c>
      <c r="AG2680" s="19">
        <f t="shared" si="24"/>
        <v>1141</v>
      </c>
      <c r="AH2680" s="20" t="str">
        <f t="shared" si="14"/>
        <v/>
      </c>
      <c r="AI2680" s="24"/>
      <c r="AJ2680" s="24"/>
      <c r="AK2680" s="24"/>
      <c r="AL2680" s="22">
        <f t="shared" si="25"/>
        <v>1</v>
      </c>
    </row>
    <row r="2681" ht="12.75" customHeight="1">
      <c r="A2681" s="13" t="s">
        <v>195</v>
      </c>
      <c r="B2681" s="13" t="str">
        <f>IFERROR(__xludf.DUMMYFUNCTION("REGEXREPLACE(A2681, ""\d"", """")"),"     Приволжский федеральный округ")</f>
        <v>     Приволжский федеральный округ</v>
      </c>
      <c r="C2681" s="14" t="str">
        <f t="shared" si="15"/>
        <v>Приволжский федеральный округ</v>
      </c>
      <c r="D2681" s="3">
        <f t="shared" si="16"/>
        <v>2</v>
      </c>
      <c r="E2681" s="15" t="s">
        <v>44</v>
      </c>
      <c r="F2681" s="13" t="str">
        <f>IFERROR(__xludf.DUMMYFUNCTION("REGEXEXTRACT(E2681,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681" s="16">
        <f t="shared" si="17"/>
        <v>2</v>
      </c>
      <c r="H2681" s="13" t="s">
        <v>28</v>
      </c>
      <c r="I2681" s="13" t="str">
        <f>IFERROR(__xludf.DUMMYFUNCTION("REGEXREPLACE(H2681, "".*\s"", """")"),"человек")</f>
        <v>человек</v>
      </c>
      <c r="J2681" s="13" t="s">
        <v>29</v>
      </c>
      <c r="K2681" s="17" t="str">
        <f>IFERROR(__xludf.DUMMYFUNCTION("REGEXREPLACE(J2681, ""^[\d\s]+"", """")"),"значение показателя за год")</f>
        <v>значение показателя за год</v>
      </c>
      <c r="L2681" s="16">
        <f t="shared" si="18"/>
        <v>2</v>
      </c>
      <c r="M2681" s="13" t="s">
        <v>32</v>
      </c>
      <c r="N2681" s="13" t="str">
        <f>IFERROR(__xludf.DUMMYFUNCTION("REGEXEXTRACT(M2681, "" (.+)$"")"),"сельское население")</f>
        <v>сельское население</v>
      </c>
      <c r="O2681" s="18">
        <v>556.0</v>
      </c>
      <c r="P2681" s="23" t="s">
        <v>37</v>
      </c>
      <c r="Q2681" s="18">
        <v>441.0</v>
      </c>
      <c r="R2681" s="18">
        <v>368.0</v>
      </c>
      <c r="S2681" s="23" t="s">
        <v>37</v>
      </c>
      <c r="T2681" s="23" t="s">
        <v>37</v>
      </c>
      <c r="U2681" s="23" t="s">
        <v>37</v>
      </c>
      <c r="V2681" s="23" t="s">
        <v>37</v>
      </c>
      <c r="W2681" s="23" t="s">
        <v>37</v>
      </c>
      <c r="X2681" s="23" t="s">
        <v>37</v>
      </c>
      <c r="Y2681" s="23" t="s">
        <v>37</v>
      </c>
      <c r="Z2681" s="19" t="str">
        <f t="shared" si="6"/>
        <v/>
      </c>
      <c r="AA2681" s="19" t="str">
        <f t="shared" si="19"/>
        <v/>
      </c>
      <c r="AB2681" s="19">
        <f t="shared" si="8"/>
        <v>1365</v>
      </c>
      <c r="AC2681" s="19">
        <f t="shared" si="20"/>
        <v>455</v>
      </c>
      <c r="AD2681" s="19">
        <f t="shared" si="21"/>
        <v>701.5</v>
      </c>
      <c r="AE2681" s="19" t="str">
        <f t="shared" si="22"/>
        <v>Нет моды</v>
      </c>
      <c r="AF2681" s="19">
        <f t="shared" si="23"/>
        <v>368</v>
      </c>
      <c r="AG2681" s="19">
        <f t="shared" si="24"/>
        <v>556</v>
      </c>
      <c r="AH2681" s="20" t="str">
        <f t="shared" si="14"/>
        <v>Город: 68%; Село: 32%</v>
      </c>
      <c r="AI2681" s="24"/>
      <c r="AJ2681" s="24"/>
      <c r="AK2681" s="24"/>
      <c r="AL2681" s="22">
        <f t="shared" si="25"/>
        <v>1</v>
      </c>
    </row>
    <row r="2682" ht="12.75" customHeight="1">
      <c r="A2682" s="13" t="s">
        <v>195</v>
      </c>
      <c r="B2682" s="13" t="str">
        <f>IFERROR(__xludf.DUMMYFUNCTION("REGEXREPLACE(A2682, ""\d"", """")"),"     Приволжский федеральный округ")</f>
        <v>     Приволжский федеральный округ</v>
      </c>
      <c r="C2682" s="14" t="str">
        <f t="shared" si="15"/>
        <v>Приволжский федеральный округ</v>
      </c>
      <c r="D2682" s="3">
        <f t="shared" si="16"/>
        <v>2</v>
      </c>
      <c r="E2682" s="15" t="s">
        <v>45</v>
      </c>
      <c r="F2682" s="13" t="str">
        <f>IFERROR(__xludf.DUMMYFUNCTION("REGEXEXTRACT(E2682, ""[А-Яа-я].*"")"),"Самоубийство")</f>
        <v>Самоубийство</v>
      </c>
      <c r="G2682" s="16">
        <f t="shared" si="17"/>
        <v>2</v>
      </c>
      <c r="H2682" s="13" t="s">
        <v>28</v>
      </c>
      <c r="I2682" s="13" t="str">
        <f>IFERROR(__xludf.DUMMYFUNCTION("REGEXREPLACE(H2682, "".*\s"", """")"),"человек")</f>
        <v>человек</v>
      </c>
      <c r="J2682" s="13" t="s">
        <v>29</v>
      </c>
      <c r="K2682" s="17" t="str">
        <f>IFERROR(__xludf.DUMMYFUNCTION("REGEXREPLACE(J2682, ""^[\d\s]+"", """")"),"значение показателя за год")</f>
        <v>значение показателя за год</v>
      </c>
      <c r="L2682" s="16">
        <f t="shared" si="18"/>
        <v>2</v>
      </c>
      <c r="M2682" s="13" t="s">
        <v>30</v>
      </c>
      <c r="N2682" s="13" t="str">
        <f>IFERROR(__xludf.DUMMYFUNCTION("REGEXEXTRACT(M2682, "" (.+)$"")"),"все население")</f>
        <v>все население</v>
      </c>
      <c r="O2682" s="18">
        <v>7325.0</v>
      </c>
      <c r="P2682" s="18">
        <v>6875.0</v>
      </c>
      <c r="Q2682" s="18">
        <v>6309.0</v>
      </c>
      <c r="R2682" s="18">
        <v>5733.0</v>
      </c>
      <c r="S2682" s="18">
        <v>4946.0</v>
      </c>
      <c r="T2682" s="18">
        <v>4411.0</v>
      </c>
      <c r="U2682" s="18">
        <v>4090.0</v>
      </c>
      <c r="V2682" s="18">
        <v>4060.0</v>
      </c>
      <c r="W2682" s="18">
        <v>3837.0</v>
      </c>
      <c r="X2682" s="18">
        <v>3342.0</v>
      </c>
      <c r="Y2682" s="18">
        <v>2761.0</v>
      </c>
      <c r="Z2682" s="19">
        <f t="shared" si="6"/>
        <v>53689</v>
      </c>
      <c r="AA2682" s="19" t="str">
        <f t="shared" si="19"/>
        <v/>
      </c>
      <c r="AB2682" s="19" t="str">
        <f t="shared" si="8"/>
        <v/>
      </c>
      <c r="AC2682" s="19">
        <f t="shared" si="20"/>
        <v>4880.818182</v>
      </c>
      <c r="AD2682" s="19">
        <f t="shared" si="21"/>
        <v>4075</v>
      </c>
      <c r="AE2682" s="19" t="str">
        <f t="shared" si="22"/>
        <v>Нет моды</v>
      </c>
      <c r="AF2682" s="19">
        <f t="shared" si="23"/>
        <v>2761</v>
      </c>
      <c r="AG2682" s="19">
        <f t="shared" si="24"/>
        <v>7325</v>
      </c>
      <c r="AH2682" s="20" t="str">
        <f t="shared" si="14"/>
        <v/>
      </c>
      <c r="AI2682" s="21"/>
      <c r="AJ2682" s="21"/>
      <c r="AK2682" s="21"/>
      <c r="AL2682" s="22">
        <f t="shared" si="25"/>
        <v>1</v>
      </c>
    </row>
    <row r="2683" ht="12.75" customHeight="1">
      <c r="A2683" s="13" t="s">
        <v>195</v>
      </c>
      <c r="B2683" s="13" t="str">
        <f>IFERROR(__xludf.DUMMYFUNCTION("REGEXREPLACE(A2683, ""\d"", """")"),"     Приволжский федеральный округ")</f>
        <v>     Приволжский федеральный округ</v>
      </c>
      <c r="C2683" s="14" t="str">
        <f t="shared" si="15"/>
        <v>Приволжский федеральный округ</v>
      </c>
      <c r="D2683" s="3">
        <f t="shared" si="16"/>
        <v>2</v>
      </c>
      <c r="E2683" s="15" t="s">
        <v>45</v>
      </c>
      <c r="F2683" s="13" t="str">
        <f>IFERROR(__xludf.DUMMYFUNCTION("REGEXEXTRACT(E2683, ""[А-Яа-я].*"")"),"Самоубийство")</f>
        <v>Самоубийство</v>
      </c>
      <c r="G2683" s="16">
        <f t="shared" si="17"/>
        <v>2</v>
      </c>
      <c r="H2683" s="13" t="s">
        <v>28</v>
      </c>
      <c r="I2683" s="13" t="str">
        <f>IFERROR(__xludf.DUMMYFUNCTION("REGEXREPLACE(H2683, "".*\s"", """")"),"человек")</f>
        <v>человек</v>
      </c>
      <c r="J2683" s="13" t="s">
        <v>29</v>
      </c>
      <c r="K2683" s="17" t="str">
        <f>IFERROR(__xludf.DUMMYFUNCTION("REGEXREPLACE(J2683, ""^[\d\s]+"", """")"),"значение показателя за год")</f>
        <v>значение показателя за год</v>
      </c>
      <c r="L2683" s="16">
        <f t="shared" si="18"/>
        <v>2</v>
      </c>
      <c r="M2683" s="13" t="s">
        <v>31</v>
      </c>
      <c r="N2683" s="13" t="str">
        <f>IFERROR(__xludf.DUMMYFUNCTION("REGEXEXTRACT(M2683, "" (.+)$"")"),"городское население")</f>
        <v>городское население</v>
      </c>
      <c r="O2683" s="18">
        <v>3626.0</v>
      </c>
      <c r="P2683" s="18">
        <v>3611.0</v>
      </c>
      <c r="Q2683" s="18">
        <v>3276.0</v>
      </c>
      <c r="R2683" s="18">
        <v>2977.0</v>
      </c>
      <c r="S2683" s="18">
        <v>2515.0</v>
      </c>
      <c r="T2683" s="18">
        <v>2282.0</v>
      </c>
      <c r="U2683" s="18">
        <v>2027.0</v>
      </c>
      <c r="V2683" s="18">
        <v>2068.0</v>
      </c>
      <c r="W2683" s="18">
        <v>1976.0</v>
      </c>
      <c r="X2683" s="18">
        <v>1747.0</v>
      </c>
      <c r="Y2683" s="18">
        <v>1399.0</v>
      </c>
      <c r="Z2683" s="19" t="str">
        <f t="shared" si="6"/>
        <v/>
      </c>
      <c r="AA2683" s="19">
        <f t="shared" si="19"/>
        <v>27504</v>
      </c>
      <c r="AB2683" s="19" t="str">
        <f t="shared" si="8"/>
        <v/>
      </c>
      <c r="AC2683" s="19">
        <f t="shared" si="20"/>
        <v>2500.363636</v>
      </c>
      <c r="AD2683" s="19">
        <f t="shared" si="21"/>
        <v>3476.5</v>
      </c>
      <c r="AE2683" s="19" t="str">
        <f t="shared" si="22"/>
        <v>Нет моды</v>
      </c>
      <c r="AF2683" s="19">
        <f t="shared" si="23"/>
        <v>1399</v>
      </c>
      <c r="AG2683" s="19">
        <f t="shared" si="24"/>
        <v>3626</v>
      </c>
      <c r="AH2683" s="20" t="str">
        <f t="shared" si="14"/>
        <v/>
      </c>
      <c r="AI2683" s="21"/>
      <c r="AJ2683" s="21"/>
      <c r="AK2683" s="21"/>
      <c r="AL2683" s="22">
        <f t="shared" si="25"/>
        <v>1</v>
      </c>
    </row>
    <row r="2684" ht="12.75" customHeight="1">
      <c r="A2684" s="13" t="s">
        <v>195</v>
      </c>
      <c r="B2684" s="13" t="str">
        <f>IFERROR(__xludf.DUMMYFUNCTION("REGEXREPLACE(A2684, ""\d"", """")"),"     Приволжский федеральный округ")</f>
        <v>     Приволжский федеральный округ</v>
      </c>
      <c r="C2684" s="14" t="str">
        <f t="shared" si="15"/>
        <v>Приволжский федеральный округ</v>
      </c>
      <c r="D2684" s="3">
        <f t="shared" si="16"/>
        <v>2</v>
      </c>
      <c r="E2684" s="15" t="s">
        <v>45</v>
      </c>
      <c r="F2684" s="13" t="str">
        <f>IFERROR(__xludf.DUMMYFUNCTION("REGEXEXTRACT(E2684, ""[А-Яа-я].*"")"),"Самоубийство")</f>
        <v>Самоубийство</v>
      </c>
      <c r="G2684" s="16">
        <f t="shared" si="17"/>
        <v>2</v>
      </c>
      <c r="H2684" s="13" t="s">
        <v>28</v>
      </c>
      <c r="I2684" s="13" t="str">
        <f>IFERROR(__xludf.DUMMYFUNCTION("REGEXREPLACE(H2684, "".*\s"", """")"),"человек")</f>
        <v>человек</v>
      </c>
      <c r="J2684" s="13" t="s">
        <v>29</v>
      </c>
      <c r="K2684" s="17" t="str">
        <f>IFERROR(__xludf.DUMMYFUNCTION("REGEXREPLACE(J2684, ""^[\d\s]+"", """")"),"значение показателя за год")</f>
        <v>значение показателя за год</v>
      </c>
      <c r="L2684" s="16">
        <f t="shared" si="18"/>
        <v>2</v>
      </c>
      <c r="M2684" s="13" t="s">
        <v>32</v>
      </c>
      <c r="N2684" s="13" t="str">
        <f>IFERROR(__xludf.DUMMYFUNCTION("REGEXEXTRACT(M2684, "" (.+)$"")"),"сельское население")</f>
        <v>сельское население</v>
      </c>
      <c r="O2684" s="18">
        <v>3699.0</v>
      </c>
      <c r="P2684" s="18">
        <v>3264.0</v>
      </c>
      <c r="Q2684" s="18">
        <v>3033.0</v>
      </c>
      <c r="R2684" s="18">
        <v>2756.0</v>
      </c>
      <c r="S2684" s="18">
        <v>2431.0</v>
      </c>
      <c r="T2684" s="18">
        <v>2129.0</v>
      </c>
      <c r="U2684" s="18">
        <v>2063.0</v>
      </c>
      <c r="V2684" s="18">
        <v>1992.0</v>
      </c>
      <c r="W2684" s="18">
        <v>1861.0</v>
      </c>
      <c r="X2684" s="18">
        <v>1595.0</v>
      </c>
      <c r="Y2684" s="18">
        <v>1362.0</v>
      </c>
      <c r="Z2684" s="19" t="str">
        <f t="shared" si="6"/>
        <v/>
      </c>
      <c r="AA2684" s="19" t="str">
        <f t="shared" si="19"/>
        <v/>
      </c>
      <c r="AB2684" s="19">
        <f t="shared" si="8"/>
        <v>26185</v>
      </c>
      <c r="AC2684" s="19">
        <f t="shared" si="20"/>
        <v>2380.454545</v>
      </c>
      <c r="AD2684" s="19">
        <f t="shared" si="21"/>
        <v>2205.5</v>
      </c>
      <c r="AE2684" s="19" t="str">
        <f t="shared" si="22"/>
        <v>Нет моды</v>
      </c>
      <c r="AF2684" s="19">
        <f t="shared" si="23"/>
        <v>1362</v>
      </c>
      <c r="AG2684" s="19">
        <f t="shared" si="24"/>
        <v>3699</v>
      </c>
      <c r="AH2684" s="20" t="str">
        <f t="shared" si="14"/>
        <v>Город: 51%; Село: 49%</v>
      </c>
      <c r="AI2684" s="21"/>
      <c r="AJ2684" s="21"/>
      <c r="AK2684" s="21"/>
      <c r="AL2684" s="22">
        <f t="shared" si="25"/>
        <v>1</v>
      </c>
    </row>
    <row r="2685" ht="12.75" customHeight="1">
      <c r="A2685" s="13" t="s">
        <v>195</v>
      </c>
      <c r="B2685" s="13" t="str">
        <f>IFERROR(__xludf.DUMMYFUNCTION("REGEXREPLACE(A2685, ""\d"", """")"),"     Приволжский федеральный округ")</f>
        <v>     Приволжский федеральный округ</v>
      </c>
      <c r="C2685" s="14" t="str">
        <f t="shared" si="15"/>
        <v>Приволжский федеральный округ</v>
      </c>
      <c r="D2685" s="3">
        <f t="shared" si="16"/>
        <v>2</v>
      </c>
      <c r="E2685" s="15" t="s">
        <v>46</v>
      </c>
      <c r="F2685" s="13" t="str">
        <f>IFERROR(__xludf.DUMMYFUNCTION("REGEXEXTRACT(E2685, ""[А-Яа-я].*"")"),"Случ.отравл.алкоголем")</f>
        <v>Случ.отравл.алкоголем</v>
      </c>
      <c r="G2685" s="16">
        <f t="shared" si="17"/>
        <v>2</v>
      </c>
      <c r="H2685" s="13" t="s">
        <v>28</v>
      </c>
      <c r="I2685" s="13" t="str">
        <f>IFERROR(__xludf.DUMMYFUNCTION("REGEXREPLACE(H2685, "".*\s"", """")"),"человек")</f>
        <v>человек</v>
      </c>
      <c r="J2685" s="13" t="s">
        <v>29</v>
      </c>
      <c r="K2685" s="17" t="str">
        <f>IFERROR(__xludf.DUMMYFUNCTION("REGEXREPLACE(J2685, ""^[\d\s]+"", """")"),"значение показателя за год")</f>
        <v>значение показателя за год</v>
      </c>
      <c r="L2685" s="16">
        <f t="shared" si="18"/>
        <v>2</v>
      </c>
      <c r="M2685" s="13" t="s">
        <v>30</v>
      </c>
      <c r="N2685" s="13" t="str">
        <f>IFERROR(__xludf.DUMMYFUNCTION("REGEXEXTRACT(M2685, "" (.+)$"")"),"все население")</f>
        <v>все население</v>
      </c>
      <c r="O2685" s="18">
        <v>3490.0</v>
      </c>
      <c r="P2685" s="18">
        <v>3786.0</v>
      </c>
      <c r="Q2685" s="18">
        <v>3699.0</v>
      </c>
      <c r="R2685" s="18">
        <v>3136.0</v>
      </c>
      <c r="S2685" s="18">
        <v>2528.0</v>
      </c>
      <c r="T2685" s="18">
        <v>2279.0</v>
      </c>
      <c r="U2685" s="18">
        <v>2253.0</v>
      </c>
      <c r="V2685" s="18">
        <v>2115.0</v>
      </c>
      <c r="W2685" s="18">
        <v>1787.0</v>
      </c>
      <c r="X2685" s="18">
        <v>1751.0</v>
      </c>
      <c r="Y2685" s="18">
        <v>1859.0</v>
      </c>
      <c r="Z2685" s="19">
        <f t="shared" si="6"/>
        <v>28683</v>
      </c>
      <c r="AA2685" s="19" t="str">
        <f t="shared" si="19"/>
        <v/>
      </c>
      <c r="AB2685" s="19" t="str">
        <f t="shared" si="8"/>
        <v/>
      </c>
      <c r="AC2685" s="19">
        <f t="shared" si="20"/>
        <v>2607.545455</v>
      </c>
      <c r="AD2685" s="19">
        <f t="shared" si="21"/>
        <v>2266</v>
      </c>
      <c r="AE2685" s="19" t="str">
        <f t="shared" si="22"/>
        <v>Нет моды</v>
      </c>
      <c r="AF2685" s="19">
        <f t="shared" si="23"/>
        <v>1751</v>
      </c>
      <c r="AG2685" s="19">
        <f t="shared" si="24"/>
        <v>3786</v>
      </c>
      <c r="AH2685" s="20" t="str">
        <f t="shared" si="14"/>
        <v/>
      </c>
      <c r="AI2685" s="21"/>
      <c r="AJ2685" s="21"/>
      <c r="AK2685" s="21"/>
      <c r="AL2685" s="22">
        <f t="shared" si="25"/>
        <v>1</v>
      </c>
    </row>
    <row r="2686" ht="12.75" customHeight="1">
      <c r="A2686" s="13" t="s">
        <v>195</v>
      </c>
      <c r="B2686" s="13" t="str">
        <f>IFERROR(__xludf.DUMMYFUNCTION("REGEXREPLACE(A2686, ""\d"", """")"),"     Приволжский федеральный округ")</f>
        <v>     Приволжский федеральный округ</v>
      </c>
      <c r="C2686" s="14" t="str">
        <f t="shared" si="15"/>
        <v>Приволжский федеральный округ</v>
      </c>
      <c r="D2686" s="3">
        <f t="shared" si="16"/>
        <v>2</v>
      </c>
      <c r="E2686" s="15" t="s">
        <v>46</v>
      </c>
      <c r="F2686" s="13" t="str">
        <f>IFERROR(__xludf.DUMMYFUNCTION("REGEXEXTRACT(E2686, ""[А-Яа-я].*"")"),"Случ.отравл.алкоголем")</f>
        <v>Случ.отравл.алкоголем</v>
      </c>
      <c r="G2686" s="16">
        <f t="shared" si="17"/>
        <v>2</v>
      </c>
      <c r="H2686" s="13" t="s">
        <v>28</v>
      </c>
      <c r="I2686" s="13" t="str">
        <f>IFERROR(__xludf.DUMMYFUNCTION("REGEXREPLACE(H2686, "".*\s"", """")"),"человек")</f>
        <v>человек</v>
      </c>
      <c r="J2686" s="13" t="s">
        <v>29</v>
      </c>
      <c r="K2686" s="17" t="str">
        <f>IFERROR(__xludf.DUMMYFUNCTION("REGEXREPLACE(J2686, ""^[\d\s]+"", """")"),"значение показателя за год")</f>
        <v>значение показателя за год</v>
      </c>
      <c r="L2686" s="16">
        <f t="shared" si="18"/>
        <v>2</v>
      </c>
      <c r="M2686" s="13" t="s">
        <v>31</v>
      </c>
      <c r="N2686" s="13" t="str">
        <f>IFERROR(__xludf.DUMMYFUNCTION("REGEXEXTRACT(M2686, "" (.+)$"")"),"городское население")</f>
        <v>городское население</v>
      </c>
      <c r="O2686" s="18">
        <v>2285.0</v>
      </c>
      <c r="P2686" s="18">
        <v>2453.0</v>
      </c>
      <c r="Q2686" s="18">
        <v>2315.0</v>
      </c>
      <c r="R2686" s="18">
        <v>1996.0</v>
      </c>
      <c r="S2686" s="18">
        <v>1554.0</v>
      </c>
      <c r="T2686" s="18">
        <v>1404.0</v>
      </c>
      <c r="U2686" s="18">
        <v>1406.0</v>
      </c>
      <c r="V2686" s="18">
        <v>1349.0</v>
      </c>
      <c r="W2686" s="18">
        <v>1149.0</v>
      </c>
      <c r="X2686" s="18">
        <v>1157.0</v>
      </c>
      <c r="Y2686" s="18">
        <v>1223.0</v>
      </c>
      <c r="Z2686" s="19" t="str">
        <f t="shared" si="6"/>
        <v/>
      </c>
      <c r="AA2686" s="19">
        <f t="shared" si="19"/>
        <v>18291</v>
      </c>
      <c r="AB2686" s="19" t="str">
        <f t="shared" si="8"/>
        <v/>
      </c>
      <c r="AC2686" s="19">
        <f t="shared" si="20"/>
        <v>1662.818182</v>
      </c>
      <c r="AD2686" s="19">
        <f t="shared" si="21"/>
        <v>2055.5</v>
      </c>
      <c r="AE2686" s="19" t="str">
        <f t="shared" si="22"/>
        <v>Нет моды</v>
      </c>
      <c r="AF2686" s="19">
        <f t="shared" si="23"/>
        <v>1149</v>
      </c>
      <c r="AG2686" s="19">
        <f t="shared" si="24"/>
        <v>2453</v>
      </c>
      <c r="AH2686" s="20" t="str">
        <f t="shared" si="14"/>
        <v/>
      </c>
      <c r="AI2686" s="21"/>
      <c r="AJ2686" s="21"/>
      <c r="AK2686" s="21"/>
      <c r="AL2686" s="22">
        <f t="shared" si="25"/>
        <v>1</v>
      </c>
    </row>
    <row r="2687" ht="12.75" customHeight="1">
      <c r="A2687" s="13" t="s">
        <v>195</v>
      </c>
      <c r="B2687" s="13" t="str">
        <f>IFERROR(__xludf.DUMMYFUNCTION("REGEXREPLACE(A2687, ""\d"", """")"),"     Приволжский федеральный округ")</f>
        <v>     Приволжский федеральный округ</v>
      </c>
      <c r="C2687" s="14" t="str">
        <f t="shared" si="15"/>
        <v>Приволжский федеральный округ</v>
      </c>
      <c r="D2687" s="3">
        <f t="shared" si="16"/>
        <v>2</v>
      </c>
      <c r="E2687" s="15" t="s">
        <v>46</v>
      </c>
      <c r="F2687" s="13" t="str">
        <f>IFERROR(__xludf.DUMMYFUNCTION("REGEXEXTRACT(E2687, ""[А-Яа-я].*"")"),"Случ.отравл.алкоголем")</f>
        <v>Случ.отравл.алкоголем</v>
      </c>
      <c r="G2687" s="16">
        <f t="shared" si="17"/>
        <v>2</v>
      </c>
      <c r="H2687" s="13" t="s">
        <v>28</v>
      </c>
      <c r="I2687" s="13" t="str">
        <f>IFERROR(__xludf.DUMMYFUNCTION("REGEXREPLACE(H2687, "".*\s"", """")"),"человек")</f>
        <v>человек</v>
      </c>
      <c r="J2687" s="13" t="s">
        <v>29</v>
      </c>
      <c r="K2687" s="17" t="str">
        <f>IFERROR(__xludf.DUMMYFUNCTION("REGEXREPLACE(J2687, ""^[\d\s]+"", """")"),"значение показателя за год")</f>
        <v>значение показателя за год</v>
      </c>
      <c r="L2687" s="16">
        <f t="shared" si="18"/>
        <v>2</v>
      </c>
      <c r="M2687" s="13" t="s">
        <v>32</v>
      </c>
      <c r="N2687" s="13" t="str">
        <f>IFERROR(__xludf.DUMMYFUNCTION("REGEXEXTRACT(M2687, "" (.+)$"")"),"сельское население")</f>
        <v>сельское население</v>
      </c>
      <c r="O2687" s="18">
        <v>1205.0</v>
      </c>
      <c r="P2687" s="18">
        <v>1333.0</v>
      </c>
      <c r="Q2687" s="18">
        <v>1384.0</v>
      </c>
      <c r="R2687" s="18">
        <v>1140.0</v>
      </c>
      <c r="S2687" s="18">
        <v>974.0</v>
      </c>
      <c r="T2687" s="18">
        <v>875.0</v>
      </c>
      <c r="U2687" s="18">
        <v>847.0</v>
      </c>
      <c r="V2687" s="18">
        <v>766.0</v>
      </c>
      <c r="W2687" s="18">
        <v>638.0</v>
      </c>
      <c r="X2687" s="18">
        <v>594.0</v>
      </c>
      <c r="Y2687" s="18">
        <v>636.0</v>
      </c>
      <c r="Z2687" s="19" t="str">
        <f t="shared" si="6"/>
        <v/>
      </c>
      <c r="AA2687" s="19" t="str">
        <f t="shared" si="19"/>
        <v/>
      </c>
      <c r="AB2687" s="19">
        <f t="shared" si="8"/>
        <v>10392</v>
      </c>
      <c r="AC2687" s="19">
        <f t="shared" si="20"/>
        <v>944.7272727</v>
      </c>
      <c r="AD2687" s="19">
        <f t="shared" si="21"/>
        <v>1214</v>
      </c>
      <c r="AE2687" s="19" t="str">
        <f t="shared" si="22"/>
        <v>Нет моды</v>
      </c>
      <c r="AF2687" s="19">
        <f t="shared" si="23"/>
        <v>594</v>
      </c>
      <c r="AG2687" s="19">
        <f t="shared" si="24"/>
        <v>1384</v>
      </c>
      <c r="AH2687" s="20" t="str">
        <f t="shared" si="14"/>
        <v>Город: 64%; Село: 36%</v>
      </c>
      <c r="AI2687" s="21"/>
      <c r="AJ2687" s="21"/>
      <c r="AK2687" s="21"/>
      <c r="AL2687" s="22">
        <f t="shared" si="25"/>
        <v>1</v>
      </c>
    </row>
    <row r="2688" ht="12.75" customHeight="1">
      <c r="A2688" s="13" t="s">
        <v>195</v>
      </c>
      <c r="B2688" s="13" t="str">
        <f>IFERROR(__xludf.DUMMYFUNCTION("REGEXREPLACE(A2688, ""\d"", """")"),"     Приволжский федеральный округ")</f>
        <v>     Приволжский федеральный округ</v>
      </c>
      <c r="C2688" s="14" t="str">
        <f t="shared" si="15"/>
        <v>Приволжский федеральный округ</v>
      </c>
      <c r="D2688" s="3">
        <f t="shared" si="16"/>
        <v>2</v>
      </c>
      <c r="E2688" s="15" t="s">
        <v>47</v>
      </c>
      <c r="F2688" s="13" t="str">
        <f>IFERROR(__xludf.DUMMYFUNCTION("REGEXEXTRACT(E2688, ""[А-Яа-я].*"")"),"транспортные травмы всех видов")</f>
        <v>транспортные травмы всех видов</v>
      </c>
      <c r="G2688" s="16">
        <f t="shared" si="17"/>
        <v>2</v>
      </c>
      <c r="H2688" s="13" t="s">
        <v>28</v>
      </c>
      <c r="I2688" s="13" t="str">
        <f>IFERROR(__xludf.DUMMYFUNCTION("REGEXREPLACE(H2688, "".*\s"", """")"),"человек")</f>
        <v>человек</v>
      </c>
      <c r="J2688" s="13" t="s">
        <v>29</v>
      </c>
      <c r="K2688" s="17" t="str">
        <f>IFERROR(__xludf.DUMMYFUNCTION("REGEXREPLACE(J2688, ""^[\d\s]+"", """")"),"значение показателя за год")</f>
        <v>значение показателя за год</v>
      </c>
      <c r="L2688" s="16">
        <f t="shared" si="18"/>
        <v>2</v>
      </c>
      <c r="M2688" s="13" t="s">
        <v>30</v>
      </c>
      <c r="N2688" s="13" t="str">
        <f>IFERROR(__xludf.DUMMYFUNCTION("REGEXEXTRACT(M2688, "" (.+)$"")"),"все население")</f>
        <v>все население</v>
      </c>
      <c r="O2688" s="18">
        <v>6457.0</v>
      </c>
      <c r="P2688" s="18">
        <v>6085.0</v>
      </c>
      <c r="Q2688" s="18">
        <v>4946.0</v>
      </c>
      <c r="R2688" s="18">
        <v>4380.0</v>
      </c>
      <c r="S2688" s="23" t="s">
        <v>37</v>
      </c>
      <c r="T2688" s="23" t="s">
        <v>37</v>
      </c>
      <c r="U2688" s="23" t="s">
        <v>37</v>
      </c>
      <c r="V2688" s="23" t="s">
        <v>37</v>
      </c>
      <c r="W2688" s="23" t="s">
        <v>37</v>
      </c>
      <c r="X2688" s="23" t="s">
        <v>37</v>
      </c>
      <c r="Y2688" s="23" t="s">
        <v>37</v>
      </c>
      <c r="Z2688" s="19">
        <f t="shared" si="6"/>
        <v>21868</v>
      </c>
      <c r="AA2688" s="19" t="str">
        <f t="shared" si="19"/>
        <v/>
      </c>
      <c r="AB2688" s="19" t="str">
        <f t="shared" si="8"/>
        <v/>
      </c>
      <c r="AC2688" s="19">
        <f t="shared" si="20"/>
        <v>5467</v>
      </c>
      <c r="AD2688" s="19">
        <f t="shared" si="21"/>
        <v>1140</v>
      </c>
      <c r="AE2688" s="19" t="str">
        <f t="shared" si="22"/>
        <v>Нет моды</v>
      </c>
      <c r="AF2688" s="19">
        <f t="shared" si="23"/>
        <v>4380</v>
      </c>
      <c r="AG2688" s="19">
        <f t="shared" si="24"/>
        <v>6457</v>
      </c>
      <c r="AH2688" s="20" t="str">
        <f t="shared" si="14"/>
        <v/>
      </c>
      <c r="AI2688" s="24"/>
      <c r="AJ2688" s="24"/>
      <c r="AK2688" s="24"/>
      <c r="AL2688" s="22">
        <f t="shared" si="25"/>
        <v>1</v>
      </c>
    </row>
    <row r="2689" ht="12.75" customHeight="1">
      <c r="A2689" s="13" t="s">
        <v>195</v>
      </c>
      <c r="B2689" s="13" t="str">
        <f>IFERROR(__xludf.DUMMYFUNCTION("REGEXREPLACE(A2689, ""\d"", """")"),"     Приволжский федеральный округ")</f>
        <v>     Приволжский федеральный округ</v>
      </c>
      <c r="C2689" s="14" t="str">
        <f t="shared" si="15"/>
        <v>Приволжский федеральный округ</v>
      </c>
      <c r="D2689" s="3">
        <f t="shared" si="16"/>
        <v>2</v>
      </c>
      <c r="E2689" s="15" t="s">
        <v>47</v>
      </c>
      <c r="F2689" s="13" t="str">
        <f>IFERROR(__xludf.DUMMYFUNCTION("REGEXEXTRACT(E2689, ""[А-Яа-я].*"")"),"транспортные травмы всех видов")</f>
        <v>транспортные травмы всех видов</v>
      </c>
      <c r="G2689" s="16">
        <f t="shared" si="17"/>
        <v>2</v>
      </c>
      <c r="H2689" s="13" t="s">
        <v>28</v>
      </c>
      <c r="I2689" s="13" t="str">
        <f>IFERROR(__xludf.DUMMYFUNCTION("REGEXREPLACE(H2689, "".*\s"", """")"),"человек")</f>
        <v>человек</v>
      </c>
      <c r="J2689" s="13" t="s">
        <v>29</v>
      </c>
      <c r="K2689" s="17" t="str">
        <f>IFERROR(__xludf.DUMMYFUNCTION("REGEXREPLACE(J2689, ""^[\d\s]+"", """")"),"значение показателя за год")</f>
        <v>значение показателя за год</v>
      </c>
      <c r="L2689" s="16">
        <f t="shared" si="18"/>
        <v>2</v>
      </c>
      <c r="M2689" s="13" t="s">
        <v>31</v>
      </c>
      <c r="N2689" s="13" t="str">
        <f>IFERROR(__xludf.DUMMYFUNCTION("REGEXEXTRACT(M2689, "" (.+)$"")"),"городское население")</f>
        <v>городское население</v>
      </c>
      <c r="O2689" s="18">
        <v>3891.0</v>
      </c>
      <c r="P2689" s="18">
        <v>3564.0</v>
      </c>
      <c r="Q2689" s="18">
        <v>2899.0</v>
      </c>
      <c r="R2689" s="18">
        <v>2520.0</v>
      </c>
      <c r="S2689" s="23" t="s">
        <v>37</v>
      </c>
      <c r="T2689" s="23" t="s">
        <v>37</v>
      </c>
      <c r="U2689" s="23" t="s">
        <v>37</v>
      </c>
      <c r="V2689" s="23" t="s">
        <v>37</v>
      </c>
      <c r="W2689" s="23" t="s">
        <v>37</v>
      </c>
      <c r="X2689" s="23" t="s">
        <v>37</v>
      </c>
      <c r="Y2689" s="23" t="s">
        <v>37</v>
      </c>
      <c r="Z2689" s="19" t="str">
        <f t="shared" si="6"/>
        <v/>
      </c>
      <c r="AA2689" s="19">
        <f t="shared" si="19"/>
        <v>12874</v>
      </c>
      <c r="AB2689" s="19" t="str">
        <f t="shared" si="8"/>
        <v/>
      </c>
      <c r="AC2689" s="19">
        <f t="shared" si="20"/>
        <v>3218.5</v>
      </c>
      <c r="AD2689" s="19">
        <f t="shared" si="21"/>
        <v>4135.5</v>
      </c>
      <c r="AE2689" s="19" t="str">
        <f t="shared" si="22"/>
        <v>Нет моды</v>
      </c>
      <c r="AF2689" s="19">
        <f t="shared" si="23"/>
        <v>2520</v>
      </c>
      <c r="AG2689" s="19">
        <f t="shared" si="24"/>
        <v>3891</v>
      </c>
      <c r="AH2689" s="20" t="str">
        <f t="shared" si="14"/>
        <v/>
      </c>
      <c r="AI2689" s="24"/>
      <c r="AJ2689" s="24"/>
      <c r="AK2689" s="24"/>
      <c r="AL2689" s="22">
        <f t="shared" si="25"/>
        <v>1</v>
      </c>
    </row>
    <row r="2690" ht="12.75" customHeight="1">
      <c r="A2690" s="13" t="s">
        <v>195</v>
      </c>
      <c r="B2690" s="13" t="str">
        <f>IFERROR(__xludf.DUMMYFUNCTION("REGEXREPLACE(A2690, ""\d"", """")"),"     Приволжский федеральный округ")</f>
        <v>     Приволжский федеральный округ</v>
      </c>
      <c r="C2690" s="14" t="str">
        <f t="shared" si="15"/>
        <v>Приволжский федеральный округ</v>
      </c>
      <c r="D2690" s="3">
        <f t="shared" si="16"/>
        <v>2</v>
      </c>
      <c r="E2690" s="15" t="s">
        <v>47</v>
      </c>
      <c r="F2690" s="13" t="str">
        <f>IFERROR(__xludf.DUMMYFUNCTION("REGEXEXTRACT(E2690, ""[А-Яа-я].*"")"),"транспортные травмы всех видов")</f>
        <v>транспортные травмы всех видов</v>
      </c>
      <c r="G2690" s="16">
        <f t="shared" si="17"/>
        <v>2</v>
      </c>
      <c r="H2690" s="13" t="s">
        <v>28</v>
      </c>
      <c r="I2690" s="13" t="str">
        <f>IFERROR(__xludf.DUMMYFUNCTION("REGEXREPLACE(H2690, "".*\s"", """")"),"человек")</f>
        <v>человек</v>
      </c>
      <c r="J2690" s="13" t="s">
        <v>29</v>
      </c>
      <c r="K2690" s="17" t="str">
        <f>IFERROR(__xludf.DUMMYFUNCTION("REGEXREPLACE(J2690, ""^[\d\s]+"", """")"),"значение показателя за год")</f>
        <v>значение показателя за год</v>
      </c>
      <c r="L2690" s="16">
        <f t="shared" si="18"/>
        <v>2</v>
      </c>
      <c r="M2690" s="13" t="s">
        <v>32</v>
      </c>
      <c r="N2690" s="13" t="str">
        <f>IFERROR(__xludf.DUMMYFUNCTION("REGEXEXTRACT(M2690, "" (.+)$"")"),"сельское население")</f>
        <v>сельское население</v>
      </c>
      <c r="O2690" s="18">
        <v>2566.0</v>
      </c>
      <c r="P2690" s="18">
        <v>2521.0</v>
      </c>
      <c r="Q2690" s="18">
        <v>2047.0</v>
      </c>
      <c r="R2690" s="18">
        <v>1860.0</v>
      </c>
      <c r="S2690" s="23" t="s">
        <v>37</v>
      </c>
      <c r="T2690" s="23" t="s">
        <v>37</v>
      </c>
      <c r="U2690" s="23" t="s">
        <v>37</v>
      </c>
      <c r="V2690" s="23" t="s">
        <v>37</v>
      </c>
      <c r="W2690" s="23" t="s">
        <v>37</v>
      </c>
      <c r="X2690" s="23" t="s">
        <v>37</v>
      </c>
      <c r="Y2690" s="23" t="s">
        <v>37</v>
      </c>
      <c r="Z2690" s="19" t="str">
        <f t="shared" si="6"/>
        <v/>
      </c>
      <c r="AA2690" s="19" t="str">
        <f t="shared" si="19"/>
        <v/>
      </c>
      <c r="AB2690" s="19">
        <f t="shared" si="8"/>
        <v>8994</v>
      </c>
      <c r="AC2690" s="19">
        <f t="shared" si="20"/>
        <v>2248.5</v>
      </c>
      <c r="AD2690" s="19">
        <f t="shared" si="21"/>
        <v>2543.5</v>
      </c>
      <c r="AE2690" s="19" t="str">
        <f t="shared" si="22"/>
        <v>Нет моды</v>
      </c>
      <c r="AF2690" s="19">
        <f t="shared" si="23"/>
        <v>1860</v>
      </c>
      <c r="AG2690" s="19">
        <f t="shared" si="24"/>
        <v>2566</v>
      </c>
      <c r="AH2690" s="20" t="str">
        <f t="shared" si="14"/>
        <v>Город: 59%; Село: 41%</v>
      </c>
      <c r="AI2690" s="24"/>
      <c r="AJ2690" s="24"/>
      <c r="AK2690" s="24"/>
      <c r="AL2690" s="22">
        <f t="shared" si="25"/>
        <v>1</v>
      </c>
    </row>
    <row r="2691" ht="12.75" customHeight="1">
      <c r="A2691" s="13" t="s">
        <v>195</v>
      </c>
      <c r="B2691" s="13" t="str">
        <f>IFERROR(__xludf.DUMMYFUNCTION("REGEXREPLACE(A2691, ""\d"", """")"),"     Приволжский федеральный округ")</f>
        <v>     Приволжский федеральный округ</v>
      </c>
      <c r="C2691" s="14" t="str">
        <f t="shared" si="15"/>
        <v>Приволжский федеральный округ</v>
      </c>
      <c r="D2691" s="3">
        <f t="shared" si="16"/>
        <v>2</v>
      </c>
      <c r="E2691" s="15" t="s">
        <v>48</v>
      </c>
      <c r="F2691" s="13" t="str">
        <f>IFERROR(__xludf.DUMMYFUNCTION("REGEXEXTRACT(E2691, ""[А-Яа-я].*"")"),"Убийство")</f>
        <v>Убийство</v>
      </c>
      <c r="G2691" s="16">
        <f t="shared" si="17"/>
        <v>2</v>
      </c>
      <c r="H2691" s="13" t="s">
        <v>28</v>
      </c>
      <c r="I2691" s="13" t="str">
        <f>IFERROR(__xludf.DUMMYFUNCTION("REGEXREPLACE(H2691, "".*\s"", """")"),"человек")</f>
        <v>человек</v>
      </c>
      <c r="J2691" s="13" t="s">
        <v>29</v>
      </c>
      <c r="K2691" s="17" t="str">
        <f>IFERROR(__xludf.DUMMYFUNCTION("REGEXREPLACE(J2691, ""^[\d\s]+"", """")"),"значение показателя за год")</f>
        <v>значение показателя за год</v>
      </c>
      <c r="L2691" s="16">
        <f t="shared" si="18"/>
        <v>2</v>
      </c>
      <c r="M2691" s="13" t="s">
        <v>30</v>
      </c>
      <c r="N2691" s="13" t="str">
        <f>IFERROR(__xludf.DUMMYFUNCTION("REGEXEXTRACT(M2691, "" (.+)$"")"),"все население")</f>
        <v>все население</v>
      </c>
      <c r="O2691" s="18">
        <v>3002.0</v>
      </c>
      <c r="P2691" s="18">
        <v>2532.0</v>
      </c>
      <c r="Q2691" s="18">
        <v>2364.0</v>
      </c>
      <c r="R2691" s="18">
        <v>2017.0</v>
      </c>
      <c r="S2691" s="18">
        <v>1803.0</v>
      </c>
      <c r="T2691" s="18">
        <v>1466.0</v>
      </c>
      <c r="U2691" s="18">
        <v>1373.0</v>
      </c>
      <c r="V2691" s="18">
        <v>1261.0</v>
      </c>
      <c r="W2691" s="18">
        <v>1148.0</v>
      </c>
      <c r="X2691" s="18">
        <v>1046.0</v>
      </c>
      <c r="Y2691" s="18">
        <v>915.0</v>
      </c>
      <c r="Z2691" s="19">
        <f t="shared" si="6"/>
        <v>18927</v>
      </c>
      <c r="AA2691" s="19" t="str">
        <f t="shared" si="19"/>
        <v/>
      </c>
      <c r="AB2691" s="19" t="str">
        <f t="shared" si="8"/>
        <v/>
      </c>
      <c r="AC2691" s="19">
        <f t="shared" si="20"/>
        <v>1720.636364</v>
      </c>
      <c r="AD2691" s="19">
        <f t="shared" si="21"/>
        <v>1860</v>
      </c>
      <c r="AE2691" s="19" t="str">
        <f t="shared" si="22"/>
        <v>Нет моды</v>
      </c>
      <c r="AF2691" s="19">
        <f t="shared" si="23"/>
        <v>915</v>
      </c>
      <c r="AG2691" s="19">
        <f t="shared" si="24"/>
        <v>3002</v>
      </c>
      <c r="AH2691" s="20" t="str">
        <f t="shared" si="14"/>
        <v/>
      </c>
      <c r="AI2691" s="21"/>
      <c r="AJ2691" s="21"/>
      <c r="AK2691" s="21"/>
      <c r="AL2691" s="22">
        <f t="shared" si="25"/>
        <v>1</v>
      </c>
    </row>
    <row r="2692" ht="12.75" customHeight="1">
      <c r="A2692" s="13" t="s">
        <v>195</v>
      </c>
      <c r="B2692" s="13" t="str">
        <f>IFERROR(__xludf.DUMMYFUNCTION("REGEXREPLACE(A2692, ""\d"", """")"),"     Приволжский федеральный округ")</f>
        <v>     Приволжский федеральный округ</v>
      </c>
      <c r="C2692" s="14" t="str">
        <f t="shared" si="15"/>
        <v>Приволжский федеральный округ</v>
      </c>
      <c r="D2692" s="3">
        <f t="shared" si="16"/>
        <v>2</v>
      </c>
      <c r="E2692" s="15" t="s">
        <v>48</v>
      </c>
      <c r="F2692" s="13" t="str">
        <f>IFERROR(__xludf.DUMMYFUNCTION("REGEXEXTRACT(E2692, ""[А-Яа-я].*"")"),"Убийство")</f>
        <v>Убийство</v>
      </c>
      <c r="G2692" s="16">
        <f t="shared" si="17"/>
        <v>2</v>
      </c>
      <c r="H2692" s="13" t="s">
        <v>28</v>
      </c>
      <c r="I2692" s="13" t="str">
        <f>IFERROR(__xludf.DUMMYFUNCTION("REGEXREPLACE(H2692, "".*\s"", """")"),"человек")</f>
        <v>человек</v>
      </c>
      <c r="J2692" s="13" t="s">
        <v>29</v>
      </c>
      <c r="K2692" s="17" t="str">
        <f>IFERROR(__xludf.DUMMYFUNCTION("REGEXREPLACE(J2692, ""^[\d\s]+"", """")"),"значение показателя за год")</f>
        <v>значение показателя за год</v>
      </c>
      <c r="L2692" s="16">
        <f t="shared" si="18"/>
        <v>2</v>
      </c>
      <c r="M2692" s="13" t="s">
        <v>31</v>
      </c>
      <c r="N2692" s="13" t="str">
        <f>IFERROR(__xludf.DUMMYFUNCTION("REGEXEXTRACT(M2692, "" (.+)$"")"),"городское население")</f>
        <v>городское население</v>
      </c>
      <c r="O2692" s="18">
        <v>1963.0</v>
      </c>
      <c r="P2692" s="18">
        <v>1599.0</v>
      </c>
      <c r="Q2692" s="18">
        <v>1486.0</v>
      </c>
      <c r="R2692" s="18">
        <v>1280.0</v>
      </c>
      <c r="S2692" s="18">
        <v>1137.0</v>
      </c>
      <c r="T2692" s="18">
        <v>946.0</v>
      </c>
      <c r="U2692" s="18">
        <v>882.0</v>
      </c>
      <c r="V2692" s="18">
        <v>811.0</v>
      </c>
      <c r="W2692" s="18">
        <v>735.0</v>
      </c>
      <c r="X2692" s="18">
        <v>684.0</v>
      </c>
      <c r="Y2692" s="18">
        <v>590.0</v>
      </c>
      <c r="Z2692" s="19" t="str">
        <f t="shared" si="6"/>
        <v/>
      </c>
      <c r="AA2692" s="19">
        <f t="shared" si="19"/>
        <v>12113</v>
      </c>
      <c r="AB2692" s="19" t="str">
        <f t="shared" si="8"/>
        <v/>
      </c>
      <c r="AC2692" s="19">
        <f t="shared" si="20"/>
        <v>1101.181818</v>
      </c>
      <c r="AD2692" s="19">
        <f t="shared" si="21"/>
        <v>1270.5</v>
      </c>
      <c r="AE2692" s="19" t="str">
        <f t="shared" si="22"/>
        <v>Нет моды</v>
      </c>
      <c r="AF2692" s="19">
        <f t="shared" si="23"/>
        <v>590</v>
      </c>
      <c r="AG2692" s="19">
        <f t="shared" si="24"/>
        <v>1963</v>
      </c>
      <c r="AH2692" s="20" t="str">
        <f t="shared" si="14"/>
        <v/>
      </c>
      <c r="AI2692" s="21"/>
      <c r="AJ2692" s="21"/>
      <c r="AK2692" s="21"/>
      <c r="AL2692" s="22">
        <f t="shared" si="25"/>
        <v>1</v>
      </c>
    </row>
    <row r="2693" ht="12.75" customHeight="1">
      <c r="A2693" s="13" t="s">
        <v>195</v>
      </c>
      <c r="B2693" s="13" t="str">
        <f>IFERROR(__xludf.DUMMYFUNCTION("REGEXREPLACE(A2693, ""\d"", """")"),"     Приволжский федеральный округ")</f>
        <v>     Приволжский федеральный округ</v>
      </c>
      <c r="C2693" s="14" t="str">
        <f t="shared" si="15"/>
        <v>Приволжский федеральный округ</v>
      </c>
      <c r="D2693" s="3">
        <f t="shared" si="16"/>
        <v>2</v>
      </c>
      <c r="E2693" s="15" t="s">
        <v>48</v>
      </c>
      <c r="F2693" s="13" t="str">
        <f>IFERROR(__xludf.DUMMYFUNCTION("REGEXEXTRACT(E2693, ""[А-Яа-я].*"")"),"Убийство")</f>
        <v>Убийство</v>
      </c>
      <c r="G2693" s="16">
        <f t="shared" si="17"/>
        <v>2</v>
      </c>
      <c r="H2693" s="13" t="s">
        <v>28</v>
      </c>
      <c r="I2693" s="13" t="str">
        <f>IFERROR(__xludf.DUMMYFUNCTION("REGEXREPLACE(H2693, "".*\s"", """")"),"человек")</f>
        <v>человек</v>
      </c>
      <c r="J2693" s="13" t="s">
        <v>29</v>
      </c>
      <c r="K2693" s="17" t="str">
        <f>IFERROR(__xludf.DUMMYFUNCTION("REGEXREPLACE(J2693, ""^[\d\s]+"", """")"),"значение показателя за год")</f>
        <v>значение показателя за год</v>
      </c>
      <c r="L2693" s="16">
        <f t="shared" si="18"/>
        <v>2</v>
      </c>
      <c r="M2693" s="13" t="s">
        <v>32</v>
      </c>
      <c r="N2693" s="13" t="str">
        <f>IFERROR(__xludf.DUMMYFUNCTION("REGEXEXTRACT(M2693, "" (.+)$"")"),"сельское население")</f>
        <v>сельское население</v>
      </c>
      <c r="O2693" s="18">
        <v>1039.0</v>
      </c>
      <c r="P2693" s="18">
        <v>933.0</v>
      </c>
      <c r="Q2693" s="18">
        <v>878.0</v>
      </c>
      <c r="R2693" s="18">
        <v>737.0</v>
      </c>
      <c r="S2693" s="18">
        <v>666.0</v>
      </c>
      <c r="T2693" s="18">
        <v>520.0</v>
      </c>
      <c r="U2693" s="18">
        <v>491.0</v>
      </c>
      <c r="V2693" s="18">
        <v>450.0</v>
      </c>
      <c r="W2693" s="18">
        <v>413.0</v>
      </c>
      <c r="X2693" s="18">
        <v>362.0</v>
      </c>
      <c r="Y2693" s="18">
        <v>325.0</v>
      </c>
      <c r="Z2693" s="19" t="str">
        <f t="shared" si="6"/>
        <v/>
      </c>
      <c r="AA2693" s="19" t="str">
        <f t="shared" si="19"/>
        <v/>
      </c>
      <c r="AB2693" s="19">
        <f t="shared" si="8"/>
        <v>6814</v>
      </c>
      <c r="AC2693" s="19">
        <f t="shared" si="20"/>
        <v>619.4545455</v>
      </c>
      <c r="AD2693" s="19">
        <f t="shared" si="21"/>
        <v>774</v>
      </c>
      <c r="AE2693" s="19" t="str">
        <f t="shared" si="22"/>
        <v>Нет моды</v>
      </c>
      <c r="AF2693" s="19">
        <f t="shared" si="23"/>
        <v>325</v>
      </c>
      <c r="AG2693" s="19">
        <f t="shared" si="24"/>
        <v>1039</v>
      </c>
      <c r="AH2693" s="20" t="str">
        <f t="shared" si="14"/>
        <v>Город: 64%; Село: 36%</v>
      </c>
      <c r="AI2693" s="21"/>
      <c r="AJ2693" s="21"/>
      <c r="AK2693" s="21"/>
      <c r="AL2693" s="22">
        <f t="shared" si="25"/>
        <v>1</v>
      </c>
    </row>
    <row r="2694" ht="12.75" customHeight="1">
      <c r="A2694" s="13" t="s">
        <v>195</v>
      </c>
      <c r="B2694" s="13" t="str">
        <f>IFERROR(__xludf.DUMMYFUNCTION("REGEXREPLACE(A2694, ""\d"", """")"),"     Приволжский федеральный округ")</f>
        <v>     Приволжский федеральный округ</v>
      </c>
      <c r="C2694" s="14" t="str">
        <f t="shared" si="15"/>
        <v>Приволжский федеральный округ</v>
      </c>
      <c r="D2694" s="3">
        <f t="shared" si="16"/>
        <v>2</v>
      </c>
      <c r="E2694" s="15" t="s">
        <v>49</v>
      </c>
      <c r="F2694" s="13" t="str">
        <f>IFERROR(__xludf.DUMMYFUNCTION("REGEXEXTRACT(E2694, ""[А-Яа-я].*"")"),"Цереброваскулярные болезни")</f>
        <v>Цереброваскулярные болезни</v>
      </c>
      <c r="G2694" s="16">
        <f t="shared" si="17"/>
        <v>2</v>
      </c>
      <c r="H2694" s="13" t="s">
        <v>28</v>
      </c>
      <c r="I2694" s="13" t="str">
        <f>IFERROR(__xludf.DUMMYFUNCTION("REGEXREPLACE(H2694, "".*\s"", """")"),"человек")</f>
        <v>человек</v>
      </c>
      <c r="J2694" s="13" t="s">
        <v>29</v>
      </c>
      <c r="K2694" s="17" t="str">
        <f>IFERROR(__xludf.DUMMYFUNCTION("REGEXREPLACE(J2694, ""^[\d\s]+"", """")"),"значение показателя за год")</f>
        <v>значение показателя за год</v>
      </c>
      <c r="L2694" s="16">
        <f t="shared" si="18"/>
        <v>2</v>
      </c>
      <c r="M2694" s="13" t="s">
        <v>30</v>
      </c>
      <c r="N2694" s="13" t="str">
        <f>IFERROR(__xludf.DUMMYFUNCTION("REGEXEXTRACT(M2694, "" (.+)$"")"),"все население")</f>
        <v>все население</v>
      </c>
      <c r="O2694" s="18">
        <v>72721.0</v>
      </c>
      <c r="P2694" s="18">
        <v>72467.0</v>
      </c>
      <c r="Q2694" s="18">
        <v>70685.0</v>
      </c>
      <c r="R2694" s="18">
        <v>66429.0</v>
      </c>
      <c r="S2694" s="18">
        <v>63443.0</v>
      </c>
      <c r="T2694" s="18">
        <v>68218.0</v>
      </c>
      <c r="U2694" s="18">
        <v>65586.0</v>
      </c>
      <c r="V2694" s="18">
        <v>72697.0</v>
      </c>
      <c r="W2694" s="18">
        <v>71573.0</v>
      </c>
      <c r="X2694" s="18">
        <v>62867.0</v>
      </c>
      <c r="Y2694" s="18">
        <v>60592.0</v>
      </c>
      <c r="Z2694" s="19">
        <f t="shared" si="6"/>
        <v>747278</v>
      </c>
      <c r="AA2694" s="19" t="str">
        <f t="shared" si="19"/>
        <v/>
      </c>
      <c r="AB2694" s="19" t="str">
        <f t="shared" si="8"/>
        <v/>
      </c>
      <c r="AC2694" s="19">
        <f t="shared" si="20"/>
        <v>67934.36364</v>
      </c>
      <c r="AD2694" s="19">
        <f t="shared" si="21"/>
        <v>30815.5</v>
      </c>
      <c r="AE2694" s="19" t="str">
        <f t="shared" si="22"/>
        <v>Нет моды</v>
      </c>
      <c r="AF2694" s="19">
        <f t="shared" si="23"/>
        <v>60592</v>
      </c>
      <c r="AG2694" s="19">
        <f t="shared" si="24"/>
        <v>72721</v>
      </c>
      <c r="AH2694" s="20" t="str">
        <f t="shared" si="14"/>
        <v/>
      </c>
      <c r="AI2694" s="21"/>
      <c r="AJ2694" s="21"/>
      <c r="AK2694" s="21"/>
      <c r="AL2694" s="22">
        <f t="shared" si="25"/>
        <v>1</v>
      </c>
    </row>
    <row r="2695" ht="12.75" customHeight="1">
      <c r="A2695" s="13" t="s">
        <v>195</v>
      </c>
      <c r="B2695" s="13" t="str">
        <f>IFERROR(__xludf.DUMMYFUNCTION("REGEXREPLACE(A2695, ""\d"", """")"),"     Приволжский федеральный округ")</f>
        <v>     Приволжский федеральный округ</v>
      </c>
      <c r="C2695" s="14" t="str">
        <f t="shared" si="15"/>
        <v>Приволжский федеральный округ</v>
      </c>
      <c r="D2695" s="3">
        <f t="shared" si="16"/>
        <v>2</v>
      </c>
      <c r="E2695" s="15" t="s">
        <v>49</v>
      </c>
      <c r="F2695" s="13" t="str">
        <f>IFERROR(__xludf.DUMMYFUNCTION("REGEXEXTRACT(E2695, ""[А-Яа-я].*"")"),"Цереброваскулярные болезни")</f>
        <v>Цереброваскулярные болезни</v>
      </c>
      <c r="G2695" s="16">
        <f t="shared" si="17"/>
        <v>2</v>
      </c>
      <c r="H2695" s="13" t="s">
        <v>28</v>
      </c>
      <c r="I2695" s="13" t="str">
        <f>IFERROR(__xludf.DUMMYFUNCTION("REGEXREPLACE(H2695, "".*\s"", """")"),"человек")</f>
        <v>человек</v>
      </c>
      <c r="J2695" s="13" t="s">
        <v>29</v>
      </c>
      <c r="K2695" s="17" t="str">
        <f>IFERROR(__xludf.DUMMYFUNCTION("REGEXREPLACE(J2695, ""^[\d\s]+"", """")"),"значение показателя за год")</f>
        <v>значение показателя за год</v>
      </c>
      <c r="L2695" s="16">
        <f t="shared" si="18"/>
        <v>2</v>
      </c>
      <c r="M2695" s="13" t="s">
        <v>31</v>
      </c>
      <c r="N2695" s="13" t="str">
        <f>IFERROR(__xludf.DUMMYFUNCTION("REGEXEXTRACT(M2695, "" (.+)$"")"),"городское население")</f>
        <v>городское население</v>
      </c>
      <c r="O2695" s="18">
        <v>53731.0</v>
      </c>
      <c r="P2695" s="18">
        <v>52348.0</v>
      </c>
      <c r="Q2695" s="18">
        <v>50141.0</v>
      </c>
      <c r="R2695" s="18">
        <v>47118.0</v>
      </c>
      <c r="S2695" s="18">
        <v>44245.0</v>
      </c>
      <c r="T2695" s="18">
        <v>47340.0</v>
      </c>
      <c r="U2695" s="18">
        <v>45864.0</v>
      </c>
      <c r="V2695" s="18">
        <v>51417.0</v>
      </c>
      <c r="W2695" s="18">
        <v>50041.0</v>
      </c>
      <c r="X2695" s="18">
        <v>43274.0</v>
      </c>
      <c r="Y2695" s="18">
        <v>41735.0</v>
      </c>
      <c r="Z2695" s="19" t="str">
        <f t="shared" si="6"/>
        <v/>
      </c>
      <c r="AA2695" s="19">
        <f t="shared" si="19"/>
        <v>527254</v>
      </c>
      <c r="AB2695" s="19" t="str">
        <f t="shared" si="8"/>
        <v/>
      </c>
      <c r="AC2695" s="19">
        <f t="shared" si="20"/>
        <v>47932.18182</v>
      </c>
      <c r="AD2695" s="19">
        <f t="shared" si="21"/>
        <v>57161.5</v>
      </c>
      <c r="AE2695" s="19" t="str">
        <f t="shared" si="22"/>
        <v>Нет моды</v>
      </c>
      <c r="AF2695" s="19">
        <f t="shared" si="23"/>
        <v>41735</v>
      </c>
      <c r="AG2695" s="19">
        <f t="shared" si="24"/>
        <v>53731</v>
      </c>
      <c r="AH2695" s="20" t="str">
        <f t="shared" si="14"/>
        <v/>
      </c>
      <c r="AI2695" s="21"/>
      <c r="AJ2695" s="21"/>
      <c r="AK2695" s="21"/>
      <c r="AL2695" s="22">
        <f t="shared" si="25"/>
        <v>1</v>
      </c>
    </row>
    <row r="2696" ht="12.75" customHeight="1">
      <c r="A2696" s="13" t="s">
        <v>195</v>
      </c>
      <c r="B2696" s="13" t="str">
        <f>IFERROR(__xludf.DUMMYFUNCTION("REGEXREPLACE(A2696, ""\d"", """")"),"     Приволжский федеральный округ")</f>
        <v>     Приволжский федеральный округ</v>
      </c>
      <c r="C2696" s="14" t="str">
        <f t="shared" si="15"/>
        <v>Приволжский федеральный округ</v>
      </c>
      <c r="D2696" s="3">
        <f t="shared" si="16"/>
        <v>2</v>
      </c>
      <c r="E2696" s="15" t="s">
        <v>49</v>
      </c>
      <c r="F2696" s="13" t="str">
        <f>IFERROR(__xludf.DUMMYFUNCTION("REGEXEXTRACT(E2696, ""[А-Яа-я].*"")"),"Цереброваскулярные болезни")</f>
        <v>Цереброваскулярные болезни</v>
      </c>
      <c r="G2696" s="16">
        <f t="shared" si="17"/>
        <v>2</v>
      </c>
      <c r="H2696" s="13" t="s">
        <v>28</v>
      </c>
      <c r="I2696" s="13" t="str">
        <f>IFERROR(__xludf.DUMMYFUNCTION("REGEXREPLACE(H2696, "".*\s"", """")"),"человек")</f>
        <v>человек</v>
      </c>
      <c r="J2696" s="13" t="s">
        <v>29</v>
      </c>
      <c r="K2696" s="17" t="str">
        <f>IFERROR(__xludf.DUMMYFUNCTION("REGEXREPLACE(J2696, ""^[\d\s]+"", """")"),"значение показателя за год")</f>
        <v>значение показателя за год</v>
      </c>
      <c r="L2696" s="16">
        <f t="shared" si="18"/>
        <v>2</v>
      </c>
      <c r="M2696" s="13" t="s">
        <v>32</v>
      </c>
      <c r="N2696" s="13" t="str">
        <f>IFERROR(__xludf.DUMMYFUNCTION("REGEXEXTRACT(M2696, "" (.+)$"")"),"сельское население")</f>
        <v>сельское население</v>
      </c>
      <c r="O2696" s="18">
        <v>18990.0</v>
      </c>
      <c r="P2696" s="18">
        <v>20119.0</v>
      </c>
      <c r="Q2696" s="18">
        <v>20544.0</v>
      </c>
      <c r="R2696" s="18">
        <v>19311.0</v>
      </c>
      <c r="S2696" s="18">
        <v>19198.0</v>
      </c>
      <c r="T2696" s="18">
        <v>20878.0</v>
      </c>
      <c r="U2696" s="18">
        <v>19722.0</v>
      </c>
      <c r="V2696" s="18">
        <v>21280.0</v>
      </c>
      <c r="W2696" s="18">
        <v>21532.0</v>
      </c>
      <c r="X2696" s="18">
        <v>19593.0</v>
      </c>
      <c r="Y2696" s="18">
        <v>18857.0</v>
      </c>
      <c r="Z2696" s="19" t="str">
        <f t="shared" si="6"/>
        <v/>
      </c>
      <c r="AA2696" s="19" t="str">
        <f t="shared" si="19"/>
        <v/>
      </c>
      <c r="AB2696" s="19">
        <f t="shared" si="8"/>
        <v>220024</v>
      </c>
      <c r="AC2696" s="19">
        <f t="shared" si="20"/>
        <v>20002.18182</v>
      </c>
      <c r="AD2696" s="19">
        <f t="shared" si="21"/>
        <v>31633.5</v>
      </c>
      <c r="AE2696" s="19" t="str">
        <f t="shared" si="22"/>
        <v>Нет моды</v>
      </c>
      <c r="AF2696" s="19">
        <f t="shared" si="23"/>
        <v>18857</v>
      </c>
      <c r="AG2696" s="19">
        <f t="shared" si="24"/>
        <v>21532</v>
      </c>
      <c r="AH2696" s="20" t="str">
        <f t="shared" si="14"/>
        <v>Город: 71%; Село: 29%</v>
      </c>
      <c r="AI2696" s="21"/>
      <c r="AJ2696" s="21"/>
      <c r="AK2696" s="21"/>
      <c r="AL2696" s="22">
        <f t="shared" si="25"/>
        <v>1</v>
      </c>
    </row>
    <row r="2697" ht="12.75" customHeight="1">
      <c r="A2697" s="13" t="s">
        <v>196</v>
      </c>
      <c r="B2697" s="13" t="str">
        <f>IFERROR(__xludf.DUMMYFUNCTION("REGEXREPLACE(A2697, ""\d"", """")"),"         Республика Башкортостан")</f>
        <v>         Республика Башкортостан</v>
      </c>
      <c r="C2697" s="14" t="str">
        <f t="shared" si="15"/>
        <v>Республика Башкортостан</v>
      </c>
      <c r="D2697" s="3">
        <f t="shared" si="16"/>
        <v>2</v>
      </c>
      <c r="E2697" s="15" t="s">
        <v>27</v>
      </c>
      <c r="F2697" s="13" t="str">
        <f>IFERROR(__xludf.DUMMYFUNCTION("REGEXEXTRACT(E2697, ""[А-Яа-я].*"")"),"Болезни органов дыхания")</f>
        <v>Болезни органов дыхания</v>
      </c>
      <c r="G2697" s="16">
        <f t="shared" si="17"/>
        <v>2</v>
      </c>
      <c r="H2697" s="13" t="s">
        <v>28</v>
      </c>
      <c r="I2697" s="13" t="str">
        <f>IFERROR(__xludf.DUMMYFUNCTION("REGEXREPLACE(H2697, "".*\s"", """")"),"человек")</f>
        <v>человек</v>
      </c>
      <c r="J2697" s="13" t="s">
        <v>29</v>
      </c>
      <c r="K2697" s="17" t="str">
        <f>IFERROR(__xludf.DUMMYFUNCTION("REGEXREPLACE(J2697, ""^[\d\s]+"", """")"),"значение показателя за год")</f>
        <v>значение показателя за год</v>
      </c>
      <c r="L2697" s="16">
        <f t="shared" si="18"/>
        <v>2</v>
      </c>
      <c r="M2697" s="13" t="s">
        <v>30</v>
      </c>
      <c r="N2697" s="13" t="str">
        <f>IFERROR(__xludf.DUMMYFUNCTION("REGEXEXTRACT(M2697, "" (.+)$"")"),"все население")</f>
        <v>все население</v>
      </c>
      <c r="O2697" s="18">
        <v>2608.0</v>
      </c>
      <c r="P2697" s="18">
        <v>2855.0</v>
      </c>
      <c r="Q2697" s="18">
        <v>3183.0</v>
      </c>
      <c r="R2697" s="18">
        <v>3006.0</v>
      </c>
      <c r="S2697" s="18">
        <v>2864.0</v>
      </c>
      <c r="T2697" s="18">
        <v>2841.0</v>
      </c>
      <c r="U2697" s="18">
        <v>3020.0</v>
      </c>
      <c r="V2697" s="18">
        <v>7101.0</v>
      </c>
      <c r="W2697" s="18">
        <v>8901.0</v>
      </c>
      <c r="X2697" s="18">
        <v>3548.0</v>
      </c>
      <c r="Y2697" s="18">
        <v>3429.0</v>
      </c>
      <c r="Z2697" s="19">
        <f t="shared" si="6"/>
        <v>43356</v>
      </c>
      <c r="AA2697" s="19" t="str">
        <f t="shared" si="19"/>
        <v/>
      </c>
      <c r="AB2697" s="19" t="str">
        <f t="shared" si="8"/>
        <v/>
      </c>
      <c r="AC2697" s="19">
        <f t="shared" si="20"/>
        <v>3941.454545</v>
      </c>
      <c r="AD2697" s="19">
        <f t="shared" si="21"/>
        <v>13879</v>
      </c>
      <c r="AE2697" s="19" t="str">
        <f t="shared" si="22"/>
        <v>Нет моды</v>
      </c>
      <c r="AF2697" s="19">
        <f t="shared" si="23"/>
        <v>2608</v>
      </c>
      <c r="AG2697" s="19">
        <f t="shared" si="24"/>
        <v>8901</v>
      </c>
      <c r="AH2697" s="20" t="str">
        <f t="shared" si="14"/>
        <v/>
      </c>
      <c r="AI2697" s="21"/>
      <c r="AJ2697" s="21"/>
      <c r="AK2697" s="21"/>
      <c r="AL2697" s="22">
        <f t="shared" si="25"/>
        <v>1</v>
      </c>
    </row>
    <row r="2698" ht="12.75" customHeight="1">
      <c r="A2698" s="13" t="s">
        <v>196</v>
      </c>
      <c r="B2698" s="13" t="str">
        <f>IFERROR(__xludf.DUMMYFUNCTION("REGEXREPLACE(A2698, ""\d"", """")"),"         Республика Башкортостан")</f>
        <v>         Республика Башкортостан</v>
      </c>
      <c r="C2698" s="14" t="str">
        <f t="shared" si="15"/>
        <v>Республика Башкортостан</v>
      </c>
      <c r="D2698" s="3">
        <f t="shared" si="16"/>
        <v>2</v>
      </c>
      <c r="E2698" s="15" t="s">
        <v>27</v>
      </c>
      <c r="F2698" s="13" t="str">
        <f>IFERROR(__xludf.DUMMYFUNCTION("REGEXEXTRACT(E2698, ""[А-Яа-я].*"")"),"Болезни органов дыхания")</f>
        <v>Болезни органов дыхания</v>
      </c>
      <c r="G2698" s="16">
        <f t="shared" si="17"/>
        <v>2</v>
      </c>
      <c r="H2698" s="13" t="s">
        <v>28</v>
      </c>
      <c r="I2698" s="13" t="str">
        <f>IFERROR(__xludf.DUMMYFUNCTION("REGEXREPLACE(H2698, "".*\s"", """")"),"человек")</f>
        <v>человек</v>
      </c>
      <c r="J2698" s="13" t="s">
        <v>29</v>
      </c>
      <c r="K2698" s="17" t="str">
        <f>IFERROR(__xludf.DUMMYFUNCTION("REGEXREPLACE(J2698, ""^[\d\s]+"", """")"),"значение показателя за год")</f>
        <v>значение показателя за год</v>
      </c>
      <c r="L2698" s="16">
        <f t="shared" si="18"/>
        <v>2</v>
      </c>
      <c r="M2698" s="13" t="s">
        <v>31</v>
      </c>
      <c r="N2698" s="13" t="str">
        <f>IFERROR(__xludf.DUMMYFUNCTION("REGEXEXTRACT(M2698, "" (.+)$"")"),"городское население")</f>
        <v>городское население</v>
      </c>
      <c r="O2698" s="18">
        <v>1129.0</v>
      </c>
      <c r="P2698" s="18">
        <v>1130.0</v>
      </c>
      <c r="Q2698" s="18">
        <v>1269.0</v>
      </c>
      <c r="R2698" s="18">
        <v>1242.0</v>
      </c>
      <c r="S2698" s="18">
        <v>1296.0</v>
      </c>
      <c r="T2698" s="18">
        <v>1252.0</v>
      </c>
      <c r="U2698" s="18">
        <v>1421.0</v>
      </c>
      <c r="V2698" s="18">
        <v>4199.0</v>
      </c>
      <c r="W2698" s="18">
        <v>5060.0</v>
      </c>
      <c r="X2698" s="18">
        <v>1642.0</v>
      </c>
      <c r="Y2698" s="18">
        <v>1562.0</v>
      </c>
      <c r="Z2698" s="19" t="str">
        <f t="shared" si="6"/>
        <v/>
      </c>
      <c r="AA2698" s="19">
        <f t="shared" si="19"/>
        <v>21202</v>
      </c>
      <c r="AB2698" s="19" t="str">
        <f t="shared" si="8"/>
        <v/>
      </c>
      <c r="AC2698" s="19">
        <f t="shared" si="20"/>
        <v>1927.454545</v>
      </c>
      <c r="AD2698" s="19">
        <f t="shared" si="21"/>
        <v>2848</v>
      </c>
      <c r="AE2698" s="19" t="str">
        <f t="shared" si="22"/>
        <v>Нет моды</v>
      </c>
      <c r="AF2698" s="19">
        <f t="shared" si="23"/>
        <v>1129</v>
      </c>
      <c r="AG2698" s="19">
        <f t="shared" si="24"/>
        <v>5060</v>
      </c>
      <c r="AH2698" s="20" t="str">
        <f t="shared" si="14"/>
        <v/>
      </c>
      <c r="AI2698" s="21"/>
      <c r="AJ2698" s="21"/>
      <c r="AK2698" s="21"/>
      <c r="AL2698" s="22">
        <f t="shared" si="25"/>
        <v>1</v>
      </c>
    </row>
    <row r="2699" ht="12.75" customHeight="1">
      <c r="A2699" s="13" t="s">
        <v>196</v>
      </c>
      <c r="B2699" s="13" t="str">
        <f>IFERROR(__xludf.DUMMYFUNCTION("REGEXREPLACE(A2699, ""\d"", """")"),"         Республика Башкортостан")</f>
        <v>         Республика Башкортостан</v>
      </c>
      <c r="C2699" s="14" t="str">
        <f t="shared" si="15"/>
        <v>Республика Башкортостан</v>
      </c>
      <c r="D2699" s="3">
        <f t="shared" si="16"/>
        <v>2</v>
      </c>
      <c r="E2699" s="15" t="s">
        <v>27</v>
      </c>
      <c r="F2699" s="13" t="str">
        <f>IFERROR(__xludf.DUMMYFUNCTION("REGEXEXTRACT(E2699, ""[А-Яа-я].*"")"),"Болезни органов дыхания")</f>
        <v>Болезни органов дыхания</v>
      </c>
      <c r="G2699" s="16">
        <f t="shared" si="17"/>
        <v>2</v>
      </c>
      <c r="H2699" s="13" t="s">
        <v>28</v>
      </c>
      <c r="I2699" s="13" t="str">
        <f>IFERROR(__xludf.DUMMYFUNCTION("REGEXREPLACE(H2699, "".*\s"", """")"),"человек")</f>
        <v>человек</v>
      </c>
      <c r="J2699" s="13" t="s">
        <v>29</v>
      </c>
      <c r="K2699" s="17" t="str">
        <f>IFERROR(__xludf.DUMMYFUNCTION("REGEXREPLACE(J2699, ""^[\d\s]+"", """")"),"значение показателя за год")</f>
        <v>значение показателя за год</v>
      </c>
      <c r="L2699" s="16">
        <f t="shared" si="18"/>
        <v>2</v>
      </c>
      <c r="M2699" s="13" t="s">
        <v>32</v>
      </c>
      <c r="N2699" s="13" t="str">
        <f>IFERROR(__xludf.DUMMYFUNCTION("REGEXEXTRACT(M2699, "" (.+)$"")"),"сельское население")</f>
        <v>сельское население</v>
      </c>
      <c r="O2699" s="18">
        <v>1479.0</v>
      </c>
      <c r="P2699" s="18">
        <v>1725.0</v>
      </c>
      <c r="Q2699" s="18">
        <v>1914.0</v>
      </c>
      <c r="R2699" s="18">
        <v>1764.0</v>
      </c>
      <c r="S2699" s="18">
        <v>1568.0</v>
      </c>
      <c r="T2699" s="18">
        <v>1589.0</v>
      </c>
      <c r="U2699" s="18">
        <v>1599.0</v>
      </c>
      <c r="V2699" s="18">
        <v>2902.0</v>
      </c>
      <c r="W2699" s="18">
        <v>3841.0</v>
      </c>
      <c r="X2699" s="18">
        <v>1906.0</v>
      </c>
      <c r="Y2699" s="18">
        <v>1867.0</v>
      </c>
      <c r="Z2699" s="19" t="str">
        <f t="shared" si="6"/>
        <v/>
      </c>
      <c r="AA2699" s="19" t="str">
        <f t="shared" si="19"/>
        <v/>
      </c>
      <c r="AB2699" s="19">
        <f t="shared" si="8"/>
        <v>22154</v>
      </c>
      <c r="AC2699" s="19">
        <f t="shared" si="20"/>
        <v>2014</v>
      </c>
      <c r="AD2699" s="19">
        <f t="shared" si="21"/>
        <v>1594</v>
      </c>
      <c r="AE2699" s="19" t="str">
        <f t="shared" si="22"/>
        <v>Нет моды</v>
      </c>
      <c r="AF2699" s="19">
        <f t="shared" si="23"/>
        <v>1479</v>
      </c>
      <c r="AG2699" s="19">
        <f t="shared" si="24"/>
        <v>3841</v>
      </c>
      <c r="AH2699" s="20" t="str">
        <f t="shared" si="14"/>
        <v>Город: 49%; Село: 51%</v>
      </c>
      <c r="AI2699" s="21"/>
      <c r="AJ2699" s="21"/>
      <c r="AK2699" s="21"/>
      <c r="AL2699" s="22">
        <f t="shared" si="25"/>
        <v>1</v>
      </c>
    </row>
    <row r="2700" ht="12.75" customHeight="1">
      <c r="A2700" s="13" t="s">
        <v>196</v>
      </c>
      <c r="B2700" s="13" t="str">
        <f>IFERROR(__xludf.DUMMYFUNCTION("REGEXREPLACE(A2700, ""\d"", """")"),"         Республика Башкортостан")</f>
        <v>         Республика Башкортостан</v>
      </c>
      <c r="C2700" s="14" t="str">
        <f t="shared" si="15"/>
        <v>Республика Башкортостан</v>
      </c>
      <c r="D2700" s="3">
        <f t="shared" si="16"/>
        <v>2</v>
      </c>
      <c r="E2700" s="15" t="s">
        <v>33</v>
      </c>
      <c r="F2700" s="13" t="str">
        <f>IFERROR(__xludf.DUMMYFUNCTION("REGEXEXTRACT(E2700, ""[А-Яа-я].*"")"),"Болезни органов пищеварения")</f>
        <v>Болезни органов пищеварения</v>
      </c>
      <c r="G2700" s="16">
        <f t="shared" si="17"/>
        <v>2</v>
      </c>
      <c r="H2700" s="13" t="s">
        <v>28</v>
      </c>
      <c r="I2700" s="13" t="str">
        <f>IFERROR(__xludf.DUMMYFUNCTION("REGEXREPLACE(H2700, "".*\s"", """")"),"человек")</f>
        <v>человек</v>
      </c>
      <c r="J2700" s="13" t="s">
        <v>29</v>
      </c>
      <c r="K2700" s="17" t="str">
        <f>IFERROR(__xludf.DUMMYFUNCTION("REGEXREPLACE(J2700, ""^[\d\s]+"", """")"),"значение показателя за год")</f>
        <v>значение показателя за год</v>
      </c>
      <c r="L2700" s="16">
        <f t="shared" si="18"/>
        <v>2</v>
      </c>
      <c r="M2700" s="13" t="s">
        <v>30</v>
      </c>
      <c r="N2700" s="13" t="str">
        <f>IFERROR(__xludf.DUMMYFUNCTION("REGEXEXTRACT(M2700, "" (.+)$"")"),"все население")</f>
        <v>все население</v>
      </c>
      <c r="O2700" s="18">
        <v>2154.0</v>
      </c>
      <c r="P2700" s="18">
        <v>2530.0</v>
      </c>
      <c r="Q2700" s="18">
        <v>2801.0</v>
      </c>
      <c r="R2700" s="18">
        <v>2574.0</v>
      </c>
      <c r="S2700" s="18">
        <v>2489.0</v>
      </c>
      <c r="T2700" s="18">
        <v>2489.0</v>
      </c>
      <c r="U2700" s="18">
        <v>2534.0</v>
      </c>
      <c r="V2700" s="18">
        <v>2937.0</v>
      </c>
      <c r="W2700" s="18">
        <v>3185.0</v>
      </c>
      <c r="X2700" s="18">
        <v>3044.0</v>
      </c>
      <c r="Y2700" s="18">
        <v>3190.0</v>
      </c>
      <c r="Z2700" s="19">
        <f t="shared" si="6"/>
        <v>29927</v>
      </c>
      <c r="AA2700" s="19" t="str">
        <f t="shared" si="19"/>
        <v/>
      </c>
      <c r="AB2700" s="19" t="str">
        <f t="shared" si="8"/>
        <v/>
      </c>
      <c r="AC2700" s="19">
        <f t="shared" si="20"/>
        <v>2720.636364</v>
      </c>
      <c r="AD2700" s="19">
        <f t="shared" si="21"/>
        <v>2489</v>
      </c>
      <c r="AE2700" s="19" t="str">
        <f t="shared" si="22"/>
        <v>Нет моды</v>
      </c>
      <c r="AF2700" s="19">
        <f t="shared" si="23"/>
        <v>2154</v>
      </c>
      <c r="AG2700" s="19">
        <f t="shared" si="24"/>
        <v>3190</v>
      </c>
      <c r="AH2700" s="20" t="str">
        <f t="shared" si="14"/>
        <v/>
      </c>
      <c r="AI2700" s="21"/>
      <c r="AJ2700" s="21"/>
      <c r="AK2700" s="21"/>
      <c r="AL2700" s="22">
        <f t="shared" si="25"/>
        <v>1</v>
      </c>
    </row>
    <row r="2701" ht="12.75" customHeight="1">
      <c r="A2701" s="13" t="s">
        <v>196</v>
      </c>
      <c r="B2701" s="13" t="str">
        <f>IFERROR(__xludf.DUMMYFUNCTION("REGEXREPLACE(A2701, ""\d"", """")"),"         Республика Башкортостан")</f>
        <v>         Республика Башкортостан</v>
      </c>
      <c r="C2701" s="14" t="str">
        <f t="shared" si="15"/>
        <v>Республика Башкортостан</v>
      </c>
      <c r="D2701" s="3">
        <f t="shared" si="16"/>
        <v>2</v>
      </c>
      <c r="E2701" s="15" t="s">
        <v>33</v>
      </c>
      <c r="F2701" s="13" t="str">
        <f>IFERROR(__xludf.DUMMYFUNCTION("REGEXEXTRACT(E2701, ""[А-Яа-я].*"")"),"Болезни органов пищеварения")</f>
        <v>Болезни органов пищеварения</v>
      </c>
      <c r="G2701" s="16">
        <f t="shared" si="17"/>
        <v>2</v>
      </c>
      <c r="H2701" s="13" t="s">
        <v>28</v>
      </c>
      <c r="I2701" s="13" t="str">
        <f>IFERROR(__xludf.DUMMYFUNCTION("REGEXREPLACE(H2701, "".*\s"", """")"),"человек")</f>
        <v>человек</v>
      </c>
      <c r="J2701" s="13" t="s">
        <v>29</v>
      </c>
      <c r="K2701" s="17" t="str">
        <f>IFERROR(__xludf.DUMMYFUNCTION("REGEXREPLACE(J2701, ""^[\d\s]+"", """")"),"значение показателя за год")</f>
        <v>значение показателя за год</v>
      </c>
      <c r="L2701" s="16">
        <f t="shared" si="18"/>
        <v>2</v>
      </c>
      <c r="M2701" s="13" t="s">
        <v>31</v>
      </c>
      <c r="N2701" s="13" t="str">
        <f>IFERROR(__xludf.DUMMYFUNCTION("REGEXEXTRACT(M2701, "" (.+)$"")"),"городское население")</f>
        <v>городское население</v>
      </c>
      <c r="O2701" s="18">
        <v>1242.0</v>
      </c>
      <c r="P2701" s="18">
        <v>1381.0</v>
      </c>
      <c r="Q2701" s="18">
        <v>1544.0</v>
      </c>
      <c r="R2701" s="18">
        <v>1366.0</v>
      </c>
      <c r="S2701" s="18">
        <v>1373.0</v>
      </c>
      <c r="T2701" s="18">
        <v>1352.0</v>
      </c>
      <c r="U2701" s="18">
        <v>1457.0</v>
      </c>
      <c r="V2701" s="18">
        <v>1656.0</v>
      </c>
      <c r="W2701" s="18">
        <v>1782.0</v>
      </c>
      <c r="X2701" s="18">
        <v>1662.0</v>
      </c>
      <c r="Y2701" s="18">
        <v>1848.0</v>
      </c>
      <c r="Z2701" s="19" t="str">
        <f t="shared" si="6"/>
        <v/>
      </c>
      <c r="AA2701" s="19">
        <f t="shared" si="19"/>
        <v>16663</v>
      </c>
      <c r="AB2701" s="19" t="str">
        <f t="shared" si="8"/>
        <v/>
      </c>
      <c r="AC2701" s="19">
        <f t="shared" si="20"/>
        <v>1514.818182</v>
      </c>
      <c r="AD2701" s="19">
        <f t="shared" si="21"/>
        <v>2001</v>
      </c>
      <c r="AE2701" s="19" t="str">
        <f t="shared" si="22"/>
        <v>Нет моды</v>
      </c>
      <c r="AF2701" s="19">
        <f t="shared" si="23"/>
        <v>1242</v>
      </c>
      <c r="AG2701" s="19">
        <f t="shared" si="24"/>
        <v>1848</v>
      </c>
      <c r="AH2701" s="20" t="str">
        <f t="shared" si="14"/>
        <v/>
      </c>
      <c r="AI2701" s="21"/>
      <c r="AJ2701" s="21"/>
      <c r="AK2701" s="21"/>
      <c r="AL2701" s="22">
        <f t="shared" si="25"/>
        <v>1</v>
      </c>
    </row>
    <row r="2702" ht="12.75" customHeight="1">
      <c r="A2702" s="13" t="s">
        <v>196</v>
      </c>
      <c r="B2702" s="13" t="str">
        <f>IFERROR(__xludf.DUMMYFUNCTION("REGEXREPLACE(A2702, ""\d"", """")"),"         Республика Башкортостан")</f>
        <v>         Республика Башкортостан</v>
      </c>
      <c r="C2702" s="14" t="str">
        <f t="shared" si="15"/>
        <v>Республика Башкортостан</v>
      </c>
      <c r="D2702" s="3">
        <f t="shared" si="16"/>
        <v>2</v>
      </c>
      <c r="E2702" s="15" t="s">
        <v>33</v>
      </c>
      <c r="F2702" s="13" t="str">
        <f>IFERROR(__xludf.DUMMYFUNCTION("REGEXEXTRACT(E2702, ""[А-Яа-я].*"")"),"Болезни органов пищеварения")</f>
        <v>Болезни органов пищеварения</v>
      </c>
      <c r="G2702" s="16">
        <f t="shared" si="17"/>
        <v>2</v>
      </c>
      <c r="H2702" s="13" t="s">
        <v>28</v>
      </c>
      <c r="I2702" s="13" t="str">
        <f>IFERROR(__xludf.DUMMYFUNCTION("REGEXREPLACE(H2702, "".*\s"", """")"),"человек")</f>
        <v>человек</v>
      </c>
      <c r="J2702" s="13" t="s">
        <v>29</v>
      </c>
      <c r="K2702" s="17" t="str">
        <f>IFERROR(__xludf.DUMMYFUNCTION("REGEXREPLACE(J2702, ""^[\d\s]+"", """")"),"значение показателя за год")</f>
        <v>значение показателя за год</v>
      </c>
      <c r="L2702" s="16">
        <f t="shared" si="18"/>
        <v>2</v>
      </c>
      <c r="M2702" s="13" t="s">
        <v>32</v>
      </c>
      <c r="N2702" s="13" t="str">
        <f>IFERROR(__xludf.DUMMYFUNCTION("REGEXEXTRACT(M2702, "" (.+)$"")"),"сельское население")</f>
        <v>сельское население</v>
      </c>
      <c r="O2702" s="18">
        <v>912.0</v>
      </c>
      <c r="P2702" s="18">
        <v>1149.0</v>
      </c>
      <c r="Q2702" s="18">
        <v>1257.0</v>
      </c>
      <c r="R2702" s="18">
        <v>1208.0</v>
      </c>
      <c r="S2702" s="18">
        <v>1116.0</v>
      </c>
      <c r="T2702" s="18">
        <v>1137.0</v>
      </c>
      <c r="U2702" s="18">
        <v>1077.0</v>
      </c>
      <c r="V2702" s="18">
        <v>1281.0</v>
      </c>
      <c r="W2702" s="18">
        <v>1403.0</v>
      </c>
      <c r="X2702" s="18">
        <v>1382.0</v>
      </c>
      <c r="Y2702" s="18">
        <v>1342.0</v>
      </c>
      <c r="Z2702" s="19" t="str">
        <f t="shared" si="6"/>
        <v/>
      </c>
      <c r="AA2702" s="19" t="str">
        <f t="shared" si="19"/>
        <v/>
      </c>
      <c r="AB2702" s="19">
        <f t="shared" si="8"/>
        <v>13264</v>
      </c>
      <c r="AC2702" s="19">
        <f t="shared" si="20"/>
        <v>1205.818182</v>
      </c>
      <c r="AD2702" s="19">
        <f t="shared" si="21"/>
        <v>1359</v>
      </c>
      <c r="AE2702" s="19" t="str">
        <f t="shared" si="22"/>
        <v>Нет моды</v>
      </c>
      <c r="AF2702" s="19">
        <f t="shared" si="23"/>
        <v>912</v>
      </c>
      <c r="AG2702" s="19">
        <f t="shared" si="24"/>
        <v>1403</v>
      </c>
      <c r="AH2702" s="20" t="str">
        <f t="shared" si="14"/>
        <v>Город: 56%; Село: 44%</v>
      </c>
      <c r="AI2702" s="21"/>
      <c r="AJ2702" s="21"/>
      <c r="AK2702" s="21"/>
      <c r="AL2702" s="22">
        <f t="shared" si="25"/>
        <v>1</v>
      </c>
    </row>
    <row r="2703" ht="12.75" customHeight="1">
      <c r="A2703" s="13" t="s">
        <v>196</v>
      </c>
      <c r="B2703" s="13" t="str">
        <f>IFERROR(__xludf.DUMMYFUNCTION("REGEXREPLACE(A2703, ""\d"", """")"),"         Республика Башкортостан")</f>
        <v>         Республика Башкортостан</v>
      </c>
      <c r="C2703" s="14" t="str">
        <f t="shared" si="15"/>
        <v>Республика Башкортостан</v>
      </c>
      <c r="D2703" s="3">
        <f t="shared" si="16"/>
        <v>2</v>
      </c>
      <c r="E2703" s="15" t="s">
        <v>34</v>
      </c>
      <c r="F2703" s="13" t="str">
        <f>IFERROR(__xludf.DUMMYFUNCTION("REGEXEXTRACT(E2703, ""[А-Яа-я].*"")"),"Болезни системы кровообращения")</f>
        <v>Болезни системы кровообращения</v>
      </c>
      <c r="G2703" s="16">
        <f t="shared" si="17"/>
        <v>2</v>
      </c>
      <c r="H2703" s="13" t="s">
        <v>28</v>
      </c>
      <c r="I2703" s="13" t="str">
        <f>IFERROR(__xludf.DUMMYFUNCTION("REGEXREPLACE(H2703, "".*\s"", """")"),"человек")</f>
        <v>человек</v>
      </c>
      <c r="J2703" s="13" t="s">
        <v>29</v>
      </c>
      <c r="K2703" s="17" t="str">
        <f>IFERROR(__xludf.DUMMYFUNCTION("REGEXREPLACE(J2703, ""^[\d\s]+"", """")"),"значение показателя за год")</f>
        <v>значение показателя за год</v>
      </c>
      <c r="L2703" s="16">
        <f t="shared" si="18"/>
        <v>2</v>
      </c>
      <c r="M2703" s="13" t="s">
        <v>30</v>
      </c>
      <c r="N2703" s="13" t="str">
        <f>IFERROR(__xludf.DUMMYFUNCTION("REGEXEXTRACT(M2703, "" (.+)$"")"),"все население")</f>
        <v>все население</v>
      </c>
      <c r="O2703" s="18">
        <v>24467.0</v>
      </c>
      <c r="P2703" s="18">
        <v>22387.0</v>
      </c>
      <c r="Q2703" s="18">
        <v>21830.0</v>
      </c>
      <c r="R2703" s="18">
        <v>21677.0</v>
      </c>
      <c r="S2703" s="18">
        <v>20704.0</v>
      </c>
      <c r="T2703" s="18">
        <v>22919.0</v>
      </c>
      <c r="U2703" s="18">
        <v>20643.0</v>
      </c>
      <c r="V2703" s="18">
        <v>22919.0</v>
      </c>
      <c r="W2703" s="18">
        <v>23111.0</v>
      </c>
      <c r="X2703" s="18">
        <v>18767.0</v>
      </c>
      <c r="Y2703" s="18">
        <v>19381.0</v>
      </c>
      <c r="Z2703" s="19">
        <f t="shared" si="6"/>
        <v>238805</v>
      </c>
      <c r="AA2703" s="19" t="str">
        <f t="shared" si="19"/>
        <v/>
      </c>
      <c r="AB2703" s="19" t="str">
        <f t="shared" si="8"/>
        <v/>
      </c>
      <c r="AC2703" s="19">
        <f t="shared" si="20"/>
        <v>21709.54545</v>
      </c>
      <c r="AD2703" s="19">
        <f t="shared" si="21"/>
        <v>10085</v>
      </c>
      <c r="AE2703" s="19" t="str">
        <f t="shared" si="22"/>
        <v>Нет моды</v>
      </c>
      <c r="AF2703" s="19">
        <f t="shared" si="23"/>
        <v>18767</v>
      </c>
      <c r="AG2703" s="19">
        <f t="shared" si="24"/>
        <v>24467</v>
      </c>
      <c r="AH2703" s="20" t="str">
        <f t="shared" si="14"/>
        <v/>
      </c>
      <c r="AI2703" s="21"/>
      <c r="AJ2703" s="21"/>
      <c r="AK2703" s="21"/>
      <c r="AL2703" s="22">
        <f t="shared" si="25"/>
        <v>1</v>
      </c>
    </row>
    <row r="2704" ht="12.75" customHeight="1">
      <c r="A2704" s="13" t="s">
        <v>196</v>
      </c>
      <c r="B2704" s="13" t="str">
        <f>IFERROR(__xludf.DUMMYFUNCTION("REGEXREPLACE(A2704, ""\d"", """")"),"         Республика Башкортостан")</f>
        <v>         Республика Башкортостан</v>
      </c>
      <c r="C2704" s="14" t="str">
        <f t="shared" si="15"/>
        <v>Республика Башкортостан</v>
      </c>
      <c r="D2704" s="3">
        <f t="shared" si="16"/>
        <v>2</v>
      </c>
      <c r="E2704" s="15" t="s">
        <v>34</v>
      </c>
      <c r="F2704" s="13" t="str">
        <f>IFERROR(__xludf.DUMMYFUNCTION("REGEXEXTRACT(E2704, ""[А-Яа-я].*"")"),"Болезни системы кровообращения")</f>
        <v>Болезни системы кровообращения</v>
      </c>
      <c r="G2704" s="16">
        <f t="shared" si="17"/>
        <v>2</v>
      </c>
      <c r="H2704" s="13" t="s">
        <v>28</v>
      </c>
      <c r="I2704" s="13" t="str">
        <f>IFERROR(__xludf.DUMMYFUNCTION("REGEXREPLACE(H2704, "".*\s"", """")"),"человек")</f>
        <v>человек</v>
      </c>
      <c r="J2704" s="13" t="s">
        <v>29</v>
      </c>
      <c r="K2704" s="17" t="str">
        <f>IFERROR(__xludf.DUMMYFUNCTION("REGEXREPLACE(J2704, ""^[\d\s]+"", """")"),"значение показателя за год")</f>
        <v>значение показателя за год</v>
      </c>
      <c r="L2704" s="16">
        <f t="shared" si="18"/>
        <v>2</v>
      </c>
      <c r="M2704" s="13" t="s">
        <v>31</v>
      </c>
      <c r="N2704" s="13" t="str">
        <f>IFERROR(__xludf.DUMMYFUNCTION("REGEXEXTRACT(M2704, "" (.+)$"")"),"городское население")</f>
        <v>городское население</v>
      </c>
      <c r="O2704" s="18">
        <v>15101.0</v>
      </c>
      <c r="P2704" s="18">
        <v>13783.0</v>
      </c>
      <c r="Q2704" s="18">
        <v>13529.0</v>
      </c>
      <c r="R2704" s="18">
        <v>13679.0</v>
      </c>
      <c r="S2704" s="18">
        <v>12493.0</v>
      </c>
      <c r="T2704" s="18">
        <v>13590.0</v>
      </c>
      <c r="U2704" s="18">
        <v>12370.0</v>
      </c>
      <c r="V2704" s="18">
        <v>14032.0</v>
      </c>
      <c r="W2704" s="18">
        <v>13712.0</v>
      </c>
      <c r="X2704" s="18">
        <v>11220.0</v>
      </c>
      <c r="Y2704" s="18">
        <v>11556.0</v>
      </c>
      <c r="Z2704" s="19" t="str">
        <f t="shared" si="6"/>
        <v/>
      </c>
      <c r="AA2704" s="19">
        <f t="shared" si="19"/>
        <v>145065</v>
      </c>
      <c r="AB2704" s="19" t="str">
        <f t="shared" si="8"/>
        <v/>
      </c>
      <c r="AC2704" s="19">
        <f t="shared" si="20"/>
        <v>13187.72727</v>
      </c>
      <c r="AD2704" s="19">
        <f t="shared" si="21"/>
        <v>16934</v>
      </c>
      <c r="AE2704" s="19" t="str">
        <f t="shared" si="22"/>
        <v>Нет моды</v>
      </c>
      <c r="AF2704" s="19">
        <f t="shared" si="23"/>
        <v>11220</v>
      </c>
      <c r="AG2704" s="19">
        <f t="shared" si="24"/>
        <v>15101</v>
      </c>
      <c r="AH2704" s="20" t="str">
        <f t="shared" si="14"/>
        <v/>
      </c>
      <c r="AI2704" s="21"/>
      <c r="AJ2704" s="21"/>
      <c r="AK2704" s="21"/>
      <c r="AL2704" s="22">
        <f t="shared" si="25"/>
        <v>1</v>
      </c>
    </row>
    <row r="2705" ht="12.75" customHeight="1">
      <c r="A2705" s="13" t="s">
        <v>196</v>
      </c>
      <c r="B2705" s="13" t="str">
        <f>IFERROR(__xludf.DUMMYFUNCTION("REGEXREPLACE(A2705, ""\d"", """")"),"         Республика Башкортостан")</f>
        <v>         Республика Башкортостан</v>
      </c>
      <c r="C2705" s="14" t="str">
        <f t="shared" si="15"/>
        <v>Республика Башкортостан</v>
      </c>
      <c r="D2705" s="3">
        <f t="shared" si="16"/>
        <v>2</v>
      </c>
      <c r="E2705" s="15" t="s">
        <v>34</v>
      </c>
      <c r="F2705" s="13" t="str">
        <f>IFERROR(__xludf.DUMMYFUNCTION("REGEXEXTRACT(E2705, ""[А-Яа-я].*"")"),"Болезни системы кровообращения")</f>
        <v>Болезни системы кровообращения</v>
      </c>
      <c r="G2705" s="16">
        <f t="shared" si="17"/>
        <v>2</v>
      </c>
      <c r="H2705" s="13" t="s">
        <v>28</v>
      </c>
      <c r="I2705" s="13" t="str">
        <f>IFERROR(__xludf.DUMMYFUNCTION("REGEXREPLACE(H2705, "".*\s"", """")"),"человек")</f>
        <v>человек</v>
      </c>
      <c r="J2705" s="13" t="s">
        <v>29</v>
      </c>
      <c r="K2705" s="17" t="str">
        <f>IFERROR(__xludf.DUMMYFUNCTION("REGEXREPLACE(J2705, ""^[\d\s]+"", """")"),"значение показателя за год")</f>
        <v>значение показателя за год</v>
      </c>
      <c r="L2705" s="16">
        <f t="shared" si="18"/>
        <v>2</v>
      </c>
      <c r="M2705" s="13" t="s">
        <v>32</v>
      </c>
      <c r="N2705" s="13" t="str">
        <f>IFERROR(__xludf.DUMMYFUNCTION("REGEXEXTRACT(M2705, "" (.+)$"")"),"сельское население")</f>
        <v>сельское население</v>
      </c>
      <c r="O2705" s="18">
        <v>9366.0</v>
      </c>
      <c r="P2705" s="18">
        <v>8604.0</v>
      </c>
      <c r="Q2705" s="18">
        <v>8301.0</v>
      </c>
      <c r="R2705" s="18">
        <v>7998.0</v>
      </c>
      <c r="S2705" s="18">
        <v>8211.0</v>
      </c>
      <c r="T2705" s="18">
        <v>9329.0</v>
      </c>
      <c r="U2705" s="18">
        <v>8273.0</v>
      </c>
      <c r="V2705" s="18">
        <v>8887.0</v>
      </c>
      <c r="W2705" s="18">
        <v>9399.0</v>
      </c>
      <c r="X2705" s="18">
        <v>7547.0</v>
      </c>
      <c r="Y2705" s="18">
        <v>7825.0</v>
      </c>
      <c r="Z2705" s="19" t="str">
        <f t="shared" si="6"/>
        <v/>
      </c>
      <c r="AA2705" s="19" t="str">
        <f t="shared" si="19"/>
        <v/>
      </c>
      <c r="AB2705" s="19">
        <f t="shared" si="8"/>
        <v>93740</v>
      </c>
      <c r="AC2705" s="19">
        <f t="shared" si="20"/>
        <v>8521.818182</v>
      </c>
      <c r="AD2705" s="19">
        <f t="shared" si="21"/>
        <v>10309.5</v>
      </c>
      <c r="AE2705" s="19" t="str">
        <f t="shared" si="22"/>
        <v>Нет моды</v>
      </c>
      <c r="AF2705" s="19">
        <f t="shared" si="23"/>
        <v>7547</v>
      </c>
      <c r="AG2705" s="19">
        <f t="shared" si="24"/>
        <v>9399</v>
      </c>
      <c r="AH2705" s="20" t="str">
        <f t="shared" si="14"/>
        <v>Город: 61%; Село: 39%</v>
      </c>
      <c r="AI2705" s="21"/>
      <c r="AJ2705" s="21"/>
      <c r="AK2705" s="21"/>
      <c r="AL2705" s="22">
        <f t="shared" si="25"/>
        <v>1</v>
      </c>
    </row>
    <row r="2706" ht="12.75" customHeight="1">
      <c r="A2706" s="13" t="s">
        <v>196</v>
      </c>
      <c r="B2706" s="13" t="str">
        <f>IFERROR(__xludf.DUMMYFUNCTION("REGEXREPLACE(A2706, ""\d"", """")"),"         Республика Башкортостан")</f>
        <v>         Республика Башкортостан</v>
      </c>
      <c r="C2706" s="14" t="str">
        <f t="shared" si="15"/>
        <v>Республика Башкортостан</v>
      </c>
      <c r="D2706" s="3">
        <f t="shared" si="16"/>
        <v>2</v>
      </c>
      <c r="E2706" s="15" t="s">
        <v>35</v>
      </c>
      <c r="F2706" s="13" t="str">
        <f>IFERROR(__xludf.DUMMYFUNCTION("REGEXEXTRACT(E2706, ""[А-Яа-я].*"")"),"внешние причины")</f>
        <v>внешние причины</v>
      </c>
      <c r="G2706" s="16">
        <f t="shared" si="17"/>
        <v>2</v>
      </c>
      <c r="H2706" s="13" t="s">
        <v>28</v>
      </c>
      <c r="I2706" s="13" t="str">
        <f>IFERROR(__xludf.DUMMYFUNCTION("REGEXREPLACE(H2706, "".*\s"", """")"),"человек")</f>
        <v>человек</v>
      </c>
      <c r="J2706" s="13" t="s">
        <v>29</v>
      </c>
      <c r="K2706" s="17" t="str">
        <f>IFERROR(__xludf.DUMMYFUNCTION("REGEXREPLACE(J2706, ""^[\d\s]+"", """")"),"значение показателя за год")</f>
        <v>значение показателя за год</v>
      </c>
      <c r="L2706" s="16">
        <f t="shared" si="18"/>
        <v>2</v>
      </c>
      <c r="M2706" s="13" t="s">
        <v>30</v>
      </c>
      <c r="N2706" s="13" t="str">
        <f>IFERROR(__xludf.DUMMYFUNCTION("REGEXEXTRACT(M2706, "" (.+)$"")"),"все население")</f>
        <v>все население</v>
      </c>
      <c r="O2706" s="18">
        <v>6097.0</v>
      </c>
      <c r="P2706" s="18">
        <v>5992.0</v>
      </c>
      <c r="Q2706" s="18">
        <v>5905.0</v>
      </c>
      <c r="R2706" s="18">
        <v>5286.0</v>
      </c>
      <c r="S2706" s="18">
        <v>4651.0</v>
      </c>
      <c r="T2706" s="18">
        <v>4485.0</v>
      </c>
      <c r="U2706" s="18">
        <v>4067.0</v>
      </c>
      <c r="V2706" s="18">
        <v>4014.0</v>
      </c>
      <c r="W2706" s="18">
        <v>4091.0</v>
      </c>
      <c r="X2706" s="18">
        <v>4052.0</v>
      </c>
      <c r="Y2706" s="18">
        <v>4653.0</v>
      </c>
      <c r="Z2706" s="19">
        <f t="shared" si="6"/>
        <v>53293</v>
      </c>
      <c r="AA2706" s="19" t="str">
        <f t="shared" si="19"/>
        <v/>
      </c>
      <c r="AB2706" s="19" t="str">
        <f t="shared" si="8"/>
        <v/>
      </c>
      <c r="AC2706" s="19">
        <f t="shared" si="20"/>
        <v>4844.818182</v>
      </c>
      <c r="AD2706" s="19">
        <f t="shared" si="21"/>
        <v>6822</v>
      </c>
      <c r="AE2706" s="19" t="str">
        <f t="shared" si="22"/>
        <v>Нет моды</v>
      </c>
      <c r="AF2706" s="19">
        <f t="shared" si="23"/>
        <v>4014</v>
      </c>
      <c r="AG2706" s="19">
        <f t="shared" si="24"/>
        <v>6097</v>
      </c>
      <c r="AH2706" s="20" t="str">
        <f t="shared" si="14"/>
        <v/>
      </c>
      <c r="AI2706" s="21"/>
      <c r="AJ2706" s="21"/>
      <c r="AK2706" s="21"/>
      <c r="AL2706" s="22">
        <f t="shared" si="25"/>
        <v>1</v>
      </c>
    </row>
    <row r="2707" ht="12.75" customHeight="1">
      <c r="A2707" s="13" t="s">
        <v>196</v>
      </c>
      <c r="B2707" s="13" t="str">
        <f>IFERROR(__xludf.DUMMYFUNCTION("REGEXREPLACE(A2707, ""\d"", """")"),"         Республика Башкортостан")</f>
        <v>         Республика Башкортостан</v>
      </c>
      <c r="C2707" s="14" t="str">
        <f t="shared" si="15"/>
        <v>Республика Башкортостан</v>
      </c>
      <c r="D2707" s="3">
        <f t="shared" si="16"/>
        <v>2</v>
      </c>
      <c r="E2707" s="15" t="s">
        <v>35</v>
      </c>
      <c r="F2707" s="13" t="str">
        <f>IFERROR(__xludf.DUMMYFUNCTION("REGEXEXTRACT(E2707, ""[А-Яа-я].*"")"),"внешние причины")</f>
        <v>внешние причины</v>
      </c>
      <c r="G2707" s="16">
        <f t="shared" si="17"/>
        <v>2</v>
      </c>
      <c r="H2707" s="13" t="s">
        <v>28</v>
      </c>
      <c r="I2707" s="13" t="str">
        <f>IFERROR(__xludf.DUMMYFUNCTION("REGEXREPLACE(H2707, "".*\s"", """")"),"человек")</f>
        <v>человек</v>
      </c>
      <c r="J2707" s="13" t="s">
        <v>29</v>
      </c>
      <c r="K2707" s="17" t="str">
        <f>IFERROR(__xludf.DUMMYFUNCTION("REGEXREPLACE(J2707, ""^[\d\s]+"", """")"),"значение показателя за год")</f>
        <v>значение показателя за год</v>
      </c>
      <c r="L2707" s="16">
        <f t="shared" si="18"/>
        <v>2</v>
      </c>
      <c r="M2707" s="13" t="s">
        <v>31</v>
      </c>
      <c r="N2707" s="13" t="str">
        <f>IFERROR(__xludf.DUMMYFUNCTION("REGEXEXTRACT(M2707, "" (.+)$"")"),"городское население")</f>
        <v>городское население</v>
      </c>
      <c r="O2707" s="18">
        <v>3013.0</v>
      </c>
      <c r="P2707" s="18">
        <v>2999.0</v>
      </c>
      <c r="Q2707" s="18">
        <v>2874.0</v>
      </c>
      <c r="R2707" s="18">
        <v>2579.0</v>
      </c>
      <c r="S2707" s="18">
        <v>2203.0</v>
      </c>
      <c r="T2707" s="18">
        <v>2062.0</v>
      </c>
      <c r="U2707" s="18">
        <v>1867.0</v>
      </c>
      <c r="V2707" s="18">
        <v>1916.0</v>
      </c>
      <c r="W2707" s="18">
        <v>1926.0</v>
      </c>
      <c r="X2707" s="18">
        <v>1935.0</v>
      </c>
      <c r="Y2707" s="18">
        <v>2252.0</v>
      </c>
      <c r="Z2707" s="19" t="str">
        <f t="shared" si="6"/>
        <v/>
      </c>
      <c r="AA2707" s="19">
        <f t="shared" si="19"/>
        <v>25626</v>
      </c>
      <c r="AB2707" s="19" t="str">
        <f t="shared" si="8"/>
        <v/>
      </c>
      <c r="AC2707" s="19">
        <f t="shared" si="20"/>
        <v>2329.636364</v>
      </c>
      <c r="AD2707" s="19">
        <f t="shared" si="21"/>
        <v>3513.5</v>
      </c>
      <c r="AE2707" s="19" t="str">
        <f t="shared" si="22"/>
        <v>Нет моды</v>
      </c>
      <c r="AF2707" s="19">
        <f t="shared" si="23"/>
        <v>1867</v>
      </c>
      <c r="AG2707" s="19">
        <f t="shared" si="24"/>
        <v>3013</v>
      </c>
      <c r="AH2707" s="20" t="str">
        <f t="shared" si="14"/>
        <v/>
      </c>
      <c r="AI2707" s="21"/>
      <c r="AJ2707" s="21"/>
      <c r="AK2707" s="21"/>
      <c r="AL2707" s="22">
        <f t="shared" si="25"/>
        <v>1</v>
      </c>
    </row>
    <row r="2708" ht="12.75" customHeight="1">
      <c r="A2708" s="13" t="s">
        <v>196</v>
      </c>
      <c r="B2708" s="13" t="str">
        <f>IFERROR(__xludf.DUMMYFUNCTION("REGEXREPLACE(A2708, ""\d"", """")"),"         Республика Башкортостан")</f>
        <v>         Республика Башкортостан</v>
      </c>
      <c r="C2708" s="14" t="str">
        <f t="shared" si="15"/>
        <v>Республика Башкортостан</v>
      </c>
      <c r="D2708" s="3">
        <f t="shared" si="16"/>
        <v>2</v>
      </c>
      <c r="E2708" s="15" t="s">
        <v>35</v>
      </c>
      <c r="F2708" s="13" t="str">
        <f>IFERROR(__xludf.DUMMYFUNCTION("REGEXEXTRACT(E2708, ""[А-Яа-я].*"")"),"внешние причины")</f>
        <v>внешние причины</v>
      </c>
      <c r="G2708" s="16">
        <f t="shared" si="17"/>
        <v>2</v>
      </c>
      <c r="H2708" s="13" t="s">
        <v>28</v>
      </c>
      <c r="I2708" s="13" t="str">
        <f>IFERROR(__xludf.DUMMYFUNCTION("REGEXREPLACE(H2708, "".*\s"", """")"),"человек")</f>
        <v>человек</v>
      </c>
      <c r="J2708" s="13" t="s">
        <v>29</v>
      </c>
      <c r="K2708" s="17" t="str">
        <f>IFERROR(__xludf.DUMMYFUNCTION("REGEXREPLACE(J2708, ""^[\d\s]+"", """")"),"значение показателя за год")</f>
        <v>значение показателя за год</v>
      </c>
      <c r="L2708" s="16">
        <f t="shared" si="18"/>
        <v>2</v>
      </c>
      <c r="M2708" s="13" t="s">
        <v>32</v>
      </c>
      <c r="N2708" s="13" t="str">
        <f>IFERROR(__xludf.DUMMYFUNCTION("REGEXEXTRACT(M2708, "" (.+)$"")"),"сельское население")</f>
        <v>сельское население</v>
      </c>
      <c r="O2708" s="18">
        <v>3084.0</v>
      </c>
      <c r="P2708" s="18">
        <v>2993.0</v>
      </c>
      <c r="Q2708" s="18">
        <v>3031.0</v>
      </c>
      <c r="R2708" s="18">
        <v>2707.0</v>
      </c>
      <c r="S2708" s="18">
        <v>2448.0</v>
      </c>
      <c r="T2708" s="18">
        <v>2423.0</v>
      </c>
      <c r="U2708" s="18">
        <v>2200.0</v>
      </c>
      <c r="V2708" s="18">
        <v>2098.0</v>
      </c>
      <c r="W2708" s="18">
        <v>2165.0</v>
      </c>
      <c r="X2708" s="18">
        <v>2117.0</v>
      </c>
      <c r="Y2708" s="18">
        <v>2401.0</v>
      </c>
      <c r="Z2708" s="19" t="str">
        <f t="shared" si="6"/>
        <v/>
      </c>
      <c r="AA2708" s="19" t="str">
        <f t="shared" si="19"/>
        <v/>
      </c>
      <c r="AB2708" s="19">
        <f t="shared" si="8"/>
        <v>27667</v>
      </c>
      <c r="AC2708" s="19">
        <f t="shared" si="20"/>
        <v>2515.181818</v>
      </c>
      <c r="AD2708" s="19">
        <f t="shared" si="21"/>
        <v>2326.5</v>
      </c>
      <c r="AE2708" s="19" t="str">
        <f t="shared" si="22"/>
        <v>Нет моды</v>
      </c>
      <c r="AF2708" s="19">
        <f t="shared" si="23"/>
        <v>2098</v>
      </c>
      <c r="AG2708" s="19">
        <f t="shared" si="24"/>
        <v>3084</v>
      </c>
      <c r="AH2708" s="20" t="str">
        <f t="shared" si="14"/>
        <v>Город: 48%; Село: 52%</v>
      </c>
      <c r="AI2708" s="21"/>
      <c r="AJ2708" s="21"/>
      <c r="AK2708" s="21"/>
      <c r="AL2708" s="22">
        <f t="shared" si="25"/>
        <v>1</v>
      </c>
    </row>
    <row r="2709" ht="12.75" customHeight="1">
      <c r="A2709" s="13" t="s">
        <v>196</v>
      </c>
      <c r="B2709" s="13" t="str">
        <f>IFERROR(__xludf.DUMMYFUNCTION("REGEXREPLACE(A2709, ""\d"", """")"),"         Республика Башкортостан")</f>
        <v>         Республика Башкортостан</v>
      </c>
      <c r="C2709" s="14" t="str">
        <f t="shared" si="15"/>
        <v>Республика Башкортостан</v>
      </c>
      <c r="D2709" s="3">
        <f t="shared" si="16"/>
        <v>2</v>
      </c>
      <c r="E2709" s="15" t="s">
        <v>36</v>
      </c>
      <c r="F2709" s="13" t="str">
        <f>IFERROR(__xludf.DUMMYFUNCTION("REGEXEXTRACT(E2709,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09" s="16">
        <f t="shared" si="17"/>
        <v>2</v>
      </c>
      <c r="H2709" s="13" t="s">
        <v>28</v>
      </c>
      <c r="I2709" s="13" t="str">
        <f>IFERROR(__xludf.DUMMYFUNCTION("REGEXREPLACE(H2709, "".*\s"", """")"),"человек")</f>
        <v>человек</v>
      </c>
      <c r="J2709" s="13" t="s">
        <v>29</v>
      </c>
      <c r="K2709" s="17" t="str">
        <f>IFERROR(__xludf.DUMMYFUNCTION("REGEXREPLACE(J2709, ""^[\d\s]+"", """")"),"значение показателя за год")</f>
        <v>значение показателя за год</v>
      </c>
      <c r="L2709" s="16">
        <f t="shared" si="18"/>
        <v>2</v>
      </c>
      <c r="M2709" s="13" t="s">
        <v>30</v>
      </c>
      <c r="N2709" s="13" t="str">
        <f>IFERROR(__xludf.DUMMYFUNCTION("REGEXEXTRACT(M2709, "" (.+)$"")"),"все население")</f>
        <v>все население</v>
      </c>
      <c r="O2709" s="18">
        <v>174.0</v>
      </c>
      <c r="P2709" s="18">
        <v>113.0</v>
      </c>
      <c r="Q2709" s="18">
        <v>98.0</v>
      </c>
      <c r="R2709" s="18">
        <v>94.0</v>
      </c>
      <c r="S2709" s="23" t="s">
        <v>37</v>
      </c>
      <c r="T2709" s="23" t="s">
        <v>37</v>
      </c>
      <c r="U2709" s="23" t="s">
        <v>37</v>
      </c>
      <c r="V2709" s="23" t="s">
        <v>37</v>
      </c>
      <c r="W2709" s="23" t="s">
        <v>37</v>
      </c>
      <c r="X2709" s="23" t="s">
        <v>37</v>
      </c>
      <c r="Y2709" s="23" t="s">
        <v>37</v>
      </c>
      <c r="Z2709" s="19">
        <f t="shared" si="6"/>
        <v>479</v>
      </c>
      <c r="AA2709" s="19" t="str">
        <f t="shared" si="19"/>
        <v/>
      </c>
      <c r="AB2709" s="19" t="str">
        <f t="shared" si="8"/>
        <v/>
      </c>
      <c r="AC2709" s="19">
        <f t="shared" si="20"/>
        <v>119.75</v>
      </c>
      <c r="AD2709" s="19">
        <f t="shared" si="21"/>
        <v>2200</v>
      </c>
      <c r="AE2709" s="19" t="str">
        <f t="shared" si="22"/>
        <v>Нет моды</v>
      </c>
      <c r="AF2709" s="19">
        <f t="shared" si="23"/>
        <v>94</v>
      </c>
      <c r="AG2709" s="19">
        <f t="shared" si="24"/>
        <v>174</v>
      </c>
      <c r="AH2709" s="20" t="str">
        <f t="shared" si="14"/>
        <v/>
      </c>
      <c r="AI2709" s="24"/>
      <c r="AJ2709" s="24"/>
      <c r="AK2709" s="24"/>
      <c r="AL2709" s="22">
        <f t="shared" si="25"/>
        <v>1</v>
      </c>
    </row>
    <row r="2710" ht="12.75" customHeight="1">
      <c r="A2710" s="13" t="s">
        <v>196</v>
      </c>
      <c r="B2710" s="13" t="str">
        <f>IFERROR(__xludf.DUMMYFUNCTION("REGEXREPLACE(A2710, ""\d"", """")"),"         Республика Башкортостан")</f>
        <v>         Республика Башкортостан</v>
      </c>
      <c r="C2710" s="14" t="str">
        <f t="shared" si="15"/>
        <v>Республика Башкортостан</v>
      </c>
      <c r="D2710" s="3">
        <f t="shared" si="16"/>
        <v>2</v>
      </c>
      <c r="E2710" s="15" t="s">
        <v>36</v>
      </c>
      <c r="F2710" s="13" t="str">
        <f>IFERROR(__xludf.DUMMYFUNCTION("REGEXEXTRACT(E2710,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10" s="16">
        <f t="shared" si="17"/>
        <v>2</v>
      </c>
      <c r="H2710" s="13" t="s">
        <v>28</v>
      </c>
      <c r="I2710" s="13" t="str">
        <f>IFERROR(__xludf.DUMMYFUNCTION("REGEXREPLACE(H2710, "".*\s"", """")"),"человек")</f>
        <v>человек</v>
      </c>
      <c r="J2710" s="13" t="s">
        <v>29</v>
      </c>
      <c r="K2710" s="17" t="str">
        <f>IFERROR(__xludf.DUMMYFUNCTION("REGEXREPLACE(J2710, ""^[\d\s]+"", """")"),"значение показателя за год")</f>
        <v>значение показателя за год</v>
      </c>
      <c r="L2710" s="16">
        <f t="shared" si="18"/>
        <v>2</v>
      </c>
      <c r="M2710" s="13" t="s">
        <v>31</v>
      </c>
      <c r="N2710" s="13" t="str">
        <f>IFERROR(__xludf.DUMMYFUNCTION("REGEXEXTRACT(M2710, "" (.+)$"")"),"городское население")</f>
        <v>городское население</v>
      </c>
      <c r="O2710" s="18">
        <v>97.0</v>
      </c>
      <c r="P2710" s="18">
        <v>61.0</v>
      </c>
      <c r="Q2710" s="18">
        <v>50.0</v>
      </c>
      <c r="R2710" s="18">
        <v>63.0</v>
      </c>
      <c r="S2710" s="23" t="s">
        <v>37</v>
      </c>
      <c r="T2710" s="23" t="s">
        <v>37</v>
      </c>
      <c r="U2710" s="23" t="s">
        <v>37</v>
      </c>
      <c r="V2710" s="23" t="s">
        <v>37</v>
      </c>
      <c r="W2710" s="23" t="s">
        <v>37</v>
      </c>
      <c r="X2710" s="23" t="s">
        <v>37</v>
      </c>
      <c r="Y2710" s="23" t="s">
        <v>37</v>
      </c>
      <c r="Z2710" s="19" t="str">
        <f t="shared" si="6"/>
        <v/>
      </c>
      <c r="AA2710" s="19">
        <f t="shared" si="19"/>
        <v>271</v>
      </c>
      <c r="AB2710" s="19" t="str">
        <f t="shared" si="8"/>
        <v/>
      </c>
      <c r="AC2710" s="19">
        <f t="shared" si="20"/>
        <v>67.75</v>
      </c>
      <c r="AD2710" s="19">
        <f t="shared" si="21"/>
        <v>95.5</v>
      </c>
      <c r="AE2710" s="19" t="str">
        <f t="shared" si="22"/>
        <v>Нет моды</v>
      </c>
      <c r="AF2710" s="19">
        <f t="shared" si="23"/>
        <v>50</v>
      </c>
      <c r="AG2710" s="19">
        <f t="shared" si="24"/>
        <v>97</v>
      </c>
      <c r="AH2710" s="20" t="str">
        <f t="shared" si="14"/>
        <v/>
      </c>
      <c r="AI2710" s="24"/>
      <c r="AJ2710" s="24"/>
      <c r="AK2710" s="24"/>
      <c r="AL2710" s="22">
        <f t="shared" si="25"/>
        <v>1</v>
      </c>
    </row>
    <row r="2711" ht="12.75" customHeight="1">
      <c r="A2711" s="13" t="s">
        <v>196</v>
      </c>
      <c r="B2711" s="13" t="str">
        <f>IFERROR(__xludf.DUMMYFUNCTION("REGEXREPLACE(A2711, ""\d"", """")"),"         Республика Башкортостан")</f>
        <v>         Республика Башкортостан</v>
      </c>
      <c r="C2711" s="14" t="str">
        <f t="shared" si="15"/>
        <v>Республика Башкортостан</v>
      </c>
      <c r="D2711" s="3">
        <f t="shared" si="16"/>
        <v>2</v>
      </c>
      <c r="E2711" s="15" t="s">
        <v>36</v>
      </c>
      <c r="F2711" s="13" t="str">
        <f>IFERROR(__xludf.DUMMYFUNCTION("REGEXEXTRACT(E2711,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11" s="16">
        <f t="shared" si="17"/>
        <v>2</v>
      </c>
      <c r="H2711" s="13" t="s">
        <v>28</v>
      </c>
      <c r="I2711" s="13" t="str">
        <f>IFERROR(__xludf.DUMMYFUNCTION("REGEXREPLACE(H2711, "".*\s"", """")"),"человек")</f>
        <v>человек</v>
      </c>
      <c r="J2711" s="13" t="s">
        <v>29</v>
      </c>
      <c r="K2711" s="17" t="str">
        <f>IFERROR(__xludf.DUMMYFUNCTION("REGEXREPLACE(J2711, ""^[\d\s]+"", """")"),"значение показателя за год")</f>
        <v>значение показателя за год</v>
      </c>
      <c r="L2711" s="16">
        <f t="shared" si="18"/>
        <v>2</v>
      </c>
      <c r="M2711" s="13" t="s">
        <v>32</v>
      </c>
      <c r="N2711" s="13" t="str">
        <f>IFERROR(__xludf.DUMMYFUNCTION("REGEXEXTRACT(M2711, "" (.+)$"")"),"сельское население")</f>
        <v>сельское население</v>
      </c>
      <c r="O2711" s="18">
        <v>77.0</v>
      </c>
      <c r="P2711" s="18">
        <v>52.0</v>
      </c>
      <c r="Q2711" s="18">
        <v>48.0</v>
      </c>
      <c r="R2711" s="18">
        <v>31.0</v>
      </c>
      <c r="S2711" s="23" t="s">
        <v>37</v>
      </c>
      <c r="T2711" s="23" t="s">
        <v>37</v>
      </c>
      <c r="U2711" s="23" t="s">
        <v>37</v>
      </c>
      <c r="V2711" s="23" t="s">
        <v>37</v>
      </c>
      <c r="W2711" s="23" t="s">
        <v>37</v>
      </c>
      <c r="X2711" s="23" t="s">
        <v>37</v>
      </c>
      <c r="Y2711" s="23" t="s">
        <v>37</v>
      </c>
      <c r="Z2711" s="19" t="str">
        <f t="shared" si="6"/>
        <v/>
      </c>
      <c r="AA2711" s="19" t="str">
        <f t="shared" si="19"/>
        <v/>
      </c>
      <c r="AB2711" s="19">
        <f t="shared" si="8"/>
        <v>208</v>
      </c>
      <c r="AC2711" s="19">
        <f t="shared" si="20"/>
        <v>52</v>
      </c>
      <c r="AD2711" s="19">
        <f t="shared" si="21"/>
        <v>56.5</v>
      </c>
      <c r="AE2711" s="19" t="str">
        <f t="shared" si="22"/>
        <v>Нет моды</v>
      </c>
      <c r="AF2711" s="19">
        <f t="shared" si="23"/>
        <v>31</v>
      </c>
      <c r="AG2711" s="19">
        <f t="shared" si="24"/>
        <v>77</v>
      </c>
      <c r="AH2711" s="20" t="str">
        <f t="shared" si="14"/>
        <v>Город: 57%; Село: 43%</v>
      </c>
      <c r="AI2711" s="24"/>
      <c r="AJ2711" s="24"/>
      <c r="AK2711" s="24"/>
      <c r="AL2711" s="22">
        <f t="shared" si="25"/>
        <v>1</v>
      </c>
    </row>
    <row r="2712" ht="12.75" customHeight="1">
      <c r="A2712" s="13" t="s">
        <v>196</v>
      </c>
      <c r="B2712" s="13" t="str">
        <f>IFERROR(__xludf.DUMMYFUNCTION("REGEXREPLACE(A2712, ""\d"", """")"),"         Республика Башкортостан")</f>
        <v>         Республика Башкортостан</v>
      </c>
      <c r="C2712" s="14" t="str">
        <f t="shared" si="15"/>
        <v>Республика Башкортостан</v>
      </c>
      <c r="D2712" s="3">
        <f t="shared" si="16"/>
        <v>2</v>
      </c>
      <c r="E2712" s="15" t="s">
        <v>38</v>
      </c>
      <c r="F2712" s="13" t="str">
        <f>IFERROR(__xludf.DUMMYFUNCTION("REGEXEXTRACT(E2712, ""[А-Яа-я].*"")"),"все виды транспортных несчастных случаев")</f>
        <v>все виды транспортных несчастных случаев</v>
      </c>
      <c r="G2712" s="16">
        <f t="shared" si="17"/>
        <v>2</v>
      </c>
      <c r="H2712" s="13" t="s">
        <v>28</v>
      </c>
      <c r="I2712" s="13" t="str">
        <f>IFERROR(__xludf.DUMMYFUNCTION("REGEXREPLACE(H2712, "".*\s"", """")"),"человек")</f>
        <v>человек</v>
      </c>
      <c r="J2712" s="13" t="s">
        <v>29</v>
      </c>
      <c r="K2712" s="17" t="str">
        <f>IFERROR(__xludf.DUMMYFUNCTION("REGEXREPLACE(J2712, ""^[\d\s]+"", """")"),"значение показателя за год")</f>
        <v>значение показателя за год</v>
      </c>
      <c r="L2712" s="16">
        <f t="shared" si="18"/>
        <v>2</v>
      </c>
      <c r="M2712" s="13" t="s">
        <v>30</v>
      </c>
      <c r="N2712" s="13" t="str">
        <f>IFERROR(__xludf.DUMMYFUNCTION("REGEXEXTRACT(M2712, "" (.+)$"")"),"все население")</f>
        <v>все население</v>
      </c>
      <c r="O2712" s="18">
        <v>976.0</v>
      </c>
      <c r="P2712" s="18">
        <v>951.0</v>
      </c>
      <c r="Q2712" s="18">
        <v>719.0</v>
      </c>
      <c r="R2712" s="18">
        <v>574.0</v>
      </c>
      <c r="S2712" s="18">
        <v>601.0</v>
      </c>
      <c r="T2712" s="18">
        <v>585.0</v>
      </c>
      <c r="U2712" s="18">
        <v>512.0</v>
      </c>
      <c r="V2712" s="18">
        <v>515.0</v>
      </c>
      <c r="W2712" s="18">
        <v>524.0</v>
      </c>
      <c r="X2712" s="18">
        <v>484.0</v>
      </c>
      <c r="Y2712" s="18">
        <v>468.0</v>
      </c>
      <c r="Z2712" s="19">
        <f t="shared" si="6"/>
        <v>6909</v>
      </c>
      <c r="AA2712" s="19" t="str">
        <f t="shared" si="19"/>
        <v/>
      </c>
      <c r="AB2712" s="19" t="str">
        <f t="shared" si="8"/>
        <v/>
      </c>
      <c r="AC2712" s="19">
        <f t="shared" si="20"/>
        <v>628.0909091</v>
      </c>
      <c r="AD2712" s="19">
        <f t="shared" si="21"/>
        <v>515</v>
      </c>
      <c r="AE2712" s="19" t="str">
        <f t="shared" si="22"/>
        <v>Нет моды</v>
      </c>
      <c r="AF2712" s="19">
        <f t="shared" si="23"/>
        <v>468</v>
      </c>
      <c r="AG2712" s="19">
        <f t="shared" si="24"/>
        <v>976</v>
      </c>
      <c r="AH2712" s="20" t="str">
        <f t="shared" si="14"/>
        <v/>
      </c>
      <c r="AI2712" s="21"/>
      <c r="AJ2712" s="21"/>
      <c r="AK2712" s="21"/>
      <c r="AL2712" s="22">
        <f t="shared" si="25"/>
        <v>1</v>
      </c>
    </row>
    <row r="2713" ht="12.75" customHeight="1">
      <c r="A2713" s="13" t="s">
        <v>196</v>
      </c>
      <c r="B2713" s="13" t="str">
        <f>IFERROR(__xludf.DUMMYFUNCTION("REGEXREPLACE(A2713, ""\d"", """")"),"         Республика Башкортостан")</f>
        <v>         Республика Башкортостан</v>
      </c>
      <c r="C2713" s="14" t="str">
        <f t="shared" si="15"/>
        <v>Республика Башкортостан</v>
      </c>
      <c r="D2713" s="3">
        <f t="shared" si="16"/>
        <v>2</v>
      </c>
      <c r="E2713" s="15" t="s">
        <v>38</v>
      </c>
      <c r="F2713" s="13" t="str">
        <f>IFERROR(__xludf.DUMMYFUNCTION("REGEXEXTRACT(E2713, ""[А-Яа-я].*"")"),"все виды транспортных несчастных случаев")</f>
        <v>все виды транспортных несчастных случаев</v>
      </c>
      <c r="G2713" s="16">
        <f t="shared" si="17"/>
        <v>2</v>
      </c>
      <c r="H2713" s="13" t="s">
        <v>28</v>
      </c>
      <c r="I2713" s="13" t="str">
        <f>IFERROR(__xludf.DUMMYFUNCTION("REGEXREPLACE(H2713, "".*\s"", """")"),"человек")</f>
        <v>человек</v>
      </c>
      <c r="J2713" s="13" t="s">
        <v>29</v>
      </c>
      <c r="K2713" s="17" t="str">
        <f>IFERROR(__xludf.DUMMYFUNCTION("REGEXREPLACE(J2713, ""^[\d\s]+"", """")"),"значение показателя за год")</f>
        <v>значение показателя за год</v>
      </c>
      <c r="L2713" s="16">
        <f t="shared" si="18"/>
        <v>2</v>
      </c>
      <c r="M2713" s="13" t="s">
        <v>31</v>
      </c>
      <c r="N2713" s="13" t="str">
        <f>IFERROR(__xludf.DUMMYFUNCTION("REGEXEXTRACT(M2713, "" (.+)$"")"),"городское население")</f>
        <v>городское население</v>
      </c>
      <c r="O2713" s="18">
        <v>452.0</v>
      </c>
      <c r="P2713" s="18">
        <v>459.0</v>
      </c>
      <c r="Q2713" s="18">
        <v>331.0</v>
      </c>
      <c r="R2713" s="18">
        <v>263.0</v>
      </c>
      <c r="S2713" s="18">
        <v>275.0</v>
      </c>
      <c r="T2713" s="18">
        <v>257.0</v>
      </c>
      <c r="U2713" s="18">
        <v>226.0</v>
      </c>
      <c r="V2713" s="18">
        <v>227.0</v>
      </c>
      <c r="W2713" s="18">
        <v>207.0</v>
      </c>
      <c r="X2713" s="18">
        <v>237.0</v>
      </c>
      <c r="Y2713" s="18">
        <v>204.0</v>
      </c>
      <c r="Z2713" s="19" t="str">
        <f t="shared" si="6"/>
        <v/>
      </c>
      <c r="AA2713" s="19">
        <f t="shared" si="19"/>
        <v>3138</v>
      </c>
      <c r="AB2713" s="19" t="str">
        <f t="shared" si="8"/>
        <v/>
      </c>
      <c r="AC2713" s="19">
        <f t="shared" si="20"/>
        <v>285.2727273</v>
      </c>
      <c r="AD2713" s="19">
        <f t="shared" si="21"/>
        <v>463.5</v>
      </c>
      <c r="AE2713" s="19" t="str">
        <f t="shared" si="22"/>
        <v>Нет моды</v>
      </c>
      <c r="AF2713" s="19">
        <f t="shared" si="23"/>
        <v>204</v>
      </c>
      <c r="AG2713" s="19">
        <f t="shared" si="24"/>
        <v>459</v>
      </c>
      <c r="AH2713" s="20" t="str">
        <f t="shared" si="14"/>
        <v/>
      </c>
      <c r="AI2713" s="21"/>
      <c r="AJ2713" s="21"/>
      <c r="AK2713" s="21"/>
      <c r="AL2713" s="22">
        <f t="shared" si="25"/>
        <v>1</v>
      </c>
    </row>
    <row r="2714" ht="12.75" customHeight="1">
      <c r="A2714" s="13" t="s">
        <v>196</v>
      </c>
      <c r="B2714" s="13" t="str">
        <f>IFERROR(__xludf.DUMMYFUNCTION("REGEXREPLACE(A2714, ""\d"", """")"),"         Республика Башкортостан")</f>
        <v>         Республика Башкортостан</v>
      </c>
      <c r="C2714" s="14" t="str">
        <f t="shared" si="15"/>
        <v>Республика Башкортостан</v>
      </c>
      <c r="D2714" s="3">
        <f t="shared" si="16"/>
        <v>2</v>
      </c>
      <c r="E2714" s="15" t="s">
        <v>38</v>
      </c>
      <c r="F2714" s="13" t="str">
        <f>IFERROR(__xludf.DUMMYFUNCTION("REGEXEXTRACT(E2714, ""[А-Яа-я].*"")"),"все виды транспортных несчастных случаев")</f>
        <v>все виды транспортных несчастных случаев</v>
      </c>
      <c r="G2714" s="16">
        <f t="shared" si="17"/>
        <v>2</v>
      </c>
      <c r="H2714" s="13" t="s">
        <v>28</v>
      </c>
      <c r="I2714" s="13" t="str">
        <f>IFERROR(__xludf.DUMMYFUNCTION("REGEXREPLACE(H2714, "".*\s"", """")"),"человек")</f>
        <v>человек</v>
      </c>
      <c r="J2714" s="13" t="s">
        <v>29</v>
      </c>
      <c r="K2714" s="17" t="str">
        <f>IFERROR(__xludf.DUMMYFUNCTION("REGEXREPLACE(J2714, ""^[\d\s]+"", """")"),"значение показателя за год")</f>
        <v>значение показателя за год</v>
      </c>
      <c r="L2714" s="16">
        <f t="shared" si="18"/>
        <v>2</v>
      </c>
      <c r="M2714" s="13" t="s">
        <v>32</v>
      </c>
      <c r="N2714" s="13" t="str">
        <f>IFERROR(__xludf.DUMMYFUNCTION("REGEXEXTRACT(M2714, "" (.+)$"")"),"сельское население")</f>
        <v>сельское население</v>
      </c>
      <c r="O2714" s="18">
        <v>524.0</v>
      </c>
      <c r="P2714" s="18">
        <v>492.0</v>
      </c>
      <c r="Q2714" s="18">
        <v>388.0</v>
      </c>
      <c r="R2714" s="18">
        <v>311.0</v>
      </c>
      <c r="S2714" s="18">
        <v>326.0</v>
      </c>
      <c r="T2714" s="18">
        <v>328.0</v>
      </c>
      <c r="U2714" s="18">
        <v>286.0</v>
      </c>
      <c r="V2714" s="18">
        <v>288.0</v>
      </c>
      <c r="W2714" s="18">
        <v>317.0</v>
      </c>
      <c r="X2714" s="18">
        <v>247.0</v>
      </c>
      <c r="Y2714" s="18">
        <v>264.0</v>
      </c>
      <c r="Z2714" s="19" t="str">
        <f t="shared" si="6"/>
        <v/>
      </c>
      <c r="AA2714" s="19" t="str">
        <f t="shared" si="19"/>
        <v/>
      </c>
      <c r="AB2714" s="19">
        <f t="shared" si="8"/>
        <v>3771</v>
      </c>
      <c r="AC2714" s="19">
        <f t="shared" si="20"/>
        <v>342.8181818</v>
      </c>
      <c r="AD2714" s="19">
        <f t="shared" si="21"/>
        <v>287</v>
      </c>
      <c r="AE2714" s="19" t="str">
        <f t="shared" si="22"/>
        <v>Нет моды</v>
      </c>
      <c r="AF2714" s="19">
        <f t="shared" si="23"/>
        <v>247</v>
      </c>
      <c r="AG2714" s="19">
        <f t="shared" si="24"/>
        <v>524</v>
      </c>
      <c r="AH2714" s="20" t="str">
        <f t="shared" si="14"/>
        <v>Город: 45%; Село: 55%</v>
      </c>
      <c r="AI2714" s="21"/>
      <c r="AJ2714" s="21"/>
      <c r="AK2714" s="21"/>
      <c r="AL2714" s="22">
        <f t="shared" si="25"/>
        <v>1</v>
      </c>
    </row>
    <row r="2715" ht="12.75" customHeight="1">
      <c r="A2715" s="13" t="s">
        <v>196</v>
      </c>
      <c r="B2715" s="13" t="str">
        <f>IFERROR(__xludf.DUMMYFUNCTION("REGEXREPLACE(A2715, ""\d"", """")"),"         Республика Башкортостан")</f>
        <v>         Республика Башкортостан</v>
      </c>
      <c r="C2715" s="14" t="str">
        <f t="shared" si="15"/>
        <v>Республика Башкортостан</v>
      </c>
      <c r="D2715" s="3">
        <f t="shared" si="16"/>
        <v>2</v>
      </c>
      <c r="E2715" s="15" t="s">
        <v>39</v>
      </c>
      <c r="F2715" s="13" t="str">
        <f>IFERROR(__xludf.DUMMYFUNCTION("REGEXEXTRACT(E2715, ""[А-Яа-я].*"")"),"Всего умерших")</f>
        <v>Всего умерших</v>
      </c>
      <c r="G2715" s="16">
        <f t="shared" si="17"/>
        <v>2</v>
      </c>
      <c r="H2715" s="13" t="s">
        <v>28</v>
      </c>
      <c r="I2715" s="13" t="str">
        <f>IFERROR(__xludf.DUMMYFUNCTION("REGEXREPLACE(H2715, "".*\s"", """")"),"человек")</f>
        <v>человек</v>
      </c>
      <c r="J2715" s="13" t="s">
        <v>29</v>
      </c>
      <c r="K2715" s="17" t="str">
        <f>IFERROR(__xludf.DUMMYFUNCTION("REGEXREPLACE(J2715, ""^[\d\s]+"", """")"),"значение показателя за год")</f>
        <v>значение показателя за год</v>
      </c>
      <c r="L2715" s="16">
        <f t="shared" si="18"/>
        <v>2</v>
      </c>
      <c r="M2715" s="13" t="s">
        <v>30</v>
      </c>
      <c r="N2715" s="13" t="str">
        <f>IFERROR(__xludf.DUMMYFUNCTION("REGEXEXTRACT(M2715, "" (.+)$"")"),"все население")</f>
        <v>все население</v>
      </c>
      <c r="O2715" s="18">
        <v>53346.0</v>
      </c>
      <c r="P2715" s="18">
        <v>53509.0</v>
      </c>
      <c r="Q2715" s="18">
        <v>54024.0</v>
      </c>
      <c r="R2715" s="18">
        <v>52330.0</v>
      </c>
      <c r="S2715" s="18">
        <v>50387.0</v>
      </c>
      <c r="T2715" s="18">
        <v>50440.0</v>
      </c>
      <c r="U2715" s="18">
        <v>49115.0</v>
      </c>
      <c r="V2715" s="18">
        <v>60211.0</v>
      </c>
      <c r="W2715" s="18">
        <v>66110.0</v>
      </c>
      <c r="X2715" s="18">
        <v>48789.0</v>
      </c>
      <c r="Y2715" s="18">
        <v>47701.0</v>
      </c>
      <c r="Z2715" s="19">
        <f t="shared" si="6"/>
        <v>585962</v>
      </c>
      <c r="AA2715" s="19" t="str">
        <f t="shared" si="19"/>
        <v/>
      </c>
      <c r="AB2715" s="19" t="str">
        <f t="shared" si="8"/>
        <v/>
      </c>
      <c r="AC2715" s="19">
        <f t="shared" si="20"/>
        <v>53269.27273</v>
      </c>
      <c r="AD2715" s="19">
        <f t="shared" si="21"/>
        <v>24112.5</v>
      </c>
      <c r="AE2715" s="19" t="str">
        <f t="shared" si="22"/>
        <v>Нет моды</v>
      </c>
      <c r="AF2715" s="19">
        <f t="shared" si="23"/>
        <v>47701</v>
      </c>
      <c r="AG2715" s="19">
        <f t="shared" si="24"/>
        <v>66110</v>
      </c>
      <c r="AH2715" s="20" t="str">
        <f t="shared" si="14"/>
        <v/>
      </c>
      <c r="AI2715" s="21"/>
      <c r="AJ2715" s="21"/>
      <c r="AK2715" s="21"/>
      <c r="AL2715" s="22">
        <f t="shared" si="25"/>
        <v>1</v>
      </c>
    </row>
    <row r="2716" ht="12.75" customHeight="1">
      <c r="A2716" s="13" t="s">
        <v>196</v>
      </c>
      <c r="B2716" s="13" t="str">
        <f>IFERROR(__xludf.DUMMYFUNCTION("REGEXREPLACE(A2716, ""\d"", """")"),"         Республика Башкортостан")</f>
        <v>         Республика Башкортостан</v>
      </c>
      <c r="C2716" s="14" t="str">
        <f t="shared" si="15"/>
        <v>Республика Башкортостан</v>
      </c>
      <c r="D2716" s="3">
        <f t="shared" si="16"/>
        <v>2</v>
      </c>
      <c r="E2716" s="15" t="s">
        <v>39</v>
      </c>
      <c r="F2716" s="13" t="str">
        <f>IFERROR(__xludf.DUMMYFUNCTION("REGEXEXTRACT(E2716, ""[А-Яа-я].*"")"),"Всего умерших")</f>
        <v>Всего умерших</v>
      </c>
      <c r="G2716" s="16">
        <f t="shared" si="17"/>
        <v>2</v>
      </c>
      <c r="H2716" s="13" t="s">
        <v>28</v>
      </c>
      <c r="I2716" s="13" t="str">
        <f>IFERROR(__xludf.DUMMYFUNCTION("REGEXREPLACE(H2716, "".*\s"", """")"),"человек")</f>
        <v>человек</v>
      </c>
      <c r="J2716" s="13" t="s">
        <v>29</v>
      </c>
      <c r="K2716" s="17" t="str">
        <f>IFERROR(__xludf.DUMMYFUNCTION("REGEXREPLACE(J2716, ""^[\d\s]+"", """")"),"значение показателя за год")</f>
        <v>значение показателя за год</v>
      </c>
      <c r="L2716" s="16">
        <f t="shared" si="18"/>
        <v>2</v>
      </c>
      <c r="M2716" s="13" t="s">
        <v>31</v>
      </c>
      <c r="N2716" s="13" t="str">
        <f>IFERROR(__xludf.DUMMYFUNCTION("REGEXEXTRACT(M2716, "" (.+)$"")"),"городское население")</f>
        <v>городское население</v>
      </c>
      <c r="O2716" s="18">
        <v>29594.0</v>
      </c>
      <c r="P2716" s="18">
        <v>29549.0</v>
      </c>
      <c r="Q2716" s="18">
        <v>30069.0</v>
      </c>
      <c r="R2716" s="18">
        <v>29434.0</v>
      </c>
      <c r="S2716" s="18">
        <v>27977.0</v>
      </c>
      <c r="T2716" s="18">
        <v>28018.0</v>
      </c>
      <c r="U2716" s="18">
        <v>27625.0</v>
      </c>
      <c r="V2716" s="18">
        <v>34845.0</v>
      </c>
      <c r="W2716" s="18">
        <v>37971.0</v>
      </c>
      <c r="X2716" s="18">
        <v>27103.0</v>
      </c>
      <c r="Y2716" s="18">
        <v>26631.0</v>
      </c>
      <c r="Z2716" s="19" t="str">
        <f t="shared" si="6"/>
        <v/>
      </c>
      <c r="AA2716" s="19">
        <f t="shared" si="19"/>
        <v>328816</v>
      </c>
      <c r="AB2716" s="19" t="str">
        <f t="shared" si="8"/>
        <v/>
      </c>
      <c r="AC2716" s="19">
        <f t="shared" si="20"/>
        <v>29892.36364</v>
      </c>
      <c r="AD2716" s="19">
        <f t="shared" si="21"/>
        <v>42836</v>
      </c>
      <c r="AE2716" s="19" t="str">
        <f t="shared" si="22"/>
        <v>Нет моды</v>
      </c>
      <c r="AF2716" s="19">
        <f t="shared" si="23"/>
        <v>26631</v>
      </c>
      <c r="AG2716" s="19">
        <f t="shared" si="24"/>
        <v>37971</v>
      </c>
      <c r="AH2716" s="20" t="str">
        <f t="shared" si="14"/>
        <v/>
      </c>
      <c r="AI2716" s="21"/>
      <c r="AJ2716" s="21"/>
      <c r="AK2716" s="21"/>
      <c r="AL2716" s="22">
        <f t="shared" si="25"/>
        <v>1</v>
      </c>
    </row>
    <row r="2717" ht="12.75" customHeight="1">
      <c r="A2717" s="13" t="s">
        <v>196</v>
      </c>
      <c r="B2717" s="13" t="str">
        <f>IFERROR(__xludf.DUMMYFUNCTION("REGEXREPLACE(A2717, ""\d"", """")"),"         Республика Башкортостан")</f>
        <v>         Республика Башкортостан</v>
      </c>
      <c r="C2717" s="14" t="str">
        <f t="shared" si="15"/>
        <v>Республика Башкортостан</v>
      </c>
      <c r="D2717" s="3">
        <f t="shared" si="16"/>
        <v>2</v>
      </c>
      <c r="E2717" s="15" t="s">
        <v>39</v>
      </c>
      <c r="F2717" s="13" t="str">
        <f>IFERROR(__xludf.DUMMYFUNCTION("REGEXEXTRACT(E2717, ""[А-Яа-я].*"")"),"Всего умерших")</f>
        <v>Всего умерших</v>
      </c>
      <c r="G2717" s="16">
        <f t="shared" si="17"/>
        <v>2</v>
      </c>
      <c r="H2717" s="13" t="s">
        <v>28</v>
      </c>
      <c r="I2717" s="13" t="str">
        <f>IFERROR(__xludf.DUMMYFUNCTION("REGEXREPLACE(H2717, "".*\s"", """")"),"человек")</f>
        <v>человек</v>
      </c>
      <c r="J2717" s="13" t="s">
        <v>29</v>
      </c>
      <c r="K2717" s="17" t="str">
        <f>IFERROR(__xludf.DUMMYFUNCTION("REGEXREPLACE(J2717, ""^[\d\s]+"", """")"),"значение показателя за год")</f>
        <v>значение показателя за год</v>
      </c>
      <c r="L2717" s="16">
        <f t="shared" si="18"/>
        <v>2</v>
      </c>
      <c r="M2717" s="13" t="s">
        <v>32</v>
      </c>
      <c r="N2717" s="13" t="str">
        <f>IFERROR(__xludf.DUMMYFUNCTION("REGEXEXTRACT(M2717, "" (.+)$"")"),"сельское население")</f>
        <v>сельское население</v>
      </c>
      <c r="O2717" s="18">
        <v>23752.0</v>
      </c>
      <c r="P2717" s="18">
        <v>23960.0</v>
      </c>
      <c r="Q2717" s="18">
        <v>23955.0</v>
      </c>
      <c r="R2717" s="18">
        <v>22896.0</v>
      </c>
      <c r="S2717" s="18">
        <v>22410.0</v>
      </c>
      <c r="T2717" s="18">
        <v>22422.0</v>
      </c>
      <c r="U2717" s="18">
        <v>21490.0</v>
      </c>
      <c r="V2717" s="18">
        <v>25366.0</v>
      </c>
      <c r="W2717" s="18">
        <v>28139.0</v>
      </c>
      <c r="X2717" s="18">
        <v>21686.0</v>
      </c>
      <c r="Y2717" s="18">
        <v>21070.0</v>
      </c>
      <c r="Z2717" s="19" t="str">
        <f t="shared" si="6"/>
        <v/>
      </c>
      <c r="AA2717" s="19" t="str">
        <f t="shared" si="19"/>
        <v/>
      </c>
      <c r="AB2717" s="19">
        <f t="shared" si="8"/>
        <v>257146</v>
      </c>
      <c r="AC2717" s="19">
        <f t="shared" si="20"/>
        <v>23376.90909</v>
      </c>
      <c r="AD2717" s="19">
        <f t="shared" si="21"/>
        <v>26867</v>
      </c>
      <c r="AE2717" s="19" t="str">
        <f t="shared" si="22"/>
        <v>Нет моды</v>
      </c>
      <c r="AF2717" s="19">
        <f t="shared" si="23"/>
        <v>21070</v>
      </c>
      <c r="AG2717" s="19">
        <f t="shared" si="24"/>
        <v>28139</v>
      </c>
      <c r="AH2717" s="20" t="str">
        <f t="shared" si="14"/>
        <v>Город: 56%; Село: 44%</v>
      </c>
      <c r="AI2717" s="21"/>
      <c r="AJ2717" s="21"/>
      <c r="AK2717" s="21"/>
      <c r="AL2717" s="22">
        <f t="shared" si="25"/>
        <v>1</v>
      </c>
    </row>
    <row r="2718" ht="12.75" customHeight="1">
      <c r="A2718" s="13" t="s">
        <v>196</v>
      </c>
      <c r="B2718" s="13" t="str">
        <f>IFERROR(__xludf.DUMMYFUNCTION("REGEXREPLACE(A2718, ""\d"", """")"),"         Республика Башкортостан")</f>
        <v>         Республика Башкортостан</v>
      </c>
      <c r="C2718" s="14" t="str">
        <f t="shared" si="15"/>
        <v>Республика Башкортостан</v>
      </c>
      <c r="D2718" s="3">
        <f t="shared" si="16"/>
        <v>2</v>
      </c>
      <c r="E2718" s="15" t="s">
        <v>40</v>
      </c>
      <c r="F2718" s="13" t="str">
        <f>IFERROR(__xludf.DUMMYFUNCTION("REGEXEXTRACT(E2718, ""[А-Яа-я].*"")"),"Злокачественные новообразования")</f>
        <v>Злокачественные новообразования</v>
      </c>
      <c r="G2718" s="16">
        <f t="shared" si="17"/>
        <v>2</v>
      </c>
      <c r="H2718" s="13" t="s">
        <v>28</v>
      </c>
      <c r="I2718" s="13" t="str">
        <f>IFERROR(__xludf.DUMMYFUNCTION("REGEXREPLACE(H2718, "".*\s"", """")"),"человек")</f>
        <v>человек</v>
      </c>
      <c r="J2718" s="13" t="s">
        <v>29</v>
      </c>
      <c r="K2718" s="17" t="str">
        <f>IFERROR(__xludf.DUMMYFUNCTION("REGEXREPLACE(J2718, ""^[\d\s]+"", """")"),"значение показателя за год")</f>
        <v>значение показателя за год</v>
      </c>
      <c r="L2718" s="16">
        <f t="shared" si="18"/>
        <v>2</v>
      </c>
      <c r="M2718" s="13" t="s">
        <v>30</v>
      </c>
      <c r="N2718" s="13" t="str">
        <f>IFERROR(__xludf.DUMMYFUNCTION("REGEXEXTRACT(M2718, "" (.+)$"")"),"все население")</f>
        <v>все население</v>
      </c>
      <c r="O2718" s="18">
        <v>5940.0</v>
      </c>
      <c r="P2718" s="18">
        <v>6148.0</v>
      </c>
      <c r="Q2718" s="18">
        <v>6523.0</v>
      </c>
      <c r="R2718" s="18">
        <v>6806.0</v>
      </c>
      <c r="S2718" s="18">
        <v>7262.0</v>
      </c>
      <c r="T2718" s="18">
        <v>7352.0</v>
      </c>
      <c r="U2718" s="18">
        <v>7162.0</v>
      </c>
      <c r="V2718" s="18">
        <v>7075.0</v>
      </c>
      <c r="W2718" s="18">
        <v>6390.0</v>
      </c>
      <c r="X2718" s="18">
        <v>6454.0</v>
      </c>
      <c r="Y2718" s="18">
        <v>6382.0</v>
      </c>
      <c r="Z2718" s="19">
        <f t="shared" si="6"/>
        <v>73494</v>
      </c>
      <c r="AA2718" s="19" t="str">
        <f t="shared" si="19"/>
        <v/>
      </c>
      <c r="AB2718" s="19" t="str">
        <f t="shared" si="8"/>
        <v/>
      </c>
      <c r="AC2718" s="19">
        <f t="shared" si="20"/>
        <v>6681.272727</v>
      </c>
      <c r="AD2718" s="19">
        <f t="shared" si="21"/>
        <v>14211</v>
      </c>
      <c r="AE2718" s="19" t="str">
        <f t="shared" si="22"/>
        <v>Нет моды</v>
      </c>
      <c r="AF2718" s="19">
        <f t="shared" si="23"/>
        <v>5940</v>
      </c>
      <c r="AG2718" s="19">
        <f t="shared" si="24"/>
        <v>7352</v>
      </c>
      <c r="AH2718" s="20" t="str">
        <f t="shared" si="14"/>
        <v/>
      </c>
      <c r="AI2718" s="21"/>
      <c r="AJ2718" s="21"/>
      <c r="AK2718" s="21"/>
      <c r="AL2718" s="22">
        <f t="shared" si="25"/>
        <v>1</v>
      </c>
    </row>
    <row r="2719" ht="12.75" customHeight="1">
      <c r="A2719" s="13" t="s">
        <v>196</v>
      </c>
      <c r="B2719" s="13" t="str">
        <f>IFERROR(__xludf.DUMMYFUNCTION("REGEXREPLACE(A2719, ""\d"", """")"),"         Республика Башкортостан")</f>
        <v>         Республика Башкортостан</v>
      </c>
      <c r="C2719" s="14" t="str">
        <f t="shared" si="15"/>
        <v>Республика Башкортостан</v>
      </c>
      <c r="D2719" s="3">
        <f t="shared" si="16"/>
        <v>2</v>
      </c>
      <c r="E2719" s="15" t="s">
        <v>40</v>
      </c>
      <c r="F2719" s="13" t="str">
        <f>IFERROR(__xludf.DUMMYFUNCTION("REGEXEXTRACT(E2719, ""[А-Яа-я].*"")"),"Злокачественные новообразования")</f>
        <v>Злокачественные новообразования</v>
      </c>
      <c r="G2719" s="16">
        <f t="shared" si="17"/>
        <v>2</v>
      </c>
      <c r="H2719" s="13" t="s">
        <v>28</v>
      </c>
      <c r="I2719" s="13" t="str">
        <f>IFERROR(__xludf.DUMMYFUNCTION("REGEXREPLACE(H2719, "".*\s"", """")"),"человек")</f>
        <v>человек</v>
      </c>
      <c r="J2719" s="13" t="s">
        <v>29</v>
      </c>
      <c r="K2719" s="17" t="str">
        <f>IFERROR(__xludf.DUMMYFUNCTION("REGEXREPLACE(J2719, ""^[\d\s]+"", """")"),"значение показателя за год")</f>
        <v>значение показателя за год</v>
      </c>
      <c r="L2719" s="16">
        <f t="shared" si="18"/>
        <v>2</v>
      </c>
      <c r="M2719" s="13" t="s">
        <v>31</v>
      </c>
      <c r="N2719" s="13" t="str">
        <f>IFERROR(__xludf.DUMMYFUNCTION("REGEXEXTRACT(M2719, "" (.+)$"")"),"городское население")</f>
        <v>городское население</v>
      </c>
      <c r="O2719" s="18">
        <v>4031.0</v>
      </c>
      <c r="P2719" s="18">
        <v>4109.0</v>
      </c>
      <c r="Q2719" s="18">
        <v>4365.0</v>
      </c>
      <c r="R2719" s="18">
        <v>4457.0</v>
      </c>
      <c r="S2719" s="18">
        <v>4620.0</v>
      </c>
      <c r="T2719" s="18">
        <v>4566.0</v>
      </c>
      <c r="U2719" s="18">
        <v>4398.0</v>
      </c>
      <c r="V2719" s="18">
        <v>4404.0</v>
      </c>
      <c r="W2719" s="18">
        <v>3953.0</v>
      </c>
      <c r="X2719" s="18">
        <v>4007.0</v>
      </c>
      <c r="Y2719" s="18">
        <v>3923.0</v>
      </c>
      <c r="Z2719" s="19" t="str">
        <f t="shared" si="6"/>
        <v/>
      </c>
      <c r="AA2719" s="19">
        <f t="shared" si="19"/>
        <v>46833</v>
      </c>
      <c r="AB2719" s="19" t="str">
        <f t="shared" si="8"/>
        <v/>
      </c>
      <c r="AC2719" s="19">
        <f t="shared" si="20"/>
        <v>4257.545455</v>
      </c>
      <c r="AD2719" s="19">
        <f t="shared" si="21"/>
        <v>5280</v>
      </c>
      <c r="AE2719" s="19" t="str">
        <f t="shared" si="22"/>
        <v>Нет моды</v>
      </c>
      <c r="AF2719" s="19">
        <f t="shared" si="23"/>
        <v>3923</v>
      </c>
      <c r="AG2719" s="19">
        <f t="shared" si="24"/>
        <v>4620</v>
      </c>
      <c r="AH2719" s="20" t="str">
        <f t="shared" si="14"/>
        <v/>
      </c>
      <c r="AI2719" s="21"/>
      <c r="AJ2719" s="21"/>
      <c r="AK2719" s="21"/>
      <c r="AL2719" s="22">
        <f t="shared" si="25"/>
        <v>1</v>
      </c>
    </row>
    <row r="2720" ht="12.75" customHeight="1">
      <c r="A2720" s="13" t="s">
        <v>196</v>
      </c>
      <c r="B2720" s="13" t="str">
        <f>IFERROR(__xludf.DUMMYFUNCTION("REGEXREPLACE(A2720, ""\d"", """")"),"         Республика Башкортостан")</f>
        <v>         Республика Башкортостан</v>
      </c>
      <c r="C2720" s="14" t="str">
        <f t="shared" si="15"/>
        <v>Республика Башкортостан</v>
      </c>
      <c r="D2720" s="3">
        <f t="shared" si="16"/>
        <v>2</v>
      </c>
      <c r="E2720" s="15" t="s">
        <v>40</v>
      </c>
      <c r="F2720" s="13" t="str">
        <f>IFERROR(__xludf.DUMMYFUNCTION("REGEXEXTRACT(E2720, ""[А-Яа-я].*"")"),"Злокачественные новообразования")</f>
        <v>Злокачественные новообразования</v>
      </c>
      <c r="G2720" s="16">
        <f t="shared" si="17"/>
        <v>2</v>
      </c>
      <c r="H2720" s="13" t="s">
        <v>28</v>
      </c>
      <c r="I2720" s="13" t="str">
        <f>IFERROR(__xludf.DUMMYFUNCTION("REGEXREPLACE(H2720, "".*\s"", """")"),"человек")</f>
        <v>человек</v>
      </c>
      <c r="J2720" s="13" t="s">
        <v>29</v>
      </c>
      <c r="K2720" s="17" t="str">
        <f>IFERROR(__xludf.DUMMYFUNCTION("REGEXREPLACE(J2720, ""^[\d\s]+"", """")"),"значение показателя за год")</f>
        <v>значение показателя за год</v>
      </c>
      <c r="L2720" s="16">
        <f t="shared" si="18"/>
        <v>2</v>
      </c>
      <c r="M2720" s="13" t="s">
        <v>32</v>
      </c>
      <c r="N2720" s="13" t="str">
        <f>IFERROR(__xludf.DUMMYFUNCTION("REGEXEXTRACT(M2720, "" (.+)$"")"),"сельское население")</f>
        <v>сельское население</v>
      </c>
      <c r="O2720" s="18">
        <v>1909.0</v>
      </c>
      <c r="P2720" s="18">
        <v>2039.0</v>
      </c>
      <c r="Q2720" s="18">
        <v>2158.0</v>
      </c>
      <c r="R2720" s="18">
        <v>2349.0</v>
      </c>
      <c r="S2720" s="18">
        <v>2642.0</v>
      </c>
      <c r="T2720" s="18">
        <v>2786.0</v>
      </c>
      <c r="U2720" s="18">
        <v>2764.0</v>
      </c>
      <c r="V2720" s="18">
        <v>2671.0</v>
      </c>
      <c r="W2720" s="18">
        <v>2437.0</v>
      </c>
      <c r="X2720" s="18">
        <v>2447.0</v>
      </c>
      <c r="Y2720" s="18">
        <v>2459.0</v>
      </c>
      <c r="Z2720" s="19" t="str">
        <f t="shared" si="6"/>
        <v/>
      </c>
      <c r="AA2720" s="19" t="str">
        <f t="shared" si="19"/>
        <v/>
      </c>
      <c r="AB2720" s="19">
        <f t="shared" si="8"/>
        <v>26661</v>
      </c>
      <c r="AC2720" s="19">
        <f t="shared" si="20"/>
        <v>2423.727273</v>
      </c>
      <c r="AD2720" s="19">
        <f t="shared" si="21"/>
        <v>3354.5</v>
      </c>
      <c r="AE2720" s="19" t="str">
        <f t="shared" si="22"/>
        <v>Нет моды</v>
      </c>
      <c r="AF2720" s="19">
        <f t="shared" si="23"/>
        <v>1909</v>
      </c>
      <c r="AG2720" s="19">
        <f t="shared" si="24"/>
        <v>2786</v>
      </c>
      <c r="AH2720" s="20" t="str">
        <f t="shared" si="14"/>
        <v>Город: 64%; Село: 36%</v>
      </c>
      <c r="AI2720" s="21"/>
      <c r="AJ2720" s="21"/>
      <c r="AK2720" s="21"/>
      <c r="AL2720" s="22">
        <f t="shared" si="25"/>
        <v>1</v>
      </c>
    </row>
    <row r="2721" ht="12.75" customHeight="1">
      <c r="A2721" s="13" t="s">
        <v>196</v>
      </c>
      <c r="B2721" s="13" t="str">
        <f>IFERROR(__xludf.DUMMYFUNCTION("REGEXREPLACE(A2721, ""\d"", """")"),"         Республика Башкортостан")</f>
        <v>         Республика Башкортостан</v>
      </c>
      <c r="C2721" s="14" t="str">
        <f t="shared" si="15"/>
        <v>Республика Башкортостан</v>
      </c>
      <c r="D2721" s="3">
        <f t="shared" si="16"/>
        <v>2</v>
      </c>
      <c r="E2721" s="15" t="s">
        <v>41</v>
      </c>
      <c r="F2721" s="13" t="str">
        <f>IFERROR(__xludf.DUMMYFUNCTION("REGEXEXTRACT(E2721, ""[А-Яа-я].*"")"),"Инфекционные и паразитарные болезни")</f>
        <v>Инфекционные и паразитарные болезни</v>
      </c>
      <c r="G2721" s="16">
        <f t="shared" si="17"/>
        <v>2</v>
      </c>
      <c r="H2721" s="13" t="s">
        <v>28</v>
      </c>
      <c r="I2721" s="13" t="str">
        <f>IFERROR(__xludf.DUMMYFUNCTION("REGEXREPLACE(H2721, "".*\s"", """")"),"человек")</f>
        <v>человек</v>
      </c>
      <c r="J2721" s="13" t="s">
        <v>29</v>
      </c>
      <c r="K2721" s="17" t="str">
        <f>IFERROR(__xludf.DUMMYFUNCTION("REGEXREPLACE(J2721, ""^[\d\s]+"", """")"),"значение показателя за год")</f>
        <v>значение показателя за год</v>
      </c>
      <c r="L2721" s="16">
        <f t="shared" si="18"/>
        <v>2</v>
      </c>
      <c r="M2721" s="13" t="s">
        <v>30</v>
      </c>
      <c r="N2721" s="13" t="str">
        <f>IFERROR(__xludf.DUMMYFUNCTION("REGEXEXTRACT(M2721, "" (.+)$"")"),"все население")</f>
        <v>все население</v>
      </c>
      <c r="O2721" s="18">
        <v>679.0</v>
      </c>
      <c r="P2721" s="18">
        <v>828.0</v>
      </c>
      <c r="Q2721" s="18">
        <v>924.0</v>
      </c>
      <c r="R2721" s="18">
        <v>998.0</v>
      </c>
      <c r="S2721" s="18">
        <v>946.0</v>
      </c>
      <c r="T2721" s="18">
        <v>962.0</v>
      </c>
      <c r="U2721" s="18">
        <v>896.0</v>
      </c>
      <c r="V2721" s="18">
        <v>899.0</v>
      </c>
      <c r="W2721" s="18">
        <v>797.0</v>
      </c>
      <c r="X2721" s="18">
        <v>726.0</v>
      </c>
      <c r="Y2721" s="18">
        <v>786.0</v>
      </c>
      <c r="Z2721" s="19">
        <f t="shared" si="6"/>
        <v>9441</v>
      </c>
      <c r="AA2721" s="19" t="str">
        <f t="shared" si="19"/>
        <v/>
      </c>
      <c r="AB2721" s="19" t="str">
        <f t="shared" si="8"/>
        <v/>
      </c>
      <c r="AC2721" s="19">
        <f t="shared" si="20"/>
        <v>858.2727273</v>
      </c>
      <c r="AD2721" s="19">
        <f t="shared" si="21"/>
        <v>1453.5</v>
      </c>
      <c r="AE2721" s="19" t="str">
        <f t="shared" si="22"/>
        <v>Нет моды</v>
      </c>
      <c r="AF2721" s="19">
        <f t="shared" si="23"/>
        <v>679</v>
      </c>
      <c r="AG2721" s="19">
        <f t="shared" si="24"/>
        <v>998</v>
      </c>
      <c r="AH2721" s="20" t="str">
        <f t="shared" si="14"/>
        <v/>
      </c>
      <c r="AI2721" s="21"/>
      <c r="AJ2721" s="21"/>
      <c r="AK2721" s="21"/>
      <c r="AL2721" s="22">
        <f t="shared" si="25"/>
        <v>1</v>
      </c>
    </row>
    <row r="2722" ht="12.75" customHeight="1">
      <c r="A2722" s="13" t="s">
        <v>196</v>
      </c>
      <c r="B2722" s="13" t="str">
        <f>IFERROR(__xludf.DUMMYFUNCTION("REGEXREPLACE(A2722, ""\d"", """")"),"         Республика Башкортостан")</f>
        <v>         Республика Башкортостан</v>
      </c>
      <c r="C2722" s="14" t="str">
        <f t="shared" si="15"/>
        <v>Республика Башкортостан</v>
      </c>
      <c r="D2722" s="3">
        <f t="shared" si="16"/>
        <v>2</v>
      </c>
      <c r="E2722" s="15" t="s">
        <v>41</v>
      </c>
      <c r="F2722" s="13" t="str">
        <f>IFERROR(__xludf.DUMMYFUNCTION("REGEXEXTRACT(E2722, ""[А-Яа-я].*"")"),"Инфекционные и паразитарные болезни")</f>
        <v>Инфекционные и паразитарные болезни</v>
      </c>
      <c r="G2722" s="16">
        <f t="shared" si="17"/>
        <v>2</v>
      </c>
      <c r="H2722" s="13" t="s">
        <v>28</v>
      </c>
      <c r="I2722" s="13" t="str">
        <f>IFERROR(__xludf.DUMMYFUNCTION("REGEXREPLACE(H2722, "".*\s"", """")"),"человек")</f>
        <v>человек</v>
      </c>
      <c r="J2722" s="13" t="s">
        <v>29</v>
      </c>
      <c r="K2722" s="17" t="str">
        <f>IFERROR(__xludf.DUMMYFUNCTION("REGEXREPLACE(J2722, ""^[\d\s]+"", """")"),"значение показателя за год")</f>
        <v>значение показателя за год</v>
      </c>
      <c r="L2722" s="16">
        <f t="shared" si="18"/>
        <v>2</v>
      </c>
      <c r="M2722" s="13" t="s">
        <v>31</v>
      </c>
      <c r="N2722" s="13" t="str">
        <f>IFERROR(__xludf.DUMMYFUNCTION("REGEXEXTRACT(M2722, "" (.+)$"")"),"городское население")</f>
        <v>городское население</v>
      </c>
      <c r="O2722" s="18">
        <v>481.0</v>
      </c>
      <c r="P2722" s="18">
        <v>611.0</v>
      </c>
      <c r="Q2722" s="18">
        <v>680.0</v>
      </c>
      <c r="R2722" s="18">
        <v>746.0</v>
      </c>
      <c r="S2722" s="18">
        <v>670.0</v>
      </c>
      <c r="T2722" s="18">
        <v>680.0</v>
      </c>
      <c r="U2722" s="18">
        <v>636.0</v>
      </c>
      <c r="V2722" s="18">
        <v>622.0</v>
      </c>
      <c r="W2722" s="18">
        <v>562.0</v>
      </c>
      <c r="X2722" s="18">
        <v>458.0</v>
      </c>
      <c r="Y2722" s="18">
        <v>509.0</v>
      </c>
      <c r="Z2722" s="19" t="str">
        <f t="shared" si="6"/>
        <v/>
      </c>
      <c r="AA2722" s="19">
        <f t="shared" si="19"/>
        <v>6655</v>
      </c>
      <c r="AB2722" s="19" t="str">
        <f t="shared" si="8"/>
        <v/>
      </c>
      <c r="AC2722" s="19">
        <f t="shared" si="20"/>
        <v>605</v>
      </c>
      <c r="AD2722" s="19">
        <f t="shared" si="21"/>
        <v>703</v>
      </c>
      <c r="AE2722" s="19" t="str">
        <f t="shared" si="22"/>
        <v>Нет моды</v>
      </c>
      <c r="AF2722" s="19">
        <f t="shared" si="23"/>
        <v>458</v>
      </c>
      <c r="AG2722" s="19">
        <f t="shared" si="24"/>
        <v>746</v>
      </c>
      <c r="AH2722" s="20" t="str">
        <f t="shared" si="14"/>
        <v/>
      </c>
      <c r="AI2722" s="21"/>
      <c r="AJ2722" s="21"/>
      <c r="AK2722" s="21"/>
      <c r="AL2722" s="22">
        <f t="shared" si="25"/>
        <v>1</v>
      </c>
    </row>
    <row r="2723" ht="12.75" customHeight="1">
      <c r="A2723" s="13" t="s">
        <v>196</v>
      </c>
      <c r="B2723" s="13" t="str">
        <f>IFERROR(__xludf.DUMMYFUNCTION("REGEXREPLACE(A2723, ""\d"", """")"),"         Республика Башкортостан")</f>
        <v>         Республика Башкортостан</v>
      </c>
      <c r="C2723" s="14" t="str">
        <f t="shared" si="15"/>
        <v>Республика Башкортостан</v>
      </c>
      <c r="D2723" s="3">
        <f t="shared" si="16"/>
        <v>2</v>
      </c>
      <c r="E2723" s="15" t="s">
        <v>41</v>
      </c>
      <c r="F2723" s="13" t="str">
        <f>IFERROR(__xludf.DUMMYFUNCTION("REGEXEXTRACT(E2723, ""[А-Яа-я].*"")"),"Инфекционные и паразитарные болезни")</f>
        <v>Инфекционные и паразитарные болезни</v>
      </c>
      <c r="G2723" s="16">
        <f t="shared" si="17"/>
        <v>2</v>
      </c>
      <c r="H2723" s="13" t="s">
        <v>28</v>
      </c>
      <c r="I2723" s="13" t="str">
        <f>IFERROR(__xludf.DUMMYFUNCTION("REGEXREPLACE(H2723, "".*\s"", """")"),"человек")</f>
        <v>человек</v>
      </c>
      <c r="J2723" s="13" t="s">
        <v>29</v>
      </c>
      <c r="K2723" s="17" t="str">
        <f>IFERROR(__xludf.DUMMYFUNCTION("REGEXREPLACE(J2723, ""^[\d\s]+"", """")"),"значение показателя за год")</f>
        <v>значение показателя за год</v>
      </c>
      <c r="L2723" s="16">
        <f t="shared" si="18"/>
        <v>2</v>
      </c>
      <c r="M2723" s="13" t="s">
        <v>32</v>
      </c>
      <c r="N2723" s="13" t="str">
        <f>IFERROR(__xludf.DUMMYFUNCTION("REGEXEXTRACT(M2723, "" (.+)$"")"),"сельское население")</f>
        <v>сельское население</v>
      </c>
      <c r="O2723" s="18">
        <v>198.0</v>
      </c>
      <c r="P2723" s="18">
        <v>217.0</v>
      </c>
      <c r="Q2723" s="18">
        <v>244.0</v>
      </c>
      <c r="R2723" s="18">
        <v>252.0</v>
      </c>
      <c r="S2723" s="18">
        <v>276.0</v>
      </c>
      <c r="T2723" s="18">
        <v>282.0</v>
      </c>
      <c r="U2723" s="18">
        <v>260.0</v>
      </c>
      <c r="V2723" s="18">
        <v>277.0</v>
      </c>
      <c r="W2723" s="18">
        <v>235.0</v>
      </c>
      <c r="X2723" s="18">
        <v>268.0</v>
      </c>
      <c r="Y2723" s="18">
        <v>277.0</v>
      </c>
      <c r="Z2723" s="19" t="str">
        <f t="shared" si="6"/>
        <v/>
      </c>
      <c r="AA2723" s="19" t="str">
        <f t="shared" si="19"/>
        <v/>
      </c>
      <c r="AB2723" s="19">
        <f t="shared" si="8"/>
        <v>2786</v>
      </c>
      <c r="AC2723" s="19">
        <f t="shared" si="20"/>
        <v>253.2727273</v>
      </c>
      <c r="AD2723" s="19">
        <f t="shared" si="21"/>
        <v>370</v>
      </c>
      <c r="AE2723" s="19" t="str">
        <f t="shared" si="22"/>
        <v>Нет моды</v>
      </c>
      <c r="AF2723" s="19">
        <f t="shared" si="23"/>
        <v>198</v>
      </c>
      <c r="AG2723" s="19">
        <f t="shared" si="24"/>
        <v>282</v>
      </c>
      <c r="AH2723" s="20" t="str">
        <f t="shared" si="14"/>
        <v>Город: 70%; Село: 30%</v>
      </c>
      <c r="AI2723" s="21"/>
      <c r="AJ2723" s="21"/>
      <c r="AK2723" s="21"/>
      <c r="AL2723" s="22">
        <f t="shared" si="25"/>
        <v>1</v>
      </c>
    </row>
    <row r="2724" ht="12.75" customHeight="1">
      <c r="A2724" s="13" t="s">
        <v>196</v>
      </c>
      <c r="B2724" s="13" t="str">
        <f>IFERROR(__xludf.DUMMYFUNCTION("REGEXREPLACE(A2724, ""\d"", """")"),"         Республика Башкортостан")</f>
        <v>         Республика Башкортостан</v>
      </c>
      <c r="C2724" s="14" t="str">
        <f t="shared" si="15"/>
        <v>Республика Башкортостан</v>
      </c>
      <c r="D2724" s="3">
        <f t="shared" si="16"/>
        <v>2</v>
      </c>
      <c r="E2724" s="15" t="s">
        <v>42</v>
      </c>
      <c r="F2724" s="13" t="str">
        <f>IFERROR(__xludf.DUMMYFUNCTION("REGEXEXTRACT(E2724, ""[А-Яа-я].*"")"),"Ишемическая болезнь сердца")</f>
        <v>Ишемическая болезнь сердца</v>
      </c>
      <c r="G2724" s="16">
        <f t="shared" si="17"/>
        <v>2</v>
      </c>
      <c r="H2724" s="13" t="s">
        <v>28</v>
      </c>
      <c r="I2724" s="13" t="str">
        <f>IFERROR(__xludf.DUMMYFUNCTION("REGEXREPLACE(H2724, "".*\s"", """")"),"человек")</f>
        <v>человек</v>
      </c>
      <c r="J2724" s="13" t="s">
        <v>29</v>
      </c>
      <c r="K2724" s="17" t="str">
        <f>IFERROR(__xludf.DUMMYFUNCTION("REGEXREPLACE(J2724, ""^[\d\s]+"", """")"),"значение показателя за год")</f>
        <v>значение показателя за год</v>
      </c>
      <c r="L2724" s="16">
        <f t="shared" si="18"/>
        <v>2</v>
      </c>
      <c r="M2724" s="13" t="s">
        <v>30</v>
      </c>
      <c r="N2724" s="13" t="str">
        <f>IFERROR(__xludf.DUMMYFUNCTION("REGEXEXTRACT(M2724, "" (.+)$"")"),"все население")</f>
        <v>все население</v>
      </c>
      <c r="O2724" s="18">
        <v>11880.0</v>
      </c>
      <c r="P2724" s="18">
        <v>10852.0</v>
      </c>
      <c r="Q2724" s="18">
        <v>9723.0</v>
      </c>
      <c r="R2724" s="18">
        <v>9596.0</v>
      </c>
      <c r="S2724" s="18">
        <v>8844.0</v>
      </c>
      <c r="T2724" s="18">
        <v>9165.0</v>
      </c>
      <c r="U2724" s="18">
        <v>8283.0</v>
      </c>
      <c r="V2724" s="18">
        <v>9436.0</v>
      </c>
      <c r="W2724" s="18">
        <v>10238.0</v>
      </c>
      <c r="X2724" s="18">
        <v>7866.0</v>
      </c>
      <c r="Y2724" s="18">
        <v>7448.0</v>
      </c>
      <c r="Z2724" s="19">
        <f t="shared" si="6"/>
        <v>103331</v>
      </c>
      <c r="AA2724" s="19" t="str">
        <f t="shared" si="19"/>
        <v/>
      </c>
      <c r="AB2724" s="19" t="str">
        <f t="shared" si="8"/>
        <v/>
      </c>
      <c r="AC2724" s="19">
        <f t="shared" si="20"/>
        <v>9393.727273</v>
      </c>
      <c r="AD2724" s="19">
        <f t="shared" si="21"/>
        <v>3865</v>
      </c>
      <c r="AE2724" s="19" t="str">
        <f t="shared" si="22"/>
        <v>Нет моды</v>
      </c>
      <c r="AF2724" s="19">
        <f t="shared" si="23"/>
        <v>7448</v>
      </c>
      <c r="AG2724" s="19">
        <f t="shared" si="24"/>
        <v>11880</v>
      </c>
      <c r="AH2724" s="20" t="str">
        <f t="shared" si="14"/>
        <v/>
      </c>
      <c r="AI2724" s="21"/>
      <c r="AJ2724" s="21"/>
      <c r="AK2724" s="21"/>
      <c r="AL2724" s="22">
        <f t="shared" si="25"/>
        <v>1</v>
      </c>
    </row>
    <row r="2725" ht="12.75" customHeight="1">
      <c r="A2725" s="13" t="s">
        <v>196</v>
      </c>
      <c r="B2725" s="13" t="str">
        <f>IFERROR(__xludf.DUMMYFUNCTION("REGEXREPLACE(A2725, ""\d"", """")"),"         Республика Башкортостан")</f>
        <v>         Республика Башкортостан</v>
      </c>
      <c r="C2725" s="14" t="str">
        <f t="shared" si="15"/>
        <v>Республика Башкортостан</v>
      </c>
      <c r="D2725" s="3">
        <f t="shared" si="16"/>
        <v>2</v>
      </c>
      <c r="E2725" s="15" t="s">
        <v>42</v>
      </c>
      <c r="F2725" s="13" t="str">
        <f>IFERROR(__xludf.DUMMYFUNCTION("REGEXEXTRACT(E2725, ""[А-Яа-я].*"")"),"Ишемическая болезнь сердца")</f>
        <v>Ишемическая болезнь сердца</v>
      </c>
      <c r="G2725" s="16">
        <f t="shared" si="17"/>
        <v>2</v>
      </c>
      <c r="H2725" s="13" t="s">
        <v>28</v>
      </c>
      <c r="I2725" s="13" t="str">
        <f>IFERROR(__xludf.DUMMYFUNCTION("REGEXREPLACE(H2725, "".*\s"", """")"),"человек")</f>
        <v>человек</v>
      </c>
      <c r="J2725" s="13" t="s">
        <v>29</v>
      </c>
      <c r="K2725" s="17" t="str">
        <f>IFERROR(__xludf.DUMMYFUNCTION("REGEXREPLACE(J2725, ""^[\d\s]+"", """")"),"значение показателя за год")</f>
        <v>значение показателя за год</v>
      </c>
      <c r="L2725" s="16">
        <f t="shared" si="18"/>
        <v>2</v>
      </c>
      <c r="M2725" s="13" t="s">
        <v>31</v>
      </c>
      <c r="N2725" s="13" t="str">
        <f>IFERROR(__xludf.DUMMYFUNCTION("REGEXEXTRACT(M2725, "" (.+)$"")"),"городское население")</f>
        <v>городское население</v>
      </c>
      <c r="O2725" s="18">
        <v>7423.0</v>
      </c>
      <c r="P2725" s="18">
        <v>6638.0</v>
      </c>
      <c r="Q2725" s="18">
        <v>6022.0</v>
      </c>
      <c r="R2725" s="18">
        <v>5998.0</v>
      </c>
      <c r="S2725" s="18">
        <v>5483.0</v>
      </c>
      <c r="T2725" s="18">
        <v>5528.0</v>
      </c>
      <c r="U2725" s="18">
        <v>5080.0</v>
      </c>
      <c r="V2725" s="18">
        <v>5891.0</v>
      </c>
      <c r="W2725" s="18">
        <v>6291.0</v>
      </c>
      <c r="X2725" s="18">
        <v>4850.0</v>
      </c>
      <c r="Y2725" s="18">
        <v>4529.0</v>
      </c>
      <c r="Z2725" s="19" t="str">
        <f t="shared" si="6"/>
        <v/>
      </c>
      <c r="AA2725" s="19">
        <f t="shared" si="19"/>
        <v>63733</v>
      </c>
      <c r="AB2725" s="19" t="str">
        <f t="shared" si="8"/>
        <v/>
      </c>
      <c r="AC2725" s="19">
        <f t="shared" si="20"/>
        <v>5793.909091</v>
      </c>
      <c r="AD2725" s="19">
        <f t="shared" si="21"/>
        <v>7435.5</v>
      </c>
      <c r="AE2725" s="19" t="str">
        <f t="shared" si="22"/>
        <v>Нет моды</v>
      </c>
      <c r="AF2725" s="19">
        <f t="shared" si="23"/>
        <v>4529</v>
      </c>
      <c r="AG2725" s="19">
        <f t="shared" si="24"/>
        <v>7423</v>
      </c>
      <c r="AH2725" s="20" t="str">
        <f t="shared" si="14"/>
        <v/>
      </c>
      <c r="AI2725" s="21"/>
      <c r="AJ2725" s="21"/>
      <c r="AK2725" s="21"/>
      <c r="AL2725" s="22">
        <f t="shared" si="25"/>
        <v>1</v>
      </c>
    </row>
    <row r="2726" ht="12.75" customHeight="1">
      <c r="A2726" s="13" t="s">
        <v>196</v>
      </c>
      <c r="B2726" s="13" t="str">
        <f>IFERROR(__xludf.DUMMYFUNCTION("REGEXREPLACE(A2726, ""\d"", """")"),"         Республика Башкортостан")</f>
        <v>         Республика Башкортостан</v>
      </c>
      <c r="C2726" s="14" t="str">
        <f t="shared" si="15"/>
        <v>Республика Башкортостан</v>
      </c>
      <c r="D2726" s="3">
        <f t="shared" si="16"/>
        <v>2</v>
      </c>
      <c r="E2726" s="15" t="s">
        <v>42</v>
      </c>
      <c r="F2726" s="13" t="str">
        <f>IFERROR(__xludf.DUMMYFUNCTION("REGEXEXTRACT(E2726, ""[А-Яа-я].*"")"),"Ишемическая болезнь сердца")</f>
        <v>Ишемическая болезнь сердца</v>
      </c>
      <c r="G2726" s="16">
        <f t="shared" si="17"/>
        <v>2</v>
      </c>
      <c r="H2726" s="13" t="s">
        <v>28</v>
      </c>
      <c r="I2726" s="13" t="str">
        <f>IFERROR(__xludf.DUMMYFUNCTION("REGEXREPLACE(H2726, "".*\s"", """")"),"человек")</f>
        <v>человек</v>
      </c>
      <c r="J2726" s="13" t="s">
        <v>29</v>
      </c>
      <c r="K2726" s="17" t="str">
        <f>IFERROR(__xludf.DUMMYFUNCTION("REGEXREPLACE(J2726, ""^[\d\s]+"", """")"),"значение показателя за год")</f>
        <v>значение показателя за год</v>
      </c>
      <c r="L2726" s="16">
        <f t="shared" si="18"/>
        <v>2</v>
      </c>
      <c r="M2726" s="13" t="s">
        <v>32</v>
      </c>
      <c r="N2726" s="13" t="str">
        <f>IFERROR(__xludf.DUMMYFUNCTION("REGEXEXTRACT(M2726, "" (.+)$"")"),"сельское население")</f>
        <v>сельское население</v>
      </c>
      <c r="O2726" s="18">
        <v>4457.0</v>
      </c>
      <c r="P2726" s="18">
        <v>4214.0</v>
      </c>
      <c r="Q2726" s="18">
        <v>3701.0</v>
      </c>
      <c r="R2726" s="18">
        <v>3598.0</v>
      </c>
      <c r="S2726" s="18">
        <v>3361.0</v>
      </c>
      <c r="T2726" s="18">
        <v>3637.0</v>
      </c>
      <c r="U2726" s="18">
        <v>3203.0</v>
      </c>
      <c r="V2726" s="18">
        <v>3545.0</v>
      </c>
      <c r="W2726" s="18">
        <v>3947.0</v>
      </c>
      <c r="X2726" s="18">
        <v>3016.0</v>
      </c>
      <c r="Y2726" s="18">
        <v>2919.0</v>
      </c>
      <c r="Z2726" s="19" t="str">
        <f t="shared" si="6"/>
        <v/>
      </c>
      <c r="AA2726" s="19" t="str">
        <f t="shared" si="19"/>
        <v/>
      </c>
      <c r="AB2726" s="19">
        <f t="shared" si="8"/>
        <v>39598</v>
      </c>
      <c r="AC2726" s="19">
        <f t="shared" si="20"/>
        <v>3599.818182</v>
      </c>
      <c r="AD2726" s="19">
        <f t="shared" si="21"/>
        <v>4493</v>
      </c>
      <c r="AE2726" s="19" t="str">
        <f t="shared" si="22"/>
        <v>Нет моды</v>
      </c>
      <c r="AF2726" s="19">
        <f t="shared" si="23"/>
        <v>2919</v>
      </c>
      <c r="AG2726" s="19">
        <f t="shared" si="24"/>
        <v>4457</v>
      </c>
      <c r="AH2726" s="20" t="str">
        <f t="shared" si="14"/>
        <v>Город: 62%; Село: 38%</v>
      </c>
      <c r="AI2726" s="21"/>
      <c r="AJ2726" s="21"/>
      <c r="AK2726" s="21"/>
      <c r="AL2726" s="22">
        <f t="shared" si="25"/>
        <v>1</v>
      </c>
    </row>
    <row r="2727" ht="12.75" customHeight="1">
      <c r="A2727" s="13" t="s">
        <v>196</v>
      </c>
      <c r="B2727" s="13" t="str">
        <f>IFERROR(__xludf.DUMMYFUNCTION("REGEXREPLACE(A2727, ""\d"", """")"),"         Республика Башкортостан")</f>
        <v>         Республика Башкортостан</v>
      </c>
      <c r="C2727" s="14" t="str">
        <f t="shared" si="15"/>
        <v>Республика Башкортостан</v>
      </c>
      <c r="D2727" s="3">
        <f t="shared" si="16"/>
        <v>2</v>
      </c>
      <c r="E2727" s="15" t="s">
        <v>43</v>
      </c>
      <c r="F2727" s="13" t="str">
        <f>IFERROR(__xludf.DUMMYFUNCTION("REGEXEXTRACT(E2727, ""[А-Яа-я].*"")"),"Новообразования")</f>
        <v>Новообразования</v>
      </c>
      <c r="G2727" s="16">
        <f t="shared" si="17"/>
        <v>2</v>
      </c>
      <c r="H2727" s="13" t="s">
        <v>28</v>
      </c>
      <c r="I2727" s="13" t="str">
        <f>IFERROR(__xludf.DUMMYFUNCTION("REGEXREPLACE(H2727, "".*\s"", """")"),"человек")</f>
        <v>человек</v>
      </c>
      <c r="J2727" s="13" t="s">
        <v>29</v>
      </c>
      <c r="K2727" s="17" t="str">
        <f>IFERROR(__xludf.DUMMYFUNCTION("REGEXREPLACE(J2727, ""^[\d\s]+"", """")"),"значение показателя за год")</f>
        <v>значение показателя за год</v>
      </c>
      <c r="L2727" s="16">
        <f t="shared" si="18"/>
        <v>2</v>
      </c>
      <c r="M2727" s="13" t="s">
        <v>30</v>
      </c>
      <c r="N2727" s="13" t="str">
        <f>IFERROR(__xludf.DUMMYFUNCTION("REGEXEXTRACT(M2727, "" (.+)$"")"),"все население")</f>
        <v>все население</v>
      </c>
      <c r="O2727" s="18">
        <v>5973.0</v>
      </c>
      <c r="P2727" s="18">
        <v>6189.0</v>
      </c>
      <c r="Q2727" s="18">
        <v>6604.0</v>
      </c>
      <c r="R2727" s="18">
        <v>6901.0</v>
      </c>
      <c r="S2727" s="18">
        <v>7355.0</v>
      </c>
      <c r="T2727" s="18">
        <v>7453.0</v>
      </c>
      <c r="U2727" s="18">
        <v>7274.0</v>
      </c>
      <c r="V2727" s="18">
        <v>7261.0</v>
      </c>
      <c r="W2727" s="18">
        <v>6578.0</v>
      </c>
      <c r="X2727" s="18">
        <v>6590.0</v>
      </c>
      <c r="Y2727" s="18">
        <v>6561.0</v>
      </c>
      <c r="Z2727" s="19">
        <f t="shared" si="6"/>
        <v>74739</v>
      </c>
      <c r="AA2727" s="19" t="str">
        <f t="shared" si="19"/>
        <v/>
      </c>
      <c r="AB2727" s="19" t="str">
        <f t="shared" si="8"/>
        <v/>
      </c>
      <c r="AC2727" s="19">
        <f t="shared" si="20"/>
        <v>6794.454545</v>
      </c>
      <c r="AD2727" s="19">
        <f t="shared" si="21"/>
        <v>5215</v>
      </c>
      <c r="AE2727" s="19" t="str">
        <f t="shared" si="22"/>
        <v>Нет моды</v>
      </c>
      <c r="AF2727" s="19">
        <f t="shared" si="23"/>
        <v>5973</v>
      </c>
      <c r="AG2727" s="19">
        <f t="shared" si="24"/>
        <v>7453</v>
      </c>
      <c r="AH2727" s="20" t="str">
        <f t="shared" si="14"/>
        <v/>
      </c>
      <c r="AI2727" s="21"/>
      <c r="AJ2727" s="21"/>
      <c r="AK2727" s="21"/>
      <c r="AL2727" s="22">
        <f t="shared" si="25"/>
        <v>1</v>
      </c>
    </row>
    <row r="2728" ht="12.75" customHeight="1">
      <c r="A2728" s="13" t="s">
        <v>196</v>
      </c>
      <c r="B2728" s="13" t="str">
        <f>IFERROR(__xludf.DUMMYFUNCTION("REGEXREPLACE(A2728, ""\d"", """")"),"         Республика Башкортостан")</f>
        <v>         Республика Башкортостан</v>
      </c>
      <c r="C2728" s="14" t="str">
        <f t="shared" si="15"/>
        <v>Республика Башкортостан</v>
      </c>
      <c r="D2728" s="3">
        <f t="shared" si="16"/>
        <v>2</v>
      </c>
      <c r="E2728" s="15" t="s">
        <v>43</v>
      </c>
      <c r="F2728" s="13" t="str">
        <f>IFERROR(__xludf.DUMMYFUNCTION("REGEXEXTRACT(E2728, ""[А-Яа-я].*"")"),"Новообразования")</f>
        <v>Новообразования</v>
      </c>
      <c r="G2728" s="16">
        <f t="shared" si="17"/>
        <v>2</v>
      </c>
      <c r="H2728" s="13" t="s">
        <v>28</v>
      </c>
      <c r="I2728" s="13" t="str">
        <f>IFERROR(__xludf.DUMMYFUNCTION("REGEXREPLACE(H2728, "".*\s"", """")"),"человек")</f>
        <v>человек</v>
      </c>
      <c r="J2728" s="13" t="s">
        <v>29</v>
      </c>
      <c r="K2728" s="17" t="str">
        <f>IFERROR(__xludf.DUMMYFUNCTION("REGEXREPLACE(J2728, ""^[\d\s]+"", """")"),"значение показателя за год")</f>
        <v>значение показателя за год</v>
      </c>
      <c r="L2728" s="16">
        <f t="shared" si="18"/>
        <v>2</v>
      </c>
      <c r="M2728" s="13" t="s">
        <v>31</v>
      </c>
      <c r="N2728" s="13" t="str">
        <f>IFERROR(__xludf.DUMMYFUNCTION("REGEXEXTRACT(M2728, "" (.+)$"")"),"городское население")</f>
        <v>городское население</v>
      </c>
      <c r="O2728" s="18">
        <v>4050.0</v>
      </c>
      <c r="P2728" s="18">
        <v>4131.0</v>
      </c>
      <c r="Q2728" s="18">
        <v>4408.0</v>
      </c>
      <c r="R2728" s="18">
        <v>4510.0</v>
      </c>
      <c r="S2728" s="18">
        <v>4661.0</v>
      </c>
      <c r="T2728" s="18">
        <v>4626.0</v>
      </c>
      <c r="U2728" s="18">
        <v>4449.0</v>
      </c>
      <c r="V2728" s="18">
        <v>4517.0</v>
      </c>
      <c r="W2728" s="18">
        <v>4053.0</v>
      </c>
      <c r="X2728" s="18">
        <v>4073.0</v>
      </c>
      <c r="Y2728" s="18">
        <v>4022.0</v>
      </c>
      <c r="Z2728" s="19" t="str">
        <f t="shared" si="6"/>
        <v/>
      </c>
      <c r="AA2728" s="19">
        <f t="shared" si="19"/>
        <v>47500</v>
      </c>
      <c r="AB2728" s="19" t="str">
        <f t="shared" si="8"/>
        <v/>
      </c>
      <c r="AC2728" s="19">
        <f t="shared" si="20"/>
        <v>4318.181818</v>
      </c>
      <c r="AD2728" s="19">
        <f t="shared" si="21"/>
        <v>5317</v>
      </c>
      <c r="AE2728" s="19" t="str">
        <f t="shared" si="22"/>
        <v>Нет моды</v>
      </c>
      <c r="AF2728" s="19">
        <f t="shared" si="23"/>
        <v>4022</v>
      </c>
      <c r="AG2728" s="19">
        <f t="shared" si="24"/>
        <v>4661</v>
      </c>
      <c r="AH2728" s="20" t="str">
        <f t="shared" si="14"/>
        <v/>
      </c>
      <c r="AI2728" s="21"/>
      <c r="AJ2728" s="21"/>
      <c r="AK2728" s="21"/>
      <c r="AL2728" s="22">
        <f t="shared" si="25"/>
        <v>1</v>
      </c>
    </row>
    <row r="2729" ht="12.75" customHeight="1">
      <c r="A2729" s="13" t="s">
        <v>196</v>
      </c>
      <c r="B2729" s="13" t="str">
        <f>IFERROR(__xludf.DUMMYFUNCTION("REGEXREPLACE(A2729, ""\d"", """")"),"         Республика Башкортостан")</f>
        <v>         Республика Башкортостан</v>
      </c>
      <c r="C2729" s="14" t="str">
        <f t="shared" si="15"/>
        <v>Республика Башкортостан</v>
      </c>
      <c r="D2729" s="3">
        <f t="shared" si="16"/>
        <v>2</v>
      </c>
      <c r="E2729" s="15" t="s">
        <v>43</v>
      </c>
      <c r="F2729" s="13" t="str">
        <f>IFERROR(__xludf.DUMMYFUNCTION("REGEXEXTRACT(E2729, ""[А-Яа-я].*"")"),"Новообразования")</f>
        <v>Новообразования</v>
      </c>
      <c r="G2729" s="16">
        <f t="shared" si="17"/>
        <v>2</v>
      </c>
      <c r="H2729" s="13" t="s">
        <v>28</v>
      </c>
      <c r="I2729" s="13" t="str">
        <f>IFERROR(__xludf.DUMMYFUNCTION("REGEXREPLACE(H2729, "".*\s"", """")"),"человек")</f>
        <v>человек</v>
      </c>
      <c r="J2729" s="13" t="s">
        <v>29</v>
      </c>
      <c r="K2729" s="17" t="str">
        <f>IFERROR(__xludf.DUMMYFUNCTION("REGEXREPLACE(J2729, ""^[\d\s]+"", """")"),"значение показателя за год")</f>
        <v>значение показателя за год</v>
      </c>
      <c r="L2729" s="16">
        <f t="shared" si="18"/>
        <v>2</v>
      </c>
      <c r="M2729" s="13" t="s">
        <v>32</v>
      </c>
      <c r="N2729" s="13" t="str">
        <f>IFERROR(__xludf.DUMMYFUNCTION("REGEXEXTRACT(M2729, "" (.+)$"")"),"сельское население")</f>
        <v>сельское население</v>
      </c>
      <c r="O2729" s="18">
        <v>1923.0</v>
      </c>
      <c r="P2729" s="18">
        <v>2058.0</v>
      </c>
      <c r="Q2729" s="18">
        <v>2196.0</v>
      </c>
      <c r="R2729" s="18">
        <v>2391.0</v>
      </c>
      <c r="S2729" s="18">
        <v>2694.0</v>
      </c>
      <c r="T2729" s="18">
        <v>2827.0</v>
      </c>
      <c r="U2729" s="18">
        <v>2825.0</v>
      </c>
      <c r="V2729" s="18">
        <v>2744.0</v>
      </c>
      <c r="W2729" s="18">
        <v>2525.0</v>
      </c>
      <c r="X2729" s="18">
        <v>2517.0</v>
      </c>
      <c r="Y2729" s="18">
        <v>2539.0</v>
      </c>
      <c r="Z2729" s="19" t="str">
        <f t="shared" si="6"/>
        <v/>
      </c>
      <c r="AA2729" s="19" t="str">
        <f t="shared" si="19"/>
        <v/>
      </c>
      <c r="AB2729" s="19">
        <f t="shared" si="8"/>
        <v>27239</v>
      </c>
      <c r="AC2729" s="19">
        <f t="shared" si="20"/>
        <v>2476.272727</v>
      </c>
      <c r="AD2729" s="19">
        <f t="shared" si="21"/>
        <v>3424.5</v>
      </c>
      <c r="AE2729" s="19" t="str">
        <f t="shared" si="22"/>
        <v>Нет моды</v>
      </c>
      <c r="AF2729" s="19">
        <f t="shared" si="23"/>
        <v>1923</v>
      </c>
      <c r="AG2729" s="19">
        <f t="shared" si="24"/>
        <v>2827</v>
      </c>
      <c r="AH2729" s="20" t="str">
        <f t="shared" si="14"/>
        <v>Город: 64%; Село: 36%</v>
      </c>
      <c r="AI2729" s="21"/>
      <c r="AJ2729" s="21"/>
      <c r="AK2729" s="21"/>
      <c r="AL2729" s="22">
        <f t="shared" si="25"/>
        <v>1</v>
      </c>
    </row>
    <row r="2730" ht="12.75" customHeight="1">
      <c r="A2730" s="13" t="s">
        <v>196</v>
      </c>
      <c r="B2730" s="13" t="str">
        <f>IFERROR(__xludf.DUMMYFUNCTION("REGEXREPLACE(A2730, ""\d"", """")"),"         Республика Башкортостан")</f>
        <v>         Республика Башкортостан</v>
      </c>
      <c r="C2730" s="14" t="str">
        <f t="shared" si="15"/>
        <v>Республика Башкортостан</v>
      </c>
      <c r="D2730" s="3">
        <f t="shared" si="16"/>
        <v>2</v>
      </c>
      <c r="E2730" s="15" t="s">
        <v>44</v>
      </c>
      <c r="F2730" s="13" t="str">
        <f>IFERROR(__xludf.DUMMYFUNCTION("REGEXEXTRACT(E2730,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30" s="16">
        <f t="shared" si="17"/>
        <v>2</v>
      </c>
      <c r="H2730" s="13" t="s">
        <v>28</v>
      </c>
      <c r="I2730" s="13" t="str">
        <f>IFERROR(__xludf.DUMMYFUNCTION("REGEXREPLACE(H2730, "".*\s"", """")"),"человек")</f>
        <v>человек</v>
      </c>
      <c r="J2730" s="13" t="s">
        <v>29</v>
      </c>
      <c r="K2730" s="17" t="str">
        <f>IFERROR(__xludf.DUMMYFUNCTION("REGEXREPLACE(J2730, ""^[\d\s]+"", """")"),"значение показателя за год")</f>
        <v>значение показателя за год</v>
      </c>
      <c r="L2730" s="16">
        <f t="shared" si="18"/>
        <v>2</v>
      </c>
      <c r="M2730" s="13" t="s">
        <v>30</v>
      </c>
      <c r="N2730" s="13" t="str">
        <f>IFERROR(__xludf.DUMMYFUNCTION("REGEXEXTRACT(M2730, "" (.+)$"")"),"все население")</f>
        <v>все население</v>
      </c>
      <c r="O2730" s="18">
        <v>261.0</v>
      </c>
      <c r="P2730" s="23" t="s">
        <v>37</v>
      </c>
      <c r="Q2730" s="18">
        <v>252.0</v>
      </c>
      <c r="R2730" s="18">
        <v>173.0</v>
      </c>
      <c r="S2730" s="23" t="s">
        <v>37</v>
      </c>
      <c r="T2730" s="23" t="s">
        <v>37</v>
      </c>
      <c r="U2730" s="23" t="s">
        <v>37</v>
      </c>
      <c r="V2730" s="23" t="s">
        <v>37</v>
      </c>
      <c r="W2730" s="23" t="s">
        <v>37</v>
      </c>
      <c r="X2730" s="23" t="s">
        <v>37</v>
      </c>
      <c r="Y2730" s="23" t="s">
        <v>37</v>
      </c>
      <c r="Z2730" s="19">
        <f t="shared" si="6"/>
        <v>686</v>
      </c>
      <c r="AA2730" s="19" t="str">
        <f t="shared" si="19"/>
        <v/>
      </c>
      <c r="AB2730" s="19" t="str">
        <f t="shared" si="8"/>
        <v/>
      </c>
      <c r="AC2730" s="19">
        <f t="shared" si="20"/>
        <v>228.6666667</v>
      </c>
      <c r="AD2730" s="19">
        <f t="shared" si="21"/>
        <v>2454</v>
      </c>
      <c r="AE2730" s="19" t="str">
        <f t="shared" si="22"/>
        <v>Нет моды</v>
      </c>
      <c r="AF2730" s="19">
        <f t="shared" si="23"/>
        <v>173</v>
      </c>
      <c r="AG2730" s="19">
        <f t="shared" si="24"/>
        <v>261</v>
      </c>
      <c r="AH2730" s="20" t="str">
        <f t="shared" si="14"/>
        <v/>
      </c>
      <c r="AI2730" s="24"/>
      <c r="AJ2730" s="24"/>
      <c r="AK2730" s="24"/>
      <c r="AL2730" s="22">
        <f t="shared" si="25"/>
        <v>1</v>
      </c>
    </row>
    <row r="2731" ht="12.75" customHeight="1">
      <c r="A2731" s="13" t="s">
        <v>196</v>
      </c>
      <c r="B2731" s="13" t="str">
        <f>IFERROR(__xludf.DUMMYFUNCTION("REGEXREPLACE(A2731, ""\d"", """")"),"         Республика Башкортостан")</f>
        <v>         Республика Башкортостан</v>
      </c>
      <c r="C2731" s="14" t="str">
        <f t="shared" si="15"/>
        <v>Республика Башкортостан</v>
      </c>
      <c r="D2731" s="3">
        <f t="shared" si="16"/>
        <v>2</v>
      </c>
      <c r="E2731" s="15" t="s">
        <v>44</v>
      </c>
      <c r="F2731" s="13" t="str">
        <f>IFERROR(__xludf.DUMMYFUNCTION("REGEXEXTRACT(E2731,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31" s="16">
        <f t="shared" si="17"/>
        <v>2</v>
      </c>
      <c r="H2731" s="13" t="s">
        <v>28</v>
      </c>
      <c r="I2731" s="13" t="str">
        <f>IFERROR(__xludf.DUMMYFUNCTION("REGEXREPLACE(H2731, "".*\s"", """")"),"человек")</f>
        <v>человек</v>
      </c>
      <c r="J2731" s="13" t="s">
        <v>29</v>
      </c>
      <c r="K2731" s="17" t="str">
        <f>IFERROR(__xludf.DUMMYFUNCTION("REGEXREPLACE(J2731, ""^[\d\s]+"", """")"),"значение показателя за год")</f>
        <v>значение показателя за год</v>
      </c>
      <c r="L2731" s="16">
        <f t="shared" si="18"/>
        <v>2</v>
      </c>
      <c r="M2731" s="13" t="s">
        <v>31</v>
      </c>
      <c r="N2731" s="13" t="str">
        <f>IFERROR(__xludf.DUMMYFUNCTION("REGEXEXTRACT(M2731, "" (.+)$"")"),"городское население")</f>
        <v>городское население</v>
      </c>
      <c r="O2731" s="18">
        <v>165.0</v>
      </c>
      <c r="P2731" s="23" t="s">
        <v>37</v>
      </c>
      <c r="Q2731" s="18">
        <v>148.0</v>
      </c>
      <c r="R2731" s="18">
        <v>104.0</v>
      </c>
      <c r="S2731" s="23" t="s">
        <v>37</v>
      </c>
      <c r="T2731" s="23" t="s">
        <v>37</v>
      </c>
      <c r="U2731" s="23" t="s">
        <v>37</v>
      </c>
      <c r="V2731" s="23" t="s">
        <v>37</v>
      </c>
      <c r="W2731" s="23" t="s">
        <v>37</v>
      </c>
      <c r="X2731" s="23" t="s">
        <v>37</v>
      </c>
      <c r="Y2731" s="23" t="s">
        <v>37</v>
      </c>
      <c r="Z2731" s="19" t="str">
        <f t="shared" si="6"/>
        <v/>
      </c>
      <c r="AA2731" s="19">
        <f t="shared" si="19"/>
        <v>417</v>
      </c>
      <c r="AB2731" s="19" t="str">
        <f t="shared" si="8"/>
        <v/>
      </c>
      <c r="AC2731" s="19">
        <f t="shared" si="20"/>
        <v>139</v>
      </c>
      <c r="AD2731" s="19">
        <f t="shared" si="21"/>
        <v>169</v>
      </c>
      <c r="AE2731" s="19" t="str">
        <f t="shared" si="22"/>
        <v>Нет моды</v>
      </c>
      <c r="AF2731" s="19">
        <f t="shared" si="23"/>
        <v>104</v>
      </c>
      <c r="AG2731" s="19">
        <f t="shared" si="24"/>
        <v>165</v>
      </c>
      <c r="AH2731" s="20" t="str">
        <f t="shared" si="14"/>
        <v/>
      </c>
      <c r="AI2731" s="24"/>
      <c r="AJ2731" s="24"/>
      <c r="AK2731" s="24"/>
      <c r="AL2731" s="22">
        <f t="shared" si="25"/>
        <v>1</v>
      </c>
    </row>
    <row r="2732" ht="12.75" customHeight="1">
      <c r="A2732" s="13" t="s">
        <v>196</v>
      </c>
      <c r="B2732" s="13" t="str">
        <f>IFERROR(__xludf.DUMMYFUNCTION("REGEXREPLACE(A2732, ""\d"", """")"),"         Республика Башкортостан")</f>
        <v>         Республика Башкортостан</v>
      </c>
      <c r="C2732" s="14" t="str">
        <f t="shared" si="15"/>
        <v>Республика Башкортостан</v>
      </c>
      <c r="D2732" s="3">
        <f t="shared" si="16"/>
        <v>2</v>
      </c>
      <c r="E2732" s="15" t="s">
        <v>44</v>
      </c>
      <c r="F2732" s="13" t="str">
        <f>IFERROR(__xludf.DUMMYFUNCTION("REGEXEXTRACT(E2732,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32" s="16">
        <f t="shared" si="17"/>
        <v>2</v>
      </c>
      <c r="H2732" s="13" t="s">
        <v>28</v>
      </c>
      <c r="I2732" s="13" t="str">
        <f>IFERROR(__xludf.DUMMYFUNCTION("REGEXREPLACE(H2732, "".*\s"", """")"),"человек")</f>
        <v>человек</v>
      </c>
      <c r="J2732" s="13" t="s">
        <v>29</v>
      </c>
      <c r="K2732" s="17" t="str">
        <f>IFERROR(__xludf.DUMMYFUNCTION("REGEXREPLACE(J2732, ""^[\d\s]+"", """")"),"значение показателя за год")</f>
        <v>значение показателя за год</v>
      </c>
      <c r="L2732" s="16">
        <f t="shared" si="18"/>
        <v>2</v>
      </c>
      <c r="M2732" s="13" t="s">
        <v>32</v>
      </c>
      <c r="N2732" s="13" t="str">
        <f>IFERROR(__xludf.DUMMYFUNCTION("REGEXEXTRACT(M2732, "" (.+)$"")"),"сельское население")</f>
        <v>сельское население</v>
      </c>
      <c r="O2732" s="18">
        <v>96.0</v>
      </c>
      <c r="P2732" s="23" t="s">
        <v>37</v>
      </c>
      <c r="Q2732" s="18">
        <v>104.0</v>
      </c>
      <c r="R2732" s="18">
        <v>69.0</v>
      </c>
      <c r="S2732" s="23" t="s">
        <v>37</v>
      </c>
      <c r="T2732" s="23" t="s">
        <v>37</v>
      </c>
      <c r="U2732" s="23" t="s">
        <v>37</v>
      </c>
      <c r="V2732" s="23" t="s">
        <v>37</v>
      </c>
      <c r="W2732" s="23" t="s">
        <v>37</v>
      </c>
      <c r="X2732" s="23" t="s">
        <v>37</v>
      </c>
      <c r="Y2732" s="23" t="s">
        <v>37</v>
      </c>
      <c r="Z2732" s="19" t="str">
        <f t="shared" si="6"/>
        <v/>
      </c>
      <c r="AA2732" s="19" t="str">
        <f t="shared" si="19"/>
        <v/>
      </c>
      <c r="AB2732" s="19">
        <f t="shared" si="8"/>
        <v>269</v>
      </c>
      <c r="AC2732" s="19">
        <f t="shared" si="20"/>
        <v>89.66666667</v>
      </c>
      <c r="AD2732" s="19">
        <f t="shared" si="21"/>
        <v>104</v>
      </c>
      <c r="AE2732" s="19" t="str">
        <f t="shared" si="22"/>
        <v>Нет моды</v>
      </c>
      <c r="AF2732" s="19">
        <f t="shared" si="23"/>
        <v>69</v>
      </c>
      <c r="AG2732" s="19">
        <f t="shared" si="24"/>
        <v>104</v>
      </c>
      <c r="AH2732" s="20" t="str">
        <f t="shared" si="14"/>
        <v>Город: 61%; Село: 39%</v>
      </c>
      <c r="AI2732" s="24"/>
      <c r="AJ2732" s="24"/>
      <c r="AK2732" s="24"/>
      <c r="AL2732" s="22">
        <f t="shared" si="25"/>
        <v>1</v>
      </c>
    </row>
    <row r="2733" ht="12.75" customHeight="1">
      <c r="A2733" s="13" t="s">
        <v>196</v>
      </c>
      <c r="B2733" s="13" t="str">
        <f>IFERROR(__xludf.DUMMYFUNCTION("REGEXREPLACE(A2733, ""\d"", """")"),"         Республика Башкортостан")</f>
        <v>         Республика Башкортостан</v>
      </c>
      <c r="C2733" s="14" t="str">
        <f t="shared" si="15"/>
        <v>Республика Башкортостан</v>
      </c>
      <c r="D2733" s="3">
        <f t="shared" si="16"/>
        <v>2</v>
      </c>
      <c r="E2733" s="15" t="s">
        <v>45</v>
      </c>
      <c r="F2733" s="13" t="str">
        <f>IFERROR(__xludf.DUMMYFUNCTION("REGEXEXTRACT(E2733, ""[А-Яа-я].*"")"),"Самоубийство")</f>
        <v>Самоубийство</v>
      </c>
      <c r="G2733" s="16">
        <f t="shared" si="17"/>
        <v>2</v>
      </c>
      <c r="H2733" s="13" t="s">
        <v>28</v>
      </c>
      <c r="I2733" s="13" t="str">
        <f>IFERROR(__xludf.DUMMYFUNCTION("REGEXREPLACE(H2733, "".*\s"", """")"),"человек")</f>
        <v>человек</v>
      </c>
      <c r="J2733" s="13" t="s">
        <v>29</v>
      </c>
      <c r="K2733" s="17" t="str">
        <f>IFERROR(__xludf.DUMMYFUNCTION("REGEXREPLACE(J2733, ""^[\d\s]+"", """")"),"значение показателя за год")</f>
        <v>значение показателя за год</v>
      </c>
      <c r="L2733" s="16">
        <f t="shared" si="18"/>
        <v>2</v>
      </c>
      <c r="M2733" s="13" t="s">
        <v>30</v>
      </c>
      <c r="N2733" s="13" t="str">
        <f>IFERROR(__xludf.DUMMYFUNCTION("REGEXEXTRACT(M2733, "" (.+)$"")"),"все население")</f>
        <v>все население</v>
      </c>
      <c r="O2733" s="18">
        <v>1565.0</v>
      </c>
      <c r="P2733" s="18">
        <v>1365.0</v>
      </c>
      <c r="Q2733" s="18">
        <v>1260.0</v>
      </c>
      <c r="R2733" s="18">
        <v>1150.0</v>
      </c>
      <c r="S2733" s="18">
        <v>877.0</v>
      </c>
      <c r="T2733" s="18">
        <v>827.0</v>
      </c>
      <c r="U2733" s="18">
        <v>735.0</v>
      </c>
      <c r="V2733" s="18">
        <v>620.0</v>
      </c>
      <c r="W2733" s="18">
        <v>641.0</v>
      </c>
      <c r="X2733" s="18">
        <v>513.0</v>
      </c>
      <c r="Y2733" s="18">
        <v>464.0</v>
      </c>
      <c r="Z2733" s="19">
        <f t="shared" si="6"/>
        <v>10017</v>
      </c>
      <c r="AA2733" s="19" t="str">
        <f t="shared" si="19"/>
        <v/>
      </c>
      <c r="AB2733" s="19" t="str">
        <f t="shared" si="8"/>
        <v/>
      </c>
      <c r="AC2733" s="19">
        <f t="shared" si="20"/>
        <v>910.6363636</v>
      </c>
      <c r="AD2733" s="19">
        <f t="shared" si="21"/>
        <v>688</v>
      </c>
      <c r="AE2733" s="19" t="str">
        <f t="shared" si="22"/>
        <v>Нет моды</v>
      </c>
      <c r="AF2733" s="19">
        <f t="shared" si="23"/>
        <v>464</v>
      </c>
      <c r="AG2733" s="19">
        <f t="shared" si="24"/>
        <v>1565</v>
      </c>
      <c r="AH2733" s="20" t="str">
        <f t="shared" si="14"/>
        <v/>
      </c>
      <c r="AI2733" s="21"/>
      <c r="AJ2733" s="21"/>
      <c r="AK2733" s="21"/>
      <c r="AL2733" s="22">
        <f t="shared" si="25"/>
        <v>1</v>
      </c>
    </row>
    <row r="2734" ht="12.75" customHeight="1">
      <c r="A2734" s="13" t="s">
        <v>196</v>
      </c>
      <c r="B2734" s="13" t="str">
        <f>IFERROR(__xludf.DUMMYFUNCTION("REGEXREPLACE(A2734, ""\d"", """")"),"         Республика Башкортостан")</f>
        <v>         Республика Башкортостан</v>
      </c>
      <c r="C2734" s="14" t="str">
        <f t="shared" si="15"/>
        <v>Республика Башкортостан</v>
      </c>
      <c r="D2734" s="3">
        <f t="shared" si="16"/>
        <v>2</v>
      </c>
      <c r="E2734" s="15" t="s">
        <v>45</v>
      </c>
      <c r="F2734" s="13" t="str">
        <f>IFERROR(__xludf.DUMMYFUNCTION("REGEXEXTRACT(E2734, ""[А-Яа-я].*"")"),"Самоубийство")</f>
        <v>Самоубийство</v>
      </c>
      <c r="G2734" s="16">
        <f t="shared" si="17"/>
        <v>2</v>
      </c>
      <c r="H2734" s="13" t="s">
        <v>28</v>
      </c>
      <c r="I2734" s="13" t="str">
        <f>IFERROR(__xludf.DUMMYFUNCTION("REGEXREPLACE(H2734, "".*\s"", """")"),"человек")</f>
        <v>человек</v>
      </c>
      <c r="J2734" s="13" t="s">
        <v>29</v>
      </c>
      <c r="K2734" s="17" t="str">
        <f>IFERROR(__xludf.DUMMYFUNCTION("REGEXREPLACE(J2734, ""^[\d\s]+"", """")"),"значение показателя за год")</f>
        <v>значение показателя за год</v>
      </c>
      <c r="L2734" s="16">
        <f t="shared" si="18"/>
        <v>2</v>
      </c>
      <c r="M2734" s="13" t="s">
        <v>31</v>
      </c>
      <c r="N2734" s="13" t="str">
        <f>IFERROR(__xludf.DUMMYFUNCTION("REGEXEXTRACT(M2734, "" (.+)$"")"),"городское население")</f>
        <v>городское население</v>
      </c>
      <c r="O2734" s="18">
        <v>520.0</v>
      </c>
      <c r="P2734" s="18">
        <v>457.0</v>
      </c>
      <c r="Q2734" s="18">
        <v>382.0</v>
      </c>
      <c r="R2734" s="18">
        <v>390.0</v>
      </c>
      <c r="S2734" s="18">
        <v>277.0</v>
      </c>
      <c r="T2734" s="18">
        <v>248.0</v>
      </c>
      <c r="U2734" s="18">
        <v>219.0</v>
      </c>
      <c r="V2734" s="18">
        <v>184.0</v>
      </c>
      <c r="W2734" s="18">
        <v>203.0</v>
      </c>
      <c r="X2734" s="18">
        <v>147.0</v>
      </c>
      <c r="Y2734" s="18">
        <v>152.0</v>
      </c>
      <c r="Z2734" s="19" t="str">
        <f t="shared" si="6"/>
        <v/>
      </c>
      <c r="AA2734" s="19">
        <f t="shared" si="19"/>
        <v>3179</v>
      </c>
      <c r="AB2734" s="19" t="str">
        <f t="shared" si="8"/>
        <v/>
      </c>
      <c r="AC2734" s="19">
        <f t="shared" si="20"/>
        <v>289</v>
      </c>
      <c r="AD2734" s="19">
        <f t="shared" si="21"/>
        <v>488.5</v>
      </c>
      <c r="AE2734" s="19" t="str">
        <f t="shared" si="22"/>
        <v>Нет моды</v>
      </c>
      <c r="AF2734" s="19">
        <f t="shared" si="23"/>
        <v>147</v>
      </c>
      <c r="AG2734" s="19">
        <f t="shared" si="24"/>
        <v>520</v>
      </c>
      <c r="AH2734" s="20" t="str">
        <f t="shared" si="14"/>
        <v/>
      </c>
      <c r="AI2734" s="21"/>
      <c r="AJ2734" s="21"/>
      <c r="AK2734" s="21"/>
      <c r="AL2734" s="22">
        <f t="shared" si="25"/>
        <v>1</v>
      </c>
    </row>
    <row r="2735" ht="12.75" customHeight="1">
      <c r="A2735" s="13" t="s">
        <v>196</v>
      </c>
      <c r="B2735" s="13" t="str">
        <f>IFERROR(__xludf.DUMMYFUNCTION("REGEXREPLACE(A2735, ""\d"", """")"),"         Республика Башкортостан")</f>
        <v>         Республика Башкортостан</v>
      </c>
      <c r="C2735" s="14" t="str">
        <f t="shared" si="15"/>
        <v>Республика Башкортостан</v>
      </c>
      <c r="D2735" s="3">
        <f t="shared" si="16"/>
        <v>2</v>
      </c>
      <c r="E2735" s="15" t="s">
        <v>45</v>
      </c>
      <c r="F2735" s="13" t="str">
        <f>IFERROR(__xludf.DUMMYFUNCTION("REGEXEXTRACT(E2735, ""[А-Яа-я].*"")"),"Самоубийство")</f>
        <v>Самоубийство</v>
      </c>
      <c r="G2735" s="16">
        <f t="shared" si="17"/>
        <v>2</v>
      </c>
      <c r="H2735" s="13" t="s">
        <v>28</v>
      </c>
      <c r="I2735" s="13" t="str">
        <f>IFERROR(__xludf.DUMMYFUNCTION("REGEXREPLACE(H2735, "".*\s"", """")"),"человек")</f>
        <v>человек</v>
      </c>
      <c r="J2735" s="13" t="s">
        <v>29</v>
      </c>
      <c r="K2735" s="17" t="str">
        <f>IFERROR(__xludf.DUMMYFUNCTION("REGEXREPLACE(J2735, ""^[\d\s]+"", """")"),"значение показателя за год")</f>
        <v>значение показателя за год</v>
      </c>
      <c r="L2735" s="16">
        <f t="shared" si="18"/>
        <v>2</v>
      </c>
      <c r="M2735" s="13" t="s">
        <v>32</v>
      </c>
      <c r="N2735" s="13" t="str">
        <f>IFERROR(__xludf.DUMMYFUNCTION("REGEXEXTRACT(M2735, "" (.+)$"")"),"сельское население")</f>
        <v>сельское население</v>
      </c>
      <c r="O2735" s="18">
        <v>1045.0</v>
      </c>
      <c r="P2735" s="18">
        <v>908.0</v>
      </c>
      <c r="Q2735" s="18">
        <v>878.0</v>
      </c>
      <c r="R2735" s="18">
        <v>760.0</v>
      </c>
      <c r="S2735" s="18">
        <v>600.0</v>
      </c>
      <c r="T2735" s="18">
        <v>579.0</v>
      </c>
      <c r="U2735" s="18">
        <v>516.0</v>
      </c>
      <c r="V2735" s="18">
        <v>436.0</v>
      </c>
      <c r="W2735" s="18">
        <v>438.0</v>
      </c>
      <c r="X2735" s="18">
        <v>366.0</v>
      </c>
      <c r="Y2735" s="18">
        <v>312.0</v>
      </c>
      <c r="Z2735" s="19" t="str">
        <f t="shared" si="6"/>
        <v/>
      </c>
      <c r="AA2735" s="19" t="str">
        <f t="shared" si="19"/>
        <v/>
      </c>
      <c r="AB2735" s="19">
        <f t="shared" si="8"/>
        <v>6838</v>
      </c>
      <c r="AC2735" s="19">
        <f t="shared" si="20"/>
        <v>621.6363636</v>
      </c>
      <c r="AD2735" s="19">
        <f t="shared" si="21"/>
        <v>413</v>
      </c>
      <c r="AE2735" s="19" t="str">
        <f t="shared" si="22"/>
        <v>Нет моды</v>
      </c>
      <c r="AF2735" s="19">
        <f t="shared" si="23"/>
        <v>312</v>
      </c>
      <c r="AG2735" s="19">
        <f t="shared" si="24"/>
        <v>1045</v>
      </c>
      <c r="AH2735" s="20" t="str">
        <f t="shared" si="14"/>
        <v>Город: 32%; Село: 68%</v>
      </c>
      <c r="AI2735" s="21"/>
      <c r="AJ2735" s="21"/>
      <c r="AK2735" s="21"/>
      <c r="AL2735" s="22">
        <f t="shared" si="25"/>
        <v>1</v>
      </c>
    </row>
    <row r="2736" ht="12.75" customHeight="1">
      <c r="A2736" s="13" t="s">
        <v>196</v>
      </c>
      <c r="B2736" s="13" t="str">
        <f>IFERROR(__xludf.DUMMYFUNCTION("REGEXREPLACE(A2736, ""\d"", """")"),"         Республика Башкортостан")</f>
        <v>         Республика Башкортостан</v>
      </c>
      <c r="C2736" s="14" t="str">
        <f t="shared" si="15"/>
        <v>Республика Башкортостан</v>
      </c>
      <c r="D2736" s="3">
        <f t="shared" si="16"/>
        <v>2</v>
      </c>
      <c r="E2736" s="15" t="s">
        <v>46</v>
      </c>
      <c r="F2736" s="13" t="str">
        <f>IFERROR(__xludf.DUMMYFUNCTION("REGEXEXTRACT(E2736, ""[А-Яа-я].*"")"),"Случ.отравл.алкоголем")</f>
        <v>Случ.отравл.алкоголем</v>
      </c>
      <c r="G2736" s="16">
        <f t="shared" si="17"/>
        <v>2</v>
      </c>
      <c r="H2736" s="13" t="s">
        <v>28</v>
      </c>
      <c r="I2736" s="13" t="str">
        <f>IFERROR(__xludf.DUMMYFUNCTION("REGEXREPLACE(H2736, "".*\s"", """")"),"человек")</f>
        <v>человек</v>
      </c>
      <c r="J2736" s="13" t="s">
        <v>29</v>
      </c>
      <c r="K2736" s="17" t="str">
        <f>IFERROR(__xludf.DUMMYFUNCTION("REGEXREPLACE(J2736, ""^[\d\s]+"", """")"),"значение показателя за год")</f>
        <v>значение показателя за год</v>
      </c>
      <c r="L2736" s="16">
        <f t="shared" si="18"/>
        <v>2</v>
      </c>
      <c r="M2736" s="13" t="s">
        <v>30</v>
      </c>
      <c r="N2736" s="13" t="str">
        <f>IFERROR(__xludf.DUMMYFUNCTION("REGEXEXTRACT(M2736, "" (.+)$"")"),"все население")</f>
        <v>все население</v>
      </c>
      <c r="O2736" s="18">
        <v>247.0</v>
      </c>
      <c r="P2736" s="18">
        <v>164.0</v>
      </c>
      <c r="Q2736" s="18">
        <v>288.0</v>
      </c>
      <c r="R2736" s="18">
        <v>146.0</v>
      </c>
      <c r="S2736" s="18">
        <v>151.0</v>
      </c>
      <c r="T2736" s="18">
        <v>211.0</v>
      </c>
      <c r="U2736" s="18">
        <v>104.0</v>
      </c>
      <c r="V2736" s="18">
        <v>73.0</v>
      </c>
      <c r="W2736" s="18">
        <v>57.0</v>
      </c>
      <c r="X2736" s="18">
        <v>52.0</v>
      </c>
      <c r="Y2736" s="18">
        <v>44.0</v>
      </c>
      <c r="Z2736" s="19">
        <f t="shared" si="6"/>
        <v>1537</v>
      </c>
      <c r="AA2736" s="19" t="str">
        <f t="shared" si="19"/>
        <v/>
      </c>
      <c r="AB2736" s="19" t="str">
        <f t="shared" si="8"/>
        <v/>
      </c>
      <c r="AC2736" s="19">
        <f t="shared" si="20"/>
        <v>139.7272727</v>
      </c>
      <c r="AD2736" s="19">
        <f t="shared" si="21"/>
        <v>300</v>
      </c>
      <c r="AE2736" s="19" t="str">
        <f t="shared" si="22"/>
        <v>Нет моды</v>
      </c>
      <c r="AF2736" s="19">
        <f t="shared" si="23"/>
        <v>44</v>
      </c>
      <c r="AG2736" s="19">
        <f t="shared" si="24"/>
        <v>288</v>
      </c>
      <c r="AH2736" s="20" t="str">
        <f t="shared" si="14"/>
        <v/>
      </c>
      <c r="AI2736" s="21"/>
      <c r="AJ2736" s="21"/>
      <c r="AK2736" s="21"/>
      <c r="AL2736" s="22">
        <f t="shared" si="25"/>
        <v>1</v>
      </c>
    </row>
    <row r="2737" ht="12.75" customHeight="1">
      <c r="A2737" s="13" t="s">
        <v>196</v>
      </c>
      <c r="B2737" s="13" t="str">
        <f>IFERROR(__xludf.DUMMYFUNCTION("REGEXREPLACE(A2737, ""\d"", """")"),"         Республика Башкортостан")</f>
        <v>         Республика Башкортостан</v>
      </c>
      <c r="C2737" s="14" t="str">
        <f t="shared" si="15"/>
        <v>Республика Башкортостан</v>
      </c>
      <c r="D2737" s="3">
        <f t="shared" si="16"/>
        <v>2</v>
      </c>
      <c r="E2737" s="15" t="s">
        <v>46</v>
      </c>
      <c r="F2737" s="13" t="str">
        <f>IFERROR(__xludf.DUMMYFUNCTION("REGEXEXTRACT(E2737, ""[А-Яа-я].*"")"),"Случ.отравл.алкоголем")</f>
        <v>Случ.отравл.алкоголем</v>
      </c>
      <c r="G2737" s="16">
        <f t="shared" si="17"/>
        <v>2</v>
      </c>
      <c r="H2737" s="13" t="s">
        <v>28</v>
      </c>
      <c r="I2737" s="13" t="str">
        <f>IFERROR(__xludf.DUMMYFUNCTION("REGEXREPLACE(H2737, "".*\s"", """")"),"человек")</f>
        <v>человек</v>
      </c>
      <c r="J2737" s="13" t="s">
        <v>29</v>
      </c>
      <c r="K2737" s="17" t="str">
        <f>IFERROR(__xludf.DUMMYFUNCTION("REGEXREPLACE(J2737, ""^[\d\s]+"", """")"),"значение показателя за год")</f>
        <v>значение показателя за год</v>
      </c>
      <c r="L2737" s="16">
        <f t="shared" si="18"/>
        <v>2</v>
      </c>
      <c r="M2737" s="13" t="s">
        <v>31</v>
      </c>
      <c r="N2737" s="13" t="str">
        <f>IFERROR(__xludf.DUMMYFUNCTION("REGEXEXTRACT(M2737, "" (.+)$"")"),"городское население")</f>
        <v>городское население</v>
      </c>
      <c r="O2737" s="18">
        <v>181.0</v>
      </c>
      <c r="P2737" s="18">
        <v>100.0</v>
      </c>
      <c r="Q2737" s="18">
        <v>139.0</v>
      </c>
      <c r="R2737" s="18">
        <v>69.0</v>
      </c>
      <c r="S2737" s="18">
        <v>68.0</v>
      </c>
      <c r="T2737" s="18">
        <v>97.0</v>
      </c>
      <c r="U2737" s="18">
        <v>42.0</v>
      </c>
      <c r="V2737" s="18">
        <v>27.0</v>
      </c>
      <c r="W2737" s="18">
        <v>19.0</v>
      </c>
      <c r="X2737" s="18">
        <v>22.0</v>
      </c>
      <c r="Y2737" s="18">
        <v>19.0</v>
      </c>
      <c r="Z2737" s="19" t="str">
        <f t="shared" si="6"/>
        <v/>
      </c>
      <c r="AA2737" s="19">
        <f t="shared" si="19"/>
        <v>783</v>
      </c>
      <c r="AB2737" s="19" t="str">
        <f t="shared" si="8"/>
        <v/>
      </c>
      <c r="AC2737" s="19">
        <f t="shared" si="20"/>
        <v>71.18181818</v>
      </c>
      <c r="AD2737" s="19">
        <f t="shared" si="21"/>
        <v>85</v>
      </c>
      <c r="AE2737" s="19" t="str">
        <f t="shared" si="22"/>
        <v>Нет моды</v>
      </c>
      <c r="AF2737" s="19">
        <f t="shared" si="23"/>
        <v>19</v>
      </c>
      <c r="AG2737" s="19">
        <f t="shared" si="24"/>
        <v>181</v>
      </c>
      <c r="AH2737" s="20" t="str">
        <f t="shared" si="14"/>
        <v/>
      </c>
      <c r="AI2737" s="21"/>
      <c r="AJ2737" s="21"/>
      <c r="AK2737" s="21"/>
      <c r="AL2737" s="22">
        <f t="shared" si="25"/>
        <v>1</v>
      </c>
    </row>
    <row r="2738" ht="12.75" customHeight="1">
      <c r="A2738" s="13" t="s">
        <v>196</v>
      </c>
      <c r="B2738" s="13" t="str">
        <f>IFERROR(__xludf.DUMMYFUNCTION("REGEXREPLACE(A2738, ""\d"", """")"),"         Республика Башкортостан")</f>
        <v>         Республика Башкортостан</v>
      </c>
      <c r="C2738" s="14" t="str">
        <f t="shared" si="15"/>
        <v>Республика Башкортостан</v>
      </c>
      <c r="D2738" s="3">
        <f t="shared" si="16"/>
        <v>2</v>
      </c>
      <c r="E2738" s="15" t="s">
        <v>46</v>
      </c>
      <c r="F2738" s="13" t="str">
        <f>IFERROR(__xludf.DUMMYFUNCTION("REGEXEXTRACT(E2738, ""[А-Яа-я].*"")"),"Случ.отравл.алкоголем")</f>
        <v>Случ.отравл.алкоголем</v>
      </c>
      <c r="G2738" s="16">
        <f t="shared" si="17"/>
        <v>2</v>
      </c>
      <c r="H2738" s="13" t="s">
        <v>28</v>
      </c>
      <c r="I2738" s="13" t="str">
        <f>IFERROR(__xludf.DUMMYFUNCTION("REGEXREPLACE(H2738, "".*\s"", """")"),"человек")</f>
        <v>человек</v>
      </c>
      <c r="J2738" s="13" t="s">
        <v>29</v>
      </c>
      <c r="K2738" s="17" t="str">
        <f>IFERROR(__xludf.DUMMYFUNCTION("REGEXREPLACE(J2738, ""^[\d\s]+"", """")"),"значение показателя за год")</f>
        <v>значение показателя за год</v>
      </c>
      <c r="L2738" s="16">
        <f t="shared" si="18"/>
        <v>2</v>
      </c>
      <c r="M2738" s="13" t="s">
        <v>32</v>
      </c>
      <c r="N2738" s="13" t="str">
        <f>IFERROR(__xludf.DUMMYFUNCTION("REGEXEXTRACT(M2738, "" (.+)$"")"),"сельское население")</f>
        <v>сельское население</v>
      </c>
      <c r="O2738" s="18">
        <v>66.0</v>
      </c>
      <c r="P2738" s="18">
        <v>64.0</v>
      </c>
      <c r="Q2738" s="18">
        <v>149.0</v>
      </c>
      <c r="R2738" s="18">
        <v>77.0</v>
      </c>
      <c r="S2738" s="18">
        <v>83.0</v>
      </c>
      <c r="T2738" s="18">
        <v>114.0</v>
      </c>
      <c r="U2738" s="18">
        <v>62.0</v>
      </c>
      <c r="V2738" s="18">
        <v>46.0</v>
      </c>
      <c r="W2738" s="18">
        <v>38.0</v>
      </c>
      <c r="X2738" s="18">
        <v>30.0</v>
      </c>
      <c r="Y2738" s="18">
        <v>25.0</v>
      </c>
      <c r="Z2738" s="19" t="str">
        <f t="shared" si="6"/>
        <v/>
      </c>
      <c r="AA2738" s="19" t="str">
        <f t="shared" si="19"/>
        <v/>
      </c>
      <c r="AB2738" s="19">
        <f t="shared" si="8"/>
        <v>754</v>
      </c>
      <c r="AC2738" s="19">
        <f t="shared" si="20"/>
        <v>68.54545455</v>
      </c>
      <c r="AD2738" s="19">
        <f t="shared" si="21"/>
        <v>65</v>
      </c>
      <c r="AE2738" s="19" t="str">
        <f t="shared" si="22"/>
        <v>Нет моды</v>
      </c>
      <c r="AF2738" s="19">
        <f t="shared" si="23"/>
        <v>25</v>
      </c>
      <c r="AG2738" s="19">
        <f t="shared" si="24"/>
        <v>149</v>
      </c>
      <c r="AH2738" s="20" t="str">
        <f t="shared" si="14"/>
        <v>Город: 51%; Село: 49%</v>
      </c>
      <c r="AI2738" s="21"/>
      <c r="AJ2738" s="21"/>
      <c r="AK2738" s="21"/>
      <c r="AL2738" s="22">
        <f t="shared" si="25"/>
        <v>1</v>
      </c>
    </row>
    <row r="2739" ht="12.75" customHeight="1">
      <c r="A2739" s="13" t="s">
        <v>196</v>
      </c>
      <c r="B2739" s="13" t="str">
        <f>IFERROR(__xludf.DUMMYFUNCTION("REGEXREPLACE(A2739, ""\d"", """")"),"         Республика Башкортостан")</f>
        <v>         Республика Башкортостан</v>
      </c>
      <c r="C2739" s="14" t="str">
        <f t="shared" si="15"/>
        <v>Республика Башкортостан</v>
      </c>
      <c r="D2739" s="3">
        <f t="shared" si="16"/>
        <v>2</v>
      </c>
      <c r="E2739" s="15" t="s">
        <v>47</v>
      </c>
      <c r="F2739" s="13" t="str">
        <f>IFERROR(__xludf.DUMMYFUNCTION("REGEXEXTRACT(E2739, ""[А-Яа-я].*"")"),"транспортные травмы всех видов")</f>
        <v>транспортные травмы всех видов</v>
      </c>
      <c r="G2739" s="16">
        <f t="shared" si="17"/>
        <v>2</v>
      </c>
      <c r="H2739" s="13" t="s">
        <v>28</v>
      </c>
      <c r="I2739" s="13" t="str">
        <f>IFERROR(__xludf.DUMMYFUNCTION("REGEXREPLACE(H2739, "".*\s"", """")"),"человек")</f>
        <v>человек</v>
      </c>
      <c r="J2739" s="13" t="s">
        <v>29</v>
      </c>
      <c r="K2739" s="17" t="str">
        <f>IFERROR(__xludf.DUMMYFUNCTION("REGEXREPLACE(J2739, ""^[\d\s]+"", """")"),"значение показателя за год")</f>
        <v>значение показателя за год</v>
      </c>
      <c r="L2739" s="16">
        <f t="shared" si="18"/>
        <v>2</v>
      </c>
      <c r="M2739" s="13" t="s">
        <v>30</v>
      </c>
      <c r="N2739" s="13" t="str">
        <f>IFERROR(__xludf.DUMMYFUNCTION("REGEXEXTRACT(M2739, "" (.+)$"")"),"все население")</f>
        <v>все население</v>
      </c>
      <c r="O2739" s="18">
        <v>976.0</v>
      </c>
      <c r="P2739" s="18">
        <v>951.0</v>
      </c>
      <c r="Q2739" s="18">
        <v>719.0</v>
      </c>
      <c r="R2739" s="18">
        <v>574.0</v>
      </c>
      <c r="S2739" s="23" t="s">
        <v>37</v>
      </c>
      <c r="T2739" s="23" t="s">
        <v>37</v>
      </c>
      <c r="U2739" s="23" t="s">
        <v>37</v>
      </c>
      <c r="V2739" s="23" t="s">
        <v>37</v>
      </c>
      <c r="W2739" s="23" t="s">
        <v>37</v>
      </c>
      <c r="X2739" s="23" t="s">
        <v>37</v>
      </c>
      <c r="Y2739" s="23" t="s">
        <v>37</v>
      </c>
      <c r="Z2739" s="19">
        <f t="shared" si="6"/>
        <v>3220</v>
      </c>
      <c r="AA2739" s="19" t="str">
        <f t="shared" si="19"/>
        <v/>
      </c>
      <c r="AB2739" s="19" t="str">
        <f t="shared" si="8"/>
        <v/>
      </c>
      <c r="AC2739" s="19">
        <f t="shared" si="20"/>
        <v>805</v>
      </c>
      <c r="AD2739" s="19">
        <f t="shared" si="21"/>
        <v>77</v>
      </c>
      <c r="AE2739" s="19" t="str">
        <f t="shared" si="22"/>
        <v>Нет моды</v>
      </c>
      <c r="AF2739" s="19">
        <f t="shared" si="23"/>
        <v>574</v>
      </c>
      <c r="AG2739" s="19">
        <f t="shared" si="24"/>
        <v>976</v>
      </c>
      <c r="AH2739" s="20" t="str">
        <f t="shared" si="14"/>
        <v/>
      </c>
      <c r="AI2739" s="24"/>
      <c r="AJ2739" s="24"/>
      <c r="AK2739" s="24"/>
      <c r="AL2739" s="22">
        <f t="shared" si="25"/>
        <v>1</v>
      </c>
    </row>
    <row r="2740" ht="12.75" customHeight="1">
      <c r="A2740" s="13" t="s">
        <v>196</v>
      </c>
      <c r="B2740" s="13" t="str">
        <f>IFERROR(__xludf.DUMMYFUNCTION("REGEXREPLACE(A2740, ""\d"", """")"),"         Республика Башкортостан")</f>
        <v>         Республика Башкортостан</v>
      </c>
      <c r="C2740" s="14" t="str">
        <f t="shared" si="15"/>
        <v>Республика Башкортостан</v>
      </c>
      <c r="D2740" s="3">
        <f t="shared" si="16"/>
        <v>2</v>
      </c>
      <c r="E2740" s="15" t="s">
        <v>47</v>
      </c>
      <c r="F2740" s="13" t="str">
        <f>IFERROR(__xludf.DUMMYFUNCTION("REGEXEXTRACT(E2740, ""[А-Яа-я].*"")"),"транспортные травмы всех видов")</f>
        <v>транспортные травмы всех видов</v>
      </c>
      <c r="G2740" s="16">
        <f t="shared" si="17"/>
        <v>2</v>
      </c>
      <c r="H2740" s="13" t="s">
        <v>28</v>
      </c>
      <c r="I2740" s="13" t="str">
        <f>IFERROR(__xludf.DUMMYFUNCTION("REGEXREPLACE(H2740, "".*\s"", """")"),"человек")</f>
        <v>человек</v>
      </c>
      <c r="J2740" s="13" t="s">
        <v>29</v>
      </c>
      <c r="K2740" s="17" t="str">
        <f>IFERROR(__xludf.DUMMYFUNCTION("REGEXREPLACE(J2740, ""^[\d\s]+"", """")"),"значение показателя за год")</f>
        <v>значение показателя за год</v>
      </c>
      <c r="L2740" s="16">
        <f t="shared" si="18"/>
        <v>2</v>
      </c>
      <c r="M2740" s="13" t="s">
        <v>31</v>
      </c>
      <c r="N2740" s="13" t="str">
        <f>IFERROR(__xludf.DUMMYFUNCTION("REGEXEXTRACT(M2740, "" (.+)$"")"),"городское население")</f>
        <v>городское население</v>
      </c>
      <c r="O2740" s="18">
        <v>452.0</v>
      </c>
      <c r="P2740" s="18">
        <v>459.0</v>
      </c>
      <c r="Q2740" s="18">
        <v>331.0</v>
      </c>
      <c r="R2740" s="18">
        <v>263.0</v>
      </c>
      <c r="S2740" s="23" t="s">
        <v>37</v>
      </c>
      <c r="T2740" s="23" t="s">
        <v>37</v>
      </c>
      <c r="U2740" s="23" t="s">
        <v>37</v>
      </c>
      <c r="V2740" s="23" t="s">
        <v>37</v>
      </c>
      <c r="W2740" s="23" t="s">
        <v>37</v>
      </c>
      <c r="X2740" s="23" t="s">
        <v>37</v>
      </c>
      <c r="Y2740" s="23" t="s">
        <v>37</v>
      </c>
      <c r="Z2740" s="19" t="str">
        <f t="shared" si="6"/>
        <v/>
      </c>
      <c r="AA2740" s="19">
        <f t="shared" si="19"/>
        <v>1505</v>
      </c>
      <c r="AB2740" s="19" t="str">
        <f t="shared" si="8"/>
        <v/>
      </c>
      <c r="AC2740" s="19">
        <f t="shared" si="20"/>
        <v>376.25</v>
      </c>
      <c r="AD2740" s="19">
        <f t="shared" si="21"/>
        <v>516.5</v>
      </c>
      <c r="AE2740" s="19" t="str">
        <f t="shared" si="22"/>
        <v>Нет моды</v>
      </c>
      <c r="AF2740" s="19">
        <f t="shared" si="23"/>
        <v>263</v>
      </c>
      <c r="AG2740" s="19">
        <f t="shared" si="24"/>
        <v>459</v>
      </c>
      <c r="AH2740" s="20" t="str">
        <f t="shared" si="14"/>
        <v/>
      </c>
      <c r="AI2740" s="24"/>
      <c r="AJ2740" s="24"/>
      <c r="AK2740" s="24"/>
      <c r="AL2740" s="22">
        <f t="shared" si="25"/>
        <v>1</v>
      </c>
    </row>
    <row r="2741" ht="12.75" customHeight="1">
      <c r="A2741" s="13" t="s">
        <v>196</v>
      </c>
      <c r="B2741" s="13" t="str">
        <f>IFERROR(__xludf.DUMMYFUNCTION("REGEXREPLACE(A2741, ""\d"", """")"),"         Республика Башкортостан")</f>
        <v>         Республика Башкортостан</v>
      </c>
      <c r="C2741" s="14" t="str">
        <f t="shared" si="15"/>
        <v>Республика Башкортостан</v>
      </c>
      <c r="D2741" s="3">
        <f t="shared" si="16"/>
        <v>2</v>
      </c>
      <c r="E2741" s="15" t="s">
        <v>47</v>
      </c>
      <c r="F2741" s="13" t="str">
        <f>IFERROR(__xludf.DUMMYFUNCTION("REGEXEXTRACT(E2741, ""[А-Яа-я].*"")"),"транспортные травмы всех видов")</f>
        <v>транспортные травмы всех видов</v>
      </c>
      <c r="G2741" s="16">
        <f t="shared" si="17"/>
        <v>2</v>
      </c>
      <c r="H2741" s="13" t="s">
        <v>28</v>
      </c>
      <c r="I2741" s="13" t="str">
        <f>IFERROR(__xludf.DUMMYFUNCTION("REGEXREPLACE(H2741, "".*\s"", """")"),"человек")</f>
        <v>человек</v>
      </c>
      <c r="J2741" s="13" t="s">
        <v>29</v>
      </c>
      <c r="K2741" s="17" t="str">
        <f>IFERROR(__xludf.DUMMYFUNCTION("REGEXREPLACE(J2741, ""^[\d\s]+"", """")"),"значение показателя за год")</f>
        <v>значение показателя за год</v>
      </c>
      <c r="L2741" s="16">
        <f t="shared" si="18"/>
        <v>2</v>
      </c>
      <c r="M2741" s="13" t="s">
        <v>32</v>
      </c>
      <c r="N2741" s="13" t="str">
        <f>IFERROR(__xludf.DUMMYFUNCTION("REGEXEXTRACT(M2741, "" (.+)$"")"),"сельское население")</f>
        <v>сельское население</v>
      </c>
      <c r="O2741" s="18">
        <v>524.0</v>
      </c>
      <c r="P2741" s="18">
        <v>492.0</v>
      </c>
      <c r="Q2741" s="18">
        <v>388.0</v>
      </c>
      <c r="R2741" s="18">
        <v>311.0</v>
      </c>
      <c r="S2741" s="23" t="s">
        <v>37</v>
      </c>
      <c r="T2741" s="23" t="s">
        <v>37</v>
      </c>
      <c r="U2741" s="23" t="s">
        <v>37</v>
      </c>
      <c r="V2741" s="23" t="s">
        <v>37</v>
      </c>
      <c r="W2741" s="23" t="s">
        <v>37</v>
      </c>
      <c r="X2741" s="23" t="s">
        <v>37</v>
      </c>
      <c r="Y2741" s="23" t="s">
        <v>37</v>
      </c>
      <c r="Z2741" s="19" t="str">
        <f t="shared" si="6"/>
        <v/>
      </c>
      <c r="AA2741" s="19" t="str">
        <f t="shared" si="19"/>
        <v/>
      </c>
      <c r="AB2741" s="19">
        <f t="shared" si="8"/>
        <v>1715</v>
      </c>
      <c r="AC2741" s="19">
        <f t="shared" si="20"/>
        <v>428.75</v>
      </c>
      <c r="AD2741" s="19">
        <f t="shared" si="21"/>
        <v>420</v>
      </c>
      <c r="AE2741" s="19" t="str">
        <f t="shared" si="22"/>
        <v>Нет моды</v>
      </c>
      <c r="AF2741" s="19">
        <f t="shared" si="23"/>
        <v>311</v>
      </c>
      <c r="AG2741" s="19">
        <f t="shared" si="24"/>
        <v>524</v>
      </c>
      <c r="AH2741" s="20" t="str">
        <f t="shared" si="14"/>
        <v>Город: 47%; Село: 53%</v>
      </c>
      <c r="AI2741" s="24"/>
      <c r="AJ2741" s="24"/>
      <c r="AK2741" s="24"/>
      <c r="AL2741" s="22">
        <f t="shared" si="25"/>
        <v>1</v>
      </c>
    </row>
    <row r="2742" ht="12.75" customHeight="1">
      <c r="A2742" s="13" t="s">
        <v>196</v>
      </c>
      <c r="B2742" s="13" t="str">
        <f>IFERROR(__xludf.DUMMYFUNCTION("REGEXREPLACE(A2742, ""\d"", """")"),"         Республика Башкортостан")</f>
        <v>         Республика Башкортостан</v>
      </c>
      <c r="C2742" s="14" t="str">
        <f t="shared" si="15"/>
        <v>Республика Башкортостан</v>
      </c>
      <c r="D2742" s="3">
        <f t="shared" si="16"/>
        <v>2</v>
      </c>
      <c r="E2742" s="15" t="s">
        <v>48</v>
      </c>
      <c r="F2742" s="13" t="str">
        <f>IFERROR(__xludf.DUMMYFUNCTION("REGEXEXTRACT(E2742, ""[А-Яа-я].*"")"),"Убийство")</f>
        <v>Убийство</v>
      </c>
      <c r="G2742" s="16">
        <f t="shared" si="17"/>
        <v>2</v>
      </c>
      <c r="H2742" s="13" t="s">
        <v>28</v>
      </c>
      <c r="I2742" s="13" t="str">
        <f>IFERROR(__xludf.DUMMYFUNCTION("REGEXREPLACE(H2742, "".*\s"", """")"),"человек")</f>
        <v>человек</v>
      </c>
      <c r="J2742" s="13" t="s">
        <v>29</v>
      </c>
      <c r="K2742" s="17" t="str">
        <f>IFERROR(__xludf.DUMMYFUNCTION("REGEXREPLACE(J2742, ""^[\d\s]+"", """")"),"значение показателя за год")</f>
        <v>значение показателя за год</v>
      </c>
      <c r="L2742" s="16">
        <f t="shared" si="18"/>
        <v>2</v>
      </c>
      <c r="M2742" s="13" t="s">
        <v>30</v>
      </c>
      <c r="N2742" s="13" t="str">
        <f>IFERROR(__xludf.DUMMYFUNCTION("REGEXEXTRACT(M2742, "" (.+)$"")"),"все население")</f>
        <v>все население</v>
      </c>
      <c r="O2742" s="18">
        <v>467.0</v>
      </c>
      <c r="P2742" s="18">
        <v>375.0</v>
      </c>
      <c r="Q2742" s="18">
        <v>322.0</v>
      </c>
      <c r="R2742" s="18">
        <v>265.0</v>
      </c>
      <c r="S2742" s="18">
        <v>224.0</v>
      </c>
      <c r="T2742" s="18">
        <v>173.0</v>
      </c>
      <c r="U2742" s="18">
        <v>150.0</v>
      </c>
      <c r="V2742" s="18">
        <v>146.0</v>
      </c>
      <c r="W2742" s="18">
        <v>155.0</v>
      </c>
      <c r="X2742" s="18">
        <v>120.0</v>
      </c>
      <c r="Y2742" s="18">
        <v>105.0</v>
      </c>
      <c r="Z2742" s="19">
        <f t="shared" si="6"/>
        <v>2502</v>
      </c>
      <c r="AA2742" s="19" t="str">
        <f t="shared" si="19"/>
        <v/>
      </c>
      <c r="AB2742" s="19" t="str">
        <f t="shared" si="8"/>
        <v/>
      </c>
      <c r="AC2742" s="19">
        <f t="shared" si="20"/>
        <v>227.4545455</v>
      </c>
      <c r="AD2742" s="19">
        <f t="shared" si="21"/>
        <v>265</v>
      </c>
      <c r="AE2742" s="19" t="str">
        <f t="shared" si="22"/>
        <v>Нет моды</v>
      </c>
      <c r="AF2742" s="19">
        <f t="shared" si="23"/>
        <v>105</v>
      </c>
      <c r="AG2742" s="19">
        <f t="shared" si="24"/>
        <v>467</v>
      </c>
      <c r="AH2742" s="20" t="str">
        <f t="shared" si="14"/>
        <v/>
      </c>
      <c r="AI2742" s="21"/>
      <c r="AJ2742" s="21"/>
      <c r="AK2742" s="21"/>
      <c r="AL2742" s="22">
        <f t="shared" si="25"/>
        <v>1</v>
      </c>
    </row>
    <row r="2743" ht="12.75" customHeight="1">
      <c r="A2743" s="13" t="s">
        <v>196</v>
      </c>
      <c r="B2743" s="13" t="str">
        <f>IFERROR(__xludf.DUMMYFUNCTION("REGEXREPLACE(A2743, ""\d"", """")"),"         Республика Башкортостан")</f>
        <v>         Республика Башкортостан</v>
      </c>
      <c r="C2743" s="14" t="str">
        <f t="shared" si="15"/>
        <v>Республика Башкортостан</v>
      </c>
      <c r="D2743" s="3">
        <f t="shared" si="16"/>
        <v>2</v>
      </c>
      <c r="E2743" s="15" t="s">
        <v>48</v>
      </c>
      <c r="F2743" s="13" t="str">
        <f>IFERROR(__xludf.DUMMYFUNCTION("REGEXEXTRACT(E2743, ""[А-Яа-я].*"")"),"Убийство")</f>
        <v>Убийство</v>
      </c>
      <c r="G2743" s="16">
        <f t="shared" si="17"/>
        <v>2</v>
      </c>
      <c r="H2743" s="13" t="s">
        <v>28</v>
      </c>
      <c r="I2743" s="13" t="str">
        <f>IFERROR(__xludf.DUMMYFUNCTION("REGEXREPLACE(H2743, "".*\s"", """")"),"человек")</f>
        <v>человек</v>
      </c>
      <c r="J2743" s="13" t="s">
        <v>29</v>
      </c>
      <c r="K2743" s="17" t="str">
        <f>IFERROR(__xludf.DUMMYFUNCTION("REGEXREPLACE(J2743, ""^[\d\s]+"", """")"),"значение показателя за год")</f>
        <v>значение показателя за год</v>
      </c>
      <c r="L2743" s="16">
        <f t="shared" si="18"/>
        <v>2</v>
      </c>
      <c r="M2743" s="13" t="s">
        <v>31</v>
      </c>
      <c r="N2743" s="13" t="str">
        <f>IFERROR(__xludf.DUMMYFUNCTION("REGEXEXTRACT(M2743, "" (.+)$"")"),"городское население")</f>
        <v>городское население</v>
      </c>
      <c r="O2743" s="18">
        <v>272.0</v>
      </c>
      <c r="P2743" s="18">
        <v>178.0</v>
      </c>
      <c r="Q2743" s="18">
        <v>166.0</v>
      </c>
      <c r="R2743" s="18">
        <v>119.0</v>
      </c>
      <c r="S2743" s="18">
        <v>109.0</v>
      </c>
      <c r="T2743" s="18">
        <v>92.0</v>
      </c>
      <c r="U2743" s="18">
        <v>74.0</v>
      </c>
      <c r="V2743" s="18">
        <v>71.0</v>
      </c>
      <c r="W2743" s="18">
        <v>71.0</v>
      </c>
      <c r="X2743" s="18">
        <v>66.0</v>
      </c>
      <c r="Y2743" s="18">
        <v>52.0</v>
      </c>
      <c r="Z2743" s="19" t="str">
        <f t="shared" si="6"/>
        <v/>
      </c>
      <c r="AA2743" s="19">
        <f t="shared" si="19"/>
        <v>1270</v>
      </c>
      <c r="AB2743" s="19" t="str">
        <f t="shared" si="8"/>
        <v/>
      </c>
      <c r="AC2743" s="19">
        <f t="shared" si="20"/>
        <v>115.4545455</v>
      </c>
      <c r="AD2743" s="19">
        <f t="shared" si="21"/>
        <v>148</v>
      </c>
      <c r="AE2743" s="19" t="str">
        <f t="shared" si="22"/>
        <v>Нет моды</v>
      </c>
      <c r="AF2743" s="19">
        <f t="shared" si="23"/>
        <v>52</v>
      </c>
      <c r="AG2743" s="19">
        <f t="shared" si="24"/>
        <v>272</v>
      </c>
      <c r="AH2743" s="20" t="str">
        <f t="shared" si="14"/>
        <v/>
      </c>
      <c r="AI2743" s="21"/>
      <c r="AJ2743" s="21"/>
      <c r="AK2743" s="21"/>
      <c r="AL2743" s="22">
        <f t="shared" si="25"/>
        <v>1</v>
      </c>
    </row>
    <row r="2744" ht="12.75" customHeight="1">
      <c r="A2744" s="13" t="s">
        <v>196</v>
      </c>
      <c r="B2744" s="13" t="str">
        <f>IFERROR(__xludf.DUMMYFUNCTION("REGEXREPLACE(A2744, ""\d"", """")"),"         Республика Башкортостан")</f>
        <v>         Республика Башкортостан</v>
      </c>
      <c r="C2744" s="14" t="str">
        <f t="shared" si="15"/>
        <v>Республика Башкортостан</v>
      </c>
      <c r="D2744" s="3">
        <f t="shared" si="16"/>
        <v>2</v>
      </c>
      <c r="E2744" s="15" t="s">
        <v>48</v>
      </c>
      <c r="F2744" s="13" t="str">
        <f>IFERROR(__xludf.DUMMYFUNCTION("REGEXEXTRACT(E2744, ""[А-Яа-я].*"")"),"Убийство")</f>
        <v>Убийство</v>
      </c>
      <c r="G2744" s="16">
        <f t="shared" si="17"/>
        <v>2</v>
      </c>
      <c r="H2744" s="13" t="s">
        <v>28</v>
      </c>
      <c r="I2744" s="13" t="str">
        <f>IFERROR(__xludf.DUMMYFUNCTION("REGEXREPLACE(H2744, "".*\s"", """")"),"человек")</f>
        <v>человек</v>
      </c>
      <c r="J2744" s="13" t="s">
        <v>29</v>
      </c>
      <c r="K2744" s="17" t="str">
        <f>IFERROR(__xludf.DUMMYFUNCTION("REGEXREPLACE(J2744, ""^[\d\s]+"", """")"),"значение показателя за год")</f>
        <v>значение показателя за год</v>
      </c>
      <c r="L2744" s="16">
        <f t="shared" si="18"/>
        <v>2</v>
      </c>
      <c r="M2744" s="13" t="s">
        <v>32</v>
      </c>
      <c r="N2744" s="13" t="str">
        <f>IFERROR(__xludf.DUMMYFUNCTION("REGEXEXTRACT(M2744, "" (.+)$"")"),"сельское население")</f>
        <v>сельское население</v>
      </c>
      <c r="O2744" s="18">
        <v>195.0</v>
      </c>
      <c r="P2744" s="18">
        <v>197.0</v>
      </c>
      <c r="Q2744" s="18">
        <v>156.0</v>
      </c>
      <c r="R2744" s="18">
        <v>146.0</v>
      </c>
      <c r="S2744" s="18">
        <v>115.0</v>
      </c>
      <c r="T2744" s="18">
        <v>81.0</v>
      </c>
      <c r="U2744" s="18">
        <v>76.0</v>
      </c>
      <c r="V2744" s="18">
        <v>75.0</v>
      </c>
      <c r="W2744" s="18">
        <v>84.0</v>
      </c>
      <c r="X2744" s="18">
        <v>54.0</v>
      </c>
      <c r="Y2744" s="18">
        <v>53.0</v>
      </c>
      <c r="Z2744" s="19" t="str">
        <f t="shared" si="6"/>
        <v/>
      </c>
      <c r="AA2744" s="19" t="str">
        <f t="shared" si="19"/>
        <v/>
      </c>
      <c r="AB2744" s="19">
        <f t="shared" si="8"/>
        <v>1232</v>
      </c>
      <c r="AC2744" s="19">
        <f t="shared" si="20"/>
        <v>112</v>
      </c>
      <c r="AD2744" s="19">
        <f t="shared" si="21"/>
        <v>88</v>
      </c>
      <c r="AE2744" s="19" t="str">
        <f t="shared" si="22"/>
        <v>Нет моды</v>
      </c>
      <c r="AF2744" s="19">
        <f t="shared" si="23"/>
        <v>53</v>
      </c>
      <c r="AG2744" s="19">
        <f t="shared" si="24"/>
        <v>197</v>
      </c>
      <c r="AH2744" s="20" t="str">
        <f t="shared" si="14"/>
        <v>Город: 51%; Село: 49%</v>
      </c>
      <c r="AI2744" s="21"/>
      <c r="AJ2744" s="21"/>
      <c r="AK2744" s="21"/>
      <c r="AL2744" s="22">
        <f t="shared" si="25"/>
        <v>1</v>
      </c>
    </row>
    <row r="2745" ht="12.75" customHeight="1">
      <c r="A2745" s="13" t="s">
        <v>196</v>
      </c>
      <c r="B2745" s="13" t="str">
        <f>IFERROR(__xludf.DUMMYFUNCTION("REGEXREPLACE(A2745, ""\d"", """")"),"         Республика Башкортостан")</f>
        <v>         Республика Башкортостан</v>
      </c>
      <c r="C2745" s="14" t="str">
        <f t="shared" si="15"/>
        <v>Республика Башкортостан</v>
      </c>
      <c r="D2745" s="3">
        <f t="shared" si="16"/>
        <v>2</v>
      </c>
      <c r="E2745" s="15" t="s">
        <v>49</v>
      </c>
      <c r="F2745" s="13" t="str">
        <f>IFERROR(__xludf.DUMMYFUNCTION("REGEXEXTRACT(E2745, ""[А-Яа-я].*"")"),"Цереброваскулярные болезни")</f>
        <v>Цереброваскулярные болезни</v>
      </c>
      <c r="G2745" s="16">
        <f t="shared" si="17"/>
        <v>2</v>
      </c>
      <c r="H2745" s="13" t="s">
        <v>28</v>
      </c>
      <c r="I2745" s="13" t="str">
        <f>IFERROR(__xludf.DUMMYFUNCTION("REGEXREPLACE(H2745, "".*\s"", """")"),"человек")</f>
        <v>человек</v>
      </c>
      <c r="J2745" s="13" t="s">
        <v>29</v>
      </c>
      <c r="K2745" s="17" t="str">
        <f>IFERROR(__xludf.DUMMYFUNCTION("REGEXREPLACE(J2745, ""^[\d\s]+"", """")"),"значение показателя за год")</f>
        <v>значение показателя за год</v>
      </c>
      <c r="L2745" s="16">
        <f t="shared" si="18"/>
        <v>2</v>
      </c>
      <c r="M2745" s="13" t="s">
        <v>30</v>
      </c>
      <c r="N2745" s="13" t="str">
        <f>IFERROR(__xludf.DUMMYFUNCTION("REGEXEXTRACT(M2745, "" (.+)$"")"),"все население")</f>
        <v>все население</v>
      </c>
      <c r="O2745" s="18">
        <v>7732.0</v>
      </c>
      <c r="P2745" s="18">
        <v>7526.0</v>
      </c>
      <c r="Q2745" s="18">
        <v>8824.0</v>
      </c>
      <c r="R2745" s="18">
        <v>9510.0</v>
      </c>
      <c r="S2745" s="18">
        <v>9155.0</v>
      </c>
      <c r="T2745" s="18">
        <v>10920.0</v>
      </c>
      <c r="U2745" s="18">
        <v>9672.0</v>
      </c>
      <c r="V2745" s="18">
        <v>9927.0</v>
      </c>
      <c r="W2745" s="18">
        <v>9819.0</v>
      </c>
      <c r="X2745" s="18">
        <v>8746.0</v>
      </c>
      <c r="Y2745" s="18">
        <v>9537.0</v>
      </c>
      <c r="Z2745" s="19">
        <f t="shared" si="6"/>
        <v>101368</v>
      </c>
      <c r="AA2745" s="19" t="str">
        <f t="shared" si="19"/>
        <v/>
      </c>
      <c r="AB2745" s="19" t="str">
        <f t="shared" si="8"/>
        <v/>
      </c>
      <c r="AC2745" s="19">
        <f t="shared" si="20"/>
        <v>9215.272727</v>
      </c>
      <c r="AD2745" s="19">
        <f t="shared" si="21"/>
        <v>3861.5</v>
      </c>
      <c r="AE2745" s="19" t="str">
        <f t="shared" si="22"/>
        <v>Нет моды</v>
      </c>
      <c r="AF2745" s="19">
        <f t="shared" si="23"/>
        <v>7526</v>
      </c>
      <c r="AG2745" s="19">
        <f t="shared" si="24"/>
        <v>10920</v>
      </c>
      <c r="AH2745" s="20" t="str">
        <f t="shared" si="14"/>
        <v/>
      </c>
      <c r="AI2745" s="21"/>
      <c r="AJ2745" s="21"/>
      <c r="AK2745" s="21"/>
      <c r="AL2745" s="22">
        <f t="shared" si="25"/>
        <v>1</v>
      </c>
    </row>
    <row r="2746" ht="12.75" customHeight="1">
      <c r="A2746" s="13" t="s">
        <v>196</v>
      </c>
      <c r="B2746" s="13" t="str">
        <f>IFERROR(__xludf.DUMMYFUNCTION("REGEXREPLACE(A2746, ""\d"", """")"),"         Республика Башкортостан")</f>
        <v>         Республика Башкортостан</v>
      </c>
      <c r="C2746" s="14" t="str">
        <f t="shared" si="15"/>
        <v>Республика Башкортостан</v>
      </c>
      <c r="D2746" s="3">
        <f t="shared" si="16"/>
        <v>2</v>
      </c>
      <c r="E2746" s="15" t="s">
        <v>49</v>
      </c>
      <c r="F2746" s="13" t="str">
        <f>IFERROR(__xludf.DUMMYFUNCTION("REGEXEXTRACT(E2746, ""[А-Яа-я].*"")"),"Цереброваскулярные болезни")</f>
        <v>Цереброваскулярные болезни</v>
      </c>
      <c r="G2746" s="16">
        <f t="shared" si="17"/>
        <v>2</v>
      </c>
      <c r="H2746" s="13" t="s">
        <v>28</v>
      </c>
      <c r="I2746" s="13" t="str">
        <f>IFERROR(__xludf.DUMMYFUNCTION("REGEXREPLACE(H2746, "".*\s"", """")"),"человек")</f>
        <v>человек</v>
      </c>
      <c r="J2746" s="13" t="s">
        <v>29</v>
      </c>
      <c r="K2746" s="17" t="str">
        <f>IFERROR(__xludf.DUMMYFUNCTION("REGEXREPLACE(J2746, ""^[\d\s]+"", """")"),"значение показателя за год")</f>
        <v>значение показателя за год</v>
      </c>
      <c r="L2746" s="16">
        <f t="shared" si="18"/>
        <v>2</v>
      </c>
      <c r="M2746" s="13" t="s">
        <v>31</v>
      </c>
      <c r="N2746" s="13" t="str">
        <f>IFERROR(__xludf.DUMMYFUNCTION("REGEXEXTRACT(M2746, "" (.+)$"")"),"городское население")</f>
        <v>городское население</v>
      </c>
      <c r="O2746" s="18">
        <v>5586.0</v>
      </c>
      <c r="P2746" s="18">
        <v>5341.0</v>
      </c>
      <c r="Q2746" s="18">
        <v>5880.0</v>
      </c>
      <c r="R2746" s="18">
        <v>6402.0</v>
      </c>
      <c r="S2746" s="18">
        <v>5668.0</v>
      </c>
      <c r="T2746" s="18">
        <v>6562.0</v>
      </c>
      <c r="U2746" s="18">
        <v>5864.0</v>
      </c>
      <c r="V2746" s="18">
        <v>6057.0</v>
      </c>
      <c r="W2746" s="18">
        <v>5655.0</v>
      </c>
      <c r="X2746" s="18">
        <v>5149.0</v>
      </c>
      <c r="Y2746" s="18">
        <v>5700.0</v>
      </c>
      <c r="Z2746" s="19" t="str">
        <f t="shared" si="6"/>
        <v/>
      </c>
      <c r="AA2746" s="19">
        <f t="shared" si="19"/>
        <v>63864</v>
      </c>
      <c r="AB2746" s="19" t="str">
        <f t="shared" si="8"/>
        <v/>
      </c>
      <c r="AC2746" s="19">
        <f t="shared" si="20"/>
        <v>5805.818182</v>
      </c>
      <c r="AD2746" s="19">
        <f t="shared" si="21"/>
        <v>7044</v>
      </c>
      <c r="AE2746" s="19" t="str">
        <f t="shared" si="22"/>
        <v>Нет моды</v>
      </c>
      <c r="AF2746" s="19">
        <f t="shared" si="23"/>
        <v>5149</v>
      </c>
      <c r="AG2746" s="19">
        <f t="shared" si="24"/>
        <v>6562</v>
      </c>
      <c r="AH2746" s="20" t="str">
        <f t="shared" si="14"/>
        <v/>
      </c>
      <c r="AI2746" s="21"/>
      <c r="AJ2746" s="21"/>
      <c r="AK2746" s="21"/>
      <c r="AL2746" s="22">
        <f t="shared" si="25"/>
        <v>1</v>
      </c>
    </row>
    <row r="2747" ht="12.75" customHeight="1">
      <c r="A2747" s="13" t="s">
        <v>196</v>
      </c>
      <c r="B2747" s="13" t="str">
        <f>IFERROR(__xludf.DUMMYFUNCTION("REGEXREPLACE(A2747, ""\d"", """")"),"         Республика Башкортостан")</f>
        <v>         Республика Башкортостан</v>
      </c>
      <c r="C2747" s="14" t="str">
        <f t="shared" si="15"/>
        <v>Республика Башкортостан</v>
      </c>
      <c r="D2747" s="3">
        <f t="shared" si="16"/>
        <v>2</v>
      </c>
      <c r="E2747" s="15" t="s">
        <v>49</v>
      </c>
      <c r="F2747" s="13" t="str">
        <f>IFERROR(__xludf.DUMMYFUNCTION("REGEXEXTRACT(E2747, ""[А-Яа-я].*"")"),"Цереброваскулярные болезни")</f>
        <v>Цереброваскулярные болезни</v>
      </c>
      <c r="G2747" s="16">
        <f t="shared" si="17"/>
        <v>2</v>
      </c>
      <c r="H2747" s="13" t="s">
        <v>28</v>
      </c>
      <c r="I2747" s="13" t="str">
        <f>IFERROR(__xludf.DUMMYFUNCTION("REGEXREPLACE(H2747, "".*\s"", """")"),"человек")</f>
        <v>человек</v>
      </c>
      <c r="J2747" s="13" t="s">
        <v>29</v>
      </c>
      <c r="K2747" s="17" t="str">
        <f>IFERROR(__xludf.DUMMYFUNCTION("REGEXREPLACE(J2747, ""^[\d\s]+"", """")"),"значение показателя за год")</f>
        <v>значение показателя за год</v>
      </c>
      <c r="L2747" s="16">
        <f t="shared" si="18"/>
        <v>2</v>
      </c>
      <c r="M2747" s="13" t="s">
        <v>32</v>
      </c>
      <c r="N2747" s="13" t="str">
        <f>IFERROR(__xludf.DUMMYFUNCTION("REGEXEXTRACT(M2747, "" (.+)$"")"),"сельское население")</f>
        <v>сельское население</v>
      </c>
      <c r="O2747" s="18">
        <v>2146.0</v>
      </c>
      <c r="P2747" s="18">
        <v>2185.0</v>
      </c>
      <c r="Q2747" s="18">
        <v>2944.0</v>
      </c>
      <c r="R2747" s="18">
        <v>3108.0</v>
      </c>
      <c r="S2747" s="18">
        <v>3487.0</v>
      </c>
      <c r="T2747" s="18">
        <v>4358.0</v>
      </c>
      <c r="U2747" s="18">
        <v>3808.0</v>
      </c>
      <c r="V2747" s="18">
        <v>3870.0</v>
      </c>
      <c r="W2747" s="18">
        <v>4164.0</v>
      </c>
      <c r="X2747" s="18">
        <v>3597.0</v>
      </c>
      <c r="Y2747" s="18">
        <v>3837.0</v>
      </c>
      <c r="Z2747" s="19" t="str">
        <f t="shared" si="6"/>
        <v/>
      </c>
      <c r="AA2747" s="19" t="str">
        <f t="shared" si="19"/>
        <v/>
      </c>
      <c r="AB2747" s="19">
        <f t="shared" si="8"/>
        <v>37504</v>
      </c>
      <c r="AC2747" s="19">
        <f t="shared" si="20"/>
        <v>3409.454545</v>
      </c>
      <c r="AD2747" s="19">
        <f t="shared" si="21"/>
        <v>4753.5</v>
      </c>
      <c r="AE2747" s="19" t="str">
        <f t="shared" si="22"/>
        <v>Нет моды</v>
      </c>
      <c r="AF2747" s="19">
        <f t="shared" si="23"/>
        <v>2146</v>
      </c>
      <c r="AG2747" s="19">
        <f t="shared" si="24"/>
        <v>4358</v>
      </c>
      <c r="AH2747" s="20" t="str">
        <f t="shared" si="14"/>
        <v>Город: 63%; Село: 37%</v>
      </c>
      <c r="AI2747" s="21"/>
      <c r="AJ2747" s="21"/>
      <c r="AK2747" s="21"/>
      <c r="AL2747" s="22">
        <f t="shared" si="25"/>
        <v>1</v>
      </c>
    </row>
    <row r="2748" ht="12.75" customHeight="1">
      <c r="A2748" s="13" t="s">
        <v>197</v>
      </c>
      <c r="B2748" s="13" t="str">
        <f>IFERROR(__xludf.DUMMYFUNCTION("REGEXREPLACE(A2748, ""\d"", """")"),"         Республика Марий Эл")</f>
        <v>         Республика Марий Эл</v>
      </c>
      <c r="C2748" s="14" t="str">
        <f t="shared" si="15"/>
        <v>Республика Марий Эл</v>
      </c>
      <c r="D2748" s="3">
        <f t="shared" si="16"/>
        <v>2</v>
      </c>
      <c r="E2748" s="15" t="s">
        <v>27</v>
      </c>
      <c r="F2748" s="13" t="str">
        <f>IFERROR(__xludf.DUMMYFUNCTION("REGEXEXTRACT(E2748, ""[А-Яа-я].*"")"),"Болезни органов дыхания")</f>
        <v>Болезни органов дыхания</v>
      </c>
      <c r="G2748" s="16">
        <f t="shared" si="17"/>
        <v>2</v>
      </c>
      <c r="H2748" s="13" t="s">
        <v>28</v>
      </c>
      <c r="I2748" s="13" t="str">
        <f>IFERROR(__xludf.DUMMYFUNCTION("REGEXREPLACE(H2748, "".*\s"", """")"),"человек")</f>
        <v>человек</v>
      </c>
      <c r="J2748" s="13" t="s">
        <v>29</v>
      </c>
      <c r="K2748" s="17" t="str">
        <f>IFERROR(__xludf.DUMMYFUNCTION("REGEXREPLACE(J2748, ""^[\d\s]+"", """")"),"значение показателя за год")</f>
        <v>значение показателя за год</v>
      </c>
      <c r="L2748" s="16">
        <f t="shared" si="18"/>
        <v>2</v>
      </c>
      <c r="M2748" s="13" t="s">
        <v>30</v>
      </c>
      <c r="N2748" s="13" t="str">
        <f>IFERROR(__xludf.DUMMYFUNCTION("REGEXEXTRACT(M2748, "" (.+)$"")"),"все население")</f>
        <v>все население</v>
      </c>
      <c r="O2748" s="18">
        <v>730.0</v>
      </c>
      <c r="P2748" s="18">
        <v>611.0</v>
      </c>
      <c r="Q2748" s="18">
        <v>529.0</v>
      </c>
      <c r="R2748" s="18">
        <v>389.0</v>
      </c>
      <c r="S2748" s="18">
        <v>380.0</v>
      </c>
      <c r="T2748" s="18">
        <v>373.0</v>
      </c>
      <c r="U2748" s="18">
        <v>579.0</v>
      </c>
      <c r="V2748" s="18">
        <v>1192.0</v>
      </c>
      <c r="W2748" s="18">
        <v>1561.0</v>
      </c>
      <c r="X2748" s="18">
        <v>724.0</v>
      </c>
      <c r="Y2748" s="18">
        <v>643.0</v>
      </c>
      <c r="Z2748" s="19">
        <f t="shared" si="6"/>
        <v>7711</v>
      </c>
      <c r="AA2748" s="19" t="str">
        <f t="shared" si="19"/>
        <v/>
      </c>
      <c r="AB2748" s="19" t="str">
        <f t="shared" si="8"/>
        <v/>
      </c>
      <c r="AC2748" s="19">
        <f t="shared" si="20"/>
        <v>701</v>
      </c>
      <c r="AD2748" s="19">
        <f t="shared" si="21"/>
        <v>1853.5</v>
      </c>
      <c r="AE2748" s="19" t="str">
        <f t="shared" si="22"/>
        <v>Нет моды</v>
      </c>
      <c r="AF2748" s="19">
        <f t="shared" si="23"/>
        <v>373</v>
      </c>
      <c r="AG2748" s="19">
        <f t="shared" si="24"/>
        <v>1561</v>
      </c>
      <c r="AH2748" s="20" t="str">
        <f t="shared" si="14"/>
        <v/>
      </c>
      <c r="AI2748" s="21"/>
      <c r="AJ2748" s="21"/>
      <c r="AK2748" s="21"/>
      <c r="AL2748" s="22">
        <f t="shared" si="25"/>
        <v>1</v>
      </c>
    </row>
    <row r="2749" ht="12.75" customHeight="1">
      <c r="A2749" s="13" t="s">
        <v>197</v>
      </c>
      <c r="B2749" s="13" t="str">
        <f>IFERROR(__xludf.DUMMYFUNCTION("REGEXREPLACE(A2749, ""\d"", """")"),"         Республика Марий Эл")</f>
        <v>         Республика Марий Эл</v>
      </c>
      <c r="C2749" s="14" t="str">
        <f t="shared" si="15"/>
        <v>Республика Марий Эл</v>
      </c>
      <c r="D2749" s="3">
        <f t="shared" si="16"/>
        <v>2</v>
      </c>
      <c r="E2749" s="15" t="s">
        <v>27</v>
      </c>
      <c r="F2749" s="13" t="str">
        <f>IFERROR(__xludf.DUMMYFUNCTION("REGEXEXTRACT(E2749, ""[А-Яа-я].*"")"),"Болезни органов дыхания")</f>
        <v>Болезни органов дыхания</v>
      </c>
      <c r="G2749" s="16">
        <f t="shared" si="17"/>
        <v>2</v>
      </c>
      <c r="H2749" s="13" t="s">
        <v>28</v>
      </c>
      <c r="I2749" s="13" t="str">
        <f>IFERROR(__xludf.DUMMYFUNCTION("REGEXREPLACE(H2749, "".*\s"", """")"),"человек")</f>
        <v>человек</v>
      </c>
      <c r="J2749" s="13" t="s">
        <v>29</v>
      </c>
      <c r="K2749" s="17" t="str">
        <f>IFERROR(__xludf.DUMMYFUNCTION("REGEXREPLACE(J2749, ""^[\d\s]+"", """")"),"значение показателя за год")</f>
        <v>значение показателя за год</v>
      </c>
      <c r="L2749" s="16">
        <f t="shared" si="18"/>
        <v>2</v>
      </c>
      <c r="M2749" s="13" t="s">
        <v>31</v>
      </c>
      <c r="N2749" s="13" t="str">
        <f>IFERROR(__xludf.DUMMYFUNCTION("REGEXEXTRACT(M2749, "" (.+)$"")"),"городское население")</f>
        <v>городское население</v>
      </c>
      <c r="O2749" s="18">
        <v>324.0</v>
      </c>
      <c r="P2749" s="18">
        <v>295.0</v>
      </c>
      <c r="Q2749" s="18">
        <v>264.0</v>
      </c>
      <c r="R2749" s="18">
        <v>182.0</v>
      </c>
      <c r="S2749" s="18">
        <v>176.0</v>
      </c>
      <c r="T2749" s="18">
        <v>198.0</v>
      </c>
      <c r="U2749" s="18">
        <v>301.0</v>
      </c>
      <c r="V2749" s="18">
        <v>758.0</v>
      </c>
      <c r="W2749" s="18">
        <v>989.0</v>
      </c>
      <c r="X2749" s="18">
        <v>403.0</v>
      </c>
      <c r="Y2749" s="18">
        <v>344.0</v>
      </c>
      <c r="Z2749" s="19" t="str">
        <f t="shared" si="6"/>
        <v/>
      </c>
      <c r="AA2749" s="19">
        <f t="shared" si="19"/>
        <v>4234</v>
      </c>
      <c r="AB2749" s="19" t="str">
        <f t="shared" si="8"/>
        <v/>
      </c>
      <c r="AC2749" s="19">
        <f t="shared" si="20"/>
        <v>384.9090909</v>
      </c>
      <c r="AD2749" s="19">
        <f t="shared" si="21"/>
        <v>396</v>
      </c>
      <c r="AE2749" s="19" t="str">
        <f t="shared" si="22"/>
        <v>Нет моды</v>
      </c>
      <c r="AF2749" s="19">
        <f t="shared" si="23"/>
        <v>176</v>
      </c>
      <c r="AG2749" s="19">
        <f t="shared" si="24"/>
        <v>989</v>
      </c>
      <c r="AH2749" s="20" t="str">
        <f t="shared" si="14"/>
        <v/>
      </c>
      <c r="AI2749" s="21"/>
      <c r="AJ2749" s="21"/>
      <c r="AK2749" s="21"/>
      <c r="AL2749" s="22">
        <f t="shared" si="25"/>
        <v>1</v>
      </c>
    </row>
    <row r="2750" ht="12.75" customHeight="1">
      <c r="A2750" s="13" t="s">
        <v>197</v>
      </c>
      <c r="B2750" s="13" t="str">
        <f>IFERROR(__xludf.DUMMYFUNCTION("REGEXREPLACE(A2750, ""\d"", """")"),"         Республика Марий Эл")</f>
        <v>         Республика Марий Эл</v>
      </c>
      <c r="C2750" s="14" t="str">
        <f t="shared" si="15"/>
        <v>Республика Марий Эл</v>
      </c>
      <c r="D2750" s="3">
        <f t="shared" si="16"/>
        <v>2</v>
      </c>
      <c r="E2750" s="15" t="s">
        <v>27</v>
      </c>
      <c r="F2750" s="13" t="str">
        <f>IFERROR(__xludf.DUMMYFUNCTION("REGEXEXTRACT(E2750, ""[А-Яа-я].*"")"),"Болезни органов дыхания")</f>
        <v>Болезни органов дыхания</v>
      </c>
      <c r="G2750" s="16">
        <f t="shared" si="17"/>
        <v>2</v>
      </c>
      <c r="H2750" s="13" t="s">
        <v>28</v>
      </c>
      <c r="I2750" s="13" t="str">
        <f>IFERROR(__xludf.DUMMYFUNCTION("REGEXREPLACE(H2750, "".*\s"", """")"),"человек")</f>
        <v>человек</v>
      </c>
      <c r="J2750" s="13" t="s">
        <v>29</v>
      </c>
      <c r="K2750" s="17" t="str">
        <f>IFERROR(__xludf.DUMMYFUNCTION("REGEXREPLACE(J2750, ""^[\d\s]+"", """")"),"значение показателя за год")</f>
        <v>значение показателя за год</v>
      </c>
      <c r="L2750" s="16">
        <f t="shared" si="18"/>
        <v>2</v>
      </c>
      <c r="M2750" s="13" t="s">
        <v>32</v>
      </c>
      <c r="N2750" s="13" t="str">
        <f>IFERROR(__xludf.DUMMYFUNCTION("REGEXEXTRACT(M2750, "" (.+)$"")"),"сельское население")</f>
        <v>сельское население</v>
      </c>
      <c r="O2750" s="18">
        <v>406.0</v>
      </c>
      <c r="P2750" s="18">
        <v>316.0</v>
      </c>
      <c r="Q2750" s="18">
        <v>265.0</v>
      </c>
      <c r="R2750" s="18">
        <v>207.0</v>
      </c>
      <c r="S2750" s="18">
        <v>204.0</v>
      </c>
      <c r="T2750" s="18">
        <v>175.0</v>
      </c>
      <c r="U2750" s="18">
        <v>278.0</v>
      </c>
      <c r="V2750" s="18">
        <v>434.0</v>
      </c>
      <c r="W2750" s="18">
        <v>572.0</v>
      </c>
      <c r="X2750" s="18">
        <v>321.0</v>
      </c>
      <c r="Y2750" s="18">
        <v>299.0</v>
      </c>
      <c r="Z2750" s="19" t="str">
        <f t="shared" si="6"/>
        <v/>
      </c>
      <c r="AA2750" s="19" t="str">
        <f t="shared" si="19"/>
        <v/>
      </c>
      <c r="AB2750" s="19">
        <f t="shared" si="8"/>
        <v>3477</v>
      </c>
      <c r="AC2750" s="19">
        <f t="shared" si="20"/>
        <v>316.0909091</v>
      </c>
      <c r="AD2750" s="19">
        <f t="shared" si="21"/>
        <v>300</v>
      </c>
      <c r="AE2750" s="19" t="str">
        <f t="shared" si="22"/>
        <v>Нет моды</v>
      </c>
      <c r="AF2750" s="19">
        <f t="shared" si="23"/>
        <v>175</v>
      </c>
      <c r="AG2750" s="19">
        <f t="shared" si="24"/>
        <v>572</v>
      </c>
      <c r="AH2750" s="20" t="str">
        <f t="shared" si="14"/>
        <v>Город: 55%; Село: 45%</v>
      </c>
      <c r="AI2750" s="21"/>
      <c r="AJ2750" s="21"/>
      <c r="AK2750" s="21"/>
      <c r="AL2750" s="22">
        <f t="shared" si="25"/>
        <v>1</v>
      </c>
    </row>
    <row r="2751" ht="12.75" customHeight="1">
      <c r="A2751" s="13" t="s">
        <v>197</v>
      </c>
      <c r="B2751" s="13" t="str">
        <f>IFERROR(__xludf.DUMMYFUNCTION("REGEXREPLACE(A2751, ""\d"", """")"),"         Республика Марий Эл")</f>
        <v>         Республика Марий Эл</v>
      </c>
      <c r="C2751" s="14" t="str">
        <f t="shared" si="15"/>
        <v>Республика Марий Эл</v>
      </c>
      <c r="D2751" s="3">
        <f t="shared" si="16"/>
        <v>2</v>
      </c>
      <c r="E2751" s="15" t="s">
        <v>33</v>
      </c>
      <c r="F2751" s="13" t="str">
        <f>IFERROR(__xludf.DUMMYFUNCTION("REGEXEXTRACT(E2751, ""[А-Яа-я].*"")"),"Болезни органов пищеварения")</f>
        <v>Болезни органов пищеварения</v>
      </c>
      <c r="G2751" s="16">
        <f t="shared" si="17"/>
        <v>2</v>
      </c>
      <c r="H2751" s="13" t="s">
        <v>28</v>
      </c>
      <c r="I2751" s="13" t="str">
        <f>IFERROR(__xludf.DUMMYFUNCTION("REGEXREPLACE(H2751, "".*\s"", """")"),"человек")</f>
        <v>человек</v>
      </c>
      <c r="J2751" s="13" t="s">
        <v>29</v>
      </c>
      <c r="K2751" s="17" t="str">
        <f>IFERROR(__xludf.DUMMYFUNCTION("REGEXREPLACE(J2751, ""^[\d\s]+"", """")"),"значение показателя за год")</f>
        <v>значение показателя за год</v>
      </c>
      <c r="L2751" s="16">
        <f t="shared" si="18"/>
        <v>2</v>
      </c>
      <c r="M2751" s="13" t="s">
        <v>30</v>
      </c>
      <c r="N2751" s="13" t="str">
        <f>IFERROR(__xludf.DUMMYFUNCTION("REGEXEXTRACT(M2751, "" (.+)$"")"),"все население")</f>
        <v>все население</v>
      </c>
      <c r="O2751" s="18">
        <v>491.0</v>
      </c>
      <c r="P2751" s="18">
        <v>569.0</v>
      </c>
      <c r="Q2751" s="18">
        <v>580.0</v>
      </c>
      <c r="R2751" s="18">
        <v>550.0</v>
      </c>
      <c r="S2751" s="18">
        <v>440.0</v>
      </c>
      <c r="T2751" s="18">
        <v>440.0</v>
      </c>
      <c r="U2751" s="18">
        <v>617.0</v>
      </c>
      <c r="V2751" s="18">
        <v>678.0</v>
      </c>
      <c r="W2751" s="18">
        <v>771.0</v>
      </c>
      <c r="X2751" s="18">
        <v>754.0</v>
      </c>
      <c r="Y2751" s="18">
        <v>801.0</v>
      </c>
      <c r="Z2751" s="19">
        <f t="shared" si="6"/>
        <v>6691</v>
      </c>
      <c r="AA2751" s="19" t="str">
        <f t="shared" si="19"/>
        <v/>
      </c>
      <c r="AB2751" s="19" t="str">
        <f t="shared" si="8"/>
        <v/>
      </c>
      <c r="AC2751" s="19">
        <f t="shared" si="20"/>
        <v>608.2727273</v>
      </c>
      <c r="AD2751" s="19">
        <f t="shared" si="21"/>
        <v>440</v>
      </c>
      <c r="AE2751" s="19" t="str">
        <f t="shared" si="22"/>
        <v>Нет моды</v>
      </c>
      <c r="AF2751" s="19">
        <f t="shared" si="23"/>
        <v>440</v>
      </c>
      <c r="AG2751" s="19">
        <f t="shared" si="24"/>
        <v>801</v>
      </c>
      <c r="AH2751" s="20" t="str">
        <f t="shared" si="14"/>
        <v/>
      </c>
      <c r="AI2751" s="21"/>
      <c r="AJ2751" s="21"/>
      <c r="AK2751" s="21"/>
      <c r="AL2751" s="22">
        <f t="shared" si="25"/>
        <v>1</v>
      </c>
    </row>
    <row r="2752" ht="12.75" customHeight="1">
      <c r="A2752" s="13" t="s">
        <v>197</v>
      </c>
      <c r="B2752" s="13" t="str">
        <f>IFERROR(__xludf.DUMMYFUNCTION("REGEXREPLACE(A2752, ""\d"", """")"),"         Республика Марий Эл")</f>
        <v>         Республика Марий Эл</v>
      </c>
      <c r="C2752" s="14" t="str">
        <f t="shared" si="15"/>
        <v>Республика Марий Эл</v>
      </c>
      <c r="D2752" s="3">
        <f t="shared" si="16"/>
        <v>2</v>
      </c>
      <c r="E2752" s="15" t="s">
        <v>33</v>
      </c>
      <c r="F2752" s="13" t="str">
        <f>IFERROR(__xludf.DUMMYFUNCTION("REGEXEXTRACT(E2752, ""[А-Яа-я].*"")"),"Болезни органов пищеварения")</f>
        <v>Болезни органов пищеварения</v>
      </c>
      <c r="G2752" s="16">
        <f t="shared" si="17"/>
        <v>2</v>
      </c>
      <c r="H2752" s="13" t="s">
        <v>28</v>
      </c>
      <c r="I2752" s="13" t="str">
        <f>IFERROR(__xludf.DUMMYFUNCTION("REGEXREPLACE(H2752, "".*\s"", """")"),"человек")</f>
        <v>человек</v>
      </c>
      <c r="J2752" s="13" t="s">
        <v>29</v>
      </c>
      <c r="K2752" s="17" t="str">
        <f>IFERROR(__xludf.DUMMYFUNCTION("REGEXREPLACE(J2752, ""^[\d\s]+"", """")"),"значение показателя за год")</f>
        <v>значение показателя за год</v>
      </c>
      <c r="L2752" s="16">
        <f t="shared" si="18"/>
        <v>2</v>
      </c>
      <c r="M2752" s="13" t="s">
        <v>31</v>
      </c>
      <c r="N2752" s="13" t="str">
        <f>IFERROR(__xludf.DUMMYFUNCTION("REGEXEXTRACT(M2752, "" (.+)$"")"),"городское население")</f>
        <v>городское население</v>
      </c>
      <c r="O2752" s="18">
        <v>316.0</v>
      </c>
      <c r="P2752" s="18">
        <v>363.0</v>
      </c>
      <c r="Q2752" s="18">
        <v>379.0</v>
      </c>
      <c r="R2752" s="18">
        <v>359.0</v>
      </c>
      <c r="S2752" s="18">
        <v>286.0</v>
      </c>
      <c r="T2752" s="18">
        <v>286.0</v>
      </c>
      <c r="U2752" s="18">
        <v>412.0</v>
      </c>
      <c r="V2752" s="18">
        <v>432.0</v>
      </c>
      <c r="W2752" s="18">
        <v>507.0</v>
      </c>
      <c r="X2752" s="18">
        <v>478.0</v>
      </c>
      <c r="Y2752" s="18">
        <v>519.0</v>
      </c>
      <c r="Z2752" s="19" t="str">
        <f t="shared" si="6"/>
        <v/>
      </c>
      <c r="AA2752" s="19">
        <f t="shared" si="19"/>
        <v>4337</v>
      </c>
      <c r="AB2752" s="19" t="str">
        <f t="shared" si="8"/>
        <v/>
      </c>
      <c r="AC2752" s="19">
        <f t="shared" si="20"/>
        <v>394.2727273</v>
      </c>
      <c r="AD2752" s="19">
        <f t="shared" si="21"/>
        <v>484.5</v>
      </c>
      <c r="AE2752" s="19" t="str">
        <f t="shared" si="22"/>
        <v>Нет моды</v>
      </c>
      <c r="AF2752" s="19">
        <f t="shared" si="23"/>
        <v>286</v>
      </c>
      <c r="AG2752" s="19">
        <f t="shared" si="24"/>
        <v>519</v>
      </c>
      <c r="AH2752" s="20" t="str">
        <f t="shared" si="14"/>
        <v/>
      </c>
      <c r="AI2752" s="21"/>
      <c r="AJ2752" s="21"/>
      <c r="AK2752" s="21"/>
      <c r="AL2752" s="22">
        <f t="shared" si="25"/>
        <v>1</v>
      </c>
    </row>
    <row r="2753" ht="12.75" customHeight="1">
      <c r="A2753" s="13" t="s">
        <v>197</v>
      </c>
      <c r="B2753" s="13" t="str">
        <f>IFERROR(__xludf.DUMMYFUNCTION("REGEXREPLACE(A2753, ""\d"", """")"),"         Республика Марий Эл")</f>
        <v>         Республика Марий Эл</v>
      </c>
      <c r="C2753" s="14" t="str">
        <f t="shared" si="15"/>
        <v>Республика Марий Эл</v>
      </c>
      <c r="D2753" s="3">
        <f t="shared" si="16"/>
        <v>2</v>
      </c>
      <c r="E2753" s="15" t="s">
        <v>33</v>
      </c>
      <c r="F2753" s="13" t="str">
        <f>IFERROR(__xludf.DUMMYFUNCTION("REGEXEXTRACT(E2753, ""[А-Яа-я].*"")"),"Болезни органов пищеварения")</f>
        <v>Болезни органов пищеварения</v>
      </c>
      <c r="G2753" s="16">
        <f t="shared" si="17"/>
        <v>2</v>
      </c>
      <c r="H2753" s="13" t="s">
        <v>28</v>
      </c>
      <c r="I2753" s="13" t="str">
        <f>IFERROR(__xludf.DUMMYFUNCTION("REGEXREPLACE(H2753, "".*\s"", """")"),"человек")</f>
        <v>человек</v>
      </c>
      <c r="J2753" s="13" t="s">
        <v>29</v>
      </c>
      <c r="K2753" s="17" t="str">
        <f>IFERROR(__xludf.DUMMYFUNCTION("REGEXREPLACE(J2753, ""^[\d\s]+"", """")"),"значение показателя за год")</f>
        <v>значение показателя за год</v>
      </c>
      <c r="L2753" s="16">
        <f t="shared" si="18"/>
        <v>2</v>
      </c>
      <c r="M2753" s="13" t="s">
        <v>32</v>
      </c>
      <c r="N2753" s="13" t="str">
        <f>IFERROR(__xludf.DUMMYFUNCTION("REGEXEXTRACT(M2753, "" (.+)$"")"),"сельское население")</f>
        <v>сельское население</v>
      </c>
      <c r="O2753" s="18">
        <v>175.0</v>
      </c>
      <c r="P2753" s="18">
        <v>206.0</v>
      </c>
      <c r="Q2753" s="18">
        <v>201.0</v>
      </c>
      <c r="R2753" s="18">
        <v>191.0</v>
      </c>
      <c r="S2753" s="18">
        <v>154.0</v>
      </c>
      <c r="T2753" s="18">
        <v>154.0</v>
      </c>
      <c r="U2753" s="18">
        <v>205.0</v>
      </c>
      <c r="V2753" s="18">
        <v>246.0</v>
      </c>
      <c r="W2753" s="18">
        <v>264.0</v>
      </c>
      <c r="X2753" s="18">
        <v>276.0</v>
      </c>
      <c r="Y2753" s="18">
        <v>282.0</v>
      </c>
      <c r="Z2753" s="19" t="str">
        <f t="shared" si="6"/>
        <v/>
      </c>
      <c r="AA2753" s="19" t="str">
        <f t="shared" si="19"/>
        <v/>
      </c>
      <c r="AB2753" s="19">
        <f t="shared" si="8"/>
        <v>2354</v>
      </c>
      <c r="AC2753" s="19">
        <f t="shared" si="20"/>
        <v>214</v>
      </c>
      <c r="AD2753" s="19">
        <f t="shared" si="21"/>
        <v>284</v>
      </c>
      <c r="AE2753" s="19" t="str">
        <f t="shared" si="22"/>
        <v>Нет моды</v>
      </c>
      <c r="AF2753" s="19">
        <f t="shared" si="23"/>
        <v>154</v>
      </c>
      <c r="AG2753" s="19">
        <f t="shared" si="24"/>
        <v>282</v>
      </c>
      <c r="AH2753" s="20" t="str">
        <f t="shared" si="14"/>
        <v>Город: 65%; Село: 35%</v>
      </c>
      <c r="AI2753" s="21"/>
      <c r="AJ2753" s="21"/>
      <c r="AK2753" s="21"/>
      <c r="AL2753" s="22">
        <f t="shared" si="25"/>
        <v>1</v>
      </c>
    </row>
    <row r="2754" ht="12.75" customHeight="1">
      <c r="A2754" s="13" t="s">
        <v>197</v>
      </c>
      <c r="B2754" s="13" t="str">
        <f>IFERROR(__xludf.DUMMYFUNCTION("REGEXREPLACE(A2754, ""\d"", """")"),"         Республика Марий Эл")</f>
        <v>         Республика Марий Эл</v>
      </c>
      <c r="C2754" s="14" t="str">
        <f t="shared" si="15"/>
        <v>Республика Марий Эл</v>
      </c>
      <c r="D2754" s="3">
        <f t="shared" si="16"/>
        <v>2</v>
      </c>
      <c r="E2754" s="15" t="s">
        <v>34</v>
      </c>
      <c r="F2754" s="13" t="str">
        <f>IFERROR(__xludf.DUMMYFUNCTION("REGEXEXTRACT(E2754, ""[А-Яа-я].*"")"),"Болезни системы кровообращения")</f>
        <v>Болезни системы кровообращения</v>
      </c>
      <c r="G2754" s="16">
        <f t="shared" si="17"/>
        <v>2</v>
      </c>
      <c r="H2754" s="13" t="s">
        <v>28</v>
      </c>
      <c r="I2754" s="13" t="str">
        <f>IFERROR(__xludf.DUMMYFUNCTION("REGEXREPLACE(H2754, "".*\s"", """")"),"человек")</f>
        <v>человек</v>
      </c>
      <c r="J2754" s="13" t="s">
        <v>29</v>
      </c>
      <c r="K2754" s="17" t="str">
        <f>IFERROR(__xludf.DUMMYFUNCTION("REGEXREPLACE(J2754, ""^[\d\s]+"", """")"),"значение показателя за год")</f>
        <v>значение показателя за год</v>
      </c>
      <c r="L2754" s="16">
        <f t="shared" si="18"/>
        <v>2</v>
      </c>
      <c r="M2754" s="13" t="s">
        <v>30</v>
      </c>
      <c r="N2754" s="13" t="str">
        <f>IFERROR(__xludf.DUMMYFUNCTION("REGEXEXTRACT(M2754, "" (.+)$"")"),"все население")</f>
        <v>все население</v>
      </c>
      <c r="O2754" s="18">
        <v>4671.0</v>
      </c>
      <c r="P2754" s="18">
        <v>3491.0</v>
      </c>
      <c r="Q2754" s="18">
        <v>3597.0</v>
      </c>
      <c r="R2754" s="18">
        <v>3702.0</v>
      </c>
      <c r="S2754" s="18">
        <v>3605.0</v>
      </c>
      <c r="T2754" s="18">
        <v>3810.0</v>
      </c>
      <c r="U2754" s="18">
        <v>3340.0</v>
      </c>
      <c r="V2754" s="18">
        <v>3757.0</v>
      </c>
      <c r="W2754" s="18">
        <v>3667.0</v>
      </c>
      <c r="X2754" s="18">
        <v>3034.0</v>
      </c>
      <c r="Y2754" s="18">
        <v>2860.0</v>
      </c>
      <c r="Z2754" s="19">
        <f t="shared" si="6"/>
        <v>39534</v>
      </c>
      <c r="AA2754" s="19" t="str">
        <f t="shared" si="19"/>
        <v/>
      </c>
      <c r="AB2754" s="19" t="str">
        <f t="shared" si="8"/>
        <v/>
      </c>
      <c r="AC2754" s="19">
        <f t="shared" si="20"/>
        <v>3594</v>
      </c>
      <c r="AD2754" s="19">
        <f t="shared" si="21"/>
        <v>1571</v>
      </c>
      <c r="AE2754" s="19" t="str">
        <f t="shared" si="22"/>
        <v>Нет моды</v>
      </c>
      <c r="AF2754" s="19">
        <f t="shared" si="23"/>
        <v>2860</v>
      </c>
      <c r="AG2754" s="19">
        <f t="shared" si="24"/>
        <v>4671</v>
      </c>
      <c r="AH2754" s="20" t="str">
        <f t="shared" si="14"/>
        <v/>
      </c>
      <c r="AI2754" s="21"/>
      <c r="AJ2754" s="21"/>
      <c r="AK2754" s="21"/>
      <c r="AL2754" s="22">
        <f t="shared" si="25"/>
        <v>1</v>
      </c>
    </row>
    <row r="2755" ht="12.75" customHeight="1">
      <c r="A2755" s="13" t="s">
        <v>197</v>
      </c>
      <c r="B2755" s="13" t="str">
        <f>IFERROR(__xludf.DUMMYFUNCTION("REGEXREPLACE(A2755, ""\d"", """")"),"         Республика Марий Эл")</f>
        <v>         Республика Марий Эл</v>
      </c>
      <c r="C2755" s="14" t="str">
        <f t="shared" si="15"/>
        <v>Республика Марий Эл</v>
      </c>
      <c r="D2755" s="3">
        <f t="shared" si="16"/>
        <v>2</v>
      </c>
      <c r="E2755" s="15" t="s">
        <v>34</v>
      </c>
      <c r="F2755" s="13" t="str">
        <f>IFERROR(__xludf.DUMMYFUNCTION("REGEXEXTRACT(E2755, ""[А-Яа-я].*"")"),"Болезни системы кровообращения")</f>
        <v>Болезни системы кровообращения</v>
      </c>
      <c r="G2755" s="16">
        <f t="shared" si="17"/>
        <v>2</v>
      </c>
      <c r="H2755" s="13" t="s">
        <v>28</v>
      </c>
      <c r="I2755" s="13" t="str">
        <f>IFERROR(__xludf.DUMMYFUNCTION("REGEXREPLACE(H2755, "".*\s"", """")"),"человек")</f>
        <v>человек</v>
      </c>
      <c r="J2755" s="13" t="s">
        <v>29</v>
      </c>
      <c r="K2755" s="17" t="str">
        <f>IFERROR(__xludf.DUMMYFUNCTION("REGEXREPLACE(J2755, ""^[\d\s]+"", """")"),"значение показателя за год")</f>
        <v>значение показателя за год</v>
      </c>
      <c r="L2755" s="16">
        <f t="shared" si="18"/>
        <v>2</v>
      </c>
      <c r="M2755" s="13" t="s">
        <v>31</v>
      </c>
      <c r="N2755" s="13" t="str">
        <f>IFERROR(__xludf.DUMMYFUNCTION("REGEXEXTRACT(M2755, "" (.+)$"")"),"городское население")</f>
        <v>городское население</v>
      </c>
      <c r="O2755" s="18">
        <v>2919.0</v>
      </c>
      <c r="P2755" s="18">
        <v>2200.0</v>
      </c>
      <c r="Q2755" s="18">
        <v>2212.0</v>
      </c>
      <c r="R2755" s="18">
        <v>2300.0</v>
      </c>
      <c r="S2755" s="18">
        <v>2265.0</v>
      </c>
      <c r="T2755" s="18">
        <v>2443.0</v>
      </c>
      <c r="U2755" s="18">
        <v>2168.0</v>
      </c>
      <c r="V2755" s="18">
        <v>2353.0</v>
      </c>
      <c r="W2755" s="18">
        <v>2389.0</v>
      </c>
      <c r="X2755" s="18">
        <v>1939.0</v>
      </c>
      <c r="Y2755" s="18">
        <v>1849.0</v>
      </c>
      <c r="Z2755" s="19" t="str">
        <f t="shared" si="6"/>
        <v/>
      </c>
      <c r="AA2755" s="19">
        <f t="shared" si="19"/>
        <v>25037</v>
      </c>
      <c r="AB2755" s="19" t="str">
        <f t="shared" si="8"/>
        <v/>
      </c>
      <c r="AC2755" s="19">
        <f t="shared" si="20"/>
        <v>2276.090909</v>
      </c>
      <c r="AD2755" s="19">
        <f t="shared" si="21"/>
        <v>2889.5</v>
      </c>
      <c r="AE2755" s="19" t="str">
        <f t="shared" si="22"/>
        <v>Нет моды</v>
      </c>
      <c r="AF2755" s="19">
        <f t="shared" si="23"/>
        <v>1849</v>
      </c>
      <c r="AG2755" s="19">
        <f t="shared" si="24"/>
        <v>2919</v>
      </c>
      <c r="AH2755" s="20" t="str">
        <f t="shared" si="14"/>
        <v/>
      </c>
      <c r="AI2755" s="21"/>
      <c r="AJ2755" s="21"/>
      <c r="AK2755" s="21"/>
      <c r="AL2755" s="22">
        <f t="shared" si="25"/>
        <v>1</v>
      </c>
    </row>
    <row r="2756" ht="12.75" customHeight="1">
      <c r="A2756" s="13" t="s">
        <v>197</v>
      </c>
      <c r="B2756" s="13" t="str">
        <f>IFERROR(__xludf.DUMMYFUNCTION("REGEXREPLACE(A2756, ""\d"", """")"),"         Республика Марий Эл")</f>
        <v>         Республика Марий Эл</v>
      </c>
      <c r="C2756" s="14" t="str">
        <f t="shared" si="15"/>
        <v>Республика Марий Эл</v>
      </c>
      <c r="D2756" s="3">
        <f t="shared" si="16"/>
        <v>2</v>
      </c>
      <c r="E2756" s="15" t="s">
        <v>34</v>
      </c>
      <c r="F2756" s="13" t="str">
        <f>IFERROR(__xludf.DUMMYFUNCTION("REGEXEXTRACT(E2756, ""[А-Яа-я].*"")"),"Болезни системы кровообращения")</f>
        <v>Болезни системы кровообращения</v>
      </c>
      <c r="G2756" s="16">
        <f t="shared" si="17"/>
        <v>2</v>
      </c>
      <c r="H2756" s="13" t="s">
        <v>28</v>
      </c>
      <c r="I2756" s="13" t="str">
        <f>IFERROR(__xludf.DUMMYFUNCTION("REGEXREPLACE(H2756, "".*\s"", """")"),"человек")</f>
        <v>человек</v>
      </c>
      <c r="J2756" s="13" t="s">
        <v>29</v>
      </c>
      <c r="K2756" s="17" t="str">
        <f>IFERROR(__xludf.DUMMYFUNCTION("REGEXREPLACE(J2756, ""^[\d\s]+"", """")"),"значение показателя за год")</f>
        <v>значение показателя за год</v>
      </c>
      <c r="L2756" s="16">
        <f t="shared" si="18"/>
        <v>2</v>
      </c>
      <c r="M2756" s="13" t="s">
        <v>32</v>
      </c>
      <c r="N2756" s="13" t="str">
        <f>IFERROR(__xludf.DUMMYFUNCTION("REGEXEXTRACT(M2756, "" (.+)$"")"),"сельское население")</f>
        <v>сельское население</v>
      </c>
      <c r="O2756" s="18">
        <v>1752.0</v>
      </c>
      <c r="P2756" s="18">
        <v>1291.0</v>
      </c>
      <c r="Q2756" s="18">
        <v>1385.0</v>
      </c>
      <c r="R2756" s="18">
        <v>1402.0</v>
      </c>
      <c r="S2756" s="18">
        <v>1340.0</v>
      </c>
      <c r="T2756" s="18">
        <v>1367.0</v>
      </c>
      <c r="U2756" s="18">
        <v>1172.0</v>
      </c>
      <c r="V2756" s="18">
        <v>1404.0</v>
      </c>
      <c r="W2756" s="18">
        <v>1278.0</v>
      </c>
      <c r="X2756" s="18">
        <v>1095.0</v>
      </c>
      <c r="Y2756" s="18">
        <v>1011.0</v>
      </c>
      <c r="Z2756" s="19" t="str">
        <f t="shared" si="6"/>
        <v/>
      </c>
      <c r="AA2756" s="19" t="str">
        <f t="shared" si="19"/>
        <v/>
      </c>
      <c r="AB2756" s="19">
        <f t="shared" si="8"/>
        <v>14497</v>
      </c>
      <c r="AC2756" s="19">
        <f t="shared" si="20"/>
        <v>1317.909091</v>
      </c>
      <c r="AD2756" s="19">
        <f t="shared" si="21"/>
        <v>1800.5</v>
      </c>
      <c r="AE2756" s="19" t="str">
        <f t="shared" si="22"/>
        <v>Нет моды</v>
      </c>
      <c r="AF2756" s="19">
        <f t="shared" si="23"/>
        <v>1011</v>
      </c>
      <c r="AG2756" s="19">
        <f t="shared" si="24"/>
        <v>1752</v>
      </c>
      <c r="AH2756" s="20" t="str">
        <f t="shared" si="14"/>
        <v>Город: 63%; Село: 37%</v>
      </c>
      <c r="AI2756" s="21"/>
      <c r="AJ2756" s="21"/>
      <c r="AK2756" s="21"/>
      <c r="AL2756" s="22">
        <f t="shared" si="25"/>
        <v>1</v>
      </c>
    </row>
    <row r="2757" ht="12.75" customHeight="1">
      <c r="A2757" s="13" t="s">
        <v>197</v>
      </c>
      <c r="B2757" s="13" t="str">
        <f>IFERROR(__xludf.DUMMYFUNCTION("REGEXREPLACE(A2757, ""\d"", """")"),"         Республика Марий Эл")</f>
        <v>         Республика Марий Эл</v>
      </c>
      <c r="C2757" s="14" t="str">
        <f t="shared" si="15"/>
        <v>Республика Марий Эл</v>
      </c>
      <c r="D2757" s="3">
        <f t="shared" si="16"/>
        <v>2</v>
      </c>
      <c r="E2757" s="15" t="s">
        <v>35</v>
      </c>
      <c r="F2757" s="13" t="str">
        <f>IFERROR(__xludf.DUMMYFUNCTION("REGEXEXTRACT(E2757, ""[А-Яа-я].*"")"),"внешние причины")</f>
        <v>внешние причины</v>
      </c>
      <c r="G2757" s="16">
        <f t="shared" si="17"/>
        <v>2</v>
      </c>
      <c r="H2757" s="13" t="s">
        <v>28</v>
      </c>
      <c r="I2757" s="13" t="str">
        <f>IFERROR(__xludf.DUMMYFUNCTION("REGEXREPLACE(H2757, "".*\s"", """")"),"человек")</f>
        <v>человек</v>
      </c>
      <c r="J2757" s="13" t="s">
        <v>29</v>
      </c>
      <c r="K2757" s="17" t="str">
        <f>IFERROR(__xludf.DUMMYFUNCTION("REGEXREPLACE(J2757, ""^[\d\s]+"", """")"),"значение показателя за год")</f>
        <v>значение показателя за год</v>
      </c>
      <c r="L2757" s="16">
        <f t="shared" si="18"/>
        <v>2</v>
      </c>
      <c r="M2757" s="13" t="s">
        <v>30</v>
      </c>
      <c r="N2757" s="13" t="str">
        <f>IFERROR(__xludf.DUMMYFUNCTION("REGEXEXTRACT(M2757, "" (.+)$"")"),"все население")</f>
        <v>все население</v>
      </c>
      <c r="O2757" s="18">
        <v>1349.0</v>
      </c>
      <c r="P2757" s="18">
        <v>1403.0</v>
      </c>
      <c r="Q2757" s="18">
        <v>1201.0</v>
      </c>
      <c r="R2757" s="18">
        <v>1139.0</v>
      </c>
      <c r="S2757" s="18">
        <v>967.0</v>
      </c>
      <c r="T2757" s="18">
        <v>923.0</v>
      </c>
      <c r="U2757" s="18">
        <v>888.0</v>
      </c>
      <c r="V2757" s="18">
        <v>898.0</v>
      </c>
      <c r="W2757" s="18">
        <v>918.0</v>
      </c>
      <c r="X2757" s="18">
        <v>1024.0</v>
      </c>
      <c r="Y2757" s="18">
        <v>1077.0</v>
      </c>
      <c r="Z2757" s="19">
        <f t="shared" si="6"/>
        <v>11787</v>
      </c>
      <c r="AA2757" s="19" t="str">
        <f t="shared" si="19"/>
        <v/>
      </c>
      <c r="AB2757" s="19" t="str">
        <f t="shared" si="8"/>
        <v/>
      </c>
      <c r="AC2757" s="19">
        <f t="shared" si="20"/>
        <v>1071.545455</v>
      </c>
      <c r="AD2757" s="19">
        <f t="shared" si="21"/>
        <v>1186.5</v>
      </c>
      <c r="AE2757" s="19" t="str">
        <f t="shared" si="22"/>
        <v>Нет моды</v>
      </c>
      <c r="AF2757" s="19">
        <f t="shared" si="23"/>
        <v>888</v>
      </c>
      <c r="AG2757" s="19">
        <f t="shared" si="24"/>
        <v>1403</v>
      </c>
      <c r="AH2757" s="20" t="str">
        <f t="shared" si="14"/>
        <v/>
      </c>
      <c r="AI2757" s="21"/>
      <c r="AJ2757" s="21"/>
      <c r="AK2757" s="21"/>
      <c r="AL2757" s="22">
        <f t="shared" si="25"/>
        <v>1</v>
      </c>
    </row>
    <row r="2758" ht="12.75" customHeight="1">
      <c r="A2758" s="13" t="s">
        <v>197</v>
      </c>
      <c r="B2758" s="13" t="str">
        <f>IFERROR(__xludf.DUMMYFUNCTION("REGEXREPLACE(A2758, ""\d"", """")"),"         Республика Марий Эл")</f>
        <v>         Республика Марий Эл</v>
      </c>
      <c r="C2758" s="14" t="str">
        <f t="shared" si="15"/>
        <v>Республика Марий Эл</v>
      </c>
      <c r="D2758" s="3">
        <f t="shared" si="16"/>
        <v>2</v>
      </c>
      <c r="E2758" s="15" t="s">
        <v>35</v>
      </c>
      <c r="F2758" s="13" t="str">
        <f>IFERROR(__xludf.DUMMYFUNCTION("REGEXEXTRACT(E2758, ""[А-Яа-я].*"")"),"внешние причины")</f>
        <v>внешние причины</v>
      </c>
      <c r="G2758" s="16">
        <f t="shared" si="17"/>
        <v>2</v>
      </c>
      <c r="H2758" s="13" t="s">
        <v>28</v>
      </c>
      <c r="I2758" s="13" t="str">
        <f>IFERROR(__xludf.DUMMYFUNCTION("REGEXREPLACE(H2758, "".*\s"", """")"),"человек")</f>
        <v>человек</v>
      </c>
      <c r="J2758" s="13" t="s">
        <v>29</v>
      </c>
      <c r="K2758" s="17" t="str">
        <f>IFERROR(__xludf.DUMMYFUNCTION("REGEXREPLACE(J2758, ""^[\d\s]+"", """")"),"значение показателя за год")</f>
        <v>значение показателя за год</v>
      </c>
      <c r="L2758" s="16">
        <f t="shared" si="18"/>
        <v>2</v>
      </c>
      <c r="M2758" s="13" t="s">
        <v>31</v>
      </c>
      <c r="N2758" s="13" t="str">
        <f>IFERROR(__xludf.DUMMYFUNCTION("REGEXEXTRACT(M2758, "" (.+)$"")"),"городское население")</f>
        <v>городское население</v>
      </c>
      <c r="O2758" s="18">
        <v>707.0</v>
      </c>
      <c r="P2758" s="18">
        <v>711.0</v>
      </c>
      <c r="Q2758" s="18">
        <v>593.0</v>
      </c>
      <c r="R2758" s="18">
        <v>610.0</v>
      </c>
      <c r="S2758" s="18">
        <v>506.0</v>
      </c>
      <c r="T2758" s="18">
        <v>462.0</v>
      </c>
      <c r="U2758" s="18">
        <v>525.0</v>
      </c>
      <c r="V2758" s="18">
        <v>491.0</v>
      </c>
      <c r="W2758" s="18">
        <v>471.0</v>
      </c>
      <c r="X2758" s="18">
        <v>540.0</v>
      </c>
      <c r="Y2758" s="18">
        <v>584.0</v>
      </c>
      <c r="Z2758" s="19" t="str">
        <f t="shared" si="6"/>
        <v/>
      </c>
      <c r="AA2758" s="19">
        <f t="shared" si="19"/>
        <v>6200</v>
      </c>
      <c r="AB2758" s="19" t="str">
        <f t="shared" si="8"/>
        <v/>
      </c>
      <c r="AC2758" s="19">
        <f t="shared" si="20"/>
        <v>563.6363636</v>
      </c>
      <c r="AD2758" s="19">
        <f t="shared" si="21"/>
        <v>799.5</v>
      </c>
      <c r="AE2758" s="19" t="str">
        <f t="shared" si="22"/>
        <v>Нет моды</v>
      </c>
      <c r="AF2758" s="19">
        <f t="shared" si="23"/>
        <v>462</v>
      </c>
      <c r="AG2758" s="19">
        <f t="shared" si="24"/>
        <v>711</v>
      </c>
      <c r="AH2758" s="20" t="str">
        <f t="shared" si="14"/>
        <v/>
      </c>
      <c r="AI2758" s="21"/>
      <c r="AJ2758" s="21"/>
      <c r="AK2758" s="21"/>
      <c r="AL2758" s="22">
        <f t="shared" si="25"/>
        <v>1</v>
      </c>
    </row>
    <row r="2759" ht="12.75" customHeight="1">
      <c r="A2759" s="13" t="s">
        <v>197</v>
      </c>
      <c r="B2759" s="13" t="str">
        <f>IFERROR(__xludf.DUMMYFUNCTION("REGEXREPLACE(A2759, ""\d"", """")"),"         Республика Марий Эл")</f>
        <v>         Республика Марий Эл</v>
      </c>
      <c r="C2759" s="14" t="str">
        <f t="shared" si="15"/>
        <v>Республика Марий Эл</v>
      </c>
      <c r="D2759" s="3">
        <f t="shared" si="16"/>
        <v>2</v>
      </c>
      <c r="E2759" s="15" t="s">
        <v>35</v>
      </c>
      <c r="F2759" s="13" t="str">
        <f>IFERROR(__xludf.DUMMYFUNCTION("REGEXEXTRACT(E2759, ""[А-Яа-я].*"")"),"внешние причины")</f>
        <v>внешние причины</v>
      </c>
      <c r="G2759" s="16">
        <f t="shared" si="17"/>
        <v>2</v>
      </c>
      <c r="H2759" s="13" t="s">
        <v>28</v>
      </c>
      <c r="I2759" s="13" t="str">
        <f>IFERROR(__xludf.DUMMYFUNCTION("REGEXREPLACE(H2759, "".*\s"", """")"),"человек")</f>
        <v>человек</v>
      </c>
      <c r="J2759" s="13" t="s">
        <v>29</v>
      </c>
      <c r="K2759" s="17" t="str">
        <f>IFERROR(__xludf.DUMMYFUNCTION("REGEXREPLACE(J2759, ""^[\d\s]+"", """")"),"значение показателя за год")</f>
        <v>значение показателя за год</v>
      </c>
      <c r="L2759" s="16">
        <f t="shared" si="18"/>
        <v>2</v>
      </c>
      <c r="M2759" s="13" t="s">
        <v>32</v>
      </c>
      <c r="N2759" s="13" t="str">
        <f>IFERROR(__xludf.DUMMYFUNCTION("REGEXEXTRACT(M2759, "" (.+)$"")"),"сельское население")</f>
        <v>сельское население</v>
      </c>
      <c r="O2759" s="18">
        <v>642.0</v>
      </c>
      <c r="P2759" s="18">
        <v>692.0</v>
      </c>
      <c r="Q2759" s="18">
        <v>608.0</v>
      </c>
      <c r="R2759" s="18">
        <v>529.0</v>
      </c>
      <c r="S2759" s="18">
        <v>461.0</v>
      </c>
      <c r="T2759" s="18">
        <v>461.0</v>
      </c>
      <c r="U2759" s="18">
        <v>363.0</v>
      </c>
      <c r="V2759" s="18">
        <v>407.0</v>
      </c>
      <c r="W2759" s="18">
        <v>447.0</v>
      </c>
      <c r="X2759" s="18">
        <v>484.0</v>
      </c>
      <c r="Y2759" s="18">
        <v>493.0</v>
      </c>
      <c r="Z2759" s="19" t="str">
        <f t="shared" si="6"/>
        <v/>
      </c>
      <c r="AA2759" s="19" t="str">
        <f t="shared" si="19"/>
        <v/>
      </c>
      <c r="AB2759" s="19">
        <f t="shared" si="8"/>
        <v>5587</v>
      </c>
      <c r="AC2759" s="19">
        <f t="shared" si="20"/>
        <v>507.9090909</v>
      </c>
      <c r="AD2759" s="19">
        <f t="shared" si="21"/>
        <v>515.5</v>
      </c>
      <c r="AE2759" s="19" t="str">
        <f t="shared" si="22"/>
        <v>Нет моды</v>
      </c>
      <c r="AF2759" s="19">
        <f t="shared" si="23"/>
        <v>363</v>
      </c>
      <c r="AG2759" s="19">
        <f t="shared" si="24"/>
        <v>692</v>
      </c>
      <c r="AH2759" s="20" t="str">
        <f t="shared" si="14"/>
        <v>Город: 53%; Село: 47%</v>
      </c>
      <c r="AI2759" s="21"/>
      <c r="AJ2759" s="21"/>
      <c r="AK2759" s="21"/>
      <c r="AL2759" s="22">
        <f t="shared" si="25"/>
        <v>1</v>
      </c>
    </row>
    <row r="2760" ht="12.75" customHeight="1">
      <c r="A2760" s="13" t="s">
        <v>197</v>
      </c>
      <c r="B2760" s="13" t="str">
        <f>IFERROR(__xludf.DUMMYFUNCTION("REGEXREPLACE(A2760, ""\d"", """")"),"         Республика Марий Эл")</f>
        <v>         Республика Марий Эл</v>
      </c>
      <c r="C2760" s="14" t="str">
        <f t="shared" si="15"/>
        <v>Республика Марий Эл</v>
      </c>
      <c r="D2760" s="3">
        <f t="shared" si="16"/>
        <v>2</v>
      </c>
      <c r="E2760" s="15" t="s">
        <v>36</v>
      </c>
      <c r="F2760" s="13" t="str">
        <f>IFERROR(__xludf.DUMMYFUNCTION("REGEXEXTRACT(E2760,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60" s="16">
        <f t="shared" si="17"/>
        <v>2</v>
      </c>
      <c r="H2760" s="13" t="s">
        <v>28</v>
      </c>
      <c r="I2760" s="13" t="str">
        <f>IFERROR(__xludf.DUMMYFUNCTION("REGEXREPLACE(H2760, "".*\s"", """")"),"человек")</f>
        <v>человек</v>
      </c>
      <c r="J2760" s="13" t="s">
        <v>29</v>
      </c>
      <c r="K2760" s="17" t="str">
        <f>IFERROR(__xludf.DUMMYFUNCTION("REGEXREPLACE(J2760, ""^[\d\s]+"", """")"),"значение показателя за год")</f>
        <v>значение показателя за год</v>
      </c>
      <c r="L2760" s="16">
        <f t="shared" si="18"/>
        <v>2</v>
      </c>
      <c r="M2760" s="13" t="s">
        <v>30</v>
      </c>
      <c r="N2760" s="13" t="str">
        <f>IFERROR(__xludf.DUMMYFUNCTION("REGEXEXTRACT(M2760, "" (.+)$"")"),"все население")</f>
        <v>все население</v>
      </c>
      <c r="O2760" s="18">
        <v>26.0</v>
      </c>
      <c r="P2760" s="18">
        <v>26.0</v>
      </c>
      <c r="Q2760" s="18">
        <v>30.0</v>
      </c>
      <c r="R2760" s="18">
        <v>20.0</v>
      </c>
      <c r="S2760" s="23" t="s">
        <v>37</v>
      </c>
      <c r="T2760" s="23" t="s">
        <v>37</v>
      </c>
      <c r="U2760" s="23" t="s">
        <v>37</v>
      </c>
      <c r="V2760" s="23" t="s">
        <v>37</v>
      </c>
      <c r="W2760" s="23" t="s">
        <v>37</v>
      </c>
      <c r="X2760" s="23" t="s">
        <v>37</v>
      </c>
      <c r="Y2760" s="23" t="s">
        <v>37</v>
      </c>
      <c r="Z2760" s="19">
        <f t="shared" si="6"/>
        <v>102</v>
      </c>
      <c r="AA2760" s="19" t="str">
        <f t="shared" si="19"/>
        <v/>
      </c>
      <c r="AB2760" s="19" t="str">
        <f t="shared" si="8"/>
        <v/>
      </c>
      <c r="AC2760" s="19">
        <f t="shared" si="20"/>
        <v>25.5</v>
      </c>
      <c r="AD2760" s="19">
        <f t="shared" si="21"/>
        <v>461</v>
      </c>
      <c r="AE2760" s="19" t="str">
        <f t="shared" si="22"/>
        <v>Нет моды</v>
      </c>
      <c r="AF2760" s="19">
        <f t="shared" si="23"/>
        <v>20</v>
      </c>
      <c r="AG2760" s="19">
        <f t="shared" si="24"/>
        <v>30</v>
      </c>
      <c r="AH2760" s="20" t="str">
        <f t="shared" si="14"/>
        <v/>
      </c>
      <c r="AI2760" s="24"/>
      <c r="AJ2760" s="24"/>
      <c r="AK2760" s="24"/>
      <c r="AL2760" s="22">
        <f t="shared" si="25"/>
        <v>1</v>
      </c>
    </row>
    <row r="2761" ht="12.75" customHeight="1">
      <c r="A2761" s="13" t="s">
        <v>197</v>
      </c>
      <c r="B2761" s="13" t="str">
        <f>IFERROR(__xludf.DUMMYFUNCTION("REGEXREPLACE(A2761, ""\d"", """")"),"         Республика Марий Эл")</f>
        <v>         Республика Марий Эл</v>
      </c>
      <c r="C2761" s="14" t="str">
        <f t="shared" si="15"/>
        <v>Республика Марий Эл</v>
      </c>
      <c r="D2761" s="3">
        <f t="shared" si="16"/>
        <v>2</v>
      </c>
      <c r="E2761" s="15" t="s">
        <v>36</v>
      </c>
      <c r="F2761" s="13" t="str">
        <f>IFERROR(__xludf.DUMMYFUNCTION("REGEXEXTRACT(E2761,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61" s="16">
        <f t="shared" si="17"/>
        <v>2</v>
      </c>
      <c r="H2761" s="13" t="s">
        <v>28</v>
      </c>
      <c r="I2761" s="13" t="str">
        <f>IFERROR(__xludf.DUMMYFUNCTION("REGEXREPLACE(H2761, "".*\s"", """")"),"человек")</f>
        <v>человек</v>
      </c>
      <c r="J2761" s="13" t="s">
        <v>29</v>
      </c>
      <c r="K2761" s="17" t="str">
        <f>IFERROR(__xludf.DUMMYFUNCTION("REGEXREPLACE(J2761, ""^[\d\s]+"", """")"),"значение показателя за год")</f>
        <v>значение показателя за год</v>
      </c>
      <c r="L2761" s="16">
        <f t="shared" si="18"/>
        <v>2</v>
      </c>
      <c r="M2761" s="13" t="s">
        <v>31</v>
      </c>
      <c r="N2761" s="13" t="str">
        <f>IFERROR(__xludf.DUMMYFUNCTION("REGEXEXTRACT(M2761, "" (.+)$"")"),"городское население")</f>
        <v>городское население</v>
      </c>
      <c r="O2761" s="18">
        <v>15.0</v>
      </c>
      <c r="P2761" s="18">
        <v>12.0</v>
      </c>
      <c r="Q2761" s="18">
        <v>17.0</v>
      </c>
      <c r="R2761" s="18">
        <v>8.0</v>
      </c>
      <c r="S2761" s="23" t="s">
        <v>37</v>
      </c>
      <c r="T2761" s="23" t="s">
        <v>37</v>
      </c>
      <c r="U2761" s="23" t="s">
        <v>37</v>
      </c>
      <c r="V2761" s="23" t="s">
        <v>37</v>
      </c>
      <c r="W2761" s="23" t="s">
        <v>37</v>
      </c>
      <c r="X2761" s="23" t="s">
        <v>37</v>
      </c>
      <c r="Y2761" s="23" t="s">
        <v>37</v>
      </c>
      <c r="Z2761" s="19" t="str">
        <f t="shared" si="6"/>
        <v/>
      </c>
      <c r="AA2761" s="19">
        <f t="shared" si="19"/>
        <v>52</v>
      </c>
      <c r="AB2761" s="19" t="str">
        <f t="shared" si="8"/>
        <v/>
      </c>
      <c r="AC2761" s="19">
        <f t="shared" si="20"/>
        <v>13</v>
      </c>
      <c r="AD2761" s="19">
        <f t="shared" si="21"/>
        <v>18.5</v>
      </c>
      <c r="AE2761" s="19" t="str">
        <f t="shared" si="22"/>
        <v>Нет моды</v>
      </c>
      <c r="AF2761" s="19">
        <f t="shared" si="23"/>
        <v>8</v>
      </c>
      <c r="AG2761" s="19">
        <f t="shared" si="24"/>
        <v>17</v>
      </c>
      <c r="AH2761" s="20" t="str">
        <f t="shared" si="14"/>
        <v/>
      </c>
      <c r="AI2761" s="24"/>
      <c r="AJ2761" s="24"/>
      <c r="AK2761" s="24"/>
      <c r="AL2761" s="22">
        <f t="shared" si="25"/>
        <v>1</v>
      </c>
    </row>
    <row r="2762" ht="12.75" customHeight="1">
      <c r="A2762" s="13" t="s">
        <v>197</v>
      </c>
      <c r="B2762" s="13" t="str">
        <f>IFERROR(__xludf.DUMMYFUNCTION("REGEXREPLACE(A2762, ""\d"", """")"),"         Республика Марий Эл")</f>
        <v>         Республика Марий Эл</v>
      </c>
      <c r="C2762" s="14" t="str">
        <f t="shared" si="15"/>
        <v>Республика Марий Эл</v>
      </c>
      <c r="D2762" s="3">
        <f t="shared" si="16"/>
        <v>2</v>
      </c>
      <c r="E2762" s="15" t="s">
        <v>36</v>
      </c>
      <c r="F2762" s="13" t="str">
        <f>IFERROR(__xludf.DUMMYFUNCTION("REGEXEXTRACT(E2762,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762" s="16">
        <f t="shared" si="17"/>
        <v>2</v>
      </c>
      <c r="H2762" s="13" t="s">
        <v>28</v>
      </c>
      <c r="I2762" s="13" t="str">
        <f>IFERROR(__xludf.DUMMYFUNCTION("REGEXREPLACE(H2762, "".*\s"", """")"),"человек")</f>
        <v>человек</v>
      </c>
      <c r="J2762" s="13" t="s">
        <v>29</v>
      </c>
      <c r="K2762" s="17" t="str">
        <f>IFERROR(__xludf.DUMMYFUNCTION("REGEXREPLACE(J2762, ""^[\d\s]+"", """")"),"значение показателя за год")</f>
        <v>значение показателя за год</v>
      </c>
      <c r="L2762" s="16">
        <f t="shared" si="18"/>
        <v>2</v>
      </c>
      <c r="M2762" s="13" t="s">
        <v>32</v>
      </c>
      <c r="N2762" s="13" t="str">
        <f>IFERROR(__xludf.DUMMYFUNCTION("REGEXEXTRACT(M2762, "" (.+)$"")"),"сельское население")</f>
        <v>сельское население</v>
      </c>
      <c r="O2762" s="18">
        <v>11.0</v>
      </c>
      <c r="P2762" s="18">
        <v>14.0</v>
      </c>
      <c r="Q2762" s="18">
        <v>13.0</v>
      </c>
      <c r="R2762" s="18">
        <v>12.0</v>
      </c>
      <c r="S2762" s="23" t="s">
        <v>37</v>
      </c>
      <c r="T2762" s="23" t="s">
        <v>37</v>
      </c>
      <c r="U2762" s="23" t="s">
        <v>37</v>
      </c>
      <c r="V2762" s="23" t="s">
        <v>37</v>
      </c>
      <c r="W2762" s="23" t="s">
        <v>37</v>
      </c>
      <c r="X2762" s="23" t="s">
        <v>37</v>
      </c>
      <c r="Y2762" s="23" t="s">
        <v>37</v>
      </c>
      <c r="Z2762" s="19" t="str">
        <f t="shared" si="6"/>
        <v/>
      </c>
      <c r="AA2762" s="19" t="str">
        <f t="shared" si="19"/>
        <v/>
      </c>
      <c r="AB2762" s="19">
        <f t="shared" si="8"/>
        <v>50</v>
      </c>
      <c r="AC2762" s="19">
        <f t="shared" si="20"/>
        <v>12.5</v>
      </c>
      <c r="AD2762" s="19">
        <f t="shared" si="21"/>
        <v>12.5</v>
      </c>
      <c r="AE2762" s="19" t="str">
        <f t="shared" si="22"/>
        <v>Нет моды</v>
      </c>
      <c r="AF2762" s="19">
        <f t="shared" si="23"/>
        <v>11</v>
      </c>
      <c r="AG2762" s="19">
        <f t="shared" si="24"/>
        <v>14</v>
      </c>
      <c r="AH2762" s="20" t="str">
        <f t="shared" si="14"/>
        <v>Город: 51%; Село: 49%</v>
      </c>
      <c r="AI2762" s="24"/>
      <c r="AJ2762" s="24"/>
      <c r="AK2762" s="24"/>
      <c r="AL2762" s="22">
        <f t="shared" si="25"/>
        <v>1</v>
      </c>
    </row>
    <row r="2763" ht="12.75" customHeight="1">
      <c r="A2763" s="13" t="s">
        <v>197</v>
      </c>
      <c r="B2763" s="13" t="str">
        <f>IFERROR(__xludf.DUMMYFUNCTION("REGEXREPLACE(A2763, ""\d"", """")"),"         Республика Марий Эл")</f>
        <v>         Республика Марий Эл</v>
      </c>
      <c r="C2763" s="14" t="str">
        <f t="shared" si="15"/>
        <v>Республика Марий Эл</v>
      </c>
      <c r="D2763" s="3">
        <f t="shared" si="16"/>
        <v>2</v>
      </c>
      <c r="E2763" s="15" t="s">
        <v>38</v>
      </c>
      <c r="F2763" s="13" t="str">
        <f>IFERROR(__xludf.DUMMYFUNCTION("REGEXEXTRACT(E2763, ""[А-Яа-я].*"")"),"все виды транспортных несчастных случаев")</f>
        <v>все виды транспортных несчастных случаев</v>
      </c>
      <c r="G2763" s="16">
        <f t="shared" si="17"/>
        <v>2</v>
      </c>
      <c r="H2763" s="13" t="s">
        <v>28</v>
      </c>
      <c r="I2763" s="13" t="str">
        <f>IFERROR(__xludf.DUMMYFUNCTION("REGEXREPLACE(H2763, "".*\s"", """")"),"человек")</f>
        <v>человек</v>
      </c>
      <c r="J2763" s="13" t="s">
        <v>29</v>
      </c>
      <c r="K2763" s="17" t="str">
        <f>IFERROR(__xludf.DUMMYFUNCTION("REGEXREPLACE(J2763, ""^[\d\s]+"", """")"),"значение показателя за год")</f>
        <v>значение показателя за год</v>
      </c>
      <c r="L2763" s="16">
        <f t="shared" si="18"/>
        <v>2</v>
      </c>
      <c r="M2763" s="13" t="s">
        <v>30</v>
      </c>
      <c r="N2763" s="13" t="str">
        <f>IFERROR(__xludf.DUMMYFUNCTION("REGEXEXTRACT(M2763, "" (.+)$"")"),"все население")</f>
        <v>все население</v>
      </c>
      <c r="O2763" s="18">
        <v>152.0</v>
      </c>
      <c r="P2763" s="18">
        <v>146.0</v>
      </c>
      <c r="Q2763" s="18">
        <v>99.0</v>
      </c>
      <c r="R2763" s="18">
        <v>111.0</v>
      </c>
      <c r="S2763" s="18">
        <v>102.0</v>
      </c>
      <c r="T2763" s="18">
        <v>83.0</v>
      </c>
      <c r="U2763" s="18">
        <v>85.0</v>
      </c>
      <c r="V2763" s="18">
        <v>82.0</v>
      </c>
      <c r="W2763" s="18">
        <v>87.0</v>
      </c>
      <c r="X2763" s="18">
        <v>113.0</v>
      </c>
      <c r="Y2763" s="18">
        <v>64.0</v>
      </c>
      <c r="Z2763" s="19">
        <f t="shared" si="6"/>
        <v>1124</v>
      </c>
      <c r="AA2763" s="19" t="str">
        <f t="shared" si="19"/>
        <v/>
      </c>
      <c r="AB2763" s="19" t="str">
        <f t="shared" si="8"/>
        <v/>
      </c>
      <c r="AC2763" s="19">
        <f t="shared" si="20"/>
        <v>102.1818182</v>
      </c>
      <c r="AD2763" s="19">
        <f t="shared" si="21"/>
        <v>85</v>
      </c>
      <c r="AE2763" s="19" t="str">
        <f t="shared" si="22"/>
        <v>Нет моды</v>
      </c>
      <c r="AF2763" s="19">
        <f t="shared" si="23"/>
        <v>64</v>
      </c>
      <c r="AG2763" s="19">
        <f t="shared" si="24"/>
        <v>152</v>
      </c>
      <c r="AH2763" s="20" t="str">
        <f t="shared" si="14"/>
        <v/>
      </c>
      <c r="AI2763" s="21"/>
      <c r="AJ2763" s="21"/>
      <c r="AK2763" s="21"/>
      <c r="AL2763" s="22">
        <f t="shared" si="25"/>
        <v>1</v>
      </c>
    </row>
    <row r="2764" ht="12.75" customHeight="1">
      <c r="A2764" s="13" t="s">
        <v>197</v>
      </c>
      <c r="B2764" s="13" t="str">
        <f>IFERROR(__xludf.DUMMYFUNCTION("REGEXREPLACE(A2764, ""\d"", """")"),"         Республика Марий Эл")</f>
        <v>         Республика Марий Эл</v>
      </c>
      <c r="C2764" s="14" t="str">
        <f t="shared" si="15"/>
        <v>Республика Марий Эл</v>
      </c>
      <c r="D2764" s="3">
        <f t="shared" si="16"/>
        <v>2</v>
      </c>
      <c r="E2764" s="15" t="s">
        <v>38</v>
      </c>
      <c r="F2764" s="13" t="str">
        <f>IFERROR(__xludf.DUMMYFUNCTION("REGEXEXTRACT(E2764, ""[А-Яа-я].*"")"),"все виды транспортных несчастных случаев")</f>
        <v>все виды транспортных несчастных случаев</v>
      </c>
      <c r="G2764" s="16">
        <f t="shared" si="17"/>
        <v>2</v>
      </c>
      <c r="H2764" s="13" t="s">
        <v>28</v>
      </c>
      <c r="I2764" s="13" t="str">
        <f>IFERROR(__xludf.DUMMYFUNCTION("REGEXREPLACE(H2764, "".*\s"", """")"),"человек")</f>
        <v>человек</v>
      </c>
      <c r="J2764" s="13" t="s">
        <v>29</v>
      </c>
      <c r="K2764" s="17" t="str">
        <f>IFERROR(__xludf.DUMMYFUNCTION("REGEXREPLACE(J2764, ""^[\d\s]+"", """")"),"значение показателя за год")</f>
        <v>значение показателя за год</v>
      </c>
      <c r="L2764" s="16">
        <f t="shared" si="18"/>
        <v>2</v>
      </c>
      <c r="M2764" s="13" t="s">
        <v>31</v>
      </c>
      <c r="N2764" s="13" t="str">
        <f>IFERROR(__xludf.DUMMYFUNCTION("REGEXEXTRACT(M2764, "" (.+)$"")"),"городское население")</f>
        <v>городское население</v>
      </c>
      <c r="O2764" s="18">
        <v>74.0</v>
      </c>
      <c r="P2764" s="18">
        <v>72.0</v>
      </c>
      <c r="Q2764" s="18">
        <v>44.0</v>
      </c>
      <c r="R2764" s="18">
        <v>72.0</v>
      </c>
      <c r="S2764" s="18">
        <v>58.0</v>
      </c>
      <c r="T2764" s="18">
        <v>38.0</v>
      </c>
      <c r="U2764" s="18">
        <v>54.0</v>
      </c>
      <c r="V2764" s="18">
        <v>47.0</v>
      </c>
      <c r="W2764" s="18">
        <v>42.0</v>
      </c>
      <c r="X2764" s="18">
        <v>64.0</v>
      </c>
      <c r="Y2764" s="18">
        <v>35.0</v>
      </c>
      <c r="Z2764" s="19" t="str">
        <f t="shared" si="6"/>
        <v/>
      </c>
      <c r="AA2764" s="19">
        <f t="shared" si="19"/>
        <v>600</v>
      </c>
      <c r="AB2764" s="19" t="str">
        <f t="shared" si="8"/>
        <v/>
      </c>
      <c r="AC2764" s="19">
        <f t="shared" si="20"/>
        <v>54.54545455</v>
      </c>
      <c r="AD2764" s="19">
        <f t="shared" si="21"/>
        <v>73</v>
      </c>
      <c r="AE2764" s="19" t="str">
        <f t="shared" si="22"/>
        <v>Нет моды</v>
      </c>
      <c r="AF2764" s="19">
        <f t="shared" si="23"/>
        <v>35</v>
      </c>
      <c r="AG2764" s="19">
        <f t="shared" si="24"/>
        <v>74</v>
      </c>
      <c r="AH2764" s="20" t="str">
        <f t="shared" si="14"/>
        <v/>
      </c>
      <c r="AI2764" s="21"/>
      <c r="AJ2764" s="21"/>
      <c r="AK2764" s="21"/>
      <c r="AL2764" s="22">
        <f t="shared" si="25"/>
        <v>1</v>
      </c>
    </row>
    <row r="2765" ht="12.75" customHeight="1">
      <c r="A2765" s="13" t="s">
        <v>197</v>
      </c>
      <c r="B2765" s="13" t="str">
        <f>IFERROR(__xludf.DUMMYFUNCTION("REGEXREPLACE(A2765, ""\d"", """")"),"         Республика Марий Эл")</f>
        <v>         Республика Марий Эл</v>
      </c>
      <c r="C2765" s="14" t="str">
        <f t="shared" si="15"/>
        <v>Республика Марий Эл</v>
      </c>
      <c r="D2765" s="3">
        <f t="shared" si="16"/>
        <v>2</v>
      </c>
      <c r="E2765" s="15" t="s">
        <v>38</v>
      </c>
      <c r="F2765" s="13" t="str">
        <f>IFERROR(__xludf.DUMMYFUNCTION("REGEXEXTRACT(E2765, ""[А-Яа-я].*"")"),"все виды транспортных несчастных случаев")</f>
        <v>все виды транспортных несчастных случаев</v>
      </c>
      <c r="G2765" s="16">
        <f t="shared" si="17"/>
        <v>2</v>
      </c>
      <c r="H2765" s="13" t="s">
        <v>28</v>
      </c>
      <c r="I2765" s="13" t="str">
        <f>IFERROR(__xludf.DUMMYFUNCTION("REGEXREPLACE(H2765, "".*\s"", """")"),"человек")</f>
        <v>человек</v>
      </c>
      <c r="J2765" s="13" t="s">
        <v>29</v>
      </c>
      <c r="K2765" s="17" t="str">
        <f>IFERROR(__xludf.DUMMYFUNCTION("REGEXREPLACE(J2765, ""^[\d\s]+"", """")"),"значение показателя за год")</f>
        <v>значение показателя за год</v>
      </c>
      <c r="L2765" s="16">
        <f t="shared" si="18"/>
        <v>2</v>
      </c>
      <c r="M2765" s="13" t="s">
        <v>32</v>
      </c>
      <c r="N2765" s="13" t="str">
        <f>IFERROR(__xludf.DUMMYFUNCTION("REGEXEXTRACT(M2765, "" (.+)$"")"),"сельское население")</f>
        <v>сельское население</v>
      </c>
      <c r="O2765" s="18">
        <v>78.0</v>
      </c>
      <c r="P2765" s="18">
        <v>74.0</v>
      </c>
      <c r="Q2765" s="18">
        <v>55.0</v>
      </c>
      <c r="R2765" s="18">
        <v>39.0</v>
      </c>
      <c r="S2765" s="18">
        <v>44.0</v>
      </c>
      <c r="T2765" s="18">
        <v>45.0</v>
      </c>
      <c r="U2765" s="18">
        <v>31.0</v>
      </c>
      <c r="V2765" s="18">
        <v>35.0</v>
      </c>
      <c r="W2765" s="18">
        <v>45.0</v>
      </c>
      <c r="X2765" s="18">
        <v>49.0</v>
      </c>
      <c r="Y2765" s="18">
        <v>29.0</v>
      </c>
      <c r="Z2765" s="19" t="str">
        <f t="shared" si="6"/>
        <v/>
      </c>
      <c r="AA2765" s="19" t="str">
        <f t="shared" si="19"/>
        <v/>
      </c>
      <c r="AB2765" s="19">
        <f t="shared" si="8"/>
        <v>524</v>
      </c>
      <c r="AC2765" s="19">
        <f t="shared" si="20"/>
        <v>47.63636364</v>
      </c>
      <c r="AD2765" s="19">
        <f t="shared" si="21"/>
        <v>46</v>
      </c>
      <c r="AE2765" s="19" t="str">
        <f t="shared" si="22"/>
        <v>Нет моды</v>
      </c>
      <c r="AF2765" s="19">
        <f t="shared" si="23"/>
        <v>29</v>
      </c>
      <c r="AG2765" s="19">
        <f t="shared" si="24"/>
        <v>78</v>
      </c>
      <c r="AH2765" s="20" t="str">
        <f t="shared" si="14"/>
        <v>Город: 53%; Село: 47%</v>
      </c>
      <c r="AI2765" s="21"/>
      <c r="AJ2765" s="21"/>
      <c r="AK2765" s="21"/>
      <c r="AL2765" s="22">
        <f t="shared" si="25"/>
        <v>1</v>
      </c>
    </row>
    <row r="2766" ht="12.75" customHeight="1">
      <c r="A2766" s="13" t="s">
        <v>197</v>
      </c>
      <c r="B2766" s="13" t="str">
        <f>IFERROR(__xludf.DUMMYFUNCTION("REGEXREPLACE(A2766, ""\d"", """")"),"         Республика Марий Эл")</f>
        <v>         Республика Марий Эл</v>
      </c>
      <c r="C2766" s="14" t="str">
        <f t="shared" si="15"/>
        <v>Республика Марий Эл</v>
      </c>
      <c r="D2766" s="3">
        <f t="shared" si="16"/>
        <v>2</v>
      </c>
      <c r="E2766" s="15" t="s">
        <v>39</v>
      </c>
      <c r="F2766" s="13" t="str">
        <f>IFERROR(__xludf.DUMMYFUNCTION("REGEXEXTRACT(E2766, ""[А-Яа-я].*"")"),"Всего умерших")</f>
        <v>Всего умерших</v>
      </c>
      <c r="G2766" s="16">
        <f t="shared" si="17"/>
        <v>2</v>
      </c>
      <c r="H2766" s="13" t="s">
        <v>28</v>
      </c>
      <c r="I2766" s="13" t="str">
        <f>IFERROR(__xludf.DUMMYFUNCTION("REGEXREPLACE(H2766, "".*\s"", """")"),"человек")</f>
        <v>человек</v>
      </c>
      <c r="J2766" s="13" t="s">
        <v>29</v>
      </c>
      <c r="K2766" s="17" t="str">
        <f>IFERROR(__xludf.DUMMYFUNCTION("REGEXREPLACE(J2766, ""^[\d\s]+"", """")"),"значение показателя за год")</f>
        <v>значение показателя за год</v>
      </c>
      <c r="L2766" s="16">
        <f t="shared" si="18"/>
        <v>2</v>
      </c>
      <c r="M2766" s="13" t="s">
        <v>30</v>
      </c>
      <c r="N2766" s="13" t="str">
        <f>IFERROR(__xludf.DUMMYFUNCTION("REGEXEXTRACT(M2766, "" (.+)$"")"),"все население")</f>
        <v>все население</v>
      </c>
      <c r="O2766" s="18">
        <v>9444.0</v>
      </c>
      <c r="P2766" s="18">
        <v>9411.0</v>
      </c>
      <c r="Q2766" s="18">
        <v>9444.0</v>
      </c>
      <c r="R2766" s="18">
        <v>9045.0</v>
      </c>
      <c r="S2766" s="18">
        <v>8501.0</v>
      </c>
      <c r="T2766" s="18">
        <v>8646.0</v>
      </c>
      <c r="U2766" s="18">
        <v>8177.0</v>
      </c>
      <c r="V2766" s="18">
        <v>9781.0</v>
      </c>
      <c r="W2766" s="18">
        <v>11228.0</v>
      </c>
      <c r="X2766" s="18">
        <v>8626.0</v>
      </c>
      <c r="Y2766" s="18">
        <v>8399.0</v>
      </c>
      <c r="Z2766" s="19">
        <f t="shared" si="6"/>
        <v>100702</v>
      </c>
      <c r="AA2766" s="19" t="str">
        <f t="shared" si="19"/>
        <v/>
      </c>
      <c r="AB2766" s="19" t="str">
        <f t="shared" si="8"/>
        <v/>
      </c>
      <c r="AC2766" s="19">
        <f t="shared" si="20"/>
        <v>9154.727273</v>
      </c>
      <c r="AD2766" s="19">
        <f t="shared" si="21"/>
        <v>4127.5</v>
      </c>
      <c r="AE2766" s="19" t="str">
        <f t="shared" si="22"/>
        <v>Нет моды</v>
      </c>
      <c r="AF2766" s="19">
        <f t="shared" si="23"/>
        <v>8177</v>
      </c>
      <c r="AG2766" s="19">
        <f t="shared" si="24"/>
        <v>11228</v>
      </c>
      <c r="AH2766" s="20" t="str">
        <f t="shared" si="14"/>
        <v/>
      </c>
      <c r="AI2766" s="21"/>
      <c r="AJ2766" s="21"/>
      <c r="AK2766" s="21"/>
      <c r="AL2766" s="22">
        <f t="shared" si="25"/>
        <v>1</v>
      </c>
    </row>
    <row r="2767" ht="12.75" customHeight="1">
      <c r="A2767" s="13" t="s">
        <v>197</v>
      </c>
      <c r="B2767" s="13" t="str">
        <f>IFERROR(__xludf.DUMMYFUNCTION("REGEXREPLACE(A2767, ""\d"", """")"),"         Республика Марий Эл")</f>
        <v>         Республика Марий Эл</v>
      </c>
      <c r="C2767" s="14" t="str">
        <f t="shared" si="15"/>
        <v>Республика Марий Эл</v>
      </c>
      <c r="D2767" s="3">
        <f t="shared" si="16"/>
        <v>2</v>
      </c>
      <c r="E2767" s="15" t="s">
        <v>39</v>
      </c>
      <c r="F2767" s="13" t="str">
        <f>IFERROR(__xludf.DUMMYFUNCTION("REGEXEXTRACT(E2767, ""[А-Яа-я].*"")"),"Всего умерших")</f>
        <v>Всего умерших</v>
      </c>
      <c r="G2767" s="16">
        <f t="shared" si="17"/>
        <v>2</v>
      </c>
      <c r="H2767" s="13" t="s">
        <v>28</v>
      </c>
      <c r="I2767" s="13" t="str">
        <f>IFERROR(__xludf.DUMMYFUNCTION("REGEXREPLACE(H2767, "".*\s"", """")"),"человек")</f>
        <v>человек</v>
      </c>
      <c r="J2767" s="13" t="s">
        <v>29</v>
      </c>
      <c r="K2767" s="17" t="str">
        <f>IFERROR(__xludf.DUMMYFUNCTION("REGEXREPLACE(J2767, ""^[\d\s]+"", """")"),"значение показателя за год")</f>
        <v>значение показателя за год</v>
      </c>
      <c r="L2767" s="16">
        <f t="shared" si="18"/>
        <v>2</v>
      </c>
      <c r="M2767" s="13" t="s">
        <v>31</v>
      </c>
      <c r="N2767" s="13" t="str">
        <f>IFERROR(__xludf.DUMMYFUNCTION("REGEXEXTRACT(M2767, "" (.+)$"")"),"городское население")</f>
        <v>городское население</v>
      </c>
      <c r="O2767" s="18">
        <v>5717.0</v>
      </c>
      <c r="P2767" s="18">
        <v>5713.0</v>
      </c>
      <c r="Q2767" s="18">
        <v>5639.0</v>
      </c>
      <c r="R2767" s="18">
        <v>5552.0</v>
      </c>
      <c r="S2767" s="18">
        <v>5172.0</v>
      </c>
      <c r="T2767" s="18">
        <v>5391.0</v>
      </c>
      <c r="U2767" s="18">
        <v>5290.0</v>
      </c>
      <c r="V2767" s="18">
        <v>6149.0</v>
      </c>
      <c r="W2767" s="18">
        <v>7244.0</v>
      </c>
      <c r="X2767" s="18">
        <v>5418.0</v>
      </c>
      <c r="Y2767" s="18">
        <v>5314.0</v>
      </c>
      <c r="Z2767" s="19" t="str">
        <f t="shared" si="6"/>
        <v/>
      </c>
      <c r="AA2767" s="19">
        <f t="shared" si="19"/>
        <v>62599</v>
      </c>
      <c r="AB2767" s="19" t="str">
        <f t="shared" si="8"/>
        <v/>
      </c>
      <c r="AC2767" s="19">
        <f t="shared" si="20"/>
        <v>5690.818182</v>
      </c>
      <c r="AD2767" s="19">
        <f t="shared" si="21"/>
        <v>7710.5</v>
      </c>
      <c r="AE2767" s="19" t="str">
        <f t="shared" si="22"/>
        <v>Нет моды</v>
      </c>
      <c r="AF2767" s="19">
        <f t="shared" si="23"/>
        <v>5172</v>
      </c>
      <c r="AG2767" s="19">
        <f t="shared" si="24"/>
        <v>7244</v>
      </c>
      <c r="AH2767" s="20" t="str">
        <f t="shared" si="14"/>
        <v/>
      </c>
      <c r="AI2767" s="21"/>
      <c r="AJ2767" s="21"/>
      <c r="AK2767" s="21"/>
      <c r="AL2767" s="22">
        <f t="shared" si="25"/>
        <v>1</v>
      </c>
    </row>
    <row r="2768" ht="12.75" customHeight="1">
      <c r="A2768" s="13" t="s">
        <v>197</v>
      </c>
      <c r="B2768" s="13" t="str">
        <f>IFERROR(__xludf.DUMMYFUNCTION("REGEXREPLACE(A2768, ""\d"", """")"),"         Республика Марий Эл")</f>
        <v>         Республика Марий Эл</v>
      </c>
      <c r="C2768" s="14" t="str">
        <f t="shared" si="15"/>
        <v>Республика Марий Эл</v>
      </c>
      <c r="D2768" s="3">
        <f t="shared" si="16"/>
        <v>2</v>
      </c>
      <c r="E2768" s="15" t="s">
        <v>39</v>
      </c>
      <c r="F2768" s="13" t="str">
        <f>IFERROR(__xludf.DUMMYFUNCTION("REGEXEXTRACT(E2768, ""[А-Яа-я].*"")"),"Всего умерших")</f>
        <v>Всего умерших</v>
      </c>
      <c r="G2768" s="16">
        <f t="shared" si="17"/>
        <v>2</v>
      </c>
      <c r="H2768" s="13" t="s">
        <v>28</v>
      </c>
      <c r="I2768" s="13" t="str">
        <f>IFERROR(__xludf.DUMMYFUNCTION("REGEXREPLACE(H2768, "".*\s"", """")"),"человек")</f>
        <v>человек</v>
      </c>
      <c r="J2768" s="13" t="s">
        <v>29</v>
      </c>
      <c r="K2768" s="17" t="str">
        <f>IFERROR(__xludf.DUMMYFUNCTION("REGEXREPLACE(J2768, ""^[\d\s]+"", """")"),"значение показателя за год")</f>
        <v>значение показателя за год</v>
      </c>
      <c r="L2768" s="16">
        <f t="shared" si="18"/>
        <v>2</v>
      </c>
      <c r="M2768" s="13" t="s">
        <v>32</v>
      </c>
      <c r="N2768" s="13" t="str">
        <f>IFERROR(__xludf.DUMMYFUNCTION("REGEXEXTRACT(M2768, "" (.+)$"")"),"сельское население")</f>
        <v>сельское население</v>
      </c>
      <c r="O2768" s="18">
        <v>3727.0</v>
      </c>
      <c r="P2768" s="18">
        <v>3698.0</v>
      </c>
      <c r="Q2768" s="18">
        <v>3805.0</v>
      </c>
      <c r="R2768" s="18">
        <v>3493.0</v>
      </c>
      <c r="S2768" s="18">
        <v>3329.0</v>
      </c>
      <c r="T2768" s="18">
        <v>3255.0</v>
      </c>
      <c r="U2768" s="18">
        <v>2887.0</v>
      </c>
      <c r="V2768" s="18">
        <v>3632.0</v>
      </c>
      <c r="W2768" s="18">
        <v>3984.0</v>
      </c>
      <c r="X2768" s="18">
        <v>3208.0</v>
      </c>
      <c r="Y2768" s="18">
        <v>3085.0</v>
      </c>
      <c r="Z2768" s="19" t="str">
        <f t="shared" si="6"/>
        <v/>
      </c>
      <c r="AA2768" s="19" t="str">
        <f t="shared" si="19"/>
        <v/>
      </c>
      <c r="AB2768" s="19">
        <f t="shared" si="8"/>
        <v>38103</v>
      </c>
      <c r="AC2768" s="19">
        <f t="shared" si="20"/>
        <v>3463.909091</v>
      </c>
      <c r="AD2768" s="19">
        <f t="shared" si="21"/>
        <v>4578</v>
      </c>
      <c r="AE2768" s="19" t="str">
        <f t="shared" si="22"/>
        <v>Нет моды</v>
      </c>
      <c r="AF2768" s="19">
        <f t="shared" si="23"/>
        <v>2887</v>
      </c>
      <c r="AG2768" s="19">
        <f t="shared" si="24"/>
        <v>3984</v>
      </c>
      <c r="AH2768" s="20" t="str">
        <f t="shared" si="14"/>
        <v>Город: 62%; Село: 38%</v>
      </c>
      <c r="AI2768" s="21"/>
      <c r="AJ2768" s="21"/>
      <c r="AK2768" s="21"/>
      <c r="AL2768" s="22">
        <f t="shared" si="25"/>
        <v>1</v>
      </c>
    </row>
    <row r="2769" ht="12.75" customHeight="1">
      <c r="A2769" s="13" t="s">
        <v>197</v>
      </c>
      <c r="B2769" s="13" t="str">
        <f>IFERROR(__xludf.DUMMYFUNCTION("REGEXREPLACE(A2769, ""\d"", """")"),"         Республика Марий Эл")</f>
        <v>         Республика Марий Эл</v>
      </c>
      <c r="C2769" s="14" t="str">
        <f t="shared" si="15"/>
        <v>Республика Марий Эл</v>
      </c>
      <c r="D2769" s="3">
        <f t="shared" si="16"/>
        <v>2</v>
      </c>
      <c r="E2769" s="15" t="s">
        <v>40</v>
      </c>
      <c r="F2769" s="13" t="str">
        <f>IFERROR(__xludf.DUMMYFUNCTION("REGEXEXTRACT(E2769, ""[А-Яа-я].*"")"),"Злокачественные новообразования")</f>
        <v>Злокачественные новообразования</v>
      </c>
      <c r="G2769" s="16">
        <f t="shared" si="17"/>
        <v>2</v>
      </c>
      <c r="H2769" s="13" t="s">
        <v>28</v>
      </c>
      <c r="I2769" s="13" t="str">
        <f>IFERROR(__xludf.DUMMYFUNCTION("REGEXREPLACE(H2769, "".*\s"", """")"),"человек")</f>
        <v>человек</v>
      </c>
      <c r="J2769" s="13" t="s">
        <v>29</v>
      </c>
      <c r="K2769" s="17" t="str">
        <f>IFERROR(__xludf.DUMMYFUNCTION("REGEXREPLACE(J2769, ""^[\d\s]+"", """")"),"значение показателя за год")</f>
        <v>значение показателя за год</v>
      </c>
      <c r="L2769" s="16">
        <f t="shared" si="18"/>
        <v>2</v>
      </c>
      <c r="M2769" s="13" t="s">
        <v>30</v>
      </c>
      <c r="N2769" s="13" t="str">
        <f>IFERROR(__xludf.DUMMYFUNCTION("REGEXEXTRACT(M2769, "" (.+)$"")"),"все население")</f>
        <v>все население</v>
      </c>
      <c r="O2769" s="18">
        <v>1225.0</v>
      </c>
      <c r="P2769" s="18">
        <v>1226.0</v>
      </c>
      <c r="Q2769" s="18">
        <v>1290.0</v>
      </c>
      <c r="R2769" s="18">
        <v>1281.0</v>
      </c>
      <c r="S2769" s="18">
        <v>1187.0</v>
      </c>
      <c r="T2769" s="18">
        <v>1175.0</v>
      </c>
      <c r="U2769" s="18">
        <v>1183.0</v>
      </c>
      <c r="V2769" s="18">
        <v>1205.0</v>
      </c>
      <c r="W2769" s="18">
        <v>1201.0</v>
      </c>
      <c r="X2769" s="18">
        <v>1078.0</v>
      </c>
      <c r="Y2769" s="18">
        <v>1046.0</v>
      </c>
      <c r="Z2769" s="19">
        <f t="shared" si="6"/>
        <v>13097</v>
      </c>
      <c r="AA2769" s="19" t="str">
        <f t="shared" si="19"/>
        <v/>
      </c>
      <c r="AB2769" s="19" t="str">
        <f t="shared" si="8"/>
        <v/>
      </c>
      <c r="AC2769" s="19">
        <f t="shared" si="20"/>
        <v>1190.636364</v>
      </c>
      <c r="AD2769" s="19">
        <f t="shared" si="21"/>
        <v>2088.5</v>
      </c>
      <c r="AE2769" s="19" t="str">
        <f t="shared" si="22"/>
        <v>Нет моды</v>
      </c>
      <c r="AF2769" s="19">
        <f t="shared" si="23"/>
        <v>1046</v>
      </c>
      <c r="AG2769" s="19">
        <f t="shared" si="24"/>
        <v>1290</v>
      </c>
      <c r="AH2769" s="20" t="str">
        <f t="shared" si="14"/>
        <v/>
      </c>
      <c r="AI2769" s="21"/>
      <c r="AJ2769" s="21"/>
      <c r="AK2769" s="21"/>
      <c r="AL2769" s="22">
        <f t="shared" si="25"/>
        <v>1</v>
      </c>
    </row>
    <row r="2770" ht="12.75" customHeight="1">
      <c r="A2770" s="13" t="s">
        <v>197</v>
      </c>
      <c r="B2770" s="13" t="str">
        <f>IFERROR(__xludf.DUMMYFUNCTION("REGEXREPLACE(A2770, ""\d"", """")"),"         Республика Марий Эл")</f>
        <v>         Республика Марий Эл</v>
      </c>
      <c r="C2770" s="14" t="str">
        <f t="shared" si="15"/>
        <v>Республика Марий Эл</v>
      </c>
      <c r="D2770" s="3">
        <f t="shared" si="16"/>
        <v>2</v>
      </c>
      <c r="E2770" s="15" t="s">
        <v>40</v>
      </c>
      <c r="F2770" s="13" t="str">
        <f>IFERROR(__xludf.DUMMYFUNCTION("REGEXEXTRACT(E2770, ""[А-Яа-я].*"")"),"Злокачественные новообразования")</f>
        <v>Злокачественные новообразования</v>
      </c>
      <c r="G2770" s="16">
        <f t="shared" si="17"/>
        <v>2</v>
      </c>
      <c r="H2770" s="13" t="s">
        <v>28</v>
      </c>
      <c r="I2770" s="13" t="str">
        <f>IFERROR(__xludf.DUMMYFUNCTION("REGEXREPLACE(H2770, "".*\s"", """")"),"человек")</f>
        <v>человек</v>
      </c>
      <c r="J2770" s="13" t="s">
        <v>29</v>
      </c>
      <c r="K2770" s="17" t="str">
        <f>IFERROR(__xludf.DUMMYFUNCTION("REGEXREPLACE(J2770, ""^[\d\s]+"", """")"),"значение показателя за год")</f>
        <v>значение показателя за год</v>
      </c>
      <c r="L2770" s="16">
        <f t="shared" si="18"/>
        <v>2</v>
      </c>
      <c r="M2770" s="13" t="s">
        <v>31</v>
      </c>
      <c r="N2770" s="13" t="str">
        <f>IFERROR(__xludf.DUMMYFUNCTION("REGEXEXTRACT(M2770, "" (.+)$"")"),"городское население")</f>
        <v>городское население</v>
      </c>
      <c r="O2770" s="18">
        <v>860.0</v>
      </c>
      <c r="P2770" s="18">
        <v>876.0</v>
      </c>
      <c r="Q2770" s="18">
        <v>871.0</v>
      </c>
      <c r="R2770" s="18">
        <v>874.0</v>
      </c>
      <c r="S2770" s="18">
        <v>810.0</v>
      </c>
      <c r="T2770" s="18">
        <v>818.0</v>
      </c>
      <c r="U2770" s="18">
        <v>841.0</v>
      </c>
      <c r="V2770" s="18">
        <v>817.0</v>
      </c>
      <c r="W2770" s="18">
        <v>834.0</v>
      </c>
      <c r="X2770" s="18">
        <v>730.0</v>
      </c>
      <c r="Y2770" s="18">
        <v>726.0</v>
      </c>
      <c r="Z2770" s="19" t="str">
        <f t="shared" si="6"/>
        <v/>
      </c>
      <c r="AA2770" s="19">
        <f t="shared" si="19"/>
        <v>9057</v>
      </c>
      <c r="AB2770" s="19" t="str">
        <f t="shared" si="8"/>
        <v/>
      </c>
      <c r="AC2770" s="19">
        <f t="shared" si="20"/>
        <v>823.3636364</v>
      </c>
      <c r="AD2770" s="19">
        <f t="shared" si="21"/>
        <v>961</v>
      </c>
      <c r="AE2770" s="19" t="str">
        <f t="shared" si="22"/>
        <v>Нет моды</v>
      </c>
      <c r="AF2770" s="19">
        <f t="shared" si="23"/>
        <v>726</v>
      </c>
      <c r="AG2770" s="19">
        <f t="shared" si="24"/>
        <v>876</v>
      </c>
      <c r="AH2770" s="20" t="str">
        <f t="shared" si="14"/>
        <v/>
      </c>
      <c r="AI2770" s="21"/>
      <c r="AJ2770" s="21"/>
      <c r="AK2770" s="21"/>
      <c r="AL2770" s="22">
        <f t="shared" si="25"/>
        <v>1</v>
      </c>
    </row>
    <row r="2771" ht="12.75" customHeight="1">
      <c r="A2771" s="13" t="s">
        <v>197</v>
      </c>
      <c r="B2771" s="13" t="str">
        <f>IFERROR(__xludf.DUMMYFUNCTION("REGEXREPLACE(A2771, ""\d"", """")"),"         Республика Марий Эл")</f>
        <v>         Республика Марий Эл</v>
      </c>
      <c r="C2771" s="14" t="str">
        <f t="shared" si="15"/>
        <v>Республика Марий Эл</v>
      </c>
      <c r="D2771" s="3">
        <f t="shared" si="16"/>
        <v>2</v>
      </c>
      <c r="E2771" s="15" t="s">
        <v>40</v>
      </c>
      <c r="F2771" s="13" t="str">
        <f>IFERROR(__xludf.DUMMYFUNCTION("REGEXEXTRACT(E2771, ""[А-Яа-я].*"")"),"Злокачественные новообразования")</f>
        <v>Злокачественные новообразования</v>
      </c>
      <c r="G2771" s="16">
        <f t="shared" si="17"/>
        <v>2</v>
      </c>
      <c r="H2771" s="13" t="s">
        <v>28</v>
      </c>
      <c r="I2771" s="13" t="str">
        <f>IFERROR(__xludf.DUMMYFUNCTION("REGEXREPLACE(H2771, "".*\s"", """")"),"человек")</f>
        <v>человек</v>
      </c>
      <c r="J2771" s="13" t="s">
        <v>29</v>
      </c>
      <c r="K2771" s="17" t="str">
        <f>IFERROR(__xludf.DUMMYFUNCTION("REGEXREPLACE(J2771, ""^[\d\s]+"", """")"),"значение показателя за год")</f>
        <v>значение показателя за год</v>
      </c>
      <c r="L2771" s="16">
        <f t="shared" si="18"/>
        <v>2</v>
      </c>
      <c r="M2771" s="13" t="s">
        <v>32</v>
      </c>
      <c r="N2771" s="13" t="str">
        <f>IFERROR(__xludf.DUMMYFUNCTION("REGEXEXTRACT(M2771, "" (.+)$"")"),"сельское население")</f>
        <v>сельское население</v>
      </c>
      <c r="O2771" s="18">
        <v>365.0</v>
      </c>
      <c r="P2771" s="18">
        <v>350.0</v>
      </c>
      <c r="Q2771" s="18">
        <v>419.0</v>
      </c>
      <c r="R2771" s="18">
        <v>407.0</v>
      </c>
      <c r="S2771" s="18">
        <v>377.0</v>
      </c>
      <c r="T2771" s="18">
        <v>357.0</v>
      </c>
      <c r="U2771" s="18">
        <v>342.0</v>
      </c>
      <c r="V2771" s="18">
        <v>388.0</v>
      </c>
      <c r="W2771" s="18">
        <v>367.0</v>
      </c>
      <c r="X2771" s="18">
        <v>348.0</v>
      </c>
      <c r="Y2771" s="18">
        <v>320.0</v>
      </c>
      <c r="Z2771" s="19" t="str">
        <f t="shared" si="6"/>
        <v/>
      </c>
      <c r="AA2771" s="19" t="str">
        <f t="shared" si="19"/>
        <v/>
      </c>
      <c r="AB2771" s="19">
        <f t="shared" si="8"/>
        <v>4040</v>
      </c>
      <c r="AC2771" s="19">
        <f t="shared" si="20"/>
        <v>367.2727273</v>
      </c>
      <c r="AD2771" s="19">
        <f t="shared" si="21"/>
        <v>572.5</v>
      </c>
      <c r="AE2771" s="19" t="str">
        <f t="shared" si="22"/>
        <v>Нет моды</v>
      </c>
      <c r="AF2771" s="19">
        <f t="shared" si="23"/>
        <v>320</v>
      </c>
      <c r="AG2771" s="19">
        <f t="shared" si="24"/>
        <v>419</v>
      </c>
      <c r="AH2771" s="20" t="str">
        <f t="shared" si="14"/>
        <v>Город: 69%; Село: 31%</v>
      </c>
      <c r="AI2771" s="21"/>
      <c r="AJ2771" s="21"/>
      <c r="AK2771" s="21"/>
      <c r="AL2771" s="22">
        <f t="shared" si="25"/>
        <v>1</v>
      </c>
    </row>
    <row r="2772" ht="12.75" customHeight="1">
      <c r="A2772" s="13" t="s">
        <v>197</v>
      </c>
      <c r="B2772" s="13" t="str">
        <f>IFERROR(__xludf.DUMMYFUNCTION("REGEXREPLACE(A2772, ""\d"", """")"),"         Республика Марий Эл")</f>
        <v>         Республика Марий Эл</v>
      </c>
      <c r="C2772" s="14" t="str">
        <f t="shared" si="15"/>
        <v>Республика Марий Эл</v>
      </c>
      <c r="D2772" s="3">
        <f t="shared" si="16"/>
        <v>2</v>
      </c>
      <c r="E2772" s="15" t="s">
        <v>41</v>
      </c>
      <c r="F2772" s="13" t="str">
        <f>IFERROR(__xludf.DUMMYFUNCTION("REGEXEXTRACT(E2772, ""[А-Яа-я].*"")"),"Инфекционные и паразитарные болезни")</f>
        <v>Инфекционные и паразитарные болезни</v>
      </c>
      <c r="G2772" s="16">
        <f t="shared" si="17"/>
        <v>2</v>
      </c>
      <c r="H2772" s="13" t="s">
        <v>28</v>
      </c>
      <c r="I2772" s="13" t="str">
        <f>IFERROR(__xludf.DUMMYFUNCTION("REGEXREPLACE(H2772, "".*\s"", """")"),"человек")</f>
        <v>человек</v>
      </c>
      <c r="J2772" s="13" t="s">
        <v>29</v>
      </c>
      <c r="K2772" s="17" t="str">
        <f>IFERROR(__xludf.DUMMYFUNCTION("REGEXREPLACE(J2772, ""^[\d\s]+"", """")"),"значение показателя за год")</f>
        <v>значение показателя за год</v>
      </c>
      <c r="L2772" s="16">
        <f t="shared" si="18"/>
        <v>2</v>
      </c>
      <c r="M2772" s="13" t="s">
        <v>30</v>
      </c>
      <c r="N2772" s="13" t="str">
        <f>IFERROR(__xludf.DUMMYFUNCTION("REGEXEXTRACT(M2772, "" (.+)$"")"),"все население")</f>
        <v>все население</v>
      </c>
      <c r="O2772" s="18">
        <v>64.0</v>
      </c>
      <c r="P2772" s="18">
        <v>68.0</v>
      </c>
      <c r="Q2772" s="18">
        <v>61.0</v>
      </c>
      <c r="R2772" s="18">
        <v>62.0</v>
      </c>
      <c r="S2772" s="18">
        <v>61.0</v>
      </c>
      <c r="T2772" s="18">
        <v>78.0</v>
      </c>
      <c r="U2772" s="18">
        <v>62.0</v>
      </c>
      <c r="V2772" s="18">
        <v>65.0</v>
      </c>
      <c r="W2772" s="18">
        <v>59.0</v>
      </c>
      <c r="X2772" s="18">
        <v>54.0</v>
      </c>
      <c r="Y2772" s="18">
        <v>73.0</v>
      </c>
      <c r="Z2772" s="19">
        <f t="shared" si="6"/>
        <v>707</v>
      </c>
      <c r="AA2772" s="19" t="str">
        <f t="shared" si="19"/>
        <v/>
      </c>
      <c r="AB2772" s="19" t="str">
        <f t="shared" si="8"/>
        <v/>
      </c>
      <c r="AC2772" s="19">
        <f t="shared" si="20"/>
        <v>64.27272727</v>
      </c>
      <c r="AD2772" s="19">
        <f t="shared" si="21"/>
        <v>199</v>
      </c>
      <c r="AE2772" s="19" t="str">
        <f t="shared" si="22"/>
        <v>Нет моды</v>
      </c>
      <c r="AF2772" s="19">
        <f t="shared" si="23"/>
        <v>54</v>
      </c>
      <c r="AG2772" s="19">
        <f t="shared" si="24"/>
        <v>78</v>
      </c>
      <c r="AH2772" s="20" t="str">
        <f t="shared" si="14"/>
        <v/>
      </c>
      <c r="AI2772" s="21"/>
      <c r="AJ2772" s="21"/>
      <c r="AK2772" s="21"/>
      <c r="AL2772" s="22">
        <f t="shared" si="25"/>
        <v>1</v>
      </c>
    </row>
    <row r="2773" ht="12.75" customHeight="1">
      <c r="A2773" s="13" t="s">
        <v>197</v>
      </c>
      <c r="B2773" s="13" t="str">
        <f>IFERROR(__xludf.DUMMYFUNCTION("REGEXREPLACE(A2773, ""\d"", """")"),"         Республика Марий Эл")</f>
        <v>         Республика Марий Эл</v>
      </c>
      <c r="C2773" s="14" t="str">
        <f t="shared" si="15"/>
        <v>Республика Марий Эл</v>
      </c>
      <c r="D2773" s="3">
        <f t="shared" si="16"/>
        <v>2</v>
      </c>
      <c r="E2773" s="15" t="s">
        <v>41</v>
      </c>
      <c r="F2773" s="13" t="str">
        <f>IFERROR(__xludf.DUMMYFUNCTION("REGEXEXTRACT(E2773, ""[А-Яа-я].*"")"),"Инфекционные и паразитарные болезни")</f>
        <v>Инфекционные и паразитарные болезни</v>
      </c>
      <c r="G2773" s="16">
        <f t="shared" si="17"/>
        <v>2</v>
      </c>
      <c r="H2773" s="13" t="s">
        <v>28</v>
      </c>
      <c r="I2773" s="13" t="str">
        <f>IFERROR(__xludf.DUMMYFUNCTION("REGEXREPLACE(H2773, "".*\s"", """")"),"человек")</f>
        <v>человек</v>
      </c>
      <c r="J2773" s="13" t="s">
        <v>29</v>
      </c>
      <c r="K2773" s="17" t="str">
        <f>IFERROR(__xludf.DUMMYFUNCTION("REGEXREPLACE(J2773, ""^[\d\s]+"", """")"),"значение показателя за год")</f>
        <v>значение показателя за год</v>
      </c>
      <c r="L2773" s="16">
        <f t="shared" si="18"/>
        <v>2</v>
      </c>
      <c r="M2773" s="13" t="s">
        <v>31</v>
      </c>
      <c r="N2773" s="13" t="str">
        <f>IFERROR(__xludf.DUMMYFUNCTION("REGEXEXTRACT(M2773, "" (.+)$"")"),"городское население")</f>
        <v>городское население</v>
      </c>
      <c r="O2773" s="18">
        <v>32.0</v>
      </c>
      <c r="P2773" s="18">
        <v>46.0</v>
      </c>
      <c r="Q2773" s="18">
        <v>36.0</v>
      </c>
      <c r="R2773" s="18">
        <v>38.0</v>
      </c>
      <c r="S2773" s="18">
        <v>40.0</v>
      </c>
      <c r="T2773" s="18">
        <v>55.0</v>
      </c>
      <c r="U2773" s="18">
        <v>41.0</v>
      </c>
      <c r="V2773" s="18">
        <v>46.0</v>
      </c>
      <c r="W2773" s="18">
        <v>41.0</v>
      </c>
      <c r="X2773" s="18">
        <v>40.0</v>
      </c>
      <c r="Y2773" s="18">
        <v>55.0</v>
      </c>
      <c r="Z2773" s="19" t="str">
        <f t="shared" si="6"/>
        <v/>
      </c>
      <c r="AA2773" s="19">
        <f t="shared" si="19"/>
        <v>470</v>
      </c>
      <c r="AB2773" s="19" t="str">
        <f t="shared" si="8"/>
        <v/>
      </c>
      <c r="AC2773" s="19">
        <f t="shared" si="20"/>
        <v>42.72727273</v>
      </c>
      <c r="AD2773" s="19">
        <f t="shared" si="21"/>
        <v>55</v>
      </c>
      <c r="AE2773" s="19" t="str">
        <f t="shared" si="22"/>
        <v>Нет моды</v>
      </c>
      <c r="AF2773" s="19">
        <f t="shared" si="23"/>
        <v>32</v>
      </c>
      <c r="AG2773" s="19">
        <f t="shared" si="24"/>
        <v>55</v>
      </c>
      <c r="AH2773" s="20" t="str">
        <f t="shared" si="14"/>
        <v/>
      </c>
      <c r="AI2773" s="21"/>
      <c r="AJ2773" s="21"/>
      <c r="AK2773" s="21"/>
      <c r="AL2773" s="22">
        <f t="shared" si="25"/>
        <v>1</v>
      </c>
    </row>
    <row r="2774" ht="12.75" customHeight="1">
      <c r="A2774" s="13" t="s">
        <v>197</v>
      </c>
      <c r="B2774" s="13" t="str">
        <f>IFERROR(__xludf.DUMMYFUNCTION("REGEXREPLACE(A2774, ""\d"", """")"),"         Республика Марий Эл")</f>
        <v>         Республика Марий Эл</v>
      </c>
      <c r="C2774" s="14" t="str">
        <f t="shared" si="15"/>
        <v>Республика Марий Эл</v>
      </c>
      <c r="D2774" s="3">
        <f t="shared" si="16"/>
        <v>2</v>
      </c>
      <c r="E2774" s="15" t="s">
        <v>41</v>
      </c>
      <c r="F2774" s="13" t="str">
        <f>IFERROR(__xludf.DUMMYFUNCTION("REGEXEXTRACT(E2774, ""[А-Яа-я].*"")"),"Инфекционные и паразитарные болезни")</f>
        <v>Инфекционные и паразитарные болезни</v>
      </c>
      <c r="G2774" s="16">
        <f t="shared" si="17"/>
        <v>2</v>
      </c>
      <c r="H2774" s="13" t="s">
        <v>28</v>
      </c>
      <c r="I2774" s="13" t="str">
        <f>IFERROR(__xludf.DUMMYFUNCTION("REGEXREPLACE(H2774, "".*\s"", """")"),"человек")</f>
        <v>человек</v>
      </c>
      <c r="J2774" s="13" t="s">
        <v>29</v>
      </c>
      <c r="K2774" s="17" t="str">
        <f>IFERROR(__xludf.DUMMYFUNCTION("REGEXREPLACE(J2774, ""^[\d\s]+"", """")"),"значение показателя за год")</f>
        <v>значение показателя за год</v>
      </c>
      <c r="L2774" s="16">
        <f t="shared" si="18"/>
        <v>2</v>
      </c>
      <c r="M2774" s="13" t="s">
        <v>32</v>
      </c>
      <c r="N2774" s="13" t="str">
        <f>IFERROR(__xludf.DUMMYFUNCTION("REGEXEXTRACT(M2774, "" (.+)$"")"),"сельское население")</f>
        <v>сельское население</v>
      </c>
      <c r="O2774" s="18">
        <v>32.0</v>
      </c>
      <c r="P2774" s="18">
        <v>22.0</v>
      </c>
      <c r="Q2774" s="18">
        <v>25.0</v>
      </c>
      <c r="R2774" s="18">
        <v>24.0</v>
      </c>
      <c r="S2774" s="18">
        <v>21.0</v>
      </c>
      <c r="T2774" s="18">
        <v>23.0</v>
      </c>
      <c r="U2774" s="18">
        <v>21.0</v>
      </c>
      <c r="V2774" s="18">
        <v>19.0</v>
      </c>
      <c r="W2774" s="18">
        <v>18.0</v>
      </c>
      <c r="X2774" s="18">
        <v>14.0</v>
      </c>
      <c r="Y2774" s="18">
        <v>18.0</v>
      </c>
      <c r="Z2774" s="19" t="str">
        <f t="shared" si="6"/>
        <v/>
      </c>
      <c r="AA2774" s="19" t="str">
        <f t="shared" si="19"/>
        <v/>
      </c>
      <c r="AB2774" s="19">
        <f t="shared" si="8"/>
        <v>237</v>
      </c>
      <c r="AC2774" s="19">
        <f t="shared" si="20"/>
        <v>21.54545455</v>
      </c>
      <c r="AD2774" s="19">
        <f t="shared" si="21"/>
        <v>32</v>
      </c>
      <c r="AE2774" s="19" t="str">
        <f t="shared" si="22"/>
        <v>Нет моды</v>
      </c>
      <c r="AF2774" s="19">
        <f t="shared" si="23"/>
        <v>14</v>
      </c>
      <c r="AG2774" s="19">
        <f t="shared" si="24"/>
        <v>32</v>
      </c>
      <c r="AH2774" s="20" t="str">
        <f t="shared" si="14"/>
        <v>Город: 66%; Село: 34%</v>
      </c>
      <c r="AI2774" s="21"/>
      <c r="AJ2774" s="21"/>
      <c r="AK2774" s="21"/>
      <c r="AL2774" s="22">
        <f t="shared" si="25"/>
        <v>1</v>
      </c>
    </row>
    <row r="2775" ht="12.75" customHeight="1">
      <c r="A2775" s="13" t="s">
        <v>197</v>
      </c>
      <c r="B2775" s="13" t="str">
        <f>IFERROR(__xludf.DUMMYFUNCTION("REGEXREPLACE(A2775, ""\d"", """")"),"         Республика Марий Эл")</f>
        <v>         Республика Марий Эл</v>
      </c>
      <c r="C2775" s="14" t="str">
        <f t="shared" si="15"/>
        <v>Республика Марий Эл</v>
      </c>
      <c r="D2775" s="3">
        <f t="shared" si="16"/>
        <v>2</v>
      </c>
      <c r="E2775" s="15" t="s">
        <v>42</v>
      </c>
      <c r="F2775" s="13" t="str">
        <f>IFERROR(__xludf.DUMMYFUNCTION("REGEXEXTRACT(E2775, ""[А-Яа-я].*"")"),"Ишемическая болезнь сердца")</f>
        <v>Ишемическая болезнь сердца</v>
      </c>
      <c r="G2775" s="16">
        <f t="shared" si="17"/>
        <v>2</v>
      </c>
      <c r="H2775" s="13" t="s">
        <v>28</v>
      </c>
      <c r="I2775" s="13" t="str">
        <f>IFERROR(__xludf.DUMMYFUNCTION("REGEXREPLACE(H2775, "".*\s"", """")"),"человек")</f>
        <v>человек</v>
      </c>
      <c r="J2775" s="13" t="s">
        <v>29</v>
      </c>
      <c r="K2775" s="17" t="str">
        <f>IFERROR(__xludf.DUMMYFUNCTION("REGEXREPLACE(J2775, ""^[\d\s]+"", """")"),"значение показателя за год")</f>
        <v>значение показателя за год</v>
      </c>
      <c r="L2775" s="16">
        <f t="shared" si="18"/>
        <v>2</v>
      </c>
      <c r="M2775" s="13" t="s">
        <v>30</v>
      </c>
      <c r="N2775" s="13" t="str">
        <f>IFERROR(__xludf.DUMMYFUNCTION("REGEXEXTRACT(M2775, "" (.+)$"")"),"все население")</f>
        <v>все население</v>
      </c>
      <c r="O2775" s="18">
        <v>1789.0</v>
      </c>
      <c r="P2775" s="18">
        <v>1519.0</v>
      </c>
      <c r="Q2775" s="18">
        <v>1568.0</v>
      </c>
      <c r="R2775" s="18">
        <v>1559.0</v>
      </c>
      <c r="S2775" s="18">
        <v>1532.0</v>
      </c>
      <c r="T2775" s="18">
        <v>1734.0</v>
      </c>
      <c r="U2775" s="18">
        <v>1505.0</v>
      </c>
      <c r="V2775" s="18">
        <v>1700.0</v>
      </c>
      <c r="W2775" s="18">
        <v>1707.0</v>
      </c>
      <c r="X2775" s="18">
        <v>1433.0</v>
      </c>
      <c r="Y2775" s="18">
        <v>1083.0</v>
      </c>
      <c r="Z2775" s="19">
        <f t="shared" si="6"/>
        <v>17129</v>
      </c>
      <c r="AA2775" s="19" t="str">
        <f t="shared" si="19"/>
        <v/>
      </c>
      <c r="AB2775" s="19" t="str">
        <f t="shared" si="8"/>
        <v/>
      </c>
      <c r="AC2775" s="19">
        <f t="shared" si="20"/>
        <v>1557.181818</v>
      </c>
      <c r="AD2775" s="19">
        <f t="shared" si="21"/>
        <v>557.5</v>
      </c>
      <c r="AE2775" s="19" t="str">
        <f t="shared" si="22"/>
        <v>Нет моды</v>
      </c>
      <c r="AF2775" s="19">
        <f t="shared" si="23"/>
        <v>1083</v>
      </c>
      <c r="AG2775" s="19">
        <f t="shared" si="24"/>
        <v>1789</v>
      </c>
      <c r="AH2775" s="20" t="str">
        <f t="shared" si="14"/>
        <v/>
      </c>
      <c r="AI2775" s="21"/>
      <c r="AJ2775" s="21"/>
      <c r="AK2775" s="21"/>
      <c r="AL2775" s="22">
        <f t="shared" si="25"/>
        <v>1</v>
      </c>
    </row>
    <row r="2776" ht="12.75" customHeight="1">
      <c r="A2776" s="13" t="s">
        <v>197</v>
      </c>
      <c r="B2776" s="13" t="str">
        <f>IFERROR(__xludf.DUMMYFUNCTION("REGEXREPLACE(A2776, ""\d"", """")"),"         Республика Марий Эл")</f>
        <v>         Республика Марий Эл</v>
      </c>
      <c r="C2776" s="14" t="str">
        <f t="shared" si="15"/>
        <v>Республика Марий Эл</v>
      </c>
      <c r="D2776" s="3">
        <f t="shared" si="16"/>
        <v>2</v>
      </c>
      <c r="E2776" s="15" t="s">
        <v>42</v>
      </c>
      <c r="F2776" s="13" t="str">
        <f>IFERROR(__xludf.DUMMYFUNCTION("REGEXEXTRACT(E2776, ""[А-Яа-я].*"")"),"Ишемическая болезнь сердца")</f>
        <v>Ишемическая болезнь сердца</v>
      </c>
      <c r="G2776" s="16">
        <f t="shared" si="17"/>
        <v>2</v>
      </c>
      <c r="H2776" s="13" t="s">
        <v>28</v>
      </c>
      <c r="I2776" s="13" t="str">
        <f>IFERROR(__xludf.DUMMYFUNCTION("REGEXREPLACE(H2776, "".*\s"", """")"),"человек")</f>
        <v>человек</v>
      </c>
      <c r="J2776" s="13" t="s">
        <v>29</v>
      </c>
      <c r="K2776" s="17" t="str">
        <f>IFERROR(__xludf.DUMMYFUNCTION("REGEXREPLACE(J2776, ""^[\d\s]+"", """")"),"значение показателя за год")</f>
        <v>значение показателя за год</v>
      </c>
      <c r="L2776" s="16">
        <f t="shared" si="18"/>
        <v>2</v>
      </c>
      <c r="M2776" s="13" t="s">
        <v>31</v>
      </c>
      <c r="N2776" s="13" t="str">
        <f>IFERROR(__xludf.DUMMYFUNCTION("REGEXEXTRACT(M2776, "" (.+)$"")"),"городское население")</f>
        <v>городское население</v>
      </c>
      <c r="O2776" s="18">
        <v>1134.0</v>
      </c>
      <c r="P2776" s="18">
        <v>987.0</v>
      </c>
      <c r="Q2776" s="18">
        <v>996.0</v>
      </c>
      <c r="R2776" s="18">
        <v>998.0</v>
      </c>
      <c r="S2776" s="18">
        <v>982.0</v>
      </c>
      <c r="T2776" s="18">
        <v>1181.0</v>
      </c>
      <c r="U2776" s="18">
        <v>1047.0</v>
      </c>
      <c r="V2776" s="18">
        <v>1127.0</v>
      </c>
      <c r="W2776" s="18">
        <v>1157.0</v>
      </c>
      <c r="X2776" s="18">
        <v>965.0</v>
      </c>
      <c r="Y2776" s="18">
        <v>715.0</v>
      </c>
      <c r="Z2776" s="19" t="str">
        <f t="shared" si="6"/>
        <v/>
      </c>
      <c r="AA2776" s="19">
        <f t="shared" si="19"/>
        <v>11289</v>
      </c>
      <c r="AB2776" s="19" t="str">
        <f t="shared" si="8"/>
        <v/>
      </c>
      <c r="AC2776" s="19">
        <f t="shared" si="20"/>
        <v>1026.272727</v>
      </c>
      <c r="AD2776" s="19">
        <f t="shared" si="21"/>
        <v>1169</v>
      </c>
      <c r="AE2776" s="19" t="str">
        <f t="shared" si="22"/>
        <v>Нет моды</v>
      </c>
      <c r="AF2776" s="19">
        <f t="shared" si="23"/>
        <v>715</v>
      </c>
      <c r="AG2776" s="19">
        <f t="shared" si="24"/>
        <v>1181</v>
      </c>
      <c r="AH2776" s="20" t="str">
        <f t="shared" si="14"/>
        <v/>
      </c>
      <c r="AI2776" s="21"/>
      <c r="AJ2776" s="21"/>
      <c r="AK2776" s="21"/>
      <c r="AL2776" s="22">
        <f t="shared" si="25"/>
        <v>1</v>
      </c>
    </row>
    <row r="2777" ht="12.75" customHeight="1">
      <c r="A2777" s="13" t="s">
        <v>197</v>
      </c>
      <c r="B2777" s="13" t="str">
        <f>IFERROR(__xludf.DUMMYFUNCTION("REGEXREPLACE(A2777, ""\d"", """")"),"         Республика Марий Эл")</f>
        <v>         Республика Марий Эл</v>
      </c>
      <c r="C2777" s="14" t="str">
        <f t="shared" si="15"/>
        <v>Республика Марий Эл</v>
      </c>
      <c r="D2777" s="3">
        <f t="shared" si="16"/>
        <v>2</v>
      </c>
      <c r="E2777" s="15" t="s">
        <v>42</v>
      </c>
      <c r="F2777" s="13" t="str">
        <f>IFERROR(__xludf.DUMMYFUNCTION("REGEXEXTRACT(E2777, ""[А-Яа-я].*"")"),"Ишемическая болезнь сердца")</f>
        <v>Ишемическая болезнь сердца</v>
      </c>
      <c r="G2777" s="16">
        <f t="shared" si="17"/>
        <v>2</v>
      </c>
      <c r="H2777" s="13" t="s">
        <v>28</v>
      </c>
      <c r="I2777" s="13" t="str">
        <f>IFERROR(__xludf.DUMMYFUNCTION("REGEXREPLACE(H2777, "".*\s"", """")"),"человек")</f>
        <v>человек</v>
      </c>
      <c r="J2777" s="13" t="s">
        <v>29</v>
      </c>
      <c r="K2777" s="17" t="str">
        <f>IFERROR(__xludf.DUMMYFUNCTION("REGEXREPLACE(J2777, ""^[\d\s]+"", """")"),"значение показателя за год")</f>
        <v>значение показателя за год</v>
      </c>
      <c r="L2777" s="16">
        <f t="shared" si="18"/>
        <v>2</v>
      </c>
      <c r="M2777" s="13" t="s">
        <v>32</v>
      </c>
      <c r="N2777" s="13" t="str">
        <f>IFERROR(__xludf.DUMMYFUNCTION("REGEXEXTRACT(M2777, "" (.+)$"")"),"сельское население")</f>
        <v>сельское население</v>
      </c>
      <c r="O2777" s="18">
        <v>655.0</v>
      </c>
      <c r="P2777" s="18">
        <v>532.0</v>
      </c>
      <c r="Q2777" s="18">
        <v>572.0</v>
      </c>
      <c r="R2777" s="18">
        <v>561.0</v>
      </c>
      <c r="S2777" s="18">
        <v>550.0</v>
      </c>
      <c r="T2777" s="18">
        <v>553.0</v>
      </c>
      <c r="U2777" s="18">
        <v>458.0</v>
      </c>
      <c r="V2777" s="18">
        <v>573.0</v>
      </c>
      <c r="W2777" s="18">
        <v>550.0</v>
      </c>
      <c r="X2777" s="18">
        <v>468.0</v>
      </c>
      <c r="Y2777" s="18">
        <v>368.0</v>
      </c>
      <c r="Z2777" s="19" t="str">
        <f t="shared" si="6"/>
        <v/>
      </c>
      <c r="AA2777" s="19" t="str">
        <f t="shared" si="19"/>
        <v/>
      </c>
      <c r="AB2777" s="19">
        <f t="shared" si="8"/>
        <v>5840</v>
      </c>
      <c r="AC2777" s="19">
        <f t="shared" si="20"/>
        <v>530.9090909</v>
      </c>
      <c r="AD2777" s="19">
        <f t="shared" si="21"/>
        <v>685</v>
      </c>
      <c r="AE2777" s="19" t="str">
        <f t="shared" si="22"/>
        <v>Нет моды</v>
      </c>
      <c r="AF2777" s="19">
        <f t="shared" si="23"/>
        <v>368</v>
      </c>
      <c r="AG2777" s="19">
        <f t="shared" si="24"/>
        <v>655</v>
      </c>
      <c r="AH2777" s="20" t="str">
        <f t="shared" si="14"/>
        <v>Город: 66%; Село: 34%</v>
      </c>
      <c r="AI2777" s="21"/>
      <c r="AJ2777" s="21"/>
      <c r="AK2777" s="21"/>
      <c r="AL2777" s="22">
        <f t="shared" si="25"/>
        <v>1</v>
      </c>
    </row>
    <row r="2778" ht="12.75" customHeight="1">
      <c r="A2778" s="13" t="s">
        <v>197</v>
      </c>
      <c r="B2778" s="13" t="str">
        <f>IFERROR(__xludf.DUMMYFUNCTION("REGEXREPLACE(A2778, ""\d"", """")"),"         Республика Марий Эл")</f>
        <v>         Республика Марий Эл</v>
      </c>
      <c r="C2778" s="14" t="str">
        <f t="shared" si="15"/>
        <v>Республика Марий Эл</v>
      </c>
      <c r="D2778" s="3">
        <f t="shared" si="16"/>
        <v>2</v>
      </c>
      <c r="E2778" s="15" t="s">
        <v>43</v>
      </c>
      <c r="F2778" s="13" t="str">
        <f>IFERROR(__xludf.DUMMYFUNCTION("REGEXEXTRACT(E2778, ""[А-Яа-я].*"")"),"Новообразования")</f>
        <v>Новообразования</v>
      </c>
      <c r="G2778" s="16">
        <f t="shared" si="17"/>
        <v>2</v>
      </c>
      <c r="H2778" s="13" t="s">
        <v>28</v>
      </c>
      <c r="I2778" s="13" t="str">
        <f>IFERROR(__xludf.DUMMYFUNCTION("REGEXREPLACE(H2778, "".*\s"", """")"),"человек")</f>
        <v>человек</v>
      </c>
      <c r="J2778" s="13" t="s">
        <v>29</v>
      </c>
      <c r="K2778" s="17" t="str">
        <f>IFERROR(__xludf.DUMMYFUNCTION("REGEXREPLACE(J2778, ""^[\d\s]+"", """")"),"значение показателя за год")</f>
        <v>значение показателя за год</v>
      </c>
      <c r="L2778" s="16">
        <f t="shared" si="18"/>
        <v>2</v>
      </c>
      <c r="M2778" s="13" t="s">
        <v>30</v>
      </c>
      <c r="N2778" s="13" t="str">
        <f>IFERROR(__xludf.DUMMYFUNCTION("REGEXEXTRACT(M2778, "" (.+)$"")"),"все население")</f>
        <v>все население</v>
      </c>
      <c r="O2778" s="18">
        <v>1236.0</v>
      </c>
      <c r="P2778" s="18">
        <v>1240.0</v>
      </c>
      <c r="Q2778" s="18">
        <v>1311.0</v>
      </c>
      <c r="R2778" s="18">
        <v>1296.0</v>
      </c>
      <c r="S2778" s="18">
        <v>1197.0</v>
      </c>
      <c r="T2778" s="18">
        <v>1192.0</v>
      </c>
      <c r="U2778" s="18">
        <v>1210.0</v>
      </c>
      <c r="V2778" s="18">
        <v>1224.0</v>
      </c>
      <c r="W2778" s="18">
        <v>1229.0</v>
      </c>
      <c r="X2778" s="18">
        <v>1093.0</v>
      </c>
      <c r="Y2778" s="18">
        <v>1062.0</v>
      </c>
      <c r="Z2778" s="19">
        <f t="shared" si="6"/>
        <v>13290</v>
      </c>
      <c r="AA2778" s="19" t="str">
        <f t="shared" si="19"/>
        <v/>
      </c>
      <c r="AB2778" s="19" t="str">
        <f t="shared" si="8"/>
        <v/>
      </c>
      <c r="AC2778" s="19">
        <f t="shared" si="20"/>
        <v>1208.181818</v>
      </c>
      <c r="AD2778" s="19">
        <f t="shared" si="21"/>
        <v>858.5</v>
      </c>
      <c r="AE2778" s="19" t="str">
        <f t="shared" si="22"/>
        <v>Нет моды</v>
      </c>
      <c r="AF2778" s="19">
        <f t="shared" si="23"/>
        <v>1062</v>
      </c>
      <c r="AG2778" s="19">
        <f t="shared" si="24"/>
        <v>1311</v>
      </c>
      <c r="AH2778" s="20" t="str">
        <f t="shared" si="14"/>
        <v/>
      </c>
      <c r="AI2778" s="21"/>
      <c r="AJ2778" s="21"/>
      <c r="AK2778" s="21"/>
      <c r="AL2778" s="22">
        <f t="shared" si="25"/>
        <v>1</v>
      </c>
    </row>
    <row r="2779" ht="12.75" customHeight="1">
      <c r="A2779" s="13" t="s">
        <v>197</v>
      </c>
      <c r="B2779" s="13" t="str">
        <f>IFERROR(__xludf.DUMMYFUNCTION("REGEXREPLACE(A2779, ""\d"", """")"),"         Республика Марий Эл")</f>
        <v>         Республика Марий Эл</v>
      </c>
      <c r="C2779" s="14" t="str">
        <f t="shared" si="15"/>
        <v>Республика Марий Эл</v>
      </c>
      <c r="D2779" s="3">
        <f t="shared" si="16"/>
        <v>2</v>
      </c>
      <c r="E2779" s="15" t="s">
        <v>43</v>
      </c>
      <c r="F2779" s="13" t="str">
        <f>IFERROR(__xludf.DUMMYFUNCTION("REGEXEXTRACT(E2779, ""[А-Яа-я].*"")"),"Новообразования")</f>
        <v>Новообразования</v>
      </c>
      <c r="G2779" s="16">
        <f t="shared" si="17"/>
        <v>2</v>
      </c>
      <c r="H2779" s="13" t="s">
        <v>28</v>
      </c>
      <c r="I2779" s="13" t="str">
        <f>IFERROR(__xludf.DUMMYFUNCTION("REGEXREPLACE(H2779, "".*\s"", """")"),"человек")</f>
        <v>человек</v>
      </c>
      <c r="J2779" s="13" t="s">
        <v>29</v>
      </c>
      <c r="K2779" s="17" t="str">
        <f>IFERROR(__xludf.DUMMYFUNCTION("REGEXREPLACE(J2779, ""^[\d\s]+"", """")"),"значение показателя за год")</f>
        <v>значение показателя за год</v>
      </c>
      <c r="L2779" s="16">
        <f t="shared" si="18"/>
        <v>2</v>
      </c>
      <c r="M2779" s="13" t="s">
        <v>31</v>
      </c>
      <c r="N2779" s="13" t="str">
        <f>IFERROR(__xludf.DUMMYFUNCTION("REGEXEXTRACT(M2779, "" (.+)$"")"),"городское население")</f>
        <v>городское население</v>
      </c>
      <c r="O2779" s="18">
        <v>866.0</v>
      </c>
      <c r="P2779" s="18">
        <v>885.0</v>
      </c>
      <c r="Q2779" s="18">
        <v>886.0</v>
      </c>
      <c r="R2779" s="18">
        <v>885.0</v>
      </c>
      <c r="S2779" s="18">
        <v>818.0</v>
      </c>
      <c r="T2779" s="18">
        <v>830.0</v>
      </c>
      <c r="U2779" s="18">
        <v>864.0</v>
      </c>
      <c r="V2779" s="18">
        <v>833.0</v>
      </c>
      <c r="W2779" s="18">
        <v>850.0</v>
      </c>
      <c r="X2779" s="18">
        <v>743.0</v>
      </c>
      <c r="Y2779" s="18">
        <v>737.0</v>
      </c>
      <c r="Z2779" s="19" t="str">
        <f t="shared" si="6"/>
        <v/>
      </c>
      <c r="AA2779" s="19">
        <f t="shared" si="19"/>
        <v>9197</v>
      </c>
      <c r="AB2779" s="19" t="str">
        <f t="shared" si="8"/>
        <v/>
      </c>
      <c r="AC2779" s="19">
        <f t="shared" si="20"/>
        <v>836.0909091</v>
      </c>
      <c r="AD2779" s="19">
        <f t="shared" si="21"/>
        <v>974</v>
      </c>
      <c r="AE2779" s="19" t="str">
        <f t="shared" si="22"/>
        <v>Нет моды</v>
      </c>
      <c r="AF2779" s="19">
        <f t="shared" si="23"/>
        <v>737</v>
      </c>
      <c r="AG2779" s="19">
        <f t="shared" si="24"/>
        <v>886</v>
      </c>
      <c r="AH2779" s="20" t="str">
        <f t="shared" si="14"/>
        <v/>
      </c>
      <c r="AI2779" s="21"/>
      <c r="AJ2779" s="21"/>
      <c r="AK2779" s="21"/>
      <c r="AL2779" s="22">
        <f t="shared" si="25"/>
        <v>1</v>
      </c>
    </row>
    <row r="2780" ht="12.75" customHeight="1">
      <c r="A2780" s="13" t="s">
        <v>197</v>
      </c>
      <c r="B2780" s="13" t="str">
        <f>IFERROR(__xludf.DUMMYFUNCTION("REGEXREPLACE(A2780, ""\d"", """")"),"         Республика Марий Эл")</f>
        <v>         Республика Марий Эл</v>
      </c>
      <c r="C2780" s="14" t="str">
        <f t="shared" si="15"/>
        <v>Республика Марий Эл</v>
      </c>
      <c r="D2780" s="3">
        <f t="shared" si="16"/>
        <v>2</v>
      </c>
      <c r="E2780" s="15" t="s">
        <v>43</v>
      </c>
      <c r="F2780" s="13" t="str">
        <f>IFERROR(__xludf.DUMMYFUNCTION("REGEXEXTRACT(E2780, ""[А-Яа-я].*"")"),"Новообразования")</f>
        <v>Новообразования</v>
      </c>
      <c r="G2780" s="16">
        <f t="shared" si="17"/>
        <v>2</v>
      </c>
      <c r="H2780" s="13" t="s">
        <v>28</v>
      </c>
      <c r="I2780" s="13" t="str">
        <f>IFERROR(__xludf.DUMMYFUNCTION("REGEXREPLACE(H2780, "".*\s"", """")"),"человек")</f>
        <v>человек</v>
      </c>
      <c r="J2780" s="13" t="s">
        <v>29</v>
      </c>
      <c r="K2780" s="17" t="str">
        <f>IFERROR(__xludf.DUMMYFUNCTION("REGEXREPLACE(J2780, ""^[\d\s]+"", """")"),"значение показателя за год")</f>
        <v>значение показателя за год</v>
      </c>
      <c r="L2780" s="16">
        <f t="shared" si="18"/>
        <v>2</v>
      </c>
      <c r="M2780" s="13" t="s">
        <v>32</v>
      </c>
      <c r="N2780" s="13" t="str">
        <f>IFERROR(__xludf.DUMMYFUNCTION("REGEXEXTRACT(M2780, "" (.+)$"")"),"сельское население")</f>
        <v>сельское население</v>
      </c>
      <c r="O2780" s="18">
        <v>370.0</v>
      </c>
      <c r="P2780" s="18">
        <v>355.0</v>
      </c>
      <c r="Q2780" s="18">
        <v>425.0</v>
      </c>
      <c r="R2780" s="18">
        <v>411.0</v>
      </c>
      <c r="S2780" s="18">
        <v>379.0</v>
      </c>
      <c r="T2780" s="18">
        <v>362.0</v>
      </c>
      <c r="U2780" s="18">
        <v>346.0</v>
      </c>
      <c r="V2780" s="18">
        <v>391.0</v>
      </c>
      <c r="W2780" s="18">
        <v>379.0</v>
      </c>
      <c r="X2780" s="18">
        <v>350.0</v>
      </c>
      <c r="Y2780" s="18">
        <v>325.0</v>
      </c>
      <c r="Z2780" s="19" t="str">
        <f t="shared" si="6"/>
        <v/>
      </c>
      <c r="AA2780" s="19" t="str">
        <f t="shared" si="19"/>
        <v/>
      </c>
      <c r="AB2780" s="19">
        <f t="shared" si="8"/>
        <v>4093</v>
      </c>
      <c r="AC2780" s="19">
        <f t="shared" si="20"/>
        <v>372.0909091</v>
      </c>
      <c r="AD2780" s="19">
        <f t="shared" si="21"/>
        <v>581</v>
      </c>
      <c r="AE2780" s="19" t="str">
        <f t="shared" si="22"/>
        <v>Нет моды</v>
      </c>
      <c r="AF2780" s="19">
        <f t="shared" si="23"/>
        <v>325</v>
      </c>
      <c r="AG2780" s="19">
        <f t="shared" si="24"/>
        <v>425</v>
      </c>
      <c r="AH2780" s="20" t="str">
        <f t="shared" si="14"/>
        <v>Город: 69%; Село: 31%</v>
      </c>
      <c r="AI2780" s="21"/>
      <c r="AJ2780" s="21"/>
      <c r="AK2780" s="21"/>
      <c r="AL2780" s="22">
        <f t="shared" si="25"/>
        <v>1</v>
      </c>
    </row>
    <row r="2781" ht="12.75" customHeight="1">
      <c r="A2781" s="13" t="s">
        <v>197</v>
      </c>
      <c r="B2781" s="13" t="str">
        <f>IFERROR(__xludf.DUMMYFUNCTION("REGEXREPLACE(A2781, ""\d"", """")"),"         Республика Марий Эл")</f>
        <v>         Республика Марий Эл</v>
      </c>
      <c r="C2781" s="14" t="str">
        <f t="shared" si="15"/>
        <v>Республика Марий Эл</v>
      </c>
      <c r="D2781" s="3">
        <f t="shared" si="16"/>
        <v>2</v>
      </c>
      <c r="E2781" s="15" t="s">
        <v>44</v>
      </c>
      <c r="F2781" s="13" t="str">
        <f>IFERROR(__xludf.DUMMYFUNCTION("REGEXEXTRACT(E2781,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81" s="16">
        <f t="shared" si="17"/>
        <v>2</v>
      </c>
      <c r="H2781" s="13" t="s">
        <v>28</v>
      </c>
      <c r="I2781" s="13" t="str">
        <f>IFERROR(__xludf.DUMMYFUNCTION("REGEXREPLACE(H2781, "".*\s"", """")"),"человек")</f>
        <v>человек</v>
      </c>
      <c r="J2781" s="13" t="s">
        <v>29</v>
      </c>
      <c r="K2781" s="17" t="str">
        <f>IFERROR(__xludf.DUMMYFUNCTION("REGEXREPLACE(J2781, ""^[\d\s]+"", """")"),"значение показателя за год")</f>
        <v>значение показателя за год</v>
      </c>
      <c r="L2781" s="16">
        <f t="shared" si="18"/>
        <v>2</v>
      </c>
      <c r="M2781" s="13" t="s">
        <v>30</v>
      </c>
      <c r="N2781" s="13" t="str">
        <f>IFERROR(__xludf.DUMMYFUNCTION("REGEXEXTRACT(M2781, "" (.+)$"")"),"все население")</f>
        <v>все население</v>
      </c>
      <c r="O2781" s="18">
        <v>33.0</v>
      </c>
      <c r="P2781" s="23" t="s">
        <v>37</v>
      </c>
      <c r="Q2781" s="18">
        <v>33.0</v>
      </c>
      <c r="R2781" s="18">
        <v>21.0</v>
      </c>
      <c r="S2781" s="23" t="s">
        <v>37</v>
      </c>
      <c r="T2781" s="23" t="s">
        <v>37</v>
      </c>
      <c r="U2781" s="23" t="s">
        <v>37</v>
      </c>
      <c r="V2781" s="23" t="s">
        <v>37</v>
      </c>
      <c r="W2781" s="23" t="s">
        <v>37</v>
      </c>
      <c r="X2781" s="23" t="s">
        <v>37</v>
      </c>
      <c r="Y2781" s="23" t="s">
        <v>37</v>
      </c>
      <c r="Z2781" s="19">
        <f t="shared" si="6"/>
        <v>87</v>
      </c>
      <c r="AA2781" s="19" t="str">
        <f t="shared" si="19"/>
        <v/>
      </c>
      <c r="AB2781" s="19" t="str">
        <f t="shared" si="8"/>
        <v/>
      </c>
      <c r="AC2781" s="19">
        <f t="shared" si="20"/>
        <v>29</v>
      </c>
      <c r="AD2781" s="19">
        <f t="shared" si="21"/>
        <v>358.5</v>
      </c>
      <c r="AE2781" s="19" t="str">
        <f t="shared" si="22"/>
        <v>Нет моды</v>
      </c>
      <c r="AF2781" s="19">
        <f t="shared" si="23"/>
        <v>21</v>
      </c>
      <c r="AG2781" s="19">
        <f t="shared" si="24"/>
        <v>33</v>
      </c>
      <c r="AH2781" s="20" t="str">
        <f t="shared" si="14"/>
        <v/>
      </c>
      <c r="AI2781" s="24"/>
      <c r="AJ2781" s="24"/>
      <c r="AK2781" s="24"/>
      <c r="AL2781" s="22">
        <f t="shared" si="25"/>
        <v>1</v>
      </c>
    </row>
    <row r="2782" ht="12.75" customHeight="1">
      <c r="A2782" s="13" t="s">
        <v>197</v>
      </c>
      <c r="B2782" s="13" t="str">
        <f>IFERROR(__xludf.DUMMYFUNCTION("REGEXREPLACE(A2782, ""\d"", """")"),"         Республика Марий Эл")</f>
        <v>         Республика Марий Эл</v>
      </c>
      <c r="C2782" s="14" t="str">
        <f t="shared" si="15"/>
        <v>Республика Марий Эл</v>
      </c>
      <c r="D2782" s="3">
        <f t="shared" si="16"/>
        <v>2</v>
      </c>
      <c r="E2782" s="15" t="s">
        <v>44</v>
      </c>
      <c r="F2782" s="13" t="str">
        <f>IFERROR(__xludf.DUMMYFUNCTION("REGEXEXTRACT(E2782,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82" s="16">
        <f t="shared" si="17"/>
        <v>2</v>
      </c>
      <c r="H2782" s="13" t="s">
        <v>28</v>
      </c>
      <c r="I2782" s="13" t="str">
        <f>IFERROR(__xludf.DUMMYFUNCTION("REGEXREPLACE(H2782, "".*\s"", """")"),"человек")</f>
        <v>человек</v>
      </c>
      <c r="J2782" s="13" t="s">
        <v>29</v>
      </c>
      <c r="K2782" s="17" t="str">
        <f>IFERROR(__xludf.DUMMYFUNCTION("REGEXREPLACE(J2782, ""^[\d\s]+"", """")"),"значение показателя за год")</f>
        <v>значение показателя за год</v>
      </c>
      <c r="L2782" s="16">
        <f t="shared" si="18"/>
        <v>2</v>
      </c>
      <c r="M2782" s="13" t="s">
        <v>31</v>
      </c>
      <c r="N2782" s="13" t="str">
        <f>IFERROR(__xludf.DUMMYFUNCTION("REGEXEXTRACT(M2782, "" (.+)$"")"),"городское население")</f>
        <v>городское население</v>
      </c>
      <c r="O2782" s="18">
        <v>14.0</v>
      </c>
      <c r="P2782" s="23" t="s">
        <v>37</v>
      </c>
      <c r="Q2782" s="18">
        <v>20.0</v>
      </c>
      <c r="R2782" s="18">
        <v>13.0</v>
      </c>
      <c r="S2782" s="23" t="s">
        <v>37</v>
      </c>
      <c r="T2782" s="23" t="s">
        <v>37</v>
      </c>
      <c r="U2782" s="23" t="s">
        <v>37</v>
      </c>
      <c r="V2782" s="23" t="s">
        <v>37</v>
      </c>
      <c r="W2782" s="23" t="s">
        <v>37</v>
      </c>
      <c r="X2782" s="23" t="s">
        <v>37</v>
      </c>
      <c r="Y2782" s="23" t="s">
        <v>37</v>
      </c>
      <c r="Z2782" s="19" t="str">
        <f t="shared" si="6"/>
        <v/>
      </c>
      <c r="AA2782" s="19">
        <f t="shared" si="19"/>
        <v>47</v>
      </c>
      <c r="AB2782" s="19" t="str">
        <f t="shared" si="8"/>
        <v/>
      </c>
      <c r="AC2782" s="19">
        <f t="shared" si="20"/>
        <v>15.66666667</v>
      </c>
      <c r="AD2782" s="19">
        <f t="shared" si="21"/>
        <v>20.5</v>
      </c>
      <c r="AE2782" s="19" t="str">
        <f t="shared" si="22"/>
        <v>Нет моды</v>
      </c>
      <c r="AF2782" s="19">
        <f t="shared" si="23"/>
        <v>13</v>
      </c>
      <c r="AG2782" s="19">
        <f t="shared" si="24"/>
        <v>20</v>
      </c>
      <c r="AH2782" s="20" t="str">
        <f t="shared" si="14"/>
        <v/>
      </c>
      <c r="AI2782" s="24"/>
      <c r="AJ2782" s="24"/>
      <c r="AK2782" s="24"/>
      <c r="AL2782" s="22">
        <f t="shared" si="25"/>
        <v>1</v>
      </c>
    </row>
    <row r="2783" ht="12.75" customHeight="1">
      <c r="A2783" s="13" t="s">
        <v>197</v>
      </c>
      <c r="B2783" s="13" t="str">
        <f>IFERROR(__xludf.DUMMYFUNCTION("REGEXREPLACE(A2783, ""\d"", """")"),"         Республика Марий Эл")</f>
        <v>         Республика Марий Эл</v>
      </c>
      <c r="C2783" s="14" t="str">
        <f t="shared" si="15"/>
        <v>Республика Марий Эл</v>
      </c>
      <c r="D2783" s="3">
        <f t="shared" si="16"/>
        <v>2</v>
      </c>
      <c r="E2783" s="15" t="s">
        <v>44</v>
      </c>
      <c r="F2783" s="13" t="str">
        <f>IFERROR(__xludf.DUMMYFUNCTION("REGEXEXTRACT(E2783,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783" s="16">
        <f t="shared" si="17"/>
        <v>2</v>
      </c>
      <c r="H2783" s="13" t="s">
        <v>28</v>
      </c>
      <c r="I2783" s="13" t="str">
        <f>IFERROR(__xludf.DUMMYFUNCTION("REGEXREPLACE(H2783, "".*\s"", """")"),"человек")</f>
        <v>человек</v>
      </c>
      <c r="J2783" s="13" t="s">
        <v>29</v>
      </c>
      <c r="K2783" s="17" t="str">
        <f>IFERROR(__xludf.DUMMYFUNCTION("REGEXREPLACE(J2783, ""^[\d\s]+"", """")"),"значение показателя за год")</f>
        <v>значение показателя за год</v>
      </c>
      <c r="L2783" s="16">
        <f t="shared" si="18"/>
        <v>2</v>
      </c>
      <c r="M2783" s="13" t="s">
        <v>32</v>
      </c>
      <c r="N2783" s="13" t="str">
        <f>IFERROR(__xludf.DUMMYFUNCTION("REGEXEXTRACT(M2783, "" (.+)$"")"),"сельское население")</f>
        <v>сельское население</v>
      </c>
      <c r="O2783" s="18">
        <v>19.0</v>
      </c>
      <c r="P2783" s="23" t="s">
        <v>37</v>
      </c>
      <c r="Q2783" s="18">
        <v>13.0</v>
      </c>
      <c r="R2783" s="18">
        <v>8.0</v>
      </c>
      <c r="S2783" s="23" t="s">
        <v>37</v>
      </c>
      <c r="T2783" s="23" t="s">
        <v>37</v>
      </c>
      <c r="U2783" s="23" t="s">
        <v>37</v>
      </c>
      <c r="V2783" s="23" t="s">
        <v>37</v>
      </c>
      <c r="W2783" s="23" t="s">
        <v>37</v>
      </c>
      <c r="X2783" s="23" t="s">
        <v>37</v>
      </c>
      <c r="Y2783" s="23" t="s">
        <v>37</v>
      </c>
      <c r="Z2783" s="19" t="str">
        <f t="shared" si="6"/>
        <v/>
      </c>
      <c r="AA2783" s="19" t="str">
        <f t="shared" si="19"/>
        <v/>
      </c>
      <c r="AB2783" s="19">
        <f t="shared" si="8"/>
        <v>40</v>
      </c>
      <c r="AC2783" s="19">
        <f t="shared" si="20"/>
        <v>13.33333333</v>
      </c>
      <c r="AD2783" s="19">
        <f t="shared" si="21"/>
        <v>13.5</v>
      </c>
      <c r="AE2783" s="19" t="str">
        <f t="shared" si="22"/>
        <v>Нет моды</v>
      </c>
      <c r="AF2783" s="19">
        <f t="shared" si="23"/>
        <v>8</v>
      </c>
      <c r="AG2783" s="19">
        <f t="shared" si="24"/>
        <v>19</v>
      </c>
      <c r="AH2783" s="20" t="str">
        <f t="shared" si="14"/>
        <v>Город: 54%; Село: 46%</v>
      </c>
      <c r="AI2783" s="24"/>
      <c r="AJ2783" s="24"/>
      <c r="AK2783" s="24"/>
      <c r="AL2783" s="22">
        <f t="shared" si="25"/>
        <v>1</v>
      </c>
    </row>
    <row r="2784" ht="12.75" customHeight="1">
      <c r="A2784" s="13" t="s">
        <v>197</v>
      </c>
      <c r="B2784" s="13" t="str">
        <f>IFERROR(__xludf.DUMMYFUNCTION("REGEXREPLACE(A2784, ""\d"", """")"),"         Республика Марий Эл")</f>
        <v>         Республика Марий Эл</v>
      </c>
      <c r="C2784" s="14" t="str">
        <f t="shared" si="15"/>
        <v>Республика Марий Эл</v>
      </c>
      <c r="D2784" s="3">
        <f t="shared" si="16"/>
        <v>2</v>
      </c>
      <c r="E2784" s="15" t="s">
        <v>45</v>
      </c>
      <c r="F2784" s="13" t="str">
        <f>IFERROR(__xludf.DUMMYFUNCTION("REGEXEXTRACT(E2784, ""[А-Яа-я].*"")"),"Самоубийство")</f>
        <v>Самоубийство</v>
      </c>
      <c r="G2784" s="16">
        <f t="shared" si="17"/>
        <v>2</v>
      </c>
      <c r="H2784" s="13" t="s">
        <v>28</v>
      </c>
      <c r="I2784" s="13" t="str">
        <f>IFERROR(__xludf.DUMMYFUNCTION("REGEXREPLACE(H2784, "".*\s"", """")"),"человек")</f>
        <v>человек</v>
      </c>
      <c r="J2784" s="13" t="s">
        <v>29</v>
      </c>
      <c r="K2784" s="17" t="str">
        <f>IFERROR(__xludf.DUMMYFUNCTION("REGEXREPLACE(J2784, ""^[\d\s]+"", """")"),"значение показателя за год")</f>
        <v>значение показателя за год</v>
      </c>
      <c r="L2784" s="16">
        <f t="shared" si="18"/>
        <v>2</v>
      </c>
      <c r="M2784" s="13" t="s">
        <v>30</v>
      </c>
      <c r="N2784" s="13" t="str">
        <f>IFERROR(__xludf.DUMMYFUNCTION("REGEXEXTRACT(M2784, "" (.+)$"")"),"все население")</f>
        <v>все население</v>
      </c>
      <c r="O2784" s="18">
        <v>254.0</v>
      </c>
      <c r="P2784" s="18">
        <v>229.0</v>
      </c>
      <c r="Q2784" s="18">
        <v>176.0</v>
      </c>
      <c r="R2784" s="18">
        <v>102.0</v>
      </c>
      <c r="S2784" s="18">
        <v>120.0</v>
      </c>
      <c r="T2784" s="18">
        <v>94.0</v>
      </c>
      <c r="U2784" s="18">
        <v>101.0</v>
      </c>
      <c r="V2784" s="18">
        <v>93.0</v>
      </c>
      <c r="W2784" s="18">
        <v>104.0</v>
      </c>
      <c r="X2784" s="18">
        <v>87.0</v>
      </c>
      <c r="Y2784" s="18">
        <v>65.0</v>
      </c>
      <c r="Z2784" s="19">
        <f t="shared" si="6"/>
        <v>1425</v>
      </c>
      <c r="AA2784" s="19" t="str">
        <f t="shared" si="19"/>
        <v/>
      </c>
      <c r="AB2784" s="19" t="str">
        <f t="shared" si="8"/>
        <v/>
      </c>
      <c r="AC2784" s="19">
        <f t="shared" si="20"/>
        <v>129.5454545</v>
      </c>
      <c r="AD2784" s="19">
        <f t="shared" si="21"/>
        <v>97.5</v>
      </c>
      <c r="AE2784" s="19" t="str">
        <f t="shared" si="22"/>
        <v>Нет моды</v>
      </c>
      <c r="AF2784" s="19">
        <f t="shared" si="23"/>
        <v>65</v>
      </c>
      <c r="AG2784" s="19">
        <f t="shared" si="24"/>
        <v>254</v>
      </c>
      <c r="AH2784" s="20" t="str">
        <f t="shared" si="14"/>
        <v/>
      </c>
      <c r="AI2784" s="21"/>
      <c r="AJ2784" s="21"/>
      <c r="AK2784" s="21"/>
      <c r="AL2784" s="22">
        <f t="shared" si="25"/>
        <v>1</v>
      </c>
    </row>
    <row r="2785" ht="12.75" customHeight="1">
      <c r="A2785" s="13" t="s">
        <v>197</v>
      </c>
      <c r="B2785" s="13" t="str">
        <f>IFERROR(__xludf.DUMMYFUNCTION("REGEXREPLACE(A2785, ""\d"", """")"),"         Республика Марий Эл")</f>
        <v>         Республика Марий Эл</v>
      </c>
      <c r="C2785" s="14" t="str">
        <f t="shared" si="15"/>
        <v>Республика Марий Эл</v>
      </c>
      <c r="D2785" s="3">
        <f t="shared" si="16"/>
        <v>2</v>
      </c>
      <c r="E2785" s="15" t="s">
        <v>45</v>
      </c>
      <c r="F2785" s="13" t="str">
        <f>IFERROR(__xludf.DUMMYFUNCTION("REGEXEXTRACT(E2785, ""[А-Яа-я].*"")"),"Самоубийство")</f>
        <v>Самоубийство</v>
      </c>
      <c r="G2785" s="16">
        <f t="shared" si="17"/>
        <v>2</v>
      </c>
      <c r="H2785" s="13" t="s">
        <v>28</v>
      </c>
      <c r="I2785" s="13" t="str">
        <f>IFERROR(__xludf.DUMMYFUNCTION("REGEXREPLACE(H2785, "".*\s"", """")"),"человек")</f>
        <v>человек</v>
      </c>
      <c r="J2785" s="13" t="s">
        <v>29</v>
      </c>
      <c r="K2785" s="17" t="str">
        <f>IFERROR(__xludf.DUMMYFUNCTION("REGEXREPLACE(J2785, ""^[\d\s]+"", """")"),"значение показателя за год")</f>
        <v>значение показателя за год</v>
      </c>
      <c r="L2785" s="16">
        <f t="shared" si="18"/>
        <v>2</v>
      </c>
      <c r="M2785" s="13" t="s">
        <v>31</v>
      </c>
      <c r="N2785" s="13" t="str">
        <f>IFERROR(__xludf.DUMMYFUNCTION("REGEXEXTRACT(M2785, "" (.+)$"")"),"городское население")</f>
        <v>городское население</v>
      </c>
      <c r="O2785" s="18">
        <v>129.0</v>
      </c>
      <c r="P2785" s="18">
        <v>106.0</v>
      </c>
      <c r="Q2785" s="18">
        <v>72.0</v>
      </c>
      <c r="R2785" s="18">
        <v>51.0</v>
      </c>
      <c r="S2785" s="18">
        <v>48.0</v>
      </c>
      <c r="T2785" s="18">
        <v>32.0</v>
      </c>
      <c r="U2785" s="18">
        <v>44.0</v>
      </c>
      <c r="V2785" s="18">
        <v>43.0</v>
      </c>
      <c r="W2785" s="18">
        <v>51.0</v>
      </c>
      <c r="X2785" s="18">
        <v>42.0</v>
      </c>
      <c r="Y2785" s="18">
        <v>38.0</v>
      </c>
      <c r="Z2785" s="19" t="str">
        <f t="shared" si="6"/>
        <v/>
      </c>
      <c r="AA2785" s="19">
        <f t="shared" si="19"/>
        <v>656</v>
      </c>
      <c r="AB2785" s="19" t="str">
        <f t="shared" si="8"/>
        <v/>
      </c>
      <c r="AC2785" s="19">
        <f t="shared" si="20"/>
        <v>59.63636364</v>
      </c>
      <c r="AD2785" s="19">
        <f t="shared" si="21"/>
        <v>90</v>
      </c>
      <c r="AE2785" s="19" t="str">
        <f t="shared" si="22"/>
        <v>Нет моды</v>
      </c>
      <c r="AF2785" s="19">
        <f t="shared" si="23"/>
        <v>32</v>
      </c>
      <c r="AG2785" s="19">
        <f t="shared" si="24"/>
        <v>129</v>
      </c>
      <c r="AH2785" s="20" t="str">
        <f t="shared" si="14"/>
        <v/>
      </c>
      <c r="AI2785" s="21"/>
      <c r="AJ2785" s="21"/>
      <c r="AK2785" s="21"/>
      <c r="AL2785" s="22">
        <f t="shared" si="25"/>
        <v>1</v>
      </c>
    </row>
    <row r="2786" ht="12.75" customHeight="1">
      <c r="A2786" s="13" t="s">
        <v>197</v>
      </c>
      <c r="B2786" s="13" t="str">
        <f>IFERROR(__xludf.DUMMYFUNCTION("REGEXREPLACE(A2786, ""\d"", """")"),"         Республика Марий Эл")</f>
        <v>         Республика Марий Эл</v>
      </c>
      <c r="C2786" s="14" t="str">
        <f t="shared" si="15"/>
        <v>Республика Марий Эл</v>
      </c>
      <c r="D2786" s="3">
        <f t="shared" si="16"/>
        <v>2</v>
      </c>
      <c r="E2786" s="15" t="s">
        <v>45</v>
      </c>
      <c r="F2786" s="13" t="str">
        <f>IFERROR(__xludf.DUMMYFUNCTION("REGEXEXTRACT(E2786, ""[А-Яа-я].*"")"),"Самоубийство")</f>
        <v>Самоубийство</v>
      </c>
      <c r="G2786" s="16">
        <f t="shared" si="17"/>
        <v>2</v>
      </c>
      <c r="H2786" s="13" t="s">
        <v>28</v>
      </c>
      <c r="I2786" s="13" t="str">
        <f>IFERROR(__xludf.DUMMYFUNCTION("REGEXREPLACE(H2786, "".*\s"", """")"),"человек")</f>
        <v>человек</v>
      </c>
      <c r="J2786" s="13" t="s">
        <v>29</v>
      </c>
      <c r="K2786" s="17" t="str">
        <f>IFERROR(__xludf.DUMMYFUNCTION("REGEXREPLACE(J2786, ""^[\d\s]+"", """")"),"значение показателя за год")</f>
        <v>значение показателя за год</v>
      </c>
      <c r="L2786" s="16">
        <f t="shared" si="18"/>
        <v>2</v>
      </c>
      <c r="M2786" s="13" t="s">
        <v>32</v>
      </c>
      <c r="N2786" s="13" t="str">
        <f>IFERROR(__xludf.DUMMYFUNCTION("REGEXEXTRACT(M2786, "" (.+)$"")"),"сельское население")</f>
        <v>сельское население</v>
      </c>
      <c r="O2786" s="18">
        <v>125.0</v>
      </c>
      <c r="P2786" s="18">
        <v>123.0</v>
      </c>
      <c r="Q2786" s="18">
        <v>104.0</v>
      </c>
      <c r="R2786" s="18">
        <v>51.0</v>
      </c>
      <c r="S2786" s="18">
        <v>72.0</v>
      </c>
      <c r="T2786" s="18">
        <v>62.0</v>
      </c>
      <c r="U2786" s="18">
        <v>57.0</v>
      </c>
      <c r="V2786" s="18">
        <v>50.0</v>
      </c>
      <c r="W2786" s="18">
        <v>53.0</v>
      </c>
      <c r="X2786" s="18">
        <v>45.0</v>
      </c>
      <c r="Y2786" s="18">
        <v>27.0</v>
      </c>
      <c r="Z2786" s="19" t="str">
        <f t="shared" si="6"/>
        <v/>
      </c>
      <c r="AA2786" s="19" t="str">
        <f t="shared" si="19"/>
        <v/>
      </c>
      <c r="AB2786" s="19">
        <f t="shared" si="8"/>
        <v>769</v>
      </c>
      <c r="AC2786" s="19">
        <f t="shared" si="20"/>
        <v>69.90909091</v>
      </c>
      <c r="AD2786" s="19">
        <f t="shared" si="21"/>
        <v>51</v>
      </c>
      <c r="AE2786" s="19" t="str">
        <f t="shared" si="22"/>
        <v>Нет моды</v>
      </c>
      <c r="AF2786" s="19">
        <f t="shared" si="23"/>
        <v>27</v>
      </c>
      <c r="AG2786" s="19">
        <f t="shared" si="24"/>
        <v>125</v>
      </c>
      <c r="AH2786" s="20" t="str">
        <f t="shared" si="14"/>
        <v>Город: 46%; Село: 54%</v>
      </c>
      <c r="AI2786" s="21"/>
      <c r="AJ2786" s="21"/>
      <c r="AK2786" s="21"/>
      <c r="AL2786" s="22">
        <f t="shared" si="25"/>
        <v>1</v>
      </c>
    </row>
    <row r="2787" ht="12.75" customHeight="1">
      <c r="A2787" s="13" t="s">
        <v>197</v>
      </c>
      <c r="B2787" s="13" t="str">
        <f>IFERROR(__xludf.DUMMYFUNCTION("REGEXREPLACE(A2787, ""\d"", """")"),"         Республика Марий Эл")</f>
        <v>         Республика Марий Эл</v>
      </c>
      <c r="C2787" s="14" t="str">
        <f t="shared" si="15"/>
        <v>Республика Марий Эл</v>
      </c>
      <c r="D2787" s="3">
        <f t="shared" si="16"/>
        <v>2</v>
      </c>
      <c r="E2787" s="15" t="s">
        <v>46</v>
      </c>
      <c r="F2787" s="13" t="str">
        <f>IFERROR(__xludf.DUMMYFUNCTION("REGEXEXTRACT(E2787, ""[А-Яа-я].*"")"),"Случ.отравл.алкоголем")</f>
        <v>Случ.отравл.алкоголем</v>
      </c>
      <c r="G2787" s="16">
        <f t="shared" si="17"/>
        <v>2</v>
      </c>
      <c r="H2787" s="13" t="s">
        <v>28</v>
      </c>
      <c r="I2787" s="13" t="str">
        <f>IFERROR(__xludf.DUMMYFUNCTION("REGEXREPLACE(H2787, "".*\s"", """")"),"человек")</f>
        <v>человек</v>
      </c>
      <c r="J2787" s="13" t="s">
        <v>29</v>
      </c>
      <c r="K2787" s="17" t="str">
        <f>IFERROR(__xludf.DUMMYFUNCTION("REGEXREPLACE(J2787, ""^[\d\s]+"", """")"),"значение показателя за год")</f>
        <v>значение показателя за год</v>
      </c>
      <c r="L2787" s="16">
        <f t="shared" si="18"/>
        <v>2</v>
      </c>
      <c r="M2787" s="13" t="s">
        <v>30</v>
      </c>
      <c r="N2787" s="13" t="str">
        <f>IFERROR(__xludf.DUMMYFUNCTION("REGEXEXTRACT(M2787, "" (.+)$"")"),"все население")</f>
        <v>все население</v>
      </c>
      <c r="O2787" s="18">
        <v>199.0</v>
      </c>
      <c r="P2787" s="18">
        <v>226.0</v>
      </c>
      <c r="Q2787" s="18">
        <v>176.0</v>
      </c>
      <c r="R2787" s="18">
        <v>146.0</v>
      </c>
      <c r="S2787" s="18">
        <v>142.0</v>
      </c>
      <c r="T2787" s="18">
        <v>104.0</v>
      </c>
      <c r="U2787" s="18">
        <v>99.0</v>
      </c>
      <c r="V2787" s="18">
        <v>118.0</v>
      </c>
      <c r="W2787" s="18">
        <v>61.0</v>
      </c>
      <c r="X2787" s="18">
        <v>46.0</v>
      </c>
      <c r="Y2787" s="18">
        <v>81.0</v>
      </c>
      <c r="Z2787" s="19">
        <f t="shared" si="6"/>
        <v>1398</v>
      </c>
      <c r="AA2787" s="19" t="str">
        <f t="shared" si="19"/>
        <v/>
      </c>
      <c r="AB2787" s="19" t="str">
        <f t="shared" si="8"/>
        <v/>
      </c>
      <c r="AC2787" s="19">
        <f t="shared" si="20"/>
        <v>127.0909091</v>
      </c>
      <c r="AD2787" s="19">
        <f t="shared" si="21"/>
        <v>90</v>
      </c>
      <c r="AE2787" s="19" t="str">
        <f t="shared" si="22"/>
        <v>Нет моды</v>
      </c>
      <c r="AF2787" s="19">
        <f t="shared" si="23"/>
        <v>46</v>
      </c>
      <c r="AG2787" s="19">
        <f t="shared" si="24"/>
        <v>226</v>
      </c>
      <c r="AH2787" s="20" t="str">
        <f t="shared" si="14"/>
        <v/>
      </c>
      <c r="AI2787" s="21"/>
      <c r="AJ2787" s="21"/>
      <c r="AK2787" s="21"/>
      <c r="AL2787" s="22">
        <f t="shared" si="25"/>
        <v>1</v>
      </c>
    </row>
    <row r="2788" ht="12.75" customHeight="1">
      <c r="A2788" s="13" t="s">
        <v>197</v>
      </c>
      <c r="B2788" s="13" t="str">
        <f>IFERROR(__xludf.DUMMYFUNCTION("REGEXREPLACE(A2788, ""\d"", """")"),"         Республика Марий Эл")</f>
        <v>         Республика Марий Эл</v>
      </c>
      <c r="C2788" s="14" t="str">
        <f t="shared" si="15"/>
        <v>Республика Марий Эл</v>
      </c>
      <c r="D2788" s="3">
        <f t="shared" si="16"/>
        <v>2</v>
      </c>
      <c r="E2788" s="15" t="s">
        <v>46</v>
      </c>
      <c r="F2788" s="13" t="str">
        <f>IFERROR(__xludf.DUMMYFUNCTION("REGEXEXTRACT(E2788, ""[А-Яа-я].*"")"),"Случ.отравл.алкоголем")</f>
        <v>Случ.отравл.алкоголем</v>
      </c>
      <c r="G2788" s="16">
        <f t="shared" si="17"/>
        <v>2</v>
      </c>
      <c r="H2788" s="13" t="s">
        <v>28</v>
      </c>
      <c r="I2788" s="13" t="str">
        <f>IFERROR(__xludf.DUMMYFUNCTION("REGEXREPLACE(H2788, "".*\s"", """")"),"человек")</f>
        <v>человек</v>
      </c>
      <c r="J2788" s="13" t="s">
        <v>29</v>
      </c>
      <c r="K2788" s="17" t="str">
        <f>IFERROR(__xludf.DUMMYFUNCTION("REGEXREPLACE(J2788, ""^[\d\s]+"", """")"),"значение показателя за год")</f>
        <v>значение показателя за год</v>
      </c>
      <c r="L2788" s="16">
        <f t="shared" si="18"/>
        <v>2</v>
      </c>
      <c r="M2788" s="13" t="s">
        <v>31</v>
      </c>
      <c r="N2788" s="13" t="str">
        <f>IFERROR(__xludf.DUMMYFUNCTION("REGEXEXTRACT(M2788, "" (.+)$"")"),"городское население")</f>
        <v>городское население</v>
      </c>
      <c r="O2788" s="18">
        <v>101.0</v>
      </c>
      <c r="P2788" s="18">
        <v>115.0</v>
      </c>
      <c r="Q2788" s="18">
        <v>83.0</v>
      </c>
      <c r="R2788" s="18">
        <v>68.0</v>
      </c>
      <c r="S2788" s="18">
        <v>72.0</v>
      </c>
      <c r="T2788" s="18">
        <v>51.0</v>
      </c>
      <c r="U2788" s="18">
        <v>54.0</v>
      </c>
      <c r="V2788" s="18">
        <v>68.0</v>
      </c>
      <c r="W2788" s="18">
        <v>25.0</v>
      </c>
      <c r="X2788" s="18">
        <v>25.0</v>
      </c>
      <c r="Y2788" s="18">
        <v>34.0</v>
      </c>
      <c r="Z2788" s="19" t="str">
        <f t="shared" si="6"/>
        <v/>
      </c>
      <c r="AA2788" s="19">
        <f t="shared" si="19"/>
        <v>696</v>
      </c>
      <c r="AB2788" s="19" t="str">
        <f t="shared" si="8"/>
        <v/>
      </c>
      <c r="AC2788" s="19">
        <f t="shared" si="20"/>
        <v>63.27272727</v>
      </c>
      <c r="AD2788" s="19">
        <f t="shared" si="21"/>
        <v>82</v>
      </c>
      <c r="AE2788" s="19" t="str">
        <f t="shared" si="22"/>
        <v>Нет моды</v>
      </c>
      <c r="AF2788" s="19">
        <f t="shared" si="23"/>
        <v>25</v>
      </c>
      <c r="AG2788" s="19">
        <f t="shared" si="24"/>
        <v>115</v>
      </c>
      <c r="AH2788" s="20" t="str">
        <f t="shared" si="14"/>
        <v/>
      </c>
      <c r="AI2788" s="21"/>
      <c r="AJ2788" s="21"/>
      <c r="AK2788" s="21"/>
      <c r="AL2788" s="22">
        <f t="shared" si="25"/>
        <v>1</v>
      </c>
    </row>
    <row r="2789" ht="12.75" customHeight="1">
      <c r="A2789" s="13" t="s">
        <v>197</v>
      </c>
      <c r="B2789" s="13" t="str">
        <f>IFERROR(__xludf.DUMMYFUNCTION("REGEXREPLACE(A2789, ""\d"", """")"),"         Республика Марий Эл")</f>
        <v>         Республика Марий Эл</v>
      </c>
      <c r="C2789" s="14" t="str">
        <f t="shared" si="15"/>
        <v>Республика Марий Эл</v>
      </c>
      <c r="D2789" s="3">
        <f t="shared" si="16"/>
        <v>2</v>
      </c>
      <c r="E2789" s="15" t="s">
        <v>46</v>
      </c>
      <c r="F2789" s="13" t="str">
        <f>IFERROR(__xludf.DUMMYFUNCTION("REGEXEXTRACT(E2789, ""[А-Яа-я].*"")"),"Случ.отравл.алкоголем")</f>
        <v>Случ.отравл.алкоголем</v>
      </c>
      <c r="G2789" s="16">
        <f t="shared" si="17"/>
        <v>2</v>
      </c>
      <c r="H2789" s="13" t="s">
        <v>28</v>
      </c>
      <c r="I2789" s="13" t="str">
        <f>IFERROR(__xludf.DUMMYFUNCTION("REGEXREPLACE(H2789, "".*\s"", """")"),"человек")</f>
        <v>человек</v>
      </c>
      <c r="J2789" s="13" t="s">
        <v>29</v>
      </c>
      <c r="K2789" s="17" t="str">
        <f>IFERROR(__xludf.DUMMYFUNCTION("REGEXREPLACE(J2789, ""^[\d\s]+"", """")"),"значение показателя за год")</f>
        <v>значение показателя за год</v>
      </c>
      <c r="L2789" s="16">
        <f t="shared" si="18"/>
        <v>2</v>
      </c>
      <c r="M2789" s="13" t="s">
        <v>32</v>
      </c>
      <c r="N2789" s="13" t="str">
        <f>IFERROR(__xludf.DUMMYFUNCTION("REGEXEXTRACT(M2789, "" (.+)$"")"),"сельское население")</f>
        <v>сельское население</v>
      </c>
      <c r="O2789" s="18">
        <v>98.0</v>
      </c>
      <c r="P2789" s="18">
        <v>111.0</v>
      </c>
      <c r="Q2789" s="18">
        <v>93.0</v>
      </c>
      <c r="R2789" s="18">
        <v>78.0</v>
      </c>
      <c r="S2789" s="18">
        <v>70.0</v>
      </c>
      <c r="T2789" s="18">
        <v>53.0</v>
      </c>
      <c r="U2789" s="18">
        <v>45.0</v>
      </c>
      <c r="V2789" s="18">
        <v>50.0</v>
      </c>
      <c r="W2789" s="18">
        <v>36.0</v>
      </c>
      <c r="X2789" s="18">
        <v>21.0</v>
      </c>
      <c r="Y2789" s="18">
        <v>47.0</v>
      </c>
      <c r="Z2789" s="19" t="str">
        <f t="shared" si="6"/>
        <v/>
      </c>
      <c r="AA2789" s="19" t="str">
        <f t="shared" si="19"/>
        <v/>
      </c>
      <c r="AB2789" s="19">
        <f t="shared" si="8"/>
        <v>702</v>
      </c>
      <c r="AC2789" s="19">
        <f t="shared" si="20"/>
        <v>63.81818182</v>
      </c>
      <c r="AD2789" s="19">
        <f t="shared" si="21"/>
        <v>61</v>
      </c>
      <c r="AE2789" s="19" t="str">
        <f t="shared" si="22"/>
        <v>Нет моды</v>
      </c>
      <c r="AF2789" s="19">
        <f t="shared" si="23"/>
        <v>21</v>
      </c>
      <c r="AG2789" s="19">
        <f t="shared" si="24"/>
        <v>111</v>
      </c>
      <c r="AH2789" s="20" t="str">
        <f t="shared" si="14"/>
        <v>Город: 50%; Село: 50%</v>
      </c>
      <c r="AI2789" s="21"/>
      <c r="AJ2789" s="21"/>
      <c r="AK2789" s="21"/>
      <c r="AL2789" s="22">
        <f t="shared" si="25"/>
        <v>1</v>
      </c>
    </row>
    <row r="2790" ht="12.75" customHeight="1">
      <c r="A2790" s="13" t="s">
        <v>197</v>
      </c>
      <c r="B2790" s="13" t="str">
        <f>IFERROR(__xludf.DUMMYFUNCTION("REGEXREPLACE(A2790, ""\d"", """")"),"         Республика Марий Эл")</f>
        <v>         Республика Марий Эл</v>
      </c>
      <c r="C2790" s="14" t="str">
        <f t="shared" si="15"/>
        <v>Республика Марий Эл</v>
      </c>
      <c r="D2790" s="3">
        <f t="shared" si="16"/>
        <v>2</v>
      </c>
      <c r="E2790" s="15" t="s">
        <v>47</v>
      </c>
      <c r="F2790" s="13" t="str">
        <f>IFERROR(__xludf.DUMMYFUNCTION("REGEXEXTRACT(E2790, ""[А-Яа-я].*"")"),"транспортные травмы всех видов")</f>
        <v>транспортные травмы всех видов</v>
      </c>
      <c r="G2790" s="16">
        <f t="shared" si="17"/>
        <v>2</v>
      </c>
      <c r="H2790" s="13" t="s">
        <v>28</v>
      </c>
      <c r="I2790" s="13" t="str">
        <f>IFERROR(__xludf.DUMMYFUNCTION("REGEXREPLACE(H2790, "".*\s"", """")"),"человек")</f>
        <v>человек</v>
      </c>
      <c r="J2790" s="13" t="s">
        <v>29</v>
      </c>
      <c r="K2790" s="17" t="str">
        <f>IFERROR(__xludf.DUMMYFUNCTION("REGEXREPLACE(J2790, ""^[\d\s]+"", """")"),"значение показателя за год")</f>
        <v>значение показателя за год</v>
      </c>
      <c r="L2790" s="16">
        <f t="shared" si="18"/>
        <v>2</v>
      </c>
      <c r="M2790" s="13" t="s">
        <v>30</v>
      </c>
      <c r="N2790" s="13" t="str">
        <f>IFERROR(__xludf.DUMMYFUNCTION("REGEXEXTRACT(M2790, "" (.+)$"")"),"все население")</f>
        <v>все население</v>
      </c>
      <c r="O2790" s="18">
        <v>152.0</v>
      </c>
      <c r="P2790" s="18">
        <v>146.0</v>
      </c>
      <c r="Q2790" s="18">
        <v>99.0</v>
      </c>
      <c r="R2790" s="18">
        <v>111.0</v>
      </c>
      <c r="S2790" s="23" t="s">
        <v>37</v>
      </c>
      <c r="T2790" s="23" t="s">
        <v>37</v>
      </c>
      <c r="U2790" s="23" t="s">
        <v>37</v>
      </c>
      <c r="V2790" s="23" t="s">
        <v>37</v>
      </c>
      <c r="W2790" s="23" t="s">
        <v>37</v>
      </c>
      <c r="X2790" s="23" t="s">
        <v>37</v>
      </c>
      <c r="Y2790" s="23" t="s">
        <v>37</v>
      </c>
      <c r="Z2790" s="19">
        <f t="shared" si="6"/>
        <v>508</v>
      </c>
      <c r="AA2790" s="19" t="str">
        <f t="shared" si="19"/>
        <v/>
      </c>
      <c r="AB2790" s="19" t="str">
        <f t="shared" si="8"/>
        <v/>
      </c>
      <c r="AC2790" s="19">
        <f t="shared" si="20"/>
        <v>127</v>
      </c>
      <c r="AD2790" s="19">
        <f t="shared" si="21"/>
        <v>78</v>
      </c>
      <c r="AE2790" s="19" t="str">
        <f t="shared" si="22"/>
        <v>Нет моды</v>
      </c>
      <c r="AF2790" s="19">
        <f t="shared" si="23"/>
        <v>99</v>
      </c>
      <c r="AG2790" s="19">
        <f t="shared" si="24"/>
        <v>152</v>
      </c>
      <c r="AH2790" s="20" t="str">
        <f t="shared" si="14"/>
        <v/>
      </c>
      <c r="AI2790" s="24"/>
      <c r="AJ2790" s="24"/>
      <c r="AK2790" s="24"/>
      <c r="AL2790" s="22">
        <f t="shared" si="25"/>
        <v>1</v>
      </c>
    </row>
    <row r="2791" ht="12.75" customHeight="1">
      <c r="A2791" s="13" t="s">
        <v>197</v>
      </c>
      <c r="B2791" s="13" t="str">
        <f>IFERROR(__xludf.DUMMYFUNCTION("REGEXREPLACE(A2791, ""\d"", """")"),"         Республика Марий Эл")</f>
        <v>         Республика Марий Эл</v>
      </c>
      <c r="C2791" s="14" t="str">
        <f t="shared" si="15"/>
        <v>Республика Марий Эл</v>
      </c>
      <c r="D2791" s="3">
        <f t="shared" si="16"/>
        <v>2</v>
      </c>
      <c r="E2791" s="15" t="s">
        <v>47</v>
      </c>
      <c r="F2791" s="13" t="str">
        <f>IFERROR(__xludf.DUMMYFUNCTION("REGEXEXTRACT(E2791, ""[А-Яа-я].*"")"),"транспортные травмы всех видов")</f>
        <v>транспортные травмы всех видов</v>
      </c>
      <c r="G2791" s="16">
        <f t="shared" si="17"/>
        <v>2</v>
      </c>
      <c r="H2791" s="13" t="s">
        <v>28</v>
      </c>
      <c r="I2791" s="13" t="str">
        <f>IFERROR(__xludf.DUMMYFUNCTION("REGEXREPLACE(H2791, "".*\s"", """")"),"человек")</f>
        <v>человек</v>
      </c>
      <c r="J2791" s="13" t="s">
        <v>29</v>
      </c>
      <c r="K2791" s="17" t="str">
        <f>IFERROR(__xludf.DUMMYFUNCTION("REGEXREPLACE(J2791, ""^[\d\s]+"", """")"),"значение показателя за год")</f>
        <v>значение показателя за год</v>
      </c>
      <c r="L2791" s="16">
        <f t="shared" si="18"/>
        <v>2</v>
      </c>
      <c r="M2791" s="13" t="s">
        <v>31</v>
      </c>
      <c r="N2791" s="13" t="str">
        <f>IFERROR(__xludf.DUMMYFUNCTION("REGEXEXTRACT(M2791, "" (.+)$"")"),"городское население")</f>
        <v>городское население</v>
      </c>
      <c r="O2791" s="18">
        <v>74.0</v>
      </c>
      <c r="P2791" s="18">
        <v>72.0</v>
      </c>
      <c r="Q2791" s="18">
        <v>44.0</v>
      </c>
      <c r="R2791" s="18">
        <v>72.0</v>
      </c>
      <c r="S2791" s="23" t="s">
        <v>37</v>
      </c>
      <c r="T2791" s="23" t="s">
        <v>37</v>
      </c>
      <c r="U2791" s="23" t="s">
        <v>37</v>
      </c>
      <c r="V2791" s="23" t="s">
        <v>37</v>
      </c>
      <c r="W2791" s="23" t="s">
        <v>37</v>
      </c>
      <c r="X2791" s="23" t="s">
        <v>37</v>
      </c>
      <c r="Y2791" s="23" t="s">
        <v>37</v>
      </c>
      <c r="Z2791" s="19" t="str">
        <f t="shared" si="6"/>
        <v/>
      </c>
      <c r="AA2791" s="19">
        <f t="shared" si="19"/>
        <v>262</v>
      </c>
      <c r="AB2791" s="19" t="str">
        <f t="shared" si="8"/>
        <v/>
      </c>
      <c r="AC2791" s="19">
        <f t="shared" si="20"/>
        <v>65.5</v>
      </c>
      <c r="AD2791" s="19">
        <f t="shared" si="21"/>
        <v>86.5</v>
      </c>
      <c r="AE2791" s="19" t="str">
        <f t="shared" si="22"/>
        <v>Нет моды</v>
      </c>
      <c r="AF2791" s="19">
        <f t="shared" si="23"/>
        <v>44</v>
      </c>
      <c r="AG2791" s="19">
        <f t="shared" si="24"/>
        <v>74</v>
      </c>
      <c r="AH2791" s="20" t="str">
        <f t="shared" si="14"/>
        <v/>
      </c>
      <c r="AI2791" s="24"/>
      <c r="AJ2791" s="24"/>
      <c r="AK2791" s="24"/>
      <c r="AL2791" s="22">
        <f t="shared" si="25"/>
        <v>1</v>
      </c>
    </row>
    <row r="2792" ht="12.75" customHeight="1">
      <c r="A2792" s="13" t="s">
        <v>197</v>
      </c>
      <c r="B2792" s="13" t="str">
        <f>IFERROR(__xludf.DUMMYFUNCTION("REGEXREPLACE(A2792, ""\d"", """")"),"         Республика Марий Эл")</f>
        <v>         Республика Марий Эл</v>
      </c>
      <c r="C2792" s="14" t="str">
        <f t="shared" si="15"/>
        <v>Республика Марий Эл</v>
      </c>
      <c r="D2792" s="3">
        <f t="shared" si="16"/>
        <v>2</v>
      </c>
      <c r="E2792" s="15" t="s">
        <v>47</v>
      </c>
      <c r="F2792" s="13" t="str">
        <f>IFERROR(__xludf.DUMMYFUNCTION("REGEXEXTRACT(E2792, ""[А-Яа-я].*"")"),"транспортные травмы всех видов")</f>
        <v>транспортные травмы всех видов</v>
      </c>
      <c r="G2792" s="16">
        <f t="shared" si="17"/>
        <v>2</v>
      </c>
      <c r="H2792" s="13" t="s">
        <v>28</v>
      </c>
      <c r="I2792" s="13" t="str">
        <f>IFERROR(__xludf.DUMMYFUNCTION("REGEXREPLACE(H2792, "".*\s"", """")"),"человек")</f>
        <v>человек</v>
      </c>
      <c r="J2792" s="13" t="s">
        <v>29</v>
      </c>
      <c r="K2792" s="17" t="str">
        <f>IFERROR(__xludf.DUMMYFUNCTION("REGEXREPLACE(J2792, ""^[\d\s]+"", """")"),"значение показателя за год")</f>
        <v>значение показателя за год</v>
      </c>
      <c r="L2792" s="16">
        <f t="shared" si="18"/>
        <v>2</v>
      </c>
      <c r="M2792" s="13" t="s">
        <v>32</v>
      </c>
      <c r="N2792" s="13" t="str">
        <f>IFERROR(__xludf.DUMMYFUNCTION("REGEXEXTRACT(M2792, "" (.+)$"")"),"сельское население")</f>
        <v>сельское население</v>
      </c>
      <c r="O2792" s="18">
        <v>78.0</v>
      </c>
      <c r="P2792" s="18">
        <v>74.0</v>
      </c>
      <c r="Q2792" s="18">
        <v>55.0</v>
      </c>
      <c r="R2792" s="18">
        <v>39.0</v>
      </c>
      <c r="S2792" s="23" t="s">
        <v>37</v>
      </c>
      <c r="T2792" s="23" t="s">
        <v>37</v>
      </c>
      <c r="U2792" s="23" t="s">
        <v>37</v>
      </c>
      <c r="V2792" s="23" t="s">
        <v>37</v>
      </c>
      <c r="W2792" s="23" t="s">
        <v>37</v>
      </c>
      <c r="X2792" s="23" t="s">
        <v>37</v>
      </c>
      <c r="Y2792" s="23" t="s">
        <v>37</v>
      </c>
      <c r="Z2792" s="19" t="str">
        <f t="shared" si="6"/>
        <v/>
      </c>
      <c r="AA2792" s="19" t="str">
        <f t="shared" si="19"/>
        <v/>
      </c>
      <c r="AB2792" s="19">
        <f t="shared" si="8"/>
        <v>246</v>
      </c>
      <c r="AC2792" s="19">
        <f t="shared" si="20"/>
        <v>61.5</v>
      </c>
      <c r="AD2792" s="19">
        <f t="shared" si="21"/>
        <v>72</v>
      </c>
      <c r="AE2792" s="19" t="str">
        <f t="shared" si="22"/>
        <v>Нет моды</v>
      </c>
      <c r="AF2792" s="19">
        <f t="shared" si="23"/>
        <v>39</v>
      </c>
      <c r="AG2792" s="19">
        <f t="shared" si="24"/>
        <v>78</v>
      </c>
      <c r="AH2792" s="20" t="str">
        <f t="shared" si="14"/>
        <v>Город: 52%; Село: 48%</v>
      </c>
      <c r="AI2792" s="24"/>
      <c r="AJ2792" s="24"/>
      <c r="AK2792" s="24"/>
      <c r="AL2792" s="22">
        <f t="shared" si="25"/>
        <v>1</v>
      </c>
    </row>
    <row r="2793" ht="12.75" customHeight="1">
      <c r="A2793" s="13" t="s">
        <v>197</v>
      </c>
      <c r="B2793" s="13" t="str">
        <f>IFERROR(__xludf.DUMMYFUNCTION("REGEXREPLACE(A2793, ""\d"", """")"),"         Республика Марий Эл")</f>
        <v>         Республика Марий Эл</v>
      </c>
      <c r="C2793" s="14" t="str">
        <f t="shared" si="15"/>
        <v>Республика Марий Эл</v>
      </c>
      <c r="D2793" s="3">
        <f t="shared" si="16"/>
        <v>2</v>
      </c>
      <c r="E2793" s="15" t="s">
        <v>48</v>
      </c>
      <c r="F2793" s="13" t="str">
        <f>IFERROR(__xludf.DUMMYFUNCTION("REGEXEXTRACT(E2793, ""[А-Яа-я].*"")"),"Убийство")</f>
        <v>Убийство</v>
      </c>
      <c r="G2793" s="16">
        <f t="shared" si="17"/>
        <v>2</v>
      </c>
      <c r="H2793" s="13" t="s">
        <v>28</v>
      </c>
      <c r="I2793" s="13" t="str">
        <f>IFERROR(__xludf.DUMMYFUNCTION("REGEXREPLACE(H2793, "".*\s"", """")"),"человек")</f>
        <v>человек</v>
      </c>
      <c r="J2793" s="13" t="s">
        <v>29</v>
      </c>
      <c r="K2793" s="17" t="str">
        <f>IFERROR(__xludf.DUMMYFUNCTION("REGEXREPLACE(J2793, ""^[\d\s]+"", """")"),"значение показателя за год")</f>
        <v>значение показателя за год</v>
      </c>
      <c r="L2793" s="16">
        <f t="shared" si="18"/>
        <v>2</v>
      </c>
      <c r="M2793" s="13" t="s">
        <v>30</v>
      </c>
      <c r="N2793" s="13" t="str">
        <f>IFERROR(__xludf.DUMMYFUNCTION("REGEXEXTRACT(M2793, "" (.+)$"")"),"все население")</f>
        <v>все население</v>
      </c>
      <c r="O2793" s="18">
        <v>87.0</v>
      </c>
      <c r="P2793" s="18">
        <v>75.0</v>
      </c>
      <c r="Q2793" s="18">
        <v>64.0</v>
      </c>
      <c r="R2793" s="18">
        <v>57.0</v>
      </c>
      <c r="S2793" s="18">
        <v>43.0</v>
      </c>
      <c r="T2793" s="18">
        <v>33.0</v>
      </c>
      <c r="U2793" s="18">
        <v>33.0</v>
      </c>
      <c r="V2793" s="18">
        <v>26.0</v>
      </c>
      <c r="W2793" s="18">
        <v>25.0</v>
      </c>
      <c r="X2793" s="18">
        <v>28.0</v>
      </c>
      <c r="Y2793" s="18">
        <v>25.0</v>
      </c>
      <c r="Z2793" s="19">
        <f t="shared" si="6"/>
        <v>496</v>
      </c>
      <c r="AA2793" s="19" t="str">
        <f t="shared" si="19"/>
        <v/>
      </c>
      <c r="AB2793" s="19" t="str">
        <f t="shared" si="8"/>
        <v/>
      </c>
      <c r="AC2793" s="19">
        <f t="shared" si="20"/>
        <v>45.09090909</v>
      </c>
      <c r="AD2793" s="19">
        <f t="shared" si="21"/>
        <v>43</v>
      </c>
      <c r="AE2793" s="19" t="str">
        <f t="shared" si="22"/>
        <v>Нет моды</v>
      </c>
      <c r="AF2793" s="19">
        <f t="shared" si="23"/>
        <v>25</v>
      </c>
      <c r="AG2793" s="19">
        <f t="shared" si="24"/>
        <v>87</v>
      </c>
      <c r="AH2793" s="20" t="str">
        <f t="shared" si="14"/>
        <v/>
      </c>
      <c r="AI2793" s="21"/>
      <c r="AJ2793" s="21"/>
      <c r="AK2793" s="21"/>
      <c r="AL2793" s="22">
        <f t="shared" si="25"/>
        <v>1</v>
      </c>
    </row>
    <row r="2794" ht="12.75" customHeight="1">
      <c r="A2794" s="13" t="s">
        <v>197</v>
      </c>
      <c r="B2794" s="13" t="str">
        <f>IFERROR(__xludf.DUMMYFUNCTION("REGEXREPLACE(A2794, ""\d"", """")"),"         Республика Марий Эл")</f>
        <v>         Республика Марий Эл</v>
      </c>
      <c r="C2794" s="14" t="str">
        <f t="shared" si="15"/>
        <v>Республика Марий Эл</v>
      </c>
      <c r="D2794" s="3">
        <f t="shared" si="16"/>
        <v>2</v>
      </c>
      <c r="E2794" s="15" t="s">
        <v>48</v>
      </c>
      <c r="F2794" s="13" t="str">
        <f>IFERROR(__xludf.DUMMYFUNCTION("REGEXEXTRACT(E2794, ""[А-Яа-я].*"")"),"Убийство")</f>
        <v>Убийство</v>
      </c>
      <c r="G2794" s="16">
        <f t="shared" si="17"/>
        <v>2</v>
      </c>
      <c r="H2794" s="13" t="s">
        <v>28</v>
      </c>
      <c r="I2794" s="13" t="str">
        <f>IFERROR(__xludf.DUMMYFUNCTION("REGEXREPLACE(H2794, "".*\s"", """")"),"человек")</f>
        <v>человек</v>
      </c>
      <c r="J2794" s="13" t="s">
        <v>29</v>
      </c>
      <c r="K2794" s="17" t="str">
        <f>IFERROR(__xludf.DUMMYFUNCTION("REGEXREPLACE(J2794, ""^[\d\s]+"", """")"),"значение показателя за год")</f>
        <v>значение показателя за год</v>
      </c>
      <c r="L2794" s="16">
        <f t="shared" si="18"/>
        <v>2</v>
      </c>
      <c r="M2794" s="13" t="s">
        <v>31</v>
      </c>
      <c r="N2794" s="13" t="str">
        <f>IFERROR(__xludf.DUMMYFUNCTION("REGEXEXTRACT(M2794, "" (.+)$"")"),"городское население")</f>
        <v>городское население</v>
      </c>
      <c r="O2794" s="18">
        <v>53.0</v>
      </c>
      <c r="P2794" s="18">
        <v>44.0</v>
      </c>
      <c r="Q2794" s="18">
        <v>28.0</v>
      </c>
      <c r="R2794" s="18">
        <v>43.0</v>
      </c>
      <c r="S2794" s="18">
        <v>22.0</v>
      </c>
      <c r="T2794" s="18">
        <v>23.0</v>
      </c>
      <c r="U2794" s="18">
        <v>24.0</v>
      </c>
      <c r="V2794" s="18">
        <v>17.0</v>
      </c>
      <c r="W2794" s="18">
        <v>11.0</v>
      </c>
      <c r="X2794" s="18">
        <v>19.0</v>
      </c>
      <c r="Y2794" s="18">
        <v>21.0</v>
      </c>
      <c r="Z2794" s="19" t="str">
        <f t="shared" si="6"/>
        <v/>
      </c>
      <c r="AA2794" s="19">
        <f t="shared" si="19"/>
        <v>305</v>
      </c>
      <c r="AB2794" s="19" t="str">
        <f t="shared" si="8"/>
        <v/>
      </c>
      <c r="AC2794" s="19">
        <f t="shared" si="20"/>
        <v>27.72727273</v>
      </c>
      <c r="AD2794" s="19">
        <f t="shared" si="21"/>
        <v>28</v>
      </c>
      <c r="AE2794" s="19" t="str">
        <f t="shared" si="22"/>
        <v>Нет моды</v>
      </c>
      <c r="AF2794" s="19">
        <f t="shared" si="23"/>
        <v>11</v>
      </c>
      <c r="AG2794" s="19">
        <f t="shared" si="24"/>
        <v>53</v>
      </c>
      <c r="AH2794" s="20" t="str">
        <f t="shared" si="14"/>
        <v/>
      </c>
      <c r="AI2794" s="21"/>
      <c r="AJ2794" s="21"/>
      <c r="AK2794" s="21"/>
      <c r="AL2794" s="22">
        <f t="shared" si="25"/>
        <v>1</v>
      </c>
    </row>
    <row r="2795" ht="12.75" customHeight="1">
      <c r="A2795" s="13" t="s">
        <v>197</v>
      </c>
      <c r="B2795" s="13" t="str">
        <f>IFERROR(__xludf.DUMMYFUNCTION("REGEXREPLACE(A2795, ""\d"", """")"),"         Республика Марий Эл")</f>
        <v>         Республика Марий Эл</v>
      </c>
      <c r="C2795" s="14" t="str">
        <f t="shared" si="15"/>
        <v>Республика Марий Эл</v>
      </c>
      <c r="D2795" s="3">
        <f t="shared" si="16"/>
        <v>2</v>
      </c>
      <c r="E2795" s="15" t="s">
        <v>48</v>
      </c>
      <c r="F2795" s="13" t="str">
        <f>IFERROR(__xludf.DUMMYFUNCTION("REGEXEXTRACT(E2795, ""[А-Яа-я].*"")"),"Убийство")</f>
        <v>Убийство</v>
      </c>
      <c r="G2795" s="16">
        <f t="shared" si="17"/>
        <v>2</v>
      </c>
      <c r="H2795" s="13" t="s">
        <v>28</v>
      </c>
      <c r="I2795" s="13" t="str">
        <f>IFERROR(__xludf.DUMMYFUNCTION("REGEXREPLACE(H2795, "".*\s"", """")"),"человек")</f>
        <v>человек</v>
      </c>
      <c r="J2795" s="13" t="s">
        <v>29</v>
      </c>
      <c r="K2795" s="17" t="str">
        <f>IFERROR(__xludf.DUMMYFUNCTION("REGEXREPLACE(J2795, ""^[\d\s]+"", """")"),"значение показателя за год")</f>
        <v>значение показателя за год</v>
      </c>
      <c r="L2795" s="16">
        <f t="shared" si="18"/>
        <v>2</v>
      </c>
      <c r="M2795" s="13" t="s">
        <v>32</v>
      </c>
      <c r="N2795" s="13" t="str">
        <f>IFERROR(__xludf.DUMMYFUNCTION("REGEXEXTRACT(M2795, "" (.+)$"")"),"сельское население")</f>
        <v>сельское население</v>
      </c>
      <c r="O2795" s="18">
        <v>34.0</v>
      </c>
      <c r="P2795" s="18">
        <v>31.0</v>
      </c>
      <c r="Q2795" s="18">
        <v>36.0</v>
      </c>
      <c r="R2795" s="18">
        <v>14.0</v>
      </c>
      <c r="S2795" s="18">
        <v>21.0</v>
      </c>
      <c r="T2795" s="18">
        <v>10.0</v>
      </c>
      <c r="U2795" s="18">
        <v>9.0</v>
      </c>
      <c r="V2795" s="18">
        <v>9.0</v>
      </c>
      <c r="W2795" s="18">
        <v>14.0</v>
      </c>
      <c r="X2795" s="18">
        <v>9.0</v>
      </c>
      <c r="Y2795" s="18">
        <v>4.0</v>
      </c>
      <c r="Z2795" s="19" t="str">
        <f t="shared" si="6"/>
        <v/>
      </c>
      <c r="AA2795" s="19" t="str">
        <f t="shared" si="19"/>
        <v/>
      </c>
      <c r="AB2795" s="19">
        <f t="shared" si="8"/>
        <v>191</v>
      </c>
      <c r="AC2795" s="19">
        <f t="shared" si="20"/>
        <v>17.36363636</v>
      </c>
      <c r="AD2795" s="19">
        <f t="shared" si="21"/>
        <v>21</v>
      </c>
      <c r="AE2795" s="19" t="str">
        <f t="shared" si="22"/>
        <v>Нет моды</v>
      </c>
      <c r="AF2795" s="19">
        <f t="shared" si="23"/>
        <v>4</v>
      </c>
      <c r="AG2795" s="19">
        <f t="shared" si="24"/>
        <v>36</v>
      </c>
      <c r="AH2795" s="20" t="str">
        <f t="shared" si="14"/>
        <v>Город: 61%; Село: 39%</v>
      </c>
      <c r="AI2795" s="21"/>
      <c r="AJ2795" s="21"/>
      <c r="AK2795" s="21"/>
      <c r="AL2795" s="22">
        <f t="shared" si="25"/>
        <v>1</v>
      </c>
    </row>
    <row r="2796" ht="12.75" customHeight="1">
      <c r="A2796" s="13" t="s">
        <v>197</v>
      </c>
      <c r="B2796" s="13" t="str">
        <f>IFERROR(__xludf.DUMMYFUNCTION("REGEXREPLACE(A2796, ""\d"", """")"),"         Республика Марий Эл")</f>
        <v>         Республика Марий Эл</v>
      </c>
      <c r="C2796" s="14" t="str">
        <f t="shared" si="15"/>
        <v>Республика Марий Эл</v>
      </c>
      <c r="D2796" s="3">
        <f t="shared" si="16"/>
        <v>2</v>
      </c>
      <c r="E2796" s="15" t="s">
        <v>49</v>
      </c>
      <c r="F2796" s="13" t="str">
        <f>IFERROR(__xludf.DUMMYFUNCTION("REGEXEXTRACT(E2796, ""[А-Яа-я].*"")"),"Цереброваскулярные болезни")</f>
        <v>Цереброваскулярные болезни</v>
      </c>
      <c r="G2796" s="16">
        <f t="shared" si="17"/>
        <v>2</v>
      </c>
      <c r="H2796" s="13" t="s">
        <v>28</v>
      </c>
      <c r="I2796" s="13" t="str">
        <f>IFERROR(__xludf.DUMMYFUNCTION("REGEXREPLACE(H2796, "".*\s"", """")"),"человек")</f>
        <v>человек</v>
      </c>
      <c r="J2796" s="13" t="s">
        <v>29</v>
      </c>
      <c r="K2796" s="17" t="str">
        <f>IFERROR(__xludf.DUMMYFUNCTION("REGEXREPLACE(J2796, ""^[\d\s]+"", """")"),"значение показателя за год")</f>
        <v>значение показателя за год</v>
      </c>
      <c r="L2796" s="16">
        <f t="shared" si="18"/>
        <v>2</v>
      </c>
      <c r="M2796" s="13" t="s">
        <v>30</v>
      </c>
      <c r="N2796" s="13" t="str">
        <f>IFERROR(__xludf.DUMMYFUNCTION("REGEXEXTRACT(M2796, "" (.+)$"")"),"все население")</f>
        <v>все население</v>
      </c>
      <c r="O2796" s="18">
        <v>2095.0</v>
      </c>
      <c r="P2796" s="18">
        <v>1356.0</v>
      </c>
      <c r="Q2796" s="18">
        <v>1397.0</v>
      </c>
      <c r="R2796" s="18">
        <v>1592.0</v>
      </c>
      <c r="S2796" s="18">
        <v>1504.0</v>
      </c>
      <c r="T2796" s="18">
        <v>1513.0</v>
      </c>
      <c r="U2796" s="18">
        <v>1257.0</v>
      </c>
      <c r="V2796" s="18">
        <v>1353.0</v>
      </c>
      <c r="W2796" s="18">
        <v>1213.0</v>
      </c>
      <c r="X2796" s="18">
        <v>916.0</v>
      </c>
      <c r="Y2796" s="18">
        <v>884.0</v>
      </c>
      <c r="Z2796" s="19">
        <f t="shared" si="6"/>
        <v>15080</v>
      </c>
      <c r="AA2796" s="19" t="str">
        <f t="shared" si="19"/>
        <v/>
      </c>
      <c r="AB2796" s="19" t="str">
        <f t="shared" si="8"/>
        <v/>
      </c>
      <c r="AC2796" s="19">
        <f t="shared" si="20"/>
        <v>1370.909091</v>
      </c>
      <c r="AD2796" s="19">
        <f t="shared" si="21"/>
        <v>460</v>
      </c>
      <c r="AE2796" s="19" t="str">
        <f t="shared" si="22"/>
        <v>Нет моды</v>
      </c>
      <c r="AF2796" s="19">
        <f t="shared" si="23"/>
        <v>884</v>
      </c>
      <c r="AG2796" s="19">
        <f t="shared" si="24"/>
        <v>2095</v>
      </c>
      <c r="AH2796" s="20" t="str">
        <f t="shared" si="14"/>
        <v/>
      </c>
      <c r="AI2796" s="21"/>
      <c r="AJ2796" s="21"/>
      <c r="AK2796" s="21"/>
      <c r="AL2796" s="22">
        <f t="shared" si="25"/>
        <v>1</v>
      </c>
    </row>
    <row r="2797" ht="12.75" customHeight="1">
      <c r="A2797" s="13" t="s">
        <v>197</v>
      </c>
      <c r="B2797" s="13" t="str">
        <f>IFERROR(__xludf.DUMMYFUNCTION("REGEXREPLACE(A2797, ""\d"", """")"),"         Республика Марий Эл")</f>
        <v>         Республика Марий Эл</v>
      </c>
      <c r="C2797" s="14" t="str">
        <f t="shared" si="15"/>
        <v>Республика Марий Эл</v>
      </c>
      <c r="D2797" s="3">
        <f t="shared" si="16"/>
        <v>2</v>
      </c>
      <c r="E2797" s="15" t="s">
        <v>49</v>
      </c>
      <c r="F2797" s="13" t="str">
        <f>IFERROR(__xludf.DUMMYFUNCTION("REGEXEXTRACT(E2797, ""[А-Яа-я].*"")"),"Цереброваскулярные болезни")</f>
        <v>Цереброваскулярные болезни</v>
      </c>
      <c r="G2797" s="16">
        <f t="shared" si="17"/>
        <v>2</v>
      </c>
      <c r="H2797" s="13" t="s">
        <v>28</v>
      </c>
      <c r="I2797" s="13" t="str">
        <f>IFERROR(__xludf.DUMMYFUNCTION("REGEXREPLACE(H2797, "".*\s"", """")"),"человек")</f>
        <v>человек</v>
      </c>
      <c r="J2797" s="13" t="s">
        <v>29</v>
      </c>
      <c r="K2797" s="17" t="str">
        <f>IFERROR(__xludf.DUMMYFUNCTION("REGEXREPLACE(J2797, ""^[\d\s]+"", """")"),"значение показателя за год")</f>
        <v>значение показателя за год</v>
      </c>
      <c r="L2797" s="16">
        <f t="shared" si="18"/>
        <v>2</v>
      </c>
      <c r="M2797" s="13" t="s">
        <v>31</v>
      </c>
      <c r="N2797" s="13" t="str">
        <f>IFERROR(__xludf.DUMMYFUNCTION("REGEXEXTRACT(M2797, "" (.+)$"")"),"городское население")</f>
        <v>городское население</v>
      </c>
      <c r="O2797" s="18">
        <v>1362.0</v>
      </c>
      <c r="P2797" s="18">
        <v>866.0</v>
      </c>
      <c r="Q2797" s="18">
        <v>839.0</v>
      </c>
      <c r="R2797" s="18">
        <v>963.0</v>
      </c>
      <c r="S2797" s="18">
        <v>927.0</v>
      </c>
      <c r="T2797" s="18">
        <v>914.0</v>
      </c>
      <c r="U2797" s="18">
        <v>740.0</v>
      </c>
      <c r="V2797" s="18">
        <v>786.0</v>
      </c>
      <c r="W2797" s="18">
        <v>726.0</v>
      </c>
      <c r="X2797" s="18">
        <v>518.0</v>
      </c>
      <c r="Y2797" s="18">
        <v>540.0</v>
      </c>
      <c r="Z2797" s="19" t="str">
        <f t="shared" si="6"/>
        <v/>
      </c>
      <c r="AA2797" s="19">
        <f t="shared" si="19"/>
        <v>9181</v>
      </c>
      <c r="AB2797" s="19" t="str">
        <f t="shared" si="8"/>
        <v/>
      </c>
      <c r="AC2797" s="19">
        <f t="shared" si="20"/>
        <v>834.6363636</v>
      </c>
      <c r="AD2797" s="19">
        <f t="shared" si="21"/>
        <v>945</v>
      </c>
      <c r="AE2797" s="19" t="str">
        <f t="shared" si="22"/>
        <v>Нет моды</v>
      </c>
      <c r="AF2797" s="19">
        <f t="shared" si="23"/>
        <v>518</v>
      </c>
      <c r="AG2797" s="19">
        <f t="shared" si="24"/>
        <v>1362</v>
      </c>
      <c r="AH2797" s="20" t="str">
        <f t="shared" si="14"/>
        <v/>
      </c>
      <c r="AI2797" s="21"/>
      <c r="AJ2797" s="21"/>
      <c r="AK2797" s="21"/>
      <c r="AL2797" s="22">
        <f t="shared" si="25"/>
        <v>1</v>
      </c>
    </row>
    <row r="2798" ht="12.75" customHeight="1">
      <c r="A2798" s="13" t="s">
        <v>197</v>
      </c>
      <c r="B2798" s="13" t="str">
        <f>IFERROR(__xludf.DUMMYFUNCTION("REGEXREPLACE(A2798, ""\d"", """")"),"         Республика Марий Эл")</f>
        <v>         Республика Марий Эл</v>
      </c>
      <c r="C2798" s="14" t="str">
        <f t="shared" si="15"/>
        <v>Республика Марий Эл</v>
      </c>
      <c r="D2798" s="3">
        <f t="shared" si="16"/>
        <v>2</v>
      </c>
      <c r="E2798" s="15" t="s">
        <v>49</v>
      </c>
      <c r="F2798" s="13" t="str">
        <f>IFERROR(__xludf.DUMMYFUNCTION("REGEXEXTRACT(E2798, ""[А-Яа-я].*"")"),"Цереброваскулярные болезни")</f>
        <v>Цереброваскулярные болезни</v>
      </c>
      <c r="G2798" s="16">
        <f t="shared" si="17"/>
        <v>2</v>
      </c>
      <c r="H2798" s="13" t="s">
        <v>28</v>
      </c>
      <c r="I2798" s="13" t="str">
        <f>IFERROR(__xludf.DUMMYFUNCTION("REGEXREPLACE(H2798, "".*\s"", """")"),"человек")</f>
        <v>человек</v>
      </c>
      <c r="J2798" s="13" t="s">
        <v>29</v>
      </c>
      <c r="K2798" s="17" t="str">
        <f>IFERROR(__xludf.DUMMYFUNCTION("REGEXREPLACE(J2798, ""^[\d\s]+"", """")"),"значение показателя за год")</f>
        <v>значение показателя за год</v>
      </c>
      <c r="L2798" s="16">
        <f t="shared" si="18"/>
        <v>2</v>
      </c>
      <c r="M2798" s="13" t="s">
        <v>32</v>
      </c>
      <c r="N2798" s="13" t="str">
        <f>IFERROR(__xludf.DUMMYFUNCTION("REGEXEXTRACT(M2798, "" (.+)$"")"),"сельское население")</f>
        <v>сельское население</v>
      </c>
      <c r="O2798" s="18">
        <v>733.0</v>
      </c>
      <c r="P2798" s="18">
        <v>490.0</v>
      </c>
      <c r="Q2798" s="18">
        <v>558.0</v>
      </c>
      <c r="R2798" s="18">
        <v>629.0</v>
      </c>
      <c r="S2798" s="18">
        <v>577.0</v>
      </c>
      <c r="T2798" s="18">
        <v>599.0</v>
      </c>
      <c r="U2798" s="18">
        <v>517.0</v>
      </c>
      <c r="V2798" s="18">
        <v>567.0</v>
      </c>
      <c r="W2798" s="18">
        <v>487.0</v>
      </c>
      <c r="X2798" s="18">
        <v>398.0</v>
      </c>
      <c r="Y2798" s="18">
        <v>344.0</v>
      </c>
      <c r="Z2798" s="19" t="str">
        <f t="shared" si="6"/>
        <v/>
      </c>
      <c r="AA2798" s="19" t="str">
        <f t="shared" si="19"/>
        <v/>
      </c>
      <c r="AB2798" s="19">
        <f t="shared" si="8"/>
        <v>5899</v>
      </c>
      <c r="AC2798" s="19">
        <f t="shared" si="20"/>
        <v>536.2727273</v>
      </c>
      <c r="AD2798" s="19">
        <f t="shared" si="21"/>
        <v>614</v>
      </c>
      <c r="AE2798" s="19" t="str">
        <f t="shared" si="22"/>
        <v>Нет моды</v>
      </c>
      <c r="AF2798" s="19">
        <f t="shared" si="23"/>
        <v>344</v>
      </c>
      <c r="AG2798" s="19">
        <f t="shared" si="24"/>
        <v>733</v>
      </c>
      <c r="AH2798" s="20" t="str">
        <f t="shared" si="14"/>
        <v>Город: 61%; Село: 39%</v>
      </c>
      <c r="AI2798" s="21"/>
      <c r="AJ2798" s="21"/>
      <c r="AK2798" s="21"/>
      <c r="AL2798" s="22">
        <f t="shared" si="25"/>
        <v>1</v>
      </c>
    </row>
    <row r="2799" ht="12.75" customHeight="1">
      <c r="A2799" s="13" t="s">
        <v>198</v>
      </c>
      <c r="B2799" s="13" t="str">
        <f>IFERROR(__xludf.DUMMYFUNCTION("REGEXREPLACE(A2799, ""\d"", """")"),"         Республика Мордовия")</f>
        <v>         Республика Мордовия</v>
      </c>
      <c r="C2799" s="14" t="str">
        <f t="shared" si="15"/>
        <v>Республика Мордовия</v>
      </c>
      <c r="D2799" s="3">
        <f t="shared" si="16"/>
        <v>2</v>
      </c>
      <c r="E2799" s="15" t="s">
        <v>27</v>
      </c>
      <c r="F2799" s="13" t="str">
        <f>IFERROR(__xludf.DUMMYFUNCTION("REGEXEXTRACT(E2799, ""[А-Яа-я].*"")"),"Болезни органов дыхания")</f>
        <v>Болезни органов дыхания</v>
      </c>
      <c r="G2799" s="16">
        <f t="shared" si="17"/>
        <v>2</v>
      </c>
      <c r="H2799" s="13" t="s">
        <v>28</v>
      </c>
      <c r="I2799" s="13" t="str">
        <f>IFERROR(__xludf.DUMMYFUNCTION("REGEXREPLACE(H2799, "".*\s"", """")"),"человек")</f>
        <v>человек</v>
      </c>
      <c r="J2799" s="13" t="s">
        <v>29</v>
      </c>
      <c r="K2799" s="17" t="str">
        <f>IFERROR(__xludf.DUMMYFUNCTION("REGEXREPLACE(J2799, ""^[\d\s]+"", """")"),"значение показателя за год")</f>
        <v>значение показателя за год</v>
      </c>
      <c r="L2799" s="16">
        <f t="shared" si="18"/>
        <v>2</v>
      </c>
      <c r="M2799" s="13" t="s">
        <v>30</v>
      </c>
      <c r="N2799" s="13" t="str">
        <f>IFERROR(__xludf.DUMMYFUNCTION("REGEXEXTRACT(M2799, "" (.+)$"")"),"все население")</f>
        <v>все население</v>
      </c>
      <c r="O2799" s="18">
        <v>513.0</v>
      </c>
      <c r="P2799" s="18">
        <v>575.0</v>
      </c>
      <c r="Q2799" s="18">
        <v>461.0</v>
      </c>
      <c r="R2799" s="18">
        <v>431.0</v>
      </c>
      <c r="S2799" s="18">
        <v>345.0</v>
      </c>
      <c r="T2799" s="18">
        <v>266.0</v>
      </c>
      <c r="U2799" s="18">
        <v>238.0</v>
      </c>
      <c r="V2799" s="18">
        <v>322.0</v>
      </c>
      <c r="W2799" s="18">
        <v>888.0</v>
      </c>
      <c r="X2799" s="18">
        <v>409.0</v>
      </c>
      <c r="Y2799" s="18">
        <v>299.0</v>
      </c>
      <c r="Z2799" s="19">
        <f t="shared" si="6"/>
        <v>4747</v>
      </c>
      <c r="AA2799" s="19" t="str">
        <f t="shared" si="19"/>
        <v/>
      </c>
      <c r="AB2799" s="19" t="str">
        <f t="shared" si="8"/>
        <v/>
      </c>
      <c r="AC2799" s="19">
        <f t="shared" si="20"/>
        <v>431.5454545</v>
      </c>
      <c r="AD2799" s="19">
        <f t="shared" si="21"/>
        <v>488.5</v>
      </c>
      <c r="AE2799" s="19" t="str">
        <f t="shared" si="22"/>
        <v>Нет моды</v>
      </c>
      <c r="AF2799" s="19">
        <f t="shared" si="23"/>
        <v>238</v>
      </c>
      <c r="AG2799" s="19">
        <f t="shared" si="24"/>
        <v>888</v>
      </c>
      <c r="AH2799" s="20" t="str">
        <f t="shared" si="14"/>
        <v/>
      </c>
      <c r="AI2799" s="21"/>
      <c r="AJ2799" s="21"/>
      <c r="AK2799" s="21"/>
      <c r="AL2799" s="22">
        <f t="shared" si="25"/>
        <v>1</v>
      </c>
    </row>
    <row r="2800" ht="12.75" customHeight="1">
      <c r="A2800" s="13" t="s">
        <v>198</v>
      </c>
      <c r="B2800" s="13" t="str">
        <f>IFERROR(__xludf.DUMMYFUNCTION("REGEXREPLACE(A2800, ""\d"", """")"),"         Республика Мордовия")</f>
        <v>         Республика Мордовия</v>
      </c>
      <c r="C2800" s="14" t="str">
        <f t="shared" si="15"/>
        <v>Республика Мордовия</v>
      </c>
      <c r="D2800" s="3">
        <f t="shared" si="16"/>
        <v>2</v>
      </c>
      <c r="E2800" s="15" t="s">
        <v>27</v>
      </c>
      <c r="F2800" s="13" t="str">
        <f>IFERROR(__xludf.DUMMYFUNCTION("REGEXEXTRACT(E2800, ""[А-Яа-я].*"")"),"Болезни органов дыхания")</f>
        <v>Болезни органов дыхания</v>
      </c>
      <c r="G2800" s="16">
        <f t="shared" si="17"/>
        <v>2</v>
      </c>
      <c r="H2800" s="13" t="s">
        <v>28</v>
      </c>
      <c r="I2800" s="13" t="str">
        <f>IFERROR(__xludf.DUMMYFUNCTION("REGEXREPLACE(H2800, "".*\s"", """")"),"человек")</f>
        <v>человек</v>
      </c>
      <c r="J2800" s="13" t="s">
        <v>29</v>
      </c>
      <c r="K2800" s="17" t="str">
        <f>IFERROR(__xludf.DUMMYFUNCTION("REGEXREPLACE(J2800, ""^[\d\s]+"", """")"),"значение показателя за год")</f>
        <v>значение показателя за год</v>
      </c>
      <c r="L2800" s="16">
        <f t="shared" si="18"/>
        <v>2</v>
      </c>
      <c r="M2800" s="13" t="s">
        <v>31</v>
      </c>
      <c r="N2800" s="13" t="str">
        <f>IFERROR(__xludf.DUMMYFUNCTION("REGEXEXTRACT(M2800, "" (.+)$"")"),"городское население")</f>
        <v>городское население</v>
      </c>
      <c r="O2800" s="18">
        <v>262.0</v>
      </c>
      <c r="P2800" s="18">
        <v>250.0</v>
      </c>
      <c r="Q2800" s="18">
        <v>206.0</v>
      </c>
      <c r="R2800" s="18">
        <v>211.0</v>
      </c>
      <c r="S2800" s="18">
        <v>176.0</v>
      </c>
      <c r="T2800" s="18">
        <v>126.0</v>
      </c>
      <c r="U2800" s="18">
        <v>107.0</v>
      </c>
      <c r="V2800" s="18">
        <v>167.0</v>
      </c>
      <c r="W2800" s="18">
        <v>538.0</v>
      </c>
      <c r="X2800" s="18">
        <v>225.0</v>
      </c>
      <c r="Y2800" s="18">
        <v>136.0</v>
      </c>
      <c r="Z2800" s="19" t="str">
        <f t="shared" si="6"/>
        <v/>
      </c>
      <c r="AA2800" s="19">
        <f t="shared" si="19"/>
        <v>2404</v>
      </c>
      <c r="AB2800" s="19" t="str">
        <f t="shared" si="8"/>
        <v/>
      </c>
      <c r="AC2800" s="19">
        <f t="shared" si="20"/>
        <v>218.5454545</v>
      </c>
      <c r="AD2800" s="19">
        <f t="shared" si="21"/>
        <v>264</v>
      </c>
      <c r="AE2800" s="19" t="str">
        <f t="shared" si="22"/>
        <v>Нет моды</v>
      </c>
      <c r="AF2800" s="19">
        <f t="shared" si="23"/>
        <v>107</v>
      </c>
      <c r="AG2800" s="19">
        <f t="shared" si="24"/>
        <v>538</v>
      </c>
      <c r="AH2800" s="20" t="str">
        <f t="shared" si="14"/>
        <v/>
      </c>
      <c r="AI2800" s="21"/>
      <c r="AJ2800" s="21"/>
      <c r="AK2800" s="21"/>
      <c r="AL2800" s="22">
        <f t="shared" si="25"/>
        <v>1</v>
      </c>
    </row>
    <row r="2801" ht="12.75" customHeight="1">
      <c r="A2801" s="13" t="s">
        <v>198</v>
      </c>
      <c r="B2801" s="13" t="str">
        <f>IFERROR(__xludf.DUMMYFUNCTION("REGEXREPLACE(A2801, ""\d"", """")"),"         Республика Мордовия")</f>
        <v>         Республика Мордовия</v>
      </c>
      <c r="C2801" s="14" t="str">
        <f t="shared" si="15"/>
        <v>Республика Мордовия</v>
      </c>
      <c r="D2801" s="3">
        <f t="shared" si="16"/>
        <v>2</v>
      </c>
      <c r="E2801" s="15" t="s">
        <v>27</v>
      </c>
      <c r="F2801" s="13" t="str">
        <f>IFERROR(__xludf.DUMMYFUNCTION("REGEXEXTRACT(E2801, ""[А-Яа-я].*"")"),"Болезни органов дыхания")</f>
        <v>Болезни органов дыхания</v>
      </c>
      <c r="G2801" s="16">
        <f t="shared" si="17"/>
        <v>2</v>
      </c>
      <c r="H2801" s="13" t="s">
        <v>28</v>
      </c>
      <c r="I2801" s="13" t="str">
        <f>IFERROR(__xludf.DUMMYFUNCTION("REGEXREPLACE(H2801, "".*\s"", """")"),"человек")</f>
        <v>человек</v>
      </c>
      <c r="J2801" s="13" t="s">
        <v>29</v>
      </c>
      <c r="K2801" s="17" t="str">
        <f>IFERROR(__xludf.DUMMYFUNCTION("REGEXREPLACE(J2801, ""^[\d\s]+"", """")"),"значение показателя за год")</f>
        <v>значение показателя за год</v>
      </c>
      <c r="L2801" s="16">
        <f t="shared" si="18"/>
        <v>2</v>
      </c>
      <c r="M2801" s="13" t="s">
        <v>32</v>
      </c>
      <c r="N2801" s="13" t="str">
        <f>IFERROR(__xludf.DUMMYFUNCTION("REGEXEXTRACT(M2801, "" (.+)$"")"),"сельское население")</f>
        <v>сельское население</v>
      </c>
      <c r="O2801" s="18">
        <v>251.0</v>
      </c>
      <c r="P2801" s="18">
        <v>325.0</v>
      </c>
      <c r="Q2801" s="18">
        <v>255.0</v>
      </c>
      <c r="R2801" s="18">
        <v>220.0</v>
      </c>
      <c r="S2801" s="18">
        <v>169.0</v>
      </c>
      <c r="T2801" s="18">
        <v>140.0</v>
      </c>
      <c r="U2801" s="18">
        <v>131.0</v>
      </c>
      <c r="V2801" s="18">
        <v>155.0</v>
      </c>
      <c r="W2801" s="18">
        <v>350.0</v>
      </c>
      <c r="X2801" s="18">
        <v>184.0</v>
      </c>
      <c r="Y2801" s="18">
        <v>163.0</v>
      </c>
      <c r="Z2801" s="19" t="str">
        <f t="shared" si="6"/>
        <v/>
      </c>
      <c r="AA2801" s="19" t="str">
        <f t="shared" si="19"/>
        <v/>
      </c>
      <c r="AB2801" s="19">
        <f t="shared" si="8"/>
        <v>2343</v>
      </c>
      <c r="AC2801" s="19">
        <f t="shared" si="20"/>
        <v>213</v>
      </c>
      <c r="AD2801" s="19">
        <f t="shared" si="21"/>
        <v>195</v>
      </c>
      <c r="AE2801" s="19" t="str">
        <f t="shared" si="22"/>
        <v>Нет моды</v>
      </c>
      <c r="AF2801" s="19">
        <f t="shared" si="23"/>
        <v>131</v>
      </c>
      <c r="AG2801" s="19">
        <f t="shared" si="24"/>
        <v>350</v>
      </c>
      <c r="AH2801" s="20" t="str">
        <f t="shared" si="14"/>
        <v>Город: 51%; Село: 49%</v>
      </c>
      <c r="AI2801" s="21"/>
      <c r="AJ2801" s="21"/>
      <c r="AK2801" s="21"/>
      <c r="AL2801" s="22">
        <f t="shared" si="25"/>
        <v>1</v>
      </c>
    </row>
    <row r="2802" ht="12.75" customHeight="1">
      <c r="A2802" s="13" t="s">
        <v>198</v>
      </c>
      <c r="B2802" s="13" t="str">
        <f>IFERROR(__xludf.DUMMYFUNCTION("REGEXREPLACE(A2802, ""\d"", """")"),"         Республика Мордовия")</f>
        <v>         Республика Мордовия</v>
      </c>
      <c r="C2802" s="14" t="str">
        <f t="shared" si="15"/>
        <v>Республика Мордовия</v>
      </c>
      <c r="D2802" s="3">
        <f t="shared" si="16"/>
        <v>2</v>
      </c>
      <c r="E2802" s="15" t="s">
        <v>33</v>
      </c>
      <c r="F2802" s="13" t="str">
        <f>IFERROR(__xludf.DUMMYFUNCTION("REGEXEXTRACT(E2802, ""[А-Яа-я].*"")"),"Болезни органов пищеварения")</f>
        <v>Болезни органов пищеварения</v>
      </c>
      <c r="G2802" s="16">
        <f t="shared" si="17"/>
        <v>2</v>
      </c>
      <c r="H2802" s="13" t="s">
        <v>28</v>
      </c>
      <c r="I2802" s="13" t="str">
        <f>IFERROR(__xludf.DUMMYFUNCTION("REGEXREPLACE(H2802, "".*\s"", """")"),"человек")</f>
        <v>человек</v>
      </c>
      <c r="J2802" s="13" t="s">
        <v>29</v>
      </c>
      <c r="K2802" s="17" t="str">
        <f>IFERROR(__xludf.DUMMYFUNCTION("REGEXREPLACE(J2802, ""^[\d\s]+"", """")"),"значение показателя за год")</f>
        <v>значение показателя за год</v>
      </c>
      <c r="L2802" s="16">
        <f t="shared" si="18"/>
        <v>2</v>
      </c>
      <c r="M2802" s="13" t="s">
        <v>30</v>
      </c>
      <c r="N2802" s="13" t="str">
        <f>IFERROR(__xludf.DUMMYFUNCTION("REGEXEXTRACT(M2802, "" (.+)$"")"),"все население")</f>
        <v>все население</v>
      </c>
      <c r="O2802" s="18">
        <v>439.0</v>
      </c>
      <c r="P2802" s="18">
        <v>522.0</v>
      </c>
      <c r="Q2802" s="18">
        <v>586.0</v>
      </c>
      <c r="R2802" s="18">
        <v>548.0</v>
      </c>
      <c r="S2802" s="18">
        <v>447.0</v>
      </c>
      <c r="T2802" s="18">
        <v>447.0</v>
      </c>
      <c r="U2802" s="18">
        <v>442.0</v>
      </c>
      <c r="V2802" s="18">
        <v>533.0</v>
      </c>
      <c r="W2802" s="18">
        <v>635.0</v>
      </c>
      <c r="X2802" s="18">
        <v>571.0</v>
      </c>
      <c r="Y2802" s="18">
        <v>537.0</v>
      </c>
      <c r="Z2802" s="19">
        <f t="shared" si="6"/>
        <v>5707</v>
      </c>
      <c r="AA2802" s="19" t="str">
        <f t="shared" si="19"/>
        <v/>
      </c>
      <c r="AB2802" s="19" t="str">
        <f t="shared" si="8"/>
        <v/>
      </c>
      <c r="AC2802" s="19">
        <f t="shared" si="20"/>
        <v>518.8181818</v>
      </c>
      <c r="AD2802" s="19">
        <f t="shared" si="21"/>
        <v>394.5</v>
      </c>
      <c r="AE2802" s="19" t="str">
        <f t="shared" si="22"/>
        <v>Нет моды</v>
      </c>
      <c r="AF2802" s="19">
        <f t="shared" si="23"/>
        <v>439</v>
      </c>
      <c r="AG2802" s="19">
        <f t="shared" si="24"/>
        <v>635</v>
      </c>
      <c r="AH2802" s="20" t="str">
        <f t="shared" si="14"/>
        <v/>
      </c>
      <c r="AI2802" s="21"/>
      <c r="AJ2802" s="21"/>
      <c r="AK2802" s="21"/>
      <c r="AL2802" s="22">
        <f t="shared" si="25"/>
        <v>1</v>
      </c>
    </row>
    <row r="2803" ht="12.75" customHeight="1">
      <c r="A2803" s="13" t="s">
        <v>198</v>
      </c>
      <c r="B2803" s="13" t="str">
        <f>IFERROR(__xludf.DUMMYFUNCTION("REGEXREPLACE(A2803, ""\d"", """")"),"         Республика Мордовия")</f>
        <v>         Республика Мордовия</v>
      </c>
      <c r="C2803" s="14" t="str">
        <f t="shared" si="15"/>
        <v>Республика Мордовия</v>
      </c>
      <c r="D2803" s="3">
        <f t="shared" si="16"/>
        <v>2</v>
      </c>
      <c r="E2803" s="15" t="s">
        <v>33</v>
      </c>
      <c r="F2803" s="13" t="str">
        <f>IFERROR(__xludf.DUMMYFUNCTION("REGEXEXTRACT(E2803, ""[А-Яа-я].*"")"),"Болезни органов пищеварения")</f>
        <v>Болезни органов пищеварения</v>
      </c>
      <c r="G2803" s="16">
        <f t="shared" si="17"/>
        <v>2</v>
      </c>
      <c r="H2803" s="13" t="s">
        <v>28</v>
      </c>
      <c r="I2803" s="13" t="str">
        <f>IFERROR(__xludf.DUMMYFUNCTION("REGEXREPLACE(H2803, "".*\s"", """")"),"человек")</f>
        <v>человек</v>
      </c>
      <c r="J2803" s="13" t="s">
        <v>29</v>
      </c>
      <c r="K2803" s="17" t="str">
        <f>IFERROR(__xludf.DUMMYFUNCTION("REGEXREPLACE(J2803, ""^[\d\s]+"", """")"),"значение показателя за год")</f>
        <v>значение показателя за год</v>
      </c>
      <c r="L2803" s="16">
        <f t="shared" si="18"/>
        <v>2</v>
      </c>
      <c r="M2803" s="13" t="s">
        <v>31</v>
      </c>
      <c r="N2803" s="13" t="str">
        <f>IFERROR(__xludf.DUMMYFUNCTION("REGEXEXTRACT(M2803, "" (.+)$"")"),"городское население")</f>
        <v>городское население</v>
      </c>
      <c r="O2803" s="18">
        <v>292.0</v>
      </c>
      <c r="P2803" s="18">
        <v>299.0</v>
      </c>
      <c r="Q2803" s="18">
        <v>360.0</v>
      </c>
      <c r="R2803" s="18">
        <v>342.0</v>
      </c>
      <c r="S2803" s="18">
        <v>262.0</v>
      </c>
      <c r="T2803" s="18">
        <v>278.0</v>
      </c>
      <c r="U2803" s="18">
        <v>260.0</v>
      </c>
      <c r="V2803" s="18">
        <v>342.0</v>
      </c>
      <c r="W2803" s="18">
        <v>402.0</v>
      </c>
      <c r="X2803" s="18">
        <v>380.0</v>
      </c>
      <c r="Y2803" s="18">
        <v>355.0</v>
      </c>
      <c r="Z2803" s="19" t="str">
        <f t="shared" si="6"/>
        <v/>
      </c>
      <c r="AA2803" s="19">
        <f t="shared" si="19"/>
        <v>3572</v>
      </c>
      <c r="AB2803" s="19" t="str">
        <f t="shared" si="8"/>
        <v/>
      </c>
      <c r="AC2803" s="19">
        <f t="shared" si="20"/>
        <v>324.7272727</v>
      </c>
      <c r="AD2803" s="19">
        <f t="shared" si="21"/>
        <v>420.5</v>
      </c>
      <c r="AE2803" s="19" t="str">
        <f t="shared" si="22"/>
        <v>Нет моды</v>
      </c>
      <c r="AF2803" s="19">
        <f t="shared" si="23"/>
        <v>260</v>
      </c>
      <c r="AG2803" s="19">
        <f t="shared" si="24"/>
        <v>402</v>
      </c>
      <c r="AH2803" s="20" t="str">
        <f t="shared" si="14"/>
        <v/>
      </c>
      <c r="AI2803" s="21"/>
      <c r="AJ2803" s="21"/>
      <c r="AK2803" s="21"/>
      <c r="AL2803" s="22">
        <f t="shared" si="25"/>
        <v>1</v>
      </c>
    </row>
    <row r="2804" ht="12.75" customHeight="1">
      <c r="A2804" s="13" t="s">
        <v>198</v>
      </c>
      <c r="B2804" s="13" t="str">
        <f>IFERROR(__xludf.DUMMYFUNCTION("REGEXREPLACE(A2804, ""\d"", """")"),"         Республика Мордовия")</f>
        <v>         Республика Мордовия</v>
      </c>
      <c r="C2804" s="14" t="str">
        <f t="shared" si="15"/>
        <v>Республика Мордовия</v>
      </c>
      <c r="D2804" s="3">
        <f t="shared" si="16"/>
        <v>2</v>
      </c>
      <c r="E2804" s="15" t="s">
        <v>33</v>
      </c>
      <c r="F2804" s="13" t="str">
        <f>IFERROR(__xludf.DUMMYFUNCTION("REGEXEXTRACT(E2804, ""[А-Яа-я].*"")"),"Болезни органов пищеварения")</f>
        <v>Болезни органов пищеварения</v>
      </c>
      <c r="G2804" s="16">
        <f t="shared" si="17"/>
        <v>2</v>
      </c>
      <c r="H2804" s="13" t="s">
        <v>28</v>
      </c>
      <c r="I2804" s="13" t="str">
        <f>IFERROR(__xludf.DUMMYFUNCTION("REGEXREPLACE(H2804, "".*\s"", """")"),"человек")</f>
        <v>человек</v>
      </c>
      <c r="J2804" s="13" t="s">
        <v>29</v>
      </c>
      <c r="K2804" s="17" t="str">
        <f>IFERROR(__xludf.DUMMYFUNCTION("REGEXREPLACE(J2804, ""^[\d\s]+"", """")"),"значение показателя за год")</f>
        <v>значение показателя за год</v>
      </c>
      <c r="L2804" s="16">
        <f t="shared" si="18"/>
        <v>2</v>
      </c>
      <c r="M2804" s="13" t="s">
        <v>32</v>
      </c>
      <c r="N2804" s="13" t="str">
        <f>IFERROR(__xludf.DUMMYFUNCTION("REGEXEXTRACT(M2804, "" (.+)$"")"),"сельское население")</f>
        <v>сельское население</v>
      </c>
      <c r="O2804" s="18">
        <v>147.0</v>
      </c>
      <c r="P2804" s="18">
        <v>223.0</v>
      </c>
      <c r="Q2804" s="18">
        <v>226.0</v>
      </c>
      <c r="R2804" s="18">
        <v>206.0</v>
      </c>
      <c r="S2804" s="18">
        <v>185.0</v>
      </c>
      <c r="T2804" s="18">
        <v>169.0</v>
      </c>
      <c r="U2804" s="18">
        <v>182.0</v>
      </c>
      <c r="V2804" s="18">
        <v>191.0</v>
      </c>
      <c r="W2804" s="18">
        <v>233.0</v>
      </c>
      <c r="X2804" s="18">
        <v>191.0</v>
      </c>
      <c r="Y2804" s="18">
        <v>182.0</v>
      </c>
      <c r="Z2804" s="19" t="str">
        <f t="shared" si="6"/>
        <v/>
      </c>
      <c r="AA2804" s="19" t="str">
        <f t="shared" si="19"/>
        <v/>
      </c>
      <c r="AB2804" s="19">
        <f t="shared" si="8"/>
        <v>2135</v>
      </c>
      <c r="AC2804" s="19">
        <f t="shared" si="20"/>
        <v>194.0909091</v>
      </c>
      <c r="AD2804" s="19">
        <f t="shared" si="21"/>
        <v>246.5</v>
      </c>
      <c r="AE2804" s="19" t="str">
        <f t="shared" si="22"/>
        <v>Нет моды</v>
      </c>
      <c r="AF2804" s="19">
        <f t="shared" si="23"/>
        <v>147</v>
      </c>
      <c r="AG2804" s="19">
        <f t="shared" si="24"/>
        <v>233</v>
      </c>
      <c r="AH2804" s="20" t="str">
        <f t="shared" si="14"/>
        <v>Город: 63%; Село: 37%</v>
      </c>
      <c r="AI2804" s="21"/>
      <c r="AJ2804" s="21"/>
      <c r="AK2804" s="21"/>
      <c r="AL2804" s="22">
        <f t="shared" si="25"/>
        <v>1</v>
      </c>
    </row>
    <row r="2805" ht="12.75" customHeight="1">
      <c r="A2805" s="13" t="s">
        <v>198</v>
      </c>
      <c r="B2805" s="13" t="str">
        <f>IFERROR(__xludf.DUMMYFUNCTION("REGEXREPLACE(A2805, ""\d"", """")"),"         Республика Мордовия")</f>
        <v>         Республика Мордовия</v>
      </c>
      <c r="C2805" s="14" t="str">
        <f t="shared" si="15"/>
        <v>Республика Мордовия</v>
      </c>
      <c r="D2805" s="3">
        <f t="shared" si="16"/>
        <v>2</v>
      </c>
      <c r="E2805" s="15" t="s">
        <v>34</v>
      </c>
      <c r="F2805" s="13" t="str">
        <f>IFERROR(__xludf.DUMMYFUNCTION("REGEXEXTRACT(E2805, ""[А-Яа-я].*"")"),"Болезни системы кровообращения")</f>
        <v>Болезни системы кровообращения</v>
      </c>
      <c r="G2805" s="16">
        <f t="shared" si="17"/>
        <v>2</v>
      </c>
      <c r="H2805" s="13" t="s">
        <v>28</v>
      </c>
      <c r="I2805" s="13" t="str">
        <f>IFERROR(__xludf.DUMMYFUNCTION("REGEXREPLACE(H2805, "".*\s"", """")"),"человек")</f>
        <v>человек</v>
      </c>
      <c r="J2805" s="13" t="s">
        <v>29</v>
      </c>
      <c r="K2805" s="17" t="str">
        <f>IFERROR(__xludf.DUMMYFUNCTION("REGEXREPLACE(J2805, ""^[\d\s]+"", """")"),"значение показателя за год")</f>
        <v>значение показателя за год</v>
      </c>
      <c r="L2805" s="16">
        <f t="shared" si="18"/>
        <v>2</v>
      </c>
      <c r="M2805" s="13" t="s">
        <v>30</v>
      </c>
      <c r="N2805" s="13" t="str">
        <f>IFERROR(__xludf.DUMMYFUNCTION("REGEXEXTRACT(M2805, "" (.+)$"")"),"все население")</f>
        <v>все население</v>
      </c>
      <c r="O2805" s="18">
        <v>5454.0</v>
      </c>
      <c r="P2805" s="18">
        <v>4508.0</v>
      </c>
      <c r="Q2805" s="18">
        <v>3591.0</v>
      </c>
      <c r="R2805" s="18">
        <v>3472.0</v>
      </c>
      <c r="S2805" s="18">
        <v>3333.0</v>
      </c>
      <c r="T2805" s="18">
        <v>3332.0</v>
      </c>
      <c r="U2805" s="18">
        <v>3123.0</v>
      </c>
      <c r="V2805" s="18">
        <v>3331.0</v>
      </c>
      <c r="W2805" s="18">
        <v>3491.0</v>
      </c>
      <c r="X2805" s="18">
        <v>3344.0</v>
      </c>
      <c r="Y2805" s="18">
        <v>3293.0</v>
      </c>
      <c r="Z2805" s="19">
        <f t="shared" si="6"/>
        <v>40272</v>
      </c>
      <c r="AA2805" s="19" t="str">
        <f t="shared" si="19"/>
        <v/>
      </c>
      <c r="AB2805" s="19" t="str">
        <f t="shared" si="8"/>
        <v/>
      </c>
      <c r="AC2805" s="19">
        <f t="shared" si="20"/>
        <v>3661.090909</v>
      </c>
      <c r="AD2805" s="19">
        <f t="shared" si="21"/>
        <v>1678</v>
      </c>
      <c r="AE2805" s="19" t="str">
        <f t="shared" si="22"/>
        <v>Нет моды</v>
      </c>
      <c r="AF2805" s="19">
        <f t="shared" si="23"/>
        <v>3123</v>
      </c>
      <c r="AG2805" s="19">
        <f t="shared" si="24"/>
        <v>5454</v>
      </c>
      <c r="AH2805" s="20" t="str">
        <f t="shared" si="14"/>
        <v/>
      </c>
      <c r="AI2805" s="21"/>
      <c r="AJ2805" s="21"/>
      <c r="AK2805" s="21"/>
      <c r="AL2805" s="22">
        <f t="shared" si="25"/>
        <v>1</v>
      </c>
    </row>
    <row r="2806" ht="12.75" customHeight="1">
      <c r="A2806" s="13" t="s">
        <v>198</v>
      </c>
      <c r="B2806" s="13" t="str">
        <f>IFERROR(__xludf.DUMMYFUNCTION("REGEXREPLACE(A2806, ""\d"", """")"),"         Республика Мордовия")</f>
        <v>         Республика Мордовия</v>
      </c>
      <c r="C2806" s="14" t="str">
        <f t="shared" si="15"/>
        <v>Республика Мордовия</v>
      </c>
      <c r="D2806" s="3">
        <f t="shared" si="16"/>
        <v>2</v>
      </c>
      <c r="E2806" s="15" t="s">
        <v>34</v>
      </c>
      <c r="F2806" s="13" t="str">
        <f>IFERROR(__xludf.DUMMYFUNCTION("REGEXEXTRACT(E2806, ""[А-Яа-я].*"")"),"Болезни системы кровообращения")</f>
        <v>Болезни системы кровообращения</v>
      </c>
      <c r="G2806" s="16">
        <f t="shared" si="17"/>
        <v>2</v>
      </c>
      <c r="H2806" s="13" t="s">
        <v>28</v>
      </c>
      <c r="I2806" s="13" t="str">
        <f>IFERROR(__xludf.DUMMYFUNCTION("REGEXREPLACE(H2806, "".*\s"", """")"),"человек")</f>
        <v>человек</v>
      </c>
      <c r="J2806" s="13" t="s">
        <v>29</v>
      </c>
      <c r="K2806" s="17" t="str">
        <f>IFERROR(__xludf.DUMMYFUNCTION("REGEXREPLACE(J2806, ""^[\d\s]+"", """")"),"значение показателя за год")</f>
        <v>значение показателя за год</v>
      </c>
      <c r="L2806" s="16">
        <f t="shared" si="18"/>
        <v>2</v>
      </c>
      <c r="M2806" s="13" t="s">
        <v>31</v>
      </c>
      <c r="N2806" s="13" t="str">
        <f>IFERROR(__xludf.DUMMYFUNCTION("REGEXEXTRACT(M2806, "" (.+)$"")"),"городское население")</f>
        <v>городское население</v>
      </c>
      <c r="O2806" s="18">
        <v>3094.0</v>
      </c>
      <c r="P2806" s="18">
        <v>2493.0</v>
      </c>
      <c r="Q2806" s="18">
        <v>2076.0</v>
      </c>
      <c r="R2806" s="18">
        <v>2027.0</v>
      </c>
      <c r="S2806" s="18">
        <v>1913.0</v>
      </c>
      <c r="T2806" s="18">
        <v>1952.0</v>
      </c>
      <c r="U2806" s="18">
        <v>1840.0</v>
      </c>
      <c r="V2806" s="18">
        <v>1970.0</v>
      </c>
      <c r="W2806" s="18">
        <v>2089.0</v>
      </c>
      <c r="X2806" s="18">
        <v>2048.0</v>
      </c>
      <c r="Y2806" s="18">
        <v>2001.0</v>
      </c>
      <c r="Z2806" s="19" t="str">
        <f t="shared" si="6"/>
        <v/>
      </c>
      <c r="AA2806" s="19">
        <f t="shared" si="19"/>
        <v>23503</v>
      </c>
      <c r="AB2806" s="19" t="str">
        <f t="shared" si="8"/>
        <v/>
      </c>
      <c r="AC2806" s="19">
        <f t="shared" si="20"/>
        <v>2136.636364</v>
      </c>
      <c r="AD2806" s="19">
        <f t="shared" si="21"/>
        <v>3108.5</v>
      </c>
      <c r="AE2806" s="19" t="str">
        <f t="shared" si="22"/>
        <v>Нет моды</v>
      </c>
      <c r="AF2806" s="19">
        <f t="shared" si="23"/>
        <v>1840</v>
      </c>
      <c r="AG2806" s="19">
        <f t="shared" si="24"/>
        <v>3094</v>
      </c>
      <c r="AH2806" s="20" t="str">
        <f t="shared" si="14"/>
        <v/>
      </c>
      <c r="AI2806" s="21"/>
      <c r="AJ2806" s="21"/>
      <c r="AK2806" s="21"/>
      <c r="AL2806" s="22">
        <f t="shared" si="25"/>
        <v>1</v>
      </c>
    </row>
    <row r="2807" ht="12.75" customHeight="1">
      <c r="A2807" s="13" t="s">
        <v>198</v>
      </c>
      <c r="B2807" s="13" t="str">
        <f>IFERROR(__xludf.DUMMYFUNCTION("REGEXREPLACE(A2807, ""\d"", """")"),"         Республика Мордовия")</f>
        <v>         Республика Мордовия</v>
      </c>
      <c r="C2807" s="14" t="str">
        <f t="shared" si="15"/>
        <v>Республика Мордовия</v>
      </c>
      <c r="D2807" s="3">
        <f t="shared" si="16"/>
        <v>2</v>
      </c>
      <c r="E2807" s="15" t="s">
        <v>34</v>
      </c>
      <c r="F2807" s="13" t="str">
        <f>IFERROR(__xludf.DUMMYFUNCTION("REGEXEXTRACT(E2807, ""[А-Яа-я].*"")"),"Болезни системы кровообращения")</f>
        <v>Болезни системы кровообращения</v>
      </c>
      <c r="G2807" s="16">
        <f t="shared" si="17"/>
        <v>2</v>
      </c>
      <c r="H2807" s="13" t="s">
        <v>28</v>
      </c>
      <c r="I2807" s="13" t="str">
        <f>IFERROR(__xludf.DUMMYFUNCTION("REGEXREPLACE(H2807, "".*\s"", """")"),"человек")</f>
        <v>человек</v>
      </c>
      <c r="J2807" s="13" t="s">
        <v>29</v>
      </c>
      <c r="K2807" s="17" t="str">
        <f>IFERROR(__xludf.DUMMYFUNCTION("REGEXREPLACE(J2807, ""^[\d\s]+"", """")"),"значение показателя за год")</f>
        <v>значение показателя за год</v>
      </c>
      <c r="L2807" s="16">
        <f t="shared" si="18"/>
        <v>2</v>
      </c>
      <c r="M2807" s="13" t="s">
        <v>32</v>
      </c>
      <c r="N2807" s="13" t="str">
        <f>IFERROR(__xludf.DUMMYFUNCTION("REGEXEXTRACT(M2807, "" (.+)$"")"),"сельское население")</f>
        <v>сельское население</v>
      </c>
      <c r="O2807" s="18">
        <v>2360.0</v>
      </c>
      <c r="P2807" s="18">
        <v>2015.0</v>
      </c>
      <c r="Q2807" s="18">
        <v>1515.0</v>
      </c>
      <c r="R2807" s="18">
        <v>1445.0</v>
      </c>
      <c r="S2807" s="18">
        <v>1420.0</v>
      </c>
      <c r="T2807" s="18">
        <v>1380.0</v>
      </c>
      <c r="U2807" s="18">
        <v>1283.0</v>
      </c>
      <c r="V2807" s="18">
        <v>1361.0</v>
      </c>
      <c r="W2807" s="18">
        <v>1402.0</v>
      </c>
      <c r="X2807" s="18">
        <v>1296.0</v>
      </c>
      <c r="Y2807" s="18">
        <v>1292.0</v>
      </c>
      <c r="Z2807" s="19" t="str">
        <f t="shared" si="6"/>
        <v/>
      </c>
      <c r="AA2807" s="19" t="str">
        <f t="shared" si="19"/>
        <v/>
      </c>
      <c r="AB2807" s="19">
        <f t="shared" si="8"/>
        <v>16769</v>
      </c>
      <c r="AC2807" s="19">
        <f t="shared" si="20"/>
        <v>1524.454545</v>
      </c>
      <c r="AD2807" s="19">
        <f t="shared" si="21"/>
        <v>1932.5</v>
      </c>
      <c r="AE2807" s="19" t="str">
        <f t="shared" si="22"/>
        <v>Нет моды</v>
      </c>
      <c r="AF2807" s="19">
        <f t="shared" si="23"/>
        <v>1283</v>
      </c>
      <c r="AG2807" s="19">
        <f t="shared" si="24"/>
        <v>2360</v>
      </c>
      <c r="AH2807" s="20" t="str">
        <f t="shared" si="14"/>
        <v>Город: 58%; Село: 42%</v>
      </c>
      <c r="AI2807" s="21"/>
      <c r="AJ2807" s="21"/>
      <c r="AK2807" s="21"/>
      <c r="AL2807" s="22">
        <f t="shared" si="25"/>
        <v>1</v>
      </c>
    </row>
    <row r="2808" ht="12.75" customHeight="1">
      <c r="A2808" s="13" t="s">
        <v>198</v>
      </c>
      <c r="B2808" s="13" t="str">
        <f>IFERROR(__xludf.DUMMYFUNCTION("REGEXREPLACE(A2808, ""\d"", """")"),"         Республика Мордовия")</f>
        <v>         Республика Мордовия</v>
      </c>
      <c r="C2808" s="14" t="str">
        <f t="shared" si="15"/>
        <v>Республика Мордовия</v>
      </c>
      <c r="D2808" s="3">
        <f t="shared" si="16"/>
        <v>2</v>
      </c>
      <c r="E2808" s="15" t="s">
        <v>35</v>
      </c>
      <c r="F2808" s="13" t="str">
        <f>IFERROR(__xludf.DUMMYFUNCTION("REGEXEXTRACT(E2808, ""[А-Яа-я].*"")"),"внешние причины")</f>
        <v>внешние причины</v>
      </c>
      <c r="G2808" s="16">
        <f t="shared" si="17"/>
        <v>2</v>
      </c>
      <c r="H2808" s="13" t="s">
        <v>28</v>
      </c>
      <c r="I2808" s="13" t="str">
        <f>IFERROR(__xludf.DUMMYFUNCTION("REGEXREPLACE(H2808, "".*\s"", """")"),"человек")</f>
        <v>человек</v>
      </c>
      <c r="J2808" s="13" t="s">
        <v>29</v>
      </c>
      <c r="K2808" s="17" t="str">
        <f>IFERROR(__xludf.DUMMYFUNCTION("REGEXREPLACE(J2808, ""^[\d\s]+"", """")"),"значение показателя за год")</f>
        <v>значение показателя за год</v>
      </c>
      <c r="L2808" s="16">
        <f t="shared" si="18"/>
        <v>2</v>
      </c>
      <c r="M2808" s="13" t="s">
        <v>30</v>
      </c>
      <c r="N2808" s="13" t="str">
        <f>IFERROR(__xludf.DUMMYFUNCTION("REGEXEXTRACT(M2808, "" (.+)$"")"),"все население")</f>
        <v>все население</v>
      </c>
      <c r="O2808" s="18">
        <v>1098.0</v>
      </c>
      <c r="P2808" s="18">
        <v>1053.0</v>
      </c>
      <c r="Q2808" s="18">
        <v>983.0</v>
      </c>
      <c r="R2808" s="18">
        <v>902.0</v>
      </c>
      <c r="S2808" s="18">
        <v>862.0</v>
      </c>
      <c r="T2808" s="18">
        <v>775.0</v>
      </c>
      <c r="U2808" s="18">
        <v>793.0</v>
      </c>
      <c r="V2808" s="18">
        <v>752.0</v>
      </c>
      <c r="W2808" s="18">
        <v>694.0</v>
      </c>
      <c r="X2808" s="18">
        <v>749.0</v>
      </c>
      <c r="Y2808" s="18">
        <v>911.0</v>
      </c>
      <c r="Z2808" s="19">
        <f t="shared" si="6"/>
        <v>9572</v>
      </c>
      <c r="AA2808" s="19" t="str">
        <f t="shared" si="19"/>
        <v/>
      </c>
      <c r="AB2808" s="19" t="str">
        <f t="shared" si="8"/>
        <v/>
      </c>
      <c r="AC2808" s="19">
        <f t="shared" si="20"/>
        <v>870.1818182</v>
      </c>
      <c r="AD2808" s="19">
        <f t="shared" si="21"/>
        <v>1190.5</v>
      </c>
      <c r="AE2808" s="19" t="str">
        <f t="shared" si="22"/>
        <v>Нет моды</v>
      </c>
      <c r="AF2808" s="19">
        <f t="shared" si="23"/>
        <v>694</v>
      </c>
      <c r="AG2808" s="19">
        <f t="shared" si="24"/>
        <v>1098</v>
      </c>
      <c r="AH2808" s="20" t="str">
        <f t="shared" si="14"/>
        <v/>
      </c>
      <c r="AI2808" s="21"/>
      <c r="AJ2808" s="21"/>
      <c r="AK2808" s="21"/>
      <c r="AL2808" s="22">
        <f t="shared" si="25"/>
        <v>1</v>
      </c>
    </row>
    <row r="2809" ht="12.75" customHeight="1">
      <c r="A2809" s="13" t="s">
        <v>198</v>
      </c>
      <c r="B2809" s="13" t="str">
        <f>IFERROR(__xludf.DUMMYFUNCTION("REGEXREPLACE(A2809, ""\d"", """")"),"         Республика Мордовия")</f>
        <v>         Республика Мордовия</v>
      </c>
      <c r="C2809" s="14" t="str">
        <f t="shared" si="15"/>
        <v>Республика Мордовия</v>
      </c>
      <c r="D2809" s="3">
        <f t="shared" si="16"/>
        <v>2</v>
      </c>
      <c r="E2809" s="15" t="s">
        <v>35</v>
      </c>
      <c r="F2809" s="13" t="str">
        <f>IFERROR(__xludf.DUMMYFUNCTION("REGEXEXTRACT(E2809, ""[А-Яа-я].*"")"),"внешние причины")</f>
        <v>внешние причины</v>
      </c>
      <c r="G2809" s="16">
        <f t="shared" si="17"/>
        <v>2</v>
      </c>
      <c r="H2809" s="13" t="s">
        <v>28</v>
      </c>
      <c r="I2809" s="13" t="str">
        <f>IFERROR(__xludf.DUMMYFUNCTION("REGEXREPLACE(H2809, "".*\s"", """")"),"человек")</f>
        <v>человек</v>
      </c>
      <c r="J2809" s="13" t="s">
        <v>29</v>
      </c>
      <c r="K2809" s="17" t="str">
        <f>IFERROR(__xludf.DUMMYFUNCTION("REGEXREPLACE(J2809, ""^[\d\s]+"", """")"),"значение показателя за год")</f>
        <v>значение показателя за год</v>
      </c>
      <c r="L2809" s="16">
        <f t="shared" si="18"/>
        <v>2</v>
      </c>
      <c r="M2809" s="13" t="s">
        <v>31</v>
      </c>
      <c r="N2809" s="13" t="str">
        <f>IFERROR(__xludf.DUMMYFUNCTION("REGEXEXTRACT(M2809, "" (.+)$"")"),"городское население")</f>
        <v>городское население</v>
      </c>
      <c r="O2809" s="18">
        <v>622.0</v>
      </c>
      <c r="P2809" s="18">
        <v>525.0</v>
      </c>
      <c r="Q2809" s="18">
        <v>490.0</v>
      </c>
      <c r="R2809" s="18">
        <v>454.0</v>
      </c>
      <c r="S2809" s="18">
        <v>446.0</v>
      </c>
      <c r="T2809" s="18">
        <v>381.0</v>
      </c>
      <c r="U2809" s="18">
        <v>389.0</v>
      </c>
      <c r="V2809" s="18">
        <v>371.0</v>
      </c>
      <c r="W2809" s="18">
        <v>384.0</v>
      </c>
      <c r="X2809" s="18">
        <v>422.0</v>
      </c>
      <c r="Y2809" s="18">
        <v>497.0</v>
      </c>
      <c r="Z2809" s="19" t="str">
        <f t="shared" si="6"/>
        <v/>
      </c>
      <c r="AA2809" s="19">
        <f t="shared" si="19"/>
        <v>4981</v>
      </c>
      <c r="AB2809" s="19" t="str">
        <f t="shared" si="8"/>
        <v/>
      </c>
      <c r="AC2809" s="19">
        <f t="shared" si="20"/>
        <v>452.8181818</v>
      </c>
      <c r="AD2809" s="19">
        <f t="shared" si="21"/>
        <v>658</v>
      </c>
      <c r="AE2809" s="19" t="str">
        <f t="shared" si="22"/>
        <v>Нет моды</v>
      </c>
      <c r="AF2809" s="19">
        <f t="shared" si="23"/>
        <v>371</v>
      </c>
      <c r="AG2809" s="19">
        <f t="shared" si="24"/>
        <v>622</v>
      </c>
      <c r="AH2809" s="20" t="str">
        <f t="shared" si="14"/>
        <v/>
      </c>
      <c r="AI2809" s="21"/>
      <c r="AJ2809" s="21"/>
      <c r="AK2809" s="21"/>
      <c r="AL2809" s="22">
        <f t="shared" si="25"/>
        <v>1</v>
      </c>
    </row>
    <row r="2810" ht="12.75" customHeight="1">
      <c r="A2810" s="13" t="s">
        <v>198</v>
      </c>
      <c r="B2810" s="13" t="str">
        <f>IFERROR(__xludf.DUMMYFUNCTION("REGEXREPLACE(A2810, ""\d"", """")"),"         Республика Мордовия")</f>
        <v>         Республика Мордовия</v>
      </c>
      <c r="C2810" s="14" t="str">
        <f t="shared" si="15"/>
        <v>Республика Мордовия</v>
      </c>
      <c r="D2810" s="3">
        <f t="shared" si="16"/>
        <v>2</v>
      </c>
      <c r="E2810" s="15" t="s">
        <v>35</v>
      </c>
      <c r="F2810" s="13" t="str">
        <f>IFERROR(__xludf.DUMMYFUNCTION("REGEXEXTRACT(E2810, ""[А-Яа-я].*"")"),"внешние причины")</f>
        <v>внешние причины</v>
      </c>
      <c r="G2810" s="16">
        <f t="shared" si="17"/>
        <v>2</v>
      </c>
      <c r="H2810" s="13" t="s">
        <v>28</v>
      </c>
      <c r="I2810" s="13" t="str">
        <f>IFERROR(__xludf.DUMMYFUNCTION("REGEXREPLACE(H2810, "".*\s"", """")"),"человек")</f>
        <v>человек</v>
      </c>
      <c r="J2810" s="13" t="s">
        <v>29</v>
      </c>
      <c r="K2810" s="17" t="str">
        <f>IFERROR(__xludf.DUMMYFUNCTION("REGEXREPLACE(J2810, ""^[\d\s]+"", """")"),"значение показателя за год")</f>
        <v>значение показателя за год</v>
      </c>
      <c r="L2810" s="16">
        <f t="shared" si="18"/>
        <v>2</v>
      </c>
      <c r="M2810" s="13" t="s">
        <v>32</v>
      </c>
      <c r="N2810" s="13" t="str">
        <f>IFERROR(__xludf.DUMMYFUNCTION("REGEXEXTRACT(M2810, "" (.+)$"")"),"сельское население")</f>
        <v>сельское население</v>
      </c>
      <c r="O2810" s="18">
        <v>476.0</v>
      </c>
      <c r="P2810" s="18">
        <v>528.0</v>
      </c>
      <c r="Q2810" s="18">
        <v>493.0</v>
      </c>
      <c r="R2810" s="18">
        <v>448.0</v>
      </c>
      <c r="S2810" s="18">
        <v>416.0</v>
      </c>
      <c r="T2810" s="18">
        <v>394.0</v>
      </c>
      <c r="U2810" s="18">
        <v>404.0</v>
      </c>
      <c r="V2810" s="18">
        <v>381.0</v>
      </c>
      <c r="W2810" s="18">
        <v>310.0</v>
      </c>
      <c r="X2810" s="18">
        <v>327.0</v>
      </c>
      <c r="Y2810" s="18">
        <v>414.0</v>
      </c>
      <c r="Z2810" s="19" t="str">
        <f t="shared" si="6"/>
        <v/>
      </c>
      <c r="AA2810" s="19" t="str">
        <f t="shared" si="19"/>
        <v/>
      </c>
      <c r="AB2810" s="19">
        <f t="shared" si="8"/>
        <v>4591</v>
      </c>
      <c r="AC2810" s="19">
        <f t="shared" si="20"/>
        <v>417.3636364</v>
      </c>
      <c r="AD2810" s="19">
        <f t="shared" si="21"/>
        <v>419</v>
      </c>
      <c r="AE2810" s="19" t="str">
        <f t="shared" si="22"/>
        <v>Нет моды</v>
      </c>
      <c r="AF2810" s="19">
        <f t="shared" si="23"/>
        <v>310</v>
      </c>
      <c r="AG2810" s="19">
        <f t="shared" si="24"/>
        <v>528</v>
      </c>
      <c r="AH2810" s="20" t="str">
        <f t="shared" si="14"/>
        <v>Город: 52%; Село: 48%</v>
      </c>
      <c r="AI2810" s="21"/>
      <c r="AJ2810" s="21"/>
      <c r="AK2810" s="21"/>
      <c r="AL2810" s="22">
        <f t="shared" si="25"/>
        <v>1</v>
      </c>
    </row>
    <row r="2811" ht="12.75" customHeight="1">
      <c r="A2811" s="13" t="s">
        <v>198</v>
      </c>
      <c r="B2811" s="13" t="str">
        <f>IFERROR(__xludf.DUMMYFUNCTION("REGEXREPLACE(A2811, ""\d"", """")"),"         Республика Мордовия")</f>
        <v>         Республика Мордовия</v>
      </c>
      <c r="C2811" s="14" t="str">
        <f t="shared" si="15"/>
        <v>Республика Мордовия</v>
      </c>
      <c r="D2811" s="3">
        <f t="shared" si="16"/>
        <v>2</v>
      </c>
      <c r="E2811" s="15" t="s">
        <v>36</v>
      </c>
      <c r="F2811" s="13" t="str">
        <f>IFERROR(__xludf.DUMMYFUNCTION("REGEXEXTRACT(E2811,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11" s="16">
        <f t="shared" si="17"/>
        <v>2</v>
      </c>
      <c r="H2811" s="13" t="s">
        <v>28</v>
      </c>
      <c r="I2811" s="13" t="str">
        <f>IFERROR(__xludf.DUMMYFUNCTION("REGEXREPLACE(H2811, "".*\s"", """")"),"человек")</f>
        <v>человек</v>
      </c>
      <c r="J2811" s="13" t="s">
        <v>29</v>
      </c>
      <c r="K2811" s="17" t="str">
        <f>IFERROR(__xludf.DUMMYFUNCTION("REGEXREPLACE(J2811, ""^[\d\s]+"", """")"),"значение показателя за год")</f>
        <v>значение показателя за год</v>
      </c>
      <c r="L2811" s="16">
        <f t="shared" si="18"/>
        <v>2</v>
      </c>
      <c r="M2811" s="13" t="s">
        <v>30</v>
      </c>
      <c r="N2811" s="13" t="str">
        <f>IFERROR(__xludf.DUMMYFUNCTION("REGEXEXTRACT(M2811, "" (.+)$"")"),"все население")</f>
        <v>все население</v>
      </c>
      <c r="O2811" s="18">
        <v>23.0</v>
      </c>
      <c r="P2811" s="18">
        <v>26.0</v>
      </c>
      <c r="Q2811" s="18">
        <v>32.0</v>
      </c>
      <c r="R2811" s="18">
        <v>21.0</v>
      </c>
      <c r="S2811" s="23" t="s">
        <v>37</v>
      </c>
      <c r="T2811" s="23" t="s">
        <v>37</v>
      </c>
      <c r="U2811" s="23" t="s">
        <v>37</v>
      </c>
      <c r="V2811" s="23" t="s">
        <v>37</v>
      </c>
      <c r="W2811" s="23" t="s">
        <v>37</v>
      </c>
      <c r="X2811" s="23" t="s">
        <v>37</v>
      </c>
      <c r="Y2811" s="23" t="s">
        <v>37</v>
      </c>
      <c r="Z2811" s="19">
        <f t="shared" si="6"/>
        <v>102</v>
      </c>
      <c r="AA2811" s="19" t="str">
        <f t="shared" si="19"/>
        <v/>
      </c>
      <c r="AB2811" s="19" t="str">
        <f t="shared" si="8"/>
        <v/>
      </c>
      <c r="AC2811" s="19">
        <f t="shared" si="20"/>
        <v>25.5</v>
      </c>
      <c r="AD2811" s="19">
        <f t="shared" si="21"/>
        <v>394</v>
      </c>
      <c r="AE2811" s="19" t="str">
        <f t="shared" si="22"/>
        <v>Нет моды</v>
      </c>
      <c r="AF2811" s="19">
        <f t="shared" si="23"/>
        <v>21</v>
      </c>
      <c r="AG2811" s="19">
        <f t="shared" si="24"/>
        <v>32</v>
      </c>
      <c r="AH2811" s="20" t="str">
        <f t="shared" si="14"/>
        <v/>
      </c>
      <c r="AI2811" s="24"/>
      <c r="AJ2811" s="24"/>
      <c r="AK2811" s="24"/>
      <c r="AL2811" s="22">
        <f t="shared" si="25"/>
        <v>1</v>
      </c>
    </row>
    <row r="2812" ht="12.75" customHeight="1">
      <c r="A2812" s="13" t="s">
        <v>198</v>
      </c>
      <c r="B2812" s="13" t="str">
        <f>IFERROR(__xludf.DUMMYFUNCTION("REGEXREPLACE(A2812, ""\d"", """")"),"         Республика Мордовия")</f>
        <v>         Республика Мордовия</v>
      </c>
      <c r="C2812" s="14" t="str">
        <f t="shared" si="15"/>
        <v>Республика Мордовия</v>
      </c>
      <c r="D2812" s="3">
        <f t="shared" si="16"/>
        <v>2</v>
      </c>
      <c r="E2812" s="15" t="s">
        <v>36</v>
      </c>
      <c r="F2812" s="13" t="str">
        <f>IFERROR(__xludf.DUMMYFUNCTION("REGEXEXTRACT(E2812,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12" s="16">
        <f t="shared" si="17"/>
        <v>2</v>
      </c>
      <c r="H2812" s="13" t="s">
        <v>28</v>
      </c>
      <c r="I2812" s="13" t="str">
        <f>IFERROR(__xludf.DUMMYFUNCTION("REGEXREPLACE(H2812, "".*\s"", """")"),"человек")</f>
        <v>человек</v>
      </c>
      <c r="J2812" s="13" t="s">
        <v>29</v>
      </c>
      <c r="K2812" s="17" t="str">
        <f>IFERROR(__xludf.DUMMYFUNCTION("REGEXREPLACE(J2812, ""^[\d\s]+"", """")"),"значение показателя за год")</f>
        <v>значение показателя за год</v>
      </c>
      <c r="L2812" s="16">
        <f t="shared" si="18"/>
        <v>2</v>
      </c>
      <c r="M2812" s="13" t="s">
        <v>31</v>
      </c>
      <c r="N2812" s="13" t="str">
        <f>IFERROR(__xludf.DUMMYFUNCTION("REGEXEXTRACT(M2812, "" (.+)$"")"),"городское население")</f>
        <v>городское население</v>
      </c>
      <c r="O2812" s="18">
        <v>12.0</v>
      </c>
      <c r="P2812" s="18">
        <v>14.0</v>
      </c>
      <c r="Q2812" s="18">
        <v>16.0</v>
      </c>
      <c r="R2812" s="18">
        <v>11.0</v>
      </c>
      <c r="S2812" s="23" t="s">
        <v>37</v>
      </c>
      <c r="T2812" s="23" t="s">
        <v>37</v>
      </c>
      <c r="U2812" s="23" t="s">
        <v>37</v>
      </c>
      <c r="V2812" s="23" t="s">
        <v>37</v>
      </c>
      <c r="W2812" s="23" t="s">
        <v>37</v>
      </c>
      <c r="X2812" s="23" t="s">
        <v>37</v>
      </c>
      <c r="Y2812" s="23" t="s">
        <v>37</v>
      </c>
      <c r="Z2812" s="19" t="str">
        <f t="shared" si="6"/>
        <v/>
      </c>
      <c r="AA2812" s="19">
        <f t="shared" si="19"/>
        <v>53</v>
      </c>
      <c r="AB2812" s="19" t="str">
        <f t="shared" si="8"/>
        <v/>
      </c>
      <c r="AC2812" s="19">
        <f t="shared" si="20"/>
        <v>13.25</v>
      </c>
      <c r="AD2812" s="19">
        <f t="shared" si="21"/>
        <v>18.5</v>
      </c>
      <c r="AE2812" s="19" t="str">
        <f t="shared" si="22"/>
        <v>Нет моды</v>
      </c>
      <c r="AF2812" s="19">
        <f t="shared" si="23"/>
        <v>11</v>
      </c>
      <c r="AG2812" s="19">
        <f t="shared" si="24"/>
        <v>16</v>
      </c>
      <c r="AH2812" s="20" t="str">
        <f t="shared" si="14"/>
        <v/>
      </c>
      <c r="AI2812" s="24"/>
      <c r="AJ2812" s="24"/>
      <c r="AK2812" s="24"/>
      <c r="AL2812" s="22">
        <f t="shared" si="25"/>
        <v>1</v>
      </c>
    </row>
    <row r="2813" ht="12.75" customHeight="1">
      <c r="A2813" s="13" t="s">
        <v>198</v>
      </c>
      <c r="B2813" s="13" t="str">
        <f>IFERROR(__xludf.DUMMYFUNCTION("REGEXREPLACE(A2813, ""\d"", """")"),"         Республика Мордовия")</f>
        <v>         Республика Мордовия</v>
      </c>
      <c r="C2813" s="14" t="str">
        <f t="shared" si="15"/>
        <v>Республика Мордовия</v>
      </c>
      <c r="D2813" s="3">
        <f t="shared" si="16"/>
        <v>2</v>
      </c>
      <c r="E2813" s="15" t="s">
        <v>36</v>
      </c>
      <c r="F2813" s="13" t="str">
        <f>IFERROR(__xludf.DUMMYFUNCTION("REGEXEXTRACT(E2813,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13" s="16">
        <f t="shared" si="17"/>
        <v>2</v>
      </c>
      <c r="H2813" s="13" t="s">
        <v>28</v>
      </c>
      <c r="I2813" s="13" t="str">
        <f>IFERROR(__xludf.DUMMYFUNCTION("REGEXREPLACE(H2813, "".*\s"", """")"),"человек")</f>
        <v>человек</v>
      </c>
      <c r="J2813" s="13" t="s">
        <v>29</v>
      </c>
      <c r="K2813" s="17" t="str">
        <f>IFERROR(__xludf.DUMMYFUNCTION("REGEXREPLACE(J2813, ""^[\d\s]+"", """")"),"значение показателя за год")</f>
        <v>значение показателя за год</v>
      </c>
      <c r="L2813" s="16">
        <f t="shared" si="18"/>
        <v>2</v>
      </c>
      <c r="M2813" s="13" t="s">
        <v>32</v>
      </c>
      <c r="N2813" s="13" t="str">
        <f>IFERROR(__xludf.DUMMYFUNCTION("REGEXEXTRACT(M2813, "" (.+)$"")"),"сельское население")</f>
        <v>сельское население</v>
      </c>
      <c r="O2813" s="18">
        <v>11.0</v>
      </c>
      <c r="P2813" s="18">
        <v>12.0</v>
      </c>
      <c r="Q2813" s="18">
        <v>16.0</v>
      </c>
      <c r="R2813" s="18">
        <v>10.0</v>
      </c>
      <c r="S2813" s="23" t="s">
        <v>37</v>
      </c>
      <c r="T2813" s="23" t="s">
        <v>37</v>
      </c>
      <c r="U2813" s="23" t="s">
        <v>37</v>
      </c>
      <c r="V2813" s="23" t="s">
        <v>37</v>
      </c>
      <c r="W2813" s="23" t="s">
        <v>37</v>
      </c>
      <c r="X2813" s="23" t="s">
        <v>37</v>
      </c>
      <c r="Y2813" s="23" t="s">
        <v>37</v>
      </c>
      <c r="Z2813" s="19" t="str">
        <f t="shared" si="6"/>
        <v/>
      </c>
      <c r="AA2813" s="19" t="str">
        <f t="shared" si="19"/>
        <v/>
      </c>
      <c r="AB2813" s="19">
        <f t="shared" si="8"/>
        <v>49</v>
      </c>
      <c r="AC2813" s="19">
        <f t="shared" si="20"/>
        <v>12.25</v>
      </c>
      <c r="AD2813" s="19">
        <f t="shared" si="21"/>
        <v>12</v>
      </c>
      <c r="AE2813" s="19" t="str">
        <f t="shared" si="22"/>
        <v>Нет моды</v>
      </c>
      <c r="AF2813" s="19">
        <f t="shared" si="23"/>
        <v>10</v>
      </c>
      <c r="AG2813" s="19">
        <f t="shared" si="24"/>
        <v>16</v>
      </c>
      <c r="AH2813" s="20" t="str">
        <f t="shared" si="14"/>
        <v>Город: 52%; Село: 48%</v>
      </c>
      <c r="AI2813" s="24"/>
      <c r="AJ2813" s="24"/>
      <c r="AK2813" s="24"/>
      <c r="AL2813" s="22">
        <f t="shared" si="25"/>
        <v>1</v>
      </c>
    </row>
    <row r="2814" ht="12.75" customHeight="1">
      <c r="A2814" s="13" t="s">
        <v>198</v>
      </c>
      <c r="B2814" s="13" t="str">
        <f>IFERROR(__xludf.DUMMYFUNCTION("REGEXREPLACE(A2814, ""\d"", """")"),"         Республика Мордовия")</f>
        <v>         Республика Мордовия</v>
      </c>
      <c r="C2814" s="14" t="str">
        <f t="shared" si="15"/>
        <v>Республика Мордовия</v>
      </c>
      <c r="D2814" s="3">
        <f t="shared" si="16"/>
        <v>2</v>
      </c>
      <c r="E2814" s="15" t="s">
        <v>38</v>
      </c>
      <c r="F2814" s="13" t="str">
        <f>IFERROR(__xludf.DUMMYFUNCTION("REGEXEXTRACT(E2814, ""[А-Яа-я].*"")"),"все виды транспортных несчастных случаев")</f>
        <v>все виды транспортных несчастных случаев</v>
      </c>
      <c r="G2814" s="16">
        <f t="shared" si="17"/>
        <v>2</v>
      </c>
      <c r="H2814" s="13" t="s">
        <v>28</v>
      </c>
      <c r="I2814" s="13" t="str">
        <f>IFERROR(__xludf.DUMMYFUNCTION("REGEXREPLACE(H2814, "".*\s"", """")"),"человек")</f>
        <v>человек</v>
      </c>
      <c r="J2814" s="13" t="s">
        <v>29</v>
      </c>
      <c r="K2814" s="17" t="str">
        <f>IFERROR(__xludf.DUMMYFUNCTION("REGEXREPLACE(J2814, ""^[\d\s]+"", """")"),"значение показателя за год")</f>
        <v>значение показателя за год</v>
      </c>
      <c r="L2814" s="16">
        <f t="shared" si="18"/>
        <v>2</v>
      </c>
      <c r="M2814" s="13" t="s">
        <v>30</v>
      </c>
      <c r="N2814" s="13" t="str">
        <f>IFERROR(__xludf.DUMMYFUNCTION("REGEXEXTRACT(M2814, "" (.+)$"")"),"все население")</f>
        <v>все население</v>
      </c>
      <c r="O2814" s="18">
        <v>198.0</v>
      </c>
      <c r="P2814" s="18">
        <v>177.0</v>
      </c>
      <c r="Q2814" s="18">
        <v>153.0</v>
      </c>
      <c r="R2814" s="18">
        <v>156.0</v>
      </c>
      <c r="S2814" s="18">
        <v>112.0</v>
      </c>
      <c r="T2814" s="18">
        <v>145.0</v>
      </c>
      <c r="U2814" s="18">
        <v>124.0</v>
      </c>
      <c r="V2814" s="18">
        <v>131.0</v>
      </c>
      <c r="W2814" s="18">
        <v>102.0</v>
      </c>
      <c r="X2814" s="18">
        <v>112.0</v>
      </c>
      <c r="Y2814" s="18">
        <v>114.0</v>
      </c>
      <c r="Z2814" s="19">
        <f t="shared" si="6"/>
        <v>1524</v>
      </c>
      <c r="AA2814" s="19" t="str">
        <f t="shared" si="19"/>
        <v/>
      </c>
      <c r="AB2814" s="19" t="str">
        <f t="shared" si="8"/>
        <v/>
      </c>
      <c r="AC2814" s="19">
        <f t="shared" si="20"/>
        <v>138.5454545</v>
      </c>
      <c r="AD2814" s="19">
        <f t="shared" si="21"/>
        <v>114</v>
      </c>
      <c r="AE2814" s="19" t="str">
        <f t="shared" si="22"/>
        <v>Нет моды</v>
      </c>
      <c r="AF2814" s="19">
        <f t="shared" si="23"/>
        <v>102</v>
      </c>
      <c r="AG2814" s="19">
        <f t="shared" si="24"/>
        <v>198</v>
      </c>
      <c r="AH2814" s="20" t="str">
        <f t="shared" si="14"/>
        <v/>
      </c>
      <c r="AI2814" s="21"/>
      <c r="AJ2814" s="21"/>
      <c r="AK2814" s="21"/>
      <c r="AL2814" s="22">
        <f t="shared" si="25"/>
        <v>1</v>
      </c>
    </row>
    <row r="2815" ht="12.75" customHeight="1">
      <c r="A2815" s="13" t="s">
        <v>198</v>
      </c>
      <c r="B2815" s="13" t="str">
        <f>IFERROR(__xludf.DUMMYFUNCTION("REGEXREPLACE(A2815, ""\d"", """")"),"         Республика Мордовия")</f>
        <v>         Республика Мордовия</v>
      </c>
      <c r="C2815" s="14" t="str">
        <f t="shared" si="15"/>
        <v>Республика Мордовия</v>
      </c>
      <c r="D2815" s="3">
        <f t="shared" si="16"/>
        <v>2</v>
      </c>
      <c r="E2815" s="15" t="s">
        <v>38</v>
      </c>
      <c r="F2815" s="13" t="str">
        <f>IFERROR(__xludf.DUMMYFUNCTION("REGEXEXTRACT(E2815, ""[А-Яа-я].*"")"),"все виды транспортных несчастных случаев")</f>
        <v>все виды транспортных несчастных случаев</v>
      </c>
      <c r="G2815" s="16">
        <f t="shared" si="17"/>
        <v>2</v>
      </c>
      <c r="H2815" s="13" t="s">
        <v>28</v>
      </c>
      <c r="I2815" s="13" t="str">
        <f>IFERROR(__xludf.DUMMYFUNCTION("REGEXREPLACE(H2815, "".*\s"", """")"),"человек")</f>
        <v>человек</v>
      </c>
      <c r="J2815" s="13" t="s">
        <v>29</v>
      </c>
      <c r="K2815" s="17" t="str">
        <f>IFERROR(__xludf.DUMMYFUNCTION("REGEXREPLACE(J2815, ""^[\d\s]+"", """")"),"значение показателя за год")</f>
        <v>значение показателя за год</v>
      </c>
      <c r="L2815" s="16">
        <f t="shared" si="18"/>
        <v>2</v>
      </c>
      <c r="M2815" s="13" t="s">
        <v>31</v>
      </c>
      <c r="N2815" s="13" t="str">
        <f>IFERROR(__xludf.DUMMYFUNCTION("REGEXEXTRACT(M2815, "" (.+)$"")"),"городское население")</f>
        <v>городское население</v>
      </c>
      <c r="O2815" s="18">
        <v>103.0</v>
      </c>
      <c r="P2815" s="18">
        <v>95.0</v>
      </c>
      <c r="Q2815" s="18">
        <v>83.0</v>
      </c>
      <c r="R2815" s="18">
        <v>86.0</v>
      </c>
      <c r="S2815" s="18">
        <v>64.0</v>
      </c>
      <c r="T2815" s="18">
        <v>71.0</v>
      </c>
      <c r="U2815" s="18">
        <v>62.0</v>
      </c>
      <c r="V2815" s="18">
        <v>70.0</v>
      </c>
      <c r="W2815" s="18">
        <v>47.0</v>
      </c>
      <c r="X2815" s="18">
        <v>64.0</v>
      </c>
      <c r="Y2815" s="18">
        <v>66.0</v>
      </c>
      <c r="Z2815" s="19" t="str">
        <f t="shared" si="6"/>
        <v/>
      </c>
      <c r="AA2815" s="19">
        <f t="shared" si="19"/>
        <v>811</v>
      </c>
      <c r="AB2815" s="19" t="str">
        <f t="shared" si="8"/>
        <v/>
      </c>
      <c r="AC2815" s="19">
        <f t="shared" si="20"/>
        <v>73.72727273</v>
      </c>
      <c r="AD2815" s="19">
        <f t="shared" si="21"/>
        <v>102.5</v>
      </c>
      <c r="AE2815" s="19" t="str">
        <f t="shared" si="22"/>
        <v>Нет моды</v>
      </c>
      <c r="AF2815" s="19">
        <f t="shared" si="23"/>
        <v>47</v>
      </c>
      <c r="AG2815" s="19">
        <f t="shared" si="24"/>
        <v>103</v>
      </c>
      <c r="AH2815" s="20" t="str">
        <f t="shared" si="14"/>
        <v/>
      </c>
      <c r="AI2815" s="21"/>
      <c r="AJ2815" s="21"/>
      <c r="AK2815" s="21"/>
      <c r="AL2815" s="22">
        <f t="shared" si="25"/>
        <v>1</v>
      </c>
    </row>
    <row r="2816" ht="12.75" customHeight="1">
      <c r="A2816" s="13" t="s">
        <v>198</v>
      </c>
      <c r="B2816" s="13" t="str">
        <f>IFERROR(__xludf.DUMMYFUNCTION("REGEXREPLACE(A2816, ""\d"", """")"),"         Республика Мордовия")</f>
        <v>         Республика Мордовия</v>
      </c>
      <c r="C2816" s="14" t="str">
        <f t="shared" si="15"/>
        <v>Республика Мордовия</v>
      </c>
      <c r="D2816" s="3">
        <f t="shared" si="16"/>
        <v>2</v>
      </c>
      <c r="E2816" s="15" t="s">
        <v>38</v>
      </c>
      <c r="F2816" s="13" t="str">
        <f>IFERROR(__xludf.DUMMYFUNCTION("REGEXEXTRACT(E2816, ""[А-Яа-я].*"")"),"все виды транспортных несчастных случаев")</f>
        <v>все виды транспортных несчастных случаев</v>
      </c>
      <c r="G2816" s="16">
        <f t="shared" si="17"/>
        <v>2</v>
      </c>
      <c r="H2816" s="13" t="s">
        <v>28</v>
      </c>
      <c r="I2816" s="13" t="str">
        <f>IFERROR(__xludf.DUMMYFUNCTION("REGEXREPLACE(H2816, "".*\s"", """")"),"человек")</f>
        <v>человек</v>
      </c>
      <c r="J2816" s="13" t="s">
        <v>29</v>
      </c>
      <c r="K2816" s="17" t="str">
        <f>IFERROR(__xludf.DUMMYFUNCTION("REGEXREPLACE(J2816, ""^[\d\s]+"", """")"),"значение показателя за год")</f>
        <v>значение показателя за год</v>
      </c>
      <c r="L2816" s="16">
        <f t="shared" si="18"/>
        <v>2</v>
      </c>
      <c r="M2816" s="13" t="s">
        <v>32</v>
      </c>
      <c r="N2816" s="13" t="str">
        <f>IFERROR(__xludf.DUMMYFUNCTION("REGEXEXTRACT(M2816, "" (.+)$"")"),"сельское население")</f>
        <v>сельское население</v>
      </c>
      <c r="O2816" s="18">
        <v>95.0</v>
      </c>
      <c r="P2816" s="18">
        <v>82.0</v>
      </c>
      <c r="Q2816" s="18">
        <v>70.0</v>
      </c>
      <c r="R2816" s="18">
        <v>70.0</v>
      </c>
      <c r="S2816" s="18">
        <v>48.0</v>
      </c>
      <c r="T2816" s="18">
        <v>74.0</v>
      </c>
      <c r="U2816" s="18">
        <v>62.0</v>
      </c>
      <c r="V2816" s="18">
        <v>61.0</v>
      </c>
      <c r="W2816" s="18">
        <v>55.0</v>
      </c>
      <c r="X2816" s="18">
        <v>48.0</v>
      </c>
      <c r="Y2816" s="18">
        <v>48.0</v>
      </c>
      <c r="Z2816" s="19" t="str">
        <f t="shared" si="6"/>
        <v/>
      </c>
      <c r="AA2816" s="19" t="str">
        <f t="shared" si="19"/>
        <v/>
      </c>
      <c r="AB2816" s="19">
        <f t="shared" si="8"/>
        <v>713</v>
      </c>
      <c r="AC2816" s="19">
        <f t="shared" si="20"/>
        <v>64.81818182</v>
      </c>
      <c r="AD2816" s="19">
        <f t="shared" si="21"/>
        <v>68</v>
      </c>
      <c r="AE2816" s="19" t="str">
        <f t="shared" si="22"/>
        <v>Нет моды</v>
      </c>
      <c r="AF2816" s="19">
        <f t="shared" si="23"/>
        <v>48</v>
      </c>
      <c r="AG2816" s="19">
        <f t="shared" si="24"/>
        <v>95</v>
      </c>
      <c r="AH2816" s="20" t="str">
        <f t="shared" si="14"/>
        <v>Город: 53%; Село: 47%</v>
      </c>
      <c r="AI2816" s="21"/>
      <c r="AJ2816" s="21"/>
      <c r="AK2816" s="21"/>
      <c r="AL2816" s="22">
        <f t="shared" si="25"/>
        <v>1</v>
      </c>
    </row>
    <row r="2817" ht="12.75" customHeight="1">
      <c r="A2817" s="13" t="s">
        <v>198</v>
      </c>
      <c r="B2817" s="13" t="str">
        <f>IFERROR(__xludf.DUMMYFUNCTION("REGEXREPLACE(A2817, ""\d"", """")"),"         Республика Мордовия")</f>
        <v>         Республика Мордовия</v>
      </c>
      <c r="C2817" s="14" t="str">
        <f t="shared" si="15"/>
        <v>Республика Мордовия</v>
      </c>
      <c r="D2817" s="3">
        <f t="shared" si="16"/>
        <v>2</v>
      </c>
      <c r="E2817" s="15" t="s">
        <v>39</v>
      </c>
      <c r="F2817" s="13" t="str">
        <f>IFERROR(__xludf.DUMMYFUNCTION("REGEXEXTRACT(E2817, ""[А-Яа-я].*"")"),"Всего умерших")</f>
        <v>Всего умерших</v>
      </c>
      <c r="G2817" s="16">
        <f t="shared" si="17"/>
        <v>2</v>
      </c>
      <c r="H2817" s="13" t="s">
        <v>28</v>
      </c>
      <c r="I2817" s="13" t="str">
        <f>IFERROR(__xludf.DUMMYFUNCTION("REGEXREPLACE(H2817, "".*\s"", """")"),"человек")</f>
        <v>человек</v>
      </c>
      <c r="J2817" s="13" t="s">
        <v>29</v>
      </c>
      <c r="K2817" s="17" t="str">
        <f>IFERROR(__xludf.DUMMYFUNCTION("REGEXREPLACE(J2817, ""^[\d\s]+"", """")"),"значение показателя за год")</f>
        <v>значение показателя за год</v>
      </c>
      <c r="L2817" s="16">
        <f t="shared" si="18"/>
        <v>2</v>
      </c>
      <c r="M2817" s="13" t="s">
        <v>30</v>
      </c>
      <c r="N2817" s="13" t="str">
        <f>IFERROR(__xludf.DUMMYFUNCTION("REGEXEXTRACT(M2817, "" (.+)$"")"),"все население")</f>
        <v>все население</v>
      </c>
      <c r="O2817" s="18">
        <v>12095.0</v>
      </c>
      <c r="P2817" s="18">
        <v>11621.0</v>
      </c>
      <c r="Q2817" s="18">
        <v>11395.0</v>
      </c>
      <c r="R2817" s="18">
        <v>11390.0</v>
      </c>
      <c r="S2817" s="18">
        <v>10868.0</v>
      </c>
      <c r="T2817" s="18">
        <v>10723.0</v>
      </c>
      <c r="U2817" s="18">
        <v>10484.0</v>
      </c>
      <c r="V2817" s="18">
        <v>13085.0</v>
      </c>
      <c r="W2817" s="18">
        <v>14448.0</v>
      </c>
      <c r="X2817" s="18">
        <v>11216.0</v>
      </c>
      <c r="Y2817" s="18">
        <v>10203.0</v>
      </c>
      <c r="Z2817" s="19">
        <f t="shared" si="6"/>
        <v>127528</v>
      </c>
      <c r="AA2817" s="19" t="str">
        <f t="shared" si="19"/>
        <v/>
      </c>
      <c r="AB2817" s="19" t="str">
        <f t="shared" si="8"/>
        <v/>
      </c>
      <c r="AC2817" s="19">
        <f t="shared" si="20"/>
        <v>11593.45455</v>
      </c>
      <c r="AD2817" s="19">
        <f t="shared" si="21"/>
        <v>5149</v>
      </c>
      <c r="AE2817" s="19" t="str">
        <f t="shared" si="22"/>
        <v>Нет моды</v>
      </c>
      <c r="AF2817" s="19">
        <f t="shared" si="23"/>
        <v>10203</v>
      </c>
      <c r="AG2817" s="19">
        <f t="shared" si="24"/>
        <v>14448</v>
      </c>
      <c r="AH2817" s="20" t="str">
        <f t="shared" si="14"/>
        <v/>
      </c>
      <c r="AI2817" s="21"/>
      <c r="AJ2817" s="21"/>
      <c r="AK2817" s="21"/>
      <c r="AL2817" s="22">
        <f t="shared" si="25"/>
        <v>1</v>
      </c>
    </row>
    <row r="2818" ht="12.75" customHeight="1">
      <c r="A2818" s="13" t="s">
        <v>198</v>
      </c>
      <c r="B2818" s="13" t="str">
        <f>IFERROR(__xludf.DUMMYFUNCTION("REGEXREPLACE(A2818, ""\d"", """")"),"         Республика Мордовия")</f>
        <v>         Республика Мордовия</v>
      </c>
      <c r="C2818" s="14" t="str">
        <f t="shared" si="15"/>
        <v>Республика Мордовия</v>
      </c>
      <c r="D2818" s="3">
        <f t="shared" si="16"/>
        <v>2</v>
      </c>
      <c r="E2818" s="15" t="s">
        <v>39</v>
      </c>
      <c r="F2818" s="13" t="str">
        <f>IFERROR(__xludf.DUMMYFUNCTION("REGEXEXTRACT(E2818, ""[А-Яа-я].*"")"),"Всего умерших")</f>
        <v>Всего умерших</v>
      </c>
      <c r="G2818" s="16">
        <f t="shared" si="17"/>
        <v>2</v>
      </c>
      <c r="H2818" s="13" t="s">
        <v>28</v>
      </c>
      <c r="I2818" s="13" t="str">
        <f>IFERROR(__xludf.DUMMYFUNCTION("REGEXREPLACE(H2818, "".*\s"", """")"),"человек")</f>
        <v>человек</v>
      </c>
      <c r="J2818" s="13" t="s">
        <v>29</v>
      </c>
      <c r="K2818" s="17" t="str">
        <f>IFERROR(__xludf.DUMMYFUNCTION("REGEXREPLACE(J2818, ""^[\d\s]+"", """")"),"значение показателя за год")</f>
        <v>значение показателя за год</v>
      </c>
      <c r="L2818" s="16">
        <f t="shared" si="18"/>
        <v>2</v>
      </c>
      <c r="M2818" s="13" t="s">
        <v>31</v>
      </c>
      <c r="N2818" s="13" t="str">
        <f>IFERROR(__xludf.DUMMYFUNCTION("REGEXEXTRACT(M2818, "" (.+)$"")"),"городское население")</f>
        <v>городское население</v>
      </c>
      <c r="O2818" s="18">
        <v>6405.0</v>
      </c>
      <c r="P2818" s="18">
        <v>5989.0</v>
      </c>
      <c r="Q2818" s="18">
        <v>5914.0</v>
      </c>
      <c r="R2818" s="18">
        <v>6009.0</v>
      </c>
      <c r="S2818" s="18">
        <v>5723.0</v>
      </c>
      <c r="T2818" s="18">
        <v>5762.0</v>
      </c>
      <c r="U2818" s="18">
        <v>5714.0</v>
      </c>
      <c r="V2818" s="18">
        <v>7294.0</v>
      </c>
      <c r="W2818" s="18">
        <v>8381.0</v>
      </c>
      <c r="X2818" s="18">
        <v>6392.0</v>
      </c>
      <c r="Y2818" s="18">
        <v>5764.0</v>
      </c>
      <c r="Z2818" s="19" t="str">
        <f t="shared" si="6"/>
        <v/>
      </c>
      <c r="AA2818" s="19">
        <f t="shared" si="19"/>
        <v>69347</v>
      </c>
      <c r="AB2818" s="19" t="str">
        <f t="shared" si="8"/>
        <v/>
      </c>
      <c r="AC2818" s="19">
        <f t="shared" si="20"/>
        <v>6304.272727</v>
      </c>
      <c r="AD2818" s="19">
        <f t="shared" si="21"/>
        <v>9292</v>
      </c>
      <c r="AE2818" s="19" t="str">
        <f t="shared" si="22"/>
        <v>Нет моды</v>
      </c>
      <c r="AF2818" s="19">
        <f t="shared" si="23"/>
        <v>5714</v>
      </c>
      <c r="AG2818" s="19">
        <f t="shared" si="24"/>
        <v>8381</v>
      </c>
      <c r="AH2818" s="20" t="str">
        <f t="shared" si="14"/>
        <v/>
      </c>
      <c r="AI2818" s="21"/>
      <c r="AJ2818" s="21"/>
      <c r="AK2818" s="21"/>
      <c r="AL2818" s="22">
        <f t="shared" si="25"/>
        <v>1</v>
      </c>
    </row>
    <row r="2819" ht="12.75" customHeight="1">
      <c r="A2819" s="13" t="s">
        <v>198</v>
      </c>
      <c r="B2819" s="13" t="str">
        <f>IFERROR(__xludf.DUMMYFUNCTION("REGEXREPLACE(A2819, ""\d"", """")"),"         Республика Мордовия")</f>
        <v>         Республика Мордовия</v>
      </c>
      <c r="C2819" s="14" t="str">
        <f t="shared" si="15"/>
        <v>Республика Мордовия</v>
      </c>
      <c r="D2819" s="3">
        <f t="shared" si="16"/>
        <v>2</v>
      </c>
      <c r="E2819" s="15" t="s">
        <v>39</v>
      </c>
      <c r="F2819" s="13" t="str">
        <f>IFERROR(__xludf.DUMMYFUNCTION("REGEXEXTRACT(E2819, ""[А-Яа-я].*"")"),"Всего умерших")</f>
        <v>Всего умерших</v>
      </c>
      <c r="G2819" s="16">
        <f t="shared" si="17"/>
        <v>2</v>
      </c>
      <c r="H2819" s="13" t="s">
        <v>28</v>
      </c>
      <c r="I2819" s="13" t="str">
        <f>IFERROR(__xludf.DUMMYFUNCTION("REGEXREPLACE(H2819, "".*\s"", """")"),"человек")</f>
        <v>человек</v>
      </c>
      <c r="J2819" s="13" t="s">
        <v>29</v>
      </c>
      <c r="K2819" s="17" t="str">
        <f>IFERROR(__xludf.DUMMYFUNCTION("REGEXREPLACE(J2819, ""^[\d\s]+"", """")"),"значение показателя за год")</f>
        <v>значение показателя за год</v>
      </c>
      <c r="L2819" s="16">
        <f t="shared" si="18"/>
        <v>2</v>
      </c>
      <c r="M2819" s="13" t="s">
        <v>32</v>
      </c>
      <c r="N2819" s="13" t="str">
        <f>IFERROR(__xludf.DUMMYFUNCTION("REGEXEXTRACT(M2819, "" (.+)$"")"),"сельское население")</f>
        <v>сельское население</v>
      </c>
      <c r="O2819" s="18">
        <v>5690.0</v>
      </c>
      <c r="P2819" s="18">
        <v>5632.0</v>
      </c>
      <c r="Q2819" s="18">
        <v>5481.0</v>
      </c>
      <c r="R2819" s="18">
        <v>5381.0</v>
      </c>
      <c r="S2819" s="18">
        <v>5145.0</v>
      </c>
      <c r="T2819" s="18">
        <v>4961.0</v>
      </c>
      <c r="U2819" s="18">
        <v>4770.0</v>
      </c>
      <c r="V2819" s="18">
        <v>5791.0</v>
      </c>
      <c r="W2819" s="18">
        <v>6067.0</v>
      </c>
      <c r="X2819" s="18">
        <v>4824.0</v>
      </c>
      <c r="Y2819" s="18">
        <v>4439.0</v>
      </c>
      <c r="Z2819" s="19" t="str">
        <f t="shared" si="6"/>
        <v/>
      </c>
      <c r="AA2819" s="19" t="str">
        <f t="shared" si="19"/>
        <v/>
      </c>
      <c r="AB2819" s="19">
        <f t="shared" si="8"/>
        <v>58181</v>
      </c>
      <c r="AC2819" s="19">
        <f t="shared" si="20"/>
        <v>5289.181818</v>
      </c>
      <c r="AD2819" s="19">
        <f t="shared" si="21"/>
        <v>5742.5</v>
      </c>
      <c r="AE2819" s="19" t="str">
        <f t="shared" si="22"/>
        <v>Нет моды</v>
      </c>
      <c r="AF2819" s="19">
        <f t="shared" si="23"/>
        <v>4439</v>
      </c>
      <c r="AG2819" s="19">
        <f t="shared" si="24"/>
        <v>6067</v>
      </c>
      <c r="AH2819" s="20" t="str">
        <f t="shared" si="14"/>
        <v>Город: 54%; Село: 46%</v>
      </c>
      <c r="AI2819" s="21"/>
      <c r="AJ2819" s="21"/>
      <c r="AK2819" s="21"/>
      <c r="AL2819" s="22">
        <f t="shared" si="25"/>
        <v>1</v>
      </c>
    </row>
    <row r="2820" ht="12.75" customHeight="1">
      <c r="A2820" s="13" t="s">
        <v>198</v>
      </c>
      <c r="B2820" s="13" t="str">
        <f>IFERROR(__xludf.DUMMYFUNCTION("REGEXREPLACE(A2820, ""\d"", """")"),"         Республика Мордовия")</f>
        <v>         Республика Мордовия</v>
      </c>
      <c r="C2820" s="14" t="str">
        <f t="shared" si="15"/>
        <v>Республика Мордовия</v>
      </c>
      <c r="D2820" s="3">
        <f t="shared" si="16"/>
        <v>2</v>
      </c>
      <c r="E2820" s="15" t="s">
        <v>40</v>
      </c>
      <c r="F2820" s="13" t="str">
        <f>IFERROR(__xludf.DUMMYFUNCTION("REGEXEXTRACT(E2820, ""[А-Яа-я].*"")"),"Злокачественные новообразования")</f>
        <v>Злокачественные новообразования</v>
      </c>
      <c r="G2820" s="16">
        <f t="shared" si="17"/>
        <v>2</v>
      </c>
      <c r="H2820" s="13" t="s">
        <v>28</v>
      </c>
      <c r="I2820" s="13" t="str">
        <f>IFERROR(__xludf.DUMMYFUNCTION("REGEXREPLACE(H2820, "".*\s"", """")"),"человек")</f>
        <v>человек</v>
      </c>
      <c r="J2820" s="13" t="s">
        <v>29</v>
      </c>
      <c r="K2820" s="17" t="str">
        <f>IFERROR(__xludf.DUMMYFUNCTION("REGEXREPLACE(J2820, ""^[\d\s]+"", """")"),"значение показателя за год")</f>
        <v>значение показателя за год</v>
      </c>
      <c r="L2820" s="16">
        <f t="shared" si="18"/>
        <v>2</v>
      </c>
      <c r="M2820" s="13" t="s">
        <v>30</v>
      </c>
      <c r="N2820" s="13" t="str">
        <f>IFERROR(__xludf.DUMMYFUNCTION("REGEXEXTRACT(M2820, "" (.+)$"")"),"все население")</f>
        <v>все население</v>
      </c>
      <c r="O2820" s="18">
        <v>1483.0</v>
      </c>
      <c r="P2820" s="18">
        <v>1503.0</v>
      </c>
      <c r="Q2820" s="18">
        <v>1473.0</v>
      </c>
      <c r="R2820" s="18">
        <v>1388.0</v>
      </c>
      <c r="S2820" s="18">
        <v>1349.0</v>
      </c>
      <c r="T2820" s="18">
        <v>1385.0</v>
      </c>
      <c r="U2820" s="18">
        <v>1350.0</v>
      </c>
      <c r="V2820" s="18">
        <v>1255.0</v>
      </c>
      <c r="W2820" s="18">
        <v>1275.0</v>
      </c>
      <c r="X2820" s="18">
        <v>1265.0</v>
      </c>
      <c r="Y2820" s="18">
        <v>1259.0</v>
      </c>
      <c r="Z2820" s="19">
        <f t="shared" si="6"/>
        <v>14985</v>
      </c>
      <c r="AA2820" s="19" t="str">
        <f t="shared" si="19"/>
        <v/>
      </c>
      <c r="AB2820" s="19" t="str">
        <f t="shared" si="8"/>
        <v/>
      </c>
      <c r="AC2820" s="19">
        <f t="shared" si="20"/>
        <v>1362.272727</v>
      </c>
      <c r="AD2820" s="19">
        <f t="shared" si="21"/>
        <v>2971</v>
      </c>
      <c r="AE2820" s="19" t="str">
        <f t="shared" si="22"/>
        <v>Нет моды</v>
      </c>
      <c r="AF2820" s="19">
        <f t="shared" si="23"/>
        <v>1255</v>
      </c>
      <c r="AG2820" s="19">
        <f t="shared" si="24"/>
        <v>1503</v>
      </c>
      <c r="AH2820" s="20" t="str">
        <f t="shared" si="14"/>
        <v/>
      </c>
      <c r="AI2820" s="21"/>
      <c r="AJ2820" s="21"/>
      <c r="AK2820" s="21"/>
      <c r="AL2820" s="22">
        <f t="shared" si="25"/>
        <v>1</v>
      </c>
    </row>
    <row r="2821" ht="12.75" customHeight="1">
      <c r="A2821" s="13" t="s">
        <v>198</v>
      </c>
      <c r="B2821" s="13" t="str">
        <f>IFERROR(__xludf.DUMMYFUNCTION("REGEXREPLACE(A2821, ""\d"", """")"),"         Республика Мордовия")</f>
        <v>         Республика Мордовия</v>
      </c>
      <c r="C2821" s="14" t="str">
        <f t="shared" si="15"/>
        <v>Республика Мордовия</v>
      </c>
      <c r="D2821" s="3">
        <f t="shared" si="16"/>
        <v>2</v>
      </c>
      <c r="E2821" s="15" t="s">
        <v>40</v>
      </c>
      <c r="F2821" s="13" t="str">
        <f>IFERROR(__xludf.DUMMYFUNCTION("REGEXEXTRACT(E2821, ""[А-Яа-я].*"")"),"Злокачественные новообразования")</f>
        <v>Злокачественные новообразования</v>
      </c>
      <c r="G2821" s="16">
        <f t="shared" si="17"/>
        <v>2</v>
      </c>
      <c r="H2821" s="13" t="s">
        <v>28</v>
      </c>
      <c r="I2821" s="13" t="str">
        <f>IFERROR(__xludf.DUMMYFUNCTION("REGEXREPLACE(H2821, "".*\s"", """")"),"человек")</f>
        <v>человек</v>
      </c>
      <c r="J2821" s="13" t="s">
        <v>29</v>
      </c>
      <c r="K2821" s="17" t="str">
        <f>IFERROR(__xludf.DUMMYFUNCTION("REGEXREPLACE(J2821, ""^[\d\s]+"", """")"),"значение показателя за год")</f>
        <v>значение показателя за год</v>
      </c>
      <c r="L2821" s="16">
        <f t="shared" si="18"/>
        <v>2</v>
      </c>
      <c r="M2821" s="13" t="s">
        <v>31</v>
      </c>
      <c r="N2821" s="13" t="str">
        <f>IFERROR(__xludf.DUMMYFUNCTION("REGEXEXTRACT(M2821, "" (.+)$"")"),"городское население")</f>
        <v>городское население</v>
      </c>
      <c r="O2821" s="18">
        <v>978.0</v>
      </c>
      <c r="P2821" s="18">
        <v>956.0</v>
      </c>
      <c r="Q2821" s="18">
        <v>915.0</v>
      </c>
      <c r="R2821" s="18">
        <v>869.0</v>
      </c>
      <c r="S2821" s="18">
        <v>853.0</v>
      </c>
      <c r="T2821" s="18">
        <v>857.0</v>
      </c>
      <c r="U2821" s="18">
        <v>850.0</v>
      </c>
      <c r="V2821" s="18">
        <v>770.0</v>
      </c>
      <c r="W2821" s="18">
        <v>783.0</v>
      </c>
      <c r="X2821" s="18">
        <v>782.0</v>
      </c>
      <c r="Y2821" s="18">
        <v>781.0</v>
      </c>
      <c r="Z2821" s="19" t="str">
        <f t="shared" si="6"/>
        <v/>
      </c>
      <c r="AA2821" s="19">
        <f t="shared" si="19"/>
        <v>9394</v>
      </c>
      <c r="AB2821" s="19" t="str">
        <f t="shared" si="8"/>
        <v/>
      </c>
      <c r="AC2821" s="19">
        <f t="shared" si="20"/>
        <v>854</v>
      </c>
      <c r="AD2821" s="19">
        <f t="shared" si="21"/>
        <v>1116.5</v>
      </c>
      <c r="AE2821" s="19" t="str">
        <f t="shared" si="22"/>
        <v>Нет моды</v>
      </c>
      <c r="AF2821" s="19">
        <f t="shared" si="23"/>
        <v>770</v>
      </c>
      <c r="AG2821" s="19">
        <f t="shared" si="24"/>
        <v>978</v>
      </c>
      <c r="AH2821" s="20" t="str">
        <f t="shared" si="14"/>
        <v/>
      </c>
      <c r="AI2821" s="21"/>
      <c r="AJ2821" s="21"/>
      <c r="AK2821" s="21"/>
      <c r="AL2821" s="22">
        <f t="shared" si="25"/>
        <v>1</v>
      </c>
    </row>
    <row r="2822" ht="12.75" customHeight="1">
      <c r="A2822" s="13" t="s">
        <v>198</v>
      </c>
      <c r="B2822" s="13" t="str">
        <f>IFERROR(__xludf.DUMMYFUNCTION("REGEXREPLACE(A2822, ""\d"", """")"),"         Республика Мордовия")</f>
        <v>         Республика Мордовия</v>
      </c>
      <c r="C2822" s="14" t="str">
        <f t="shared" si="15"/>
        <v>Республика Мордовия</v>
      </c>
      <c r="D2822" s="3">
        <f t="shared" si="16"/>
        <v>2</v>
      </c>
      <c r="E2822" s="15" t="s">
        <v>40</v>
      </c>
      <c r="F2822" s="13" t="str">
        <f>IFERROR(__xludf.DUMMYFUNCTION("REGEXEXTRACT(E2822, ""[А-Яа-я].*"")"),"Злокачественные новообразования")</f>
        <v>Злокачественные новообразования</v>
      </c>
      <c r="G2822" s="16">
        <f t="shared" si="17"/>
        <v>2</v>
      </c>
      <c r="H2822" s="13" t="s">
        <v>28</v>
      </c>
      <c r="I2822" s="13" t="str">
        <f>IFERROR(__xludf.DUMMYFUNCTION("REGEXREPLACE(H2822, "".*\s"", """")"),"человек")</f>
        <v>человек</v>
      </c>
      <c r="J2822" s="13" t="s">
        <v>29</v>
      </c>
      <c r="K2822" s="17" t="str">
        <f>IFERROR(__xludf.DUMMYFUNCTION("REGEXREPLACE(J2822, ""^[\d\s]+"", """")"),"значение показателя за год")</f>
        <v>значение показателя за год</v>
      </c>
      <c r="L2822" s="16">
        <f t="shared" si="18"/>
        <v>2</v>
      </c>
      <c r="M2822" s="13" t="s">
        <v>32</v>
      </c>
      <c r="N2822" s="13" t="str">
        <f>IFERROR(__xludf.DUMMYFUNCTION("REGEXEXTRACT(M2822, "" (.+)$"")"),"сельское население")</f>
        <v>сельское население</v>
      </c>
      <c r="O2822" s="18">
        <v>505.0</v>
      </c>
      <c r="P2822" s="18">
        <v>547.0</v>
      </c>
      <c r="Q2822" s="18">
        <v>558.0</v>
      </c>
      <c r="R2822" s="18">
        <v>519.0</v>
      </c>
      <c r="S2822" s="18">
        <v>496.0</v>
      </c>
      <c r="T2822" s="18">
        <v>528.0</v>
      </c>
      <c r="U2822" s="18">
        <v>500.0</v>
      </c>
      <c r="V2822" s="18">
        <v>485.0</v>
      </c>
      <c r="W2822" s="18">
        <v>492.0</v>
      </c>
      <c r="X2822" s="18">
        <v>483.0</v>
      </c>
      <c r="Y2822" s="18">
        <v>478.0</v>
      </c>
      <c r="Z2822" s="19" t="str">
        <f t="shared" si="6"/>
        <v/>
      </c>
      <c r="AA2822" s="19" t="str">
        <f t="shared" si="19"/>
        <v/>
      </c>
      <c r="AB2822" s="19">
        <f t="shared" si="8"/>
        <v>5591</v>
      </c>
      <c r="AC2822" s="19">
        <f t="shared" si="20"/>
        <v>508.2727273</v>
      </c>
      <c r="AD2822" s="19">
        <f t="shared" si="21"/>
        <v>664</v>
      </c>
      <c r="AE2822" s="19" t="str">
        <f t="shared" si="22"/>
        <v>Нет моды</v>
      </c>
      <c r="AF2822" s="19">
        <f t="shared" si="23"/>
        <v>478</v>
      </c>
      <c r="AG2822" s="19">
        <f t="shared" si="24"/>
        <v>558</v>
      </c>
      <c r="AH2822" s="20" t="str">
        <f t="shared" si="14"/>
        <v>Город: 63%; Село: 37%</v>
      </c>
      <c r="AI2822" s="21"/>
      <c r="AJ2822" s="21"/>
      <c r="AK2822" s="21"/>
      <c r="AL2822" s="22">
        <f t="shared" si="25"/>
        <v>1</v>
      </c>
    </row>
    <row r="2823" ht="12.75" customHeight="1">
      <c r="A2823" s="13" t="s">
        <v>198</v>
      </c>
      <c r="B2823" s="13" t="str">
        <f>IFERROR(__xludf.DUMMYFUNCTION("REGEXREPLACE(A2823, ""\d"", """")"),"         Республика Мордовия")</f>
        <v>         Республика Мордовия</v>
      </c>
      <c r="C2823" s="14" t="str">
        <f t="shared" si="15"/>
        <v>Республика Мордовия</v>
      </c>
      <c r="D2823" s="3">
        <f t="shared" si="16"/>
        <v>2</v>
      </c>
      <c r="E2823" s="15" t="s">
        <v>41</v>
      </c>
      <c r="F2823" s="13" t="str">
        <f>IFERROR(__xludf.DUMMYFUNCTION("REGEXEXTRACT(E2823, ""[А-Яа-я].*"")"),"Инфекционные и паразитарные болезни")</f>
        <v>Инфекционные и паразитарные болезни</v>
      </c>
      <c r="G2823" s="16">
        <f t="shared" si="17"/>
        <v>2</v>
      </c>
      <c r="H2823" s="13" t="s">
        <v>28</v>
      </c>
      <c r="I2823" s="13" t="str">
        <f>IFERROR(__xludf.DUMMYFUNCTION("REGEXREPLACE(H2823, "".*\s"", """")"),"человек")</f>
        <v>человек</v>
      </c>
      <c r="J2823" s="13" t="s">
        <v>29</v>
      </c>
      <c r="K2823" s="17" t="str">
        <f>IFERROR(__xludf.DUMMYFUNCTION("REGEXREPLACE(J2823, ""^[\d\s]+"", """")"),"значение показателя за год")</f>
        <v>значение показателя за год</v>
      </c>
      <c r="L2823" s="16">
        <f t="shared" si="18"/>
        <v>2</v>
      </c>
      <c r="M2823" s="13" t="s">
        <v>30</v>
      </c>
      <c r="N2823" s="13" t="str">
        <f>IFERROR(__xludf.DUMMYFUNCTION("REGEXEXTRACT(M2823, "" (.+)$"")"),"все население")</f>
        <v>все население</v>
      </c>
      <c r="O2823" s="18">
        <v>104.0</v>
      </c>
      <c r="P2823" s="18">
        <v>92.0</v>
      </c>
      <c r="Q2823" s="18">
        <v>94.0</v>
      </c>
      <c r="R2823" s="18">
        <v>105.0</v>
      </c>
      <c r="S2823" s="18">
        <v>72.0</v>
      </c>
      <c r="T2823" s="18">
        <v>84.0</v>
      </c>
      <c r="U2823" s="18">
        <v>73.0</v>
      </c>
      <c r="V2823" s="18">
        <v>54.0</v>
      </c>
      <c r="W2823" s="18">
        <v>53.0</v>
      </c>
      <c r="X2823" s="18">
        <v>50.0</v>
      </c>
      <c r="Y2823" s="18">
        <v>53.0</v>
      </c>
      <c r="Z2823" s="19">
        <f t="shared" si="6"/>
        <v>834</v>
      </c>
      <c r="AA2823" s="19" t="str">
        <f t="shared" si="19"/>
        <v/>
      </c>
      <c r="AB2823" s="19" t="str">
        <f t="shared" si="8"/>
        <v/>
      </c>
      <c r="AC2823" s="19">
        <f t="shared" si="20"/>
        <v>75.81818182</v>
      </c>
      <c r="AD2823" s="19">
        <f t="shared" si="21"/>
        <v>291.5</v>
      </c>
      <c r="AE2823" s="19" t="str">
        <f t="shared" si="22"/>
        <v>Нет моды</v>
      </c>
      <c r="AF2823" s="19">
        <f t="shared" si="23"/>
        <v>50</v>
      </c>
      <c r="AG2823" s="19">
        <f t="shared" si="24"/>
        <v>105</v>
      </c>
      <c r="AH2823" s="20" t="str">
        <f t="shared" si="14"/>
        <v/>
      </c>
      <c r="AI2823" s="21"/>
      <c r="AJ2823" s="21"/>
      <c r="AK2823" s="21"/>
      <c r="AL2823" s="22">
        <f t="shared" si="25"/>
        <v>1</v>
      </c>
    </row>
    <row r="2824" ht="12.75" customHeight="1">
      <c r="A2824" s="13" t="s">
        <v>198</v>
      </c>
      <c r="B2824" s="13" t="str">
        <f>IFERROR(__xludf.DUMMYFUNCTION("REGEXREPLACE(A2824, ""\d"", """")"),"         Республика Мордовия")</f>
        <v>         Республика Мордовия</v>
      </c>
      <c r="C2824" s="14" t="str">
        <f t="shared" si="15"/>
        <v>Республика Мордовия</v>
      </c>
      <c r="D2824" s="3">
        <f t="shared" si="16"/>
        <v>2</v>
      </c>
      <c r="E2824" s="15" t="s">
        <v>41</v>
      </c>
      <c r="F2824" s="13" t="str">
        <f>IFERROR(__xludf.DUMMYFUNCTION("REGEXEXTRACT(E2824, ""[А-Яа-я].*"")"),"Инфекционные и паразитарные болезни")</f>
        <v>Инфекционные и паразитарные болезни</v>
      </c>
      <c r="G2824" s="16">
        <f t="shared" si="17"/>
        <v>2</v>
      </c>
      <c r="H2824" s="13" t="s">
        <v>28</v>
      </c>
      <c r="I2824" s="13" t="str">
        <f>IFERROR(__xludf.DUMMYFUNCTION("REGEXREPLACE(H2824, "".*\s"", """")"),"человек")</f>
        <v>человек</v>
      </c>
      <c r="J2824" s="13" t="s">
        <v>29</v>
      </c>
      <c r="K2824" s="17" t="str">
        <f>IFERROR(__xludf.DUMMYFUNCTION("REGEXREPLACE(J2824, ""^[\d\s]+"", """")"),"значение показателя за год")</f>
        <v>значение показателя за год</v>
      </c>
      <c r="L2824" s="16">
        <f t="shared" si="18"/>
        <v>2</v>
      </c>
      <c r="M2824" s="13" t="s">
        <v>31</v>
      </c>
      <c r="N2824" s="13" t="str">
        <f>IFERROR(__xludf.DUMMYFUNCTION("REGEXEXTRACT(M2824, "" (.+)$"")"),"городское население")</f>
        <v>городское население</v>
      </c>
      <c r="O2824" s="18">
        <v>51.0</v>
      </c>
      <c r="P2824" s="18">
        <v>33.0</v>
      </c>
      <c r="Q2824" s="18">
        <v>42.0</v>
      </c>
      <c r="R2824" s="18">
        <v>46.0</v>
      </c>
      <c r="S2824" s="18">
        <v>29.0</v>
      </c>
      <c r="T2824" s="18">
        <v>44.0</v>
      </c>
      <c r="U2824" s="18">
        <v>32.0</v>
      </c>
      <c r="V2824" s="18">
        <v>28.0</v>
      </c>
      <c r="W2824" s="18">
        <v>30.0</v>
      </c>
      <c r="X2824" s="18">
        <v>31.0</v>
      </c>
      <c r="Y2824" s="18">
        <v>34.0</v>
      </c>
      <c r="Z2824" s="19" t="str">
        <f t="shared" si="6"/>
        <v/>
      </c>
      <c r="AA2824" s="19">
        <f t="shared" si="19"/>
        <v>400</v>
      </c>
      <c r="AB2824" s="19" t="str">
        <f t="shared" si="8"/>
        <v/>
      </c>
      <c r="AC2824" s="19">
        <f t="shared" si="20"/>
        <v>36.36363636</v>
      </c>
      <c r="AD2824" s="19">
        <f t="shared" si="21"/>
        <v>50.5</v>
      </c>
      <c r="AE2824" s="19" t="str">
        <f t="shared" si="22"/>
        <v>Нет моды</v>
      </c>
      <c r="AF2824" s="19">
        <f t="shared" si="23"/>
        <v>28</v>
      </c>
      <c r="AG2824" s="19">
        <f t="shared" si="24"/>
        <v>51</v>
      </c>
      <c r="AH2824" s="20" t="str">
        <f t="shared" si="14"/>
        <v/>
      </c>
      <c r="AI2824" s="21"/>
      <c r="AJ2824" s="21"/>
      <c r="AK2824" s="21"/>
      <c r="AL2824" s="22">
        <f t="shared" si="25"/>
        <v>1</v>
      </c>
    </row>
    <row r="2825" ht="12.75" customHeight="1">
      <c r="A2825" s="13" t="s">
        <v>198</v>
      </c>
      <c r="B2825" s="13" t="str">
        <f>IFERROR(__xludf.DUMMYFUNCTION("REGEXREPLACE(A2825, ""\d"", """")"),"         Республика Мордовия")</f>
        <v>         Республика Мордовия</v>
      </c>
      <c r="C2825" s="14" t="str">
        <f t="shared" si="15"/>
        <v>Республика Мордовия</v>
      </c>
      <c r="D2825" s="3">
        <f t="shared" si="16"/>
        <v>2</v>
      </c>
      <c r="E2825" s="15" t="s">
        <v>41</v>
      </c>
      <c r="F2825" s="13" t="str">
        <f>IFERROR(__xludf.DUMMYFUNCTION("REGEXEXTRACT(E2825, ""[А-Яа-я].*"")"),"Инфекционные и паразитарные болезни")</f>
        <v>Инфекционные и паразитарные болезни</v>
      </c>
      <c r="G2825" s="16">
        <f t="shared" si="17"/>
        <v>2</v>
      </c>
      <c r="H2825" s="13" t="s">
        <v>28</v>
      </c>
      <c r="I2825" s="13" t="str">
        <f>IFERROR(__xludf.DUMMYFUNCTION("REGEXREPLACE(H2825, "".*\s"", """")"),"человек")</f>
        <v>человек</v>
      </c>
      <c r="J2825" s="13" t="s">
        <v>29</v>
      </c>
      <c r="K2825" s="17" t="str">
        <f>IFERROR(__xludf.DUMMYFUNCTION("REGEXREPLACE(J2825, ""^[\d\s]+"", """")"),"значение показателя за год")</f>
        <v>значение показателя за год</v>
      </c>
      <c r="L2825" s="16">
        <f t="shared" si="18"/>
        <v>2</v>
      </c>
      <c r="M2825" s="13" t="s">
        <v>32</v>
      </c>
      <c r="N2825" s="13" t="str">
        <f>IFERROR(__xludf.DUMMYFUNCTION("REGEXEXTRACT(M2825, "" (.+)$"")"),"сельское население")</f>
        <v>сельское население</v>
      </c>
      <c r="O2825" s="18">
        <v>53.0</v>
      </c>
      <c r="P2825" s="18">
        <v>59.0</v>
      </c>
      <c r="Q2825" s="18">
        <v>52.0</v>
      </c>
      <c r="R2825" s="18">
        <v>59.0</v>
      </c>
      <c r="S2825" s="18">
        <v>43.0</v>
      </c>
      <c r="T2825" s="18">
        <v>40.0</v>
      </c>
      <c r="U2825" s="18">
        <v>41.0</v>
      </c>
      <c r="V2825" s="18">
        <v>26.0</v>
      </c>
      <c r="W2825" s="18">
        <v>23.0</v>
      </c>
      <c r="X2825" s="18">
        <v>19.0</v>
      </c>
      <c r="Y2825" s="18">
        <v>19.0</v>
      </c>
      <c r="Z2825" s="19" t="str">
        <f t="shared" si="6"/>
        <v/>
      </c>
      <c r="AA2825" s="19" t="str">
        <f t="shared" si="19"/>
        <v/>
      </c>
      <c r="AB2825" s="19">
        <f t="shared" si="8"/>
        <v>434</v>
      </c>
      <c r="AC2825" s="19">
        <f t="shared" si="20"/>
        <v>39.45454545</v>
      </c>
      <c r="AD2825" s="19">
        <f t="shared" si="21"/>
        <v>37</v>
      </c>
      <c r="AE2825" s="19" t="str">
        <f t="shared" si="22"/>
        <v>Нет моды</v>
      </c>
      <c r="AF2825" s="19">
        <f t="shared" si="23"/>
        <v>19</v>
      </c>
      <c r="AG2825" s="19">
        <f t="shared" si="24"/>
        <v>59</v>
      </c>
      <c r="AH2825" s="20" t="str">
        <f t="shared" si="14"/>
        <v>Город: 48%; Село: 52%</v>
      </c>
      <c r="AI2825" s="21"/>
      <c r="AJ2825" s="21"/>
      <c r="AK2825" s="21"/>
      <c r="AL2825" s="22">
        <f t="shared" si="25"/>
        <v>1</v>
      </c>
    </row>
    <row r="2826" ht="12.75" customHeight="1">
      <c r="A2826" s="13" t="s">
        <v>198</v>
      </c>
      <c r="B2826" s="13" t="str">
        <f>IFERROR(__xludf.DUMMYFUNCTION("REGEXREPLACE(A2826, ""\d"", """")"),"         Республика Мордовия")</f>
        <v>         Республика Мордовия</v>
      </c>
      <c r="C2826" s="14" t="str">
        <f t="shared" si="15"/>
        <v>Республика Мордовия</v>
      </c>
      <c r="D2826" s="3">
        <f t="shared" si="16"/>
        <v>2</v>
      </c>
      <c r="E2826" s="15" t="s">
        <v>42</v>
      </c>
      <c r="F2826" s="13" t="str">
        <f>IFERROR(__xludf.DUMMYFUNCTION("REGEXEXTRACT(E2826, ""[А-Яа-я].*"")"),"Ишемическая болезнь сердца")</f>
        <v>Ишемическая болезнь сердца</v>
      </c>
      <c r="G2826" s="16">
        <f t="shared" si="17"/>
        <v>2</v>
      </c>
      <c r="H2826" s="13" t="s">
        <v>28</v>
      </c>
      <c r="I2826" s="13" t="str">
        <f>IFERROR(__xludf.DUMMYFUNCTION("REGEXREPLACE(H2826, "".*\s"", """")"),"человек")</f>
        <v>человек</v>
      </c>
      <c r="J2826" s="13" t="s">
        <v>29</v>
      </c>
      <c r="K2826" s="17" t="str">
        <f>IFERROR(__xludf.DUMMYFUNCTION("REGEXREPLACE(J2826, ""^[\d\s]+"", """")"),"значение показателя за год")</f>
        <v>значение показателя за год</v>
      </c>
      <c r="L2826" s="16">
        <f t="shared" si="18"/>
        <v>2</v>
      </c>
      <c r="M2826" s="13" t="s">
        <v>30</v>
      </c>
      <c r="N2826" s="13" t="str">
        <f>IFERROR(__xludf.DUMMYFUNCTION("REGEXEXTRACT(M2826, "" (.+)$"")"),"все население")</f>
        <v>все население</v>
      </c>
      <c r="O2826" s="18">
        <v>2549.0</v>
      </c>
      <c r="P2826" s="18">
        <v>1966.0</v>
      </c>
      <c r="Q2826" s="18">
        <v>1451.0</v>
      </c>
      <c r="R2826" s="18">
        <v>1462.0</v>
      </c>
      <c r="S2826" s="18">
        <v>1399.0</v>
      </c>
      <c r="T2826" s="18">
        <v>1428.0</v>
      </c>
      <c r="U2826" s="18">
        <v>1258.0</v>
      </c>
      <c r="V2826" s="18">
        <v>1509.0</v>
      </c>
      <c r="W2826" s="18">
        <v>1518.0</v>
      </c>
      <c r="X2826" s="18">
        <v>1576.0</v>
      </c>
      <c r="Y2826" s="18">
        <v>1466.0</v>
      </c>
      <c r="Z2826" s="19">
        <f t="shared" si="6"/>
        <v>17582</v>
      </c>
      <c r="AA2826" s="19" t="str">
        <f t="shared" si="19"/>
        <v/>
      </c>
      <c r="AB2826" s="19" t="str">
        <f t="shared" si="8"/>
        <v/>
      </c>
      <c r="AC2826" s="19">
        <f t="shared" si="20"/>
        <v>1598.363636</v>
      </c>
      <c r="AD2826" s="19">
        <f t="shared" si="21"/>
        <v>658.5</v>
      </c>
      <c r="AE2826" s="19" t="str">
        <f t="shared" si="22"/>
        <v>Нет моды</v>
      </c>
      <c r="AF2826" s="19">
        <f t="shared" si="23"/>
        <v>1258</v>
      </c>
      <c r="AG2826" s="19">
        <f t="shared" si="24"/>
        <v>2549</v>
      </c>
      <c r="AH2826" s="20" t="str">
        <f t="shared" si="14"/>
        <v/>
      </c>
      <c r="AI2826" s="21"/>
      <c r="AJ2826" s="21"/>
      <c r="AK2826" s="21"/>
      <c r="AL2826" s="22">
        <f t="shared" si="25"/>
        <v>1</v>
      </c>
    </row>
    <row r="2827" ht="12.75" customHeight="1">
      <c r="A2827" s="13" t="s">
        <v>198</v>
      </c>
      <c r="B2827" s="13" t="str">
        <f>IFERROR(__xludf.DUMMYFUNCTION("REGEXREPLACE(A2827, ""\d"", """")"),"         Республика Мордовия")</f>
        <v>         Республика Мордовия</v>
      </c>
      <c r="C2827" s="14" t="str">
        <f t="shared" si="15"/>
        <v>Республика Мордовия</v>
      </c>
      <c r="D2827" s="3">
        <f t="shared" si="16"/>
        <v>2</v>
      </c>
      <c r="E2827" s="15" t="s">
        <v>42</v>
      </c>
      <c r="F2827" s="13" t="str">
        <f>IFERROR(__xludf.DUMMYFUNCTION("REGEXEXTRACT(E2827, ""[А-Яа-я].*"")"),"Ишемическая болезнь сердца")</f>
        <v>Ишемическая болезнь сердца</v>
      </c>
      <c r="G2827" s="16">
        <f t="shared" si="17"/>
        <v>2</v>
      </c>
      <c r="H2827" s="13" t="s">
        <v>28</v>
      </c>
      <c r="I2827" s="13" t="str">
        <f>IFERROR(__xludf.DUMMYFUNCTION("REGEXREPLACE(H2827, "".*\s"", """")"),"человек")</f>
        <v>человек</v>
      </c>
      <c r="J2827" s="13" t="s">
        <v>29</v>
      </c>
      <c r="K2827" s="17" t="str">
        <f>IFERROR(__xludf.DUMMYFUNCTION("REGEXREPLACE(J2827, ""^[\d\s]+"", """")"),"значение показателя за год")</f>
        <v>значение показателя за год</v>
      </c>
      <c r="L2827" s="16">
        <f t="shared" si="18"/>
        <v>2</v>
      </c>
      <c r="M2827" s="13" t="s">
        <v>31</v>
      </c>
      <c r="N2827" s="13" t="str">
        <f>IFERROR(__xludf.DUMMYFUNCTION("REGEXEXTRACT(M2827, "" (.+)$"")"),"городское население")</f>
        <v>городское население</v>
      </c>
      <c r="O2827" s="18">
        <v>1460.0</v>
      </c>
      <c r="P2827" s="18">
        <v>1082.0</v>
      </c>
      <c r="Q2827" s="18">
        <v>886.0</v>
      </c>
      <c r="R2827" s="18">
        <v>925.0</v>
      </c>
      <c r="S2827" s="18">
        <v>882.0</v>
      </c>
      <c r="T2827" s="18">
        <v>915.0</v>
      </c>
      <c r="U2827" s="18">
        <v>746.0</v>
      </c>
      <c r="V2827" s="18">
        <v>960.0</v>
      </c>
      <c r="W2827" s="18">
        <v>964.0</v>
      </c>
      <c r="X2827" s="18">
        <v>1049.0</v>
      </c>
      <c r="Y2827" s="18">
        <v>925.0</v>
      </c>
      <c r="Z2827" s="19" t="str">
        <f t="shared" si="6"/>
        <v/>
      </c>
      <c r="AA2827" s="19">
        <f t="shared" si="19"/>
        <v>10794</v>
      </c>
      <c r="AB2827" s="19" t="str">
        <f t="shared" si="8"/>
        <v/>
      </c>
      <c r="AC2827" s="19">
        <f t="shared" si="20"/>
        <v>981.2727273</v>
      </c>
      <c r="AD2827" s="19">
        <f t="shared" si="21"/>
        <v>1328.5</v>
      </c>
      <c r="AE2827" s="19" t="str">
        <f t="shared" si="22"/>
        <v>Нет моды</v>
      </c>
      <c r="AF2827" s="19">
        <f t="shared" si="23"/>
        <v>746</v>
      </c>
      <c r="AG2827" s="19">
        <f t="shared" si="24"/>
        <v>1460</v>
      </c>
      <c r="AH2827" s="20" t="str">
        <f t="shared" si="14"/>
        <v/>
      </c>
      <c r="AI2827" s="21"/>
      <c r="AJ2827" s="21"/>
      <c r="AK2827" s="21"/>
      <c r="AL2827" s="22">
        <f t="shared" si="25"/>
        <v>1</v>
      </c>
    </row>
    <row r="2828" ht="12.75" customHeight="1">
      <c r="A2828" s="13" t="s">
        <v>198</v>
      </c>
      <c r="B2828" s="13" t="str">
        <f>IFERROR(__xludf.DUMMYFUNCTION("REGEXREPLACE(A2828, ""\d"", """")"),"         Республика Мордовия")</f>
        <v>         Республика Мордовия</v>
      </c>
      <c r="C2828" s="14" t="str">
        <f t="shared" si="15"/>
        <v>Республика Мордовия</v>
      </c>
      <c r="D2828" s="3">
        <f t="shared" si="16"/>
        <v>2</v>
      </c>
      <c r="E2828" s="15" t="s">
        <v>42</v>
      </c>
      <c r="F2828" s="13" t="str">
        <f>IFERROR(__xludf.DUMMYFUNCTION("REGEXEXTRACT(E2828, ""[А-Яа-я].*"")"),"Ишемическая болезнь сердца")</f>
        <v>Ишемическая болезнь сердца</v>
      </c>
      <c r="G2828" s="16">
        <f t="shared" si="17"/>
        <v>2</v>
      </c>
      <c r="H2828" s="13" t="s">
        <v>28</v>
      </c>
      <c r="I2828" s="13" t="str">
        <f>IFERROR(__xludf.DUMMYFUNCTION("REGEXREPLACE(H2828, "".*\s"", """")"),"человек")</f>
        <v>человек</v>
      </c>
      <c r="J2828" s="13" t="s">
        <v>29</v>
      </c>
      <c r="K2828" s="17" t="str">
        <f>IFERROR(__xludf.DUMMYFUNCTION("REGEXREPLACE(J2828, ""^[\d\s]+"", """")"),"значение показателя за год")</f>
        <v>значение показателя за год</v>
      </c>
      <c r="L2828" s="16">
        <f t="shared" si="18"/>
        <v>2</v>
      </c>
      <c r="M2828" s="13" t="s">
        <v>32</v>
      </c>
      <c r="N2828" s="13" t="str">
        <f>IFERROR(__xludf.DUMMYFUNCTION("REGEXEXTRACT(M2828, "" (.+)$"")"),"сельское население")</f>
        <v>сельское население</v>
      </c>
      <c r="O2828" s="18">
        <v>1089.0</v>
      </c>
      <c r="P2828" s="18">
        <v>884.0</v>
      </c>
      <c r="Q2828" s="18">
        <v>565.0</v>
      </c>
      <c r="R2828" s="18">
        <v>537.0</v>
      </c>
      <c r="S2828" s="18">
        <v>517.0</v>
      </c>
      <c r="T2828" s="18">
        <v>513.0</v>
      </c>
      <c r="U2828" s="18">
        <v>512.0</v>
      </c>
      <c r="V2828" s="18">
        <v>549.0</v>
      </c>
      <c r="W2828" s="18">
        <v>554.0</v>
      </c>
      <c r="X2828" s="18">
        <v>527.0</v>
      </c>
      <c r="Y2828" s="18">
        <v>541.0</v>
      </c>
      <c r="Z2828" s="19" t="str">
        <f t="shared" si="6"/>
        <v/>
      </c>
      <c r="AA2828" s="19" t="str">
        <f t="shared" si="19"/>
        <v/>
      </c>
      <c r="AB2828" s="19">
        <f t="shared" si="8"/>
        <v>6788</v>
      </c>
      <c r="AC2828" s="19">
        <f t="shared" si="20"/>
        <v>617.0909091</v>
      </c>
      <c r="AD2828" s="19">
        <f t="shared" si="21"/>
        <v>883</v>
      </c>
      <c r="AE2828" s="19" t="str">
        <f t="shared" si="22"/>
        <v>Нет моды</v>
      </c>
      <c r="AF2828" s="19">
        <f t="shared" si="23"/>
        <v>512</v>
      </c>
      <c r="AG2828" s="19">
        <f t="shared" si="24"/>
        <v>1089</v>
      </c>
      <c r="AH2828" s="20" t="str">
        <f t="shared" si="14"/>
        <v>Город: 61%; Село: 39%</v>
      </c>
      <c r="AI2828" s="21"/>
      <c r="AJ2828" s="21"/>
      <c r="AK2828" s="21"/>
      <c r="AL2828" s="22">
        <f t="shared" si="25"/>
        <v>1</v>
      </c>
    </row>
    <row r="2829" ht="12.75" customHeight="1">
      <c r="A2829" s="13" t="s">
        <v>198</v>
      </c>
      <c r="B2829" s="13" t="str">
        <f>IFERROR(__xludf.DUMMYFUNCTION("REGEXREPLACE(A2829, ""\d"", """")"),"         Республика Мордовия")</f>
        <v>         Республика Мордовия</v>
      </c>
      <c r="C2829" s="14" t="str">
        <f t="shared" si="15"/>
        <v>Республика Мордовия</v>
      </c>
      <c r="D2829" s="3">
        <f t="shared" si="16"/>
        <v>2</v>
      </c>
      <c r="E2829" s="15" t="s">
        <v>43</v>
      </c>
      <c r="F2829" s="13" t="str">
        <f>IFERROR(__xludf.DUMMYFUNCTION("REGEXEXTRACT(E2829, ""[А-Яа-я].*"")"),"Новообразования")</f>
        <v>Новообразования</v>
      </c>
      <c r="G2829" s="16">
        <f t="shared" si="17"/>
        <v>2</v>
      </c>
      <c r="H2829" s="13" t="s">
        <v>28</v>
      </c>
      <c r="I2829" s="13" t="str">
        <f>IFERROR(__xludf.DUMMYFUNCTION("REGEXREPLACE(H2829, "".*\s"", """")"),"человек")</f>
        <v>человек</v>
      </c>
      <c r="J2829" s="13" t="s">
        <v>29</v>
      </c>
      <c r="K2829" s="17" t="str">
        <f>IFERROR(__xludf.DUMMYFUNCTION("REGEXREPLACE(J2829, ""^[\d\s]+"", """")"),"значение показателя за год")</f>
        <v>значение показателя за год</v>
      </c>
      <c r="L2829" s="16">
        <f t="shared" si="18"/>
        <v>2</v>
      </c>
      <c r="M2829" s="13" t="s">
        <v>30</v>
      </c>
      <c r="N2829" s="13" t="str">
        <f>IFERROR(__xludf.DUMMYFUNCTION("REGEXEXTRACT(M2829, "" (.+)$"")"),"все население")</f>
        <v>все население</v>
      </c>
      <c r="O2829" s="18">
        <v>1501.0</v>
      </c>
      <c r="P2829" s="18">
        <v>1520.0</v>
      </c>
      <c r="Q2829" s="18">
        <v>1498.0</v>
      </c>
      <c r="R2829" s="18">
        <v>1409.0</v>
      </c>
      <c r="S2829" s="18">
        <v>1377.0</v>
      </c>
      <c r="T2829" s="18">
        <v>1399.0</v>
      </c>
      <c r="U2829" s="18">
        <v>1374.0</v>
      </c>
      <c r="V2829" s="18">
        <v>1278.0</v>
      </c>
      <c r="W2829" s="18">
        <v>1291.0</v>
      </c>
      <c r="X2829" s="18">
        <v>1298.0</v>
      </c>
      <c r="Y2829" s="18">
        <v>1285.0</v>
      </c>
      <c r="Z2829" s="19">
        <f t="shared" si="6"/>
        <v>15230</v>
      </c>
      <c r="AA2829" s="19" t="str">
        <f t="shared" si="19"/>
        <v/>
      </c>
      <c r="AB2829" s="19" t="str">
        <f t="shared" si="8"/>
        <v/>
      </c>
      <c r="AC2829" s="19">
        <f t="shared" si="20"/>
        <v>1384.545455</v>
      </c>
      <c r="AD2829" s="19">
        <f t="shared" si="21"/>
        <v>1183.5</v>
      </c>
      <c r="AE2829" s="19" t="str">
        <f t="shared" si="22"/>
        <v>Нет моды</v>
      </c>
      <c r="AF2829" s="19">
        <f t="shared" si="23"/>
        <v>1278</v>
      </c>
      <c r="AG2829" s="19">
        <f t="shared" si="24"/>
        <v>1520</v>
      </c>
      <c r="AH2829" s="20" t="str">
        <f t="shared" si="14"/>
        <v/>
      </c>
      <c r="AI2829" s="21"/>
      <c r="AJ2829" s="21"/>
      <c r="AK2829" s="21"/>
      <c r="AL2829" s="22">
        <f t="shared" si="25"/>
        <v>1</v>
      </c>
    </row>
    <row r="2830" ht="12.75" customHeight="1">
      <c r="A2830" s="13" t="s">
        <v>198</v>
      </c>
      <c r="B2830" s="13" t="str">
        <f>IFERROR(__xludf.DUMMYFUNCTION("REGEXREPLACE(A2830, ""\d"", """")"),"         Республика Мордовия")</f>
        <v>         Республика Мордовия</v>
      </c>
      <c r="C2830" s="14" t="str">
        <f t="shared" si="15"/>
        <v>Республика Мордовия</v>
      </c>
      <c r="D2830" s="3">
        <f t="shared" si="16"/>
        <v>2</v>
      </c>
      <c r="E2830" s="15" t="s">
        <v>43</v>
      </c>
      <c r="F2830" s="13" t="str">
        <f>IFERROR(__xludf.DUMMYFUNCTION("REGEXEXTRACT(E2830, ""[А-Яа-я].*"")"),"Новообразования")</f>
        <v>Новообразования</v>
      </c>
      <c r="G2830" s="16">
        <f t="shared" si="17"/>
        <v>2</v>
      </c>
      <c r="H2830" s="13" t="s">
        <v>28</v>
      </c>
      <c r="I2830" s="13" t="str">
        <f>IFERROR(__xludf.DUMMYFUNCTION("REGEXREPLACE(H2830, "".*\s"", """")"),"человек")</f>
        <v>человек</v>
      </c>
      <c r="J2830" s="13" t="s">
        <v>29</v>
      </c>
      <c r="K2830" s="17" t="str">
        <f>IFERROR(__xludf.DUMMYFUNCTION("REGEXREPLACE(J2830, ""^[\d\s]+"", """")"),"значение показателя за год")</f>
        <v>значение показателя за год</v>
      </c>
      <c r="L2830" s="16">
        <f t="shared" si="18"/>
        <v>2</v>
      </c>
      <c r="M2830" s="13" t="s">
        <v>31</v>
      </c>
      <c r="N2830" s="13" t="str">
        <f>IFERROR(__xludf.DUMMYFUNCTION("REGEXEXTRACT(M2830, "" (.+)$"")"),"городское население")</f>
        <v>городское население</v>
      </c>
      <c r="O2830" s="18">
        <v>992.0</v>
      </c>
      <c r="P2830" s="18">
        <v>967.0</v>
      </c>
      <c r="Q2830" s="18">
        <v>933.0</v>
      </c>
      <c r="R2830" s="18">
        <v>881.0</v>
      </c>
      <c r="S2830" s="18">
        <v>869.0</v>
      </c>
      <c r="T2830" s="18">
        <v>865.0</v>
      </c>
      <c r="U2830" s="18">
        <v>866.0</v>
      </c>
      <c r="V2830" s="18">
        <v>777.0</v>
      </c>
      <c r="W2830" s="18">
        <v>794.0</v>
      </c>
      <c r="X2830" s="18">
        <v>802.0</v>
      </c>
      <c r="Y2830" s="18">
        <v>790.0</v>
      </c>
      <c r="Z2830" s="19" t="str">
        <f t="shared" si="6"/>
        <v/>
      </c>
      <c r="AA2830" s="19">
        <f t="shared" si="19"/>
        <v>9536</v>
      </c>
      <c r="AB2830" s="19" t="str">
        <f t="shared" si="8"/>
        <v/>
      </c>
      <c r="AC2830" s="19">
        <f t="shared" si="20"/>
        <v>866.9090909</v>
      </c>
      <c r="AD2830" s="19">
        <f t="shared" si="21"/>
        <v>1135</v>
      </c>
      <c r="AE2830" s="19" t="str">
        <f t="shared" si="22"/>
        <v>Нет моды</v>
      </c>
      <c r="AF2830" s="19">
        <f t="shared" si="23"/>
        <v>777</v>
      </c>
      <c r="AG2830" s="19">
        <f t="shared" si="24"/>
        <v>992</v>
      </c>
      <c r="AH2830" s="20" t="str">
        <f t="shared" si="14"/>
        <v/>
      </c>
      <c r="AI2830" s="21"/>
      <c r="AJ2830" s="21"/>
      <c r="AK2830" s="21"/>
      <c r="AL2830" s="22">
        <f t="shared" si="25"/>
        <v>1</v>
      </c>
    </row>
    <row r="2831" ht="12.75" customHeight="1">
      <c r="A2831" s="13" t="s">
        <v>198</v>
      </c>
      <c r="B2831" s="13" t="str">
        <f>IFERROR(__xludf.DUMMYFUNCTION("REGEXREPLACE(A2831, ""\d"", """")"),"         Республика Мордовия")</f>
        <v>         Республика Мордовия</v>
      </c>
      <c r="C2831" s="14" t="str">
        <f t="shared" si="15"/>
        <v>Республика Мордовия</v>
      </c>
      <c r="D2831" s="3">
        <f t="shared" si="16"/>
        <v>2</v>
      </c>
      <c r="E2831" s="15" t="s">
        <v>43</v>
      </c>
      <c r="F2831" s="13" t="str">
        <f>IFERROR(__xludf.DUMMYFUNCTION("REGEXEXTRACT(E2831, ""[А-Яа-я].*"")"),"Новообразования")</f>
        <v>Новообразования</v>
      </c>
      <c r="G2831" s="16">
        <f t="shared" si="17"/>
        <v>2</v>
      </c>
      <c r="H2831" s="13" t="s">
        <v>28</v>
      </c>
      <c r="I2831" s="13" t="str">
        <f>IFERROR(__xludf.DUMMYFUNCTION("REGEXREPLACE(H2831, "".*\s"", """")"),"человек")</f>
        <v>человек</v>
      </c>
      <c r="J2831" s="13" t="s">
        <v>29</v>
      </c>
      <c r="K2831" s="17" t="str">
        <f>IFERROR(__xludf.DUMMYFUNCTION("REGEXREPLACE(J2831, ""^[\d\s]+"", """")"),"значение показателя за год")</f>
        <v>значение показателя за год</v>
      </c>
      <c r="L2831" s="16">
        <f t="shared" si="18"/>
        <v>2</v>
      </c>
      <c r="M2831" s="13" t="s">
        <v>32</v>
      </c>
      <c r="N2831" s="13" t="str">
        <f>IFERROR(__xludf.DUMMYFUNCTION("REGEXEXTRACT(M2831, "" (.+)$"")"),"сельское население")</f>
        <v>сельское население</v>
      </c>
      <c r="O2831" s="18">
        <v>509.0</v>
      </c>
      <c r="P2831" s="18">
        <v>553.0</v>
      </c>
      <c r="Q2831" s="18">
        <v>565.0</v>
      </c>
      <c r="R2831" s="18">
        <v>528.0</v>
      </c>
      <c r="S2831" s="18">
        <v>508.0</v>
      </c>
      <c r="T2831" s="18">
        <v>534.0</v>
      </c>
      <c r="U2831" s="18">
        <v>508.0</v>
      </c>
      <c r="V2831" s="18">
        <v>501.0</v>
      </c>
      <c r="W2831" s="18">
        <v>497.0</v>
      </c>
      <c r="X2831" s="18">
        <v>496.0</v>
      </c>
      <c r="Y2831" s="18">
        <v>495.0</v>
      </c>
      <c r="Z2831" s="19" t="str">
        <f t="shared" si="6"/>
        <v/>
      </c>
      <c r="AA2831" s="19" t="str">
        <f t="shared" si="19"/>
        <v/>
      </c>
      <c r="AB2831" s="19">
        <f t="shared" si="8"/>
        <v>5694</v>
      </c>
      <c r="AC2831" s="19">
        <f t="shared" si="20"/>
        <v>517.6363636</v>
      </c>
      <c r="AD2831" s="19">
        <f t="shared" si="21"/>
        <v>671</v>
      </c>
      <c r="AE2831" s="19" t="str">
        <f t="shared" si="22"/>
        <v>Нет моды</v>
      </c>
      <c r="AF2831" s="19">
        <f t="shared" si="23"/>
        <v>495</v>
      </c>
      <c r="AG2831" s="19">
        <f t="shared" si="24"/>
        <v>565</v>
      </c>
      <c r="AH2831" s="20" t="str">
        <f t="shared" si="14"/>
        <v>Город: 63%; Село: 37%</v>
      </c>
      <c r="AI2831" s="21"/>
      <c r="AJ2831" s="21"/>
      <c r="AK2831" s="21"/>
      <c r="AL2831" s="22">
        <f t="shared" si="25"/>
        <v>1</v>
      </c>
    </row>
    <row r="2832" ht="12.75" customHeight="1">
      <c r="A2832" s="13" t="s">
        <v>198</v>
      </c>
      <c r="B2832" s="13" t="str">
        <f>IFERROR(__xludf.DUMMYFUNCTION("REGEXREPLACE(A2832, ""\d"", """")"),"         Республика Мордовия")</f>
        <v>         Республика Мордовия</v>
      </c>
      <c r="C2832" s="14" t="str">
        <f t="shared" si="15"/>
        <v>Республика Мордовия</v>
      </c>
      <c r="D2832" s="3">
        <f t="shared" si="16"/>
        <v>2</v>
      </c>
      <c r="E2832" s="15" t="s">
        <v>44</v>
      </c>
      <c r="F2832" s="13" t="str">
        <f>IFERROR(__xludf.DUMMYFUNCTION("REGEXEXTRACT(E2832,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32" s="16">
        <f t="shared" si="17"/>
        <v>2</v>
      </c>
      <c r="H2832" s="13" t="s">
        <v>28</v>
      </c>
      <c r="I2832" s="13" t="str">
        <f>IFERROR(__xludf.DUMMYFUNCTION("REGEXREPLACE(H2832, "".*\s"", """")"),"человек")</f>
        <v>человек</v>
      </c>
      <c r="J2832" s="13" t="s">
        <v>29</v>
      </c>
      <c r="K2832" s="17" t="str">
        <f>IFERROR(__xludf.DUMMYFUNCTION("REGEXREPLACE(J2832, ""^[\d\s]+"", """")"),"значение показателя за год")</f>
        <v>значение показателя за год</v>
      </c>
      <c r="L2832" s="16">
        <f t="shared" si="18"/>
        <v>2</v>
      </c>
      <c r="M2832" s="13" t="s">
        <v>30</v>
      </c>
      <c r="N2832" s="13" t="str">
        <f>IFERROR(__xludf.DUMMYFUNCTION("REGEXEXTRACT(M2832, "" (.+)$"")"),"все население")</f>
        <v>все население</v>
      </c>
      <c r="O2832" s="18">
        <v>32.0</v>
      </c>
      <c r="P2832" s="23" t="s">
        <v>37</v>
      </c>
      <c r="Q2832" s="18">
        <v>14.0</v>
      </c>
      <c r="R2832" s="18">
        <v>16.0</v>
      </c>
      <c r="S2832" s="23" t="s">
        <v>37</v>
      </c>
      <c r="T2832" s="23" t="s">
        <v>37</v>
      </c>
      <c r="U2832" s="23" t="s">
        <v>37</v>
      </c>
      <c r="V2832" s="23" t="s">
        <v>37</v>
      </c>
      <c r="W2832" s="23" t="s">
        <v>37</v>
      </c>
      <c r="X2832" s="23" t="s">
        <v>37</v>
      </c>
      <c r="Y2832" s="23" t="s">
        <v>37</v>
      </c>
      <c r="Z2832" s="19">
        <f t="shared" si="6"/>
        <v>62</v>
      </c>
      <c r="AA2832" s="19" t="str">
        <f t="shared" si="19"/>
        <v/>
      </c>
      <c r="AB2832" s="19" t="str">
        <f t="shared" si="8"/>
        <v/>
      </c>
      <c r="AC2832" s="19">
        <f t="shared" si="20"/>
        <v>20.66666667</v>
      </c>
      <c r="AD2832" s="19">
        <f t="shared" si="21"/>
        <v>504.5</v>
      </c>
      <c r="AE2832" s="19" t="str">
        <f t="shared" si="22"/>
        <v>Нет моды</v>
      </c>
      <c r="AF2832" s="19">
        <f t="shared" si="23"/>
        <v>14</v>
      </c>
      <c r="AG2832" s="19">
        <f t="shared" si="24"/>
        <v>32</v>
      </c>
      <c r="AH2832" s="20" t="str">
        <f t="shared" si="14"/>
        <v/>
      </c>
      <c r="AI2832" s="24"/>
      <c r="AJ2832" s="24"/>
      <c r="AK2832" s="24"/>
      <c r="AL2832" s="22">
        <f t="shared" si="25"/>
        <v>1</v>
      </c>
    </row>
    <row r="2833" ht="12.75" customHeight="1">
      <c r="A2833" s="13" t="s">
        <v>198</v>
      </c>
      <c r="B2833" s="13" t="str">
        <f>IFERROR(__xludf.DUMMYFUNCTION("REGEXREPLACE(A2833, ""\d"", """")"),"         Республика Мордовия")</f>
        <v>         Республика Мордовия</v>
      </c>
      <c r="C2833" s="14" t="str">
        <f t="shared" si="15"/>
        <v>Республика Мордовия</v>
      </c>
      <c r="D2833" s="3">
        <f t="shared" si="16"/>
        <v>2</v>
      </c>
      <c r="E2833" s="15" t="s">
        <v>44</v>
      </c>
      <c r="F2833" s="13" t="str">
        <f>IFERROR(__xludf.DUMMYFUNCTION("REGEXEXTRACT(E2833,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33" s="16">
        <f t="shared" si="17"/>
        <v>2</v>
      </c>
      <c r="H2833" s="13" t="s">
        <v>28</v>
      </c>
      <c r="I2833" s="13" t="str">
        <f>IFERROR(__xludf.DUMMYFUNCTION("REGEXREPLACE(H2833, "".*\s"", """")"),"человек")</f>
        <v>человек</v>
      </c>
      <c r="J2833" s="13" t="s">
        <v>29</v>
      </c>
      <c r="K2833" s="17" t="str">
        <f>IFERROR(__xludf.DUMMYFUNCTION("REGEXREPLACE(J2833, ""^[\d\s]+"", """")"),"значение показателя за год")</f>
        <v>значение показателя за год</v>
      </c>
      <c r="L2833" s="16">
        <f t="shared" si="18"/>
        <v>2</v>
      </c>
      <c r="M2833" s="13" t="s">
        <v>31</v>
      </c>
      <c r="N2833" s="13" t="str">
        <f>IFERROR(__xludf.DUMMYFUNCTION("REGEXEXTRACT(M2833, "" (.+)$"")"),"городское население")</f>
        <v>городское население</v>
      </c>
      <c r="O2833" s="18">
        <v>22.0</v>
      </c>
      <c r="P2833" s="23" t="s">
        <v>37</v>
      </c>
      <c r="Q2833" s="18">
        <v>9.0</v>
      </c>
      <c r="R2833" s="18">
        <v>8.0</v>
      </c>
      <c r="S2833" s="23" t="s">
        <v>37</v>
      </c>
      <c r="T2833" s="23" t="s">
        <v>37</v>
      </c>
      <c r="U2833" s="23" t="s">
        <v>37</v>
      </c>
      <c r="V2833" s="23" t="s">
        <v>37</v>
      </c>
      <c r="W2833" s="23" t="s">
        <v>37</v>
      </c>
      <c r="X2833" s="23" t="s">
        <v>37</v>
      </c>
      <c r="Y2833" s="23" t="s">
        <v>37</v>
      </c>
      <c r="Z2833" s="19" t="str">
        <f t="shared" si="6"/>
        <v/>
      </c>
      <c r="AA2833" s="19">
        <f t="shared" si="19"/>
        <v>39</v>
      </c>
      <c r="AB2833" s="19" t="str">
        <f t="shared" si="8"/>
        <v/>
      </c>
      <c r="AC2833" s="19">
        <f t="shared" si="20"/>
        <v>13</v>
      </c>
      <c r="AD2833" s="19">
        <f t="shared" si="21"/>
        <v>15</v>
      </c>
      <c r="AE2833" s="19" t="str">
        <f t="shared" si="22"/>
        <v>Нет моды</v>
      </c>
      <c r="AF2833" s="19">
        <f t="shared" si="23"/>
        <v>8</v>
      </c>
      <c r="AG2833" s="19">
        <f t="shared" si="24"/>
        <v>22</v>
      </c>
      <c r="AH2833" s="20" t="str">
        <f t="shared" si="14"/>
        <v/>
      </c>
      <c r="AI2833" s="24"/>
      <c r="AJ2833" s="24"/>
      <c r="AK2833" s="24"/>
      <c r="AL2833" s="22">
        <f t="shared" si="25"/>
        <v>1</v>
      </c>
    </row>
    <row r="2834" ht="12.75" customHeight="1">
      <c r="A2834" s="13" t="s">
        <v>198</v>
      </c>
      <c r="B2834" s="13" t="str">
        <f>IFERROR(__xludf.DUMMYFUNCTION("REGEXREPLACE(A2834, ""\d"", """")"),"         Республика Мордовия")</f>
        <v>         Республика Мордовия</v>
      </c>
      <c r="C2834" s="14" t="str">
        <f t="shared" si="15"/>
        <v>Республика Мордовия</v>
      </c>
      <c r="D2834" s="3">
        <f t="shared" si="16"/>
        <v>2</v>
      </c>
      <c r="E2834" s="15" t="s">
        <v>44</v>
      </c>
      <c r="F2834" s="13" t="str">
        <f>IFERROR(__xludf.DUMMYFUNCTION("REGEXEXTRACT(E2834,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34" s="16">
        <f t="shared" si="17"/>
        <v>2</v>
      </c>
      <c r="H2834" s="13" t="s">
        <v>28</v>
      </c>
      <c r="I2834" s="13" t="str">
        <f>IFERROR(__xludf.DUMMYFUNCTION("REGEXREPLACE(H2834, "".*\s"", """")"),"человек")</f>
        <v>человек</v>
      </c>
      <c r="J2834" s="13" t="s">
        <v>29</v>
      </c>
      <c r="K2834" s="17" t="str">
        <f>IFERROR(__xludf.DUMMYFUNCTION("REGEXREPLACE(J2834, ""^[\d\s]+"", """")"),"значение показателя за год")</f>
        <v>значение показателя за год</v>
      </c>
      <c r="L2834" s="16">
        <f t="shared" si="18"/>
        <v>2</v>
      </c>
      <c r="M2834" s="13" t="s">
        <v>32</v>
      </c>
      <c r="N2834" s="13" t="str">
        <f>IFERROR(__xludf.DUMMYFUNCTION("REGEXEXTRACT(M2834, "" (.+)$"")"),"сельское население")</f>
        <v>сельское население</v>
      </c>
      <c r="O2834" s="18">
        <v>10.0</v>
      </c>
      <c r="P2834" s="23" t="s">
        <v>37</v>
      </c>
      <c r="Q2834" s="18">
        <v>5.0</v>
      </c>
      <c r="R2834" s="18">
        <v>8.0</v>
      </c>
      <c r="S2834" s="23" t="s">
        <v>37</v>
      </c>
      <c r="T2834" s="23" t="s">
        <v>37</v>
      </c>
      <c r="U2834" s="23" t="s">
        <v>37</v>
      </c>
      <c r="V2834" s="23" t="s">
        <v>37</v>
      </c>
      <c r="W2834" s="23" t="s">
        <v>37</v>
      </c>
      <c r="X2834" s="23" t="s">
        <v>37</v>
      </c>
      <c r="Y2834" s="23" t="s">
        <v>37</v>
      </c>
      <c r="Z2834" s="19" t="str">
        <f t="shared" si="6"/>
        <v/>
      </c>
      <c r="AA2834" s="19" t="str">
        <f t="shared" si="19"/>
        <v/>
      </c>
      <c r="AB2834" s="19">
        <f t="shared" si="8"/>
        <v>23</v>
      </c>
      <c r="AC2834" s="19">
        <f t="shared" si="20"/>
        <v>7.666666667</v>
      </c>
      <c r="AD2834" s="19">
        <f t="shared" si="21"/>
        <v>8.5</v>
      </c>
      <c r="AE2834" s="19" t="str">
        <f t="shared" si="22"/>
        <v>Нет моды</v>
      </c>
      <c r="AF2834" s="19">
        <f t="shared" si="23"/>
        <v>5</v>
      </c>
      <c r="AG2834" s="19">
        <f t="shared" si="24"/>
        <v>10</v>
      </c>
      <c r="AH2834" s="20" t="str">
        <f t="shared" si="14"/>
        <v>Город: 63%; Село: 37%</v>
      </c>
      <c r="AI2834" s="24"/>
      <c r="AJ2834" s="24"/>
      <c r="AK2834" s="24"/>
      <c r="AL2834" s="22">
        <f t="shared" si="25"/>
        <v>1</v>
      </c>
    </row>
    <row r="2835" ht="12.75" customHeight="1">
      <c r="A2835" s="13" t="s">
        <v>198</v>
      </c>
      <c r="B2835" s="13" t="str">
        <f>IFERROR(__xludf.DUMMYFUNCTION("REGEXREPLACE(A2835, ""\d"", """")"),"         Республика Мордовия")</f>
        <v>         Республика Мордовия</v>
      </c>
      <c r="C2835" s="14" t="str">
        <f t="shared" si="15"/>
        <v>Республика Мордовия</v>
      </c>
      <c r="D2835" s="3">
        <f t="shared" si="16"/>
        <v>2</v>
      </c>
      <c r="E2835" s="15" t="s">
        <v>45</v>
      </c>
      <c r="F2835" s="13" t="str">
        <f>IFERROR(__xludf.DUMMYFUNCTION("REGEXEXTRACT(E2835, ""[А-Яа-я].*"")"),"Самоубийство")</f>
        <v>Самоубийство</v>
      </c>
      <c r="G2835" s="16">
        <f t="shared" si="17"/>
        <v>2</v>
      </c>
      <c r="H2835" s="13" t="s">
        <v>28</v>
      </c>
      <c r="I2835" s="13" t="str">
        <f>IFERROR(__xludf.DUMMYFUNCTION("REGEXREPLACE(H2835, "".*\s"", """")"),"человек")</f>
        <v>человек</v>
      </c>
      <c r="J2835" s="13" t="s">
        <v>29</v>
      </c>
      <c r="K2835" s="17" t="str">
        <f>IFERROR(__xludf.DUMMYFUNCTION("REGEXREPLACE(J2835, ""^[\d\s]+"", """")"),"значение показателя за год")</f>
        <v>значение показателя за год</v>
      </c>
      <c r="L2835" s="16">
        <f t="shared" si="18"/>
        <v>2</v>
      </c>
      <c r="M2835" s="13" t="s">
        <v>30</v>
      </c>
      <c r="N2835" s="13" t="str">
        <f>IFERROR(__xludf.DUMMYFUNCTION("REGEXEXTRACT(M2835, "" (.+)$"")"),"все население")</f>
        <v>все население</v>
      </c>
      <c r="O2835" s="18">
        <v>180.0</v>
      </c>
      <c r="P2835" s="18">
        <v>158.0</v>
      </c>
      <c r="Q2835" s="18">
        <v>158.0</v>
      </c>
      <c r="R2835" s="18">
        <v>155.0</v>
      </c>
      <c r="S2835" s="18">
        <v>119.0</v>
      </c>
      <c r="T2835" s="18">
        <v>99.0</v>
      </c>
      <c r="U2835" s="18">
        <v>117.0</v>
      </c>
      <c r="V2835" s="18">
        <v>121.0</v>
      </c>
      <c r="W2835" s="18">
        <v>105.0</v>
      </c>
      <c r="X2835" s="18">
        <v>111.0</v>
      </c>
      <c r="Y2835" s="18">
        <v>77.0</v>
      </c>
      <c r="Z2835" s="19">
        <f t="shared" si="6"/>
        <v>1400</v>
      </c>
      <c r="AA2835" s="19" t="str">
        <f t="shared" si="19"/>
        <v/>
      </c>
      <c r="AB2835" s="19" t="str">
        <f t="shared" si="8"/>
        <v/>
      </c>
      <c r="AC2835" s="19">
        <f t="shared" si="20"/>
        <v>127.2727273</v>
      </c>
      <c r="AD2835" s="19">
        <f t="shared" si="21"/>
        <v>114</v>
      </c>
      <c r="AE2835" s="19" t="str">
        <f t="shared" si="22"/>
        <v>Нет моды</v>
      </c>
      <c r="AF2835" s="19">
        <f t="shared" si="23"/>
        <v>77</v>
      </c>
      <c r="AG2835" s="19">
        <f t="shared" si="24"/>
        <v>180</v>
      </c>
      <c r="AH2835" s="20" t="str">
        <f t="shared" si="14"/>
        <v/>
      </c>
      <c r="AI2835" s="21"/>
      <c r="AJ2835" s="21"/>
      <c r="AK2835" s="21"/>
      <c r="AL2835" s="22">
        <f t="shared" si="25"/>
        <v>1</v>
      </c>
    </row>
    <row r="2836" ht="12.75" customHeight="1">
      <c r="A2836" s="13" t="s">
        <v>198</v>
      </c>
      <c r="B2836" s="13" t="str">
        <f>IFERROR(__xludf.DUMMYFUNCTION("REGEXREPLACE(A2836, ""\d"", """")"),"         Республика Мордовия")</f>
        <v>         Республика Мордовия</v>
      </c>
      <c r="C2836" s="14" t="str">
        <f t="shared" si="15"/>
        <v>Республика Мордовия</v>
      </c>
      <c r="D2836" s="3">
        <f t="shared" si="16"/>
        <v>2</v>
      </c>
      <c r="E2836" s="15" t="s">
        <v>45</v>
      </c>
      <c r="F2836" s="13" t="str">
        <f>IFERROR(__xludf.DUMMYFUNCTION("REGEXEXTRACT(E2836, ""[А-Яа-я].*"")"),"Самоубийство")</f>
        <v>Самоубийство</v>
      </c>
      <c r="G2836" s="16">
        <f t="shared" si="17"/>
        <v>2</v>
      </c>
      <c r="H2836" s="13" t="s">
        <v>28</v>
      </c>
      <c r="I2836" s="13" t="str">
        <f>IFERROR(__xludf.DUMMYFUNCTION("REGEXREPLACE(H2836, "".*\s"", """")"),"человек")</f>
        <v>человек</v>
      </c>
      <c r="J2836" s="13" t="s">
        <v>29</v>
      </c>
      <c r="K2836" s="17" t="str">
        <f>IFERROR(__xludf.DUMMYFUNCTION("REGEXREPLACE(J2836, ""^[\d\s]+"", """")"),"значение показателя за год")</f>
        <v>значение показателя за год</v>
      </c>
      <c r="L2836" s="16">
        <f t="shared" si="18"/>
        <v>2</v>
      </c>
      <c r="M2836" s="13" t="s">
        <v>31</v>
      </c>
      <c r="N2836" s="13" t="str">
        <f>IFERROR(__xludf.DUMMYFUNCTION("REGEXEXTRACT(M2836, "" (.+)$"")"),"городское население")</f>
        <v>городское население</v>
      </c>
      <c r="O2836" s="18">
        <v>95.0</v>
      </c>
      <c r="P2836" s="18">
        <v>83.0</v>
      </c>
      <c r="Q2836" s="18">
        <v>79.0</v>
      </c>
      <c r="R2836" s="18">
        <v>69.0</v>
      </c>
      <c r="S2836" s="18">
        <v>67.0</v>
      </c>
      <c r="T2836" s="18">
        <v>40.0</v>
      </c>
      <c r="U2836" s="18">
        <v>60.0</v>
      </c>
      <c r="V2836" s="18">
        <v>48.0</v>
      </c>
      <c r="W2836" s="18">
        <v>58.0</v>
      </c>
      <c r="X2836" s="18">
        <v>57.0</v>
      </c>
      <c r="Y2836" s="18">
        <v>37.0</v>
      </c>
      <c r="Z2836" s="19" t="str">
        <f t="shared" si="6"/>
        <v/>
      </c>
      <c r="AA2836" s="19">
        <f t="shared" si="19"/>
        <v>693</v>
      </c>
      <c r="AB2836" s="19" t="str">
        <f t="shared" si="8"/>
        <v/>
      </c>
      <c r="AC2836" s="19">
        <f t="shared" si="20"/>
        <v>63</v>
      </c>
      <c r="AD2836" s="19">
        <f t="shared" si="21"/>
        <v>89</v>
      </c>
      <c r="AE2836" s="19" t="str">
        <f t="shared" si="22"/>
        <v>Нет моды</v>
      </c>
      <c r="AF2836" s="19">
        <f t="shared" si="23"/>
        <v>37</v>
      </c>
      <c r="AG2836" s="19">
        <f t="shared" si="24"/>
        <v>95</v>
      </c>
      <c r="AH2836" s="20" t="str">
        <f t="shared" si="14"/>
        <v/>
      </c>
      <c r="AI2836" s="21"/>
      <c r="AJ2836" s="21"/>
      <c r="AK2836" s="21"/>
      <c r="AL2836" s="22">
        <f t="shared" si="25"/>
        <v>1</v>
      </c>
    </row>
    <row r="2837" ht="12.75" customHeight="1">
      <c r="A2837" s="13" t="s">
        <v>198</v>
      </c>
      <c r="B2837" s="13" t="str">
        <f>IFERROR(__xludf.DUMMYFUNCTION("REGEXREPLACE(A2837, ""\d"", """")"),"         Республика Мордовия")</f>
        <v>         Республика Мордовия</v>
      </c>
      <c r="C2837" s="14" t="str">
        <f t="shared" si="15"/>
        <v>Республика Мордовия</v>
      </c>
      <c r="D2837" s="3">
        <f t="shared" si="16"/>
        <v>2</v>
      </c>
      <c r="E2837" s="15" t="s">
        <v>45</v>
      </c>
      <c r="F2837" s="13" t="str">
        <f>IFERROR(__xludf.DUMMYFUNCTION("REGEXEXTRACT(E2837, ""[А-Яа-я].*"")"),"Самоубийство")</f>
        <v>Самоубийство</v>
      </c>
      <c r="G2837" s="16">
        <f t="shared" si="17"/>
        <v>2</v>
      </c>
      <c r="H2837" s="13" t="s">
        <v>28</v>
      </c>
      <c r="I2837" s="13" t="str">
        <f>IFERROR(__xludf.DUMMYFUNCTION("REGEXREPLACE(H2837, "".*\s"", """")"),"человек")</f>
        <v>человек</v>
      </c>
      <c r="J2837" s="13" t="s">
        <v>29</v>
      </c>
      <c r="K2837" s="17" t="str">
        <f>IFERROR(__xludf.DUMMYFUNCTION("REGEXREPLACE(J2837, ""^[\d\s]+"", """")"),"значение показателя за год")</f>
        <v>значение показателя за год</v>
      </c>
      <c r="L2837" s="16">
        <f t="shared" si="18"/>
        <v>2</v>
      </c>
      <c r="M2837" s="13" t="s">
        <v>32</v>
      </c>
      <c r="N2837" s="13" t="str">
        <f>IFERROR(__xludf.DUMMYFUNCTION("REGEXEXTRACT(M2837, "" (.+)$"")"),"сельское население")</f>
        <v>сельское население</v>
      </c>
      <c r="O2837" s="18">
        <v>85.0</v>
      </c>
      <c r="P2837" s="18">
        <v>75.0</v>
      </c>
      <c r="Q2837" s="18">
        <v>79.0</v>
      </c>
      <c r="R2837" s="18">
        <v>86.0</v>
      </c>
      <c r="S2837" s="18">
        <v>52.0</v>
      </c>
      <c r="T2837" s="18">
        <v>59.0</v>
      </c>
      <c r="U2837" s="18">
        <v>57.0</v>
      </c>
      <c r="V2837" s="18">
        <v>73.0</v>
      </c>
      <c r="W2837" s="18">
        <v>47.0</v>
      </c>
      <c r="X2837" s="18">
        <v>54.0</v>
      </c>
      <c r="Y2837" s="18">
        <v>40.0</v>
      </c>
      <c r="Z2837" s="19" t="str">
        <f t="shared" si="6"/>
        <v/>
      </c>
      <c r="AA2837" s="19" t="str">
        <f t="shared" si="19"/>
        <v/>
      </c>
      <c r="AB2837" s="19">
        <f t="shared" si="8"/>
        <v>707</v>
      </c>
      <c r="AC2837" s="19">
        <f t="shared" si="20"/>
        <v>64.27272727</v>
      </c>
      <c r="AD2837" s="19">
        <f t="shared" si="21"/>
        <v>59.5</v>
      </c>
      <c r="AE2837" s="19" t="str">
        <f t="shared" si="22"/>
        <v>Нет моды</v>
      </c>
      <c r="AF2837" s="19">
        <f t="shared" si="23"/>
        <v>40</v>
      </c>
      <c r="AG2837" s="19">
        <f t="shared" si="24"/>
        <v>86</v>
      </c>
      <c r="AH2837" s="20" t="str">
        <f t="shared" si="14"/>
        <v>Город: 50%; Село: 51%</v>
      </c>
      <c r="AI2837" s="21"/>
      <c r="AJ2837" s="21"/>
      <c r="AK2837" s="21"/>
      <c r="AL2837" s="22">
        <f t="shared" si="25"/>
        <v>1</v>
      </c>
    </row>
    <row r="2838" ht="12.75" customHeight="1">
      <c r="A2838" s="13" t="s">
        <v>198</v>
      </c>
      <c r="B2838" s="13" t="str">
        <f>IFERROR(__xludf.DUMMYFUNCTION("REGEXREPLACE(A2838, ""\d"", """")"),"         Республика Мордовия")</f>
        <v>         Республика Мордовия</v>
      </c>
      <c r="C2838" s="14" t="str">
        <f t="shared" si="15"/>
        <v>Республика Мордовия</v>
      </c>
      <c r="D2838" s="3">
        <f t="shared" si="16"/>
        <v>2</v>
      </c>
      <c r="E2838" s="15" t="s">
        <v>46</v>
      </c>
      <c r="F2838" s="13" t="str">
        <f>IFERROR(__xludf.DUMMYFUNCTION("REGEXEXTRACT(E2838, ""[А-Яа-я].*"")"),"Случ.отравл.алкоголем")</f>
        <v>Случ.отравл.алкоголем</v>
      </c>
      <c r="G2838" s="16">
        <f t="shared" si="17"/>
        <v>2</v>
      </c>
      <c r="H2838" s="13" t="s">
        <v>28</v>
      </c>
      <c r="I2838" s="13" t="str">
        <f>IFERROR(__xludf.DUMMYFUNCTION("REGEXREPLACE(H2838, "".*\s"", """")"),"человек")</f>
        <v>человек</v>
      </c>
      <c r="J2838" s="13" t="s">
        <v>29</v>
      </c>
      <c r="K2838" s="17" t="str">
        <f>IFERROR(__xludf.DUMMYFUNCTION("REGEXREPLACE(J2838, ""^[\d\s]+"", """")"),"значение показателя за год")</f>
        <v>значение показателя за год</v>
      </c>
      <c r="L2838" s="16">
        <f t="shared" si="18"/>
        <v>2</v>
      </c>
      <c r="M2838" s="13" t="s">
        <v>30</v>
      </c>
      <c r="N2838" s="13" t="str">
        <f>IFERROR(__xludf.DUMMYFUNCTION("REGEXEXTRACT(M2838, "" (.+)$"")"),"все население")</f>
        <v>все население</v>
      </c>
      <c r="O2838" s="18">
        <v>34.0</v>
      </c>
      <c r="P2838" s="18">
        <v>50.0</v>
      </c>
      <c r="Q2838" s="18">
        <v>71.0</v>
      </c>
      <c r="R2838" s="18">
        <v>49.0</v>
      </c>
      <c r="S2838" s="18">
        <v>106.0</v>
      </c>
      <c r="T2838" s="18">
        <v>64.0</v>
      </c>
      <c r="U2838" s="18">
        <v>84.0</v>
      </c>
      <c r="V2838" s="18">
        <v>65.0</v>
      </c>
      <c r="W2838" s="18">
        <v>47.0</v>
      </c>
      <c r="X2838" s="18">
        <v>37.0</v>
      </c>
      <c r="Y2838" s="18">
        <v>39.0</v>
      </c>
      <c r="Z2838" s="19">
        <f t="shared" si="6"/>
        <v>646</v>
      </c>
      <c r="AA2838" s="19" t="str">
        <f t="shared" si="19"/>
        <v/>
      </c>
      <c r="AB2838" s="19" t="str">
        <f t="shared" si="8"/>
        <v/>
      </c>
      <c r="AC2838" s="19">
        <f t="shared" si="20"/>
        <v>58.72727273</v>
      </c>
      <c r="AD2838" s="19">
        <f t="shared" si="21"/>
        <v>58</v>
      </c>
      <c r="AE2838" s="19" t="str">
        <f t="shared" si="22"/>
        <v>Нет моды</v>
      </c>
      <c r="AF2838" s="19">
        <f t="shared" si="23"/>
        <v>34</v>
      </c>
      <c r="AG2838" s="19">
        <f t="shared" si="24"/>
        <v>106</v>
      </c>
      <c r="AH2838" s="20" t="str">
        <f t="shared" si="14"/>
        <v/>
      </c>
      <c r="AI2838" s="21"/>
      <c r="AJ2838" s="21"/>
      <c r="AK2838" s="21"/>
      <c r="AL2838" s="22">
        <f t="shared" si="25"/>
        <v>1</v>
      </c>
    </row>
    <row r="2839" ht="12.75" customHeight="1">
      <c r="A2839" s="13" t="s">
        <v>198</v>
      </c>
      <c r="B2839" s="13" t="str">
        <f>IFERROR(__xludf.DUMMYFUNCTION("REGEXREPLACE(A2839, ""\d"", """")"),"         Республика Мордовия")</f>
        <v>         Республика Мордовия</v>
      </c>
      <c r="C2839" s="14" t="str">
        <f t="shared" si="15"/>
        <v>Республика Мордовия</v>
      </c>
      <c r="D2839" s="3">
        <f t="shared" si="16"/>
        <v>2</v>
      </c>
      <c r="E2839" s="15" t="s">
        <v>46</v>
      </c>
      <c r="F2839" s="13" t="str">
        <f>IFERROR(__xludf.DUMMYFUNCTION("REGEXEXTRACT(E2839, ""[А-Яа-я].*"")"),"Случ.отравл.алкоголем")</f>
        <v>Случ.отравл.алкоголем</v>
      </c>
      <c r="G2839" s="16">
        <f t="shared" si="17"/>
        <v>2</v>
      </c>
      <c r="H2839" s="13" t="s">
        <v>28</v>
      </c>
      <c r="I2839" s="13" t="str">
        <f>IFERROR(__xludf.DUMMYFUNCTION("REGEXREPLACE(H2839, "".*\s"", """")"),"человек")</f>
        <v>человек</v>
      </c>
      <c r="J2839" s="13" t="s">
        <v>29</v>
      </c>
      <c r="K2839" s="17" t="str">
        <f>IFERROR(__xludf.DUMMYFUNCTION("REGEXREPLACE(J2839, ""^[\d\s]+"", """")"),"значение показателя за год")</f>
        <v>значение показателя за год</v>
      </c>
      <c r="L2839" s="16">
        <f t="shared" si="18"/>
        <v>2</v>
      </c>
      <c r="M2839" s="13" t="s">
        <v>31</v>
      </c>
      <c r="N2839" s="13" t="str">
        <f>IFERROR(__xludf.DUMMYFUNCTION("REGEXEXTRACT(M2839, "" (.+)$"")"),"городское население")</f>
        <v>городское население</v>
      </c>
      <c r="O2839" s="18">
        <v>20.0</v>
      </c>
      <c r="P2839" s="18">
        <v>22.0</v>
      </c>
      <c r="Q2839" s="18">
        <v>42.0</v>
      </c>
      <c r="R2839" s="18">
        <v>23.0</v>
      </c>
      <c r="S2839" s="18">
        <v>59.0</v>
      </c>
      <c r="T2839" s="18">
        <v>31.0</v>
      </c>
      <c r="U2839" s="18">
        <v>36.0</v>
      </c>
      <c r="V2839" s="18">
        <v>25.0</v>
      </c>
      <c r="W2839" s="18">
        <v>24.0</v>
      </c>
      <c r="X2839" s="18">
        <v>22.0</v>
      </c>
      <c r="Y2839" s="18">
        <v>18.0</v>
      </c>
      <c r="Z2839" s="19" t="str">
        <f t="shared" si="6"/>
        <v/>
      </c>
      <c r="AA2839" s="19">
        <f t="shared" si="19"/>
        <v>322</v>
      </c>
      <c r="AB2839" s="19" t="str">
        <f t="shared" si="8"/>
        <v/>
      </c>
      <c r="AC2839" s="19">
        <f t="shared" si="20"/>
        <v>29.27272727</v>
      </c>
      <c r="AD2839" s="19">
        <f t="shared" si="21"/>
        <v>38</v>
      </c>
      <c r="AE2839" s="19" t="str">
        <f t="shared" si="22"/>
        <v>Нет моды</v>
      </c>
      <c r="AF2839" s="19">
        <f t="shared" si="23"/>
        <v>18</v>
      </c>
      <c r="AG2839" s="19">
        <f t="shared" si="24"/>
        <v>59</v>
      </c>
      <c r="AH2839" s="20" t="str">
        <f t="shared" si="14"/>
        <v/>
      </c>
      <c r="AI2839" s="21"/>
      <c r="AJ2839" s="21"/>
      <c r="AK2839" s="21"/>
      <c r="AL2839" s="22">
        <f t="shared" si="25"/>
        <v>1</v>
      </c>
    </row>
    <row r="2840" ht="12.75" customHeight="1">
      <c r="A2840" s="13" t="s">
        <v>198</v>
      </c>
      <c r="B2840" s="13" t="str">
        <f>IFERROR(__xludf.DUMMYFUNCTION("REGEXREPLACE(A2840, ""\d"", """")"),"         Республика Мордовия")</f>
        <v>         Республика Мордовия</v>
      </c>
      <c r="C2840" s="14" t="str">
        <f t="shared" si="15"/>
        <v>Республика Мордовия</v>
      </c>
      <c r="D2840" s="3">
        <f t="shared" si="16"/>
        <v>2</v>
      </c>
      <c r="E2840" s="15" t="s">
        <v>46</v>
      </c>
      <c r="F2840" s="13" t="str">
        <f>IFERROR(__xludf.DUMMYFUNCTION("REGEXEXTRACT(E2840, ""[А-Яа-я].*"")"),"Случ.отравл.алкоголем")</f>
        <v>Случ.отравл.алкоголем</v>
      </c>
      <c r="G2840" s="16">
        <f t="shared" si="17"/>
        <v>2</v>
      </c>
      <c r="H2840" s="13" t="s">
        <v>28</v>
      </c>
      <c r="I2840" s="13" t="str">
        <f>IFERROR(__xludf.DUMMYFUNCTION("REGEXREPLACE(H2840, "".*\s"", """")"),"человек")</f>
        <v>человек</v>
      </c>
      <c r="J2840" s="13" t="s">
        <v>29</v>
      </c>
      <c r="K2840" s="17" t="str">
        <f>IFERROR(__xludf.DUMMYFUNCTION("REGEXREPLACE(J2840, ""^[\d\s]+"", """")"),"значение показателя за год")</f>
        <v>значение показателя за год</v>
      </c>
      <c r="L2840" s="16">
        <f t="shared" si="18"/>
        <v>2</v>
      </c>
      <c r="M2840" s="13" t="s">
        <v>32</v>
      </c>
      <c r="N2840" s="13" t="str">
        <f>IFERROR(__xludf.DUMMYFUNCTION("REGEXEXTRACT(M2840, "" (.+)$"")"),"сельское население")</f>
        <v>сельское население</v>
      </c>
      <c r="O2840" s="18">
        <v>14.0</v>
      </c>
      <c r="P2840" s="18">
        <v>28.0</v>
      </c>
      <c r="Q2840" s="18">
        <v>29.0</v>
      </c>
      <c r="R2840" s="18">
        <v>26.0</v>
      </c>
      <c r="S2840" s="18">
        <v>47.0</v>
      </c>
      <c r="T2840" s="18">
        <v>33.0</v>
      </c>
      <c r="U2840" s="18">
        <v>48.0</v>
      </c>
      <c r="V2840" s="18">
        <v>40.0</v>
      </c>
      <c r="W2840" s="18">
        <v>23.0</v>
      </c>
      <c r="X2840" s="18">
        <v>15.0</v>
      </c>
      <c r="Y2840" s="18">
        <v>21.0</v>
      </c>
      <c r="Z2840" s="19" t="str">
        <f t="shared" si="6"/>
        <v/>
      </c>
      <c r="AA2840" s="19" t="str">
        <f t="shared" si="19"/>
        <v/>
      </c>
      <c r="AB2840" s="19">
        <f t="shared" si="8"/>
        <v>324</v>
      </c>
      <c r="AC2840" s="19">
        <f t="shared" si="20"/>
        <v>29.45454545</v>
      </c>
      <c r="AD2840" s="19">
        <f t="shared" si="21"/>
        <v>25.5</v>
      </c>
      <c r="AE2840" s="19" t="str">
        <f t="shared" si="22"/>
        <v>Нет моды</v>
      </c>
      <c r="AF2840" s="19">
        <f t="shared" si="23"/>
        <v>14</v>
      </c>
      <c r="AG2840" s="19">
        <f t="shared" si="24"/>
        <v>48</v>
      </c>
      <c r="AH2840" s="20" t="str">
        <f t="shared" si="14"/>
        <v>Город: 50%; Село: 50%</v>
      </c>
      <c r="AI2840" s="21"/>
      <c r="AJ2840" s="21"/>
      <c r="AK2840" s="21"/>
      <c r="AL2840" s="22">
        <f t="shared" si="25"/>
        <v>1</v>
      </c>
    </row>
    <row r="2841" ht="12.75" customHeight="1">
      <c r="A2841" s="13" t="s">
        <v>198</v>
      </c>
      <c r="B2841" s="13" t="str">
        <f>IFERROR(__xludf.DUMMYFUNCTION("REGEXREPLACE(A2841, ""\d"", """")"),"         Республика Мордовия")</f>
        <v>         Республика Мордовия</v>
      </c>
      <c r="C2841" s="14" t="str">
        <f t="shared" si="15"/>
        <v>Республика Мордовия</v>
      </c>
      <c r="D2841" s="3">
        <f t="shared" si="16"/>
        <v>2</v>
      </c>
      <c r="E2841" s="15" t="s">
        <v>47</v>
      </c>
      <c r="F2841" s="13" t="str">
        <f>IFERROR(__xludf.DUMMYFUNCTION("REGEXEXTRACT(E2841, ""[А-Яа-я].*"")"),"транспортные травмы всех видов")</f>
        <v>транспортные травмы всех видов</v>
      </c>
      <c r="G2841" s="16">
        <f t="shared" si="17"/>
        <v>2</v>
      </c>
      <c r="H2841" s="13" t="s">
        <v>28</v>
      </c>
      <c r="I2841" s="13" t="str">
        <f>IFERROR(__xludf.DUMMYFUNCTION("REGEXREPLACE(H2841, "".*\s"", """")"),"человек")</f>
        <v>человек</v>
      </c>
      <c r="J2841" s="13" t="s">
        <v>29</v>
      </c>
      <c r="K2841" s="17" t="str">
        <f>IFERROR(__xludf.DUMMYFUNCTION("REGEXREPLACE(J2841, ""^[\d\s]+"", """")"),"значение показателя за год")</f>
        <v>значение показателя за год</v>
      </c>
      <c r="L2841" s="16">
        <f t="shared" si="18"/>
        <v>2</v>
      </c>
      <c r="M2841" s="13" t="s">
        <v>30</v>
      </c>
      <c r="N2841" s="13" t="str">
        <f>IFERROR(__xludf.DUMMYFUNCTION("REGEXEXTRACT(M2841, "" (.+)$"")"),"все население")</f>
        <v>все население</v>
      </c>
      <c r="O2841" s="18">
        <v>198.0</v>
      </c>
      <c r="P2841" s="18">
        <v>177.0</v>
      </c>
      <c r="Q2841" s="18">
        <v>153.0</v>
      </c>
      <c r="R2841" s="18">
        <v>156.0</v>
      </c>
      <c r="S2841" s="23" t="s">
        <v>37</v>
      </c>
      <c r="T2841" s="23" t="s">
        <v>37</v>
      </c>
      <c r="U2841" s="23" t="s">
        <v>37</v>
      </c>
      <c r="V2841" s="23" t="s">
        <v>37</v>
      </c>
      <c r="W2841" s="23" t="s">
        <v>37</v>
      </c>
      <c r="X2841" s="23" t="s">
        <v>37</v>
      </c>
      <c r="Y2841" s="23" t="s">
        <v>37</v>
      </c>
      <c r="Z2841" s="19">
        <f t="shared" si="6"/>
        <v>684</v>
      </c>
      <c r="AA2841" s="19" t="str">
        <f t="shared" si="19"/>
        <v/>
      </c>
      <c r="AB2841" s="19" t="str">
        <f t="shared" si="8"/>
        <v/>
      </c>
      <c r="AC2841" s="19">
        <f t="shared" si="20"/>
        <v>171</v>
      </c>
      <c r="AD2841" s="19">
        <f t="shared" si="21"/>
        <v>33</v>
      </c>
      <c r="AE2841" s="19" t="str">
        <f t="shared" si="22"/>
        <v>Нет моды</v>
      </c>
      <c r="AF2841" s="19">
        <f t="shared" si="23"/>
        <v>153</v>
      </c>
      <c r="AG2841" s="19">
        <f t="shared" si="24"/>
        <v>198</v>
      </c>
      <c r="AH2841" s="20" t="str">
        <f t="shared" si="14"/>
        <v/>
      </c>
      <c r="AI2841" s="24"/>
      <c r="AJ2841" s="24"/>
      <c r="AK2841" s="24"/>
      <c r="AL2841" s="22">
        <f t="shared" si="25"/>
        <v>1</v>
      </c>
    </row>
    <row r="2842" ht="12.75" customHeight="1">
      <c r="A2842" s="13" t="s">
        <v>198</v>
      </c>
      <c r="B2842" s="13" t="str">
        <f>IFERROR(__xludf.DUMMYFUNCTION("REGEXREPLACE(A2842, ""\d"", """")"),"         Республика Мордовия")</f>
        <v>         Республика Мордовия</v>
      </c>
      <c r="C2842" s="14" t="str">
        <f t="shared" si="15"/>
        <v>Республика Мордовия</v>
      </c>
      <c r="D2842" s="3">
        <f t="shared" si="16"/>
        <v>2</v>
      </c>
      <c r="E2842" s="15" t="s">
        <v>47</v>
      </c>
      <c r="F2842" s="13" t="str">
        <f>IFERROR(__xludf.DUMMYFUNCTION("REGEXEXTRACT(E2842, ""[А-Яа-я].*"")"),"транспортные травмы всех видов")</f>
        <v>транспортные травмы всех видов</v>
      </c>
      <c r="G2842" s="16">
        <f t="shared" si="17"/>
        <v>2</v>
      </c>
      <c r="H2842" s="13" t="s">
        <v>28</v>
      </c>
      <c r="I2842" s="13" t="str">
        <f>IFERROR(__xludf.DUMMYFUNCTION("REGEXREPLACE(H2842, "".*\s"", """")"),"человек")</f>
        <v>человек</v>
      </c>
      <c r="J2842" s="13" t="s">
        <v>29</v>
      </c>
      <c r="K2842" s="17" t="str">
        <f>IFERROR(__xludf.DUMMYFUNCTION("REGEXREPLACE(J2842, ""^[\d\s]+"", """")"),"значение показателя за год")</f>
        <v>значение показателя за год</v>
      </c>
      <c r="L2842" s="16">
        <f t="shared" si="18"/>
        <v>2</v>
      </c>
      <c r="M2842" s="13" t="s">
        <v>31</v>
      </c>
      <c r="N2842" s="13" t="str">
        <f>IFERROR(__xludf.DUMMYFUNCTION("REGEXEXTRACT(M2842, "" (.+)$"")"),"городское население")</f>
        <v>городское население</v>
      </c>
      <c r="O2842" s="18">
        <v>103.0</v>
      </c>
      <c r="P2842" s="18">
        <v>95.0</v>
      </c>
      <c r="Q2842" s="18">
        <v>83.0</v>
      </c>
      <c r="R2842" s="18">
        <v>86.0</v>
      </c>
      <c r="S2842" s="23" t="s">
        <v>37</v>
      </c>
      <c r="T2842" s="23" t="s">
        <v>37</v>
      </c>
      <c r="U2842" s="23" t="s">
        <v>37</v>
      </c>
      <c r="V2842" s="23" t="s">
        <v>37</v>
      </c>
      <c r="W2842" s="23" t="s">
        <v>37</v>
      </c>
      <c r="X2842" s="23" t="s">
        <v>37</v>
      </c>
      <c r="Y2842" s="23" t="s">
        <v>37</v>
      </c>
      <c r="Z2842" s="19" t="str">
        <f t="shared" si="6"/>
        <v/>
      </c>
      <c r="AA2842" s="19">
        <f t="shared" si="19"/>
        <v>367</v>
      </c>
      <c r="AB2842" s="19" t="str">
        <f t="shared" si="8"/>
        <v/>
      </c>
      <c r="AC2842" s="19">
        <f t="shared" si="20"/>
        <v>91.75</v>
      </c>
      <c r="AD2842" s="19">
        <f t="shared" si="21"/>
        <v>128</v>
      </c>
      <c r="AE2842" s="19" t="str">
        <f t="shared" si="22"/>
        <v>Нет моды</v>
      </c>
      <c r="AF2842" s="19">
        <f t="shared" si="23"/>
        <v>83</v>
      </c>
      <c r="AG2842" s="19">
        <f t="shared" si="24"/>
        <v>103</v>
      </c>
      <c r="AH2842" s="20" t="str">
        <f t="shared" si="14"/>
        <v/>
      </c>
      <c r="AI2842" s="24"/>
      <c r="AJ2842" s="24"/>
      <c r="AK2842" s="24"/>
      <c r="AL2842" s="22">
        <f t="shared" si="25"/>
        <v>1</v>
      </c>
    </row>
    <row r="2843" ht="12.75" customHeight="1">
      <c r="A2843" s="13" t="s">
        <v>198</v>
      </c>
      <c r="B2843" s="13" t="str">
        <f>IFERROR(__xludf.DUMMYFUNCTION("REGEXREPLACE(A2843, ""\d"", """")"),"         Республика Мордовия")</f>
        <v>         Республика Мордовия</v>
      </c>
      <c r="C2843" s="14" t="str">
        <f t="shared" si="15"/>
        <v>Республика Мордовия</v>
      </c>
      <c r="D2843" s="3">
        <f t="shared" si="16"/>
        <v>2</v>
      </c>
      <c r="E2843" s="15" t="s">
        <v>47</v>
      </c>
      <c r="F2843" s="13" t="str">
        <f>IFERROR(__xludf.DUMMYFUNCTION("REGEXEXTRACT(E2843, ""[А-Яа-я].*"")"),"транспортные травмы всех видов")</f>
        <v>транспортные травмы всех видов</v>
      </c>
      <c r="G2843" s="16">
        <f t="shared" si="17"/>
        <v>2</v>
      </c>
      <c r="H2843" s="13" t="s">
        <v>28</v>
      </c>
      <c r="I2843" s="13" t="str">
        <f>IFERROR(__xludf.DUMMYFUNCTION("REGEXREPLACE(H2843, "".*\s"", """")"),"человек")</f>
        <v>человек</v>
      </c>
      <c r="J2843" s="13" t="s">
        <v>29</v>
      </c>
      <c r="K2843" s="17" t="str">
        <f>IFERROR(__xludf.DUMMYFUNCTION("REGEXREPLACE(J2843, ""^[\d\s]+"", """")"),"значение показателя за год")</f>
        <v>значение показателя за год</v>
      </c>
      <c r="L2843" s="16">
        <f t="shared" si="18"/>
        <v>2</v>
      </c>
      <c r="M2843" s="13" t="s">
        <v>32</v>
      </c>
      <c r="N2843" s="13" t="str">
        <f>IFERROR(__xludf.DUMMYFUNCTION("REGEXEXTRACT(M2843, "" (.+)$"")"),"сельское население")</f>
        <v>сельское население</v>
      </c>
      <c r="O2843" s="18">
        <v>95.0</v>
      </c>
      <c r="P2843" s="18">
        <v>82.0</v>
      </c>
      <c r="Q2843" s="18">
        <v>70.0</v>
      </c>
      <c r="R2843" s="18">
        <v>70.0</v>
      </c>
      <c r="S2843" s="23" t="s">
        <v>37</v>
      </c>
      <c r="T2843" s="23" t="s">
        <v>37</v>
      </c>
      <c r="U2843" s="23" t="s">
        <v>37</v>
      </c>
      <c r="V2843" s="23" t="s">
        <v>37</v>
      </c>
      <c r="W2843" s="23" t="s">
        <v>37</v>
      </c>
      <c r="X2843" s="23" t="s">
        <v>37</v>
      </c>
      <c r="Y2843" s="23" t="s">
        <v>37</v>
      </c>
      <c r="Z2843" s="19" t="str">
        <f t="shared" si="6"/>
        <v/>
      </c>
      <c r="AA2843" s="19" t="str">
        <f t="shared" si="19"/>
        <v/>
      </c>
      <c r="AB2843" s="19">
        <f t="shared" si="8"/>
        <v>317</v>
      </c>
      <c r="AC2843" s="19">
        <f t="shared" si="20"/>
        <v>79.25</v>
      </c>
      <c r="AD2843" s="19">
        <f t="shared" si="21"/>
        <v>84.5</v>
      </c>
      <c r="AE2843" s="19" t="str">
        <f t="shared" si="22"/>
        <v>Нет моды</v>
      </c>
      <c r="AF2843" s="19">
        <f t="shared" si="23"/>
        <v>70</v>
      </c>
      <c r="AG2843" s="19">
        <f t="shared" si="24"/>
        <v>95</v>
      </c>
      <c r="AH2843" s="20" t="str">
        <f t="shared" si="14"/>
        <v>Город: 54%; Село: 46%</v>
      </c>
      <c r="AI2843" s="24"/>
      <c r="AJ2843" s="24"/>
      <c r="AK2843" s="24"/>
      <c r="AL2843" s="22">
        <f t="shared" si="25"/>
        <v>1</v>
      </c>
    </row>
    <row r="2844" ht="12.75" customHeight="1">
      <c r="A2844" s="13" t="s">
        <v>198</v>
      </c>
      <c r="B2844" s="13" t="str">
        <f>IFERROR(__xludf.DUMMYFUNCTION("REGEXREPLACE(A2844, ""\d"", """")"),"         Республика Мордовия")</f>
        <v>         Республика Мордовия</v>
      </c>
      <c r="C2844" s="14" t="str">
        <f t="shared" si="15"/>
        <v>Республика Мордовия</v>
      </c>
      <c r="D2844" s="3">
        <f t="shared" si="16"/>
        <v>2</v>
      </c>
      <c r="E2844" s="15" t="s">
        <v>48</v>
      </c>
      <c r="F2844" s="13" t="str">
        <f>IFERROR(__xludf.DUMMYFUNCTION("REGEXEXTRACT(E2844, ""[А-Яа-я].*"")"),"Убийство")</f>
        <v>Убийство</v>
      </c>
      <c r="G2844" s="16">
        <f t="shared" si="17"/>
        <v>2</v>
      </c>
      <c r="H2844" s="13" t="s">
        <v>28</v>
      </c>
      <c r="I2844" s="13" t="str">
        <f>IFERROR(__xludf.DUMMYFUNCTION("REGEXREPLACE(H2844, "".*\s"", """")"),"человек")</f>
        <v>человек</v>
      </c>
      <c r="J2844" s="13" t="s">
        <v>29</v>
      </c>
      <c r="K2844" s="17" t="str">
        <f>IFERROR(__xludf.DUMMYFUNCTION("REGEXREPLACE(J2844, ""^[\d\s]+"", """")"),"значение показателя за год")</f>
        <v>значение показателя за год</v>
      </c>
      <c r="L2844" s="16">
        <f t="shared" si="18"/>
        <v>2</v>
      </c>
      <c r="M2844" s="13" t="s">
        <v>30</v>
      </c>
      <c r="N2844" s="13" t="str">
        <f>IFERROR(__xludf.DUMMYFUNCTION("REGEXEXTRACT(M2844, "" (.+)$"")"),"все население")</f>
        <v>все население</v>
      </c>
      <c r="O2844" s="18">
        <v>51.0</v>
      </c>
      <c r="P2844" s="18">
        <v>46.0</v>
      </c>
      <c r="Q2844" s="18">
        <v>51.0</v>
      </c>
      <c r="R2844" s="18">
        <v>44.0</v>
      </c>
      <c r="S2844" s="18">
        <v>54.0</v>
      </c>
      <c r="T2844" s="18">
        <v>30.0</v>
      </c>
      <c r="U2844" s="18">
        <v>31.0</v>
      </c>
      <c r="V2844" s="18">
        <v>30.0</v>
      </c>
      <c r="W2844" s="18">
        <v>26.0</v>
      </c>
      <c r="X2844" s="18">
        <v>16.0</v>
      </c>
      <c r="Y2844" s="18">
        <v>13.0</v>
      </c>
      <c r="Z2844" s="19">
        <f t="shared" si="6"/>
        <v>392</v>
      </c>
      <c r="AA2844" s="19" t="str">
        <f t="shared" si="19"/>
        <v/>
      </c>
      <c r="AB2844" s="19" t="str">
        <f t="shared" si="8"/>
        <v/>
      </c>
      <c r="AC2844" s="19">
        <f t="shared" si="20"/>
        <v>35.63636364</v>
      </c>
      <c r="AD2844" s="19">
        <f t="shared" si="21"/>
        <v>46</v>
      </c>
      <c r="AE2844" s="19" t="str">
        <f t="shared" si="22"/>
        <v>Нет моды</v>
      </c>
      <c r="AF2844" s="19">
        <f t="shared" si="23"/>
        <v>13</v>
      </c>
      <c r="AG2844" s="19">
        <f t="shared" si="24"/>
        <v>54</v>
      </c>
      <c r="AH2844" s="20" t="str">
        <f t="shared" si="14"/>
        <v/>
      </c>
      <c r="AI2844" s="21"/>
      <c r="AJ2844" s="21"/>
      <c r="AK2844" s="21"/>
      <c r="AL2844" s="22">
        <f t="shared" si="25"/>
        <v>1</v>
      </c>
    </row>
    <row r="2845" ht="12.75" customHeight="1">
      <c r="A2845" s="13" t="s">
        <v>198</v>
      </c>
      <c r="B2845" s="13" t="str">
        <f>IFERROR(__xludf.DUMMYFUNCTION("REGEXREPLACE(A2845, ""\d"", """")"),"         Республика Мордовия")</f>
        <v>         Республика Мордовия</v>
      </c>
      <c r="C2845" s="14" t="str">
        <f t="shared" si="15"/>
        <v>Республика Мордовия</v>
      </c>
      <c r="D2845" s="3">
        <f t="shared" si="16"/>
        <v>2</v>
      </c>
      <c r="E2845" s="15" t="s">
        <v>48</v>
      </c>
      <c r="F2845" s="13" t="str">
        <f>IFERROR(__xludf.DUMMYFUNCTION("REGEXEXTRACT(E2845, ""[А-Яа-я].*"")"),"Убийство")</f>
        <v>Убийство</v>
      </c>
      <c r="G2845" s="16">
        <f t="shared" si="17"/>
        <v>2</v>
      </c>
      <c r="H2845" s="13" t="s">
        <v>28</v>
      </c>
      <c r="I2845" s="13" t="str">
        <f>IFERROR(__xludf.DUMMYFUNCTION("REGEXREPLACE(H2845, "".*\s"", """")"),"человек")</f>
        <v>человек</v>
      </c>
      <c r="J2845" s="13" t="s">
        <v>29</v>
      </c>
      <c r="K2845" s="17" t="str">
        <f>IFERROR(__xludf.DUMMYFUNCTION("REGEXREPLACE(J2845, ""^[\d\s]+"", """")"),"значение показателя за год")</f>
        <v>значение показателя за год</v>
      </c>
      <c r="L2845" s="16">
        <f t="shared" si="18"/>
        <v>2</v>
      </c>
      <c r="M2845" s="13" t="s">
        <v>31</v>
      </c>
      <c r="N2845" s="13" t="str">
        <f>IFERROR(__xludf.DUMMYFUNCTION("REGEXEXTRACT(M2845, "" (.+)$"")"),"городское население")</f>
        <v>городское население</v>
      </c>
      <c r="O2845" s="18">
        <v>29.0</v>
      </c>
      <c r="P2845" s="18">
        <v>27.0</v>
      </c>
      <c r="Q2845" s="18">
        <v>31.0</v>
      </c>
      <c r="R2845" s="18">
        <v>28.0</v>
      </c>
      <c r="S2845" s="18">
        <v>29.0</v>
      </c>
      <c r="T2845" s="18">
        <v>15.0</v>
      </c>
      <c r="U2845" s="18">
        <v>18.0</v>
      </c>
      <c r="V2845" s="18">
        <v>15.0</v>
      </c>
      <c r="W2845" s="18">
        <v>19.0</v>
      </c>
      <c r="X2845" s="18">
        <v>10.0</v>
      </c>
      <c r="Y2845" s="18">
        <v>6.0</v>
      </c>
      <c r="Z2845" s="19" t="str">
        <f t="shared" si="6"/>
        <v/>
      </c>
      <c r="AA2845" s="19">
        <f t="shared" si="19"/>
        <v>227</v>
      </c>
      <c r="AB2845" s="19" t="str">
        <f t="shared" si="8"/>
        <v/>
      </c>
      <c r="AC2845" s="19">
        <f t="shared" si="20"/>
        <v>20.63636364</v>
      </c>
      <c r="AD2845" s="19">
        <f t="shared" si="21"/>
        <v>28.5</v>
      </c>
      <c r="AE2845" s="19" t="str">
        <f t="shared" si="22"/>
        <v>Нет моды</v>
      </c>
      <c r="AF2845" s="19">
        <f t="shared" si="23"/>
        <v>6</v>
      </c>
      <c r="AG2845" s="19">
        <f t="shared" si="24"/>
        <v>31</v>
      </c>
      <c r="AH2845" s="20" t="str">
        <f t="shared" si="14"/>
        <v/>
      </c>
      <c r="AI2845" s="21"/>
      <c r="AJ2845" s="21"/>
      <c r="AK2845" s="21"/>
      <c r="AL2845" s="22">
        <f t="shared" si="25"/>
        <v>1</v>
      </c>
    </row>
    <row r="2846" ht="12.75" customHeight="1">
      <c r="A2846" s="13" t="s">
        <v>198</v>
      </c>
      <c r="B2846" s="13" t="str">
        <f>IFERROR(__xludf.DUMMYFUNCTION("REGEXREPLACE(A2846, ""\d"", """")"),"         Республика Мордовия")</f>
        <v>         Республика Мордовия</v>
      </c>
      <c r="C2846" s="14" t="str">
        <f t="shared" si="15"/>
        <v>Республика Мордовия</v>
      </c>
      <c r="D2846" s="3">
        <f t="shared" si="16"/>
        <v>2</v>
      </c>
      <c r="E2846" s="15" t="s">
        <v>48</v>
      </c>
      <c r="F2846" s="13" t="str">
        <f>IFERROR(__xludf.DUMMYFUNCTION("REGEXEXTRACT(E2846, ""[А-Яа-я].*"")"),"Убийство")</f>
        <v>Убийство</v>
      </c>
      <c r="G2846" s="16">
        <f t="shared" si="17"/>
        <v>2</v>
      </c>
      <c r="H2846" s="13" t="s">
        <v>28</v>
      </c>
      <c r="I2846" s="13" t="str">
        <f>IFERROR(__xludf.DUMMYFUNCTION("REGEXREPLACE(H2846, "".*\s"", """")"),"человек")</f>
        <v>человек</v>
      </c>
      <c r="J2846" s="13" t="s">
        <v>29</v>
      </c>
      <c r="K2846" s="17" t="str">
        <f>IFERROR(__xludf.DUMMYFUNCTION("REGEXREPLACE(J2846, ""^[\d\s]+"", """")"),"значение показателя за год")</f>
        <v>значение показателя за год</v>
      </c>
      <c r="L2846" s="16">
        <f t="shared" si="18"/>
        <v>2</v>
      </c>
      <c r="M2846" s="13" t="s">
        <v>32</v>
      </c>
      <c r="N2846" s="13" t="str">
        <f>IFERROR(__xludf.DUMMYFUNCTION("REGEXEXTRACT(M2846, "" (.+)$"")"),"сельское население")</f>
        <v>сельское население</v>
      </c>
      <c r="O2846" s="18">
        <v>22.0</v>
      </c>
      <c r="P2846" s="18">
        <v>19.0</v>
      </c>
      <c r="Q2846" s="18">
        <v>20.0</v>
      </c>
      <c r="R2846" s="18">
        <v>16.0</v>
      </c>
      <c r="S2846" s="18">
        <v>25.0</v>
      </c>
      <c r="T2846" s="18">
        <v>15.0</v>
      </c>
      <c r="U2846" s="18">
        <v>13.0</v>
      </c>
      <c r="V2846" s="18">
        <v>15.0</v>
      </c>
      <c r="W2846" s="18">
        <v>7.0</v>
      </c>
      <c r="X2846" s="18">
        <v>6.0</v>
      </c>
      <c r="Y2846" s="18">
        <v>7.0</v>
      </c>
      <c r="Z2846" s="19" t="str">
        <f t="shared" si="6"/>
        <v/>
      </c>
      <c r="AA2846" s="19" t="str">
        <f t="shared" si="19"/>
        <v/>
      </c>
      <c r="AB2846" s="19">
        <f t="shared" si="8"/>
        <v>165</v>
      </c>
      <c r="AC2846" s="19">
        <f t="shared" si="20"/>
        <v>15</v>
      </c>
      <c r="AD2846" s="19">
        <f t="shared" si="21"/>
        <v>17</v>
      </c>
      <c r="AE2846" s="19" t="str">
        <f t="shared" si="22"/>
        <v>Нет моды</v>
      </c>
      <c r="AF2846" s="19">
        <f t="shared" si="23"/>
        <v>6</v>
      </c>
      <c r="AG2846" s="19">
        <f t="shared" si="24"/>
        <v>25</v>
      </c>
      <c r="AH2846" s="20" t="str">
        <f t="shared" si="14"/>
        <v>Город: 58%; Село: 42%</v>
      </c>
      <c r="AI2846" s="21"/>
      <c r="AJ2846" s="21"/>
      <c r="AK2846" s="21"/>
      <c r="AL2846" s="22">
        <f t="shared" si="25"/>
        <v>1</v>
      </c>
    </row>
    <row r="2847" ht="12.75" customHeight="1">
      <c r="A2847" s="13" t="s">
        <v>198</v>
      </c>
      <c r="B2847" s="13" t="str">
        <f>IFERROR(__xludf.DUMMYFUNCTION("REGEXREPLACE(A2847, ""\d"", """")"),"         Республика Мордовия")</f>
        <v>         Республика Мордовия</v>
      </c>
      <c r="C2847" s="14" t="str">
        <f t="shared" si="15"/>
        <v>Республика Мордовия</v>
      </c>
      <c r="D2847" s="3">
        <f t="shared" si="16"/>
        <v>2</v>
      </c>
      <c r="E2847" s="15" t="s">
        <v>49</v>
      </c>
      <c r="F2847" s="13" t="str">
        <f>IFERROR(__xludf.DUMMYFUNCTION("REGEXEXTRACT(E2847, ""[А-Яа-я].*"")"),"Цереброваскулярные болезни")</f>
        <v>Цереброваскулярные болезни</v>
      </c>
      <c r="G2847" s="16">
        <f t="shared" si="17"/>
        <v>2</v>
      </c>
      <c r="H2847" s="13" t="s">
        <v>28</v>
      </c>
      <c r="I2847" s="13" t="str">
        <f>IFERROR(__xludf.DUMMYFUNCTION("REGEXREPLACE(H2847, "".*\s"", """")"),"человек")</f>
        <v>человек</v>
      </c>
      <c r="J2847" s="13" t="s">
        <v>29</v>
      </c>
      <c r="K2847" s="17" t="str">
        <f>IFERROR(__xludf.DUMMYFUNCTION("REGEXREPLACE(J2847, ""^[\d\s]+"", """")"),"значение показателя за год")</f>
        <v>значение показателя за год</v>
      </c>
      <c r="L2847" s="16">
        <f t="shared" si="18"/>
        <v>2</v>
      </c>
      <c r="M2847" s="13" t="s">
        <v>30</v>
      </c>
      <c r="N2847" s="13" t="str">
        <f>IFERROR(__xludf.DUMMYFUNCTION("REGEXEXTRACT(M2847, "" (.+)$"")"),"все население")</f>
        <v>все население</v>
      </c>
      <c r="O2847" s="18">
        <v>1145.0</v>
      </c>
      <c r="P2847" s="18">
        <v>1380.0</v>
      </c>
      <c r="Q2847" s="18">
        <v>944.0</v>
      </c>
      <c r="R2847" s="18">
        <v>914.0</v>
      </c>
      <c r="S2847" s="18">
        <v>866.0</v>
      </c>
      <c r="T2847" s="18">
        <v>878.0</v>
      </c>
      <c r="U2847" s="18">
        <v>865.0</v>
      </c>
      <c r="V2847" s="18">
        <v>858.0</v>
      </c>
      <c r="W2847" s="18">
        <v>908.0</v>
      </c>
      <c r="X2847" s="18">
        <v>906.0</v>
      </c>
      <c r="Y2847" s="18">
        <v>1013.0</v>
      </c>
      <c r="Z2847" s="19">
        <f t="shared" si="6"/>
        <v>10677</v>
      </c>
      <c r="AA2847" s="19" t="str">
        <f t="shared" si="19"/>
        <v/>
      </c>
      <c r="AB2847" s="19" t="str">
        <f t="shared" si="8"/>
        <v/>
      </c>
      <c r="AC2847" s="19">
        <f t="shared" si="20"/>
        <v>970.6363636</v>
      </c>
      <c r="AD2847" s="19">
        <f t="shared" si="21"/>
        <v>441.5</v>
      </c>
      <c r="AE2847" s="19" t="str">
        <f t="shared" si="22"/>
        <v>Нет моды</v>
      </c>
      <c r="AF2847" s="19">
        <f t="shared" si="23"/>
        <v>858</v>
      </c>
      <c r="AG2847" s="19">
        <f t="shared" si="24"/>
        <v>1380</v>
      </c>
      <c r="AH2847" s="20" t="str">
        <f t="shared" si="14"/>
        <v/>
      </c>
      <c r="AI2847" s="21"/>
      <c r="AJ2847" s="21"/>
      <c r="AK2847" s="21"/>
      <c r="AL2847" s="22">
        <f t="shared" si="25"/>
        <v>1</v>
      </c>
    </row>
    <row r="2848" ht="12.75" customHeight="1">
      <c r="A2848" s="13" t="s">
        <v>198</v>
      </c>
      <c r="B2848" s="13" t="str">
        <f>IFERROR(__xludf.DUMMYFUNCTION("REGEXREPLACE(A2848, ""\d"", """")"),"         Республика Мордовия")</f>
        <v>         Республика Мордовия</v>
      </c>
      <c r="C2848" s="14" t="str">
        <f t="shared" si="15"/>
        <v>Республика Мордовия</v>
      </c>
      <c r="D2848" s="3">
        <f t="shared" si="16"/>
        <v>2</v>
      </c>
      <c r="E2848" s="15" t="s">
        <v>49</v>
      </c>
      <c r="F2848" s="13" t="str">
        <f>IFERROR(__xludf.DUMMYFUNCTION("REGEXEXTRACT(E2848, ""[А-Яа-я].*"")"),"Цереброваскулярные болезни")</f>
        <v>Цереброваскулярные болезни</v>
      </c>
      <c r="G2848" s="16">
        <f t="shared" si="17"/>
        <v>2</v>
      </c>
      <c r="H2848" s="13" t="s">
        <v>28</v>
      </c>
      <c r="I2848" s="13" t="str">
        <f>IFERROR(__xludf.DUMMYFUNCTION("REGEXREPLACE(H2848, "".*\s"", """")"),"человек")</f>
        <v>человек</v>
      </c>
      <c r="J2848" s="13" t="s">
        <v>29</v>
      </c>
      <c r="K2848" s="17" t="str">
        <f>IFERROR(__xludf.DUMMYFUNCTION("REGEXREPLACE(J2848, ""^[\d\s]+"", """")"),"значение показателя за год")</f>
        <v>значение показателя за год</v>
      </c>
      <c r="L2848" s="16">
        <f t="shared" si="18"/>
        <v>2</v>
      </c>
      <c r="M2848" s="13" t="s">
        <v>31</v>
      </c>
      <c r="N2848" s="13" t="str">
        <f>IFERROR(__xludf.DUMMYFUNCTION("REGEXEXTRACT(M2848, "" (.+)$"")"),"городское население")</f>
        <v>городское население</v>
      </c>
      <c r="O2848" s="18">
        <v>635.0</v>
      </c>
      <c r="P2848" s="18">
        <v>748.0</v>
      </c>
      <c r="Q2848" s="18">
        <v>525.0</v>
      </c>
      <c r="R2848" s="18">
        <v>510.0</v>
      </c>
      <c r="S2848" s="18">
        <v>490.0</v>
      </c>
      <c r="T2848" s="18">
        <v>475.0</v>
      </c>
      <c r="U2848" s="18">
        <v>488.0</v>
      </c>
      <c r="V2848" s="18">
        <v>481.0</v>
      </c>
      <c r="W2848" s="18">
        <v>502.0</v>
      </c>
      <c r="X2848" s="18">
        <v>532.0</v>
      </c>
      <c r="Y2848" s="18">
        <v>597.0</v>
      </c>
      <c r="Z2848" s="19" t="str">
        <f t="shared" si="6"/>
        <v/>
      </c>
      <c r="AA2848" s="19">
        <f t="shared" si="19"/>
        <v>5983</v>
      </c>
      <c r="AB2848" s="19" t="str">
        <f t="shared" si="8"/>
        <v/>
      </c>
      <c r="AC2848" s="19">
        <f t="shared" si="20"/>
        <v>543.9090909</v>
      </c>
      <c r="AD2848" s="19">
        <f t="shared" si="21"/>
        <v>803</v>
      </c>
      <c r="AE2848" s="19" t="str">
        <f t="shared" si="22"/>
        <v>Нет моды</v>
      </c>
      <c r="AF2848" s="19">
        <f t="shared" si="23"/>
        <v>475</v>
      </c>
      <c r="AG2848" s="19">
        <f t="shared" si="24"/>
        <v>748</v>
      </c>
      <c r="AH2848" s="20" t="str">
        <f t="shared" si="14"/>
        <v/>
      </c>
      <c r="AI2848" s="21"/>
      <c r="AJ2848" s="21"/>
      <c r="AK2848" s="21"/>
      <c r="AL2848" s="22">
        <f t="shared" si="25"/>
        <v>1</v>
      </c>
    </row>
    <row r="2849" ht="12.75" customHeight="1">
      <c r="A2849" s="13" t="s">
        <v>198</v>
      </c>
      <c r="B2849" s="13" t="str">
        <f>IFERROR(__xludf.DUMMYFUNCTION("REGEXREPLACE(A2849, ""\d"", """")"),"         Республика Мордовия")</f>
        <v>         Республика Мордовия</v>
      </c>
      <c r="C2849" s="14" t="str">
        <f t="shared" si="15"/>
        <v>Республика Мордовия</v>
      </c>
      <c r="D2849" s="3">
        <f t="shared" si="16"/>
        <v>2</v>
      </c>
      <c r="E2849" s="15" t="s">
        <v>49</v>
      </c>
      <c r="F2849" s="13" t="str">
        <f>IFERROR(__xludf.DUMMYFUNCTION("REGEXEXTRACT(E2849, ""[А-Яа-я].*"")"),"Цереброваскулярные болезни")</f>
        <v>Цереброваскулярные болезни</v>
      </c>
      <c r="G2849" s="16">
        <f t="shared" si="17"/>
        <v>2</v>
      </c>
      <c r="H2849" s="13" t="s">
        <v>28</v>
      </c>
      <c r="I2849" s="13" t="str">
        <f>IFERROR(__xludf.DUMMYFUNCTION("REGEXREPLACE(H2849, "".*\s"", """")"),"человек")</f>
        <v>человек</v>
      </c>
      <c r="J2849" s="13" t="s">
        <v>29</v>
      </c>
      <c r="K2849" s="17" t="str">
        <f>IFERROR(__xludf.DUMMYFUNCTION("REGEXREPLACE(J2849, ""^[\d\s]+"", """")"),"значение показателя за год")</f>
        <v>значение показателя за год</v>
      </c>
      <c r="L2849" s="16">
        <f t="shared" si="18"/>
        <v>2</v>
      </c>
      <c r="M2849" s="13" t="s">
        <v>32</v>
      </c>
      <c r="N2849" s="13" t="str">
        <f>IFERROR(__xludf.DUMMYFUNCTION("REGEXEXTRACT(M2849, "" (.+)$"")"),"сельское население")</f>
        <v>сельское население</v>
      </c>
      <c r="O2849" s="18">
        <v>510.0</v>
      </c>
      <c r="P2849" s="18">
        <v>632.0</v>
      </c>
      <c r="Q2849" s="18">
        <v>419.0</v>
      </c>
      <c r="R2849" s="18">
        <v>404.0</v>
      </c>
      <c r="S2849" s="18">
        <v>376.0</v>
      </c>
      <c r="T2849" s="18">
        <v>403.0</v>
      </c>
      <c r="U2849" s="18">
        <v>377.0</v>
      </c>
      <c r="V2849" s="18">
        <v>377.0</v>
      </c>
      <c r="W2849" s="18">
        <v>406.0</v>
      </c>
      <c r="X2849" s="18">
        <v>374.0</v>
      </c>
      <c r="Y2849" s="18">
        <v>416.0</v>
      </c>
      <c r="Z2849" s="19" t="str">
        <f t="shared" si="6"/>
        <v/>
      </c>
      <c r="AA2849" s="19" t="str">
        <f t="shared" si="19"/>
        <v/>
      </c>
      <c r="AB2849" s="19">
        <f t="shared" si="8"/>
        <v>4694</v>
      </c>
      <c r="AC2849" s="19">
        <f t="shared" si="20"/>
        <v>426.7272727</v>
      </c>
      <c r="AD2849" s="19">
        <f t="shared" si="21"/>
        <v>484.5</v>
      </c>
      <c r="AE2849" s="19" t="str">
        <f t="shared" si="22"/>
        <v>Нет моды</v>
      </c>
      <c r="AF2849" s="19">
        <f t="shared" si="23"/>
        <v>374</v>
      </c>
      <c r="AG2849" s="19">
        <f t="shared" si="24"/>
        <v>632</v>
      </c>
      <c r="AH2849" s="20" t="str">
        <f t="shared" si="14"/>
        <v>Город: 56%; Село: 44%</v>
      </c>
      <c r="AI2849" s="21"/>
      <c r="AJ2849" s="21"/>
      <c r="AK2849" s="21"/>
      <c r="AL2849" s="22">
        <f t="shared" si="25"/>
        <v>1</v>
      </c>
    </row>
    <row r="2850" ht="12.75" customHeight="1">
      <c r="A2850" s="13" t="s">
        <v>199</v>
      </c>
      <c r="B2850" s="13" t="str">
        <f>IFERROR(__xludf.DUMMYFUNCTION("REGEXREPLACE(A2850, ""\d"", """")"),"         Республика Татарстан (Татарстан)")</f>
        <v>         Республика Татарстан (Татарстан)</v>
      </c>
      <c r="C2850" s="14" t="str">
        <f t="shared" si="15"/>
        <v>Республика Татарстан (Татарстан)</v>
      </c>
      <c r="D2850" s="3">
        <f t="shared" si="16"/>
        <v>2</v>
      </c>
      <c r="E2850" s="15" t="s">
        <v>27</v>
      </c>
      <c r="F2850" s="13" t="str">
        <f>IFERROR(__xludf.DUMMYFUNCTION("REGEXEXTRACT(E2850, ""[А-Яа-я].*"")"),"Болезни органов дыхания")</f>
        <v>Болезни органов дыхания</v>
      </c>
      <c r="G2850" s="16">
        <f t="shared" si="17"/>
        <v>2</v>
      </c>
      <c r="H2850" s="13" t="s">
        <v>28</v>
      </c>
      <c r="I2850" s="13" t="str">
        <f>IFERROR(__xludf.DUMMYFUNCTION("REGEXREPLACE(H2850, "".*\s"", """")"),"человек")</f>
        <v>человек</v>
      </c>
      <c r="J2850" s="13" t="s">
        <v>29</v>
      </c>
      <c r="K2850" s="17" t="str">
        <f>IFERROR(__xludf.DUMMYFUNCTION("REGEXREPLACE(J2850, ""^[\d\s]+"", """")"),"значение показателя за год")</f>
        <v>значение показателя за год</v>
      </c>
      <c r="L2850" s="16">
        <f t="shared" si="18"/>
        <v>2</v>
      </c>
      <c r="M2850" s="13" t="s">
        <v>30</v>
      </c>
      <c r="N2850" s="13" t="str">
        <f>IFERROR(__xludf.DUMMYFUNCTION("REGEXEXTRACT(M2850, "" (.+)$"")"),"все население")</f>
        <v>все население</v>
      </c>
      <c r="O2850" s="18">
        <v>1852.0</v>
      </c>
      <c r="P2850" s="18">
        <v>1798.0</v>
      </c>
      <c r="Q2850" s="18">
        <v>1894.0</v>
      </c>
      <c r="R2850" s="18">
        <v>1577.0</v>
      </c>
      <c r="S2850" s="18">
        <v>1433.0</v>
      </c>
      <c r="T2850" s="18">
        <v>1483.0</v>
      </c>
      <c r="U2850" s="18">
        <v>1699.0</v>
      </c>
      <c r="V2850" s="18">
        <v>2894.0</v>
      </c>
      <c r="W2850" s="18">
        <v>2716.0</v>
      </c>
      <c r="X2850" s="18">
        <v>2004.0</v>
      </c>
      <c r="Y2850" s="18">
        <v>2580.0</v>
      </c>
      <c r="Z2850" s="19">
        <f t="shared" si="6"/>
        <v>21930</v>
      </c>
      <c r="AA2850" s="19" t="str">
        <f t="shared" si="19"/>
        <v/>
      </c>
      <c r="AB2850" s="19" t="str">
        <f t="shared" si="8"/>
        <v/>
      </c>
      <c r="AC2850" s="19">
        <f t="shared" si="20"/>
        <v>1993.636364</v>
      </c>
      <c r="AD2850" s="19">
        <f t="shared" si="21"/>
        <v>1032.5</v>
      </c>
      <c r="AE2850" s="19" t="str">
        <f t="shared" si="22"/>
        <v>Нет моды</v>
      </c>
      <c r="AF2850" s="19">
        <f t="shared" si="23"/>
        <v>1433</v>
      </c>
      <c r="AG2850" s="19">
        <f t="shared" si="24"/>
        <v>2894</v>
      </c>
      <c r="AH2850" s="20" t="str">
        <f t="shared" si="14"/>
        <v/>
      </c>
      <c r="AI2850" s="21"/>
      <c r="AJ2850" s="21"/>
      <c r="AK2850" s="21"/>
      <c r="AL2850" s="22">
        <f t="shared" si="25"/>
        <v>1</v>
      </c>
    </row>
    <row r="2851" ht="12.75" customHeight="1">
      <c r="A2851" s="13" t="s">
        <v>199</v>
      </c>
      <c r="B2851" s="13" t="str">
        <f>IFERROR(__xludf.DUMMYFUNCTION("REGEXREPLACE(A2851, ""\d"", """")"),"         Республика Татарстан (Татарстан)")</f>
        <v>         Республика Татарстан (Татарстан)</v>
      </c>
      <c r="C2851" s="14" t="str">
        <f t="shared" si="15"/>
        <v>Республика Татарстан (Татарстан)</v>
      </c>
      <c r="D2851" s="3">
        <f t="shared" si="16"/>
        <v>2</v>
      </c>
      <c r="E2851" s="15" t="s">
        <v>27</v>
      </c>
      <c r="F2851" s="13" t="str">
        <f>IFERROR(__xludf.DUMMYFUNCTION("REGEXEXTRACT(E2851, ""[А-Яа-я].*"")"),"Болезни органов дыхания")</f>
        <v>Болезни органов дыхания</v>
      </c>
      <c r="G2851" s="16">
        <f t="shared" si="17"/>
        <v>2</v>
      </c>
      <c r="H2851" s="13" t="s">
        <v>28</v>
      </c>
      <c r="I2851" s="13" t="str">
        <f>IFERROR(__xludf.DUMMYFUNCTION("REGEXREPLACE(H2851, "".*\s"", """")"),"человек")</f>
        <v>человек</v>
      </c>
      <c r="J2851" s="13" t="s">
        <v>29</v>
      </c>
      <c r="K2851" s="17" t="str">
        <f>IFERROR(__xludf.DUMMYFUNCTION("REGEXREPLACE(J2851, ""^[\d\s]+"", """")"),"значение показателя за год")</f>
        <v>значение показателя за год</v>
      </c>
      <c r="L2851" s="16">
        <f t="shared" si="18"/>
        <v>2</v>
      </c>
      <c r="M2851" s="13" t="s">
        <v>31</v>
      </c>
      <c r="N2851" s="13" t="str">
        <f>IFERROR(__xludf.DUMMYFUNCTION("REGEXEXTRACT(M2851, "" (.+)$"")"),"городское население")</f>
        <v>городское население</v>
      </c>
      <c r="O2851" s="18">
        <v>1208.0</v>
      </c>
      <c r="P2851" s="18">
        <v>1116.0</v>
      </c>
      <c r="Q2851" s="18">
        <v>1068.0</v>
      </c>
      <c r="R2851" s="18">
        <v>957.0</v>
      </c>
      <c r="S2851" s="18">
        <v>905.0</v>
      </c>
      <c r="T2851" s="18">
        <v>965.0</v>
      </c>
      <c r="U2851" s="18">
        <v>1021.0</v>
      </c>
      <c r="V2851" s="18">
        <v>1905.0</v>
      </c>
      <c r="W2851" s="18">
        <v>1803.0</v>
      </c>
      <c r="X2851" s="18">
        <v>1238.0</v>
      </c>
      <c r="Y2851" s="18">
        <v>1642.0</v>
      </c>
      <c r="Z2851" s="19" t="str">
        <f t="shared" si="6"/>
        <v/>
      </c>
      <c r="AA2851" s="19">
        <f t="shared" si="19"/>
        <v>13828</v>
      </c>
      <c r="AB2851" s="19" t="str">
        <f t="shared" si="8"/>
        <v/>
      </c>
      <c r="AC2851" s="19">
        <f t="shared" si="20"/>
        <v>1257.090909</v>
      </c>
      <c r="AD2851" s="19">
        <f t="shared" si="21"/>
        <v>1609.5</v>
      </c>
      <c r="AE2851" s="19" t="str">
        <f t="shared" si="22"/>
        <v>Нет моды</v>
      </c>
      <c r="AF2851" s="19">
        <f t="shared" si="23"/>
        <v>905</v>
      </c>
      <c r="AG2851" s="19">
        <f t="shared" si="24"/>
        <v>1905</v>
      </c>
      <c r="AH2851" s="20" t="str">
        <f t="shared" si="14"/>
        <v/>
      </c>
      <c r="AI2851" s="21"/>
      <c r="AJ2851" s="21"/>
      <c r="AK2851" s="21"/>
      <c r="AL2851" s="22">
        <f t="shared" si="25"/>
        <v>1</v>
      </c>
    </row>
    <row r="2852" ht="12.75" customHeight="1">
      <c r="A2852" s="13" t="s">
        <v>199</v>
      </c>
      <c r="B2852" s="13" t="str">
        <f>IFERROR(__xludf.DUMMYFUNCTION("REGEXREPLACE(A2852, ""\d"", """")"),"         Республика Татарстан (Татарстан)")</f>
        <v>         Республика Татарстан (Татарстан)</v>
      </c>
      <c r="C2852" s="14" t="str">
        <f t="shared" si="15"/>
        <v>Республика Татарстан (Татарстан)</v>
      </c>
      <c r="D2852" s="3">
        <f t="shared" si="16"/>
        <v>2</v>
      </c>
      <c r="E2852" s="15" t="s">
        <v>27</v>
      </c>
      <c r="F2852" s="13" t="str">
        <f>IFERROR(__xludf.DUMMYFUNCTION("REGEXEXTRACT(E2852, ""[А-Яа-я].*"")"),"Болезни органов дыхания")</f>
        <v>Болезни органов дыхания</v>
      </c>
      <c r="G2852" s="16">
        <f t="shared" si="17"/>
        <v>2</v>
      </c>
      <c r="H2852" s="13" t="s">
        <v>28</v>
      </c>
      <c r="I2852" s="13" t="str">
        <f>IFERROR(__xludf.DUMMYFUNCTION("REGEXREPLACE(H2852, "".*\s"", """")"),"человек")</f>
        <v>человек</v>
      </c>
      <c r="J2852" s="13" t="s">
        <v>29</v>
      </c>
      <c r="K2852" s="17" t="str">
        <f>IFERROR(__xludf.DUMMYFUNCTION("REGEXREPLACE(J2852, ""^[\d\s]+"", """")"),"значение показателя за год")</f>
        <v>значение показателя за год</v>
      </c>
      <c r="L2852" s="16">
        <f t="shared" si="18"/>
        <v>2</v>
      </c>
      <c r="M2852" s="13" t="s">
        <v>32</v>
      </c>
      <c r="N2852" s="13" t="str">
        <f>IFERROR(__xludf.DUMMYFUNCTION("REGEXEXTRACT(M2852, "" (.+)$"")"),"сельское население")</f>
        <v>сельское население</v>
      </c>
      <c r="O2852" s="18">
        <v>644.0</v>
      </c>
      <c r="P2852" s="18">
        <v>682.0</v>
      </c>
      <c r="Q2852" s="18">
        <v>826.0</v>
      </c>
      <c r="R2852" s="18">
        <v>620.0</v>
      </c>
      <c r="S2852" s="18">
        <v>528.0</v>
      </c>
      <c r="T2852" s="18">
        <v>518.0</v>
      </c>
      <c r="U2852" s="18">
        <v>678.0</v>
      </c>
      <c r="V2852" s="18">
        <v>989.0</v>
      </c>
      <c r="W2852" s="18">
        <v>913.0</v>
      </c>
      <c r="X2852" s="18">
        <v>766.0</v>
      </c>
      <c r="Y2852" s="18">
        <v>938.0</v>
      </c>
      <c r="Z2852" s="19" t="str">
        <f t="shared" si="6"/>
        <v/>
      </c>
      <c r="AA2852" s="19" t="str">
        <f t="shared" si="19"/>
        <v/>
      </c>
      <c r="AB2852" s="19">
        <f t="shared" si="8"/>
        <v>8102</v>
      </c>
      <c r="AC2852" s="19">
        <f t="shared" si="20"/>
        <v>736.5454545</v>
      </c>
      <c r="AD2852" s="19">
        <f t="shared" si="21"/>
        <v>947.5</v>
      </c>
      <c r="AE2852" s="19" t="str">
        <f t="shared" si="22"/>
        <v>Нет моды</v>
      </c>
      <c r="AF2852" s="19">
        <f t="shared" si="23"/>
        <v>518</v>
      </c>
      <c r="AG2852" s="19">
        <f t="shared" si="24"/>
        <v>989</v>
      </c>
      <c r="AH2852" s="20" t="str">
        <f t="shared" si="14"/>
        <v>Город: 63%; Село: 37%</v>
      </c>
      <c r="AI2852" s="21"/>
      <c r="AJ2852" s="21"/>
      <c r="AK2852" s="21"/>
      <c r="AL2852" s="22">
        <f t="shared" si="25"/>
        <v>1</v>
      </c>
    </row>
    <row r="2853" ht="12.75" customHeight="1">
      <c r="A2853" s="13" t="s">
        <v>199</v>
      </c>
      <c r="B2853" s="13" t="str">
        <f>IFERROR(__xludf.DUMMYFUNCTION("REGEXREPLACE(A2853, ""\d"", """")"),"         Республика Татарстан (Татарстан)")</f>
        <v>         Республика Татарстан (Татарстан)</v>
      </c>
      <c r="C2853" s="14" t="str">
        <f t="shared" si="15"/>
        <v>Республика Татарстан (Татарстан)</v>
      </c>
      <c r="D2853" s="3">
        <f t="shared" si="16"/>
        <v>2</v>
      </c>
      <c r="E2853" s="15" t="s">
        <v>33</v>
      </c>
      <c r="F2853" s="13" t="str">
        <f>IFERROR(__xludf.DUMMYFUNCTION("REGEXEXTRACT(E2853, ""[А-Яа-я].*"")"),"Болезни органов пищеварения")</f>
        <v>Болезни органов пищеварения</v>
      </c>
      <c r="G2853" s="16">
        <f t="shared" si="17"/>
        <v>2</v>
      </c>
      <c r="H2853" s="13" t="s">
        <v>28</v>
      </c>
      <c r="I2853" s="13" t="str">
        <f>IFERROR(__xludf.DUMMYFUNCTION("REGEXREPLACE(H2853, "".*\s"", """")"),"человек")</f>
        <v>человек</v>
      </c>
      <c r="J2853" s="13" t="s">
        <v>29</v>
      </c>
      <c r="K2853" s="17" t="str">
        <f>IFERROR(__xludf.DUMMYFUNCTION("REGEXREPLACE(J2853, ""^[\d\s]+"", """")"),"значение показателя за год")</f>
        <v>значение показателя за год</v>
      </c>
      <c r="L2853" s="16">
        <f t="shared" si="18"/>
        <v>2</v>
      </c>
      <c r="M2853" s="13" t="s">
        <v>30</v>
      </c>
      <c r="N2853" s="13" t="str">
        <f>IFERROR(__xludf.DUMMYFUNCTION("REGEXEXTRACT(M2853, "" (.+)$"")"),"все население")</f>
        <v>все население</v>
      </c>
      <c r="O2853" s="18">
        <v>1991.0</v>
      </c>
      <c r="P2853" s="18">
        <v>2356.0</v>
      </c>
      <c r="Q2853" s="18">
        <v>2441.0</v>
      </c>
      <c r="R2853" s="18">
        <v>1955.0</v>
      </c>
      <c r="S2853" s="18">
        <v>1992.0</v>
      </c>
      <c r="T2853" s="18">
        <v>2119.0</v>
      </c>
      <c r="U2853" s="18">
        <v>2275.0</v>
      </c>
      <c r="V2853" s="18">
        <v>2608.0</v>
      </c>
      <c r="W2853" s="18">
        <v>2689.0</v>
      </c>
      <c r="X2853" s="18">
        <v>2498.0</v>
      </c>
      <c r="Y2853" s="18">
        <v>2789.0</v>
      </c>
      <c r="Z2853" s="19">
        <f t="shared" si="6"/>
        <v>25713</v>
      </c>
      <c r="AA2853" s="19" t="str">
        <f t="shared" si="19"/>
        <v/>
      </c>
      <c r="AB2853" s="19" t="str">
        <f t="shared" si="8"/>
        <v/>
      </c>
      <c r="AC2853" s="19">
        <f t="shared" si="20"/>
        <v>2337.545455</v>
      </c>
      <c r="AD2853" s="19">
        <f t="shared" si="21"/>
        <v>1472</v>
      </c>
      <c r="AE2853" s="19" t="str">
        <f t="shared" si="22"/>
        <v>Нет моды</v>
      </c>
      <c r="AF2853" s="19">
        <f t="shared" si="23"/>
        <v>1955</v>
      </c>
      <c r="AG2853" s="19">
        <f t="shared" si="24"/>
        <v>2789</v>
      </c>
      <c r="AH2853" s="20" t="str">
        <f t="shared" si="14"/>
        <v/>
      </c>
      <c r="AI2853" s="21"/>
      <c r="AJ2853" s="21"/>
      <c r="AK2853" s="21"/>
      <c r="AL2853" s="22">
        <f t="shared" si="25"/>
        <v>1</v>
      </c>
    </row>
    <row r="2854" ht="12.75" customHeight="1">
      <c r="A2854" s="13" t="s">
        <v>199</v>
      </c>
      <c r="B2854" s="13" t="str">
        <f>IFERROR(__xludf.DUMMYFUNCTION("REGEXREPLACE(A2854, ""\d"", """")"),"         Республика Татарстан (Татарстан)")</f>
        <v>         Республика Татарстан (Татарстан)</v>
      </c>
      <c r="C2854" s="14" t="str">
        <f t="shared" si="15"/>
        <v>Республика Татарстан (Татарстан)</v>
      </c>
      <c r="D2854" s="3">
        <f t="shared" si="16"/>
        <v>2</v>
      </c>
      <c r="E2854" s="15" t="s">
        <v>33</v>
      </c>
      <c r="F2854" s="13" t="str">
        <f>IFERROR(__xludf.DUMMYFUNCTION("REGEXEXTRACT(E2854, ""[А-Яа-я].*"")"),"Болезни органов пищеварения")</f>
        <v>Болезни органов пищеварения</v>
      </c>
      <c r="G2854" s="16">
        <f t="shared" si="17"/>
        <v>2</v>
      </c>
      <c r="H2854" s="13" t="s">
        <v>28</v>
      </c>
      <c r="I2854" s="13" t="str">
        <f>IFERROR(__xludf.DUMMYFUNCTION("REGEXREPLACE(H2854, "".*\s"", """")"),"человек")</f>
        <v>человек</v>
      </c>
      <c r="J2854" s="13" t="s">
        <v>29</v>
      </c>
      <c r="K2854" s="17" t="str">
        <f>IFERROR(__xludf.DUMMYFUNCTION("REGEXREPLACE(J2854, ""^[\d\s]+"", """")"),"значение показателя за год")</f>
        <v>значение показателя за год</v>
      </c>
      <c r="L2854" s="16">
        <f t="shared" si="18"/>
        <v>2</v>
      </c>
      <c r="M2854" s="13" t="s">
        <v>31</v>
      </c>
      <c r="N2854" s="13" t="str">
        <f>IFERROR(__xludf.DUMMYFUNCTION("REGEXEXTRACT(M2854, "" (.+)$"")"),"городское население")</f>
        <v>городское население</v>
      </c>
      <c r="O2854" s="18">
        <v>1543.0</v>
      </c>
      <c r="P2854" s="18">
        <v>1766.0</v>
      </c>
      <c r="Q2854" s="18">
        <v>1840.0</v>
      </c>
      <c r="R2854" s="18">
        <v>1479.0</v>
      </c>
      <c r="S2854" s="18">
        <v>1546.0</v>
      </c>
      <c r="T2854" s="18">
        <v>1609.0</v>
      </c>
      <c r="U2854" s="18">
        <v>1741.0</v>
      </c>
      <c r="V2854" s="18">
        <v>1908.0</v>
      </c>
      <c r="W2854" s="18">
        <v>1986.0</v>
      </c>
      <c r="X2854" s="18">
        <v>1855.0</v>
      </c>
      <c r="Y2854" s="18">
        <v>2115.0</v>
      </c>
      <c r="Z2854" s="19" t="str">
        <f t="shared" si="6"/>
        <v/>
      </c>
      <c r="AA2854" s="19">
        <f t="shared" si="19"/>
        <v>19388</v>
      </c>
      <c r="AB2854" s="19" t="str">
        <f t="shared" si="8"/>
        <v/>
      </c>
      <c r="AC2854" s="19">
        <f t="shared" si="20"/>
        <v>1762.545455</v>
      </c>
      <c r="AD2854" s="19">
        <f t="shared" si="21"/>
        <v>1988.5</v>
      </c>
      <c r="AE2854" s="19" t="str">
        <f t="shared" si="22"/>
        <v>Нет моды</v>
      </c>
      <c r="AF2854" s="19">
        <f t="shared" si="23"/>
        <v>1479</v>
      </c>
      <c r="AG2854" s="19">
        <f t="shared" si="24"/>
        <v>2115</v>
      </c>
      <c r="AH2854" s="20" t="str">
        <f t="shared" si="14"/>
        <v/>
      </c>
      <c r="AI2854" s="21"/>
      <c r="AJ2854" s="21"/>
      <c r="AK2854" s="21"/>
      <c r="AL2854" s="22">
        <f t="shared" si="25"/>
        <v>1</v>
      </c>
    </row>
    <row r="2855" ht="12.75" customHeight="1">
      <c r="A2855" s="13" t="s">
        <v>199</v>
      </c>
      <c r="B2855" s="13" t="str">
        <f>IFERROR(__xludf.DUMMYFUNCTION("REGEXREPLACE(A2855, ""\d"", """")"),"         Республика Татарстан (Татарстан)")</f>
        <v>         Республика Татарстан (Татарстан)</v>
      </c>
      <c r="C2855" s="14" t="str">
        <f t="shared" si="15"/>
        <v>Республика Татарстан (Татарстан)</v>
      </c>
      <c r="D2855" s="3">
        <f t="shared" si="16"/>
        <v>2</v>
      </c>
      <c r="E2855" s="15" t="s">
        <v>33</v>
      </c>
      <c r="F2855" s="13" t="str">
        <f>IFERROR(__xludf.DUMMYFUNCTION("REGEXEXTRACT(E2855, ""[А-Яа-я].*"")"),"Болезни органов пищеварения")</f>
        <v>Болезни органов пищеварения</v>
      </c>
      <c r="G2855" s="16">
        <f t="shared" si="17"/>
        <v>2</v>
      </c>
      <c r="H2855" s="13" t="s">
        <v>28</v>
      </c>
      <c r="I2855" s="13" t="str">
        <f>IFERROR(__xludf.DUMMYFUNCTION("REGEXREPLACE(H2855, "".*\s"", """")"),"человек")</f>
        <v>человек</v>
      </c>
      <c r="J2855" s="13" t="s">
        <v>29</v>
      </c>
      <c r="K2855" s="17" t="str">
        <f>IFERROR(__xludf.DUMMYFUNCTION("REGEXREPLACE(J2855, ""^[\d\s]+"", """")"),"значение показателя за год")</f>
        <v>значение показателя за год</v>
      </c>
      <c r="L2855" s="16">
        <f t="shared" si="18"/>
        <v>2</v>
      </c>
      <c r="M2855" s="13" t="s">
        <v>32</v>
      </c>
      <c r="N2855" s="13" t="str">
        <f>IFERROR(__xludf.DUMMYFUNCTION("REGEXEXTRACT(M2855, "" (.+)$"")"),"сельское население")</f>
        <v>сельское население</v>
      </c>
      <c r="O2855" s="18">
        <v>448.0</v>
      </c>
      <c r="P2855" s="18">
        <v>590.0</v>
      </c>
      <c r="Q2855" s="18">
        <v>601.0</v>
      </c>
      <c r="R2855" s="18">
        <v>476.0</v>
      </c>
      <c r="S2855" s="18">
        <v>446.0</v>
      </c>
      <c r="T2855" s="18">
        <v>510.0</v>
      </c>
      <c r="U2855" s="18">
        <v>534.0</v>
      </c>
      <c r="V2855" s="18">
        <v>700.0</v>
      </c>
      <c r="W2855" s="18">
        <v>703.0</v>
      </c>
      <c r="X2855" s="18">
        <v>643.0</v>
      </c>
      <c r="Y2855" s="18">
        <v>674.0</v>
      </c>
      <c r="Z2855" s="19" t="str">
        <f t="shared" si="6"/>
        <v/>
      </c>
      <c r="AA2855" s="19" t="str">
        <f t="shared" si="19"/>
        <v/>
      </c>
      <c r="AB2855" s="19">
        <f t="shared" si="8"/>
        <v>6325</v>
      </c>
      <c r="AC2855" s="19">
        <f t="shared" si="20"/>
        <v>575</v>
      </c>
      <c r="AD2855" s="19">
        <f t="shared" si="21"/>
        <v>1091</v>
      </c>
      <c r="AE2855" s="19" t="str">
        <f t="shared" si="22"/>
        <v>Нет моды</v>
      </c>
      <c r="AF2855" s="19">
        <f t="shared" si="23"/>
        <v>446</v>
      </c>
      <c r="AG2855" s="19">
        <f t="shared" si="24"/>
        <v>703</v>
      </c>
      <c r="AH2855" s="20" t="str">
        <f t="shared" si="14"/>
        <v>Город: 75%; Село: 25%</v>
      </c>
      <c r="AI2855" s="21"/>
      <c r="AJ2855" s="21"/>
      <c r="AK2855" s="21"/>
      <c r="AL2855" s="22">
        <f t="shared" si="25"/>
        <v>1</v>
      </c>
    </row>
    <row r="2856" ht="12.75" customHeight="1">
      <c r="A2856" s="13" t="s">
        <v>199</v>
      </c>
      <c r="B2856" s="13" t="str">
        <f>IFERROR(__xludf.DUMMYFUNCTION("REGEXREPLACE(A2856, ""\d"", """")"),"         Республика Татарстан (Татарстан)")</f>
        <v>         Республика Татарстан (Татарстан)</v>
      </c>
      <c r="C2856" s="14" t="str">
        <f t="shared" si="15"/>
        <v>Республика Татарстан (Татарстан)</v>
      </c>
      <c r="D2856" s="3">
        <f t="shared" si="16"/>
        <v>2</v>
      </c>
      <c r="E2856" s="15" t="s">
        <v>34</v>
      </c>
      <c r="F2856" s="13" t="str">
        <f>IFERROR(__xludf.DUMMYFUNCTION("REGEXEXTRACT(E2856, ""[А-Яа-я].*"")"),"Болезни системы кровообращения")</f>
        <v>Болезни системы кровообращения</v>
      </c>
      <c r="G2856" s="16">
        <f t="shared" si="17"/>
        <v>2</v>
      </c>
      <c r="H2856" s="13" t="s">
        <v>28</v>
      </c>
      <c r="I2856" s="13" t="str">
        <f>IFERROR(__xludf.DUMMYFUNCTION("REGEXREPLACE(H2856, "".*\s"", """")"),"человек")</f>
        <v>человек</v>
      </c>
      <c r="J2856" s="13" t="s">
        <v>29</v>
      </c>
      <c r="K2856" s="17" t="str">
        <f>IFERROR(__xludf.DUMMYFUNCTION("REGEXREPLACE(J2856, ""^[\d\s]+"", """")"),"значение показателя за год")</f>
        <v>значение показателя за год</v>
      </c>
      <c r="L2856" s="16">
        <f t="shared" si="18"/>
        <v>2</v>
      </c>
      <c r="M2856" s="13" t="s">
        <v>30</v>
      </c>
      <c r="N2856" s="13" t="str">
        <f>IFERROR(__xludf.DUMMYFUNCTION("REGEXEXTRACT(M2856, "" (.+)$"")"),"все население")</f>
        <v>все население</v>
      </c>
      <c r="O2856" s="18">
        <v>24288.0</v>
      </c>
      <c r="P2856" s="18">
        <v>24309.0</v>
      </c>
      <c r="Q2856" s="18">
        <v>23775.0</v>
      </c>
      <c r="R2856" s="18">
        <v>23248.0</v>
      </c>
      <c r="S2856" s="18">
        <v>22842.0</v>
      </c>
      <c r="T2856" s="18">
        <v>23274.0</v>
      </c>
      <c r="U2856" s="18">
        <v>20819.0</v>
      </c>
      <c r="V2856" s="18">
        <v>24911.0</v>
      </c>
      <c r="W2856" s="18">
        <v>21923.0</v>
      </c>
      <c r="X2856" s="18">
        <v>20637.0</v>
      </c>
      <c r="Y2856" s="18">
        <v>19997.0</v>
      </c>
      <c r="Z2856" s="19">
        <f t="shared" si="6"/>
        <v>250023</v>
      </c>
      <c r="AA2856" s="19" t="str">
        <f t="shared" si="19"/>
        <v/>
      </c>
      <c r="AB2856" s="19" t="str">
        <f t="shared" si="8"/>
        <v/>
      </c>
      <c r="AC2856" s="19">
        <f t="shared" si="20"/>
        <v>22729.36364</v>
      </c>
      <c r="AD2856" s="19">
        <f t="shared" si="21"/>
        <v>10350</v>
      </c>
      <c r="AE2856" s="19" t="str">
        <f t="shared" si="22"/>
        <v>Нет моды</v>
      </c>
      <c r="AF2856" s="19">
        <f t="shared" si="23"/>
        <v>19997</v>
      </c>
      <c r="AG2856" s="19">
        <f t="shared" si="24"/>
        <v>24911</v>
      </c>
      <c r="AH2856" s="20" t="str">
        <f t="shared" si="14"/>
        <v/>
      </c>
      <c r="AI2856" s="21"/>
      <c r="AJ2856" s="21"/>
      <c r="AK2856" s="21"/>
      <c r="AL2856" s="22">
        <f t="shared" si="25"/>
        <v>1</v>
      </c>
    </row>
    <row r="2857" ht="12.75" customHeight="1">
      <c r="A2857" s="13" t="s">
        <v>199</v>
      </c>
      <c r="B2857" s="13" t="str">
        <f>IFERROR(__xludf.DUMMYFUNCTION("REGEXREPLACE(A2857, ""\d"", """")"),"         Республика Татарстан (Татарстан)")</f>
        <v>         Республика Татарстан (Татарстан)</v>
      </c>
      <c r="C2857" s="14" t="str">
        <f t="shared" si="15"/>
        <v>Республика Татарстан (Татарстан)</v>
      </c>
      <c r="D2857" s="3">
        <f t="shared" si="16"/>
        <v>2</v>
      </c>
      <c r="E2857" s="15" t="s">
        <v>34</v>
      </c>
      <c r="F2857" s="13" t="str">
        <f>IFERROR(__xludf.DUMMYFUNCTION("REGEXEXTRACT(E2857, ""[А-Яа-я].*"")"),"Болезни системы кровообращения")</f>
        <v>Болезни системы кровообращения</v>
      </c>
      <c r="G2857" s="16">
        <f t="shared" si="17"/>
        <v>2</v>
      </c>
      <c r="H2857" s="13" t="s">
        <v>28</v>
      </c>
      <c r="I2857" s="13" t="str">
        <f>IFERROR(__xludf.DUMMYFUNCTION("REGEXREPLACE(H2857, "".*\s"", """")"),"человек")</f>
        <v>человек</v>
      </c>
      <c r="J2857" s="13" t="s">
        <v>29</v>
      </c>
      <c r="K2857" s="17" t="str">
        <f>IFERROR(__xludf.DUMMYFUNCTION("REGEXREPLACE(J2857, ""^[\d\s]+"", """")"),"значение показателя за год")</f>
        <v>значение показателя за год</v>
      </c>
      <c r="L2857" s="16">
        <f t="shared" si="18"/>
        <v>2</v>
      </c>
      <c r="M2857" s="13" t="s">
        <v>31</v>
      </c>
      <c r="N2857" s="13" t="str">
        <f>IFERROR(__xludf.DUMMYFUNCTION("REGEXEXTRACT(M2857, "" (.+)$"")"),"городское население")</f>
        <v>городское население</v>
      </c>
      <c r="O2857" s="18">
        <v>17222.0</v>
      </c>
      <c r="P2857" s="18">
        <v>17281.0</v>
      </c>
      <c r="Q2857" s="18">
        <v>16591.0</v>
      </c>
      <c r="R2857" s="18">
        <v>16359.0</v>
      </c>
      <c r="S2857" s="18">
        <v>16058.0</v>
      </c>
      <c r="T2857" s="18">
        <v>16208.0</v>
      </c>
      <c r="U2857" s="18">
        <v>14665.0</v>
      </c>
      <c r="V2857" s="18">
        <v>17984.0</v>
      </c>
      <c r="W2857" s="18">
        <v>16056.0</v>
      </c>
      <c r="X2857" s="18">
        <v>14730.0</v>
      </c>
      <c r="Y2857" s="18">
        <v>13964.0</v>
      </c>
      <c r="Z2857" s="19" t="str">
        <f t="shared" si="6"/>
        <v/>
      </c>
      <c r="AA2857" s="19">
        <f t="shared" si="19"/>
        <v>177118</v>
      </c>
      <c r="AB2857" s="19" t="str">
        <f t="shared" si="8"/>
        <v/>
      </c>
      <c r="AC2857" s="19">
        <f t="shared" si="20"/>
        <v>16101.63636</v>
      </c>
      <c r="AD2857" s="19">
        <f t="shared" si="21"/>
        <v>18990.5</v>
      </c>
      <c r="AE2857" s="19" t="str">
        <f t="shared" si="22"/>
        <v>Нет моды</v>
      </c>
      <c r="AF2857" s="19">
        <f t="shared" si="23"/>
        <v>13964</v>
      </c>
      <c r="AG2857" s="19">
        <f t="shared" si="24"/>
        <v>17984</v>
      </c>
      <c r="AH2857" s="20" t="str">
        <f t="shared" si="14"/>
        <v/>
      </c>
      <c r="AI2857" s="21"/>
      <c r="AJ2857" s="21"/>
      <c r="AK2857" s="21"/>
      <c r="AL2857" s="22">
        <f t="shared" si="25"/>
        <v>1</v>
      </c>
    </row>
    <row r="2858" ht="12.75" customHeight="1">
      <c r="A2858" s="13" t="s">
        <v>199</v>
      </c>
      <c r="B2858" s="13" t="str">
        <f>IFERROR(__xludf.DUMMYFUNCTION("REGEXREPLACE(A2858, ""\d"", """")"),"         Республика Татарстан (Татарстан)")</f>
        <v>         Республика Татарстан (Татарстан)</v>
      </c>
      <c r="C2858" s="14" t="str">
        <f t="shared" si="15"/>
        <v>Республика Татарстан (Татарстан)</v>
      </c>
      <c r="D2858" s="3">
        <f t="shared" si="16"/>
        <v>2</v>
      </c>
      <c r="E2858" s="15" t="s">
        <v>34</v>
      </c>
      <c r="F2858" s="13" t="str">
        <f>IFERROR(__xludf.DUMMYFUNCTION("REGEXEXTRACT(E2858, ""[А-Яа-я].*"")"),"Болезни системы кровообращения")</f>
        <v>Болезни системы кровообращения</v>
      </c>
      <c r="G2858" s="16">
        <f t="shared" si="17"/>
        <v>2</v>
      </c>
      <c r="H2858" s="13" t="s">
        <v>28</v>
      </c>
      <c r="I2858" s="13" t="str">
        <f>IFERROR(__xludf.DUMMYFUNCTION("REGEXREPLACE(H2858, "".*\s"", """")"),"человек")</f>
        <v>человек</v>
      </c>
      <c r="J2858" s="13" t="s">
        <v>29</v>
      </c>
      <c r="K2858" s="17" t="str">
        <f>IFERROR(__xludf.DUMMYFUNCTION("REGEXREPLACE(J2858, ""^[\d\s]+"", """")"),"значение показателя за год")</f>
        <v>значение показателя за год</v>
      </c>
      <c r="L2858" s="16">
        <f t="shared" si="18"/>
        <v>2</v>
      </c>
      <c r="M2858" s="13" t="s">
        <v>32</v>
      </c>
      <c r="N2858" s="13" t="str">
        <f>IFERROR(__xludf.DUMMYFUNCTION("REGEXEXTRACT(M2858, "" (.+)$"")"),"сельское население")</f>
        <v>сельское население</v>
      </c>
      <c r="O2858" s="18">
        <v>7066.0</v>
      </c>
      <c r="P2858" s="18">
        <v>7028.0</v>
      </c>
      <c r="Q2858" s="18">
        <v>7184.0</v>
      </c>
      <c r="R2858" s="18">
        <v>6889.0</v>
      </c>
      <c r="S2858" s="18">
        <v>6784.0</v>
      </c>
      <c r="T2858" s="18">
        <v>7066.0</v>
      </c>
      <c r="U2858" s="18">
        <v>6154.0</v>
      </c>
      <c r="V2858" s="18">
        <v>6927.0</v>
      </c>
      <c r="W2858" s="18">
        <v>5867.0</v>
      </c>
      <c r="X2858" s="18">
        <v>5907.0</v>
      </c>
      <c r="Y2858" s="18">
        <v>6033.0</v>
      </c>
      <c r="Z2858" s="19" t="str">
        <f t="shared" si="6"/>
        <v/>
      </c>
      <c r="AA2858" s="19" t="str">
        <f t="shared" si="19"/>
        <v/>
      </c>
      <c r="AB2858" s="19">
        <f t="shared" si="8"/>
        <v>72905</v>
      </c>
      <c r="AC2858" s="19">
        <f t="shared" si="20"/>
        <v>6627.727273</v>
      </c>
      <c r="AD2858" s="19">
        <f t="shared" si="21"/>
        <v>10574</v>
      </c>
      <c r="AE2858" s="19" t="str">
        <f t="shared" si="22"/>
        <v>Нет моды</v>
      </c>
      <c r="AF2858" s="19">
        <f t="shared" si="23"/>
        <v>5867</v>
      </c>
      <c r="AG2858" s="19">
        <f t="shared" si="24"/>
        <v>7184</v>
      </c>
      <c r="AH2858" s="20" t="str">
        <f t="shared" si="14"/>
        <v>Город: 71%; Село: 29%</v>
      </c>
      <c r="AI2858" s="21"/>
      <c r="AJ2858" s="21"/>
      <c r="AK2858" s="21"/>
      <c r="AL2858" s="22">
        <f t="shared" si="25"/>
        <v>1</v>
      </c>
    </row>
    <row r="2859" ht="12.75" customHeight="1">
      <c r="A2859" s="13" t="s">
        <v>199</v>
      </c>
      <c r="B2859" s="13" t="str">
        <f>IFERROR(__xludf.DUMMYFUNCTION("REGEXREPLACE(A2859, ""\d"", """")"),"         Республика Татарстан (Татарстан)")</f>
        <v>         Республика Татарстан (Татарстан)</v>
      </c>
      <c r="C2859" s="14" t="str">
        <f t="shared" si="15"/>
        <v>Республика Татарстан (Татарстан)</v>
      </c>
      <c r="D2859" s="3">
        <f t="shared" si="16"/>
        <v>2</v>
      </c>
      <c r="E2859" s="15" t="s">
        <v>35</v>
      </c>
      <c r="F2859" s="13" t="str">
        <f>IFERROR(__xludf.DUMMYFUNCTION("REGEXEXTRACT(E2859, ""[А-Яа-я].*"")"),"внешние причины")</f>
        <v>внешние причины</v>
      </c>
      <c r="G2859" s="16">
        <f t="shared" si="17"/>
        <v>2</v>
      </c>
      <c r="H2859" s="13" t="s">
        <v>28</v>
      </c>
      <c r="I2859" s="13" t="str">
        <f>IFERROR(__xludf.DUMMYFUNCTION("REGEXREPLACE(H2859, "".*\s"", """")"),"человек")</f>
        <v>человек</v>
      </c>
      <c r="J2859" s="13" t="s">
        <v>29</v>
      </c>
      <c r="K2859" s="17" t="str">
        <f>IFERROR(__xludf.DUMMYFUNCTION("REGEXREPLACE(J2859, ""^[\d\s]+"", """")"),"значение показателя за год")</f>
        <v>значение показателя за год</v>
      </c>
      <c r="L2859" s="16">
        <f t="shared" si="18"/>
        <v>2</v>
      </c>
      <c r="M2859" s="13" t="s">
        <v>30</v>
      </c>
      <c r="N2859" s="13" t="str">
        <f>IFERROR(__xludf.DUMMYFUNCTION("REGEXEXTRACT(M2859, "" (.+)$"")"),"все население")</f>
        <v>все население</v>
      </c>
      <c r="O2859" s="18">
        <v>4481.0</v>
      </c>
      <c r="P2859" s="18">
        <v>4230.0</v>
      </c>
      <c r="Q2859" s="18">
        <v>3819.0</v>
      </c>
      <c r="R2859" s="18">
        <v>3559.0</v>
      </c>
      <c r="S2859" s="18">
        <v>3241.0</v>
      </c>
      <c r="T2859" s="18">
        <v>3046.0</v>
      </c>
      <c r="U2859" s="18">
        <v>2920.0</v>
      </c>
      <c r="V2859" s="18">
        <v>3103.0</v>
      </c>
      <c r="W2859" s="18">
        <v>3205.0</v>
      </c>
      <c r="X2859" s="18">
        <v>3279.0</v>
      </c>
      <c r="Y2859" s="18">
        <v>3627.0</v>
      </c>
      <c r="Z2859" s="19">
        <f t="shared" si="6"/>
        <v>38510</v>
      </c>
      <c r="AA2859" s="19" t="str">
        <f t="shared" si="19"/>
        <v/>
      </c>
      <c r="AB2859" s="19" t="str">
        <f t="shared" si="8"/>
        <v/>
      </c>
      <c r="AC2859" s="19">
        <f t="shared" si="20"/>
        <v>3500.909091</v>
      </c>
      <c r="AD2859" s="19">
        <f t="shared" si="21"/>
        <v>5174</v>
      </c>
      <c r="AE2859" s="19" t="str">
        <f t="shared" si="22"/>
        <v>Нет моды</v>
      </c>
      <c r="AF2859" s="19">
        <f t="shared" si="23"/>
        <v>2920</v>
      </c>
      <c r="AG2859" s="19">
        <f t="shared" si="24"/>
        <v>4481</v>
      </c>
      <c r="AH2859" s="20" t="str">
        <f t="shared" si="14"/>
        <v/>
      </c>
      <c r="AI2859" s="21"/>
      <c r="AJ2859" s="21"/>
      <c r="AK2859" s="21"/>
      <c r="AL2859" s="22">
        <f t="shared" si="25"/>
        <v>1</v>
      </c>
    </row>
    <row r="2860" ht="12.75" customHeight="1">
      <c r="A2860" s="13" t="s">
        <v>199</v>
      </c>
      <c r="B2860" s="13" t="str">
        <f>IFERROR(__xludf.DUMMYFUNCTION("REGEXREPLACE(A2860, ""\d"", """")"),"         Республика Татарстан (Татарстан)")</f>
        <v>         Республика Татарстан (Татарстан)</v>
      </c>
      <c r="C2860" s="14" t="str">
        <f t="shared" si="15"/>
        <v>Республика Татарстан (Татарстан)</v>
      </c>
      <c r="D2860" s="3">
        <f t="shared" si="16"/>
        <v>2</v>
      </c>
      <c r="E2860" s="15" t="s">
        <v>35</v>
      </c>
      <c r="F2860" s="13" t="str">
        <f>IFERROR(__xludf.DUMMYFUNCTION("REGEXEXTRACT(E2860, ""[А-Яа-я].*"")"),"внешние причины")</f>
        <v>внешние причины</v>
      </c>
      <c r="G2860" s="16">
        <f t="shared" si="17"/>
        <v>2</v>
      </c>
      <c r="H2860" s="13" t="s">
        <v>28</v>
      </c>
      <c r="I2860" s="13" t="str">
        <f>IFERROR(__xludf.DUMMYFUNCTION("REGEXREPLACE(H2860, "".*\s"", """")"),"человек")</f>
        <v>человек</v>
      </c>
      <c r="J2860" s="13" t="s">
        <v>29</v>
      </c>
      <c r="K2860" s="17" t="str">
        <f>IFERROR(__xludf.DUMMYFUNCTION("REGEXREPLACE(J2860, ""^[\d\s]+"", """")"),"значение показателя за год")</f>
        <v>значение показателя за год</v>
      </c>
      <c r="L2860" s="16">
        <f t="shared" si="18"/>
        <v>2</v>
      </c>
      <c r="M2860" s="13" t="s">
        <v>31</v>
      </c>
      <c r="N2860" s="13" t="str">
        <f>IFERROR(__xludf.DUMMYFUNCTION("REGEXEXTRACT(M2860, "" (.+)$"")"),"городское население")</f>
        <v>городское население</v>
      </c>
      <c r="O2860" s="18">
        <v>3036.0</v>
      </c>
      <c r="P2860" s="18">
        <v>2883.0</v>
      </c>
      <c r="Q2860" s="18">
        <v>2577.0</v>
      </c>
      <c r="R2860" s="18">
        <v>2388.0</v>
      </c>
      <c r="S2860" s="18">
        <v>2192.0</v>
      </c>
      <c r="T2860" s="18">
        <v>2031.0</v>
      </c>
      <c r="U2860" s="18">
        <v>2005.0</v>
      </c>
      <c r="V2860" s="18">
        <v>2157.0</v>
      </c>
      <c r="W2860" s="18">
        <v>2214.0</v>
      </c>
      <c r="X2860" s="18">
        <v>2254.0</v>
      </c>
      <c r="Y2860" s="18">
        <v>2499.0</v>
      </c>
      <c r="Z2860" s="19" t="str">
        <f t="shared" si="6"/>
        <v/>
      </c>
      <c r="AA2860" s="19">
        <f t="shared" si="19"/>
        <v>26236</v>
      </c>
      <c r="AB2860" s="19" t="str">
        <f t="shared" si="8"/>
        <v/>
      </c>
      <c r="AC2860" s="19">
        <f t="shared" si="20"/>
        <v>2385.090909</v>
      </c>
      <c r="AD2860" s="19">
        <f t="shared" si="21"/>
        <v>2978</v>
      </c>
      <c r="AE2860" s="19" t="str">
        <f t="shared" si="22"/>
        <v>Нет моды</v>
      </c>
      <c r="AF2860" s="19">
        <f t="shared" si="23"/>
        <v>2005</v>
      </c>
      <c r="AG2860" s="19">
        <f t="shared" si="24"/>
        <v>3036</v>
      </c>
      <c r="AH2860" s="20" t="str">
        <f t="shared" si="14"/>
        <v/>
      </c>
      <c r="AI2860" s="21"/>
      <c r="AJ2860" s="21"/>
      <c r="AK2860" s="21"/>
      <c r="AL2860" s="22">
        <f t="shared" si="25"/>
        <v>1</v>
      </c>
    </row>
    <row r="2861" ht="12.75" customHeight="1">
      <c r="A2861" s="13" t="s">
        <v>199</v>
      </c>
      <c r="B2861" s="13" t="str">
        <f>IFERROR(__xludf.DUMMYFUNCTION("REGEXREPLACE(A2861, ""\d"", """")"),"         Республика Татарстан (Татарстан)")</f>
        <v>         Республика Татарстан (Татарстан)</v>
      </c>
      <c r="C2861" s="14" t="str">
        <f t="shared" si="15"/>
        <v>Республика Татарстан (Татарстан)</v>
      </c>
      <c r="D2861" s="3">
        <f t="shared" si="16"/>
        <v>2</v>
      </c>
      <c r="E2861" s="15" t="s">
        <v>35</v>
      </c>
      <c r="F2861" s="13" t="str">
        <f>IFERROR(__xludf.DUMMYFUNCTION("REGEXEXTRACT(E2861, ""[А-Яа-я].*"")"),"внешние причины")</f>
        <v>внешние причины</v>
      </c>
      <c r="G2861" s="16">
        <f t="shared" si="17"/>
        <v>2</v>
      </c>
      <c r="H2861" s="13" t="s">
        <v>28</v>
      </c>
      <c r="I2861" s="13" t="str">
        <f>IFERROR(__xludf.DUMMYFUNCTION("REGEXREPLACE(H2861, "".*\s"", """")"),"человек")</f>
        <v>человек</v>
      </c>
      <c r="J2861" s="13" t="s">
        <v>29</v>
      </c>
      <c r="K2861" s="17" t="str">
        <f>IFERROR(__xludf.DUMMYFUNCTION("REGEXREPLACE(J2861, ""^[\d\s]+"", """")"),"значение показателя за год")</f>
        <v>значение показателя за год</v>
      </c>
      <c r="L2861" s="16">
        <f t="shared" si="18"/>
        <v>2</v>
      </c>
      <c r="M2861" s="13" t="s">
        <v>32</v>
      </c>
      <c r="N2861" s="13" t="str">
        <f>IFERROR(__xludf.DUMMYFUNCTION("REGEXEXTRACT(M2861, "" (.+)$"")"),"сельское население")</f>
        <v>сельское население</v>
      </c>
      <c r="O2861" s="18">
        <v>1445.0</v>
      </c>
      <c r="P2861" s="18">
        <v>1347.0</v>
      </c>
      <c r="Q2861" s="18">
        <v>1242.0</v>
      </c>
      <c r="R2861" s="18">
        <v>1171.0</v>
      </c>
      <c r="S2861" s="18">
        <v>1049.0</v>
      </c>
      <c r="T2861" s="18">
        <v>1015.0</v>
      </c>
      <c r="U2861" s="18">
        <v>915.0</v>
      </c>
      <c r="V2861" s="18">
        <v>946.0</v>
      </c>
      <c r="W2861" s="18">
        <v>991.0</v>
      </c>
      <c r="X2861" s="18">
        <v>1025.0</v>
      </c>
      <c r="Y2861" s="18">
        <v>1128.0</v>
      </c>
      <c r="Z2861" s="19" t="str">
        <f t="shared" si="6"/>
        <v/>
      </c>
      <c r="AA2861" s="19" t="str">
        <f t="shared" si="19"/>
        <v/>
      </c>
      <c r="AB2861" s="19">
        <f t="shared" si="8"/>
        <v>12274</v>
      </c>
      <c r="AC2861" s="19">
        <f t="shared" si="20"/>
        <v>1115.818182</v>
      </c>
      <c r="AD2861" s="19">
        <f t="shared" si="21"/>
        <v>1725</v>
      </c>
      <c r="AE2861" s="19" t="str">
        <f t="shared" si="22"/>
        <v>Нет моды</v>
      </c>
      <c r="AF2861" s="19">
        <f t="shared" si="23"/>
        <v>915</v>
      </c>
      <c r="AG2861" s="19">
        <f t="shared" si="24"/>
        <v>1445</v>
      </c>
      <c r="AH2861" s="20" t="str">
        <f t="shared" si="14"/>
        <v>Город: 68%; Село: 32%</v>
      </c>
      <c r="AI2861" s="21"/>
      <c r="AJ2861" s="21"/>
      <c r="AK2861" s="21"/>
      <c r="AL2861" s="22">
        <f t="shared" si="25"/>
        <v>1</v>
      </c>
    </row>
    <row r="2862" ht="12.75" customHeight="1">
      <c r="A2862" s="13" t="s">
        <v>199</v>
      </c>
      <c r="B2862" s="13" t="str">
        <f>IFERROR(__xludf.DUMMYFUNCTION("REGEXREPLACE(A2862, ""\d"", """")"),"         Республика Татарстан (Татарстан)")</f>
        <v>         Республика Татарстан (Татарстан)</v>
      </c>
      <c r="C2862" s="14" t="str">
        <f t="shared" si="15"/>
        <v>Республика Татарстан (Татарстан)</v>
      </c>
      <c r="D2862" s="3">
        <f t="shared" si="16"/>
        <v>2</v>
      </c>
      <c r="E2862" s="15" t="s">
        <v>36</v>
      </c>
      <c r="F2862" s="13" t="str">
        <f>IFERROR(__xludf.DUMMYFUNCTION("REGEXEXTRACT(E2862,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62" s="16">
        <f t="shared" si="17"/>
        <v>2</v>
      </c>
      <c r="H2862" s="13" t="s">
        <v>28</v>
      </c>
      <c r="I2862" s="13" t="str">
        <f>IFERROR(__xludf.DUMMYFUNCTION("REGEXREPLACE(H2862, "".*\s"", """")"),"человек")</f>
        <v>человек</v>
      </c>
      <c r="J2862" s="13" t="s">
        <v>29</v>
      </c>
      <c r="K2862" s="17" t="str">
        <f>IFERROR(__xludf.DUMMYFUNCTION("REGEXREPLACE(J2862, ""^[\d\s]+"", """")"),"значение показателя за год")</f>
        <v>значение показателя за год</v>
      </c>
      <c r="L2862" s="16">
        <f t="shared" si="18"/>
        <v>2</v>
      </c>
      <c r="M2862" s="13" t="s">
        <v>30</v>
      </c>
      <c r="N2862" s="13" t="str">
        <f>IFERROR(__xludf.DUMMYFUNCTION("REGEXEXTRACT(M2862, "" (.+)$"")"),"все население")</f>
        <v>все население</v>
      </c>
      <c r="O2862" s="18">
        <v>69.0</v>
      </c>
      <c r="P2862" s="18">
        <v>82.0</v>
      </c>
      <c r="Q2862" s="18">
        <v>82.0</v>
      </c>
      <c r="R2862" s="18">
        <v>105.0</v>
      </c>
      <c r="S2862" s="23" t="s">
        <v>37</v>
      </c>
      <c r="T2862" s="23" t="s">
        <v>37</v>
      </c>
      <c r="U2862" s="23" t="s">
        <v>37</v>
      </c>
      <c r="V2862" s="23" t="s">
        <v>37</v>
      </c>
      <c r="W2862" s="23" t="s">
        <v>37</v>
      </c>
      <c r="X2862" s="23" t="s">
        <v>37</v>
      </c>
      <c r="Y2862" s="23" t="s">
        <v>37</v>
      </c>
      <c r="Z2862" s="19">
        <f t="shared" si="6"/>
        <v>338</v>
      </c>
      <c r="AA2862" s="19" t="str">
        <f t="shared" si="19"/>
        <v/>
      </c>
      <c r="AB2862" s="19" t="str">
        <f t="shared" si="8"/>
        <v/>
      </c>
      <c r="AC2862" s="19">
        <f t="shared" si="20"/>
        <v>84.5</v>
      </c>
      <c r="AD2862" s="19">
        <f t="shared" si="21"/>
        <v>1015</v>
      </c>
      <c r="AE2862" s="19" t="str">
        <f t="shared" si="22"/>
        <v>Нет моды</v>
      </c>
      <c r="AF2862" s="19">
        <f t="shared" si="23"/>
        <v>69</v>
      </c>
      <c r="AG2862" s="19">
        <f t="shared" si="24"/>
        <v>105</v>
      </c>
      <c r="AH2862" s="20" t="str">
        <f t="shared" si="14"/>
        <v/>
      </c>
      <c r="AI2862" s="24"/>
      <c r="AJ2862" s="24"/>
      <c r="AK2862" s="24"/>
      <c r="AL2862" s="22">
        <f t="shared" si="25"/>
        <v>1</v>
      </c>
    </row>
    <row r="2863" ht="12.75" customHeight="1">
      <c r="A2863" s="13" t="s">
        <v>199</v>
      </c>
      <c r="B2863" s="13" t="str">
        <f>IFERROR(__xludf.DUMMYFUNCTION("REGEXREPLACE(A2863, ""\d"", """")"),"         Республика Татарстан (Татарстан)")</f>
        <v>         Республика Татарстан (Татарстан)</v>
      </c>
      <c r="C2863" s="14" t="str">
        <f t="shared" si="15"/>
        <v>Республика Татарстан (Татарстан)</v>
      </c>
      <c r="D2863" s="3">
        <f t="shared" si="16"/>
        <v>2</v>
      </c>
      <c r="E2863" s="15" t="s">
        <v>36</v>
      </c>
      <c r="F2863" s="13" t="str">
        <f>IFERROR(__xludf.DUMMYFUNCTION("REGEXEXTRACT(E2863,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63" s="16">
        <f t="shared" si="17"/>
        <v>2</v>
      </c>
      <c r="H2863" s="13" t="s">
        <v>28</v>
      </c>
      <c r="I2863" s="13" t="str">
        <f>IFERROR(__xludf.DUMMYFUNCTION("REGEXREPLACE(H2863, "".*\s"", """")"),"человек")</f>
        <v>человек</v>
      </c>
      <c r="J2863" s="13" t="s">
        <v>29</v>
      </c>
      <c r="K2863" s="17" t="str">
        <f>IFERROR(__xludf.DUMMYFUNCTION("REGEXREPLACE(J2863, ""^[\d\s]+"", """")"),"значение показателя за год")</f>
        <v>значение показателя за год</v>
      </c>
      <c r="L2863" s="16">
        <f t="shared" si="18"/>
        <v>2</v>
      </c>
      <c r="M2863" s="13" t="s">
        <v>31</v>
      </c>
      <c r="N2863" s="13" t="str">
        <f>IFERROR(__xludf.DUMMYFUNCTION("REGEXEXTRACT(M2863, "" (.+)$"")"),"городское население")</f>
        <v>городское население</v>
      </c>
      <c r="O2863" s="18">
        <v>52.0</v>
      </c>
      <c r="P2863" s="18">
        <v>48.0</v>
      </c>
      <c r="Q2863" s="18">
        <v>59.0</v>
      </c>
      <c r="R2863" s="18">
        <v>72.0</v>
      </c>
      <c r="S2863" s="23" t="s">
        <v>37</v>
      </c>
      <c r="T2863" s="23" t="s">
        <v>37</v>
      </c>
      <c r="U2863" s="23" t="s">
        <v>37</v>
      </c>
      <c r="V2863" s="23" t="s">
        <v>37</v>
      </c>
      <c r="W2863" s="23" t="s">
        <v>37</v>
      </c>
      <c r="X2863" s="23" t="s">
        <v>37</v>
      </c>
      <c r="Y2863" s="23" t="s">
        <v>37</v>
      </c>
      <c r="Z2863" s="19" t="str">
        <f t="shared" si="6"/>
        <v/>
      </c>
      <c r="AA2863" s="19">
        <f t="shared" si="19"/>
        <v>231</v>
      </c>
      <c r="AB2863" s="19" t="str">
        <f t="shared" si="8"/>
        <v/>
      </c>
      <c r="AC2863" s="19">
        <f t="shared" si="20"/>
        <v>57.75</v>
      </c>
      <c r="AD2863" s="19">
        <f t="shared" si="21"/>
        <v>70.5</v>
      </c>
      <c r="AE2863" s="19" t="str">
        <f t="shared" si="22"/>
        <v>Нет моды</v>
      </c>
      <c r="AF2863" s="19">
        <f t="shared" si="23"/>
        <v>48</v>
      </c>
      <c r="AG2863" s="19">
        <f t="shared" si="24"/>
        <v>72</v>
      </c>
      <c r="AH2863" s="20" t="str">
        <f t="shared" si="14"/>
        <v/>
      </c>
      <c r="AI2863" s="24"/>
      <c r="AJ2863" s="24"/>
      <c r="AK2863" s="24"/>
      <c r="AL2863" s="22">
        <f t="shared" si="25"/>
        <v>1</v>
      </c>
    </row>
    <row r="2864" ht="12.75" customHeight="1">
      <c r="A2864" s="13" t="s">
        <v>199</v>
      </c>
      <c r="B2864" s="13" t="str">
        <f>IFERROR(__xludf.DUMMYFUNCTION("REGEXREPLACE(A2864, ""\d"", """")"),"         Республика Татарстан (Татарстан)")</f>
        <v>         Республика Татарстан (Татарстан)</v>
      </c>
      <c r="C2864" s="14" t="str">
        <f t="shared" si="15"/>
        <v>Республика Татарстан (Татарстан)</v>
      </c>
      <c r="D2864" s="3">
        <f t="shared" si="16"/>
        <v>2</v>
      </c>
      <c r="E2864" s="15" t="s">
        <v>36</v>
      </c>
      <c r="F2864" s="13" t="str">
        <f>IFERROR(__xludf.DUMMYFUNCTION("REGEXEXTRACT(E2864,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864" s="16">
        <f t="shared" si="17"/>
        <v>2</v>
      </c>
      <c r="H2864" s="13" t="s">
        <v>28</v>
      </c>
      <c r="I2864" s="13" t="str">
        <f>IFERROR(__xludf.DUMMYFUNCTION("REGEXREPLACE(H2864, "".*\s"", """")"),"человек")</f>
        <v>человек</v>
      </c>
      <c r="J2864" s="13" t="s">
        <v>29</v>
      </c>
      <c r="K2864" s="17" t="str">
        <f>IFERROR(__xludf.DUMMYFUNCTION("REGEXREPLACE(J2864, ""^[\d\s]+"", """")"),"значение показателя за год")</f>
        <v>значение показателя за год</v>
      </c>
      <c r="L2864" s="16">
        <f t="shared" si="18"/>
        <v>2</v>
      </c>
      <c r="M2864" s="13" t="s">
        <v>32</v>
      </c>
      <c r="N2864" s="13" t="str">
        <f>IFERROR(__xludf.DUMMYFUNCTION("REGEXEXTRACT(M2864, "" (.+)$"")"),"сельское население")</f>
        <v>сельское население</v>
      </c>
      <c r="O2864" s="18">
        <v>17.0</v>
      </c>
      <c r="P2864" s="18">
        <v>34.0</v>
      </c>
      <c r="Q2864" s="18">
        <v>23.0</v>
      </c>
      <c r="R2864" s="18">
        <v>33.0</v>
      </c>
      <c r="S2864" s="23" t="s">
        <v>37</v>
      </c>
      <c r="T2864" s="23" t="s">
        <v>37</v>
      </c>
      <c r="U2864" s="23" t="s">
        <v>37</v>
      </c>
      <c r="V2864" s="23" t="s">
        <v>37</v>
      </c>
      <c r="W2864" s="23" t="s">
        <v>37</v>
      </c>
      <c r="X2864" s="23" t="s">
        <v>37</v>
      </c>
      <c r="Y2864" s="23" t="s">
        <v>37</v>
      </c>
      <c r="Z2864" s="19" t="str">
        <f t="shared" si="6"/>
        <v/>
      </c>
      <c r="AA2864" s="19" t="str">
        <f t="shared" si="19"/>
        <v/>
      </c>
      <c r="AB2864" s="19">
        <f t="shared" si="8"/>
        <v>107</v>
      </c>
      <c r="AC2864" s="19">
        <f t="shared" si="20"/>
        <v>26.75</v>
      </c>
      <c r="AD2864" s="19">
        <f t="shared" si="21"/>
        <v>41</v>
      </c>
      <c r="AE2864" s="19" t="str">
        <f t="shared" si="22"/>
        <v>Нет моды</v>
      </c>
      <c r="AF2864" s="19">
        <f t="shared" si="23"/>
        <v>17</v>
      </c>
      <c r="AG2864" s="19">
        <f t="shared" si="24"/>
        <v>34</v>
      </c>
      <c r="AH2864" s="20" t="str">
        <f t="shared" si="14"/>
        <v>Город: 68%; Село: 32%</v>
      </c>
      <c r="AI2864" s="24"/>
      <c r="AJ2864" s="24"/>
      <c r="AK2864" s="24"/>
      <c r="AL2864" s="22">
        <f t="shared" si="25"/>
        <v>1</v>
      </c>
    </row>
    <row r="2865" ht="12.75" customHeight="1">
      <c r="A2865" s="13" t="s">
        <v>199</v>
      </c>
      <c r="B2865" s="13" t="str">
        <f>IFERROR(__xludf.DUMMYFUNCTION("REGEXREPLACE(A2865, ""\d"", """")"),"         Республика Татарстан (Татарстан)")</f>
        <v>         Республика Татарстан (Татарстан)</v>
      </c>
      <c r="C2865" s="14" t="str">
        <f t="shared" si="15"/>
        <v>Республика Татарстан (Татарстан)</v>
      </c>
      <c r="D2865" s="3">
        <f t="shared" si="16"/>
        <v>2</v>
      </c>
      <c r="E2865" s="15" t="s">
        <v>38</v>
      </c>
      <c r="F2865" s="13" t="str">
        <f>IFERROR(__xludf.DUMMYFUNCTION("REGEXEXTRACT(E2865, ""[А-Яа-я].*"")"),"все виды транспортных несчастных случаев")</f>
        <v>все виды транспортных несчастных случаев</v>
      </c>
      <c r="G2865" s="16">
        <f t="shared" si="17"/>
        <v>2</v>
      </c>
      <c r="H2865" s="13" t="s">
        <v>28</v>
      </c>
      <c r="I2865" s="13" t="str">
        <f>IFERROR(__xludf.DUMMYFUNCTION("REGEXREPLACE(H2865, "".*\s"", """")"),"человек")</f>
        <v>человек</v>
      </c>
      <c r="J2865" s="13" t="s">
        <v>29</v>
      </c>
      <c r="K2865" s="17" t="str">
        <f>IFERROR(__xludf.DUMMYFUNCTION("REGEXREPLACE(J2865, ""^[\d\s]+"", """")"),"значение показателя за год")</f>
        <v>значение показателя за год</v>
      </c>
      <c r="L2865" s="16">
        <f t="shared" si="18"/>
        <v>2</v>
      </c>
      <c r="M2865" s="13" t="s">
        <v>30</v>
      </c>
      <c r="N2865" s="13" t="str">
        <f>IFERROR(__xludf.DUMMYFUNCTION("REGEXEXTRACT(M2865, "" (.+)$"")"),"все население")</f>
        <v>все население</v>
      </c>
      <c r="O2865" s="18">
        <v>832.0</v>
      </c>
      <c r="P2865" s="18">
        <v>681.0</v>
      </c>
      <c r="Q2865" s="18">
        <v>536.0</v>
      </c>
      <c r="R2865" s="18">
        <v>486.0</v>
      </c>
      <c r="S2865" s="18">
        <v>488.0</v>
      </c>
      <c r="T2865" s="18">
        <v>409.0</v>
      </c>
      <c r="U2865" s="18">
        <v>423.0</v>
      </c>
      <c r="V2865" s="18">
        <v>364.0</v>
      </c>
      <c r="W2865" s="18">
        <v>382.0</v>
      </c>
      <c r="X2865" s="18">
        <v>364.0</v>
      </c>
      <c r="Y2865" s="18">
        <v>359.0</v>
      </c>
      <c r="Z2865" s="19">
        <f t="shared" si="6"/>
        <v>5324</v>
      </c>
      <c r="AA2865" s="19" t="str">
        <f t="shared" si="19"/>
        <v/>
      </c>
      <c r="AB2865" s="19" t="str">
        <f t="shared" si="8"/>
        <v/>
      </c>
      <c r="AC2865" s="19">
        <f t="shared" si="20"/>
        <v>484</v>
      </c>
      <c r="AD2865" s="19">
        <f t="shared" si="21"/>
        <v>382</v>
      </c>
      <c r="AE2865" s="19" t="str">
        <f t="shared" si="22"/>
        <v>Нет моды</v>
      </c>
      <c r="AF2865" s="19">
        <f t="shared" si="23"/>
        <v>359</v>
      </c>
      <c r="AG2865" s="19">
        <f t="shared" si="24"/>
        <v>832</v>
      </c>
      <c r="AH2865" s="20" t="str">
        <f t="shared" si="14"/>
        <v/>
      </c>
      <c r="AI2865" s="21"/>
      <c r="AJ2865" s="21"/>
      <c r="AK2865" s="21"/>
      <c r="AL2865" s="22">
        <f t="shared" si="25"/>
        <v>1</v>
      </c>
    </row>
    <row r="2866" ht="12.75" customHeight="1">
      <c r="A2866" s="13" t="s">
        <v>199</v>
      </c>
      <c r="B2866" s="13" t="str">
        <f>IFERROR(__xludf.DUMMYFUNCTION("REGEXREPLACE(A2866, ""\d"", """")"),"         Республика Татарстан (Татарстан)")</f>
        <v>         Республика Татарстан (Татарстан)</v>
      </c>
      <c r="C2866" s="14" t="str">
        <f t="shared" si="15"/>
        <v>Республика Татарстан (Татарстан)</v>
      </c>
      <c r="D2866" s="3">
        <f t="shared" si="16"/>
        <v>2</v>
      </c>
      <c r="E2866" s="15" t="s">
        <v>38</v>
      </c>
      <c r="F2866" s="13" t="str">
        <f>IFERROR(__xludf.DUMMYFUNCTION("REGEXEXTRACT(E2866, ""[А-Яа-я].*"")"),"все виды транспортных несчастных случаев")</f>
        <v>все виды транспортных несчастных случаев</v>
      </c>
      <c r="G2866" s="16">
        <f t="shared" si="17"/>
        <v>2</v>
      </c>
      <c r="H2866" s="13" t="s">
        <v>28</v>
      </c>
      <c r="I2866" s="13" t="str">
        <f>IFERROR(__xludf.DUMMYFUNCTION("REGEXREPLACE(H2866, "".*\s"", """")"),"человек")</f>
        <v>человек</v>
      </c>
      <c r="J2866" s="13" t="s">
        <v>29</v>
      </c>
      <c r="K2866" s="17" t="str">
        <f>IFERROR(__xludf.DUMMYFUNCTION("REGEXREPLACE(J2866, ""^[\d\s]+"", """")"),"значение показателя за год")</f>
        <v>значение показателя за год</v>
      </c>
      <c r="L2866" s="16">
        <f t="shared" si="18"/>
        <v>2</v>
      </c>
      <c r="M2866" s="13" t="s">
        <v>31</v>
      </c>
      <c r="N2866" s="13" t="str">
        <f>IFERROR(__xludf.DUMMYFUNCTION("REGEXEXTRACT(M2866, "" (.+)$"")"),"городское население")</f>
        <v>городское население</v>
      </c>
      <c r="O2866" s="18">
        <v>551.0</v>
      </c>
      <c r="P2866" s="18">
        <v>426.0</v>
      </c>
      <c r="Q2866" s="18">
        <v>350.0</v>
      </c>
      <c r="R2866" s="18">
        <v>291.0</v>
      </c>
      <c r="S2866" s="18">
        <v>327.0</v>
      </c>
      <c r="T2866" s="18">
        <v>248.0</v>
      </c>
      <c r="U2866" s="18">
        <v>284.0</v>
      </c>
      <c r="V2866" s="18">
        <v>226.0</v>
      </c>
      <c r="W2866" s="18">
        <v>245.0</v>
      </c>
      <c r="X2866" s="18">
        <v>226.0</v>
      </c>
      <c r="Y2866" s="18">
        <v>231.0</v>
      </c>
      <c r="Z2866" s="19" t="str">
        <f t="shared" si="6"/>
        <v/>
      </c>
      <c r="AA2866" s="19">
        <f t="shared" si="19"/>
        <v>3405</v>
      </c>
      <c r="AB2866" s="19" t="str">
        <f t="shared" si="8"/>
        <v/>
      </c>
      <c r="AC2866" s="19">
        <f t="shared" si="20"/>
        <v>309.5454545</v>
      </c>
      <c r="AD2866" s="19">
        <f t="shared" si="21"/>
        <v>364</v>
      </c>
      <c r="AE2866" s="19" t="str">
        <f t="shared" si="22"/>
        <v>Нет моды</v>
      </c>
      <c r="AF2866" s="19">
        <f t="shared" si="23"/>
        <v>226</v>
      </c>
      <c r="AG2866" s="19">
        <f t="shared" si="24"/>
        <v>551</v>
      </c>
      <c r="AH2866" s="20" t="str">
        <f t="shared" si="14"/>
        <v/>
      </c>
      <c r="AI2866" s="21"/>
      <c r="AJ2866" s="21"/>
      <c r="AK2866" s="21"/>
      <c r="AL2866" s="22">
        <f t="shared" si="25"/>
        <v>1</v>
      </c>
    </row>
    <row r="2867" ht="12.75" customHeight="1">
      <c r="A2867" s="13" t="s">
        <v>199</v>
      </c>
      <c r="B2867" s="13" t="str">
        <f>IFERROR(__xludf.DUMMYFUNCTION("REGEXREPLACE(A2867, ""\d"", """")"),"         Республика Татарстан (Татарстан)")</f>
        <v>         Республика Татарстан (Татарстан)</v>
      </c>
      <c r="C2867" s="14" t="str">
        <f t="shared" si="15"/>
        <v>Республика Татарстан (Татарстан)</v>
      </c>
      <c r="D2867" s="3">
        <f t="shared" si="16"/>
        <v>2</v>
      </c>
      <c r="E2867" s="15" t="s">
        <v>38</v>
      </c>
      <c r="F2867" s="13" t="str">
        <f>IFERROR(__xludf.DUMMYFUNCTION("REGEXEXTRACT(E2867, ""[А-Яа-я].*"")"),"все виды транспортных несчастных случаев")</f>
        <v>все виды транспортных несчастных случаев</v>
      </c>
      <c r="G2867" s="16">
        <f t="shared" si="17"/>
        <v>2</v>
      </c>
      <c r="H2867" s="13" t="s">
        <v>28</v>
      </c>
      <c r="I2867" s="13" t="str">
        <f>IFERROR(__xludf.DUMMYFUNCTION("REGEXREPLACE(H2867, "".*\s"", """")"),"человек")</f>
        <v>человек</v>
      </c>
      <c r="J2867" s="13" t="s">
        <v>29</v>
      </c>
      <c r="K2867" s="17" t="str">
        <f>IFERROR(__xludf.DUMMYFUNCTION("REGEXREPLACE(J2867, ""^[\d\s]+"", """")"),"значение показателя за год")</f>
        <v>значение показателя за год</v>
      </c>
      <c r="L2867" s="16">
        <f t="shared" si="18"/>
        <v>2</v>
      </c>
      <c r="M2867" s="13" t="s">
        <v>32</v>
      </c>
      <c r="N2867" s="13" t="str">
        <f>IFERROR(__xludf.DUMMYFUNCTION("REGEXEXTRACT(M2867, "" (.+)$"")"),"сельское население")</f>
        <v>сельское население</v>
      </c>
      <c r="O2867" s="18">
        <v>281.0</v>
      </c>
      <c r="P2867" s="18">
        <v>255.0</v>
      </c>
      <c r="Q2867" s="18">
        <v>186.0</v>
      </c>
      <c r="R2867" s="18">
        <v>195.0</v>
      </c>
      <c r="S2867" s="18">
        <v>161.0</v>
      </c>
      <c r="T2867" s="18">
        <v>161.0</v>
      </c>
      <c r="U2867" s="18">
        <v>139.0</v>
      </c>
      <c r="V2867" s="18">
        <v>138.0</v>
      </c>
      <c r="W2867" s="18">
        <v>137.0</v>
      </c>
      <c r="X2867" s="18">
        <v>138.0</v>
      </c>
      <c r="Y2867" s="18">
        <v>128.0</v>
      </c>
      <c r="Z2867" s="19" t="str">
        <f t="shared" si="6"/>
        <v/>
      </c>
      <c r="AA2867" s="19" t="str">
        <f t="shared" si="19"/>
        <v/>
      </c>
      <c r="AB2867" s="19">
        <f t="shared" si="8"/>
        <v>1919</v>
      </c>
      <c r="AC2867" s="19">
        <f t="shared" si="20"/>
        <v>174.4545455</v>
      </c>
      <c r="AD2867" s="19">
        <f t="shared" si="21"/>
        <v>228.5</v>
      </c>
      <c r="AE2867" s="19" t="str">
        <f t="shared" si="22"/>
        <v>Нет моды</v>
      </c>
      <c r="AF2867" s="19">
        <f t="shared" si="23"/>
        <v>128</v>
      </c>
      <c r="AG2867" s="19">
        <f t="shared" si="24"/>
        <v>281</v>
      </c>
      <c r="AH2867" s="20" t="str">
        <f t="shared" si="14"/>
        <v>Город: 64%; Село: 36%</v>
      </c>
      <c r="AI2867" s="21"/>
      <c r="AJ2867" s="21"/>
      <c r="AK2867" s="21"/>
      <c r="AL2867" s="22">
        <f t="shared" si="25"/>
        <v>1</v>
      </c>
    </row>
    <row r="2868" ht="12.75" customHeight="1">
      <c r="A2868" s="13" t="s">
        <v>199</v>
      </c>
      <c r="B2868" s="13" t="str">
        <f>IFERROR(__xludf.DUMMYFUNCTION("REGEXREPLACE(A2868, ""\d"", """")"),"         Республика Татарстан (Татарстан)")</f>
        <v>         Республика Татарстан (Татарстан)</v>
      </c>
      <c r="C2868" s="14" t="str">
        <f t="shared" si="15"/>
        <v>Республика Татарстан (Татарстан)</v>
      </c>
      <c r="D2868" s="3">
        <f t="shared" si="16"/>
        <v>2</v>
      </c>
      <c r="E2868" s="15" t="s">
        <v>39</v>
      </c>
      <c r="F2868" s="13" t="str">
        <f>IFERROR(__xludf.DUMMYFUNCTION("REGEXEXTRACT(E2868, ""[А-Яа-я].*"")"),"Всего умерших")</f>
        <v>Всего умерших</v>
      </c>
      <c r="G2868" s="16">
        <f t="shared" si="17"/>
        <v>2</v>
      </c>
      <c r="H2868" s="13" t="s">
        <v>28</v>
      </c>
      <c r="I2868" s="13" t="str">
        <f>IFERROR(__xludf.DUMMYFUNCTION("REGEXREPLACE(H2868, "".*\s"", """")"),"человек")</f>
        <v>человек</v>
      </c>
      <c r="J2868" s="13" t="s">
        <v>29</v>
      </c>
      <c r="K2868" s="17" t="str">
        <f>IFERROR(__xludf.DUMMYFUNCTION("REGEXREPLACE(J2868, ""^[\d\s]+"", """")"),"значение показателя за год")</f>
        <v>значение показателя за год</v>
      </c>
      <c r="L2868" s="16">
        <f t="shared" si="18"/>
        <v>2</v>
      </c>
      <c r="M2868" s="13" t="s">
        <v>30</v>
      </c>
      <c r="N2868" s="13" t="str">
        <f>IFERROR(__xludf.DUMMYFUNCTION("REGEXEXTRACT(M2868, "" (.+)$"")"),"все население")</f>
        <v>все население</v>
      </c>
      <c r="O2868" s="18">
        <v>46192.0</v>
      </c>
      <c r="P2868" s="18">
        <v>46921.0</v>
      </c>
      <c r="Q2868" s="18">
        <v>46478.0</v>
      </c>
      <c r="R2868" s="18">
        <v>44949.0</v>
      </c>
      <c r="S2868" s="18">
        <v>44058.0</v>
      </c>
      <c r="T2868" s="18">
        <v>44608.0</v>
      </c>
      <c r="U2868" s="18">
        <v>42848.0</v>
      </c>
      <c r="V2868" s="18">
        <v>54310.0</v>
      </c>
      <c r="W2868" s="18">
        <v>60230.0</v>
      </c>
      <c r="X2868" s="18">
        <v>44815.0</v>
      </c>
      <c r="Y2868" s="18">
        <v>43092.0</v>
      </c>
      <c r="Z2868" s="19">
        <f t="shared" si="6"/>
        <v>518501</v>
      </c>
      <c r="AA2868" s="19" t="str">
        <f t="shared" si="19"/>
        <v/>
      </c>
      <c r="AB2868" s="19" t="str">
        <f t="shared" si="8"/>
        <v/>
      </c>
      <c r="AC2868" s="19">
        <f t="shared" si="20"/>
        <v>47136.45455</v>
      </c>
      <c r="AD2868" s="19">
        <f t="shared" si="21"/>
        <v>21564.5</v>
      </c>
      <c r="AE2868" s="19" t="str">
        <f t="shared" si="22"/>
        <v>Нет моды</v>
      </c>
      <c r="AF2868" s="19">
        <f t="shared" si="23"/>
        <v>42848</v>
      </c>
      <c r="AG2868" s="19">
        <f t="shared" si="24"/>
        <v>60230</v>
      </c>
      <c r="AH2868" s="20" t="str">
        <f t="shared" si="14"/>
        <v/>
      </c>
      <c r="AI2868" s="21"/>
      <c r="AJ2868" s="21"/>
      <c r="AK2868" s="21"/>
      <c r="AL2868" s="22">
        <f t="shared" si="25"/>
        <v>1</v>
      </c>
    </row>
    <row r="2869" ht="12.75" customHeight="1">
      <c r="A2869" s="13" t="s">
        <v>199</v>
      </c>
      <c r="B2869" s="13" t="str">
        <f>IFERROR(__xludf.DUMMYFUNCTION("REGEXREPLACE(A2869, ""\d"", """")"),"         Республика Татарстан (Татарстан)")</f>
        <v>         Республика Татарстан (Татарстан)</v>
      </c>
      <c r="C2869" s="14" t="str">
        <f t="shared" si="15"/>
        <v>Республика Татарстан (Татарстан)</v>
      </c>
      <c r="D2869" s="3">
        <f t="shared" si="16"/>
        <v>2</v>
      </c>
      <c r="E2869" s="15" t="s">
        <v>39</v>
      </c>
      <c r="F2869" s="13" t="str">
        <f>IFERROR(__xludf.DUMMYFUNCTION("REGEXEXTRACT(E2869, ""[А-Яа-я].*"")"),"Всего умерших")</f>
        <v>Всего умерших</v>
      </c>
      <c r="G2869" s="16">
        <f t="shared" si="17"/>
        <v>2</v>
      </c>
      <c r="H2869" s="13" t="s">
        <v>28</v>
      </c>
      <c r="I2869" s="13" t="str">
        <f>IFERROR(__xludf.DUMMYFUNCTION("REGEXREPLACE(H2869, "".*\s"", """")"),"человек")</f>
        <v>человек</v>
      </c>
      <c r="J2869" s="13" t="s">
        <v>29</v>
      </c>
      <c r="K2869" s="17" t="str">
        <f>IFERROR(__xludf.DUMMYFUNCTION("REGEXREPLACE(J2869, ""^[\d\s]+"", """")"),"значение показателя за год")</f>
        <v>значение показателя за год</v>
      </c>
      <c r="L2869" s="16">
        <f t="shared" si="18"/>
        <v>2</v>
      </c>
      <c r="M2869" s="13" t="s">
        <v>31</v>
      </c>
      <c r="N2869" s="13" t="str">
        <f>IFERROR(__xludf.DUMMYFUNCTION("REGEXEXTRACT(M2869, "" (.+)$"")"),"городское население")</f>
        <v>городское население</v>
      </c>
      <c r="O2869" s="18">
        <v>31922.0</v>
      </c>
      <c r="P2869" s="18">
        <v>32354.0</v>
      </c>
      <c r="Q2869" s="18">
        <v>32083.0</v>
      </c>
      <c r="R2869" s="18">
        <v>31102.0</v>
      </c>
      <c r="S2869" s="18">
        <v>30529.0</v>
      </c>
      <c r="T2869" s="18">
        <v>30970.0</v>
      </c>
      <c r="U2869" s="18">
        <v>29794.0</v>
      </c>
      <c r="V2869" s="18">
        <v>38498.0</v>
      </c>
      <c r="W2869" s="18">
        <v>43207.0</v>
      </c>
      <c r="X2869" s="18">
        <v>31677.0</v>
      </c>
      <c r="Y2869" s="18">
        <v>30618.0</v>
      </c>
      <c r="Z2869" s="19" t="str">
        <f t="shared" si="6"/>
        <v/>
      </c>
      <c r="AA2869" s="19">
        <f t="shared" si="19"/>
        <v>362754</v>
      </c>
      <c r="AB2869" s="19" t="str">
        <f t="shared" si="8"/>
        <v/>
      </c>
      <c r="AC2869" s="19">
        <f t="shared" si="20"/>
        <v>32977.63636</v>
      </c>
      <c r="AD2869" s="19">
        <f t="shared" si="21"/>
        <v>42970</v>
      </c>
      <c r="AE2869" s="19" t="str">
        <f t="shared" si="22"/>
        <v>Нет моды</v>
      </c>
      <c r="AF2869" s="19">
        <f t="shared" si="23"/>
        <v>29794</v>
      </c>
      <c r="AG2869" s="19">
        <f t="shared" si="24"/>
        <v>43207</v>
      </c>
      <c r="AH2869" s="20" t="str">
        <f t="shared" si="14"/>
        <v/>
      </c>
      <c r="AI2869" s="21"/>
      <c r="AJ2869" s="21"/>
      <c r="AK2869" s="21"/>
      <c r="AL2869" s="22">
        <f t="shared" si="25"/>
        <v>1</v>
      </c>
    </row>
    <row r="2870" ht="12.75" customHeight="1">
      <c r="A2870" s="13" t="s">
        <v>199</v>
      </c>
      <c r="B2870" s="13" t="str">
        <f>IFERROR(__xludf.DUMMYFUNCTION("REGEXREPLACE(A2870, ""\d"", """")"),"         Республика Татарстан (Татарстан)")</f>
        <v>         Республика Татарстан (Татарстан)</v>
      </c>
      <c r="C2870" s="14" t="str">
        <f t="shared" si="15"/>
        <v>Республика Татарстан (Татарстан)</v>
      </c>
      <c r="D2870" s="3">
        <f t="shared" si="16"/>
        <v>2</v>
      </c>
      <c r="E2870" s="15" t="s">
        <v>39</v>
      </c>
      <c r="F2870" s="13" t="str">
        <f>IFERROR(__xludf.DUMMYFUNCTION("REGEXEXTRACT(E2870, ""[А-Яа-я].*"")"),"Всего умерших")</f>
        <v>Всего умерших</v>
      </c>
      <c r="G2870" s="16">
        <f t="shared" si="17"/>
        <v>2</v>
      </c>
      <c r="H2870" s="13" t="s">
        <v>28</v>
      </c>
      <c r="I2870" s="13" t="str">
        <f>IFERROR(__xludf.DUMMYFUNCTION("REGEXREPLACE(H2870, "".*\s"", """")"),"человек")</f>
        <v>человек</v>
      </c>
      <c r="J2870" s="13" t="s">
        <v>29</v>
      </c>
      <c r="K2870" s="17" t="str">
        <f>IFERROR(__xludf.DUMMYFUNCTION("REGEXREPLACE(J2870, ""^[\d\s]+"", """")"),"значение показателя за год")</f>
        <v>значение показателя за год</v>
      </c>
      <c r="L2870" s="16">
        <f t="shared" si="18"/>
        <v>2</v>
      </c>
      <c r="M2870" s="13" t="s">
        <v>32</v>
      </c>
      <c r="N2870" s="13" t="str">
        <f>IFERROR(__xludf.DUMMYFUNCTION("REGEXEXTRACT(M2870, "" (.+)$"")"),"сельское население")</f>
        <v>сельское население</v>
      </c>
      <c r="O2870" s="18">
        <v>14270.0</v>
      </c>
      <c r="P2870" s="18">
        <v>14567.0</v>
      </c>
      <c r="Q2870" s="18">
        <v>14395.0</v>
      </c>
      <c r="R2870" s="18">
        <v>13847.0</v>
      </c>
      <c r="S2870" s="18">
        <v>13529.0</v>
      </c>
      <c r="T2870" s="18">
        <v>13638.0</v>
      </c>
      <c r="U2870" s="18">
        <v>13054.0</v>
      </c>
      <c r="V2870" s="18">
        <v>15812.0</v>
      </c>
      <c r="W2870" s="18">
        <v>17023.0</v>
      </c>
      <c r="X2870" s="18">
        <v>13138.0</v>
      </c>
      <c r="Y2870" s="18">
        <v>12474.0</v>
      </c>
      <c r="Z2870" s="19" t="str">
        <f t="shared" si="6"/>
        <v/>
      </c>
      <c r="AA2870" s="19" t="str">
        <f t="shared" si="19"/>
        <v/>
      </c>
      <c r="AB2870" s="19">
        <f t="shared" si="8"/>
        <v>155747</v>
      </c>
      <c r="AC2870" s="19">
        <f t="shared" si="20"/>
        <v>14158.81818</v>
      </c>
      <c r="AD2870" s="19">
        <f t="shared" si="21"/>
        <v>23408.5</v>
      </c>
      <c r="AE2870" s="19" t="str">
        <f t="shared" si="22"/>
        <v>Нет моды</v>
      </c>
      <c r="AF2870" s="19">
        <f t="shared" si="23"/>
        <v>12474</v>
      </c>
      <c r="AG2870" s="19">
        <f t="shared" si="24"/>
        <v>17023</v>
      </c>
      <c r="AH2870" s="20" t="str">
        <f t="shared" si="14"/>
        <v>Город: 70%; Село: 30%</v>
      </c>
      <c r="AI2870" s="21"/>
      <c r="AJ2870" s="21"/>
      <c r="AK2870" s="21"/>
      <c r="AL2870" s="22">
        <f t="shared" si="25"/>
        <v>1</v>
      </c>
    </row>
    <row r="2871" ht="12.75" customHeight="1">
      <c r="A2871" s="13" t="s">
        <v>199</v>
      </c>
      <c r="B2871" s="13" t="str">
        <f>IFERROR(__xludf.DUMMYFUNCTION("REGEXREPLACE(A2871, ""\d"", """")"),"         Республика Татарстан (Татарстан)")</f>
        <v>         Республика Татарстан (Татарстан)</v>
      </c>
      <c r="C2871" s="14" t="str">
        <f t="shared" si="15"/>
        <v>Республика Татарстан (Татарстан)</v>
      </c>
      <c r="D2871" s="3">
        <f t="shared" si="16"/>
        <v>2</v>
      </c>
      <c r="E2871" s="15" t="s">
        <v>40</v>
      </c>
      <c r="F2871" s="13" t="str">
        <f>IFERROR(__xludf.DUMMYFUNCTION("REGEXEXTRACT(E2871, ""[А-Яа-я].*"")"),"Злокачественные новообразования")</f>
        <v>Злокачественные новообразования</v>
      </c>
      <c r="G2871" s="16">
        <f t="shared" si="17"/>
        <v>2</v>
      </c>
      <c r="H2871" s="13" t="s">
        <v>28</v>
      </c>
      <c r="I2871" s="13" t="str">
        <f>IFERROR(__xludf.DUMMYFUNCTION("REGEXREPLACE(H2871, "".*\s"", """")"),"человек")</f>
        <v>человек</v>
      </c>
      <c r="J2871" s="13" t="s">
        <v>29</v>
      </c>
      <c r="K2871" s="17" t="str">
        <f>IFERROR(__xludf.DUMMYFUNCTION("REGEXREPLACE(J2871, ""^[\d\s]+"", """")"),"значение показателя за год")</f>
        <v>значение показателя за год</v>
      </c>
      <c r="L2871" s="16">
        <f t="shared" si="18"/>
        <v>2</v>
      </c>
      <c r="M2871" s="13" t="s">
        <v>30</v>
      </c>
      <c r="N2871" s="13" t="str">
        <f>IFERROR(__xludf.DUMMYFUNCTION("REGEXEXTRACT(M2871, "" (.+)$"")"),"все население")</f>
        <v>все население</v>
      </c>
      <c r="O2871" s="18">
        <v>6690.0</v>
      </c>
      <c r="P2871" s="18">
        <v>6941.0</v>
      </c>
      <c r="Q2871" s="18">
        <v>7549.0</v>
      </c>
      <c r="R2871" s="18">
        <v>7549.0</v>
      </c>
      <c r="S2871" s="18">
        <v>7354.0</v>
      </c>
      <c r="T2871" s="18">
        <v>7629.0</v>
      </c>
      <c r="U2871" s="18">
        <v>7251.0</v>
      </c>
      <c r="V2871" s="18">
        <v>7094.0</v>
      </c>
      <c r="W2871" s="18">
        <v>6745.0</v>
      </c>
      <c r="X2871" s="18">
        <v>6627.0</v>
      </c>
      <c r="Y2871" s="18">
        <v>6988.0</v>
      </c>
      <c r="Z2871" s="19">
        <f t="shared" si="6"/>
        <v>78417</v>
      </c>
      <c r="AA2871" s="19" t="str">
        <f t="shared" si="19"/>
        <v/>
      </c>
      <c r="AB2871" s="19" t="str">
        <f t="shared" si="8"/>
        <v/>
      </c>
      <c r="AC2871" s="19">
        <f t="shared" si="20"/>
        <v>7128.818182</v>
      </c>
      <c r="AD2871" s="19">
        <f t="shared" si="21"/>
        <v>10051.5</v>
      </c>
      <c r="AE2871" s="19" t="str">
        <f t="shared" si="22"/>
        <v>Нет моды</v>
      </c>
      <c r="AF2871" s="19">
        <f t="shared" si="23"/>
        <v>6627</v>
      </c>
      <c r="AG2871" s="19">
        <f t="shared" si="24"/>
        <v>7629</v>
      </c>
      <c r="AH2871" s="20" t="str">
        <f t="shared" si="14"/>
        <v/>
      </c>
      <c r="AI2871" s="21"/>
      <c r="AJ2871" s="21"/>
      <c r="AK2871" s="21"/>
      <c r="AL2871" s="22">
        <f t="shared" si="25"/>
        <v>1</v>
      </c>
    </row>
    <row r="2872" ht="12.75" customHeight="1">
      <c r="A2872" s="13" t="s">
        <v>199</v>
      </c>
      <c r="B2872" s="13" t="str">
        <f>IFERROR(__xludf.DUMMYFUNCTION("REGEXREPLACE(A2872, ""\d"", """")"),"         Республика Татарстан (Татарстан)")</f>
        <v>         Республика Татарстан (Татарстан)</v>
      </c>
      <c r="C2872" s="14" t="str">
        <f t="shared" si="15"/>
        <v>Республика Татарстан (Татарстан)</v>
      </c>
      <c r="D2872" s="3">
        <f t="shared" si="16"/>
        <v>2</v>
      </c>
      <c r="E2872" s="15" t="s">
        <v>40</v>
      </c>
      <c r="F2872" s="13" t="str">
        <f>IFERROR(__xludf.DUMMYFUNCTION("REGEXEXTRACT(E2872, ""[А-Яа-я].*"")"),"Злокачественные новообразования")</f>
        <v>Злокачественные новообразования</v>
      </c>
      <c r="G2872" s="16">
        <f t="shared" si="17"/>
        <v>2</v>
      </c>
      <c r="H2872" s="13" t="s">
        <v>28</v>
      </c>
      <c r="I2872" s="13" t="str">
        <f>IFERROR(__xludf.DUMMYFUNCTION("REGEXREPLACE(H2872, "".*\s"", """")"),"человек")</f>
        <v>человек</v>
      </c>
      <c r="J2872" s="13" t="s">
        <v>29</v>
      </c>
      <c r="K2872" s="17" t="str">
        <f>IFERROR(__xludf.DUMMYFUNCTION("REGEXREPLACE(J2872, ""^[\d\s]+"", """")"),"значение показателя за год")</f>
        <v>значение показателя за год</v>
      </c>
      <c r="L2872" s="16">
        <f t="shared" si="18"/>
        <v>2</v>
      </c>
      <c r="M2872" s="13" t="s">
        <v>31</v>
      </c>
      <c r="N2872" s="13" t="str">
        <f>IFERROR(__xludf.DUMMYFUNCTION("REGEXEXTRACT(M2872, "" (.+)$"")"),"городское население")</f>
        <v>городское население</v>
      </c>
      <c r="O2872" s="18">
        <v>5154.0</v>
      </c>
      <c r="P2872" s="18">
        <v>5358.0</v>
      </c>
      <c r="Q2872" s="18">
        <v>5803.0</v>
      </c>
      <c r="R2872" s="18">
        <v>5742.0</v>
      </c>
      <c r="S2872" s="18">
        <v>5595.0</v>
      </c>
      <c r="T2872" s="18">
        <v>5812.0</v>
      </c>
      <c r="U2872" s="18">
        <v>5508.0</v>
      </c>
      <c r="V2872" s="18">
        <v>5439.0</v>
      </c>
      <c r="W2872" s="18">
        <v>5187.0</v>
      </c>
      <c r="X2872" s="18">
        <v>5031.0</v>
      </c>
      <c r="Y2872" s="18">
        <v>5401.0</v>
      </c>
      <c r="Z2872" s="19" t="str">
        <f t="shared" si="6"/>
        <v/>
      </c>
      <c r="AA2872" s="19">
        <f t="shared" si="19"/>
        <v>60030</v>
      </c>
      <c r="AB2872" s="19" t="str">
        <f t="shared" si="8"/>
        <v/>
      </c>
      <c r="AC2872" s="19">
        <f t="shared" si="20"/>
        <v>5457.272727</v>
      </c>
      <c r="AD2872" s="19">
        <f t="shared" si="21"/>
        <v>6219.5</v>
      </c>
      <c r="AE2872" s="19" t="str">
        <f t="shared" si="22"/>
        <v>Нет моды</v>
      </c>
      <c r="AF2872" s="19">
        <f t="shared" si="23"/>
        <v>5031</v>
      </c>
      <c r="AG2872" s="19">
        <f t="shared" si="24"/>
        <v>5812</v>
      </c>
      <c r="AH2872" s="20" t="str">
        <f t="shared" si="14"/>
        <v/>
      </c>
      <c r="AI2872" s="21"/>
      <c r="AJ2872" s="21"/>
      <c r="AK2872" s="21"/>
      <c r="AL2872" s="22">
        <f t="shared" si="25"/>
        <v>1</v>
      </c>
    </row>
    <row r="2873" ht="12.75" customHeight="1">
      <c r="A2873" s="13" t="s">
        <v>199</v>
      </c>
      <c r="B2873" s="13" t="str">
        <f>IFERROR(__xludf.DUMMYFUNCTION("REGEXREPLACE(A2873, ""\d"", """")"),"         Республика Татарстан (Татарстан)")</f>
        <v>         Республика Татарстан (Татарстан)</v>
      </c>
      <c r="C2873" s="14" t="str">
        <f t="shared" si="15"/>
        <v>Республика Татарстан (Татарстан)</v>
      </c>
      <c r="D2873" s="3">
        <f t="shared" si="16"/>
        <v>2</v>
      </c>
      <c r="E2873" s="15" t="s">
        <v>40</v>
      </c>
      <c r="F2873" s="13" t="str">
        <f>IFERROR(__xludf.DUMMYFUNCTION("REGEXEXTRACT(E2873, ""[А-Яа-я].*"")"),"Злокачественные новообразования")</f>
        <v>Злокачественные новообразования</v>
      </c>
      <c r="G2873" s="16">
        <f t="shared" si="17"/>
        <v>2</v>
      </c>
      <c r="H2873" s="13" t="s">
        <v>28</v>
      </c>
      <c r="I2873" s="13" t="str">
        <f>IFERROR(__xludf.DUMMYFUNCTION("REGEXREPLACE(H2873, "".*\s"", """")"),"человек")</f>
        <v>человек</v>
      </c>
      <c r="J2873" s="13" t="s">
        <v>29</v>
      </c>
      <c r="K2873" s="17" t="str">
        <f>IFERROR(__xludf.DUMMYFUNCTION("REGEXREPLACE(J2873, ""^[\d\s]+"", """")"),"значение показателя за год")</f>
        <v>значение показателя за год</v>
      </c>
      <c r="L2873" s="16">
        <f t="shared" si="18"/>
        <v>2</v>
      </c>
      <c r="M2873" s="13" t="s">
        <v>32</v>
      </c>
      <c r="N2873" s="13" t="str">
        <f>IFERROR(__xludf.DUMMYFUNCTION("REGEXEXTRACT(M2873, "" (.+)$"")"),"сельское население")</f>
        <v>сельское население</v>
      </c>
      <c r="O2873" s="18">
        <v>1536.0</v>
      </c>
      <c r="P2873" s="18">
        <v>1583.0</v>
      </c>
      <c r="Q2873" s="18">
        <v>1746.0</v>
      </c>
      <c r="R2873" s="18">
        <v>1807.0</v>
      </c>
      <c r="S2873" s="18">
        <v>1759.0</v>
      </c>
      <c r="T2873" s="18">
        <v>1817.0</v>
      </c>
      <c r="U2873" s="18">
        <v>1743.0</v>
      </c>
      <c r="V2873" s="18">
        <v>1655.0</v>
      </c>
      <c r="W2873" s="18">
        <v>1558.0</v>
      </c>
      <c r="X2873" s="18">
        <v>1596.0</v>
      </c>
      <c r="Y2873" s="18">
        <v>1587.0</v>
      </c>
      <c r="Z2873" s="19" t="str">
        <f t="shared" si="6"/>
        <v/>
      </c>
      <c r="AA2873" s="19" t="str">
        <f t="shared" si="19"/>
        <v/>
      </c>
      <c r="AB2873" s="19">
        <f t="shared" si="8"/>
        <v>18387</v>
      </c>
      <c r="AC2873" s="19">
        <f t="shared" si="20"/>
        <v>1671.545455</v>
      </c>
      <c r="AD2873" s="19">
        <f t="shared" si="21"/>
        <v>3424</v>
      </c>
      <c r="AE2873" s="19" t="str">
        <f t="shared" si="22"/>
        <v>Нет моды</v>
      </c>
      <c r="AF2873" s="19">
        <f t="shared" si="23"/>
        <v>1536</v>
      </c>
      <c r="AG2873" s="19">
        <f t="shared" si="24"/>
        <v>1817</v>
      </c>
      <c r="AH2873" s="20" t="str">
        <f t="shared" si="14"/>
        <v>Город: 77%; Село: 23%</v>
      </c>
      <c r="AI2873" s="21"/>
      <c r="AJ2873" s="21"/>
      <c r="AK2873" s="21"/>
      <c r="AL2873" s="22">
        <f t="shared" si="25"/>
        <v>1</v>
      </c>
    </row>
    <row r="2874" ht="12.75" customHeight="1">
      <c r="A2874" s="13" t="s">
        <v>199</v>
      </c>
      <c r="B2874" s="13" t="str">
        <f>IFERROR(__xludf.DUMMYFUNCTION("REGEXREPLACE(A2874, ""\d"", """")"),"         Республика Татарстан (Татарстан)")</f>
        <v>         Республика Татарстан (Татарстан)</v>
      </c>
      <c r="C2874" s="14" t="str">
        <f t="shared" si="15"/>
        <v>Республика Татарстан (Татарстан)</v>
      </c>
      <c r="D2874" s="3">
        <f t="shared" si="16"/>
        <v>2</v>
      </c>
      <c r="E2874" s="15" t="s">
        <v>41</v>
      </c>
      <c r="F2874" s="13" t="str">
        <f>IFERROR(__xludf.DUMMYFUNCTION("REGEXEXTRACT(E2874, ""[А-Яа-я].*"")"),"Инфекционные и паразитарные болезни")</f>
        <v>Инфекционные и паразитарные болезни</v>
      </c>
      <c r="G2874" s="16">
        <f t="shared" si="17"/>
        <v>2</v>
      </c>
      <c r="H2874" s="13" t="s">
        <v>28</v>
      </c>
      <c r="I2874" s="13" t="str">
        <f>IFERROR(__xludf.DUMMYFUNCTION("REGEXREPLACE(H2874, "".*\s"", """")"),"человек")</f>
        <v>человек</v>
      </c>
      <c r="J2874" s="13" t="s">
        <v>29</v>
      </c>
      <c r="K2874" s="17" t="str">
        <f>IFERROR(__xludf.DUMMYFUNCTION("REGEXREPLACE(J2874, ""^[\d\s]+"", """")"),"значение показателя за год")</f>
        <v>значение показателя за год</v>
      </c>
      <c r="L2874" s="16">
        <f t="shared" si="18"/>
        <v>2</v>
      </c>
      <c r="M2874" s="13" t="s">
        <v>30</v>
      </c>
      <c r="N2874" s="13" t="str">
        <f>IFERROR(__xludf.DUMMYFUNCTION("REGEXEXTRACT(M2874, "" (.+)$"")"),"все население")</f>
        <v>все население</v>
      </c>
      <c r="O2874" s="18">
        <v>505.0</v>
      </c>
      <c r="P2874" s="18">
        <v>564.0</v>
      </c>
      <c r="Q2874" s="18">
        <v>554.0</v>
      </c>
      <c r="R2874" s="18">
        <v>585.0</v>
      </c>
      <c r="S2874" s="18">
        <v>617.0</v>
      </c>
      <c r="T2874" s="18">
        <v>534.0</v>
      </c>
      <c r="U2874" s="18">
        <v>457.0</v>
      </c>
      <c r="V2874" s="18">
        <v>451.0</v>
      </c>
      <c r="W2874" s="18">
        <v>372.0</v>
      </c>
      <c r="X2874" s="18">
        <v>318.0</v>
      </c>
      <c r="Y2874" s="18">
        <v>327.0</v>
      </c>
      <c r="Z2874" s="19">
        <f t="shared" si="6"/>
        <v>5284</v>
      </c>
      <c r="AA2874" s="19" t="str">
        <f t="shared" si="19"/>
        <v/>
      </c>
      <c r="AB2874" s="19" t="str">
        <f t="shared" si="8"/>
        <v/>
      </c>
      <c r="AC2874" s="19">
        <f t="shared" si="20"/>
        <v>480.3636364</v>
      </c>
      <c r="AD2874" s="19">
        <f t="shared" si="21"/>
        <v>1076.5</v>
      </c>
      <c r="AE2874" s="19" t="str">
        <f t="shared" si="22"/>
        <v>Нет моды</v>
      </c>
      <c r="AF2874" s="19">
        <f t="shared" si="23"/>
        <v>318</v>
      </c>
      <c r="AG2874" s="19">
        <f t="shared" si="24"/>
        <v>617</v>
      </c>
      <c r="AH2874" s="20" t="str">
        <f t="shared" si="14"/>
        <v/>
      </c>
      <c r="AI2874" s="21"/>
      <c r="AJ2874" s="21"/>
      <c r="AK2874" s="21"/>
      <c r="AL2874" s="22">
        <f t="shared" si="25"/>
        <v>1</v>
      </c>
    </row>
    <row r="2875" ht="12.75" customHeight="1">
      <c r="A2875" s="13" t="s">
        <v>199</v>
      </c>
      <c r="B2875" s="13" t="str">
        <f>IFERROR(__xludf.DUMMYFUNCTION("REGEXREPLACE(A2875, ""\d"", """")"),"         Республика Татарстан (Татарстан)")</f>
        <v>         Республика Татарстан (Татарстан)</v>
      </c>
      <c r="C2875" s="14" t="str">
        <f t="shared" si="15"/>
        <v>Республика Татарстан (Татарстан)</v>
      </c>
      <c r="D2875" s="3">
        <f t="shared" si="16"/>
        <v>2</v>
      </c>
      <c r="E2875" s="15" t="s">
        <v>41</v>
      </c>
      <c r="F2875" s="13" t="str">
        <f>IFERROR(__xludf.DUMMYFUNCTION("REGEXEXTRACT(E2875, ""[А-Яа-я].*"")"),"Инфекционные и паразитарные болезни")</f>
        <v>Инфекционные и паразитарные болезни</v>
      </c>
      <c r="G2875" s="16">
        <f t="shared" si="17"/>
        <v>2</v>
      </c>
      <c r="H2875" s="13" t="s">
        <v>28</v>
      </c>
      <c r="I2875" s="13" t="str">
        <f>IFERROR(__xludf.DUMMYFUNCTION("REGEXREPLACE(H2875, "".*\s"", """")"),"человек")</f>
        <v>человек</v>
      </c>
      <c r="J2875" s="13" t="s">
        <v>29</v>
      </c>
      <c r="K2875" s="17" t="str">
        <f>IFERROR(__xludf.DUMMYFUNCTION("REGEXREPLACE(J2875, ""^[\d\s]+"", """")"),"значение показателя за год")</f>
        <v>значение показателя за год</v>
      </c>
      <c r="L2875" s="16">
        <f t="shared" si="18"/>
        <v>2</v>
      </c>
      <c r="M2875" s="13" t="s">
        <v>31</v>
      </c>
      <c r="N2875" s="13" t="str">
        <f>IFERROR(__xludf.DUMMYFUNCTION("REGEXEXTRACT(M2875, "" (.+)$"")"),"городское население")</f>
        <v>городское население</v>
      </c>
      <c r="O2875" s="18">
        <v>429.0</v>
      </c>
      <c r="P2875" s="18">
        <v>473.0</v>
      </c>
      <c r="Q2875" s="18">
        <v>466.0</v>
      </c>
      <c r="R2875" s="18">
        <v>487.0</v>
      </c>
      <c r="S2875" s="18">
        <v>506.0</v>
      </c>
      <c r="T2875" s="18">
        <v>444.0</v>
      </c>
      <c r="U2875" s="18">
        <v>377.0</v>
      </c>
      <c r="V2875" s="18">
        <v>380.0</v>
      </c>
      <c r="W2875" s="18">
        <v>301.0</v>
      </c>
      <c r="X2875" s="18">
        <v>273.0</v>
      </c>
      <c r="Y2875" s="18">
        <v>263.0</v>
      </c>
      <c r="Z2875" s="19" t="str">
        <f t="shared" si="6"/>
        <v/>
      </c>
      <c r="AA2875" s="19">
        <f t="shared" si="19"/>
        <v>4399</v>
      </c>
      <c r="AB2875" s="19" t="str">
        <f t="shared" si="8"/>
        <v/>
      </c>
      <c r="AC2875" s="19">
        <f t="shared" si="20"/>
        <v>399.9090909</v>
      </c>
      <c r="AD2875" s="19">
        <f t="shared" si="21"/>
        <v>454</v>
      </c>
      <c r="AE2875" s="19" t="str">
        <f t="shared" si="22"/>
        <v>Нет моды</v>
      </c>
      <c r="AF2875" s="19">
        <f t="shared" si="23"/>
        <v>263</v>
      </c>
      <c r="AG2875" s="19">
        <f t="shared" si="24"/>
        <v>506</v>
      </c>
      <c r="AH2875" s="20" t="str">
        <f t="shared" si="14"/>
        <v/>
      </c>
      <c r="AI2875" s="21"/>
      <c r="AJ2875" s="21"/>
      <c r="AK2875" s="21"/>
      <c r="AL2875" s="22">
        <f t="shared" si="25"/>
        <v>1</v>
      </c>
    </row>
    <row r="2876" ht="12.75" customHeight="1">
      <c r="A2876" s="13" t="s">
        <v>199</v>
      </c>
      <c r="B2876" s="13" t="str">
        <f>IFERROR(__xludf.DUMMYFUNCTION("REGEXREPLACE(A2876, ""\d"", """")"),"         Республика Татарстан (Татарстан)")</f>
        <v>         Республика Татарстан (Татарстан)</v>
      </c>
      <c r="C2876" s="14" t="str">
        <f t="shared" si="15"/>
        <v>Республика Татарстан (Татарстан)</v>
      </c>
      <c r="D2876" s="3">
        <f t="shared" si="16"/>
        <v>2</v>
      </c>
      <c r="E2876" s="15" t="s">
        <v>41</v>
      </c>
      <c r="F2876" s="13" t="str">
        <f>IFERROR(__xludf.DUMMYFUNCTION("REGEXEXTRACT(E2876, ""[А-Яа-я].*"")"),"Инфекционные и паразитарные болезни")</f>
        <v>Инфекционные и паразитарные болезни</v>
      </c>
      <c r="G2876" s="16">
        <f t="shared" si="17"/>
        <v>2</v>
      </c>
      <c r="H2876" s="13" t="s">
        <v>28</v>
      </c>
      <c r="I2876" s="13" t="str">
        <f>IFERROR(__xludf.DUMMYFUNCTION("REGEXREPLACE(H2876, "".*\s"", """")"),"человек")</f>
        <v>человек</v>
      </c>
      <c r="J2876" s="13" t="s">
        <v>29</v>
      </c>
      <c r="K2876" s="17" t="str">
        <f>IFERROR(__xludf.DUMMYFUNCTION("REGEXREPLACE(J2876, ""^[\d\s]+"", """")"),"значение показателя за год")</f>
        <v>значение показателя за год</v>
      </c>
      <c r="L2876" s="16">
        <f t="shared" si="18"/>
        <v>2</v>
      </c>
      <c r="M2876" s="13" t="s">
        <v>32</v>
      </c>
      <c r="N2876" s="13" t="str">
        <f>IFERROR(__xludf.DUMMYFUNCTION("REGEXEXTRACT(M2876, "" (.+)$"")"),"сельское население")</f>
        <v>сельское население</v>
      </c>
      <c r="O2876" s="18">
        <v>76.0</v>
      </c>
      <c r="P2876" s="18">
        <v>91.0</v>
      </c>
      <c r="Q2876" s="18">
        <v>88.0</v>
      </c>
      <c r="R2876" s="18">
        <v>98.0</v>
      </c>
      <c r="S2876" s="18">
        <v>111.0</v>
      </c>
      <c r="T2876" s="18">
        <v>90.0</v>
      </c>
      <c r="U2876" s="18">
        <v>80.0</v>
      </c>
      <c r="V2876" s="18">
        <v>71.0</v>
      </c>
      <c r="W2876" s="18">
        <v>71.0</v>
      </c>
      <c r="X2876" s="18">
        <v>45.0</v>
      </c>
      <c r="Y2876" s="18">
        <v>64.0</v>
      </c>
      <c r="Z2876" s="19" t="str">
        <f t="shared" si="6"/>
        <v/>
      </c>
      <c r="AA2876" s="19" t="str">
        <f t="shared" si="19"/>
        <v/>
      </c>
      <c r="AB2876" s="19">
        <f t="shared" si="8"/>
        <v>885</v>
      </c>
      <c r="AC2876" s="19">
        <f t="shared" si="20"/>
        <v>80.45454545</v>
      </c>
      <c r="AD2876" s="19">
        <f t="shared" si="21"/>
        <v>187</v>
      </c>
      <c r="AE2876" s="19" t="str">
        <f t="shared" si="22"/>
        <v>Нет моды</v>
      </c>
      <c r="AF2876" s="19">
        <f t="shared" si="23"/>
        <v>45</v>
      </c>
      <c r="AG2876" s="19">
        <f t="shared" si="24"/>
        <v>111</v>
      </c>
      <c r="AH2876" s="20" t="str">
        <f t="shared" si="14"/>
        <v>Город: 83%; Село: 17%</v>
      </c>
      <c r="AI2876" s="21"/>
      <c r="AJ2876" s="21"/>
      <c r="AK2876" s="21"/>
      <c r="AL2876" s="22">
        <f t="shared" si="25"/>
        <v>1</v>
      </c>
    </row>
    <row r="2877" ht="12.75" customHeight="1">
      <c r="A2877" s="13" t="s">
        <v>199</v>
      </c>
      <c r="B2877" s="13" t="str">
        <f>IFERROR(__xludf.DUMMYFUNCTION("REGEXREPLACE(A2877, ""\d"", """")"),"         Республика Татарстан (Татарстан)")</f>
        <v>         Республика Татарстан (Татарстан)</v>
      </c>
      <c r="C2877" s="14" t="str">
        <f t="shared" si="15"/>
        <v>Республика Татарстан (Татарстан)</v>
      </c>
      <c r="D2877" s="3">
        <f t="shared" si="16"/>
        <v>2</v>
      </c>
      <c r="E2877" s="15" t="s">
        <v>42</v>
      </c>
      <c r="F2877" s="13" t="str">
        <f>IFERROR(__xludf.DUMMYFUNCTION("REGEXEXTRACT(E2877, ""[А-Яа-я].*"")"),"Ишемическая болезнь сердца")</f>
        <v>Ишемическая болезнь сердца</v>
      </c>
      <c r="G2877" s="16">
        <f t="shared" si="17"/>
        <v>2</v>
      </c>
      <c r="H2877" s="13" t="s">
        <v>28</v>
      </c>
      <c r="I2877" s="13" t="str">
        <f>IFERROR(__xludf.DUMMYFUNCTION("REGEXREPLACE(H2877, "".*\s"", """")"),"человек")</f>
        <v>человек</v>
      </c>
      <c r="J2877" s="13" t="s">
        <v>29</v>
      </c>
      <c r="K2877" s="17" t="str">
        <f>IFERROR(__xludf.DUMMYFUNCTION("REGEXREPLACE(J2877, ""^[\d\s]+"", """")"),"значение показателя за год")</f>
        <v>значение показателя за год</v>
      </c>
      <c r="L2877" s="16">
        <f t="shared" si="18"/>
        <v>2</v>
      </c>
      <c r="M2877" s="13" t="s">
        <v>30</v>
      </c>
      <c r="N2877" s="13" t="str">
        <f>IFERROR(__xludf.DUMMYFUNCTION("REGEXEXTRACT(M2877, "" (.+)$"")"),"все население")</f>
        <v>все население</v>
      </c>
      <c r="O2877" s="18">
        <v>10278.0</v>
      </c>
      <c r="P2877" s="18">
        <v>9859.0</v>
      </c>
      <c r="Q2877" s="18">
        <v>9842.0</v>
      </c>
      <c r="R2877" s="18">
        <v>9155.0</v>
      </c>
      <c r="S2877" s="18">
        <v>9411.0</v>
      </c>
      <c r="T2877" s="18">
        <v>9464.0</v>
      </c>
      <c r="U2877" s="18">
        <v>8895.0</v>
      </c>
      <c r="V2877" s="18">
        <v>10916.0</v>
      </c>
      <c r="W2877" s="18">
        <v>9691.0</v>
      </c>
      <c r="X2877" s="18">
        <v>9011.0</v>
      </c>
      <c r="Y2877" s="18">
        <v>8546.0</v>
      </c>
      <c r="Z2877" s="19">
        <f t="shared" si="6"/>
        <v>105068</v>
      </c>
      <c r="AA2877" s="19" t="str">
        <f t="shared" si="19"/>
        <v/>
      </c>
      <c r="AB2877" s="19" t="str">
        <f t="shared" si="8"/>
        <v/>
      </c>
      <c r="AC2877" s="19">
        <f t="shared" si="20"/>
        <v>9551.636364</v>
      </c>
      <c r="AD2877" s="19">
        <f t="shared" si="21"/>
        <v>4328.5</v>
      </c>
      <c r="AE2877" s="19" t="str">
        <f t="shared" si="22"/>
        <v>Нет моды</v>
      </c>
      <c r="AF2877" s="19">
        <f t="shared" si="23"/>
        <v>8546</v>
      </c>
      <c r="AG2877" s="19">
        <f t="shared" si="24"/>
        <v>10916</v>
      </c>
      <c r="AH2877" s="20" t="str">
        <f t="shared" si="14"/>
        <v/>
      </c>
      <c r="AI2877" s="21"/>
      <c r="AJ2877" s="21"/>
      <c r="AK2877" s="21"/>
      <c r="AL2877" s="22">
        <f t="shared" si="25"/>
        <v>1</v>
      </c>
    </row>
    <row r="2878" ht="12.75" customHeight="1">
      <c r="A2878" s="13" t="s">
        <v>199</v>
      </c>
      <c r="B2878" s="13" t="str">
        <f>IFERROR(__xludf.DUMMYFUNCTION("REGEXREPLACE(A2878, ""\d"", """")"),"         Республика Татарстан (Татарстан)")</f>
        <v>         Республика Татарстан (Татарстан)</v>
      </c>
      <c r="C2878" s="14" t="str">
        <f t="shared" si="15"/>
        <v>Республика Татарстан (Татарстан)</v>
      </c>
      <c r="D2878" s="3">
        <f t="shared" si="16"/>
        <v>2</v>
      </c>
      <c r="E2878" s="15" t="s">
        <v>42</v>
      </c>
      <c r="F2878" s="13" t="str">
        <f>IFERROR(__xludf.DUMMYFUNCTION("REGEXEXTRACT(E2878, ""[А-Яа-я].*"")"),"Ишемическая болезнь сердца")</f>
        <v>Ишемическая болезнь сердца</v>
      </c>
      <c r="G2878" s="16">
        <f t="shared" si="17"/>
        <v>2</v>
      </c>
      <c r="H2878" s="13" t="s">
        <v>28</v>
      </c>
      <c r="I2878" s="13" t="str">
        <f>IFERROR(__xludf.DUMMYFUNCTION("REGEXREPLACE(H2878, "".*\s"", """")"),"человек")</f>
        <v>человек</v>
      </c>
      <c r="J2878" s="13" t="s">
        <v>29</v>
      </c>
      <c r="K2878" s="17" t="str">
        <f>IFERROR(__xludf.DUMMYFUNCTION("REGEXREPLACE(J2878, ""^[\d\s]+"", """")"),"значение показателя за год")</f>
        <v>значение показателя за год</v>
      </c>
      <c r="L2878" s="16">
        <f t="shared" si="18"/>
        <v>2</v>
      </c>
      <c r="M2878" s="13" t="s">
        <v>31</v>
      </c>
      <c r="N2878" s="13" t="str">
        <f>IFERROR(__xludf.DUMMYFUNCTION("REGEXEXTRACT(M2878, "" (.+)$"")"),"городское население")</f>
        <v>городское население</v>
      </c>
      <c r="O2878" s="18">
        <v>7369.0</v>
      </c>
      <c r="P2878" s="18">
        <v>7035.0</v>
      </c>
      <c r="Q2878" s="18">
        <v>6937.0</v>
      </c>
      <c r="R2878" s="18">
        <v>6548.0</v>
      </c>
      <c r="S2878" s="18">
        <v>6638.0</v>
      </c>
      <c r="T2878" s="18">
        <v>6584.0</v>
      </c>
      <c r="U2878" s="18">
        <v>6386.0</v>
      </c>
      <c r="V2878" s="18">
        <v>8130.0</v>
      </c>
      <c r="W2878" s="18">
        <v>7350.0</v>
      </c>
      <c r="X2878" s="18">
        <v>6733.0</v>
      </c>
      <c r="Y2878" s="18">
        <v>6268.0</v>
      </c>
      <c r="Z2878" s="19" t="str">
        <f t="shared" si="6"/>
        <v/>
      </c>
      <c r="AA2878" s="19">
        <f t="shared" si="19"/>
        <v>75978</v>
      </c>
      <c r="AB2878" s="19" t="str">
        <f t="shared" si="8"/>
        <v/>
      </c>
      <c r="AC2878" s="19">
        <f t="shared" si="20"/>
        <v>6907.090909</v>
      </c>
      <c r="AD2878" s="19">
        <f t="shared" si="21"/>
        <v>8338</v>
      </c>
      <c r="AE2878" s="19" t="str">
        <f t="shared" si="22"/>
        <v>Нет моды</v>
      </c>
      <c r="AF2878" s="19">
        <f t="shared" si="23"/>
        <v>6268</v>
      </c>
      <c r="AG2878" s="19">
        <f t="shared" si="24"/>
        <v>8130</v>
      </c>
      <c r="AH2878" s="20" t="str">
        <f t="shared" si="14"/>
        <v/>
      </c>
      <c r="AI2878" s="21"/>
      <c r="AJ2878" s="21"/>
      <c r="AK2878" s="21"/>
      <c r="AL2878" s="22">
        <f t="shared" si="25"/>
        <v>1</v>
      </c>
    </row>
    <row r="2879" ht="12.75" customHeight="1">
      <c r="A2879" s="13" t="s">
        <v>199</v>
      </c>
      <c r="B2879" s="13" t="str">
        <f>IFERROR(__xludf.DUMMYFUNCTION("REGEXREPLACE(A2879, ""\d"", """")"),"         Республика Татарстан (Татарстан)")</f>
        <v>         Республика Татарстан (Татарстан)</v>
      </c>
      <c r="C2879" s="14" t="str">
        <f t="shared" si="15"/>
        <v>Республика Татарстан (Татарстан)</v>
      </c>
      <c r="D2879" s="3">
        <f t="shared" si="16"/>
        <v>2</v>
      </c>
      <c r="E2879" s="15" t="s">
        <v>42</v>
      </c>
      <c r="F2879" s="13" t="str">
        <f>IFERROR(__xludf.DUMMYFUNCTION("REGEXEXTRACT(E2879, ""[А-Яа-я].*"")"),"Ишемическая болезнь сердца")</f>
        <v>Ишемическая болезнь сердца</v>
      </c>
      <c r="G2879" s="16">
        <f t="shared" si="17"/>
        <v>2</v>
      </c>
      <c r="H2879" s="13" t="s">
        <v>28</v>
      </c>
      <c r="I2879" s="13" t="str">
        <f>IFERROR(__xludf.DUMMYFUNCTION("REGEXREPLACE(H2879, "".*\s"", """")"),"человек")</f>
        <v>человек</v>
      </c>
      <c r="J2879" s="13" t="s">
        <v>29</v>
      </c>
      <c r="K2879" s="17" t="str">
        <f>IFERROR(__xludf.DUMMYFUNCTION("REGEXREPLACE(J2879, ""^[\d\s]+"", """")"),"значение показателя за год")</f>
        <v>значение показателя за год</v>
      </c>
      <c r="L2879" s="16">
        <f t="shared" si="18"/>
        <v>2</v>
      </c>
      <c r="M2879" s="13" t="s">
        <v>32</v>
      </c>
      <c r="N2879" s="13" t="str">
        <f>IFERROR(__xludf.DUMMYFUNCTION("REGEXEXTRACT(M2879, "" (.+)$"")"),"сельское население")</f>
        <v>сельское население</v>
      </c>
      <c r="O2879" s="18">
        <v>2909.0</v>
      </c>
      <c r="P2879" s="18">
        <v>2824.0</v>
      </c>
      <c r="Q2879" s="18">
        <v>2905.0</v>
      </c>
      <c r="R2879" s="18">
        <v>2607.0</v>
      </c>
      <c r="S2879" s="18">
        <v>2773.0</v>
      </c>
      <c r="T2879" s="18">
        <v>2880.0</v>
      </c>
      <c r="U2879" s="18">
        <v>2509.0</v>
      </c>
      <c r="V2879" s="18">
        <v>2786.0</v>
      </c>
      <c r="W2879" s="18">
        <v>2341.0</v>
      </c>
      <c r="X2879" s="18">
        <v>2278.0</v>
      </c>
      <c r="Y2879" s="18">
        <v>2278.0</v>
      </c>
      <c r="Z2879" s="19" t="str">
        <f t="shared" si="6"/>
        <v/>
      </c>
      <c r="AA2879" s="19" t="str">
        <f t="shared" si="19"/>
        <v/>
      </c>
      <c r="AB2879" s="19">
        <f t="shared" si="8"/>
        <v>29090</v>
      </c>
      <c r="AC2879" s="19">
        <f t="shared" si="20"/>
        <v>2644.545455</v>
      </c>
      <c r="AD2879" s="19">
        <f t="shared" si="21"/>
        <v>4588.5</v>
      </c>
      <c r="AE2879" s="19" t="str">
        <f t="shared" si="22"/>
        <v>Нет моды</v>
      </c>
      <c r="AF2879" s="19">
        <f t="shared" si="23"/>
        <v>2278</v>
      </c>
      <c r="AG2879" s="19">
        <f t="shared" si="24"/>
        <v>2909</v>
      </c>
      <c r="AH2879" s="20" t="str">
        <f t="shared" si="14"/>
        <v>Город: 72%; Село: 28%</v>
      </c>
      <c r="AI2879" s="21"/>
      <c r="AJ2879" s="21"/>
      <c r="AK2879" s="21"/>
      <c r="AL2879" s="22">
        <f t="shared" si="25"/>
        <v>1</v>
      </c>
    </row>
    <row r="2880" ht="12.75" customHeight="1">
      <c r="A2880" s="13" t="s">
        <v>199</v>
      </c>
      <c r="B2880" s="13" t="str">
        <f>IFERROR(__xludf.DUMMYFUNCTION("REGEXREPLACE(A2880, ""\d"", """")"),"         Республика Татарстан (Татарстан)")</f>
        <v>         Республика Татарстан (Татарстан)</v>
      </c>
      <c r="C2880" s="14" t="str">
        <f t="shared" si="15"/>
        <v>Республика Татарстан (Татарстан)</v>
      </c>
      <c r="D2880" s="3">
        <f t="shared" si="16"/>
        <v>2</v>
      </c>
      <c r="E2880" s="15" t="s">
        <v>43</v>
      </c>
      <c r="F2880" s="13" t="str">
        <f>IFERROR(__xludf.DUMMYFUNCTION("REGEXEXTRACT(E2880, ""[А-Яа-я].*"")"),"Новообразования")</f>
        <v>Новообразования</v>
      </c>
      <c r="G2880" s="16">
        <f t="shared" si="17"/>
        <v>2</v>
      </c>
      <c r="H2880" s="13" t="s">
        <v>28</v>
      </c>
      <c r="I2880" s="13" t="str">
        <f>IFERROR(__xludf.DUMMYFUNCTION("REGEXREPLACE(H2880, "".*\s"", """")"),"человек")</f>
        <v>человек</v>
      </c>
      <c r="J2880" s="13" t="s">
        <v>29</v>
      </c>
      <c r="K2880" s="17" t="str">
        <f>IFERROR(__xludf.DUMMYFUNCTION("REGEXREPLACE(J2880, ""^[\d\s]+"", """")"),"значение показателя за год")</f>
        <v>значение показателя за год</v>
      </c>
      <c r="L2880" s="16">
        <f t="shared" si="18"/>
        <v>2</v>
      </c>
      <c r="M2880" s="13" t="s">
        <v>30</v>
      </c>
      <c r="N2880" s="13" t="str">
        <f>IFERROR(__xludf.DUMMYFUNCTION("REGEXEXTRACT(M2880, "" (.+)$"")"),"все население")</f>
        <v>все население</v>
      </c>
      <c r="O2880" s="18">
        <v>6752.0</v>
      </c>
      <c r="P2880" s="18">
        <v>7001.0</v>
      </c>
      <c r="Q2880" s="18">
        <v>7619.0</v>
      </c>
      <c r="R2880" s="18">
        <v>7630.0</v>
      </c>
      <c r="S2880" s="18">
        <v>7431.0</v>
      </c>
      <c r="T2880" s="18">
        <v>7713.0</v>
      </c>
      <c r="U2880" s="18">
        <v>7351.0</v>
      </c>
      <c r="V2880" s="18">
        <v>7183.0</v>
      </c>
      <c r="W2880" s="18">
        <v>6841.0</v>
      </c>
      <c r="X2880" s="18">
        <v>6717.0</v>
      </c>
      <c r="Y2880" s="18">
        <v>7067.0</v>
      </c>
      <c r="Z2880" s="19">
        <f t="shared" si="6"/>
        <v>79305</v>
      </c>
      <c r="AA2880" s="19" t="str">
        <f t="shared" si="19"/>
        <v/>
      </c>
      <c r="AB2880" s="19" t="str">
        <f t="shared" si="8"/>
        <v/>
      </c>
      <c r="AC2880" s="19">
        <f t="shared" si="20"/>
        <v>7209.545455</v>
      </c>
      <c r="AD2880" s="19">
        <f t="shared" si="21"/>
        <v>4813</v>
      </c>
      <c r="AE2880" s="19" t="str">
        <f t="shared" si="22"/>
        <v>Нет моды</v>
      </c>
      <c r="AF2880" s="19">
        <f t="shared" si="23"/>
        <v>6717</v>
      </c>
      <c r="AG2880" s="19">
        <f t="shared" si="24"/>
        <v>7713</v>
      </c>
      <c r="AH2880" s="20" t="str">
        <f t="shared" si="14"/>
        <v/>
      </c>
      <c r="AI2880" s="21"/>
      <c r="AJ2880" s="21"/>
      <c r="AK2880" s="21"/>
      <c r="AL2880" s="22">
        <f t="shared" si="25"/>
        <v>1</v>
      </c>
    </row>
    <row r="2881" ht="12.75" customHeight="1">
      <c r="A2881" s="13" t="s">
        <v>199</v>
      </c>
      <c r="B2881" s="13" t="str">
        <f>IFERROR(__xludf.DUMMYFUNCTION("REGEXREPLACE(A2881, ""\d"", """")"),"         Республика Татарстан (Татарстан)")</f>
        <v>         Республика Татарстан (Татарстан)</v>
      </c>
      <c r="C2881" s="14" t="str">
        <f t="shared" si="15"/>
        <v>Республика Татарстан (Татарстан)</v>
      </c>
      <c r="D2881" s="3">
        <f t="shared" si="16"/>
        <v>2</v>
      </c>
      <c r="E2881" s="15" t="s">
        <v>43</v>
      </c>
      <c r="F2881" s="13" t="str">
        <f>IFERROR(__xludf.DUMMYFUNCTION("REGEXEXTRACT(E2881, ""[А-Яа-я].*"")"),"Новообразования")</f>
        <v>Новообразования</v>
      </c>
      <c r="G2881" s="16">
        <f t="shared" si="17"/>
        <v>2</v>
      </c>
      <c r="H2881" s="13" t="s">
        <v>28</v>
      </c>
      <c r="I2881" s="13" t="str">
        <f>IFERROR(__xludf.DUMMYFUNCTION("REGEXREPLACE(H2881, "".*\s"", """")"),"человек")</f>
        <v>человек</v>
      </c>
      <c r="J2881" s="13" t="s">
        <v>29</v>
      </c>
      <c r="K2881" s="17" t="str">
        <f>IFERROR(__xludf.DUMMYFUNCTION("REGEXREPLACE(J2881, ""^[\d\s]+"", """")"),"значение показателя за год")</f>
        <v>значение показателя за год</v>
      </c>
      <c r="L2881" s="16">
        <f t="shared" si="18"/>
        <v>2</v>
      </c>
      <c r="M2881" s="13" t="s">
        <v>31</v>
      </c>
      <c r="N2881" s="13" t="str">
        <f>IFERROR(__xludf.DUMMYFUNCTION("REGEXEXTRACT(M2881, "" (.+)$"")"),"городское население")</f>
        <v>городское население</v>
      </c>
      <c r="O2881" s="18">
        <v>5202.0</v>
      </c>
      <c r="P2881" s="18">
        <v>5400.0</v>
      </c>
      <c r="Q2881" s="18">
        <v>5852.0</v>
      </c>
      <c r="R2881" s="18">
        <v>5804.0</v>
      </c>
      <c r="S2881" s="18">
        <v>5645.0</v>
      </c>
      <c r="T2881" s="18">
        <v>5864.0</v>
      </c>
      <c r="U2881" s="18">
        <v>5579.0</v>
      </c>
      <c r="V2881" s="18">
        <v>5498.0</v>
      </c>
      <c r="W2881" s="18">
        <v>5253.0</v>
      </c>
      <c r="X2881" s="18">
        <v>5090.0</v>
      </c>
      <c r="Y2881" s="18">
        <v>5463.0</v>
      </c>
      <c r="Z2881" s="19" t="str">
        <f t="shared" si="6"/>
        <v/>
      </c>
      <c r="AA2881" s="19">
        <f t="shared" si="19"/>
        <v>60650</v>
      </c>
      <c r="AB2881" s="19" t="str">
        <f t="shared" si="8"/>
        <v/>
      </c>
      <c r="AC2881" s="19">
        <f t="shared" si="20"/>
        <v>5513.636364</v>
      </c>
      <c r="AD2881" s="19">
        <f t="shared" si="21"/>
        <v>6290.5</v>
      </c>
      <c r="AE2881" s="19" t="str">
        <f t="shared" si="22"/>
        <v>Нет моды</v>
      </c>
      <c r="AF2881" s="19">
        <f t="shared" si="23"/>
        <v>5090</v>
      </c>
      <c r="AG2881" s="19">
        <f t="shared" si="24"/>
        <v>5864</v>
      </c>
      <c r="AH2881" s="20" t="str">
        <f t="shared" si="14"/>
        <v/>
      </c>
      <c r="AI2881" s="21"/>
      <c r="AJ2881" s="21"/>
      <c r="AK2881" s="21"/>
      <c r="AL2881" s="22">
        <f t="shared" si="25"/>
        <v>1</v>
      </c>
    </row>
    <row r="2882" ht="12.75" customHeight="1">
      <c r="A2882" s="13" t="s">
        <v>199</v>
      </c>
      <c r="B2882" s="13" t="str">
        <f>IFERROR(__xludf.DUMMYFUNCTION("REGEXREPLACE(A2882, ""\d"", """")"),"         Республика Татарстан (Татарстан)")</f>
        <v>         Республика Татарстан (Татарстан)</v>
      </c>
      <c r="C2882" s="14" t="str">
        <f t="shared" si="15"/>
        <v>Республика Татарстан (Татарстан)</v>
      </c>
      <c r="D2882" s="3">
        <f t="shared" si="16"/>
        <v>2</v>
      </c>
      <c r="E2882" s="15" t="s">
        <v>43</v>
      </c>
      <c r="F2882" s="13" t="str">
        <f>IFERROR(__xludf.DUMMYFUNCTION("REGEXEXTRACT(E2882, ""[А-Яа-я].*"")"),"Новообразования")</f>
        <v>Новообразования</v>
      </c>
      <c r="G2882" s="16">
        <f t="shared" si="17"/>
        <v>2</v>
      </c>
      <c r="H2882" s="13" t="s">
        <v>28</v>
      </c>
      <c r="I2882" s="13" t="str">
        <f>IFERROR(__xludf.DUMMYFUNCTION("REGEXREPLACE(H2882, "".*\s"", """")"),"человек")</f>
        <v>человек</v>
      </c>
      <c r="J2882" s="13" t="s">
        <v>29</v>
      </c>
      <c r="K2882" s="17" t="str">
        <f>IFERROR(__xludf.DUMMYFUNCTION("REGEXREPLACE(J2882, ""^[\d\s]+"", """")"),"значение показателя за год")</f>
        <v>значение показателя за год</v>
      </c>
      <c r="L2882" s="16">
        <f t="shared" si="18"/>
        <v>2</v>
      </c>
      <c r="M2882" s="13" t="s">
        <v>32</v>
      </c>
      <c r="N2882" s="13" t="str">
        <f>IFERROR(__xludf.DUMMYFUNCTION("REGEXEXTRACT(M2882, "" (.+)$"")"),"сельское население")</f>
        <v>сельское население</v>
      </c>
      <c r="O2882" s="18">
        <v>1550.0</v>
      </c>
      <c r="P2882" s="18">
        <v>1601.0</v>
      </c>
      <c r="Q2882" s="18">
        <v>1767.0</v>
      </c>
      <c r="R2882" s="18">
        <v>1826.0</v>
      </c>
      <c r="S2882" s="18">
        <v>1786.0</v>
      </c>
      <c r="T2882" s="18">
        <v>1849.0</v>
      </c>
      <c r="U2882" s="18">
        <v>1772.0</v>
      </c>
      <c r="V2882" s="18">
        <v>1685.0</v>
      </c>
      <c r="W2882" s="18">
        <v>1588.0</v>
      </c>
      <c r="X2882" s="18">
        <v>1627.0</v>
      </c>
      <c r="Y2882" s="18">
        <v>1604.0</v>
      </c>
      <c r="Z2882" s="19" t="str">
        <f t="shared" si="6"/>
        <v/>
      </c>
      <c r="AA2882" s="19" t="str">
        <f t="shared" si="19"/>
        <v/>
      </c>
      <c r="AB2882" s="19">
        <f t="shared" si="8"/>
        <v>18655</v>
      </c>
      <c r="AC2882" s="19">
        <f t="shared" si="20"/>
        <v>1695.909091</v>
      </c>
      <c r="AD2882" s="19">
        <f t="shared" si="21"/>
        <v>3469.5</v>
      </c>
      <c r="AE2882" s="19" t="str">
        <f t="shared" si="22"/>
        <v>Нет моды</v>
      </c>
      <c r="AF2882" s="19">
        <f t="shared" si="23"/>
        <v>1550</v>
      </c>
      <c r="AG2882" s="19">
        <f t="shared" si="24"/>
        <v>1849</v>
      </c>
      <c r="AH2882" s="20" t="str">
        <f t="shared" si="14"/>
        <v>Город: 76%; Село: 24%</v>
      </c>
      <c r="AI2882" s="21"/>
      <c r="AJ2882" s="21"/>
      <c r="AK2882" s="21"/>
      <c r="AL2882" s="22">
        <f t="shared" si="25"/>
        <v>1</v>
      </c>
    </row>
    <row r="2883" ht="12.75" customHeight="1">
      <c r="A2883" s="13" t="s">
        <v>199</v>
      </c>
      <c r="B2883" s="13" t="str">
        <f>IFERROR(__xludf.DUMMYFUNCTION("REGEXREPLACE(A2883, ""\d"", """")"),"         Республика Татарстан (Татарстан)")</f>
        <v>         Республика Татарстан (Татарстан)</v>
      </c>
      <c r="C2883" s="14" t="str">
        <f t="shared" si="15"/>
        <v>Республика Татарстан (Татарстан)</v>
      </c>
      <c r="D2883" s="3">
        <f t="shared" si="16"/>
        <v>2</v>
      </c>
      <c r="E2883" s="15" t="s">
        <v>44</v>
      </c>
      <c r="F2883" s="13" t="str">
        <f>IFERROR(__xludf.DUMMYFUNCTION("REGEXEXTRACT(E2883,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83" s="16">
        <f t="shared" si="17"/>
        <v>2</v>
      </c>
      <c r="H2883" s="13" t="s">
        <v>28</v>
      </c>
      <c r="I2883" s="13" t="str">
        <f>IFERROR(__xludf.DUMMYFUNCTION("REGEXREPLACE(H2883, "".*\s"", """")"),"человек")</f>
        <v>человек</v>
      </c>
      <c r="J2883" s="13" t="s">
        <v>29</v>
      </c>
      <c r="K2883" s="17" t="str">
        <f>IFERROR(__xludf.DUMMYFUNCTION("REGEXREPLACE(J2883, ""^[\d\s]+"", """")"),"значение показателя за год")</f>
        <v>значение показателя за год</v>
      </c>
      <c r="L2883" s="16">
        <f t="shared" si="18"/>
        <v>2</v>
      </c>
      <c r="M2883" s="13" t="s">
        <v>30</v>
      </c>
      <c r="N2883" s="13" t="str">
        <f>IFERROR(__xludf.DUMMYFUNCTION("REGEXEXTRACT(M2883, "" (.+)$"")"),"все население")</f>
        <v>все население</v>
      </c>
      <c r="O2883" s="18">
        <v>268.0</v>
      </c>
      <c r="P2883" s="23" t="s">
        <v>37</v>
      </c>
      <c r="Q2883" s="18">
        <v>248.0</v>
      </c>
      <c r="R2883" s="18">
        <v>200.0</v>
      </c>
      <c r="S2883" s="23" t="s">
        <v>37</v>
      </c>
      <c r="T2883" s="23" t="s">
        <v>37</v>
      </c>
      <c r="U2883" s="23" t="s">
        <v>37</v>
      </c>
      <c r="V2883" s="23" t="s">
        <v>37</v>
      </c>
      <c r="W2883" s="23" t="s">
        <v>37</v>
      </c>
      <c r="X2883" s="23" t="s">
        <v>37</v>
      </c>
      <c r="Y2883" s="23" t="s">
        <v>37</v>
      </c>
      <c r="Z2883" s="19">
        <f t="shared" si="6"/>
        <v>716</v>
      </c>
      <c r="AA2883" s="19" t="str">
        <f t="shared" si="19"/>
        <v/>
      </c>
      <c r="AB2883" s="19" t="str">
        <f t="shared" si="8"/>
        <v/>
      </c>
      <c r="AC2883" s="19">
        <f t="shared" si="20"/>
        <v>238.6666667</v>
      </c>
      <c r="AD2883" s="19">
        <f t="shared" si="21"/>
        <v>1615.5</v>
      </c>
      <c r="AE2883" s="19" t="str">
        <f t="shared" si="22"/>
        <v>Нет моды</v>
      </c>
      <c r="AF2883" s="19">
        <f t="shared" si="23"/>
        <v>200</v>
      </c>
      <c r="AG2883" s="19">
        <f t="shared" si="24"/>
        <v>268</v>
      </c>
      <c r="AH2883" s="20" t="str">
        <f t="shared" si="14"/>
        <v/>
      </c>
      <c r="AI2883" s="24"/>
      <c r="AJ2883" s="24"/>
      <c r="AK2883" s="24"/>
      <c r="AL2883" s="22">
        <f t="shared" si="25"/>
        <v>1</v>
      </c>
    </row>
    <row r="2884" ht="12.75" customHeight="1">
      <c r="A2884" s="13" t="s">
        <v>199</v>
      </c>
      <c r="B2884" s="13" t="str">
        <f>IFERROR(__xludf.DUMMYFUNCTION("REGEXREPLACE(A2884, ""\d"", """")"),"         Республика Татарстан (Татарстан)")</f>
        <v>         Республика Татарстан (Татарстан)</v>
      </c>
      <c r="C2884" s="14" t="str">
        <f t="shared" si="15"/>
        <v>Республика Татарстан (Татарстан)</v>
      </c>
      <c r="D2884" s="3">
        <f t="shared" si="16"/>
        <v>2</v>
      </c>
      <c r="E2884" s="15" t="s">
        <v>44</v>
      </c>
      <c r="F2884" s="13" t="str">
        <f>IFERROR(__xludf.DUMMYFUNCTION("REGEXEXTRACT(E2884,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84" s="16">
        <f t="shared" si="17"/>
        <v>2</v>
      </c>
      <c r="H2884" s="13" t="s">
        <v>28</v>
      </c>
      <c r="I2884" s="13" t="str">
        <f>IFERROR(__xludf.DUMMYFUNCTION("REGEXREPLACE(H2884, "".*\s"", """")"),"человек")</f>
        <v>человек</v>
      </c>
      <c r="J2884" s="13" t="s">
        <v>29</v>
      </c>
      <c r="K2884" s="17" t="str">
        <f>IFERROR(__xludf.DUMMYFUNCTION("REGEXREPLACE(J2884, ""^[\d\s]+"", """")"),"значение показателя за год")</f>
        <v>значение показателя за год</v>
      </c>
      <c r="L2884" s="16">
        <f t="shared" si="18"/>
        <v>2</v>
      </c>
      <c r="M2884" s="13" t="s">
        <v>31</v>
      </c>
      <c r="N2884" s="13" t="str">
        <f>IFERROR(__xludf.DUMMYFUNCTION("REGEXEXTRACT(M2884, "" (.+)$"")"),"городское население")</f>
        <v>городское население</v>
      </c>
      <c r="O2884" s="18">
        <v>194.0</v>
      </c>
      <c r="P2884" s="23" t="s">
        <v>37</v>
      </c>
      <c r="Q2884" s="18">
        <v>192.0</v>
      </c>
      <c r="R2884" s="18">
        <v>152.0</v>
      </c>
      <c r="S2884" s="23" t="s">
        <v>37</v>
      </c>
      <c r="T2884" s="23" t="s">
        <v>37</v>
      </c>
      <c r="U2884" s="23" t="s">
        <v>37</v>
      </c>
      <c r="V2884" s="23" t="s">
        <v>37</v>
      </c>
      <c r="W2884" s="23" t="s">
        <v>37</v>
      </c>
      <c r="X2884" s="23" t="s">
        <v>37</v>
      </c>
      <c r="Y2884" s="23" t="s">
        <v>37</v>
      </c>
      <c r="Z2884" s="19" t="str">
        <f t="shared" si="6"/>
        <v/>
      </c>
      <c r="AA2884" s="19">
        <f t="shared" si="19"/>
        <v>538</v>
      </c>
      <c r="AB2884" s="19" t="str">
        <f t="shared" si="8"/>
        <v/>
      </c>
      <c r="AC2884" s="19">
        <f t="shared" si="20"/>
        <v>179.3333333</v>
      </c>
      <c r="AD2884" s="19">
        <f t="shared" si="21"/>
        <v>197</v>
      </c>
      <c r="AE2884" s="19" t="str">
        <f t="shared" si="22"/>
        <v>Нет моды</v>
      </c>
      <c r="AF2884" s="19">
        <f t="shared" si="23"/>
        <v>152</v>
      </c>
      <c r="AG2884" s="19">
        <f t="shared" si="24"/>
        <v>194</v>
      </c>
      <c r="AH2884" s="20" t="str">
        <f t="shared" si="14"/>
        <v/>
      </c>
      <c r="AI2884" s="24"/>
      <c r="AJ2884" s="24"/>
      <c r="AK2884" s="24"/>
      <c r="AL2884" s="22">
        <f t="shared" si="25"/>
        <v>1</v>
      </c>
    </row>
    <row r="2885" ht="12.75" customHeight="1">
      <c r="A2885" s="13" t="s">
        <v>199</v>
      </c>
      <c r="B2885" s="13" t="str">
        <f>IFERROR(__xludf.DUMMYFUNCTION("REGEXREPLACE(A2885, ""\d"", """")"),"         Республика Татарстан (Татарстан)")</f>
        <v>         Республика Татарстан (Татарстан)</v>
      </c>
      <c r="C2885" s="14" t="str">
        <f t="shared" si="15"/>
        <v>Республика Татарстан (Татарстан)</v>
      </c>
      <c r="D2885" s="3">
        <f t="shared" si="16"/>
        <v>2</v>
      </c>
      <c r="E2885" s="15" t="s">
        <v>44</v>
      </c>
      <c r="F2885" s="13" t="str">
        <f>IFERROR(__xludf.DUMMYFUNCTION("REGEXEXTRACT(E2885,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885" s="16">
        <f t="shared" si="17"/>
        <v>2</v>
      </c>
      <c r="H2885" s="13" t="s">
        <v>28</v>
      </c>
      <c r="I2885" s="13" t="str">
        <f>IFERROR(__xludf.DUMMYFUNCTION("REGEXREPLACE(H2885, "".*\s"", """")"),"человек")</f>
        <v>человек</v>
      </c>
      <c r="J2885" s="13" t="s">
        <v>29</v>
      </c>
      <c r="K2885" s="17" t="str">
        <f>IFERROR(__xludf.DUMMYFUNCTION("REGEXREPLACE(J2885, ""^[\d\s]+"", """")"),"значение показателя за год")</f>
        <v>значение показателя за год</v>
      </c>
      <c r="L2885" s="16">
        <f t="shared" si="18"/>
        <v>2</v>
      </c>
      <c r="M2885" s="13" t="s">
        <v>32</v>
      </c>
      <c r="N2885" s="13" t="str">
        <f>IFERROR(__xludf.DUMMYFUNCTION("REGEXEXTRACT(M2885, "" (.+)$"")"),"сельское население")</f>
        <v>сельское население</v>
      </c>
      <c r="O2885" s="18">
        <v>74.0</v>
      </c>
      <c r="P2885" s="23" t="s">
        <v>37</v>
      </c>
      <c r="Q2885" s="18">
        <v>56.0</v>
      </c>
      <c r="R2885" s="18">
        <v>48.0</v>
      </c>
      <c r="S2885" s="23" t="s">
        <v>37</v>
      </c>
      <c r="T2885" s="23" t="s">
        <v>37</v>
      </c>
      <c r="U2885" s="23" t="s">
        <v>37</v>
      </c>
      <c r="V2885" s="23" t="s">
        <v>37</v>
      </c>
      <c r="W2885" s="23" t="s">
        <v>37</v>
      </c>
      <c r="X2885" s="23" t="s">
        <v>37</v>
      </c>
      <c r="Y2885" s="23" t="s">
        <v>37</v>
      </c>
      <c r="Z2885" s="19" t="str">
        <f t="shared" si="6"/>
        <v/>
      </c>
      <c r="AA2885" s="19" t="str">
        <f t="shared" si="19"/>
        <v/>
      </c>
      <c r="AB2885" s="19">
        <f t="shared" si="8"/>
        <v>178</v>
      </c>
      <c r="AC2885" s="19">
        <f t="shared" si="20"/>
        <v>59.33333333</v>
      </c>
      <c r="AD2885" s="19">
        <f t="shared" si="21"/>
        <v>113</v>
      </c>
      <c r="AE2885" s="19" t="str">
        <f t="shared" si="22"/>
        <v>Нет моды</v>
      </c>
      <c r="AF2885" s="19">
        <f t="shared" si="23"/>
        <v>48</v>
      </c>
      <c r="AG2885" s="19">
        <f t="shared" si="24"/>
        <v>74</v>
      </c>
      <c r="AH2885" s="20" t="str">
        <f t="shared" si="14"/>
        <v>Город: 75%; Село: 25%</v>
      </c>
      <c r="AI2885" s="24"/>
      <c r="AJ2885" s="24"/>
      <c r="AK2885" s="24"/>
      <c r="AL2885" s="22">
        <f t="shared" si="25"/>
        <v>1</v>
      </c>
    </row>
    <row r="2886" ht="12.75" customHeight="1">
      <c r="A2886" s="13" t="s">
        <v>199</v>
      </c>
      <c r="B2886" s="13" t="str">
        <f>IFERROR(__xludf.DUMMYFUNCTION("REGEXREPLACE(A2886, ""\d"", """")"),"         Республика Татарстан (Татарстан)")</f>
        <v>         Республика Татарстан (Татарстан)</v>
      </c>
      <c r="C2886" s="14" t="str">
        <f t="shared" si="15"/>
        <v>Республика Татарстан (Татарстан)</v>
      </c>
      <c r="D2886" s="3">
        <f t="shared" si="16"/>
        <v>2</v>
      </c>
      <c r="E2886" s="15" t="s">
        <v>45</v>
      </c>
      <c r="F2886" s="13" t="str">
        <f>IFERROR(__xludf.DUMMYFUNCTION("REGEXEXTRACT(E2886, ""[А-Яа-я].*"")"),"Самоубийство")</f>
        <v>Самоубийство</v>
      </c>
      <c r="G2886" s="16">
        <f t="shared" si="17"/>
        <v>2</v>
      </c>
      <c r="H2886" s="13" t="s">
        <v>28</v>
      </c>
      <c r="I2886" s="13" t="str">
        <f>IFERROR(__xludf.DUMMYFUNCTION("REGEXREPLACE(H2886, "".*\s"", """")"),"человек")</f>
        <v>человек</v>
      </c>
      <c r="J2886" s="13" t="s">
        <v>29</v>
      </c>
      <c r="K2886" s="17" t="str">
        <f>IFERROR(__xludf.DUMMYFUNCTION("REGEXREPLACE(J2886, ""^[\d\s]+"", """")"),"значение показателя за год")</f>
        <v>значение показателя за год</v>
      </c>
      <c r="L2886" s="16">
        <f t="shared" si="18"/>
        <v>2</v>
      </c>
      <c r="M2886" s="13" t="s">
        <v>30</v>
      </c>
      <c r="N2886" s="13" t="str">
        <f>IFERROR(__xludf.DUMMYFUNCTION("REGEXEXTRACT(M2886, "" (.+)$"")"),"все население")</f>
        <v>все население</v>
      </c>
      <c r="O2886" s="18">
        <v>674.0</v>
      </c>
      <c r="P2886" s="18">
        <v>680.0</v>
      </c>
      <c r="Q2886" s="18">
        <v>564.0</v>
      </c>
      <c r="R2886" s="18">
        <v>508.0</v>
      </c>
      <c r="S2886" s="18">
        <v>439.0</v>
      </c>
      <c r="T2886" s="18">
        <v>374.0</v>
      </c>
      <c r="U2886" s="18">
        <v>259.0</v>
      </c>
      <c r="V2886" s="18">
        <v>276.0</v>
      </c>
      <c r="W2886" s="18">
        <v>247.0</v>
      </c>
      <c r="X2886" s="18">
        <v>161.0</v>
      </c>
      <c r="Y2886" s="18">
        <v>73.0</v>
      </c>
      <c r="Z2886" s="19">
        <f t="shared" si="6"/>
        <v>4255</v>
      </c>
      <c r="AA2886" s="19" t="str">
        <f t="shared" si="19"/>
        <v/>
      </c>
      <c r="AB2886" s="19" t="str">
        <f t="shared" si="8"/>
        <v/>
      </c>
      <c r="AC2886" s="19">
        <f t="shared" si="20"/>
        <v>386.8181818</v>
      </c>
      <c r="AD2886" s="19">
        <f t="shared" si="21"/>
        <v>267.5</v>
      </c>
      <c r="AE2886" s="19" t="str">
        <f t="shared" si="22"/>
        <v>Нет моды</v>
      </c>
      <c r="AF2886" s="19">
        <f t="shared" si="23"/>
        <v>73</v>
      </c>
      <c r="AG2886" s="19">
        <f t="shared" si="24"/>
        <v>680</v>
      </c>
      <c r="AH2886" s="20" t="str">
        <f t="shared" si="14"/>
        <v/>
      </c>
      <c r="AI2886" s="21"/>
      <c r="AJ2886" s="21"/>
      <c r="AK2886" s="21"/>
      <c r="AL2886" s="22">
        <f t="shared" si="25"/>
        <v>1</v>
      </c>
    </row>
    <row r="2887" ht="12.75" customHeight="1">
      <c r="A2887" s="13" t="s">
        <v>199</v>
      </c>
      <c r="B2887" s="13" t="str">
        <f>IFERROR(__xludf.DUMMYFUNCTION("REGEXREPLACE(A2887, ""\d"", """")"),"         Республика Татарстан (Татарстан)")</f>
        <v>         Республика Татарстан (Татарстан)</v>
      </c>
      <c r="C2887" s="14" t="str">
        <f t="shared" si="15"/>
        <v>Республика Татарстан (Татарстан)</v>
      </c>
      <c r="D2887" s="3">
        <f t="shared" si="16"/>
        <v>2</v>
      </c>
      <c r="E2887" s="15" t="s">
        <v>45</v>
      </c>
      <c r="F2887" s="13" t="str">
        <f>IFERROR(__xludf.DUMMYFUNCTION("REGEXEXTRACT(E2887, ""[А-Яа-я].*"")"),"Самоубийство")</f>
        <v>Самоубийство</v>
      </c>
      <c r="G2887" s="16">
        <f t="shared" si="17"/>
        <v>2</v>
      </c>
      <c r="H2887" s="13" t="s">
        <v>28</v>
      </c>
      <c r="I2887" s="13" t="str">
        <f>IFERROR(__xludf.DUMMYFUNCTION("REGEXREPLACE(H2887, "".*\s"", """")"),"человек")</f>
        <v>человек</v>
      </c>
      <c r="J2887" s="13" t="s">
        <v>29</v>
      </c>
      <c r="K2887" s="17" t="str">
        <f>IFERROR(__xludf.DUMMYFUNCTION("REGEXREPLACE(J2887, ""^[\d\s]+"", """")"),"значение показателя за год")</f>
        <v>значение показателя за год</v>
      </c>
      <c r="L2887" s="16">
        <f t="shared" si="18"/>
        <v>2</v>
      </c>
      <c r="M2887" s="13" t="s">
        <v>31</v>
      </c>
      <c r="N2887" s="13" t="str">
        <f>IFERROR(__xludf.DUMMYFUNCTION("REGEXEXTRACT(M2887, "" (.+)$"")"),"городское население")</f>
        <v>городское население</v>
      </c>
      <c r="O2887" s="18">
        <v>360.0</v>
      </c>
      <c r="P2887" s="18">
        <v>390.0</v>
      </c>
      <c r="Q2887" s="18">
        <v>317.0</v>
      </c>
      <c r="R2887" s="18">
        <v>292.0</v>
      </c>
      <c r="S2887" s="18">
        <v>242.0</v>
      </c>
      <c r="T2887" s="18">
        <v>219.0</v>
      </c>
      <c r="U2887" s="18">
        <v>129.0</v>
      </c>
      <c r="V2887" s="18">
        <v>151.0</v>
      </c>
      <c r="W2887" s="18">
        <v>118.0</v>
      </c>
      <c r="X2887" s="18">
        <v>88.0</v>
      </c>
      <c r="Y2887" s="18">
        <v>35.0</v>
      </c>
      <c r="Z2887" s="19" t="str">
        <f t="shared" si="6"/>
        <v/>
      </c>
      <c r="AA2887" s="19">
        <f t="shared" si="19"/>
        <v>2341</v>
      </c>
      <c r="AB2887" s="19" t="str">
        <f t="shared" si="8"/>
        <v/>
      </c>
      <c r="AC2887" s="19">
        <f t="shared" si="20"/>
        <v>212.8181818</v>
      </c>
      <c r="AD2887" s="19">
        <f t="shared" si="21"/>
        <v>267.5</v>
      </c>
      <c r="AE2887" s="19" t="str">
        <f t="shared" si="22"/>
        <v>Нет моды</v>
      </c>
      <c r="AF2887" s="19">
        <f t="shared" si="23"/>
        <v>35</v>
      </c>
      <c r="AG2887" s="19">
        <f t="shared" si="24"/>
        <v>390</v>
      </c>
      <c r="AH2887" s="20" t="str">
        <f t="shared" si="14"/>
        <v/>
      </c>
      <c r="AI2887" s="21"/>
      <c r="AJ2887" s="21"/>
      <c r="AK2887" s="21"/>
      <c r="AL2887" s="22">
        <f t="shared" si="25"/>
        <v>1</v>
      </c>
    </row>
    <row r="2888" ht="12.75" customHeight="1">
      <c r="A2888" s="13" t="s">
        <v>199</v>
      </c>
      <c r="B2888" s="13" t="str">
        <f>IFERROR(__xludf.DUMMYFUNCTION("REGEXREPLACE(A2888, ""\d"", """")"),"         Республика Татарстан (Татарстан)")</f>
        <v>         Республика Татарстан (Татарстан)</v>
      </c>
      <c r="C2888" s="14" t="str">
        <f t="shared" si="15"/>
        <v>Республика Татарстан (Татарстан)</v>
      </c>
      <c r="D2888" s="3">
        <f t="shared" si="16"/>
        <v>2</v>
      </c>
      <c r="E2888" s="15" t="s">
        <v>45</v>
      </c>
      <c r="F2888" s="13" t="str">
        <f>IFERROR(__xludf.DUMMYFUNCTION("REGEXEXTRACT(E2888, ""[А-Яа-я].*"")"),"Самоубийство")</f>
        <v>Самоубийство</v>
      </c>
      <c r="G2888" s="16">
        <f t="shared" si="17"/>
        <v>2</v>
      </c>
      <c r="H2888" s="13" t="s">
        <v>28</v>
      </c>
      <c r="I2888" s="13" t="str">
        <f>IFERROR(__xludf.DUMMYFUNCTION("REGEXREPLACE(H2888, "".*\s"", """")"),"человек")</f>
        <v>человек</v>
      </c>
      <c r="J2888" s="13" t="s">
        <v>29</v>
      </c>
      <c r="K2888" s="17" t="str">
        <f>IFERROR(__xludf.DUMMYFUNCTION("REGEXREPLACE(J2888, ""^[\d\s]+"", """")"),"значение показателя за год")</f>
        <v>значение показателя за год</v>
      </c>
      <c r="L2888" s="16">
        <f t="shared" si="18"/>
        <v>2</v>
      </c>
      <c r="M2888" s="13" t="s">
        <v>32</v>
      </c>
      <c r="N2888" s="13" t="str">
        <f>IFERROR(__xludf.DUMMYFUNCTION("REGEXEXTRACT(M2888, "" (.+)$"")"),"сельское население")</f>
        <v>сельское население</v>
      </c>
      <c r="O2888" s="18">
        <v>314.0</v>
      </c>
      <c r="P2888" s="18">
        <v>290.0</v>
      </c>
      <c r="Q2888" s="18">
        <v>247.0</v>
      </c>
      <c r="R2888" s="18">
        <v>216.0</v>
      </c>
      <c r="S2888" s="18">
        <v>197.0</v>
      </c>
      <c r="T2888" s="18">
        <v>155.0</v>
      </c>
      <c r="U2888" s="18">
        <v>130.0</v>
      </c>
      <c r="V2888" s="18">
        <v>125.0</v>
      </c>
      <c r="W2888" s="18">
        <v>129.0</v>
      </c>
      <c r="X2888" s="18">
        <v>73.0</v>
      </c>
      <c r="Y2888" s="18">
        <v>38.0</v>
      </c>
      <c r="Z2888" s="19" t="str">
        <f t="shared" si="6"/>
        <v/>
      </c>
      <c r="AA2888" s="19" t="str">
        <f t="shared" si="19"/>
        <v/>
      </c>
      <c r="AB2888" s="19">
        <f t="shared" si="8"/>
        <v>1914</v>
      </c>
      <c r="AC2888" s="19">
        <f t="shared" si="20"/>
        <v>174</v>
      </c>
      <c r="AD2888" s="19">
        <f t="shared" si="21"/>
        <v>176</v>
      </c>
      <c r="AE2888" s="19" t="str">
        <f t="shared" si="22"/>
        <v>Нет моды</v>
      </c>
      <c r="AF2888" s="19">
        <f t="shared" si="23"/>
        <v>38</v>
      </c>
      <c r="AG2888" s="19">
        <f t="shared" si="24"/>
        <v>314</v>
      </c>
      <c r="AH2888" s="20" t="str">
        <f t="shared" si="14"/>
        <v>Город: 55%; Село: 45%</v>
      </c>
      <c r="AI2888" s="21"/>
      <c r="AJ2888" s="21"/>
      <c r="AK2888" s="21"/>
      <c r="AL2888" s="22">
        <f t="shared" si="25"/>
        <v>1</v>
      </c>
    </row>
    <row r="2889" ht="12.75" customHeight="1">
      <c r="A2889" s="13" t="s">
        <v>199</v>
      </c>
      <c r="B2889" s="13" t="str">
        <f>IFERROR(__xludf.DUMMYFUNCTION("REGEXREPLACE(A2889, ""\d"", """")"),"         Республика Татарстан (Татарстан)")</f>
        <v>         Республика Татарстан (Татарстан)</v>
      </c>
      <c r="C2889" s="14" t="str">
        <f t="shared" si="15"/>
        <v>Республика Татарстан (Татарстан)</v>
      </c>
      <c r="D2889" s="3">
        <f t="shared" si="16"/>
        <v>2</v>
      </c>
      <c r="E2889" s="15" t="s">
        <v>46</v>
      </c>
      <c r="F2889" s="13" t="str">
        <f>IFERROR(__xludf.DUMMYFUNCTION("REGEXEXTRACT(E2889, ""[А-Яа-я].*"")"),"Случ.отравл.алкоголем")</f>
        <v>Случ.отравл.алкоголем</v>
      </c>
      <c r="G2889" s="16">
        <f t="shared" si="17"/>
        <v>2</v>
      </c>
      <c r="H2889" s="13" t="s">
        <v>28</v>
      </c>
      <c r="I2889" s="13" t="str">
        <f>IFERROR(__xludf.DUMMYFUNCTION("REGEXREPLACE(H2889, "".*\s"", """")"),"человек")</f>
        <v>человек</v>
      </c>
      <c r="J2889" s="13" t="s">
        <v>29</v>
      </c>
      <c r="K2889" s="17" t="str">
        <f>IFERROR(__xludf.DUMMYFUNCTION("REGEXREPLACE(J2889, ""^[\d\s]+"", """")"),"значение показателя за год")</f>
        <v>значение показателя за год</v>
      </c>
      <c r="L2889" s="16">
        <f t="shared" si="18"/>
        <v>2</v>
      </c>
      <c r="M2889" s="13" t="s">
        <v>30</v>
      </c>
      <c r="N2889" s="13" t="str">
        <f>IFERROR(__xludf.DUMMYFUNCTION("REGEXEXTRACT(M2889, "" (.+)$"")"),"все население")</f>
        <v>все население</v>
      </c>
      <c r="O2889" s="18">
        <v>206.0</v>
      </c>
      <c r="P2889" s="18">
        <v>200.0</v>
      </c>
      <c r="Q2889" s="18">
        <v>191.0</v>
      </c>
      <c r="R2889" s="18">
        <v>150.0</v>
      </c>
      <c r="S2889" s="18">
        <v>125.0</v>
      </c>
      <c r="T2889" s="18">
        <v>89.0</v>
      </c>
      <c r="U2889" s="18">
        <v>86.0</v>
      </c>
      <c r="V2889" s="18">
        <v>78.0</v>
      </c>
      <c r="W2889" s="18">
        <v>90.0</v>
      </c>
      <c r="X2889" s="18">
        <v>82.0</v>
      </c>
      <c r="Y2889" s="18">
        <v>76.0</v>
      </c>
      <c r="Z2889" s="19">
        <f t="shared" si="6"/>
        <v>1373</v>
      </c>
      <c r="AA2889" s="19" t="str">
        <f t="shared" si="19"/>
        <v/>
      </c>
      <c r="AB2889" s="19" t="str">
        <f t="shared" si="8"/>
        <v/>
      </c>
      <c r="AC2889" s="19">
        <f t="shared" si="20"/>
        <v>124.8181818</v>
      </c>
      <c r="AD2889" s="19">
        <f t="shared" si="21"/>
        <v>129.5</v>
      </c>
      <c r="AE2889" s="19" t="str">
        <f t="shared" si="22"/>
        <v>Нет моды</v>
      </c>
      <c r="AF2889" s="19">
        <f t="shared" si="23"/>
        <v>76</v>
      </c>
      <c r="AG2889" s="19">
        <f t="shared" si="24"/>
        <v>206</v>
      </c>
      <c r="AH2889" s="20" t="str">
        <f t="shared" si="14"/>
        <v/>
      </c>
      <c r="AI2889" s="21"/>
      <c r="AJ2889" s="21"/>
      <c r="AK2889" s="21"/>
      <c r="AL2889" s="22">
        <f t="shared" si="25"/>
        <v>1</v>
      </c>
    </row>
    <row r="2890" ht="12.75" customHeight="1">
      <c r="A2890" s="13" t="s">
        <v>199</v>
      </c>
      <c r="B2890" s="13" t="str">
        <f>IFERROR(__xludf.DUMMYFUNCTION("REGEXREPLACE(A2890, ""\d"", """")"),"         Республика Татарстан (Татарстан)")</f>
        <v>         Республика Татарстан (Татарстан)</v>
      </c>
      <c r="C2890" s="14" t="str">
        <f t="shared" si="15"/>
        <v>Республика Татарстан (Татарстан)</v>
      </c>
      <c r="D2890" s="3">
        <f t="shared" si="16"/>
        <v>2</v>
      </c>
      <c r="E2890" s="15" t="s">
        <v>46</v>
      </c>
      <c r="F2890" s="13" t="str">
        <f>IFERROR(__xludf.DUMMYFUNCTION("REGEXEXTRACT(E2890, ""[А-Яа-я].*"")"),"Случ.отравл.алкоголем")</f>
        <v>Случ.отравл.алкоголем</v>
      </c>
      <c r="G2890" s="16">
        <f t="shared" si="17"/>
        <v>2</v>
      </c>
      <c r="H2890" s="13" t="s">
        <v>28</v>
      </c>
      <c r="I2890" s="13" t="str">
        <f>IFERROR(__xludf.DUMMYFUNCTION("REGEXREPLACE(H2890, "".*\s"", """")"),"человек")</f>
        <v>человек</v>
      </c>
      <c r="J2890" s="13" t="s">
        <v>29</v>
      </c>
      <c r="K2890" s="17" t="str">
        <f>IFERROR(__xludf.DUMMYFUNCTION("REGEXREPLACE(J2890, ""^[\d\s]+"", """")"),"значение показателя за год")</f>
        <v>значение показателя за год</v>
      </c>
      <c r="L2890" s="16">
        <f t="shared" si="18"/>
        <v>2</v>
      </c>
      <c r="M2890" s="13" t="s">
        <v>31</v>
      </c>
      <c r="N2890" s="13" t="str">
        <f>IFERROR(__xludf.DUMMYFUNCTION("REGEXEXTRACT(M2890, "" (.+)$"")"),"городское население")</f>
        <v>городское население</v>
      </c>
      <c r="O2890" s="18">
        <v>152.0</v>
      </c>
      <c r="P2890" s="18">
        <v>148.0</v>
      </c>
      <c r="Q2890" s="18">
        <v>132.0</v>
      </c>
      <c r="R2890" s="18">
        <v>98.0</v>
      </c>
      <c r="S2890" s="18">
        <v>80.0</v>
      </c>
      <c r="T2890" s="18">
        <v>59.0</v>
      </c>
      <c r="U2890" s="18">
        <v>52.0</v>
      </c>
      <c r="V2890" s="18">
        <v>42.0</v>
      </c>
      <c r="W2890" s="18">
        <v>62.0</v>
      </c>
      <c r="X2890" s="18">
        <v>48.0</v>
      </c>
      <c r="Y2890" s="18">
        <v>58.0</v>
      </c>
      <c r="Z2890" s="19" t="str">
        <f t="shared" si="6"/>
        <v/>
      </c>
      <c r="AA2890" s="19">
        <f t="shared" si="19"/>
        <v>931</v>
      </c>
      <c r="AB2890" s="19" t="str">
        <f t="shared" si="8"/>
        <v/>
      </c>
      <c r="AC2890" s="19">
        <f t="shared" si="20"/>
        <v>84.63636364</v>
      </c>
      <c r="AD2890" s="19">
        <f t="shared" si="21"/>
        <v>87.5</v>
      </c>
      <c r="AE2890" s="19" t="str">
        <f t="shared" si="22"/>
        <v>Нет моды</v>
      </c>
      <c r="AF2890" s="19">
        <f t="shared" si="23"/>
        <v>42</v>
      </c>
      <c r="AG2890" s="19">
        <f t="shared" si="24"/>
        <v>152</v>
      </c>
      <c r="AH2890" s="20" t="str">
        <f t="shared" si="14"/>
        <v/>
      </c>
      <c r="AI2890" s="21"/>
      <c r="AJ2890" s="21"/>
      <c r="AK2890" s="21"/>
      <c r="AL2890" s="22">
        <f t="shared" si="25"/>
        <v>1</v>
      </c>
    </row>
    <row r="2891" ht="12.75" customHeight="1">
      <c r="A2891" s="13" t="s">
        <v>199</v>
      </c>
      <c r="B2891" s="13" t="str">
        <f>IFERROR(__xludf.DUMMYFUNCTION("REGEXREPLACE(A2891, ""\d"", """")"),"         Республика Татарстан (Татарстан)")</f>
        <v>         Республика Татарстан (Татарстан)</v>
      </c>
      <c r="C2891" s="14" t="str">
        <f t="shared" si="15"/>
        <v>Республика Татарстан (Татарстан)</v>
      </c>
      <c r="D2891" s="3">
        <f t="shared" si="16"/>
        <v>2</v>
      </c>
      <c r="E2891" s="15" t="s">
        <v>46</v>
      </c>
      <c r="F2891" s="13" t="str">
        <f>IFERROR(__xludf.DUMMYFUNCTION("REGEXEXTRACT(E2891, ""[А-Яа-я].*"")"),"Случ.отравл.алкоголем")</f>
        <v>Случ.отравл.алкоголем</v>
      </c>
      <c r="G2891" s="16">
        <f t="shared" si="17"/>
        <v>2</v>
      </c>
      <c r="H2891" s="13" t="s">
        <v>28</v>
      </c>
      <c r="I2891" s="13" t="str">
        <f>IFERROR(__xludf.DUMMYFUNCTION("REGEXREPLACE(H2891, "".*\s"", """")"),"человек")</f>
        <v>человек</v>
      </c>
      <c r="J2891" s="13" t="s">
        <v>29</v>
      </c>
      <c r="K2891" s="17" t="str">
        <f>IFERROR(__xludf.DUMMYFUNCTION("REGEXREPLACE(J2891, ""^[\d\s]+"", """")"),"значение показателя за год")</f>
        <v>значение показателя за год</v>
      </c>
      <c r="L2891" s="16">
        <f t="shared" si="18"/>
        <v>2</v>
      </c>
      <c r="M2891" s="13" t="s">
        <v>32</v>
      </c>
      <c r="N2891" s="13" t="str">
        <f>IFERROR(__xludf.DUMMYFUNCTION("REGEXEXTRACT(M2891, "" (.+)$"")"),"сельское население")</f>
        <v>сельское население</v>
      </c>
      <c r="O2891" s="18">
        <v>54.0</v>
      </c>
      <c r="P2891" s="18">
        <v>52.0</v>
      </c>
      <c r="Q2891" s="18">
        <v>59.0</v>
      </c>
      <c r="R2891" s="18">
        <v>52.0</v>
      </c>
      <c r="S2891" s="18">
        <v>45.0</v>
      </c>
      <c r="T2891" s="18">
        <v>30.0</v>
      </c>
      <c r="U2891" s="18">
        <v>34.0</v>
      </c>
      <c r="V2891" s="18">
        <v>36.0</v>
      </c>
      <c r="W2891" s="18">
        <v>28.0</v>
      </c>
      <c r="X2891" s="18">
        <v>34.0</v>
      </c>
      <c r="Y2891" s="18">
        <v>18.0</v>
      </c>
      <c r="Z2891" s="19" t="str">
        <f t="shared" si="6"/>
        <v/>
      </c>
      <c r="AA2891" s="19" t="str">
        <f t="shared" si="19"/>
        <v/>
      </c>
      <c r="AB2891" s="19">
        <f t="shared" si="8"/>
        <v>442</v>
      </c>
      <c r="AC2891" s="19">
        <f t="shared" si="20"/>
        <v>40.18181818</v>
      </c>
      <c r="AD2891" s="19">
        <f t="shared" si="21"/>
        <v>52</v>
      </c>
      <c r="AE2891" s="19" t="str">
        <f t="shared" si="22"/>
        <v>Нет моды</v>
      </c>
      <c r="AF2891" s="19">
        <f t="shared" si="23"/>
        <v>18</v>
      </c>
      <c r="AG2891" s="19">
        <f t="shared" si="24"/>
        <v>59</v>
      </c>
      <c r="AH2891" s="20" t="str">
        <f t="shared" si="14"/>
        <v>Город: 68%; Село: 32%</v>
      </c>
      <c r="AI2891" s="21"/>
      <c r="AJ2891" s="21"/>
      <c r="AK2891" s="21"/>
      <c r="AL2891" s="22">
        <f t="shared" si="25"/>
        <v>1</v>
      </c>
    </row>
    <row r="2892" ht="12.75" customHeight="1">
      <c r="A2892" s="13" t="s">
        <v>199</v>
      </c>
      <c r="B2892" s="13" t="str">
        <f>IFERROR(__xludf.DUMMYFUNCTION("REGEXREPLACE(A2892, ""\d"", """")"),"         Республика Татарстан (Татарстан)")</f>
        <v>         Республика Татарстан (Татарстан)</v>
      </c>
      <c r="C2892" s="14" t="str">
        <f t="shared" si="15"/>
        <v>Республика Татарстан (Татарстан)</v>
      </c>
      <c r="D2892" s="3">
        <f t="shared" si="16"/>
        <v>2</v>
      </c>
      <c r="E2892" s="15" t="s">
        <v>47</v>
      </c>
      <c r="F2892" s="13" t="str">
        <f>IFERROR(__xludf.DUMMYFUNCTION("REGEXEXTRACT(E2892, ""[А-Яа-я].*"")"),"транспортные травмы всех видов")</f>
        <v>транспортные травмы всех видов</v>
      </c>
      <c r="G2892" s="16">
        <f t="shared" si="17"/>
        <v>2</v>
      </c>
      <c r="H2892" s="13" t="s">
        <v>28</v>
      </c>
      <c r="I2892" s="13" t="str">
        <f>IFERROR(__xludf.DUMMYFUNCTION("REGEXREPLACE(H2892, "".*\s"", """")"),"человек")</f>
        <v>человек</v>
      </c>
      <c r="J2892" s="13" t="s">
        <v>29</v>
      </c>
      <c r="K2892" s="17" t="str">
        <f>IFERROR(__xludf.DUMMYFUNCTION("REGEXREPLACE(J2892, ""^[\d\s]+"", """")"),"значение показателя за год")</f>
        <v>значение показателя за год</v>
      </c>
      <c r="L2892" s="16">
        <f t="shared" si="18"/>
        <v>2</v>
      </c>
      <c r="M2892" s="13" t="s">
        <v>30</v>
      </c>
      <c r="N2892" s="13" t="str">
        <f>IFERROR(__xludf.DUMMYFUNCTION("REGEXEXTRACT(M2892, "" (.+)$"")"),"все население")</f>
        <v>все население</v>
      </c>
      <c r="O2892" s="18">
        <v>832.0</v>
      </c>
      <c r="P2892" s="18">
        <v>681.0</v>
      </c>
      <c r="Q2892" s="18">
        <v>536.0</v>
      </c>
      <c r="R2892" s="18">
        <v>486.0</v>
      </c>
      <c r="S2892" s="23" t="s">
        <v>37</v>
      </c>
      <c r="T2892" s="23" t="s">
        <v>37</v>
      </c>
      <c r="U2892" s="23" t="s">
        <v>37</v>
      </c>
      <c r="V2892" s="23" t="s">
        <v>37</v>
      </c>
      <c r="W2892" s="23" t="s">
        <v>37</v>
      </c>
      <c r="X2892" s="23" t="s">
        <v>37</v>
      </c>
      <c r="Y2892" s="23" t="s">
        <v>37</v>
      </c>
      <c r="Z2892" s="19">
        <f t="shared" si="6"/>
        <v>2535</v>
      </c>
      <c r="AA2892" s="19" t="str">
        <f t="shared" si="19"/>
        <v/>
      </c>
      <c r="AB2892" s="19" t="str">
        <f t="shared" si="8"/>
        <v/>
      </c>
      <c r="AC2892" s="19">
        <f t="shared" si="20"/>
        <v>633.75</v>
      </c>
      <c r="AD2892" s="19">
        <f t="shared" si="21"/>
        <v>52</v>
      </c>
      <c r="AE2892" s="19" t="str">
        <f t="shared" si="22"/>
        <v>Нет моды</v>
      </c>
      <c r="AF2892" s="19">
        <f t="shared" si="23"/>
        <v>486</v>
      </c>
      <c r="AG2892" s="19">
        <f t="shared" si="24"/>
        <v>832</v>
      </c>
      <c r="AH2892" s="20" t="str">
        <f t="shared" si="14"/>
        <v/>
      </c>
      <c r="AI2892" s="24"/>
      <c r="AJ2892" s="24"/>
      <c r="AK2892" s="24"/>
      <c r="AL2892" s="22">
        <f t="shared" si="25"/>
        <v>1</v>
      </c>
    </row>
    <row r="2893" ht="12.75" customHeight="1">
      <c r="A2893" s="13" t="s">
        <v>199</v>
      </c>
      <c r="B2893" s="13" t="str">
        <f>IFERROR(__xludf.DUMMYFUNCTION("REGEXREPLACE(A2893, ""\d"", """")"),"         Республика Татарстан (Татарстан)")</f>
        <v>         Республика Татарстан (Татарстан)</v>
      </c>
      <c r="C2893" s="14" t="str">
        <f t="shared" si="15"/>
        <v>Республика Татарстан (Татарстан)</v>
      </c>
      <c r="D2893" s="3">
        <f t="shared" si="16"/>
        <v>2</v>
      </c>
      <c r="E2893" s="15" t="s">
        <v>47</v>
      </c>
      <c r="F2893" s="13" t="str">
        <f>IFERROR(__xludf.DUMMYFUNCTION("REGEXEXTRACT(E2893, ""[А-Яа-я].*"")"),"транспортные травмы всех видов")</f>
        <v>транспортные травмы всех видов</v>
      </c>
      <c r="G2893" s="16">
        <f t="shared" si="17"/>
        <v>2</v>
      </c>
      <c r="H2893" s="13" t="s">
        <v>28</v>
      </c>
      <c r="I2893" s="13" t="str">
        <f>IFERROR(__xludf.DUMMYFUNCTION("REGEXREPLACE(H2893, "".*\s"", """")"),"человек")</f>
        <v>человек</v>
      </c>
      <c r="J2893" s="13" t="s">
        <v>29</v>
      </c>
      <c r="K2893" s="17" t="str">
        <f>IFERROR(__xludf.DUMMYFUNCTION("REGEXREPLACE(J2893, ""^[\d\s]+"", """")"),"значение показателя за год")</f>
        <v>значение показателя за год</v>
      </c>
      <c r="L2893" s="16">
        <f t="shared" si="18"/>
        <v>2</v>
      </c>
      <c r="M2893" s="13" t="s">
        <v>31</v>
      </c>
      <c r="N2893" s="13" t="str">
        <f>IFERROR(__xludf.DUMMYFUNCTION("REGEXEXTRACT(M2893, "" (.+)$"")"),"городское население")</f>
        <v>городское население</v>
      </c>
      <c r="O2893" s="18">
        <v>551.0</v>
      </c>
      <c r="P2893" s="18">
        <v>426.0</v>
      </c>
      <c r="Q2893" s="18">
        <v>350.0</v>
      </c>
      <c r="R2893" s="18">
        <v>291.0</v>
      </c>
      <c r="S2893" s="23" t="s">
        <v>37</v>
      </c>
      <c r="T2893" s="23" t="s">
        <v>37</v>
      </c>
      <c r="U2893" s="23" t="s">
        <v>37</v>
      </c>
      <c r="V2893" s="23" t="s">
        <v>37</v>
      </c>
      <c r="W2893" s="23" t="s">
        <v>37</v>
      </c>
      <c r="X2893" s="23" t="s">
        <v>37</v>
      </c>
      <c r="Y2893" s="23" t="s">
        <v>37</v>
      </c>
      <c r="Z2893" s="19" t="str">
        <f t="shared" si="6"/>
        <v/>
      </c>
      <c r="AA2893" s="19">
        <f t="shared" si="19"/>
        <v>1618</v>
      </c>
      <c r="AB2893" s="19" t="str">
        <f t="shared" si="8"/>
        <v/>
      </c>
      <c r="AC2893" s="19">
        <f t="shared" si="20"/>
        <v>404.5</v>
      </c>
      <c r="AD2893" s="19">
        <f t="shared" si="21"/>
        <v>511</v>
      </c>
      <c r="AE2893" s="19" t="str">
        <f t="shared" si="22"/>
        <v>Нет моды</v>
      </c>
      <c r="AF2893" s="19">
        <f t="shared" si="23"/>
        <v>291</v>
      </c>
      <c r="AG2893" s="19">
        <f t="shared" si="24"/>
        <v>551</v>
      </c>
      <c r="AH2893" s="20" t="str">
        <f t="shared" si="14"/>
        <v/>
      </c>
      <c r="AI2893" s="24"/>
      <c r="AJ2893" s="24"/>
      <c r="AK2893" s="24"/>
      <c r="AL2893" s="22">
        <f t="shared" si="25"/>
        <v>1</v>
      </c>
    </row>
    <row r="2894" ht="12.75" customHeight="1">
      <c r="A2894" s="13" t="s">
        <v>199</v>
      </c>
      <c r="B2894" s="13" t="str">
        <f>IFERROR(__xludf.DUMMYFUNCTION("REGEXREPLACE(A2894, ""\d"", """")"),"         Республика Татарстан (Татарстан)")</f>
        <v>         Республика Татарстан (Татарстан)</v>
      </c>
      <c r="C2894" s="14" t="str">
        <f t="shared" si="15"/>
        <v>Республика Татарстан (Татарстан)</v>
      </c>
      <c r="D2894" s="3">
        <f t="shared" si="16"/>
        <v>2</v>
      </c>
      <c r="E2894" s="15" t="s">
        <v>47</v>
      </c>
      <c r="F2894" s="13" t="str">
        <f>IFERROR(__xludf.DUMMYFUNCTION("REGEXEXTRACT(E2894, ""[А-Яа-я].*"")"),"транспортные травмы всех видов")</f>
        <v>транспортные травмы всех видов</v>
      </c>
      <c r="G2894" s="16">
        <f t="shared" si="17"/>
        <v>2</v>
      </c>
      <c r="H2894" s="13" t="s">
        <v>28</v>
      </c>
      <c r="I2894" s="13" t="str">
        <f>IFERROR(__xludf.DUMMYFUNCTION("REGEXREPLACE(H2894, "".*\s"", """")"),"человек")</f>
        <v>человек</v>
      </c>
      <c r="J2894" s="13" t="s">
        <v>29</v>
      </c>
      <c r="K2894" s="17" t="str">
        <f>IFERROR(__xludf.DUMMYFUNCTION("REGEXREPLACE(J2894, ""^[\d\s]+"", """")"),"значение показателя за год")</f>
        <v>значение показателя за год</v>
      </c>
      <c r="L2894" s="16">
        <f t="shared" si="18"/>
        <v>2</v>
      </c>
      <c r="M2894" s="13" t="s">
        <v>32</v>
      </c>
      <c r="N2894" s="13" t="str">
        <f>IFERROR(__xludf.DUMMYFUNCTION("REGEXEXTRACT(M2894, "" (.+)$"")"),"сельское население")</f>
        <v>сельское население</v>
      </c>
      <c r="O2894" s="18">
        <v>281.0</v>
      </c>
      <c r="P2894" s="18">
        <v>255.0</v>
      </c>
      <c r="Q2894" s="18">
        <v>186.0</v>
      </c>
      <c r="R2894" s="18">
        <v>195.0</v>
      </c>
      <c r="S2894" s="23" t="s">
        <v>37</v>
      </c>
      <c r="T2894" s="23" t="s">
        <v>37</v>
      </c>
      <c r="U2894" s="23" t="s">
        <v>37</v>
      </c>
      <c r="V2894" s="23" t="s">
        <v>37</v>
      </c>
      <c r="W2894" s="23" t="s">
        <v>37</v>
      </c>
      <c r="X2894" s="23" t="s">
        <v>37</v>
      </c>
      <c r="Y2894" s="23" t="s">
        <v>37</v>
      </c>
      <c r="Z2894" s="19" t="str">
        <f t="shared" si="6"/>
        <v/>
      </c>
      <c r="AA2894" s="19" t="str">
        <f t="shared" si="19"/>
        <v/>
      </c>
      <c r="AB2894" s="19">
        <f t="shared" si="8"/>
        <v>917</v>
      </c>
      <c r="AC2894" s="19">
        <f t="shared" si="20"/>
        <v>229.25</v>
      </c>
      <c r="AD2894" s="19">
        <f t="shared" si="21"/>
        <v>286</v>
      </c>
      <c r="AE2894" s="19" t="str">
        <f t="shared" si="22"/>
        <v>Нет моды</v>
      </c>
      <c r="AF2894" s="19">
        <f t="shared" si="23"/>
        <v>186</v>
      </c>
      <c r="AG2894" s="19">
        <f t="shared" si="24"/>
        <v>281</v>
      </c>
      <c r="AH2894" s="20" t="str">
        <f t="shared" si="14"/>
        <v>Город: 64%; Село: 36%</v>
      </c>
      <c r="AI2894" s="24"/>
      <c r="AJ2894" s="24"/>
      <c r="AK2894" s="24"/>
      <c r="AL2894" s="22">
        <f t="shared" si="25"/>
        <v>1</v>
      </c>
    </row>
    <row r="2895" ht="12.75" customHeight="1">
      <c r="A2895" s="13" t="s">
        <v>199</v>
      </c>
      <c r="B2895" s="13" t="str">
        <f>IFERROR(__xludf.DUMMYFUNCTION("REGEXREPLACE(A2895, ""\d"", """")"),"         Республика Татарстан (Татарстан)")</f>
        <v>         Республика Татарстан (Татарстан)</v>
      </c>
      <c r="C2895" s="14" t="str">
        <f t="shared" si="15"/>
        <v>Республика Татарстан (Татарстан)</v>
      </c>
      <c r="D2895" s="3">
        <f t="shared" si="16"/>
        <v>2</v>
      </c>
      <c r="E2895" s="15" t="s">
        <v>48</v>
      </c>
      <c r="F2895" s="13" t="str">
        <f>IFERROR(__xludf.DUMMYFUNCTION("REGEXEXTRACT(E2895, ""[А-Яа-я].*"")"),"Убийство")</f>
        <v>Убийство</v>
      </c>
      <c r="G2895" s="16">
        <f t="shared" si="17"/>
        <v>2</v>
      </c>
      <c r="H2895" s="13" t="s">
        <v>28</v>
      </c>
      <c r="I2895" s="13" t="str">
        <f>IFERROR(__xludf.DUMMYFUNCTION("REGEXREPLACE(H2895, "".*\s"", """")"),"человек")</f>
        <v>человек</v>
      </c>
      <c r="J2895" s="13" t="s">
        <v>29</v>
      </c>
      <c r="K2895" s="17" t="str">
        <f>IFERROR(__xludf.DUMMYFUNCTION("REGEXREPLACE(J2895, ""^[\d\s]+"", """")"),"значение показателя за год")</f>
        <v>значение показателя за год</v>
      </c>
      <c r="L2895" s="16">
        <f t="shared" si="18"/>
        <v>2</v>
      </c>
      <c r="M2895" s="13" t="s">
        <v>30</v>
      </c>
      <c r="N2895" s="13" t="str">
        <f>IFERROR(__xludf.DUMMYFUNCTION("REGEXEXTRACT(M2895, "" (.+)$"")"),"все население")</f>
        <v>все население</v>
      </c>
      <c r="O2895" s="18">
        <v>288.0</v>
      </c>
      <c r="P2895" s="18">
        <v>263.0</v>
      </c>
      <c r="Q2895" s="18">
        <v>217.0</v>
      </c>
      <c r="R2895" s="18">
        <v>190.0</v>
      </c>
      <c r="S2895" s="18">
        <v>145.0</v>
      </c>
      <c r="T2895" s="18">
        <v>130.0</v>
      </c>
      <c r="U2895" s="18">
        <v>106.0</v>
      </c>
      <c r="V2895" s="18">
        <v>114.0</v>
      </c>
      <c r="W2895" s="18">
        <v>95.0</v>
      </c>
      <c r="X2895" s="18">
        <v>65.0</v>
      </c>
      <c r="Y2895" s="18">
        <v>53.0</v>
      </c>
      <c r="Z2895" s="19">
        <f t="shared" si="6"/>
        <v>1666</v>
      </c>
      <c r="AA2895" s="19" t="str">
        <f t="shared" si="19"/>
        <v/>
      </c>
      <c r="AB2895" s="19" t="str">
        <f t="shared" si="8"/>
        <v/>
      </c>
      <c r="AC2895" s="19">
        <f t="shared" si="20"/>
        <v>151.4545455</v>
      </c>
      <c r="AD2895" s="19">
        <f t="shared" si="21"/>
        <v>186</v>
      </c>
      <c r="AE2895" s="19" t="str">
        <f t="shared" si="22"/>
        <v>Нет моды</v>
      </c>
      <c r="AF2895" s="19">
        <f t="shared" si="23"/>
        <v>53</v>
      </c>
      <c r="AG2895" s="19">
        <f t="shared" si="24"/>
        <v>288</v>
      </c>
      <c r="AH2895" s="20" t="str">
        <f t="shared" si="14"/>
        <v/>
      </c>
      <c r="AI2895" s="21"/>
      <c r="AJ2895" s="21"/>
      <c r="AK2895" s="21"/>
      <c r="AL2895" s="22">
        <f t="shared" si="25"/>
        <v>1</v>
      </c>
    </row>
    <row r="2896" ht="12.75" customHeight="1">
      <c r="A2896" s="13" t="s">
        <v>199</v>
      </c>
      <c r="B2896" s="13" t="str">
        <f>IFERROR(__xludf.DUMMYFUNCTION("REGEXREPLACE(A2896, ""\d"", """")"),"         Республика Татарстан (Татарстан)")</f>
        <v>         Республика Татарстан (Татарстан)</v>
      </c>
      <c r="C2896" s="14" t="str">
        <f t="shared" si="15"/>
        <v>Республика Татарстан (Татарстан)</v>
      </c>
      <c r="D2896" s="3">
        <f t="shared" si="16"/>
        <v>2</v>
      </c>
      <c r="E2896" s="15" t="s">
        <v>48</v>
      </c>
      <c r="F2896" s="13" t="str">
        <f>IFERROR(__xludf.DUMMYFUNCTION("REGEXEXTRACT(E2896, ""[А-Яа-я].*"")"),"Убийство")</f>
        <v>Убийство</v>
      </c>
      <c r="G2896" s="16">
        <f t="shared" si="17"/>
        <v>2</v>
      </c>
      <c r="H2896" s="13" t="s">
        <v>28</v>
      </c>
      <c r="I2896" s="13" t="str">
        <f>IFERROR(__xludf.DUMMYFUNCTION("REGEXREPLACE(H2896, "".*\s"", """")"),"человек")</f>
        <v>человек</v>
      </c>
      <c r="J2896" s="13" t="s">
        <v>29</v>
      </c>
      <c r="K2896" s="17" t="str">
        <f>IFERROR(__xludf.DUMMYFUNCTION("REGEXREPLACE(J2896, ""^[\d\s]+"", """")"),"значение показателя за год")</f>
        <v>значение показателя за год</v>
      </c>
      <c r="L2896" s="16">
        <f t="shared" si="18"/>
        <v>2</v>
      </c>
      <c r="M2896" s="13" t="s">
        <v>31</v>
      </c>
      <c r="N2896" s="13" t="str">
        <f>IFERROR(__xludf.DUMMYFUNCTION("REGEXEXTRACT(M2896, "" (.+)$"")"),"городское население")</f>
        <v>городское население</v>
      </c>
      <c r="O2896" s="18">
        <v>215.0</v>
      </c>
      <c r="P2896" s="18">
        <v>191.0</v>
      </c>
      <c r="Q2896" s="18">
        <v>154.0</v>
      </c>
      <c r="R2896" s="18">
        <v>145.0</v>
      </c>
      <c r="S2896" s="18">
        <v>111.0</v>
      </c>
      <c r="T2896" s="18">
        <v>99.0</v>
      </c>
      <c r="U2896" s="18">
        <v>81.0</v>
      </c>
      <c r="V2896" s="18">
        <v>88.0</v>
      </c>
      <c r="W2896" s="18">
        <v>71.0</v>
      </c>
      <c r="X2896" s="18">
        <v>46.0</v>
      </c>
      <c r="Y2896" s="18">
        <v>38.0</v>
      </c>
      <c r="Z2896" s="19" t="str">
        <f t="shared" si="6"/>
        <v/>
      </c>
      <c r="AA2896" s="19">
        <f t="shared" si="19"/>
        <v>1239</v>
      </c>
      <c r="AB2896" s="19" t="str">
        <f t="shared" si="8"/>
        <v/>
      </c>
      <c r="AC2896" s="19">
        <f t="shared" si="20"/>
        <v>112.6363636</v>
      </c>
      <c r="AD2896" s="19">
        <f t="shared" si="21"/>
        <v>112.5</v>
      </c>
      <c r="AE2896" s="19" t="str">
        <f t="shared" si="22"/>
        <v>Нет моды</v>
      </c>
      <c r="AF2896" s="19">
        <f t="shared" si="23"/>
        <v>38</v>
      </c>
      <c r="AG2896" s="19">
        <f t="shared" si="24"/>
        <v>215</v>
      </c>
      <c r="AH2896" s="20" t="str">
        <f t="shared" si="14"/>
        <v/>
      </c>
      <c r="AI2896" s="21"/>
      <c r="AJ2896" s="21"/>
      <c r="AK2896" s="21"/>
      <c r="AL2896" s="22">
        <f t="shared" si="25"/>
        <v>1</v>
      </c>
    </row>
    <row r="2897" ht="12.75" customHeight="1">
      <c r="A2897" s="13" t="s">
        <v>199</v>
      </c>
      <c r="B2897" s="13" t="str">
        <f>IFERROR(__xludf.DUMMYFUNCTION("REGEXREPLACE(A2897, ""\d"", """")"),"         Республика Татарстан (Татарстан)")</f>
        <v>         Республика Татарстан (Татарстан)</v>
      </c>
      <c r="C2897" s="14" t="str">
        <f t="shared" si="15"/>
        <v>Республика Татарстан (Татарстан)</v>
      </c>
      <c r="D2897" s="3">
        <f t="shared" si="16"/>
        <v>2</v>
      </c>
      <c r="E2897" s="15" t="s">
        <v>48</v>
      </c>
      <c r="F2897" s="13" t="str">
        <f>IFERROR(__xludf.DUMMYFUNCTION("REGEXEXTRACT(E2897, ""[А-Яа-я].*"")"),"Убийство")</f>
        <v>Убийство</v>
      </c>
      <c r="G2897" s="16">
        <f t="shared" si="17"/>
        <v>2</v>
      </c>
      <c r="H2897" s="13" t="s">
        <v>28</v>
      </c>
      <c r="I2897" s="13" t="str">
        <f>IFERROR(__xludf.DUMMYFUNCTION("REGEXREPLACE(H2897, "".*\s"", """")"),"человек")</f>
        <v>человек</v>
      </c>
      <c r="J2897" s="13" t="s">
        <v>29</v>
      </c>
      <c r="K2897" s="17" t="str">
        <f>IFERROR(__xludf.DUMMYFUNCTION("REGEXREPLACE(J2897, ""^[\d\s]+"", """")"),"значение показателя за год")</f>
        <v>значение показателя за год</v>
      </c>
      <c r="L2897" s="16">
        <f t="shared" si="18"/>
        <v>2</v>
      </c>
      <c r="M2897" s="13" t="s">
        <v>32</v>
      </c>
      <c r="N2897" s="13" t="str">
        <f>IFERROR(__xludf.DUMMYFUNCTION("REGEXEXTRACT(M2897, "" (.+)$"")"),"сельское население")</f>
        <v>сельское население</v>
      </c>
      <c r="O2897" s="18">
        <v>73.0</v>
      </c>
      <c r="P2897" s="18">
        <v>72.0</v>
      </c>
      <c r="Q2897" s="18">
        <v>63.0</v>
      </c>
      <c r="R2897" s="18">
        <v>45.0</v>
      </c>
      <c r="S2897" s="18">
        <v>34.0</v>
      </c>
      <c r="T2897" s="18">
        <v>31.0</v>
      </c>
      <c r="U2897" s="18">
        <v>25.0</v>
      </c>
      <c r="V2897" s="18">
        <v>26.0</v>
      </c>
      <c r="W2897" s="18">
        <v>24.0</v>
      </c>
      <c r="X2897" s="18">
        <v>19.0</v>
      </c>
      <c r="Y2897" s="18">
        <v>15.0</v>
      </c>
      <c r="Z2897" s="19" t="str">
        <f t="shared" si="6"/>
        <v/>
      </c>
      <c r="AA2897" s="19" t="str">
        <f t="shared" si="19"/>
        <v/>
      </c>
      <c r="AB2897" s="19">
        <f t="shared" si="8"/>
        <v>427</v>
      </c>
      <c r="AC2897" s="19">
        <f t="shared" si="20"/>
        <v>38.81818182</v>
      </c>
      <c r="AD2897" s="19">
        <f t="shared" si="21"/>
        <v>67</v>
      </c>
      <c r="AE2897" s="19" t="str">
        <f t="shared" si="22"/>
        <v>Нет моды</v>
      </c>
      <c r="AF2897" s="19">
        <f t="shared" si="23"/>
        <v>15</v>
      </c>
      <c r="AG2897" s="19">
        <f t="shared" si="24"/>
        <v>73</v>
      </c>
      <c r="AH2897" s="20" t="str">
        <f t="shared" si="14"/>
        <v>Город: 74%; Село: 26%</v>
      </c>
      <c r="AI2897" s="21"/>
      <c r="AJ2897" s="21"/>
      <c r="AK2897" s="21"/>
      <c r="AL2897" s="22">
        <f t="shared" si="25"/>
        <v>1</v>
      </c>
    </row>
    <row r="2898" ht="12.75" customHeight="1">
      <c r="A2898" s="13" t="s">
        <v>199</v>
      </c>
      <c r="B2898" s="13" t="str">
        <f>IFERROR(__xludf.DUMMYFUNCTION("REGEXREPLACE(A2898, ""\d"", """")"),"         Республика Татарстан (Татарстан)")</f>
        <v>         Республика Татарстан (Татарстан)</v>
      </c>
      <c r="C2898" s="14" t="str">
        <f t="shared" si="15"/>
        <v>Республика Татарстан (Татарстан)</v>
      </c>
      <c r="D2898" s="3">
        <f t="shared" si="16"/>
        <v>2</v>
      </c>
      <c r="E2898" s="15" t="s">
        <v>49</v>
      </c>
      <c r="F2898" s="13" t="str">
        <f>IFERROR(__xludf.DUMMYFUNCTION("REGEXEXTRACT(E2898, ""[А-Яа-я].*"")"),"Цереброваскулярные болезни")</f>
        <v>Цереброваскулярные болезни</v>
      </c>
      <c r="G2898" s="16">
        <f t="shared" si="17"/>
        <v>2</v>
      </c>
      <c r="H2898" s="13" t="s">
        <v>28</v>
      </c>
      <c r="I2898" s="13" t="str">
        <f>IFERROR(__xludf.DUMMYFUNCTION("REGEXREPLACE(H2898, "".*\s"", """")"),"человек")</f>
        <v>человек</v>
      </c>
      <c r="J2898" s="13" t="s">
        <v>29</v>
      </c>
      <c r="K2898" s="17" t="str">
        <f>IFERROR(__xludf.DUMMYFUNCTION("REGEXREPLACE(J2898, ""^[\d\s]+"", """")"),"значение показателя за год")</f>
        <v>значение показателя за год</v>
      </c>
      <c r="L2898" s="16">
        <f t="shared" si="18"/>
        <v>2</v>
      </c>
      <c r="M2898" s="13" t="s">
        <v>30</v>
      </c>
      <c r="N2898" s="13" t="str">
        <f>IFERROR(__xludf.DUMMYFUNCTION("REGEXEXTRACT(M2898, "" (.+)$"")"),"все население")</f>
        <v>все население</v>
      </c>
      <c r="O2898" s="18">
        <v>8358.0</v>
      </c>
      <c r="P2898" s="18">
        <v>8669.0</v>
      </c>
      <c r="Q2898" s="18">
        <v>9362.0</v>
      </c>
      <c r="R2898" s="18">
        <v>10099.0</v>
      </c>
      <c r="S2898" s="18">
        <v>9586.0</v>
      </c>
      <c r="T2898" s="18">
        <v>9818.0</v>
      </c>
      <c r="U2898" s="18">
        <v>8095.0</v>
      </c>
      <c r="V2898" s="18">
        <v>9307.0</v>
      </c>
      <c r="W2898" s="18">
        <v>7963.0</v>
      </c>
      <c r="X2898" s="18">
        <v>8000.0</v>
      </c>
      <c r="Y2898" s="18">
        <v>7780.0</v>
      </c>
      <c r="Z2898" s="19">
        <f t="shared" si="6"/>
        <v>97037</v>
      </c>
      <c r="AA2898" s="19" t="str">
        <f t="shared" si="19"/>
        <v/>
      </c>
      <c r="AB2898" s="19" t="str">
        <f t="shared" si="8"/>
        <v/>
      </c>
      <c r="AC2898" s="19">
        <f t="shared" si="20"/>
        <v>8821.545455</v>
      </c>
      <c r="AD2898" s="19">
        <f t="shared" si="21"/>
        <v>3926.5</v>
      </c>
      <c r="AE2898" s="19" t="str">
        <f t="shared" si="22"/>
        <v>Нет моды</v>
      </c>
      <c r="AF2898" s="19">
        <f t="shared" si="23"/>
        <v>7780</v>
      </c>
      <c r="AG2898" s="19">
        <f t="shared" si="24"/>
        <v>10099</v>
      </c>
      <c r="AH2898" s="20" t="str">
        <f t="shared" si="14"/>
        <v/>
      </c>
      <c r="AI2898" s="21"/>
      <c r="AJ2898" s="21"/>
      <c r="AK2898" s="21"/>
      <c r="AL2898" s="22">
        <f t="shared" si="25"/>
        <v>1</v>
      </c>
    </row>
    <row r="2899" ht="12.75" customHeight="1">
      <c r="A2899" s="13" t="s">
        <v>199</v>
      </c>
      <c r="B2899" s="13" t="str">
        <f>IFERROR(__xludf.DUMMYFUNCTION("REGEXREPLACE(A2899, ""\d"", """")"),"         Республика Татарстан (Татарстан)")</f>
        <v>         Республика Татарстан (Татарстан)</v>
      </c>
      <c r="C2899" s="14" t="str">
        <f t="shared" si="15"/>
        <v>Республика Татарстан (Татарстан)</v>
      </c>
      <c r="D2899" s="3">
        <f t="shared" si="16"/>
        <v>2</v>
      </c>
      <c r="E2899" s="15" t="s">
        <v>49</v>
      </c>
      <c r="F2899" s="13" t="str">
        <f>IFERROR(__xludf.DUMMYFUNCTION("REGEXEXTRACT(E2899, ""[А-Яа-я].*"")"),"Цереброваскулярные болезни")</f>
        <v>Цереброваскулярные болезни</v>
      </c>
      <c r="G2899" s="16">
        <f t="shared" si="17"/>
        <v>2</v>
      </c>
      <c r="H2899" s="13" t="s">
        <v>28</v>
      </c>
      <c r="I2899" s="13" t="str">
        <f>IFERROR(__xludf.DUMMYFUNCTION("REGEXREPLACE(H2899, "".*\s"", """")"),"человек")</f>
        <v>человек</v>
      </c>
      <c r="J2899" s="13" t="s">
        <v>29</v>
      </c>
      <c r="K2899" s="17" t="str">
        <f>IFERROR(__xludf.DUMMYFUNCTION("REGEXREPLACE(J2899, ""^[\d\s]+"", """")"),"значение показателя за год")</f>
        <v>значение показателя за год</v>
      </c>
      <c r="L2899" s="16">
        <f t="shared" si="18"/>
        <v>2</v>
      </c>
      <c r="M2899" s="13" t="s">
        <v>31</v>
      </c>
      <c r="N2899" s="13" t="str">
        <f>IFERROR(__xludf.DUMMYFUNCTION("REGEXEXTRACT(M2899, "" (.+)$"")"),"городское население")</f>
        <v>городское население</v>
      </c>
      <c r="O2899" s="18">
        <v>6376.0</v>
      </c>
      <c r="P2899" s="18">
        <v>6640.0</v>
      </c>
      <c r="Q2899" s="18">
        <v>6775.0</v>
      </c>
      <c r="R2899" s="18">
        <v>7229.0</v>
      </c>
      <c r="S2899" s="18">
        <v>6945.0</v>
      </c>
      <c r="T2899" s="18">
        <v>7038.0</v>
      </c>
      <c r="U2899" s="18">
        <v>5689.0</v>
      </c>
      <c r="V2899" s="18">
        <v>6592.0</v>
      </c>
      <c r="W2899" s="18">
        <v>5816.0</v>
      </c>
      <c r="X2899" s="18">
        <v>5573.0</v>
      </c>
      <c r="Y2899" s="18">
        <v>5246.0</v>
      </c>
      <c r="Z2899" s="19" t="str">
        <f t="shared" si="6"/>
        <v/>
      </c>
      <c r="AA2899" s="19">
        <f t="shared" si="19"/>
        <v>69919</v>
      </c>
      <c r="AB2899" s="19" t="str">
        <f t="shared" si="8"/>
        <v/>
      </c>
      <c r="AC2899" s="19">
        <f t="shared" si="20"/>
        <v>6356.272727</v>
      </c>
      <c r="AD2899" s="19">
        <f t="shared" si="21"/>
        <v>7504.5</v>
      </c>
      <c r="AE2899" s="19" t="str">
        <f t="shared" si="22"/>
        <v>Нет моды</v>
      </c>
      <c r="AF2899" s="19">
        <f t="shared" si="23"/>
        <v>5246</v>
      </c>
      <c r="AG2899" s="19">
        <f t="shared" si="24"/>
        <v>7229</v>
      </c>
      <c r="AH2899" s="20" t="str">
        <f t="shared" si="14"/>
        <v/>
      </c>
      <c r="AI2899" s="21"/>
      <c r="AJ2899" s="21"/>
      <c r="AK2899" s="21"/>
      <c r="AL2899" s="22">
        <f t="shared" si="25"/>
        <v>1</v>
      </c>
    </row>
    <row r="2900" ht="12.75" customHeight="1">
      <c r="A2900" s="13" t="s">
        <v>199</v>
      </c>
      <c r="B2900" s="13" t="str">
        <f>IFERROR(__xludf.DUMMYFUNCTION("REGEXREPLACE(A2900, ""\d"", """")"),"         Республика Татарстан (Татарстан)")</f>
        <v>         Республика Татарстан (Татарстан)</v>
      </c>
      <c r="C2900" s="14" t="str">
        <f t="shared" si="15"/>
        <v>Республика Татарстан (Татарстан)</v>
      </c>
      <c r="D2900" s="3">
        <f t="shared" si="16"/>
        <v>2</v>
      </c>
      <c r="E2900" s="15" t="s">
        <v>49</v>
      </c>
      <c r="F2900" s="13" t="str">
        <f>IFERROR(__xludf.DUMMYFUNCTION("REGEXEXTRACT(E2900, ""[А-Яа-я].*"")"),"Цереброваскулярные болезни")</f>
        <v>Цереброваскулярные болезни</v>
      </c>
      <c r="G2900" s="16">
        <f t="shared" si="17"/>
        <v>2</v>
      </c>
      <c r="H2900" s="13" t="s">
        <v>28</v>
      </c>
      <c r="I2900" s="13" t="str">
        <f>IFERROR(__xludf.DUMMYFUNCTION("REGEXREPLACE(H2900, "".*\s"", """")"),"человек")</f>
        <v>человек</v>
      </c>
      <c r="J2900" s="13" t="s">
        <v>29</v>
      </c>
      <c r="K2900" s="17" t="str">
        <f>IFERROR(__xludf.DUMMYFUNCTION("REGEXREPLACE(J2900, ""^[\d\s]+"", """")"),"значение показателя за год")</f>
        <v>значение показателя за год</v>
      </c>
      <c r="L2900" s="16">
        <f t="shared" si="18"/>
        <v>2</v>
      </c>
      <c r="M2900" s="13" t="s">
        <v>32</v>
      </c>
      <c r="N2900" s="13" t="str">
        <f>IFERROR(__xludf.DUMMYFUNCTION("REGEXEXTRACT(M2900, "" (.+)$"")"),"сельское население")</f>
        <v>сельское население</v>
      </c>
      <c r="O2900" s="18">
        <v>1982.0</v>
      </c>
      <c r="P2900" s="18">
        <v>2029.0</v>
      </c>
      <c r="Q2900" s="18">
        <v>2587.0</v>
      </c>
      <c r="R2900" s="18">
        <v>2870.0</v>
      </c>
      <c r="S2900" s="18">
        <v>2641.0</v>
      </c>
      <c r="T2900" s="18">
        <v>2780.0</v>
      </c>
      <c r="U2900" s="18">
        <v>2406.0</v>
      </c>
      <c r="V2900" s="18">
        <v>2715.0</v>
      </c>
      <c r="W2900" s="18">
        <v>2147.0</v>
      </c>
      <c r="X2900" s="18">
        <v>2427.0</v>
      </c>
      <c r="Y2900" s="18">
        <v>2534.0</v>
      </c>
      <c r="Z2900" s="19" t="str">
        <f t="shared" si="6"/>
        <v/>
      </c>
      <c r="AA2900" s="19" t="str">
        <f t="shared" si="19"/>
        <v/>
      </c>
      <c r="AB2900" s="19">
        <f t="shared" si="8"/>
        <v>27118</v>
      </c>
      <c r="AC2900" s="19">
        <f t="shared" si="20"/>
        <v>2465.272727</v>
      </c>
      <c r="AD2900" s="19">
        <f t="shared" si="21"/>
        <v>4058</v>
      </c>
      <c r="AE2900" s="19" t="str">
        <f t="shared" si="22"/>
        <v>Нет моды</v>
      </c>
      <c r="AF2900" s="19">
        <f t="shared" si="23"/>
        <v>1982</v>
      </c>
      <c r="AG2900" s="19">
        <f t="shared" si="24"/>
        <v>2870</v>
      </c>
      <c r="AH2900" s="20" t="str">
        <f t="shared" si="14"/>
        <v>Город: 72%; Село: 28%</v>
      </c>
      <c r="AI2900" s="21"/>
      <c r="AJ2900" s="21"/>
      <c r="AK2900" s="21"/>
      <c r="AL2900" s="22">
        <f t="shared" si="25"/>
        <v>1</v>
      </c>
    </row>
    <row r="2901" ht="12.75" customHeight="1">
      <c r="A2901" s="13" t="s">
        <v>200</v>
      </c>
      <c r="B2901" s="13" t="str">
        <f>IFERROR(__xludf.DUMMYFUNCTION("REGEXREPLACE(A2901, ""\d"", """")"),"         Удмуртская Республика")</f>
        <v>         Удмуртская Республика</v>
      </c>
      <c r="C2901" s="14" t="str">
        <f t="shared" si="15"/>
        <v>Удмуртская Республика</v>
      </c>
      <c r="D2901" s="3">
        <f t="shared" si="16"/>
        <v>2</v>
      </c>
      <c r="E2901" s="15" t="s">
        <v>27</v>
      </c>
      <c r="F2901" s="13" t="str">
        <f>IFERROR(__xludf.DUMMYFUNCTION("REGEXEXTRACT(E2901, ""[А-Яа-я].*"")"),"Болезни органов дыхания")</f>
        <v>Болезни органов дыхания</v>
      </c>
      <c r="G2901" s="16">
        <f t="shared" si="17"/>
        <v>2</v>
      </c>
      <c r="H2901" s="13" t="s">
        <v>28</v>
      </c>
      <c r="I2901" s="13" t="str">
        <f>IFERROR(__xludf.DUMMYFUNCTION("REGEXREPLACE(H2901, "".*\s"", """")"),"человек")</f>
        <v>человек</v>
      </c>
      <c r="J2901" s="13" t="s">
        <v>29</v>
      </c>
      <c r="K2901" s="17" t="str">
        <f>IFERROR(__xludf.DUMMYFUNCTION("REGEXREPLACE(J2901, ""^[\d\s]+"", """")"),"значение показателя за год")</f>
        <v>значение показателя за год</v>
      </c>
      <c r="L2901" s="16">
        <f t="shared" si="18"/>
        <v>2</v>
      </c>
      <c r="M2901" s="13" t="s">
        <v>30</v>
      </c>
      <c r="N2901" s="13" t="str">
        <f>IFERROR(__xludf.DUMMYFUNCTION("REGEXEXTRACT(M2901, "" (.+)$"")"),"все население")</f>
        <v>все население</v>
      </c>
      <c r="O2901" s="18">
        <v>1000.0</v>
      </c>
      <c r="P2901" s="18">
        <v>1244.0</v>
      </c>
      <c r="Q2901" s="18">
        <v>1146.0</v>
      </c>
      <c r="R2901" s="18">
        <v>846.0</v>
      </c>
      <c r="S2901" s="18">
        <v>671.0</v>
      </c>
      <c r="T2901" s="18">
        <v>632.0</v>
      </c>
      <c r="U2901" s="18">
        <v>567.0</v>
      </c>
      <c r="V2901" s="18">
        <v>911.0</v>
      </c>
      <c r="W2901" s="18">
        <v>1058.0</v>
      </c>
      <c r="X2901" s="18">
        <v>804.0</v>
      </c>
      <c r="Y2901" s="18">
        <v>989.0</v>
      </c>
      <c r="Z2901" s="19">
        <f t="shared" si="6"/>
        <v>9868</v>
      </c>
      <c r="AA2901" s="19" t="str">
        <f t="shared" si="19"/>
        <v/>
      </c>
      <c r="AB2901" s="19" t="str">
        <f t="shared" si="8"/>
        <v/>
      </c>
      <c r="AC2901" s="19">
        <f t="shared" si="20"/>
        <v>897.0909091</v>
      </c>
      <c r="AD2901" s="19">
        <f t="shared" si="21"/>
        <v>1613</v>
      </c>
      <c r="AE2901" s="19" t="str">
        <f t="shared" si="22"/>
        <v>Нет моды</v>
      </c>
      <c r="AF2901" s="19">
        <f t="shared" si="23"/>
        <v>567</v>
      </c>
      <c r="AG2901" s="19">
        <f t="shared" si="24"/>
        <v>1244</v>
      </c>
      <c r="AH2901" s="20" t="str">
        <f t="shared" si="14"/>
        <v/>
      </c>
      <c r="AI2901" s="21"/>
      <c r="AJ2901" s="21"/>
      <c r="AK2901" s="21"/>
      <c r="AL2901" s="22">
        <f t="shared" si="25"/>
        <v>1</v>
      </c>
    </row>
    <row r="2902" ht="12.75" customHeight="1">
      <c r="A2902" s="13" t="s">
        <v>200</v>
      </c>
      <c r="B2902" s="13" t="str">
        <f>IFERROR(__xludf.DUMMYFUNCTION("REGEXREPLACE(A2902, ""\d"", """")"),"         Удмуртская Республика")</f>
        <v>         Удмуртская Республика</v>
      </c>
      <c r="C2902" s="14" t="str">
        <f t="shared" si="15"/>
        <v>Удмуртская Республика</v>
      </c>
      <c r="D2902" s="3">
        <f t="shared" si="16"/>
        <v>2</v>
      </c>
      <c r="E2902" s="15" t="s">
        <v>27</v>
      </c>
      <c r="F2902" s="13" t="str">
        <f>IFERROR(__xludf.DUMMYFUNCTION("REGEXEXTRACT(E2902, ""[А-Яа-я].*"")"),"Болезни органов дыхания")</f>
        <v>Болезни органов дыхания</v>
      </c>
      <c r="G2902" s="16">
        <f t="shared" si="17"/>
        <v>2</v>
      </c>
      <c r="H2902" s="13" t="s">
        <v>28</v>
      </c>
      <c r="I2902" s="13" t="str">
        <f>IFERROR(__xludf.DUMMYFUNCTION("REGEXREPLACE(H2902, "".*\s"", """")"),"человек")</f>
        <v>человек</v>
      </c>
      <c r="J2902" s="13" t="s">
        <v>29</v>
      </c>
      <c r="K2902" s="17" t="str">
        <f>IFERROR(__xludf.DUMMYFUNCTION("REGEXREPLACE(J2902, ""^[\d\s]+"", """")"),"значение показателя за год")</f>
        <v>значение показателя за год</v>
      </c>
      <c r="L2902" s="16">
        <f t="shared" si="18"/>
        <v>2</v>
      </c>
      <c r="M2902" s="13" t="s">
        <v>31</v>
      </c>
      <c r="N2902" s="13" t="str">
        <f>IFERROR(__xludf.DUMMYFUNCTION("REGEXEXTRACT(M2902, "" (.+)$"")"),"городское население")</f>
        <v>городское население</v>
      </c>
      <c r="O2902" s="18">
        <v>546.0</v>
      </c>
      <c r="P2902" s="18">
        <v>638.0</v>
      </c>
      <c r="Q2902" s="18">
        <v>575.0</v>
      </c>
      <c r="R2902" s="18">
        <v>459.0</v>
      </c>
      <c r="S2902" s="18">
        <v>358.0</v>
      </c>
      <c r="T2902" s="18">
        <v>335.0</v>
      </c>
      <c r="U2902" s="18">
        <v>296.0</v>
      </c>
      <c r="V2902" s="18">
        <v>514.0</v>
      </c>
      <c r="W2902" s="18">
        <v>650.0</v>
      </c>
      <c r="X2902" s="18">
        <v>500.0</v>
      </c>
      <c r="Y2902" s="18">
        <v>610.0</v>
      </c>
      <c r="Z2902" s="19" t="str">
        <f t="shared" si="6"/>
        <v/>
      </c>
      <c r="AA2902" s="19">
        <f t="shared" si="19"/>
        <v>5481</v>
      </c>
      <c r="AB2902" s="19" t="str">
        <f t="shared" si="8"/>
        <v/>
      </c>
      <c r="AC2902" s="19">
        <f t="shared" si="20"/>
        <v>498.2727273</v>
      </c>
      <c r="AD2902" s="19">
        <f t="shared" si="21"/>
        <v>635</v>
      </c>
      <c r="AE2902" s="19" t="str">
        <f t="shared" si="22"/>
        <v>Нет моды</v>
      </c>
      <c r="AF2902" s="19">
        <f t="shared" si="23"/>
        <v>296</v>
      </c>
      <c r="AG2902" s="19">
        <f t="shared" si="24"/>
        <v>650</v>
      </c>
      <c r="AH2902" s="20" t="str">
        <f t="shared" si="14"/>
        <v/>
      </c>
      <c r="AI2902" s="21"/>
      <c r="AJ2902" s="21"/>
      <c r="AK2902" s="21"/>
      <c r="AL2902" s="22">
        <f t="shared" si="25"/>
        <v>1</v>
      </c>
    </row>
    <row r="2903" ht="12.75" customHeight="1">
      <c r="A2903" s="13" t="s">
        <v>200</v>
      </c>
      <c r="B2903" s="13" t="str">
        <f>IFERROR(__xludf.DUMMYFUNCTION("REGEXREPLACE(A2903, ""\d"", """")"),"         Удмуртская Республика")</f>
        <v>         Удмуртская Республика</v>
      </c>
      <c r="C2903" s="14" t="str">
        <f t="shared" si="15"/>
        <v>Удмуртская Республика</v>
      </c>
      <c r="D2903" s="3">
        <f t="shared" si="16"/>
        <v>2</v>
      </c>
      <c r="E2903" s="15" t="s">
        <v>27</v>
      </c>
      <c r="F2903" s="13" t="str">
        <f>IFERROR(__xludf.DUMMYFUNCTION("REGEXEXTRACT(E2903, ""[А-Яа-я].*"")"),"Болезни органов дыхания")</f>
        <v>Болезни органов дыхания</v>
      </c>
      <c r="G2903" s="16">
        <f t="shared" si="17"/>
        <v>2</v>
      </c>
      <c r="H2903" s="13" t="s">
        <v>28</v>
      </c>
      <c r="I2903" s="13" t="str">
        <f>IFERROR(__xludf.DUMMYFUNCTION("REGEXREPLACE(H2903, "".*\s"", """")"),"человек")</f>
        <v>человек</v>
      </c>
      <c r="J2903" s="13" t="s">
        <v>29</v>
      </c>
      <c r="K2903" s="17" t="str">
        <f>IFERROR(__xludf.DUMMYFUNCTION("REGEXREPLACE(J2903, ""^[\d\s]+"", """")"),"значение показателя за год")</f>
        <v>значение показателя за год</v>
      </c>
      <c r="L2903" s="16">
        <f t="shared" si="18"/>
        <v>2</v>
      </c>
      <c r="M2903" s="13" t="s">
        <v>32</v>
      </c>
      <c r="N2903" s="13" t="str">
        <f>IFERROR(__xludf.DUMMYFUNCTION("REGEXEXTRACT(M2903, "" (.+)$"")"),"сельское население")</f>
        <v>сельское население</v>
      </c>
      <c r="O2903" s="18">
        <v>454.0</v>
      </c>
      <c r="P2903" s="18">
        <v>606.0</v>
      </c>
      <c r="Q2903" s="18">
        <v>571.0</v>
      </c>
      <c r="R2903" s="18">
        <v>387.0</v>
      </c>
      <c r="S2903" s="18">
        <v>313.0</v>
      </c>
      <c r="T2903" s="18">
        <v>297.0</v>
      </c>
      <c r="U2903" s="18">
        <v>271.0</v>
      </c>
      <c r="V2903" s="18">
        <v>397.0</v>
      </c>
      <c r="W2903" s="18">
        <v>408.0</v>
      </c>
      <c r="X2903" s="18">
        <v>304.0</v>
      </c>
      <c r="Y2903" s="18">
        <v>379.0</v>
      </c>
      <c r="Z2903" s="19" t="str">
        <f t="shared" si="6"/>
        <v/>
      </c>
      <c r="AA2903" s="19" t="str">
        <f t="shared" si="19"/>
        <v/>
      </c>
      <c r="AB2903" s="19">
        <f t="shared" si="8"/>
        <v>4387</v>
      </c>
      <c r="AC2903" s="19">
        <f t="shared" si="20"/>
        <v>398.8181818</v>
      </c>
      <c r="AD2903" s="19">
        <f t="shared" si="21"/>
        <v>431</v>
      </c>
      <c r="AE2903" s="19" t="str">
        <f t="shared" si="22"/>
        <v>Нет моды</v>
      </c>
      <c r="AF2903" s="19">
        <f t="shared" si="23"/>
        <v>271</v>
      </c>
      <c r="AG2903" s="19">
        <f t="shared" si="24"/>
        <v>606</v>
      </c>
      <c r="AH2903" s="20" t="str">
        <f t="shared" si="14"/>
        <v>Город: 56%; Село: 44%</v>
      </c>
      <c r="AI2903" s="21"/>
      <c r="AJ2903" s="21"/>
      <c r="AK2903" s="21"/>
      <c r="AL2903" s="22">
        <f t="shared" si="25"/>
        <v>1</v>
      </c>
    </row>
    <row r="2904" ht="12.75" customHeight="1">
      <c r="A2904" s="13" t="s">
        <v>200</v>
      </c>
      <c r="B2904" s="13" t="str">
        <f>IFERROR(__xludf.DUMMYFUNCTION("REGEXREPLACE(A2904, ""\d"", """")"),"         Удмуртская Республика")</f>
        <v>         Удмуртская Республика</v>
      </c>
      <c r="C2904" s="14" t="str">
        <f t="shared" si="15"/>
        <v>Удмуртская Республика</v>
      </c>
      <c r="D2904" s="3">
        <f t="shared" si="16"/>
        <v>2</v>
      </c>
      <c r="E2904" s="15" t="s">
        <v>33</v>
      </c>
      <c r="F2904" s="13" t="str">
        <f>IFERROR(__xludf.DUMMYFUNCTION("REGEXEXTRACT(E2904, ""[А-Яа-я].*"")"),"Болезни органов пищеварения")</f>
        <v>Болезни органов пищеварения</v>
      </c>
      <c r="G2904" s="16">
        <f t="shared" si="17"/>
        <v>2</v>
      </c>
      <c r="H2904" s="13" t="s">
        <v>28</v>
      </c>
      <c r="I2904" s="13" t="str">
        <f>IFERROR(__xludf.DUMMYFUNCTION("REGEXREPLACE(H2904, "".*\s"", """")"),"человек")</f>
        <v>человек</v>
      </c>
      <c r="J2904" s="13" t="s">
        <v>29</v>
      </c>
      <c r="K2904" s="17" t="str">
        <f>IFERROR(__xludf.DUMMYFUNCTION("REGEXREPLACE(J2904, ""^[\d\s]+"", """")"),"значение показателя за год")</f>
        <v>значение показателя за год</v>
      </c>
      <c r="L2904" s="16">
        <f t="shared" si="18"/>
        <v>2</v>
      </c>
      <c r="M2904" s="13" t="s">
        <v>30</v>
      </c>
      <c r="N2904" s="13" t="str">
        <f>IFERROR(__xludf.DUMMYFUNCTION("REGEXEXTRACT(M2904, "" (.+)$"")"),"все население")</f>
        <v>все население</v>
      </c>
      <c r="O2904" s="18">
        <v>1323.0</v>
      </c>
      <c r="P2904" s="18">
        <v>1517.0</v>
      </c>
      <c r="Q2904" s="18">
        <v>1431.0</v>
      </c>
      <c r="R2904" s="18">
        <v>1289.0</v>
      </c>
      <c r="S2904" s="18">
        <v>1144.0</v>
      </c>
      <c r="T2904" s="18">
        <v>1125.0</v>
      </c>
      <c r="U2904" s="18">
        <v>1167.0</v>
      </c>
      <c r="V2904" s="18">
        <v>1278.0</v>
      </c>
      <c r="W2904" s="18">
        <v>1391.0</v>
      </c>
      <c r="X2904" s="18">
        <v>1245.0</v>
      </c>
      <c r="Y2904" s="18">
        <v>1443.0</v>
      </c>
      <c r="Z2904" s="19">
        <f t="shared" si="6"/>
        <v>14353</v>
      </c>
      <c r="AA2904" s="19" t="str">
        <f t="shared" si="19"/>
        <v/>
      </c>
      <c r="AB2904" s="19" t="str">
        <f t="shared" si="8"/>
        <v/>
      </c>
      <c r="AC2904" s="19">
        <f t="shared" si="20"/>
        <v>1304.818182</v>
      </c>
      <c r="AD2904" s="19">
        <f t="shared" si="21"/>
        <v>865.5</v>
      </c>
      <c r="AE2904" s="19" t="str">
        <f t="shared" si="22"/>
        <v>Нет моды</v>
      </c>
      <c r="AF2904" s="19">
        <f t="shared" si="23"/>
        <v>1125</v>
      </c>
      <c r="AG2904" s="19">
        <f t="shared" si="24"/>
        <v>1517</v>
      </c>
      <c r="AH2904" s="20" t="str">
        <f t="shared" si="14"/>
        <v/>
      </c>
      <c r="AI2904" s="21"/>
      <c r="AJ2904" s="21"/>
      <c r="AK2904" s="21"/>
      <c r="AL2904" s="22">
        <f t="shared" si="25"/>
        <v>1</v>
      </c>
    </row>
    <row r="2905" ht="12.75" customHeight="1">
      <c r="A2905" s="13" t="s">
        <v>200</v>
      </c>
      <c r="B2905" s="13" t="str">
        <f>IFERROR(__xludf.DUMMYFUNCTION("REGEXREPLACE(A2905, ""\d"", """")"),"         Удмуртская Республика")</f>
        <v>         Удмуртская Республика</v>
      </c>
      <c r="C2905" s="14" t="str">
        <f t="shared" si="15"/>
        <v>Удмуртская Республика</v>
      </c>
      <c r="D2905" s="3">
        <f t="shared" si="16"/>
        <v>2</v>
      </c>
      <c r="E2905" s="15" t="s">
        <v>33</v>
      </c>
      <c r="F2905" s="13" t="str">
        <f>IFERROR(__xludf.DUMMYFUNCTION("REGEXEXTRACT(E2905, ""[А-Яа-я].*"")"),"Болезни органов пищеварения")</f>
        <v>Болезни органов пищеварения</v>
      </c>
      <c r="G2905" s="16">
        <f t="shared" si="17"/>
        <v>2</v>
      </c>
      <c r="H2905" s="13" t="s">
        <v>28</v>
      </c>
      <c r="I2905" s="13" t="str">
        <f>IFERROR(__xludf.DUMMYFUNCTION("REGEXREPLACE(H2905, "".*\s"", """")"),"человек")</f>
        <v>человек</v>
      </c>
      <c r="J2905" s="13" t="s">
        <v>29</v>
      </c>
      <c r="K2905" s="17" t="str">
        <f>IFERROR(__xludf.DUMMYFUNCTION("REGEXREPLACE(J2905, ""^[\d\s]+"", """")"),"значение показателя за год")</f>
        <v>значение показателя за год</v>
      </c>
      <c r="L2905" s="16">
        <f t="shared" si="18"/>
        <v>2</v>
      </c>
      <c r="M2905" s="13" t="s">
        <v>31</v>
      </c>
      <c r="N2905" s="13" t="str">
        <f>IFERROR(__xludf.DUMMYFUNCTION("REGEXEXTRACT(M2905, "" (.+)$"")"),"городское население")</f>
        <v>городское население</v>
      </c>
      <c r="O2905" s="18">
        <v>926.0</v>
      </c>
      <c r="P2905" s="18">
        <v>963.0</v>
      </c>
      <c r="Q2905" s="18">
        <v>894.0</v>
      </c>
      <c r="R2905" s="18">
        <v>852.0</v>
      </c>
      <c r="S2905" s="18">
        <v>762.0</v>
      </c>
      <c r="T2905" s="18">
        <v>722.0</v>
      </c>
      <c r="U2905" s="18">
        <v>751.0</v>
      </c>
      <c r="V2905" s="18">
        <v>858.0</v>
      </c>
      <c r="W2905" s="18">
        <v>914.0</v>
      </c>
      <c r="X2905" s="18">
        <v>804.0</v>
      </c>
      <c r="Y2905" s="18">
        <v>954.0</v>
      </c>
      <c r="Z2905" s="19" t="str">
        <f t="shared" si="6"/>
        <v/>
      </c>
      <c r="AA2905" s="19">
        <f t="shared" si="19"/>
        <v>9400</v>
      </c>
      <c r="AB2905" s="19" t="str">
        <f t="shared" si="8"/>
        <v/>
      </c>
      <c r="AC2905" s="19">
        <f t="shared" si="20"/>
        <v>854.5454545</v>
      </c>
      <c r="AD2905" s="19">
        <f t="shared" si="21"/>
        <v>1044</v>
      </c>
      <c r="AE2905" s="19" t="str">
        <f t="shared" si="22"/>
        <v>Нет моды</v>
      </c>
      <c r="AF2905" s="19">
        <f t="shared" si="23"/>
        <v>722</v>
      </c>
      <c r="AG2905" s="19">
        <f t="shared" si="24"/>
        <v>963</v>
      </c>
      <c r="AH2905" s="20" t="str">
        <f t="shared" si="14"/>
        <v/>
      </c>
      <c r="AI2905" s="21"/>
      <c r="AJ2905" s="21"/>
      <c r="AK2905" s="21"/>
      <c r="AL2905" s="22">
        <f t="shared" si="25"/>
        <v>1</v>
      </c>
    </row>
    <row r="2906" ht="12.75" customHeight="1">
      <c r="A2906" s="13" t="s">
        <v>200</v>
      </c>
      <c r="B2906" s="13" t="str">
        <f>IFERROR(__xludf.DUMMYFUNCTION("REGEXREPLACE(A2906, ""\d"", """")"),"         Удмуртская Республика")</f>
        <v>         Удмуртская Республика</v>
      </c>
      <c r="C2906" s="14" t="str">
        <f t="shared" si="15"/>
        <v>Удмуртская Республика</v>
      </c>
      <c r="D2906" s="3">
        <f t="shared" si="16"/>
        <v>2</v>
      </c>
      <c r="E2906" s="15" t="s">
        <v>33</v>
      </c>
      <c r="F2906" s="13" t="str">
        <f>IFERROR(__xludf.DUMMYFUNCTION("REGEXEXTRACT(E2906, ""[А-Яа-я].*"")"),"Болезни органов пищеварения")</f>
        <v>Болезни органов пищеварения</v>
      </c>
      <c r="G2906" s="16">
        <f t="shared" si="17"/>
        <v>2</v>
      </c>
      <c r="H2906" s="13" t="s">
        <v>28</v>
      </c>
      <c r="I2906" s="13" t="str">
        <f>IFERROR(__xludf.DUMMYFUNCTION("REGEXREPLACE(H2906, "".*\s"", """")"),"человек")</f>
        <v>человек</v>
      </c>
      <c r="J2906" s="13" t="s">
        <v>29</v>
      </c>
      <c r="K2906" s="17" t="str">
        <f>IFERROR(__xludf.DUMMYFUNCTION("REGEXREPLACE(J2906, ""^[\d\s]+"", """")"),"значение показателя за год")</f>
        <v>значение показателя за год</v>
      </c>
      <c r="L2906" s="16">
        <f t="shared" si="18"/>
        <v>2</v>
      </c>
      <c r="M2906" s="13" t="s">
        <v>32</v>
      </c>
      <c r="N2906" s="13" t="str">
        <f>IFERROR(__xludf.DUMMYFUNCTION("REGEXEXTRACT(M2906, "" (.+)$"")"),"сельское население")</f>
        <v>сельское население</v>
      </c>
      <c r="O2906" s="18">
        <v>397.0</v>
      </c>
      <c r="P2906" s="18">
        <v>554.0</v>
      </c>
      <c r="Q2906" s="18">
        <v>537.0</v>
      </c>
      <c r="R2906" s="18">
        <v>437.0</v>
      </c>
      <c r="S2906" s="18">
        <v>382.0</v>
      </c>
      <c r="T2906" s="18">
        <v>403.0</v>
      </c>
      <c r="U2906" s="18">
        <v>416.0</v>
      </c>
      <c r="V2906" s="18">
        <v>420.0</v>
      </c>
      <c r="W2906" s="18">
        <v>477.0</v>
      </c>
      <c r="X2906" s="18">
        <v>441.0</v>
      </c>
      <c r="Y2906" s="18">
        <v>489.0</v>
      </c>
      <c r="Z2906" s="19" t="str">
        <f t="shared" si="6"/>
        <v/>
      </c>
      <c r="AA2906" s="19" t="str">
        <f t="shared" si="19"/>
        <v/>
      </c>
      <c r="AB2906" s="19">
        <f t="shared" si="8"/>
        <v>4953</v>
      </c>
      <c r="AC2906" s="19">
        <f t="shared" si="20"/>
        <v>450.2727273</v>
      </c>
      <c r="AD2906" s="19">
        <f t="shared" si="21"/>
        <v>638</v>
      </c>
      <c r="AE2906" s="19" t="str">
        <f t="shared" si="22"/>
        <v>Нет моды</v>
      </c>
      <c r="AF2906" s="19">
        <f t="shared" si="23"/>
        <v>382</v>
      </c>
      <c r="AG2906" s="19">
        <f t="shared" si="24"/>
        <v>554</v>
      </c>
      <c r="AH2906" s="20" t="str">
        <f t="shared" si="14"/>
        <v>Город: 65%; Село: 35%</v>
      </c>
      <c r="AI2906" s="21"/>
      <c r="AJ2906" s="21"/>
      <c r="AK2906" s="21"/>
      <c r="AL2906" s="22">
        <f t="shared" si="25"/>
        <v>1</v>
      </c>
    </row>
    <row r="2907" ht="12.75" customHeight="1">
      <c r="A2907" s="13" t="s">
        <v>200</v>
      </c>
      <c r="B2907" s="13" t="str">
        <f>IFERROR(__xludf.DUMMYFUNCTION("REGEXREPLACE(A2907, ""\d"", """")"),"         Удмуртская Республика")</f>
        <v>         Удмуртская Республика</v>
      </c>
      <c r="C2907" s="14" t="str">
        <f t="shared" si="15"/>
        <v>Удмуртская Республика</v>
      </c>
      <c r="D2907" s="3">
        <f t="shared" si="16"/>
        <v>2</v>
      </c>
      <c r="E2907" s="15" t="s">
        <v>34</v>
      </c>
      <c r="F2907" s="13" t="str">
        <f>IFERROR(__xludf.DUMMYFUNCTION("REGEXEXTRACT(E2907, ""[А-Яа-я].*"")"),"Болезни системы кровообращения")</f>
        <v>Болезни системы кровообращения</v>
      </c>
      <c r="G2907" s="16">
        <f t="shared" si="17"/>
        <v>2</v>
      </c>
      <c r="H2907" s="13" t="s">
        <v>28</v>
      </c>
      <c r="I2907" s="13" t="str">
        <f>IFERROR(__xludf.DUMMYFUNCTION("REGEXREPLACE(H2907, "".*\s"", """")"),"человек")</f>
        <v>человек</v>
      </c>
      <c r="J2907" s="13" t="s">
        <v>29</v>
      </c>
      <c r="K2907" s="17" t="str">
        <f>IFERROR(__xludf.DUMMYFUNCTION("REGEXREPLACE(J2907, ""^[\d\s]+"", """")"),"значение показателя за год")</f>
        <v>значение показателя за год</v>
      </c>
      <c r="L2907" s="16">
        <f t="shared" si="18"/>
        <v>2</v>
      </c>
      <c r="M2907" s="13" t="s">
        <v>30</v>
      </c>
      <c r="N2907" s="13" t="str">
        <f>IFERROR(__xludf.DUMMYFUNCTION("REGEXEXTRACT(M2907, "" (.+)$"")"),"все население")</f>
        <v>все население</v>
      </c>
      <c r="O2907" s="18">
        <v>9187.0</v>
      </c>
      <c r="P2907" s="18">
        <v>8619.0</v>
      </c>
      <c r="Q2907" s="18">
        <v>8947.0</v>
      </c>
      <c r="R2907" s="18">
        <v>8150.0</v>
      </c>
      <c r="S2907" s="18">
        <v>7872.0</v>
      </c>
      <c r="T2907" s="18">
        <v>7949.0</v>
      </c>
      <c r="U2907" s="18">
        <v>7720.0</v>
      </c>
      <c r="V2907" s="18">
        <v>9088.0</v>
      </c>
      <c r="W2907" s="18">
        <v>8661.0</v>
      </c>
      <c r="X2907" s="18">
        <v>8120.0</v>
      </c>
      <c r="Y2907" s="18">
        <v>6853.0</v>
      </c>
      <c r="Z2907" s="19">
        <f t="shared" si="6"/>
        <v>91166</v>
      </c>
      <c r="AA2907" s="19" t="str">
        <f t="shared" si="19"/>
        <v/>
      </c>
      <c r="AB2907" s="19" t="str">
        <f t="shared" si="8"/>
        <v/>
      </c>
      <c r="AC2907" s="19">
        <f t="shared" si="20"/>
        <v>8287.818182</v>
      </c>
      <c r="AD2907" s="19">
        <f t="shared" si="21"/>
        <v>3703.5</v>
      </c>
      <c r="AE2907" s="19" t="str">
        <f t="shared" si="22"/>
        <v>Нет моды</v>
      </c>
      <c r="AF2907" s="19">
        <f t="shared" si="23"/>
        <v>6853</v>
      </c>
      <c r="AG2907" s="19">
        <f t="shared" si="24"/>
        <v>9187</v>
      </c>
      <c r="AH2907" s="20" t="str">
        <f t="shared" si="14"/>
        <v/>
      </c>
      <c r="AI2907" s="21"/>
      <c r="AJ2907" s="21"/>
      <c r="AK2907" s="21"/>
      <c r="AL2907" s="22">
        <f t="shared" si="25"/>
        <v>1</v>
      </c>
    </row>
    <row r="2908" ht="12.75" customHeight="1">
      <c r="A2908" s="13" t="s">
        <v>200</v>
      </c>
      <c r="B2908" s="13" t="str">
        <f>IFERROR(__xludf.DUMMYFUNCTION("REGEXREPLACE(A2908, ""\d"", """")"),"         Удмуртская Республика")</f>
        <v>         Удмуртская Республика</v>
      </c>
      <c r="C2908" s="14" t="str">
        <f t="shared" si="15"/>
        <v>Удмуртская Республика</v>
      </c>
      <c r="D2908" s="3">
        <f t="shared" si="16"/>
        <v>2</v>
      </c>
      <c r="E2908" s="15" t="s">
        <v>34</v>
      </c>
      <c r="F2908" s="13" t="str">
        <f>IFERROR(__xludf.DUMMYFUNCTION("REGEXEXTRACT(E2908, ""[А-Яа-я].*"")"),"Болезни системы кровообращения")</f>
        <v>Болезни системы кровообращения</v>
      </c>
      <c r="G2908" s="16">
        <f t="shared" si="17"/>
        <v>2</v>
      </c>
      <c r="H2908" s="13" t="s">
        <v>28</v>
      </c>
      <c r="I2908" s="13" t="str">
        <f>IFERROR(__xludf.DUMMYFUNCTION("REGEXREPLACE(H2908, "".*\s"", """")"),"человек")</f>
        <v>человек</v>
      </c>
      <c r="J2908" s="13" t="s">
        <v>29</v>
      </c>
      <c r="K2908" s="17" t="str">
        <f>IFERROR(__xludf.DUMMYFUNCTION("REGEXREPLACE(J2908, ""^[\d\s]+"", """")"),"значение показателя за год")</f>
        <v>значение показателя за год</v>
      </c>
      <c r="L2908" s="16">
        <f t="shared" si="18"/>
        <v>2</v>
      </c>
      <c r="M2908" s="13" t="s">
        <v>31</v>
      </c>
      <c r="N2908" s="13" t="str">
        <f>IFERROR(__xludf.DUMMYFUNCTION("REGEXEXTRACT(M2908, "" (.+)$"")"),"городское население")</f>
        <v>городское население</v>
      </c>
      <c r="O2908" s="18">
        <v>5977.0</v>
      </c>
      <c r="P2908" s="18">
        <v>5572.0</v>
      </c>
      <c r="Q2908" s="18">
        <v>5832.0</v>
      </c>
      <c r="R2908" s="18">
        <v>5313.0</v>
      </c>
      <c r="S2908" s="18">
        <v>5306.0</v>
      </c>
      <c r="T2908" s="18">
        <v>5313.0</v>
      </c>
      <c r="U2908" s="18">
        <v>5120.0</v>
      </c>
      <c r="V2908" s="18">
        <v>5993.0</v>
      </c>
      <c r="W2908" s="18">
        <v>5764.0</v>
      </c>
      <c r="X2908" s="18">
        <v>5361.0</v>
      </c>
      <c r="Y2908" s="18">
        <v>4495.0</v>
      </c>
      <c r="Z2908" s="19" t="str">
        <f t="shared" si="6"/>
        <v/>
      </c>
      <c r="AA2908" s="19">
        <f t="shared" si="19"/>
        <v>60046</v>
      </c>
      <c r="AB2908" s="19" t="str">
        <f t="shared" si="8"/>
        <v/>
      </c>
      <c r="AC2908" s="19">
        <f t="shared" si="20"/>
        <v>5458.727273</v>
      </c>
      <c r="AD2908" s="19">
        <f t="shared" si="21"/>
        <v>6423</v>
      </c>
      <c r="AE2908" s="19" t="str">
        <f t="shared" si="22"/>
        <v>Нет моды</v>
      </c>
      <c r="AF2908" s="19">
        <f t="shared" si="23"/>
        <v>4495</v>
      </c>
      <c r="AG2908" s="19">
        <f t="shared" si="24"/>
        <v>5993</v>
      </c>
      <c r="AH2908" s="20" t="str">
        <f t="shared" si="14"/>
        <v/>
      </c>
      <c r="AI2908" s="21"/>
      <c r="AJ2908" s="21"/>
      <c r="AK2908" s="21"/>
      <c r="AL2908" s="22">
        <f t="shared" si="25"/>
        <v>1</v>
      </c>
    </row>
    <row r="2909" ht="12.75" customHeight="1">
      <c r="A2909" s="13" t="s">
        <v>200</v>
      </c>
      <c r="B2909" s="13" t="str">
        <f>IFERROR(__xludf.DUMMYFUNCTION("REGEXREPLACE(A2909, ""\d"", """")"),"         Удмуртская Республика")</f>
        <v>         Удмуртская Республика</v>
      </c>
      <c r="C2909" s="14" t="str">
        <f t="shared" si="15"/>
        <v>Удмуртская Республика</v>
      </c>
      <c r="D2909" s="3">
        <f t="shared" si="16"/>
        <v>2</v>
      </c>
      <c r="E2909" s="15" t="s">
        <v>34</v>
      </c>
      <c r="F2909" s="13" t="str">
        <f>IFERROR(__xludf.DUMMYFUNCTION("REGEXEXTRACT(E2909, ""[А-Яа-я].*"")"),"Болезни системы кровообращения")</f>
        <v>Болезни системы кровообращения</v>
      </c>
      <c r="G2909" s="16">
        <f t="shared" si="17"/>
        <v>2</v>
      </c>
      <c r="H2909" s="13" t="s">
        <v>28</v>
      </c>
      <c r="I2909" s="13" t="str">
        <f>IFERROR(__xludf.DUMMYFUNCTION("REGEXREPLACE(H2909, "".*\s"", """")"),"человек")</f>
        <v>человек</v>
      </c>
      <c r="J2909" s="13" t="s">
        <v>29</v>
      </c>
      <c r="K2909" s="17" t="str">
        <f>IFERROR(__xludf.DUMMYFUNCTION("REGEXREPLACE(J2909, ""^[\d\s]+"", """")"),"значение показателя за год")</f>
        <v>значение показателя за год</v>
      </c>
      <c r="L2909" s="16">
        <f t="shared" si="18"/>
        <v>2</v>
      </c>
      <c r="M2909" s="13" t="s">
        <v>32</v>
      </c>
      <c r="N2909" s="13" t="str">
        <f>IFERROR(__xludf.DUMMYFUNCTION("REGEXEXTRACT(M2909, "" (.+)$"")"),"сельское население")</f>
        <v>сельское население</v>
      </c>
      <c r="O2909" s="18">
        <v>3210.0</v>
      </c>
      <c r="P2909" s="18">
        <v>3047.0</v>
      </c>
      <c r="Q2909" s="18">
        <v>3115.0</v>
      </c>
      <c r="R2909" s="18">
        <v>2837.0</v>
      </c>
      <c r="S2909" s="18">
        <v>2566.0</v>
      </c>
      <c r="T2909" s="18">
        <v>2636.0</v>
      </c>
      <c r="U2909" s="18">
        <v>2600.0</v>
      </c>
      <c r="V2909" s="18">
        <v>3095.0</v>
      </c>
      <c r="W2909" s="18">
        <v>2897.0</v>
      </c>
      <c r="X2909" s="18">
        <v>2759.0</v>
      </c>
      <c r="Y2909" s="18">
        <v>2358.0</v>
      </c>
      <c r="Z2909" s="19" t="str">
        <f t="shared" si="6"/>
        <v/>
      </c>
      <c r="AA2909" s="19" t="str">
        <f t="shared" si="19"/>
        <v/>
      </c>
      <c r="AB2909" s="19">
        <f t="shared" si="8"/>
        <v>31120</v>
      </c>
      <c r="AC2909" s="19">
        <f t="shared" si="20"/>
        <v>2829.090909</v>
      </c>
      <c r="AD2909" s="19">
        <f t="shared" si="21"/>
        <v>3852.5</v>
      </c>
      <c r="AE2909" s="19" t="str">
        <f t="shared" si="22"/>
        <v>Нет моды</v>
      </c>
      <c r="AF2909" s="19">
        <f t="shared" si="23"/>
        <v>2358</v>
      </c>
      <c r="AG2909" s="19">
        <f t="shared" si="24"/>
        <v>3210</v>
      </c>
      <c r="AH2909" s="20" t="str">
        <f t="shared" si="14"/>
        <v>Город: 66%; Село: 34%</v>
      </c>
      <c r="AI2909" s="21"/>
      <c r="AJ2909" s="21"/>
      <c r="AK2909" s="21"/>
      <c r="AL2909" s="22">
        <f t="shared" si="25"/>
        <v>1</v>
      </c>
    </row>
    <row r="2910" ht="12.75" customHeight="1">
      <c r="A2910" s="13" t="s">
        <v>200</v>
      </c>
      <c r="B2910" s="13" t="str">
        <f>IFERROR(__xludf.DUMMYFUNCTION("REGEXREPLACE(A2910, ""\d"", """")"),"         Удмуртская Республика")</f>
        <v>         Удмуртская Республика</v>
      </c>
      <c r="C2910" s="14" t="str">
        <f t="shared" si="15"/>
        <v>Удмуртская Республика</v>
      </c>
      <c r="D2910" s="3">
        <f t="shared" si="16"/>
        <v>2</v>
      </c>
      <c r="E2910" s="15" t="s">
        <v>35</v>
      </c>
      <c r="F2910" s="13" t="str">
        <f>IFERROR(__xludf.DUMMYFUNCTION("REGEXEXTRACT(E2910, ""[А-Яа-я].*"")"),"внешние причины")</f>
        <v>внешние причины</v>
      </c>
      <c r="G2910" s="16">
        <f t="shared" si="17"/>
        <v>2</v>
      </c>
      <c r="H2910" s="13" t="s">
        <v>28</v>
      </c>
      <c r="I2910" s="13" t="str">
        <f>IFERROR(__xludf.DUMMYFUNCTION("REGEXREPLACE(H2910, "".*\s"", """")"),"человек")</f>
        <v>человек</v>
      </c>
      <c r="J2910" s="13" t="s">
        <v>29</v>
      </c>
      <c r="K2910" s="17" t="str">
        <f>IFERROR(__xludf.DUMMYFUNCTION("REGEXREPLACE(J2910, ""^[\d\s]+"", """")"),"значение показателя за год")</f>
        <v>значение показателя за год</v>
      </c>
      <c r="L2910" s="16">
        <f t="shared" si="18"/>
        <v>2</v>
      </c>
      <c r="M2910" s="13" t="s">
        <v>30</v>
      </c>
      <c r="N2910" s="13" t="str">
        <f>IFERROR(__xludf.DUMMYFUNCTION("REGEXEXTRACT(M2910, "" (.+)$"")"),"все население")</f>
        <v>все население</v>
      </c>
      <c r="O2910" s="18">
        <v>2419.0</v>
      </c>
      <c r="P2910" s="18">
        <v>2432.0</v>
      </c>
      <c r="Q2910" s="18">
        <v>2314.0</v>
      </c>
      <c r="R2910" s="18">
        <v>2164.0</v>
      </c>
      <c r="S2910" s="18">
        <v>1905.0</v>
      </c>
      <c r="T2910" s="18">
        <v>1740.0</v>
      </c>
      <c r="U2910" s="18">
        <v>1748.0</v>
      </c>
      <c r="V2910" s="18">
        <v>1671.0</v>
      </c>
      <c r="W2910" s="18">
        <v>1683.0</v>
      </c>
      <c r="X2910" s="18">
        <v>1775.0</v>
      </c>
      <c r="Y2910" s="18">
        <v>1889.0</v>
      </c>
      <c r="Z2910" s="19">
        <f t="shared" si="6"/>
        <v>21740</v>
      </c>
      <c r="AA2910" s="19" t="str">
        <f t="shared" si="19"/>
        <v/>
      </c>
      <c r="AB2910" s="19" t="str">
        <f t="shared" si="8"/>
        <v/>
      </c>
      <c r="AC2910" s="19">
        <f t="shared" si="20"/>
        <v>1976.363636</v>
      </c>
      <c r="AD2910" s="19">
        <f t="shared" si="21"/>
        <v>2425.5</v>
      </c>
      <c r="AE2910" s="19" t="str">
        <f t="shared" si="22"/>
        <v>Нет моды</v>
      </c>
      <c r="AF2910" s="19">
        <f t="shared" si="23"/>
        <v>1671</v>
      </c>
      <c r="AG2910" s="19">
        <f t="shared" si="24"/>
        <v>2432</v>
      </c>
      <c r="AH2910" s="20" t="str">
        <f t="shared" si="14"/>
        <v/>
      </c>
      <c r="AI2910" s="21"/>
      <c r="AJ2910" s="21"/>
      <c r="AK2910" s="21"/>
      <c r="AL2910" s="22">
        <f t="shared" si="25"/>
        <v>1</v>
      </c>
    </row>
    <row r="2911" ht="12.75" customHeight="1">
      <c r="A2911" s="13" t="s">
        <v>200</v>
      </c>
      <c r="B2911" s="13" t="str">
        <f>IFERROR(__xludf.DUMMYFUNCTION("REGEXREPLACE(A2911, ""\d"", """")"),"         Удмуртская Республика")</f>
        <v>         Удмуртская Республика</v>
      </c>
      <c r="C2911" s="14" t="str">
        <f t="shared" si="15"/>
        <v>Удмуртская Республика</v>
      </c>
      <c r="D2911" s="3">
        <f t="shared" si="16"/>
        <v>2</v>
      </c>
      <c r="E2911" s="15" t="s">
        <v>35</v>
      </c>
      <c r="F2911" s="13" t="str">
        <f>IFERROR(__xludf.DUMMYFUNCTION("REGEXEXTRACT(E2911, ""[А-Яа-я].*"")"),"внешние причины")</f>
        <v>внешние причины</v>
      </c>
      <c r="G2911" s="16">
        <f t="shared" si="17"/>
        <v>2</v>
      </c>
      <c r="H2911" s="13" t="s">
        <v>28</v>
      </c>
      <c r="I2911" s="13" t="str">
        <f>IFERROR(__xludf.DUMMYFUNCTION("REGEXREPLACE(H2911, "".*\s"", """")"),"человек")</f>
        <v>человек</v>
      </c>
      <c r="J2911" s="13" t="s">
        <v>29</v>
      </c>
      <c r="K2911" s="17" t="str">
        <f>IFERROR(__xludf.DUMMYFUNCTION("REGEXREPLACE(J2911, ""^[\d\s]+"", """")"),"значение показателя за год")</f>
        <v>значение показателя за год</v>
      </c>
      <c r="L2911" s="16">
        <f t="shared" si="18"/>
        <v>2</v>
      </c>
      <c r="M2911" s="13" t="s">
        <v>31</v>
      </c>
      <c r="N2911" s="13" t="str">
        <f>IFERROR(__xludf.DUMMYFUNCTION("REGEXEXTRACT(M2911, "" (.+)$"")"),"городское население")</f>
        <v>городское население</v>
      </c>
      <c r="O2911" s="18">
        <v>1217.0</v>
      </c>
      <c r="P2911" s="18">
        <v>1191.0</v>
      </c>
      <c r="Q2911" s="18">
        <v>1193.0</v>
      </c>
      <c r="R2911" s="18">
        <v>1040.0</v>
      </c>
      <c r="S2911" s="18">
        <v>1000.0</v>
      </c>
      <c r="T2911" s="18">
        <v>859.0</v>
      </c>
      <c r="U2911" s="18">
        <v>897.0</v>
      </c>
      <c r="V2911" s="18">
        <v>882.0</v>
      </c>
      <c r="W2911" s="18">
        <v>855.0</v>
      </c>
      <c r="X2911" s="18">
        <v>906.0</v>
      </c>
      <c r="Y2911" s="18">
        <v>926.0</v>
      </c>
      <c r="Z2911" s="19" t="str">
        <f t="shared" si="6"/>
        <v/>
      </c>
      <c r="AA2911" s="19">
        <f t="shared" si="19"/>
        <v>10966</v>
      </c>
      <c r="AB2911" s="19" t="str">
        <f t="shared" si="8"/>
        <v/>
      </c>
      <c r="AC2911" s="19">
        <f t="shared" si="20"/>
        <v>996.9090909</v>
      </c>
      <c r="AD2911" s="19">
        <f t="shared" si="21"/>
        <v>1444</v>
      </c>
      <c r="AE2911" s="19" t="str">
        <f t="shared" si="22"/>
        <v>Нет моды</v>
      </c>
      <c r="AF2911" s="19">
        <f t="shared" si="23"/>
        <v>855</v>
      </c>
      <c r="AG2911" s="19">
        <f t="shared" si="24"/>
        <v>1217</v>
      </c>
      <c r="AH2911" s="20" t="str">
        <f t="shared" si="14"/>
        <v/>
      </c>
      <c r="AI2911" s="21"/>
      <c r="AJ2911" s="21"/>
      <c r="AK2911" s="21"/>
      <c r="AL2911" s="22">
        <f t="shared" si="25"/>
        <v>1</v>
      </c>
    </row>
    <row r="2912" ht="12.75" customHeight="1">
      <c r="A2912" s="13" t="s">
        <v>200</v>
      </c>
      <c r="B2912" s="13" t="str">
        <f>IFERROR(__xludf.DUMMYFUNCTION("REGEXREPLACE(A2912, ""\d"", """")"),"         Удмуртская Республика")</f>
        <v>         Удмуртская Республика</v>
      </c>
      <c r="C2912" s="14" t="str">
        <f t="shared" si="15"/>
        <v>Удмуртская Республика</v>
      </c>
      <c r="D2912" s="3">
        <f t="shared" si="16"/>
        <v>2</v>
      </c>
      <c r="E2912" s="15" t="s">
        <v>35</v>
      </c>
      <c r="F2912" s="13" t="str">
        <f>IFERROR(__xludf.DUMMYFUNCTION("REGEXEXTRACT(E2912, ""[А-Яа-я].*"")"),"внешние причины")</f>
        <v>внешние причины</v>
      </c>
      <c r="G2912" s="16">
        <f t="shared" si="17"/>
        <v>2</v>
      </c>
      <c r="H2912" s="13" t="s">
        <v>28</v>
      </c>
      <c r="I2912" s="13" t="str">
        <f>IFERROR(__xludf.DUMMYFUNCTION("REGEXREPLACE(H2912, "".*\s"", """")"),"человек")</f>
        <v>человек</v>
      </c>
      <c r="J2912" s="13" t="s">
        <v>29</v>
      </c>
      <c r="K2912" s="17" t="str">
        <f>IFERROR(__xludf.DUMMYFUNCTION("REGEXREPLACE(J2912, ""^[\d\s]+"", """")"),"значение показателя за год")</f>
        <v>значение показателя за год</v>
      </c>
      <c r="L2912" s="16">
        <f t="shared" si="18"/>
        <v>2</v>
      </c>
      <c r="M2912" s="13" t="s">
        <v>32</v>
      </c>
      <c r="N2912" s="13" t="str">
        <f>IFERROR(__xludf.DUMMYFUNCTION("REGEXEXTRACT(M2912, "" (.+)$"")"),"сельское население")</f>
        <v>сельское население</v>
      </c>
      <c r="O2912" s="18">
        <v>1202.0</v>
      </c>
      <c r="P2912" s="18">
        <v>1241.0</v>
      </c>
      <c r="Q2912" s="18">
        <v>1121.0</v>
      </c>
      <c r="R2912" s="18">
        <v>1124.0</v>
      </c>
      <c r="S2912" s="18">
        <v>905.0</v>
      </c>
      <c r="T2912" s="18">
        <v>881.0</v>
      </c>
      <c r="U2912" s="18">
        <v>851.0</v>
      </c>
      <c r="V2912" s="18">
        <v>789.0</v>
      </c>
      <c r="W2912" s="18">
        <v>828.0</v>
      </c>
      <c r="X2912" s="18">
        <v>869.0</v>
      </c>
      <c r="Y2912" s="18">
        <v>963.0</v>
      </c>
      <c r="Z2912" s="19" t="str">
        <f t="shared" si="6"/>
        <v/>
      </c>
      <c r="AA2912" s="19" t="str">
        <f t="shared" si="19"/>
        <v/>
      </c>
      <c r="AB2912" s="19">
        <f t="shared" si="8"/>
        <v>10774</v>
      </c>
      <c r="AC2912" s="19">
        <f t="shared" si="20"/>
        <v>979.4545455</v>
      </c>
      <c r="AD2912" s="19">
        <f t="shared" si="21"/>
        <v>916</v>
      </c>
      <c r="AE2912" s="19" t="str">
        <f t="shared" si="22"/>
        <v>Нет моды</v>
      </c>
      <c r="AF2912" s="19">
        <f t="shared" si="23"/>
        <v>789</v>
      </c>
      <c r="AG2912" s="19">
        <f t="shared" si="24"/>
        <v>1241</v>
      </c>
      <c r="AH2912" s="20" t="str">
        <f t="shared" si="14"/>
        <v>Город: 50%; Село: 50%</v>
      </c>
      <c r="AI2912" s="21"/>
      <c r="AJ2912" s="21"/>
      <c r="AK2912" s="21"/>
      <c r="AL2912" s="22">
        <f t="shared" si="25"/>
        <v>1</v>
      </c>
    </row>
    <row r="2913" ht="12.75" customHeight="1">
      <c r="A2913" s="13" t="s">
        <v>200</v>
      </c>
      <c r="B2913" s="13" t="str">
        <f>IFERROR(__xludf.DUMMYFUNCTION("REGEXREPLACE(A2913, ""\d"", """")"),"         Удмуртская Республика")</f>
        <v>         Удмуртская Республика</v>
      </c>
      <c r="C2913" s="14" t="str">
        <f t="shared" si="15"/>
        <v>Удмуртская Республика</v>
      </c>
      <c r="D2913" s="3">
        <f t="shared" si="16"/>
        <v>2</v>
      </c>
      <c r="E2913" s="15" t="s">
        <v>36</v>
      </c>
      <c r="F2913" s="13" t="str">
        <f>IFERROR(__xludf.DUMMYFUNCTION("REGEXEXTRACT(E2913,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13" s="16">
        <f t="shared" si="17"/>
        <v>2</v>
      </c>
      <c r="H2913" s="13" t="s">
        <v>28</v>
      </c>
      <c r="I2913" s="13" t="str">
        <f>IFERROR(__xludf.DUMMYFUNCTION("REGEXREPLACE(H2913, "".*\s"", """")"),"человек")</f>
        <v>человек</v>
      </c>
      <c r="J2913" s="13" t="s">
        <v>29</v>
      </c>
      <c r="K2913" s="17" t="str">
        <f>IFERROR(__xludf.DUMMYFUNCTION("REGEXREPLACE(J2913, ""^[\d\s]+"", """")"),"значение показателя за год")</f>
        <v>значение показателя за год</v>
      </c>
      <c r="L2913" s="16">
        <f t="shared" si="18"/>
        <v>2</v>
      </c>
      <c r="M2913" s="13" t="s">
        <v>30</v>
      </c>
      <c r="N2913" s="13" t="str">
        <f>IFERROR(__xludf.DUMMYFUNCTION("REGEXEXTRACT(M2913, "" (.+)$"")"),"все население")</f>
        <v>все население</v>
      </c>
      <c r="O2913" s="18">
        <v>49.0</v>
      </c>
      <c r="P2913" s="18">
        <v>67.0</v>
      </c>
      <c r="Q2913" s="18">
        <v>45.0</v>
      </c>
      <c r="R2913" s="18">
        <v>51.0</v>
      </c>
      <c r="S2913" s="23" t="s">
        <v>37</v>
      </c>
      <c r="T2913" s="23" t="s">
        <v>37</v>
      </c>
      <c r="U2913" s="23" t="s">
        <v>37</v>
      </c>
      <c r="V2913" s="23" t="s">
        <v>37</v>
      </c>
      <c r="W2913" s="23" t="s">
        <v>37</v>
      </c>
      <c r="X2913" s="23" t="s">
        <v>37</v>
      </c>
      <c r="Y2913" s="23" t="s">
        <v>37</v>
      </c>
      <c r="Z2913" s="19">
        <f t="shared" si="6"/>
        <v>212</v>
      </c>
      <c r="AA2913" s="19" t="str">
        <f t="shared" si="19"/>
        <v/>
      </c>
      <c r="AB2913" s="19" t="str">
        <f t="shared" si="8"/>
        <v/>
      </c>
      <c r="AC2913" s="19">
        <f t="shared" si="20"/>
        <v>53</v>
      </c>
      <c r="AD2913" s="19">
        <f t="shared" si="21"/>
        <v>869</v>
      </c>
      <c r="AE2913" s="19" t="str">
        <f t="shared" si="22"/>
        <v>Нет моды</v>
      </c>
      <c r="AF2913" s="19">
        <f t="shared" si="23"/>
        <v>45</v>
      </c>
      <c r="AG2913" s="19">
        <f t="shared" si="24"/>
        <v>67</v>
      </c>
      <c r="AH2913" s="20" t="str">
        <f t="shared" si="14"/>
        <v/>
      </c>
      <c r="AI2913" s="24"/>
      <c r="AJ2913" s="24"/>
      <c r="AK2913" s="24"/>
      <c r="AL2913" s="22">
        <f t="shared" si="25"/>
        <v>1</v>
      </c>
    </row>
    <row r="2914" ht="12.75" customHeight="1">
      <c r="A2914" s="13" t="s">
        <v>200</v>
      </c>
      <c r="B2914" s="13" t="str">
        <f>IFERROR(__xludf.DUMMYFUNCTION("REGEXREPLACE(A2914, ""\d"", """")"),"         Удмуртская Республика")</f>
        <v>         Удмуртская Республика</v>
      </c>
      <c r="C2914" s="14" t="str">
        <f t="shared" si="15"/>
        <v>Удмуртская Республика</v>
      </c>
      <c r="D2914" s="3">
        <f t="shared" si="16"/>
        <v>2</v>
      </c>
      <c r="E2914" s="15" t="s">
        <v>36</v>
      </c>
      <c r="F2914" s="13" t="str">
        <f>IFERROR(__xludf.DUMMYFUNCTION("REGEXEXTRACT(E2914,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14" s="16">
        <f t="shared" si="17"/>
        <v>2</v>
      </c>
      <c r="H2914" s="13" t="s">
        <v>28</v>
      </c>
      <c r="I2914" s="13" t="str">
        <f>IFERROR(__xludf.DUMMYFUNCTION("REGEXREPLACE(H2914, "".*\s"", """")"),"человек")</f>
        <v>человек</v>
      </c>
      <c r="J2914" s="13" t="s">
        <v>29</v>
      </c>
      <c r="K2914" s="17" t="str">
        <f>IFERROR(__xludf.DUMMYFUNCTION("REGEXREPLACE(J2914, ""^[\d\s]+"", """")"),"значение показателя за год")</f>
        <v>значение показателя за год</v>
      </c>
      <c r="L2914" s="16">
        <f t="shared" si="18"/>
        <v>2</v>
      </c>
      <c r="M2914" s="13" t="s">
        <v>31</v>
      </c>
      <c r="N2914" s="13" t="str">
        <f>IFERROR(__xludf.DUMMYFUNCTION("REGEXEXTRACT(M2914, "" (.+)$"")"),"городское население")</f>
        <v>городское население</v>
      </c>
      <c r="O2914" s="18">
        <v>26.0</v>
      </c>
      <c r="P2914" s="18">
        <v>39.0</v>
      </c>
      <c r="Q2914" s="18">
        <v>27.0</v>
      </c>
      <c r="R2914" s="18">
        <v>31.0</v>
      </c>
      <c r="S2914" s="23" t="s">
        <v>37</v>
      </c>
      <c r="T2914" s="23" t="s">
        <v>37</v>
      </c>
      <c r="U2914" s="23" t="s">
        <v>37</v>
      </c>
      <c r="V2914" s="23" t="s">
        <v>37</v>
      </c>
      <c r="W2914" s="23" t="s">
        <v>37</v>
      </c>
      <c r="X2914" s="23" t="s">
        <v>37</v>
      </c>
      <c r="Y2914" s="23" t="s">
        <v>37</v>
      </c>
      <c r="Z2914" s="19" t="str">
        <f t="shared" si="6"/>
        <v/>
      </c>
      <c r="AA2914" s="19">
        <f t="shared" si="19"/>
        <v>123</v>
      </c>
      <c r="AB2914" s="19" t="str">
        <f t="shared" si="8"/>
        <v/>
      </c>
      <c r="AC2914" s="19">
        <f t="shared" si="20"/>
        <v>30.75</v>
      </c>
      <c r="AD2914" s="19">
        <f t="shared" si="21"/>
        <v>42</v>
      </c>
      <c r="AE2914" s="19" t="str">
        <f t="shared" si="22"/>
        <v>Нет моды</v>
      </c>
      <c r="AF2914" s="19">
        <f t="shared" si="23"/>
        <v>26</v>
      </c>
      <c r="AG2914" s="19">
        <f t="shared" si="24"/>
        <v>39</v>
      </c>
      <c r="AH2914" s="20" t="str">
        <f t="shared" si="14"/>
        <v/>
      </c>
      <c r="AI2914" s="24"/>
      <c r="AJ2914" s="24"/>
      <c r="AK2914" s="24"/>
      <c r="AL2914" s="22">
        <f t="shared" si="25"/>
        <v>1</v>
      </c>
    </row>
    <row r="2915" ht="12.75" customHeight="1">
      <c r="A2915" s="13" t="s">
        <v>200</v>
      </c>
      <c r="B2915" s="13" t="str">
        <f>IFERROR(__xludf.DUMMYFUNCTION("REGEXREPLACE(A2915, ""\d"", """")"),"         Удмуртская Республика")</f>
        <v>         Удмуртская Республика</v>
      </c>
      <c r="C2915" s="14" t="str">
        <f t="shared" si="15"/>
        <v>Удмуртская Республика</v>
      </c>
      <c r="D2915" s="3">
        <f t="shared" si="16"/>
        <v>2</v>
      </c>
      <c r="E2915" s="15" t="s">
        <v>36</v>
      </c>
      <c r="F2915" s="13" t="str">
        <f>IFERROR(__xludf.DUMMYFUNCTION("REGEXEXTRACT(E2915,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15" s="16">
        <f t="shared" si="17"/>
        <v>2</v>
      </c>
      <c r="H2915" s="13" t="s">
        <v>28</v>
      </c>
      <c r="I2915" s="13" t="str">
        <f>IFERROR(__xludf.DUMMYFUNCTION("REGEXREPLACE(H2915, "".*\s"", """")"),"человек")</f>
        <v>человек</v>
      </c>
      <c r="J2915" s="13" t="s">
        <v>29</v>
      </c>
      <c r="K2915" s="17" t="str">
        <f>IFERROR(__xludf.DUMMYFUNCTION("REGEXREPLACE(J2915, ""^[\d\s]+"", """")"),"значение показателя за год")</f>
        <v>значение показателя за год</v>
      </c>
      <c r="L2915" s="16">
        <f t="shared" si="18"/>
        <v>2</v>
      </c>
      <c r="M2915" s="13" t="s">
        <v>32</v>
      </c>
      <c r="N2915" s="13" t="str">
        <f>IFERROR(__xludf.DUMMYFUNCTION("REGEXEXTRACT(M2915, "" (.+)$"")"),"сельское население")</f>
        <v>сельское население</v>
      </c>
      <c r="O2915" s="18">
        <v>23.0</v>
      </c>
      <c r="P2915" s="18">
        <v>28.0</v>
      </c>
      <c r="Q2915" s="18">
        <v>18.0</v>
      </c>
      <c r="R2915" s="18">
        <v>20.0</v>
      </c>
      <c r="S2915" s="23" t="s">
        <v>37</v>
      </c>
      <c r="T2915" s="23" t="s">
        <v>37</v>
      </c>
      <c r="U2915" s="23" t="s">
        <v>37</v>
      </c>
      <c r="V2915" s="23" t="s">
        <v>37</v>
      </c>
      <c r="W2915" s="23" t="s">
        <v>37</v>
      </c>
      <c r="X2915" s="23" t="s">
        <v>37</v>
      </c>
      <c r="Y2915" s="23" t="s">
        <v>37</v>
      </c>
      <c r="Z2915" s="19" t="str">
        <f t="shared" si="6"/>
        <v/>
      </c>
      <c r="AA2915" s="19" t="str">
        <f t="shared" si="19"/>
        <v/>
      </c>
      <c r="AB2915" s="19">
        <f t="shared" si="8"/>
        <v>89</v>
      </c>
      <c r="AC2915" s="19">
        <f t="shared" si="20"/>
        <v>22.25</v>
      </c>
      <c r="AD2915" s="19">
        <f t="shared" si="21"/>
        <v>26.5</v>
      </c>
      <c r="AE2915" s="19" t="str">
        <f t="shared" si="22"/>
        <v>Нет моды</v>
      </c>
      <c r="AF2915" s="19">
        <f t="shared" si="23"/>
        <v>18</v>
      </c>
      <c r="AG2915" s="19">
        <f t="shared" si="24"/>
        <v>28</v>
      </c>
      <c r="AH2915" s="20" t="str">
        <f t="shared" si="14"/>
        <v>Город: 58%; Село: 42%</v>
      </c>
      <c r="AI2915" s="24"/>
      <c r="AJ2915" s="24"/>
      <c r="AK2915" s="24"/>
      <c r="AL2915" s="22">
        <f t="shared" si="25"/>
        <v>1</v>
      </c>
    </row>
    <row r="2916" ht="12.75" customHeight="1">
      <c r="A2916" s="13" t="s">
        <v>200</v>
      </c>
      <c r="B2916" s="13" t="str">
        <f>IFERROR(__xludf.DUMMYFUNCTION("REGEXREPLACE(A2916, ""\d"", """")"),"         Удмуртская Республика")</f>
        <v>         Удмуртская Республика</v>
      </c>
      <c r="C2916" s="14" t="str">
        <f t="shared" si="15"/>
        <v>Удмуртская Республика</v>
      </c>
      <c r="D2916" s="3">
        <f t="shared" si="16"/>
        <v>2</v>
      </c>
      <c r="E2916" s="15" t="s">
        <v>38</v>
      </c>
      <c r="F2916" s="13" t="str">
        <f>IFERROR(__xludf.DUMMYFUNCTION("REGEXEXTRACT(E2916, ""[А-Яа-я].*"")"),"все виды транспортных несчастных случаев")</f>
        <v>все виды транспортных несчастных случаев</v>
      </c>
      <c r="G2916" s="16">
        <f t="shared" si="17"/>
        <v>2</v>
      </c>
      <c r="H2916" s="13" t="s">
        <v>28</v>
      </c>
      <c r="I2916" s="13" t="str">
        <f>IFERROR(__xludf.DUMMYFUNCTION("REGEXREPLACE(H2916, "".*\s"", """")"),"человек")</f>
        <v>человек</v>
      </c>
      <c r="J2916" s="13" t="s">
        <v>29</v>
      </c>
      <c r="K2916" s="17" t="str">
        <f>IFERROR(__xludf.DUMMYFUNCTION("REGEXREPLACE(J2916, ""^[\d\s]+"", """")"),"значение показателя за год")</f>
        <v>значение показателя за год</v>
      </c>
      <c r="L2916" s="16">
        <f t="shared" si="18"/>
        <v>2</v>
      </c>
      <c r="M2916" s="13" t="s">
        <v>30</v>
      </c>
      <c r="N2916" s="13" t="str">
        <f>IFERROR(__xludf.DUMMYFUNCTION("REGEXEXTRACT(M2916, "" (.+)$"")"),"все население")</f>
        <v>все население</v>
      </c>
      <c r="O2916" s="18">
        <v>303.0</v>
      </c>
      <c r="P2916" s="18">
        <v>312.0</v>
      </c>
      <c r="Q2916" s="18">
        <v>259.0</v>
      </c>
      <c r="R2916" s="18">
        <v>217.0</v>
      </c>
      <c r="S2916" s="18">
        <v>240.0</v>
      </c>
      <c r="T2916" s="18">
        <v>176.0</v>
      </c>
      <c r="U2916" s="18">
        <v>208.0</v>
      </c>
      <c r="V2916" s="18">
        <v>168.0</v>
      </c>
      <c r="W2916" s="18">
        <v>171.0</v>
      </c>
      <c r="X2916" s="18">
        <v>178.0</v>
      </c>
      <c r="Y2916" s="18">
        <v>172.0</v>
      </c>
      <c r="Z2916" s="19">
        <f t="shared" si="6"/>
        <v>2404</v>
      </c>
      <c r="AA2916" s="19" t="str">
        <f t="shared" si="19"/>
        <v/>
      </c>
      <c r="AB2916" s="19" t="str">
        <f t="shared" si="8"/>
        <v/>
      </c>
      <c r="AC2916" s="19">
        <f t="shared" si="20"/>
        <v>218.5454545</v>
      </c>
      <c r="AD2916" s="19">
        <f t="shared" si="21"/>
        <v>176</v>
      </c>
      <c r="AE2916" s="19" t="str">
        <f t="shared" si="22"/>
        <v>Нет моды</v>
      </c>
      <c r="AF2916" s="19">
        <f t="shared" si="23"/>
        <v>168</v>
      </c>
      <c r="AG2916" s="19">
        <f t="shared" si="24"/>
        <v>312</v>
      </c>
      <c r="AH2916" s="20" t="str">
        <f t="shared" si="14"/>
        <v/>
      </c>
      <c r="AI2916" s="21"/>
      <c r="AJ2916" s="21"/>
      <c r="AK2916" s="21"/>
      <c r="AL2916" s="22">
        <f t="shared" si="25"/>
        <v>1</v>
      </c>
    </row>
    <row r="2917" ht="12.75" customHeight="1">
      <c r="A2917" s="13" t="s">
        <v>200</v>
      </c>
      <c r="B2917" s="13" t="str">
        <f>IFERROR(__xludf.DUMMYFUNCTION("REGEXREPLACE(A2917, ""\d"", """")"),"         Удмуртская Республика")</f>
        <v>         Удмуртская Республика</v>
      </c>
      <c r="C2917" s="14" t="str">
        <f t="shared" si="15"/>
        <v>Удмуртская Республика</v>
      </c>
      <c r="D2917" s="3">
        <f t="shared" si="16"/>
        <v>2</v>
      </c>
      <c r="E2917" s="15" t="s">
        <v>38</v>
      </c>
      <c r="F2917" s="13" t="str">
        <f>IFERROR(__xludf.DUMMYFUNCTION("REGEXEXTRACT(E2917, ""[А-Яа-я].*"")"),"все виды транспортных несчастных случаев")</f>
        <v>все виды транспортных несчастных случаев</v>
      </c>
      <c r="G2917" s="16">
        <f t="shared" si="17"/>
        <v>2</v>
      </c>
      <c r="H2917" s="13" t="s">
        <v>28</v>
      </c>
      <c r="I2917" s="13" t="str">
        <f>IFERROR(__xludf.DUMMYFUNCTION("REGEXREPLACE(H2917, "".*\s"", """")"),"человек")</f>
        <v>человек</v>
      </c>
      <c r="J2917" s="13" t="s">
        <v>29</v>
      </c>
      <c r="K2917" s="17" t="str">
        <f>IFERROR(__xludf.DUMMYFUNCTION("REGEXREPLACE(J2917, ""^[\d\s]+"", """")"),"значение показателя за год")</f>
        <v>значение показателя за год</v>
      </c>
      <c r="L2917" s="16">
        <f t="shared" si="18"/>
        <v>2</v>
      </c>
      <c r="M2917" s="13" t="s">
        <v>31</v>
      </c>
      <c r="N2917" s="13" t="str">
        <f>IFERROR(__xludf.DUMMYFUNCTION("REGEXEXTRACT(M2917, "" (.+)$"")"),"городское население")</f>
        <v>городское население</v>
      </c>
      <c r="O2917" s="18">
        <v>143.0</v>
      </c>
      <c r="P2917" s="18">
        <v>139.0</v>
      </c>
      <c r="Q2917" s="18">
        <v>115.0</v>
      </c>
      <c r="R2917" s="18">
        <v>99.0</v>
      </c>
      <c r="S2917" s="18">
        <v>124.0</v>
      </c>
      <c r="T2917" s="18">
        <v>64.0</v>
      </c>
      <c r="U2917" s="18">
        <v>107.0</v>
      </c>
      <c r="V2917" s="18">
        <v>71.0</v>
      </c>
      <c r="W2917" s="18">
        <v>88.0</v>
      </c>
      <c r="X2917" s="18">
        <v>83.0</v>
      </c>
      <c r="Y2917" s="18">
        <v>78.0</v>
      </c>
      <c r="Z2917" s="19" t="str">
        <f t="shared" si="6"/>
        <v/>
      </c>
      <c r="AA2917" s="19">
        <f t="shared" si="19"/>
        <v>1111</v>
      </c>
      <c r="AB2917" s="19" t="str">
        <f t="shared" si="8"/>
        <v/>
      </c>
      <c r="AC2917" s="19">
        <f t="shared" si="20"/>
        <v>101</v>
      </c>
      <c r="AD2917" s="19">
        <f t="shared" si="21"/>
        <v>155.5</v>
      </c>
      <c r="AE2917" s="19" t="str">
        <f t="shared" si="22"/>
        <v>Нет моды</v>
      </c>
      <c r="AF2917" s="19">
        <f t="shared" si="23"/>
        <v>64</v>
      </c>
      <c r="AG2917" s="19">
        <f t="shared" si="24"/>
        <v>143</v>
      </c>
      <c r="AH2917" s="20" t="str">
        <f t="shared" si="14"/>
        <v/>
      </c>
      <c r="AI2917" s="21"/>
      <c r="AJ2917" s="21"/>
      <c r="AK2917" s="21"/>
      <c r="AL2917" s="22">
        <f t="shared" si="25"/>
        <v>1</v>
      </c>
    </row>
    <row r="2918" ht="12.75" customHeight="1">
      <c r="A2918" s="13" t="s">
        <v>200</v>
      </c>
      <c r="B2918" s="13" t="str">
        <f>IFERROR(__xludf.DUMMYFUNCTION("REGEXREPLACE(A2918, ""\d"", """")"),"         Удмуртская Республика")</f>
        <v>         Удмуртская Республика</v>
      </c>
      <c r="C2918" s="14" t="str">
        <f t="shared" si="15"/>
        <v>Удмуртская Республика</v>
      </c>
      <c r="D2918" s="3">
        <f t="shared" si="16"/>
        <v>2</v>
      </c>
      <c r="E2918" s="15" t="s">
        <v>38</v>
      </c>
      <c r="F2918" s="13" t="str">
        <f>IFERROR(__xludf.DUMMYFUNCTION("REGEXEXTRACT(E2918, ""[А-Яа-я].*"")"),"все виды транспортных несчастных случаев")</f>
        <v>все виды транспортных несчастных случаев</v>
      </c>
      <c r="G2918" s="16">
        <f t="shared" si="17"/>
        <v>2</v>
      </c>
      <c r="H2918" s="13" t="s">
        <v>28</v>
      </c>
      <c r="I2918" s="13" t="str">
        <f>IFERROR(__xludf.DUMMYFUNCTION("REGEXREPLACE(H2918, "".*\s"", """")"),"человек")</f>
        <v>человек</v>
      </c>
      <c r="J2918" s="13" t="s">
        <v>29</v>
      </c>
      <c r="K2918" s="17" t="str">
        <f>IFERROR(__xludf.DUMMYFUNCTION("REGEXREPLACE(J2918, ""^[\d\s]+"", """")"),"значение показателя за год")</f>
        <v>значение показателя за год</v>
      </c>
      <c r="L2918" s="16">
        <f t="shared" si="18"/>
        <v>2</v>
      </c>
      <c r="M2918" s="13" t="s">
        <v>32</v>
      </c>
      <c r="N2918" s="13" t="str">
        <f>IFERROR(__xludf.DUMMYFUNCTION("REGEXEXTRACT(M2918, "" (.+)$"")"),"сельское население")</f>
        <v>сельское население</v>
      </c>
      <c r="O2918" s="18">
        <v>160.0</v>
      </c>
      <c r="P2918" s="18">
        <v>173.0</v>
      </c>
      <c r="Q2918" s="18">
        <v>144.0</v>
      </c>
      <c r="R2918" s="18">
        <v>118.0</v>
      </c>
      <c r="S2918" s="18">
        <v>116.0</v>
      </c>
      <c r="T2918" s="18">
        <v>112.0</v>
      </c>
      <c r="U2918" s="18">
        <v>101.0</v>
      </c>
      <c r="V2918" s="18">
        <v>97.0</v>
      </c>
      <c r="W2918" s="18">
        <v>83.0</v>
      </c>
      <c r="X2918" s="18">
        <v>95.0</v>
      </c>
      <c r="Y2918" s="18">
        <v>94.0</v>
      </c>
      <c r="Z2918" s="19" t="str">
        <f t="shared" si="6"/>
        <v/>
      </c>
      <c r="AA2918" s="19" t="str">
        <f t="shared" si="19"/>
        <v/>
      </c>
      <c r="AB2918" s="19">
        <f t="shared" si="8"/>
        <v>1293</v>
      </c>
      <c r="AC2918" s="19">
        <f t="shared" si="20"/>
        <v>117.5454545</v>
      </c>
      <c r="AD2918" s="19">
        <f t="shared" si="21"/>
        <v>104</v>
      </c>
      <c r="AE2918" s="19" t="str">
        <f t="shared" si="22"/>
        <v>Нет моды</v>
      </c>
      <c r="AF2918" s="19">
        <f t="shared" si="23"/>
        <v>83</v>
      </c>
      <c r="AG2918" s="19">
        <f t="shared" si="24"/>
        <v>173</v>
      </c>
      <c r="AH2918" s="20" t="str">
        <f t="shared" si="14"/>
        <v>Город: 46%; Село: 54%</v>
      </c>
      <c r="AI2918" s="21"/>
      <c r="AJ2918" s="21"/>
      <c r="AK2918" s="21"/>
      <c r="AL2918" s="22">
        <f t="shared" si="25"/>
        <v>1</v>
      </c>
    </row>
    <row r="2919" ht="12.75" customHeight="1">
      <c r="A2919" s="13" t="s">
        <v>200</v>
      </c>
      <c r="B2919" s="13" t="str">
        <f>IFERROR(__xludf.DUMMYFUNCTION("REGEXREPLACE(A2919, ""\d"", """")"),"         Удмуртская Республика")</f>
        <v>         Удмуртская Республика</v>
      </c>
      <c r="C2919" s="14" t="str">
        <f t="shared" si="15"/>
        <v>Удмуртская Республика</v>
      </c>
      <c r="D2919" s="3">
        <f t="shared" si="16"/>
        <v>2</v>
      </c>
      <c r="E2919" s="15" t="s">
        <v>39</v>
      </c>
      <c r="F2919" s="13" t="str">
        <f>IFERROR(__xludf.DUMMYFUNCTION("REGEXEXTRACT(E2919, ""[А-Яа-я].*"")"),"Всего умерших")</f>
        <v>Всего умерших</v>
      </c>
      <c r="G2919" s="16">
        <f t="shared" si="17"/>
        <v>2</v>
      </c>
      <c r="H2919" s="13" t="s">
        <v>28</v>
      </c>
      <c r="I2919" s="13" t="str">
        <f>IFERROR(__xludf.DUMMYFUNCTION("REGEXREPLACE(H2919, "".*\s"", """")"),"человек")</f>
        <v>человек</v>
      </c>
      <c r="J2919" s="13" t="s">
        <v>29</v>
      </c>
      <c r="K2919" s="17" t="str">
        <f>IFERROR(__xludf.DUMMYFUNCTION("REGEXREPLACE(J2919, ""^[\d\s]+"", """")"),"значение показателя за год")</f>
        <v>значение показателя за год</v>
      </c>
      <c r="L2919" s="16">
        <f t="shared" si="18"/>
        <v>2</v>
      </c>
      <c r="M2919" s="13" t="s">
        <v>30</v>
      </c>
      <c r="N2919" s="13" t="str">
        <f>IFERROR(__xludf.DUMMYFUNCTION("REGEXEXTRACT(M2919, "" (.+)$"")"),"все население")</f>
        <v>все население</v>
      </c>
      <c r="O2919" s="18">
        <v>19332.0</v>
      </c>
      <c r="P2919" s="18">
        <v>19461.0</v>
      </c>
      <c r="Q2919" s="18">
        <v>19515.0</v>
      </c>
      <c r="R2919" s="18">
        <v>19173.0</v>
      </c>
      <c r="S2919" s="18">
        <v>18135.0</v>
      </c>
      <c r="T2919" s="18">
        <v>18079.0</v>
      </c>
      <c r="U2919" s="18">
        <v>17870.0</v>
      </c>
      <c r="V2919" s="18">
        <v>21180.0</v>
      </c>
      <c r="W2919" s="18">
        <v>23280.0</v>
      </c>
      <c r="X2919" s="18">
        <v>18238.0</v>
      </c>
      <c r="Y2919" s="18">
        <v>17759.0</v>
      </c>
      <c r="Z2919" s="19">
        <f t="shared" si="6"/>
        <v>212022</v>
      </c>
      <c r="AA2919" s="19" t="str">
        <f t="shared" si="19"/>
        <v/>
      </c>
      <c r="AB2919" s="19" t="str">
        <f t="shared" si="8"/>
        <v/>
      </c>
      <c r="AC2919" s="19">
        <f t="shared" si="20"/>
        <v>19274.72727</v>
      </c>
      <c r="AD2919" s="19">
        <f t="shared" si="21"/>
        <v>8966</v>
      </c>
      <c r="AE2919" s="19" t="str">
        <f t="shared" si="22"/>
        <v>Нет моды</v>
      </c>
      <c r="AF2919" s="19">
        <f t="shared" si="23"/>
        <v>17759</v>
      </c>
      <c r="AG2919" s="19">
        <f t="shared" si="24"/>
        <v>23280</v>
      </c>
      <c r="AH2919" s="20" t="str">
        <f t="shared" si="14"/>
        <v/>
      </c>
      <c r="AI2919" s="21"/>
      <c r="AJ2919" s="21"/>
      <c r="AK2919" s="21"/>
      <c r="AL2919" s="22">
        <f t="shared" si="25"/>
        <v>1</v>
      </c>
    </row>
    <row r="2920" ht="12.75" customHeight="1">
      <c r="A2920" s="13" t="s">
        <v>200</v>
      </c>
      <c r="B2920" s="13" t="str">
        <f>IFERROR(__xludf.DUMMYFUNCTION("REGEXREPLACE(A2920, ""\d"", """")"),"         Удмуртская Республика")</f>
        <v>         Удмуртская Республика</v>
      </c>
      <c r="C2920" s="14" t="str">
        <f t="shared" si="15"/>
        <v>Удмуртская Республика</v>
      </c>
      <c r="D2920" s="3">
        <f t="shared" si="16"/>
        <v>2</v>
      </c>
      <c r="E2920" s="15" t="s">
        <v>39</v>
      </c>
      <c r="F2920" s="13" t="str">
        <f>IFERROR(__xludf.DUMMYFUNCTION("REGEXEXTRACT(E2920, ""[А-Яа-я].*"")"),"Всего умерших")</f>
        <v>Всего умерших</v>
      </c>
      <c r="G2920" s="16">
        <f t="shared" si="17"/>
        <v>2</v>
      </c>
      <c r="H2920" s="13" t="s">
        <v>28</v>
      </c>
      <c r="I2920" s="13" t="str">
        <f>IFERROR(__xludf.DUMMYFUNCTION("REGEXREPLACE(H2920, "".*\s"", """")"),"человек")</f>
        <v>человек</v>
      </c>
      <c r="J2920" s="13" t="s">
        <v>29</v>
      </c>
      <c r="K2920" s="17" t="str">
        <f>IFERROR(__xludf.DUMMYFUNCTION("REGEXREPLACE(J2920, ""^[\d\s]+"", """")"),"значение показателя за год")</f>
        <v>значение показателя за год</v>
      </c>
      <c r="L2920" s="16">
        <f t="shared" si="18"/>
        <v>2</v>
      </c>
      <c r="M2920" s="13" t="s">
        <v>31</v>
      </c>
      <c r="N2920" s="13" t="str">
        <f>IFERROR(__xludf.DUMMYFUNCTION("REGEXEXTRACT(M2920, "" (.+)$"")"),"городское население")</f>
        <v>городское население</v>
      </c>
      <c r="O2920" s="18">
        <v>11671.0</v>
      </c>
      <c r="P2920" s="18">
        <v>11810.0</v>
      </c>
      <c r="Q2920" s="18">
        <v>11951.0</v>
      </c>
      <c r="R2920" s="18">
        <v>11714.0</v>
      </c>
      <c r="S2920" s="18">
        <v>11305.0</v>
      </c>
      <c r="T2920" s="18">
        <v>11205.0</v>
      </c>
      <c r="U2920" s="18">
        <v>11318.0</v>
      </c>
      <c r="V2920" s="18">
        <v>13540.0</v>
      </c>
      <c r="W2920" s="18">
        <v>15156.0</v>
      </c>
      <c r="X2920" s="18">
        <v>11546.0</v>
      </c>
      <c r="Y2920" s="18">
        <v>11096.0</v>
      </c>
      <c r="Z2920" s="19" t="str">
        <f t="shared" si="6"/>
        <v/>
      </c>
      <c r="AA2920" s="19">
        <f t="shared" si="19"/>
        <v>132312</v>
      </c>
      <c r="AB2920" s="19" t="str">
        <f t="shared" si="8"/>
        <v/>
      </c>
      <c r="AC2920" s="19">
        <f t="shared" si="20"/>
        <v>12028.36364</v>
      </c>
      <c r="AD2920" s="19">
        <f t="shared" si="21"/>
        <v>16457.5</v>
      </c>
      <c r="AE2920" s="19" t="str">
        <f t="shared" si="22"/>
        <v>Нет моды</v>
      </c>
      <c r="AF2920" s="19">
        <f t="shared" si="23"/>
        <v>11096</v>
      </c>
      <c r="AG2920" s="19">
        <f t="shared" si="24"/>
        <v>15156</v>
      </c>
      <c r="AH2920" s="20" t="str">
        <f t="shared" si="14"/>
        <v/>
      </c>
      <c r="AI2920" s="21"/>
      <c r="AJ2920" s="21"/>
      <c r="AK2920" s="21"/>
      <c r="AL2920" s="22">
        <f t="shared" si="25"/>
        <v>1</v>
      </c>
    </row>
    <row r="2921" ht="12.75" customHeight="1">
      <c r="A2921" s="13" t="s">
        <v>200</v>
      </c>
      <c r="B2921" s="13" t="str">
        <f>IFERROR(__xludf.DUMMYFUNCTION("REGEXREPLACE(A2921, ""\d"", """")"),"         Удмуртская Республика")</f>
        <v>         Удмуртская Республика</v>
      </c>
      <c r="C2921" s="14" t="str">
        <f t="shared" si="15"/>
        <v>Удмуртская Республика</v>
      </c>
      <c r="D2921" s="3">
        <f t="shared" si="16"/>
        <v>2</v>
      </c>
      <c r="E2921" s="15" t="s">
        <v>39</v>
      </c>
      <c r="F2921" s="13" t="str">
        <f>IFERROR(__xludf.DUMMYFUNCTION("REGEXEXTRACT(E2921, ""[А-Яа-я].*"")"),"Всего умерших")</f>
        <v>Всего умерших</v>
      </c>
      <c r="G2921" s="16">
        <f t="shared" si="17"/>
        <v>2</v>
      </c>
      <c r="H2921" s="13" t="s">
        <v>28</v>
      </c>
      <c r="I2921" s="13" t="str">
        <f>IFERROR(__xludf.DUMMYFUNCTION("REGEXREPLACE(H2921, "".*\s"", """")"),"человек")</f>
        <v>человек</v>
      </c>
      <c r="J2921" s="13" t="s">
        <v>29</v>
      </c>
      <c r="K2921" s="17" t="str">
        <f>IFERROR(__xludf.DUMMYFUNCTION("REGEXREPLACE(J2921, ""^[\d\s]+"", """")"),"значение показателя за год")</f>
        <v>значение показателя за год</v>
      </c>
      <c r="L2921" s="16">
        <f t="shared" si="18"/>
        <v>2</v>
      </c>
      <c r="M2921" s="13" t="s">
        <v>32</v>
      </c>
      <c r="N2921" s="13" t="str">
        <f>IFERROR(__xludf.DUMMYFUNCTION("REGEXEXTRACT(M2921, "" (.+)$"")"),"сельское население")</f>
        <v>сельское население</v>
      </c>
      <c r="O2921" s="18">
        <v>7661.0</v>
      </c>
      <c r="P2921" s="18">
        <v>7651.0</v>
      </c>
      <c r="Q2921" s="18">
        <v>7564.0</v>
      </c>
      <c r="R2921" s="18">
        <v>7459.0</v>
      </c>
      <c r="S2921" s="18">
        <v>6830.0</v>
      </c>
      <c r="T2921" s="18">
        <v>6874.0</v>
      </c>
      <c r="U2921" s="18">
        <v>6552.0</v>
      </c>
      <c r="V2921" s="18">
        <v>7640.0</v>
      </c>
      <c r="W2921" s="18">
        <v>8124.0</v>
      </c>
      <c r="X2921" s="18">
        <v>6692.0</v>
      </c>
      <c r="Y2921" s="18">
        <v>6663.0</v>
      </c>
      <c r="Z2921" s="19" t="str">
        <f t="shared" si="6"/>
        <v/>
      </c>
      <c r="AA2921" s="19" t="str">
        <f t="shared" si="19"/>
        <v/>
      </c>
      <c r="AB2921" s="19">
        <f t="shared" si="8"/>
        <v>79710</v>
      </c>
      <c r="AC2921" s="19">
        <f t="shared" si="20"/>
        <v>7246.363636</v>
      </c>
      <c r="AD2921" s="19">
        <f t="shared" si="21"/>
        <v>9610</v>
      </c>
      <c r="AE2921" s="19" t="str">
        <f t="shared" si="22"/>
        <v>Нет моды</v>
      </c>
      <c r="AF2921" s="19">
        <f t="shared" si="23"/>
        <v>6552</v>
      </c>
      <c r="AG2921" s="19">
        <f t="shared" si="24"/>
        <v>8124</v>
      </c>
      <c r="AH2921" s="20" t="str">
        <f t="shared" si="14"/>
        <v>Город: 62%; Село: 38%</v>
      </c>
      <c r="AI2921" s="21"/>
      <c r="AJ2921" s="21"/>
      <c r="AK2921" s="21"/>
      <c r="AL2921" s="22">
        <f t="shared" si="25"/>
        <v>1</v>
      </c>
    </row>
    <row r="2922" ht="12.75" customHeight="1">
      <c r="A2922" s="13" t="s">
        <v>200</v>
      </c>
      <c r="B2922" s="13" t="str">
        <f>IFERROR(__xludf.DUMMYFUNCTION("REGEXREPLACE(A2922, ""\d"", """")"),"         Удмуртская Республика")</f>
        <v>         Удмуртская Республика</v>
      </c>
      <c r="C2922" s="14" t="str">
        <f t="shared" si="15"/>
        <v>Удмуртская Республика</v>
      </c>
      <c r="D2922" s="3">
        <f t="shared" si="16"/>
        <v>2</v>
      </c>
      <c r="E2922" s="15" t="s">
        <v>40</v>
      </c>
      <c r="F2922" s="13" t="str">
        <f>IFERROR(__xludf.DUMMYFUNCTION("REGEXEXTRACT(E2922, ""[А-Яа-я].*"")"),"Злокачественные новообразования")</f>
        <v>Злокачественные новообразования</v>
      </c>
      <c r="G2922" s="16">
        <f t="shared" si="17"/>
        <v>2</v>
      </c>
      <c r="H2922" s="13" t="s">
        <v>28</v>
      </c>
      <c r="I2922" s="13" t="str">
        <f>IFERROR(__xludf.DUMMYFUNCTION("REGEXREPLACE(H2922, "".*\s"", """")"),"человек")</f>
        <v>человек</v>
      </c>
      <c r="J2922" s="13" t="s">
        <v>29</v>
      </c>
      <c r="K2922" s="17" t="str">
        <f>IFERROR(__xludf.DUMMYFUNCTION("REGEXREPLACE(J2922, ""^[\d\s]+"", """")"),"значение показателя за год")</f>
        <v>значение показателя за год</v>
      </c>
      <c r="L2922" s="16">
        <f t="shared" si="18"/>
        <v>2</v>
      </c>
      <c r="M2922" s="13" t="s">
        <v>30</v>
      </c>
      <c r="N2922" s="13" t="str">
        <f>IFERROR(__xludf.DUMMYFUNCTION("REGEXEXTRACT(M2922, "" (.+)$"")"),"все население")</f>
        <v>все население</v>
      </c>
      <c r="O2922" s="18">
        <v>2515.0</v>
      </c>
      <c r="P2922" s="18">
        <v>2658.0</v>
      </c>
      <c r="Q2922" s="18">
        <v>2742.0</v>
      </c>
      <c r="R2922" s="18">
        <v>2841.0</v>
      </c>
      <c r="S2922" s="18">
        <v>2629.0</v>
      </c>
      <c r="T2922" s="18">
        <v>2749.0</v>
      </c>
      <c r="U2922" s="18">
        <v>2925.0</v>
      </c>
      <c r="V2922" s="18">
        <v>2899.0</v>
      </c>
      <c r="W2922" s="18">
        <v>2837.0</v>
      </c>
      <c r="X2922" s="18">
        <v>2775.0</v>
      </c>
      <c r="Y2922" s="18">
        <v>2966.0</v>
      </c>
      <c r="Z2922" s="19">
        <f t="shared" si="6"/>
        <v>30536</v>
      </c>
      <c r="AA2922" s="19" t="str">
        <f t="shared" si="19"/>
        <v/>
      </c>
      <c r="AB2922" s="19" t="str">
        <f t="shared" si="8"/>
        <v/>
      </c>
      <c r="AC2922" s="19">
        <f t="shared" si="20"/>
        <v>2776</v>
      </c>
      <c r="AD2922" s="19">
        <f t="shared" si="21"/>
        <v>4759</v>
      </c>
      <c r="AE2922" s="19" t="str">
        <f t="shared" si="22"/>
        <v>Нет моды</v>
      </c>
      <c r="AF2922" s="19">
        <f t="shared" si="23"/>
        <v>2515</v>
      </c>
      <c r="AG2922" s="19">
        <f t="shared" si="24"/>
        <v>2966</v>
      </c>
      <c r="AH2922" s="20" t="str">
        <f t="shared" si="14"/>
        <v/>
      </c>
      <c r="AI2922" s="21"/>
      <c r="AJ2922" s="21"/>
      <c r="AK2922" s="21"/>
      <c r="AL2922" s="22">
        <f t="shared" si="25"/>
        <v>1</v>
      </c>
    </row>
    <row r="2923" ht="12.75" customHeight="1">
      <c r="A2923" s="13" t="s">
        <v>200</v>
      </c>
      <c r="B2923" s="13" t="str">
        <f>IFERROR(__xludf.DUMMYFUNCTION("REGEXREPLACE(A2923, ""\d"", """")"),"         Удмуртская Республика")</f>
        <v>         Удмуртская Республика</v>
      </c>
      <c r="C2923" s="14" t="str">
        <f t="shared" si="15"/>
        <v>Удмуртская Республика</v>
      </c>
      <c r="D2923" s="3">
        <f t="shared" si="16"/>
        <v>2</v>
      </c>
      <c r="E2923" s="15" t="s">
        <v>40</v>
      </c>
      <c r="F2923" s="13" t="str">
        <f>IFERROR(__xludf.DUMMYFUNCTION("REGEXEXTRACT(E2923, ""[А-Яа-я].*"")"),"Злокачественные новообразования")</f>
        <v>Злокачественные новообразования</v>
      </c>
      <c r="G2923" s="16">
        <f t="shared" si="17"/>
        <v>2</v>
      </c>
      <c r="H2923" s="13" t="s">
        <v>28</v>
      </c>
      <c r="I2923" s="13" t="str">
        <f>IFERROR(__xludf.DUMMYFUNCTION("REGEXREPLACE(H2923, "".*\s"", """")"),"человек")</f>
        <v>человек</v>
      </c>
      <c r="J2923" s="13" t="s">
        <v>29</v>
      </c>
      <c r="K2923" s="17" t="str">
        <f>IFERROR(__xludf.DUMMYFUNCTION("REGEXREPLACE(J2923, ""^[\d\s]+"", """")"),"значение показателя за год")</f>
        <v>значение показателя за год</v>
      </c>
      <c r="L2923" s="16">
        <f t="shared" si="18"/>
        <v>2</v>
      </c>
      <c r="M2923" s="13" t="s">
        <v>31</v>
      </c>
      <c r="N2923" s="13" t="str">
        <f>IFERROR(__xludf.DUMMYFUNCTION("REGEXEXTRACT(M2923, "" (.+)$"")"),"городское население")</f>
        <v>городское население</v>
      </c>
      <c r="O2923" s="18">
        <v>1695.0</v>
      </c>
      <c r="P2923" s="18">
        <v>1785.0</v>
      </c>
      <c r="Q2923" s="18">
        <v>1806.0</v>
      </c>
      <c r="R2923" s="18">
        <v>1833.0</v>
      </c>
      <c r="S2923" s="18">
        <v>1678.0</v>
      </c>
      <c r="T2923" s="18">
        <v>1819.0</v>
      </c>
      <c r="U2923" s="18">
        <v>1963.0</v>
      </c>
      <c r="V2923" s="18">
        <v>1867.0</v>
      </c>
      <c r="W2923" s="18">
        <v>1831.0</v>
      </c>
      <c r="X2923" s="18">
        <v>1788.0</v>
      </c>
      <c r="Y2923" s="18">
        <v>1880.0</v>
      </c>
      <c r="Z2923" s="19" t="str">
        <f t="shared" si="6"/>
        <v/>
      </c>
      <c r="AA2923" s="19">
        <f t="shared" si="19"/>
        <v>19945</v>
      </c>
      <c r="AB2923" s="19" t="str">
        <f t="shared" si="8"/>
        <v/>
      </c>
      <c r="AC2923" s="19">
        <f t="shared" si="20"/>
        <v>1813.181818</v>
      </c>
      <c r="AD2923" s="19">
        <f t="shared" si="21"/>
        <v>2239</v>
      </c>
      <c r="AE2923" s="19" t="str">
        <f t="shared" si="22"/>
        <v>Нет моды</v>
      </c>
      <c r="AF2923" s="19">
        <f t="shared" si="23"/>
        <v>1678</v>
      </c>
      <c r="AG2923" s="19">
        <f t="shared" si="24"/>
        <v>1963</v>
      </c>
      <c r="AH2923" s="20" t="str">
        <f t="shared" si="14"/>
        <v/>
      </c>
      <c r="AI2923" s="21"/>
      <c r="AJ2923" s="21"/>
      <c r="AK2923" s="21"/>
      <c r="AL2923" s="22">
        <f t="shared" si="25"/>
        <v>1</v>
      </c>
    </row>
    <row r="2924" ht="12.75" customHeight="1">
      <c r="A2924" s="13" t="s">
        <v>200</v>
      </c>
      <c r="B2924" s="13" t="str">
        <f>IFERROR(__xludf.DUMMYFUNCTION("REGEXREPLACE(A2924, ""\d"", """")"),"         Удмуртская Республика")</f>
        <v>         Удмуртская Республика</v>
      </c>
      <c r="C2924" s="14" t="str">
        <f t="shared" si="15"/>
        <v>Удмуртская Республика</v>
      </c>
      <c r="D2924" s="3">
        <f t="shared" si="16"/>
        <v>2</v>
      </c>
      <c r="E2924" s="15" t="s">
        <v>40</v>
      </c>
      <c r="F2924" s="13" t="str">
        <f>IFERROR(__xludf.DUMMYFUNCTION("REGEXEXTRACT(E2924, ""[А-Яа-я].*"")"),"Злокачественные новообразования")</f>
        <v>Злокачественные новообразования</v>
      </c>
      <c r="G2924" s="16">
        <f t="shared" si="17"/>
        <v>2</v>
      </c>
      <c r="H2924" s="13" t="s">
        <v>28</v>
      </c>
      <c r="I2924" s="13" t="str">
        <f>IFERROR(__xludf.DUMMYFUNCTION("REGEXREPLACE(H2924, "".*\s"", """")"),"человек")</f>
        <v>человек</v>
      </c>
      <c r="J2924" s="13" t="s">
        <v>29</v>
      </c>
      <c r="K2924" s="17" t="str">
        <f>IFERROR(__xludf.DUMMYFUNCTION("REGEXREPLACE(J2924, ""^[\d\s]+"", """")"),"значение показателя за год")</f>
        <v>значение показателя за год</v>
      </c>
      <c r="L2924" s="16">
        <f t="shared" si="18"/>
        <v>2</v>
      </c>
      <c r="M2924" s="13" t="s">
        <v>32</v>
      </c>
      <c r="N2924" s="13" t="str">
        <f>IFERROR(__xludf.DUMMYFUNCTION("REGEXEXTRACT(M2924, "" (.+)$"")"),"сельское население")</f>
        <v>сельское население</v>
      </c>
      <c r="O2924" s="18">
        <v>820.0</v>
      </c>
      <c r="P2924" s="18">
        <v>873.0</v>
      </c>
      <c r="Q2924" s="18">
        <v>936.0</v>
      </c>
      <c r="R2924" s="18">
        <v>1008.0</v>
      </c>
      <c r="S2924" s="18">
        <v>951.0</v>
      </c>
      <c r="T2924" s="18">
        <v>930.0</v>
      </c>
      <c r="U2924" s="18">
        <v>962.0</v>
      </c>
      <c r="V2924" s="18">
        <v>1032.0</v>
      </c>
      <c r="W2924" s="18">
        <v>1006.0</v>
      </c>
      <c r="X2924" s="18">
        <v>987.0</v>
      </c>
      <c r="Y2924" s="18">
        <v>1086.0</v>
      </c>
      <c r="Z2924" s="19" t="str">
        <f t="shared" si="6"/>
        <v/>
      </c>
      <c r="AA2924" s="19" t="str">
        <f t="shared" si="19"/>
        <v/>
      </c>
      <c r="AB2924" s="19">
        <f t="shared" si="8"/>
        <v>10591</v>
      </c>
      <c r="AC2924" s="19">
        <f t="shared" si="20"/>
        <v>962.8181818</v>
      </c>
      <c r="AD2924" s="19">
        <f t="shared" si="21"/>
        <v>1382</v>
      </c>
      <c r="AE2924" s="19" t="str">
        <f t="shared" si="22"/>
        <v>Нет моды</v>
      </c>
      <c r="AF2924" s="19">
        <f t="shared" si="23"/>
        <v>820</v>
      </c>
      <c r="AG2924" s="19">
        <f t="shared" si="24"/>
        <v>1086</v>
      </c>
      <c r="AH2924" s="20" t="str">
        <f t="shared" si="14"/>
        <v>Город: 65%; Село: 35%</v>
      </c>
      <c r="AI2924" s="21"/>
      <c r="AJ2924" s="21"/>
      <c r="AK2924" s="21"/>
      <c r="AL2924" s="22">
        <f t="shared" si="25"/>
        <v>1</v>
      </c>
    </row>
    <row r="2925" ht="12.75" customHeight="1">
      <c r="A2925" s="13" t="s">
        <v>200</v>
      </c>
      <c r="B2925" s="13" t="str">
        <f>IFERROR(__xludf.DUMMYFUNCTION("REGEXREPLACE(A2925, ""\d"", """")"),"         Удмуртская Республика")</f>
        <v>         Удмуртская Республика</v>
      </c>
      <c r="C2925" s="14" t="str">
        <f t="shared" si="15"/>
        <v>Удмуртская Республика</v>
      </c>
      <c r="D2925" s="3">
        <f t="shared" si="16"/>
        <v>2</v>
      </c>
      <c r="E2925" s="15" t="s">
        <v>41</v>
      </c>
      <c r="F2925" s="13" t="str">
        <f>IFERROR(__xludf.DUMMYFUNCTION("REGEXEXTRACT(E2925, ""[А-Яа-я].*"")"),"Инфекционные и паразитарные болезни")</f>
        <v>Инфекционные и паразитарные болезни</v>
      </c>
      <c r="G2925" s="16">
        <f t="shared" si="17"/>
        <v>2</v>
      </c>
      <c r="H2925" s="13" t="s">
        <v>28</v>
      </c>
      <c r="I2925" s="13" t="str">
        <f>IFERROR(__xludf.DUMMYFUNCTION("REGEXREPLACE(H2925, "".*\s"", """")"),"человек")</f>
        <v>человек</v>
      </c>
      <c r="J2925" s="13" t="s">
        <v>29</v>
      </c>
      <c r="K2925" s="17" t="str">
        <f>IFERROR(__xludf.DUMMYFUNCTION("REGEXREPLACE(J2925, ""^[\d\s]+"", """")"),"значение показателя за год")</f>
        <v>значение показателя за год</v>
      </c>
      <c r="L2925" s="16">
        <f t="shared" si="18"/>
        <v>2</v>
      </c>
      <c r="M2925" s="13" t="s">
        <v>30</v>
      </c>
      <c r="N2925" s="13" t="str">
        <f>IFERROR(__xludf.DUMMYFUNCTION("REGEXEXTRACT(M2925, "" (.+)$"")"),"все население")</f>
        <v>все население</v>
      </c>
      <c r="O2925" s="18">
        <v>245.0</v>
      </c>
      <c r="P2925" s="18">
        <v>242.0</v>
      </c>
      <c r="Q2925" s="18">
        <v>269.0</v>
      </c>
      <c r="R2925" s="18">
        <v>286.0</v>
      </c>
      <c r="S2925" s="18">
        <v>279.0</v>
      </c>
      <c r="T2925" s="18">
        <v>345.0</v>
      </c>
      <c r="U2925" s="18">
        <v>333.0</v>
      </c>
      <c r="V2925" s="18">
        <v>292.0</v>
      </c>
      <c r="W2925" s="18">
        <v>307.0</v>
      </c>
      <c r="X2925" s="18">
        <v>267.0</v>
      </c>
      <c r="Y2925" s="18">
        <v>292.0</v>
      </c>
      <c r="Z2925" s="19">
        <f t="shared" si="6"/>
        <v>3157</v>
      </c>
      <c r="AA2925" s="19" t="str">
        <f t="shared" si="19"/>
        <v/>
      </c>
      <c r="AB2925" s="19" t="str">
        <f t="shared" si="8"/>
        <v/>
      </c>
      <c r="AC2925" s="19">
        <f t="shared" si="20"/>
        <v>287</v>
      </c>
      <c r="AD2925" s="19">
        <f t="shared" si="21"/>
        <v>582.5</v>
      </c>
      <c r="AE2925" s="19" t="str">
        <f t="shared" si="22"/>
        <v>Нет моды</v>
      </c>
      <c r="AF2925" s="19">
        <f t="shared" si="23"/>
        <v>242</v>
      </c>
      <c r="AG2925" s="19">
        <f t="shared" si="24"/>
        <v>345</v>
      </c>
      <c r="AH2925" s="20" t="str">
        <f t="shared" si="14"/>
        <v/>
      </c>
      <c r="AI2925" s="21"/>
      <c r="AJ2925" s="21"/>
      <c r="AK2925" s="21"/>
      <c r="AL2925" s="22">
        <f t="shared" si="25"/>
        <v>1</v>
      </c>
    </row>
    <row r="2926" ht="12.75" customHeight="1">
      <c r="A2926" s="13" t="s">
        <v>200</v>
      </c>
      <c r="B2926" s="13" t="str">
        <f>IFERROR(__xludf.DUMMYFUNCTION("REGEXREPLACE(A2926, ""\d"", """")"),"         Удмуртская Республика")</f>
        <v>         Удмуртская Республика</v>
      </c>
      <c r="C2926" s="14" t="str">
        <f t="shared" si="15"/>
        <v>Удмуртская Республика</v>
      </c>
      <c r="D2926" s="3">
        <f t="shared" si="16"/>
        <v>2</v>
      </c>
      <c r="E2926" s="15" t="s">
        <v>41</v>
      </c>
      <c r="F2926" s="13" t="str">
        <f>IFERROR(__xludf.DUMMYFUNCTION("REGEXEXTRACT(E2926, ""[А-Яа-я].*"")"),"Инфекционные и паразитарные болезни")</f>
        <v>Инфекционные и паразитарные болезни</v>
      </c>
      <c r="G2926" s="16">
        <f t="shared" si="17"/>
        <v>2</v>
      </c>
      <c r="H2926" s="13" t="s">
        <v>28</v>
      </c>
      <c r="I2926" s="13" t="str">
        <f>IFERROR(__xludf.DUMMYFUNCTION("REGEXREPLACE(H2926, "".*\s"", """")"),"человек")</f>
        <v>человек</v>
      </c>
      <c r="J2926" s="13" t="s">
        <v>29</v>
      </c>
      <c r="K2926" s="17" t="str">
        <f>IFERROR(__xludf.DUMMYFUNCTION("REGEXREPLACE(J2926, ""^[\d\s]+"", """")"),"значение показателя за год")</f>
        <v>значение показателя за год</v>
      </c>
      <c r="L2926" s="16">
        <f t="shared" si="18"/>
        <v>2</v>
      </c>
      <c r="M2926" s="13" t="s">
        <v>31</v>
      </c>
      <c r="N2926" s="13" t="str">
        <f>IFERROR(__xludf.DUMMYFUNCTION("REGEXEXTRACT(M2926, "" (.+)$"")"),"городское население")</f>
        <v>городское население</v>
      </c>
      <c r="O2926" s="18">
        <v>150.0</v>
      </c>
      <c r="P2926" s="18">
        <v>147.0</v>
      </c>
      <c r="Q2926" s="18">
        <v>158.0</v>
      </c>
      <c r="R2926" s="18">
        <v>190.0</v>
      </c>
      <c r="S2926" s="18">
        <v>192.0</v>
      </c>
      <c r="T2926" s="18">
        <v>229.0</v>
      </c>
      <c r="U2926" s="18">
        <v>231.0</v>
      </c>
      <c r="V2926" s="18">
        <v>201.0</v>
      </c>
      <c r="W2926" s="18">
        <v>215.0</v>
      </c>
      <c r="X2926" s="18">
        <v>179.0</v>
      </c>
      <c r="Y2926" s="18">
        <v>188.0</v>
      </c>
      <c r="Z2926" s="19" t="str">
        <f t="shared" si="6"/>
        <v/>
      </c>
      <c r="AA2926" s="19">
        <f t="shared" si="19"/>
        <v>2080</v>
      </c>
      <c r="AB2926" s="19" t="str">
        <f t="shared" si="8"/>
        <v/>
      </c>
      <c r="AC2926" s="19">
        <f t="shared" si="20"/>
        <v>189.0909091</v>
      </c>
      <c r="AD2926" s="19">
        <f t="shared" si="21"/>
        <v>236.5</v>
      </c>
      <c r="AE2926" s="19" t="str">
        <f t="shared" si="22"/>
        <v>Нет моды</v>
      </c>
      <c r="AF2926" s="19">
        <f t="shared" si="23"/>
        <v>147</v>
      </c>
      <c r="AG2926" s="19">
        <f t="shared" si="24"/>
        <v>231</v>
      </c>
      <c r="AH2926" s="20" t="str">
        <f t="shared" si="14"/>
        <v/>
      </c>
      <c r="AI2926" s="21"/>
      <c r="AJ2926" s="21"/>
      <c r="AK2926" s="21"/>
      <c r="AL2926" s="22">
        <f t="shared" si="25"/>
        <v>1</v>
      </c>
    </row>
    <row r="2927" ht="12.75" customHeight="1">
      <c r="A2927" s="13" t="s">
        <v>200</v>
      </c>
      <c r="B2927" s="13" t="str">
        <f>IFERROR(__xludf.DUMMYFUNCTION("REGEXREPLACE(A2927, ""\d"", """")"),"         Удмуртская Республика")</f>
        <v>         Удмуртская Республика</v>
      </c>
      <c r="C2927" s="14" t="str">
        <f t="shared" si="15"/>
        <v>Удмуртская Республика</v>
      </c>
      <c r="D2927" s="3">
        <f t="shared" si="16"/>
        <v>2</v>
      </c>
      <c r="E2927" s="15" t="s">
        <v>41</v>
      </c>
      <c r="F2927" s="13" t="str">
        <f>IFERROR(__xludf.DUMMYFUNCTION("REGEXEXTRACT(E2927, ""[А-Яа-я].*"")"),"Инфекционные и паразитарные болезни")</f>
        <v>Инфекционные и паразитарные болезни</v>
      </c>
      <c r="G2927" s="16">
        <f t="shared" si="17"/>
        <v>2</v>
      </c>
      <c r="H2927" s="13" t="s">
        <v>28</v>
      </c>
      <c r="I2927" s="13" t="str">
        <f>IFERROR(__xludf.DUMMYFUNCTION("REGEXREPLACE(H2927, "".*\s"", """")"),"человек")</f>
        <v>человек</v>
      </c>
      <c r="J2927" s="13" t="s">
        <v>29</v>
      </c>
      <c r="K2927" s="17" t="str">
        <f>IFERROR(__xludf.DUMMYFUNCTION("REGEXREPLACE(J2927, ""^[\d\s]+"", """")"),"значение показателя за год")</f>
        <v>значение показателя за год</v>
      </c>
      <c r="L2927" s="16">
        <f t="shared" si="18"/>
        <v>2</v>
      </c>
      <c r="M2927" s="13" t="s">
        <v>32</v>
      </c>
      <c r="N2927" s="13" t="str">
        <f>IFERROR(__xludf.DUMMYFUNCTION("REGEXEXTRACT(M2927, "" (.+)$"")"),"сельское население")</f>
        <v>сельское население</v>
      </c>
      <c r="O2927" s="18">
        <v>95.0</v>
      </c>
      <c r="P2927" s="18">
        <v>95.0</v>
      </c>
      <c r="Q2927" s="18">
        <v>111.0</v>
      </c>
      <c r="R2927" s="18">
        <v>96.0</v>
      </c>
      <c r="S2927" s="18">
        <v>87.0</v>
      </c>
      <c r="T2927" s="18">
        <v>116.0</v>
      </c>
      <c r="U2927" s="18">
        <v>102.0</v>
      </c>
      <c r="V2927" s="18">
        <v>91.0</v>
      </c>
      <c r="W2927" s="18">
        <v>92.0</v>
      </c>
      <c r="X2927" s="18">
        <v>88.0</v>
      </c>
      <c r="Y2927" s="18">
        <v>104.0</v>
      </c>
      <c r="Z2927" s="19" t="str">
        <f t="shared" si="6"/>
        <v/>
      </c>
      <c r="AA2927" s="19" t="str">
        <f t="shared" si="19"/>
        <v/>
      </c>
      <c r="AB2927" s="19">
        <f t="shared" si="8"/>
        <v>1077</v>
      </c>
      <c r="AC2927" s="19">
        <f t="shared" si="20"/>
        <v>97.90909091</v>
      </c>
      <c r="AD2927" s="19">
        <f t="shared" si="21"/>
        <v>131.5</v>
      </c>
      <c r="AE2927" s="19" t="str">
        <f t="shared" si="22"/>
        <v>Нет моды</v>
      </c>
      <c r="AF2927" s="19">
        <f t="shared" si="23"/>
        <v>87</v>
      </c>
      <c r="AG2927" s="19">
        <f t="shared" si="24"/>
        <v>116</v>
      </c>
      <c r="AH2927" s="20" t="str">
        <f t="shared" si="14"/>
        <v>Город: 66%; Село: 34%</v>
      </c>
      <c r="AI2927" s="21"/>
      <c r="AJ2927" s="21"/>
      <c r="AK2927" s="21"/>
      <c r="AL2927" s="22">
        <f t="shared" si="25"/>
        <v>1</v>
      </c>
    </row>
    <row r="2928" ht="12.75" customHeight="1">
      <c r="A2928" s="13" t="s">
        <v>200</v>
      </c>
      <c r="B2928" s="13" t="str">
        <f>IFERROR(__xludf.DUMMYFUNCTION("REGEXREPLACE(A2928, ""\d"", """")"),"         Удмуртская Республика")</f>
        <v>         Удмуртская Республика</v>
      </c>
      <c r="C2928" s="14" t="str">
        <f t="shared" si="15"/>
        <v>Удмуртская Республика</v>
      </c>
      <c r="D2928" s="3">
        <f t="shared" si="16"/>
        <v>2</v>
      </c>
      <c r="E2928" s="15" t="s">
        <v>42</v>
      </c>
      <c r="F2928" s="13" t="str">
        <f>IFERROR(__xludf.DUMMYFUNCTION("REGEXEXTRACT(E2928, ""[А-Яа-я].*"")"),"Ишемическая болезнь сердца")</f>
        <v>Ишемическая болезнь сердца</v>
      </c>
      <c r="G2928" s="16">
        <f t="shared" si="17"/>
        <v>2</v>
      </c>
      <c r="H2928" s="13" t="s">
        <v>28</v>
      </c>
      <c r="I2928" s="13" t="str">
        <f>IFERROR(__xludf.DUMMYFUNCTION("REGEXREPLACE(H2928, "".*\s"", """")"),"человек")</f>
        <v>человек</v>
      </c>
      <c r="J2928" s="13" t="s">
        <v>29</v>
      </c>
      <c r="K2928" s="17" t="str">
        <f>IFERROR(__xludf.DUMMYFUNCTION("REGEXREPLACE(J2928, ""^[\d\s]+"", """")"),"значение показателя за год")</f>
        <v>значение показателя за год</v>
      </c>
      <c r="L2928" s="16">
        <f t="shared" si="18"/>
        <v>2</v>
      </c>
      <c r="M2928" s="13" t="s">
        <v>30</v>
      </c>
      <c r="N2928" s="13" t="str">
        <f>IFERROR(__xludf.DUMMYFUNCTION("REGEXEXTRACT(M2928, "" (.+)$"")"),"все население")</f>
        <v>все население</v>
      </c>
      <c r="O2928" s="18">
        <v>5174.0</v>
      </c>
      <c r="P2928" s="18">
        <v>4681.0</v>
      </c>
      <c r="Q2928" s="18">
        <v>4916.0</v>
      </c>
      <c r="R2928" s="18">
        <v>4543.0</v>
      </c>
      <c r="S2928" s="18">
        <v>4471.0</v>
      </c>
      <c r="T2928" s="18">
        <v>4499.0</v>
      </c>
      <c r="U2928" s="18">
        <v>4200.0</v>
      </c>
      <c r="V2928" s="18">
        <v>4839.0</v>
      </c>
      <c r="W2928" s="18">
        <v>4492.0</v>
      </c>
      <c r="X2928" s="18">
        <v>4351.0</v>
      </c>
      <c r="Y2928" s="18">
        <v>3596.0</v>
      </c>
      <c r="Z2928" s="19">
        <f t="shared" si="6"/>
        <v>49762</v>
      </c>
      <c r="AA2928" s="19" t="str">
        <f t="shared" si="19"/>
        <v/>
      </c>
      <c r="AB2928" s="19" t="str">
        <f t="shared" si="8"/>
        <v/>
      </c>
      <c r="AC2928" s="19">
        <f t="shared" si="20"/>
        <v>4523.818182</v>
      </c>
      <c r="AD2928" s="19">
        <f t="shared" si="21"/>
        <v>1856</v>
      </c>
      <c r="AE2928" s="19" t="str">
        <f t="shared" si="22"/>
        <v>Нет моды</v>
      </c>
      <c r="AF2928" s="19">
        <f t="shared" si="23"/>
        <v>3596</v>
      </c>
      <c r="AG2928" s="19">
        <f t="shared" si="24"/>
        <v>5174</v>
      </c>
      <c r="AH2928" s="20" t="str">
        <f t="shared" si="14"/>
        <v/>
      </c>
      <c r="AI2928" s="21"/>
      <c r="AJ2928" s="21"/>
      <c r="AK2928" s="21"/>
      <c r="AL2928" s="22">
        <f t="shared" si="25"/>
        <v>1</v>
      </c>
    </row>
    <row r="2929" ht="12.75" customHeight="1">
      <c r="A2929" s="13" t="s">
        <v>200</v>
      </c>
      <c r="B2929" s="13" t="str">
        <f>IFERROR(__xludf.DUMMYFUNCTION("REGEXREPLACE(A2929, ""\d"", """")"),"         Удмуртская Республика")</f>
        <v>         Удмуртская Республика</v>
      </c>
      <c r="C2929" s="14" t="str">
        <f t="shared" si="15"/>
        <v>Удмуртская Республика</v>
      </c>
      <c r="D2929" s="3">
        <f t="shared" si="16"/>
        <v>2</v>
      </c>
      <c r="E2929" s="15" t="s">
        <v>42</v>
      </c>
      <c r="F2929" s="13" t="str">
        <f>IFERROR(__xludf.DUMMYFUNCTION("REGEXEXTRACT(E2929, ""[А-Яа-я].*"")"),"Ишемическая болезнь сердца")</f>
        <v>Ишемическая болезнь сердца</v>
      </c>
      <c r="G2929" s="16">
        <f t="shared" si="17"/>
        <v>2</v>
      </c>
      <c r="H2929" s="13" t="s">
        <v>28</v>
      </c>
      <c r="I2929" s="13" t="str">
        <f>IFERROR(__xludf.DUMMYFUNCTION("REGEXREPLACE(H2929, "".*\s"", """")"),"человек")</f>
        <v>человек</v>
      </c>
      <c r="J2929" s="13" t="s">
        <v>29</v>
      </c>
      <c r="K2929" s="17" t="str">
        <f>IFERROR(__xludf.DUMMYFUNCTION("REGEXREPLACE(J2929, ""^[\d\s]+"", """")"),"значение показателя за год")</f>
        <v>значение показателя за год</v>
      </c>
      <c r="L2929" s="16">
        <f t="shared" si="18"/>
        <v>2</v>
      </c>
      <c r="M2929" s="13" t="s">
        <v>31</v>
      </c>
      <c r="N2929" s="13" t="str">
        <f>IFERROR(__xludf.DUMMYFUNCTION("REGEXEXTRACT(M2929, "" (.+)$"")"),"городское население")</f>
        <v>городское население</v>
      </c>
      <c r="O2929" s="18">
        <v>3500.0</v>
      </c>
      <c r="P2929" s="18">
        <v>3247.0</v>
      </c>
      <c r="Q2929" s="18">
        <v>3447.0</v>
      </c>
      <c r="R2929" s="18">
        <v>3129.0</v>
      </c>
      <c r="S2929" s="18">
        <v>3208.0</v>
      </c>
      <c r="T2929" s="18">
        <v>3196.0</v>
      </c>
      <c r="U2929" s="18">
        <v>2917.0</v>
      </c>
      <c r="V2929" s="18">
        <v>3309.0</v>
      </c>
      <c r="W2929" s="18">
        <v>3015.0</v>
      </c>
      <c r="X2929" s="18">
        <v>2959.0</v>
      </c>
      <c r="Y2929" s="18">
        <v>2434.0</v>
      </c>
      <c r="Z2929" s="19" t="str">
        <f t="shared" si="6"/>
        <v/>
      </c>
      <c r="AA2929" s="19">
        <f t="shared" si="19"/>
        <v>34361</v>
      </c>
      <c r="AB2929" s="19" t="str">
        <f t="shared" si="8"/>
        <v/>
      </c>
      <c r="AC2929" s="19">
        <f t="shared" si="20"/>
        <v>3123.727273</v>
      </c>
      <c r="AD2929" s="19">
        <f t="shared" si="21"/>
        <v>3548</v>
      </c>
      <c r="AE2929" s="19" t="str">
        <f t="shared" si="22"/>
        <v>Нет моды</v>
      </c>
      <c r="AF2929" s="19">
        <f t="shared" si="23"/>
        <v>2434</v>
      </c>
      <c r="AG2929" s="19">
        <f t="shared" si="24"/>
        <v>3500</v>
      </c>
      <c r="AH2929" s="20" t="str">
        <f t="shared" si="14"/>
        <v/>
      </c>
      <c r="AI2929" s="21"/>
      <c r="AJ2929" s="21"/>
      <c r="AK2929" s="21"/>
      <c r="AL2929" s="22">
        <f t="shared" si="25"/>
        <v>1</v>
      </c>
    </row>
    <row r="2930" ht="12.75" customHeight="1">
      <c r="A2930" s="13" t="s">
        <v>200</v>
      </c>
      <c r="B2930" s="13" t="str">
        <f>IFERROR(__xludf.DUMMYFUNCTION("REGEXREPLACE(A2930, ""\d"", """")"),"         Удмуртская Республика")</f>
        <v>         Удмуртская Республика</v>
      </c>
      <c r="C2930" s="14" t="str">
        <f t="shared" si="15"/>
        <v>Удмуртская Республика</v>
      </c>
      <c r="D2930" s="3">
        <f t="shared" si="16"/>
        <v>2</v>
      </c>
      <c r="E2930" s="15" t="s">
        <v>42</v>
      </c>
      <c r="F2930" s="13" t="str">
        <f>IFERROR(__xludf.DUMMYFUNCTION("REGEXEXTRACT(E2930, ""[А-Яа-я].*"")"),"Ишемическая болезнь сердца")</f>
        <v>Ишемическая болезнь сердца</v>
      </c>
      <c r="G2930" s="16">
        <f t="shared" si="17"/>
        <v>2</v>
      </c>
      <c r="H2930" s="13" t="s">
        <v>28</v>
      </c>
      <c r="I2930" s="13" t="str">
        <f>IFERROR(__xludf.DUMMYFUNCTION("REGEXREPLACE(H2930, "".*\s"", """")"),"человек")</f>
        <v>человек</v>
      </c>
      <c r="J2930" s="13" t="s">
        <v>29</v>
      </c>
      <c r="K2930" s="17" t="str">
        <f>IFERROR(__xludf.DUMMYFUNCTION("REGEXREPLACE(J2930, ""^[\d\s]+"", """")"),"значение показателя за год")</f>
        <v>значение показателя за год</v>
      </c>
      <c r="L2930" s="16">
        <f t="shared" si="18"/>
        <v>2</v>
      </c>
      <c r="M2930" s="13" t="s">
        <v>32</v>
      </c>
      <c r="N2930" s="13" t="str">
        <f>IFERROR(__xludf.DUMMYFUNCTION("REGEXEXTRACT(M2930, "" (.+)$"")"),"сельское население")</f>
        <v>сельское население</v>
      </c>
      <c r="O2930" s="18">
        <v>1674.0</v>
      </c>
      <c r="P2930" s="18">
        <v>1434.0</v>
      </c>
      <c r="Q2930" s="18">
        <v>1469.0</v>
      </c>
      <c r="R2930" s="18">
        <v>1414.0</v>
      </c>
      <c r="S2930" s="18">
        <v>1263.0</v>
      </c>
      <c r="T2930" s="18">
        <v>1303.0</v>
      </c>
      <c r="U2930" s="18">
        <v>1283.0</v>
      </c>
      <c r="V2930" s="18">
        <v>1530.0</v>
      </c>
      <c r="W2930" s="18">
        <v>1477.0</v>
      </c>
      <c r="X2930" s="18">
        <v>1392.0</v>
      </c>
      <c r="Y2930" s="18">
        <v>1162.0</v>
      </c>
      <c r="Z2930" s="19" t="str">
        <f t="shared" si="6"/>
        <v/>
      </c>
      <c r="AA2930" s="19" t="str">
        <f t="shared" si="19"/>
        <v/>
      </c>
      <c r="AB2930" s="19">
        <f t="shared" si="8"/>
        <v>15401</v>
      </c>
      <c r="AC2930" s="19">
        <f t="shared" si="20"/>
        <v>1400.090909</v>
      </c>
      <c r="AD2930" s="19">
        <f t="shared" si="21"/>
        <v>2054</v>
      </c>
      <c r="AE2930" s="19" t="str">
        <f t="shared" si="22"/>
        <v>Нет моды</v>
      </c>
      <c r="AF2930" s="19">
        <f t="shared" si="23"/>
        <v>1162</v>
      </c>
      <c r="AG2930" s="19">
        <f t="shared" si="24"/>
        <v>1674</v>
      </c>
      <c r="AH2930" s="20" t="str">
        <f t="shared" si="14"/>
        <v>Город: 69%; Село: 31%</v>
      </c>
      <c r="AI2930" s="21"/>
      <c r="AJ2930" s="21"/>
      <c r="AK2930" s="21"/>
      <c r="AL2930" s="22">
        <f t="shared" si="25"/>
        <v>1</v>
      </c>
    </row>
    <row r="2931" ht="12.75" customHeight="1">
      <c r="A2931" s="13" t="s">
        <v>200</v>
      </c>
      <c r="B2931" s="13" t="str">
        <f>IFERROR(__xludf.DUMMYFUNCTION("REGEXREPLACE(A2931, ""\d"", """")"),"         Удмуртская Республика")</f>
        <v>         Удмуртская Республика</v>
      </c>
      <c r="C2931" s="14" t="str">
        <f t="shared" si="15"/>
        <v>Удмуртская Республика</v>
      </c>
      <c r="D2931" s="3">
        <f t="shared" si="16"/>
        <v>2</v>
      </c>
      <c r="E2931" s="15" t="s">
        <v>43</v>
      </c>
      <c r="F2931" s="13" t="str">
        <f>IFERROR(__xludf.DUMMYFUNCTION("REGEXEXTRACT(E2931, ""[А-Яа-я].*"")"),"Новообразования")</f>
        <v>Новообразования</v>
      </c>
      <c r="G2931" s="16">
        <f t="shared" si="17"/>
        <v>2</v>
      </c>
      <c r="H2931" s="13" t="s">
        <v>28</v>
      </c>
      <c r="I2931" s="13" t="str">
        <f>IFERROR(__xludf.DUMMYFUNCTION("REGEXREPLACE(H2931, "".*\s"", """")"),"человек")</f>
        <v>человек</v>
      </c>
      <c r="J2931" s="13" t="s">
        <v>29</v>
      </c>
      <c r="K2931" s="17" t="str">
        <f>IFERROR(__xludf.DUMMYFUNCTION("REGEXREPLACE(J2931, ""^[\d\s]+"", """")"),"значение показателя за год")</f>
        <v>значение показателя за год</v>
      </c>
      <c r="L2931" s="16">
        <f t="shared" si="18"/>
        <v>2</v>
      </c>
      <c r="M2931" s="13" t="s">
        <v>30</v>
      </c>
      <c r="N2931" s="13" t="str">
        <f>IFERROR(__xludf.DUMMYFUNCTION("REGEXEXTRACT(M2931, "" (.+)$"")"),"все население")</f>
        <v>все население</v>
      </c>
      <c r="O2931" s="18">
        <v>2540.0</v>
      </c>
      <c r="P2931" s="18">
        <v>2695.0</v>
      </c>
      <c r="Q2931" s="18">
        <v>2781.0</v>
      </c>
      <c r="R2931" s="18">
        <v>2878.0</v>
      </c>
      <c r="S2931" s="18">
        <v>2662.0</v>
      </c>
      <c r="T2931" s="18">
        <v>2781.0</v>
      </c>
      <c r="U2931" s="18">
        <v>2948.0</v>
      </c>
      <c r="V2931" s="18">
        <v>2930.0</v>
      </c>
      <c r="W2931" s="18">
        <v>2874.0</v>
      </c>
      <c r="X2931" s="18">
        <v>2807.0</v>
      </c>
      <c r="Y2931" s="18">
        <v>3010.0</v>
      </c>
      <c r="Z2931" s="19">
        <f t="shared" si="6"/>
        <v>30906</v>
      </c>
      <c r="AA2931" s="19" t="str">
        <f t="shared" si="19"/>
        <v/>
      </c>
      <c r="AB2931" s="19" t="str">
        <f t="shared" si="8"/>
        <v/>
      </c>
      <c r="AC2931" s="19">
        <f t="shared" si="20"/>
        <v>2809.636364</v>
      </c>
      <c r="AD2931" s="19">
        <f t="shared" si="21"/>
        <v>2107</v>
      </c>
      <c r="AE2931" s="19" t="str">
        <f t="shared" si="22"/>
        <v>Нет моды</v>
      </c>
      <c r="AF2931" s="19">
        <f t="shared" si="23"/>
        <v>2540</v>
      </c>
      <c r="AG2931" s="19">
        <f t="shared" si="24"/>
        <v>3010</v>
      </c>
      <c r="AH2931" s="20" t="str">
        <f t="shared" si="14"/>
        <v/>
      </c>
      <c r="AI2931" s="21"/>
      <c r="AJ2931" s="21"/>
      <c r="AK2931" s="21"/>
      <c r="AL2931" s="22">
        <f t="shared" si="25"/>
        <v>1</v>
      </c>
    </row>
    <row r="2932" ht="12.75" customHeight="1">
      <c r="A2932" s="13" t="s">
        <v>200</v>
      </c>
      <c r="B2932" s="13" t="str">
        <f>IFERROR(__xludf.DUMMYFUNCTION("REGEXREPLACE(A2932, ""\d"", """")"),"         Удмуртская Республика")</f>
        <v>         Удмуртская Республика</v>
      </c>
      <c r="C2932" s="14" t="str">
        <f t="shared" si="15"/>
        <v>Удмуртская Республика</v>
      </c>
      <c r="D2932" s="3">
        <f t="shared" si="16"/>
        <v>2</v>
      </c>
      <c r="E2932" s="15" t="s">
        <v>43</v>
      </c>
      <c r="F2932" s="13" t="str">
        <f>IFERROR(__xludf.DUMMYFUNCTION("REGEXEXTRACT(E2932, ""[А-Яа-я].*"")"),"Новообразования")</f>
        <v>Новообразования</v>
      </c>
      <c r="G2932" s="16">
        <f t="shared" si="17"/>
        <v>2</v>
      </c>
      <c r="H2932" s="13" t="s">
        <v>28</v>
      </c>
      <c r="I2932" s="13" t="str">
        <f>IFERROR(__xludf.DUMMYFUNCTION("REGEXREPLACE(H2932, "".*\s"", """")"),"человек")</f>
        <v>человек</v>
      </c>
      <c r="J2932" s="13" t="s">
        <v>29</v>
      </c>
      <c r="K2932" s="17" t="str">
        <f>IFERROR(__xludf.DUMMYFUNCTION("REGEXREPLACE(J2932, ""^[\d\s]+"", """")"),"значение показателя за год")</f>
        <v>значение показателя за год</v>
      </c>
      <c r="L2932" s="16">
        <f t="shared" si="18"/>
        <v>2</v>
      </c>
      <c r="M2932" s="13" t="s">
        <v>31</v>
      </c>
      <c r="N2932" s="13" t="str">
        <f>IFERROR(__xludf.DUMMYFUNCTION("REGEXEXTRACT(M2932, "" (.+)$"")"),"городское население")</f>
        <v>городское население</v>
      </c>
      <c r="O2932" s="18">
        <v>1708.0</v>
      </c>
      <c r="P2932" s="18">
        <v>1809.0</v>
      </c>
      <c r="Q2932" s="18">
        <v>1834.0</v>
      </c>
      <c r="R2932" s="18">
        <v>1854.0</v>
      </c>
      <c r="S2932" s="18">
        <v>1702.0</v>
      </c>
      <c r="T2932" s="18">
        <v>1840.0</v>
      </c>
      <c r="U2932" s="18">
        <v>1979.0</v>
      </c>
      <c r="V2932" s="18">
        <v>1886.0</v>
      </c>
      <c r="W2932" s="18">
        <v>1854.0</v>
      </c>
      <c r="X2932" s="18">
        <v>1805.0</v>
      </c>
      <c r="Y2932" s="18">
        <v>1914.0</v>
      </c>
      <c r="Z2932" s="19" t="str">
        <f t="shared" si="6"/>
        <v/>
      </c>
      <c r="AA2932" s="19">
        <f t="shared" si="19"/>
        <v>20185</v>
      </c>
      <c r="AB2932" s="19" t="str">
        <f t="shared" si="8"/>
        <v/>
      </c>
      <c r="AC2932" s="19">
        <f t="shared" si="20"/>
        <v>1835</v>
      </c>
      <c r="AD2932" s="19">
        <f t="shared" si="21"/>
        <v>2259.5</v>
      </c>
      <c r="AE2932" s="19" t="str">
        <f t="shared" si="22"/>
        <v>Нет моды</v>
      </c>
      <c r="AF2932" s="19">
        <f t="shared" si="23"/>
        <v>1702</v>
      </c>
      <c r="AG2932" s="19">
        <f t="shared" si="24"/>
        <v>1979</v>
      </c>
      <c r="AH2932" s="20" t="str">
        <f t="shared" si="14"/>
        <v/>
      </c>
      <c r="AI2932" s="21"/>
      <c r="AJ2932" s="21"/>
      <c r="AK2932" s="21"/>
      <c r="AL2932" s="22">
        <f t="shared" si="25"/>
        <v>1</v>
      </c>
    </row>
    <row r="2933" ht="12.75" customHeight="1">
      <c r="A2933" s="13" t="s">
        <v>200</v>
      </c>
      <c r="B2933" s="13" t="str">
        <f>IFERROR(__xludf.DUMMYFUNCTION("REGEXREPLACE(A2933, ""\d"", """")"),"         Удмуртская Республика")</f>
        <v>         Удмуртская Республика</v>
      </c>
      <c r="C2933" s="14" t="str">
        <f t="shared" si="15"/>
        <v>Удмуртская Республика</v>
      </c>
      <c r="D2933" s="3">
        <f t="shared" si="16"/>
        <v>2</v>
      </c>
      <c r="E2933" s="15" t="s">
        <v>43</v>
      </c>
      <c r="F2933" s="13" t="str">
        <f>IFERROR(__xludf.DUMMYFUNCTION("REGEXEXTRACT(E2933, ""[А-Яа-я].*"")"),"Новообразования")</f>
        <v>Новообразования</v>
      </c>
      <c r="G2933" s="16">
        <f t="shared" si="17"/>
        <v>2</v>
      </c>
      <c r="H2933" s="13" t="s">
        <v>28</v>
      </c>
      <c r="I2933" s="13" t="str">
        <f>IFERROR(__xludf.DUMMYFUNCTION("REGEXREPLACE(H2933, "".*\s"", """")"),"человек")</f>
        <v>человек</v>
      </c>
      <c r="J2933" s="13" t="s">
        <v>29</v>
      </c>
      <c r="K2933" s="17" t="str">
        <f>IFERROR(__xludf.DUMMYFUNCTION("REGEXREPLACE(J2933, ""^[\d\s]+"", """")"),"значение показателя за год")</f>
        <v>значение показателя за год</v>
      </c>
      <c r="L2933" s="16">
        <f t="shared" si="18"/>
        <v>2</v>
      </c>
      <c r="M2933" s="13" t="s">
        <v>32</v>
      </c>
      <c r="N2933" s="13" t="str">
        <f>IFERROR(__xludf.DUMMYFUNCTION("REGEXEXTRACT(M2933, "" (.+)$"")"),"сельское население")</f>
        <v>сельское население</v>
      </c>
      <c r="O2933" s="18">
        <v>832.0</v>
      </c>
      <c r="P2933" s="18">
        <v>886.0</v>
      </c>
      <c r="Q2933" s="18">
        <v>947.0</v>
      </c>
      <c r="R2933" s="18">
        <v>1024.0</v>
      </c>
      <c r="S2933" s="18">
        <v>960.0</v>
      </c>
      <c r="T2933" s="18">
        <v>941.0</v>
      </c>
      <c r="U2933" s="18">
        <v>969.0</v>
      </c>
      <c r="V2933" s="18">
        <v>1044.0</v>
      </c>
      <c r="W2933" s="18">
        <v>1020.0</v>
      </c>
      <c r="X2933" s="18">
        <v>1002.0</v>
      </c>
      <c r="Y2933" s="18">
        <v>1096.0</v>
      </c>
      <c r="Z2933" s="19" t="str">
        <f t="shared" si="6"/>
        <v/>
      </c>
      <c r="AA2933" s="19" t="str">
        <f t="shared" si="19"/>
        <v/>
      </c>
      <c r="AB2933" s="19">
        <f t="shared" si="8"/>
        <v>10721</v>
      </c>
      <c r="AC2933" s="19">
        <f t="shared" si="20"/>
        <v>974.6363636</v>
      </c>
      <c r="AD2933" s="19">
        <f t="shared" si="21"/>
        <v>1399</v>
      </c>
      <c r="AE2933" s="19" t="str">
        <f t="shared" si="22"/>
        <v>Нет моды</v>
      </c>
      <c r="AF2933" s="19">
        <f t="shared" si="23"/>
        <v>832</v>
      </c>
      <c r="AG2933" s="19">
        <f t="shared" si="24"/>
        <v>1096</v>
      </c>
      <c r="AH2933" s="20" t="str">
        <f t="shared" si="14"/>
        <v>Город: 65%; Село: 35%</v>
      </c>
      <c r="AI2933" s="21"/>
      <c r="AJ2933" s="21"/>
      <c r="AK2933" s="21"/>
      <c r="AL2933" s="22">
        <f t="shared" si="25"/>
        <v>1</v>
      </c>
    </row>
    <row r="2934" ht="12.75" customHeight="1">
      <c r="A2934" s="13" t="s">
        <v>200</v>
      </c>
      <c r="B2934" s="13" t="str">
        <f>IFERROR(__xludf.DUMMYFUNCTION("REGEXREPLACE(A2934, ""\d"", """")"),"         Удмуртская Республика")</f>
        <v>         Удмуртская Республика</v>
      </c>
      <c r="C2934" s="14" t="str">
        <f t="shared" si="15"/>
        <v>Удмуртская Республика</v>
      </c>
      <c r="D2934" s="3">
        <f t="shared" si="16"/>
        <v>2</v>
      </c>
      <c r="E2934" s="15" t="s">
        <v>44</v>
      </c>
      <c r="F2934" s="13" t="str">
        <f>IFERROR(__xludf.DUMMYFUNCTION("REGEXEXTRACT(E2934,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34" s="16">
        <f t="shared" si="17"/>
        <v>2</v>
      </c>
      <c r="H2934" s="13" t="s">
        <v>28</v>
      </c>
      <c r="I2934" s="13" t="str">
        <f>IFERROR(__xludf.DUMMYFUNCTION("REGEXREPLACE(H2934, "".*\s"", """")"),"человек")</f>
        <v>человек</v>
      </c>
      <c r="J2934" s="13" t="s">
        <v>29</v>
      </c>
      <c r="K2934" s="17" t="str">
        <f>IFERROR(__xludf.DUMMYFUNCTION("REGEXREPLACE(J2934, ""^[\d\s]+"", """")"),"значение показателя за год")</f>
        <v>значение показателя за год</v>
      </c>
      <c r="L2934" s="16">
        <f t="shared" si="18"/>
        <v>2</v>
      </c>
      <c r="M2934" s="13" t="s">
        <v>30</v>
      </c>
      <c r="N2934" s="13" t="str">
        <f>IFERROR(__xludf.DUMMYFUNCTION("REGEXEXTRACT(M2934, "" (.+)$"")"),"все население")</f>
        <v>все население</v>
      </c>
      <c r="O2934" s="18">
        <v>105.0</v>
      </c>
      <c r="P2934" s="23" t="s">
        <v>37</v>
      </c>
      <c r="Q2934" s="18">
        <v>63.0</v>
      </c>
      <c r="R2934" s="18">
        <v>51.0</v>
      </c>
      <c r="S2934" s="23" t="s">
        <v>37</v>
      </c>
      <c r="T2934" s="23" t="s">
        <v>37</v>
      </c>
      <c r="U2934" s="23" t="s">
        <v>37</v>
      </c>
      <c r="V2934" s="23" t="s">
        <v>37</v>
      </c>
      <c r="W2934" s="23" t="s">
        <v>37</v>
      </c>
      <c r="X2934" s="23" t="s">
        <v>37</v>
      </c>
      <c r="Y2934" s="23" t="s">
        <v>37</v>
      </c>
      <c r="Z2934" s="19">
        <f t="shared" si="6"/>
        <v>219</v>
      </c>
      <c r="AA2934" s="19" t="str">
        <f t="shared" si="19"/>
        <v/>
      </c>
      <c r="AB2934" s="19" t="str">
        <f t="shared" si="8"/>
        <v/>
      </c>
      <c r="AC2934" s="19">
        <f t="shared" si="20"/>
        <v>73</v>
      </c>
      <c r="AD2934" s="19">
        <f t="shared" si="21"/>
        <v>953.5</v>
      </c>
      <c r="AE2934" s="19" t="str">
        <f t="shared" si="22"/>
        <v>Нет моды</v>
      </c>
      <c r="AF2934" s="19">
        <f t="shared" si="23"/>
        <v>51</v>
      </c>
      <c r="AG2934" s="19">
        <f t="shared" si="24"/>
        <v>105</v>
      </c>
      <c r="AH2934" s="20" t="str">
        <f t="shared" si="14"/>
        <v/>
      </c>
      <c r="AI2934" s="24"/>
      <c r="AJ2934" s="24"/>
      <c r="AK2934" s="24"/>
      <c r="AL2934" s="22">
        <f t="shared" si="25"/>
        <v>1</v>
      </c>
    </row>
    <row r="2935" ht="12.75" customHeight="1">
      <c r="A2935" s="13" t="s">
        <v>200</v>
      </c>
      <c r="B2935" s="13" t="str">
        <f>IFERROR(__xludf.DUMMYFUNCTION("REGEXREPLACE(A2935, ""\d"", """")"),"         Удмуртская Республика")</f>
        <v>         Удмуртская Республика</v>
      </c>
      <c r="C2935" s="14" t="str">
        <f t="shared" si="15"/>
        <v>Удмуртская Республика</v>
      </c>
      <c r="D2935" s="3">
        <f t="shared" si="16"/>
        <v>2</v>
      </c>
      <c r="E2935" s="15" t="s">
        <v>44</v>
      </c>
      <c r="F2935" s="13" t="str">
        <f>IFERROR(__xludf.DUMMYFUNCTION("REGEXEXTRACT(E2935,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35" s="16">
        <f t="shared" si="17"/>
        <v>2</v>
      </c>
      <c r="H2935" s="13" t="s">
        <v>28</v>
      </c>
      <c r="I2935" s="13" t="str">
        <f>IFERROR(__xludf.DUMMYFUNCTION("REGEXREPLACE(H2935, "".*\s"", """")"),"человек")</f>
        <v>человек</v>
      </c>
      <c r="J2935" s="13" t="s">
        <v>29</v>
      </c>
      <c r="K2935" s="17" t="str">
        <f>IFERROR(__xludf.DUMMYFUNCTION("REGEXREPLACE(J2935, ""^[\d\s]+"", """")"),"значение показателя за год")</f>
        <v>значение показателя за год</v>
      </c>
      <c r="L2935" s="16">
        <f t="shared" si="18"/>
        <v>2</v>
      </c>
      <c r="M2935" s="13" t="s">
        <v>31</v>
      </c>
      <c r="N2935" s="13" t="str">
        <f>IFERROR(__xludf.DUMMYFUNCTION("REGEXEXTRACT(M2935, "" (.+)$"")"),"городское население")</f>
        <v>городское население</v>
      </c>
      <c r="O2935" s="18">
        <v>60.0</v>
      </c>
      <c r="P2935" s="23" t="s">
        <v>37</v>
      </c>
      <c r="Q2935" s="18">
        <v>38.0</v>
      </c>
      <c r="R2935" s="18">
        <v>27.0</v>
      </c>
      <c r="S2935" s="23" t="s">
        <v>37</v>
      </c>
      <c r="T2935" s="23" t="s">
        <v>37</v>
      </c>
      <c r="U2935" s="23" t="s">
        <v>37</v>
      </c>
      <c r="V2935" s="23" t="s">
        <v>37</v>
      </c>
      <c r="W2935" s="23" t="s">
        <v>37</v>
      </c>
      <c r="X2935" s="23" t="s">
        <v>37</v>
      </c>
      <c r="Y2935" s="23" t="s">
        <v>37</v>
      </c>
      <c r="Z2935" s="19" t="str">
        <f t="shared" si="6"/>
        <v/>
      </c>
      <c r="AA2935" s="19">
        <f t="shared" si="19"/>
        <v>125</v>
      </c>
      <c r="AB2935" s="19" t="str">
        <f t="shared" si="8"/>
        <v/>
      </c>
      <c r="AC2935" s="19">
        <f t="shared" si="20"/>
        <v>41.66666667</v>
      </c>
      <c r="AD2935" s="19">
        <f t="shared" si="21"/>
        <v>55.5</v>
      </c>
      <c r="AE2935" s="19" t="str">
        <f t="shared" si="22"/>
        <v>Нет моды</v>
      </c>
      <c r="AF2935" s="19">
        <f t="shared" si="23"/>
        <v>27</v>
      </c>
      <c r="AG2935" s="19">
        <f t="shared" si="24"/>
        <v>60</v>
      </c>
      <c r="AH2935" s="20" t="str">
        <f t="shared" si="14"/>
        <v/>
      </c>
      <c r="AI2935" s="24"/>
      <c r="AJ2935" s="24"/>
      <c r="AK2935" s="24"/>
      <c r="AL2935" s="22">
        <f t="shared" si="25"/>
        <v>1</v>
      </c>
    </row>
    <row r="2936" ht="12.75" customHeight="1">
      <c r="A2936" s="13" t="s">
        <v>200</v>
      </c>
      <c r="B2936" s="13" t="str">
        <f>IFERROR(__xludf.DUMMYFUNCTION("REGEXREPLACE(A2936, ""\d"", """")"),"         Удмуртская Республика")</f>
        <v>         Удмуртская Республика</v>
      </c>
      <c r="C2936" s="14" t="str">
        <f t="shared" si="15"/>
        <v>Удмуртская Республика</v>
      </c>
      <c r="D2936" s="3">
        <f t="shared" si="16"/>
        <v>2</v>
      </c>
      <c r="E2936" s="15" t="s">
        <v>44</v>
      </c>
      <c r="F2936" s="13" t="str">
        <f>IFERROR(__xludf.DUMMYFUNCTION("REGEXEXTRACT(E2936,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36" s="16">
        <f t="shared" si="17"/>
        <v>2</v>
      </c>
      <c r="H2936" s="13" t="s">
        <v>28</v>
      </c>
      <c r="I2936" s="13" t="str">
        <f>IFERROR(__xludf.DUMMYFUNCTION("REGEXREPLACE(H2936, "".*\s"", """")"),"человек")</f>
        <v>человек</v>
      </c>
      <c r="J2936" s="13" t="s">
        <v>29</v>
      </c>
      <c r="K2936" s="17" t="str">
        <f>IFERROR(__xludf.DUMMYFUNCTION("REGEXREPLACE(J2936, ""^[\d\s]+"", """")"),"значение показателя за год")</f>
        <v>значение показателя за год</v>
      </c>
      <c r="L2936" s="16">
        <f t="shared" si="18"/>
        <v>2</v>
      </c>
      <c r="M2936" s="13" t="s">
        <v>32</v>
      </c>
      <c r="N2936" s="13" t="str">
        <f>IFERROR(__xludf.DUMMYFUNCTION("REGEXEXTRACT(M2936, "" (.+)$"")"),"сельское население")</f>
        <v>сельское население</v>
      </c>
      <c r="O2936" s="18">
        <v>45.0</v>
      </c>
      <c r="P2936" s="23" t="s">
        <v>37</v>
      </c>
      <c r="Q2936" s="18">
        <v>25.0</v>
      </c>
      <c r="R2936" s="18">
        <v>24.0</v>
      </c>
      <c r="S2936" s="23" t="s">
        <v>37</v>
      </c>
      <c r="T2936" s="23" t="s">
        <v>37</v>
      </c>
      <c r="U2936" s="23" t="s">
        <v>37</v>
      </c>
      <c r="V2936" s="23" t="s">
        <v>37</v>
      </c>
      <c r="W2936" s="23" t="s">
        <v>37</v>
      </c>
      <c r="X2936" s="23" t="s">
        <v>37</v>
      </c>
      <c r="Y2936" s="23" t="s">
        <v>37</v>
      </c>
      <c r="Z2936" s="19" t="str">
        <f t="shared" si="6"/>
        <v/>
      </c>
      <c r="AA2936" s="19" t="str">
        <f t="shared" si="19"/>
        <v/>
      </c>
      <c r="AB2936" s="19">
        <f t="shared" si="8"/>
        <v>94</v>
      </c>
      <c r="AC2936" s="19">
        <f t="shared" si="20"/>
        <v>31.33333333</v>
      </c>
      <c r="AD2936" s="19">
        <f t="shared" si="21"/>
        <v>32.5</v>
      </c>
      <c r="AE2936" s="19" t="str">
        <f t="shared" si="22"/>
        <v>Нет моды</v>
      </c>
      <c r="AF2936" s="19">
        <f t="shared" si="23"/>
        <v>24</v>
      </c>
      <c r="AG2936" s="19">
        <f t="shared" si="24"/>
        <v>45</v>
      </c>
      <c r="AH2936" s="20" t="str">
        <f t="shared" si="14"/>
        <v>Город: 57%; Село: 43%</v>
      </c>
      <c r="AI2936" s="24"/>
      <c r="AJ2936" s="24"/>
      <c r="AK2936" s="24"/>
      <c r="AL2936" s="22">
        <f t="shared" si="25"/>
        <v>1</v>
      </c>
    </row>
    <row r="2937" ht="12.75" customHeight="1">
      <c r="A2937" s="13" t="s">
        <v>200</v>
      </c>
      <c r="B2937" s="13" t="str">
        <f>IFERROR(__xludf.DUMMYFUNCTION("REGEXREPLACE(A2937, ""\d"", """")"),"         Удмуртская Республика")</f>
        <v>         Удмуртская Республика</v>
      </c>
      <c r="C2937" s="14" t="str">
        <f t="shared" si="15"/>
        <v>Удмуртская Республика</v>
      </c>
      <c r="D2937" s="3">
        <f t="shared" si="16"/>
        <v>2</v>
      </c>
      <c r="E2937" s="15" t="s">
        <v>45</v>
      </c>
      <c r="F2937" s="13" t="str">
        <f>IFERROR(__xludf.DUMMYFUNCTION("REGEXEXTRACT(E2937, ""[А-Яа-я].*"")"),"Самоубийство")</f>
        <v>Самоубийство</v>
      </c>
      <c r="G2937" s="16">
        <f t="shared" si="17"/>
        <v>2</v>
      </c>
      <c r="H2937" s="13" t="s">
        <v>28</v>
      </c>
      <c r="I2937" s="13" t="str">
        <f>IFERROR(__xludf.DUMMYFUNCTION("REGEXREPLACE(H2937, "".*\s"", """")"),"человек")</f>
        <v>человек</v>
      </c>
      <c r="J2937" s="13" t="s">
        <v>29</v>
      </c>
      <c r="K2937" s="17" t="str">
        <f>IFERROR(__xludf.DUMMYFUNCTION("REGEXREPLACE(J2937, ""^[\d\s]+"", """")"),"значение показателя за год")</f>
        <v>значение показателя за год</v>
      </c>
      <c r="L2937" s="16">
        <f t="shared" si="18"/>
        <v>2</v>
      </c>
      <c r="M2937" s="13" t="s">
        <v>30</v>
      </c>
      <c r="N2937" s="13" t="str">
        <f>IFERROR(__xludf.DUMMYFUNCTION("REGEXEXTRACT(M2937, "" (.+)$"")"),"все население")</f>
        <v>все население</v>
      </c>
      <c r="O2937" s="18">
        <v>640.0</v>
      </c>
      <c r="P2937" s="18">
        <v>652.0</v>
      </c>
      <c r="Q2937" s="18">
        <v>609.0</v>
      </c>
      <c r="R2937" s="18">
        <v>580.0</v>
      </c>
      <c r="S2937" s="18">
        <v>513.0</v>
      </c>
      <c r="T2937" s="18">
        <v>420.0</v>
      </c>
      <c r="U2937" s="18">
        <v>409.0</v>
      </c>
      <c r="V2937" s="18">
        <v>432.0</v>
      </c>
      <c r="W2937" s="18">
        <v>384.0</v>
      </c>
      <c r="X2937" s="18">
        <v>348.0</v>
      </c>
      <c r="Y2937" s="18">
        <v>296.0</v>
      </c>
      <c r="Z2937" s="19">
        <f t="shared" si="6"/>
        <v>5283</v>
      </c>
      <c r="AA2937" s="19" t="str">
        <f t="shared" si="19"/>
        <v/>
      </c>
      <c r="AB2937" s="19" t="str">
        <f t="shared" si="8"/>
        <v/>
      </c>
      <c r="AC2937" s="19">
        <f t="shared" si="20"/>
        <v>480.2727273</v>
      </c>
      <c r="AD2937" s="19">
        <f t="shared" si="21"/>
        <v>414.5</v>
      </c>
      <c r="AE2937" s="19" t="str">
        <f t="shared" si="22"/>
        <v>Нет моды</v>
      </c>
      <c r="AF2937" s="19">
        <f t="shared" si="23"/>
        <v>296</v>
      </c>
      <c r="AG2937" s="19">
        <f t="shared" si="24"/>
        <v>652</v>
      </c>
      <c r="AH2937" s="20" t="str">
        <f t="shared" si="14"/>
        <v/>
      </c>
      <c r="AI2937" s="21"/>
      <c r="AJ2937" s="21"/>
      <c r="AK2937" s="21"/>
      <c r="AL2937" s="22">
        <f t="shared" si="25"/>
        <v>1</v>
      </c>
    </row>
    <row r="2938" ht="12.75" customHeight="1">
      <c r="A2938" s="13" t="s">
        <v>200</v>
      </c>
      <c r="B2938" s="13" t="str">
        <f>IFERROR(__xludf.DUMMYFUNCTION("REGEXREPLACE(A2938, ""\d"", """")"),"         Удмуртская Республика")</f>
        <v>         Удмуртская Республика</v>
      </c>
      <c r="C2938" s="14" t="str">
        <f t="shared" si="15"/>
        <v>Удмуртская Республика</v>
      </c>
      <c r="D2938" s="3">
        <f t="shared" si="16"/>
        <v>2</v>
      </c>
      <c r="E2938" s="15" t="s">
        <v>45</v>
      </c>
      <c r="F2938" s="13" t="str">
        <f>IFERROR(__xludf.DUMMYFUNCTION("REGEXEXTRACT(E2938, ""[А-Яа-я].*"")"),"Самоубийство")</f>
        <v>Самоубийство</v>
      </c>
      <c r="G2938" s="16">
        <f t="shared" si="17"/>
        <v>2</v>
      </c>
      <c r="H2938" s="13" t="s">
        <v>28</v>
      </c>
      <c r="I2938" s="13" t="str">
        <f>IFERROR(__xludf.DUMMYFUNCTION("REGEXREPLACE(H2938, "".*\s"", """")"),"человек")</f>
        <v>человек</v>
      </c>
      <c r="J2938" s="13" t="s">
        <v>29</v>
      </c>
      <c r="K2938" s="17" t="str">
        <f>IFERROR(__xludf.DUMMYFUNCTION("REGEXREPLACE(J2938, ""^[\d\s]+"", """")"),"значение показателя за год")</f>
        <v>значение показателя за год</v>
      </c>
      <c r="L2938" s="16">
        <f t="shared" si="18"/>
        <v>2</v>
      </c>
      <c r="M2938" s="13" t="s">
        <v>31</v>
      </c>
      <c r="N2938" s="13" t="str">
        <f>IFERROR(__xludf.DUMMYFUNCTION("REGEXEXTRACT(M2938, "" (.+)$"")"),"городское население")</f>
        <v>городское население</v>
      </c>
      <c r="O2938" s="18">
        <v>257.0</v>
      </c>
      <c r="P2938" s="18">
        <v>281.0</v>
      </c>
      <c r="Q2938" s="18">
        <v>278.0</v>
      </c>
      <c r="R2938" s="18">
        <v>244.0</v>
      </c>
      <c r="S2938" s="18">
        <v>221.0</v>
      </c>
      <c r="T2938" s="18">
        <v>193.0</v>
      </c>
      <c r="U2938" s="18">
        <v>165.0</v>
      </c>
      <c r="V2938" s="18">
        <v>183.0</v>
      </c>
      <c r="W2938" s="18">
        <v>152.0</v>
      </c>
      <c r="X2938" s="18">
        <v>134.0</v>
      </c>
      <c r="Y2938" s="18">
        <v>118.0</v>
      </c>
      <c r="Z2938" s="19" t="str">
        <f t="shared" si="6"/>
        <v/>
      </c>
      <c r="AA2938" s="19">
        <f t="shared" si="19"/>
        <v>2226</v>
      </c>
      <c r="AB2938" s="19" t="str">
        <f t="shared" si="8"/>
        <v/>
      </c>
      <c r="AC2938" s="19">
        <f t="shared" si="20"/>
        <v>202.3636364</v>
      </c>
      <c r="AD2938" s="19">
        <f t="shared" si="21"/>
        <v>288.5</v>
      </c>
      <c r="AE2938" s="19" t="str">
        <f t="shared" si="22"/>
        <v>Нет моды</v>
      </c>
      <c r="AF2938" s="19">
        <f t="shared" si="23"/>
        <v>118</v>
      </c>
      <c r="AG2938" s="19">
        <f t="shared" si="24"/>
        <v>281</v>
      </c>
      <c r="AH2938" s="20" t="str">
        <f t="shared" si="14"/>
        <v/>
      </c>
      <c r="AI2938" s="21"/>
      <c r="AJ2938" s="21"/>
      <c r="AK2938" s="21"/>
      <c r="AL2938" s="22">
        <f t="shared" si="25"/>
        <v>1</v>
      </c>
    </row>
    <row r="2939" ht="12.75" customHeight="1">
      <c r="A2939" s="13" t="s">
        <v>200</v>
      </c>
      <c r="B2939" s="13" t="str">
        <f>IFERROR(__xludf.DUMMYFUNCTION("REGEXREPLACE(A2939, ""\d"", """")"),"         Удмуртская Республика")</f>
        <v>         Удмуртская Республика</v>
      </c>
      <c r="C2939" s="14" t="str">
        <f t="shared" si="15"/>
        <v>Удмуртская Республика</v>
      </c>
      <c r="D2939" s="3">
        <f t="shared" si="16"/>
        <v>2</v>
      </c>
      <c r="E2939" s="15" t="s">
        <v>45</v>
      </c>
      <c r="F2939" s="13" t="str">
        <f>IFERROR(__xludf.DUMMYFUNCTION("REGEXEXTRACT(E2939, ""[А-Яа-я].*"")"),"Самоубийство")</f>
        <v>Самоубийство</v>
      </c>
      <c r="G2939" s="16">
        <f t="shared" si="17"/>
        <v>2</v>
      </c>
      <c r="H2939" s="13" t="s">
        <v>28</v>
      </c>
      <c r="I2939" s="13" t="str">
        <f>IFERROR(__xludf.DUMMYFUNCTION("REGEXREPLACE(H2939, "".*\s"", """")"),"человек")</f>
        <v>человек</v>
      </c>
      <c r="J2939" s="13" t="s">
        <v>29</v>
      </c>
      <c r="K2939" s="17" t="str">
        <f>IFERROR(__xludf.DUMMYFUNCTION("REGEXREPLACE(J2939, ""^[\d\s]+"", """")"),"значение показателя за год")</f>
        <v>значение показателя за год</v>
      </c>
      <c r="L2939" s="16">
        <f t="shared" si="18"/>
        <v>2</v>
      </c>
      <c r="M2939" s="13" t="s">
        <v>32</v>
      </c>
      <c r="N2939" s="13" t="str">
        <f>IFERROR(__xludf.DUMMYFUNCTION("REGEXEXTRACT(M2939, "" (.+)$"")"),"сельское население")</f>
        <v>сельское население</v>
      </c>
      <c r="O2939" s="18">
        <v>383.0</v>
      </c>
      <c r="P2939" s="18">
        <v>371.0</v>
      </c>
      <c r="Q2939" s="18">
        <v>331.0</v>
      </c>
      <c r="R2939" s="18">
        <v>336.0</v>
      </c>
      <c r="S2939" s="18">
        <v>292.0</v>
      </c>
      <c r="T2939" s="18">
        <v>227.0</v>
      </c>
      <c r="U2939" s="18">
        <v>244.0</v>
      </c>
      <c r="V2939" s="18">
        <v>249.0</v>
      </c>
      <c r="W2939" s="18">
        <v>232.0</v>
      </c>
      <c r="X2939" s="18">
        <v>214.0</v>
      </c>
      <c r="Y2939" s="18">
        <v>178.0</v>
      </c>
      <c r="Z2939" s="19" t="str">
        <f t="shared" si="6"/>
        <v/>
      </c>
      <c r="AA2939" s="19" t="str">
        <f t="shared" si="19"/>
        <v/>
      </c>
      <c r="AB2939" s="19">
        <f t="shared" si="8"/>
        <v>3057</v>
      </c>
      <c r="AC2939" s="19">
        <f t="shared" si="20"/>
        <v>277.9090909</v>
      </c>
      <c r="AD2939" s="19">
        <f t="shared" si="21"/>
        <v>238</v>
      </c>
      <c r="AE2939" s="19" t="str">
        <f t="shared" si="22"/>
        <v>Нет моды</v>
      </c>
      <c r="AF2939" s="19">
        <f t="shared" si="23"/>
        <v>178</v>
      </c>
      <c r="AG2939" s="19">
        <f t="shared" si="24"/>
        <v>383</v>
      </c>
      <c r="AH2939" s="20" t="str">
        <f t="shared" si="14"/>
        <v>Город: 42%; Село: 58%</v>
      </c>
      <c r="AI2939" s="21"/>
      <c r="AJ2939" s="21"/>
      <c r="AK2939" s="21"/>
      <c r="AL2939" s="22">
        <f t="shared" si="25"/>
        <v>1</v>
      </c>
    </row>
    <row r="2940" ht="12.75" customHeight="1">
      <c r="A2940" s="13" t="s">
        <v>200</v>
      </c>
      <c r="B2940" s="13" t="str">
        <f>IFERROR(__xludf.DUMMYFUNCTION("REGEXREPLACE(A2940, ""\d"", """")"),"         Удмуртская Республика")</f>
        <v>         Удмуртская Республика</v>
      </c>
      <c r="C2940" s="14" t="str">
        <f t="shared" si="15"/>
        <v>Удмуртская Республика</v>
      </c>
      <c r="D2940" s="3">
        <f t="shared" si="16"/>
        <v>2</v>
      </c>
      <c r="E2940" s="15" t="s">
        <v>46</v>
      </c>
      <c r="F2940" s="13" t="str">
        <f>IFERROR(__xludf.DUMMYFUNCTION("REGEXEXTRACT(E2940, ""[А-Яа-я].*"")"),"Случ.отравл.алкоголем")</f>
        <v>Случ.отравл.алкоголем</v>
      </c>
      <c r="G2940" s="16">
        <f t="shared" si="17"/>
        <v>2</v>
      </c>
      <c r="H2940" s="13" t="s">
        <v>28</v>
      </c>
      <c r="I2940" s="13" t="str">
        <f>IFERROR(__xludf.DUMMYFUNCTION("REGEXREPLACE(H2940, "".*\s"", """")"),"человек")</f>
        <v>человек</v>
      </c>
      <c r="J2940" s="13" t="s">
        <v>29</v>
      </c>
      <c r="K2940" s="17" t="str">
        <f>IFERROR(__xludf.DUMMYFUNCTION("REGEXREPLACE(J2940, ""^[\d\s]+"", """")"),"значение показателя за год")</f>
        <v>значение показателя за год</v>
      </c>
      <c r="L2940" s="16">
        <f t="shared" si="18"/>
        <v>2</v>
      </c>
      <c r="M2940" s="13" t="s">
        <v>30</v>
      </c>
      <c r="N2940" s="13" t="str">
        <f>IFERROR(__xludf.DUMMYFUNCTION("REGEXEXTRACT(M2940, "" (.+)$"")"),"все население")</f>
        <v>все население</v>
      </c>
      <c r="O2940" s="18">
        <v>233.0</v>
      </c>
      <c r="P2940" s="18">
        <v>249.0</v>
      </c>
      <c r="Q2940" s="18">
        <v>250.0</v>
      </c>
      <c r="R2940" s="18">
        <v>242.0</v>
      </c>
      <c r="S2940" s="18">
        <v>226.0</v>
      </c>
      <c r="T2940" s="18">
        <v>232.0</v>
      </c>
      <c r="U2940" s="18">
        <v>277.0</v>
      </c>
      <c r="V2940" s="18">
        <v>127.0</v>
      </c>
      <c r="W2940" s="18">
        <v>142.0</v>
      </c>
      <c r="X2940" s="18">
        <v>139.0</v>
      </c>
      <c r="Y2940" s="18">
        <v>158.0</v>
      </c>
      <c r="Z2940" s="19">
        <f t="shared" si="6"/>
        <v>2275</v>
      </c>
      <c r="AA2940" s="19" t="str">
        <f t="shared" si="19"/>
        <v/>
      </c>
      <c r="AB2940" s="19" t="str">
        <f t="shared" si="8"/>
        <v/>
      </c>
      <c r="AC2940" s="19">
        <f t="shared" si="20"/>
        <v>206.8181818</v>
      </c>
      <c r="AD2940" s="19">
        <f t="shared" si="21"/>
        <v>237.5</v>
      </c>
      <c r="AE2940" s="19" t="str">
        <f t="shared" si="22"/>
        <v>Нет моды</v>
      </c>
      <c r="AF2940" s="19">
        <f t="shared" si="23"/>
        <v>127</v>
      </c>
      <c r="AG2940" s="19">
        <f t="shared" si="24"/>
        <v>277</v>
      </c>
      <c r="AH2940" s="20" t="str">
        <f t="shared" si="14"/>
        <v/>
      </c>
      <c r="AI2940" s="21"/>
      <c r="AJ2940" s="21"/>
      <c r="AK2940" s="21"/>
      <c r="AL2940" s="22">
        <f t="shared" si="25"/>
        <v>1</v>
      </c>
    </row>
    <row r="2941" ht="12.75" customHeight="1">
      <c r="A2941" s="13" t="s">
        <v>200</v>
      </c>
      <c r="B2941" s="13" t="str">
        <f>IFERROR(__xludf.DUMMYFUNCTION("REGEXREPLACE(A2941, ""\d"", """")"),"         Удмуртская Республика")</f>
        <v>         Удмуртская Республика</v>
      </c>
      <c r="C2941" s="14" t="str">
        <f t="shared" si="15"/>
        <v>Удмуртская Республика</v>
      </c>
      <c r="D2941" s="3">
        <f t="shared" si="16"/>
        <v>2</v>
      </c>
      <c r="E2941" s="15" t="s">
        <v>46</v>
      </c>
      <c r="F2941" s="13" t="str">
        <f>IFERROR(__xludf.DUMMYFUNCTION("REGEXEXTRACT(E2941, ""[А-Яа-я].*"")"),"Случ.отравл.алкоголем")</f>
        <v>Случ.отравл.алкоголем</v>
      </c>
      <c r="G2941" s="16">
        <f t="shared" si="17"/>
        <v>2</v>
      </c>
      <c r="H2941" s="13" t="s">
        <v>28</v>
      </c>
      <c r="I2941" s="13" t="str">
        <f>IFERROR(__xludf.DUMMYFUNCTION("REGEXREPLACE(H2941, "".*\s"", """")"),"человек")</f>
        <v>человек</v>
      </c>
      <c r="J2941" s="13" t="s">
        <v>29</v>
      </c>
      <c r="K2941" s="17" t="str">
        <f>IFERROR(__xludf.DUMMYFUNCTION("REGEXREPLACE(J2941, ""^[\d\s]+"", """")"),"значение показателя за год")</f>
        <v>значение показателя за год</v>
      </c>
      <c r="L2941" s="16">
        <f t="shared" si="18"/>
        <v>2</v>
      </c>
      <c r="M2941" s="13" t="s">
        <v>31</v>
      </c>
      <c r="N2941" s="13" t="str">
        <f>IFERROR(__xludf.DUMMYFUNCTION("REGEXEXTRACT(M2941, "" (.+)$"")"),"городское население")</f>
        <v>городское население</v>
      </c>
      <c r="O2941" s="18">
        <v>146.0</v>
      </c>
      <c r="P2941" s="18">
        <v>145.0</v>
      </c>
      <c r="Q2941" s="18">
        <v>141.0</v>
      </c>
      <c r="R2941" s="18">
        <v>128.0</v>
      </c>
      <c r="S2941" s="18">
        <v>121.0</v>
      </c>
      <c r="T2941" s="18">
        <v>122.0</v>
      </c>
      <c r="U2941" s="18">
        <v>142.0</v>
      </c>
      <c r="V2941" s="18">
        <v>77.0</v>
      </c>
      <c r="W2941" s="18">
        <v>87.0</v>
      </c>
      <c r="X2941" s="18">
        <v>84.0</v>
      </c>
      <c r="Y2941" s="18">
        <v>84.0</v>
      </c>
      <c r="Z2941" s="19" t="str">
        <f t="shared" si="6"/>
        <v/>
      </c>
      <c r="AA2941" s="19">
        <f t="shared" si="19"/>
        <v>1277</v>
      </c>
      <c r="AB2941" s="19" t="str">
        <f t="shared" si="8"/>
        <v/>
      </c>
      <c r="AC2941" s="19">
        <f t="shared" si="20"/>
        <v>116.0909091</v>
      </c>
      <c r="AD2941" s="19">
        <f t="shared" si="21"/>
        <v>142</v>
      </c>
      <c r="AE2941" s="19" t="str">
        <f t="shared" si="22"/>
        <v>Нет моды</v>
      </c>
      <c r="AF2941" s="19">
        <f t="shared" si="23"/>
        <v>77</v>
      </c>
      <c r="AG2941" s="19">
        <f t="shared" si="24"/>
        <v>146</v>
      </c>
      <c r="AH2941" s="20" t="str">
        <f t="shared" si="14"/>
        <v/>
      </c>
      <c r="AI2941" s="21"/>
      <c r="AJ2941" s="21"/>
      <c r="AK2941" s="21"/>
      <c r="AL2941" s="22">
        <f t="shared" si="25"/>
        <v>1</v>
      </c>
    </row>
    <row r="2942" ht="12.75" customHeight="1">
      <c r="A2942" s="13" t="s">
        <v>200</v>
      </c>
      <c r="B2942" s="13" t="str">
        <f>IFERROR(__xludf.DUMMYFUNCTION("REGEXREPLACE(A2942, ""\d"", """")"),"         Удмуртская Республика")</f>
        <v>         Удмуртская Республика</v>
      </c>
      <c r="C2942" s="14" t="str">
        <f t="shared" si="15"/>
        <v>Удмуртская Республика</v>
      </c>
      <c r="D2942" s="3">
        <f t="shared" si="16"/>
        <v>2</v>
      </c>
      <c r="E2942" s="15" t="s">
        <v>46</v>
      </c>
      <c r="F2942" s="13" t="str">
        <f>IFERROR(__xludf.DUMMYFUNCTION("REGEXEXTRACT(E2942, ""[А-Яа-я].*"")"),"Случ.отравл.алкоголем")</f>
        <v>Случ.отравл.алкоголем</v>
      </c>
      <c r="G2942" s="16">
        <f t="shared" si="17"/>
        <v>2</v>
      </c>
      <c r="H2942" s="13" t="s">
        <v>28</v>
      </c>
      <c r="I2942" s="13" t="str">
        <f>IFERROR(__xludf.DUMMYFUNCTION("REGEXREPLACE(H2942, "".*\s"", """")"),"человек")</f>
        <v>человек</v>
      </c>
      <c r="J2942" s="13" t="s">
        <v>29</v>
      </c>
      <c r="K2942" s="17" t="str">
        <f>IFERROR(__xludf.DUMMYFUNCTION("REGEXREPLACE(J2942, ""^[\d\s]+"", """")"),"значение показателя за год")</f>
        <v>значение показателя за год</v>
      </c>
      <c r="L2942" s="16">
        <f t="shared" si="18"/>
        <v>2</v>
      </c>
      <c r="M2942" s="13" t="s">
        <v>32</v>
      </c>
      <c r="N2942" s="13" t="str">
        <f>IFERROR(__xludf.DUMMYFUNCTION("REGEXEXTRACT(M2942, "" (.+)$"")"),"сельское население")</f>
        <v>сельское население</v>
      </c>
      <c r="O2942" s="18">
        <v>87.0</v>
      </c>
      <c r="P2942" s="18">
        <v>104.0</v>
      </c>
      <c r="Q2942" s="18">
        <v>109.0</v>
      </c>
      <c r="R2942" s="18">
        <v>114.0</v>
      </c>
      <c r="S2942" s="18">
        <v>105.0</v>
      </c>
      <c r="T2942" s="18">
        <v>110.0</v>
      </c>
      <c r="U2942" s="18">
        <v>135.0</v>
      </c>
      <c r="V2942" s="18">
        <v>50.0</v>
      </c>
      <c r="W2942" s="18">
        <v>55.0</v>
      </c>
      <c r="X2942" s="18">
        <v>55.0</v>
      </c>
      <c r="Y2942" s="18">
        <v>74.0</v>
      </c>
      <c r="Z2942" s="19" t="str">
        <f t="shared" si="6"/>
        <v/>
      </c>
      <c r="AA2942" s="19" t="str">
        <f t="shared" si="19"/>
        <v/>
      </c>
      <c r="AB2942" s="19">
        <f t="shared" si="8"/>
        <v>998</v>
      </c>
      <c r="AC2942" s="19">
        <f t="shared" si="20"/>
        <v>90.72727273</v>
      </c>
      <c r="AD2942" s="19">
        <f t="shared" si="21"/>
        <v>107</v>
      </c>
      <c r="AE2942" s="19" t="str">
        <f t="shared" si="22"/>
        <v>Нет моды</v>
      </c>
      <c r="AF2942" s="19">
        <f t="shared" si="23"/>
        <v>50</v>
      </c>
      <c r="AG2942" s="19">
        <f t="shared" si="24"/>
        <v>135</v>
      </c>
      <c r="AH2942" s="20" t="str">
        <f t="shared" si="14"/>
        <v>Город: 56%; Село: 44%</v>
      </c>
      <c r="AI2942" s="21"/>
      <c r="AJ2942" s="21"/>
      <c r="AK2942" s="21"/>
      <c r="AL2942" s="22">
        <f t="shared" si="25"/>
        <v>1</v>
      </c>
    </row>
    <row r="2943" ht="12.75" customHeight="1">
      <c r="A2943" s="13" t="s">
        <v>200</v>
      </c>
      <c r="B2943" s="13" t="str">
        <f>IFERROR(__xludf.DUMMYFUNCTION("REGEXREPLACE(A2943, ""\d"", """")"),"         Удмуртская Республика")</f>
        <v>         Удмуртская Республика</v>
      </c>
      <c r="C2943" s="14" t="str">
        <f t="shared" si="15"/>
        <v>Удмуртская Республика</v>
      </c>
      <c r="D2943" s="3">
        <f t="shared" si="16"/>
        <v>2</v>
      </c>
      <c r="E2943" s="15" t="s">
        <v>47</v>
      </c>
      <c r="F2943" s="13" t="str">
        <f>IFERROR(__xludf.DUMMYFUNCTION("REGEXEXTRACT(E2943, ""[А-Яа-я].*"")"),"транспортные травмы всех видов")</f>
        <v>транспортные травмы всех видов</v>
      </c>
      <c r="G2943" s="16">
        <f t="shared" si="17"/>
        <v>2</v>
      </c>
      <c r="H2943" s="13" t="s">
        <v>28</v>
      </c>
      <c r="I2943" s="13" t="str">
        <f>IFERROR(__xludf.DUMMYFUNCTION("REGEXREPLACE(H2943, "".*\s"", """")"),"человек")</f>
        <v>человек</v>
      </c>
      <c r="J2943" s="13" t="s">
        <v>29</v>
      </c>
      <c r="K2943" s="17" t="str">
        <f>IFERROR(__xludf.DUMMYFUNCTION("REGEXREPLACE(J2943, ""^[\d\s]+"", """")"),"значение показателя за год")</f>
        <v>значение показателя за год</v>
      </c>
      <c r="L2943" s="16">
        <f t="shared" si="18"/>
        <v>2</v>
      </c>
      <c r="M2943" s="13" t="s">
        <v>30</v>
      </c>
      <c r="N2943" s="13" t="str">
        <f>IFERROR(__xludf.DUMMYFUNCTION("REGEXEXTRACT(M2943, "" (.+)$"")"),"все население")</f>
        <v>все население</v>
      </c>
      <c r="O2943" s="18">
        <v>303.0</v>
      </c>
      <c r="P2943" s="18">
        <v>312.0</v>
      </c>
      <c r="Q2943" s="18">
        <v>259.0</v>
      </c>
      <c r="R2943" s="18">
        <v>217.0</v>
      </c>
      <c r="S2943" s="23" t="s">
        <v>37</v>
      </c>
      <c r="T2943" s="23" t="s">
        <v>37</v>
      </c>
      <c r="U2943" s="23" t="s">
        <v>37</v>
      </c>
      <c r="V2943" s="23" t="s">
        <v>37</v>
      </c>
      <c r="W2943" s="23" t="s">
        <v>37</v>
      </c>
      <c r="X2943" s="23" t="s">
        <v>37</v>
      </c>
      <c r="Y2943" s="23" t="s">
        <v>37</v>
      </c>
      <c r="Z2943" s="19">
        <f t="shared" si="6"/>
        <v>1091</v>
      </c>
      <c r="AA2943" s="19" t="str">
        <f t="shared" si="19"/>
        <v/>
      </c>
      <c r="AB2943" s="19" t="str">
        <f t="shared" si="8"/>
        <v/>
      </c>
      <c r="AC2943" s="19">
        <f t="shared" si="20"/>
        <v>272.75</v>
      </c>
      <c r="AD2943" s="19">
        <f t="shared" si="21"/>
        <v>109</v>
      </c>
      <c r="AE2943" s="19" t="str">
        <f t="shared" si="22"/>
        <v>Нет моды</v>
      </c>
      <c r="AF2943" s="19">
        <f t="shared" si="23"/>
        <v>217</v>
      </c>
      <c r="AG2943" s="19">
        <f t="shared" si="24"/>
        <v>312</v>
      </c>
      <c r="AH2943" s="20" t="str">
        <f t="shared" si="14"/>
        <v/>
      </c>
      <c r="AI2943" s="24"/>
      <c r="AJ2943" s="24"/>
      <c r="AK2943" s="24"/>
      <c r="AL2943" s="22">
        <f t="shared" si="25"/>
        <v>1</v>
      </c>
    </row>
    <row r="2944" ht="12.75" customHeight="1">
      <c r="A2944" s="13" t="s">
        <v>200</v>
      </c>
      <c r="B2944" s="13" t="str">
        <f>IFERROR(__xludf.DUMMYFUNCTION("REGEXREPLACE(A2944, ""\d"", """")"),"         Удмуртская Республика")</f>
        <v>         Удмуртская Республика</v>
      </c>
      <c r="C2944" s="14" t="str">
        <f t="shared" si="15"/>
        <v>Удмуртская Республика</v>
      </c>
      <c r="D2944" s="3">
        <f t="shared" si="16"/>
        <v>2</v>
      </c>
      <c r="E2944" s="15" t="s">
        <v>47</v>
      </c>
      <c r="F2944" s="13" t="str">
        <f>IFERROR(__xludf.DUMMYFUNCTION("REGEXEXTRACT(E2944, ""[А-Яа-я].*"")"),"транспортные травмы всех видов")</f>
        <v>транспортные травмы всех видов</v>
      </c>
      <c r="G2944" s="16">
        <f t="shared" si="17"/>
        <v>2</v>
      </c>
      <c r="H2944" s="13" t="s">
        <v>28</v>
      </c>
      <c r="I2944" s="13" t="str">
        <f>IFERROR(__xludf.DUMMYFUNCTION("REGEXREPLACE(H2944, "".*\s"", """")"),"человек")</f>
        <v>человек</v>
      </c>
      <c r="J2944" s="13" t="s">
        <v>29</v>
      </c>
      <c r="K2944" s="17" t="str">
        <f>IFERROR(__xludf.DUMMYFUNCTION("REGEXREPLACE(J2944, ""^[\d\s]+"", """")"),"значение показателя за год")</f>
        <v>значение показателя за год</v>
      </c>
      <c r="L2944" s="16">
        <f t="shared" si="18"/>
        <v>2</v>
      </c>
      <c r="M2944" s="13" t="s">
        <v>31</v>
      </c>
      <c r="N2944" s="13" t="str">
        <f>IFERROR(__xludf.DUMMYFUNCTION("REGEXEXTRACT(M2944, "" (.+)$"")"),"городское население")</f>
        <v>городское население</v>
      </c>
      <c r="O2944" s="18">
        <v>143.0</v>
      </c>
      <c r="P2944" s="18">
        <v>139.0</v>
      </c>
      <c r="Q2944" s="18">
        <v>115.0</v>
      </c>
      <c r="R2944" s="18">
        <v>99.0</v>
      </c>
      <c r="S2944" s="23" t="s">
        <v>37</v>
      </c>
      <c r="T2944" s="23" t="s">
        <v>37</v>
      </c>
      <c r="U2944" s="23" t="s">
        <v>37</v>
      </c>
      <c r="V2944" s="23" t="s">
        <v>37</v>
      </c>
      <c r="W2944" s="23" t="s">
        <v>37</v>
      </c>
      <c r="X2944" s="23" t="s">
        <v>37</v>
      </c>
      <c r="Y2944" s="23" t="s">
        <v>37</v>
      </c>
      <c r="Z2944" s="19" t="str">
        <f t="shared" si="6"/>
        <v/>
      </c>
      <c r="AA2944" s="19">
        <f t="shared" si="19"/>
        <v>496</v>
      </c>
      <c r="AB2944" s="19" t="str">
        <f t="shared" si="8"/>
        <v/>
      </c>
      <c r="AC2944" s="19">
        <f t="shared" si="20"/>
        <v>124</v>
      </c>
      <c r="AD2944" s="19">
        <f t="shared" si="21"/>
        <v>180</v>
      </c>
      <c r="AE2944" s="19" t="str">
        <f t="shared" si="22"/>
        <v>Нет моды</v>
      </c>
      <c r="AF2944" s="19">
        <f t="shared" si="23"/>
        <v>99</v>
      </c>
      <c r="AG2944" s="19">
        <f t="shared" si="24"/>
        <v>143</v>
      </c>
      <c r="AH2944" s="20" t="str">
        <f t="shared" si="14"/>
        <v/>
      </c>
      <c r="AI2944" s="24"/>
      <c r="AJ2944" s="24"/>
      <c r="AK2944" s="24"/>
      <c r="AL2944" s="22">
        <f t="shared" si="25"/>
        <v>1</v>
      </c>
    </row>
    <row r="2945" ht="12.75" customHeight="1">
      <c r="A2945" s="13" t="s">
        <v>200</v>
      </c>
      <c r="B2945" s="13" t="str">
        <f>IFERROR(__xludf.DUMMYFUNCTION("REGEXREPLACE(A2945, ""\d"", """")"),"         Удмуртская Республика")</f>
        <v>         Удмуртская Республика</v>
      </c>
      <c r="C2945" s="14" t="str">
        <f t="shared" si="15"/>
        <v>Удмуртская Республика</v>
      </c>
      <c r="D2945" s="3">
        <f t="shared" si="16"/>
        <v>2</v>
      </c>
      <c r="E2945" s="15" t="s">
        <v>47</v>
      </c>
      <c r="F2945" s="13" t="str">
        <f>IFERROR(__xludf.DUMMYFUNCTION("REGEXEXTRACT(E2945, ""[А-Яа-я].*"")"),"транспортные травмы всех видов")</f>
        <v>транспортные травмы всех видов</v>
      </c>
      <c r="G2945" s="16">
        <f t="shared" si="17"/>
        <v>2</v>
      </c>
      <c r="H2945" s="13" t="s">
        <v>28</v>
      </c>
      <c r="I2945" s="13" t="str">
        <f>IFERROR(__xludf.DUMMYFUNCTION("REGEXREPLACE(H2945, "".*\s"", """")"),"человек")</f>
        <v>человек</v>
      </c>
      <c r="J2945" s="13" t="s">
        <v>29</v>
      </c>
      <c r="K2945" s="17" t="str">
        <f>IFERROR(__xludf.DUMMYFUNCTION("REGEXREPLACE(J2945, ""^[\d\s]+"", """")"),"значение показателя за год")</f>
        <v>значение показателя за год</v>
      </c>
      <c r="L2945" s="16">
        <f t="shared" si="18"/>
        <v>2</v>
      </c>
      <c r="M2945" s="13" t="s">
        <v>32</v>
      </c>
      <c r="N2945" s="13" t="str">
        <f>IFERROR(__xludf.DUMMYFUNCTION("REGEXEXTRACT(M2945, "" (.+)$"")"),"сельское население")</f>
        <v>сельское население</v>
      </c>
      <c r="O2945" s="18">
        <v>160.0</v>
      </c>
      <c r="P2945" s="18">
        <v>173.0</v>
      </c>
      <c r="Q2945" s="18">
        <v>144.0</v>
      </c>
      <c r="R2945" s="18">
        <v>118.0</v>
      </c>
      <c r="S2945" s="23" t="s">
        <v>37</v>
      </c>
      <c r="T2945" s="23" t="s">
        <v>37</v>
      </c>
      <c r="U2945" s="23" t="s">
        <v>37</v>
      </c>
      <c r="V2945" s="23" t="s">
        <v>37</v>
      </c>
      <c r="W2945" s="23" t="s">
        <v>37</v>
      </c>
      <c r="X2945" s="23" t="s">
        <v>37</v>
      </c>
      <c r="Y2945" s="23" t="s">
        <v>37</v>
      </c>
      <c r="Z2945" s="19" t="str">
        <f t="shared" si="6"/>
        <v/>
      </c>
      <c r="AA2945" s="19" t="str">
        <f t="shared" si="19"/>
        <v/>
      </c>
      <c r="AB2945" s="19">
        <f t="shared" si="8"/>
        <v>595</v>
      </c>
      <c r="AC2945" s="19">
        <f t="shared" si="20"/>
        <v>148.75</v>
      </c>
      <c r="AD2945" s="19">
        <f t="shared" si="21"/>
        <v>141</v>
      </c>
      <c r="AE2945" s="19" t="str">
        <f t="shared" si="22"/>
        <v>Нет моды</v>
      </c>
      <c r="AF2945" s="19">
        <f t="shared" si="23"/>
        <v>118</v>
      </c>
      <c r="AG2945" s="19">
        <f t="shared" si="24"/>
        <v>173</v>
      </c>
      <c r="AH2945" s="20" t="str">
        <f t="shared" si="14"/>
        <v>Город: 45%; Село: 55%</v>
      </c>
      <c r="AI2945" s="24"/>
      <c r="AJ2945" s="24"/>
      <c r="AK2945" s="24"/>
      <c r="AL2945" s="22">
        <f t="shared" si="25"/>
        <v>1</v>
      </c>
    </row>
    <row r="2946" ht="12.75" customHeight="1">
      <c r="A2946" s="13" t="s">
        <v>200</v>
      </c>
      <c r="B2946" s="13" t="str">
        <f>IFERROR(__xludf.DUMMYFUNCTION("REGEXREPLACE(A2946, ""\d"", """")"),"         Удмуртская Республика")</f>
        <v>         Удмуртская Республика</v>
      </c>
      <c r="C2946" s="14" t="str">
        <f t="shared" si="15"/>
        <v>Удмуртская Республика</v>
      </c>
      <c r="D2946" s="3">
        <f t="shared" si="16"/>
        <v>2</v>
      </c>
      <c r="E2946" s="15" t="s">
        <v>48</v>
      </c>
      <c r="F2946" s="13" t="str">
        <f>IFERROR(__xludf.DUMMYFUNCTION("REGEXEXTRACT(E2946, ""[А-Яа-я].*"")"),"Убийство")</f>
        <v>Убийство</v>
      </c>
      <c r="G2946" s="16">
        <f t="shared" si="17"/>
        <v>2</v>
      </c>
      <c r="H2946" s="13" t="s">
        <v>28</v>
      </c>
      <c r="I2946" s="13" t="str">
        <f>IFERROR(__xludf.DUMMYFUNCTION("REGEXREPLACE(H2946, "".*\s"", """")"),"человек")</f>
        <v>человек</v>
      </c>
      <c r="J2946" s="13" t="s">
        <v>29</v>
      </c>
      <c r="K2946" s="17" t="str">
        <f>IFERROR(__xludf.DUMMYFUNCTION("REGEXREPLACE(J2946, ""^[\d\s]+"", """")"),"значение показателя за год")</f>
        <v>значение показателя за год</v>
      </c>
      <c r="L2946" s="16">
        <f t="shared" si="18"/>
        <v>2</v>
      </c>
      <c r="M2946" s="13" t="s">
        <v>30</v>
      </c>
      <c r="N2946" s="13" t="str">
        <f>IFERROR(__xludf.DUMMYFUNCTION("REGEXEXTRACT(M2946, "" (.+)$"")"),"все население")</f>
        <v>все население</v>
      </c>
      <c r="O2946" s="18">
        <v>169.0</v>
      </c>
      <c r="P2946" s="18">
        <v>168.0</v>
      </c>
      <c r="Q2946" s="18">
        <v>142.0</v>
      </c>
      <c r="R2946" s="18">
        <v>152.0</v>
      </c>
      <c r="S2946" s="18">
        <v>128.0</v>
      </c>
      <c r="T2946" s="18">
        <v>91.0</v>
      </c>
      <c r="U2946" s="18">
        <v>96.0</v>
      </c>
      <c r="V2946" s="18">
        <v>102.0</v>
      </c>
      <c r="W2946" s="18">
        <v>82.0</v>
      </c>
      <c r="X2946" s="18">
        <v>79.0</v>
      </c>
      <c r="Y2946" s="18">
        <v>72.0</v>
      </c>
      <c r="Z2946" s="19">
        <f t="shared" si="6"/>
        <v>1281</v>
      </c>
      <c r="AA2946" s="19" t="str">
        <f t="shared" si="19"/>
        <v/>
      </c>
      <c r="AB2946" s="19" t="str">
        <f t="shared" si="8"/>
        <v/>
      </c>
      <c r="AC2946" s="19">
        <f t="shared" si="20"/>
        <v>116.4545455</v>
      </c>
      <c r="AD2946" s="19">
        <f t="shared" si="21"/>
        <v>128</v>
      </c>
      <c r="AE2946" s="19" t="str">
        <f t="shared" si="22"/>
        <v>Нет моды</v>
      </c>
      <c r="AF2946" s="19">
        <f t="shared" si="23"/>
        <v>72</v>
      </c>
      <c r="AG2946" s="19">
        <f t="shared" si="24"/>
        <v>169</v>
      </c>
      <c r="AH2946" s="20" t="str">
        <f t="shared" si="14"/>
        <v/>
      </c>
      <c r="AI2946" s="21"/>
      <c r="AJ2946" s="21"/>
      <c r="AK2946" s="21"/>
      <c r="AL2946" s="22">
        <f t="shared" si="25"/>
        <v>1</v>
      </c>
    </row>
    <row r="2947" ht="12.75" customHeight="1">
      <c r="A2947" s="13" t="s">
        <v>200</v>
      </c>
      <c r="B2947" s="13" t="str">
        <f>IFERROR(__xludf.DUMMYFUNCTION("REGEXREPLACE(A2947, ""\d"", """")"),"         Удмуртская Республика")</f>
        <v>         Удмуртская Республика</v>
      </c>
      <c r="C2947" s="14" t="str">
        <f t="shared" si="15"/>
        <v>Удмуртская Республика</v>
      </c>
      <c r="D2947" s="3">
        <f t="shared" si="16"/>
        <v>2</v>
      </c>
      <c r="E2947" s="15" t="s">
        <v>48</v>
      </c>
      <c r="F2947" s="13" t="str">
        <f>IFERROR(__xludf.DUMMYFUNCTION("REGEXEXTRACT(E2947, ""[А-Яа-я].*"")"),"Убийство")</f>
        <v>Убийство</v>
      </c>
      <c r="G2947" s="16">
        <f t="shared" si="17"/>
        <v>2</v>
      </c>
      <c r="H2947" s="13" t="s">
        <v>28</v>
      </c>
      <c r="I2947" s="13" t="str">
        <f>IFERROR(__xludf.DUMMYFUNCTION("REGEXREPLACE(H2947, "".*\s"", """")"),"человек")</f>
        <v>человек</v>
      </c>
      <c r="J2947" s="13" t="s">
        <v>29</v>
      </c>
      <c r="K2947" s="17" t="str">
        <f>IFERROR(__xludf.DUMMYFUNCTION("REGEXREPLACE(J2947, ""^[\d\s]+"", """")"),"значение показателя за год")</f>
        <v>значение показателя за год</v>
      </c>
      <c r="L2947" s="16">
        <f t="shared" si="18"/>
        <v>2</v>
      </c>
      <c r="M2947" s="13" t="s">
        <v>31</v>
      </c>
      <c r="N2947" s="13" t="str">
        <f>IFERROR(__xludf.DUMMYFUNCTION("REGEXEXTRACT(M2947, "" (.+)$"")"),"городское население")</f>
        <v>городское население</v>
      </c>
      <c r="O2947" s="18">
        <v>88.0</v>
      </c>
      <c r="P2947" s="18">
        <v>77.0</v>
      </c>
      <c r="Q2947" s="18">
        <v>73.0</v>
      </c>
      <c r="R2947" s="18">
        <v>73.0</v>
      </c>
      <c r="S2947" s="18">
        <v>62.0</v>
      </c>
      <c r="T2947" s="18">
        <v>46.0</v>
      </c>
      <c r="U2947" s="18">
        <v>53.0</v>
      </c>
      <c r="V2947" s="18">
        <v>62.0</v>
      </c>
      <c r="W2947" s="18">
        <v>38.0</v>
      </c>
      <c r="X2947" s="18">
        <v>43.0</v>
      </c>
      <c r="Y2947" s="18">
        <v>30.0</v>
      </c>
      <c r="Z2947" s="19" t="str">
        <f t="shared" si="6"/>
        <v/>
      </c>
      <c r="AA2947" s="19">
        <f t="shared" si="19"/>
        <v>645</v>
      </c>
      <c r="AB2947" s="19" t="str">
        <f t="shared" si="8"/>
        <v/>
      </c>
      <c r="AC2947" s="19">
        <f t="shared" si="20"/>
        <v>58.63636364</v>
      </c>
      <c r="AD2947" s="19">
        <f t="shared" si="21"/>
        <v>78</v>
      </c>
      <c r="AE2947" s="19" t="str">
        <f t="shared" si="22"/>
        <v>Нет моды</v>
      </c>
      <c r="AF2947" s="19">
        <f t="shared" si="23"/>
        <v>30</v>
      </c>
      <c r="AG2947" s="19">
        <f t="shared" si="24"/>
        <v>88</v>
      </c>
      <c r="AH2947" s="20" t="str">
        <f t="shared" si="14"/>
        <v/>
      </c>
      <c r="AI2947" s="21"/>
      <c r="AJ2947" s="21"/>
      <c r="AK2947" s="21"/>
      <c r="AL2947" s="22">
        <f t="shared" si="25"/>
        <v>1</v>
      </c>
    </row>
    <row r="2948" ht="12.75" customHeight="1">
      <c r="A2948" s="13" t="s">
        <v>200</v>
      </c>
      <c r="B2948" s="13" t="str">
        <f>IFERROR(__xludf.DUMMYFUNCTION("REGEXREPLACE(A2948, ""\d"", """")"),"         Удмуртская Республика")</f>
        <v>         Удмуртская Республика</v>
      </c>
      <c r="C2948" s="14" t="str">
        <f t="shared" si="15"/>
        <v>Удмуртская Республика</v>
      </c>
      <c r="D2948" s="3">
        <f t="shared" si="16"/>
        <v>2</v>
      </c>
      <c r="E2948" s="15" t="s">
        <v>48</v>
      </c>
      <c r="F2948" s="13" t="str">
        <f>IFERROR(__xludf.DUMMYFUNCTION("REGEXEXTRACT(E2948, ""[А-Яа-я].*"")"),"Убийство")</f>
        <v>Убийство</v>
      </c>
      <c r="G2948" s="16">
        <f t="shared" si="17"/>
        <v>2</v>
      </c>
      <c r="H2948" s="13" t="s">
        <v>28</v>
      </c>
      <c r="I2948" s="13" t="str">
        <f>IFERROR(__xludf.DUMMYFUNCTION("REGEXREPLACE(H2948, "".*\s"", """")"),"человек")</f>
        <v>человек</v>
      </c>
      <c r="J2948" s="13" t="s">
        <v>29</v>
      </c>
      <c r="K2948" s="17" t="str">
        <f>IFERROR(__xludf.DUMMYFUNCTION("REGEXREPLACE(J2948, ""^[\d\s]+"", """")"),"значение показателя за год")</f>
        <v>значение показателя за год</v>
      </c>
      <c r="L2948" s="16">
        <f t="shared" si="18"/>
        <v>2</v>
      </c>
      <c r="M2948" s="13" t="s">
        <v>32</v>
      </c>
      <c r="N2948" s="13" t="str">
        <f>IFERROR(__xludf.DUMMYFUNCTION("REGEXEXTRACT(M2948, "" (.+)$"")"),"сельское население")</f>
        <v>сельское население</v>
      </c>
      <c r="O2948" s="18">
        <v>81.0</v>
      </c>
      <c r="P2948" s="18">
        <v>91.0</v>
      </c>
      <c r="Q2948" s="18">
        <v>69.0</v>
      </c>
      <c r="R2948" s="18">
        <v>79.0</v>
      </c>
      <c r="S2948" s="18">
        <v>66.0</v>
      </c>
      <c r="T2948" s="18">
        <v>45.0</v>
      </c>
      <c r="U2948" s="18">
        <v>43.0</v>
      </c>
      <c r="V2948" s="18">
        <v>40.0</v>
      </c>
      <c r="W2948" s="18">
        <v>44.0</v>
      </c>
      <c r="X2948" s="18">
        <v>36.0</v>
      </c>
      <c r="Y2948" s="18">
        <v>42.0</v>
      </c>
      <c r="Z2948" s="19" t="str">
        <f t="shared" si="6"/>
        <v/>
      </c>
      <c r="AA2948" s="19" t="str">
        <f t="shared" si="19"/>
        <v/>
      </c>
      <c r="AB2948" s="19">
        <f t="shared" si="8"/>
        <v>636</v>
      </c>
      <c r="AC2948" s="19">
        <f t="shared" si="20"/>
        <v>57.81818182</v>
      </c>
      <c r="AD2948" s="19">
        <f t="shared" si="21"/>
        <v>57.5</v>
      </c>
      <c r="AE2948" s="19" t="str">
        <f t="shared" si="22"/>
        <v>Нет моды</v>
      </c>
      <c r="AF2948" s="19">
        <f t="shared" si="23"/>
        <v>36</v>
      </c>
      <c r="AG2948" s="19">
        <f t="shared" si="24"/>
        <v>91</v>
      </c>
      <c r="AH2948" s="20" t="str">
        <f t="shared" si="14"/>
        <v>Город: 50%; Село: 50%</v>
      </c>
      <c r="AI2948" s="21"/>
      <c r="AJ2948" s="21"/>
      <c r="AK2948" s="21"/>
      <c r="AL2948" s="22">
        <f t="shared" si="25"/>
        <v>1</v>
      </c>
    </row>
    <row r="2949" ht="12.75" customHeight="1">
      <c r="A2949" s="13" t="s">
        <v>200</v>
      </c>
      <c r="B2949" s="13" t="str">
        <f>IFERROR(__xludf.DUMMYFUNCTION("REGEXREPLACE(A2949, ""\d"", """")"),"         Удмуртская Республика")</f>
        <v>         Удмуртская Республика</v>
      </c>
      <c r="C2949" s="14" t="str">
        <f t="shared" si="15"/>
        <v>Удмуртская Республика</v>
      </c>
      <c r="D2949" s="3">
        <f t="shared" si="16"/>
        <v>2</v>
      </c>
      <c r="E2949" s="15" t="s">
        <v>49</v>
      </c>
      <c r="F2949" s="13" t="str">
        <f>IFERROR(__xludf.DUMMYFUNCTION("REGEXEXTRACT(E2949, ""[А-Яа-я].*"")"),"Цереброваскулярные болезни")</f>
        <v>Цереброваскулярные болезни</v>
      </c>
      <c r="G2949" s="16">
        <f t="shared" si="17"/>
        <v>2</v>
      </c>
      <c r="H2949" s="13" t="s">
        <v>28</v>
      </c>
      <c r="I2949" s="13" t="str">
        <f>IFERROR(__xludf.DUMMYFUNCTION("REGEXREPLACE(H2949, "".*\s"", """")"),"человек")</f>
        <v>человек</v>
      </c>
      <c r="J2949" s="13" t="s">
        <v>29</v>
      </c>
      <c r="K2949" s="17" t="str">
        <f>IFERROR(__xludf.DUMMYFUNCTION("REGEXREPLACE(J2949, ""^[\d\s]+"", """")"),"значение показателя за год")</f>
        <v>значение показателя за год</v>
      </c>
      <c r="L2949" s="16">
        <f t="shared" si="18"/>
        <v>2</v>
      </c>
      <c r="M2949" s="13" t="s">
        <v>30</v>
      </c>
      <c r="N2949" s="13" t="str">
        <f>IFERROR(__xludf.DUMMYFUNCTION("REGEXEXTRACT(M2949, "" (.+)$"")"),"все население")</f>
        <v>все население</v>
      </c>
      <c r="O2949" s="18">
        <v>2525.0</v>
      </c>
      <c r="P2949" s="18">
        <v>2525.0</v>
      </c>
      <c r="Q2949" s="18">
        <v>2592.0</v>
      </c>
      <c r="R2949" s="18">
        <v>2218.0</v>
      </c>
      <c r="S2949" s="18">
        <v>2149.0</v>
      </c>
      <c r="T2949" s="18">
        <v>2326.0</v>
      </c>
      <c r="U2949" s="18">
        <v>2306.0</v>
      </c>
      <c r="V2949" s="18">
        <v>2651.0</v>
      </c>
      <c r="W2949" s="18">
        <v>2653.0</v>
      </c>
      <c r="X2949" s="18">
        <v>2367.0</v>
      </c>
      <c r="Y2949" s="18">
        <v>1995.0</v>
      </c>
      <c r="Z2949" s="19">
        <f t="shared" si="6"/>
        <v>26307</v>
      </c>
      <c r="AA2949" s="19" t="str">
        <f t="shared" si="19"/>
        <v/>
      </c>
      <c r="AB2949" s="19" t="str">
        <f t="shared" si="8"/>
        <v/>
      </c>
      <c r="AC2949" s="19">
        <f t="shared" si="20"/>
        <v>2391.545455</v>
      </c>
      <c r="AD2949" s="19">
        <f t="shared" si="21"/>
        <v>1043</v>
      </c>
      <c r="AE2949" s="19" t="str">
        <f t="shared" si="22"/>
        <v>Нет моды</v>
      </c>
      <c r="AF2949" s="19">
        <f t="shared" si="23"/>
        <v>1995</v>
      </c>
      <c r="AG2949" s="19">
        <f t="shared" si="24"/>
        <v>2653</v>
      </c>
      <c r="AH2949" s="20" t="str">
        <f t="shared" si="14"/>
        <v/>
      </c>
      <c r="AI2949" s="21"/>
      <c r="AJ2949" s="21"/>
      <c r="AK2949" s="21"/>
      <c r="AL2949" s="22">
        <f t="shared" si="25"/>
        <v>1</v>
      </c>
    </row>
    <row r="2950" ht="12.75" customHeight="1">
      <c r="A2950" s="13" t="s">
        <v>200</v>
      </c>
      <c r="B2950" s="13" t="str">
        <f>IFERROR(__xludf.DUMMYFUNCTION("REGEXREPLACE(A2950, ""\d"", """")"),"         Удмуртская Республика")</f>
        <v>         Удмуртская Республика</v>
      </c>
      <c r="C2950" s="14" t="str">
        <f t="shared" si="15"/>
        <v>Удмуртская Республика</v>
      </c>
      <c r="D2950" s="3">
        <f t="shared" si="16"/>
        <v>2</v>
      </c>
      <c r="E2950" s="15" t="s">
        <v>49</v>
      </c>
      <c r="F2950" s="13" t="str">
        <f>IFERROR(__xludf.DUMMYFUNCTION("REGEXEXTRACT(E2950, ""[А-Яа-я].*"")"),"Цереброваскулярные болезни")</f>
        <v>Цереброваскулярные болезни</v>
      </c>
      <c r="G2950" s="16">
        <f t="shared" si="17"/>
        <v>2</v>
      </c>
      <c r="H2950" s="13" t="s">
        <v>28</v>
      </c>
      <c r="I2950" s="13" t="str">
        <f>IFERROR(__xludf.DUMMYFUNCTION("REGEXREPLACE(H2950, "".*\s"", """")"),"человек")</f>
        <v>человек</v>
      </c>
      <c r="J2950" s="13" t="s">
        <v>29</v>
      </c>
      <c r="K2950" s="17" t="str">
        <f>IFERROR(__xludf.DUMMYFUNCTION("REGEXREPLACE(J2950, ""^[\d\s]+"", """")"),"значение показателя за год")</f>
        <v>значение показателя за год</v>
      </c>
      <c r="L2950" s="16">
        <f t="shared" si="18"/>
        <v>2</v>
      </c>
      <c r="M2950" s="13" t="s">
        <v>31</v>
      </c>
      <c r="N2950" s="13" t="str">
        <f>IFERROR(__xludf.DUMMYFUNCTION("REGEXEXTRACT(M2950, "" (.+)$"")"),"городское население")</f>
        <v>городское население</v>
      </c>
      <c r="O2950" s="18">
        <v>1722.0</v>
      </c>
      <c r="P2950" s="18">
        <v>1485.0</v>
      </c>
      <c r="Q2950" s="18">
        <v>1543.0</v>
      </c>
      <c r="R2950" s="18">
        <v>1374.0</v>
      </c>
      <c r="S2950" s="18">
        <v>1364.0</v>
      </c>
      <c r="T2950" s="18">
        <v>1501.0</v>
      </c>
      <c r="U2950" s="18">
        <v>1499.0</v>
      </c>
      <c r="V2950" s="18">
        <v>1760.0</v>
      </c>
      <c r="W2950" s="18">
        <v>1776.0</v>
      </c>
      <c r="X2950" s="18">
        <v>1526.0</v>
      </c>
      <c r="Y2950" s="18">
        <v>1275.0</v>
      </c>
      <c r="Z2950" s="19" t="str">
        <f t="shared" si="6"/>
        <v/>
      </c>
      <c r="AA2950" s="19">
        <f t="shared" si="19"/>
        <v>16825</v>
      </c>
      <c r="AB2950" s="19" t="str">
        <f t="shared" si="8"/>
        <v/>
      </c>
      <c r="AC2950" s="19">
        <f t="shared" si="20"/>
        <v>1529.545455</v>
      </c>
      <c r="AD2950" s="19">
        <f t="shared" si="21"/>
        <v>1885.5</v>
      </c>
      <c r="AE2950" s="19" t="str">
        <f t="shared" si="22"/>
        <v>Нет моды</v>
      </c>
      <c r="AF2950" s="19">
        <f t="shared" si="23"/>
        <v>1275</v>
      </c>
      <c r="AG2950" s="19">
        <f t="shared" si="24"/>
        <v>1776</v>
      </c>
      <c r="AH2950" s="20" t="str">
        <f t="shared" si="14"/>
        <v/>
      </c>
      <c r="AI2950" s="21"/>
      <c r="AJ2950" s="21"/>
      <c r="AK2950" s="21"/>
      <c r="AL2950" s="22">
        <f t="shared" si="25"/>
        <v>1</v>
      </c>
    </row>
    <row r="2951" ht="12.75" customHeight="1">
      <c r="A2951" s="13" t="s">
        <v>200</v>
      </c>
      <c r="B2951" s="13" t="str">
        <f>IFERROR(__xludf.DUMMYFUNCTION("REGEXREPLACE(A2951, ""\d"", """")"),"         Удмуртская Республика")</f>
        <v>         Удмуртская Республика</v>
      </c>
      <c r="C2951" s="14" t="str">
        <f t="shared" si="15"/>
        <v>Удмуртская Республика</v>
      </c>
      <c r="D2951" s="3">
        <f t="shared" si="16"/>
        <v>2</v>
      </c>
      <c r="E2951" s="15" t="s">
        <v>49</v>
      </c>
      <c r="F2951" s="13" t="str">
        <f>IFERROR(__xludf.DUMMYFUNCTION("REGEXEXTRACT(E2951, ""[А-Яа-я].*"")"),"Цереброваскулярные болезни")</f>
        <v>Цереброваскулярные болезни</v>
      </c>
      <c r="G2951" s="16">
        <f t="shared" si="17"/>
        <v>2</v>
      </c>
      <c r="H2951" s="13" t="s">
        <v>28</v>
      </c>
      <c r="I2951" s="13" t="str">
        <f>IFERROR(__xludf.DUMMYFUNCTION("REGEXREPLACE(H2951, "".*\s"", """")"),"человек")</f>
        <v>человек</v>
      </c>
      <c r="J2951" s="13" t="s">
        <v>29</v>
      </c>
      <c r="K2951" s="17" t="str">
        <f>IFERROR(__xludf.DUMMYFUNCTION("REGEXREPLACE(J2951, ""^[\d\s]+"", """")"),"значение показателя за год")</f>
        <v>значение показателя за год</v>
      </c>
      <c r="L2951" s="16">
        <f t="shared" si="18"/>
        <v>2</v>
      </c>
      <c r="M2951" s="13" t="s">
        <v>32</v>
      </c>
      <c r="N2951" s="13" t="str">
        <f>IFERROR(__xludf.DUMMYFUNCTION("REGEXEXTRACT(M2951, "" (.+)$"")"),"сельское население")</f>
        <v>сельское население</v>
      </c>
      <c r="O2951" s="18">
        <v>803.0</v>
      </c>
      <c r="P2951" s="18">
        <v>1040.0</v>
      </c>
      <c r="Q2951" s="18">
        <v>1049.0</v>
      </c>
      <c r="R2951" s="18">
        <v>844.0</v>
      </c>
      <c r="S2951" s="18">
        <v>785.0</v>
      </c>
      <c r="T2951" s="18">
        <v>825.0</v>
      </c>
      <c r="U2951" s="18">
        <v>807.0</v>
      </c>
      <c r="V2951" s="18">
        <v>891.0</v>
      </c>
      <c r="W2951" s="18">
        <v>877.0</v>
      </c>
      <c r="X2951" s="18">
        <v>841.0</v>
      </c>
      <c r="Y2951" s="18">
        <v>720.0</v>
      </c>
      <c r="Z2951" s="19" t="str">
        <f t="shared" si="6"/>
        <v/>
      </c>
      <c r="AA2951" s="19" t="str">
        <f t="shared" si="19"/>
        <v/>
      </c>
      <c r="AB2951" s="19">
        <f t="shared" si="8"/>
        <v>9482</v>
      </c>
      <c r="AC2951" s="19">
        <f t="shared" si="20"/>
        <v>862</v>
      </c>
      <c r="AD2951" s="19">
        <f t="shared" si="21"/>
        <v>1162</v>
      </c>
      <c r="AE2951" s="19" t="str">
        <f t="shared" si="22"/>
        <v>Нет моды</v>
      </c>
      <c r="AF2951" s="19">
        <f t="shared" si="23"/>
        <v>720</v>
      </c>
      <c r="AG2951" s="19">
        <f t="shared" si="24"/>
        <v>1049</v>
      </c>
      <c r="AH2951" s="20" t="str">
        <f t="shared" si="14"/>
        <v>Город: 64%; Село: 36%</v>
      </c>
      <c r="AI2951" s="21"/>
      <c r="AJ2951" s="21"/>
      <c r="AK2951" s="21"/>
      <c r="AL2951" s="22">
        <f t="shared" si="25"/>
        <v>1</v>
      </c>
    </row>
    <row r="2952" ht="12.75" customHeight="1">
      <c r="A2952" s="13" t="s">
        <v>201</v>
      </c>
      <c r="B2952" s="13" t="str">
        <f>IFERROR(__xludf.DUMMYFUNCTION("REGEXREPLACE(A2952, ""\d"", """")"),"         Чувашская Республика - Чувашия")</f>
        <v>         Чувашская Республика - Чувашия</v>
      </c>
      <c r="C2952" s="14" t="str">
        <f t="shared" si="15"/>
        <v>Чувашская Республика - Чувашия</v>
      </c>
      <c r="D2952" s="3">
        <f t="shared" si="16"/>
        <v>2</v>
      </c>
      <c r="E2952" s="15" t="s">
        <v>27</v>
      </c>
      <c r="F2952" s="13" t="str">
        <f>IFERROR(__xludf.DUMMYFUNCTION("REGEXEXTRACT(E2952, ""[А-Яа-я].*"")"),"Болезни органов дыхания")</f>
        <v>Болезни органов дыхания</v>
      </c>
      <c r="G2952" s="16">
        <f t="shared" si="17"/>
        <v>2</v>
      </c>
      <c r="H2952" s="13" t="s">
        <v>28</v>
      </c>
      <c r="I2952" s="13" t="str">
        <f>IFERROR(__xludf.DUMMYFUNCTION("REGEXREPLACE(H2952, "".*\s"", """")"),"человек")</f>
        <v>человек</v>
      </c>
      <c r="J2952" s="13" t="s">
        <v>29</v>
      </c>
      <c r="K2952" s="17" t="str">
        <f>IFERROR(__xludf.DUMMYFUNCTION("REGEXREPLACE(J2952, ""^[\d\s]+"", """")"),"значение показателя за год")</f>
        <v>значение показателя за год</v>
      </c>
      <c r="L2952" s="16">
        <f t="shared" si="18"/>
        <v>2</v>
      </c>
      <c r="M2952" s="13" t="s">
        <v>30</v>
      </c>
      <c r="N2952" s="13" t="str">
        <f>IFERROR(__xludf.DUMMYFUNCTION("REGEXEXTRACT(M2952, "" (.+)$"")"),"все население")</f>
        <v>все население</v>
      </c>
      <c r="O2952" s="18">
        <v>1266.0</v>
      </c>
      <c r="P2952" s="18">
        <v>1225.0</v>
      </c>
      <c r="Q2952" s="18">
        <v>1015.0</v>
      </c>
      <c r="R2952" s="18">
        <v>859.0</v>
      </c>
      <c r="S2952" s="18">
        <v>809.0</v>
      </c>
      <c r="T2952" s="18">
        <v>846.0</v>
      </c>
      <c r="U2952" s="18">
        <v>799.0</v>
      </c>
      <c r="V2952" s="18">
        <v>1577.0</v>
      </c>
      <c r="W2952" s="18">
        <v>1688.0</v>
      </c>
      <c r="X2952" s="18">
        <v>938.0</v>
      </c>
      <c r="Y2952" s="18">
        <v>765.0</v>
      </c>
      <c r="Z2952" s="19">
        <f t="shared" si="6"/>
        <v>11787</v>
      </c>
      <c r="AA2952" s="19" t="str">
        <f t="shared" si="19"/>
        <v/>
      </c>
      <c r="AB2952" s="19" t="str">
        <f t="shared" si="8"/>
        <v/>
      </c>
      <c r="AC2952" s="19">
        <f t="shared" si="20"/>
        <v>1071.545455</v>
      </c>
      <c r="AD2952" s="19">
        <f t="shared" si="21"/>
        <v>852.5</v>
      </c>
      <c r="AE2952" s="19" t="str">
        <f t="shared" si="22"/>
        <v>Нет моды</v>
      </c>
      <c r="AF2952" s="19">
        <f t="shared" si="23"/>
        <v>765</v>
      </c>
      <c r="AG2952" s="19">
        <f t="shared" si="24"/>
        <v>1688</v>
      </c>
      <c r="AH2952" s="20" t="str">
        <f t="shared" si="14"/>
        <v/>
      </c>
      <c r="AI2952" s="21"/>
      <c r="AJ2952" s="21"/>
      <c r="AK2952" s="21"/>
      <c r="AL2952" s="22">
        <f t="shared" si="25"/>
        <v>1</v>
      </c>
    </row>
    <row r="2953" ht="12.75" customHeight="1">
      <c r="A2953" s="13" t="s">
        <v>201</v>
      </c>
      <c r="B2953" s="13" t="str">
        <f>IFERROR(__xludf.DUMMYFUNCTION("REGEXREPLACE(A2953, ""\d"", """")"),"         Чувашская Республика - Чувашия")</f>
        <v>         Чувашская Республика - Чувашия</v>
      </c>
      <c r="C2953" s="14" t="str">
        <f t="shared" si="15"/>
        <v>Чувашская Республика - Чувашия</v>
      </c>
      <c r="D2953" s="3">
        <f t="shared" si="16"/>
        <v>2</v>
      </c>
      <c r="E2953" s="15" t="s">
        <v>27</v>
      </c>
      <c r="F2953" s="13" t="str">
        <f>IFERROR(__xludf.DUMMYFUNCTION("REGEXEXTRACT(E2953, ""[А-Яа-я].*"")"),"Болезни органов дыхания")</f>
        <v>Болезни органов дыхания</v>
      </c>
      <c r="G2953" s="16">
        <f t="shared" si="17"/>
        <v>2</v>
      </c>
      <c r="H2953" s="13" t="s">
        <v>28</v>
      </c>
      <c r="I2953" s="13" t="str">
        <f>IFERROR(__xludf.DUMMYFUNCTION("REGEXREPLACE(H2953, "".*\s"", """")"),"человек")</f>
        <v>человек</v>
      </c>
      <c r="J2953" s="13" t="s">
        <v>29</v>
      </c>
      <c r="K2953" s="17" t="str">
        <f>IFERROR(__xludf.DUMMYFUNCTION("REGEXREPLACE(J2953, ""^[\d\s]+"", """")"),"значение показателя за год")</f>
        <v>значение показателя за год</v>
      </c>
      <c r="L2953" s="16">
        <f t="shared" si="18"/>
        <v>2</v>
      </c>
      <c r="M2953" s="13" t="s">
        <v>31</v>
      </c>
      <c r="N2953" s="13" t="str">
        <f>IFERROR(__xludf.DUMMYFUNCTION("REGEXEXTRACT(M2953, "" (.+)$"")"),"городское население")</f>
        <v>городское население</v>
      </c>
      <c r="O2953" s="18">
        <v>538.0</v>
      </c>
      <c r="P2953" s="18">
        <v>551.0</v>
      </c>
      <c r="Q2953" s="18">
        <v>409.0</v>
      </c>
      <c r="R2953" s="18">
        <v>402.0</v>
      </c>
      <c r="S2953" s="18">
        <v>346.0</v>
      </c>
      <c r="T2953" s="18">
        <v>367.0</v>
      </c>
      <c r="U2953" s="18">
        <v>314.0</v>
      </c>
      <c r="V2953" s="18">
        <v>809.0</v>
      </c>
      <c r="W2953" s="18">
        <v>976.0</v>
      </c>
      <c r="X2953" s="18">
        <v>438.0</v>
      </c>
      <c r="Y2953" s="18">
        <v>313.0</v>
      </c>
      <c r="Z2953" s="19" t="str">
        <f t="shared" si="6"/>
        <v/>
      </c>
      <c r="AA2953" s="19">
        <f t="shared" si="19"/>
        <v>5463</v>
      </c>
      <c r="AB2953" s="19" t="str">
        <f t="shared" si="8"/>
        <v/>
      </c>
      <c r="AC2953" s="19">
        <f t="shared" si="20"/>
        <v>496.6363636</v>
      </c>
      <c r="AD2953" s="19">
        <f t="shared" si="21"/>
        <v>804</v>
      </c>
      <c r="AE2953" s="19" t="str">
        <f t="shared" si="22"/>
        <v>Нет моды</v>
      </c>
      <c r="AF2953" s="19">
        <f t="shared" si="23"/>
        <v>313</v>
      </c>
      <c r="AG2953" s="19">
        <f t="shared" si="24"/>
        <v>976</v>
      </c>
      <c r="AH2953" s="20" t="str">
        <f t="shared" si="14"/>
        <v/>
      </c>
      <c r="AI2953" s="21"/>
      <c r="AJ2953" s="21"/>
      <c r="AK2953" s="21"/>
      <c r="AL2953" s="22">
        <f t="shared" si="25"/>
        <v>1</v>
      </c>
    </row>
    <row r="2954" ht="12.75" customHeight="1">
      <c r="A2954" s="13" t="s">
        <v>201</v>
      </c>
      <c r="B2954" s="13" t="str">
        <f>IFERROR(__xludf.DUMMYFUNCTION("REGEXREPLACE(A2954, ""\d"", """")"),"         Чувашская Республика - Чувашия")</f>
        <v>         Чувашская Республика - Чувашия</v>
      </c>
      <c r="C2954" s="14" t="str">
        <f t="shared" si="15"/>
        <v>Чувашская Республика - Чувашия</v>
      </c>
      <c r="D2954" s="3">
        <f t="shared" si="16"/>
        <v>2</v>
      </c>
      <c r="E2954" s="15" t="s">
        <v>27</v>
      </c>
      <c r="F2954" s="13" t="str">
        <f>IFERROR(__xludf.DUMMYFUNCTION("REGEXEXTRACT(E2954, ""[А-Яа-я].*"")"),"Болезни органов дыхания")</f>
        <v>Болезни органов дыхания</v>
      </c>
      <c r="G2954" s="16">
        <f t="shared" si="17"/>
        <v>2</v>
      </c>
      <c r="H2954" s="13" t="s">
        <v>28</v>
      </c>
      <c r="I2954" s="13" t="str">
        <f>IFERROR(__xludf.DUMMYFUNCTION("REGEXREPLACE(H2954, "".*\s"", """")"),"человек")</f>
        <v>человек</v>
      </c>
      <c r="J2954" s="13" t="s">
        <v>29</v>
      </c>
      <c r="K2954" s="17" t="str">
        <f>IFERROR(__xludf.DUMMYFUNCTION("REGEXREPLACE(J2954, ""^[\d\s]+"", """")"),"значение показателя за год")</f>
        <v>значение показателя за год</v>
      </c>
      <c r="L2954" s="16">
        <f t="shared" si="18"/>
        <v>2</v>
      </c>
      <c r="M2954" s="13" t="s">
        <v>32</v>
      </c>
      <c r="N2954" s="13" t="str">
        <f>IFERROR(__xludf.DUMMYFUNCTION("REGEXEXTRACT(M2954, "" (.+)$"")"),"сельское население")</f>
        <v>сельское население</v>
      </c>
      <c r="O2954" s="18">
        <v>728.0</v>
      </c>
      <c r="P2954" s="18">
        <v>674.0</v>
      </c>
      <c r="Q2954" s="18">
        <v>606.0</v>
      </c>
      <c r="R2954" s="18">
        <v>457.0</v>
      </c>
      <c r="S2954" s="18">
        <v>463.0</v>
      </c>
      <c r="T2954" s="18">
        <v>479.0</v>
      </c>
      <c r="U2954" s="18">
        <v>485.0</v>
      </c>
      <c r="V2954" s="18">
        <v>768.0</v>
      </c>
      <c r="W2954" s="18">
        <v>712.0</v>
      </c>
      <c r="X2954" s="18">
        <v>500.0</v>
      </c>
      <c r="Y2954" s="18">
        <v>452.0</v>
      </c>
      <c r="Z2954" s="19" t="str">
        <f t="shared" si="6"/>
        <v/>
      </c>
      <c r="AA2954" s="19" t="str">
        <f t="shared" si="19"/>
        <v/>
      </c>
      <c r="AB2954" s="19">
        <f t="shared" si="8"/>
        <v>6324</v>
      </c>
      <c r="AC2954" s="19">
        <f t="shared" si="20"/>
        <v>574.9090909</v>
      </c>
      <c r="AD2954" s="19">
        <f t="shared" si="21"/>
        <v>482</v>
      </c>
      <c r="AE2954" s="19" t="str">
        <f t="shared" si="22"/>
        <v>Нет моды</v>
      </c>
      <c r="AF2954" s="19">
        <f t="shared" si="23"/>
        <v>452</v>
      </c>
      <c r="AG2954" s="19">
        <f t="shared" si="24"/>
        <v>768</v>
      </c>
      <c r="AH2954" s="20" t="str">
        <f t="shared" si="14"/>
        <v>Город: 46%; Село: 54%</v>
      </c>
      <c r="AI2954" s="21"/>
      <c r="AJ2954" s="21"/>
      <c r="AK2954" s="21"/>
      <c r="AL2954" s="22">
        <f t="shared" si="25"/>
        <v>1</v>
      </c>
    </row>
    <row r="2955" ht="12.75" customHeight="1">
      <c r="A2955" s="13" t="s">
        <v>201</v>
      </c>
      <c r="B2955" s="13" t="str">
        <f>IFERROR(__xludf.DUMMYFUNCTION("REGEXREPLACE(A2955, ""\d"", """")"),"         Чувашская Республика - Чувашия")</f>
        <v>         Чувашская Республика - Чувашия</v>
      </c>
      <c r="C2955" s="14" t="str">
        <f t="shared" si="15"/>
        <v>Чувашская Республика - Чувашия</v>
      </c>
      <c r="D2955" s="3">
        <f t="shared" si="16"/>
        <v>2</v>
      </c>
      <c r="E2955" s="15" t="s">
        <v>33</v>
      </c>
      <c r="F2955" s="13" t="str">
        <f>IFERROR(__xludf.DUMMYFUNCTION("REGEXEXTRACT(E2955, ""[А-Яа-я].*"")"),"Болезни органов пищеварения")</f>
        <v>Болезни органов пищеварения</v>
      </c>
      <c r="G2955" s="16">
        <f t="shared" si="17"/>
        <v>2</v>
      </c>
      <c r="H2955" s="13" t="s">
        <v>28</v>
      </c>
      <c r="I2955" s="13" t="str">
        <f>IFERROR(__xludf.DUMMYFUNCTION("REGEXREPLACE(H2955, "".*\s"", """")"),"человек")</f>
        <v>человек</v>
      </c>
      <c r="J2955" s="13" t="s">
        <v>29</v>
      </c>
      <c r="K2955" s="17" t="str">
        <f>IFERROR(__xludf.DUMMYFUNCTION("REGEXREPLACE(J2955, ""^[\d\s]+"", """")"),"значение показателя за год")</f>
        <v>значение показателя за год</v>
      </c>
      <c r="L2955" s="16">
        <f t="shared" si="18"/>
        <v>2</v>
      </c>
      <c r="M2955" s="13" t="s">
        <v>30</v>
      </c>
      <c r="N2955" s="13" t="str">
        <f>IFERROR(__xludf.DUMMYFUNCTION("REGEXEXTRACT(M2955, "" (.+)$"")"),"все население")</f>
        <v>все население</v>
      </c>
      <c r="O2955" s="18">
        <v>985.0</v>
      </c>
      <c r="P2955" s="18">
        <v>1069.0</v>
      </c>
      <c r="Q2955" s="18">
        <v>1071.0</v>
      </c>
      <c r="R2955" s="18">
        <v>1046.0</v>
      </c>
      <c r="S2955" s="18">
        <v>903.0</v>
      </c>
      <c r="T2955" s="18">
        <v>853.0</v>
      </c>
      <c r="U2955" s="18">
        <v>986.0</v>
      </c>
      <c r="V2955" s="18">
        <v>965.0</v>
      </c>
      <c r="W2955" s="18">
        <v>892.0</v>
      </c>
      <c r="X2955" s="18">
        <v>885.0</v>
      </c>
      <c r="Y2955" s="18">
        <v>923.0</v>
      </c>
      <c r="Z2955" s="19">
        <f t="shared" si="6"/>
        <v>10578</v>
      </c>
      <c r="AA2955" s="19" t="str">
        <f t="shared" si="19"/>
        <v/>
      </c>
      <c r="AB2955" s="19" t="str">
        <f t="shared" si="8"/>
        <v/>
      </c>
      <c r="AC2955" s="19">
        <f t="shared" si="20"/>
        <v>961.6363636</v>
      </c>
      <c r="AD2955" s="19">
        <f t="shared" si="21"/>
        <v>810.5</v>
      </c>
      <c r="AE2955" s="19" t="str">
        <f t="shared" si="22"/>
        <v>Нет моды</v>
      </c>
      <c r="AF2955" s="19">
        <f t="shared" si="23"/>
        <v>853</v>
      </c>
      <c r="AG2955" s="19">
        <f t="shared" si="24"/>
        <v>1071</v>
      </c>
      <c r="AH2955" s="20" t="str">
        <f t="shared" si="14"/>
        <v/>
      </c>
      <c r="AI2955" s="21"/>
      <c r="AJ2955" s="21"/>
      <c r="AK2955" s="21"/>
      <c r="AL2955" s="22">
        <f t="shared" si="25"/>
        <v>1</v>
      </c>
    </row>
    <row r="2956" ht="12.75" customHeight="1">
      <c r="A2956" s="13" t="s">
        <v>201</v>
      </c>
      <c r="B2956" s="13" t="str">
        <f>IFERROR(__xludf.DUMMYFUNCTION("REGEXREPLACE(A2956, ""\d"", """")"),"         Чувашская Республика - Чувашия")</f>
        <v>         Чувашская Республика - Чувашия</v>
      </c>
      <c r="C2956" s="14" t="str">
        <f t="shared" si="15"/>
        <v>Чувашская Республика - Чувашия</v>
      </c>
      <c r="D2956" s="3">
        <f t="shared" si="16"/>
        <v>2</v>
      </c>
      <c r="E2956" s="15" t="s">
        <v>33</v>
      </c>
      <c r="F2956" s="13" t="str">
        <f>IFERROR(__xludf.DUMMYFUNCTION("REGEXEXTRACT(E2956, ""[А-Яа-я].*"")"),"Болезни органов пищеварения")</f>
        <v>Болезни органов пищеварения</v>
      </c>
      <c r="G2956" s="16">
        <f t="shared" si="17"/>
        <v>2</v>
      </c>
      <c r="H2956" s="13" t="s">
        <v>28</v>
      </c>
      <c r="I2956" s="13" t="str">
        <f>IFERROR(__xludf.DUMMYFUNCTION("REGEXREPLACE(H2956, "".*\s"", """")"),"человек")</f>
        <v>человек</v>
      </c>
      <c r="J2956" s="13" t="s">
        <v>29</v>
      </c>
      <c r="K2956" s="17" t="str">
        <f>IFERROR(__xludf.DUMMYFUNCTION("REGEXREPLACE(J2956, ""^[\d\s]+"", """")"),"значение показателя за год")</f>
        <v>значение показателя за год</v>
      </c>
      <c r="L2956" s="16">
        <f t="shared" si="18"/>
        <v>2</v>
      </c>
      <c r="M2956" s="13" t="s">
        <v>31</v>
      </c>
      <c r="N2956" s="13" t="str">
        <f>IFERROR(__xludf.DUMMYFUNCTION("REGEXEXTRACT(M2956, "" (.+)$"")"),"городское население")</f>
        <v>городское население</v>
      </c>
      <c r="O2956" s="18">
        <v>545.0</v>
      </c>
      <c r="P2956" s="18">
        <v>640.0</v>
      </c>
      <c r="Q2956" s="18">
        <v>637.0</v>
      </c>
      <c r="R2956" s="18">
        <v>626.0</v>
      </c>
      <c r="S2956" s="18">
        <v>560.0</v>
      </c>
      <c r="T2956" s="18">
        <v>515.0</v>
      </c>
      <c r="U2956" s="18">
        <v>584.0</v>
      </c>
      <c r="V2956" s="18">
        <v>554.0</v>
      </c>
      <c r="W2956" s="18">
        <v>467.0</v>
      </c>
      <c r="X2956" s="18">
        <v>518.0</v>
      </c>
      <c r="Y2956" s="18">
        <v>542.0</v>
      </c>
      <c r="Z2956" s="19" t="str">
        <f t="shared" si="6"/>
        <v/>
      </c>
      <c r="AA2956" s="19">
        <f t="shared" si="19"/>
        <v>6188</v>
      </c>
      <c r="AB2956" s="19" t="str">
        <f t="shared" si="8"/>
        <v/>
      </c>
      <c r="AC2956" s="19">
        <f t="shared" si="20"/>
        <v>562.5454545</v>
      </c>
      <c r="AD2956" s="19">
        <f t="shared" si="21"/>
        <v>746.5</v>
      </c>
      <c r="AE2956" s="19" t="str">
        <f t="shared" si="22"/>
        <v>Нет моды</v>
      </c>
      <c r="AF2956" s="19">
        <f t="shared" si="23"/>
        <v>467</v>
      </c>
      <c r="AG2956" s="19">
        <f t="shared" si="24"/>
        <v>640</v>
      </c>
      <c r="AH2956" s="20" t="str">
        <f t="shared" si="14"/>
        <v/>
      </c>
      <c r="AI2956" s="21"/>
      <c r="AJ2956" s="21"/>
      <c r="AK2956" s="21"/>
      <c r="AL2956" s="22">
        <f t="shared" si="25"/>
        <v>1</v>
      </c>
    </row>
    <row r="2957" ht="12.75" customHeight="1">
      <c r="A2957" s="13" t="s">
        <v>201</v>
      </c>
      <c r="B2957" s="13" t="str">
        <f>IFERROR(__xludf.DUMMYFUNCTION("REGEXREPLACE(A2957, ""\d"", """")"),"         Чувашская Республика - Чувашия")</f>
        <v>         Чувашская Республика - Чувашия</v>
      </c>
      <c r="C2957" s="14" t="str">
        <f t="shared" si="15"/>
        <v>Чувашская Республика - Чувашия</v>
      </c>
      <c r="D2957" s="3">
        <f t="shared" si="16"/>
        <v>2</v>
      </c>
      <c r="E2957" s="15" t="s">
        <v>33</v>
      </c>
      <c r="F2957" s="13" t="str">
        <f>IFERROR(__xludf.DUMMYFUNCTION("REGEXEXTRACT(E2957, ""[А-Яа-я].*"")"),"Болезни органов пищеварения")</f>
        <v>Болезни органов пищеварения</v>
      </c>
      <c r="G2957" s="16">
        <f t="shared" si="17"/>
        <v>2</v>
      </c>
      <c r="H2957" s="13" t="s">
        <v>28</v>
      </c>
      <c r="I2957" s="13" t="str">
        <f>IFERROR(__xludf.DUMMYFUNCTION("REGEXREPLACE(H2957, "".*\s"", """")"),"человек")</f>
        <v>человек</v>
      </c>
      <c r="J2957" s="13" t="s">
        <v>29</v>
      </c>
      <c r="K2957" s="17" t="str">
        <f>IFERROR(__xludf.DUMMYFUNCTION("REGEXREPLACE(J2957, ""^[\d\s]+"", """")"),"значение показателя за год")</f>
        <v>значение показателя за год</v>
      </c>
      <c r="L2957" s="16">
        <f t="shared" si="18"/>
        <v>2</v>
      </c>
      <c r="M2957" s="13" t="s">
        <v>32</v>
      </c>
      <c r="N2957" s="13" t="str">
        <f>IFERROR(__xludf.DUMMYFUNCTION("REGEXEXTRACT(M2957, "" (.+)$"")"),"сельское население")</f>
        <v>сельское население</v>
      </c>
      <c r="O2957" s="18">
        <v>440.0</v>
      </c>
      <c r="P2957" s="18">
        <v>429.0</v>
      </c>
      <c r="Q2957" s="18">
        <v>434.0</v>
      </c>
      <c r="R2957" s="18">
        <v>420.0</v>
      </c>
      <c r="S2957" s="18">
        <v>343.0</v>
      </c>
      <c r="T2957" s="18">
        <v>338.0</v>
      </c>
      <c r="U2957" s="18">
        <v>402.0</v>
      </c>
      <c r="V2957" s="18">
        <v>411.0</v>
      </c>
      <c r="W2957" s="18">
        <v>425.0</v>
      </c>
      <c r="X2957" s="18">
        <v>367.0</v>
      </c>
      <c r="Y2957" s="18">
        <v>381.0</v>
      </c>
      <c r="Z2957" s="19" t="str">
        <f t="shared" si="6"/>
        <v/>
      </c>
      <c r="AA2957" s="19" t="str">
        <f t="shared" si="19"/>
        <v/>
      </c>
      <c r="AB2957" s="19">
        <f t="shared" si="8"/>
        <v>4390</v>
      </c>
      <c r="AC2957" s="19">
        <f t="shared" si="20"/>
        <v>399.0909091</v>
      </c>
      <c r="AD2957" s="19">
        <f t="shared" si="21"/>
        <v>453.5</v>
      </c>
      <c r="AE2957" s="19" t="str">
        <f t="shared" si="22"/>
        <v>Нет моды</v>
      </c>
      <c r="AF2957" s="19">
        <f t="shared" si="23"/>
        <v>338</v>
      </c>
      <c r="AG2957" s="19">
        <f t="shared" si="24"/>
        <v>440</v>
      </c>
      <c r="AH2957" s="20" t="str">
        <f t="shared" si="14"/>
        <v>Город: 58%; Село: 42%</v>
      </c>
      <c r="AI2957" s="21"/>
      <c r="AJ2957" s="21"/>
      <c r="AK2957" s="21"/>
      <c r="AL2957" s="22">
        <f t="shared" si="25"/>
        <v>1</v>
      </c>
    </row>
    <row r="2958" ht="12.75" customHeight="1">
      <c r="A2958" s="13" t="s">
        <v>201</v>
      </c>
      <c r="B2958" s="13" t="str">
        <f>IFERROR(__xludf.DUMMYFUNCTION("REGEXREPLACE(A2958, ""\d"", """")"),"         Чувашская Республика - Чувашия")</f>
        <v>         Чувашская Республика - Чувашия</v>
      </c>
      <c r="C2958" s="14" t="str">
        <f t="shared" si="15"/>
        <v>Чувашская Республика - Чувашия</v>
      </c>
      <c r="D2958" s="3">
        <f t="shared" si="16"/>
        <v>2</v>
      </c>
      <c r="E2958" s="15" t="s">
        <v>34</v>
      </c>
      <c r="F2958" s="13" t="str">
        <f>IFERROR(__xludf.DUMMYFUNCTION("REGEXEXTRACT(E2958, ""[А-Яа-я].*"")"),"Болезни системы кровообращения")</f>
        <v>Болезни системы кровообращения</v>
      </c>
      <c r="G2958" s="16">
        <f t="shared" si="17"/>
        <v>2</v>
      </c>
      <c r="H2958" s="13" t="s">
        <v>28</v>
      </c>
      <c r="I2958" s="13" t="str">
        <f>IFERROR(__xludf.DUMMYFUNCTION("REGEXREPLACE(H2958, "".*\s"", """")"),"человек")</f>
        <v>человек</v>
      </c>
      <c r="J2958" s="13" t="s">
        <v>29</v>
      </c>
      <c r="K2958" s="17" t="str">
        <f>IFERROR(__xludf.DUMMYFUNCTION("REGEXREPLACE(J2958, ""^[\d\s]+"", """")"),"значение показателя за год")</f>
        <v>значение показателя за год</v>
      </c>
      <c r="L2958" s="16">
        <f t="shared" si="18"/>
        <v>2</v>
      </c>
      <c r="M2958" s="13" t="s">
        <v>30</v>
      </c>
      <c r="N2958" s="13" t="str">
        <f>IFERROR(__xludf.DUMMYFUNCTION("REGEXEXTRACT(M2958, "" (.+)$"")"),"все население")</f>
        <v>все население</v>
      </c>
      <c r="O2958" s="18">
        <v>6854.0</v>
      </c>
      <c r="P2958" s="18">
        <v>7030.0</v>
      </c>
      <c r="Q2958" s="18">
        <v>6229.0</v>
      </c>
      <c r="R2958" s="18">
        <v>5706.0</v>
      </c>
      <c r="S2958" s="18">
        <v>5665.0</v>
      </c>
      <c r="T2958" s="18">
        <v>6146.0</v>
      </c>
      <c r="U2958" s="18">
        <v>5962.0</v>
      </c>
      <c r="V2958" s="18">
        <v>7482.0</v>
      </c>
      <c r="W2958" s="18">
        <v>7548.0</v>
      </c>
      <c r="X2958" s="18">
        <v>6579.0</v>
      </c>
      <c r="Y2958" s="18">
        <v>6335.0</v>
      </c>
      <c r="Z2958" s="19">
        <f t="shared" si="6"/>
        <v>71536</v>
      </c>
      <c r="AA2958" s="19" t="str">
        <f t="shared" si="19"/>
        <v/>
      </c>
      <c r="AB2958" s="19" t="str">
        <f t="shared" si="8"/>
        <v/>
      </c>
      <c r="AC2958" s="19">
        <f t="shared" si="20"/>
        <v>6503.272727</v>
      </c>
      <c r="AD2958" s="19">
        <f t="shared" si="21"/>
        <v>3052.5</v>
      </c>
      <c r="AE2958" s="19" t="str">
        <f t="shared" si="22"/>
        <v>Нет моды</v>
      </c>
      <c r="AF2958" s="19">
        <f t="shared" si="23"/>
        <v>5665</v>
      </c>
      <c r="AG2958" s="19">
        <f t="shared" si="24"/>
        <v>7548</v>
      </c>
      <c r="AH2958" s="20" t="str">
        <f t="shared" si="14"/>
        <v/>
      </c>
      <c r="AI2958" s="21"/>
      <c r="AJ2958" s="21"/>
      <c r="AK2958" s="21"/>
      <c r="AL2958" s="22">
        <f t="shared" si="25"/>
        <v>1</v>
      </c>
    </row>
    <row r="2959" ht="12.75" customHeight="1">
      <c r="A2959" s="13" t="s">
        <v>201</v>
      </c>
      <c r="B2959" s="13" t="str">
        <f>IFERROR(__xludf.DUMMYFUNCTION("REGEXREPLACE(A2959, ""\d"", """")"),"         Чувашская Республика - Чувашия")</f>
        <v>         Чувашская Республика - Чувашия</v>
      </c>
      <c r="C2959" s="14" t="str">
        <f t="shared" si="15"/>
        <v>Чувашская Республика - Чувашия</v>
      </c>
      <c r="D2959" s="3">
        <f t="shared" si="16"/>
        <v>2</v>
      </c>
      <c r="E2959" s="15" t="s">
        <v>34</v>
      </c>
      <c r="F2959" s="13" t="str">
        <f>IFERROR(__xludf.DUMMYFUNCTION("REGEXEXTRACT(E2959, ""[А-Яа-я].*"")"),"Болезни системы кровообращения")</f>
        <v>Болезни системы кровообращения</v>
      </c>
      <c r="G2959" s="16">
        <f t="shared" si="17"/>
        <v>2</v>
      </c>
      <c r="H2959" s="13" t="s">
        <v>28</v>
      </c>
      <c r="I2959" s="13" t="str">
        <f>IFERROR(__xludf.DUMMYFUNCTION("REGEXREPLACE(H2959, "".*\s"", """")"),"человек")</f>
        <v>человек</v>
      </c>
      <c r="J2959" s="13" t="s">
        <v>29</v>
      </c>
      <c r="K2959" s="17" t="str">
        <f>IFERROR(__xludf.DUMMYFUNCTION("REGEXREPLACE(J2959, ""^[\d\s]+"", """")"),"значение показателя за год")</f>
        <v>значение показателя за год</v>
      </c>
      <c r="L2959" s="16">
        <f t="shared" si="18"/>
        <v>2</v>
      </c>
      <c r="M2959" s="13" t="s">
        <v>31</v>
      </c>
      <c r="N2959" s="13" t="str">
        <f>IFERROR(__xludf.DUMMYFUNCTION("REGEXEXTRACT(M2959, "" (.+)$"")"),"городское население")</f>
        <v>городское население</v>
      </c>
      <c r="O2959" s="18">
        <v>3709.0</v>
      </c>
      <c r="P2959" s="18">
        <v>3516.0</v>
      </c>
      <c r="Q2959" s="18">
        <v>3390.0</v>
      </c>
      <c r="R2959" s="18">
        <v>3180.0</v>
      </c>
      <c r="S2959" s="18">
        <v>3028.0</v>
      </c>
      <c r="T2959" s="18">
        <v>3313.0</v>
      </c>
      <c r="U2959" s="18">
        <v>3260.0</v>
      </c>
      <c r="V2959" s="18">
        <v>4248.0</v>
      </c>
      <c r="W2959" s="18">
        <v>4170.0</v>
      </c>
      <c r="X2959" s="18">
        <v>3451.0</v>
      </c>
      <c r="Y2959" s="18">
        <v>3479.0</v>
      </c>
      <c r="Z2959" s="19" t="str">
        <f t="shared" si="6"/>
        <v/>
      </c>
      <c r="AA2959" s="19">
        <f t="shared" si="19"/>
        <v>38744</v>
      </c>
      <c r="AB2959" s="19" t="str">
        <f t="shared" si="8"/>
        <v/>
      </c>
      <c r="AC2959" s="19">
        <f t="shared" si="20"/>
        <v>3522.181818</v>
      </c>
      <c r="AD2959" s="19">
        <f t="shared" si="21"/>
        <v>4956.5</v>
      </c>
      <c r="AE2959" s="19" t="str">
        <f t="shared" si="22"/>
        <v>Нет моды</v>
      </c>
      <c r="AF2959" s="19">
        <f t="shared" si="23"/>
        <v>3028</v>
      </c>
      <c r="AG2959" s="19">
        <f t="shared" si="24"/>
        <v>4248</v>
      </c>
      <c r="AH2959" s="20" t="str">
        <f t="shared" si="14"/>
        <v/>
      </c>
      <c r="AI2959" s="21"/>
      <c r="AJ2959" s="21"/>
      <c r="AK2959" s="21"/>
      <c r="AL2959" s="22">
        <f t="shared" si="25"/>
        <v>1</v>
      </c>
    </row>
    <row r="2960" ht="12.75" customHeight="1">
      <c r="A2960" s="13" t="s">
        <v>201</v>
      </c>
      <c r="B2960" s="13" t="str">
        <f>IFERROR(__xludf.DUMMYFUNCTION("REGEXREPLACE(A2960, ""\d"", """")"),"         Чувашская Республика - Чувашия")</f>
        <v>         Чувашская Республика - Чувашия</v>
      </c>
      <c r="C2960" s="14" t="str">
        <f t="shared" si="15"/>
        <v>Чувашская Республика - Чувашия</v>
      </c>
      <c r="D2960" s="3">
        <f t="shared" si="16"/>
        <v>2</v>
      </c>
      <c r="E2960" s="15" t="s">
        <v>34</v>
      </c>
      <c r="F2960" s="13" t="str">
        <f>IFERROR(__xludf.DUMMYFUNCTION("REGEXEXTRACT(E2960, ""[А-Яа-я].*"")"),"Болезни системы кровообращения")</f>
        <v>Болезни системы кровообращения</v>
      </c>
      <c r="G2960" s="16">
        <f t="shared" si="17"/>
        <v>2</v>
      </c>
      <c r="H2960" s="13" t="s">
        <v>28</v>
      </c>
      <c r="I2960" s="13" t="str">
        <f>IFERROR(__xludf.DUMMYFUNCTION("REGEXREPLACE(H2960, "".*\s"", """")"),"человек")</f>
        <v>человек</v>
      </c>
      <c r="J2960" s="13" t="s">
        <v>29</v>
      </c>
      <c r="K2960" s="17" t="str">
        <f>IFERROR(__xludf.DUMMYFUNCTION("REGEXREPLACE(J2960, ""^[\d\s]+"", """")"),"значение показателя за год")</f>
        <v>значение показателя за год</v>
      </c>
      <c r="L2960" s="16">
        <f t="shared" si="18"/>
        <v>2</v>
      </c>
      <c r="M2960" s="13" t="s">
        <v>32</v>
      </c>
      <c r="N2960" s="13" t="str">
        <f>IFERROR(__xludf.DUMMYFUNCTION("REGEXEXTRACT(M2960, "" (.+)$"")"),"сельское население")</f>
        <v>сельское население</v>
      </c>
      <c r="O2960" s="18">
        <v>3145.0</v>
      </c>
      <c r="P2960" s="18">
        <v>3514.0</v>
      </c>
      <c r="Q2960" s="18">
        <v>2839.0</v>
      </c>
      <c r="R2960" s="18">
        <v>2526.0</v>
      </c>
      <c r="S2960" s="18">
        <v>2637.0</v>
      </c>
      <c r="T2960" s="18">
        <v>2833.0</v>
      </c>
      <c r="U2960" s="18">
        <v>2702.0</v>
      </c>
      <c r="V2960" s="18">
        <v>3234.0</v>
      </c>
      <c r="W2960" s="18">
        <v>3378.0</v>
      </c>
      <c r="X2960" s="18">
        <v>3128.0</v>
      </c>
      <c r="Y2960" s="18">
        <v>2856.0</v>
      </c>
      <c r="Z2960" s="19" t="str">
        <f t="shared" si="6"/>
        <v/>
      </c>
      <c r="AA2960" s="19" t="str">
        <f t="shared" si="19"/>
        <v/>
      </c>
      <c r="AB2960" s="19">
        <f t="shared" si="8"/>
        <v>32792</v>
      </c>
      <c r="AC2960" s="19">
        <f t="shared" si="20"/>
        <v>2981.090909</v>
      </c>
      <c r="AD2960" s="19">
        <f t="shared" si="21"/>
        <v>3247</v>
      </c>
      <c r="AE2960" s="19" t="str">
        <f t="shared" si="22"/>
        <v>Нет моды</v>
      </c>
      <c r="AF2960" s="19">
        <f t="shared" si="23"/>
        <v>2526</v>
      </c>
      <c r="AG2960" s="19">
        <f t="shared" si="24"/>
        <v>3514</v>
      </c>
      <c r="AH2960" s="20" t="str">
        <f t="shared" si="14"/>
        <v>Город: 54%; Село: 46%</v>
      </c>
      <c r="AI2960" s="21"/>
      <c r="AJ2960" s="21"/>
      <c r="AK2960" s="21"/>
      <c r="AL2960" s="22">
        <f t="shared" si="25"/>
        <v>1</v>
      </c>
    </row>
    <row r="2961" ht="12.75" customHeight="1">
      <c r="A2961" s="13" t="s">
        <v>201</v>
      </c>
      <c r="B2961" s="13" t="str">
        <f>IFERROR(__xludf.DUMMYFUNCTION("REGEXREPLACE(A2961, ""\d"", """")"),"         Чувашская Республика - Чувашия")</f>
        <v>         Чувашская Республика - Чувашия</v>
      </c>
      <c r="C2961" s="14" t="str">
        <f t="shared" si="15"/>
        <v>Чувашская Республика - Чувашия</v>
      </c>
      <c r="D2961" s="3">
        <f t="shared" si="16"/>
        <v>2</v>
      </c>
      <c r="E2961" s="15" t="s">
        <v>35</v>
      </c>
      <c r="F2961" s="13" t="str">
        <f>IFERROR(__xludf.DUMMYFUNCTION("REGEXEXTRACT(E2961, ""[А-Яа-я].*"")"),"внешние причины")</f>
        <v>внешние причины</v>
      </c>
      <c r="G2961" s="16">
        <f t="shared" si="17"/>
        <v>2</v>
      </c>
      <c r="H2961" s="13" t="s">
        <v>28</v>
      </c>
      <c r="I2961" s="13" t="str">
        <f>IFERROR(__xludf.DUMMYFUNCTION("REGEXREPLACE(H2961, "".*\s"", """")"),"человек")</f>
        <v>человек</v>
      </c>
      <c r="J2961" s="13" t="s">
        <v>29</v>
      </c>
      <c r="K2961" s="17" t="str">
        <f>IFERROR(__xludf.DUMMYFUNCTION("REGEXREPLACE(J2961, ""^[\d\s]+"", """")"),"значение показателя за год")</f>
        <v>значение показателя за год</v>
      </c>
      <c r="L2961" s="16">
        <f t="shared" si="18"/>
        <v>2</v>
      </c>
      <c r="M2961" s="13" t="s">
        <v>30</v>
      </c>
      <c r="N2961" s="13" t="str">
        <f>IFERROR(__xludf.DUMMYFUNCTION("REGEXEXTRACT(M2961, "" (.+)$"")"),"все население")</f>
        <v>все население</v>
      </c>
      <c r="O2961" s="18">
        <v>2255.0</v>
      </c>
      <c r="P2961" s="18">
        <v>2438.0</v>
      </c>
      <c r="Q2961" s="18">
        <v>2300.0</v>
      </c>
      <c r="R2961" s="18">
        <v>2192.0</v>
      </c>
      <c r="S2961" s="18">
        <v>1917.0</v>
      </c>
      <c r="T2961" s="18">
        <v>1765.0</v>
      </c>
      <c r="U2961" s="18">
        <v>1567.0</v>
      </c>
      <c r="V2961" s="18">
        <v>1781.0</v>
      </c>
      <c r="W2961" s="18">
        <v>1829.0</v>
      </c>
      <c r="X2961" s="18">
        <v>1632.0</v>
      </c>
      <c r="Y2961" s="18">
        <v>1758.0</v>
      </c>
      <c r="Z2961" s="19">
        <f t="shared" si="6"/>
        <v>21434</v>
      </c>
      <c r="AA2961" s="19" t="str">
        <f t="shared" si="19"/>
        <v/>
      </c>
      <c r="AB2961" s="19" t="str">
        <f t="shared" si="8"/>
        <v/>
      </c>
      <c r="AC2961" s="19">
        <f t="shared" si="20"/>
        <v>1948.545455</v>
      </c>
      <c r="AD2961" s="19">
        <f t="shared" si="21"/>
        <v>2482</v>
      </c>
      <c r="AE2961" s="19" t="str">
        <f t="shared" si="22"/>
        <v>Нет моды</v>
      </c>
      <c r="AF2961" s="19">
        <f t="shared" si="23"/>
        <v>1567</v>
      </c>
      <c r="AG2961" s="19">
        <f t="shared" si="24"/>
        <v>2438</v>
      </c>
      <c r="AH2961" s="20" t="str">
        <f t="shared" si="14"/>
        <v/>
      </c>
      <c r="AI2961" s="21"/>
      <c r="AJ2961" s="21"/>
      <c r="AK2961" s="21"/>
      <c r="AL2961" s="22">
        <f t="shared" si="25"/>
        <v>1</v>
      </c>
    </row>
    <row r="2962" ht="12.75" customHeight="1">
      <c r="A2962" s="13" t="s">
        <v>201</v>
      </c>
      <c r="B2962" s="13" t="str">
        <f>IFERROR(__xludf.DUMMYFUNCTION("REGEXREPLACE(A2962, ""\d"", """")"),"         Чувашская Республика - Чувашия")</f>
        <v>         Чувашская Республика - Чувашия</v>
      </c>
      <c r="C2962" s="14" t="str">
        <f t="shared" si="15"/>
        <v>Чувашская Республика - Чувашия</v>
      </c>
      <c r="D2962" s="3">
        <f t="shared" si="16"/>
        <v>2</v>
      </c>
      <c r="E2962" s="15" t="s">
        <v>35</v>
      </c>
      <c r="F2962" s="13" t="str">
        <f>IFERROR(__xludf.DUMMYFUNCTION("REGEXEXTRACT(E2962, ""[А-Яа-я].*"")"),"внешние причины")</f>
        <v>внешние причины</v>
      </c>
      <c r="G2962" s="16">
        <f t="shared" si="17"/>
        <v>2</v>
      </c>
      <c r="H2962" s="13" t="s">
        <v>28</v>
      </c>
      <c r="I2962" s="13" t="str">
        <f>IFERROR(__xludf.DUMMYFUNCTION("REGEXREPLACE(H2962, "".*\s"", """")"),"человек")</f>
        <v>человек</v>
      </c>
      <c r="J2962" s="13" t="s">
        <v>29</v>
      </c>
      <c r="K2962" s="17" t="str">
        <f>IFERROR(__xludf.DUMMYFUNCTION("REGEXREPLACE(J2962, ""^[\d\s]+"", """")"),"значение показателя за год")</f>
        <v>значение показателя за год</v>
      </c>
      <c r="L2962" s="16">
        <f t="shared" si="18"/>
        <v>2</v>
      </c>
      <c r="M2962" s="13" t="s">
        <v>31</v>
      </c>
      <c r="N2962" s="13" t="str">
        <f>IFERROR(__xludf.DUMMYFUNCTION("REGEXEXTRACT(M2962, "" (.+)$"")"),"городское население")</f>
        <v>городское население</v>
      </c>
      <c r="O2962" s="18">
        <v>975.0</v>
      </c>
      <c r="P2962" s="18">
        <v>1077.0</v>
      </c>
      <c r="Q2962" s="18">
        <v>1022.0</v>
      </c>
      <c r="R2962" s="18">
        <v>968.0</v>
      </c>
      <c r="S2962" s="18">
        <v>873.0</v>
      </c>
      <c r="T2962" s="18">
        <v>755.0</v>
      </c>
      <c r="U2962" s="18">
        <v>706.0</v>
      </c>
      <c r="V2962" s="18">
        <v>789.0</v>
      </c>
      <c r="W2962" s="18">
        <v>821.0</v>
      </c>
      <c r="X2962" s="18">
        <v>809.0</v>
      </c>
      <c r="Y2962" s="18">
        <v>851.0</v>
      </c>
      <c r="Z2962" s="19" t="str">
        <f t="shared" si="6"/>
        <v/>
      </c>
      <c r="AA2962" s="19">
        <f t="shared" si="19"/>
        <v>9646</v>
      </c>
      <c r="AB2962" s="19" t="str">
        <f t="shared" si="8"/>
        <v/>
      </c>
      <c r="AC2962" s="19">
        <f t="shared" si="20"/>
        <v>876.9090909</v>
      </c>
      <c r="AD2962" s="19">
        <f t="shared" si="21"/>
        <v>1322</v>
      </c>
      <c r="AE2962" s="19" t="str">
        <f t="shared" si="22"/>
        <v>Нет моды</v>
      </c>
      <c r="AF2962" s="19">
        <f t="shared" si="23"/>
        <v>706</v>
      </c>
      <c r="AG2962" s="19">
        <f t="shared" si="24"/>
        <v>1077</v>
      </c>
      <c r="AH2962" s="20" t="str">
        <f t="shared" si="14"/>
        <v/>
      </c>
      <c r="AI2962" s="21"/>
      <c r="AJ2962" s="21"/>
      <c r="AK2962" s="21"/>
      <c r="AL2962" s="22">
        <f t="shared" si="25"/>
        <v>1</v>
      </c>
    </row>
    <row r="2963" ht="12.75" customHeight="1">
      <c r="A2963" s="13" t="s">
        <v>201</v>
      </c>
      <c r="B2963" s="13" t="str">
        <f>IFERROR(__xludf.DUMMYFUNCTION("REGEXREPLACE(A2963, ""\d"", """")"),"         Чувашская Республика - Чувашия")</f>
        <v>         Чувашская Республика - Чувашия</v>
      </c>
      <c r="C2963" s="14" t="str">
        <f t="shared" si="15"/>
        <v>Чувашская Республика - Чувашия</v>
      </c>
      <c r="D2963" s="3">
        <f t="shared" si="16"/>
        <v>2</v>
      </c>
      <c r="E2963" s="15" t="s">
        <v>35</v>
      </c>
      <c r="F2963" s="13" t="str">
        <f>IFERROR(__xludf.DUMMYFUNCTION("REGEXEXTRACT(E2963, ""[А-Яа-я].*"")"),"внешние причины")</f>
        <v>внешние причины</v>
      </c>
      <c r="G2963" s="16">
        <f t="shared" si="17"/>
        <v>2</v>
      </c>
      <c r="H2963" s="13" t="s">
        <v>28</v>
      </c>
      <c r="I2963" s="13" t="str">
        <f>IFERROR(__xludf.DUMMYFUNCTION("REGEXREPLACE(H2963, "".*\s"", """")"),"человек")</f>
        <v>человек</v>
      </c>
      <c r="J2963" s="13" t="s">
        <v>29</v>
      </c>
      <c r="K2963" s="17" t="str">
        <f>IFERROR(__xludf.DUMMYFUNCTION("REGEXREPLACE(J2963, ""^[\d\s]+"", """")"),"значение показателя за год")</f>
        <v>значение показателя за год</v>
      </c>
      <c r="L2963" s="16">
        <f t="shared" si="18"/>
        <v>2</v>
      </c>
      <c r="M2963" s="13" t="s">
        <v>32</v>
      </c>
      <c r="N2963" s="13" t="str">
        <f>IFERROR(__xludf.DUMMYFUNCTION("REGEXEXTRACT(M2963, "" (.+)$"")"),"сельское население")</f>
        <v>сельское население</v>
      </c>
      <c r="O2963" s="18">
        <v>1280.0</v>
      </c>
      <c r="P2963" s="18">
        <v>1361.0</v>
      </c>
      <c r="Q2963" s="18">
        <v>1278.0</v>
      </c>
      <c r="R2963" s="18">
        <v>1224.0</v>
      </c>
      <c r="S2963" s="18">
        <v>1044.0</v>
      </c>
      <c r="T2963" s="18">
        <v>1010.0</v>
      </c>
      <c r="U2963" s="18">
        <v>861.0</v>
      </c>
      <c r="V2963" s="18">
        <v>992.0</v>
      </c>
      <c r="W2963" s="18">
        <v>1008.0</v>
      </c>
      <c r="X2963" s="18">
        <v>823.0</v>
      </c>
      <c r="Y2963" s="18">
        <v>907.0</v>
      </c>
      <c r="Z2963" s="19" t="str">
        <f t="shared" si="6"/>
        <v/>
      </c>
      <c r="AA2963" s="19" t="str">
        <f t="shared" si="19"/>
        <v/>
      </c>
      <c r="AB2963" s="19">
        <f t="shared" si="8"/>
        <v>11788</v>
      </c>
      <c r="AC2963" s="19">
        <f t="shared" si="20"/>
        <v>1071.636364</v>
      </c>
      <c r="AD2963" s="19">
        <f t="shared" si="21"/>
        <v>971.5</v>
      </c>
      <c r="AE2963" s="19" t="str">
        <f t="shared" si="22"/>
        <v>Нет моды</v>
      </c>
      <c r="AF2963" s="19">
        <f t="shared" si="23"/>
        <v>823</v>
      </c>
      <c r="AG2963" s="19">
        <f t="shared" si="24"/>
        <v>1361</v>
      </c>
      <c r="AH2963" s="20" t="str">
        <f t="shared" si="14"/>
        <v>Город: 45%; Село: 55%</v>
      </c>
      <c r="AI2963" s="21"/>
      <c r="AJ2963" s="21"/>
      <c r="AK2963" s="21"/>
      <c r="AL2963" s="22">
        <f t="shared" si="25"/>
        <v>1</v>
      </c>
    </row>
    <row r="2964" ht="12.75" customHeight="1">
      <c r="A2964" s="13" t="s">
        <v>201</v>
      </c>
      <c r="B2964" s="13" t="str">
        <f>IFERROR(__xludf.DUMMYFUNCTION("REGEXREPLACE(A2964, ""\d"", """")"),"         Чувашская Республика - Чувашия")</f>
        <v>         Чувашская Республика - Чувашия</v>
      </c>
      <c r="C2964" s="14" t="str">
        <f t="shared" si="15"/>
        <v>Чувашская Республика - Чувашия</v>
      </c>
      <c r="D2964" s="3">
        <f t="shared" si="16"/>
        <v>2</v>
      </c>
      <c r="E2964" s="15" t="s">
        <v>36</v>
      </c>
      <c r="F2964" s="13" t="str">
        <f>IFERROR(__xludf.DUMMYFUNCTION("REGEXEXTRACT(E2964,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64" s="16">
        <f t="shared" si="17"/>
        <v>2</v>
      </c>
      <c r="H2964" s="13" t="s">
        <v>28</v>
      </c>
      <c r="I2964" s="13" t="str">
        <f>IFERROR(__xludf.DUMMYFUNCTION("REGEXREPLACE(H2964, "".*\s"", """")"),"человек")</f>
        <v>человек</v>
      </c>
      <c r="J2964" s="13" t="s">
        <v>29</v>
      </c>
      <c r="K2964" s="17" t="str">
        <f>IFERROR(__xludf.DUMMYFUNCTION("REGEXREPLACE(J2964, ""^[\d\s]+"", """")"),"значение показателя за год")</f>
        <v>значение показателя за год</v>
      </c>
      <c r="L2964" s="16">
        <f t="shared" si="18"/>
        <v>2</v>
      </c>
      <c r="M2964" s="13" t="s">
        <v>30</v>
      </c>
      <c r="N2964" s="13" t="str">
        <f>IFERROR(__xludf.DUMMYFUNCTION("REGEXEXTRACT(M2964, "" (.+)$"")"),"все население")</f>
        <v>все население</v>
      </c>
      <c r="O2964" s="18">
        <v>52.0</v>
      </c>
      <c r="P2964" s="18">
        <v>35.0</v>
      </c>
      <c r="Q2964" s="18">
        <v>38.0</v>
      </c>
      <c r="R2964" s="18">
        <v>30.0</v>
      </c>
      <c r="S2964" s="23" t="s">
        <v>37</v>
      </c>
      <c r="T2964" s="23" t="s">
        <v>37</v>
      </c>
      <c r="U2964" s="23" t="s">
        <v>37</v>
      </c>
      <c r="V2964" s="23" t="s">
        <v>37</v>
      </c>
      <c r="W2964" s="23" t="s">
        <v>37</v>
      </c>
      <c r="X2964" s="23" t="s">
        <v>37</v>
      </c>
      <c r="Y2964" s="23" t="s">
        <v>37</v>
      </c>
      <c r="Z2964" s="19">
        <f t="shared" si="6"/>
        <v>155</v>
      </c>
      <c r="AA2964" s="19" t="str">
        <f t="shared" si="19"/>
        <v/>
      </c>
      <c r="AB2964" s="19" t="str">
        <f t="shared" si="8"/>
        <v/>
      </c>
      <c r="AC2964" s="19">
        <f t="shared" si="20"/>
        <v>38.75</v>
      </c>
      <c r="AD2964" s="19">
        <f t="shared" si="21"/>
        <v>992</v>
      </c>
      <c r="AE2964" s="19" t="str">
        <f t="shared" si="22"/>
        <v>Нет моды</v>
      </c>
      <c r="AF2964" s="19">
        <f t="shared" si="23"/>
        <v>30</v>
      </c>
      <c r="AG2964" s="19">
        <f t="shared" si="24"/>
        <v>52</v>
      </c>
      <c r="AH2964" s="20" t="str">
        <f t="shared" si="14"/>
        <v/>
      </c>
      <c r="AI2964" s="24"/>
      <c r="AJ2964" s="24"/>
      <c r="AK2964" s="24"/>
      <c r="AL2964" s="22">
        <f t="shared" si="25"/>
        <v>1</v>
      </c>
    </row>
    <row r="2965" ht="12.75" customHeight="1">
      <c r="A2965" s="13" t="s">
        <v>201</v>
      </c>
      <c r="B2965" s="13" t="str">
        <f>IFERROR(__xludf.DUMMYFUNCTION("REGEXREPLACE(A2965, ""\d"", """")"),"         Чувашская Республика - Чувашия")</f>
        <v>         Чувашская Республика - Чувашия</v>
      </c>
      <c r="C2965" s="14" t="str">
        <f t="shared" si="15"/>
        <v>Чувашская Республика - Чувашия</v>
      </c>
      <c r="D2965" s="3">
        <f t="shared" si="16"/>
        <v>2</v>
      </c>
      <c r="E2965" s="15" t="s">
        <v>36</v>
      </c>
      <c r="F2965" s="13" t="str">
        <f>IFERROR(__xludf.DUMMYFUNCTION("REGEXEXTRACT(E2965,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65" s="16">
        <f t="shared" si="17"/>
        <v>2</v>
      </c>
      <c r="H2965" s="13" t="s">
        <v>28</v>
      </c>
      <c r="I2965" s="13" t="str">
        <f>IFERROR(__xludf.DUMMYFUNCTION("REGEXREPLACE(H2965, "".*\s"", """")"),"человек")</f>
        <v>человек</v>
      </c>
      <c r="J2965" s="13" t="s">
        <v>29</v>
      </c>
      <c r="K2965" s="17" t="str">
        <f>IFERROR(__xludf.DUMMYFUNCTION("REGEXREPLACE(J2965, ""^[\d\s]+"", """")"),"значение показателя за год")</f>
        <v>значение показателя за год</v>
      </c>
      <c r="L2965" s="16">
        <f t="shared" si="18"/>
        <v>2</v>
      </c>
      <c r="M2965" s="13" t="s">
        <v>31</v>
      </c>
      <c r="N2965" s="13" t="str">
        <f>IFERROR(__xludf.DUMMYFUNCTION("REGEXEXTRACT(M2965, "" (.+)$"")"),"городское население")</f>
        <v>городское население</v>
      </c>
      <c r="O2965" s="18">
        <v>34.0</v>
      </c>
      <c r="P2965" s="18">
        <v>20.0</v>
      </c>
      <c r="Q2965" s="18">
        <v>25.0</v>
      </c>
      <c r="R2965" s="18">
        <v>17.0</v>
      </c>
      <c r="S2965" s="23" t="s">
        <v>37</v>
      </c>
      <c r="T2965" s="23" t="s">
        <v>37</v>
      </c>
      <c r="U2965" s="23" t="s">
        <v>37</v>
      </c>
      <c r="V2965" s="23" t="s">
        <v>37</v>
      </c>
      <c r="W2965" s="23" t="s">
        <v>37</v>
      </c>
      <c r="X2965" s="23" t="s">
        <v>37</v>
      </c>
      <c r="Y2965" s="23" t="s">
        <v>37</v>
      </c>
      <c r="Z2965" s="19" t="str">
        <f t="shared" si="6"/>
        <v/>
      </c>
      <c r="AA2965" s="19">
        <f t="shared" si="19"/>
        <v>96</v>
      </c>
      <c r="AB2965" s="19" t="str">
        <f t="shared" si="8"/>
        <v/>
      </c>
      <c r="AC2965" s="19">
        <f t="shared" si="20"/>
        <v>24</v>
      </c>
      <c r="AD2965" s="19">
        <f t="shared" si="21"/>
        <v>32</v>
      </c>
      <c r="AE2965" s="19" t="str">
        <f t="shared" si="22"/>
        <v>Нет моды</v>
      </c>
      <c r="AF2965" s="19">
        <f t="shared" si="23"/>
        <v>17</v>
      </c>
      <c r="AG2965" s="19">
        <f t="shared" si="24"/>
        <v>34</v>
      </c>
      <c r="AH2965" s="20" t="str">
        <f t="shared" si="14"/>
        <v/>
      </c>
      <c r="AI2965" s="24"/>
      <c r="AJ2965" s="24"/>
      <c r="AK2965" s="24"/>
      <c r="AL2965" s="22">
        <f t="shared" si="25"/>
        <v>1</v>
      </c>
    </row>
    <row r="2966" ht="12.75" customHeight="1">
      <c r="A2966" s="13" t="s">
        <v>201</v>
      </c>
      <c r="B2966" s="13" t="str">
        <f>IFERROR(__xludf.DUMMYFUNCTION("REGEXREPLACE(A2966, ""\d"", """")"),"         Чувашская Республика - Чувашия")</f>
        <v>         Чувашская Республика - Чувашия</v>
      </c>
      <c r="C2966" s="14" t="str">
        <f t="shared" si="15"/>
        <v>Чувашская Республика - Чувашия</v>
      </c>
      <c r="D2966" s="3">
        <f t="shared" si="16"/>
        <v>2</v>
      </c>
      <c r="E2966" s="15" t="s">
        <v>36</v>
      </c>
      <c r="F2966" s="13" t="str">
        <f>IFERROR(__xludf.DUMMYFUNCTION("REGEXEXTRACT(E2966,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2966" s="16">
        <f t="shared" si="17"/>
        <v>2</v>
      </c>
      <c r="H2966" s="13" t="s">
        <v>28</v>
      </c>
      <c r="I2966" s="13" t="str">
        <f>IFERROR(__xludf.DUMMYFUNCTION("REGEXREPLACE(H2966, "".*\s"", """")"),"человек")</f>
        <v>человек</v>
      </c>
      <c r="J2966" s="13" t="s">
        <v>29</v>
      </c>
      <c r="K2966" s="17" t="str">
        <f>IFERROR(__xludf.DUMMYFUNCTION("REGEXREPLACE(J2966, ""^[\d\s]+"", """")"),"значение показателя за год")</f>
        <v>значение показателя за год</v>
      </c>
      <c r="L2966" s="16">
        <f t="shared" si="18"/>
        <v>2</v>
      </c>
      <c r="M2966" s="13" t="s">
        <v>32</v>
      </c>
      <c r="N2966" s="13" t="str">
        <f>IFERROR(__xludf.DUMMYFUNCTION("REGEXEXTRACT(M2966, "" (.+)$"")"),"сельское население")</f>
        <v>сельское население</v>
      </c>
      <c r="O2966" s="18">
        <v>18.0</v>
      </c>
      <c r="P2966" s="18">
        <v>15.0</v>
      </c>
      <c r="Q2966" s="18">
        <v>13.0</v>
      </c>
      <c r="R2966" s="18">
        <v>13.0</v>
      </c>
      <c r="S2966" s="23" t="s">
        <v>37</v>
      </c>
      <c r="T2966" s="23" t="s">
        <v>37</v>
      </c>
      <c r="U2966" s="23" t="s">
        <v>37</v>
      </c>
      <c r="V2966" s="23" t="s">
        <v>37</v>
      </c>
      <c r="W2966" s="23" t="s">
        <v>37</v>
      </c>
      <c r="X2966" s="23" t="s">
        <v>37</v>
      </c>
      <c r="Y2966" s="23" t="s">
        <v>37</v>
      </c>
      <c r="Z2966" s="19" t="str">
        <f t="shared" si="6"/>
        <v/>
      </c>
      <c r="AA2966" s="19" t="str">
        <f t="shared" si="19"/>
        <v/>
      </c>
      <c r="AB2966" s="19">
        <f t="shared" si="8"/>
        <v>59</v>
      </c>
      <c r="AC2966" s="19">
        <f t="shared" si="20"/>
        <v>14.75</v>
      </c>
      <c r="AD2966" s="19">
        <f t="shared" si="21"/>
        <v>17.5</v>
      </c>
      <c r="AE2966" s="19" t="str">
        <f t="shared" si="22"/>
        <v>Нет моды</v>
      </c>
      <c r="AF2966" s="19">
        <f t="shared" si="23"/>
        <v>13</v>
      </c>
      <c r="AG2966" s="19">
        <f t="shared" si="24"/>
        <v>18</v>
      </c>
      <c r="AH2966" s="20" t="str">
        <f t="shared" si="14"/>
        <v>Город: 62%; Село: 38%</v>
      </c>
      <c r="AI2966" s="24"/>
      <c r="AJ2966" s="24"/>
      <c r="AK2966" s="24"/>
      <c r="AL2966" s="22">
        <f t="shared" si="25"/>
        <v>1</v>
      </c>
    </row>
    <row r="2967" ht="12.75" customHeight="1">
      <c r="A2967" s="13" t="s">
        <v>201</v>
      </c>
      <c r="B2967" s="13" t="str">
        <f>IFERROR(__xludf.DUMMYFUNCTION("REGEXREPLACE(A2967, ""\d"", """")"),"         Чувашская Республика - Чувашия")</f>
        <v>         Чувашская Республика - Чувашия</v>
      </c>
      <c r="C2967" s="14" t="str">
        <f t="shared" si="15"/>
        <v>Чувашская Республика - Чувашия</v>
      </c>
      <c r="D2967" s="3">
        <f t="shared" si="16"/>
        <v>2</v>
      </c>
      <c r="E2967" s="15" t="s">
        <v>38</v>
      </c>
      <c r="F2967" s="13" t="str">
        <f>IFERROR(__xludf.DUMMYFUNCTION("REGEXEXTRACT(E2967, ""[А-Яа-я].*"")"),"все виды транспортных несчастных случаев")</f>
        <v>все виды транспортных несчастных случаев</v>
      </c>
      <c r="G2967" s="16">
        <f t="shared" si="17"/>
        <v>2</v>
      </c>
      <c r="H2967" s="13" t="s">
        <v>28</v>
      </c>
      <c r="I2967" s="13" t="str">
        <f>IFERROR(__xludf.DUMMYFUNCTION("REGEXREPLACE(H2967, "".*\s"", """")"),"человек")</f>
        <v>человек</v>
      </c>
      <c r="J2967" s="13" t="s">
        <v>29</v>
      </c>
      <c r="K2967" s="17" t="str">
        <f>IFERROR(__xludf.DUMMYFUNCTION("REGEXREPLACE(J2967, ""^[\d\s]+"", """")"),"значение показателя за год")</f>
        <v>значение показателя за год</v>
      </c>
      <c r="L2967" s="16">
        <f t="shared" si="18"/>
        <v>2</v>
      </c>
      <c r="M2967" s="13" t="s">
        <v>30</v>
      </c>
      <c r="N2967" s="13" t="str">
        <f>IFERROR(__xludf.DUMMYFUNCTION("REGEXEXTRACT(M2967, "" (.+)$"")"),"все население")</f>
        <v>все население</v>
      </c>
      <c r="O2967" s="18">
        <v>300.0</v>
      </c>
      <c r="P2967" s="18">
        <v>312.0</v>
      </c>
      <c r="Q2967" s="18">
        <v>240.0</v>
      </c>
      <c r="R2967" s="18">
        <v>223.0</v>
      </c>
      <c r="S2967" s="18">
        <v>181.0</v>
      </c>
      <c r="T2967" s="18">
        <v>189.0</v>
      </c>
      <c r="U2967" s="18">
        <v>158.0</v>
      </c>
      <c r="V2967" s="18">
        <v>144.0</v>
      </c>
      <c r="W2967" s="18">
        <v>179.0</v>
      </c>
      <c r="X2967" s="18">
        <v>137.0</v>
      </c>
      <c r="Y2967" s="18">
        <v>135.0</v>
      </c>
      <c r="Z2967" s="19">
        <f t="shared" si="6"/>
        <v>2198</v>
      </c>
      <c r="AA2967" s="19" t="str">
        <f t="shared" si="19"/>
        <v/>
      </c>
      <c r="AB2967" s="19" t="str">
        <f t="shared" si="8"/>
        <v/>
      </c>
      <c r="AC2967" s="19">
        <f t="shared" si="20"/>
        <v>199.8181818</v>
      </c>
      <c r="AD2967" s="19">
        <f t="shared" si="21"/>
        <v>158</v>
      </c>
      <c r="AE2967" s="19" t="str">
        <f t="shared" si="22"/>
        <v>Нет моды</v>
      </c>
      <c r="AF2967" s="19">
        <f t="shared" si="23"/>
        <v>135</v>
      </c>
      <c r="AG2967" s="19">
        <f t="shared" si="24"/>
        <v>312</v>
      </c>
      <c r="AH2967" s="20" t="str">
        <f t="shared" si="14"/>
        <v/>
      </c>
      <c r="AI2967" s="21"/>
      <c r="AJ2967" s="21"/>
      <c r="AK2967" s="21"/>
      <c r="AL2967" s="22">
        <f t="shared" si="25"/>
        <v>1</v>
      </c>
    </row>
    <row r="2968" ht="12.75" customHeight="1">
      <c r="A2968" s="13" t="s">
        <v>201</v>
      </c>
      <c r="B2968" s="13" t="str">
        <f>IFERROR(__xludf.DUMMYFUNCTION("REGEXREPLACE(A2968, ""\d"", """")"),"         Чувашская Республика - Чувашия")</f>
        <v>         Чувашская Республика - Чувашия</v>
      </c>
      <c r="C2968" s="14" t="str">
        <f t="shared" si="15"/>
        <v>Чувашская Республика - Чувашия</v>
      </c>
      <c r="D2968" s="3">
        <f t="shared" si="16"/>
        <v>2</v>
      </c>
      <c r="E2968" s="15" t="s">
        <v>38</v>
      </c>
      <c r="F2968" s="13" t="str">
        <f>IFERROR(__xludf.DUMMYFUNCTION("REGEXEXTRACT(E2968, ""[А-Яа-я].*"")"),"все виды транспортных несчастных случаев")</f>
        <v>все виды транспортных несчастных случаев</v>
      </c>
      <c r="G2968" s="16">
        <f t="shared" si="17"/>
        <v>2</v>
      </c>
      <c r="H2968" s="13" t="s">
        <v>28</v>
      </c>
      <c r="I2968" s="13" t="str">
        <f>IFERROR(__xludf.DUMMYFUNCTION("REGEXREPLACE(H2968, "".*\s"", """")"),"человек")</f>
        <v>человек</v>
      </c>
      <c r="J2968" s="13" t="s">
        <v>29</v>
      </c>
      <c r="K2968" s="17" t="str">
        <f>IFERROR(__xludf.DUMMYFUNCTION("REGEXREPLACE(J2968, ""^[\d\s]+"", """")"),"значение показателя за год")</f>
        <v>значение показателя за год</v>
      </c>
      <c r="L2968" s="16">
        <f t="shared" si="18"/>
        <v>2</v>
      </c>
      <c r="M2968" s="13" t="s">
        <v>31</v>
      </c>
      <c r="N2968" s="13" t="str">
        <f>IFERROR(__xludf.DUMMYFUNCTION("REGEXEXTRACT(M2968, "" (.+)$"")"),"городское население")</f>
        <v>городское население</v>
      </c>
      <c r="O2968" s="18">
        <v>133.0</v>
      </c>
      <c r="P2968" s="18">
        <v>130.0</v>
      </c>
      <c r="Q2968" s="18">
        <v>103.0</v>
      </c>
      <c r="R2968" s="18">
        <v>94.0</v>
      </c>
      <c r="S2968" s="18">
        <v>83.0</v>
      </c>
      <c r="T2968" s="18">
        <v>83.0</v>
      </c>
      <c r="U2968" s="18">
        <v>69.0</v>
      </c>
      <c r="V2968" s="18">
        <v>65.0</v>
      </c>
      <c r="W2968" s="18">
        <v>75.0</v>
      </c>
      <c r="X2968" s="18">
        <v>77.0</v>
      </c>
      <c r="Y2968" s="18">
        <v>69.0</v>
      </c>
      <c r="Z2968" s="19" t="str">
        <f t="shared" si="6"/>
        <v/>
      </c>
      <c r="AA2968" s="19">
        <f t="shared" si="19"/>
        <v>981</v>
      </c>
      <c r="AB2968" s="19" t="str">
        <f t="shared" si="8"/>
        <v/>
      </c>
      <c r="AC2968" s="19">
        <f t="shared" si="20"/>
        <v>89.18181818</v>
      </c>
      <c r="AD2968" s="19">
        <f t="shared" si="21"/>
        <v>134</v>
      </c>
      <c r="AE2968" s="19" t="str">
        <f t="shared" si="22"/>
        <v>Нет моды</v>
      </c>
      <c r="AF2968" s="19">
        <f t="shared" si="23"/>
        <v>65</v>
      </c>
      <c r="AG2968" s="19">
        <f t="shared" si="24"/>
        <v>133</v>
      </c>
      <c r="AH2968" s="20" t="str">
        <f t="shared" si="14"/>
        <v/>
      </c>
      <c r="AI2968" s="21"/>
      <c r="AJ2968" s="21"/>
      <c r="AK2968" s="21"/>
      <c r="AL2968" s="22">
        <f t="shared" si="25"/>
        <v>1</v>
      </c>
    </row>
    <row r="2969" ht="12.75" customHeight="1">
      <c r="A2969" s="13" t="s">
        <v>201</v>
      </c>
      <c r="B2969" s="13" t="str">
        <f>IFERROR(__xludf.DUMMYFUNCTION("REGEXREPLACE(A2969, ""\d"", """")"),"         Чувашская Республика - Чувашия")</f>
        <v>         Чувашская Республика - Чувашия</v>
      </c>
      <c r="C2969" s="14" t="str">
        <f t="shared" si="15"/>
        <v>Чувашская Республика - Чувашия</v>
      </c>
      <c r="D2969" s="3">
        <f t="shared" si="16"/>
        <v>2</v>
      </c>
      <c r="E2969" s="15" t="s">
        <v>38</v>
      </c>
      <c r="F2969" s="13" t="str">
        <f>IFERROR(__xludf.DUMMYFUNCTION("REGEXEXTRACT(E2969, ""[А-Яа-я].*"")"),"все виды транспортных несчастных случаев")</f>
        <v>все виды транспортных несчастных случаев</v>
      </c>
      <c r="G2969" s="16">
        <f t="shared" si="17"/>
        <v>2</v>
      </c>
      <c r="H2969" s="13" t="s">
        <v>28</v>
      </c>
      <c r="I2969" s="13" t="str">
        <f>IFERROR(__xludf.DUMMYFUNCTION("REGEXREPLACE(H2969, "".*\s"", """")"),"человек")</f>
        <v>человек</v>
      </c>
      <c r="J2969" s="13" t="s">
        <v>29</v>
      </c>
      <c r="K2969" s="17" t="str">
        <f>IFERROR(__xludf.DUMMYFUNCTION("REGEXREPLACE(J2969, ""^[\d\s]+"", """")"),"значение показателя за год")</f>
        <v>значение показателя за год</v>
      </c>
      <c r="L2969" s="16">
        <f t="shared" si="18"/>
        <v>2</v>
      </c>
      <c r="M2969" s="13" t="s">
        <v>32</v>
      </c>
      <c r="N2969" s="13" t="str">
        <f>IFERROR(__xludf.DUMMYFUNCTION("REGEXEXTRACT(M2969, "" (.+)$"")"),"сельское население")</f>
        <v>сельское население</v>
      </c>
      <c r="O2969" s="18">
        <v>167.0</v>
      </c>
      <c r="P2969" s="18">
        <v>182.0</v>
      </c>
      <c r="Q2969" s="18">
        <v>137.0</v>
      </c>
      <c r="R2969" s="18">
        <v>129.0</v>
      </c>
      <c r="S2969" s="18">
        <v>98.0</v>
      </c>
      <c r="T2969" s="18">
        <v>106.0</v>
      </c>
      <c r="U2969" s="18">
        <v>89.0</v>
      </c>
      <c r="V2969" s="18">
        <v>79.0</v>
      </c>
      <c r="W2969" s="18">
        <v>104.0</v>
      </c>
      <c r="X2969" s="18">
        <v>60.0</v>
      </c>
      <c r="Y2969" s="18">
        <v>66.0</v>
      </c>
      <c r="Z2969" s="19" t="str">
        <f t="shared" si="6"/>
        <v/>
      </c>
      <c r="AA2969" s="19" t="str">
        <f t="shared" si="19"/>
        <v/>
      </c>
      <c r="AB2969" s="19">
        <f t="shared" si="8"/>
        <v>1217</v>
      </c>
      <c r="AC2969" s="19">
        <f t="shared" si="20"/>
        <v>110.6363636</v>
      </c>
      <c r="AD2969" s="19">
        <f t="shared" si="21"/>
        <v>91.5</v>
      </c>
      <c r="AE2969" s="19" t="str">
        <f t="shared" si="22"/>
        <v>Нет моды</v>
      </c>
      <c r="AF2969" s="19">
        <f t="shared" si="23"/>
        <v>60</v>
      </c>
      <c r="AG2969" s="19">
        <f t="shared" si="24"/>
        <v>182</v>
      </c>
      <c r="AH2969" s="20" t="str">
        <f t="shared" si="14"/>
        <v>Город: 45%; Село: 55%</v>
      </c>
      <c r="AI2969" s="21"/>
      <c r="AJ2969" s="21"/>
      <c r="AK2969" s="21"/>
      <c r="AL2969" s="22">
        <f t="shared" si="25"/>
        <v>1</v>
      </c>
    </row>
    <row r="2970" ht="12.75" customHeight="1">
      <c r="A2970" s="13" t="s">
        <v>201</v>
      </c>
      <c r="B2970" s="13" t="str">
        <f>IFERROR(__xludf.DUMMYFUNCTION("REGEXREPLACE(A2970, ""\d"", """")"),"         Чувашская Республика - Чувашия")</f>
        <v>         Чувашская Республика - Чувашия</v>
      </c>
      <c r="C2970" s="14" t="str">
        <f t="shared" si="15"/>
        <v>Чувашская Республика - Чувашия</v>
      </c>
      <c r="D2970" s="3">
        <f t="shared" si="16"/>
        <v>2</v>
      </c>
      <c r="E2970" s="15" t="s">
        <v>39</v>
      </c>
      <c r="F2970" s="13" t="str">
        <f>IFERROR(__xludf.DUMMYFUNCTION("REGEXEXTRACT(E2970, ""[А-Яа-я].*"")"),"Всего умерших")</f>
        <v>Всего умерших</v>
      </c>
      <c r="G2970" s="16">
        <f t="shared" si="17"/>
        <v>2</v>
      </c>
      <c r="H2970" s="13" t="s">
        <v>28</v>
      </c>
      <c r="I2970" s="13" t="str">
        <f>IFERROR(__xludf.DUMMYFUNCTION("REGEXREPLACE(H2970, "".*\s"", """")"),"человек")</f>
        <v>человек</v>
      </c>
      <c r="J2970" s="13" t="s">
        <v>29</v>
      </c>
      <c r="K2970" s="17" t="str">
        <f>IFERROR(__xludf.DUMMYFUNCTION("REGEXREPLACE(J2970, ""^[\d\s]+"", """")"),"значение показателя за год")</f>
        <v>значение показателя за год</v>
      </c>
      <c r="L2970" s="16">
        <f t="shared" si="18"/>
        <v>2</v>
      </c>
      <c r="M2970" s="13" t="s">
        <v>30</v>
      </c>
      <c r="N2970" s="13" t="str">
        <f>IFERROR(__xludf.DUMMYFUNCTION("REGEXEXTRACT(M2970, "" (.+)$"")"),"все население")</f>
        <v>все население</v>
      </c>
      <c r="O2970" s="18">
        <v>16324.0</v>
      </c>
      <c r="P2970" s="18">
        <v>16535.0</v>
      </c>
      <c r="Q2970" s="18">
        <v>16242.0</v>
      </c>
      <c r="R2970" s="18">
        <v>16296.0</v>
      </c>
      <c r="S2970" s="18">
        <v>15591.0</v>
      </c>
      <c r="T2970" s="18">
        <v>15462.0</v>
      </c>
      <c r="U2970" s="18">
        <v>15196.0</v>
      </c>
      <c r="V2970" s="18">
        <v>18845.0</v>
      </c>
      <c r="W2970" s="18">
        <v>20451.0</v>
      </c>
      <c r="X2970" s="18">
        <v>15626.0</v>
      </c>
      <c r="Y2970" s="18">
        <v>14665.0</v>
      </c>
      <c r="Z2970" s="19">
        <f t="shared" si="6"/>
        <v>181233</v>
      </c>
      <c r="AA2970" s="19" t="str">
        <f t="shared" si="19"/>
        <v/>
      </c>
      <c r="AB2970" s="19" t="str">
        <f t="shared" si="8"/>
        <v/>
      </c>
      <c r="AC2970" s="19">
        <f t="shared" si="20"/>
        <v>16475.72727</v>
      </c>
      <c r="AD2970" s="19">
        <f t="shared" si="21"/>
        <v>7423.5</v>
      </c>
      <c r="AE2970" s="19" t="str">
        <f t="shared" si="22"/>
        <v>Нет моды</v>
      </c>
      <c r="AF2970" s="19">
        <f t="shared" si="23"/>
        <v>14665</v>
      </c>
      <c r="AG2970" s="19">
        <f t="shared" si="24"/>
        <v>20451</v>
      </c>
      <c r="AH2970" s="20" t="str">
        <f t="shared" si="14"/>
        <v/>
      </c>
      <c r="AI2970" s="21"/>
      <c r="AJ2970" s="21"/>
      <c r="AK2970" s="21"/>
      <c r="AL2970" s="22">
        <f t="shared" si="25"/>
        <v>1</v>
      </c>
    </row>
    <row r="2971" ht="12.75" customHeight="1">
      <c r="A2971" s="13" t="s">
        <v>201</v>
      </c>
      <c r="B2971" s="13" t="str">
        <f>IFERROR(__xludf.DUMMYFUNCTION("REGEXREPLACE(A2971, ""\d"", """")"),"         Чувашская Республика - Чувашия")</f>
        <v>         Чувашская Республика - Чувашия</v>
      </c>
      <c r="C2971" s="14" t="str">
        <f t="shared" si="15"/>
        <v>Чувашская Республика - Чувашия</v>
      </c>
      <c r="D2971" s="3">
        <f t="shared" si="16"/>
        <v>2</v>
      </c>
      <c r="E2971" s="15" t="s">
        <v>39</v>
      </c>
      <c r="F2971" s="13" t="str">
        <f>IFERROR(__xludf.DUMMYFUNCTION("REGEXEXTRACT(E2971, ""[А-Яа-я].*"")"),"Всего умерших")</f>
        <v>Всего умерших</v>
      </c>
      <c r="G2971" s="16">
        <f t="shared" si="17"/>
        <v>2</v>
      </c>
      <c r="H2971" s="13" t="s">
        <v>28</v>
      </c>
      <c r="I2971" s="13" t="str">
        <f>IFERROR(__xludf.DUMMYFUNCTION("REGEXREPLACE(H2971, "".*\s"", """")"),"человек")</f>
        <v>человек</v>
      </c>
      <c r="J2971" s="13" t="s">
        <v>29</v>
      </c>
      <c r="K2971" s="17" t="str">
        <f>IFERROR(__xludf.DUMMYFUNCTION("REGEXREPLACE(J2971, ""^[\d\s]+"", """")"),"значение показателя за год")</f>
        <v>значение показателя за год</v>
      </c>
      <c r="L2971" s="16">
        <f t="shared" si="18"/>
        <v>2</v>
      </c>
      <c r="M2971" s="13" t="s">
        <v>31</v>
      </c>
      <c r="N2971" s="13" t="str">
        <f>IFERROR(__xludf.DUMMYFUNCTION("REGEXEXTRACT(M2971, "" (.+)$"")"),"городское население")</f>
        <v>городское население</v>
      </c>
      <c r="O2971" s="18">
        <v>7865.0</v>
      </c>
      <c r="P2971" s="18">
        <v>8141.0</v>
      </c>
      <c r="Q2971" s="18">
        <v>8037.0</v>
      </c>
      <c r="R2971" s="18">
        <v>8216.0</v>
      </c>
      <c r="S2971" s="18">
        <v>7789.0</v>
      </c>
      <c r="T2971" s="18">
        <v>7913.0</v>
      </c>
      <c r="U2971" s="18">
        <v>7727.0</v>
      </c>
      <c r="V2971" s="18">
        <v>9931.0</v>
      </c>
      <c r="W2971" s="18">
        <v>11220.0</v>
      </c>
      <c r="X2971" s="18">
        <v>8285.0</v>
      </c>
      <c r="Y2971" s="18">
        <v>7863.0</v>
      </c>
      <c r="Z2971" s="19" t="str">
        <f t="shared" si="6"/>
        <v/>
      </c>
      <c r="AA2971" s="19">
        <f t="shared" si="19"/>
        <v>92987</v>
      </c>
      <c r="AB2971" s="19" t="str">
        <f t="shared" si="8"/>
        <v/>
      </c>
      <c r="AC2971" s="19">
        <f t="shared" si="20"/>
        <v>8453.363636</v>
      </c>
      <c r="AD2971" s="19">
        <f t="shared" si="21"/>
        <v>12942.5</v>
      </c>
      <c r="AE2971" s="19" t="str">
        <f t="shared" si="22"/>
        <v>Нет моды</v>
      </c>
      <c r="AF2971" s="19">
        <f t="shared" si="23"/>
        <v>7727</v>
      </c>
      <c r="AG2971" s="19">
        <f t="shared" si="24"/>
        <v>11220</v>
      </c>
      <c r="AH2971" s="20" t="str">
        <f t="shared" si="14"/>
        <v/>
      </c>
      <c r="AI2971" s="21"/>
      <c r="AJ2971" s="21"/>
      <c r="AK2971" s="21"/>
      <c r="AL2971" s="22">
        <f t="shared" si="25"/>
        <v>1</v>
      </c>
    </row>
    <row r="2972" ht="12.75" customHeight="1">
      <c r="A2972" s="13" t="s">
        <v>201</v>
      </c>
      <c r="B2972" s="13" t="str">
        <f>IFERROR(__xludf.DUMMYFUNCTION("REGEXREPLACE(A2972, ""\d"", """")"),"         Чувашская Республика - Чувашия")</f>
        <v>         Чувашская Республика - Чувашия</v>
      </c>
      <c r="C2972" s="14" t="str">
        <f t="shared" si="15"/>
        <v>Чувашская Республика - Чувашия</v>
      </c>
      <c r="D2972" s="3">
        <f t="shared" si="16"/>
        <v>2</v>
      </c>
      <c r="E2972" s="15" t="s">
        <v>39</v>
      </c>
      <c r="F2972" s="13" t="str">
        <f>IFERROR(__xludf.DUMMYFUNCTION("REGEXEXTRACT(E2972, ""[А-Яа-я].*"")"),"Всего умерших")</f>
        <v>Всего умерших</v>
      </c>
      <c r="G2972" s="16">
        <f t="shared" si="17"/>
        <v>2</v>
      </c>
      <c r="H2972" s="13" t="s">
        <v>28</v>
      </c>
      <c r="I2972" s="13" t="str">
        <f>IFERROR(__xludf.DUMMYFUNCTION("REGEXREPLACE(H2972, "".*\s"", """")"),"человек")</f>
        <v>человек</v>
      </c>
      <c r="J2972" s="13" t="s">
        <v>29</v>
      </c>
      <c r="K2972" s="17" t="str">
        <f>IFERROR(__xludf.DUMMYFUNCTION("REGEXREPLACE(J2972, ""^[\d\s]+"", """")"),"значение показателя за год")</f>
        <v>значение показателя за год</v>
      </c>
      <c r="L2972" s="16">
        <f t="shared" si="18"/>
        <v>2</v>
      </c>
      <c r="M2972" s="13" t="s">
        <v>32</v>
      </c>
      <c r="N2972" s="13" t="str">
        <f>IFERROR(__xludf.DUMMYFUNCTION("REGEXEXTRACT(M2972, "" (.+)$"")"),"сельское население")</f>
        <v>сельское население</v>
      </c>
      <c r="O2972" s="18">
        <v>8459.0</v>
      </c>
      <c r="P2972" s="18">
        <v>8394.0</v>
      </c>
      <c r="Q2972" s="18">
        <v>8205.0</v>
      </c>
      <c r="R2972" s="18">
        <v>8080.0</v>
      </c>
      <c r="S2972" s="18">
        <v>7802.0</v>
      </c>
      <c r="T2972" s="18">
        <v>7549.0</v>
      </c>
      <c r="U2972" s="18">
        <v>7469.0</v>
      </c>
      <c r="V2972" s="18">
        <v>8914.0</v>
      </c>
      <c r="W2972" s="18">
        <v>9231.0</v>
      </c>
      <c r="X2972" s="18">
        <v>7341.0</v>
      </c>
      <c r="Y2972" s="18">
        <v>6802.0</v>
      </c>
      <c r="Z2972" s="19" t="str">
        <f t="shared" si="6"/>
        <v/>
      </c>
      <c r="AA2972" s="19" t="str">
        <f t="shared" si="19"/>
        <v/>
      </c>
      <c r="AB2972" s="19">
        <f t="shared" si="8"/>
        <v>88246</v>
      </c>
      <c r="AC2972" s="19">
        <f t="shared" si="20"/>
        <v>8022.363636</v>
      </c>
      <c r="AD2972" s="19">
        <f t="shared" si="21"/>
        <v>8058.5</v>
      </c>
      <c r="AE2972" s="19" t="str">
        <f t="shared" si="22"/>
        <v>Нет моды</v>
      </c>
      <c r="AF2972" s="19">
        <f t="shared" si="23"/>
        <v>6802</v>
      </c>
      <c r="AG2972" s="19">
        <f t="shared" si="24"/>
        <v>9231</v>
      </c>
      <c r="AH2972" s="20" t="str">
        <f t="shared" si="14"/>
        <v>Город: 51%; Село: 49%</v>
      </c>
      <c r="AI2972" s="21"/>
      <c r="AJ2972" s="21"/>
      <c r="AK2972" s="21"/>
      <c r="AL2972" s="22">
        <f t="shared" si="25"/>
        <v>1</v>
      </c>
    </row>
    <row r="2973" ht="12.75" customHeight="1">
      <c r="A2973" s="13" t="s">
        <v>201</v>
      </c>
      <c r="B2973" s="13" t="str">
        <f>IFERROR(__xludf.DUMMYFUNCTION("REGEXREPLACE(A2973, ""\d"", """")"),"         Чувашская Республика - Чувашия")</f>
        <v>         Чувашская Республика - Чувашия</v>
      </c>
      <c r="C2973" s="14" t="str">
        <f t="shared" si="15"/>
        <v>Чувашская Республика - Чувашия</v>
      </c>
      <c r="D2973" s="3">
        <f t="shared" si="16"/>
        <v>2</v>
      </c>
      <c r="E2973" s="15" t="s">
        <v>40</v>
      </c>
      <c r="F2973" s="13" t="str">
        <f>IFERROR(__xludf.DUMMYFUNCTION("REGEXEXTRACT(E2973, ""[А-Яа-я].*"")"),"Злокачественные новообразования")</f>
        <v>Злокачественные новообразования</v>
      </c>
      <c r="G2973" s="16">
        <f t="shared" si="17"/>
        <v>2</v>
      </c>
      <c r="H2973" s="13" t="s">
        <v>28</v>
      </c>
      <c r="I2973" s="13" t="str">
        <f>IFERROR(__xludf.DUMMYFUNCTION("REGEXREPLACE(H2973, "".*\s"", """")"),"человек")</f>
        <v>человек</v>
      </c>
      <c r="J2973" s="13" t="s">
        <v>29</v>
      </c>
      <c r="K2973" s="17" t="str">
        <f>IFERROR(__xludf.DUMMYFUNCTION("REGEXREPLACE(J2973, ""^[\d\s]+"", """")"),"значение показателя за год")</f>
        <v>значение показателя за год</v>
      </c>
      <c r="L2973" s="16">
        <f t="shared" si="18"/>
        <v>2</v>
      </c>
      <c r="M2973" s="13" t="s">
        <v>30</v>
      </c>
      <c r="N2973" s="13" t="str">
        <f>IFERROR(__xludf.DUMMYFUNCTION("REGEXEXTRACT(M2973, "" (.+)$"")"),"все население")</f>
        <v>все население</v>
      </c>
      <c r="O2973" s="18">
        <v>1805.0</v>
      </c>
      <c r="P2973" s="18">
        <v>1861.0</v>
      </c>
      <c r="Q2973" s="18">
        <v>2014.0</v>
      </c>
      <c r="R2973" s="18">
        <v>2029.0</v>
      </c>
      <c r="S2973" s="18">
        <v>1868.0</v>
      </c>
      <c r="T2973" s="18">
        <v>1890.0</v>
      </c>
      <c r="U2973" s="18">
        <v>1814.0</v>
      </c>
      <c r="V2973" s="18">
        <v>1846.0</v>
      </c>
      <c r="W2973" s="18">
        <v>1899.0</v>
      </c>
      <c r="X2973" s="18">
        <v>1917.0</v>
      </c>
      <c r="Y2973" s="18">
        <v>1905.0</v>
      </c>
      <c r="Z2973" s="19">
        <f t="shared" si="6"/>
        <v>20848</v>
      </c>
      <c r="AA2973" s="19" t="str">
        <f t="shared" si="19"/>
        <v/>
      </c>
      <c r="AB2973" s="19" t="str">
        <f t="shared" si="8"/>
        <v/>
      </c>
      <c r="AC2973" s="19">
        <f t="shared" si="20"/>
        <v>1895.272727</v>
      </c>
      <c r="AD2973" s="19">
        <f t="shared" si="21"/>
        <v>4415.5</v>
      </c>
      <c r="AE2973" s="19" t="str">
        <f t="shared" si="22"/>
        <v>Нет моды</v>
      </c>
      <c r="AF2973" s="19">
        <f t="shared" si="23"/>
        <v>1805</v>
      </c>
      <c r="AG2973" s="19">
        <f t="shared" si="24"/>
        <v>2029</v>
      </c>
      <c r="AH2973" s="20" t="str">
        <f t="shared" si="14"/>
        <v/>
      </c>
      <c r="AI2973" s="21"/>
      <c r="AJ2973" s="21"/>
      <c r="AK2973" s="21"/>
      <c r="AL2973" s="22">
        <f t="shared" si="25"/>
        <v>1</v>
      </c>
    </row>
    <row r="2974" ht="12.75" customHeight="1">
      <c r="A2974" s="13" t="s">
        <v>201</v>
      </c>
      <c r="B2974" s="13" t="str">
        <f>IFERROR(__xludf.DUMMYFUNCTION("REGEXREPLACE(A2974, ""\d"", """")"),"         Чувашская Республика - Чувашия")</f>
        <v>         Чувашская Республика - Чувашия</v>
      </c>
      <c r="C2974" s="14" t="str">
        <f t="shared" si="15"/>
        <v>Чувашская Республика - Чувашия</v>
      </c>
      <c r="D2974" s="3">
        <f t="shared" si="16"/>
        <v>2</v>
      </c>
      <c r="E2974" s="15" t="s">
        <v>40</v>
      </c>
      <c r="F2974" s="13" t="str">
        <f>IFERROR(__xludf.DUMMYFUNCTION("REGEXEXTRACT(E2974, ""[А-Яа-я].*"")"),"Злокачественные новообразования")</f>
        <v>Злокачественные новообразования</v>
      </c>
      <c r="G2974" s="16">
        <f t="shared" si="17"/>
        <v>2</v>
      </c>
      <c r="H2974" s="13" t="s">
        <v>28</v>
      </c>
      <c r="I2974" s="13" t="str">
        <f>IFERROR(__xludf.DUMMYFUNCTION("REGEXREPLACE(H2974, "".*\s"", """")"),"человек")</f>
        <v>человек</v>
      </c>
      <c r="J2974" s="13" t="s">
        <v>29</v>
      </c>
      <c r="K2974" s="17" t="str">
        <f>IFERROR(__xludf.DUMMYFUNCTION("REGEXREPLACE(J2974, ""^[\d\s]+"", """")"),"значение показателя за год")</f>
        <v>значение показателя за год</v>
      </c>
      <c r="L2974" s="16">
        <f t="shared" si="18"/>
        <v>2</v>
      </c>
      <c r="M2974" s="13" t="s">
        <v>31</v>
      </c>
      <c r="N2974" s="13" t="str">
        <f>IFERROR(__xludf.DUMMYFUNCTION("REGEXEXTRACT(M2974, "" (.+)$"")"),"городское население")</f>
        <v>городское население</v>
      </c>
      <c r="O2974" s="18">
        <v>1125.0</v>
      </c>
      <c r="P2974" s="18">
        <v>1157.0</v>
      </c>
      <c r="Q2974" s="18">
        <v>1199.0</v>
      </c>
      <c r="R2974" s="18">
        <v>1274.0</v>
      </c>
      <c r="S2974" s="18">
        <v>1159.0</v>
      </c>
      <c r="T2974" s="18">
        <v>1199.0</v>
      </c>
      <c r="U2974" s="18">
        <v>1069.0</v>
      </c>
      <c r="V2974" s="18">
        <v>1106.0</v>
      </c>
      <c r="W2974" s="18">
        <v>1188.0</v>
      </c>
      <c r="X2974" s="18">
        <v>1196.0</v>
      </c>
      <c r="Y2974" s="18">
        <v>1216.0</v>
      </c>
      <c r="Z2974" s="19" t="str">
        <f t="shared" si="6"/>
        <v/>
      </c>
      <c r="AA2974" s="19">
        <f t="shared" si="19"/>
        <v>12888</v>
      </c>
      <c r="AB2974" s="19" t="str">
        <f t="shared" si="8"/>
        <v/>
      </c>
      <c r="AC2974" s="19">
        <f t="shared" si="20"/>
        <v>1171.636364</v>
      </c>
      <c r="AD2974" s="19">
        <f t="shared" si="21"/>
        <v>1539.5</v>
      </c>
      <c r="AE2974" s="19" t="str">
        <f t="shared" si="22"/>
        <v>Нет моды</v>
      </c>
      <c r="AF2974" s="19">
        <f t="shared" si="23"/>
        <v>1069</v>
      </c>
      <c r="AG2974" s="19">
        <f t="shared" si="24"/>
        <v>1274</v>
      </c>
      <c r="AH2974" s="20" t="str">
        <f t="shared" si="14"/>
        <v/>
      </c>
      <c r="AI2974" s="21"/>
      <c r="AJ2974" s="21"/>
      <c r="AK2974" s="21"/>
      <c r="AL2974" s="22">
        <f t="shared" si="25"/>
        <v>1</v>
      </c>
    </row>
    <row r="2975" ht="12.75" customHeight="1">
      <c r="A2975" s="13" t="s">
        <v>201</v>
      </c>
      <c r="B2975" s="13" t="str">
        <f>IFERROR(__xludf.DUMMYFUNCTION("REGEXREPLACE(A2975, ""\d"", """")"),"         Чувашская Республика - Чувашия")</f>
        <v>         Чувашская Республика - Чувашия</v>
      </c>
      <c r="C2975" s="14" t="str">
        <f t="shared" si="15"/>
        <v>Чувашская Республика - Чувашия</v>
      </c>
      <c r="D2975" s="3">
        <f t="shared" si="16"/>
        <v>2</v>
      </c>
      <c r="E2975" s="15" t="s">
        <v>40</v>
      </c>
      <c r="F2975" s="13" t="str">
        <f>IFERROR(__xludf.DUMMYFUNCTION("REGEXEXTRACT(E2975, ""[А-Яа-я].*"")"),"Злокачественные новообразования")</f>
        <v>Злокачественные новообразования</v>
      </c>
      <c r="G2975" s="16">
        <f t="shared" si="17"/>
        <v>2</v>
      </c>
      <c r="H2975" s="13" t="s">
        <v>28</v>
      </c>
      <c r="I2975" s="13" t="str">
        <f>IFERROR(__xludf.DUMMYFUNCTION("REGEXREPLACE(H2975, "".*\s"", """")"),"человек")</f>
        <v>человек</v>
      </c>
      <c r="J2975" s="13" t="s">
        <v>29</v>
      </c>
      <c r="K2975" s="17" t="str">
        <f>IFERROR(__xludf.DUMMYFUNCTION("REGEXREPLACE(J2975, ""^[\d\s]+"", """")"),"значение показателя за год")</f>
        <v>значение показателя за год</v>
      </c>
      <c r="L2975" s="16">
        <f t="shared" si="18"/>
        <v>2</v>
      </c>
      <c r="M2975" s="13" t="s">
        <v>32</v>
      </c>
      <c r="N2975" s="13" t="str">
        <f>IFERROR(__xludf.DUMMYFUNCTION("REGEXEXTRACT(M2975, "" (.+)$"")"),"сельское население")</f>
        <v>сельское население</v>
      </c>
      <c r="O2975" s="18">
        <v>680.0</v>
      </c>
      <c r="P2975" s="18">
        <v>704.0</v>
      </c>
      <c r="Q2975" s="18">
        <v>815.0</v>
      </c>
      <c r="R2975" s="18">
        <v>755.0</v>
      </c>
      <c r="S2975" s="18">
        <v>709.0</v>
      </c>
      <c r="T2975" s="18">
        <v>691.0</v>
      </c>
      <c r="U2975" s="18">
        <v>745.0</v>
      </c>
      <c r="V2975" s="18">
        <v>740.0</v>
      </c>
      <c r="W2975" s="18">
        <v>711.0</v>
      </c>
      <c r="X2975" s="18">
        <v>721.0</v>
      </c>
      <c r="Y2975" s="18">
        <v>689.0</v>
      </c>
      <c r="Z2975" s="19" t="str">
        <f t="shared" si="6"/>
        <v/>
      </c>
      <c r="AA2975" s="19" t="str">
        <f t="shared" si="19"/>
        <v/>
      </c>
      <c r="AB2975" s="19">
        <f t="shared" si="8"/>
        <v>7960</v>
      </c>
      <c r="AC2975" s="19">
        <f t="shared" si="20"/>
        <v>723.6363636</v>
      </c>
      <c r="AD2975" s="19">
        <f t="shared" si="21"/>
        <v>942</v>
      </c>
      <c r="AE2975" s="19" t="str">
        <f t="shared" si="22"/>
        <v>Нет моды</v>
      </c>
      <c r="AF2975" s="19">
        <f t="shared" si="23"/>
        <v>680</v>
      </c>
      <c r="AG2975" s="19">
        <f t="shared" si="24"/>
        <v>815</v>
      </c>
      <c r="AH2975" s="20" t="str">
        <f t="shared" si="14"/>
        <v>Город: 62%; Село: 38%</v>
      </c>
      <c r="AI2975" s="21"/>
      <c r="AJ2975" s="21"/>
      <c r="AK2975" s="21"/>
      <c r="AL2975" s="22">
        <f t="shared" si="25"/>
        <v>1</v>
      </c>
    </row>
    <row r="2976" ht="12.75" customHeight="1">
      <c r="A2976" s="13" t="s">
        <v>201</v>
      </c>
      <c r="B2976" s="13" t="str">
        <f>IFERROR(__xludf.DUMMYFUNCTION("REGEXREPLACE(A2976, ""\d"", """")"),"         Чувашская Республика - Чувашия")</f>
        <v>         Чувашская Республика - Чувашия</v>
      </c>
      <c r="C2976" s="14" t="str">
        <f t="shared" si="15"/>
        <v>Чувашская Республика - Чувашия</v>
      </c>
      <c r="D2976" s="3">
        <f t="shared" si="16"/>
        <v>2</v>
      </c>
      <c r="E2976" s="15" t="s">
        <v>41</v>
      </c>
      <c r="F2976" s="13" t="str">
        <f>IFERROR(__xludf.DUMMYFUNCTION("REGEXEXTRACT(E2976, ""[А-Яа-я].*"")"),"Инфекционные и паразитарные болезни")</f>
        <v>Инфекционные и паразитарные болезни</v>
      </c>
      <c r="G2976" s="16">
        <f t="shared" si="17"/>
        <v>2</v>
      </c>
      <c r="H2976" s="13" t="s">
        <v>28</v>
      </c>
      <c r="I2976" s="13" t="str">
        <f>IFERROR(__xludf.DUMMYFUNCTION("REGEXREPLACE(H2976, "".*\s"", """")"),"человек")</f>
        <v>человек</v>
      </c>
      <c r="J2976" s="13" t="s">
        <v>29</v>
      </c>
      <c r="K2976" s="17" t="str">
        <f>IFERROR(__xludf.DUMMYFUNCTION("REGEXREPLACE(J2976, ""^[\d\s]+"", """")"),"значение показателя за год")</f>
        <v>значение показателя за год</v>
      </c>
      <c r="L2976" s="16">
        <f t="shared" si="18"/>
        <v>2</v>
      </c>
      <c r="M2976" s="13" t="s">
        <v>30</v>
      </c>
      <c r="N2976" s="13" t="str">
        <f>IFERROR(__xludf.DUMMYFUNCTION("REGEXEXTRACT(M2976, "" (.+)$"")"),"все население")</f>
        <v>все население</v>
      </c>
      <c r="O2976" s="18">
        <v>160.0</v>
      </c>
      <c r="P2976" s="18">
        <v>126.0</v>
      </c>
      <c r="Q2976" s="18">
        <v>141.0</v>
      </c>
      <c r="R2976" s="18">
        <v>145.0</v>
      </c>
      <c r="S2976" s="18">
        <v>135.0</v>
      </c>
      <c r="T2976" s="18">
        <v>125.0</v>
      </c>
      <c r="U2976" s="18">
        <v>144.0</v>
      </c>
      <c r="V2976" s="18">
        <v>154.0</v>
      </c>
      <c r="W2976" s="18">
        <v>90.0</v>
      </c>
      <c r="X2976" s="18">
        <v>122.0</v>
      </c>
      <c r="Y2976" s="18">
        <v>132.0</v>
      </c>
      <c r="Z2976" s="19">
        <f t="shared" si="6"/>
        <v>1474</v>
      </c>
      <c r="AA2976" s="19" t="str">
        <f t="shared" si="19"/>
        <v/>
      </c>
      <c r="AB2976" s="19" t="str">
        <f t="shared" si="8"/>
        <v/>
      </c>
      <c r="AC2976" s="19">
        <f t="shared" si="20"/>
        <v>134</v>
      </c>
      <c r="AD2976" s="19">
        <f t="shared" si="21"/>
        <v>420</v>
      </c>
      <c r="AE2976" s="19" t="str">
        <f t="shared" si="22"/>
        <v>Нет моды</v>
      </c>
      <c r="AF2976" s="19">
        <f t="shared" si="23"/>
        <v>90</v>
      </c>
      <c r="AG2976" s="19">
        <f t="shared" si="24"/>
        <v>160</v>
      </c>
      <c r="AH2976" s="20" t="str">
        <f t="shared" si="14"/>
        <v/>
      </c>
      <c r="AI2976" s="21"/>
      <c r="AJ2976" s="21"/>
      <c r="AK2976" s="21"/>
      <c r="AL2976" s="22">
        <f t="shared" si="25"/>
        <v>1</v>
      </c>
    </row>
    <row r="2977" ht="12.75" customHeight="1">
      <c r="A2977" s="13" t="s">
        <v>201</v>
      </c>
      <c r="B2977" s="13" t="str">
        <f>IFERROR(__xludf.DUMMYFUNCTION("REGEXREPLACE(A2977, ""\d"", """")"),"         Чувашская Республика - Чувашия")</f>
        <v>         Чувашская Республика - Чувашия</v>
      </c>
      <c r="C2977" s="14" t="str">
        <f t="shared" si="15"/>
        <v>Чувашская Республика - Чувашия</v>
      </c>
      <c r="D2977" s="3">
        <f t="shared" si="16"/>
        <v>2</v>
      </c>
      <c r="E2977" s="15" t="s">
        <v>41</v>
      </c>
      <c r="F2977" s="13" t="str">
        <f>IFERROR(__xludf.DUMMYFUNCTION("REGEXEXTRACT(E2977, ""[А-Яа-я].*"")"),"Инфекционные и паразитарные болезни")</f>
        <v>Инфекционные и паразитарные болезни</v>
      </c>
      <c r="G2977" s="16">
        <f t="shared" si="17"/>
        <v>2</v>
      </c>
      <c r="H2977" s="13" t="s">
        <v>28</v>
      </c>
      <c r="I2977" s="13" t="str">
        <f>IFERROR(__xludf.DUMMYFUNCTION("REGEXREPLACE(H2977, "".*\s"", """")"),"человек")</f>
        <v>человек</v>
      </c>
      <c r="J2977" s="13" t="s">
        <v>29</v>
      </c>
      <c r="K2977" s="17" t="str">
        <f>IFERROR(__xludf.DUMMYFUNCTION("REGEXREPLACE(J2977, ""^[\d\s]+"", """")"),"значение показателя за год")</f>
        <v>значение показателя за год</v>
      </c>
      <c r="L2977" s="16">
        <f t="shared" si="18"/>
        <v>2</v>
      </c>
      <c r="M2977" s="13" t="s">
        <v>31</v>
      </c>
      <c r="N2977" s="13" t="str">
        <f>IFERROR(__xludf.DUMMYFUNCTION("REGEXEXTRACT(M2977, "" (.+)$"")"),"городское население")</f>
        <v>городское население</v>
      </c>
      <c r="O2977" s="18">
        <v>87.0</v>
      </c>
      <c r="P2977" s="18">
        <v>72.0</v>
      </c>
      <c r="Q2977" s="18">
        <v>91.0</v>
      </c>
      <c r="R2977" s="18">
        <v>89.0</v>
      </c>
      <c r="S2977" s="18">
        <v>80.0</v>
      </c>
      <c r="T2977" s="18">
        <v>80.0</v>
      </c>
      <c r="U2977" s="18">
        <v>92.0</v>
      </c>
      <c r="V2977" s="18">
        <v>96.0</v>
      </c>
      <c r="W2977" s="18">
        <v>53.0</v>
      </c>
      <c r="X2977" s="18">
        <v>69.0</v>
      </c>
      <c r="Y2977" s="18">
        <v>80.0</v>
      </c>
      <c r="Z2977" s="19" t="str">
        <f t="shared" si="6"/>
        <v/>
      </c>
      <c r="AA2977" s="19">
        <f t="shared" si="19"/>
        <v>889</v>
      </c>
      <c r="AB2977" s="19" t="str">
        <f t="shared" si="8"/>
        <v/>
      </c>
      <c r="AC2977" s="19">
        <f t="shared" si="20"/>
        <v>80.81818182</v>
      </c>
      <c r="AD2977" s="19">
        <f t="shared" si="21"/>
        <v>94</v>
      </c>
      <c r="AE2977" s="19" t="str">
        <f t="shared" si="22"/>
        <v>Нет моды</v>
      </c>
      <c r="AF2977" s="19">
        <f t="shared" si="23"/>
        <v>53</v>
      </c>
      <c r="AG2977" s="19">
        <f t="shared" si="24"/>
        <v>96</v>
      </c>
      <c r="AH2977" s="20" t="str">
        <f t="shared" si="14"/>
        <v/>
      </c>
      <c r="AI2977" s="21"/>
      <c r="AJ2977" s="21"/>
      <c r="AK2977" s="21"/>
      <c r="AL2977" s="22">
        <f t="shared" si="25"/>
        <v>1</v>
      </c>
    </row>
    <row r="2978" ht="12.75" customHeight="1">
      <c r="A2978" s="13" t="s">
        <v>201</v>
      </c>
      <c r="B2978" s="13" t="str">
        <f>IFERROR(__xludf.DUMMYFUNCTION("REGEXREPLACE(A2978, ""\d"", """")"),"         Чувашская Республика - Чувашия")</f>
        <v>         Чувашская Республика - Чувашия</v>
      </c>
      <c r="C2978" s="14" t="str">
        <f t="shared" si="15"/>
        <v>Чувашская Республика - Чувашия</v>
      </c>
      <c r="D2978" s="3">
        <f t="shared" si="16"/>
        <v>2</v>
      </c>
      <c r="E2978" s="15" t="s">
        <v>41</v>
      </c>
      <c r="F2978" s="13" t="str">
        <f>IFERROR(__xludf.DUMMYFUNCTION("REGEXEXTRACT(E2978, ""[А-Яа-я].*"")"),"Инфекционные и паразитарные болезни")</f>
        <v>Инфекционные и паразитарные болезни</v>
      </c>
      <c r="G2978" s="16">
        <f t="shared" si="17"/>
        <v>2</v>
      </c>
      <c r="H2978" s="13" t="s">
        <v>28</v>
      </c>
      <c r="I2978" s="13" t="str">
        <f>IFERROR(__xludf.DUMMYFUNCTION("REGEXREPLACE(H2978, "".*\s"", """")"),"человек")</f>
        <v>человек</v>
      </c>
      <c r="J2978" s="13" t="s">
        <v>29</v>
      </c>
      <c r="K2978" s="17" t="str">
        <f>IFERROR(__xludf.DUMMYFUNCTION("REGEXREPLACE(J2978, ""^[\d\s]+"", """")"),"значение показателя за год")</f>
        <v>значение показателя за год</v>
      </c>
      <c r="L2978" s="16">
        <f t="shared" si="18"/>
        <v>2</v>
      </c>
      <c r="M2978" s="13" t="s">
        <v>32</v>
      </c>
      <c r="N2978" s="13" t="str">
        <f>IFERROR(__xludf.DUMMYFUNCTION("REGEXEXTRACT(M2978, "" (.+)$"")"),"сельское население")</f>
        <v>сельское население</v>
      </c>
      <c r="O2978" s="18">
        <v>73.0</v>
      </c>
      <c r="P2978" s="18">
        <v>54.0</v>
      </c>
      <c r="Q2978" s="18">
        <v>50.0</v>
      </c>
      <c r="R2978" s="18">
        <v>56.0</v>
      </c>
      <c r="S2978" s="18">
        <v>55.0</v>
      </c>
      <c r="T2978" s="18">
        <v>45.0</v>
      </c>
      <c r="U2978" s="18">
        <v>52.0</v>
      </c>
      <c r="V2978" s="18">
        <v>58.0</v>
      </c>
      <c r="W2978" s="18">
        <v>37.0</v>
      </c>
      <c r="X2978" s="18">
        <v>53.0</v>
      </c>
      <c r="Y2978" s="18">
        <v>52.0</v>
      </c>
      <c r="Z2978" s="19" t="str">
        <f t="shared" si="6"/>
        <v/>
      </c>
      <c r="AA2978" s="19" t="str">
        <f t="shared" si="19"/>
        <v/>
      </c>
      <c r="AB2978" s="19">
        <f t="shared" si="8"/>
        <v>585</v>
      </c>
      <c r="AC2978" s="19">
        <f t="shared" si="20"/>
        <v>53.18181818</v>
      </c>
      <c r="AD2978" s="19">
        <f t="shared" si="21"/>
        <v>63.5</v>
      </c>
      <c r="AE2978" s="19" t="str">
        <f t="shared" si="22"/>
        <v>Нет моды</v>
      </c>
      <c r="AF2978" s="19">
        <f t="shared" si="23"/>
        <v>37</v>
      </c>
      <c r="AG2978" s="19">
        <f t="shared" si="24"/>
        <v>73</v>
      </c>
      <c r="AH2978" s="20" t="str">
        <f t="shared" si="14"/>
        <v>Город: 60%; Село: 40%</v>
      </c>
      <c r="AI2978" s="21"/>
      <c r="AJ2978" s="21"/>
      <c r="AK2978" s="21"/>
      <c r="AL2978" s="22">
        <f t="shared" si="25"/>
        <v>1</v>
      </c>
    </row>
    <row r="2979" ht="12.75" customHeight="1">
      <c r="A2979" s="13" t="s">
        <v>201</v>
      </c>
      <c r="B2979" s="13" t="str">
        <f>IFERROR(__xludf.DUMMYFUNCTION("REGEXREPLACE(A2979, ""\d"", """")"),"         Чувашская Республика - Чувашия")</f>
        <v>         Чувашская Республика - Чувашия</v>
      </c>
      <c r="C2979" s="14" t="str">
        <f t="shared" si="15"/>
        <v>Чувашская Республика - Чувашия</v>
      </c>
      <c r="D2979" s="3">
        <f t="shared" si="16"/>
        <v>2</v>
      </c>
      <c r="E2979" s="15" t="s">
        <v>42</v>
      </c>
      <c r="F2979" s="13" t="str">
        <f>IFERROR(__xludf.DUMMYFUNCTION("REGEXEXTRACT(E2979, ""[А-Яа-я].*"")"),"Ишемическая болезнь сердца")</f>
        <v>Ишемическая болезнь сердца</v>
      </c>
      <c r="G2979" s="16">
        <f t="shared" si="17"/>
        <v>2</v>
      </c>
      <c r="H2979" s="13" t="s">
        <v>28</v>
      </c>
      <c r="I2979" s="13" t="str">
        <f>IFERROR(__xludf.DUMMYFUNCTION("REGEXREPLACE(H2979, "".*\s"", """")"),"человек")</f>
        <v>человек</v>
      </c>
      <c r="J2979" s="13" t="s">
        <v>29</v>
      </c>
      <c r="K2979" s="17" t="str">
        <f>IFERROR(__xludf.DUMMYFUNCTION("REGEXREPLACE(J2979, ""^[\d\s]+"", """")"),"значение показателя за год")</f>
        <v>значение показателя за год</v>
      </c>
      <c r="L2979" s="16">
        <f t="shared" si="18"/>
        <v>2</v>
      </c>
      <c r="M2979" s="13" t="s">
        <v>30</v>
      </c>
      <c r="N2979" s="13" t="str">
        <f>IFERROR(__xludf.DUMMYFUNCTION("REGEXEXTRACT(M2979, "" (.+)$"")"),"все население")</f>
        <v>все население</v>
      </c>
      <c r="O2979" s="18">
        <v>2968.0</v>
      </c>
      <c r="P2979" s="18">
        <v>2897.0</v>
      </c>
      <c r="Q2979" s="18">
        <v>2717.0</v>
      </c>
      <c r="R2979" s="18">
        <v>2396.0</v>
      </c>
      <c r="S2979" s="18">
        <v>2269.0</v>
      </c>
      <c r="T2979" s="18">
        <v>2358.0</v>
      </c>
      <c r="U2979" s="18">
        <v>2251.0</v>
      </c>
      <c r="V2979" s="18">
        <v>2882.0</v>
      </c>
      <c r="W2979" s="18">
        <v>2700.0</v>
      </c>
      <c r="X2979" s="18">
        <v>2729.0</v>
      </c>
      <c r="Y2979" s="18">
        <v>2652.0</v>
      </c>
      <c r="Z2979" s="19">
        <f t="shared" si="6"/>
        <v>28819</v>
      </c>
      <c r="AA2979" s="19" t="str">
        <f t="shared" si="19"/>
        <v/>
      </c>
      <c r="AB2979" s="19" t="str">
        <f t="shared" si="8"/>
        <v/>
      </c>
      <c r="AC2979" s="19">
        <f t="shared" si="20"/>
        <v>2619.909091</v>
      </c>
      <c r="AD2979" s="19">
        <f t="shared" si="21"/>
        <v>1162</v>
      </c>
      <c r="AE2979" s="19" t="str">
        <f t="shared" si="22"/>
        <v>Нет моды</v>
      </c>
      <c r="AF2979" s="19">
        <f t="shared" si="23"/>
        <v>2251</v>
      </c>
      <c r="AG2979" s="19">
        <f t="shared" si="24"/>
        <v>2968</v>
      </c>
      <c r="AH2979" s="20" t="str">
        <f t="shared" si="14"/>
        <v/>
      </c>
      <c r="AI2979" s="21"/>
      <c r="AJ2979" s="21"/>
      <c r="AK2979" s="21"/>
      <c r="AL2979" s="22">
        <f t="shared" si="25"/>
        <v>1</v>
      </c>
    </row>
    <row r="2980" ht="12.75" customHeight="1">
      <c r="A2980" s="13" t="s">
        <v>201</v>
      </c>
      <c r="B2980" s="13" t="str">
        <f>IFERROR(__xludf.DUMMYFUNCTION("REGEXREPLACE(A2980, ""\d"", """")"),"         Чувашская Республика - Чувашия")</f>
        <v>         Чувашская Республика - Чувашия</v>
      </c>
      <c r="C2980" s="14" t="str">
        <f t="shared" si="15"/>
        <v>Чувашская Республика - Чувашия</v>
      </c>
      <c r="D2980" s="3">
        <f t="shared" si="16"/>
        <v>2</v>
      </c>
      <c r="E2980" s="15" t="s">
        <v>42</v>
      </c>
      <c r="F2980" s="13" t="str">
        <f>IFERROR(__xludf.DUMMYFUNCTION("REGEXEXTRACT(E2980, ""[А-Яа-я].*"")"),"Ишемическая болезнь сердца")</f>
        <v>Ишемическая болезнь сердца</v>
      </c>
      <c r="G2980" s="16">
        <f t="shared" si="17"/>
        <v>2</v>
      </c>
      <c r="H2980" s="13" t="s">
        <v>28</v>
      </c>
      <c r="I2980" s="13" t="str">
        <f>IFERROR(__xludf.DUMMYFUNCTION("REGEXREPLACE(H2980, "".*\s"", """")"),"человек")</f>
        <v>человек</v>
      </c>
      <c r="J2980" s="13" t="s">
        <v>29</v>
      </c>
      <c r="K2980" s="17" t="str">
        <f>IFERROR(__xludf.DUMMYFUNCTION("REGEXREPLACE(J2980, ""^[\d\s]+"", """")"),"значение показателя за год")</f>
        <v>значение показателя за год</v>
      </c>
      <c r="L2980" s="16">
        <f t="shared" si="18"/>
        <v>2</v>
      </c>
      <c r="M2980" s="13" t="s">
        <v>31</v>
      </c>
      <c r="N2980" s="13" t="str">
        <f>IFERROR(__xludf.DUMMYFUNCTION("REGEXEXTRACT(M2980, "" (.+)$"")"),"городское население")</f>
        <v>городское население</v>
      </c>
      <c r="O2980" s="18">
        <v>1541.0</v>
      </c>
      <c r="P2980" s="18">
        <v>1569.0</v>
      </c>
      <c r="Q2980" s="18">
        <v>1577.0</v>
      </c>
      <c r="R2980" s="18">
        <v>1413.0</v>
      </c>
      <c r="S2980" s="18">
        <v>1363.0</v>
      </c>
      <c r="T2980" s="18">
        <v>1352.0</v>
      </c>
      <c r="U2980" s="18">
        <v>1272.0</v>
      </c>
      <c r="V2980" s="18">
        <v>1716.0</v>
      </c>
      <c r="W2980" s="18">
        <v>1608.0</v>
      </c>
      <c r="X2980" s="18">
        <v>1514.0</v>
      </c>
      <c r="Y2980" s="18">
        <v>1509.0</v>
      </c>
      <c r="Z2980" s="19" t="str">
        <f t="shared" si="6"/>
        <v/>
      </c>
      <c r="AA2980" s="19">
        <f t="shared" si="19"/>
        <v>16434</v>
      </c>
      <c r="AB2980" s="19" t="str">
        <f t="shared" si="8"/>
        <v/>
      </c>
      <c r="AC2980" s="19">
        <f t="shared" si="20"/>
        <v>1494</v>
      </c>
      <c r="AD2980" s="19">
        <f t="shared" si="21"/>
        <v>1983.5</v>
      </c>
      <c r="AE2980" s="19" t="str">
        <f t="shared" si="22"/>
        <v>Нет моды</v>
      </c>
      <c r="AF2980" s="19">
        <f t="shared" si="23"/>
        <v>1272</v>
      </c>
      <c r="AG2980" s="19">
        <f t="shared" si="24"/>
        <v>1716</v>
      </c>
      <c r="AH2980" s="20" t="str">
        <f t="shared" si="14"/>
        <v/>
      </c>
      <c r="AI2980" s="21"/>
      <c r="AJ2980" s="21"/>
      <c r="AK2980" s="21"/>
      <c r="AL2980" s="22">
        <f t="shared" si="25"/>
        <v>1</v>
      </c>
    </row>
    <row r="2981" ht="12.75" customHeight="1">
      <c r="A2981" s="13" t="s">
        <v>201</v>
      </c>
      <c r="B2981" s="13" t="str">
        <f>IFERROR(__xludf.DUMMYFUNCTION("REGEXREPLACE(A2981, ""\d"", """")"),"         Чувашская Республика - Чувашия")</f>
        <v>         Чувашская Республика - Чувашия</v>
      </c>
      <c r="C2981" s="14" t="str">
        <f t="shared" si="15"/>
        <v>Чувашская Республика - Чувашия</v>
      </c>
      <c r="D2981" s="3">
        <f t="shared" si="16"/>
        <v>2</v>
      </c>
      <c r="E2981" s="15" t="s">
        <v>42</v>
      </c>
      <c r="F2981" s="13" t="str">
        <f>IFERROR(__xludf.DUMMYFUNCTION("REGEXEXTRACT(E2981, ""[А-Яа-я].*"")"),"Ишемическая болезнь сердца")</f>
        <v>Ишемическая болезнь сердца</v>
      </c>
      <c r="G2981" s="16">
        <f t="shared" si="17"/>
        <v>2</v>
      </c>
      <c r="H2981" s="13" t="s">
        <v>28</v>
      </c>
      <c r="I2981" s="13" t="str">
        <f>IFERROR(__xludf.DUMMYFUNCTION("REGEXREPLACE(H2981, "".*\s"", """")"),"человек")</f>
        <v>человек</v>
      </c>
      <c r="J2981" s="13" t="s">
        <v>29</v>
      </c>
      <c r="K2981" s="17" t="str">
        <f>IFERROR(__xludf.DUMMYFUNCTION("REGEXREPLACE(J2981, ""^[\d\s]+"", """")"),"значение показателя за год")</f>
        <v>значение показателя за год</v>
      </c>
      <c r="L2981" s="16">
        <f t="shared" si="18"/>
        <v>2</v>
      </c>
      <c r="M2981" s="13" t="s">
        <v>32</v>
      </c>
      <c r="N2981" s="13" t="str">
        <f>IFERROR(__xludf.DUMMYFUNCTION("REGEXEXTRACT(M2981, "" (.+)$"")"),"сельское население")</f>
        <v>сельское население</v>
      </c>
      <c r="O2981" s="18">
        <v>1427.0</v>
      </c>
      <c r="P2981" s="18">
        <v>1328.0</v>
      </c>
      <c r="Q2981" s="18">
        <v>1140.0</v>
      </c>
      <c r="R2981" s="18">
        <v>983.0</v>
      </c>
      <c r="S2981" s="18">
        <v>906.0</v>
      </c>
      <c r="T2981" s="18">
        <v>1006.0</v>
      </c>
      <c r="U2981" s="18">
        <v>979.0</v>
      </c>
      <c r="V2981" s="18">
        <v>1166.0</v>
      </c>
      <c r="W2981" s="18">
        <v>1092.0</v>
      </c>
      <c r="X2981" s="18">
        <v>1215.0</v>
      </c>
      <c r="Y2981" s="18">
        <v>1143.0</v>
      </c>
      <c r="Z2981" s="19" t="str">
        <f t="shared" si="6"/>
        <v/>
      </c>
      <c r="AA2981" s="19" t="str">
        <f t="shared" si="19"/>
        <v/>
      </c>
      <c r="AB2981" s="19">
        <f t="shared" si="8"/>
        <v>12385</v>
      </c>
      <c r="AC2981" s="19">
        <f t="shared" si="20"/>
        <v>1125.909091</v>
      </c>
      <c r="AD2981" s="19">
        <f t="shared" si="21"/>
        <v>1340</v>
      </c>
      <c r="AE2981" s="19" t="str">
        <f t="shared" si="22"/>
        <v>Нет моды</v>
      </c>
      <c r="AF2981" s="19">
        <f t="shared" si="23"/>
        <v>906</v>
      </c>
      <c r="AG2981" s="19">
        <f t="shared" si="24"/>
        <v>1427</v>
      </c>
      <c r="AH2981" s="20" t="str">
        <f t="shared" si="14"/>
        <v>Город: 57%; Село: 43%</v>
      </c>
      <c r="AI2981" s="21"/>
      <c r="AJ2981" s="21"/>
      <c r="AK2981" s="21"/>
      <c r="AL2981" s="22">
        <f t="shared" si="25"/>
        <v>1</v>
      </c>
    </row>
    <row r="2982" ht="12.75" customHeight="1">
      <c r="A2982" s="13" t="s">
        <v>201</v>
      </c>
      <c r="B2982" s="13" t="str">
        <f>IFERROR(__xludf.DUMMYFUNCTION("REGEXREPLACE(A2982, ""\d"", """")"),"         Чувашская Республика - Чувашия")</f>
        <v>         Чувашская Республика - Чувашия</v>
      </c>
      <c r="C2982" s="14" t="str">
        <f t="shared" si="15"/>
        <v>Чувашская Республика - Чувашия</v>
      </c>
      <c r="D2982" s="3">
        <f t="shared" si="16"/>
        <v>2</v>
      </c>
      <c r="E2982" s="15" t="s">
        <v>43</v>
      </c>
      <c r="F2982" s="13" t="str">
        <f>IFERROR(__xludf.DUMMYFUNCTION("REGEXEXTRACT(E2982, ""[А-Яа-я].*"")"),"Новообразования")</f>
        <v>Новообразования</v>
      </c>
      <c r="G2982" s="16">
        <f t="shared" si="17"/>
        <v>2</v>
      </c>
      <c r="H2982" s="13" t="s">
        <v>28</v>
      </c>
      <c r="I2982" s="13" t="str">
        <f>IFERROR(__xludf.DUMMYFUNCTION("REGEXREPLACE(H2982, "".*\s"", """")"),"человек")</f>
        <v>человек</v>
      </c>
      <c r="J2982" s="13" t="s">
        <v>29</v>
      </c>
      <c r="K2982" s="17" t="str">
        <f>IFERROR(__xludf.DUMMYFUNCTION("REGEXREPLACE(J2982, ""^[\d\s]+"", """")"),"значение показателя за год")</f>
        <v>значение показателя за год</v>
      </c>
      <c r="L2982" s="16">
        <f t="shared" si="18"/>
        <v>2</v>
      </c>
      <c r="M2982" s="13" t="s">
        <v>30</v>
      </c>
      <c r="N2982" s="13" t="str">
        <f>IFERROR(__xludf.DUMMYFUNCTION("REGEXEXTRACT(M2982, "" (.+)$"")"),"все население")</f>
        <v>все население</v>
      </c>
      <c r="O2982" s="18">
        <v>1818.0</v>
      </c>
      <c r="P2982" s="18">
        <v>1884.0</v>
      </c>
      <c r="Q2982" s="18">
        <v>2047.0</v>
      </c>
      <c r="R2982" s="18">
        <v>2050.0</v>
      </c>
      <c r="S2982" s="18">
        <v>1899.0</v>
      </c>
      <c r="T2982" s="18">
        <v>1910.0</v>
      </c>
      <c r="U2982" s="18">
        <v>1845.0</v>
      </c>
      <c r="V2982" s="18">
        <v>1881.0</v>
      </c>
      <c r="W2982" s="18">
        <v>1920.0</v>
      </c>
      <c r="X2982" s="18">
        <v>1933.0</v>
      </c>
      <c r="Y2982" s="18">
        <v>1924.0</v>
      </c>
      <c r="Z2982" s="19">
        <f t="shared" si="6"/>
        <v>21111</v>
      </c>
      <c r="AA2982" s="19" t="str">
        <f t="shared" si="19"/>
        <v/>
      </c>
      <c r="AB2982" s="19" t="str">
        <f t="shared" si="8"/>
        <v/>
      </c>
      <c r="AC2982" s="19">
        <f t="shared" si="20"/>
        <v>1919.181818</v>
      </c>
      <c r="AD2982" s="19">
        <f t="shared" si="21"/>
        <v>1622.5</v>
      </c>
      <c r="AE2982" s="19" t="str">
        <f t="shared" si="22"/>
        <v>Нет моды</v>
      </c>
      <c r="AF2982" s="19">
        <f t="shared" si="23"/>
        <v>1818</v>
      </c>
      <c r="AG2982" s="19">
        <f t="shared" si="24"/>
        <v>2050</v>
      </c>
      <c r="AH2982" s="20" t="str">
        <f t="shared" si="14"/>
        <v/>
      </c>
      <c r="AI2982" s="21"/>
      <c r="AJ2982" s="21"/>
      <c r="AK2982" s="21"/>
      <c r="AL2982" s="22">
        <f t="shared" si="25"/>
        <v>1</v>
      </c>
    </row>
    <row r="2983" ht="12.75" customHeight="1">
      <c r="A2983" s="13" t="s">
        <v>201</v>
      </c>
      <c r="B2983" s="13" t="str">
        <f>IFERROR(__xludf.DUMMYFUNCTION("REGEXREPLACE(A2983, ""\d"", """")"),"         Чувашская Республика - Чувашия")</f>
        <v>         Чувашская Республика - Чувашия</v>
      </c>
      <c r="C2983" s="14" t="str">
        <f t="shared" si="15"/>
        <v>Чувашская Республика - Чувашия</v>
      </c>
      <c r="D2983" s="3">
        <f t="shared" si="16"/>
        <v>2</v>
      </c>
      <c r="E2983" s="15" t="s">
        <v>43</v>
      </c>
      <c r="F2983" s="13" t="str">
        <f>IFERROR(__xludf.DUMMYFUNCTION("REGEXEXTRACT(E2983, ""[А-Яа-я].*"")"),"Новообразования")</f>
        <v>Новообразования</v>
      </c>
      <c r="G2983" s="16">
        <f t="shared" si="17"/>
        <v>2</v>
      </c>
      <c r="H2983" s="13" t="s">
        <v>28</v>
      </c>
      <c r="I2983" s="13" t="str">
        <f>IFERROR(__xludf.DUMMYFUNCTION("REGEXREPLACE(H2983, "".*\s"", """")"),"человек")</f>
        <v>человек</v>
      </c>
      <c r="J2983" s="13" t="s">
        <v>29</v>
      </c>
      <c r="K2983" s="17" t="str">
        <f>IFERROR(__xludf.DUMMYFUNCTION("REGEXREPLACE(J2983, ""^[\d\s]+"", """")"),"значение показателя за год")</f>
        <v>значение показателя за год</v>
      </c>
      <c r="L2983" s="16">
        <f t="shared" si="18"/>
        <v>2</v>
      </c>
      <c r="M2983" s="13" t="s">
        <v>31</v>
      </c>
      <c r="N2983" s="13" t="str">
        <f>IFERROR(__xludf.DUMMYFUNCTION("REGEXEXTRACT(M2983, "" (.+)$"")"),"городское население")</f>
        <v>городское население</v>
      </c>
      <c r="O2983" s="18">
        <v>1133.0</v>
      </c>
      <c r="P2983" s="18">
        <v>1173.0</v>
      </c>
      <c r="Q2983" s="18">
        <v>1215.0</v>
      </c>
      <c r="R2983" s="18">
        <v>1287.0</v>
      </c>
      <c r="S2983" s="18">
        <v>1175.0</v>
      </c>
      <c r="T2983" s="18">
        <v>1210.0</v>
      </c>
      <c r="U2983" s="18">
        <v>1090.0</v>
      </c>
      <c r="V2983" s="18">
        <v>1126.0</v>
      </c>
      <c r="W2983" s="18">
        <v>1204.0</v>
      </c>
      <c r="X2983" s="18">
        <v>1207.0</v>
      </c>
      <c r="Y2983" s="18">
        <v>1225.0</v>
      </c>
      <c r="Z2983" s="19" t="str">
        <f t="shared" si="6"/>
        <v/>
      </c>
      <c r="AA2983" s="19">
        <f t="shared" si="19"/>
        <v>13045</v>
      </c>
      <c r="AB2983" s="19" t="str">
        <f t="shared" si="8"/>
        <v/>
      </c>
      <c r="AC2983" s="19">
        <f t="shared" si="20"/>
        <v>1185.909091</v>
      </c>
      <c r="AD2983" s="19">
        <f t="shared" si="21"/>
        <v>1552.5</v>
      </c>
      <c r="AE2983" s="19" t="str">
        <f t="shared" si="22"/>
        <v>Нет моды</v>
      </c>
      <c r="AF2983" s="19">
        <f t="shared" si="23"/>
        <v>1090</v>
      </c>
      <c r="AG2983" s="19">
        <f t="shared" si="24"/>
        <v>1287</v>
      </c>
      <c r="AH2983" s="20" t="str">
        <f t="shared" si="14"/>
        <v/>
      </c>
      <c r="AI2983" s="21"/>
      <c r="AJ2983" s="21"/>
      <c r="AK2983" s="21"/>
      <c r="AL2983" s="22">
        <f t="shared" si="25"/>
        <v>1</v>
      </c>
    </row>
    <row r="2984" ht="12.75" customHeight="1">
      <c r="A2984" s="13" t="s">
        <v>201</v>
      </c>
      <c r="B2984" s="13" t="str">
        <f>IFERROR(__xludf.DUMMYFUNCTION("REGEXREPLACE(A2984, ""\d"", """")"),"         Чувашская Республика - Чувашия")</f>
        <v>         Чувашская Республика - Чувашия</v>
      </c>
      <c r="C2984" s="14" t="str">
        <f t="shared" si="15"/>
        <v>Чувашская Республика - Чувашия</v>
      </c>
      <c r="D2984" s="3">
        <f t="shared" si="16"/>
        <v>2</v>
      </c>
      <c r="E2984" s="15" t="s">
        <v>43</v>
      </c>
      <c r="F2984" s="13" t="str">
        <f>IFERROR(__xludf.DUMMYFUNCTION("REGEXEXTRACT(E2984, ""[А-Яа-я].*"")"),"Новообразования")</f>
        <v>Новообразования</v>
      </c>
      <c r="G2984" s="16">
        <f t="shared" si="17"/>
        <v>2</v>
      </c>
      <c r="H2984" s="13" t="s">
        <v>28</v>
      </c>
      <c r="I2984" s="13" t="str">
        <f>IFERROR(__xludf.DUMMYFUNCTION("REGEXREPLACE(H2984, "".*\s"", """")"),"человек")</f>
        <v>человек</v>
      </c>
      <c r="J2984" s="13" t="s">
        <v>29</v>
      </c>
      <c r="K2984" s="17" t="str">
        <f>IFERROR(__xludf.DUMMYFUNCTION("REGEXREPLACE(J2984, ""^[\d\s]+"", """")"),"значение показателя за год")</f>
        <v>значение показателя за год</v>
      </c>
      <c r="L2984" s="16">
        <f t="shared" si="18"/>
        <v>2</v>
      </c>
      <c r="M2984" s="13" t="s">
        <v>32</v>
      </c>
      <c r="N2984" s="13" t="str">
        <f>IFERROR(__xludf.DUMMYFUNCTION("REGEXEXTRACT(M2984, "" (.+)$"")"),"сельское население")</f>
        <v>сельское население</v>
      </c>
      <c r="O2984" s="18">
        <v>685.0</v>
      </c>
      <c r="P2984" s="18">
        <v>711.0</v>
      </c>
      <c r="Q2984" s="18">
        <v>832.0</v>
      </c>
      <c r="R2984" s="18">
        <v>763.0</v>
      </c>
      <c r="S2984" s="18">
        <v>724.0</v>
      </c>
      <c r="T2984" s="18">
        <v>700.0</v>
      </c>
      <c r="U2984" s="18">
        <v>755.0</v>
      </c>
      <c r="V2984" s="18">
        <v>755.0</v>
      </c>
      <c r="W2984" s="18">
        <v>716.0</v>
      </c>
      <c r="X2984" s="18">
        <v>726.0</v>
      </c>
      <c r="Y2984" s="18">
        <v>699.0</v>
      </c>
      <c r="Z2984" s="19" t="str">
        <f t="shared" si="6"/>
        <v/>
      </c>
      <c r="AA2984" s="19" t="str">
        <f t="shared" si="19"/>
        <v/>
      </c>
      <c r="AB2984" s="19">
        <f t="shared" si="8"/>
        <v>8066</v>
      </c>
      <c r="AC2984" s="19">
        <f t="shared" si="20"/>
        <v>733.2727273</v>
      </c>
      <c r="AD2984" s="19">
        <f t="shared" si="21"/>
        <v>961</v>
      </c>
      <c r="AE2984" s="19" t="str">
        <f t="shared" si="22"/>
        <v>Нет моды</v>
      </c>
      <c r="AF2984" s="19">
        <f t="shared" si="23"/>
        <v>685</v>
      </c>
      <c r="AG2984" s="19">
        <f t="shared" si="24"/>
        <v>832</v>
      </c>
      <c r="AH2984" s="20" t="str">
        <f t="shared" si="14"/>
        <v>Город: 62%; Село: 38%</v>
      </c>
      <c r="AI2984" s="21"/>
      <c r="AJ2984" s="21"/>
      <c r="AK2984" s="21"/>
      <c r="AL2984" s="22">
        <f t="shared" si="25"/>
        <v>1</v>
      </c>
    </row>
    <row r="2985" ht="12.75" customHeight="1">
      <c r="A2985" s="13" t="s">
        <v>201</v>
      </c>
      <c r="B2985" s="13" t="str">
        <f>IFERROR(__xludf.DUMMYFUNCTION("REGEXREPLACE(A2985, ""\d"", """")"),"         Чувашская Республика - Чувашия")</f>
        <v>         Чувашская Республика - Чувашия</v>
      </c>
      <c r="C2985" s="14" t="str">
        <f t="shared" si="15"/>
        <v>Чувашская Республика - Чувашия</v>
      </c>
      <c r="D2985" s="3">
        <f t="shared" si="16"/>
        <v>2</v>
      </c>
      <c r="E2985" s="15" t="s">
        <v>44</v>
      </c>
      <c r="F2985" s="13" t="str">
        <f>IFERROR(__xludf.DUMMYFUNCTION("REGEXEXTRACT(E2985,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85" s="16">
        <f t="shared" si="17"/>
        <v>2</v>
      </c>
      <c r="H2985" s="13" t="s">
        <v>28</v>
      </c>
      <c r="I2985" s="13" t="str">
        <f>IFERROR(__xludf.DUMMYFUNCTION("REGEXREPLACE(H2985, "".*\s"", """")"),"человек")</f>
        <v>человек</v>
      </c>
      <c r="J2985" s="13" t="s">
        <v>29</v>
      </c>
      <c r="K2985" s="17" t="str">
        <f>IFERROR(__xludf.DUMMYFUNCTION("REGEXREPLACE(J2985, ""^[\d\s]+"", """")"),"значение показателя за год")</f>
        <v>значение показателя за год</v>
      </c>
      <c r="L2985" s="16">
        <f t="shared" si="18"/>
        <v>2</v>
      </c>
      <c r="M2985" s="13" t="s">
        <v>30</v>
      </c>
      <c r="N2985" s="13" t="str">
        <f>IFERROR(__xludf.DUMMYFUNCTION("REGEXEXTRACT(M2985, "" (.+)$"")"),"все население")</f>
        <v>все население</v>
      </c>
      <c r="O2985" s="18">
        <v>18.0</v>
      </c>
      <c r="P2985" s="23" t="s">
        <v>37</v>
      </c>
      <c r="Q2985" s="18">
        <v>20.0</v>
      </c>
      <c r="R2985" s="18">
        <v>22.0</v>
      </c>
      <c r="S2985" s="23" t="s">
        <v>37</v>
      </c>
      <c r="T2985" s="23" t="s">
        <v>37</v>
      </c>
      <c r="U2985" s="23" t="s">
        <v>37</v>
      </c>
      <c r="V2985" s="23" t="s">
        <v>37</v>
      </c>
      <c r="W2985" s="23" t="s">
        <v>37</v>
      </c>
      <c r="X2985" s="23" t="s">
        <v>37</v>
      </c>
      <c r="Y2985" s="23" t="s">
        <v>37</v>
      </c>
      <c r="Z2985" s="19">
        <f t="shared" si="6"/>
        <v>60</v>
      </c>
      <c r="AA2985" s="19" t="str">
        <f t="shared" si="19"/>
        <v/>
      </c>
      <c r="AB2985" s="19" t="str">
        <f t="shared" si="8"/>
        <v/>
      </c>
      <c r="AC2985" s="19">
        <f t="shared" si="20"/>
        <v>20</v>
      </c>
      <c r="AD2985" s="19">
        <f t="shared" si="21"/>
        <v>713.5</v>
      </c>
      <c r="AE2985" s="19" t="str">
        <f t="shared" si="22"/>
        <v>Нет моды</v>
      </c>
      <c r="AF2985" s="19">
        <f t="shared" si="23"/>
        <v>18</v>
      </c>
      <c r="AG2985" s="19">
        <f t="shared" si="24"/>
        <v>22</v>
      </c>
      <c r="AH2985" s="20" t="str">
        <f t="shared" si="14"/>
        <v/>
      </c>
      <c r="AI2985" s="24"/>
      <c r="AJ2985" s="24"/>
      <c r="AK2985" s="24"/>
      <c r="AL2985" s="22">
        <f t="shared" si="25"/>
        <v>1</v>
      </c>
    </row>
    <row r="2986" ht="12.75" customHeight="1">
      <c r="A2986" s="13" t="s">
        <v>201</v>
      </c>
      <c r="B2986" s="13" t="str">
        <f>IFERROR(__xludf.DUMMYFUNCTION("REGEXREPLACE(A2986, ""\d"", """")"),"         Чувашская Республика - Чувашия")</f>
        <v>         Чувашская Республика - Чувашия</v>
      </c>
      <c r="C2986" s="14" t="str">
        <f t="shared" si="15"/>
        <v>Чувашская Республика - Чувашия</v>
      </c>
      <c r="D2986" s="3">
        <f t="shared" si="16"/>
        <v>2</v>
      </c>
      <c r="E2986" s="15" t="s">
        <v>44</v>
      </c>
      <c r="F2986" s="13" t="str">
        <f>IFERROR(__xludf.DUMMYFUNCTION("REGEXEXTRACT(E2986,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86" s="16">
        <f t="shared" si="17"/>
        <v>2</v>
      </c>
      <c r="H2986" s="13" t="s">
        <v>28</v>
      </c>
      <c r="I2986" s="13" t="str">
        <f>IFERROR(__xludf.DUMMYFUNCTION("REGEXREPLACE(H2986, "".*\s"", """")"),"человек")</f>
        <v>человек</v>
      </c>
      <c r="J2986" s="13" t="s">
        <v>29</v>
      </c>
      <c r="K2986" s="17" t="str">
        <f>IFERROR(__xludf.DUMMYFUNCTION("REGEXREPLACE(J2986, ""^[\d\s]+"", """")"),"значение показателя за год")</f>
        <v>значение показателя за год</v>
      </c>
      <c r="L2986" s="16">
        <f t="shared" si="18"/>
        <v>2</v>
      </c>
      <c r="M2986" s="13" t="s">
        <v>31</v>
      </c>
      <c r="N2986" s="13" t="str">
        <f>IFERROR(__xludf.DUMMYFUNCTION("REGEXEXTRACT(M2986, "" (.+)$"")"),"городское население")</f>
        <v>городское население</v>
      </c>
      <c r="O2986" s="18">
        <v>11.0</v>
      </c>
      <c r="P2986" s="23" t="s">
        <v>37</v>
      </c>
      <c r="Q2986" s="18">
        <v>13.0</v>
      </c>
      <c r="R2986" s="18">
        <v>15.0</v>
      </c>
      <c r="S2986" s="23" t="s">
        <v>37</v>
      </c>
      <c r="T2986" s="23" t="s">
        <v>37</v>
      </c>
      <c r="U2986" s="23" t="s">
        <v>37</v>
      </c>
      <c r="V2986" s="23" t="s">
        <v>37</v>
      </c>
      <c r="W2986" s="23" t="s">
        <v>37</v>
      </c>
      <c r="X2986" s="23" t="s">
        <v>37</v>
      </c>
      <c r="Y2986" s="23" t="s">
        <v>37</v>
      </c>
      <c r="Z2986" s="19" t="str">
        <f t="shared" si="6"/>
        <v/>
      </c>
      <c r="AA2986" s="19">
        <f t="shared" si="19"/>
        <v>39</v>
      </c>
      <c r="AB2986" s="19" t="str">
        <f t="shared" si="8"/>
        <v/>
      </c>
      <c r="AC2986" s="19">
        <f t="shared" si="20"/>
        <v>13</v>
      </c>
      <c r="AD2986" s="19">
        <f t="shared" si="21"/>
        <v>16.5</v>
      </c>
      <c r="AE2986" s="19" t="str">
        <f t="shared" si="22"/>
        <v>Нет моды</v>
      </c>
      <c r="AF2986" s="19">
        <f t="shared" si="23"/>
        <v>11</v>
      </c>
      <c r="AG2986" s="19">
        <f t="shared" si="24"/>
        <v>15</v>
      </c>
      <c r="AH2986" s="20" t="str">
        <f t="shared" si="14"/>
        <v/>
      </c>
      <c r="AI2986" s="24"/>
      <c r="AJ2986" s="24"/>
      <c r="AK2986" s="24"/>
      <c r="AL2986" s="22">
        <f t="shared" si="25"/>
        <v>1</v>
      </c>
    </row>
    <row r="2987" ht="12.75" customHeight="1">
      <c r="A2987" s="13" t="s">
        <v>201</v>
      </c>
      <c r="B2987" s="13" t="str">
        <f>IFERROR(__xludf.DUMMYFUNCTION("REGEXREPLACE(A2987, ""\d"", """")"),"         Чувашская Республика - Чувашия")</f>
        <v>         Чувашская Республика - Чувашия</v>
      </c>
      <c r="C2987" s="14" t="str">
        <f t="shared" si="15"/>
        <v>Чувашская Республика - Чувашия</v>
      </c>
      <c r="D2987" s="3">
        <f t="shared" si="16"/>
        <v>2</v>
      </c>
      <c r="E2987" s="15" t="s">
        <v>44</v>
      </c>
      <c r="F2987" s="13" t="str">
        <f>IFERROR(__xludf.DUMMYFUNCTION("REGEXEXTRACT(E2987,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2987" s="16">
        <f t="shared" si="17"/>
        <v>2</v>
      </c>
      <c r="H2987" s="13" t="s">
        <v>28</v>
      </c>
      <c r="I2987" s="13" t="str">
        <f>IFERROR(__xludf.DUMMYFUNCTION("REGEXREPLACE(H2987, "".*\s"", """")"),"человек")</f>
        <v>человек</v>
      </c>
      <c r="J2987" s="13" t="s">
        <v>29</v>
      </c>
      <c r="K2987" s="17" t="str">
        <f>IFERROR(__xludf.DUMMYFUNCTION("REGEXREPLACE(J2987, ""^[\d\s]+"", """")"),"значение показателя за год")</f>
        <v>значение показателя за год</v>
      </c>
      <c r="L2987" s="16">
        <f t="shared" si="18"/>
        <v>2</v>
      </c>
      <c r="M2987" s="13" t="s">
        <v>32</v>
      </c>
      <c r="N2987" s="13" t="str">
        <f>IFERROR(__xludf.DUMMYFUNCTION("REGEXEXTRACT(M2987, "" (.+)$"")"),"сельское население")</f>
        <v>сельское население</v>
      </c>
      <c r="O2987" s="18">
        <v>7.0</v>
      </c>
      <c r="P2987" s="23" t="s">
        <v>37</v>
      </c>
      <c r="Q2987" s="18">
        <v>7.0</v>
      </c>
      <c r="R2987" s="18">
        <v>7.0</v>
      </c>
      <c r="S2987" s="23" t="s">
        <v>37</v>
      </c>
      <c r="T2987" s="23" t="s">
        <v>37</v>
      </c>
      <c r="U2987" s="23" t="s">
        <v>37</v>
      </c>
      <c r="V2987" s="23" t="s">
        <v>37</v>
      </c>
      <c r="W2987" s="23" t="s">
        <v>37</v>
      </c>
      <c r="X2987" s="23" t="s">
        <v>37</v>
      </c>
      <c r="Y2987" s="23" t="s">
        <v>37</v>
      </c>
      <c r="Z2987" s="19" t="str">
        <f t="shared" si="6"/>
        <v/>
      </c>
      <c r="AA2987" s="19" t="str">
        <f t="shared" si="19"/>
        <v/>
      </c>
      <c r="AB2987" s="19">
        <f t="shared" si="8"/>
        <v>21</v>
      </c>
      <c r="AC2987" s="19">
        <f t="shared" si="20"/>
        <v>7</v>
      </c>
      <c r="AD2987" s="19">
        <f t="shared" si="21"/>
        <v>9</v>
      </c>
      <c r="AE2987" s="19" t="str">
        <f t="shared" si="22"/>
        <v>Нет моды</v>
      </c>
      <c r="AF2987" s="19">
        <f t="shared" si="23"/>
        <v>7</v>
      </c>
      <c r="AG2987" s="19">
        <f t="shared" si="24"/>
        <v>7</v>
      </c>
      <c r="AH2987" s="20" t="str">
        <f t="shared" si="14"/>
        <v>Город: 65%; Село: 35%</v>
      </c>
      <c r="AI2987" s="24"/>
      <c r="AJ2987" s="24"/>
      <c r="AK2987" s="24"/>
      <c r="AL2987" s="22">
        <f t="shared" si="25"/>
        <v>1</v>
      </c>
    </row>
    <row r="2988" ht="12.75" customHeight="1">
      <c r="A2988" s="13" t="s">
        <v>201</v>
      </c>
      <c r="B2988" s="13" t="str">
        <f>IFERROR(__xludf.DUMMYFUNCTION("REGEXREPLACE(A2988, ""\d"", """")"),"         Чувашская Республика - Чувашия")</f>
        <v>         Чувашская Республика - Чувашия</v>
      </c>
      <c r="C2988" s="14" t="str">
        <f t="shared" si="15"/>
        <v>Чувашская Республика - Чувашия</v>
      </c>
      <c r="D2988" s="3">
        <f t="shared" si="16"/>
        <v>2</v>
      </c>
      <c r="E2988" s="15" t="s">
        <v>45</v>
      </c>
      <c r="F2988" s="13" t="str">
        <f>IFERROR(__xludf.DUMMYFUNCTION("REGEXEXTRACT(E2988, ""[А-Яа-я].*"")"),"Самоубийство")</f>
        <v>Самоубийство</v>
      </c>
      <c r="G2988" s="16">
        <f t="shared" si="17"/>
        <v>2</v>
      </c>
      <c r="H2988" s="13" t="s">
        <v>28</v>
      </c>
      <c r="I2988" s="13" t="str">
        <f>IFERROR(__xludf.DUMMYFUNCTION("REGEXREPLACE(H2988, "".*\s"", """")"),"человек")</f>
        <v>человек</v>
      </c>
      <c r="J2988" s="13" t="s">
        <v>29</v>
      </c>
      <c r="K2988" s="17" t="str">
        <f>IFERROR(__xludf.DUMMYFUNCTION("REGEXREPLACE(J2988, ""^[\d\s]+"", """")"),"значение показателя за год")</f>
        <v>значение показателя за год</v>
      </c>
      <c r="L2988" s="16">
        <f t="shared" si="18"/>
        <v>2</v>
      </c>
      <c r="M2988" s="13" t="s">
        <v>30</v>
      </c>
      <c r="N2988" s="13" t="str">
        <f>IFERROR(__xludf.DUMMYFUNCTION("REGEXEXTRACT(M2988, "" (.+)$"")"),"все население")</f>
        <v>все население</v>
      </c>
      <c r="O2988" s="18">
        <v>167.0</v>
      </c>
      <c r="P2988" s="18">
        <v>110.0</v>
      </c>
      <c r="Q2988" s="18">
        <v>87.0</v>
      </c>
      <c r="R2988" s="18">
        <v>82.0</v>
      </c>
      <c r="S2988" s="18">
        <v>71.0</v>
      </c>
      <c r="T2988" s="18">
        <v>59.0</v>
      </c>
      <c r="U2988" s="18">
        <v>88.0</v>
      </c>
      <c r="V2988" s="18">
        <v>68.0</v>
      </c>
      <c r="W2988" s="18">
        <v>86.0</v>
      </c>
      <c r="X2988" s="18">
        <v>53.0</v>
      </c>
      <c r="Y2988" s="18">
        <v>71.0</v>
      </c>
      <c r="Z2988" s="19">
        <f t="shared" si="6"/>
        <v>942</v>
      </c>
      <c r="AA2988" s="19" t="str">
        <f t="shared" si="19"/>
        <v/>
      </c>
      <c r="AB2988" s="19" t="str">
        <f t="shared" si="8"/>
        <v/>
      </c>
      <c r="AC2988" s="19">
        <f t="shared" si="20"/>
        <v>85.63636364</v>
      </c>
      <c r="AD2988" s="19">
        <f t="shared" si="21"/>
        <v>71</v>
      </c>
      <c r="AE2988" s="19" t="str">
        <f t="shared" si="22"/>
        <v>Нет моды</v>
      </c>
      <c r="AF2988" s="19">
        <f t="shared" si="23"/>
        <v>53</v>
      </c>
      <c r="AG2988" s="19">
        <f t="shared" si="24"/>
        <v>167</v>
      </c>
      <c r="AH2988" s="20" t="str">
        <f t="shared" si="14"/>
        <v/>
      </c>
      <c r="AI2988" s="21"/>
      <c r="AJ2988" s="21"/>
      <c r="AK2988" s="21"/>
      <c r="AL2988" s="22">
        <f t="shared" si="25"/>
        <v>1</v>
      </c>
    </row>
    <row r="2989" ht="12.75" customHeight="1">
      <c r="A2989" s="13" t="s">
        <v>201</v>
      </c>
      <c r="B2989" s="13" t="str">
        <f>IFERROR(__xludf.DUMMYFUNCTION("REGEXREPLACE(A2989, ""\d"", """")"),"         Чувашская Республика - Чувашия")</f>
        <v>         Чувашская Республика - Чувашия</v>
      </c>
      <c r="C2989" s="14" t="str">
        <f t="shared" si="15"/>
        <v>Чувашская Республика - Чувашия</v>
      </c>
      <c r="D2989" s="3">
        <f t="shared" si="16"/>
        <v>2</v>
      </c>
      <c r="E2989" s="15" t="s">
        <v>45</v>
      </c>
      <c r="F2989" s="13" t="str">
        <f>IFERROR(__xludf.DUMMYFUNCTION("REGEXEXTRACT(E2989, ""[А-Яа-я].*"")"),"Самоубийство")</f>
        <v>Самоубийство</v>
      </c>
      <c r="G2989" s="16">
        <f t="shared" si="17"/>
        <v>2</v>
      </c>
      <c r="H2989" s="13" t="s">
        <v>28</v>
      </c>
      <c r="I2989" s="13" t="str">
        <f>IFERROR(__xludf.DUMMYFUNCTION("REGEXREPLACE(H2989, "".*\s"", """")"),"человек")</f>
        <v>человек</v>
      </c>
      <c r="J2989" s="13" t="s">
        <v>29</v>
      </c>
      <c r="K2989" s="17" t="str">
        <f>IFERROR(__xludf.DUMMYFUNCTION("REGEXREPLACE(J2989, ""^[\d\s]+"", """")"),"значение показателя за год")</f>
        <v>значение показателя за год</v>
      </c>
      <c r="L2989" s="16">
        <f t="shared" si="18"/>
        <v>2</v>
      </c>
      <c r="M2989" s="13" t="s">
        <v>31</v>
      </c>
      <c r="N2989" s="13" t="str">
        <f>IFERROR(__xludf.DUMMYFUNCTION("REGEXEXTRACT(M2989, "" (.+)$"")"),"городское население")</f>
        <v>городское население</v>
      </c>
      <c r="O2989" s="18">
        <v>36.0</v>
      </c>
      <c r="P2989" s="18">
        <v>23.0</v>
      </c>
      <c r="Q2989" s="18">
        <v>15.0</v>
      </c>
      <c r="R2989" s="18">
        <v>21.0</v>
      </c>
      <c r="S2989" s="18">
        <v>20.0</v>
      </c>
      <c r="T2989" s="18">
        <v>20.0</v>
      </c>
      <c r="U2989" s="18">
        <v>26.0</v>
      </c>
      <c r="V2989" s="18">
        <v>24.0</v>
      </c>
      <c r="W2989" s="18">
        <v>24.0</v>
      </c>
      <c r="X2989" s="18">
        <v>14.0</v>
      </c>
      <c r="Y2989" s="18">
        <v>18.0</v>
      </c>
      <c r="Z2989" s="19" t="str">
        <f t="shared" si="6"/>
        <v/>
      </c>
      <c r="AA2989" s="19">
        <f t="shared" si="19"/>
        <v>241</v>
      </c>
      <c r="AB2989" s="19" t="str">
        <f t="shared" si="8"/>
        <v/>
      </c>
      <c r="AC2989" s="19">
        <f t="shared" si="20"/>
        <v>21.90909091</v>
      </c>
      <c r="AD2989" s="19">
        <f t="shared" si="21"/>
        <v>44.5</v>
      </c>
      <c r="AE2989" s="19" t="str">
        <f t="shared" si="22"/>
        <v>Нет моды</v>
      </c>
      <c r="AF2989" s="19">
        <f t="shared" si="23"/>
        <v>14</v>
      </c>
      <c r="AG2989" s="19">
        <f t="shared" si="24"/>
        <v>36</v>
      </c>
      <c r="AH2989" s="20" t="str">
        <f t="shared" si="14"/>
        <v/>
      </c>
      <c r="AI2989" s="21"/>
      <c r="AJ2989" s="21"/>
      <c r="AK2989" s="21"/>
      <c r="AL2989" s="22">
        <f t="shared" si="25"/>
        <v>1</v>
      </c>
    </row>
    <row r="2990" ht="12.75" customHeight="1">
      <c r="A2990" s="13" t="s">
        <v>201</v>
      </c>
      <c r="B2990" s="13" t="str">
        <f>IFERROR(__xludf.DUMMYFUNCTION("REGEXREPLACE(A2990, ""\d"", """")"),"         Чувашская Республика - Чувашия")</f>
        <v>         Чувашская Республика - Чувашия</v>
      </c>
      <c r="C2990" s="14" t="str">
        <f t="shared" si="15"/>
        <v>Чувашская Республика - Чувашия</v>
      </c>
      <c r="D2990" s="3">
        <f t="shared" si="16"/>
        <v>2</v>
      </c>
      <c r="E2990" s="15" t="s">
        <v>45</v>
      </c>
      <c r="F2990" s="13" t="str">
        <f>IFERROR(__xludf.DUMMYFUNCTION("REGEXEXTRACT(E2990, ""[А-Яа-я].*"")"),"Самоубийство")</f>
        <v>Самоубийство</v>
      </c>
      <c r="G2990" s="16">
        <f t="shared" si="17"/>
        <v>2</v>
      </c>
      <c r="H2990" s="13" t="s">
        <v>28</v>
      </c>
      <c r="I2990" s="13" t="str">
        <f>IFERROR(__xludf.DUMMYFUNCTION("REGEXREPLACE(H2990, "".*\s"", """")"),"человек")</f>
        <v>человек</v>
      </c>
      <c r="J2990" s="13" t="s">
        <v>29</v>
      </c>
      <c r="K2990" s="17" t="str">
        <f>IFERROR(__xludf.DUMMYFUNCTION("REGEXREPLACE(J2990, ""^[\d\s]+"", """")"),"значение показателя за год")</f>
        <v>значение показателя за год</v>
      </c>
      <c r="L2990" s="16">
        <f t="shared" si="18"/>
        <v>2</v>
      </c>
      <c r="M2990" s="13" t="s">
        <v>32</v>
      </c>
      <c r="N2990" s="13" t="str">
        <f>IFERROR(__xludf.DUMMYFUNCTION("REGEXEXTRACT(M2990, "" (.+)$"")"),"сельское население")</f>
        <v>сельское население</v>
      </c>
      <c r="O2990" s="18">
        <v>131.0</v>
      </c>
      <c r="P2990" s="18">
        <v>87.0</v>
      </c>
      <c r="Q2990" s="18">
        <v>72.0</v>
      </c>
      <c r="R2990" s="18">
        <v>61.0</v>
      </c>
      <c r="S2990" s="18">
        <v>51.0</v>
      </c>
      <c r="T2990" s="18">
        <v>39.0</v>
      </c>
      <c r="U2990" s="18">
        <v>62.0</v>
      </c>
      <c r="V2990" s="18">
        <v>44.0</v>
      </c>
      <c r="W2990" s="18">
        <v>62.0</v>
      </c>
      <c r="X2990" s="18">
        <v>39.0</v>
      </c>
      <c r="Y2990" s="18">
        <v>53.0</v>
      </c>
      <c r="Z2990" s="19" t="str">
        <f t="shared" si="6"/>
        <v/>
      </c>
      <c r="AA2990" s="19" t="str">
        <f t="shared" si="19"/>
        <v/>
      </c>
      <c r="AB2990" s="19">
        <f t="shared" si="8"/>
        <v>701</v>
      </c>
      <c r="AC2990" s="19">
        <f t="shared" si="20"/>
        <v>63.72727273</v>
      </c>
      <c r="AD2990" s="19">
        <f t="shared" si="21"/>
        <v>37.5</v>
      </c>
      <c r="AE2990" s="19" t="str">
        <f t="shared" si="22"/>
        <v>Нет моды</v>
      </c>
      <c r="AF2990" s="19">
        <f t="shared" si="23"/>
        <v>39</v>
      </c>
      <c r="AG2990" s="19">
        <f t="shared" si="24"/>
        <v>131</v>
      </c>
      <c r="AH2990" s="20" t="str">
        <f t="shared" si="14"/>
        <v>Город: 26%; Село: 74%</v>
      </c>
      <c r="AI2990" s="21"/>
      <c r="AJ2990" s="21"/>
      <c r="AK2990" s="21"/>
      <c r="AL2990" s="22">
        <f t="shared" si="25"/>
        <v>1</v>
      </c>
    </row>
    <row r="2991" ht="12.75" customHeight="1">
      <c r="A2991" s="13" t="s">
        <v>201</v>
      </c>
      <c r="B2991" s="13" t="str">
        <f>IFERROR(__xludf.DUMMYFUNCTION("REGEXREPLACE(A2991, ""\d"", """")"),"         Чувашская Республика - Чувашия")</f>
        <v>         Чувашская Республика - Чувашия</v>
      </c>
      <c r="C2991" s="14" t="str">
        <f t="shared" si="15"/>
        <v>Чувашская Республика - Чувашия</v>
      </c>
      <c r="D2991" s="3">
        <f t="shared" si="16"/>
        <v>2</v>
      </c>
      <c r="E2991" s="15" t="s">
        <v>46</v>
      </c>
      <c r="F2991" s="13" t="str">
        <f>IFERROR(__xludf.DUMMYFUNCTION("REGEXEXTRACT(E2991, ""[А-Яа-я].*"")"),"Случ.отравл.алкоголем")</f>
        <v>Случ.отравл.алкоголем</v>
      </c>
      <c r="G2991" s="16">
        <f t="shared" si="17"/>
        <v>2</v>
      </c>
      <c r="H2991" s="13" t="s">
        <v>28</v>
      </c>
      <c r="I2991" s="13" t="str">
        <f>IFERROR(__xludf.DUMMYFUNCTION("REGEXREPLACE(H2991, "".*\s"", """")"),"человек")</f>
        <v>человек</v>
      </c>
      <c r="J2991" s="13" t="s">
        <v>29</v>
      </c>
      <c r="K2991" s="17" t="str">
        <f>IFERROR(__xludf.DUMMYFUNCTION("REGEXREPLACE(J2991, ""^[\d\s]+"", """")"),"значение показателя за год")</f>
        <v>значение показателя за год</v>
      </c>
      <c r="L2991" s="16">
        <f t="shared" si="18"/>
        <v>2</v>
      </c>
      <c r="M2991" s="13" t="s">
        <v>30</v>
      </c>
      <c r="N2991" s="13" t="str">
        <f>IFERROR(__xludf.DUMMYFUNCTION("REGEXEXTRACT(M2991, "" (.+)$"")"),"все население")</f>
        <v>все население</v>
      </c>
      <c r="O2991" s="18">
        <v>100.0</v>
      </c>
      <c r="P2991" s="18">
        <v>159.0</v>
      </c>
      <c r="Q2991" s="18">
        <v>208.0</v>
      </c>
      <c r="R2991" s="18">
        <v>144.0</v>
      </c>
      <c r="S2991" s="18">
        <v>113.0</v>
      </c>
      <c r="T2991" s="18">
        <v>81.0</v>
      </c>
      <c r="U2991" s="18">
        <v>82.0</v>
      </c>
      <c r="V2991" s="18">
        <v>140.0</v>
      </c>
      <c r="W2991" s="18">
        <v>101.0</v>
      </c>
      <c r="X2991" s="18">
        <v>54.0</v>
      </c>
      <c r="Y2991" s="18">
        <v>119.0</v>
      </c>
      <c r="Z2991" s="19">
        <f t="shared" si="6"/>
        <v>1301</v>
      </c>
      <c r="AA2991" s="19" t="str">
        <f t="shared" si="19"/>
        <v/>
      </c>
      <c r="AB2991" s="19" t="str">
        <f t="shared" si="8"/>
        <v/>
      </c>
      <c r="AC2991" s="19">
        <f t="shared" si="20"/>
        <v>118.2727273</v>
      </c>
      <c r="AD2991" s="19">
        <f t="shared" si="21"/>
        <v>81.5</v>
      </c>
      <c r="AE2991" s="19" t="str">
        <f t="shared" si="22"/>
        <v>Нет моды</v>
      </c>
      <c r="AF2991" s="19">
        <f t="shared" si="23"/>
        <v>54</v>
      </c>
      <c r="AG2991" s="19">
        <f t="shared" si="24"/>
        <v>208</v>
      </c>
      <c r="AH2991" s="20" t="str">
        <f t="shared" si="14"/>
        <v/>
      </c>
      <c r="AI2991" s="21"/>
      <c r="AJ2991" s="21"/>
      <c r="AK2991" s="21"/>
      <c r="AL2991" s="22">
        <f t="shared" si="25"/>
        <v>1</v>
      </c>
    </row>
    <row r="2992" ht="12.75" customHeight="1">
      <c r="A2992" s="13" t="s">
        <v>201</v>
      </c>
      <c r="B2992" s="13" t="str">
        <f>IFERROR(__xludf.DUMMYFUNCTION("REGEXREPLACE(A2992, ""\d"", """")"),"         Чувашская Республика - Чувашия")</f>
        <v>         Чувашская Республика - Чувашия</v>
      </c>
      <c r="C2992" s="14" t="str">
        <f t="shared" si="15"/>
        <v>Чувашская Республика - Чувашия</v>
      </c>
      <c r="D2992" s="3">
        <f t="shared" si="16"/>
        <v>2</v>
      </c>
      <c r="E2992" s="15" t="s">
        <v>46</v>
      </c>
      <c r="F2992" s="13" t="str">
        <f>IFERROR(__xludf.DUMMYFUNCTION("REGEXEXTRACT(E2992, ""[А-Яа-я].*"")"),"Случ.отравл.алкоголем")</f>
        <v>Случ.отравл.алкоголем</v>
      </c>
      <c r="G2992" s="16">
        <f t="shared" si="17"/>
        <v>2</v>
      </c>
      <c r="H2992" s="13" t="s">
        <v>28</v>
      </c>
      <c r="I2992" s="13" t="str">
        <f>IFERROR(__xludf.DUMMYFUNCTION("REGEXREPLACE(H2992, "".*\s"", """")"),"человек")</f>
        <v>человек</v>
      </c>
      <c r="J2992" s="13" t="s">
        <v>29</v>
      </c>
      <c r="K2992" s="17" t="str">
        <f>IFERROR(__xludf.DUMMYFUNCTION("REGEXREPLACE(J2992, ""^[\d\s]+"", """")"),"значение показателя за год")</f>
        <v>значение показателя за год</v>
      </c>
      <c r="L2992" s="16">
        <f t="shared" si="18"/>
        <v>2</v>
      </c>
      <c r="M2992" s="13" t="s">
        <v>31</v>
      </c>
      <c r="N2992" s="13" t="str">
        <f>IFERROR(__xludf.DUMMYFUNCTION("REGEXEXTRACT(M2992, "" (.+)$"")"),"городское население")</f>
        <v>городское население</v>
      </c>
      <c r="O2992" s="18">
        <v>41.0</v>
      </c>
      <c r="P2992" s="18">
        <v>82.0</v>
      </c>
      <c r="Q2992" s="18">
        <v>94.0</v>
      </c>
      <c r="R2992" s="18">
        <v>54.0</v>
      </c>
      <c r="S2992" s="18">
        <v>46.0</v>
      </c>
      <c r="T2992" s="18">
        <v>28.0</v>
      </c>
      <c r="U2992" s="18">
        <v>34.0</v>
      </c>
      <c r="V2992" s="18">
        <v>66.0</v>
      </c>
      <c r="W2992" s="18">
        <v>42.0</v>
      </c>
      <c r="X2992" s="18">
        <v>13.0</v>
      </c>
      <c r="Y2992" s="18">
        <v>57.0</v>
      </c>
      <c r="Z2992" s="19" t="str">
        <f t="shared" si="6"/>
        <v/>
      </c>
      <c r="AA2992" s="19">
        <f t="shared" si="19"/>
        <v>557</v>
      </c>
      <c r="AB2992" s="19" t="str">
        <f t="shared" si="8"/>
        <v/>
      </c>
      <c r="AC2992" s="19">
        <f t="shared" si="20"/>
        <v>50.63636364</v>
      </c>
      <c r="AD2992" s="19">
        <f t="shared" si="21"/>
        <v>81.5</v>
      </c>
      <c r="AE2992" s="19" t="str">
        <f t="shared" si="22"/>
        <v>Нет моды</v>
      </c>
      <c r="AF2992" s="19">
        <f t="shared" si="23"/>
        <v>13</v>
      </c>
      <c r="AG2992" s="19">
        <f t="shared" si="24"/>
        <v>94</v>
      </c>
      <c r="AH2992" s="20" t="str">
        <f t="shared" si="14"/>
        <v/>
      </c>
      <c r="AI2992" s="21"/>
      <c r="AJ2992" s="21"/>
      <c r="AK2992" s="21"/>
      <c r="AL2992" s="22">
        <f t="shared" si="25"/>
        <v>1</v>
      </c>
    </row>
    <row r="2993" ht="12.75" customHeight="1">
      <c r="A2993" s="13" t="s">
        <v>201</v>
      </c>
      <c r="B2993" s="13" t="str">
        <f>IFERROR(__xludf.DUMMYFUNCTION("REGEXREPLACE(A2993, ""\d"", """")"),"         Чувашская Республика - Чувашия")</f>
        <v>         Чувашская Республика - Чувашия</v>
      </c>
      <c r="C2993" s="14" t="str">
        <f t="shared" si="15"/>
        <v>Чувашская Республика - Чувашия</v>
      </c>
      <c r="D2993" s="3">
        <f t="shared" si="16"/>
        <v>2</v>
      </c>
      <c r="E2993" s="15" t="s">
        <v>46</v>
      </c>
      <c r="F2993" s="13" t="str">
        <f>IFERROR(__xludf.DUMMYFUNCTION("REGEXEXTRACT(E2993, ""[А-Яа-я].*"")"),"Случ.отравл.алкоголем")</f>
        <v>Случ.отравл.алкоголем</v>
      </c>
      <c r="G2993" s="16">
        <f t="shared" si="17"/>
        <v>2</v>
      </c>
      <c r="H2993" s="13" t="s">
        <v>28</v>
      </c>
      <c r="I2993" s="13" t="str">
        <f>IFERROR(__xludf.DUMMYFUNCTION("REGEXREPLACE(H2993, "".*\s"", """")"),"человек")</f>
        <v>человек</v>
      </c>
      <c r="J2993" s="13" t="s">
        <v>29</v>
      </c>
      <c r="K2993" s="17" t="str">
        <f>IFERROR(__xludf.DUMMYFUNCTION("REGEXREPLACE(J2993, ""^[\d\s]+"", """")"),"значение показателя за год")</f>
        <v>значение показателя за год</v>
      </c>
      <c r="L2993" s="16">
        <f t="shared" si="18"/>
        <v>2</v>
      </c>
      <c r="M2993" s="13" t="s">
        <v>32</v>
      </c>
      <c r="N2993" s="13" t="str">
        <f>IFERROR(__xludf.DUMMYFUNCTION("REGEXEXTRACT(M2993, "" (.+)$"")"),"сельское население")</f>
        <v>сельское население</v>
      </c>
      <c r="O2993" s="18">
        <v>59.0</v>
      </c>
      <c r="P2993" s="18">
        <v>77.0</v>
      </c>
      <c r="Q2993" s="18">
        <v>114.0</v>
      </c>
      <c r="R2993" s="18">
        <v>90.0</v>
      </c>
      <c r="S2993" s="18">
        <v>67.0</v>
      </c>
      <c r="T2993" s="18">
        <v>53.0</v>
      </c>
      <c r="U2993" s="18">
        <v>48.0</v>
      </c>
      <c r="V2993" s="18">
        <v>74.0</v>
      </c>
      <c r="W2993" s="18">
        <v>59.0</v>
      </c>
      <c r="X2993" s="18">
        <v>41.0</v>
      </c>
      <c r="Y2993" s="18">
        <v>62.0</v>
      </c>
      <c r="Z2993" s="19" t="str">
        <f t="shared" si="6"/>
        <v/>
      </c>
      <c r="AA2993" s="19" t="str">
        <f t="shared" si="19"/>
        <v/>
      </c>
      <c r="AB2993" s="19">
        <f t="shared" si="8"/>
        <v>744</v>
      </c>
      <c r="AC2993" s="19">
        <f t="shared" si="20"/>
        <v>67.63636364</v>
      </c>
      <c r="AD2993" s="19">
        <f t="shared" si="21"/>
        <v>58</v>
      </c>
      <c r="AE2993" s="19" t="str">
        <f t="shared" si="22"/>
        <v>Нет моды</v>
      </c>
      <c r="AF2993" s="19">
        <f t="shared" si="23"/>
        <v>41</v>
      </c>
      <c r="AG2993" s="19">
        <f t="shared" si="24"/>
        <v>114</v>
      </c>
      <c r="AH2993" s="20" t="str">
        <f t="shared" si="14"/>
        <v>Город: 43%; Село: 57%</v>
      </c>
      <c r="AI2993" s="21"/>
      <c r="AJ2993" s="21"/>
      <c r="AK2993" s="21"/>
      <c r="AL2993" s="22">
        <f t="shared" si="25"/>
        <v>1</v>
      </c>
    </row>
    <row r="2994" ht="12.75" customHeight="1">
      <c r="A2994" s="13" t="s">
        <v>201</v>
      </c>
      <c r="B2994" s="13" t="str">
        <f>IFERROR(__xludf.DUMMYFUNCTION("REGEXREPLACE(A2994, ""\d"", """")"),"         Чувашская Республика - Чувашия")</f>
        <v>         Чувашская Республика - Чувашия</v>
      </c>
      <c r="C2994" s="14" t="str">
        <f t="shared" si="15"/>
        <v>Чувашская Республика - Чувашия</v>
      </c>
      <c r="D2994" s="3">
        <f t="shared" si="16"/>
        <v>2</v>
      </c>
      <c r="E2994" s="15" t="s">
        <v>47</v>
      </c>
      <c r="F2994" s="13" t="str">
        <f>IFERROR(__xludf.DUMMYFUNCTION("REGEXEXTRACT(E2994, ""[А-Яа-я].*"")"),"транспортные травмы всех видов")</f>
        <v>транспортные травмы всех видов</v>
      </c>
      <c r="G2994" s="16">
        <f t="shared" si="17"/>
        <v>2</v>
      </c>
      <c r="H2994" s="13" t="s">
        <v>28</v>
      </c>
      <c r="I2994" s="13" t="str">
        <f>IFERROR(__xludf.DUMMYFUNCTION("REGEXREPLACE(H2994, "".*\s"", """")"),"человек")</f>
        <v>человек</v>
      </c>
      <c r="J2994" s="13" t="s">
        <v>29</v>
      </c>
      <c r="K2994" s="17" t="str">
        <f>IFERROR(__xludf.DUMMYFUNCTION("REGEXREPLACE(J2994, ""^[\d\s]+"", """")"),"значение показателя за год")</f>
        <v>значение показателя за год</v>
      </c>
      <c r="L2994" s="16">
        <f t="shared" si="18"/>
        <v>2</v>
      </c>
      <c r="M2994" s="13" t="s">
        <v>30</v>
      </c>
      <c r="N2994" s="13" t="str">
        <f>IFERROR(__xludf.DUMMYFUNCTION("REGEXEXTRACT(M2994, "" (.+)$"")"),"все население")</f>
        <v>все население</v>
      </c>
      <c r="O2994" s="18">
        <v>300.0</v>
      </c>
      <c r="P2994" s="18">
        <v>312.0</v>
      </c>
      <c r="Q2994" s="18">
        <v>240.0</v>
      </c>
      <c r="R2994" s="18">
        <v>223.0</v>
      </c>
      <c r="S2994" s="23" t="s">
        <v>37</v>
      </c>
      <c r="T2994" s="23" t="s">
        <v>37</v>
      </c>
      <c r="U2994" s="23" t="s">
        <v>37</v>
      </c>
      <c r="V2994" s="23" t="s">
        <v>37</v>
      </c>
      <c r="W2994" s="23" t="s">
        <v>37</v>
      </c>
      <c r="X2994" s="23" t="s">
        <v>37</v>
      </c>
      <c r="Y2994" s="23" t="s">
        <v>37</v>
      </c>
      <c r="Z2994" s="19">
        <f t="shared" si="6"/>
        <v>1075</v>
      </c>
      <c r="AA2994" s="19" t="str">
        <f t="shared" si="19"/>
        <v/>
      </c>
      <c r="AB2994" s="19" t="str">
        <f t="shared" si="8"/>
        <v/>
      </c>
      <c r="AC2994" s="19">
        <f t="shared" si="20"/>
        <v>268.75</v>
      </c>
      <c r="AD2994" s="19">
        <f t="shared" si="21"/>
        <v>74</v>
      </c>
      <c r="AE2994" s="19" t="str">
        <f t="shared" si="22"/>
        <v>Нет моды</v>
      </c>
      <c r="AF2994" s="19">
        <f t="shared" si="23"/>
        <v>223</v>
      </c>
      <c r="AG2994" s="19">
        <f t="shared" si="24"/>
        <v>312</v>
      </c>
      <c r="AH2994" s="20" t="str">
        <f t="shared" si="14"/>
        <v/>
      </c>
      <c r="AI2994" s="24"/>
      <c r="AJ2994" s="24"/>
      <c r="AK2994" s="24"/>
      <c r="AL2994" s="22">
        <f t="shared" si="25"/>
        <v>1</v>
      </c>
    </row>
    <row r="2995" ht="12.75" customHeight="1">
      <c r="A2995" s="13" t="s">
        <v>201</v>
      </c>
      <c r="B2995" s="13" t="str">
        <f>IFERROR(__xludf.DUMMYFUNCTION("REGEXREPLACE(A2995, ""\d"", """")"),"         Чувашская Республика - Чувашия")</f>
        <v>         Чувашская Республика - Чувашия</v>
      </c>
      <c r="C2995" s="14" t="str">
        <f t="shared" si="15"/>
        <v>Чувашская Республика - Чувашия</v>
      </c>
      <c r="D2995" s="3">
        <f t="shared" si="16"/>
        <v>2</v>
      </c>
      <c r="E2995" s="15" t="s">
        <v>47</v>
      </c>
      <c r="F2995" s="13" t="str">
        <f>IFERROR(__xludf.DUMMYFUNCTION("REGEXEXTRACT(E2995, ""[А-Яа-я].*"")"),"транспортные травмы всех видов")</f>
        <v>транспортные травмы всех видов</v>
      </c>
      <c r="G2995" s="16">
        <f t="shared" si="17"/>
        <v>2</v>
      </c>
      <c r="H2995" s="13" t="s">
        <v>28</v>
      </c>
      <c r="I2995" s="13" t="str">
        <f>IFERROR(__xludf.DUMMYFUNCTION("REGEXREPLACE(H2995, "".*\s"", """")"),"человек")</f>
        <v>человек</v>
      </c>
      <c r="J2995" s="13" t="s">
        <v>29</v>
      </c>
      <c r="K2995" s="17" t="str">
        <f>IFERROR(__xludf.DUMMYFUNCTION("REGEXREPLACE(J2995, ""^[\d\s]+"", """")"),"значение показателя за год")</f>
        <v>значение показателя за год</v>
      </c>
      <c r="L2995" s="16">
        <f t="shared" si="18"/>
        <v>2</v>
      </c>
      <c r="M2995" s="13" t="s">
        <v>31</v>
      </c>
      <c r="N2995" s="13" t="str">
        <f>IFERROR(__xludf.DUMMYFUNCTION("REGEXEXTRACT(M2995, "" (.+)$"")"),"городское население")</f>
        <v>городское население</v>
      </c>
      <c r="O2995" s="18">
        <v>133.0</v>
      </c>
      <c r="P2995" s="18">
        <v>130.0</v>
      </c>
      <c r="Q2995" s="18">
        <v>103.0</v>
      </c>
      <c r="R2995" s="18">
        <v>94.0</v>
      </c>
      <c r="S2995" s="23" t="s">
        <v>37</v>
      </c>
      <c r="T2995" s="23" t="s">
        <v>37</v>
      </c>
      <c r="U2995" s="23" t="s">
        <v>37</v>
      </c>
      <c r="V2995" s="23" t="s">
        <v>37</v>
      </c>
      <c r="W2995" s="23" t="s">
        <v>37</v>
      </c>
      <c r="X2995" s="23" t="s">
        <v>37</v>
      </c>
      <c r="Y2995" s="23" t="s">
        <v>37</v>
      </c>
      <c r="Z2995" s="19" t="str">
        <f t="shared" si="6"/>
        <v/>
      </c>
      <c r="AA2995" s="19">
        <f t="shared" si="19"/>
        <v>460</v>
      </c>
      <c r="AB2995" s="19" t="str">
        <f t="shared" si="8"/>
        <v/>
      </c>
      <c r="AC2995" s="19">
        <f t="shared" si="20"/>
        <v>115</v>
      </c>
      <c r="AD2995" s="19">
        <f t="shared" si="21"/>
        <v>178</v>
      </c>
      <c r="AE2995" s="19" t="str">
        <f t="shared" si="22"/>
        <v>Нет моды</v>
      </c>
      <c r="AF2995" s="19">
        <f t="shared" si="23"/>
        <v>94</v>
      </c>
      <c r="AG2995" s="19">
        <f t="shared" si="24"/>
        <v>133</v>
      </c>
      <c r="AH2995" s="20" t="str">
        <f t="shared" si="14"/>
        <v/>
      </c>
      <c r="AI2995" s="24"/>
      <c r="AJ2995" s="24"/>
      <c r="AK2995" s="24"/>
      <c r="AL2995" s="22">
        <f t="shared" si="25"/>
        <v>1</v>
      </c>
    </row>
    <row r="2996" ht="12.75" customHeight="1">
      <c r="A2996" s="13" t="s">
        <v>201</v>
      </c>
      <c r="B2996" s="13" t="str">
        <f>IFERROR(__xludf.DUMMYFUNCTION("REGEXREPLACE(A2996, ""\d"", """")"),"         Чувашская Республика - Чувашия")</f>
        <v>         Чувашская Республика - Чувашия</v>
      </c>
      <c r="C2996" s="14" t="str">
        <f t="shared" si="15"/>
        <v>Чувашская Республика - Чувашия</v>
      </c>
      <c r="D2996" s="3">
        <f t="shared" si="16"/>
        <v>2</v>
      </c>
      <c r="E2996" s="15" t="s">
        <v>47</v>
      </c>
      <c r="F2996" s="13" t="str">
        <f>IFERROR(__xludf.DUMMYFUNCTION("REGEXEXTRACT(E2996, ""[А-Яа-я].*"")"),"транспортные травмы всех видов")</f>
        <v>транспортные травмы всех видов</v>
      </c>
      <c r="G2996" s="16">
        <f t="shared" si="17"/>
        <v>2</v>
      </c>
      <c r="H2996" s="13" t="s">
        <v>28</v>
      </c>
      <c r="I2996" s="13" t="str">
        <f>IFERROR(__xludf.DUMMYFUNCTION("REGEXREPLACE(H2996, "".*\s"", """")"),"человек")</f>
        <v>человек</v>
      </c>
      <c r="J2996" s="13" t="s">
        <v>29</v>
      </c>
      <c r="K2996" s="17" t="str">
        <f>IFERROR(__xludf.DUMMYFUNCTION("REGEXREPLACE(J2996, ""^[\d\s]+"", """")"),"значение показателя за год")</f>
        <v>значение показателя за год</v>
      </c>
      <c r="L2996" s="16">
        <f t="shared" si="18"/>
        <v>2</v>
      </c>
      <c r="M2996" s="13" t="s">
        <v>32</v>
      </c>
      <c r="N2996" s="13" t="str">
        <f>IFERROR(__xludf.DUMMYFUNCTION("REGEXEXTRACT(M2996, "" (.+)$"")"),"сельское население")</f>
        <v>сельское население</v>
      </c>
      <c r="O2996" s="18">
        <v>167.0</v>
      </c>
      <c r="P2996" s="18">
        <v>182.0</v>
      </c>
      <c r="Q2996" s="18">
        <v>137.0</v>
      </c>
      <c r="R2996" s="18">
        <v>129.0</v>
      </c>
      <c r="S2996" s="23" t="s">
        <v>37</v>
      </c>
      <c r="T2996" s="23" t="s">
        <v>37</v>
      </c>
      <c r="U2996" s="23" t="s">
        <v>37</v>
      </c>
      <c r="V2996" s="23" t="s">
        <v>37</v>
      </c>
      <c r="W2996" s="23" t="s">
        <v>37</v>
      </c>
      <c r="X2996" s="23" t="s">
        <v>37</v>
      </c>
      <c r="Y2996" s="23" t="s">
        <v>37</v>
      </c>
      <c r="Z2996" s="19" t="str">
        <f t="shared" si="6"/>
        <v/>
      </c>
      <c r="AA2996" s="19" t="str">
        <f t="shared" si="19"/>
        <v/>
      </c>
      <c r="AB2996" s="19">
        <f t="shared" si="8"/>
        <v>615</v>
      </c>
      <c r="AC2996" s="19">
        <f t="shared" si="20"/>
        <v>153.75</v>
      </c>
      <c r="AD2996" s="19">
        <f t="shared" si="21"/>
        <v>131.5</v>
      </c>
      <c r="AE2996" s="19" t="str">
        <f t="shared" si="22"/>
        <v>Нет моды</v>
      </c>
      <c r="AF2996" s="19">
        <f t="shared" si="23"/>
        <v>129</v>
      </c>
      <c r="AG2996" s="19">
        <f t="shared" si="24"/>
        <v>182</v>
      </c>
      <c r="AH2996" s="20" t="str">
        <f t="shared" si="14"/>
        <v>Город: 43%; Село: 57%</v>
      </c>
      <c r="AI2996" s="24"/>
      <c r="AJ2996" s="24"/>
      <c r="AK2996" s="24"/>
      <c r="AL2996" s="22">
        <f t="shared" si="25"/>
        <v>1</v>
      </c>
    </row>
    <row r="2997" ht="12.75" customHeight="1">
      <c r="A2997" s="13" t="s">
        <v>201</v>
      </c>
      <c r="B2997" s="13" t="str">
        <f>IFERROR(__xludf.DUMMYFUNCTION("REGEXREPLACE(A2997, ""\d"", """")"),"         Чувашская Республика - Чувашия")</f>
        <v>         Чувашская Республика - Чувашия</v>
      </c>
      <c r="C2997" s="14" t="str">
        <f t="shared" si="15"/>
        <v>Чувашская Республика - Чувашия</v>
      </c>
      <c r="D2997" s="3">
        <f t="shared" si="16"/>
        <v>2</v>
      </c>
      <c r="E2997" s="15" t="s">
        <v>48</v>
      </c>
      <c r="F2997" s="13" t="str">
        <f>IFERROR(__xludf.DUMMYFUNCTION("REGEXEXTRACT(E2997, ""[А-Яа-я].*"")"),"Убийство")</f>
        <v>Убийство</v>
      </c>
      <c r="G2997" s="16">
        <f t="shared" si="17"/>
        <v>2</v>
      </c>
      <c r="H2997" s="13" t="s">
        <v>28</v>
      </c>
      <c r="I2997" s="13" t="str">
        <f>IFERROR(__xludf.DUMMYFUNCTION("REGEXREPLACE(H2997, "".*\s"", """")"),"человек")</f>
        <v>человек</v>
      </c>
      <c r="J2997" s="13" t="s">
        <v>29</v>
      </c>
      <c r="K2997" s="17" t="str">
        <f>IFERROR(__xludf.DUMMYFUNCTION("REGEXREPLACE(J2997, ""^[\d\s]+"", """")"),"значение показателя за год")</f>
        <v>значение показателя за год</v>
      </c>
      <c r="L2997" s="16">
        <f t="shared" si="18"/>
        <v>2</v>
      </c>
      <c r="M2997" s="13" t="s">
        <v>30</v>
      </c>
      <c r="N2997" s="13" t="str">
        <f>IFERROR(__xludf.DUMMYFUNCTION("REGEXEXTRACT(M2997, "" (.+)$"")"),"все население")</f>
        <v>все население</v>
      </c>
      <c r="O2997" s="18">
        <v>86.0</v>
      </c>
      <c r="P2997" s="18">
        <v>92.0</v>
      </c>
      <c r="Q2997" s="18">
        <v>108.0</v>
      </c>
      <c r="R2997" s="18">
        <v>72.0</v>
      </c>
      <c r="S2997" s="18">
        <v>62.0</v>
      </c>
      <c r="T2997" s="18">
        <v>47.0</v>
      </c>
      <c r="U2997" s="18">
        <v>35.0</v>
      </c>
      <c r="V2997" s="18">
        <v>25.0</v>
      </c>
      <c r="W2997" s="18">
        <v>40.0</v>
      </c>
      <c r="X2997" s="18">
        <v>47.0</v>
      </c>
      <c r="Y2997" s="18">
        <v>57.0</v>
      </c>
      <c r="Z2997" s="19">
        <f t="shared" si="6"/>
        <v>671</v>
      </c>
      <c r="AA2997" s="19" t="str">
        <f t="shared" si="19"/>
        <v/>
      </c>
      <c r="AB2997" s="19" t="str">
        <f t="shared" si="8"/>
        <v/>
      </c>
      <c r="AC2997" s="19">
        <f t="shared" si="20"/>
        <v>61</v>
      </c>
      <c r="AD2997" s="19">
        <f t="shared" si="21"/>
        <v>72</v>
      </c>
      <c r="AE2997" s="19" t="str">
        <f t="shared" si="22"/>
        <v>Нет моды</v>
      </c>
      <c r="AF2997" s="19">
        <f t="shared" si="23"/>
        <v>25</v>
      </c>
      <c r="AG2997" s="19">
        <f t="shared" si="24"/>
        <v>108</v>
      </c>
      <c r="AH2997" s="20" t="str">
        <f t="shared" si="14"/>
        <v/>
      </c>
      <c r="AI2997" s="21"/>
      <c r="AJ2997" s="21"/>
      <c r="AK2997" s="21"/>
      <c r="AL2997" s="22">
        <f t="shared" si="25"/>
        <v>1</v>
      </c>
    </row>
    <row r="2998" ht="12.75" customHeight="1">
      <c r="A2998" s="13" t="s">
        <v>201</v>
      </c>
      <c r="B2998" s="13" t="str">
        <f>IFERROR(__xludf.DUMMYFUNCTION("REGEXREPLACE(A2998, ""\d"", """")"),"         Чувашская Республика - Чувашия")</f>
        <v>         Чувашская Республика - Чувашия</v>
      </c>
      <c r="C2998" s="14" t="str">
        <f t="shared" si="15"/>
        <v>Чувашская Республика - Чувашия</v>
      </c>
      <c r="D2998" s="3">
        <f t="shared" si="16"/>
        <v>2</v>
      </c>
      <c r="E2998" s="15" t="s">
        <v>48</v>
      </c>
      <c r="F2998" s="13" t="str">
        <f>IFERROR(__xludf.DUMMYFUNCTION("REGEXEXTRACT(E2998, ""[А-Яа-я].*"")"),"Убийство")</f>
        <v>Убийство</v>
      </c>
      <c r="G2998" s="16">
        <f t="shared" si="17"/>
        <v>2</v>
      </c>
      <c r="H2998" s="13" t="s">
        <v>28</v>
      </c>
      <c r="I2998" s="13" t="str">
        <f>IFERROR(__xludf.DUMMYFUNCTION("REGEXREPLACE(H2998, "".*\s"", """")"),"человек")</f>
        <v>человек</v>
      </c>
      <c r="J2998" s="13" t="s">
        <v>29</v>
      </c>
      <c r="K2998" s="17" t="str">
        <f>IFERROR(__xludf.DUMMYFUNCTION("REGEXREPLACE(J2998, ""^[\d\s]+"", """")"),"значение показателя за год")</f>
        <v>значение показателя за год</v>
      </c>
      <c r="L2998" s="16">
        <f t="shared" si="18"/>
        <v>2</v>
      </c>
      <c r="M2998" s="13" t="s">
        <v>31</v>
      </c>
      <c r="N2998" s="13" t="str">
        <f>IFERROR(__xludf.DUMMYFUNCTION("REGEXEXTRACT(M2998, "" (.+)$"")"),"городское население")</f>
        <v>городское население</v>
      </c>
      <c r="O2998" s="18">
        <v>41.0</v>
      </c>
      <c r="P2998" s="18">
        <v>37.0</v>
      </c>
      <c r="Q2998" s="18">
        <v>54.0</v>
      </c>
      <c r="R2998" s="18">
        <v>40.0</v>
      </c>
      <c r="S2998" s="18">
        <v>30.0</v>
      </c>
      <c r="T2998" s="18">
        <v>26.0</v>
      </c>
      <c r="U2998" s="18">
        <v>13.0</v>
      </c>
      <c r="V2998" s="18">
        <v>11.0</v>
      </c>
      <c r="W2998" s="18">
        <v>19.0</v>
      </c>
      <c r="X2998" s="18">
        <v>28.0</v>
      </c>
      <c r="Y2998" s="18">
        <v>27.0</v>
      </c>
      <c r="Z2998" s="19" t="str">
        <f t="shared" si="6"/>
        <v/>
      </c>
      <c r="AA2998" s="19">
        <f t="shared" si="19"/>
        <v>326</v>
      </c>
      <c r="AB2998" s="19" t="str">
        <f t="shared" si="8"/>
        <v/>
      </c>
      <c r="AC2998" s="19">
        <f t="shared" si="20"/>
        <v>29.63636364</v>
      </c>
      <c r="AD2998" s="19">
        <f t="shared" si="21"/>
        <v>40</v>
      </c>
      <c r="AE2998" s="19" t="str">
        <f t="shared" si="22"/>
        <v>Нет моды</v>
      </c>
      <c r="AF2998" s="19">
        <f t="shared" si="23"/>
        <v>11</v>
      </c>
      <c r="AG2998" s="19">
        <f t="shared" si="24"/>
        <v>54</v>
      </c>
      <c r="AH2998" s="20" t="str">
        <f t="shared" si="14"/>
        <v/>
      </c>
      <c r="AI2998" s="21"/>
      <c r="AJ2998" s="21"/>
      <c r="AK2998" s="21"/>
      <c r="AL2998" s="22">
        <f t="shared" si="25"/>
        <v>1</v>
      </c>
    </row>
    <row r="2999" ht="12.75" customHeight="1">
      <c r="A2999" s="13" t="s">
        <v>201</v>
      </c>
      <c r="B2999" s="13" t="str">
        <f>IFERROR(__xludf.DUMMYFUNCTION("REGEXREPLACE(A2999, ""\d"", """")"),"         Чувашская Республика - Чувашия")</f>
        <v>         Чувашская Республика - Чувашия</v>
      </c>
      <c r="C2999" s="14" t="str">
        <f t="shared" si="15"/>
        <v>Чувашская Республика - Чувашия</v>
      </c>
      <c r="D2999" s="3">
        <f t="shared" si="16"/>
        <v>2</v>
      </c>
      <c r="E2999" s="15" t="s">
        <v>48</v>
      </c>
      <c r="F2999" s="13" t="str">
        <f>IFERROR(__xludf.DUMMYFUNCTION("REGEXEXTRACT(E2999, ""[А-Яа-я].*"")"),"Убийство")</f>
        <v>Убийство</v>
      </c>
      <c r="G2999" s="16">
        <f t="shared" si="17"/>
        <v>2</v>
      </c>
      <c r="H2999" s="13" t="s">
        <v>28</v>
      </c>
      <c r="I2999" s="13" t="str">
        <f>IFERROR(__xludf.DUMMYFUNCTION("REGEXREPLACE(H2999, "".*\s"", """")"),"человек")</f>
        <v>человек</v>
      </c>
      <c r="J2999" s="13" t="s">
        <v>29</v>
      </c>
      <c r="K2999" s="17" t="str">
        <f>IFERROR(__xludf.DUMMYFUNCTION("REGEXREPLACE(J2999, ""^[\d\s]+"", """")"),"значение показателя за год")</f>
        <v>значение показателя за год</v>
      </c>
      <c r="L2999" s="16">
        <f t="shared" si="18"/>
        <v>2</v>
      </c>
      <c r="M2999" s="13" t="s">
        <v>32</v>
      </c>
      <c r="N2999" s="13" t="str">
        <f>IFERROR(__xludf.DUMMYFUNCTION("REGEXEXTRACT(M2999, "" (.+)$"")"),"сельское население")</f>
        <v>сельское население</v>
      </c>
      <c r="O2999" s="18">
        <v>45.0</v>
      </c>
      <c r="P2999" s="18">
        <v>55.0</v>
      </c>
      <c r="Q2999" s="18">
        <v>54.0</v>
      </c>
      <c r="R2999" s="18">
        <v>32.0</v>
      </c>
      <c r="S2999" s="18">
        <v>32.0</v>
      </c>
      <c r="T2999" s="18">
        <v>21.0</v>
      </c>
      <c r="U2999" s="18">
        <v>22.0</v>
      </c>
      <c r="V2999" s="18">
        <v>14.0</v>
      </c>
      <c r="W2999" s="18">
        <v>21.0</v>
      </c>
      <c r="X2999" s="18">
        <v>19.0</v>
      </c>
      <c r="Y2999" s="18">
        <v>30.0</v>
      </c>
      <c r="Z2999" s="19" t="str">
        <f t="shared" si="6"/>
        <v/>
      </c>
      <c r="AA2999" s="19" t="str">
        <f t="shared" si="19"/>
        <v/>
      </c>
      <c r="AB2999" s="19">
        <f t="shared" si="8"/>
        <v>345</v>
      </c>
      <c r="AC2999" s="19">
        <f t="shared" si="20"/>
        <v>31.36363636</v>
      </c>
      <c r="AD2999" s="19">
        <f t="shared" si="21"/>
        <v>29</v>
      </c>
      <c r="AE2999" s="19" t="str">
        <f t="shared" si="22"/>
        <v>Нет моды</v>
      </c>
      <c r="AF2999" s="19">
        <f t="shared" si="23"/>
        <v>14</v>
      </c>
      <c r="AG2999" s="19">
        <f t="shared" si="24"/>
        <v>55</v>
      </c>
      <c r="AH2999" s="20" t="str">
        <f t="shared" si="14"/>
        <v>Город: 49%; Село: 51%</v>
      </c>
      <c r="AI2999" s="21"/>
      <c r="AJ2999" s="21"/>
      <c r="AK2999" s="21"/>
      <c r="AL2999" s="22">
        <f t="shared" si="25"/>
        <v>1</v>
      </c>
    </row>
    <row r="3000" ht="12.75" customHeight="1">
      <c r="A3000" s="13" t="s">
        <v>201</v>
      </c>
      <c r="B3000" s="13" t="str">
        <f>IFERROR(__xludf.DUMMYFUNCTION("REGEXREPLACE(A3000, ""\d"", """")"),"         Чувашская Республика - Чувашия")</f>
        <v>         Чувашская Республика - Чувашия</v>
      </c>
      <c r="C3000" s="14" t="str">
        <f t="shared" si="15"/>
        <v>Чувашская Республика - Чувашия</v>
      </c>
      <c r="D3000" s="3">
        <f t="shared" si="16"/>
        <v>2</v>
      </c>
      <c r="E3000" s="15" t="s">
        <v>49</v>
      </c>
      <c r="F3000" s="13" t="str">
        <f>IFERROR(__xludf.DUMMYFUNCTION("REGEXEXTRACT(E3000, ""[А-Яа-я].*"")"),"Цереброваскулярные болезни")</f>
        <v>Цереброваскулярные болезни</v>
      </c>
      <c r="G3000" s="16">
        <f t="shared" si="17"/>
        <v>2</v>
      </c>
      <c r="H3000" s="13" t="s">
        <v>28</v>
      </c>
      <c r="I3000" s="13" t="str">
        <f>IFERROR(__xludf.DUMMYFUNCTION("REGEXREPLACE(H3000, "".*\s"", """")"),"человек")</f>
        <v>человек</v>
      </c>
      <c r="J3000" s="13" t="s">
        <v>29</v>
      </c>
      <c r="K3000" s="17" t="str">
        <f>IFERROR(__xludf.DUMMYFUNCTION("REGEXREPLACE(J3000, ""^[\d\s]+"", """")"),"значение показателя за год")</f>
        <v>значение показателя за год</v>
      </c>
      <c r="L3000" s="16">
        <f t="shared" si="18"/>
        <v>2</v>
      </c>
      <c r="M3000" s="13" t="s">
        <v>30</v>
      </c>
      <c r="N3000" s="13" t="str">
        <f>IFERROR(__xludf.DUMMYFUNCTION("REGEXEXTRACT(M3000, "" (.+)$"")"),"все население")</f>
        <v>все население</v>
      </c>
      <c r="O3000" s="18">
        <v>2735.0</v>
      </c>
      <c r="P3000" s="18">
        <v>2535.0</v>
      </c>
      <c r="Q3000" s="18">
        <v>2594.0</v>
      </c>
      <c r="R3000" s="18">
        <v>2450.0</v>
      </c>
      <c r="S3000" s="18">
        <v>2613.0</v>
      </c>
      <c r="T3000" s="18">
        <v>2948.0</v>
      </c>
      <c r="U3000" s="18">
        <v>2749.0</v>
      </c>
      <c r="V3000" s="18">
        <v>3552.0</v>
      </c>
      <c r="W3000" s="18">
        <v>3796.0</v>
      </c>
      <c r="X3000" s="18">
        <v>2922.0</v>
      </c>
      <c r="Y3000" s="18">
        <v>2693.0</v>
      </c>
      <c r="Z3000" s="19">
        <f t="shared" si="6"/>
        <v>31587</v>
      </c>
      <c r="AA3000" s="19" t="str">
        <f t="shared" si="19"/>
        <v/>
      </c>
      <c r="AB3000" s="19" t="str">
        <f t="shared" si="8"/>
        <v/>
      </c>
      <c r="AC3000" s="19">
        <f t="shared" si="20"/>
        <v>2871.545455</v>
      </c>
      <c r="AD3000" s="19">
        <f t="shared" si="21"/>
        <v>1252.5</v>
      </c>
      <c r="AE3000" s="19" t="str">
        <f t="shared" si="22"/>
        <v>Нет моды</v>
      </c>
      <c r="AF3000" s="19">
        <f t="shared" si="23"/>
        <v>2450</v>
      </c>
      <c r="AG3000" s="19">
        <f t="shared" si="24"/>
        <v>3796</v>
      </c>
      <c r="AH3000" s="20" t="str">
        <f t="shared" si="14"/>
        <v/>
      </c>
      <c r="AI3000" s="21"/>
      <c r="AJ3000" s="21"/>
      <c r="AK3000" s="21"/>
      <c r="AL3000" s="22">
        <f t="shared" si="25"/>
        <v>1</v>
      </c>
    </row>
    <row r="3001" ht="12.75" customHeight="1">
      <c r="A3001" s="13" t="s">
        <v>201</v>
      </c>
      <c r="B3001" s="13" t="str">
        <f>IFERROR(__xludf.DUMMYFUNCTION("REGEXREPLACE(A3001, ""\d"", """")"),"         Чувашская Республика - Чувашия")</f>
        <v>         Чувашская Республика - Чувашия</v>
      </c>
      <c r="C3001" s="14" t="str">
        <f t="shared" si="15"/>
        <v>Чувашская Республика - Чувашия</v>
      </c>
      <c r="D3001" s="3">
        <f t="shared" si="16"/>
        <v>2</v>
      </c>
      <c r="E3001" s="15" t="s">
        <v>49</v>
      </c>
      <c r="F3001" s="13" t="str">
        <f>IFERROR(__xludf.DUMMYFUNCTION("REGEXEXTRACT(E3001, ""[А-Яа-я].*"")"),"Цереброваскулярные болезни")</f>
        <v>Цереброваскулярные болезни</v>
      </c>
      <c r="G3001" s="16">
        <f t="shared" si="17"/>
        <v>2</v>
      </c>
      <c r="H3001" s="13" t="s">
        <v>28</v>
      </c>
      <c r="I3001" s="13" t="str">
        <f>IFERROR(__xludf.DUMMYFUNCTION("REGEXREPLACE(H3001, "".*\s"", """")"),"человек")</f>
        <v>человек</v>
      </c>
      <c r="J3001" s="13" t="s">
        <v>29</v>
      </c>
      <c r="K3001" s="17" t="str">
        <f>IFERROR(__xludf.DUMMYFUNCTION("REGEXREPLACE(J3001, ""^[\d\s]+"", """")"),"значение показателя за год")</f>
        <v>значение показателя за год</v>
      </c>
      <c r="L3001" s="16">
        <f t="shared" si="18"/>
        <v>2</v>
      </c>
      <c r="M3001" s="13" t="s">
        <v>31</v>
      </c>
      <c r="N3001" s="13" t="str">
        <f>IFERROR(__xludf.DUMMYFUNCTION("REGEXEXTRACT(M3001, "" (.+)$"")"),"городское население")</f>
        <v>городское население</v>
      </c>
      <c r="O3001" s="18">
        <v>1556.0</v>
      </c>
      <c r="P3001" s="18">
        <v>1223.0</v>
      </c>
      <c r="Q3001" s="18">
        <v>1363.0</v>
      </c>
      <c r="R3001" s="18">
        <v>1298.0</v>
      </c>
      <c r="S3001" s="18">
        <v>1271.0</v>
      </c>
      <c r="T3001" s="18">
        <v>1510.0</v>
      </c>
      <c r="U3001" s="18">
        <v>1497.0</v>
      </c>
      <c r="V3001" s="18">
        <v>1975.0</v>
      </c>
      <c r="W3001" s="18">
        <v>1962.0</v>
      </c>
      <c r="X3001" s="18">
        <v>1416.0</v>
      </c>
      <c r="Y3001" s="18">
        <v>1378.0</v>
      </c>
      <c r="Z3001" s="19" t="str">
        <f t="shared" si="6"/>
        <v/>
      </c>
      <c r="AA3001" s="19">
        <f t="shared" si="19"/>
        <v>16449</v>
      </c>
      <c r="AB3001" s="19" t="str">
        <f t="shared" si="8"/>
        <v/>
      </c>
      <c r="AC3001" s="19">
        <f t="shared" si="20"/>
        <v>1495.363636</v>
      </c>
      <c r="AD3001" s="19">
        <f t="shared" si="21"/>
        <v>2212.5</v>
      </c>
      <c r="AE3001" s="19" t="str">
        <f t="shared" si="22"/>
        <v>Нет моды</v>
      </c>
      <c r="AF3001" s="19">
        <f t="shared" si="23"/>
        <v>1223</v>
      </c>
      <c r="AG3001" s="19">
        <f t="shared" si="24"/>
        <v>1975</v>
      </c>
      <c r="AH3001" s="20" t="str">
        <f t="shared" si="14"/>
        <v/>
      </c>
      <c r="AI3001" s="21"/>
      <c r="AJ3001" s="21"/>
      <c r="AK3001" s="21"/>
      <c r="AL3001" s="22">
        <f t="shared" si="25"/>
        <v>1</v>
      </c>
    </row>
    <row r="3002" ht="12.75" customHeight="1">
      <c r="A3002" s="13" t="s">
        <v>201</v>
      </c>
      <c r="B3002" s="13" t="str">
        <f>IFERROR(__xludf.DUMMYFUNCTION("REGEXREPLACE(A3002, ""\d"", """")"),"         Чувашская Республика - Чувашия")</f>
        <v>         Чувашская Республика - Чувашия</v>
      </c>
      <c r="C3002" s="14" t="str">
        <f t="shared" si="15"/>
        <v>Чувашская Республика - Чувашия</v>
      </c>
      <c r="D3002" s="3">
        <f t="shared" si="16"/>
        <v>2</v>
      </c>
      <c r="E3002" s="15" t="s">
        <v>49</v>
      </c>
      <c r="F3002" s="13" t="str">
        <f>IFERROR(__xludf.DUMMYFUNCTION("REGEXEXTRACT(E3002, ""[А-Яа-я].*"")"),"Цереброваскулярные болезни")</f>
        <v>Цереброваскулярные болезни</v>
      </c>
      <c r="G3002" s="16">
        <f t="shared" si="17"/>
        <v>2</v>
      </c>
      <c r="H3002" s="13" t="s">
        <v>28</v>
      </c>
      <c r="I3002" s="13" t="str">
        <f>IFERROR(__xludf.DUMMYFUNCTION("REGEXREPLACE(H3002, "".*\s"", """")"),"человек")</f>
        <v>человек</v>
      </c>
      <c r="J3002" s="13" t="s">
        <v>29</v>
      </c>
      <c r="K3002" s="17" t="str">
        <f>IFERROR(__xludf.DUMMYFUNCTION("REGEXREPLACE(J3002, ""^[\d\s]+"", """")"),"значение показателя за год")</f>
        <v>значение показателя за год</v>
      </c>
      <c r="L3002" s="16">
        <f t="shared" si="18"/>
        <v>2</v>
      </c>
      <c r="M3002" s="13" t="s">
        <v>32</v>
      </c>
      <c r="N3002" s="13" t="str">
        <f>IFERROR(__xludf.DUMMYFUNCTION("REGEXEXTRACT(M3002, "" (.+)$"")"),"сельское население")</f>
        <v>сельское население</v>
      </c>
      <c r="O3002" s="18">
        <v>1179.0</v>
      </c>
      <c r="P3002" s="18">
        <v>1312.0</v>
      </c>
      <c r="Q3002" s="18">
        <v>1231.0</v>
      </c>
      <c r="R3002" s="18">
        <v>1152.0</v>
      </c>
      <c r="S3002" s="18">
        <v>1342.0</v>
      </c>
      <c r="T3002" s="18">
        <v>1438.0</v>
      </c>
      <c r="U3002" s="18">
        <v>1252.0</v>
      </c>
      <c r="V3002" s="18">
        <v>1577.0</v>
      </c>
      <c r="W3002" s="18">
        <v>1834.0</v>
      </c>
      <c r="X3002" s="18">
        <v>1506.0</v>
      </c>
      <c r="Y3002" s="18">
        <v>1315.0</v>
      </c>
      <c r="Z3002" s="19" t="str">
        <f t="shared" si="6"/>
        <v/>
      </c>
      <c r="AA3002" s="19" t="str">
        <f t="shared" si="19"/>
        <v/>
      </c>
      <c r="AB3002" s="19">
        <f t="shared" si="8"/>
        <v>15138</v>
      </c>
      <c r="AC3002" s="19">
        <f t="shared" si="20"/>
        <v>1376.181818</v>
      </c>
      <c r="AD3002" s="19">
        <f t="shared" si="21"/>
        <v>1370.5</v>
      </c>
      <c r="AE3002" s="19" t="str">
        <f t="shared" si="22"/>
        <v>Нет моды</v>
      </c>
      <c r="AF3002" s="19">
        <f t="shared" si="23"/>
        <v>1152</v>
      </c>
      <c r="AG3002" s="19">
        <f t="shared" si="24"/>
        <v>1834</v>
      </c>
      <c r="AH3002" s="20" t="str">
        <f t="shared" si="14"/>
        <v>Город: 52%; Село: 48%</v>
      </c>
      <c r="AI3002" s="21"/>
      <c r="AJ3002" s="21"/>
      <c r="AK3002" s="21"/>
      <c r="AL3002" s="22">
        <f t="shared" si="25"/>
        <v>1</v>
      </c>
    </row>
    <row r="3003" ht="12.75" customHeight="1">
      <c r="A3003" s="13" t="s">
        <v>202</v>
      </c>
      <c r="B3003" s="13" t="str">
        <f>IFERROR(__xludf.DUMMYFUNCTION("REGEXREPLACE(A3003, ""\d"", """")"),"         Пермский край")</f>
        <v>         Пермский край</v>
      </c>
      <c r="C3003" s="14" t="str">
        <f t="shared" si="15"/>
        <v>Пермский край</v>
      </c>
      <c r="D3003" s="3">
        <f t="shared" si="16"/>
        <v>2</v>
      </c>
      <c r="E3003" s="15" t="s">
        <v>27</v>
      </c>
      <c r="F3003" s="13" t="str">
        <f>IFERROR(__xludf.DUMMYFUNCTION("REGEXEXTRACT(E3003, ""[А-Яа-я].*"")"),"Болезни органов дыхания")</f>
        <v>Болезни органов дыхания</v>
      </c>
      <c r="G3003" s="16">
        <f t="shared" si="17"/>
        <v>2</v>
      </c>
      <c r="H3003" s="13" t="s">
        <v>28</v>
      </c>
      <c r="I3003" s="13" t="str">
        <f>IFERROR(__xludf.DUMMYFUNCTION("REGEXREPLACE(H3003, "".*\s"", """")"),"человек")</f>
        <v>человек</v>
      </c>
      <c r="J3003" s="13" t="s">
        <v>29</v>
      </c>
      <c r="K3003" s="17" t="str">
        <f>IFERROR(__xludf.DUMMYFUNCTION("REGEXREPLACE(J3003, ""^[\d\s]+"", """")"),"значение показателя за год")</f>
        <v>значение показателя за год</v>
      </c>
      <c r="L3003" s="16">
        <f t="shared" si="18"/>
        <v>2</v>
      </c>
      <c r="M3003" s="13" t="s">
        <v>30</v>
      </c>
      <c r="N3003" s="13" t="str">
        <f>IFERROR(__xludf.DUMMYFUNCTION("REGEXEXTRACT(M3003, "" (.+)$"")"),"все население")</f>
        <v>все население</v>
      </c>
      <c r="O3003" s="18">
        <v>1399.0</v>
      </c>
      <c r="P3003" s="18">
        <v>1482.0</v>
      </c>
      <c r="Q3003" s="18">
        <v>1151.0</v>
      </c>
      <c r="R3003" s="18">
        <v>1101.0</v>
      </c>
      <c r="S3003" s="18">
        <v>1027.0</v>
      </c>
      <c r="T3003" s="18">
        <v>1089.0</v>
      </c>
      <c r="U3003" s="18">
        <v>911.0</v>
      </c>
      <c r="V3003" s="18">
        <v>1371.0</v>
      </c>
      <c r="W3003" s="18">
        <v>1493.0</v>
      </c>
      <c r="X3003" s="18">
        <v>983.0</v>
      </c>
      <c r="Y3003" s="18">
        <v>1113.0</v>
      </c>
      <c r="Z3003" s="19">
        <f t="shared" si="6"/>
        <v>13120</v>
      </c>
      <c r="AA3003" s="19" t="str">
        <f t="shared" si="19"/>
        <v/>
      </c>
      <c r="AB3003" s="19" t="str">
        <f t="shared" si="8"/>
        <v/>
      </c>
      <c r="AC3003" s="19">
        <f t="shared" si="20"/>
        <v>1192.727273</v>
      </c>
      <c r="AD3003" s="19">
        <f t="shared" si="21"/>
        <v>1282</v>
      </c>
      <c r="AE3003" s="19" t="str">
        <f t="shared" si="22"/>
        <v>Нет моды</v>
      </c>
      <c r="AF3003" s="19">
        <f t="shared" si="23"/>
        <v>911</v>
      </c>
      <c r="AG3003" s="19">
        <f t="shared" si="24"/>
        <v>1493</v>
      </c>
      <c r="AH3003" s="20" t="str">
        <f t="shared" si="14"/>
        <v/>
      </c>
      <c r="AI3003" s="21"/>
      <c r="AJ3003" s="21"/>
      <c r="AK3003" s="21"/>
      <c r="AL3003" s="22">
        <f t="shared" si="25"/>
        <v>1</v>
      </c>
    </row>
    <row r="3004" ht="12.75" customHeight="1">
      <c r="A3004" s="13" t="s">
        <v>202</v>
      </c>
      <c r="B3004" s="13" t="str">
        <f>IFERROR(__xludf.DUMMYFUNCTION("REGEXREPLACE(A3004, ""\d"", """")"),"         Пермский край")</f>
        <v>         Пермский край</v>
      </c>
      <c r="C3004" s="14" t="str">
        <f t="shared" si="15"/>
        <v>Пермский край</v>
      </c>
      <c r="D3004" s="3">
        <f t="shared" si="16"/>
        <v>2</v>
      </c>
      <c r="E3004" s="15" t="s">
        <v>27</v>
      </c>
      <c r="F3004" s="13" t="str">
        <f>IFERROR(__xludf.DUMMYFUNCTION("REGEXEXTRACT(E3004, ""[А-Яа-я].*"")"),"Болезни органов дыхания")</f>
        <v>Болезни органов дыхания</v>
      </c>
      <c r="G3004" s="16">
        <f t="shared" si="17"/>
        <v>2</v>
      </c>
      <c r="H3004" s="13" t="s">
        <v>28</v>
      </c>
      <c r="I3004" s="13" t="str">
        <f>IFERROR(__xludf.DUMMYFUNCTION("REGEXREPLACE(H3004, "".*\s"", """")"),"человек")</f>
        <v>человек</v>
      </c>
      <c r="J3004" s="13" t="s">
        <v>29</v>
      </c>
      <c r="K3004" s="17" t="str">
        <f>IFERROR(__xludf.DUMMYFUNCTION("REGEXREPLACE(J3004, ""^[\d\s]+"", """")"),"значение показателя за год")</f>
        <v>значение показателя за год</v>
      </c>
      <c r="L3004" s="16">
        <f t="shared" si="18"/>
        <v>2</v>
      </c>
      <c r="M3004" s="13" t="s">
        <v>31</v>
      </c>
      <c r="N3004" s="13" t="str">
        <f>IFERROR(__xludf.DUMMYFUNCTION("REGEXEXTRACT(M3004, "" (.+)$"")"),"городское население")</f>
        <v>городское население</v>
      </c>
      <c r="O3004" s="18">
        <v>956.0</v>
      </c>
      <c r="P3004" s="18">
        <v>993.0</v>
      </c>
      <c r="Q3004" s="18">
        <v>790.0</v>
      </c>
      <c r="R3004" s="18">
        <v>742.0</v>
      </c>
      <c r="S3004" s="18">
        <v>696.0</v>
      </c>
      <c r="T3004" s="18">
        <v>765.0</v>
      </c>
      <c r="U3004" s="18">
        <v>630.0</v>
      </c>
      <c r="V3004" s="18">
        <v>1026.0</v>
      </c>
      <c r="W3004" s="18">
        <v>1136.0</v>
      </c>
      <c r="X3004" s="18">
        <v>713.0</v>
      </c>
      <c r="Y3004" s="18">
        <v>773.0</v>
      </c>
      <c r="Z3004" s="19" t="str">
        <f t="shared" si="6"/>
        <v/>
      </c>
      <c r="AA3004" s="19">
        <f t="shared" si="19"/>
        <v>9220</v>
      </c>
      <c r="AB3004" s="19" t="str">
        <f t="shared" si="8"/>
        <v/>
      </c>
      <c r="AC3004" s="19">
        <f t="shared" si="20"/>
        <v>838.1818182</v>
      </c>
      <c r="AD3004" s="19">
        <f t="shared" si="21"/>
        <v>1009.5</v>
      </c>
      <c r="AE3004" s="19" t="str">
        <f t="shared" si="22"/>
        <v>Нет моды</v>
      </c>
      <c r="AF3004" s="19">
        <f t="shared" si="23"/>
        <v>630</v>
      </c>
      <c r="AG3004" s="19">
        <f t="shared" si="24"/>
        <v>1136</v>
      </c>
      <c r="AH3004" s="20" t="str">
        <f t="shared" si="14"/>
        <v/>
      </c>
      <c r="AI3004" s="21"/>
      <c r="AJ3004" s="21"/>
      <c r="AK3004" s="21"/>
      <c r="AL3004" s="22">
        <f t="shared" si="25"/>
        <v>1</v>
      </c>
    </row>
    <row r="3005" ht="12.75" customHeight="1">
      <c r="A3005" s="13" t="s">
        <v>202</v>
      </c>
      <c r="B3005" s="13" t="str">
        <f>IFERROR(__xludf.DUMMYFUNCTION("REGEXREPLACE(A3005, ""\d"", """")"),"         Пермский край")</f>
        <v>         Пермский край</v>
      </c>
      <c r="C3005" s="14" t="str">
        <f t="shared" si="15"/>
        <v>Пермский край</v>
      </c>
      <c r="D3005" s="3">
        <f t="shared" si="16"/>
        <v>2</v>
      </c>
      <c r="E3005" s="15" t="s">
        <v>27</v>
      </c>
      <c r="F3005" s="13" t="str">
        <f>IFERROR(__xludf.DUMMYFUNCTION("REGEXEXTRACT(E3005, ""[А-Яа-я].*"")"),"Болезни органов дыхания")</f>
        <v>Болезни органов дыхания</v>
      </c>
      <c r="G3005" s="16">
        <f t="shared" si="17"/>
        <v>2</v>
      </c>
      <c r="H3005" s="13" t="s">
        <v>28</v>
      </c>
      <c r="I3005" s="13" t="str">
        <f>IFERROR(__xludf.DUMMYFUNCTION("REGEXREPLACE(H3005, "".*\s"", """")"),"человек")</f>
        <v>человек</v>
      </c>
      <c r="J3005" s="13" t="s">
        <v>29</v>
      </c>
      <c r="K3005" s="17" t="str">
        <f>IFERROR(__xludf.DUMMYFUNCTION("REGEXREPLACE(J3005, ""^[\d\s]+"", """")"),"значение показателя за год")</f>
        <v>значение показателя за год</v>
      </c>
      <c r="L3005" s="16">
        <f t="shared" si="18"/>
        <v>2</v>
      </c>
      <c r="M3005" s="13" t="s">
        <v>32</v>
      </c>
      <c r="N3005" s="13" t="str">
        <f>IFERROR(__xludf.DUMMYFUNCTION("REGEXEXTRACT(M3005, "" (.+)$"")"),"сельское население")</f>
        <v>сельское население</v>
      </c>
      <c r="O3005" s="18">
        <v>443.0</v>
      </c>
      <c r="P3005" s="18">
        <v>489.0</v>
      </c>
      <c r="Q3005" s="18">
        <v>361.0</v>
      </c>
      <c r="R3005" s="18">
        <v>359.0</v>
      </c>
      <c r="S3005" s="18">
        <v>331.0</v>
      </c>
      <c r="T3005" s="18">
        <v>324.0</v>
      </c>
      <c r="U3005" s="18">
        <v>281.0</v>
      </c>
      <c r="V3005" s="18">
        <v>345.0</v>
      </c>
      <c r="W3005" s="18">
        <v>357.0</v>
      </c>
      <c r="X3005" s="18">
        <v>270.0</v>
      </c>
      <c r="Y3005" s="18">
        <v>340.0</v>
      </c>
      <c r="Z3005" s="19" t="str">
        <f t="shared" si="6"/>
        <v/>
      </c>
      <c r="AA3005" s="19" t="str">
        <f t="shared" si="19"/>
        <v/>
      </c>
      <c r="AB3005" s="19">
        <f t="shared" si="8"/>
        <v>3900</v>
      </c>
      <c r="AC3005" s="19">
        <f t="shared" si="20"/>
        <v>354.5454545</v>
      </c>
      <c r="AD3005" s="19">
        <f t="shared" si="21"/>
        <v>559.5</v>
      </c>
      <c r="AE3005" s="19" t="str">
        <f t="shared" si="22"/>
        <v>Нет моды</v>
      </c>
      <c r="AF3005" s="19">
        <f t="shared" si="23"/>
        <v>270</v>
      </c>
      <c r="AG3005" s="19">
        <f t="shared" si="24"/>
        <v>489</v>
      </c>
      <c r="AH3005" s="20" t="str">
        <f t="shared" si="14"/>
        <v>Город: 70%; Село: 30%</v>
      </c>
      <c r="AI3005" s="21"/>
      <c r="AJ3005" s="21"/>
      <c r="AK3005" s="21"/>
      <c r="AL3005" s="22">
        <f t="shared" si="25"/>
        <v>1</v>
      </c>
    </row>
    <row r="3006" ht="12.75" customHeight="1">
      <c r="A3006" s="13" t="s">
        <v>202</v>
      </c>
      <c r="B3006" s="13" t="str">
        <f>IFERROR(__xludf.DUMMYFUNCTION("REGEXREPLACE(A3006, ""\d"", """")"),"         Пермский край")</f>
        <v>         Пермский край</v>
      </c>
      <c r="C3006" s="14" t="str">
        <f t="shared" si="15"/>
        <v>Пермский край</v>
      </c>
      <c r="D3006" s="3">
        <f t="shared" si="16"/>
        <v>2</v>
      </c>
      <c r="E3006" s="15" t="s">
        <v>33</v>
      </c>
      <c r="F3006" s="13" t="str">
        <f>IFERROR(__xludf.DUMMYFUNCTION("REGEXEXTRACT(E3006, ""[А-Яа-я].*"")"),"Болезни органов пищеварения")</f>
        <v>Болезни органов пищеварения</v>
      </c>
      <c r="G3006" s="16">
        <f t="shared" si="17"/>
        <v>2</v>
      </c>
      <c r="H3006" s="13" t="s">
        <v>28</v>
      </c>
      <c r="I3006" s="13" t="str">
        <f>IFERROR(__xludf.DUMMYFUNCTION("REGEXREPLACE(H3006, "".*\s"", """")"),"человек")</f>
        <v>человек</v>
      </c>
      <c r="J3006" s="13" t="s">
        <v>29</v>
      </c>
      <c r="K3006" s="17" t="str">
        <f>IFERROR(__xludf.DUMMYFUNCTION("REGEXREPLACE(J3006, ""^[\d\s]+"", """")"),"значение показателя за год")</f>
        <v>значение показателя за год</v>
      </c>
      <c r="L3006" s="16">
        <f t="shared" si="18"/>
        <v>2</v>
      </c>
      <c r="M3006" s="13" t="s">
        <v>30</v>
      </c>
      <c r="N3006" s="13" t="str">
        <f>IFERROR(__xludf.DUMMYFUNCTION("REGEXEXTRACT(M3006, "" (.+)$"")"),"все население")</f>
        <v>все население</v>
      </c>
      <c r="O3006" s="18">
        <v>2068.0</v>
      </c>
      <c r="P3006" s="18">
        <v>2312.0</v>
      </c>
      <c r="Q3006" s="18">
        <v>2475.0</v>
      </c>
      <c r="R3006" s="18">
        <v>2354.0</v>
      </c>
      <c r="S3006" s="18">
        <v>2217.0</v>
      </c>
      <c r="T3006" s="18">
        <v>2284.0</v>
      </c>
      <c r="U3006" s="18">
        <v>2169.0</v>
      </c>
      <c r="V3006" s="18">
        <v>2217.0</v>
      </c>
      <c r="W3006" s="18">
        <v>2256.0</v>
      </c>
      <c r="X3006" s="18">
        <v>1977.0</v>
      </c>
      <c r="Y3006" s="18">
        <v>2048.0</v>
      </c>
      <c r="Z3006" s="19">
        <f t="shared" si="6"/>
        <v>24377</v>
      </c>
      <c r="AA3006" s="19" t="str">
        <f t="shared" si="19"/>
        <v/>
      </c>
      <c r="AB3006" s="19" t="str">
        <f t="shared" si="8"/>
        <v/>
      </c>
      <c r="AC3006" s="19">
        <f t="shared" si="20"/>
        <v>2216.090909</v>
      </c>
      <c r="AD3006" s="19">
        <f t="shared" si="21"/>
        <v>1233</v>
      </c>
      <c r="AE3006" s="19" t="str">
        <f t="shared" si="22"/>
        <v>Нет моды</v>
      </c>
      <c r="AF3006" s="19">
        <f t="shared" si="23"/>
        <v>1977</v>
      </c>
      <c r="AG3006" s="19">
        <f t="shared" si="24"/>
        <v>2475</v>
      </c>
      <c r="AH3006" s="20" t="str">
        <f t="shared" si="14"/>
        <v/>
      </c>
      <c r="AI3006" s="21"/>
      <c r="AJ3006" s="21"/>
      <c r="AK3006" s="21"/>
      <c r="AL3006" s="22">
        <f t="shared" si="25"/>
        <v>1</v>
      </c>
    </row>
    <row r="3007" ht="12.75" customHeight="1">
      <c r="A3007" s="13" t="s">
        <v>202</v>
      </c>
      <c r="B3007" s="13" t="str">
        <f>IFERROR(__xludf.DUMMYFUNCTION("REGEXREPLACE(A3007, ""\d"", """")"),"         Пермский край")</f>
        <v>         Пермский край</v>
      </c>
      <c r="C3007" s="14" t="str">
        <f t="shared" si="15"/>
        <v>Пермский край</v>
      </c>
      <c r="D3007" s="3">
        <f t="shared" si="16"/>
        <v>2</v>
      </c>
      <c r="E3007" s="15" t="s">
        <v>33</v>
      </c>
      <c r="F3007" s="13" t="str">
        <f>IFERROR(__xludf.DUMMYFUNCTION("REGEXEXTRACT(E3007, ""[А-Яа-я].*"")"),"Болезни органов пищеварения")</f>
        <v>Болезни органов пищеварения</v>
      </c>
      <c r="G3007" s="16">
        <f t="shared" si="17"/>
        <v>2</v>
      </c>
      <c r="H3007" s="13" t="s">
        <v>28</v>
      </c>
      <c r="I3007" s="13" t="str">
        <f>IFERROR(__xludf.DUMMYFUNCTION("REGEXREPLACE(H3007, "".*\s"", """")"),"человек")</f>
        <v>человек</v>
      </c>
      <c r="J3007" s="13" t="s">
        <v>29</v>
      </c>
      <c r="K3007" s="17" t="str">
        <f>IFERROR(__xludf.DUMMYFUNCTION("REGEXREPLACE(J3007, ""^[\d\s]+"", """")"),"значение показателя за год")</f>
        <v>значение показателя за год</v>
      </c>
      <c r="L3007" s="16">
        <f t="shared" si="18"/>
        <v>2</v>
      </c>
      <c r="M3007" s="13" t="s">
        <v>31</v>
      </c>
      <c r="N3007" s="13" t="str">
        <f>IFERROR(__xludf.DUMMYFUNCTION("REGEXEXTRACT(M3007, "" (.+)$"")"),"городское население")</f>
        <v>городское население</v>
      </c>
      <c r="O3007" s="18">
        <v>1539.0</v>
      </c>
      <c r="P3007" s="18">
        <v>1695.0</v>
      </c>
      <c r="Q3007" s="18">
        <v>1828.0</v>
      </c>
      <c r="R3007" s="18">
        <v>1764.0</v>
      </c>
      <c r="S3007" s="18">
        <v>1689.0</v>
      </c>
      <c r="T3007" s="18">
        <v>1729.0</v>
      </c>
      <c r="U3007" s="18">
        <v>1669.0</v>
      </c>
      <c r="V3007" s="18">
        <v>1657.0</v>
      </c>
      <c r="W3007" s="18">
        <v>1696.0</v>
      </c>
      <c r="X3007" s="18">
        <v>1514.0</v>
      </c>
      <c r="Y3007" s="18">
        <v>1519.0</v>
      </c>
      <c r="Z3007" s="19" t="str">
        <f t="shared" si="6"/>
        <v/>
      </c>
      <c r="AA3007" s="19">
        <f t="shared" si="19"/>
        <v>18299</v>
      </c>
      <c r="AB3007" s="19" t="str">
        <f t="shared" si="8"/>
        <v/>
      </c>
      <c r="AC3007" s="19">
        <f t="shared" si="20"/>
        <v>1663.545455</v>
      </c>
      <c r="AD3007" s="19">
        <f t="shared" si="21"/>
        <v>1902.5</v>
      </c>
      <c r="AE3007" s="19" t="str">
        <f t="shared" si="22"/>
        <v>Нет моды</v>
      </c>
      <c r="AF3007" s="19">
        <f t="shared" si="23"/>
        <v>1514</v>
      </c>
      <c r="AG3007" s="19">
        <f t="shared" si="24"/>
        <v>1828</v>
      </c>
      <c r="AH3007" s="20" t="str">
        <f t="shared" si="14"/>
        <v/>
      </c>
      <c r="AI3007" s="21"/>
      <c r="AJ3007" s="21"/>
      <c r="AK3007" s="21"/>
      <c r="AL3007" s="22">
        <f t="shared" si="25"/>
        <v>1</v>
      </c>
    </row>
    <row r="3008" ht="12.75" customHeight="1">
      <c r="A3008" s="13" t="s">
        <v>202</v>
      </c>
      <c r="B3008" s="13" t="str">
        <f>IFERROR(__xludf.DUMMYFUNCTION("REGEXREPLACE(A3008, ""\d"", """")"),"         Пермский край")</f>
        <v>         Пермский край</v>
      </c>
      <c r="C3008" s="14" t="str">
        <f t="shared" si="15"/>
        <v>Пермский край</v>
      </c>
      <c r="D3008" s="3">
        <f t="shared" si="16"/>
        <v>2</v>
      </c>
      <c r="E3008" s="15" t="s">
        <v>33</v>
      </c>
      <c r="F3008" s="13" t="str">
        <f>IFERROR(__xludf.DUMMYFUNCTION("REGEXEXTRACT(E3008, ""[А-Яа-я].*"")"),"Болезни органов пищеварения")</f>
        <v>Болезни органов пищеварения</v>
      </c>
      <c r="G3008" s="16">
        <f t="shared" si="17"/>
        <v>2</v>
      </c>
      <c r="H3008" s="13" t="s">
        <v>28</v>
      </c>
      <c r="I3008" s="13" t="str">
        <f>IFERROR(__xludf.DUMMYFUNCTION("REGEXREPLACE(H3008, "".*\s"", """")"),"человек")</f>
        <v>человек</v>
      </c>
      <c r="J3008" s="13" t="s">
        <v>29</v>
      </c>
      <c r="K3008" s="17" t="str">
        <f>IFERROR(__xludf.DUMMYFUNCTION("REGEXREPLACE(J3008, ""^[\d\s]+"", """")"),"значение показателя за год")</f>
        <v>значение показателя за год</v>
      </c>
      <c r="L3008" s="16">
        <f t="shared" si="18"/>
        <v>2</v>
      </c>
      <c r="M3008" s="13" t="s">
        <v>32</v>
      </c>
      <c r="N3008" s="13" t="str">
        <f>IFERROR(__xludf.DUMMYFUNCTION("REGEXEXTRACT(M3008, "" (.+)$"")"),"сельское население")</f>
        <v>сельское население</v>
      </c>
      <c r="O3008" s="18">
        <v>529.0</v>
      </c>
      <c r="P3008" s="18">
        <v>617.0</v>
      </c>
      <c r="Q3008" s="18">
        <v>647.0</v>
      </c>
      <c r="R3008" s="18">
        <v>590.0</v>
      </c>
      <c r="S3008" s="18">
        <v>528.0</v>
      </c>
      <c r="T3008" s="18">
        <v>555.0</v>
      </c>
      <c r="U3008" s="18">
        <v>500.0</v>
      </c>
      <c r="V3008" s="18">
        <v>560.0</v>
      </c>
      <c r="W3008" s="18">
        <v>560.0</v>
      </c>
      <c r="X3008" s="18">
        <v>463.0</v>
      </c>
      <c r="Y3008" s="18">
        <v>529.0</v>
      </c>
      <c r="Z3008" s="19" t="str">
        <f t="shared" si="6"/>
        <v/>
      </c>
      <c r="AA3008" s="19" t="str">
        <f t="shared" si="19"/>
        <v/>
      </c>
      <c r="AB3008" s="19">
        <f t="shared" si="8"/>
        <v>6078</v>
      </c>
      <c r="AC3008" s="19">
        <f t="shared" si="20"/>
        <v>552.5454545</v>
      </c>
      <c r="AD3008" s="19">
        <f t="shared" si="21"/>
        <v>1080.5</v>
      </c>
      <c r="AE3008" s="19" t="str">
        <f t="shared" si="22"/>
        <v>Нет моды</v>
      </c>
      <c r="AF3008" s="19">
        <f t="shared" si="23"/>
        <v>463</v>
      </c>
      <c r="AG3008" s="19">
        <f t="shared" si="24"/>
        <v>647</v>
      </c>
      <c r="AH3008" s="20" t="str">
        <f t="shared" si="14"/>
        <v>Город: 75%; Село: 25%</v>
      </c>
      <c r="AI3008" s="21"/>
      <c r="AJ3008" s="21"/>
      <c r="AK3008" s="21"/>
      <c r="AL3008" s="22">
        <f t="shared" si="25"/>
        <v>1</v>
      </c>
    </row>
    <row r="3009" ht="12.75" customHeight="1">
      <c r="A3009" s="13" t="s">
        <v>202</v>
      </c>
      <c r="B3009" s="13" t="str">
        <f>IFERROR(__xludf.DUMMYFUNCTION("REGEXREPLACE(A3009, ""\d"", """")"),"         Пермский край")</f>
        <v>         Пермский край</v>
      </c>
      <c r="C3009" s="14" t="str">
        <f t="shared" si="15"/>
        <v>Пермский край</v>
      </c>
      <c r="D3009" s="3">
        <f t="shared" si="16"/>
        <v>2</v>
      </c>
      <c r="E3009" s="15" t="s">
        <v>34</v>
      </c>
      <c r="F3009" s="13" t="str">
        <f>IFERROR(__xludf.DUMMYFUNCTION("REGEXEXTRACT(E3009, ""[А-Яа-я].*"")"),"Болезни системы кровообращения")</f>
        <v>Болезни системы кровообращения</v>
      </c>
      <c r="G3009" s="16">
        <f t="shared" si="17"/>
        <v>2</v>
      </c>
      <c r="H3009" s="13" t="s">
        <v>28</v>
      </c>
      <c r="I3009" s="13" t="str">
        <f>IFERROR(__xludf.DUMMYFUNCTION("REGEXREPLACE(H3009, "".*\s"", """")"),"человек")</f>
        <v>человек</v>
      </c>
      <c r="J3009" s="13" t="s">
        <v>29</v>
      </c>
      <c r="K3009" s="17" t="str">
        <f>IFERROR(__xludf.DUMMYFUNCTION("REGEXREPLACE(J3009, ""^[\d\s]+"", """")"),"значение показателя за год")</f>
        <v>значение показателя за год</v>
      </c>
      <c r="L3009" s="16">
        <f t="shared" si="18"/>
        <v>2</v>
      </c>
      <c r="M3009" s="13" t="s">
        <v>30</v>
      </c>
      <c r="N3009" s="13" t="str">
        <f>IFERROR(__xludf.DUMMYFUNCTION("REGEXEXTRACT(M3009, "" (.+)$"")"),"все население")</f>
        <v>все население</v>
      </c>
      <c r="O3009" s="18">
        <v>20519.0</v>
      </c>
      <c r="P3009" s="18">
        <v>18789.0</v>
      </c>
      <c r="Q3009" s="18">
        <v>19129.0</v>
      </c>
      <c r="R3009" s="18">
        <v>18220.0</v>
      </c>
      <c r="S3009" s="18">
        <v>17566.0</v>
      </c>
      <c r="T3009" s="18">
        <v>18020.0</v>
      </c>
      <c r="U3009" s="18">
        <v>17329.0</v>
      </c>
      <c r="V3009" s="18">
        <v>20005.0</v>
      </c>
      <c r="W3009" s="18">
        <v>19016.0</v>
      </c>
      <c r="X3009" s="18">
        <v>16525.0</v>
      </c>
      <c r="Y3009" s="18">
        <v>16086.0</v>
      </c>
      <c r="Z3009" s="19">
        <f t="shared" si="6"/>
        <v>201204</v>
      </c>
      <c r="AA3009" s="19" t="str">
        <f t="shared" si="19"/>
        <v/>
      </c>
      <c r="AB3009" s="19" t="str">
        <f t="shared" si="8"/>
        <v/>
      </c>
      <c r="AC3009" s="19">
        <f t="shared" si="20"/>
        <v>18291.27273</v>
      </c>
      <c r="AD3009" s="19">
        <f t="shared" si="21"/>
        <v>8366.5</v>
      </c>
      <c r="AE3009" s="19" t="str">
        <f t="shared" si="22"/>
        <v>Нет моды</v>
      </c>
      <c r="AF3009" s="19">
        <f t="shared" si="23"/>
        <v>16086</v>
      </c>
      <c r="AG3009" s="19">
        <f t="shared" si="24"/>
        <v>20519</v>
      </c>
      <c r="AH3009" s="20" t="str">
        <f t="shared" si="14"/>
        <v/>
      </c>
      <c r="AI3009" s="21"/>
      <c r="AJ3009" s="21"/>
      <c r="AK3009" s="21"/>
      <c r="AL3009" s="22">
        <f t="shared" si="25"/>
        <v>1</v>
      </c>
    </row>
    <row r="3010" ht="12.75" customHeight="1">
      <c r="A3010" s="13" t="s">
        <v>202</v>
      </c>
      <c r="B3010" s="13" t="str">
        <f>IFERROR(__xludf.DUMMYFUNCTION("REGEXREPLACE(A3010, ""\d"", """")"),"         Пермский край")</f>
        <v>         Пермский край</v>
      </c>
      <c r="C3010" s="14" t="str">
        <f t="shared" si="15"/>
        <v>Пермский край</v>
      </c>
      <c r="D3010" s="3">
        <f t="shared" si="16"/>
        <v>2</v>
      </c>
      <c r="E3010" s="15" t="s">
        <v>34</v>
      </c>
      <c r="F3010" s="13" t="str">
        <f>IFERROR(__xludf.DUMMYFUNCTION("REGEXEXTRACT(E3010, ""[А-Яа-я].*"")"),"Болезни системы кровообращения")</f>
        <v>Болезни системы кровообращения</v>
      </c>
      <c r="G3010" s="16">
        <f t="shared" si="17"/>
        <v>2</v>
      </c>
      <c r="H3010" s="13" t="s">
        <v>28</v>
      </c>
      <c r="I3010" s="13" t="str">
        <f>IFERROR(__xludf.DUMMYFUNCTION("REGEXREPLACE(H3010, "".*\s"", """")"),"человек")</f>
        <v>человек</v>
      </c>
      <c r="J3010" s="13" t="s">
        <v>29</v>
      </c>
      <c r="K3010" s="17" t="str">
        <f>IFERROR(__xludf.DUMMYFUNCTION("REGEXREPLACE(J3010, ""^[\d\s]+"", """")"),"значение показателя за год")</f>
        <v>значение показателя за год</v>
      </c>
      <c r="L3010" s="16">
        <f t="shared" si="18"/>
        <v>2</v>
      </c>
      <c r="M3010" s="13" t="s">
        <v>31</v>
      </c>
      <c r="N3010" s="13" t="str">
        <f>IFERROR(__xludf.DUMMYFUNCTION("REGEXEXTRACT(M3010, "" (.+)$"")"),"городское население")</f>
        <v>городское население</v>
      </c>
      <c r="O3010" s="18">
        <v>14963.0</v>
      </c>
      <c r="P3010" s="18">
        <v>13916.0</v>
      </c>
      <c r="Q3010" s="18">
        <v>14345.0</v>
      </c>
      <c r="R3010" s="18">
        <v>13574.0</v>
      </c>
      <c r="S3010" s="18">
        <v>13192.0</v>
      </c>
      <c r="T3010" s="18">
        <v>13454.0</v>
      </c>
      <c r="U3010" s="18">
        <v>12720.0</v>
      </c>
      <c r="V3010" s="18">
        <v>15063.0</v>
      </c>
      <c r="W3010" s="18">
        <v>14279.0</v>
      </c>
      <c r="X3010" s="18">
        <v>12246.0</v>
      </c>
      <c r="Y3010" s="18">
        <v>11862.0</v>
      </c>
      <c r="Z3010" s="19" t="str">
        <f t="shared" si="6"/>
        <v/>
      </c>
      <c r="AA3010" s="19">
        <f t="shared" si="19"/>
        <v>149614</v>
      </c>
      <c r="AB3010" s="19" t="str">
        <f t="shared" si="8"/>
        <v/>
      </c>
      <c r="AC3010" s="19">
        <f t="shared" si="20"/>
        <v>13601.27273</v>
      </c>
      <c r="AD3010" s="19">
        <f t="shared" si="21"/>
        <v>15574.5</v>
      </c>
      <c r="AE3010" s="19" t="str">
        <f t="shared" si="22"/>
        <v>Нет моды</v>
      </c>
      <c r="AF3010" s="19">
        <f t="shared" si="23"/>
        <v>11862</v>
      </c>
      <c r="AG3010" s="19">
        <f t="shared" si="24"/>
        <v>15063</v>
      </c>
      <c r="AH3010" s="20" t="str">
        <f t="shared" si="14"/>
        <v/>
      </c>
      <c r="AI3010" s="21"/>
      <c r="AJ3010" s="21"/>
      <c r="AK3010" s="21"/>
      <c r="AL3010" s="22">
        <f t="shared" si="25"/>
        <v>1</v>
      </c>
    </row>
    <row r="3011" ht="12.75" customHeight="1">
      <c r="A3011" s="13" t="s">
        <v>202</v>
      </c>
      <c r="B3011" s="13" t="str">
        <f>IFERROR(__xludf.DUMMYFUNCTION("REGEXREPLACE(A3011, ""\d"", """")"),"         Пермский край")</f>
        <v>         Пермский край</v>
      </c>
      <c r="C3011" s="14" t="str">
        <f t="shared" si="15"/>
        <v>Пермский край</v>
      </c>
      <c r="D3011" s="3">
        <f t="shared" si="16"/>
        <v>2</v>
      </c>
      <c r="E3011" s="15" t="s">
        <v>34</v>
      </c>
      <c r="F3011" s="13" t="str">
        <f>IFERROR(__xludf.DUMMYFUNCTION("REGEXEXTRACT(E3011, ""[А-Яа-я].*"")"),"Болезни системы кровообращения")</f>
        <v>Болезни системы кровообращения</v>
      </c>
      <c r="G3011" s="16">
        <f t="shared" si="17"/>
        <v>2</v>
      </c>
      <c r="H3011" s="13" t="s">
        <v>28</v>
      </c>
      <c r="I3011" s="13" t="str">
        <f>IFERROR(__xludf.DUMMYFUNCTION("REGEXREPLACE(H3011, "".*\s"", """")"),"человек")</f>
        <v>человек</v>
      </c>
      <c r="J3011" s="13" t="s">
        <v>29</v>
      </c>
      <c r="K3011" s="17" t="str">
        <f>IFERROR(__xludf.DUMMYFUNCTION("REGEXREPLACE(J3011, ""^[\d\s]+"", """")"),"значение показателя за год")</f>
        <v>значение показателя за год</v>
      </c>
      <c r="L3011" s="16">
        <f t="shared" si="18"/>
        <v>2</v>
      </c>
      <c r="M3011" s="13" t="s">
        <v>32</v>
      </c>
      <c r="N3011" s="13" t="str">
        <f>IFERROR(__xludf.DUMMYFUNCTION("REGEXEXTRACT(M3011, "" (.+)$"")"),"сельское население")</f>
        <v>сельское население</v>
      </c>
      <c r="O3011" s="18">
        <v>5556.0</v>
      </c>
      <c r="P3011" s="18">
        <v>4873.0</v>
      </c>
      <c r="Q3011" s="18">
        <v>4784.0</v>
      </c>
      <c r="R3011" s="18">
        <v>4646.0</v>
      </c>
      <c r="S3011" s="18">
        <v>4374.0</v>
      </c>
      <c r="T3011" s="18">
        <v>4566.0</v>
      </c>
      <c r="U3011" s="18">
        <v>4609.0</v>
      </c>
      <c r="V3011" s="18">
        <v>4942.0</v>
      </c>
      <c r="W3011" s="18">
        <v>4737.0</v>
      </c>
      <c r="X3011" s="18">
        <v>4279.0</v>
      </c>
      <c r="Y3011" s="18">
        <v>4224.0</v>
      </c>
      <c r="Z3011" s="19" t="str">
        <f t="shared" si="6"/>
        <v/>
      </c>
      <c r="AA3011" s="19" t="str">
        <f t="shared" si="19"/>
        <v/>
      </c>
      <c r="AB3011" s="19">
        <f t="shared" si="8"/>
        <v>51590</v>
      </c>
      <c r="AC3011" s="19">
        <f t="shared" si="20"/>
        <v>4690</v>
      </c>
      <c r="AD3011" s="19">
        <f t="shared" si="21"/>
        <v>8709</v>
      </c>
      <c r="AE3011" s="19" t="str">
        <f t="shared" si="22"/>
        <v>Нет моды</v>
      </c>
      <c r="AF3011" s="19">
        <f t="shared" si="23"/>
        <v>4224</v>
      </c>
      <c r="AG3011" s="19">
        <f t="shared" si="24"/>
        <v>5556</v>
      </c>
      <c r="AH3011" s="20" t="str">
        <f t="shared" si="14"/>
        <v>Город: 74%; Село: 26%</v>
      </c>
      <c r="AI3011" s="21"/>
      <c r="AJ3011" s="21"/>
      <c r="AK3011" s="21"/>
      <c r="AL3011" s="22">
        <f t="shared" si="25"/>
        <v>1</v>
      </c>
    </row>
    <row r="3012" ht="12.75" customHeight="1">
      <c r="A3012" s="13" t="s">
        <v>202</v>
      </c>
      <c r="B3012" s="13" t="str">
        <f>IFERROR(__xludf.DUMMYFUNCTION("REGEXREPLACE(A3012, ""\d"", """")"),"         Пермский край")</f>
        <v>         Пермский край</v>
      </c>
      <c r="C3012" s="14" t="str">
        <f t="shared" si="15"/>
        <v>Пермский край</v>
      </c>
      <c r="D3012" s="3">
        <f t="shared" si="16"/>
        <v>2</v>
      </c>
      <c r="E3012" s="15" t="s">
        <v>35</v>
      </c>
      <c r="F3012" s="13" t="str">
        <f>IFERROR(__xludf.DUMMYFUNCTION("REGEXEXTRACT(E3012, ""[А-Яа-я].*"")"),"внешние причины")</f>
        <v>внешние причины</v>
      </c>
      <c r="G3012" s="16">
        <f t="shared" si="17"/>
        <v>2</v>
      </c>
      <c r="H3012" s="13" t="s">
        <v>28</v>
      </c>
      <c r="I3012" s="13" t="str">
        <f>IFERROR(__xludf.DUMMYFUNCTION("REGEXREPLACE(H3012, "".*\s"", """")"),"человек")</f>
        <v>человек</v>
      </c>
      <c r="J3012" s="13" t="s">
        <v>29</v>
      </c>
      <c r="K3012" s="17" t="str">
        <f>IFERROR(__xludf.DUMMYFUNCTION("REGEXREPLACE(J3012, ""^[\d\s]+"", """")"),"значение показателя за год")</f>
        <v>значение показателя за год</v>
      </c>
      <c r="L3012" s="16">
        <f t="shared" si="18"/>
        <v>2</v>
      </c>
      <c r="M3012" s="13" t="s">
        <v>30</v>
      </c>
      <c r="N3012" s="13" t="str">
        <f>IFERROR(__xludf.DUMMYFUNCTION("REGEXEXTRACT(M3012, "" (.+)$"")"),"все население")</f>
        <v>все население</v>
      </c>
      <c r="O3012" s="18">
        <v>4593.0</v>
      </c>
      <c r="P3012" s="18">
        <v>4395.0</v>
      </c>
      <c r="Q3012" s="18">
        <v>4185.0</v>
      </c>
      <c r="R3012" s="18">
        <v>3904.0</v>
      </c>
      <c r="S3012" s="18">
        <v>3511.0</v>
      </c>
      <c r="T3012" s="18">
        <v>3403.0</v>
      </c>
      <c r="U3012" s="18">
        <v>3051.0</v>
      </c>
      <c r="V3012" s="18">
        <v>3101.0</v>
      </c>
      <c r="W3012" s="18">
        <v>3111.0</v>
      </c>
      <c r="X3012" s="18">
        <v>3128.0</v>
      </c>
      <c r="Y3012" s="18">
        <v>3677.0</v>
      </c>
      <c r="Z3012" s="19">
        <f t="shared" si="6"/>
        <v>40059</v>
      </c>
      <c r="AA3012" s="19" t="str">
        <f t="shared" si="19"/>
        <v/>
      </c>
      <c r="AB3012" s="19" t="str">
        <f t="shared" si="8"/>
        <v/>
      </c>
      <c r="AC3012" s="19">
        <f t="shared" si="20"/>
        <v>3641.727273</v>
      </c>
      <c r="AD3012" s="19">
        <f t="shared" si="21"/>
        <v>4326.5</v>
      </c>
      <c r="AE3012" s="19" t="str">
        <f t="shared" si="22"/>
        <v>Нет моды</v>
      </c>
      <c r="AF3012" s="19">
        <f t="shared" si="23"/>
        <v>3051</v>
      </c>
      <c r="AG3012" s="19">
        <f t="shared" si="24"/>
        <v>4593</v>
      </c>
      <c r="AH3012" s="20" t="str">
        <f t="shared" si="14"/>
        <v/>
      </c>
      <c r="AI3012" s="21"/>
      <c r="AJ3012" s="21"/>
      <c r="AK3012" s="21"/>
      <c r="AL3012" s="22">
        <f t="shared" si="25"/>
        <v>1</v>
      </c>
    </row>
    <row r="3013" ht="12.75" customHeight="1">
      <c r="A3013" s="13" t="s">
        <v>202</v>
      </c>
      <c r="B3013" s="13" t="str">
        <f>IFERROR(__xludf.DUMMYFUNCTION("REGEXREPLACE(A3013, ""\d"", """")"),"         Пермский край")</f>
        <v>         Пермский край</v>
      </c>
      <c r="C3013" s="14" t="str">
        <f t="shared" si="15"/>
        <v>Пермский край</v>
      </c>
      <c r="D3013" s="3">
        <f t="shared" si="16"/>
        <v>2</v>
      </c>
      <c r="E3013" s="15" t="s">
        <v>35</v>
      </c>
      <c r="F3013" s="13" t="str">
        <f>IFERROR(__xludf.DUMMYFUNCTION("REGEXEXTRACT(E3013, ""[А-Яа-я].*"")"),"внешние причины")</f>
        <v>внешние причины</v>
      </c>
      <c r="G3013" s="16">
        <f t="shared" si="17"/>
        <v>2</v>
      </c>
      <c r="H3013" s="13" t="s">
        <v>28</v>
      </c>
      <c r="I3013" s="13" t="str">
        <f>IFERROR(__xludf.DUMMYFUNCTION("REGEXREPLACE(H3013, "".*\s"", """")"),"человек")</f>
        <v>человек</v>
      </c>
      <c r="J3013" s="13" t="s">
        <v>29</v>
      </c>
      <c r="K3013" s="17" t="str">
        <f>IFERROR(__xludf.DUMMYFUNCTION("REGEXREPLACE(J3013, ""^[\d\s]+"", """")"),"значение показателя за год")</f>
        <v>значение показателя за год</v>
      </c>
      <c r="L3013" s="16">
        <f t="shared" si="18"/>
        <v>2</v>
      </c>
      <c r="M3013" s="13" t="s">
        <v>31</v>
      </c>
      <c r="N3013" s="13" t="str">
        <f>IFERROR(__xludf.DUMMYFUNCTION("REGEXEXTRACT(M3013, "" (.+)$"")"),"городское население")</f>
        <v>городское население</v>
      </c>
      <c r="O3013" s="18">
        <v>2936.0</v>
      </c>
      <c r="P3013" s="18">
        <v>2902.0</v>
      </c>
      <c r="Q3013" s="18">
        <v>2711.0</v>
      </c>
      <c r="R3013" s="18">
        <v>2567.0</v>
      </c>
      <c r="S3013" s="18">
        <v>2317.0</v>
      </c>
      <c r="T3013" s="18">
        <v>2278.0</v>
      </c>
      <c r="U3013" s="18">
        <v>2008.0</v>
      </c>
      <c r="V3013" s="18">
        <v>2074.0</v>
      </c>
      <c r="W3013" s="18">
        <v>2077.0</v>
      </c>
      <c r="X3013" s="18">
        <v>2117.0</v>
      </c>
      <c r="Y3013" s="18">
        <v>2439.0</v>
      </c>
      <c r="Z3013" s="19" t="str">
        <f t="shared" si="6"/>
        <v/>
      </c>
      <c r="AA3013" s="19">
        <f t="shared" si="19"/>
        <v>26426</v>
      </c>
      <c r="AB3013" s="19" t="str">
        <f t="shared" si="8"/>
        <v/>
      </c>
      <c r="AC3013" s="19">
        <f t="shared" si="20"/>
        <v>2402.363636</v>
      </c>
      <c r="AD3013" s="19">
        <f t="shared" si="21"/>
        <v>2993.5</v>
      </c>
      <c r="AE3013" s="19" t="str">
        <f t="shared" si="22"/>
        <v>Нет моды</v>
      </c>
      <c r="AF3013" s="19">
        <f t="shared" si="23"/>
        <v>2008</v>
      </c>
      <c r="AG3013" s="19">
        <f t="shared" si="24"/>
        <v>2936</v>
      </c>
      <c r="AH3013" s="20" t="str">
        <f t="shared" si="14"/>
        <v/>
      </c>
      <c r="AI3013" s="21"/>
      <c r="AJ3013" s="21"/>
      <c r="AK3013" s="21"/>
      <c r="AL3013" s="22">
        <f t="shared" si="25"/>
        <v>1</v>
      </c>
    </row>
    <row r="3014" ht="12.75" customHeight="1">
      <c r="A3014" s="13" t="s">
        <v>202</v>
      </c>
      <c r="B3014" s="13" t="str">
        <f>IFERROR(__xludf.DUMMYFUNCTION("REGEXREPLACE(A3014, ""\d"", """")"),"         Пермский край")</f>
        <v>         Пермский край</v>
      </c>
      <c r="C3014" s="14" t="str">
        <f t="shared" si="15"/>
        <v>Пермский край</v>
      </c>
      <c r="D3014" s="3">
        <f t="shared" si="16"/>
        <v>2</v>
      </c>
      <c r="E3014" s="15" t="s">
        <v>35</v>
      </c>
      <c r="F3014" s="13" t="str">
        <f>IFERROR(__xludf.DUMMYFUNCTION("REGEXEXTRACT(E3014, ""[А-Яа-я].*"")"),"внешние причины")</f>
        <v>внешние причины</v>
      </c>
      <c r="G3014" s="16">
        <f t="shared" si="17"/>
        <v>2</v>
      </c>
      <c r="H3014" s="13" t="s">
        <v>28</v>
      </c>
      <c r="I3014" s="13" t="str">
        <f>IFERROR(__xludf.DUMMYFUNCTION("REGEXREPLACE(H3014, "".*\s"", """")"),"человек")</f>
        <v>человек</v>
      </c>
      <c r="J3014" s="13" t="s">
        <v>29</v>
      </c>
      <c r="K3014" s="17" t="str">
        <f>IFERROR(__xludf.DUMMYFUNCTION("REGEXREPLACE(J3014, ""^[\d\s]+"", """")"),"значение показателя за год")</f>
        <v>значение показателя за год</v>
      </c>
      <c r="L3014" s="16">
        <f t="shared" si="18"/>
        <v>2</v>
      </c>
      <c r="M3014" s="13" t="s">
        <v>32</v>
      </c>
      <c r="N3014" s="13" t="str">
        <f>IFERROR(__xludf.DUMMYFUNCTION("REGEXEXTRACT(M3014, "" (.+)$"")"),"сельское население")</f>
        <v>сельское население</v>
      </c>
      <c r="O3014" s="18">
        <v>1657.0</v>
      </c>
      <c r="P3014" s="18">
        <v>1493.0</v>
      </c>
      <c r="Q3014" s="18">
        <v>1474.0</v>
      </c>
      <c r="R3014" s="18">
        <v>1337.0</v>
      </c>
      <c r="S3014" s="18">
        <v>1194.0</v>
      </c>
      <c r="T3014" s="18">
        <v>1125.0</v>
      </c>
      <c r="U3014" s="18">
        <v>1043.0</v>
      </c>
      <c r="V3014" s="18">
        <v>1027.0</v>
      </c>
      <c r="W3014" s="18">
        <v>1034.0</v>
      </c>
      <c r="X3014" s="18">
        <v>1011.0</v>
      </c>
      <c r="Y3014" s="18">
        <v>1238.0</v>
      </c>
      <c r="Z3014" s="19" t="str">
        <f t="shared" si="6"/>
        <v/>
      </c>
      <c r="AA3014" s="19" t="str">
        <f t="shared" si="19"/>
        <v/>
      </c>
      <c r="AB3014" s="19">
        <f t="shared" si="8"/>
        <v>13633</v>
      </c>
      <c r="AC3014" s="19">
        <f t="shared" si="20"/>
        <v>1239.363636</v>
      </c>
      <c r="AD3014" s="19">
        <f t="shared" si="21"/>
        <v>1832.5</v>
      </c>
      <c r="AE3014" s="19" t="str">
        <f t="shared" si="22"/>
        <v>Нет моды</v>
      </c>
      <c r="AF3014" s="19">
        <f t="shared" si="23"/>
        <v>1011</v>
      </c>
      <c r="AG3014" s="19">
        <f t="shared" si="24"/>
        <v>1657</v>
      </c>
      <c r="AH3014" s="20" t="str">
        <f t="shared" si="14"/>
        <v>Город: 66%; Село: 34%</v>
      </c>
      <c r="AI3014" s="21"/>
      <c r="AJ3014" s="21"/>
      <c r="AK3014" s="21"/>
      <c r="AL3014" s="22">
        <f t="shared" si="25"/>
        <v>1</v>
      </c>
    </row>
    <row r="3015" ht="12.75" customHeight="1">
      <c r="A3015" s="13" t="s">
        <v>202</v>
      </c>
      <c r="B3015" s="13" t="str">
        <f>IFERROR(__xludf.DUMMYFUNCTION("REGEXREPLACE(A3015, ""\d"", """")"),"         Пермский край")</f>
        <v>         Пермский край</v>
      </c>
      <c r="C3015" s="14" t="str">
        <f t="shared" si="15"/>
        <v>Пермский край</v>
      </c>
      <c r="D3015" s="3">
        <f t="shared" si="16"/>
        <v>2</v>
      </c>
      <c r="E3015" s="15" t="s">
        <v>36</v>
      </c>
      <c r="F3015" s="13" t="str">
        <f>IFERROR(__xludf.DUMMYFUNCTION("REGEXEXTRACT(E3015,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15" s="16">
        <f t="shared" si="17"/>
        <v>2</v>
      </c>
      <c r="H3015" s="13" t="s">
        <v>28</v>
      </c>
      <c r="I3015" s="13" t="str">
        <f>IFERROR(__xludf.DUMMYFUNCTION("REGEXREPLACE(H3015, "".*\s"", """")"),"человек")</f>
        <v>человек</v>
      </c>
      <c r="J3015" s="13" t="s">
        <v>29</v>
      </c>
      <c r="K3015" s="17" t="str">
        <f>IFERROR(__xludf.DUMMYFUNCTION("REGEXREPLACE(J3015, ""^[\d\s]+"", """")"),"значение показателя за год")</f>
        <v>значение показателя за год</v>
      </c>
      <c r="L3015" s="16">
        <f t="shared" si="18"/>
        <v>2</v>
      </c>
      <c r="M3015" s="13" t="s">
        <v>30</v>
      </c>
      <c r="N3015" s="13" t="str">
        <f>IFERROR(__xludf.DUMMYFUNCTION("REGEXEXTRACT(M3015, "" (.+)$"")"),"все население")</f>
        <v>все население</v>
      </c>
      <c r="O3015" s="18">
        <v>101.0</v>
      </c>
      <c r="P3015" s="18">
        <v>106.0</v>
      </c>
      <c r="Q3015" s="18">
        <v>86.0</v>
      </c>
      <c r="R3015" s="18">
        <v>94.0</v>
      </c>
      <c r="S3015" s="23" t="s">
        <v>37</v>
      </c>
      <c r="T3015" s="23" t="s">
        <v>37</v>
      </c>
      <c r="U3015" s="23" t="s">
        <v>37</v>
      </c>
      <c r="V3015" s="23" t="s">
        <v>37</v>
      </c>
      <c r="W3015" s="23" t="s">
        <v>37</v>
      </c>
      <c r="X3015" s="23" t="s">
        <v>37</v>
      </c>
      <c r="Y3015" s="23" t="s">
        <v>37</v>
      </c>
      <c r="Z3015" s="19">
        <f t="shared" si="6"/>
        <v>387</v>
      </c>
      <c r="AA3015" s="19" t="str">
        <f t="shared" si="19"/>
        <v/>
      </c>
      <c r="AB3015" s="19" t="str">
        <f t="shared" si="8"/>
        <v/>
      </c>
      <c r="AC3015" s="19">
        <f t="shared" si="20"/>
        <v>96.75</v>
      </c>
      <c r="AD3015" s="19">
        <f t="shared" si="21"/>
        <v>1043</v>
      </c>
      <c r="AE3015" s="19" t="str">
        <f t="shared" si="22"/>
        <v>Нет моды</v>
      </c>
      <c r="AF3015" s="19">
        <f t="shared" si="23"/>
        <v>86</v>
      </c>
      <c r="AG3015" s="19">
        <f t="shared" si="24"/>
        <v>106</v>
      </c>
      <c r="AH3015" s="20" t="str">
        <f t="shared" si="14"/>
        <v/>
      </c>
      <c r="AI3015" s="24"/>
      <c r="AJ3015" s="24"/>
      <c r="AK3015" s="24"/>
      <c r="AL3015" s="22">
        <f t="shared" si="25"/>
        <v>1</v>
      </c>
    </row>
    <row r="3016" ht="12.75" customHeight="1">
      <c r="A3016" s="13" t="s">
        <v>202</v>
      </c>
      <c r="B3016" s="13" t="str">
        <f>IFERROR(__xludf.DUMMYFUNCTION("REGEXREPLACE(A3016, ""\d"", """")"),"         Пермский край")</f>
        <v>         Пермский край</v>
      </c>
      <c r="C3016" s="14" t="str">
        <f t="shared" si="15"/>
        <v>Пермский край</v>
      </c>
      <c r="D3016" s="3">
        <f t="shared" si="16"/>
        <v>2</v>
      </c>
      <c r="E3016" s="15" t="s">
        <v>36</v>
      </c>
      <c r="F3016" s="13" t="str">
        <f>IFERROR(__xludf.DUMMYFUNCTION("REGEXEXTRACT(E3016,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16" s="16">
        <f t="shared" si="17"/>
        <v>2</v>
      </c>
      <c r="H3016" s="13" t="s">
        <v>28</v>
      </c>
      <c r="I3016" s="13" t="str">
        <f>IFERROR(__xludf.DUMMYFUNCTION("REGEXREPLACE(H3016, "".*\s"", """")"),"человек")</f>
        <v>человек</v>
      </c>
      <c r="J3016" s="13" t="s">
        <v>29</v>
      </c>
      <c r="K3016" s="17" t="str">
        <f>IFERROR(__xludf.DUMMYFUNCTION("REGEXREPLACE(J3016, ""^[\d\s]+"", """")"),"значение показателя за год")</f>
        <v>значение показателя за год</v>
      </c>
      <c r="L3016" s="16">
        <f t="shared" si="18"/>
        <v>2</v>
      </c>
      <c r="M3016" s="13" t="s">
        <v>31</v>
      </c>
      <c r="N3016" s="13" t="str">
        <f>IFERROR(__xludf.DUMMYFUNCTION("REGEXEXTRACT(M3016, "" (.+)$"")"),"городское население")</f>
        <v>городское население</v>
      </c>
      <c r="O3016" s="18">
        <v>70.0</v>
      </c>
      <c r="P3016" s="18">
        <v>68.0</v>
      </c>
      <c r="Q3016" s="18">
        <v>58.0</v>
      </c>
      <c r="R3016" s="18">
        <v>64.0</v>
      </c>
      <c r="S3016" s="23" t="s">
        <v>37</v>
      </c>
      <c r="T3016" s="23" t="s">
        <v>37</v>
      </c>
      <c r="U3016" s="23" t="s">
        <v>37</v>
      </c>
      <c r="V3016" s="23" t="s">
        <v>37</v>
      </c>
      <c r="W3016" s="23" t="s">
        <v>37</v>
      </c>
      <c r="X3016" s="23" t="s">
        <v>37</v>
      </c>
      <c r="Y3016" s="23" t="s">
        <v>37</v>
      </c>
      <c r="Z3016" s="19" t="str">
        <f t="shared" si="6"/>
        <v/>
      </c>
      <c r="AA3016" s="19">
        <f t="shared" si="19"/>
        <v>260</v>
      </c>
      <c r="AB3016" s="19" t="str">
        <f t="shared" si="8"/>
        <v/>
      </c>
      <c r="AC3016" s="19">
        <f t="shared" si="20"/>
        <v>65</v>
      </c>
      <c r="AD3016" s="19">
        <f t="shared" si="21"/>
        <v>78</v>
      </c>
      <c r="AE3016" s="19" t="str">
        <f t="shared" si="22"/>
        <v>Нет моды</v>
      </c>
      <c r="AF3016" s="19">
        <f t="shared" si="23"/>
        <v>58</v>
      </c>
      <c r="AG3016" s="19">
        <f t="shared" si="24"/>
        <v>70</v>
      </c>
      <c r="AH3016" s="20" t="str">
        <f t="shared" si="14"/>
        <v/>
      </c>
      <c r="AI3016" s="24"/>
      <c r="AJ3016" s="24"/>
      <c r="AK3016" s="24"/>
      <c r="AL3016" s="22">
        <f t="shared" si="25"/>
        <v>1</v>
      </c>
    </row>
    <row r="3017" ht="12.75" customHeight="1">
      <c r="A3017" s="13" t="s">
        <v>202</v>
      </c>
      <c r="B3017" s="13" t="str">
        <f>IFERROR(__xludf.DUMMYFUNCTION("REGEXREPLACE(A3017, ""\d"", """")"),"         Пермский край")</f>
        <v>         Пермский край</v>
      </c>
      <c r="C3017" s="14" t="str">
        <f t="shared" si="15"/>
        <v>Пермский край</v>
      </c>
      <c r="D3017" s="3">
        <f t="shared" si="16"/>
        <v>2</v>
      </c>
      <c r="E3017" s="15" t="s">
        <v>36</v>
      </c>
      <c r="F3017" s="13" t="str">
        <f>IFERROR(__xludf.DUMMYFUNCTION("REGEXEXTRACT(E3017,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17" s="16">
        <f t="shared" si="17"/>
        <v>2</v>
      </c>
      <c r="H3017" s="13" t="s">
        <v>28</v>
      </c>
      <c r="I3017" s="13" t="str">
        <f>IFERROR(__xludf.DUMMYFUNCTION("REGEXREPLACE(H3017, "".*\s"", """")"),"человек")</f>
        <v>человек</v>
      </c>
      <c r="J3017" s="13" t="s">
        <v>29</v>
      </c>
      <c r="K3017" s="17" t="str">
        <f>IFERROR(__xludf.DUMMYFUNCTION("REGEXREPLACE(J3017, ""^[\d\s]+"", """")"),"значение показателя за год")</f>
        <v>значение показателя за год</v>
      </c>
      <c r="L3017" s="16">
        <f t="shared" si="18"/>
        <v>2</v>
      </c>
      <c r="M3017" s="13" t="s">
        <v>32</v>
      </c>
      <c r="N3017" s="13" t="str">
        <f>IFERROR(__xludf.DUMMYFUNCTION("REGEXEXTRACT(M3017, "" (.+)$"")"),"сельское население")</f>
        <v>сельское население</v>
      </c>
      <c r="O3017" s="18">
        <v>31.0</v>
      </c>
      <c r="P3017" s="18">
        <v>38.0</v>
      </c>
      <c r="Q3017" s="18">
        <v>28.0</v>
      </c>
      <c r="R3017" s="18">
        <v>30.0</v>
      </c>
      <c r="S3017" s="23" t="s">
        <v>37</v>
      </c>
      <c r="T3017" s="23" t="s">
        <v>37</v>
      </c>
      <c r="U3017" s="23" t="s">
        <v>37</v>
      </c>
      <c r="V3017" s="23" t="s">
        <v>37</v>
      </c>
      <c r="W3017" s="23" t="s">
        <v>37</v>
      </c>
      <c r="X3017" s="23" t="s">
        <v>37</v>
      </c>
      <c r="Y3017" s="23" t="s">
        <v>37</v>
      </c>
      <c r="Z3017" s="19" t="str">
        <f t="shared" si="6"/>
        <v/>
      </c>
      <c r="AA3017" s="19" t="str">
        <f t="shared" si="19"/>
        <v/>
      </c>
      <c r="AB3017" s="19">
        <f t="shared" si="8"/>
        <v>127</v>
      </c>
      <c r="AC3017" s="19">
        <f t="shared" si="20"/>
        <v>31.75</v>
      </c>
      <c r="AD3017" s="19">
        <f t="shared" si="21"/>
        <v>48</v>
      </c>
      <c r="AE3017" s="19" t="str">
        <f t="shared" si="22"/>
        <v>Нет моды</v>
      </c>
      <c r="AF3017" s="19">
        <f t="shared" si="23"/>
        <v>28</v>
      </c>
      <c r="AG3017" s="19">
        <f t="shared" si="24"/>
        <v>38</v>
      </c>
      <c r="AH3017" s="20" t="str">
        <f t="shared" si="14"/>
        <v>Город: 67%; Село: 33%</v>
      </c>
      <c r="AI3017" s="24"/>
      <c r="AJ3017" s="24"/>
      <c r="AK3017" s="24"/>
      <c r="AL3017" s="22">
        <f t="shared" si="25"/>
        <v>1</v>
      </c>
    </row>
    <row r="3018" ht="12.75" customHeight="1">
      <c r="A3018" s="13" t="s">
        <v>202</v>
      </c>
      <c r="B3018" s="13" t="str">
        <f>IFERROR(__xludf.DUMMYFUNCTION("REGEXREPLACE(A3018, ""\d"", """")"),"         Пермский край")</f>
        <v>         Пермский край</v>
      </c>
      <c r="C3018" s="14" t="str">
        <f t="shared" si="15"/>
        <v>Пермский край</v>
      </c>
      <c r="D3018" s="3">
        <f t="shared" si="16"/>
        <v>2</v>
      </c>
      <c r="E3018" s="15" t="s">
        <v>38</v>
      </c>
      <c r="F3018" s="13" t="str">
        <f>IFERROR(__xludf.DUMMYFUNCTION("REGEXEXTRACT(E3018, ""[А-Яа-я].*"")"),"все виды транспортных несчастных случаев")</f>
        <v>все виды транспортных несчастных случаев</v>
      </c>
      <c r="G3018" s="16">
        <f t="shared" si="17"/>
        <v>2</v>
      </c>
      <c r="H3018" s="13" t="s">
        <v>28</v>
      </c>
      <c r="I3018" s="13" t="str">
        <f>IFERROR(__xludf.DUMMYFUNCTION("REGEXREPLACE(H3018, "".*\s"", """")"),"человек")</f>
        <v>человек</v>
      </c>
      <c r="J3018" s="13" t="s">
        <v>29</v>
      </c>
      <c r="K3018" s="17" t="str">
        <f>IFERROR(__xludf.DUMMYFUNCTION("REGEXREPLACE(J3018, ""^[\d\s]+"", """")"),"значение показателя за год")</f>
        <v>значение показателя за год</v>
      </c>
      <c r="L3018" s="16">
        <f t="shared" si="18"/>
        <v>2</v>
      </c>
      <c r="M3018" s="13" t="s">
        <v>30</v>
      </c>
      <c r="N3018" s="13" t="str">
        <f>IFERROR(__xludf.DUMMYFUNCTION("REGEXEXTRACT(M3018, "" (.+)$"")"),"все население")</f>
        <v>все население</v>
      </c>
      <c r="O3018" s="18">
        <v>696.0</v>
      </c>
      <c r="P3018" s="18">
        <v>544.0</v>
      </c>
      <c r="Q3018" s="18">
        <v>495.0</v>
      </c>
      <c r="R3018" s="18">
        <v>390.0</v>
      </c>
      <c r="S3018" s="18">
        <v>377.0</v>
      </c>
      <c r="T3018" s="18">
        <v>327.0</v>
      </c>
      <c r="U3018" s="18">
        <v>325.0</v>
      </c>
      <c r="V3018" s="18">
        <v>274.0</v>
      </c>
      <c r="W3018" s="18">
        <v>309.0</v>
      </c>
      <c r="X3018" s="18">
        <v>268.0</v>
      </c>
      <c r="Y3018" s="18">
        <v>294.0</v>
      </c>
      <c r="Z3018" s="19">
        <f t="shared" si="6"/>
        <v>4299</v>
      </c>
      <c r="AA3018" s="19" t="str">
        <f t="shared" si="19"/>
        <v/>
      </c>
      <c r="AB3018" s="19" t="str">
        <f t="shared" si="8"/>
        <v/>
      </c>
      <c r="AC3018" s="19">
        <f t="shared" si="20"/>
        <v>390.8181818</v>
      </c>
      <c r="AD3018" s="19">
        <f t="shared" si="21"/>
        <v>309</v>
      </c>
      <c r="AE3018" s="19" t="str">
        <f t="shared" si="22"/>
        <v>Нет моды</v>
      </c>
      <c r="AF3018" s="19">
        <f t="shared" si="23"/>
        <v>268</v>
      </c>
      <c r="AG3018" s="19">
        <f t="shared" si="24"/>
        <v>696</v>
      </c>
      <c r="AH3018" s="20" t="str">
        <f t="shared" si="14"/>
        <v/>
      </c>
      <c r="AI3018" s="21"/>
      <c r="AJ3018" s="21"/>
      <c r="AK3018" s="21"/>
      <c r="AL3018" s="22">
        <f t="shared" si="25"/>
        <v>1</v>
      </c>
    </row>
    <row r="3019" ht="12.75" customHeight="1">
      <c r="A3019" s="13" t="s">
        <v>202</v>
      </c>
      <c r="B3019" s="13" t="str">
        <f>IFERROR(__xludf.DUMMYFUNCTION("REGEXREPLACE(A3019, ""\d"", """")"),"         Пермский край")</f>
        <v>         Пермский край</v>
      </c>
      <c r="C3019" s="14" t="str">
        <f t="shared" si="15"/>
        <v>Пермский край</v>
      </c>
      <c r="D3019" s="3">
        <f t="shared" si="16"/>
        <v>2</v>
      </c>
      <c r="E3019" s="15" t="s">
        <v>38</v>
      </c>
      <c r="F3019" s="13" t="str">
        <f>IFERROR(__xludf.DUMMYFUNCTION("REGEXEXTRACT(E3019, ""[А-Яа-я].*"")"),"все виды транспортных несчастных случаев")</f>
        <v>все виды транспортных несчастных случаев</v>
      </c>
      <c r="G3019" s="16">
        <f t="shared" si="17"/>
        <v>2</v>
      </c>
      <c r="H3019" s="13" t="s">
        <v>28</v>
      </c>
      <c r="I3019" s="13" t="str">
        <f>IFERROR(__xludf.DUMMYFUNCTION("REGEXREPLACE(H3019, "".*\s"", """")"),"человек")</f>
        <v>человек</v>
      </c>
      <c r="J3019" s="13" t="s">
        <v>29</v>
      </c>
      <c r="K3019" s="17" t="str">
        <f>IFERROR(__xludf.DUMMYFUNCTION("REGEXREPLACE(J3019, ""^[\d\s]+"", """")"),"значение показателя за год")</f>
        <v>значение показателя за год</v>
      </c>
      <c r="L3019" s="16">
        <f t="shared" si="18"/>
        <v>2</v>
      </c>
      <c r="M3019" s="13" t="s">
        <v>31</v>
      </c>
      <c r="N3019" s="13" t="str">
        <f>IFERROR(__xludf.DUMMYFUNCTION("REGEXEXTRACT(M3019, "" (.+)$"")"),"городское население")</f>
        <v>городское население</v>
      </c>
      <c r="O3019" s="18">
        <v>469.0</v>
      </c>
      <c r="P3019" s="18">
        <v>356.0</v>
      </c>
      <c r="Q3019" s="18">
        <v>303.0</v>
      </c>
      <c r="R3019" s="18">
        <v>250.0</v>
      </c>
      <c r="S3019" s="18">
        <v>250.0</v>
      </c>
      <c r="T3019" s="18">
        <v>218.0</v>
      </c>
      <c r="U3019" s="18">
        <v>200.0</v>
      </c>
      <c r="V3019" s="18">
        <v>169.0</v>
      </c>
      <c r="W3019" s="18">
        <v>200.0</v>
      </c>
      <c r="X3019" s="18">
        <v>186.0</v>
      </c>
      <c r="Y3019" s="18">
        <v>189.0</v>
      </c>
      <c r="Z3019" s="19" t="str">
        <f t="shared" si="6"/>
        <v/>
      </c>
      <c r="AA3019" s="19">
        <f t="shared" si="19"/>
        <v>2790</v>
      </c>
      <c r="AB3019" s="19" t="str">
        <f t="shared" si="8"/>
        <v/>
      </c>
      <c r="AC3019" s="19">
        <f t="shared" si="20"/>
        <v>253.6363636</v>
      </c>
      <c r="AD3019" s="19">
        <f t="shared" si="21"/>
        <v>298.5</v>
      </c>
      <c r="AE3019" s="19" t="str">
        <f t="shared" si="22"/>
        <v>Нет моды</v>
      </c>
      <c r="AF3019" s="19">
        <f t="shared" si="23"/>
        <v>169</v>
      </c>
      <c r="AG3019" s="19">
        <f t="shared" si="24"/>
        <v>469</v>
      </c>
      <c r="AH3019" s="20" t="str">
        <f t="shared" si="14"/>
        <v/>
      </c>
      <c r="AI3019" s="21"/>
      <c r="AJ3019" s="21"/>
      <c r="AK3019" s="21"/>
      <c r="AL3019" s="22">
        <f t="shared" si="25"/>
        <v>1</v>
      </c>
    </row>
    <row r="3020" ht="12.75" customHeight="1">
      <c r="A3020" s="13" t="s">
        <v>202</v>
      </c>
      <c r="B3020" s="13" t="str">
        <f>IFERROR(__xludf.DUMMYFUNCTION("REGEXREPLACE(A3020, ""\d"", """")"),"         Пермский край")</f>
        <v>         Пермский край</v>
      </c>
      <c r="C3020" s="14" t="str">
        <f t="shared" si="15"/>
        <v>Пермский край</v>
      </c>
      <c r="D3020" s="3">
        <f t="shared" si="16"/>
        <v>2</v>
      </c>
      <c r="E3020" s="15" t="s">
        <v>38</v>
      </c>
      <c r="F3020" s="13" t="str">
        <f>IFERROR(__xludf.DUMMYFUNCTION("REGEXEXTRACT(E3020, ""[А-Яа-я].*"")"),"все виды транспортных несчастных случаев")</f>
        <v>все виды транспортных несчастных случаев</v>
      </c>
      <c r="G3020" s="16">
        <f t="shared" si="17"/>
        <v>2</v>
      </c>
      <c r="H3020" s="13" t="s">
        <v>28</v>
      </c>
      <c r="I3020" s="13" t="str">
        <f>IFERROR(__xludf.DUMMYFUNCTION("REGEXREPLACE(H3020, "".*\s"", """")"),"человек")</f>
        <v>человек</v>
      </c>
      <c r="J3020" s="13" t="s">
        <v>29</v>
      </c>
      <c r="K3020" s="17" t="str">
        <f>IFERROR(__xludf.DUMMYFUNCTION("REGEXREPLACE(J3020, ""^[\d\s]+"", """")"),"значение показателя за год")</f>
        <v>значение показателя за год</v>
      </c>
      <c r="L3020" s="16">
        <f t="shared" si="18"/>
        <v>2</v>
      </c>
      <c r="M3020" s="13" t="s">
        <v>32</v>
      </c>
      <c r="N3020" s="13" t="str">
        <f>IFERROR(__xludf.DUMMYFUNCTION("REGEXEXTRACT(M3020, "" (.+)$"")"),"сельское население")</f>
        <v>сельское население</v>
      </c>
      <c r="O3020" s="18">
        <v>227.0</v>
      </c>
      <c r="P3020" s="18">
        <v>188.0</v>
      </c>
      <c r="Q3020" s="18">
        <v>192.0</v>
      </c>
      <c r="R3020" s="18">
        <v>140.0</v>
      </c>
      <c r="S3020" s="18">
        <v>127.0</v>
      </c>
      <c r="T3020" s="18">
        <v>109.0</v>
      </c>
      <c r="U3020" s="18">
        <v>125.0</v>
      </c>
      <c r="V3020" s="18">
        <v>105.0</v>
      </c>
      <c r="W3020" s="18">
        <v>109.0</v>
      </c>
      <c r="X3020" s="18">
        <v>82.0</v>
      </c>
      <c r="Y3020" s="18">
        <v>105.0</v>
      </c>
      <c r="Z3020" s="19" t="str">
        <f t="shared" si="6"/>
        <v/>
      </c>
      <c r="AA3020" s="19" t="str">
        <f t="shared" si="19"/>
        <v/>
      </c>
      <c r="AB3020" s="19">
        <f t="shared" si="8"/>
        <v>1509</v>
      </c>
      <c r="AC3020" s="19">
        <f t="shared" si="20"/>
        <v>137.1818182</v>
      </c>
      <c r="AD3020" s="19">
        <f t="shared" si="21"/>
        <v>188.5</v>
      </c>
      <c r="AE3020" s="19" t="str">
        <f t="shared" si="22"/>
        <v>Нет моды</v>
      </c>
      <c r="AF3020" s="19">
        <f t="shared" si="23"/>
        <v>82</v>
      </c>
      <c r="AG3020" s="19">
        <f t="shared" si="24"/>
        <v>227</v>
      </c>
      <c r="AH3020" s="20" t="str">
        <f t="shared" si="14"/>
        <v>Город: 65%; Село: 35%</v>
      </c>
      <c r="AI3020" s="21"/>
      <c r="AJ3020" s="21"/>
      <c r="AK3020" s="21"/>
      <c r="AL3020" s="22">
        <f t="shared" si="25"/>
        <v>1</v>
      </c>
    </row>
    <row r="3021" ht="12.75" customHeight="1">
      <c r="A3021" s="13" t="s">
        <v>202</v>
      </c>
      <c r="B3021" s="13" t="str">
        <f>IFERROR(__xludf.DUMMYFUNCTION("REGEXREPLACE(A3021, ""\d"", """")"),"         Пермский край")</f>
        <v>         Пермский край</v>
      </c>
      <c r="C3021" s="14" t="str">
        <f t="shared" si="15"/>
        <v>Пермский край</v>
      </c>
      <c r="D3021" s="3">
        <f t="shared" si="16"/>
        <v>2</v>
      </c>
      <c r="E3021" s="15" t="s">
        <v>39</v>
      </c>
      <c r="F3021" s="13" t="str">
        <f>IFERROR(__xludf.DUMMYFUNCTION("REGEXEXTRACT(E3021, ""[А-Яа-я].*"")"),"Всего умерших")</f>
        <v>Всего умерших</v>
      </c>
      <c r="G3021" s="16">
        <f t="shared" si="17"/>
        <v>2</v>
      </c>
      <c r="H3021" s="13" t="s">
        <v>28</v>
      </c>
      <c r="I3021" s="13" t="str">
        <f>IFERROR(__xludf.DUMMYFUNCTION("REGEXREPLACE(H3021, "".*\s"", """")"),"человек")</f>
        <v>человек</v>
      </c>
      <c r="J3021" s="13" t="s">
        <v>29</v>
      </c>
      <c r="K3021" s="17" t="str">
        <f>IFERROR(__xludf.DUMMYFUNCTION("REGEXREPLACE(J3021, ""^[\d\s]+"", """")"),"значение показателя за год")</f>
        <v>значение показателя за год</v>
      </c>
      <c r="L3021" s="16">
        <f t="shared" si="18"/>
        <v>2</v>
      </c>
      <c r="M3021" s="13" t="s">
        <v>30</v>
      </c>
      <c r="N3021" s="13" t="str">
        <f>IFERROR(__xludf.DUMMYFUNCTION("REGEXEXTRACT(M3021, "" (.+)$"")"),"все население")</f>
        <v>все население</v>
      </c>
      <c r="O3021" s="18">
        <v>36966.0</v>
      </c>
      <c r="P3021" s="18">
        <v>36901.0</v>
      </c>
      <c r="Q3021" s="18">
        <v>37370.0</v>
      </c>
      <c r="R3021" s="18">
        <v>36369.0</v>
      </c>
      <c r="S3021" s="18">
        <v>34861.0</v>
      </c>
      <c r="T3021" s="18">
        <v>35340.0</v>
      </c>
      <c r="U3021" s="18">
        <v>34394.0</v>
      </c>
      <c r="V3021" s="18">
        <v>40203.0</v>
      </c>
      <c r="W3021" s="18">
        <v>44252.0</v>
      </c>
      <c r="X3021" s="18">
        <v>35018.0</v>
      </c>
      <c r="Y3021" s="18">
        <v>33368.0</v>
      </c>
      <c r="Z3021" s="19">
        <f t="shared" si="6"/>
        <v>405042</v>
      </c>
      <c r="AA3021" s="19" t="str">
        <f t="shared" si="19"/>
        <v/>
      </c>
      <c r="AB3021" s="19" t="str">
        <f t="shared" si="8"/>
        <v/>
      </c>
      <c r="AC3021" s="19">
        <f t="shared" si="20"/>
        <v>36822</v>
      </c>
      <c r="AD3021" s="19">
        <f t="shared" si="21"/>
        <v>16797.5</v>
      </c>
      <c r="AE3021" s="19" t="str">
        <f t="shared" si="22"/>
        <v>Нет моды</v>
      </c>
      <c r="AF3021" s="19">
        <f t="shared" si="23"/>
        <v>33368</v>
      </c>
      <c r="AG3021" s="19">
        <f t="shared" si="24"/>
        <v>44252</v>
      </c>
      <c r="AH3021" s="20" t="str">
        <f t="shared" si="14"/>
        <v/>
      </c>
      <c r="AI3021" s="21"/>
      <c r="AJ3021" s="21"/>
      <c r="AK3021" s="21"/>
      <c r="AL3021" s="22">
        <f t="shared" si="25"/>
        <v>1</v>
      </c>
    </row>
    <row r="3022" ht="12.75" customHeight="1">
      <c r="A3022" s="13" t="s">
        <v>202</v>
      </c>
      <c r="B3022" s="13" t="str">
        <f>IFERROR(__xludf.DUMMYFUNCTION("REGEXREPLACE(A3022, ""\d"", """")"),"         Пермский край")</f>
        <v>         Пермский край</v>
      </c>
      <c r="C3022" s="14" t="str">
        <f t="shared" si="15"/>
        <v>Пермский край</v>
      </c>
      <c r="D3022" s="3">
        <f t="shared" si="16"/>
        <v>2</v>
      </c>
      <c r="E3022" s="15" t="s">
        <v>39</v>
      </c>
      <c r="F3022" s="13" t="str">
        <f>IFERROR(__xludf.DUMMYFUNCTION("REGEXEXTRACT(E3022, ""[А-Яа-я].*"")"),"Всего умерших")</f>
        <v>Всего умерших</v>
      </c>
      <c r="G3022" s="16">
        <f t="shared" si="17"/>
        <v>2</v>
      </c>
      <c r="H3022" s="13" t="s">
        <v>28</v>
      </c>
      <c r="I3022" s="13" t="str">
        <f>IFERROR(__xludf.DUMMYFUNCTION("REGEXREPLACE(H3022, "".*\s"", """")"),"человек")</f>
        <v>человек</v>
      </c>
      <c r="J3022" s="13" t="s">
        <v>29</v>
      </c>
      <c r="K3022" s="17" t="str">
        <f>IFERROR(__xludf.DUMMYFUNCTION("REGEXREPLACE(J3022, ""^[\d\s]+"", """")"),"значение показателя за год")</f>
        <v>значение показателя за год</v>
      </c>
      <c r="L3022" s="16">
        <f t="shared" si="18"/>
        <v>2</v>
      </c>
      <c r="M3022" s="13" t="s">
        <v>31</v>
      </c>
      <c r="N3022" s="13" t="str">
        <f>IFERROR(__xludf.DUMMYFUNCTION("REGEXEXTRACT(M3022, "" (.+)$"")"),"городское население")</f>
        <v>городское население</v>
      </c>
      <c r="O3022" s="18">
        <v>26470.0</v>
      </c>
      <c r="P3022" s="18">
        <v>26721.0</v>
      </c>
      <c r="Q3022" s="18">
        <v>27119.0</v>
      </c>
      <c r="R3022" s="18">
        <v>26463.0</v>
      </c>
      <c r="S3022" s="18">
        <v>25662.0</v>
      </c>
      <c r="T3022" s="18">
        <v>26040.0</v>
      </c>
      <c r="U3022" s="18">
        <v>25150.0</v>
      </c>
      <c r="V3022" s="18">
        <v>30225.0</v>
      </c>
      <c r="W3022" s="18">
        <v>33336.0</v>
      </c>
      <c r="X3022" s="18">
        <v>25930.0</v>
      </c>
      <c r="Y3022" s="18">
        <v>24235.0</v>
      </c>
      <c r="Z3022" s="19" t="str">
        <f t="shared" si="6"/>
        <v/>
      </c>
      <c r="AA3022" s="19">
        <f t="shared" si="19"/>
        <v>297351</v>
      </c>
      <c r="AB3022" s="19" t="str">
        <f t="shared" si="8"/>
        <v/>
      </c>
      <c r="AC3022" s="19">
        <f t="shared" si="20"/>
        <v>27031.90909</v>
      </c>
      <c r="AD3022" s="19">
        <f t="shared" si="21"/>
        <v>33352</v>
      </c>
      <c r="AE3022" s="19" t="str">
        <f t="shared" si="22"/>
        <v>Нет моды</v>
      </c>
      <c r="AF3022" s="19">
        <f t="shared" si="23"/>
        <v>24235</v>
      </c>
      <c r="AG3022" s="19">
        <f t="shared" si="24"/>
        <v>33336</v>
      </c>
      <c r="AH3022" s="20" t="str">
        <f t="shared" si="14"/>
        <v/>
      </c>
      <c r="AI3022" s="21"/>
      <c r="AJ3022" s="21"/>
      <c r="AK3022" s="21"/>
      <c r="AL3022" s="22">
        <f t="shared" si="25"/>
        <v>1</v>
      </c>
    </row>
    <row r="3023" ht="12.75" customHeight="1">
      <c r="A3023" s="13" t="s">
        <v>202</v>
      </c>
      <c r="B3023" s="13" t="str">
        <f>IFERROR(__xludf.DUMMYFUNCTION("REGEXREPLACE(A3023, ""\d"", """")"),"         Пермский край")</f>
        <v>         Пермский край</v>
      </c>
      <c r="C3023" s="14" t="str">
        <f t="shared" si="15"/>
        <v>Пермский край</v>
      </c>
      <c r="D3023" s="3">
        <f t="shared" si="16"/>
        <v>2</v>
      </c>
      <c r="E3023" s="15" t="s">
        <v>39</v>
      </c>
      <c r="F3023" s="13" t="str">
        <f>IFERROR(__xludf.DUMMYFUNCTION("REGEXEXTRACT(E3023, ""[А-Яа-я].*"")"),"Всего умерших")</f>
        <v>Всего умерших</v>
      </c>
      <c r="G3023" s="16">
        <f t="shared" si="17"/>
        <v>2</v>
      </c>
      <c r="H3023" s="13" t="s">
        <v>28</v>
      </c>
      <c r="I3023" s="13" t="str">
        <f>IFERROR(__xludf.DUMMYFUNCTION("REGEXREPLACE(H3023, "".*\s"", """")"),"человек")</f>
        <v>человек</v>
      </c>
      <c r="J3023" s="13" t="s">
        <v>29</v>
      </c>
      <c r="K3023" s="17" t="str">
        <f>IFERROR(__xludf.DUMMYFUNCTION("REGEXREPLACE(J3023, ""^[\d\s]+"", """")"),"значение показателя за год")</f>
        <v>значение показателя за год</v>
      </c>
      <c r="L3023" s="16">
        <f t="shared" si="18"/>
        <v>2</v>
      </c>
      <c r="M3023" s="13" t="s">
        <v>32</v>
      </c>
      <c r="N3023" s="13" t="str">
        <f>IFERROR(__xludf.DUMMYFUNCTION("REGEXEXTRACT(M3023, "" (.+)$"")"),"сельское население")</f>
        <v>сельское население</v>
      </c>
      <c r="O3023" s="18">
        <v>10496.0</v>
      </c>
      <c r="P3023" s="18">
        <v>10180.0</v>
      </c>
      <c r="Q3023" s="18">
        <v>10251.0</v>
      </c>
      <c r="R3023" s="18">
        <v>9906.0</v>
      </c>
      <c r="S3023" s="18">
        <v>9199.0</v>
      </c>
      <c r="T3023" s="18">
        <v>9300.0</v>
      </c>
      <c r="U3023" s="18">
        <v>9244.0</v>
      </c>
      <c r="V3023" s="18">
        <v>9978.0</v>
      </c>
      <c r="W3023" s="18">
        <v>10916.0</v>
      </c>
      <c r="X3023" s="18">
        <v>9088.0</v>
      </c>
      <c r="Y3023" s="18">
        <v>9133.0</v>
      </c>
      <c r="Z3023" s="19" t="str">
        <f t="shared" si="6"/>
        <v/>
      </c>
      <c r="AA3023" s="19" t="str">
        <f t="shared" si="19"/>
        <v/>
      </c>
      <c r="AB3023" s="19">
        <f t="shared" si="8"/>
        <v>107691</v>
      </c>
      <c r="AC3023" s="19">
        <f t="shared" si="20"/>
        <v>9790.090909</v>
      </c>
      <c r="AD3023" s="19">
        <f t="shared" si="21"/>
        <v>17575.5</v>
      </c>
      <c r="AE3023" s="19" t="str">
        <f t="shared" si="22"/>
        <v>Нет моды</v>
      </c>
      <c r="AF3023" s="19">
        <f t="shared" si="23"/>
        <v>9088</v>
      </c>
      <c r="AG3023" s="19">
        <f t="shared" si="24"/>
        <v>10916</v>
      </c>
      <c r="AH3023" s="20" t="str">
        <f t="shared" si="14"/>
        <v>Город: 73%; Село: 27%</v>
      </c>
      <c r="AI3023" s="21"/>
      <c r="AJ3023" s="21"/>
      <c r="AK3023" s="21"/>
      <c r="AL3023" s="22">
        <f t="shared" si="25"/>
        <v>1</v>
      </c>
    </row>
    <row r="3024" ht="12.75" customHeight="1">
      <c r="A3024" s="13" t="s">
        <v>202</v>
      </c>
      <c r="B3024" s="13" t="str">
        <f>IFERROR(__xludf.DUMMYFUNCTION("REGEXREPLACE(A3024, ""\d"", """")"),"         Пермский край")</f>
        <v>         Пермский край</v>
      </c>
      <c r="C3024" s="14" t="str">
        <f t="shared" si="15"/>
        <v>Пермский край</v>
      </c>
      <c r="D3024" s="3">
        <f t="shared" si="16"/>
        <v>2</v>
      </c>
      <c r="E3024" s="15" t="s">
        <v>40</v>
      </c>
      <c r="F3024" s="13" t="str">
        <f>IFERROR(__xludf.DUMMYFUNCTION("REGEXEXTRACT(E3024, ""[А-Яа-я].*"")"),"Злокачественные новообразования")</f>
        <v>Злокачественные новообразования</v>
      </c>
      <c r="G3024" s="16">
        <f t="shared" si="17"/>
        <v>2</v>
      </c>
      <c r="H3024" s="13" t="s">
        <v>28</v>
      </c>
      <c r="I3024" s="13" t="str">
        <f>IFERROR(__xludf.DUMMYFUNCTION("REGEXREPLACE(H3024, "".*\s"", """")"),"человек")</f>
        <v>человек</v>
      </c>
      <c r="J3024" s="13" t="s">
        <v>29</v>
      </c>
      <c r="K3024" s="17" t="str">
        <f>IFERROR(__xludf.DUMMYFUNCTION("REGEXREPLACE(J3024, ""^[\d\s]+"", """")"),"значение показателя за год")</f>
        <v>значение показателя за год</v>
      </c>
      <c r="L3024" s="16">
        <f t="shared" si="18"/>
        <v>2</v>
      </c>
      <c r="M3024" s="13" t="s">
        <v>30</v>
      </c>
      <c r="N3024" s="13" t="str">
        <f>IFERROR(__xludf.DUMMYFUNCTION("REGEXEXTRACT(M3024, "" (.+)$"")"),"все население")</f>
        <v>все население</v>
      </c>
      <c r="O3024" s="18">
        <v>5228.0</v>
      </c>
      <c r="P3024" s="18">
        <v>5086.0</v>
      </c>
      <c r="Q3024" s="18">
        <v>5225.0</v>
      </c>
      <c r="R3024" s="18">
        <v>5082.0</v>
      </c>
      <c r="S3024" s="18">
        <v>4985.0</v>
      </c>
      <c r="T3024" s="18">
        <v>5091.0</v>
      </c>
      <c r="U3024" s="18">
        <v>5133.0</v>
      </c>
      <c r="V3024" s="18">
        <v>5321.0</v>
      </c>
      <c r="W3024" s="18">
        <v>5053.0</v>
      </c>
      <c r="X3024" s="18">
        <v>5243.0</v>
      </c>
      <c r="Y3024" s="18">
        <v>4816.0</v>
      </c>
      <c r="Z3024" s="19">
        <f t="shared" si="6"/>
        <v>56263</v>
      </c>
      <c r="AA3024" s="19" t="str">
        <f t="shared" si="19"/>
        <v/>
      </c>
      <c r="AB3024" s="19" t="str">
        <f t="shared" si="8"/>
        <v/>
      </c>
      <c r="AC3024" s="19">
        <f t="shared" si="20"/>
        <v>5114.818182</v>
      </c>
      <c r="AD3024" s="19">
        <f t="shared" si="21"/>
        <v>7204.5</v>
      </c>
      <c r="AE3024" s="19" t="str">
        <f t="shared" si="22"/>
        <v>Нет моды</v>
      </c>
      <c r="AF3024" s="19">
        <f t="shared" si="23"/>
        <v>4816</v>
      </c>
      <c r="AG3024" s="19">
        <f t="shared" si="24"/>
        <v>5321</v>
      </c>
      <c r="AH3024" s="20" t="str">
        <f t="shared" si="14"/>
        <v/>
      </c>
      <c r="AI3024" s="21"/>
      <c r="AJ3024" s="21"/>
      <c r="AK3024" s="21"/>
      <c r="AL3024" s="22">
        <f t="shared" si="25"/>
        <v>1</v>
      </c>
    </row>
    <row r="3025" ht="12.75" customHeight="1">
      <c r="A3025" s="13" t="s">
        <v>202</v>
      </c>
      <c r="B3025" s="13" t="str">
        <f>IFERROR(__xludf.DUMMYFUNCTION("REGEXREPLACE(A3025, ""\d"", """")"),"         Пермский край")</f>
        <v>         Пермский край</v>
      </c>
      <c r="C3025" s="14" t="str">
        <f t="shared" si="15"/>
        <v>Пермский край</v>
      </c>
      <c r="D3025" s="3">
        <f t="shared" si="16"/>
        <v>2</v>
      </c>
      <c r="E3025" s="15" t="s">
        <v>40</v>
      </c>
      <c r="F3025" s="13" t="str">
        <f>IFERROR(__xludf.DUMMYFUNCTION("REGEXEXTRACT(E3025, ""[А-Яа-я].*"")"),"Злокачественные новообразования")</f>
        <v>Злокачественные новообразования</v>
      </c>
      <c r="G3025" s="16">
        <f t="shared" si="17"/>
        <v>2</v>
      </c>
      <c r="H3025" s="13" t="s">
        <v>28</v>
      </c>
      <c r="I3025" s="13" t="str">
        <f>IFERROR(__xludf.DUMMYFUNCTION("REGEXREPLACE(H3025, "".*\s"", """")"),"человек")</f>
        <v>человек</v>
      </c>
      <c r="J3025" s="13" t="s">
        <v>29</v>
      </c>
      <c r="K3025" s="17" t="str">
        <f>IFERROR(__xludf.DUMMYFUNCTION("REGEXREPLACE(J3025, ""^[\d\s]+"", """")"),"значение показателя за год")</f>
        <v>значение показателя за год</v>
      </c>
      <c r="L3025" s="16">
        <f t="shared" si="18"/>
        <v>2</v>
      </c>
      <c r="M3025" s="13" t="s">
        <v>31</v>
      </c>
      <c r="N3025" s="13" t="str">
        <f>IFERROR(__xludf.DUMMYFUNCTION("REGEXEXTRACT(M3025, "" (.+)$"")"),"городское население")</f>
        <v>городское население</v>
      </c>
      <c r="O3025" s="18">
        <v>4037.0</v>
      </c>
      <c r="P3025" s="18">
        <v>3969.0</v>
      </c>
      <c r="Q3025" s="18">
        <v>4066.0</v>
      </c>
      <c r="R3025" s="18">
        <v>3937.0</v>
      </c>
      <c r="S3025" s="18">
        <v>3826.0</v>
      </c>
      <c r="T3025" s="18">
        <v>3909.0</v>
      </c>
      <c r="U3025" s="18">
        <v>3930.0</v>
      </c>
      <c r="V3025" s="18">
        <v>4038.0</v>
      </c>
      <c r="W3025" s="18">
        <v>3829.0</v>
      </c>
      <c r="X3025" s="18">
        <v>3957.0</v>
      </c>
      <c r="Y3025" s="18">
        <v>3526.0</v>
      </c>
      <c r="Z3025" s="19" t="str">
        <f t="shared" si="6"/>
        <v/>
      </c>
      <c r="AA3025" s="19">
        <f t="shared" si="19"/>
        <v>43024</v>
      </c>
      <c r="AB3025" s="19" t="str">
        <f t="shared" si="8"/>
        <v/>
      </c>
      <c r="AC3025" s="19">
        <f t="shared" si="20"/>
        <v>3911.272727</v>
      </c>
      <c r="AD3025" s="19">
        <f t="shared" si="21"/>
        <v>4441</v>
      </c>
      <c r="AE3025" s="19" t="str">
        <f t="shared" si="22"/>
        <v>Нет моды</v>
      </c>
      <c r="AF3025" s="19">
        <f t="shared" si="23"/>
        <v>3526</v>
      </c>
      <c r="AG3025" s="19">
        <f t="shared" si="24"/>
        <v>4066</v>
      </c>
      <c r="AH3025" s="20" t="str">
        <f t="shared" si="14"/>
        <v/>
      </c>
      <c r="AI3025" s="21"/>
      <c r="AJ3025" s="21"/>
      <c r="AK3025" s="21"/>
      <c r="AL3025" s="22">
        <f t="shared" si="25"/>
        <v>1</v>
      </c>
    </row>
    <row r="3026" ht="12.75" customHeight="1">
      <c r="A3026" s="13" t="s">
        <v>202</v>
      </c>
      <c r="B3026" s="13" t="str">
        <f>IFERROR(__xludf.DUMMYFUNCTION("REGEXREPLACE(A3026, ""\d"", """")"),"         Пермский край")</f>
        <v>         Пермский край</v>
      </c>
      <c r="C3026" s="14" t="str">
        <f t="shared" si="15"/>
        <v>Пермский край</v>
      </c>
      <c r="D3026" s="3">
        <f t="shared" si="16"/>
        <v>2</v>
      </c>
      <c r="E3026" s="15" t="s">
        <v>40</v>
      </c>
      <c r="F3026" s="13" t="str">
        <f>IFERROR(__xludf.DUMMYFUNCTION("REGEXEXTRACT(E3026, ""[А-Яа-я].*"")"),"Злокачественные новообразования")</f>
        <v>Злокачественные новообразования</v>
      </c>
      <c r="G3026" s="16">
        <f t="shared" si="17"/>
        <v>2</v>
      </c>
      <c r="H3026" s="13" t="s">
        <v>28</v>
      </c>
      <c r="I3026" s="13" t="str">
        <f>IFERROR(__xludf.DUMMYFUNCTION("REGEXREPLACE(H3026, "".*\s"", """")"),"человек")</f>
        <v>человек</v>
      </c>
      <c r="J3026" s="13" t="s">
        <v>29</v>
      </c>
      <c r="K3026" s="17" t="str">
        <f>IFERROR(__xludf.DUMMYFUNCTION("REGEXREPLACE(J3026, ""^[\d\s]+"", """")"),"значение показателя за год")</f>
        <v>значение показателя за год</v>
      </c>
      <c r="L3026" s="16">
        <f t="shared" si="18"/>
        <v>2</v>
      </c>
      <c r="M3026" s="13" t="s">
        <v>32</v>
      </c>
      <c r="N3026" s="13" t="str">
        <f>IFERROR(__xludf.DUMMYFUNCTION("REGEXEXTRACT(M3026, "" (.+)$"")"),"сельское население")</f>
        <v>сельское население</v>
      </c>
      <c r="O3026" s="18">
        <v>1191.0</v>
      </c>
      <c r="P3026" s="18">
        <v>1117.0</v>
      </c>
      <c r="Q3026" s="18">
        <v>1159.0</v>
      </c>
      <c r="R3026" s="18">
        <v>1145.0</v>
      </c>
      <c r="S3026" s="18">
        <v>1159.0</v>
      </c>
      <c r="T3026" s="18">
        <v>1182.0</v>
      </c>
      <c r="U3026" s="18">
        <v>1203.0</v>
      </c>
      <c r="V3026" s="18">
        <v>1283.0</v>
      </c>
      <c r="W3026" s="18">
        <v>1224.0</v>
      </c>
      <c r="X3026" s="18">
        <v>1286.0</v>
      </c>
      <c r="Y3026" s="18">
        <v>1290.0</v>
      </c>
      <c r="Z3026" s="19" t="str">
        <f t="shared" si="6"/>
        <v/>
      </c>
      <c r="AA3026" s="19" t="str">
        <f t="shared" si="19"/>
        <v/>
      </c>
      <c r="AB3026" s="19">
        <f t="shared" si="8"/>
        <v>13239</v>
      </c>
      <c r="AC3026" s="19">
        <f t="shared" si="20"/>
        <v>1203.545455</v>
      </c>
      <c r="AD3026" s="19">
        <f t="shared" si="21"/>
        <v>2408</v>
      </c>
      <c r="AE3026" s="19" t="str">
        <f t="shared" si="22"/>
        <v>Нет моды</v>
      </c>
      <c r="AF3026" s="19">
        <f t="shared" si="23"/>
        <v>1117</v>
      </c>
      <c r="AG3026" s="19">
        <f t="shared" si="24"/>
        <v>1290</v>
      </c>
      <c r="AH3026" s="20" t="str">
        <f t="shared" si="14"/>
        <v>Город: 76%; Село: 24%</v>
      </c>
      <c r="AI3026" s="21"/>
      <c r="AJ3026" s="21"/>
      <c r="AK3026" s="21"/>
      <c r="AL3026" s="22">
        <f t="shared" si="25"/>
        <v>1</v>
      </c>
    </row>
    <row r="3027" ht="12.75" customHeight="1">
      <c r="A3027" s="13" t="s">
        <v>202</v>
      </c>
      <c r="B3027" s="13" t="str">
        <f>IFERROR(__xludf.DUMMYFUNCTION("REGEXREPLACE(A3027, ""\d"", """")"),"         Пермский край")</f>
        <v>         Пермский край</v>
      </c>
      <c r="C3027" s="14" t="str">
        <f t="shared" si="15"/>
        <v>Пермский край</v>
      </c>
      <c r="D3027" s="3">
        <f t="shared" si="16"/>
        <v>2</v>
      </c>
      <c r="E3027" s="15" t="s">
        <v>41</v>
      </c>
      <c r="F3027" s="13" t="str">
        <f>IFERROR(__xludf.DUMMYFUNCTION("REGEXEXTRACT(E3027, ""[А-Яа-я].*"")"),"Инфекционные и паразитарные болезни")</f>
        <v>Инфекционные и паразитарные болезни</v>
      </c>
      <c r="G3027" s="16">
        <f t="shared" si="17"/>
        <v>2</v>
      </c>
      <c r="H3027" s="13" t="s">
        <v>28</v>
      </c>
      <c r="I3027" s="13" t="str">
        <f>IFERROR(__xludf.DUMMYFUNCTION("REGEXREPLACE(H3027, "".*\s"", """")"),"человек")</f>
        <v>человек</v>
      </c>
      <c r="J3027" s="13" t="s">
        <v>29</v>
      </c>
      <c r="K3027" s="17" t="str">
        <f>IFERROR(__xludf.DUMMYFUNCTION("REGEXREPLACE(J3027, ""^[\d\s]+"", """")"),"значение показателя за год")</f>
        <v>значение показателя за год</v>
      </c>
      <c r="L3027" s="16">
        <f t="shared" si="18"/>
        <v>2</v>
      </c>
      <c r="M3027" s="13" t="s">
        <v>30</v>
      </c>
      <c r="N3027" s="13" t="str">
        <f>IFERROR(__xludf.DUMMYFUNCTION("REGEXEXTRACT(M3027, "" (.+)$"")"),"все население")</f>
        <v>все население</v>
      </c>
      <c r="O3027" s="18">
        <v>786.0</v>
      </c>
      <c r="P3027" s="18">
        <v>852.0</v>
      </c>
      <c r="Q3027" s="18">
        <v>1027.0</v>
      </c>
      <c r="R3027" s="18">
        <v>1121.0</v>
      </c>
      <c r="S3027" s="18">
        <v>1154.0</v>
      </c>
      <c r="T3027" s="18">
        <v>1190.0</v>
      </c>
      <c r="U3027" s="18">
        <v>1189.0</v>
      </c>
      <c r="V3027" s="18">
        <v>1227.0</v>
      </c>
      <c r="W3027" s="18">
        <v>1093.0</v>
      </c>
      <c r="X3027" s="18">
        <v>1173.0</v>
      </c>
      <c r="Y3027" s="18">
        <v>1252.0</v>
      </c>
      <c r="Z3027" s="19">
        <f t="shared" si="6"/>
        <v>12064</v>
      </c>
      <c r="AA3027" s="19" t="str">
        <f t="shared" si="19"/>
        <v/>
      </c>
      <c r="AB3027" s="19" t="str">
        <f t="shared" si="8"/>
        <v/>
      </c>
      <c r="AC3027" s="19">
        <f t="shared" si="20"/>
        <v>1096.727273</v>
      </c>
      <c r="AD3027" s="19">
        <f t="shared" si="21"/>
        <v>1177.5</v>
      </c>
      <c r="AE3027" s="19" t="str">
        <f t="shared" si="22"/>
        <v>Нет моды</v>
      </c>
      <c r="AF3027" s="19">
        <f t="shared" si="23"/>
        <v>786</v>
      </c>
      <c r="AG3027" s="19">
        <f t="shared" si="24"/>
        <v>1252</v>
      </c>
      <c r="AH3027" s="20" t="str">
        <f t="shared" si="14"/>
        <v/>
      </c>
      <c r="AI3027" s="21"/>
      <c r="AJ3027" s="21"/>
      <c r="AK3027" s="21"/>
      <c r="AL3027" s="22">
        <f t="shared" si="25"/>
        <v>1</v>
      </c>
    </row>
    <row r="3028" ht="12.75" customHeight="1">
      <c r="A3028" s="13" t="s">
        <v>202</v>
      </c>
      <c r="B3028" s="13" t="str">
        <f>IFERROR(__xludf.DUMMYFUNCTION("REGEXREPLACE(A3028, ""\d"", """")"),"         Пермский край")</f>
        <v>         Пермский край</v>
      </c>
      <c r="C3028" s="14" t="str">
        <f t="shared" si="15"/>
        <v>Пермский край</v>
      </c>
      <c r="D3028" s="3">
        <f t="shared" si="16"/>
        <v>2</v>
      </c>
      <c r="E3028" s="15" t="s">
        <v>41</v>
      </c>
      <c r="F3028" s="13" t="str">
        <f>IFERROR(__xludf.DUMMYFUNCTION("REGEXEXTRACT(E3028, ""[А-Яа-я].*"")"),"Инфекционные и паразитарные болезни")</f>
        <v>Инфекционные и паразитарные болезни</v>
      </c>
      <c r="G3028" s="16">
        <f t="shared" si="17"/>
        <v>2</v>
      </c>
      <c r="H3028" s="13" t="s">
        <v>28</v>
      </c>
      <c r="I3028" s="13" t="str">
        <f>IFERROR(__xludf.DUMMYFUNCTION("REGEXREPLACE(H3028, "".*\s"", """")"),"человек")</f>
        <v>человек</v>
      </c>
      <c r="J3028" s="13" t="s">
        <v>29</v>
      </c>
      <c r="K3028" s="17" t="str">
        <f>IFERROR(__xludf.DUMMYFUNCTION("REGEXREPLACE(J3028, ""^[\d\s]+"", """")"),"значение показателя за год")</f>
        <v>значение показателя за год</v>
      </c>
      <c r="L3028" s="16">
        <f t="shared" si="18"/>
        <v>2</v>
      </c>
      <c r="M3028" s="13" t="s">
        <v>31</v>
      </c>
      <c r="N3028" s="13" t="str">
        <f>IFERROR(__xludf.DUMMYFUNCTION("REGEXEXTRACT(M3028, "" (.+)$"")"),"городское население")</f>
        <v>городское население</v>
      </c>
      <c r="O3028" s="18">
        <v>582.0</v>
      </c>
      <c r="P3028" s="18">
        <v>647.0</v>
      </c>
      <c r="Q3028" s="18">
        <v>804.0</v>
      </c>
      <c r="R3028" s="18">
        <v>895.0</v>
      </c>
      <c r="S3028" s="18">
        <v>922.0</v>
      </c>
      <c r="T3028" s="18">
        <v>955.0</v>
      </c>
      <c r="U3028" s="18">
        <v>936.0</v>
      </c>
      <c r="V3028" s="18">
        <v>997.0</v>
      </c>
      <c r="W3028" s="18">
        <v>857.0</v>
      </c>
      <c r="X3028" s="18">
        <v>921.0</v>
      </c>
      <c r="Y3028" s="18">
        <v>952.0</v>
      </c>
      <c r="Z3028" s="19" t="str">
        <f t="shared" si="6"/>
        <v/>
      </c>
      <c r="AA3028" s="19">
        <f t="shared" si="19"/>
        <v>9468</v>
      </c>
      <c r="AB3028" s="19" t="str">
        <f t="shared" si="8"/>
        <v/>
      </c>
      <c r="AC3028" s="19">
        <f t="shared" si="20"/>
        <v>860.7272727</v>
      </c>
      <c r="AD3028" s="19">
        <f t="shared" si="21"/>
        <v>953.5</v>
      </c>
      <c r="AE3028" s="19" t="str">
        <f t="shared" si="22"/>
        <v>Нет моды</v>
      </c>
      <c r="AF3028" s="19">
        <f t="shared" si="23"/>
        <v>582</v>
      </c>
      <c r="AG3028" s="19">
        <f t="shared" si="24"/>
        <v>997</v>
      </c>
      <c r="AH3028" s="20" t="str">
        <f t="shared" si="14"/>
        <v/>
      </c>
      <c r="AI3028" s="21"/>
      <c r="AJ3028" s="21"/>
      <c r="AK3028" s="21"/>
      <c r="AL3028" s="22">
        <f t="shared" si="25"/>
        <v>1</v>
      </c>
    </row>
    <row r="3029" ht="12.75" customHeight="1">
      <c r="A3029" s="13" t="s">
        <v>202</v>
      </c>
      <c r="B3029" s="13" t="str">
        <f>IFERROR(__xludf.DUMMYFUNCTION("REGEXREPLACE(A3029, ""\d"", """")"),"         Пермский край")</f>
        <v>         Пермский край</v>
      </c>
      <c r="C3029" s="14" t="str">
        <f t="shared" si="15"/>
        <v>Пермский край</v>
      </c>
      <c r="D3029" s="3">
        <f t="shared" si="16"/>
        <v>2</v>
      </c>
      <c r="E3029" s="15" t="s">
        <v>41</v>
      </c>
      <c r="F3029" s="13" t="str">
        <f>IFERROR(__xludf.DUMMYFUNCTION("REGEXEXTRACT(E3029, ""[А-Яа-я].*"")"),"Инфекционные и паразитарные болезни")</f>
        <v>Инфекционные и паразитарные болезни</v>
      </c>
      <c r="G3029" s="16">
        <f t="shared" si="17"/>
        <v>2</v>
      </c>
      <c r="H3029" s="13" t="s">
        <v>28</v>
      </c>
      <c r="I3029" s="13" t="str">
        <f>IFERROR(__xludf.DUMMYFUNCTION("REGEXREPLACE(H3029, "".*\s"", """")"),"человек")</f>
        <v>человек</v>
      </c>
      <c r="J3029" s="13" t="s">
        <v>29</v>
      </c>
      <c r="K3029" s="17" t="str">
        <f>IFERROR(__xludf.DUMMYFUNCTION("REGEXREPLACE(J3029, ""^[\d\s]+"", """")"),"значение показателя за год")</f>
        <v>значение показателя за год</v>
      </c>
      <c r="L3029" s="16">
        <f t="shared" si="18"/>
        <v>2</v>
      </c>
      <c r="M3029" s="13" t="s">
        <v>32</v>
      </c>
      <c r="N3029" s="13" t="str">
        <f>IFERROR(__xludf.DUMMYFUNCTION("REGEXEXTRACT(M3029, "" (.+)$"")"),"сельское население")</f>
        <v>сельское население</v>
      </c>
      <c r="O3029" s="18">
        <v>204.0</v>
      </c>
      <c r="P3029" s="18">
        <v>205.0</v>
      </c>
      <c r="Q3029" s="18">
        <v>223.0</v>
      </c>
      <c r="R3029" s="18">
        <v>226.0</v>
      </c>
      <c r="S3029" s="18">
        <v>232.0</v>
      </c>
      <c r="T3029" s="18">
        <v>235.0</v>
      </c>
      <c r="U3029" s="18">
        <v>253.0</v>
      </c>
      <c r="V3029" s="18">
        <v>230.0</v>
      </c>
      <c r="W3029" s="18">
        <v>236.0</v>
      </c>
      <c r="X3029" s="18">
        <v>252.0</v>
      </c>
      <c r="Y3029" s="18">
        <v>300.0</v>
      </c>
      <c r="Z3029" s="19" t="str">
        <f t="shared" si="6"/>
        <v/>
      </c>
      <c r="AA3029" s="19" t="str">
        <f t="shared" si="19"/>
        <v/>
      </c>
      <c r="AB3029" s="19">
        <f t="shared" si="8"/>
        <v>2596</v>
      </c>
      <c r="AC3029" s="19">
        <f t="shared" si="20"/>
        <v>236</v>
      </c>
      <c r="AD3029" s="19">
        <f t="shared" si="21"/>
        <v>441</v>
      </c>
      <c r="AE3029" s="19" t="str">
        <f t="shared" si="22"/>
        <v>Нет моды</v>
      </c>
      <c r="AF3029" s="19">
        <f t="shared" si="23"/>
        <v>204</v>
      </c>
      <c r="AG3029" s="19">
        <f t="shared" si="24"/>
        <v>300</v>
      </c>
      <c r="AH3029" s="20" t="str">
        <f t="shared" si="14"/>
        <v>Город: 78%; Село: 22%</v>
      </c>
      <c r="AI3029" s="21"/>
      <c r="AJ3029" s="21"/>
      <c r="AK3029" s="21"/>
      <c r="AL3029" s="22">
        <f t="shared" si="25"/>
        <v>1</v>
      </c>
    </row>
    <row r="3030" ht="12.75" customHeight="1">
      <c r="A3030" s="13" t="s">
        <v>202</v>
      </c>
      <c r="B3030" s="13" t="str">
        <f>IFERROR(__xludf.DUMMYFUNCTION("REGEXREPLACE(A3030, ""\d"", """")"),"         Пермский край")</f>
        <v>         Пермский край</v>
      </c>
      <c r="C3030" s="14" t="str">
        <f t="shared" si="15"/>
        <v>Пермский край</v>
      </c>
      <c r="D3030" s="3">
        <f t="shared" si="16"/>
        <v>2</v>
      </c>
      <c r="E3030" s="15" t="s">
        <v>42</v>
      </c>
      <c r="F3030" s="13" t="str">
        <f>IFERROR(__xludf.DUMMYFUNCTION("REGEXEXTRACT(E3030, ""[А-Яа-я].*"")"),"Ишемическая болезнь сердца")</f>
        <v>Ишемическая болезнь сердца</v>
      </c>
      <c r="G3030" s="16">
        <f t="shared" si="17"/>
        <v>2</v>
      </c>
      <c r="H3030" s="13" t="s">
        <v>28</v>
      </c>
      <c r="I3030" s="13" t="str">
        <f>IFERROR(__xludf.DUMMYFUNCTION("REGEXREPLACE(H3030, "".*\s"", """")"),"человек")</f>
        <v>человек</v>
      </c>
      <c r="J3030" s="13" t="s">
        <v>29</v>
      </c>
      <c r="K3030" s="17" t="str">
        <f>IFERROR(__xludf.DUMMYFUNCTION("REGEXREPLACE(J3030, ""^[\d\s]+"", """")"),"значение показателя за год")</f>
        <v>значение показателя за год</v>
      </c>
      <c r="L3030" s="16">
        <f t="shared" si="18"/>
        <v>2</v>
      </c>
      <c r="M3030" s="13" t="s">
        <v>30</v>
      </c>
      <c r="N3030" s="13" t="str">
        <f>IFERROR(__xludf.DUMMYFUNCTION("REGEXEXTRACT(M3030, "" (.+)$"")"),"все население")</f>
        <v>все население</v>
      </c>
      <c r="O3030" s="18">
        <v>8873.0</v>
      </c>
      <c r="P3030" s="18">
        <v>8803.0</v>
      </c>
      <c r="Q3030" s="18">
        <v>9469.0</v>
      </c>
      <c r="R3030" s="18">
        <v>8951.0</v>
      </c>
      <c r="S3030" s="18">
        <v>9419.0</v>
      </c>
      <c r="T3030" s="18">
        <v>9156.0</v>
      </c>
      <c r="U3030" s="18">
        <v>8583.0</v>
      </c>
      <c r="V3030" s="18">
        <v>10432.0</v>
      </c>
      <c r="W3030" s="18">
        <v>9999.0</v>
      </c>
      <c r="X3030" s="18">
        <v>8530.0</v>
      </c>
      <c r="Y3030" s="18">
        <v>8263.0</v>
      </c>
      <c r="Z3030" s="19">
        <f t="shared" si="6"/>
        <v>100478</v>
      </c>
      <c r="AA3030" s="19" t="str">
        <f t="shared" si="19"/>
        <v/>
      </c>
      <c r="AB3030" s="19" t="str">
        <f t="shared" si="8"/>
        <v/>
      </c>
      <c r="AC3030" s="19">
        <f t="shared" si="20"/>
        <v>9134.363636</v>
      </c>
      <c r="AD3030" s="19">
        <f t="shared" si="21"/>
        <v>4281.5</v>
      </c>
      <c r="AE3030" s="19" t="str">
        <f t="shared" si="22"/>
        <v>Нет моды</v>
      </c>
      <c r="AF3030" s="19">
        <f t="shared" si="23"/>
        <v>8263</v>
      </c>
      <c r="AG3030" s="19">
        <f t="shared" si="24"/>
        <v>10432</v>
      </c>
      <c r="AH3030" s="20" t="str">
        <f t="shared" si="14"/>
        <v/>
      </c>
      <c r="AI3030" s="21"/>
      <c r="AJ3030" s="21"/>
      <c r="AK3030" s="21"/>
      <c r="AL3030" s="22">
        <f t="shared" si="25"/>
        <v>1</v>
      </c>
    </row>
    <row r="3031" ht="12.75" customHeight="1">
      <c r="A3031" s="13" t="s">
        <v>202</v>
      </c>
      <c r="B3031" s="13" t="str">
        <f>IFERROR(__xludf.DUMMYFUNCTION("REGEXREPLACE(A3031, ""\d"", """")"),"         Пермский край")</f>
        <v>         Пермский край</v>
      </c>
      <c r="C3031" s="14" t="str">
        <f t="shared" si="15"/>
        <v>Пермский край</v>
      </c>
      <c r="D3031" s="3">
        <f t="shared" si="16"/>
        <v>2</v>
      </c>
      <c r="E3031" s="15" t="s">
        <v>42</v>
      </c>
      <c r="F3031" s="13" t="str">
        <f>IFERROR(__xludf.DUMMYFUNCTION("REGEXEXTRACT(E3031, ""[А-Яа-я].*"")"),"Ишемическая болезнь сердца")</f>
        <v>Ишемическая болезнь сердца</v>
      </c>
      <c r="G3031" s="16">
        <f t="shared" si="17"/>
        <v>2</v>
      </c>
      <c r="H3031" s="13" t="s">
        <v>28</v>
      </c>
      <c r="I3031" s="13" t="str">
        <f>IFERROR(__xludf.DUMMYFUNCTION("REGEXREPLACE(H3031, "".*\s"", """")"),"человек")</f>
        <v>человек</v>
      </c>
      <c r="J3031" s="13" t="s">
        <v>29</v>
      </c>
      <c r="K3031" s="17" t="str">
        <f>IFERROR(__xludf.DUMMYFUNCTION("REGEXREPLACE(J3031, ""^[\d\s]+"", """")"),"значение показателя за год")</f>
        <v>значение показателя за год</v>
      </c>
      <c r="L3031" s="16">
        <f t="shared" si="18"/>
        <v>2</v>
      </c>
      <c r="M3031" s="13" t="s">
        <v>31</v>
      </c>
      <c r="N3031" s="13" t="str">
        <f>IFERROR(__xludf.DUMMYFUNCTION("REGEXEXTRACT(M3031, "" (.+)$"")"),"городское население")</f>
        <v>городское население</v>
      </c>
      <c r="O3031" s="18">
        <v>6606.0</v>
      </c>
      <c r="P3031" s="18">
        <v>6673.0</v>
      </c>
      <c r="Q3031" s="18">
        <v>7137.0</v>
      </c>
      <c r="R3031" s="18">
        <v>6646.0</v>
      </c>
      <c r="S3031" s="18">
        <v>7171.0</v>
      </c>
      <c r="T3031" s="18">
        <v>6847.0</v>
      </c>
      <c r="U3031" s="18">
        <v>6276.0</v>
      </c>
      <c r="V3031" s="18">
        <v>7907.0</v>
      </c>
      <c r="W3031" s="18">
        <v>7714.0</v>
      </c>
      <c r="X3031" s="18">
        <v>6475.0</v>
      </c>
      <c r="Y3031" s="18">
        <v>6254.0</v>
      </c>
      <c r="Z3031" s="19" t="str">
        <f t="shared" si="6"/>
        <v/>
      </c>
      <c r="AA3031" s="19">
        <f t="shared" si="19"/>
        <v>75706</v>
      </c>
      <c r="AB3031" s="19" t="str">
        <f t="shared" si="8"/>
        <v/>
      </c>
      <c r="AC3031" s="19">
        <f t="shared" si="20"/>
        <v>6882.363636</v>
      </c>
      <c r="AD3031" s="19">
        <f t="shared" si="21"/>
        <v>8085</v>
      </c>
      <c r="AE3031" s="19" t="str">
        <f t="shared" si="22"/>
        <v>Нет моды</v>
      </c>
      <c r="AF3031" s="19">
        <f t="shared" si="23"/>
        <v>6254</v>
      </c>
      <c r="AG3031" s="19">
        <f t="shared" si="24"/>
        <v>7907</v>
      </c>
      <c r="AH3031" s="20" t="str">
        <f t="shared" si="14"/>
        <v/>
      </c>
      <c r="AI3031" s="21"/>
      <c r="AJ3031" s="21"/>
      <c r="AK3031" s="21"/>
      <c r="AL3031" s="22">
        <f t="shared" si="25"/>
        <v>1</v>
      </c>
    </row>
    <row r="3032" ht="12.75" customHeight="1">
      <c r="A3032" s="13" t="s">
        <v>202</v>
      </c>
      <c r="B3032" s="13" t="str">
        <f>IFERROR(__xludf.DUMMYFUNCTION("REGEXREPLACE(A3032, ""\d"", """")"),"         Пермский край")</f>
        <v>         Пермский край</v>
      </c>
      <c r="C3032" s="14" t="str">
        <f t="shared" si="15"/>
        <v>Пермский край</v>
      </c>
      <c r="D3032" s="3">
        <f t="shared" si="16"/>
        <v>2</v>
      </c>
      <c r="E3032" s="15" t="s">
        <v>42</v>
      </c>
      <c r="F3032" s="13" t="str">
        <f>IFERROR(__xludf.DUMMYFUNCTION("REGEXEXTRACT(E3032, ""[А-Яа-я].*"")"),"Ишемическая болезнь сердца")</f>
        <v>Ишемическая болезнь сердца</v>
      </c>
      <c r="G3032" s="16">
        <f t="shared" si="17"/>
        <v>2</v>
      </c>
      <c r="H3032" s="13" t="s">
        <v>28</v>
      </c>
      <c r="I3032" s="13" t="str">
        <f>IFERROR(__xludf.DUMMYFUNCTION("REGEXREPLACE(H3032, "".*\s"", """")"),"человек")</f>
        <v>человек</v>
      </c>
      <c r="J3032" s="13" t="s">
        <v>29</v>
      </c>
      <c r="K3032" s="17" t="str">
        <f>IFERROR(__xludf.DUMMYFUNCTION("REGEXREPLACE(J3032, ""^[\d\s]+"", """")"),"значение показателя за год")</f>
        <v>значение показателя за год</v>
      </c>
      <c r="L3032" s="16">
        <f t="shared" si="18"/>
        <v>2</v>
      </c>
      <c r="M3032" s="13" t="s">
        <v>32</v>
      </c>
      <c r="N3032" s="13" t="str">
        <f>IFERROR(__xludf.DUMMYFUNCTION("REGEXEXTRACT(M3032, "" (.+)$"")"),"сельское население")</f>
        <v>сельское население</v>
      </c>
      <c r="O3032" s="18">
        <v>2267.0</v>
      </c>
      <c r="P3032" s="18">
        <v>2130.0</v>
      </c>
      <c r="Q3032" s="18">
        <v>2332.0</v>
      </c>
      <c r="R3032" s="18">
        <v>2305.0</v>
      </c>
      <c r="S3032" s="18">
        <v>2248.0</v>
      </c>
      <c r="T3032" s="18">
        <v>2309.0</v>
      </c>
      <c r="U3032" s="18">
        <v>2307.0</v>
      </c>
      <c r="V3032" s="18">
        <v>2525.0</v>
      </c>
      <c r="W3032" s="18">
        <v>2285.0</v>
      </c>
      <c r="X3032" s="18">
        <v>2055.0</v>
      </c>
      <c r="Y3032" s="18">
        <v>2009.0</v>
      </c>
      <c r="Z3032" s="19" t="str">
        <f t="shared" si="6"/>
        <v/>
      </c>
      <c r="AA3032" s="19" t="str">
        <f t="shared" si="19"/>
        <v/>
      </c>
      <c r="AB3032" s="19">
        <f t="shared" si="8"/>
        <v>24772</v>
      </c>
      <c r="AC3032" s="19">
        <f t="shared" si="20"/>
        <v>2252</v>
      </c>
      <c r="AD3032" s="19">
        <f t="shared" si="21"/>
        <v>4389.5</v>
      </c>
      <c r="AE3032" s="19" t="str">
        <f t="shared" si="22"/>
        <v>Нет моды</v>
      </c>
      <c r="AF3032" s="19">
        <f t="shared" si="23"/>
        <v>2009</v>
      </c>
      <c r="AG3032" s="19">
        <f t="shared" si="24"/>
        <v>2525</v>
      </c>
      <c r="AH3032" s="20" t="str">
        <f t="shared" si="14"/>
        <v>Город: 75%; Село: 25%</v>
      </c>
      <c r="AI3032" s="21"/>
      <c r="AJ3032" s="21"/>
      <c r="AK3032" s="21"/>
      <c r="AL3032" s="22">
        <f t="shared" si="25"/>
        <v>1</v>
      </c>
    </row>
    <row r="3033" ht="12.75" customHeight="1">
      <c r="A3033" s="13" t="s">
        <v>202</v>
      </c>
      <c r="B3033" s="13" t="str">
        <f>IFERROR(__xludf.DUMMYFUNCTION("REGEXREPLACE(A3033, ""\d"", """")"),"         Пермский край")</f>
        <v>         Пермский край</v>
      </c>
      <c r="C3033" s="14" t="str">
        <f t="shared" si="15"/>
        <v>Пермский край</v>
      </c>
      <c r="D3033" s="3">
        <f t="shared" si="16"/>
        <v>2</v>
      </c>
      <c r="E3033" s="15" t="s">
        <v>43</v>
      </c>
      <c r="F3033" s="13" t="str">
        <f>IFERROR(__xludf.DUMMYFUNCTION("REGEXEXTRACT(E3033, ""[А-Яа-я].*"")"),"Новообразования")</f>
        <v>Новообразования</v>
      </c>
      <c r="G3033" s="16">
        <f t="shared" si="17"/>
        <v>2</v>
      </c>
      <c r="H3033" s="13" t="s">
        <v>28</v>
      </c>
      <c r="I3033" s="13" t="str">
        <f>IFERROR(__xludf.DUMMYFUNCTION("REGEXREPLACE(H3033, "".*\s"", """")"),"человек")</f>
        <v>человек</v>
      </c>
      <c r="J3033" s="13" t="s">
        <v>29</v>
      </c>
      <c r="K3033" s="17" t="str">
        <f>IFERROR(__xludf.DUMMYFUNCTION("REGEXREPLACE(J3033, ""^[\d\s]+"", """")"),"значение показателя за год")</f>
        <v>значение показателя за год</v>
      </c>
      <c r="L3033" s="16">
        <f t="shared" si="18"/>
        <v>2</v>
      </c>
      <c r="M3033" s="13" t="s">
        <v>30</v>
      </c>
      <c r="N3033" s="13" t="str">
        <f>IFERROR(__xludf.DUMMYFUNCTION("REGEXEXTRACT(M3033, "" (.+)$"")"),"все население")</f>
        <v>все население</v>
      </c>
      <c r="O3033" s="18">
        <v>5263.0</v>
      </c>
      <c r="P3033" s="18">
        <v>5132.0</v>
      </c>
      <c r="Q3033" s="18">
        <v>5280.0</v>
      </c>
      <c r="R3033" s="18">
        <v>5150.0</v>
      </c>
      <c r="S3033" s="18">
        <v>5067.0</v>
      </c>
      <c r="T3033" s="18">
        <v>5170.0</v>
      </c>
      <c r="U3033" s="18">
        <v>5193.0</v>
      </c>
      <c r="V3033" s="18">
        <v>5381.0</v>
      </c>
      <c r="W3033" s="18">
        <v>5142.0</v>
      </c>
      <c r="X3033" s="18">
        <v>5306.0</v>
      </c>
      <c r="Y3033" s="18">
        <v>4874.0</v>
      </c>
      <c r="Z3033" s="19">
        <f t="shared" si="6"/>
        <v>56958</v>
      </c>
      <c r="AA3033" s="19" t="str">
        <f t="shared" si="19"/>
        <v/>
      </c>
      <c r="AB3033" s="19" t="str">
        <f t="shared" si="8"/>
        <v/>
      </c>
      <c r="AC3033" s="19">
        <f t="shared" si="20"/>
        <v>5178</v>
      </c>
      <c r="AD3033" s="19">
        <f t="shared" si="21"/>
        <v>3699.5</v>
      </c>
      <c r="AE3033" s="19" t="str">
        <f t="shared" si="22"/>
        <v>Нет моды</v>
      </c>
      <c r="AF3033" s="19">
        <f t="shared" si="23"/>
        <v>4874</v>
      </c>
      <c r="AG3033" s="19">
        <f t="shared" si="24"/>
        <v>5381</v>
      </c>
      <c r="AH3033" s="20" t="str">
        <f t="shared" si="14"/>
        <v/>
      </c>
      <c r="AI3033" s="21"/>
      <c r="AJ3033" s="21"/>
      <c r="AK3033" s="21"/>
      <c r="AL3033" s="22">
        <f t="shared" si="25"/>
        <v>1</v>
      </c>
    </row>
    <row r="3034" ht="12.75" customHeight="1">
      <c r="A3034" s="13" t="s">
        <v>202</v>
      </c>
      <c r="B3034" s="13" t="str">
        <f>IFERROR(__xludf.DUMMYFUNCTION("REGEXREPLACE(A3034, ""\d"", """")"),"         Пермский край")</f>
        <v>         Пермский край</v>
      </c>
      <c r="C3034" s="14" t="str">
        <f t="shared" si="15"/>
        <v>Пермский край</v>
      </c>
      <c r="D3034" s="3">
        <f t="shared" si="16"/>
        <v>2</v>
      </c>
      <c r="E3034" s="15" t="s">
        <v>43</v>
      </c>
      <c r="F3034" s="13" t="str">
        <f>IFERROR(__xludf.DUMMYFUNCTION("REGEXEXTRACT(E3034, ""[А-Яа-я].*"")"),"Новообразования")</f>
        <v>Новообразования</v>
      </c>
      <c r="G3034" s="16">
        <f t="shared" si="17"/>
        <v>2</v>
      </c>
      <c r="H3034" s="13" t="s">
        <v>28</v>
      </c>
      <c r="I3034" s="13" t="str">
        <f>IFERROR(__xludf.DUMMYFUNCTION("REGEXREPLACE(H3034, "".*\s"", """")"),"человек")</f>
        <v>человек</v>
      </c>
      <c r="J3034" s="13" t="s">
        <v>29</v>
      </c>
      <c r="K3034" s="17" t="str">
        <f>IFERROR(__xludf.DUMMYFUNCTION("REGEXREPLACE(J3034, ""^[\d\s]+"", """")"),"значение показателя за год")</f>
        <v>значение показателя за год</v>
      </c>
      <c r="L3034" s="16">
        <f t="shared" si="18"/>
        <v>2</v>
      </c>
      <c r="M3034" s="13" t="s">
        <v>31</v>
      </c>
      <c r="N3034" s="13" t="str">
        <f>IFERROR(__xludf.DUMMYFUNCTION("REGEXEXTRACT(M3034, "" (.+)$"")"),"городское население")</f>
        <v>городское население</v>
      </c>
      <c r="O3034" s="18">
        <v>4063.0</v>
      </c>
      <c r="P3034" s="18">
        <v>4003.0</v>
      </c>
      <c r="Q3034" s="18">
        <v>4098.0</v>
      </c>
      <c r="R3034" s="18">
        <v>3987.0</v>
      </c>
      <c r="S3034" s="18">
        <v>3887.0</v>
      </c>
      <c r="T3034" s="18">
        <v>3970.0</v>
      </c>
      <c r="U3034" s="18">
        <v>3978.0</v>
      </c>
      <c r="V3034" s="18">
        <v>4091.0</v>
      </c>
      <c r="W3034" s="18">
        <v>3900.0</v>
      </c>
      <c r="X3034" s="18">
        <v>4005.0</v>
      </c>
      <c r="Y3034" s="18">
        <v>3572.0</v>
      </c>
      <c r="Z3034" s="19" t="str">
        <f t="shared" si="6"/>
        <v/>
      </c>
      <c r="AA3034" s="19">
        <f t="shared" si="19"/>
        <v>43554</v>
      </c>
      <c r="AB3034" s="19" t="str">
        <f t="shared" si="8"/>
        <v/>
      </c>
      <c r="AC3034" s="19">
        <f t="shared" si="20"/>
        <v>3959.454545</v>
      </c>
      <c r="AD3034" s="19">
        <f t="shared" si="21"/>
        <v>4486</v>
      </c>
      <c r="AE3034" s="19" t="str">
        <f t="shared" si="22"/>
        <v>Нет моды</v>
      </c>
      <c r="AF3034" s="19">
        <f t="shared" si="23"/>
        <v>3572</v>
      </c>
      <c r="AG3034" s="19">
        <f t="shared" si="24"/>
        <v>4098</v>
      </c>
      <c r="AH3034" s="20" t="str">
        <f t="shared" si="14"/>
        <v/>
      </c>
      <c r="AI3034" s="21"/>
      <c r="AJ3034" s="21"/>
      <c r="AK3034" s="21"/>
      <c r="AL3034" s="22">
        <f t="shared" si="25"/>
        <v>1</v>
      </c>
    </row>
    <row r="3035" ht="12.75" customHeight="1">
      <c r="A3035" s="13" t="s">
        <v>202</v>
      </c>
      <c r="B3035" s="13" t="str">
        <f>IFERROR(__xludf.DUMMYFUNCTION("REGEXREPLACE(A3035, ""\d"", """")"),"         Пермский край")</f>
        <v>         Пермский край</v>
      </c>
      <c r="C3035" s="14" t="str">
        <f t="shared" si="15"/>
        <v>Пермский край</v>
      </c>
      <c r="D3035" s="3">
        <f t="shared" si="16"/>
        <v>2</v>
      </c>
      <c r="E3035" s="15" t="s">
        <v>43</v>
      </c>
      <c r="F3035" s="13" t="str">
        <f>IFERROR(__xludf.DUMMYFUNCTION("REGEXEXTRACT(E3035, ""[А-Яа-я].*"")"),"Новообразования")</f>
        <v>Новообразования</v>
      </c>
      <c r="G3035" s="16">
        <f t="shared" si="17"/>
        <v>2</v>
      </c>
      <c r="H3035" s="13" t="s">
        <v>28</v>
      </c>
      <c r="I3035" s="13" t="str">
        <f>IFERROR(__xludf.DUMMYFUNCTION("REGEXREPLACE(H3035, "".*\s"", """")"),"человек")</f>
        <v>человек</v>
      </c>
      <c r="J3035" s="13" t="s">
        <v>29</v>
      </c>
      <c r="K3035" s="17" t="str">
        <f>IFERROR(__xludf.DUMMYFUNCTION("REGEXREPLACE(J3035, ""^[\d\s]+"", """")"),"значение показателя за год")</f>
        <v>значение показателя за год</v>
      </c>
      <c r="L3035" s="16">
        <f t="shared" si="18"/>
        <v>2</v>
      </c>
      <c r="M3035" s="13" t="s">
        <v>32</v>
      </c>
      <c r="N3035" s="13" t="str">
        <f>IFERROR(__xludf.DUMMYFUNCTION("REGEXEXTRACT(M3035, "" (.+)$"")"),"сельское население")</f>
        <v>сельское население</v>
      </c>
      <c r="O3035" s="18">
        <v>1200.0</v>
      </c>
      <c r="P3035" s="18">
        <v>1129.0</v>
      </c>
      <c r="Q3035" s="18">
        <v>1182.0</v>
      </c>
      <c r="R3035" s="18">
        <v>1163.0</v>
      </c>
      <c r="S3035" s="18">
        <v>1180.0</v>
      </c>
      <c r="T3035" s="18">
        <v>1200.0</v>
      </c>
      <c r="U3035" s="18">
        <v>1215.0</v>
      </c>
      <c r="V3035" s="18">
        <v>1290.0</v>
      </c>
      <c r="W3035" s="18">
        <v>1242.0</v>
      </c>
      <c r="X3035" s="18">
        <v>1301.0</v>
      </c>
      <c r="Y3035" s="18">
        <v>1302.0</v>
      </c>
      <c r="Z3035" s="19" t="str">
        <f t="shared" si="6"/>
        <v/>
      </c>
      <c r="AA3035" s="19" t="str">
        <f t="shared" si="19"/>
        <v/>
      </c>
      <c r="AB3035" s="19">
        <f t="shared" si="8"/>
        <v>13404</v>
      </c>
      <c r="AC3035" s="19">
        <f t="shared" si="20"/>
        <v>1218.545455</v>
      </c>
      <c r="AD3035" s="19">
        <f t="shared" si="21"/>
        <v>2437</v>
      </c>
      <c r="AE3035" s="19" t="str">
        <f t="shared" si="22"/>
        <v>Нет моды</v>
      </c>
      <c r="AF3035" s="19">
        <f t="shared" si="23"/>
        <v>1129</v>
      </c>
      <c r="AG3035" s="19">
        <f t="shared" si="24"/>
        <v>1302</v>
      </c>
      <c r="AH3035" s="20" t="str">
        <f t="shared" si="14"/>
        <v>Город: 76%; Село: 24%</v>
      </c>
      <c r="AI3035" s="21"/>
      <c r="AJ3035" s="21"/>
      <c r="AK3035" s="21"/>
      <c r="AL3035" s="22">
        <f t="shared" si="25"/>
        <v>1</v>
      </c>
    </row>
    <row r="3036" ht="12.75" customHeight="1">
      <c r="A3036" s="13" t="s">
        <v>202</v>
      </c>
      <c r="B3036" s="13" t="str">
        <f>IFERROR(__xludf.DUMMYFUNCTION("REGEXREPLACE(A3036, ""\d"", """")"),"         Пермский край")</f>
        <v>         Пермский край</v>
      </c>
      <c r="C3036" s="14" t="str">
        <f t="shared" si="15"/>
        <v>Пермский край</v>
      </c>
      <c r="D3036" s="3">
        <f t="shared" si="16"/>
        <v>2</v>
      </c>
      <c r="E3036" s="15" t="s">
        <v>44</v>
      </c>
      <c r="F3036" s="13" t="str">
        <f>IFERROR(__xludf.DUMMYFUNCTION("REGEXEXTRACT(E3036,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36" s="16">
        <f t="shared" si="17"/>
        <v>2</v>
      </c>
      <c r="H3036" s="13" t="s">
        <v>28</v>
      </c>
      <c r="I3036" s="13" t="str">
        <f>IFERROR(__xludf.DUMMYFUNCTION("REGEXREPLACE(H3036, "".*\s"", """")"),"человек")</f>
        <v>человек</v>
      </c>
      <c r="J3036" s="13" t="s">
        <v>29</v>
      </c>
      <c r="K3036" s="17" t="str">
        <f>IFERROR(__xludf.DUMMYFUNCTION("REGEXREPLACE(J3036, ""^[\d\s]+"", """")"),"значение показателя за год")</f>
        <v>значение показателя за год</v>
      </c>
      <c r="L3036" s="16">
        <f t="shared" si="18"/>
        <v>2</v>
      </c>
      <c r="M3036" s="13" t="s">
        <v>30</v>
      </c>
      <c r="N3036" s="13" t="str">
        <f>IFERROR(__xludf.DUMMYFUNCTION("REGEXEXTRACT(M3036, "" (.+)$"")"),"все население")</f>
        <v>все население</v>
      </c>
      <c r="O3036" s="18">
        <v>180.0</v>
      </c>
      <c r="P3036" s="23" t="s">
        <v>37</v>
      </c>
      <c r="Q3036" s="18">
        <v>122.0</v>
      </c>
      <c r="R3036" s="18">
        <v>110.0</v>
      </c>
      <c r="S3036" s="23" t="s">
        <v>37</v>
      </c>
      <c r="T3036" s="23" t="s">
        <v>37</v>
      </c>
      <c r="U3036" s="23" t="s">
        <v>37</v>
      </c>
      <c r="V3036" s="23" t="s">
        <v>37</v>
      </c>
      <c r="W3036" s="23" t="s">
        <v>37</v>
      </c>
      <c r="X3036" s="23" t="s">
        <v>37</v>
      </c>
      <c r="Y3036" s="23" t="s">
        <v>37</v>
      </c>
      <c r="Z3036" s="19">
        <f t="shared" si="6"/>
        <v>412</v>
      </c>
      <c r="AA3036" s="19" t="str">
        <f t="shared" si="19"/>
        <v/>
      </c>
      <c r="AB3036" s="19" t="str">
        <f t="shared" si="8"/>
        <v/>
      </c>
      <c r="AC3036" s="19">
        <f t="shared" si="20"/>
        <v>137.3333333</v>
      </c>
      <c r="AD3036" s="19">
        <f t="shared" si="21"/>
        <v>1191</v>
      </c>
      <c r="AE3036" s="19" t="str">
        <f t="shared" si="22"/>
        <v>Нет моды</v>
      </c>
      <c r="AF3036" s="19">
        <f t="shared" si="23"/>
        <v>110</v>
      </c>
      <c r="AG3036" s="19">
        <f t="shared" si="24"/>
        <v>180</v>
      </c>
      <c r="AH3036" s="20" t="str">
        <f t="shared" si="14"/>
        <v/>
      </c>
      <c r="AI3036" s="24"/>
      <c r="AJ3036" s="24"/>
      <c r="AK3036" s="24"/>
      <c r="AL3036" s="22">
        <f t="shared" si="25"/>
        <v>1</v>
      </c>
    </row>
    <row r="3037" ht="12.75" customHeight="1">
      <c r="A3037" s="13" t="s">
        <v>202</v>
      </c>
      <c r="B3037" s="13" t="str">
        <f>IFERROR(__xludf.DUMMYFUNCTION("REGEXREPLACE(A3037, ""\d"", """")"),"         Пермский край")</f>
        <v>         Пермский край</v>
      </c>
      <c r="C3037" s="14" t="str">
        <f t="shared" si="15"/>
        <v>Пермский край</v>
      </c>
      <c r="D3037" s="3">
        <f t="shared" si="16"/>
        <v>2</v>
      </c>
      <c r="E3037" s="15" t="s">
        <v>44</v>
      </c>
      <c r="F3037" s="13" t="str">
        <f>IFERROR(__xludf.DUMMYFUNCTION("REGEXEXTRACT(E3037,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37" s="16">
        <f t="shared" si="17"/>
        <v>2</v>
      </c>
      <c r="H3037" s="13" t="s">
        <v>28</v>
      </c>
      <c r="I3037" s="13" t="str">
        <f>IFERROR(__xludf.DUMMYFUNCTION("REGEXREPLACE(H3037, "".*\s"", """")"),"человек")</f>
        <v>человек</v>
      </c>
      <c r="J3037" s="13" t="s">
        <v>29</v>
      </c>
      <c r="K3037" s="17" t="str">
        <f>IFERROR(__xludf.DUMMYFUNCTION("REGEXREPLACE(J3037, ""^[\d\s]+"", """")"),"значение показателя за год")</f>
        <v>значение показателя за год</v>
      </c>
      <c r="L3037" s="16">
        <f t="shared" si="18"/>
        <v>2</v>
      </c>
      <c r="M3037" s="13" t="s">
        <v>31</v>
      </c>
      <c r="N3037" s="13" t="str">
        <f>IFERROR(__xludf.DUMMYFUNCTION("REGEXEXTRACT(M3037, "" (.+)$"")"),"городское население")</f>
        <v>городское население</v>
      </c>
      <c r="O3037" s="18">
        <v>119.0</v>
      </c>
      <c r="P3037" s="23" t="s">
        <v>37</v>
      </c>
      <c r="Q3037" s="18">
        <v>83.0</v>
      </c>
      <c r="R3037" s="18">
        <v>73.0</v>
      </c>
      <c r="S3037" s="23" t="s">
        <v>37</v>
      </c>
      <c r="T3037" s="23" t="s">
        <v>37</v>
      </c>
      <c r="U3037" s="23" t="s">
        <v>37</v>
      </c>
      <c r="V3037" s="23" t="s">
        <v>37</v>
      </c>
      <c r="W3037" s="23" t="s">
        <v>37</v>
      </c>
      <c r="X3037" s="23" t="s">
        <v>37</v>
      </c>
      <c r="Y3037" s="23" t="s">
        <v>37</v>
      </c>
      <c r="Z3037" s="19" t="str">
        <f t="shared" si="6"/>
        <v/>
      </c>
      <c r="AA3037" s="19">
        <f t="shared" si="19"/>
        <v>275</v>
      </c>
      <c r="AB3037" s="19" t="str">
        <f t="shared" si="8"/>
        <v/>
      </c>
      <c r="AC3037" s="19">
        <f t="shared" si="20"/>
        <v>91.66666667</v>
      </c>
      <c r="AD3037" s="19">
        <f t="shared" si="21"/>
        <v>114.5</v>
      </c>
      <c r="AE3037" s="19" t="str">
        <f t="shared" si="22"/>
        <v>Нет моды</v>
      </c>
      <c r="AF3037" s="19">
        <f t="shared" si="23"/>
        <v>73</v>
      </c>
      <c r="AG3037" s="19">
        <f t="shared" si="24"/>
        <v>119</v>
      </c>
      <c r="AH3037" s="20" t="str">
        <f t="shared" si="14"/>
        <v/>
      </c>
      <c r="AI3037" s="24"/>
      <c r="AJ3037" s="24"/>
      <c r="AK3037" s="24"/>
      <c r="AL3037" s="22">
        <f t="shared" si="25"/>
        <v>1</v>
      </c>
    </row>
    <row r="3038" ht="12.75" customHeight="1">
      <c r="A3038" s="13" t="s">
        <v>202</v>
      </c>
      <c r="B3038" s="13" t="str">
        <f>IFERROR(__xludf.DUMMYFUNCTION("REGEXREPLACE(A3038, ""\d"", """")"),"         Пермский край")</f>
        <v>         Пермский край</v>
      </c>
      <c r="C3038" s="14" t="str">
        <f t="shared" si="15"/>
        <v>Пермский край</v>
      </c>
      <c r="D3038" s="3">
        <f t="shared" si="16"/>
        <v>2</v>
      </c>
      <c r="E3038" s="15" t="s">
        <v>44</v>
      </c>
      <c r="F3038" s="13" t="str">
        <f>IFERROR(__xludf.DUMMYFUNCTION("REGEXEXTRACT(E3038,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38" s="16">
        <f t="shared" si="17"/>
        <v>2</v>
      </c>
      <c r="H3038" s="13" t="s">
        <v>28</v>
      </c>
      <c r="I3038" s="13" t="str">
        <f>IFERROR(__xludf.DUMMYFUNCTION("REGEXREPLACE(H3038, "".*\s"", """")"),"человек")</f>
        <v>человек</v>
      </c>
      <c r="J3038" s="13" t="s">
        <v>29</v>
      </c>
      <c r="K3038" s="17" t="str">
        <f>IFERROR(__xludf.DUMMYFUNCTION("REGEXREPLACE(J3038, ""^[\d\s]+"", """")"),"значение показателя за год")</f>
        <v>значение показателя за год</v>
      </c>
      <c r="L3038" s="16">
        <f t="shared" si="18"/>
        <v>2</v>
      </c>
      <c r="M3038" s="13" t="s">
        <v>32</v>
      </c>
      <c r="N3038" s="13" t="str">
        <f>IFERROR(__xludf.DUMMYFUNCTION("REGEXEXTRACT(M3038, "" (.+)$"")"),"сельское население")</f>
        <v>сельское население</v>
      </c>
      <c r="O3038" s="18">
        <v>61.0</v>
      </c>
      <c r="P3038" s="23" t="s">
        <v>37</v>
      </c>
      <c r="Q3038" s="18">
        <v>39.0</v>
      </c>
      <c r="R3038" s="18">
        <v>37.0</v>
      </c>
      <c r="S3038" s="23" t="s">
        <v>37</v>
      </c>
      <c r="T3038" s="23" t="s">
        <v>37</v>
      </c>
      <c r="U3038" s="23" t="s">
        <v>37</v>
      </c>
      <c r="V3038" s="23" t="s">
        <v>37</v>
      </c>
      <c r="W3038" s="23" t="s">
        <v>37</v>
      </c>
      <c r="X3038" s="23" t="s">
        <v>37</v>
      </c>
      <c r="Y3038" s="23" t="s">
        <v>37</v>
      </c>
      <c r="Z3038" s="19" t="str">
        <f t="shared" si="6"/>
        <v/>
      </c>
      <c r="AA3038" s="19" t="str">
        <f t="shared" si="19"/>
        <v/>
      </c>
      <c r="AB3038" s="19">
        <f t="shared" si="8"/>
        <v>137</v>
      </c>
      <c r="AC3038" s="19">
        <f t="shared" si="20"/>
        <v>45.66666667</v>
      </c>
      <c r="AD3038" s="19">
        <f t="shared" si="21"/>
        <v>67</v>
      </c>
      <c r="AE3038" s="19" t="str">
        <f t="shared" si="22"/>
        <v>Нет моды</v>
      </c>
      <c r="AF3038" s="19">
        <f t="shared" si="23"/>
        <v>37</v>
      </c>
      <c r="AG3038" s="19">
        <f t="shared" si="24"/>
        <v>61</v>
      </c>
      <c r="AH3038" s="20" t="str">
        <f t="shared" si="14"/>
        <v>Город: 67%; Село: 33%</v>
      </c>
      <c r="AI3038" s="24"/>
      <c r="AJ3038" s="24"/>
      <c r="AK3038" s="24"/>
      <c r="AL3038" s="22">
        <f t="shared" si="25"/>
        <v>1</v>
      </c>
    </row>
    <row r="3039" ht="12.75" customHeight="1">
      <c r="A3039" s="13" t="s">
        <v>202</v>
      </c>
      <c r="B3039" s="13" t="str">
        <f>IFERROR(__xludf.DUMMYFUNCTION("REGEXREPLACE(A3039, ""\d"", """")"),"         Пермский край")</f>
        <v>         Пермский край</v>
      </c>
      <c r="C3039" s="14" t="str">
        <f t="shared" si="15"/>
        <v>Пермский край</v>
      </c>
      <c r="D3039" s="3">
        <f t="shared" si="16"/>
        <v>2</v>
      </c>
      <c r="E3039" s="15" t="s">
        <v>45</v>
      </c>
      <c r="F3039" s="13" t="str">
        <f>IFERROR(__xludf.DUMMYFUNCTION("REGEXEXTRACT(E3039, ""[А-Яа-я].*"")"),"Самоубийство")</f>
        <v>Самоубийство</v>
      </c>
      <c r="G3039" s="16">
        <f t="shared" si="17"/>
        <v>2</v>
      </c>
      <c r="H3039" s="13" t="s">
        <v>28</v>
      </c>
      <c r="I3039" s="13" t="str">
        <f>IFERROR(__xludf.DUMMYFUNCTION("REGEXREPLACE(H3039, "".*\s"", """")"),"человек")</f>
        <v>человек</v>
      </c>
      <c r="J3039" s="13" t="s">
        <v>29</v>
      </c>
      <c r="K3039" s="17" t="str">
        <f>IFERROR(__xludf.DUMMYFUNCTION("REGEXREPLACE(J3039, ""^[\d\s]+"", """")"),"значение показателя за год")</f>
        <v>значение показателя за год</v>
      </c>
      <c r="L3039" s="16">
        <f t="shared" si="18"/>
        <v>2</v>
      </c>
      <c r="M3039" s="13" t="s">
        <v>30</v>
      </c>
      <c r="N3039" s="13" t="str">
        <f>IFERROR(__xludf.DUMMYFUNCTION("REGEXEXTRACT(M3039, "" (.+)$"")"),"все население")</f>
        <v>все население</v>
      </c>
      <c r="O3039" s="18">
        <v>947.0</v>
      </c>
      <c r="P3039" s="18">
        <v>915.0</v>
      </c>
      <c r="Q3039" s="18">
        <v>885.0</v>
      </c>
      <c r="R3039" s="18">
        <v>821.0</v>
      </c>
      <c r="S3039" s="18">
        <v>739.0</v>
      </c>
      <c r="T3039" s="18">
        <v>655.0</v>
      </c>
      <c r="U3039" s="18">
        <v>634.0</v>
      </c>
      <c r="V3039" s="18">
        <v>691.0</v>
      </c>
      <c r="W3039" s="18">
        <v>647.0</v>
      </c>
      <c r="X3039" s="18">
        <v>609.0</v>
      </c>
      <c r="Y3039" s="18">
        <v>548.0</v>
      </c>
      <c r="Z3039" s="19">
        <f t="shared" si="6"/>
        <v>8091</v>
      </c>
      <c r="AA3039" s="19" t="str">
        <f t="shared" si="19"/>
        <v/>
      </c>
      <c r="AB3039" s="19" t="str">
        <f t="shared" si="8"/>
        <v/>
      </c>
      <c r="AC3039" s="19">
        <f t="shared" si="20"/>
        <v>735.5454545</v>
      </c>
      <c r="AD3039" s="19">
        <f t="shared" si="21"/>
        <v>651</v>
      </c>
      <c r="AE3039" s="19" t="str">
        <f t="shared" si="22"/>
        <v>Нет моды</v>
      </c>
      <c r="AF3039" s="19">
        <f t="shared" si="23"/>
        <v>548</v>
      </c>
      <c r="AG3039" s="19">
        <f t="shared" si="24"/>
        <v>947</v>
      </c>
      <c r="AH3039" s="20" t="str">
        <f t="shared" si="14"/>
        <v/>
      </c>
      <c r="AI3039" s="21"/>
      <c r="AJ3039" s="21"/>
      <c r="AK3039" s="21"/>
      <c r="AL3039" s="22">
        <f t="shared" si="25"/>
        <v>1</v>
      </c>
    </row>
    <row r="3040" ht="12.75" customHeight="1">
      <c r="A3040" s="13" t="s">
        <v>202</v>
      </c>
      <c r="B3040" s="13" t="str">
        <f>IFERROR(__xludf.DUMMYFUNCTION("REGEXREPLACE(A3040, ""\d"", """")"),"         Пермский край")</f>
        <v>         Пермский край</v>
      </c>
      <c r="C3040" s="14" t="str">
        <f t="shared" si="15"/>
        <v>Пермский край</v>
      </c>
      <c r="D3040" s="3">
        <f t="shared" si="16"/>
        <v>2</v>
      </c>
      <c r="E3040" s="15" t="s">
        <v>45</v>
      </c>
      <c r="F3040" s="13" t="str">
        <f>IFERROR(__xludf.DUMMYFUNCTION("REGEXEXTRACT(E3040, ""[А-Яа-я].*"")"),"Самоубийство")</f>
        <v>Самоубийство</v>
      </c>
      <c r="G3040" s="16">
        <f t="shared" si="17"/>
        <v>2</v>
      </c>
      <c r="H3040" s="13" t="s">
        <v>28</v>
      </c>
      <c r="I3040" s="13" t="str">
        <f>IFERROR(__xludf.DUMMYFUNCTION("REGEXREPLACE(H3040, "".*\s"", """")"),"человек")</f>
        <v>человек</v>
      </c>
      <c r="J3040" s="13" t="s">
        <v>29</v>
      </c>
      <c r="K3040" s="17" t="str">
        <f>IFERROR(__xludf.DUMMYFUNCTION("REGEXREPLACE(J3040, ""^[\d\s]+"", """")"),"значение показателя за год")</f>
        <v>значение показателя за год</v>
      </c>
      <c r="L3040" s="16">
        <f t="shared" si="18"/>
        <v>2</v>
      </c>
      <c r="M3040" s="13" t="s">
        <v>31</v>
      </c>
      <c r="N3040" s="13" t="str">
        <f>IFERROR(__xludf.DUMMYFUNCTION("REGEXEXTRACT(M3040, "" (.+)$"")"),"городское население")</f>
        <v>городское население</v>
      </c>
      <c r="O3040" s="18">
        <v>528.0</v>
      </c>
      <c r="P3040" s="18">
        <v>563.0</v>
      </c>
      <c r="Q3040" s="18">
        <v>535.0</v>
      </c>
      <c r="R3040" s="18">
        <v>509.0</v>
      </c>
      <c r="S3040" s="18">
        <v>455.0</v>
      </c>
      <c r="T3040" s="18">
        <v>421.0</v>
      </c>
      <c r="U3040" s="18">
        <v>372.0</v>
      </c>
      <c r="V3040" s="18">
        <v>415.0</v>
      </c>
      <c r="W3040" s="18">
        <v>392.0</v>
      </c>
      <c r="X3040" s="18">
        <v>379.0</v>
      </c>
      <c r="Y3040" s="18">
        <v>305.0</v>
      </c>
      <c r="Z3040" s="19" t="str">
        <f t="shared" si="6"/>
        <v/>
      </c>
      <c r="AA3040" s="19">
        <f t="shared" si="19"/>
        <v>4874</v>
      </c>
      <c r="AB3040" s="19" t="str">
        <f t="shared" si="8"/>
        <v/>
      </c>
      <c r="AC3040" s="19">
        <f t="shared" si="20"/>
        <v>443.0909091</v>
      </c>
      <c r="AD3040" s="19">
        <f t="shared" si="21"/>
        <v>555.5</v>
      </c>
      <c r="AE3040" s="19" t="str">
        <f t="shared" si="22"/>
        <v>Нет моды</v>
      </c>
      <c r="AF3040" s="19">
        <f t="shared" si="23"/>
        <v>305</v>
      </c>
      <c r="AG3040" s="19">
        <f t="shared" si="24"/>
        <v>563</v>
      </c>
      <c r="AH3040" s="20" t="str">
        <f t="shared" si="14"/>
        <v/>
      </c>
      <c r="AI3040" s="21"/>
      <c r="AJ3040" s="21"/>
      <c r="AK3040" s="21"/>
      <c r="AL3040" s="22">
        <f t="shared" si="25"/>
        <v>1</v>
      </c>
    </row>
    <row r="3041" ht="12.75" customHeight="1">
      <c r="A3041" s="13" t="s">
        <v>202</v>
      </c>
      <c r="B3041" s="13" t="str">
        <f>IFERROR(__xludf.DUMMYFUNCTION("REGEXREPLACE(A3041, ""\d"", """")"),"         Пермский край")</f>
        <v>         Пермский край</v>
      </c>
      <c r="C3041" s="14" t="str">
        <f t="shared" si="15"/>
        <v>Пермский край</v>
      </c>
      <c r="D3041" s="3">
        <f t="shared" si="16"/>
        <v>2</v>
      </c>
      <c r="E3041" s="15" t="s">
        <v>45</v>
      </c>
      <c r="F3041" s="13" t="str">
        <f>IFERROR(__xludf.DUMMYFUNCTION("REGEXEXTRACT(E3041, ""[А-Яа-я].*"")"),"Самоубийство")</f>
        <v>Самоубийство</v>
      </c>
      <c r="G3041" s="16">
        <f t="shared" si="17"/>
        <v>2</v>
      </c>
      <c r="H3041" s="13" t="s">
        <v>28</v>
      </c>
      <c r="I3041" s="13" t="str">
        <f>IFERROR(__xludf.DUMMYFUNCTION("REGEXREPLACE(H3041, "".*\s"", """")"),"человек")</f>
        <v>человек</v>
      </c>
      <c r="J3041" s="13" t="s">
        <v>29</v>
      </c>
      <c r="K3041" s="17" t="str">
        <f>IFERROR(__xludf.DUMMYFUNCTION("REGEXREPLACE(J3041, ""^[\d\s]+"", """")"),"значение показателя за год")</f>
        <v>значение показателя за год</v>
      </c>
      <c r="L3041" s="16">
        <f t="shared" si="18"/>
        <v>2</v>
      </c>
      <c r="M3041" s="13" t="s">
        <v>32</v>
      </c>
      <c r="N3041" s="13" t="str">
        <f>IFERROR(__xludf.DUMMYFUNCTION("REGEXEXTRACT(M3041, "" (.+)$"")"),"сельское население")</f>
        <v>сельское население</v>
      </c>
      <c r="O3041" s="18">
        <v>419.0</v>
      </c>
      <c r="P3041" s="18">
        <v>352.0</v>
      </c>
      <c r="Q3041" s="18">
        <v>350.0</v>
      </c>
      <c r="R3041" s="18">
        <v>312.0</v>
      </c>
      <c r="S3041" s="18">
        <v>284.0</v>
      </c>
      <c r="T3041" s="18">
        <v>234.0</v>
      </c>
      <c r="U3041" s="18">
        <v>262.0</v>
      </c>
      <c r="V3041" s="18">
        <v>276.0</v>
      </c>
      <c r="W3041" s="18">
        <v>255.0</v>
      </c>
      <c r="X3041" s="18">
        <v>230.0</v>
      </c>
      <c r="Y3041" s="18">
        <v>243.0</v>
      </c>
      <c r="Z3041" s="19" t="str">
        <f t="shared" si="6"/>
        <v/>
      </c>
      <c r="AA3041" s="19" t="str">
        <f t="shared" si="19"/>
        <v/>
      </c>
      <c r="AB3041" s="19">
        <f t="shared" si="8"/>
        <v>3217</v>
      </c>
      <c r="AC3041" s="19">
        <f t="shared" si="20"/>
        <v>292.4545455</v>
      </c>
      <c r="AD3041" s="19">
        <f t="shared" si="21"/>
        <v>362</v>
      </c>
      <c r="AE3041" s="19" t="str">
        <f t="shared" si="22"/>
        <v>Нет моды</v>
      </c>
      <c r="AF3041" s="19">
        <f t="shared" si="23"/>
        <v>230</v>
      </c>
      <c r="AG3041" s="19">
        <f t="shared" si="24"/>
        <v>419</v>
      </c>
      <c r="AH3041" s="20" t="str">
        <f t="shared" si="14"/>
        <v>Город: 60%; Село: 40%</v>
      </c>
      <c r="AI3041" s="21"/>
      <c r="AJ3041" s="21"/>
      <c r="AK3041" s="21"/>
      <c r="AL3041" s="22">
        <f t="shared" si="25"/>
        <v>1</v>
      </c>
    </row>
    <row r="3042" ht="12.75" customHeight="1">
      <c r="A3042" s="13" t="s">
        <v>202</v>
      </c>
      <c r="B3042" s="13" t="str">
        <f>IFERROR(__xludf.DUMMYFUNCTION("REGEXREPLACE(A3042, ""\d"", """")"),"         Пермский край")</f>
        <v>         Пермский край</v>
      </c>
      <c r="C3042" s="14" t="str">
        <f t="shared" si="15"/>
        <v>Пермский край</v>
      </c>
      <c r="D3042" s="3">
        <f t="shared" si="16"/>
        <v>2</v>
      </c>
      <c r="E3042" s="15" t="s">
        <v>46</v>
      </c>
      <c r="F3042" s="13" t="str">
        <f>IFERROR(__xludf.DUMMYFUNCTION("REGEXEXTRACT(E3042, ""[А-Яа-я].*"")"),"Случ.отравл.алкоголем")</f>
        <v>Случ.отравл.алкоголем</v>
      </c>
      <c r="G3042" s="16">
        <f t="shared" si="17"/>
        <v>2</v>
      </c>
      <c r="H3042" s="13" t="s">
        <v>28</v>
      </c>
      <c r="I3042" s="13" t="str">
        <f>IFERROR(__xludf.DUMMYFUNCTION("REGEXREPLACE(H3042, "".*\s"", """")"),"человек")</f>
        <v>человек</v>
      </c>
      <c r="J3042" s="13" t="s">
        <v>29</v>
      </c>
      <c r="K3042" s="17" t="str">
        <f>IFERROR(__xludf.DUMMYFUNCTION("REGEXREPLACE(J3042, ""^[\d\s]+"", """")"),"значение показателя за год")</f>
        <v>значение показателя за год</v>
      </c>
      <c r="L3042" s="16">
        <f t="shared" si="18"/>
        <v>2</v>
      </c>
      <c r="M3042" s="13" t="s">
        <v>30</v>
      </c>
      <c r="N3042" s="13" t="str">
        <f>IFERROR(__xludf.DUMMYFUNCTION("REGEXEXTRACT(M3042, "" (.+)$"")"),"все население")</f>
        <v>все население</v>
      </c>
      <c r="O3042" s="18">
        <v>553.0</v>
      </c>
      <c r="P3042" s="18">
        <v>661.0</v>
      </c>
      <c r="Q3042" s="18">
        <v>660.0</v>
      </c>
      <c r="R3042" s="18">
        <v>589.0</v>
      </c>
      <c r="S3042" s="18">
        <v>271.0</v>
      </c>
      <c r="T3042" s="18">
        <v>220.0</v>
      </c>
      <c r="U3042" s="18">
        <v>197.0</v>
      </c>
      <c r="V3042" s="18">
        <v>220.0</v>
      </c>
      <c r="W3042" s="18">
        <v>198.0</v>
      </c>
      <c r="X3042" s="18">
        <v>237.0</v>
      </c>
      <c r="Y3042" s="18">
        <v>223.0</v>
      </c>
      <c r="Z3042" s="19">
        <f t="shared" si="6"/>
        <v>4029</v>
      </c>
      <c r="AA3042" s="19" t="str">
        <f t="shared" si="19"/>
        <v/>
      </c>
      <c r="AB3042" s="19" t="str">
        <f t="shared" si="8"/>
        <v/>
      </c>
      <c r="AC3042" s="19">
        <f t="shared" si="20"/>
        <v>366.2727273</v>
      </c>
      <c r="AD3042" s="19">
        <f t="shared" si="21"/>
        <v>266.5</v>
      </c>
      <c r="AE3042" s="19" t="str">
        <f t="shared" si="22"/>
        <v>Нет моды</v>
      </c>
      <c r="AF3042" s="19">
        <f t="shared" si="23"/>
        <v>197</v>
      </c>
      <c r="AG3042" s="19">
        <f t="shared" si="24"/>
        <v>661</v>
      </c>
      <c r="AH3042" s="20" t="str">
        <f t="shared" si="14"/>
        <v/>
      </c>
      <c r="AI3042" s="21"/>
      <c r="AJ3042" s="21"/>
      <c r="AK3042" s="21"/>
      <c r="AL3042" s="22">
        <f t="shared" si="25"/>
        <v>1</v>
      </c>
    </row>
    <row r="3043" ht="12.75" customHeight="1">
      <c r="A3043" s="13" t="s">
        <v>202</v>
      </c>
      <c r="B3043" s="13" t="str">
        <f>IFERROR(__xludf.DUMMYFUNCTION("REGEXREPLACE(A3043, ""\d"", """")"),"         Пермский край")</f>
        <v>         Пермский край</v>
      </c>
      <c r="C3043" s="14" t="str">
        <f t="shared" si="15"/>
        <v>Пермский край</v>
      </c>
      <c r="D3043" s="3">
        <f t="shared" si="16"/>
        <v>2</v>
      </c>
      <c r="E3043" s="15" t="s">
        <v>46</v>
      </c>
      <c r="F3043" s="13" t="str">
        <f>IFERROR(__xludf.DUMMYFUNCTION("REGEXEXTRACT(E3043, ""[А-Яа-я].*"")"),"Случ.отравл.алкоголем")</f>
        <v>Случ.отравл.алкоголем</v>
      </c>
      <c r="G3043" s="16">
        <f t="shared" si="17"/>
        <v>2</v>
      </c>
      <c r="H3043" s="13" t="s">
        <v>28</v>
      </c>
      <c r="I3043" s="13" t="str">
        <f>IFERROR(__xludf.DUMMYFUNCTION("REGEXREPLACE(H3043, "".*\s"", """")"),"человек")</f>
        <v>человек</v>
      </c>
      <c r="J3043" s="13" t="s">
        <v>29</v>
      </c>
      <c r="K3043" s="17" t="str">
        <f>IFERROR(__xludf.DUMMYFUNCTION("REGEXREPLACE(J3043, ""^[\d\s]+"", """")"),"значение показателя за год")</f>
        <v>значение показателя за год</v>
      </c>
      <c r="L3043" s="16">
        <f t="shared" si="18"/>
        <v>2</v>
      </c>
      <c r="M3043" s="13" t="s">
        <v>31</v>
      </c>
      <c r="N3043" s="13" t="str">
        <f>IFERROR(__xludf.DUMMYFUNCTION("REGEXEXTRACT(M3043, "" (.+)$"")"),"городское население")</f>
        <v>городское население</v>
      </c>
      <c r="O3043" s="18">
        <v>387.0</v>
      </c>
      <c r="P3043" s="18">
        <v>454.0</v>
      </c>
      <c r="Q3043" s="18">
        <v>418.0</v>
      </c>
      <c r="R3043" s="18">
        <v>387.0</v>
      </c>
      <c r="S3043" s="18">
        <v>146.0</v>
      </c>
      <c r="T3043" s="18">
        <v>136.0</v>
      </c>
      <c r="U3043" s="18">
        <v>132.0</v>
      </c>
      <c r="V3043" s="18">
        <v>145.0</v>
      </c>
      <c r="W3043" s="18">
        <v>131.0</v>
      </c>
      <c r="X3043" s="18">
        <v>149.0</v>
      </c>
      <c r="Y3043" s="18">
        <v>152.0</v>
      </c>
      <c r="Z3043" s="19" t="str">
        <f t="shared" si="6"/>
        <v/>
      </c>
      <c r="AA3043" s="19">
        <f t="shared" si="19"/>
        <v>2637</v>
      </c>
      <c r="AB3043" s="19" t="str">
        <f t="shared" si="8"/>
        <v/>
      </c>
      <c r="AC3043" s="19">
        <f t="shared" si="20"/>
        <v>239.7272727</v>
      </c>
      <c r="AD3043" s="19">
        <f t="shared" si="21"/>
        <v>221.5</v>
      </c>
      <c r="AE3043" s="19" t="str">
        <f t="shared" si="22"/>
        <v>Нет моды</v>
      </c>
      <c r="AF3043" s="19">
        <f t="shared" si="23"/>
        <v>131</v>
      </c>
      <c r="AG3043" s="19">
        <f t="shared" si="24"/>
        <v>454</v>
      </c>
      <c r="AH3043" s="20" t="str">
        <f t="shared" si="14"/>
        <v/>
      </c>
      <c r="AI3043" s="21"/>
      <c r="AJ3043" s="21"/>
      <c r="AK3043" s="21"/>
      <c r="AL3043" s="22">
        <f t="shared" si="25"/>
        <v>1</v>
      </c>
    </row>
    <row r="3044" ht="12.75" customHeight="1">
      <c r="A3044" s="13" t="s">
        <v>202</v>
      </c>
      <c r="B3044" s="13" t="str">
        <f>IFERROR(__xludf.DUMMYFUNCTION("REGEXREPLACE(A3044, ""\d"", """")"),"         Пермский край")</f>
        <v>         Пермский край</v>
      </c>
      <c r="C3044" s="14" t="str">
        <f t="shared" si="15"/>
        <v>Пермский край</v>
      </c>
      <c r="D3044" s="3">
        <f t="shared" si="16"/>
        <v>2</v>
      </c>
      <c r="E3044" s="15" t="s">
        <v>46</v>
      </c>
      <c r="F3044" s="13" t="str">
        <f>IFERROR(__xludf.DUMMYFUNCTION("REGEXEXTRACT(E3044, ""[А-Яа-я].*"")"),"Случ.отравл.алкоголем")</f>
        <v>Случ.отравл.алкоголем</v>
      </c>
      <c r="G3044" s="16">
        <f t="shared" si="17"/>
        <v>2</v>
      </c>
      <c r="H3044" s="13" t="s">
        <v>28</v>
      </c>
      <c r="I3044" s="13" t="str">
        <f>IFERROR(__xludf.DUMMYFUNCTION("REGEXREPLACE(H3044, "".*\s"", """")"),"человек")</f>
        <v>человек</v>
      </c>
      <c r="J3044" s="13" t="s">
        <v>29</v>
      </c>
      <c r="K3044" s="17" t="str">
        <f>IFERROR(__xludf.DUMMYFUNCTION("REGEXREPLACE(J3044, ""^[\d\s]+"", """")"),"значение показателя за год")</f>
        <v>значение показателя за год</v>
      </c>
      <c r="L3044" s="16">
        <f t="shared" si="18"/>
        <v>2</v>
      </c>
      <c r="M3044" s="13" t="s">
        <v>32</v>
      </c>
      <c r="N3044" s="13" t="str">
        <f>IFERROR(__xludf.DUMMYFUNCTION("REGEXEXTRACT(M3044, "" (.+)$"")"),"сельское население")</f>
        <v>сельское население</v>
      </c>
      <c r="O3044" s="18">
        <v>166.0</v>
      </c>
      <c r="P3044" s="18">
        <v>207.0</v>
      </c>
      <c r="Q3044" s="18">
        <v>242.0</v>
      </c>
      <c r="R3044" s="18">
        <v>202.0</v>
      </c>
      <c r="S3044" s="18">
        <v>125.0</v>
      </c>
      <c r="T3044" s="18">
        <v>84.0</v>
      </c>
      <c r="U3044" s="18">
        <v>65.0</v>
      </c>
      <c r="V3044" s="18">
        <v>75.0</v>
      </c>
      <c r="W3044" s="18">
        <v>67.0</v>
      </c>
      <c r="X3044" s="18">
        <v>88.0</v>
      </c>
      <c r="Y3044" s="18">
        <v>71.0</v>
      </c>
      <c r="Z3044" s="19" t="str">
        <f t="shared" si="6"/>
        <v/>
      </c>
      <c r="AA3044" s="19" t="str">
        <f t="shared" si="19"/>
        <v/>
      </c>
      <c r="AB3044" s="19">
        <f t="shared" si="8"/>
        <v>1392</v>
      </c>
      <c r="AC3044" s="19">
        <f t="shared" si="20"/>
        <v>126.5454545</v>
      </c>
      <c r="AD3044" s="19">
        <f t="shared" si="21"/>
        <v>145.5</v>
      </c>
      <c r="AE3044" s="19" t="str">
        <f t="shared" si="22"/>
        <v>Нет моды</v>
      </c>
      <c r="AF3044" s="19">
        <f t="shared" si="23"/>
        <v>65</v>
      </c>
      <c r="AG3044" s="19">
        <f t="shared" si="24"/>
        <v>242</v>
      </c>
      <c r="AH3044" s="20" t="str">
        <f t="shared" si="14"/>
        <v>Город: 65%; Село: 35%</v>
      </c>
      <c r="AI3044" s="21"/>
      <c r="AJ3044" s="21"/>
      <c r="AK3044" s="21"/>
      <c r="AL3044" s="22">
        <f t="shared" si="25"/>
        <v>1</v>
      </c>
    </row>
    <row r="3045" ht="12.75" customHeight="1">
      <c r="A3045" s="13" t="s">
        <v>202</v>
      </c>
      <c r="B3045" s="13" t="str">
        <f>IFERROR(__xludf.DUMMYFUNCTION("REGEXREPLACE(A3045, ""\d"", """")"),"         Пермский край")</f>
        <v>         Пермский край</v>
      </c>
      <c r="C3045" s="14" t="str">
        <f t="shared" si="15"/>
        <v>Пермский край</v>
      </c>
      <c r="D3045" s="3">
        <f t="shared" si="16"/>
        <v>2</v>
      </c>
      <c r="E3045" s="15" t="s">
        <v>47</v>
      </c>
      <c r="F3045" s="13" t="str">
        <f>IFERROR(__xludf.DUMMYFUNCTION("REGEXEXTRACT(E3045, ""[А-Яа-я].*"")"),"транспортные травмы всех видов")</f>
        <v>транспортные травмы всех видов</v>
      </c>
      <c r="G3045" s="16">
        <f t="shared" si="17"/>
        <v>2</v>
      </c>
      <c r="H3045" s="13" t="s">
        <v>28</v>
      </c>
      <c r="I3045" s="13" t="str">
        <f>IFERROR(__xludf.DUMMYFUNCTION("REGEXREPLACE(H3045, "".*\s"", """")"),"человек")</f>
        <v>человек</v>
      </c>
      <c r="J3045" s="13" t="s">
        <v>29</v>
      </c>
      <c r="K3045" s="17" t="str">
        <f>IFERROR(__xludf.DUMMYFUNCTION("REGEXREPLACE(J3045, ""^[\d\s]+"", """")"),"значение показателя за год")</f>
        <v>значение показателя за год</v>
      </c>
      <c r="L3045" s="16">
        <f t="shared" si="18"/>
        <v>2</v>
      </c>
      <c r="M3045" s="13" t="s">
        <v>30</v>
      </c>
      <c r="N3045" s="13" t="str">
        <f>IFERROR(__xludf.DUMMYFUNCTION("REGEXEXTRACT(M3045, "" (.+)$"")"),"все население")</f>
        <v>все население</v>
      </c>
      <c r="O3045" s="18">
        <v>696.0</v>
      </c>
      <c r="P3045" s="18">
        <v>544.0</v>
      </c>
      <c r="Q3045" s="18">
        <v>495.0</v>
      </c>
      <c r="R3045" s="18">
        <v>390.0</v>
      </c>
      <c r="S3045" s="23" t="s">
        <v>37</v>
      </c>
      <c r="T3045" s="23" t="s">
        <v>37</v>
      </c>
      <c r="U3045" s="23" t="s">
        <v>37</v>
      </c>
      <c r="V3045" s="23" t="s">
        <v>37</v>
      </c>
      <c r="W3045" s="23" t="s">
        <v>37</v>
      </c>
      <c r="X3045" s="23" t="s">
        <v>37</v>
      </c>
      <c r="Y3045" s="23" t="s">
        <v>37</v>
      </c>
      <c r="Z3045" s="19">
        <f t="shared" si="6"/>
        <v>2125</v>
      </c>
      <c r="AA3045" s="19" t="str">
        <f t="shared" si="19"/>
        <v/>
      </c>
      <c r="AB3045" s="19" t="str">
        <f t="shared" si="8"/>
        <v/>
      </c>
      <c r="AC3045" s="19">
        <f t="shared" si="20"/>
        <v>531.25</v>
      </c>
      <c r="AD3045" s="19">
        <f t="shared" si="21"/>
        <v>166</v>
      </c>
      <c r="AE3045" s="19" t="str">
        <f t="shared" si="22"/>
        <v>Нет моды</v>
      </c>
      <c r="AF3045" s="19">
        <f t="shared" si="23"/>
        <v>390</v>
      </c>
      <c r="AG3045" s="19">
        <f t="shared" si="24"/>
        <v>696</v>
      </c>
      <c r="AH3045" s="20" t="str">
        <f t="shared" si="14"/>
        <v/>
      </c>
      <c r="AI3045" s="24"/>
      <c r="AJ3045" s="24"/>
      <c r="AK3045" s="24"/>
      <c r="AL3045" s="22">
        <f t="shared" si="25"/>
        <v>1</v>
      </c>
    </row>
    <row r="3046" ht="12.75" customHeight="1">
      <c r="A3046" s="13" t="s">
        <v>202</v>
      </c>
      <c r="B3046" s="13" t="str">
        <f>IFERROR(__xludf.DUMMYFUNCTION("REGEXREPLACE(A3046, ""\d"", """")"),"         Пермский край")</f>
        <v>         Пермский край</v>
      </c>
      <c r="C3046" s="14" t="str">
        <f t="shared" si="15"/>
        <v>Пермский край</v>
      </c>
      <c r="D3046" s="3">
        <f t="shared" si="16"/>
        <v>2</v>
      </c>
      <c r="E3046" s="15" t="s">
        <v>47</v>
      </c>
      <c r="F3046" s="13" t="str">
        <f>IFERROR(__xludf.DUMMYFUNCTION("REGEXEXTRACT(E3046, ""[А-Яа-я].*"")"),"транспортные травмы всех видов")</f>
        <v>транспортные травмы всех видов</v>
      </c>
      <c r="G3046" s="16">
        <f t="shared" si="17"/>
        <v>2</v>
      </c>
      <c r="H3046" s="13" t="s">
        <v>28</v>
      </c>
      <c r="I3046" s="13" t="str">
        <f>IFERROR(__xludf.DUMMYFUNCTION("REGEXREPLACE(H3046, "".*\s"", """")"),"человек")</f>
        <v>человек</v>
      </c>
      <c r="J3046" s="13" t="s">
        <v>29</v>
      </c>
      <c r="K3046" s="17" t="str">
        <f>IFERROR(__xludf.DUMMYFUNCTION("REGEXREPLACE(J3046, ""^[\d\s]+"", """")"),"значение показателя за год")</f>
        <v>значение показателя за год</v>
      </c>
      <c r="L3046" s="16">
        <f t="shared" si="18"/>
        <v>2</v>
      </c>
      <c r="M3046" s="13" t="s">
        <v>31</v>
      </c>
      <c r="N3046" s="13" t="str">
        <f>IFERROR(__xludf.DUMMYFUNCTION("REGEXEXTRACT(M3046, "" (.+)$"")"),"городское население")</f>
        <v>городское население</v>
      </c>
      <c r="O3046" s="18">
        <v>469.0</v>
      </c>
      <c r="P3046" s="18">
        <v>356.0</v>
      </c>
      <c r="Q3046" s="18">
        <v>303.0</v>
      </c>
      <c r="R3046" s="18">
        <v>250.0</v>
      </c>
      <c r="S3046" s="23" t="s">
        <v>37</v>
      </c>
      <c r="T3046" s="23" t="s">
        <v>37</v>
      </c>
      <c r="U3046" s="23" t="s">
        <v>37</v>
      </c>
      <c r="V3046" s="23" t="s">
        <v>37</v>
      </c>
      <c r="W3046" s="23" t="s">
        <v>37</v>
      </c>
      <c r="X3046" s="23" t="s">
        <v>37</v>
      </c>
      <c r="Y3046" s="23" t="s">
        <v>37</v>
      </c>
      <c r="Z3046" s="19" t="str">
        <f t="shared" si="6"/>
        <v/>
      </c>
      <c r="AA3046" s="19">
        <f t="shared" si="19"/>
        <v>1378</v>
      </c>
      <c r="AB3046" s="19" t="str">
        <f t="shared" si="8"/>
        <v/>
      </c>
      <c r="AC3046" s="19">
        <f t="shared" si="20"/>
        <v>344.5</v>
      </c>
      <c r="AD3046" s="19">
        <f t="shared" si="21"/>
        <v>429.5</v>
      </c>
      <c r="AE3046" s="19" t="str">
        <f t="shared" si="22"/>
        <v>Нет моды</v>
      </c>
      <c r="AF3046" s="19">
        <f t="shared" si="23"/>
        <v>250</v>
      </c>
      <c r="AG3046" s="19">
        <f t="shared" si="24"/>
        <v>469</v>
      </c>
      <c r="AH3046" s="20" t="str">
        <f t="shared" si="14"/>
        <v/>
      </c>
      <c r="AI3046" s="24"/>
      <c r="AJ3046" s="24"/>
      <c r="AK3046" s="24"/>
      <c r="AL3046" s="22">
        <f t="shared" si="25"/>
        <v>1</v>
      </c>
    </row>
    <row r="3047" ht="12.75" customHeight="1">
      <c r="A3047" s="13" t="s">
        <v>202</v>
      </c>
      <c r="B3047" s="13" t="str">
        <f>IFERROR(__xludf.DUMMYFUNCTION("REGEXREPLACE(A3047, ""\d"", """")"),"         Пермский край")</f>
        <v>         Пермский край</v>
      </c>
      <c r="C3047" s="14" t="str">
        <f t="shared" si="15"/>
        <v>Пермский край</v>
      </c>
      <c r="D3047" s="3">
        <f t="shared" si="16"/>
        <v>2</v>
      </c>
      <c r="E3047" s="15" t="s">
        <v>47</v>
      </c>
      <c r="F3047" s="13" t="str">
        <f>IFERROR(__xludf.DUMMYFUNCTION("REGEXEXTRACT(E3047, ""[А-Яа-я].*"")"),"транспортные травмы всех видов")</f>
        <v>транспортные травмы всех видов</v>
      </c>
      <c r="G3047" s="16">
        <f t="shared" si="17"/>
        <v>2</v>
      </c>
      <c r="H3047" s="13" t="s">
        <v>28</v>
      </c>
      <c r="I3047" s="13" t="str">
        <f>IFERROR(__xludf.DUMMYFUNCTION("REGEXREPLACE(H3047, "".*\s"", """")"),"человек")</f>
        <v>человек</v>
      </c>
      <c r="J3047" s="13" t="s">
        <v>29</v>
      </c>
      <c r="K3047" s="17" t="str">
        <f>IFERROR(__xludf.DUMMYFUNCTION("REGEXREPLACE(J3047, ""^[\d\s]+"", """")"),"значение показателя за год")</f>
        <v>значение показателя за год</v>
      </c>
      <c r="L3047" s="16">
        <f t="shared" si="18"/>
        <v>2</v>
      </c>
      <c r="M3047" s="13" t="s">
        <v>32</v>
      </c>
      <c r="N3047" s="13" t="str">
        <f>IFERROR(__xludf.DUMMYFUNCTION("REGEXEXTRACT(M3047, "" (.+)$"")"),"сельское население")</f>
        <v>сельское население</v>
      </c>
      <c r="O3047" s="18">
        <v>227.0</v>
      </c>
      <c r="P3047" s="18">
        <v>188.0</v>
      </c>
      <c r="Q3047" s="18">
        <v>192.0</v>
      </c>
      <c r="R3047" s="18">
        <v>140.0</v>
      </c>
      <c r="S3047" s="23" t="s">
        <v>37</v>
      </c>
      <c r="T3047" s="23" t="s">
        <v>37</v>
      </c>
      <c r="U3047" s="23" t="s">
        <v>37</v>
      </c>
      <c r="V3047" s="23" t="s">
        <v>37</v>
      </c>
      <c r="W3047" s="23" t="s">
        <v>37</v>
      </c>
      <c r="X3047" s="23" t="s">
        <v>37</v>
      </c>
      <c r="Y3047" s="23" t="s">
        <v>37</v>
      </c>
      <c r="Z3047" s="19" t="str">
        <f t="shared" si="6"/>
        <v/>
      </c>
      <c r="AA3047" s="19" t="str">
        <f t="shared" si="19"/>
        <v/>
      </c>
      <c r="AB3047" s="19">
        <f t="shared" si="8"/>
        <v>747</v>
      </c>
      <c r="AC3047" s="19">
        <f t="shared" si="20"/>
        <v>186.75</v>
      </c>
      <c r="AD3047" s="19">
        <f t="shared" si="21"/>
        <v>238.5</v>
      </c>
      <c r="AE3047" s="19" t="str">
        <f t="shared" si="22"/>
        <v>Нет моды</v>
      </c>
      <c r="AF3047" s="19">
        <f t="shared" si="23"/>
        <v>140</v>
      </c>
      <c r="AG3047" s="19">
        <f t="shared" si="24"/>
        <v>227</v>
      </c>
      <c r="AH3047" s="20" t="str">
        <f t="shared" si="14"/>
        <v>Город: 65%; Село: 35%</v>
      </c>
      <c r="AI3047" s="24"/>
      <c r="AJ3047" s="24"/>
      <c r="AK3047" s="24"/>
      <c r="AL3047" s="22">
        <f t="shared" si="25"/>
        <v>1</v>
      </c>
    </row>
    <row r="3048" ht="12.75" customHeight="1">
      <c r="A3048" s="13" t="s">
        <v>202</v>
      </c>
      <c r="B3048" s="13" t="str">
        <f>IFERROR(__xludf.DUMMYFUNCTION("REGEXREPLACE(A3048, ""\d"", """")"),"         Пермский край")</f>
        <v>         Пермский край</v>
      </c>
      <c r="C3048" s="14" t="str">
        <f t="shared" si="15"/>
        <v>Пермский край</v>
      </c>
      <c r="D3048" s="3">
        <f t="shared" si="16"/>
        <v>2</v>
      </c>
      <c r="E3048" s="15" t="s">
        <v>48</v>
      </c>
      <c r="F3048" s="13" t="str">
        <f>IFERROR(__xludf.DUMMYFUNCTION("REGEXEXTRACT(E3048, ""[А-Яа-я].*"")"),"Убийство")</f>
        <v>Убийство</v>
      </c>
      <c r="G3048" s="16">
        <f t="shared" si="17"/>
        <v>2</v>
      </c>
      <c r="H3048" s="13" t="s">
        <v>28</v>
      </c>
      <c r="I3048" s="13" t="str">
        <f>IFERROR(__xludf.DUMMYFUNCTION("REGEXREPLACE(H3048, "".*\s"", """")"),"человек")</f>
        <v>человек</v>
      </c>
      <c r="J3048" s="13" t="s">
        <v>29</v>
      </c>
      <c r="K3048" s="17" t="str">
        <f>IFERROR(__xludf.DUMMYFUNCTION("REGEXREPLACE(J3048, ""^[\d\s]+"", """")"),"значение показателя за год")</f>
        <v>значение показателя за год</v>
      </c>
      <c r="L3048" s="16">
        <f t="shared" si="18"/>
        <v>2</v>
      </c>
      <c r="M3048" s="13" t="s">
        <v>30</v>
      </c>
      <c r="N3048" s="13" t="str">
        <f>IFERROR(__xludf.DUMMYFUNCTION("REGEXEXTRACT(M3048, "" (.+)$"")"),"все население")</f>
        <v>все население</v>
      </c>
      <c r="O3048" s="18">
        <v>507.0</v>
      </c>
      <c r="P3048" s="18">
        <v>428.0</v>
      </c>
      <c r="Q3048" s="18">
        <v>391.0</v>
      </c>
      <c r="R3048" s="18">
        <v>336.0</v>
      </c>
      <c r="S3048" s="18">
        <v>317.0</v>
      </c>
      <c r="T3048" s="18">
        <v>291.0</v>
      </c>
      <c r="U3048" s="18">
        <v>249.0</v>
      </c>
      <c r="V3048" s="18">
        <v>266.0</v>
      </c>
      <c r="W3048" s="18">
        <v>229.0</v>
      </c>
      <c r="X3048" s="18">
        <v>210.0</v>
      </c>
      <c r="Y3048" s="18">
        <v>188.0</v>
      </c>
      <c r="Z3048" s="19">
        <f t="shared" si="6"/>
        <v>3412</v>
      </c>
      <c r="AA3048" s="19" t="str">
        <f t="shared" si="19"/>
        <v/>
      </c>
      <c r="AB3048" s="19" t="str">
        <f t="shared" si="8"/>
        <v/>
      </c>
      <c r="AC3048" s="19">
        <f t="shared" si="20"/>
        <v>310.1818182</v>
      </c>
      <c r="AD3048" s="19">
        <f t="shared" si="21"/>
        <v>249</v>
      </c>
      <c r="AE3048" s="19" t="str">
        <f t="shared" si="22"/>
        <v>Нет моды</v>
      </c>
      <c r="AF3048" s="19">
        <f t="shared" si="23"/>
        <v>188</v>
      </c>
      <c r="AG3048" s="19">
        <f t="shared" si="24"/>
        <v>507</v>
      </c>
      <c r="AH3048" s="20" t="str">
        <f t="shared" si="14"/>
        <v/>
      </c>
      <c r="AI3048" s="21"/>
      <c r="AJ3048" s="21"/>
      <c r="AK3048" s="21"/>
      <c r="AL3048" s="22">
        <f t="shared" si="25"/>
        <v>1</v>
      </c>
    </row>
    <row r="3049" ht="12.75" customHeight="1">
      <c r="A3049" s="13" t="s">
        <v>202</v>
      </c>
      <c r="B3049" s="13" t="str">
        <f>IFERROR(__xludf.DUMMYFUNCTION("REGEXREPLACE(A3049, ""\d"", """")"),"         Пермский край")</f>
        <v>         Пермский край</v>
      </c>
      <c r="C3049" s="14" t="str">
        <f t="shared" si="15"/>
        <v>Пермский край</v>
      </c>
      <c r="D3049" s="3">
        <f t="shared" si="16"/>
        <v>2</v>
      </c>
      <c r="E3049" s="15" t="s">
        <v>48</v>
      </c>
      <c r="F3049" s="13" t="str">
        <f>IFERROR(__xludf.DUMMYFUNCTION("REGEXEXTRACT(E3049, ""[А-Яа-я].*"")"),"Убийство")</f>
        <v>Убийство</v>
      </c>
      <c r="G3049" s="16">
        <f t="shared" si="17"/>
        <v>2</v>
      </c>
      <c r="H3049" s="13" t="s">
        <v>28</v>
      </c>
      <c r="I3049" s="13" t="str">
        <f>IFERROR(__xludf.DUMMYFUNCTION("REGEXREPLACE(H3049, "".*\s"", """")"),"человек")</f>
        <v>человек</v>
      </c>
      <c r="J3049" s="13" t="s">
        <v>29</v>
      </c>
      <c r="K3049" s="17" t="str">
        <f>IFERROR(__xludf.DUMMYFUNCTION("REGEXREPLACE(J3049, ""^[\d\s]+"", """")"),"значение показателя за год")</f>
        <v>значение показателя за год</v>
      </c>
      <c r="L3049" s="16">
        <f t="shared" si="18"/>
        <v>2</v>
      </c>
      <c r="M3049" s="13" t="s">
        <v>31</v>
      </c>
      <c r="N3049" s="13" t="str">
        <f>IFERROR(__xludf.DUMMYFUNCTION("REGEXEXTRACT(M3049, "" (.+)$"")"),"городское население")</f>
        <v>городское население</v>
      </c>
      <c r="O3049" s="18">
        <v>328.0</v>
      </c>
      <c r="P3049" s="18">
        <v>282.0</v>
      </c>
      <c r="Q3049" s="18">
        <v>273.0</v>
      </c>
      <c r="R3049" s="18">
        <v>229.0</v>
      </c>
      <c r="S3049" s="18">
        <v>210.0</v>
      </c>
      <c r="T3049" s="18">
        <v>194.0</v>
      </c>
      <c r="U3049" s="18">
        <v>167.0</v>
      </c>
      <c r="V3049" s="18">
        <v>180.0</v>
      </c>
      <c r="W3049" s="18">
        <v>156.0</v>
      </c>
      <c r="X3049" s="18">
        <v>139.0</v>
      </c>
      <c r="Y3049" s="18">
        <v>133.0</v>
      </c>
      <c r="Z3049" s="19" t="str">
        <f t="shared" si="6"/>
        <v/>
      </c>
      <c r="AA3049" s="19">
        <f t="shared" si="19"/>
        <v>2291</v>
      </c>
      <c r="AB3049" s="19" t="str">
        <f t="shared" si="8"/>
        <v/>
      </c>
      <c r="AC3049" s="19">
        <f t="shared" si="20"/>
        <v>208.2727273</v>
      </c>
      <c r="AD3049" s="19">
        <f t="shared" si="21"/>
        <v>239</v>
      </c>
      <c r="AE3049" s="19" t="str">
        <f t="shared" si="22"/>
        <v>Нет моды</v>
      </c>
      <c r="AF3049" s="19">
        <f t="shared" si="23"/>
        <v>133</v>
      </c>
      <c r="AG3049" s="19">
        <f t="shared" si="24"/>
        <v>328</v>
      </c>
      <c r="AH3049" s="20" t="str">
        <f t="shared" si="14"/>
        <v/>
      </c>
      <c r="AI3049" s="21"/>
      <c r="AJ3049" s="21"/>
      <c r="AK3049" s="21"/>
      <c r="AL3049" s="22">
        <f t="shared" si="25"/>
        <v>1</v>
      </c>
    </row>
    <row r="3050" ht="12.75" customHeight="1">
      <c r="A3050" s="13" t="s">
        <v>202</v>
      </c>
      <c r="B3050" s="13" t="str">
        <f>IFERROR(__xludf.DUMMYFUNCTION("REGEXREPLACE(A3050, ""\d"", """")"),"         Пермский край")</f>
        <v>         Пермский край</v>
      </c>
      <c r="C3050" s="14" t="str">
        <f t="shared" si="15"/>
        <v>Пермский край</v>
      </c>
      <c r="D3050" s="3">
        <f t="shared" si="16"/>
        <v>2</v>
      </c>
      <c r="E3050" s="15" t="s">
        <v>48</v>
      </c>
      <c r="F3050" s="13" t="str">
        <f>IFERROR(__xludf.DUMMYFUNCTION("REGEXEXTRACT(E3050, ""[А-Яа-я].*"")"),"Убийство")</f>
        <v>Убийство</v>
      </c>
      <c r="G3050" s="16">
        <f t="shared" si="17"/>
        <v>2</v>
      </c>
      <c r="H3050" s="13" t="s">
        <v>28</v>
      </c>
      <c r="I3050" s="13" t="str">
        <f>IFERROR(__xludf.DUMMYFUNCTION("REGEXREPLACE(H3050, "".*\s"", """")"),"человек")</f>
        <v>человек</v>
      </c>
      <c r="J3050" s="13" t="s">
        <v>29</v>
      </c>
      <c r="K3050" s="17" t="str">
        <f>IFERROR(__xludf.DUMMYFUNCTION("REGEXREPLACE(J3050, ""^[\d\s]+"", """")"),"значение показателя за год")</f>
        <v>значение показателя за год</v>
      </c>
      <c r="L3050" s="16">
        <f t="shared" si="18"/>
        <v>2</v>
      </c>
      <c r="M3050" s="13" t="s">
        <v>32</v>
      </c>
      <c r="N3050" s="13" t="str">
        <f>IFERROR(__xludf.DUMMYFUNCTION("REGEXEXTRACT(M3050, "" (.+)$"")"),"сельское население")</f>
        <v>сельское население</v>
      </c>
      <c r="O3050" s="18">
        <v>179.0</v>
      </c>
      <c r="P3050" s="18">
        <v>146.0</v>
      </c>
      <c r="Q3050" s="18">
        <v>118.0</v>
      </c>
      <c r="R3050" s="18">
        <v>107.0</v>
      </c>
      <c r="S3050" s="18">
        <v>107.0</v>
      </c>
      <c r="T3050" s="18">
        <v>97.0</v>
      </c>
      <c r="U3050" s="18">
        <v>82.0</v>
      </c>
      <c r="V3050" s="18">
        <v>86.0</v>
      </c>
      <c r="W3050" s="18">
        <v>73.0</v>
      </c>
      <c r="X3050" s="18">
        <v>71.0</v>
      </c>
      <c r="Y3050" s="18">
        <v>55.0</v>
      </c>
      <c r="Z3050" s="19" t="str">
        <f t="shared" si="6"/>
        <v/>
      </c>
      <c r="AA3050" s="19" t="str">
        <f t="shared" si="19"/>
        <v/>
      </c>
      <c r="AB3050" s="19">
        <f t="shared" si="8"/>
        <v>1121</v>
      </c>
      <c r="AC3050" s="19">
        <f t="shared" si="20"/>
        <v>101.9090909</v>
      </c>
      <c r="AD3050" s="19">
        <f t="shared" si="21"/>
        <v>142.5</v>
      </c>
      <c r="AE3050" s="19" t="str">
        <f t="shared" si="22"/>
        <v>Нет моды</v>
      </c>
      <c r="AF3050" s="19">
        <f t="shared" si="23"/>
        <v>55</v>
      </c>
      <c r="AG3050" s="19">
        <f t="shared" si="24"/>
        <v>179</v>
      </c>
      <c r="AH3050" s="20" t="str">
        <f t="shared" si="14"/>
        <v>Город: 67%; Село: 33%</v>
      </c>
      <c r="AI3050" s="21"/>
      <c r="AJ3050" s="21"/>
      <c r="AK3050" s="21"/>
      <c r="AL3050" s="22">
        <f t="shared" si="25"/>
        <v>1</v>
      </c>
    </row>
    <row r="3051" ht="12.75" customHeight="1">
      <c r="A3051" s="13" t="s">
        <v>202</v>
      </c>
      <c r="B3051" s="13" t="str">
        <f>IFERROR(__xludf.DUMMYFUNCTION("REGEXREPLACE(A3051, ""\d"", """")"),"         Пермский край")</f>
        <v>         Пермский край</v>
      </c>
      <c r="C3051" s="14" t="str">
        <f t="shared" si="15"/>
        <v>Пермский край</v>
      </c>
      <c r="D3051" s="3">
        <f t="shared" si="16"/>
        <v>2</v>
      </c>
      <c r="E3051" s="15" t="s">
        <v>49</v>
      </c>
      <c r="F3051" s="13" t="str">
        <f>IFERROR(__xludf.DUMMYFUNCTION("REGEXEXTRACT(E3051, ""[А-Яа-я].*"")"),"Цереброваскулярные болезни")</f>
        <v>Цереброваскулярные болезни</v>
      </c>
      <c r="G3051" s="16">
        <f t="shared" si="17"/>
        <v>2</v>
      </c>
      <c r="H3051" s="13" t="s">
        <v>28</v>
      </c>
      <c r="I3051" s="13" t="str">
        <f>IFERROR(__xludf.DUMMYFUNCTION("REGEXREPLACE(H3051, "".*\s"", """")"),"человек")</f>
        <v>человек</v>
      </c>
      <c r="J3051" s="13" t="s">
        <v>29</v>
      </c>
      <c r="K3051" s="17" t="str">
        <f>IFERROR(__xludf.DUMMYFUNCTION("REGEXREPLACE(J3051, ""^[\d\s]+"", """")"),"значение показателя за год")</f>
        <v>значение показателя за год</v>
      </c>
      <c r="L3051" s="16">
        <f t="shared" si="18"/>
        <v>2</v>
      </c>
      <c r="M3051" s="13" t="s">
        <v>30</v>
      </c>
      <c r="N3051" s="13" t="str">
        <f>IFERROR(__xludf.DUMMYFUNCTION("REGEXEXTRACT(M3051, "" (.+)$"")"),"все население")</f>
        <v>все население</v>
      </c>
      <c r="O3051" s="18">
        <v>8116.0</v>
      </c>
      <c r="P3051" s="18">
        <v>7328.0</v>
      </c>
      <c r="Q3051" s="18">
        <v>7034.0</v>
      </c>
      <c r="R3051" s="18">
        <v>6864.0</v>
      </c>
      <c r="S3051" s="18">
        <v>5880.0</v>
      </c>
      <c r="T3051" s="18">
        <v>6554.0</v>
      </c>
      <c r="U3051" s="18">
        <v>6433.0</v>
      </c>
      <c r="V3051" s="18">
        <v>7274.0</v>
      </c>
      <c r="W3051" s="18">
        <v>6827.0</v>
      </c>
      <c r="X3051" s="18">
        <v>5930.0</v>
      </c>
      <c r="Y3051" s="18">
        <v>5710.0</v>
      </c>
      <c r="Z3051" s="19">
        <f t="shared" si="6"/>
        <v>73950</v>
      </c>
      <c r="AA3051" s="19" t="str">
        <f t="shared" si="19"/>
        <v/>
      </c>
      <c r="AB3051" s="19" t="str">
        <f t="shared" si="8"/>
        <v/>
      </c>
      <c r="AC3051" s="19">
        <f t="shared" si="20"/>
        <v>6722.727273</v>
      </c>
      <c r="AD3051" s="19">
        <f t="shared" si="21"/>
        <v>2944.5</v>
      </c>
      <c r="AE3051" s="19" t="str">
        <f t="shared" si="22"/>
        <v>Нет моды</v>
      </c>
      <c r="AF3051" s="19">
        <f t="shared" si="23"/>
        <v>5710</v>
      </c>
      <c r="AG3051" s="19">
        <f t="shared" si="24"/>
        <v>8116</v>
      </c>
      <c r="AH3051" s="20" t="str">
        <f t="shared" si="14"/>
        <v/>
      </c>
      <c r="AI3051" s="21"/>
      <c r="AJ3051" s="21"/>
      <c r="AK3051" s="21"/>
      <c r="AL3051" s="22">
        <f t="shared" si="25"/>
        <v>1</v>
      </c>
    </row>
    <row r="3052" ht="12.75" customHeight="1">
      <c r="A3052" s="13" t="s">
        <v>202</v>
      </c>
      <c r="B3052" s="13" t="str">
        <f>IFERROR(__xludf.DUMMYFUNCTION("REGEXREPLACE(A3052, ""\d"", """")"),"         Пермский край")</f>
        <v>         Пермский край</v>
      </c>
      <c r="C3052" s="14" t="str">
        <f t="shared" si="15"/>
        <v>Пермский край</v>
      </c>
      <c r="D3052" s="3">
        <f t="shared" si="16"/>
        <v>2</v>
      </c>
      <c r="E3052" s="15" t="s">
        <v>49</v>
      </c>
      <c r="F3052" s="13" t="str">
        <f>IFERROR(__xludf.DUMMYFUNCTION("REGEXEXTRACT(E3052, ""[А-Яа-я].*"")"),"Цереброваскулярные болезни")</f>
        <v>Цереброваскулярные болезни</v>
      </c>
      <c r="G3052" s="16">
        <f t="shared" si="17"/>
        <v>2</v>
      </c>
      <c r="H3052" s="13" t="s">
        <v>28</v>
      </c>
      <c r="I3052" s="13" t="str">
        <f>IFERROR(__xludf.DUMMYFUNCTION("REGEXREPLACE(H3052, "".*\s"", """")"),"человек")</f>
        <v>человек</v>
      </c>
      <c r="J3052" s="13" t="s">
        <v>29</v>
      </c>
      <c r="K3052" s="17" t="str">
        <f>IFERROR(__xludf.DUMMYFUNCTION("REGEXREPLACE(J3052, ""^[\d\s]+"", """")"),"значение показателя за год")</f>
        <v>значение показателя за год</v>
      </c>
      <c r="L3052" s="16">
        <f t="shared" si="18"/>
        <v>2</v>
      </c>
      <c r="M3052" s="13" t="s">
        <v>31</v>
      </c>
      <c r="N3052" s="13" t="str">
        <f>IFERROR(__xludf.DUMMYFUNCTION("REGEXEXTRACT(M3052, "" (.+)$"")"),"городское население")</f>
        <v>городское население</v>
      </c>
      <c r="O3052" s="18">
        <v>6099.0</v>
      </c>
      <c r="P3052" s="18">
        <v>5483.0</v>
      </c>
      <c r="Q3052" s="18">
        <v>5417.0</v>
      </c>
      <c r="R3052" s="18">
        <v>5282.0</v>
      </c>
      <c r="S3052" s="18">
        <v>4422.0</v>
      </c>
      <c r="T3052" s="18">
        <v>4964.0</v>
      </c>
      <c r="U3052" s="18">
        <v>4808.0</v>
      </c>
      <c r="V3052" s="18">
        <v>5511.0</v>
      </c>
      <c r="W3052" s="18">
        <v>5021.0</v>
      </c>
      <c r="X3052" s="18">
        <v>4370.0</v>
      </c>
      <c r="Y3052" s="18">
        <v>4153.0</v>
      </c>
      <c r="Z3052" s="19" t="str">
        <f t="shared" si="6"/>
        <v/>
      </c>
      <c r="AA3052" s="19">
        <f t="shared" si="19"/>
        <v>55530</v>
      </c>
      <c r="AB3052" s="19" t="str">
        <f t="shared" si="8"/>
        <v/>
      </c>
      <c r="AC3052" s="19">
        <f t="shared" si="20"/>
        <v>5048.181818</v>
      </c>
      <c r="AD3052" s="19">
        <f t="shared" si="21"/>
        <v>5795</v>
      </c>
      <c r="AE3052" s="19" t="str">
        <f t="shared" si="22"/>
        <v>Нет моды</v>
      </c>
      <c r="AF3052" s="19">
        <f t="shared" si="23"/>
        <v>4153</v>
      </c>
      <c r="AG3052" s="19">
        <f t="shared" si="24"/>
        <v>6099</v>
      </c>
      <c r="AH3052" s="20" t="str">
        <f t="shared" si="14"/>
        <v/>
      </c>
      <c r="AI3052" s="21"/>
      <c r="AJ3052" s="21"/>
      <c r="AK3052" s="21"/>
      <c r="AL3052" s="22">
        <f t="shared" si="25"/>
        <v>1</v>
      </c>
    </row>
    <row r="3053" ht="12.75" customHeight="1">
      <c r="A3053" s="13" t="s">
        <v>202</v>
      </c>
      <c r="B3053" s="13" t="str">
        <f>IFERROR(__xludf.DUMMYFUNCTION("REGEXREPLACE(A3053, ""\d"", """")"),"         Пермский край")</f>
        <v>         Пермский край</v>
      </c>
      <c r="C3053" s="14" t="str">
        <f t="shared" si="15"/>
        <v>Пермский край</v>
      </c>
      <c r="D3053" s="3">
        <f t="shared" si="16"/>
        <v>2</v>
      </c>
      <c r="E3053" s="15" t="s">
        <v>49</v>
      </c>
      <c r="F3053" s="13" t="str">
        <f>IFERROR(__xludf.DUMMYFUNCTION("REGEXEXTRACT(E3053, ""[А-Яа-я].*"")"),"Цереброваскулярные болезни")</f>
        <v>Цереброваскулярные болезни</v>
      </c>
      <c r="G3053" s="16">
        <f t="shared" si="17"/>
        <v>2</v>
      </c>
      <c r="H3053" s="13" t="s">
        <v>28</v>
      </c>
      <c r="I3053" s="13" t="str">
        <f>IFERROR(__xludf.DUMMYFUNCTION("REGEXREPLACE(H3053, "".*\s"", """")"),"человек")</f>
        <v>человек</v>
      </c>
      <c r="J3053" s="13" t="s">
        <v>29</v>
      </c>
      <c r="K3053" s="17" t="str">
        <f>IFERROR(__xludf.DUMMYFUNCTION("REGEXREPLACE(J3053, ""^[\d\s]+"", """")"),"значение показателя за год")</f>
        <v>значение показателя за год</v>
      </c>
      <c r="L3053" s="16">
        <f t="shared" si="18"/>
        <v>2</v>
      </c>
      <c r="M3053" s="13" t="s">
        <v>32</v>
      </c>
      <c r="N3053" s="13" t="str">
        <f>IFERROR(__xludf.DUMMYFUNCTION("REGEXEXTRACT(M3053, "" (.+)$"")"),"сельское население")</f>
        <v>сельское население</v>
      </c>
      <c r="O3053" s="18">
        <v>2017.0</v>
      </c>
      <c r="P3053" s="18">
        <v>1845.0</v>
      </c>
      <c r="Q3053" s="18">
        <v>1617.0</v>
      </c>
      <c r="R3053" s="18">
        <v>1582.0</v>
      </c>
      <c r="S3053" s="18">
        <v>1458.0</v>
      </c>
      <c r="T3053" s="18">
        <v>1590.0</v>
      </c>
      <c r="U3053" s="18">
        <v>1625.0</v>
      </c>
      <c r="V3053" s="18">
        <v>1763.0</v>
      </c>
      <c r="W3053" s="18">
        <v>1806.0</v>
      </c>
      <c r="X3053" s="18">
        <v>1560.0</v>
      </c>
      <c r="Y3053" s="18">
        <v>1557.0</v>
      </c>
      <c r="Z3053" s="19" t="str">
        <f t="shared" si="6"/>
        <v/>
      </c>
      <c r="AA3053" s="19" t="str">
        <f t="shared" si="19"/>
        <v/>
      </c>
      <c r="AB3053" s="19">
        <f t="shared" si="8"/>
        <v>18420</v>
      </c>
      <c r="AC3053" s="19">
        <f t="shared" si="20"/>
        <v>1674.545455</v>
      </c>
      <c r="AD3053" s="19">
        <f t="shared" si="21"/>
        <v>3085</v>
      </c>
      <c r="AE3053" s="19" t="str">
        <f t="shared" si="22"/>
        <v>Нет моды</v>
      </c>
      <c r="AF3053" s="19">
        <f t="shared" si="23"/>
        <v>1458</v>
      </c>
      <c r="AG3053" s="19">
        <f t="shared" si="24"/>
        <v>2017</v>
      </c>
      <c r="AH3053" s="20" t="str">
        <f t="shared" si="14"/>
        <v>Город: 75%; Село: 25%</v>
      </c>
      <c r="AI3053" s="21"/>
      <c r="AJ3053" s="21"/>
      <c r="AK3053" s="21"/>
      <c r="AL3053" s="22">
        <f t="shared" si="25"/>
        <v>1</v>
      </c>
    </row>
    <row r="3054" ht="12.75" customHeight="1">
      <c r="A3054" s="13" t="s">
        <v>203</v>
      </c>
      <c r="B3054" s="13" t="str">
        <f>IFERROR(__xludf.DUMMYFUNCTION("REGEXREPLACE(A3054, ""\d"", """")"),"         Кировская область")</f>
        <v>         Кировская область</v>
      </c>
      <c r="C3054" s="14" t="str">
        <f t="shared" si="15"/>
        <v>Кировская область</v>
      </c>
      <c r="D3054" s="3">
        <f t="shared" si="16"/>
        <v>2</v>
      </c>
      <c r="E3054" s="15" t="s">
        <v>27</v>
      </c>
      <c r="F3054" s="13" t="str">
        <f>IFERROR(__xludf.DUMMYFUNCTION("REGEXEXTRACT(E3054, ""[А-Яа-я].*"")"),"Болезни органов дыхания")</f>
        <v>Болезни органов дыхания</v>
      </c>
      <c r="G3054" s="16">
        <f t="shared" si="17"/>
        <v>2</v>
      </c>
      <c r="H3054" s="13" t="s">
        <v>28</v>
      </c>
      <c r="I3054" s="13" t="str">
        <f>IFERROR(__xludf.DUMMYFUNCTION("REGEXREPLACE(H3054, "".*\s"", """")"),"человек")</f>
        <v>человек</v>
      </c>
      <c r="J3054" s="13" t="s">
        <v>29</v>
      </c>
      <c r="K3054" s="17" t="str">
        <f>IFERROR(__xludf.DUMMYFUNCTION("REGEXREPLACE(J3054, ""^[\d\s]+"", """")"),"значение показателя за год")</f>
        <v>значение показателя за год</v>
      </c>
      <c r="L3054" s="16">
        <f t="shared" si="18"/>
        <v>2</v>
      </c>
      <c r="M3054" s="13" t="s">
        <v>30</v>
      </c>
      <c r="N3054" s="13" t="str">
        <f>IFERROR(__xludf.DUMMYFUNCTION("REGEXEXTRACT(M3054, "" (.+)$"")"),"все население")</f>
        <v>все население</v>
      </c>
      <c r="O3054" s="18">
        <v>948.0</v>
      </c>
      <c r="P3054" s="18">
        <v>999.0</v>
      </c>
      <c r="Q3054" s="18">
        <v>860.0</v>
      </c>
      <c r="R3054" s="18">
        <v>654.0</v>
      </c>
      <c r="S3054" s="18">
        <v>642.0</v>
      </c>
      <c r="T3054" s="18">
        <v>717.0</v>
      </c>
      <c r="U3054" s="18">
        <v>542.0</v>
      </c>
      <c r="V3054" s="18">
        <v>1518.0</v>
      </c>
      <c r="W3054" s="18">
        <v>3185.0</v>
      </c>
      <c r="X3054" s="18">
        <v>1493.0</v>
      </c>
      <c r="Y3054" s="18">
        <v>1002.0</v>
      </c>
      <c r="Z3054" s="19">
        <f t="shared" si="6"/>
        <v>12560</v>
      </c>
      <c r="AA3054" s="19" t="str">
        <f t="shared" si="19"/>
        <v/>
      </c>
      <c r="AB3054" s="19" t="str">
        <f t="shared" si="8"/>
        <v/>
      </c>
      <c r="AC3054" s="19">
        <f t="shared" si="20"/>
        <v>1141.818182</v>
      </c>
      <c r="AD3054" s="19">
        <f t="shared" si="21"/>
        <v>1537.5</v>
      </c>
      <c r="AE3054" s="19" t="str">
        <f t="shared" si="22"/>
        <v>Нет моды</v>
      </c>
      <c r="AF3054" s="19">
        <f t="shared" si="23"/>
        <v>542</v>
      </c>
      <c r="AG3054" s="19">
        <f t="shared" si="24"/>
        <v>3185</v>
      </c>
      <c r="AH3054" s="20" t="str">
        <f t="shared" si="14"/>
        <v/>
      </c>
      <c r="AI3054" s="21"/>
      <c r="AJ3054" s="21"/>
      <c r="AK3054" s="21"/>
      <c r="AL3054" s="22">
        <f t="shared" si="25"/>
        <v>1</v>
      </c>
    </row>
    <row r="3055" ht="12.75" customHeight="1">
      <c r="A3055" s="13" t="s">
        <v>203</v>
      </c>
      <c r="B3055" s="13" t="str">
        <f>IFERROR(__xludf.DUMMYFUNCTION("REGEXREPLACE(A3055, ""\d"", """")"),"         Кировская область")</f>
        <v>         Кировская область</v>
      </c>
      <c r="C3055" s="14" t="str">
        <f t="shared" si="15"/>
        <v>Кировская область</v>
      </c>
      <c r="D3055" s="3">
        <f t="shared" si="16"/>
        <v>2</v>
      </c>
      <c r="E3055" s="15" t="s">
        <v>27</v>
      </c>
      <c r="F3055" s="13" t="str">
        <f>IFERROR(__xludf.DUMMYFUNCTION("REGEXEXTRACT(E3055, ""[А-Яа-я].*"")"),"Болезни органов дыхания")</f>
        <v>Болезни органов дыхания</v>
      </c>
      <c r="G3055" s="16">
        <f t="shared" si="17"/>
        <v>2</v>
      </c>
      <c r="H3055" s="13" t="s">
        <v>28</v>
      </c>
      <c r="I3055" s="13" t="str">
        <f>IFERROR(__xludf.DUMMYFUNCTION("REGEXREPLACE(H3055, "".*\s"", """")"),"человек")</f>
        <v>человек</v>
      </c>
      <c r="J3055" s="13" t="s">
        <v>29</v>
      </c>
      <c r="K3055" s="17" t="str">
        <f>IFERROR(__xludf.DUMMYFUNCTION("REGEXREPLACE(J3055, ""^[\d\s]+"", """")"),"значение показателя за год")</f>
        <v>значение показателя за год</v>
      </c>
      <c r="L3055" s="16">
        <f t="shared" si="18"/>
        <v>2</v>
      </c>
      <c r="M3055" s="13" t="s">
        <v>31</v>
      </c>
      <c r="N3055" s="13" t="str">
        <f>IFERROR(__xludf.DUMMYFUNCTION("REGEXEXTRACT(M3055, "" (.+)$"")"),"городское население")</f>
        <v>городское население</v>
      </c>
      <c r="O3055" s="18">
        <v>558.0</v>
      </c>
      <c r="P3055" s="18">
        <v>625.0</v>
      </c>
      <c r="Q3055" s="18">
        <v>564.0</v>
      </c>
      <c r="R3055" s="18">
        <v>436.0</v>
      </c>
      <c r="S3055" s="18">
        <v>425.0</v>
      </c>
      <c r="T3055" s="18">
        <v>516.0</v>
      </c>
      <c r="U3055" s="18">
        <v>384.0</v>
      </c>
      <c r="V3055" s="18">
        <v>1116.0</v>
      </c>
      <c r="W3055" s="18">
        <v>2367.0</v>
      </c>
      <c r="X3055" s="18">
        <v>1092.0</v>
      </c>
      <c r="Y3055" s="18">
        <v>667.0</v>
      </c>
      <c r="Z3055" s="19" t="str">
        <f t="shared" si="6"/>
        <v/>
      </c>
      <c r="AA3055" s="19">
        <f t="shared" si="19"/>
        <v>8750</v>
      </c>
      <c r="AB3055" s="19" t="str">
        <f t="shared" si="8"/>
        <v/>
      </c>
      <c r="AC3055" s="19">
        <f t="shared" si="20"/>
        <v>795.4545455</v>
      </c>
      <c r="AD3055" s="19">
        <f t="shared" si="21"/>
        <v>692</v>
      </c>
      <c r="AE3055" s="19" t="str">
        <f t="shared" si="22"/>
        <v>Нет моды</v>
      </c>
      <c r="AF3055" s="19">
        <f t="shared" si="23"/>
        <v>384</v>
      </c>
      <c r="AG3055" s="19">
        <f t="shared" si="24"/>
        <v>2367</v>
      </c>
      <c r="AH3055" s="20" t="str">
        <f t="shared" si="14"/>
        <v/>
      </c>
      <c r="AI3055" s="21"/>
      <c r="AJ3055" s="21"/>
      <c r="AK3055" s="21"/>
      <c r="AL3055" s="22">
        <f t="shared" si="25"/>
        <v>1</v>
      </c>
    </row>
    <row r="3056" ht="12.75" customHeight="1">
      <c r="A3056" s="13" t="s">
        <v>203</v>
      </c>
      <c r="B3056" s="13" t="str">
        <f>IFERROR(__xludf.DUMMYFUNCTION("REGEXREPLACE(A3056, ""\d"", """")"),"         Кировская область")</f>
        <v>         Кировская область</v>
      </c>
      <c r="C3056" s="14" t="str">
        <f t="shared" si="15"/>
        <v>Кировская область</v>
      </c>
      <c r="D3056" s="3">
        <f t="shared" si="16"/>
        <v>2</v>
      </c>
      <c r="E3056" s="15" t="s">
        <v>27</v>
      </c>
      <c r="F3056" s="13" t="str">
        <f>IFERROR(__xludf.DUMMYFUNCTION("REGEXEXTRACT(E3056, ""[А-Яа-я].*"")"),"Болезни органов дыхания")</f>
        <v>Болезни органов дыхания</v>
      </c>
      <c r="G3056" s="16">
        <f t="shared" si="17"/>
        <v>2</v>
      </c>
      <c r="H3056" s="13" t="s">
        <v>28</v>
      </c>
      <c r="I3056" s="13" t="str">
        <f>IFERROR(__xludf.DUMMYFUNCTION("REGEXREPLACE(H3056, "".*\s"", """")"),"человек")</f>
        <v>человек</v>
      </c>
      <c r="J3056" s="13" t="s">
        <v>29</v>
      </c>
      <c r="K3056" s="17" t="str">
        <f>IFERROR(__xludf.DUMMYFUNCTION("REGEXREPLACE(J3056, ""^[\d\s]+"", """")"),"значение показателя за год")</f>
        <v>значение показателя за год</v>
      </c>
      <c r="L3056" s="16">
        <f t="shared" si="18"/>
        <v>2</v>
      </c>
      <c r="M3056" s="13" t="s">
        <v>32</v>
      </c>
      <c r="N3056" s="13" t="str">
        <f>IFERROR(__xludf.DUMMYFUNCTION("REGEXEXTRACT(M3056, "" (.+)$"")"),"сельское население")</f>
        <v>сельское население</v>
      </c>
      <c r="O3056" s="18">
        <v>390.0</v>
      </c>
      <c r="P3056" s="18">
        <v>374.0</v>
      </c>
      <c r="Q3056" s="18">
        <v>296.0</v>
      </c>
      <c r="R3056" s="18">
        <v>218.0</v>
      </c>
      <c r="S3056" s="18">
        <v>217.0</v>
      </c>
      <c r="T3056" s="18">
        <v>201.0</v>
      </c>
      <c r="U3056" s="18">
        <v>158.0</v>
      </c>
      <c r="V3056" s="18">
        <v>402.0</v>
      </c>
      <c r="W3056" s="18">
        <v>818.0</v>
      </c>
      <c r="X3056" s="18">
        <v>401.0</v>
      </c>
      <c r="Y3056" s="18">
        <v>335.0</v>
      </c>
      <c r="Z3056" s="19" t="str">
        <f t="shared" si="6"/>
        <v/>
      </c>
      <c r="AA3056" s="19" t="str">
        <f t="shared" si="19"/>
        <v/>
      </c>
      <c r="AB3056" s="19">
        <f t="shared" si="8"/>
        <v>3810</v>
      </c>
      <c r="AC3056" s="19">
        <f t="shared" si="20"/>
        <v>346.3636364</v>
      </c>
      <c r="AD3056" s="19">
        <f t="shared" si="21"/>
        <v>413.5</v>
      </c>
      <c r="AE3056" s="19" t="str">
        <f t="shared" si="22"/>
        <v>Нет моды</v>
      </c>
      <c r="AF3056" s="19">
        <f t="shared" si="23"/>
        <v>158</v>
      </c>
      <c r="AG3056" s="19">
        <f t="shared" si="24"/>
        <v>818</v>
      </c>
      <c r="AH3056" s="20" t="str">
        <f t="shared" si="14"/>
        <v>Город: 70%; Село: 30%</v>
      </c>
      <c r="AI3056" s="21"/>
      <c r="AJ3056" s="21"/>
      <c r="AK3056" s="21"/>
      <c r="AL3056" s="22">
        <f t="shared" si="25"/>
        <v>1</v>
      </c>
    </row>
    <row r="3057" ht="12.75" customHeight="1">
      <c r="A3057" s="13" t="s">
        <v>203</v>
      </c>
      <c r="B3057" s="13" t="str">
        <f>IFERROR(__xludf.DUMMYFUNCTION("REGEXREPLACE(A3057, ""\d"", """")"),"         Кировская область")</f>
        <v>         Кировская область</v>
      </c>
      <c r="C3057" s="14" t="str">
        <f t="shared" si="15"/>
        <v>Кировская область</v>
      </c>
      <c r="D3057" s="3">
        <f t="shared" si="16"/>
        <v>2</v>
      </c>
      <c r="E3057" s="15" t="s">
        <v>33</v>
      </c>
      <c r="F3057" s="13" t="str">
        <f>IFERROR(__xludf.DUMMYFUNCTION("REGEXEXTRACT(E3057, ""[А-Яа-я].*"")"),"Болезни органов пищеварения")</f>
        <v>Болезни органов пищеварения</v>
      </c>
      <c r="G3057" s="16">
        <f t="shared" si="17"/>
        <v>2</v>
      </c>
      <c r="H3057" s="13" t="s">
        <v>28</v>
      </c>
      <c r="I3057" s="13" t="str">
        <f>IFERROR(__xludf.DUMMYFUNCTION("REGEXREPLACE(H3057, "".*\s"", """")"),"человек")</f>
        <v>человек</v>
      </c>
      <c r="J3057" s="13" t="s">
        <v>29</v>
      </c>
      <c r="K3057" s="17" t="str">
        <f>IFERROR(__xludf.DUMMYFUNCTION("REGEXREPLACE(J3057, ""^[\d\s]+"", """")"),"значение показателя за год")</f>
        <v>значение показателя за год</v>
      </c>
      <c r="L3057" s="16">
        <f t="shared" si="18"/>
        <v>2</v>
      </c>
      <c r="M3057" s="13" t="s">
        <v>30</v>
      </c>
      <c r="N3057" s="13" t="str">
        <f>IFERROR(__xludf.DUMMYFUNCTION("REGEXEXTRACT(M3057, "" (.+)$"")"),"все население")</f>
        <v>все население</v>
      </c>
      <c r="O3057" s="18">
        <v>753.0</v>
      </c>
      <c r="P3057" s="18">
        <v>874.0</v>
      </c>
      <c r="Q3057" s="18">
        <v>948.0</v>
      </c>
      <c r="R3057" s="18">
        <v>940.0</v>
      </c>
      <c r="S3057" s="18">
        <v>857.0</v>
      </c>
      <c r="T3057" s="18">
        <v>843.0</v>
      </c>
      <c r="U3057" s="18">
        <v>891.0</v>
      </c>
      <c r="V3057" s="18">
        <v>1032.0</v>
      </c>
      <c r="W3057" s="18">
        <v>1095.0</v>
      </c>
      <c r="X3057" s="18">
        <v>1000.0</v>
      </c>
      <c r="Y3057" s="18">
        <v>1024.0</v>
      </c>
      <c r="Z3057" s="19">
        <f t="shared" si="6"/>
        <v>10257</v>
      </c>
      <c r="AA3057" s="19" t="str">
        <f t="shared" si="19"/>
        <v/>
      </c>
      <c r="AB3057" s="19" t="str">
        <f t="shared" si="8"/>
        <v/>
      </c>
      <c r="AC3057" s="19">
        <f t="shared" si="20"/>
        <v>932.4545455</v>
      </c>
      <c r="AD3057" s="19">
        <f t="shared" si="21"/>
        <v>785.5</v>
      </c>
      <c r="AE3057" s="19" t="str">
        <f t="shared" si="22"/>
        <v>Нет моды</v>
      </c>
      <c r="AF3057" s="19">
        <f t="shared" si="23"/>
        <v>753</v>
      </c>
      <c r="AG3057" s="19">
        <f t="shared" si="24"/>
        <v>1095</v>
      </c>
      <c r="AH3057" s="20" t="str">
        <f t="shared" si="14"/>
        <v/>
      </c>
      <c r="AI3057" s="21"/>
      <c r="AJ3057" s="21"/>
      <c r="AK3057" s="21"/>
      <c r="AL3057" s="22">
        <f t="shared" si="25"/>
        <v>1</v>
      </c>
    </row>
    <row r="3058" ht="12.75" customHeight="1">
      <c r="A3058" s="13" t="s">
        <v>203</v>
      </c>
      <c r="B3058" s="13" t="str">
        <f>IFERROR(__xludf.DUMMYFUNCTION("REGEXREPLACE(A3058, ""\d"", """")"),"         Кировская область")</f>
        <v>         Кировская область</v>
      </c>
      <c r="C3058" s="14" t="str">
        <f t="shared" si="15"/>
        <v>Кировская область</v>
      </c>
      <c r="D3058" s="3">
        <f t="shared" si="16"/>
        <v>2</v>
      </c>
      <c r="E3058" s="15" t="s">
        <v>33</v>
      </c>
      <c r="F3058" s="13" t="str">
        <f>IFERROR(__xludf.DUMMYFUNCTION("REGEXEXTRACT(E3058, ""[А-Яа-я].*"")"),"Болезни органов пищеварения")</f>
        <v>Болезни органов пищеварения</v>
      </c>
      <c r="G3058" s="16">
        <f t="shared" si="17"/>
        <v>2</v>
      </c>
      <c r="H3058" s="13" t="s">
        <v>28</v>
      </c>
      <c r="I3058" s="13" t="str">
        <f>IFERROR(__xludf.DUMMYFUNCTION("REGEXREPLACE(H3058, "".*\s"", """")"),"человек")</f>
        <v>человек</v>
      </c>
      <c r="J3058" s="13" t="s">
        <v>29</v>
      </c>
      <c r="K3058" s="17" t="str">
        <f>IFERROR(__xludf.DUMMYFUNCTION("REGEXREPLACE(J3058, ""^[\d\s]+"", """")"),"значение показателя за год")</f>
        <v>значение показателя за год</v>
      </c>
      <c r="L3058" s="16">
        <f t="shared" si="18"/>
        <v>2</v>
      </c>
      <c r="M3058" s="13" t="s">
        <v>31</v>
      </c>
      <c r="N3058" s="13" t="str">
        <f>IFERROR(__xludf.DUMMYFUNCTION("REGEXEXTRACT(M3058, "" (.+)$"")"),"городское население")</f>
        <v>городское население</v>
      </c>
      <c r="O3058" s="18">
        <v>570.0</v>
      </c>
      <c r="P3058" s="18">
        <v>631.0</v>
      </c>
      <c r="Q3058" s="18">
        <v>694.0</v>
      </c>
      <c r="R3058" s="18">
        <v>672.0</v>
      </c>
      <c r="S3058" s="18">
        <v>666.0</v>
      </c>
      <c r="T3058" s="18">
        <v>609.0</v>
      </c>
      <c r="U3058" s="18">
        <v>658.0</v>
      </c>
      <c r="V3058" s="18">
        <v>743.0</v>
      </c>
      <c r="W3058" s="18">
        <v>778.0</v>
      </c>
      <c r="X3058" s="18">
        <v>733.0</v>
      </c>
      <c r="Y3058" s="18">
        <v>747.0</v>
      </c>
      <c r="Z3058" s="19" t="str">
        <f t="shared" si="6"/>
        <v/>
      </c>
      <c r="AA3058" s="19">
        <f t="shared" si="19"/>
        <v>7501</v>
      </c>
      <c r="AB3058" s="19" t="str">
        <f t="shared" si="8"/>
        <v/>
      </c>
      <c r="AC3058" s="19">
        <f t="shared" si="20"/>
        <v>681.9090909</v>
      </c>
      <c r="AD3058" s="19">
        <f t="shared" si="21"/>
        <v>765.5</v>
      </c>
      <c r="AE3058" s="19" t="str">
        <f t="shared" si="22"/>
        <v>Нет моды</v>
      </c>
      <c r="AF3058" s="19">
        <f t="shared" si="23"/>
        <v>570</v>
      </c>
      <c r="AG3058" s="19">
        <f t="shared" si="24"/>
        <v>778</v>
      </c>
      <c r="AH3058" s="20" t="str">
        <f t="shared" si="14"/>
        <v/>
      </c>
      <c r="AI3058" s="21"/>
      <c r="AJ3058" s="21"/>
      <c r="AK3058" s="21"/>
      <c r="AL3058" s="22">
        <f t="shared" si="25"/>
        <v>1</v>
      </c>
    </row>
    <row r="3059" ht="12.75" customHeight="1">
      <c r="A3059" s="13" t="s">
        <v>203</v>
      </c>
      <c r="B3059" s="13" t="str">
        <f>IFERROR(__xludf.DUMMYFUNCTION("REGEXREPLACE(A3059, ""\d"", """")"),"         Кировская область")</f>
        <v>         Кировская область</v>
      </c>
      <c r="C3059" s="14" t="str">
        <f t="shared" si="15"/>
        <v>Кировская область</v>
      </c>
      <c r="D3059" s="3">
        <f t="shared" si="16"/>
        <v>2</v>
      </c>
      <c r="E3059" s="15" t="s">
        <v>33</v>
      </c>
      <c r="F3059" s="13" t="str">
        <f>IFERROR(__xludf.DUMMYFUNCTION("REGEXEXTRACT(E3059, ""[А-Яа-я].*"")"),"Болезни органов пищеварения")</f>
        <v>Болезни органов пищеварения</v>
      </c>
      <c r="G3059" s="16">
        <f t="shared" si="17"/>
        <v>2</v>
      </c>
      <c r="H3059" s="13" t="s">
        <v>28</v>
      </c>
      <c r="I3059" s="13" t="str">
        <f>IFERROR(__xludf.DUMMYFUNCTION("REGEXREPLACE(H3059, "".*\s"", """")"),"человек")</f>
        <v>человек</v>
      </c>
      <c r="J3059" s="13" t="s">
        <v>29</v>
      </c>
      <c r="K3059" s="17" t="str">
        <f>IFERROR(__xludf.DUMMYFUNCTION("REGEXREPLACE(J3059, ""^[\d\s]+"", """")"),"значение показателя за год")</f>
        <v>значение показателя за год</v>
      </c>
      <c r="L3059" s="16">
        <f t="shared" si="18"/>
        <v>2</v>
      </c>
      <c r="M3059" s="13" t="s">
        <v>32</v>
      </c>
      <c r="N3059" s="13" t="str">
        <f>IFERROR(__xludf.DUMMYFUNCTION("REGEXEXTRACT(M3059, "" (.+)$"")"),"сельское население")</f>
        <v>сельское население</v>
      </c>
      <c r="O3059" s="18">
        <v>183.0</v>
      </c>
      <c r="P3059" s="18">
        <v>243.0</v>
      </c>
      <c r="Q3059" s="18">
        <v>254.0</v>
      </c>
      <c r="R3059" s="18">
        <v>268.0</v>
      </c>
      <c r="S3059" s="18">
        <v>191.0</v>
      </c>
      <c r="T3059" s="18">
        <v>234.0</v>
      </c>
      <c r="U3059" s="18">
        <v>233.0</v>
      </c>
      <c r="V3059" s="18">
        <v>289.0</v>
      </c>
      <c r="W3059" s="18">
        <v>317.0</v>
      </c>
      <c r="X3059" s="18">
        <v>267.0</v>
      </c>
      <c r="Y3059" s="18">
        <v>277.0</v>
      </c>
      <c r="Z3059" s="19" t="str">
        <f t="shared" si="6"/>
        <v/>
      </c>
      <c r="AA3059" s="19" t="str">
        <f t="shared" si="19"/>
        <v/>
      </c>
      <c r="AB3059" s="19">
        <f t="shared" si="8"/>
        <v>2756</v>
      </c>
      <c r="AC3059" s="19">
        <f t="shared" si="20"/>
        <v>250.5454545</v>
      </c>
      <c r="AD3059" s="19">
        <f t="shared" si="21"/>
        <v>443.5</v>
      </c>
      <c r="AE3059" s="19" t="str">
        <f t="shared" si="22"/>
        <v>Нет моды</v>
      </c>
      <c r="AF3059" s="19">
        <f t="shared" si="23"/>
        <v>183</v>
      </c>
      <c r="AG3059" s="19">
        <f t="shared" si="24"/>
        <v>317</v>
      </c>
      <c r="AH3059" s="20" t="str">
        <f t="shared" si="14"/>
        <v>Город: 73%; Село: 27%</v>
      </c>
      <c r="AI3059" s="21"/>
      <c r="AJ3059" s="21"/>
      <c r="AK3059" s="21"/>
      <c r="AL3059" s="22">
        <f t="shared" si="25"/>
        <v>1</v>
      </c>
    </row>
    <row r="3060" ht="12.75" customHeight="1">
      <c r="A3060" s="13" t="s">
        <v>203</v>
      </c>
      <c r="B3060" s="13" t="str">
        <f>IFERROR(__xludf.DUMMYFUNCTION("REGEXREPLACE(A3060, ""\d"", """")"),"         Кировская область")</f>
        <v>         Кировская область</v>
      </c>
      <c r="C3060" s="14" t="str">
        <f t="shared" si="15"/>
        <v>Кировская область</v>
      </c>
      <c r="D3060" s="3">
        <f t="shared" si="16"/>
        <v>2</v>
      </c>
      <c r="E3060" s="15" t="s">
        <v>34</v>
      </c>
      <c r="F3060" s="13" t="str">
        <f>IFERROR(__xludf.DUMMYFUNCTION("REGEXEXTRACT(E3060, ""[А-Яа-я].*"")"),"Болезни системы кровообращения")</f>
        <v>Болезни системы кровообращения</v>
      </c>
      <c r="G3060" s="16">
        <f t="shared" si="17"/>
        <v>2</v>
      </c>
      <c r="H3060" s="13" t="s">
        <v>28</v>
      </c>
      <c r="I3060" s="13" t="str">
        <f>IFERROR(__xludf.DUMMYFUNCTION("REGEXREPLACE(H3060, "".*\s"", """")"),"человек")</f>
        <v>человек</v>
      </c>
      <c r="J3060" s="13" t="s">
        <v>29</v>
      </c>
      <c r="K3060" s="17" t="str">
        <f>IFERROR(__xludf.DUMMYFUNCTION("REGEXREPLACE(J3060, ""^[\d\s]+"", """")"),"значение показателя за год")</f>
        <v>значение показателя за год</v>
      </c>
      <c r="L3060" s="16">
        <f t="shared" si="18"/>
        <v>2</v>
      </c>
      <c r="M3060" s="13" t="s">
        <v>30</v>
      </c>
      <c r="N3060" s="13" t="str">
        <f>IFERROR(__xludf.DUMMYFUNCTION("REGEXEXTRACT(M3060, "" (.+)$"")"),"все население")</f>
        <v>все население</v>
      </c>
      <c r="O3060" s="18">
        <v>11680.0</v>
      </c>
      <c r="P3060" s="18">
        <v>10073.0</v>
      </c>
      <c r="Q3060" s="18">
        <v>10505.0</v>
      </c>
      <c r="R3060" s="18">
        <v>9295.0</v>
      </c>
      <c r="S3060" s="18">
        <v>8991.0</v>
      </c>
      <c r="T3060" s="18">
        <v>8616.0</v>
      </c>
      <c r="U3060" s="18">
        <v>8838.0</v>
      </c>
      <c r="V3060" s="18">
        <v>8626.0</v>
      </c>
      <c r="W3060" s="18">
        <v>10295.0</v>
      </c>
      <c r="X3060" s="18">
        <v>8642.0</v>
      </c>
      <c r="Y3060" s="18">
        <v>7498.0</v>
      </c>
      <c r="Z3060" s="19">
        <f t="shared" si="6"/>
        <v>103059</v>
      </c>
      <c r="AA3060" s="19" t="str">
        <f t="shared" si="19"/>
        <v/>
      </c>
      <c r="AB3060" s="19" t="str">
        <f t="shared" si="8"/>
        <v/>
      </c>
      <c r="AC3060" s="19">
        <f t="shared" si="20"/>
        <v>9369</v>
      </c>
      <c r="AD3060" s="19">
        <f t="shared" si="21"/>
        <v>3907.5</v>
      </c>
      <c r="AE3060" s="19" t="str">
        <f t="shared" si="22"/>
        <v>Нет моды</v>
      </c>
      <c r="AF3060" s="19">
        <f t="shared" si="23"/>
        <v>7498</v>
      </c>
      <c r="AG3060" s="19">
        <f t="shared" si="24"/>
        <v>11680</v>
      </c>
      <c r="AH3060" s="20" t="str">
        <f t="shared" si="14"/>
        <v/>
      </c>
      <c r="AI3060" s="21"/>
      <c r="AJ3060" s="21"/>
      <c r="AK3060" s="21"/>
      <c r="AL3060" s="22">
        <f t="shared" si="25"/>
        <v>1</v>
      </c>
    </row>
    <row r="3061" ht="12.75" customHeight="1">
      <c r="A3061" s="13" t="s">
        <v>203</v>
      </c>
      <c r="B3061" s="13" t="str">
        <f>IFERROR(__xludf.DUMMYFUNCTION("REGEXREPLACE(A3061, ""\d"", """")"),"         Кировская область")</f>
        <v>         Кировская область</v>
      </c>
      <c r="C3061" s="14" t="str">
        <f t="shared" si="15"/>
        <v>Кировская область</v>
      </c>
      <c r="D3061" s="3">
        <f t="shared" si="16"/>
        <v>2</v>
      </c>
      <c r="E3061" s="15" t="s">
        <v>34</v>
      </c>
      <c r="F3061" s="13" t="str">
        <f>IFERROR(__xludf.DUMMYFUNCTION("REGEXEXTRACT(E3061, ""[А-Яа-я].*"")"),"Болезни системы кровообращения")</f>
        <v>Болезни системы кровообращения</v>
      </c>
      <c r="G3061" s="16">
        <f t="shared" si="17"/>
        <v>2</v>
      </c>
      <c r="H3061" s="13" t="s">
        <v>28</v>
      </c>
      <c r="I3061" s="13" t="str">
        <f>IFERROR(__xludf.DUMMYFUNCTION("REGEXREPLACE(H3061, "".*\s"", """")"),"человек")</f>
        <v>человек</v>
      </c>
      <c r="J3061" s="13" t="s">
        <v>29</v>
      </c>
      <c r="K3061" s="17" t="str">
        <f>IFERROR(__xludf.DUMMYFUNCTION("REGEXREPLACE(J3061, ""^[\d\s]+"", """")"),"значение показателя за год")</f>
        <v>значение показателя за год</v>
      </c>
      <c r="L3061" s="16">
        <f t="shared" si="18"/>
        <v>2</v>
      </c>
      <c r="M3061" s="13" t="s">
        <v>31</v>
      </c>
      <c r="N3061" s="13" t="str">
        <f>IFERROR(__xludf.DUMMYFUNCTION("REGEXEXTRACT(M3061, "" (.+)$"")"),"городское население")</f>
        <v>городское население</v>
      </c>
      <c r="O3061" s="18">
        <v>8106.0</v>
      </c>
      <c r="P3061" s="18">
        <v>6972.0</v>
      </c>
      <c r="Q3061" s="18">
        <v>7250.0</v>
      </c>
      <c r="R3061" s="18">
        <v>6417.0</v>
      </c>
      <c r="S3061" s="18">
        <v>6220.0</v>
      </c>
      <c r="T3061" s="18">
        <v>5996.0</v>
      </c>
      <c r="U3061" s="18">
        <v>6306.0</v>
      </c>
      <c r="V3061" s="18">
        <v>6260.0</v>
      </c>
      <c r="W3061" s="18">
        <v>7545.0</v>
      </c>
      <c r="X3061" s="18">
        <v>6130.0</v>
      </c>
      <c r="Y3061" s="18">
        <v>5384.0</v>
      </c>
      <c r="Z3061" s="19" t="str">
        <f t="shared" si="6"/>
        <v/>
      </c>
      <c r="AA3061" s="19">
        <f t="shared" si="19"/>
        <v>72586</v>
      </c>
      <c r="AB3061" s="19" t="str">
        <f t="shared" si="8"/>
        <v/>
      </c>
      <c r="AC3061" s="19">
        <f t="shared" si="20"/>
        <v>6598.727273</v>
      </c>
      <c r="AD3061" s="19">
        <f t="shared" si="21"/>
        <v>7825.5</v>
      </c>
      <c r="AE3061" s="19" t="str">
        <f t="shared" si="22"/>
        <v>Нет моды</v>
      </c>
      <c r="AF3061" s="19">
        <f t="shared" si="23"/>
        <v>5384</v>
      </c>
      <c r="AG3061" s="19">
        <f t="shared" si="24"/>
        <v>8106</v>
      </c>
      <c r="AH3061" s="20" t="str">
        <f t="shared" si="14"/>
        <v/>
      </c>
      <c r="AI3061" s="21"/>
      <c r="AJ3061" s="21"/>
      <c r="AK3061" s="21"/>
      <c r="AL3061" s="22">
        <f t="shared" si="25"/>
        <v>1</v>
      </c>
    </row>
    <row r="3062" ht="12.75" customHeight="1">
      <c r="A3062" s="13" t="s">
        <v>203</v>
      </c>
      <c r="B3062" s="13" t="str">
        <f>IFERROR(__xludf.DUMMYFUNCTION("REGEXREPLACE(A3062, ""\d"", """")"),"         Кировская область")</f>
        <v>         Кировская область</v>
      </c>
      <c r="C3062" s="14" t="str">
        <f t="shared" si="15"/>
        <v>Кировская область</v>
      </c>
      <c r="D3062" s="3">
        <f t="shared" si="16"/>
        <v>2</v>
      </c>
      <c r="E3062" s="15" t="s">
        <v>34</v>
      </c>
      <c r="F3062" s="13" t="str">
        <f>IFERROR(__xludf.DUMMYFUNCTION("REGEXEXTRACT(E3062, ""[А-Яа-я].*"")"),"Болезни системы кровообращения")</f>
        <v>Болезни системы кровообращения</v>
      </c>
      <c r="G3062" s="16">
        <f t="shared" si="17"/>
        <v>2</v>
      </c>
      <c r="H3062" s="13" t="s">
        <v>28</v>
      </c>
      <c r="I3062" s="13" t="str">
        <f>IFERROR(__xludf.DUMMYFUNCTION("REGEXREPLACE(H3062, "".*\s"", """")"),"человек")</f>
        <v>человек</v>
      </c>
      <c r="J3062" s="13" t="s">
        <v>29</v>
      </c>
      <c r="K3062" s="17" t="str">
        <f>IFERROR(__xludf.DUMMYFUNCTION("REGEXREPLACE(J3062, ""^[\d\s]+"", """")"),"значение показателя за год")</f>
        <v>значение показателя за год</v>
      </c>
      <c r="L3062" s="16">
        <f t="shared" si="18"/>
        <v>2</v>
      </c>
      <c r="M3062" s="13" t="s">
        <v>32</v>
      </c>
      <c r="N3062" s="13" t="str">
        <f>IFERROR(__xludf.DUMMYFUNCTION("REGEXEXTRACT(M3062, "" (.+)$"")"),"сельское население")</f>
        <v>сельское население</v>
      </c>
      <c r="O3062" s="18">
        <v>3574.0</v>
      </c>
      <c r="P3062" s="18">
        <v>3101.0</v>
      </c>
      <c r="Q3062" s="18">
        <v>3255.0</v>
      </c>
      <c r="R3062" s="18">
        <v>2878.0</v>
      </c>
      <c r="S3062" s="18">
        <v>2771.0</v>
      </c>
      <c r="T3062" s="18">
        <v>2620.0</v>
      </c>
      <c r="U3062" s="18">
        <v>2532.0</v>
      </c>
      <c r="V3062" s="18">
        <v>2366.0</v>
      </c>
      <c r="W3062" s="18">
        <v>2750.0</v>
      </c>
      <c r="X3062" s="18">
        <v>2512.0</v>
      </c>
      <c r="Y3062" s="18">
        <v>2114.0</v>
      </c>
      <c r="Z3062" s="19" t="str">
        <f t="shared" si="6"/>
        <v/>
      </c>
      <c r="AA3062" s="19" t="str">
        <f t="shared" si="19"/>
        <v/>
      </c>
      <c r="AB3062" s="19">
        <f t="shared" si="8"/>
        <v>30473</v>
      </c>
      <c r="AC3062" s="19">
        <f t="shared" si="20"/>
        <v>2770.272727</v>
      </c>
      <c r="AD3062" s="19">
        <f t="shared" si="21"/>
        <v>4479</v>
      </c>
      <c r="AE3062" s="19" t="str">
        <f t="shared" si="22"/>
        <v>Нет моды</v>
      </c>
      <c r="AF3062" s="19">
        <f t="shared" si="23"/>
        <v>2114</v>
      </c>
      <c r="AG3062" s="19">
        <f t="shared" si="24"/>
        <v>3574</v>
      </c>
      <c r="AH3062" s="20" t="str">
        <f t="shared" si="14"/>
        <v>Город: 70%; Село: 30%</v>
      </c>
      <c r="AI3062" s="21"/>
      <c r="AJ3062" s="21"/>
      <c r="AK3062" s="21"/>
      <c r="AL3062" s="22">
        <f t="shared" si="25"/>
        <v>1</v>
      </c>
    </row>
    <row r="3063" ht="12.75" customHeight="1">
      <c r="A3063" s="13" t="s">
        <v>203</v>
      </c>
      <c r="B3063" s="13" t="str">
        <f>IFERROR(__xludf.DUMMYFUNCTION("REGEXREPLACE(A3063, ""\d"", """")"),"         Кировская область")</f>
        <v>         Кировская область</v>
      </c>
      <c r="C3063" s="14" t="str">
        <f t="shared" si="15"/>
        <v>Кировская область</v>
      </c>
      <c r="D3063" s="3">
        <f t="shared" si="16"/>
        <v>2</v>
      </c>
      <c r="E3063" s="15" t="s">
        <v>35</v>
      </c>
      <c r="F3063" s="13" t="str">
        <f>IFERROR(__xludf.DUMMYFUNCTION("REGEXEXTRACT(E3063, ""[А-Яа-я].*"")"),"внешние причины")</f>
        <v>внешние причины</v>
      </c>
      <c r="G3063" s="16">
        <f t="shared" si="17"/>
        <v>2</v>
      </c>
      <c r="H3063" s="13" t="s">
        <v>28</v>
      </c>
      <c r="I3063" s="13" t="str">
        <f>IFERROR(__xludf.DUMMYFUNCTION("REGEXREPLACE(H3063, "".*\s"", """")"),"человек")</f>
        <v>человек</v>
      </c>
      <c r="J3063" s="13" t="s">
        <v>29</v>
      </c>
      <c r="K3063" s="17" t="str">
        <f>IFERROR(__xludf.DUMMYFUNCTION("REGEXREPLACE(J3063, ""^[\d\s]+"", """")"),"значение показателя за год")</f>
        <v>значение показателя за год</v>
      </c>
      <c r="L3063" s="16">
        <f t="shared" si="18"/>
        <v>2</v>
      </c>
      <c r="M3063" s="13" t="s">
        <v>30</v>
      </c>
      <c r="N3063" s="13" t="str">
        <f>IFERROR(__xludf.DUMMYFUNCTION("REGEXEXTRACT(M3063, "" (.+)$"")"),"все население")</f>
        <v>все население</v>
      </c>
      <c r="O3063" s="18">
        <v>2302.0</v>
      </c>
      <c r="P3063" s="18">
        <v>2223.0</v>
      </c>
      <c r="Q3063" s="18">
        <v>2011.0</v>
      </c>
      <c r="R3063" s="18">
        <v>1861.0</v>
      </c>
      <c r="S3063" s="18">
        <v>1656.0</v>
      </c>
      <c r="T3063" s="18">
        <v>1646.0</v>
      </c>
      <c r="U3063" s="18">
        <v>1516.0</v>
      </c>
      <c r="V3063" s="18">
        <v>1517.0</v>
      </c>
      <c r="W3063" s="18">
        <v>1451.0</v>
      </c>
      <c r="X3063" s="18">
        <v>1590.0</v>
      </c>
      <c r="Y3063" s="18">
        <v>1696.0</v>
      </c>
      <c r="Z3063" s="19">
        <f t="shared" si="6"/>
        <v>19469</v>
      </c>
      <c r="AA3063" s="19" t="str">
        <f t="shared" si="19"/>
        <v/>
      </c>
      <c r="AB3063" s="19" t="str">
        <f t="shared" si="8"/>
        <v/>
      </c>
      <c r="AC3063" s="19">
        <f t="shared" si="20"/>
        <v>1769.909091</v>
      </c>
      <c r="AD3063" s="19">
        <f t="shared" si="21"/>
        <v>2262.5</v>
      </c>
      <c r="AE3063" s="19" t="str">
        <f t="shared" si="22"/>
        <v>Нет моды</v>
      </c>
      <c r="AF3063" s="19">
        <f t="shared" si="23"/>
        <v>1451</v>
      </c>
      <c r="AG3063" s="19">
        <f t="shared" si="24"/>
        <v>2302</v>
      </c>
      <c r="AH3063" s="20" t="str">
        <f t="shared" si="14"/>
        <v/>
      </c>
      <c r="AI3063" s="21"/>
      <c r="AJ3063" s="21"/>
      <c r="AK3063" s="21"/>
      <c r="AL3063" s="22">
        <f t="shared" si="25"/>
        <v>1</v>
      </c>
    </row>
    <row r="3064" ht="12.75" customHeight="1">
      <c r="A3064" s="13" t="s">
        <v>203</v>
      </c>
      <c r="B3064" s="13" t="str">
        <f>IFERROR(__xludf.DUMMYFUNCTION("REGEXREPLACE(A3064, ""\d"", """")"),"         Кировская область")</f>
        <v>         Кировская область</v>
      </c>
      <c r="C3064" s="14" t="str">
        <f t="shared" si="15"/>
        <v>Кировская область</v>
      </c>
      <c r="D3064" s="3">
        <f t="shared" si="16"/>
        <v>2</v>
      </c>
      <c r="E3064" s="15" t="s">
        <v>35</v>
      </c>
      <c r="F3064" s="13" t="str">
        <f>IFERROR(__xludf.DUMMYFUNCTION("REGEXEXTRACT(E3064, ""[А-Яа-я].*"")"),"внешние причины")</f>
        <v>внешние причины</v>
      </c>
      <c r="G3064" s="16">
        <f t="shared" si="17"/>
        <v>2</v>
      </c>
      <c r="H3064" s="13" t="s">
        <v>28</v>
      </c>
      <c r="I3064" s="13" t="str">
        <f>IFERROR(__xludf.DUMMYFUNCTION("REGEXREPLACE(H3064, "".*\s"", """")"),"человек")</f>
        <v>человек</v>
      </c>
      <c r="J3064" s="13" t="s">
        <v>29</v>
      </c>
      <c r="K3064" s="17" t="str">
        <f>IFERROR(__xludf.DUMMYFUNCTION("REGEXREPLACE(J3064, ""^[\d\s]+"", """")"),"значение показателя за год")</f>
        <v>значение показателя за год</v>
      </c>
      <c r="L3064" s="16">
        <f t="shared" si="18"/>
        <v>2</v>
      </c>
      <c r="M3064" s="13" t="s">
        <v>31</v>
      </c>
      <c r="N3064" s="13" t="str">
        <f>IFERROR(__xludf.DUMMYFUNCTION("REGEXEXTRACT(M3064, "" (.+)$"")"),"городское население")</f>
        <v>городское население</v>
      </c>
      <c r="O3064" s="18">
        <v>1492.0</v>
      </c>
      <c r="P3064" s="18">
        <v>1485.0</v>
      </c>
      <c r="Q3064" s="18">
        <v>1311.0</v>
      </c>
      <c r="R3064" s="18">
        <v>1206.0</v>
      </c>
      <c r="S3064" s="18">
        <v>1057.0</v>
      </c>
      <c r="T3064" s="18">
        <v>1075.0</v>
      </c>
      <c r="U3064" s="18">
        <v>986.0</v>
      </c>
      <c r="V3064" s="18">
        <v>1014.0</v>
      </c>
      <c r="W3064" s="18">
        <v>978.0</v>
      </c>
      <c r="X3064" s="18">
        <v>1099.0</v>
      </c>
      <c r="Y3064" s="18">
        <v>1160.0</v>
      </c>
      <c r="Z3064" s="19" t="str">
        <f t="shared" si="6"/>
        <v/>
      </c>
      <c r="AA3064" s="19">
        <f t="shared" si="19"/>
        <v>12863</v>
      </c>
      <c r="AB3064" s="19" t="str">
        <f t="shared" si="8"/>
        <v/>
      </c>
      <c r="AC3064" s="19">
        <f t="shared" si="20"/>
        <v>1169.363636</v>
      </c>
      <c r="AD3064" s="19">
        <f t="shared" si="21"/>
        <v>1488.5</v>
      </c>
      <c r="AE3064" s="19" t="str">
        <f t="shared" si="22"/>
        <v>Нет моды</v>
      </c>
      <c r="AF3064" s="19">
        <f t="shared" si="23"/>
        <v>978</v>
      </c>
      <c r="AG3064" s="19">
        <f t="shared" si="24"/>
        <v>1492</v>
      </c>
      <c r="AH3064" s="20" t="str">
        <f t="shared" si="14"/>
        <v/>
      </c>
      <c r="AI3064" s="21"/>
      <c r="AJ3064" s="21"/>
      <c r="AK3064" s="21"/>
      <c r="AL3064" s="22">
        <f t="shared" si="25"/>
        <v>1</v>
      </c>
    </row>
    <row r="3065" ht="12.75" customHeight="1">
      <c r="A3065" s="13" t="s">
        <v>203</v>
      </c>
      <c r="B3065" s="13" t="str">
        <f>IFERROR(__xludf.DUMMYFUNCTION("REGEXREPLACE(A3065, ""\d"", """")"),"         Кировская область")</f>
        <v>         Кировская область</v>
      </c>
      <c r="C3065" s="14" t="str">
        <f t="shared" si="15"/>
        <v>Кировская область</v>
      </c>
      <c r="D3065" s="3">
        <f t="shared" si="16"/>
        <v>2</v>
      </c>
      <c r="E3065" s="15" t="s">
        <v>35</v>
      </c>
      <c r="F3065" s="13" t="str">
        <f>IFERROR(__xludf.DUMMYFUNCTION("REGEXEXTRACT(E3065, ""[А-Яа-я].*"")"),"внешние причины")</f>
        <v>внешние причины</v>
      </c>
      <c r="G3065" s="16">
        <f t="shared" si="17"/>
        <v>2</v>
      </c>
      <c r="H3065" s="13" t="s">
        <v>28</v>
      </c>
      <c r="I3065" s="13" t="str">
        <f>IFERROR(__xludf.DUMMYFUNCTION("REGEXREPLACE(H3065, "".*\s"", """")"),"человек")</f>
        <v>человек</v>
      </c>
      <c r="J3065" s="13" t="s">
        <v>29</v>
      </c>
      <c r="K3065" s="17" t="str">
        <f>IFERROR(__xludf.DUMMYFUNCTION("REGEXREPLACE(J3065, ""^[\d\s]+"", """")"),"значение показателя за год")</f>
        <v>значение показателя за год</v>
      </c>
      <c r="L3065" s="16">
        <f t="shared" si="18"/>
        <v>2</v>
      </c>
      <c r="M3065" s="13" t="s">
        <v>32</v>
      </c>
      <c r="N3065" s="13" t="str">
        <f>IFERROR(__xludf.DUMMYFUNCTION("REGEXEXTRACT(M3065, "" (.+)$"")"),"сельское население")</f>
        <v>сельское население</v>
      </c>
      <c r="O3065" s="18">
        <v>810.0</v>
      </c>
      <c r="P3065" s="18">
        <v>738.0</v>
      </c>
      <c r="Q3065" s="18">
        <v>700.0</v>
      </c>
      <c r="R3065" s="18">
        <v>655.0</v>
      </c>
      <c r="S3065" s="18">
        <v>599.0</v>
      </c>
      <c r="T3065" s="18">
        <v>571.0</v>
      </c>
      <c r="U3065" s="18">
        <v>530.0</v>
      </c>
      <c r="V3065" s="18">
        <v>503.0</v>
      </c>
      <c r="W3065" s="18">
        <v>473.0</v>
      </c>
      <c r="X3065" s="18">
        <v>491.0</v>
      </c>
      <c r="Y3065" s="18">
        <v>536.0</v>
      </c>
      <c r="Z3065" s="19" t="str">
        <f t="shared" si="6"/>
        <v/>
      </c>
      <c r="AA3065" s="19" t="str">
        <f t="shared" si="19"/>
        <v/>
      </c>
      <c r="AB3065" s="19">
        <f t="shared" si="8"/>
        <v>6606</v>
      </c>
      <c r="AC3065" s="19">
        <f t="shared" si="20"/>
        <v>600.5454545</v>
      </c>
      <c r="AD3065" s="19">
        <f t="shared" si="21"/>
        <v>894</v>
      </c>
      <c r="AE3065" s="19" t="str">
        <f t="shared" si="22"/>
        <v>Нет моды</v>
      </c>
      <c r="AF3065" s="19">
        <f t="shared" si="23"/>
        <v>473</v>
      </c>
      <c r="AG3065" s="19">
        <f t="shared" si="24"/>
        <v>810</v>
      </c>
      <c r="AH3065" s="20" t="str">
        <f t="shared" si="14"/>
        <v>Город: 66%; Село: 34%</v>
      </c>
      <c r="AI3065" s="21"/>
      <c r="AJ3065" s="21"/>
      <c r="AK3065" s="21"/>
      <c r="AL3065" s="22">
        <f t="shared" si="25"/>
        <v>1</v>
      </c>
    </row>
    <row r="3066" ht="12.75" customHeight="1">
      <c r="A3066" s="13" t="s">
        <v>203</v>
      </c>
      <c r="B3066" s="13" t="str">
        <f>IFERROR(__xludf.DUMMYFUNCTION("REGEXREPLACE(A3066, ""\d"", """")"),"         Кировская область")</f>
        <v>         Кировская область</v>
      </c>
      <c r="C3066" s="14" t="str">
        <f t="shared" si="15"/>
        <v>Кировская область</v>
      </c>
      <c r="D3066" s="3">
        <f t="shared" si="16"/>
        <v>2</v>
      </c>
      <c r="E3066" s="15" t="s">
        <v>36</v>
      </c>
      <c r="F3066" s="13" t="str">
        <f>IFERROR(__xludf.DUMMYFUNCTION("REGEXEXTRACT(E3066,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66" s="16">
        <f t="shared" si="17"/>
        <v>2</v>
      </c>
      <c r="H3066" s="13" t="s">
        <v>28</v>
      </c>
      <c r="I3066" s="13" t="str">
        <f>IFERROR(__xludf.DUMMYFUNCTION("REGEXREPLACE(H3066, "".*\s"", """")"),"человек")</f>
        <v>человек</v>
      </c>
      <c r="J3066" s="13" t="s">
        <v>29</v>
      </c>
      <c r="K3066" s="17" t="str">
        <f>IFERROR(__xludf.DUMMYFUNCTION("REGEXREPLACE(J3066, ""^[\d\s]+"", """")"),"значение показателя за год")</f>
        <v>значение показателя за год</v>
      </c>
      <c r="L3066" s="16">
        <f t="shared" si="18"/>
        <v>2</v>
      </c>
      <c r="M3066" s="13" t="s">
        <v>30</v>
      </c>
      <c r="N3066" s="13" t="str">
        <f>IFERROR(__xludf.DUMMYFUNCTION("REGEXEXTRACT(M3066, "" (.+)$"")"),"все население")</f>
        <v>все население</v>
      </c>
      <c r="O3066" s="18">
        <v>52.0</v>
      </c>
      <c r="P3066" s="18">
        <v>35.0</v>
      </c>
      <c r="Q3066" s="18">
        <v>27.0</v>
      </c>
      <c r="R3066" s="18">
        <v>38.0</v>
      </c>
      <c r="S3066" s="23" t="s">
        <v>37</v>
      </c>
      <c r="T3066" s="23" t="s">
        <v>37</v>
      </c>
      <c r="U3066" s="23" t="s">
        <v>37</v>
      </c>
      <c r="V3066" s="23" t="s">
        <v>37</v>
      </c>
      <c r="W3066" s="23" t="s">
        <v>37</v>
      </c>
      <c r="X3066" s="23" t="s">
        <v>37</v>
      </c>
      <c r="Y3066" s="23" t="s">
        <v>37</v>
      </c>
      <c r="Z3066" s="19">
        <f t="shared" si="6"/>
        <v>152</v>
      </c>
      <c r="AA3066" s="19" t="str">
        <f t="shared" si="19"/>
        <v/>
      </c>
      <c r="AB3066" s="19" t="str">
        <f t="shared" si="8"/>
        <v/>
      </c>
      <c r="AC3066" s="19">
        <f t="shared" si="20"/>
        <v>38</v>
      </c>
      <c r="AD3066" s="19">
        <f t="shared" si="21"/>
        <v>530</v>
      </c>
      <c r="AE3066" s="19" t="str">
        <f t="shared" si="22"/>
        <v>Нет моды</v>
      </c>
      <c r="AF3066" s="19">
        <f t="shared" si="23"/>
        <v>27</v>
      </c>
      <c r="AG3066" s="19">
        <f t="shared" si="24"/>
        <v>52</v>
      </c>
      <c r="AH3066" s="20" t="str">
        <f t="shared" si="14"/>
        <v/>
      </c>
      <c r="AI3066" s="24"/>
      <c r="AJ3066" s="24"/>
      <c r="AK3066" s="24"/>
      <c r="AL3066" s="22">
        <f t="shared" si="25"/>
        <v>1</v>
      </c>
    </row>
    <row r="3067" ht="12.75" customHeight="1">
      <c r="A3067" s="13" t="s">
        <v>203</v>
      </c>
      <c r="B3067" s="13" t="str">
        <f>IFERROR(__xludf.DUMMYFUNCTION("REGEXREPLACE(A3067, ""\d"", """")"),"         Кировская область")</f>
        <v>         Кировская область</v>
      </c>
      <c r="C3067" s="14" t="str">
        <f t="shared" si="15"/>
        <v>Кировская область</v>
      </c>
      <c r="D3067" s="3">
        <f t="shared" si="16"/>
        <v>2</v>
      </c>
      <c r="E3067" s="15" t="s">
        <v>36</v>
      </c>
      <c r="F3067" s="13" t="str">
        <f>IFERROR(__xludf.DUMMYFUNCTION("REGEXEXTRACT(E3067,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67" s="16">
        <f t="shared" si="17"/>
        <v>2</v>
      </c>
      <c r="H3067" s="13" t="s">
        <v>28</v>
      </c>
      <c r="I3067" s="13" t="str">
        <f>IFERROR(__xludf.DUMMYFUNCTION("REGEXREPLACE(H3067, "".*\s"", """")"),"человек")</f>
        <v>человек</v>
      </c>
      <c r="J3067" s="13" t="s">
        <v>29</v>
      </c>
      <c r="K3067" s="17" t="str">
        <f>IFERROR(__xludf.DUMMYFUNCTION("REGEXREPLACE(J3067, ""^[\d\s]+"", """")"),"значение показателя за год")</f>
        <v>значение показателя за год</v>
      </c>
      <c r="L3067" s="16">
        <f t="shared" si="18"/>
        <v>2</v>
      </c>
      <c r="M3067" s="13" t="s">
        <v>31</v>
      </c>
      <c r="N3067" s="13" t="str">
        <f>IFERROR(__xludf.DUMMYFUNCTION("REGEXEXTRACT(M3067, "" (.+)$"")"),"городское население")</f>
        <v>городское население</v>
      </c>
      <c r="O3067" s="18">
        <v>39.0</v>
      </c>
      <c r="P3067" s="18">
        <v>22.0</v>
      </c>
      <c r="Q3067" s="18">
        <v>15.0</v>
      </c>
      <c r="R3067" s="18">
        <v>33.0</v>
      </c>
      <c r="S3067" s="23" t="s">
        <v>37</v>
      </c>
      <c r="T3067" s="23" t="s">
        <v>37</v>
      </c>
      <c r="U3067" s="23" t="s">
        <v>37</v>
      </c>
      <c r="V3067" s="23" t="s">
        <v>37</v>
      </c>
      <c r="W3067" s="23" t="s">
        <v>37</v>
      </c>
      <c r="X3067" s="23" t="s">
        <v>37</v>
      </c>
      <c r="Y3067" s="23" t="s">
        <v>37</v>
      </c>
      <c r="Z3067" s="19" t="str">
        <f t="shared" si="6"/>
        <v/>
      </c>
      <c r="AA3067" s="19">
        <f t="shared" si="19"/>
        <v>109</v>
      </c>
      <c r="AB3067" s="19" t="str">
        <f t="shared" si="8"/>
        <v/>
      </c>
      <c r="AC3067" s="19">
        <f t="shared" si="20"/>
        <v>27.25</v>
      </c>
      <c r="AD3067" s="19">
        <f t="shared" si="21"/>
        <v>34</v>
      </c>
      <c r="AE3067" s="19" t="str">
        <f t="shared" si="22"/>
        <v>Нет моды</v>
      </c>
      <c r="AF3067" s="19">
        <f t="shared" si="23"/>
        <v>15</v>
      </c>
      <c r="AG3067" s="19">
        <f t="shared" si="24"/>
        <v>39</v>
      </c>
      <c r="AH3067" s="20" t="str">
        <f t="shared" si="14"/>
        <v/>
      </c>
      <c r="AI3067" s="24"/>
      <c r="AJ3067" s="24"/>
      <c r="AK3067" s="24"/>
      <c r="AL3067" s="22">
        <f t="shared" si="25"/>
        <v>1</v>
      </c>
    </row>
    <row r="3068" ht="12.75" customHeight="1">
      <c r="A3068" s="13" t="s">
        <v>203</v>
      </c>
      <c r="B3068" s="13" t="str">
        <f>IFERROR(__xludf.DUMMYFUNCTION("REGEXREPLACE(A3068, ""\d"", """")"),"         Кировская область")</f>
        <v>         Кировская область</v>
      </c>
      <c r="C3068" s="14" t="str">
        <f t="shared" si="15"/>
        <v>Кировская область</v>
      </c>
      <c r="D3068" s="3">
        <f t="shared" si="16"/>
        <v>2</v>
      </c>
      <c r="E3068" s="15" t="s">
        <v>36</v>
      </c>
      <c r="F3068" s="13" t="str">
        <f>IFERROR(__xludf.DUMMYFUNCTION("REGEXEXTRACT(E3068,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068" s="16">
        <f t="shared" si="17"/>
        <v>2</v>
      </c>
      <c r="H3068" s="13" t="s">
        <v>28</v>
      </c>
      <c r="I3068" s="13" t="str">
        <f>IFERROR(__xludf.DUMMYFUNCTION("REGEXREPLACE(H3068, "".*\s"", """")"),"человек")</f>
        <v>человек</v>
      </c>
      <c r="J3068" s="13" t="s">
        <v>29</v>
      </c>
      <c r="K3068" s="17" t="str">
        <f>IFERROR(__xludf.DUMMYFUNCTION("REGEXREPLACE(J3068, ""^[\d\s]+"", """")"),"значение показателя за год")</f>
        <v>значение показателя за год</v>
      </c>
      <c r="L3068" s="16">
        <f t="shared" si="18"/>
        <v>2</v>
      </c>
      <c r="M3068" s="13" t="s">
        <v>32</v>
      </c>
      <c r="N3068" s="13" t="str">
        <f>IFERROR(__xludf.DUMMYFUNCTION("REGEXEXTRACT(M3068, "" (.+)$"")"),"сельское население")</f>
        <v>сельское население</v>
      </c>
      <c r="O3068" s="18">
        <v>13.0</v>
      </c>
      <c r="P3068" s="18">
        <v>13.0</v>
      </c>
      <c r="Q3068" s="18">
        <v>12.0</v>
      </c>
      <c r="R3068" s="18">
        <v>5.0</v>
      </c>
      <c r="S3068" s="23" t="s">
        <v>37</v>
      </c>
      <c r="T3068" s="23" t="s">
        <v>37</v>
      </c>
      <c r="U3068" s="23" t="s">
        <v>37</v>
      </c>
      <c r="V3068" s="23" t="s">
        <v>37</v>
      </c>
      <c r="W3068" s="23" t="s">
        <v>37</v>
      </c>
      <c r="X3068" s="23" t="s">
        <v>37</v>
      </c>
      <c r="Y3068" s="23" t="s">
        <v>37</v>
      </c>
      <c r="Z3068" s="19" t="str">
        <f t="shared" si="6"/>
        <v/>
      </c>
      <c r="AA3068" s="19" t="str">
        <f t="shared" si="19"/>
        <v/>
      </c>
      <c r="AB3068" s="19">
        <f t="shared" si="8"/>
        <v>43</v>
      </c>
      <c r="AC3068" s="19">
        <f t="shared" si="20"/>
        <v>10.75</v>
      </c>
      <c r="AD3068" s="19">
        <f t="shared" si="21"/>
        <v>14</v>
      </c>
      <c r="AE3068" s="19" t="str">
        <f t="shared" si="22"/>
        <v>Нет моды</v>
      </c>
      <c r="AF3068" s="19">
        <f t="shared" si="23"/>
        <v>5</v>
      </c>
      <c r="AG3068" s="19">
        <f t="shared" si="24"/>
        <v>13</v>
      </c>
      <c r="AH3068" s="20" t="str">
        <f t="shared" si="14"/>
        <v>Город: 72%; Село: 28%</v>
      </c>
      <c r="AI3068" s="24"/>
      <c r="AJ3068" s="24"/>
      <c r="AK3068" s="24"/>
      <c r="AL3068" s="22">
        <f t="shared" si="25"/>
        <v>1</v>
      </c>
    </row>
    <row r="3069" ht="12.75" customHeight="1">
      <c r="A3069" s="13" t="s">
        <v>203</v>
      </c>
      <c r="B3069" s="13" t="str">
        <f>IFERROR(__xludf.DUMMYFUNCTION("REGEXREPLACE(A3069, ""\d"", """")"),"         Кировская область")</f>
        <v>         Кировская область</v>
      </c>
      <c r="C3069" s="14" t="str">
        <f t="shared" si="15"/>
        <v>Кировская область</v>
      </c>
      <c r="D3069" s="3">
        <f t="shared" si="16"/>
        <v>2</v>
      </c>
      <c r="E3069" s="15" t="s">
        <v>38</v>
      </c>
      <c r="F3069" s="13" t="str">
        <f>IFERROR(__xludf.DUMMYFUNCTION("REGEXEXTRACT(E3069, ""[А-Яа-я].*"")"),"все виды транспортных несчастных случаев")</f>
        <v>все виды транспортных несчастных случаев</v>
      </c>
      <c r="G3069" s="16">
        <f t="shared" si="17"/>
        <v>2</v>
      </c>
      <c r="H3069" s="13" t="s">
        <v>28</v>
      </c>
      <c r="I3069" s="13" t="str">
        <f>IFERROR(__xludf.DUMMYFUNCTION("REGEXREPLACE(H3069, "".*\s"", """")"),"человек")</f>
        <v>человек</v>
      </c>
      <c r="J3069" s="13" t="s">
        <v>29</v>
      </c>
      <c r="K3069" s="17" t="str">
        <f>IFERROR(__xludf.DUMMYFUNCTION("REGEXREPLACE(J3069, ""^[\d\s]+"", """")"),"значение показателя за год")</f>
        <v>значение показателя за год</v>
      </c>
      <c r="L3069" s="16">
        <f t="shared" si="18"/>
        <v>2</v>
      </c>
      <c r="M3069" s="13" t="s">
        <v>30</v>
      </c>
      <c r="N3069" s="13" t="str">
        <f>IFERROR(__xludf.DUMMYFUNCTION("REGEXEXTRACT(M3069, "" (.+)$"")"),"все население")</f>
        <v>все население</v>
      </c>
      <c r="O3069" s="18">
        <v>258.0</v>
      </c>
      <c r="P3069" s="18">
        <v>252.0</v>
      </c>
      <c r="Q3069" s="18">
        <v>208.0</v>
      </c>
      <c r="R3069" s="18">
        <v>186.0</v>
      </c>
      <c r="S3069" s="18">
        <v>183.0</v>
      </c>
      <c r="T3069" s="18">
        <v>188.0</v>
      </c>
      <c r="U3069" s="18">
        <v>174.0</v>
      </c>
      <c r="V3069" s="18">
        <v>150.0</v>
      </c>
      <c r="W3069" s="18">
        <v>153.0</v>
      </c>
      <c r="X3069" s="18">
        <v>157.0</v>
      </c>
      <c r="Y3069" s="18">
        <v>167.0</v>
      </c>
      <c r="Z3069" s="19">
        <f t="shared" si="6"/>
        <v>2076</v>
      </c>
      <c r="AA3069" s="19" t="str">
        <f t="shared" si="19"/>
        <v/>
      </c>
      <c r="AB3069" s="19" t="str">
        <f t="shared" si="8"/>
        <v/>
      </c>
      <c r="AC3069" s="19">
        <f t="shared" si="20"/>
        <v>188.7272727</v>
      </c>
      <c r="AD3069" s="19">
        <f t="shared" si="21"/>
        <v>167</v>
      </c>
      <c r="AE3069" s="19" t="str">
        <f t="shared" si="22"/>
        <v>Нет моды</v>
      </c>
      <c r="AF3069" s="19">
        <f t="shared" si="23"/>
        <v>150</v>
      </c>
      <c r="AG3069" s="19">
        <f t="shared" si="24"/>
        <v>258</v>
      </c>
      <c r="AH3069" s="20" t="str">
        <f t="shared" si="14"/>
        <v/>
      </c>
      <c r="AI3069" s="21"/>
      <c r="AJ3069" s="21"/>
      <c r="AK3069" s="21"/>
      <c r="AL3069" s="22">
        <f t="shared" si="25"/>
        <v>1</v>
      </c>
    </row>
    <row r="3070" ht="12.75" customHeight="1">
      <c r="A3070" s="13" t="s">
        <v>203</v>
      </c>
      <c r="B3070" s="13" t="str">
        <f>IFERROR(__xludf.DUMMYFUNCTION("REGEXREPLACE(A3070, ""\d"", """")"),"         Кировская область")</f>
        <v>         Кировская область</v>
      </c>
      <c r="C3070" s="14" t="str">
        <f t="shared" si="15"/>
        <v>Кировская область</v>
      </c>
      <c r="D3070" s="3">
        <f t="shared" si="16"/>
        <v>2</v>
      </c>
      <c r="E3070" s="15" t="s">
        <v>38</v>
      </c>
      <c r="F3070" s="13" t="str">
        <f>IFERROR(__xludf.DUMMYFUNCTION("REGEXEXTRACT(E3070, ""[А-Яа-я].*"")"),"все виды транспортных несчастных случаев")</f>
        <v>все виды транспортных несчастных случаев</v>
      </c>
      <c r="G3070" s="16">
        <f t="shared" si="17"/>
        <v>2</v>
      </c>
      <c r="H3070" s="13" t="s">
        <v>28</v>
      </c>
      <c r="I3070" s="13" t="str">
        <f>IFERROR(__xludf.DUMMYFUNCTION("REGEXREPLACE(H3070, "".*\s"", """")"),"человек")</f>
        <v>человек</v>
      </c>
      <c r="J3070" s="13" t="s">
        <v>29</v>
      </c>
      <c r="K3070" s="17" t="str">
        <f>IFERROR(__xludf.DUMMYFUNCTION("REGEXREPLACE(J3070, ""^[\d\s]+"", """")"),"значение показателя за год")</f>
        <v>значение показателя за год</v>
      </c>
      <c r="L3070" s="16">
        <f t="shared" si="18"/>
        <v>2</v>
      </c>
      <c r="M3070" s="13" t="s">
        <v>31</v>
      </c>
      <c r="N3070" s="13" t="str">
        <f>IFERROR(__xludf.DUMMYFUNCTION("REGEXEXTRACT(M3070, "" (.+)$"")"),"городское население")</f>
        <v>городское население</v>
      </c>
      <c r="O3070" s="18">
        <v>159.0</v>
      </c>
      <c r="P3070" s="18">
        <v>161.0</v>
      </c>
      <c r="Q3070" s="18">
        <v>134.0</v>
      </c>
      <c r="R3070" s="18">
        <v>122.0</v>
      </c>
      <c r="S3070" s="18">
        <v>120.0</v>
      </c>
      <c r="T3070" s="18">
        <v>106.0</v>
      </c>
      <c r="U3070" s="18">
        <v>108.0</v>
      </c>
      <c r="V3070" s="18">
        <v>95.0</v>
      </c>
      <c r="W3070" s="18">
        <v>96.0</v>
      </c>
      <c r="X3070" s="18">
        <v>106.0</v>
      </c>
      <c r="Y3070" s="18">
        <v>110.0</v>
      </c>
      <c r="Z3070" s="19" t="str">
        <f t="shared" si="6"/>
        <v/>
      </c>
      <c r="AA3070" s="19">
        <f t="shared" si="19"/>
        <v>1317</v>
      </c>
      <c r="AB3070" s="19" t="str">
        <f t="shared" si="8"/>
        <v/>
      </c>
      <c r="AC3070" s="19">
        <f t="shared" si="20"/>
        <v>119.7272727</v>
      </c>
      <c r="AD3070" s="19">
        <f t="shared" si="21"/>
        <v>155</v>
      </c>
      <c r="AE3070" s="19" t="str">
        <f t="shared" si="22"/>
        <v>Нет моды</v>
      </c>
      <c r="AF3070" s="19">
        <f t="shared" si="23"/>
        <v>95</v>
      </c>
      <c r="AG3070" s="19">
        <f t="shared" si="24"/>
        <v>161</v>
      </c>
      <c r="AH3070" s="20" t="str">
        <f t="shared" si="14"/>
        <v/>
      </c>
      <c r="AI3070" s="21"/>
      <c r="AJ3070" s="21"/>
      <c r="AK3070" s="21"/>
      <c r="AL3070" s="22">
        <f t="shared" si="25"/>
        <v>1</v>
      </c>
    </row>
    <row r="3071" ht="12.75" customHeight="1">
      <c r="A3071" s="13" t="s">
        <v>203</v>
      </c>
      <c r="B3071" s="13" t="str">
        <f>IFERROR(__xludf.DUMMYFUNCTION("REGEXREPLACE(A3071, ""\d"", """")"),"         Кировская область")</f>
        <v>         Кировская область</v>
      </c>
      <c r="C3071" s="14" t="str">
        <f t="shared" si="15"/>
        <v>Кировская область</v>
      </c>
      <c r="D3071" s="3">
        <f t="shared" si="16"/>
        <v>2</v>
      </c>
      <c r="E3071" s="15" t="s">
        <v>38</v>
      </c>
      <c r="F3071" s="13" t="str">
        <f>IFERROR(__xludf.DUMMYFUNCTION("REGEXEXTRACT(E3071, ""[А-Яа-я].*"")"),"все виды транспортных несчастных случаев")</f>
        <v>все виды транспортных несчастных случаев</v>
      </c>
      <c r="G3071" s="16">
        <f t="shared" si="17"/>
        <v>2</v>
      </c>
      <c r="H3071" s="13" t="s">
        <v>28</v>
      </c>
      <c r="I3071" s="13" t="str">
        <f>IFERROR(__xludf.DUMMYFUNCTION("REGEXREPLACE(H3071, "".*\s"", """")"),"человек")</f>
        <v>человек</v>
      </c>
      <c r="J3071" s="13" t="s">
        <v>29</v>
      </c>
      <c r="K3071" s="17" t="str">
        <f>IFERROR(__xludf.DUMMYFUNCTION("REGEXREPLACE(J3071, ""^[\d\s]+"", """")"),"значение показателя за год")</f>
        <v>значение показателя за год</v>
      </c>
      <c r="L3071" s="16">
        <f t="shared" si="18"/>
        <v>2</v>
      </c>
      <c r="M3071" s="13" t="s">
        <v>32</v>
      </c>
      <c r="N3071" s="13" t="str">
        <f>IFERROR(__xludf.DUMMYFUNCTION("REGEXEXTRACT(M3071, "" (.+)$"")"),"сельское население")</f>
        <v>сельское население</v>
      </c>
      <c r="O3071" s="18">
        <v>99.0</v>
      </c>
      <c r="P3071" s="18">
        <v>91.0</v>
      </c>
      <c r="Q3071" s="18">
        <v>74.0</v>
      </c>
      <c r="R3071" s="18">
        <v>64.0</v>
      </c>
      <c r="S3071" s="18">
        <v>63.0</v>
      </c>
      <c r="T3071" s="18">
        <v>82.0</v>
      </c>
      <c r="U3071" s="18">
        <v>66.0</v>
      </c>
      <c r="V3071" s="18">
        <v>55.0</v>
      </c>
      <c r="W3071" s="18">
        <v>57.0</v>
      </c>
      <c r="X3071" s="18">
        <v>51.0</v>
      </c>
      <c r="Y3071" s="18">
        <v>57.0</v>
      </c>
      <c r="Z3071" s="19" t="str">
        <f t="shared" si="6"/>
        <v/>
      </c>
      <c r="AA3071" s="19" t="str">
        <f t="shared" si="19"/>
        <v/>
      </c>
      <c r="AB3071" s="19">
        <f t="shared" si="8"/>
        <v>759</v>
      </c>
      <c r="AC3071" s="19">
        <f t="shared" si="20"/>
        <v>69</v>
      </c>
      <c r="AD3071" s="19">
        <f t="shared" si="21"/>
        <v>95.5</v>
      </c>
      <c r="AE3071" s="19" t="str">
        <f t="shared" si="22"/>
        <v>Нет моды</v>
      </c>
      <c r="AF3071" s="19">
        <f t="shared" si="23"/>
        <v>51</v>
      </c>
      <c r="AG3071" s="19">
        <f t="shared" si="24"/>
        <v>99</v>
      </c>
      <c r="AH3071" s="20" t="str">
        <f t="shared" si="14"/>
        <v>Город: 63%; Село: 37%</v>
      </c>
      <c r="AI3071" s="21"/>
      <c r="AJ3071" s="21"/>
      <c r="AK3071" s="21"/>
      <c r="AL3071" s="22">
        <f t="shared" si="25"/>
        <v>1</v>
      </c>
    </row>
    <row r="3072" ht="12.75" customHeight="1">
      <c r="A3072" s="13" t="s">
        <v>203</v>
      </c>
      <c r="B3072" s="13" t="str">
        <f>IFERROR(__xludf.DUMMYFUNCTION("REGEXREPLACE(A3072, ""\d"", """")"),"         Кировская область")</f>
        <v>         Кировская область</v>
      </c>
      <c r="C3072" s="14" t="str">
        <f t="shared" si="15"/>
        <v>Кировская область</v>
      </c>
      <c r="D3072" s="3">
        <f t="shared" si="16"/>
        <v>2</v>
      </c>
      <c r="E3072" s="15" t="s">
        <v>39</v>
      </c>
      <c r="F3072" s="13" t="str">
        <f>IFERROR(__xludf.DUMMYFUNCTION("REGEXEXTRACT(E3072, ""[А-Яа-я].*"")"),"Всего умерших")</f>
        <v>Всего умерших</v>
      </c>
      <c r="G3072" s="16">
        <f t="shared" si="17"/>
        <v>2</v>
      </c>
      <c r="H3072" s="13" t="s">
        <v>28</v>
      </c>
      <c r="I3072" s="13" t="str">
        <f>IFERROR(__xludf.DUMMYFUNCTION("REGEXREPLACE(H3072, "".*\s"", """")"),"человек")</f>
        <v>человек</v>
      </c>
      <c r="J3072" s="13" t="s">
        <v>29</v>
      </c>
      <c r="K3072" s="17" t="str">
        <f>IFERROR(__xludf.DUMMYFUNCTION("REGEXREPLACE(J3072, ""^[\d\s]+"", """")"),"значение показателя за год")</f>
        <v>значение показателя за год</v>
      </c>
      <c r="L3072" s="16">
        <f t="shared" si="18"/>
        <v>2</v>
      </c>
      <c r="M3072" s="13" t="s">
        <v>30</v>
      </c>
      <c r="N3072" s="13" t="str">
        <f>IFERROR(__xludf.DUMMYFUNCTION("REGEXEXTRACT(M3072, "" (.+)$"")"),"все население")</f>
        <v>все население</v>
      </c>
      <c r="O3072" s="18">
        <v>20198.0</v>
      </c>
      <c r="P3072" s="18">
        <v>19791.0</v>
      </c>
      <c r="Q3072" s="18">
        <v>19755.0</v>
      </c>
      <c r="R3072" s="18">
        <v>19309.0</v>
      </c>
      <c r="S3072" s="18">
        <v>18615.0</v>
      </c>
      <c r="T3072" s="18">
        <v>19037.0</v>
      </c>
      <c r="U3072" s="18">
        <v>18131.0</v>
      </c>
      <c r="V3072" s="18">
        <v>21134.0</v>
      </c>
      <c r="W3072" s="18">
        <v>24273.0</v>
      </c>
      <c r="X3072" s="18">
        <v>18966.0</v>
      </c>
      <c r="Y3072" s="18">
        <v>17105.0</v>
      </c>
      <c r="Z3072" s="19">
        <f t="shared" si="6"/>
        <v>216314</v>
      </c>
      <c r="AA3072" s="19" t="str">
        <f t="shared" si="19"/>
        <v/>
      </c>
      <c r="AB3072" s="19" t="str">
        <f t="shared" si="8"/>
        <v/>
      </c>
      <c r="AC3072" s="19">
        <f t="shared" si="20"/>
        <v>19664.90909</v>
      </c>
      <c r="AD3072" s="19">
        <f t="shared" si="21"/>
        <v>8602</v>
      </c>
      <c r="AE3072" s="19" t="str">
        <f t="shared" si="22"/>
        <v>Нет моды</v>
      </c>
      <c r="AF3072" s="19">
        <f t="shared" si="23"/>
        <v>17105</v>
      </c>
      <c r="AG3072" s="19">
        <f t="shared" si="24"/>
        <v>24273</v>
      </c>
      <c r="AH3072" s="20" t="str">
        <f t="shared" si="14"/>
        <v/>
      </c>
      <c r="AI3072" s="21"/>
      <c r="AJ3072" s="21"/>
      <c r="AK3072" s="21"/>
      <c r="AL3072" s="22">
        <f t="shared" si="25"/>
        <v>1</v>
      </c>
    </row>
    <row r="3073" ht="12.75" customHeight="1">
      <c r="A3073" s="13" t="s">
        <v>203</v>
      </c>
      <c r="B3073" s="13" t="str">
        <f>IFERROR(__xludf.DUMMYFUNCTION("REGEXREPLACE(A3073, ""\d"", """")"),"         Кировская область")</f>
        <v>         Кировская область</v>
      </c>
      <c r="C3073" s="14" t="str">
        <f t="shared" si="15"/>
        <v>Кировская область</v>
      </c>
      <c r="D3073" s="3">
        <f t="shared" si="16"/>
        <v>2</v>
      </c>
      <c r="E3073" s="15" t="s">
        <v>39</v>
      </c>
      <c r="F3073" s="13" t="str">
        <f>IFERROR(__xludf.DUMMYFUNCTION("REGEXEXTRACT(E3073, ""[А-Яа-я].*"")"),"Всего умерших")</f>
        <v>Всего умерших</v>
      </c>
      <c r="G3073" s="16">
        <f t="shared" si="17"/>
        <v>2</v>
      </c>
      <c r="H3073" s="13" t="s">
        <v>28</v>
      </c>
      <c r="I3073" s="13" t="str">
        <f>IFERROR(__xludf.DUMMYFUNCTION("REGEXREPLACE(H3073, "".*\s"", """")"),"человек")</f>
        <v>человек</v>
      </c>
      <c r="J3073" s="13" t="s">
        <v>29</v>
      </c>
      <c r="K3073" s="17" t="str">
        <f>IFERROR(__xludf.DUMMYFUNCTION("REGEXREPLACE(J3073, ""^[\d\s]+"", """")"),"значение показателя за год")</f>
        <v>значение показателя за год</v>
      </c>
      <c r="L3073" s="16">
        <f t="shared" si="18"/>
        <v>2</v>
      </c>
      <c r="M3073" s="13" t="s">
        <v>31</v>
      </c>
      <c r="N3073" s="13" t="str">
        <f>IFERROR(__xludf.DUMMYFUNCTION("REGEXEXTRACT(M3073, "" (.+)$"")"),"городское население")</f>
        <v>городское население</v>
      </c>
      <c r="O3073" s="18">
        <v>14090.0</v>
      </c>
      <c r="P3073" s="18">
        <v>13857.0</v>
      </c>
      <c r="Q3073" s="18">
        <v>13867.0</v>
      </c>
      <c r="R3073" s="18">
        <v>13507.0</v>
      </c>
      <c r="S3073" s="18">
        <v>13052.0</v>
      </c>
      <c r="T3073" s="18">
        <v>13332.0</v>
      </c>
      <c r="U3073" s="18">
        <v>12916.0</v>
      </c>
      <c r="V3073" s="18">
        <v>15239.0</v>
      </c>
      <c r="W3073" s="18">
        <v>17652.0</v>
      </c>
      <c r="X3073" s="18">
        <v>13632.0</v>
      </c>
      <c r="Y3073" s="18">
        <v>12266.0</v>
      </c>
      <c r="Z3073" s="19" t="str">
        <f t="shared" si="6"/>
        <v/>
      </c>
      <c r="AA3073" s="19">
        <f t="shared" si="19"/>
        <v>153410</v>
      </c>
      <c r="AB3073" s="19" t="str">
        <f t="shared" si="8"/>
        <v/>
      </c>
      <c r="AC3073" s="19">
        <f t="shared" si="20"/>
        <v>13946.36364</v>
      </c>
      <c r="AD3073" s="19">
        <f t="shared" si="21"/>
        <v>17378.5</v>
      </c>
      <c r="AE3073" s="19" t="str">
        <f t="shared" si="22"/>
        <v>Нет моды</v>
      </c>
      <c r="AF3073" s="19">
        <f t="shared" si="23"/>
        <v>12266</v>
      </c>
      <c r="AG3073" s="19">
        <f t="shared" si="24"/>
        <v>17652</v>
      </c>
      <c r="AH3073" s="20" t="str">
        <f t="shared" si="14"/>
        <v/>
      </c>
      <c r="AI3073" s="21"/>
      <c r="AJ3073" s="21"/>
      <c r="AK3073" s="21"/>
      <c r="AL3073" s="22">
        <f t="shared" si="25"/>
        <v>1</v>
      </c>
    </row>
    <row r="3074" ht="12.75" customHeight="1">
      <c r="A3074" s="13" t="s">
        <v>203</v>
      </c>
      <c r="B3074" s="13" t="str">
        <f>IFERROR(__xludf.DUMMYFUNCTION("REGEXREPLACE(A3074, ""\d"", """")"),"         Кировская область")</f>
        <v>         Кировская область</v>
      </c>
      <c r="C3074" s="14" t="str">
        <f t="shared" si="15"/>
        <v>Кировская область</v>
      </c>
      <c r="D3074" s="3">
        <f t="shared" si="16"/>
        <v>2</v>
      </c>
      <c r="E3074" s="15" t="s">
        <v>39</v>
      </c>
      <c r="F3074" s="13" t="str">
        <f>IFERROR(__xludf.DUMMYFUNCTION("REGEXEXTRACT(E3074, ""[А-Яа-я].*"")"),"Всего умерших")</f>
        <v>Всего умерших</v>
      </c>
      <c r="G3074" s="16">
        <f t="shared" si="17"/>
        <v>2</v>
      </c>
      <c r="H3074" s="13" t="s">
        <v>28</v>
      </c>
      <c r="I3074" s="13" t="str">
        <f>IFERROR(__xludf.DUMMYFUNCTION("REGEXREPLACE(H3074, "".*\s"", """")"),"человек")</f>
        <v>человек</v>
      </c>
      <c r="J3074" s="13" t="s">
        <v>29</v>
      </c>
      <c r="K3074" s="17" t="str">
        <f>IFERROR(__xludf.DUMMYFUNCTION("REGEXREPLACE(J3074, ""^[\d\s]+"", """")"),"значение показателя за год")</f>
        <v>значение показателя за год</v>
      </c>
      <c r="L3074" s="16">
        <f t="shared" si="18"/>
        <v>2</v>
      </c>
      <c r="M3074" s="13" t="s">
        <v>32</v>
      </c>
      <c r="N3074" s="13" t="str">
        <f>IFERROR(__xludf.DUMMYFUNCTION("REGEXEXTRACT(M3074, "" (.+)$"")"),"сельское население")</f>
        <v>сельское население</v>
      </c>
      <c r="O3074" s="18">
        <v>6108.0</v>
      </c>
      <c r="P3074" s="18">
        <v>5934.0</v>
      </c>
      <c r="Q3074" s="18">
        <v>5888.0</v>
      </c>
      <c r="R3074" s="18">
        <v>5802.0</v>
      </c>
      <c r="S3074" s="18">
        <v>5563.0</v>
      </c>
      <c r="T3074" s="18">
        <v>5705.0</v>
      </c>
      <c r="U3074" s="18">
        <v>5215.0</v>
      </c>
      <c r="V3074" s="18">
        <v>5895.0</v>
      </c>
      <c r="W3074" s="18">
        <v>6621.0</v>
      </c>
      <c r="X3074" s="18">
        <v>5334.0</v>
      </c>
      <c r="Y3074" s="18">
        <v>4839.0</v>
      </c>
      <c r="Z3074" s="19" t="str">
        <f t="shared" si="6"/>
        <v/>
      </c>
      <c r="AA3074" s="19" t="str">
        <f t="shared" si="19"/>
        <v/>
      </c>
      <c r="AB3074" s="19">
        <f t="shared" si="8"/>
        <v>62904</v>
      </c>
      <c r="AC3074" s="19">
        <f t="shared" si="20"/>
        <v>5718.545455</v>
      </c>
      <c r="AD3074" s="19">
        <f t="shared" si="21"/>
        <v>9443.5</v>
      </c>
      <c r="AE3074" s="19" t="str">
        <f t="shared" si="22"/>
        <v>Нет моды</v>
      </c>
      <c r="AF3074" s="19">
        <f t="shared" si="23"/>
        <v>4839</v>
      </c>
      <c r="AG3074" s="19">
        <f t="shared" si="24"/>
        <v>6621</v>
      </c>
      <c r="AH3074" s="20" t="str">
        <f t="shared" si="14"/>
        <v>Город: 71%; Село: 29%</v>
      </c>
      <c r="AI3074" s="21"/>
      <c r="AJ3074" s="21"/>
      <c r="AK3074" s="21"/>
      <c r="AL3074" s="22">
        <f t="shared" si="25"/>
        <v>1</v>
      </c>
    </row>
    <row r="3075" ht="12.75" customHeight="1">
      <c r="A3075" s="13" t="s">
        <v>203</v>
      </c>
      <c r="B3075" s="13" t="str">
        <f>IFERROR(__xludf.DUMMYFUNCTION("REGEXREPLACE(A3075, ""\d"", """")"),"         Кировская область")</f>
        <v>         Кировская область</v>
      </c>
      <c r="C3075" s="14" t="str">
        <f t="shared" si="15"/>
        <v>Кировская область</v>
      </c>
      <c r="D3075" s="3">
        <f t="shared" si="16"/>
        <v>2</v>
      </c>
      <c r="E3075" s="15" t="s">
        <v>40</v>
      </c>
      <c r="F3075" s="13" t="str">
        <f>IFERROR(__xludf.DUMMYFUNCTION("REGEXEXTRACT(E3075, ""[А-Яа-я].*"")"),"Злокачественные новообразования")</f>
        <v>Злокачественные новообразования</v>
      </c>
      <c r="G3075" s="16">
        <f t="shared" si="17"/>
        <v>2</v>
      </c>
      <c r="H3075" s="13" t="s">
        <v>28</v>
      </c>
      <c r="I3075" s="13" t="str">
        <f>IFERROR(__xludf.DUMMYFUNCTION("REGEXREPLACE(H3075, "".*\s"", """")"),"человек")</f>
        <v>человек</v>
      </c>
      <c r="J3075" s="13" t="s">
        <v>29</v>
      </c>
      <c r="K3075" s="17" t="str">
        <f>IFERROR(__xludf.DUMMYFUNCTION("REGEXREPLACE(J3075, ""^[\d\s]+"", """")"),"значение показателя за год")</f>
        <v>значение показателя за год</v>
      </c>
      <c r="L3075" s="16">
        <f t="shared" si="18"/>
        <v>2</v>
      </c>
      <c r="M3075" s="13" t="s">
        <v>30</v>
      </c>
      <c r="N3075" s="13" t="str">
        <f>IFERROR(__xludf.DUMMYFUNCTION("REGEXEXTRACT(M3075, "" (.+)$"")"),"все население")</f>
        <v>все население</v>
      </c>
      <c r="O3075" s="18">
        <v>2789.0</v>
      </c>
      <c r="P3075" s="18">
        <v>3000.0</v>
      </c>
      <c r="Q3075" s="18">
        <v>2897.0</v>
      </c>
      <c r="R3075" s="18">
        <v>3020.0</v>
      </c>
      <c r="S3075" s="18">
        <v>3008.0</v>
      </c>
      <c r="T3075" s="18">
        <v>2873.0</v>
      </c>
      <c r="U3075" s="18">
        <v>2805.0</v>
      </c>
      <c r="V3075" s="18">
        <v>2991.0</v>
      </c>
      <c r="W3075" s="18">
        <v>2613.0</v>
      </c>
      <c r="X3075" s="18">
        <v>2605.0</v>
      </c>
      <c r="Y3075" s="18">
        <v>2697.0</v>
      </c>
      <c r="Z3075" s="19">
        <f t="shared" si="6"/>
        <v>31298</v>
      </c>
      <c r="AA3075" s="19" t="str">
        <f t="shared" si="19"/>
        <v/>
      </c>
      <c r="AB3075" s="19" t="str">
        <f t="shared" si="8"/>
        <v/>
      </c>
      <c r="AC3075" s="19">
        <f t="shared" si="20"/>
        <v>2845.272727</v>
      </c>
      <c r="AD3075" s="19">
        <f t="shared" si="21"/>
        <v>3929.5</v>
      </c>
      <c r="AE3075" s="19" t="str">
        <f t="shared" si="22"/>
        <v>Нет моды</v>
      </c>
      <c r="AF3075" s="19">
        <f t="shared" si="23"/>
        <v>2605</v>
      </c>
      <c r="AG3075" s="19">
        <f t="shared" si="24"/>
        <v>3020</v>
      </c>
      <c r="AH3075" s="20" t="str">
        <f t="shared" si="14"/>
        <v/>
      </c>
      <c r="AI3075" s="21"/>
      <c r="AJ3075" s="21"/>
      <c r="AK3075" s="21"/>
      <c r="AL3075" s="22">
        <f t="shared" si="25"/>
        <v>1</v>
      </c>
    </row>
    <row r="3076" ht="12.75" customHeight="1">
      <c r="A3076" s="13" t="s">
        <v>203</v>
      </c>
      <c r="B3076" s="13" t="str">
        <f>IFERROR(__xludf.DUMMYFUNCTION("REGEXREPLACE(A3076, ""\d"", """")"),"         Кировская область")</f>
        <v>         Кировская область</v>
      </c>
      <c r="C3076" s="14" t="str">
        <f t="shared" si="15"/>
        <v>Кировская область</v>
      </c>
      <c r="D3076" s="3">
        <f t="shared" si="16"/>
        <v>2</v>
      </c>
      <c r="E3076" s="15" t="s">
        <v>40</v>
      </c>
      <c r="F3076" s="13" t="str">
        <f>IFERROR(__xludf.DUMMYFUNCTION("REGEXEXTRACT(E3076, ""[А-Яа-я].*"")"),"Злокачественные новообразования")</f>
        <v>Злокачественные новообразования</v>
      </c>
      <c r="G3076" s="16">
        <f t="shared" si="17"/>
        <v>2</v>
      </c>
      <c r="H3076" s="13" t="s">
        <v>28</v>
      </c>
      <c r="I3076" s="13" t="str">
        <f>IFERROR(__xludf.DUMMYFUNCTION("REGEXREPLACE(H3076, "".*\s"", """")"),"человек")</f>
        <v>человек</v>
      </c>
      <c r="J3076" s="13" t="s">
        <v>29</v>
      </c>
      <c r="K3076" s="17" t="str">
        <f>IFERROR(__xludf.DUMMYFUNCTION("REGEXREPLACE(J3076, ""^[\d\s]+"", """")"),"значение показателя за год")</f>
        <v>значение показателя за год</v>
      </c>
      <c r="L3076" s="16">
        <f t="shared" si="18"/>
        <v>2</v>
      </c>
      <c r="M3076" s="13" t="s">
        <v>31</v>
      </c>
      <c r="N3076" s="13" t="str">
        <f>IFERROR(__xludf.DUMMYFUNCTION("REGEXEXTRACT(M3076, "" (.+)$"")"),"городское население")</f>
        <v>городское население</v>
      </c>
      <c r="O3076" s="18">
        <v>2075.0</v>
      </c>
      <c r="P3076" s="18">
        <v>2245.0</v>
      </c>
      <c r="Q3076" s="18">
        <v>2171.0</v>
      </c>
      <c r="R3076" s="18">
        <v>2218.0</v>
      </c>
      <c r="S3076" s="18">
        <v>2261.0</v>
      </c>
      <c r="T3076" s="18">
        <v>2112.0</v>
      </c>
      <c r="U3076" s="18">
        <v>2071.0</v>
      </c>
      <c r="V3076" s="18">
        <v>2243.0</v>
      </c>
      <c r="W3076" s="18">
        <v>1907.0</v>
      </c>
      <c r="X3076" s="18">
        <v>1903.0</v>
      </c>
      <c r="Y3076" s="18">
        <v>2012.0</v>
      </c>
      <c r="Z3076" s="19" t="str">
        <f t="shared" si="6"/>
        <v/>
      </c>
      <c r="AA3076" s="19">
        <f t="shared" si="19"/>
        <v>23218</v>
      </c>
      <c r="AB3076" s="19" t="str">
        <f t="shared" si="8"/>
        <v/>
      </c>
      <c r="AC3076" s="19">
        <f t="shared" si="20"/>
        <v>2110.727273</v>
      </c>
      <c r="AD3076" s="19">
        <f t="shared" si="21"/>
        <v>2433</v>
      </c>
      <c r="AE3076" s="19" t="str">
        <f t="shared" si="22"/>
        <v>Нет моды</v>
      </c>
      <c r="AF3076" s="19">
        <f t="shared" si="23"/>
        <v>1903</v>
      </c>
      <c r="AG3076" s="19">
        <f t="shared" si="24"/>
        <v>2261</v>
      </c>
      <c r="AH3076" s="20" t="str">
        <f t="shared" si="14"/>
        <v/>
      </c>
      <c r="AI3076" s="21"/>
      <c r="AJ3076" s="21"/>
      <c r="AK3076" s="21"/>
      <c r="AL3076" s="22">
        <f t="shared" si="25"/>
        <v>1</v>
      </c>
    </row>
    <row r="3077" ht="12.75" customHeight="1">
      <c r="A3077" s="13" t="s">
        <v>203</v>
      </c>
      <c r="B3077" s="13" t="str">
        <f>IFERROR(__xludf.DUMMYFUNCTION("REGEXREPLACE(A3077, ""\d"", """")"),"         Кировская область")</f>
        <v>         Кировская область</v>
      </c>
      <c r="C3077" s="14" t="str">
        <f t="shared" si="15"/>
        <v>Кировская область</v>
      </c>
      <c r="D3077" s="3">
        <f t="shared" si="16"/>
        <v>2</v>
      </c>
      <c r="E3077" s="15" t="s">
        <v>40</v>
      </c>
      <c r="F3077" s="13" t="str">
        <f>IFERROR(__xludf.DUMMYFUNCTION("REGEXEXTRACT(E3077, ""[А-Яа-я].*"")"),"Злокачественные новообразования")</f>
        <v>Злокачественные новообразования</v>
      </c>
      <c r="G3077" s="16">
        <f t="shared" si="17"/>
        <v>2</v>
      </c>
      <c r="H3077" s="13" t="s">
        <v>28</v>
      </c>
      <c r="I3077" s="13" t="str">
        <f>IFERROR(__xludf.DUMMYFUNCTION("REGEXREPLACE(H3077, "".*\s"", """")"),"человек")</f>
        <v>человек</v>
      </c>
      <c r="J3077" s="13" t="s">
        <v>29</v>
      </c>
      <c r="K3077" s="17" t="str">
        <f>IFERROR(__xludf.DUMMYFUNCTION("REGEXREPLACE(J3077, ""^[\d\s]+"", """")"),"значение показателя за год")</f>
        <v>значение показателя за год</v>
      </c>
      <c r="L3077" s="16">
        <f t="shared" si="18"/>
        <v>2</v>
      </c>
      <c r="M3077" s="13" t="s">
        <v>32</v>
      </c>
      <c r="N3077" s="13" t="str">
        <f>IFERROR(__xludf.DUMMYFUNCTION("REGEXEXTRACT(M3077, "" (.+)$"")"),"сельское население")</f>
        <v>сельское население</v>
      </c>
      <c r="O3077" s="18">
        <v>714.0</v>
      </c>
      <c r="P3077" s="18">
        <v>755.0</v>
      </c>
      <c r="Q3077" s="18">
        <v>726.0</v>
      </c>
      <c r="R3077" s="18">
        <v>802.0</v>
      </c>
      <c r="S3077" s="18">
        <v>747.0</v>
      </c>
      <c r="T3077" s="18">
        <v>761.0</v>
      </c>
      <c r="U3077" s="18">
        <v>734.0</v>
      </c>
      <c r="V3077" s="18">
        <v>748.0</v>
      </c>
      <c r="W3077" s="18">
        <v>706.0</v>
      </c>
      <c r="X3077" s="18">
        <v>702.0</v>
      </c>
      <c r="Y3077" s="18">
        <v>685.0</v>
      </c>
      <c r="Z3077" s="19" t="str">
        <f t="shared" si="6"/>
        <v/>
      </c>
      <c r="AA3077" s="19" t="str">
        <f t="shared" si="19"/>
        <v/>
      </c>
      <c r="AB3077" s="19">
        <f t="shared" si="8"/>
        <v>8080</v>
      </c>
      <c r="AC3077" s="19">
        <f t="shared" si="20"/>
        <v>734.5454545</v>
      </c>
      <c r="AD3077" s="19">
        <f t="shared" si="21"/>
        <v>1352.5</v>
      </c>
      <c r="AE3077" s="19" t="str">
        <f t="shared" si="22"/>
        <v>Нет моды</v>
      </c>
      <c r="AF3077" s="19">
        <f t="shared" si="23"/>
        <v>685</v>
      </c>
      <c r="AG3077" s="19">
        <f t="shared" si="24"/>
        <v>802</v>
      </c>
      <c r="AH3077" s="20" t="str">
        <f t="shared" si="14"/>
        <v>Город: 74%; Село: 26%</v>
      </c>
      <c r="AI3077" s="21"/>
      <c r="AJ3077" s="21"/>
      <c r="AK3077" s="21"/>
      <c r="AL3077" s="22">
        <f t="shared" si="25"/>
        <v>1</v>
      </c>
    </row>
    <row r="3078" ht="12.75" customHeight="1">
      <c r="A3078" s="13" t="s">
        <v>203</v>
      </c>
      <c r="B3078" s="13" t="str">
        <f>IFERROR(__xludf.DUMMYFUNCTION("REGEXREPLACE(A3078, ""\d"", """")"),"         Кировская область")</f>
        <v>         Кировская область</v>
      </c>
      <c r="C3078" s="14" t="str">
        <f t="shared" si="15"/>
        <v>Кировская область</v>
      </c>
      <c r="D3078" s="3">
        <f t="shared" si="16"/>
        <v>2</v>
      </c>
      <c r="E3078" s="15" t="s">
        <v>41</v>
      </c>
      <c r="F3078" s="13" t="str">
        <f>IFERROR(__xludf.DUMMYFUNCTION("REGEXEXTRACT(E3078, ""[А-Яа-я].*"")"),"Инфекционные и паразитарные болезни")</f>
        <v>Инфекционные и паразитарные болезни</v>
      </c>
      <c r="G3078" s="16">
        <f t="shared" si="17"/>
        <v>2</v>
      </c>
      <c r="H3078" s="13" t="s">
        <v>28</v>
      </c>
      <c r="I3078" s="13" t="str">
        <f>IFERROR(__xludf.DUMMYFUNCTION("REGEXREPLACE(H3078, "".*\s"", """")"),"человек")</f>
        <v>человек</v>
      </c>
      <c r="J3078" s="13" t="s">
        <v>29</v>
      </c>
      <c r="K3078" s="17" t="str">
        <f>IFERROR(__xludf.DUMMYFUNCTION("REGEXREPLACE(J3078, ""^[\d\s]+"", """")"),"значение показателя за год")</f>
        <v>значение показателя за год</v>
      </c>
      <c r="L3078" s="16">
        <f t="shared" si="18"/>
        <v>2</v>
      </c>
      <c r="M3078" s="13" t="s">
        <v>30</v>
      </c>
      <c r="N3078" s="13" t="str">
        <f>IFERROR(__xludf.DUMMYFUNCTION("REGEXEXTRACT(M3078, "" (.+)$"")"),"все население")</f>
        <v>все население</v>
      </c>
      <c r="O3078" s="18">
        <v>125.0</v>
      </c>
      <c r="P3078" s="18">
        <v>126.0</v>
      </c>
      <c r="Q3078" s="18">
        <v>119.0</v>
      </c>
      <c r="R3078" s="18">
        <v>109.0</v>
      </c>
      <c r="S3078" s="18">
        <v>91.0</v>
      </c>
      <c r="T3078" s="18">
        <v>101.0</v>
      </c>
      <c r="U3078" s="18">
        <v>97.0</v>
      </c>
      <c r="V3078" s="18">
        <v>98.0</v>
      </c>
      <c r="W3078" s="18">
        <v>70.0</v>
      </c>
      <c r="X3078" s="18">
        <v>81.0</v>
      </c>
      <c r="Y3078" s="18">
        <v>67.0</v>
      </c>
      <c r="Z3078" s="19">
        <f t="shared" si="6"/>
        <v>1084</v>
      </c>
      <c r="AA3078" s="19" t="str">
        <f t="shared" si="19"/>
        <v/>
      </c>
      <c r="AB3078" s="19" t="str">
        <f t="shared" si="8"/>
        <v/>
      </c>
      <c r="AC3078" s="19">
        <f t="shared" si="20"/>
        <v>98.54545455</v>
      </c>
      <c r="AD3078" s="19">
        <f t="shared" si="21"/>
        <v>405.5</v>
      </c>
      <c r="AE3078" s="19" t="str">
        <f t="shared" si="22"/>
        <v>Нет моды</v>
      </c>
      <c r="AF3078" s="19">
        <f t="shared" si="23"/>
        <v>67</v>
      </c>
      <c r="AG3078" s="19">
        <f t="shared" si="24"/>
        <v>126</v>
      </c>
      <c r="AH3078" s="20" t="str">
        <f t="shared" si="14"/>
        <v/>
      </c>
      <c r="AI3078" s="21"/>
      <c r="AJ3078" s="21"/>
      <c r="AK3078" s="21"/>
      <c r="AL3078" s="22">
        <f t="shared" si="25"/>
        <v>1</v>
      </c>
    </row>
    <row r="3079" ht="12.75" customHeight="1">
      <c r="A3079" s="13" t="s">
        <v>203</v>
      </c>
      <c r="B3079" s="13" t="str">
        <f>IFERROR(__xludf.DUMMYFUNCTION("REGEXREPLACE(A3079, ""\d"", """")"),"         Кировская область")</f>
        <v>         Кировская область</v>
      </c>
      <c r="C3079" s="14" t="str">
        <f t="shared" si="15"/>
        <v>Кировская область</v>
      </c>
      <c r="D3079" s="3">
        <f t="shared" si="16"/>
        <v>2</v>
      </c>
      <c r="E3079" s="15" t="s">
        <v>41</v>
      </c>
      <c r="F3079" s="13" t="str">
        <f>IFERROR(__xludf.DUMMYFUNCTION("REGEXEXTRACT(E3079, ""[А-Яа-я].*"")"),"Инфекционные и паразитарные болезни")</f>
        <v>Инфекционные и паразитарные болезни</v>
      </c>
      <c r="G3079" s="16">
        <f t="shared" si="17"/>
        <v>2</v>
      </c>
      <c r="H3079" s="13" t="s">
        <v>28</v>
      </c>
      <c r="I3079" s="13" t="str">
        <f>IFERROR(__xludf.DUMMYFUNCTION("REGEXREPLACE(H3079, "".*\s"", """")"),"человек")</f>
        <v>человек</v>
      </c>
      <c r="J3079" s="13" t="s">
        <v>29</v>
      </c>
      <c r="K3079" s="17" t="str">
        <f>IFERROR(__xludf.DUMMYFUNCTION("REGEXREPLACE(J3079, ""^[\d\s]+"", """")"),"значение показателя за год")</f>
        <v>значение показателя за год</v>
      </c>
      <c r="L3079" s="16">
        <f t="shared" si="18"/>
        <v>2</v>
      </c>
      <c r="M3079" s="13" t="s">
        <v>31</v>
      </c>
      <c r="N3079" s="13" t="str">
        <f>IFERROR(__xludf.DUMMYFUNCTION("REGEXEXTRACT(M3079, "" (.+)$"")"),"городское население")</f>
        <v>городское население</v>
      </c>
      <c r="O3079" s="18">
        <v>88.0</v>
      </c>
      <c r="P3079" s="18">
        <v>86.0</v>
      </c>
      <c r="Q3079" s="18">
        <v>88.0</v>
      </c>
      <c r="R3079" s="18">
        <v>73.0</v>
      </c>
      <c r="S3079" s="18">
        <v>66.0</v>
      </c>
      <c r="T3079" s="18">
        <v>69.0</v>
      </c>
      <c r="U3079" s="18">
        <v>64.0</v>
      </c>
      <c r="V3079" s="18">
        <v>67.0</v>
      </c>
      <c r="W3079" s="18">
        <v>45.0</v>
      </c>
      <c r="X3079" s="18">
        <v>59.0</v>
      </c>
      <c r="Y3079" s="18">
        <v>51.0</v>
      </c>
      <c r="Z3079" s="19" t="str">
        <f t="shared" si="6"/>
        <v/>
      </c>
      <c r="AA3079" s="19">
        <f t="shared" si="19"/>
        <v>756</v>
      </c>
      <c r="AB3079" s="19" t="str">
        <f t="shared" si="8"/>
        <v/>
      </c>
      <c r="AC3079" s="19">
        <f t="shared" si="20"/>
        <v>68.72727273</v>
      </c>
      <c r="AD3079" s="19">
        <f t="shared" si="21"/>
        <v>83.5</v>
      </c>
      <c r="AE3079" s="19" t="str">
        <f t="shared" si="22"/>
        <v>Нет моды</v>
      </c>
      <c r="AF3079" s="19">
        <f t="shared" si="23"/>
        <v>45</v>
      </c>
      <c r="AG3079" s="19">
        <f t="shared" si="24"/>
        <v>88</v>
      </c>
      <c r="AH3079" s="20" t="str">
        <f t="shared" si="14"/>
        <v/>
      </c>
      <c r="AI3079" s="21"/>
      <c r="AJ3079" s="21"/>
      <c r="AK3079" s="21"/>
      <c r="AL3079" s="22">
        <f t="shared" si="25"/>
        <v>1</v>
      </c>
    </row>
    <row r="3080" ht="12.75" customHeight="1">
      <c r="A3080" s="13" t="s">
        <v>203</v>
      </c>
      <c r="B3080" s="13" t="str">
        <f>IFERROR(__xludf.DUMMYFUNCTION("REGEXREPLACE(A3080, ""\d"", """")"),"         Кировская область")</f>
        <v>         Кировская область</v>
      </c>
      <c r="C3080" s="14" t="str">
        <f t="shared" si="15"/>
        <v>Кировская область</v>
      </c>
      <c r="D3080" s="3">
        <f t="shared" si="16"/>
        <v>2</v>
      </c>
      <c r="E3080" s="15" t="s">
        <v>41</v>
      </c>
      <c r="F3080" s="13" t="str">
        <f>IFERROR(__xludf.DUMMYFUNCTION("REGEXEXTRACT(E3080, ""[А-Яа-я].*"")"),"Инфекционные и паразитарные болезни")</f>
        <v>Инфекционные и паразитарные болезни</v>
      </c>
      <c r="G3080" s="16">
        <f t="shared" si="17"/>
        <v>2</v>
      </c>
      <c r="H3080" s="13" t="s">
        <v>28</v>
      </c>
      <c r="I3080" s="13" t="str">
        <f>IFERROR(__xludf.DUMMYFUNCTION("REGEXREPLACE(H3080, "".*\s"", """")"),"человек")</f>
        <v>человек</v>
      </c>
      <c r="J3080" s="13" t="s">
        <v>29</v>
      </c>
      <c r="K3080" s="17" t="str">
        <f>IFERROR(__xludf.DUMMYFUNCTION("REGEXREPLACE(J3080, ""^[\d\s]+"", """")"),"значение показателя за год")</f>
        <v>значение показателя за год</v>
      </c>
      <c r="L3080" s="16">
        <f t="shared" si="18"/>
        <v>2</v>
      </c>
      <c r="M3080" s="13" t="s">
        <v>32</v>
      </c>
      <c r="N3080" s="13" t="str">
        <f>IFERROR(__xludf.DUMMYFUNCTION("REGEXEXTRACT(M3080, "" (.+)$"")"),"сельское население")</f>
        <v>сельское население</v>
      </c>
      <c r="O3080" s="18">
        <v>37.0</v>
      </c>
      <c r="P3080" s="18">
        <v>40.0</v>
      </c>
      <c r="Q3080" s="18">
        <v>31.0</v>
      </c>
      <c r="R3080" s="18">
        <v>36.0</v>
      </c>
      <c r="S3080" s="18">
        <v>25.0</v>
      </c>
      <c r="T3080" s="18">
        <v>32.0</v>
      </c>
      <c r="U3080" s="18">
        <v>33.0</v>
      </c>
      <c r="V3080" s="18">
        <v>31.0</v>
      </c>
      <c r="W3080" s="18">
        <v>25.0</v>
      </c>
      <c r="X3080" s="18">
        <v>22.0</v>
      </c>
      <c r="Y3080" s="18">
        <v>16.0</v>
      </c>
      <c r="Z3080" s="19" t="str">
        <f t="shared" si="6"/>
        <v/>
      </c>
      <c r="AA3080" s="19" t="str">
        <f t="shared" si="19"/>
        <v/>
      </c>
      <c r="AB3080" s="19">
        <f t="shared" si="8"/>
        <v>328</v>
      </c>
      <c r="AC3080" s="19">
        <f t="shared" si="20"/>
        <v>29.81818182</v>
      </c>
      <c r="AD3080" s="19">
        <f t="shared" si="21"/>
        <v>42.5</v>
      </c>
      <c r="AE3080" s="19" t="str">
        <f t="shared" si="22"/>
        <v>Нет моды</v>
      </c>
      <c r="AF3080" s="19">
        <f t="shared" si="23"/>
        <v>16</v>
      </c>
      <c r="AG3080" s="19">
        <f t="shared" si="24"/>
        <v>40</v>
      </c>
      <c r="AH3080" s="20" t="str">
        <f t="shared" si="14"/>
        <v>Город: 70%; Село: 30%</v>
      </c>
      <c r="AI3080" s="21"/>
      <c r="AJ3080" s="21"/>
      <c r="AK3080" s="21"/>
      <c r="AL3080" s="22">
        <f t="shared" si="25"/>
        <v>1</v>
      </c>
    </row>
    <row r="3081" ht="12.75" customHeight="1">
      <c r="A3081" s="13" t="s">
        <v>203</v>
      </c>
      <c r="B3081" s="13" t="str">
        <f>IFERROR(__xludf.DUMMYFUNCTION("REGEXREPLACE(A3081, ""\d"", """")"),"         Кировская область")</f>
        <v>         Кировская область</v>
      </c>
      <c r="C3081" s="14" t="str">
        <f t="shared" si="15"/>
        <v>Кировская область</v>
      </c>
      <c r="D3081" s="3">
        <f t="shared" si="16"/>
        <v>2</v>
      </c>
      <c r="E3081" s="15" t="s">
        <v>42</v>
      </c>
      <c r="F3081" s="13" t="str">
        <f>IFERROR(__xludf.DUMMYFUNCTION("REGEXEXTRACT(E3081, ""[А-Яа-я].*"")"),"Ишемическая болезнь сердца")</f>
        <v>Ишемическая болезнь сердца</v>
      </c>
      <c r="G3081" s="16">
        <f t="shared" si="17"/>
        <v>2</v>
      </c>
      <c r="H3081" s="13" t="s">
        <v>28</v>
      </c>
      <c r="I3081" s="13" t="str">
        <f>IFERROR(__xludf.DUMMYFUNCTION("REGEXREPLACE(H3081, "".*\s"", """")"),"человек")</f>
        <v>человек</v>
      </c>
      <c r="J3081" s="13" t="s">
        <v>29</v>
      </c>
      <c r="K3081" s="17" t="str">
        <f>IFERROR(__xludf.DUMMYFUNCTION("REGEXREPLACE(J3081, ""^[\d\s]+"", """")"),"значение показателя за год")</f>
        <v>значение показателя за год</v>
      </c>
      <c r="L3081" s="16">
        <f t="shared" si="18"/>
        <v>2</v>
      </c>
      <c r="M3081" s="13" t="s">
        <v>30</v>
      </c>
      <c r="N3081" s="13" t="str">
        <f>IFERROR(__xludf.DUMMYFUNCTION("REGEXEXTRACT(M3081, "" (.+)$"")"),"все население")</f>
        <v>все население</v>
      </c>
      <c r="O3081" s="18">
        <v>5883.0</v>
      </c>
      <c r="P3081" s="18">
        <v>5269.0</v>
      </c>
      <c r="Q3081" s="18">
        <v>5558.0</v>
      </c>
      <c r="R3081" s="18">
        <v>5144.0</v>
      </c>
      <c r="S3081" s="18">
        <v>4887.0</v>
      </c>
      <c r="T3081" s="18">
        <v>4012.0</v>
      </c>
      <c r="U3081" s="18">
        <v>4284.0</v>
      </c>
      <c r="V3081" s="18">
        <v>4662.0</v>
      </c>
      <c r="W3081" s="18">
        <v>5773.0</v>
      </c>
      <c r="X3081" s="18">
        <v>4594.0</v>
      </c>
      <c r="Y3081" s="18">
        <v>4066.0</v>
      </c>
      <c r="Z3081" s="19">
        <f t="shared" si="6"/>
        <v>54132</v>
      </c>
      <c r="AA3081" s="19" t="str">
        <f t="shared" si="19"/>
        <v/>
      </c>
      <c r="AB3081" s="19" t="str">
        <f t="shared" si="8"/>
        <v/>
      </c>
      <c r="AC3081" s="19">
        <f t="shared" si="20"/>
        <v>4921.090909</v>
      </c>
      <c r="AD3081" s="19">
        <f t="shared" si="21"/>
        <v>2026</v>
      </c>
      <c r="AE3081" s="19" t="str">
        <f t="shared" si="22"/>
        <v>Нет моды</v>
      </c>
      <c r="AF3081" s="19">
        <f t="shared" si="23"/>
        <v>4012</v>
      </c>
      <c r="AG3081" s="19">
        <f t="shared" si="24"/>
        <v>5883</v>
      </c>
      <c r="AH3081" s="20" t="str">
        <f t="shared" si="14"/>
        <v/>
      </c>
      <c r="AI3081" s="21"/>
      <c r="AJ3081" s="21"/>
      <c r="AK3081" s="21"/>
      <c r="AL3081" s="22">
        <f t="shared" si="25"/>
        <v>1</v>
      </c>
    </row>
    <row r="3082" ht="12.75" customHeight="1">
      <c r="A3082" s="13" t="s">
        <v>203</v>
      </c>
      <c r="B3082" s="13" t="str">
        <f>IFERROR(__xludf.DUMMYFUNCTION("REGEXREPLACE(A3082, ""\d"", """")"),"         Кировская область")</f>
        <v>         Кировская область</v>
      </c>
      <c r="C3082" s="14" t="str">
        <f t="shared" si="15"/>
        <v>Кировская область</v>
      </c>
      <c r="D3082" s="3">
        <f t="shared" si="16"/>
        <v>2</v>
      </c>
      <c r="E3082" s="15" t="s">
        <v>42</v>
      </c>
      <c r="F3082" s="13" t="str">
        <f>IFERROR(__xludf.DUMMYFUNCTION("REGEXEXTRACT(E3082, ""[А-Яа-я].*"")"),"Ишемическая болезнь сердца")</f>
        <v>Ишемическая болезнь сердца</v>
      </c>
      <c r="G3082" s="16">
        <f t="shared" si="17"/>
        <v>2</v>
      </c>
      <c r="H3082" s="13" t="s">
        <v>28</v>
      </c>
      <c r="I3082" s="13" t="str">
        <f>IFERROR(__xludf.DUMMYFUNCTION("REGEXREPLACE(H3082, "".*\s"", """")"),"человек")</f>
        <v>человек</v>
      </c>
      <c r="J3082" s="13" t="s">
        <v>29</v>
      </c>
      <c r="K3082" s="17" t="str">
        <f>IFERROR(__xludf.DUMMYFUNCTION("REGEXREPLACE(J3082, ""^[\d\s]+"", """")"),"значение показателя за год")</f>
        <v>значение показателя за год</v>
      </c>
      <c r="L3082" s="16">
        <f t="shared" si="18"/>
        <v>2</v>
      </c>
      <c r="M3082" s="13" t="s">
        <v>31</v>
      </c>
      <c r="N3082" s="13" t="str">
        <f>IFERROR(__xludf.DUMMYFUNCTION("REGEXEXTRACT(M3082, "" (.+)$"")"),"городское население")</f>
        <v>городское население</v>
      </c>
      <c r="O3082" s="18">
        <v>4081.0</v>
      </c>
      <c r="P3082" s="18">
        <v>3677.0</v>
      </c>
      <c r="Q3082" s="18">
        <v>3852.0</v>
      </c>
      <c r="R3082" s="18">
        <v>3614.0</v>
      </c>
      <c r="S3082" s="18">
        <v>3378.0</v>
      </c>
      <c r="T3082" s="18">
        <v>2784.0</v>
      </c>
      <c r="U3082" s="18">
        <v>3123.0</v>
      </c>
      <c r="V3082" s="18">
        <v>3406.0</v>
      </c>
      <c r="W3082" s="18">
        <v>4281.0</v>
      </c>
      <c r="X3082" s="18">
        <v>3289.0</v>
      </c>
      <c r="Y3082" s="18">
        <v>2972.0</v>
      </c>
      <c r="Z3082" s="19" t="str">
        <f t="shared" si="6"/>
        <v/>
      </c>
      <c r="AA3082" s="19">
        <f t="shared" si="19"/>
        <v>38457</v>
      </c>
      <c r="AB3082" s="19" t="str">
        <f t="shared" si="8"/>
        <v/>
      </c>
      <c r="AC3082" s="19">
        <f t="shared" si="20"/>
        <v>3496.090909</v>
      </c>
      <c r="AD3082" s="19">
        <f t="shared" si="21"/>
        <v>4073.5</v>
      </c>
      <c r="AE3082" s="19" t="str">
        <f t="shared" si="22"/>
        <v>Нет моды</v>
      </c>
      <c r="AF3082" s="19">
        <f t="shared" si="23"/>
        <v>2784</v>
      </c>
      <c r="AG3082" s="19">
        <f t="shared" si="24"/>
        <v>4281</v>
      </c>
      <c r="AH3082" s="20" t="str">
        <f t="shared" si="14"/>
        <v/>
      </c>
      <c r="AI3082" s="21"/>
      <c r="AJ3082" s="21"/>
      <c r="AK3082" s="21"/>
      <c r="AL3082" s="22">
        <f t="shared" si="25"/>
        <v>1</v>
      </c>
    </row>
    <row r="3083" ht="12.75" customHeight="1">
      <c r="A3083" s="13" t="s">
        <v>203</v>
      </c>
      <c r="B3083" s="13" t="str">
        <f>IFERROR(__xludf.DUMMYFUNCTION("REGEXREPLACE(A3083, ""\d"", """")"),"         Кировская область")</f>
        <v>         Кировская область</v>
      </c>
      <c r="C3083" s="14" t="str">
        <f t="shared" si="15"/>
        <v>Кировская область</v>
      </c>
      <c r="D3083" s="3">
        <f t="shared" si="16"/>
        <v>2</v>
      </c>
      <c r="E3083" s="15" t="s">
        <v>42</v>
      </c>
      <c r="F3083" s="13" t="str">
        <f>IFERROR(__xludf.DUMMYFUNCTION("REGEXEXTRACT(E3083, ""[А-Яа-я].*"")"),"Ишемическая болезнь сердца")</f>
        <v>Ишемическая болезнь сердца</v>
      </c>
      <c r="G3083" s="16">
        <f t="shared" si="17"/>
        <v>2</v>
      </c>
      <c r="H3083" s="13" t="s">
        <v>28</v>
      </c>
      <c r="I3083" s="13" t="str">
        <f>IFERROR(__xludf.DUMMYFUNCTION("REGEXREPLACE(H3083, "".*\s"", """")"),"человек")</f>
        <v>человек</v>
      </c>
      <c r="J3083" s="13" t="s">
        <v>29</v>
      </c>
      <c r="K3083" s="17" t="str">
        <f>IFERROR(__xludf.DUMMYFUNCTION("REGEXREPLACE(J3083, ""^[\d\s]+"", """")"),"значение показателя за год")</f>
        <v>значение показателя за год</v>
      </c>
      <c r="L3083" s="16">
        <f t="shared" si="18"/>
        <v>2</v>
      </c>
      <c r="M3083" s="13" t="s">
        <v>32</v>
      </c>
      <c r="N3083" s="13" t="str">
        <f>IFERROR(__xludf.DUMMYFUNCTION("REGEXEXTRACT(M3083, "" (.+)$"")"),"сельское население")</f>
        <v>сельское население</v>
      </c>
      <c r="O3083" s="18">
        <v>1802.0</v>
      </c>
      <c r="P3083" s="18">
        <v>1592.0</v>
      </c>
      <c r="Q3083" s="18">
        <v>1706.0</v>
      </c>
      <c r="R3083" s="18">
        <v>1530.0</v>
      </c>
      <c r="S3083" s="18">
        <v>1509.0</v>
      </c>
      <c r="T3083" s="18">
        <v>1228.0</v>
      </c>
      <c r="U3083" s="18">
        <v>1161.0</v>
      </c>
      <c r="V3083" s="18">
        <v>1256.0</v>
      </c>
      <c r="W3083" s="18">
        <v>1492.0</v>
      </c>
      <c r="X3083" s="18">
        <v>1305.0</v>
      </c>
      <c r="Y3083" s="18">
        <v>1094.0</v>
      </c>
      <c r="Z3083" s="19" t="str">
        <f t="shared" si="6"/>
        <v/>
      </c>
      <c r="AA3083" s="19" t="str">
        <f t="shared" si="19"/>
        <v/>
      </c>
      <c r="AB3083" s="19">
        <f t="shared" si="8"/>
        <v>15675</v>
      </c>
      <c r="AC3083" s="19">
        <f t="shared" si="20"/>
        <v>1425</v>
      </c>
      <c r="AD3083" s="19">
        <f t="shared" si="21"/>
        <v>2293</v>
      </c>
      <c r="AE3083" s="19" t="str">
        <f t="shared" si="22"/>
        <v>Нет моды</v>
      </c>
      <c r="AF3083" s="19">
        <f t="shared" si="23"/>
        <v>1094</v>
      </c>
      <c r="AG3083" s="19">
        <f t="shared" si="24"/>
        <v>1802</v>
      </c>
      <c r="AH3083" s="20" t="str">
        <f t="shared" si="14"/>
        <v>Город: 71%; Село: 29%</v>
      </c>
      <c r="AI3083" s="21"/>
      <c r="AJ3083" s="21"/>
      <c r="AK3083" s="21"/>
      <c r="AL3083" s="22">
        <f t="shared" si="25"/>
        <v>1</v>
      </c>
    </row>
    <row r="3084" ht="12.75" customHeight="1">
      <c r="A3084" s="13" t="s">
        <v>203</v>
      </c>
      <c r="B3084" s="13" t="str">
        <f>IFERROR(__xludf.DUMMYFUNCTION("REGEXREPLACE(A3084, ""\d"", """")"),"         Кировская область")</f>
        <v>         Кировская область</v>
      </c>
      <c r="C3084" s="14" t="str">
        <f t="shared" si="15"/>
        <v>Кировская область</v>
      </c>
      <c r="D3084" s="3">
        <f t="shared" si="16"/>
        <v>2</v>
      </c>
      <c r="E3084" s="15" t="s">
        <v>43</v>
      </c>
      <c r="F3084" s="13" t="str">
        <f>IFERROR(__xludf.DUMMYFUNCTION("REGEXEXTRACT(E3084, ""[А-Яа-я].*"")"),"Новообразования")</f>
        <v>Новообразования</v>
      </c>
      <c r="G3084" s="16">
        <f t="shared" si="17"/>
        <v>2</v>
      </c>
      <c r="H3084" s="13" t="s">
        <v>28</v>
      </c>
      <c r="I3084" s="13" t="str">
        <f>IFERROR(__xludf.DUMMYFUNCTION("REGEXREPLACE(H3084, "".*\s"", """")"),"человек")</f>
        <v>человек</v>
      </c>
      <c r="J3084" s="13" t="s">
        <v>29</v>
      </c>
      <c r="K3084" s="17" t="str">
        <f>IFERROR(__xludf.DUMMYFUNCTION("REGEXREPLACE(J3084, ""^[\d\s]+"", """")"),"значение показателя за год")</f>
        <v>значение показателя за год</v>
      </c>
      <c r="L3084" s="16">
        <f t="shared" si="18"/>
        <v>2</v>
      </c>
      <c r="M3084" s="13" t="s">
        <v>30</v>
      </c>
      <c r="N3084" s="13" t="str">
        <f>IFERROR(__xludf.DUMMYFUNCTION("REGEXEXTRACT(M3084, "" (.+)$"")"),"все население")</f>
        <v>все население</v>
      </c>
      <c r="O3084" s="18">
        <v>2818.0</v>
      </c>
      <c r="P3084" s="18">
        <v>3036.0</v>
      </c>
      <c r="Q3084" s="18">
        <v>2936.0</v>
      </c>
      <c r="R3084" s="18">
        <v>3062.0</v>
      </c>
      <c r="S3084" s="18">
        <v>3045.0</v>
      </c>
      <c r="T3084" s="18">
        <v>2912.0</v>
      </c>
      <c r="U3084" s="18">
        <v>2848.0</v>
      </c>
      <c r="V3084" s="18">
        <v>3026.0</v>
      </c>
      <c r="W3084" s="18">
        <v>2668.0</v>
      </c>
      <c r="X3084" s="18">
        <v>2647.0</v>
      </c>
      <c r="Y3084" s="18">
        <v>2743.0</v>
      </c>
      <c r="Z3084" s="19">
        <f t="shared" si="6"/>
        <v>31741</v>
      </c>
      <c r="AA3084" s="19" t="str">
        <f t="shared" si="19"/>
        <v/>
      </c>
      <c r="AB3084" s="19" t="str">
        <f t="shared" si="8"/>
        <v/>
      </c>
      <c r="AC3084" s="19">
        <f t="shared" si="20"/>
        <v>2885.545455</v>
      </c>
      <c r="AD3084" s="19">
        <f t="shared" si="21"/>
        <v>2224.5</v>
      </c>
      <c r="AE3084" s="19" t="str">
        <f t="shared" si="22"/>
        <v>Нет моды</v>
      </c>
      <c r="AF3084" s="19">
        <f t="shared" si="23"/>
        <v>2647</v>
      </c>
      <c r="AG3084" s="19">
        <f t="shared" si="24"/>
        <v>3062</v>
      </c>
      <c r="AH3084" s="20" t="str">
        <f t="shared" si="14"/>
        <v/>
      </c>
      <c r="AI3084" s="21"/>
      <c r="AJ3084" s="21"/>
      <c r="AK3084" s="21"/>
      <c r="AL3084" s="22">
        <f t="shared" si="25"/>
        <v>1</v>
      </c>
    </row>
    <row r="3085" ht="12.75" customHeight="1">
      <c r="A3085" s="13" t="s">
        <v>203</v>
      </c>
      <c r="B3085" s="13" t="str">
        <f>IFERROR(__xludf.DUMMYFUNCTION("REGEXREPLACE(A3085, ""\d"", """")"),"         Кировская область")</f>
        <v>         Кировская область</v>
      </c>
      <c r="C3085" s="14" t="str">
        <f t="shared" si="15"/>
        <v>Кировская область</v>
      </c>
      <c r="D3085" s="3">
        <f t="shared" si="16"/>
        <v>2</v>
      </c>
      <c r="E3085" s="15" t="s">
        <v>43</v>
      </c>
      <c r="F3085" s="13" t="str">
        <f>IFERROR(__xludf.DUMMYFUNCTION("REGEXEXTRACT(E3085, ""[А-Яа-я].*"")"),"Новообразования")</f>
        <v>Новообразования</v>
      </c>
      <c r="G3085" s="16">
        <f t="shared" si="17"/>
        <v>2</v>
      </c>
      <c r="H3085" s="13" t="s">
        <v>28</v>
      </c>
      <c r="I3085" s="13" t="str">
        <f>IFERROR(__xludf.DUMMYFUNCTION("REGEXREPLACE(H3085, "".*\s"", """")"),"человек")</f>
        <v>человек</v>
      </c>
      <c r="J3085" s="13" t="s">
        <v>29</v>
      </c>
      <c r="K3085" s="17" t="str">
        <f>IFERROR(__xludf.DUMMYFUNCTION("REGEXREPLACE(J3085, ""^[\d\s]+"", """")"),"значение показателя за год")</f>
        <v>значение показателя за год</v>
      </c>
      <c r="L3085" s="16">
        <f t="shared" si="18"/>
        <v>2</v>
      </c>
      <c r="M3085" s="13" t="s">
        <v>31</v>
      </c>
      <c r="N3085" s="13" t="str">
        <f>IFERROR(__xludf.DUMMYFUNCTION("REGEXEXTRACT(M3085, "" (.+)$"")"),"городское население")</f>
        <v>городское население</v>
      </c>
      <c r="O3085" s="18">
        <v>2097.0</v>
      </c>
      <c r="P3085" s="18">
        <v>2273.0</v>
      </c>
      <c r="Q3085" s="18">
        <v>2200.0</v>
      </c>
      <c r="R3085" s="18">
        <v>2249.0</v>
      </c>
      <c r="S3085" s="18">
        <v>2291.0</v>
      </c>
      <c r="T3085" s="18">
        <v>2144.0</v>
      </c>
      <c r="U3085" s="18">
        <v>2106.0</v>
      </c>
      <c r="V3085" s="18">
        <v>2269.0</v>
      </c>
      <c r="W3085" s="18">
        <v>1942.0</v>
      </c>
      <c r="X3085" s="18">
        <v>1935.0</v>
      </c>
      <c r="Y3085" s="18">
        <v>2048.0</v>
      </c>
      <c r="Z3085" s="19" t="str">
        <f t="shared" si="6"/>
        <v/>
      </c>
      <c r="AA3085" s="19">
        <f t="shared" si="19"/>
        <v>23554</v>
      </c>
      <c r="AB3085" s="19" t="str">
        <f t="shared" si="8"/>
        <v/>
      </c>
      <c r="AC3085" s="19">
        <f t="shared" si="20"/>
        <v>2141.272727</v>
      </c>
      <c r="AD3085" s="19">
        <f t="shared" si="21"/>
        <v>2469</v>
      </c>
      <c r="AE3085" s="19" t="str">
        <f t="shared" si="22"/>
        <v>Нет моды</v>
      </c>
      <c r="AF3085" s="19">
        <f t="shared" si="23"/>
        <v>1935</v>
      </c>
      <c r="AG3085" s="19">
        <f t="shared" si="24"/>
        <v>2291</v>
      </c>
      <c r="AH3085" s="20" t="str">
        <f t="shared" si="14"/>
        <v/>
      </c>
      <c r="AI3085" s="21"/>
      <c r="AJ3085" s="21"/>
      <c r="AK3085" s="21"/>
      <c r="AL3085" s="22">
        <f t="shared" si="25"/>
        <v>1</v>
      </c>
    </row>
    <row r="3086" ht="12.75" customHeight="1">
      <c r="A3086" s="13" t="s">
        <v>203</v>
      </c>
      <c r="B3086" s="13" t="str">
        <f>IFERROR(__xludf.DUMMYFUNCTION("REGEXREPLACE(A3086, ""\d"", """")"),"         Кировская область")</f>
        <v>         Кировская область</v>
      </c>
      <c r="C3086" s="14" t="str">
        <f t="shared" si="15"/>
        <v>Кировская область</v>
      </c>
      <c r="D3086" s="3">
        <f t="shared" si="16"/>
        <v>2</v>
      </c>
      <c r="E3086" s="15" t="s">
        <v>43</v>
      </c>
      <c r="F3086" s="13" t="str">
        <f>IFERROR(__xludf.DUMMYFUNCTION("REGEXEXTRACT(E3086, ""[А-Яа-я].*"")"),"Новообразования")</f>
        <v>Новообразования</v>
      </c>
      <c r="G3086" s="16">
        <f t="shared" si="17"/>
        <v>2</v>
      </c>
      <c r="H3086" s="13" t="s">
        <v>28</v>
      </c>
      <c r="I3086" s="13" t="str">
        <f>IFERROR(__xludf.DUMMYFUNCTION("REGEXREPLACE(H3086, "".*\s"", """")"),"человек")</f>
        <v>человек</v>
      </c>
      <c r="J3086" s="13" t="s">
        <v>29</v>
      </c>
      <c r="K3086" s="17" t="str">
        <f>IFERROR(__xludf.DUMMYFUNCTION("REGEXREPLACE(J3086, ""^[\d\s]+"", """")"),"значение показателя за год")</f>
        <v>значение показателя за год</v>
      </c>
      <c r="L3086" s="16">
        <f t="shared" si="18"/>
        <v>2</v>
      </c>
      <c r="M3086" s="13" t="s">
        <v>32</v>
      </c>
      <c r="N3086" s="13" t="str">
        <f>IFERROR(__xludf.DUMMYFUNCTION("REGEXEXTRACT(M3086, "" (.+)$"")"),"сельское население")</f>
        <v>сельское население</v>
      </c>
      <c r="O3086" s="18">
        <v>721.0</v>
      </c>
      <c r="P3086" s="18">
        <v>763.0</v>
      </c>
      <c r="Q3086" s="18">
        <v>736.0</v>
      </c>
      <c r="R3086" s="18">
        <v>813.0</v>
      </c>
      <c r="S3086" s="18">
        <v>754.0</v>
      </c>
      <c r="T3086" s="18">
        <v>768.0</v>
      </c>
      <c r="U3086" s="18">
        <v>742.0</v>
      </c>
      <c r="V3086" s="18">
        <v>757.0</v>
      </c>
      <c r="W3086" s="18">
        <v>726.0</v>
      </c>
      <c r="X3086" s="18">
        <v>712.0</v>
      </c>
      <c r="Y3086" s="18">
        <v>695.0</v>
      </c>
      <c r="Z3086" s="19" t="str">
        <f t="shared" si="6"/>
        <v/>
      </c>
      <c r="AA3086" s="19" t="str">
        <f t="shared" si="19"/>
        <v/>
      </c>
      <c r="AB3086" s="19">
        <f t="shared" si="8"/>
        <v>8187</v>
      </c>
      <c r="AC3086" s="19">
        <f t="shared" si="20"/>
        <v>744.2727273</v>
      </c>
      <c r="AD3086" s="19">
        <f t="shared" si="21"/>
        <v>1374</v>
      </c>
      <c r="AE3086" s="19" t="str">
        <f t="shared" si="22"/>
        <v>Нет моды</v>
      </c>
      <c r="AF3086" s="19">
        <f t="shared" si="23"/>
        <v>695</v>
      </c>
      <c r="AG3086" s="19">
        <f t="shared" si="24"/>
        <v>813</v>
      </c>
      <c r="AH3086" s="20" t="str">
        <f t="shared" si="14"/>
        <v>Город: 74%; Село: 26%</v>
      </c>
      <c r="AI3086" s="21"/>
      <c r="AJ3086" s="21"/>
      <c r="AK3086" s="21"/>
      <c r="AL3086" s="22">
        <f t="shared" si="25"/>
        <v>1</v>
      </c>
    </row>
    <row r="3087" ht="12.75" customHeight="1">
      <c r="A3087" s="13" t="s">
        <v>203</v>
      </c>
      <c r="B3087" s="13" t="str">
        <f>IFERROR(__xludf.DUMMYFUNCTION("REGEXREPLACE(A3087, ""\d"", """")"),"         Кировская область")</f>
        <v>         Кировская область</v>
      </c>
      <c r="C3087" s="14" t="str">
        <f t="shared" si="15"/>
        <v>Кировская область</v>
      </c>
      <c r="D3087" s="3">
        <f t="shared" si="16"/>
        <v>2</v>
      </c>
      <c r="E3087" s="15" t="s">
        <v>44</v>
      </c>
      <c r="F3087" s="13" t="str">
        <f>IFERROR(__xludf.DUMMYFUNCTION("REGEXEXTRACT(E3087,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87" s="16">
        <f t="shared" si="17"/>
        <v>2</v>
      </c>
      <c r="H3087" s="13" t="s">
        <v>28</v>
      </c>
      <c r="I3087" s="13" t="str">
        <f>IFERROR(__xludf.DUMMYFUNCTION("REGEXREPLACE(H3087, "".*\s"", """")"),"человек")</f>
        <v>человек</v>
      </c>
      <c r="J3087" s="13" t="s">
        <v>29</v>
      </c>
      <c r="K3087" s="17" t="str">
        <f>IFERROR(__xludf.DUMMYFUNCTION("REGEXREPLACE(J3087, ""^[\d\s]+"", """")"),"значение показателя за год")</f>
        <v>значение показателя за год</v>
      </c>
      <c r="L3087" s="16">
        <f t="shared" si="18"/>
        <v>2</v>
      </c>
      <c r="M3087" s="13" t="s">
        <v>30</v>
      </c>
      <c r="N3087" s="13" t="str">
        <f>IFERROR(__xludf.DUMMYFUNCTION("REGEXEXTRACT(M3087, "" (.+)$"")"),"все население")</f>
        <v>все население</v>
      </c>
      <c r="O3087" s="18">
        <v>36.0</v>
      </c>
      <c r="P3087" s="23" t="s">
        <v>37</v>
      </c>
      <c r="Q3087" s="18">
        <v>28.0</v>
      </c>
      <c r="R3087" s="18">
        <v>35.0</v>
      </c>
      <c r="S3087" s="23" t="s">
        <v>37</v>
      </c>
      <c r="T3087" s="23" t="s">
        <v>37</v>
      </c>
      <c r="U3087" s="23" t="s">
        <v>37</v>
      </c>
      <c r="V3087" s="23" t="s">
        <v>37</v>
      </c>
      <c r="W3087" s="23" t="s">
        <v>37</v>
      </c>
      <c r="X3087" s="23" t="s">
        <v>37</v>
      </c>
      <c r="Y3087" s="23" t="s">
        <v>37</v>
      </c>
      <c r="Z3087" s="19">
        <f t="shared" si="6"/>
        <v>99</v>
      </c>
      <c r="AA3087" s="19" t="str">
        <f t="shared" si="19"/>
        <v/>
      </c>
      <c r="AB3087" s="19" t="str">
        <f t="shared" si="8"/>
        <v/>
      </c>
      <c r="AC3087" s="19">
        <f t="shared" si="20"/>
        <v>33</v>
      </c>
      <c r="AD3087" s="19">
        <f t="shared" si="21"/>
        <v>731</v>
      </c>
      <c r="AE3087" s="19" t="str">
        <f t="shared" si="22"/>
        <v>Нет моды</v>
      </c>
      <c r="AF3087" s="19">
        <f t="shared" si="23"/>
        <v>28</v>
      </c>
      <c r="AG3087" s="19">
        <f t="shared" si="24"/>
        <v>36</v>
      </c>
      <c r="AH3087" s="20" t="str">
        <f t="shared" si="14"/>
        <v/>
      </c>
      <c r="AI3087" s="24"/>
      <c r="AJ3087" s="24"/>
      <c r="AK3087" s="24"/>
      <c r="AL3087" s="22">
        <f t="shared" si="25"/>
        <v>1</v>
      </c>
    </row>
    <row r="3088" ht="12.75" customHeight="1">
      <c r="A3088" s="13" t="s">
        <v>203</v>
      </c>
      <c r="B3088" s="13" t="str">
        <f>IFERROR(__xludf.DUMMYFUNCTION("REGEXREPLACE(A3088, ""\d"", """")"),"         Кировская область")</f>
        <v>         Кировская область</v>
      </c>
      <c r="C3088" s="14" t="str">
        <f t="shared" si="15"/>
        <v>Кировская область</v>
      </c>
      <c r="D3088" s="3">
        <f t="shared" si="16"/>
        <v>2</v>
      </c>
      <c r="E3088" s="15" t="s">
        <v>44</v>
      </c>
      <c r="F3088" s="13" t="str">
        <f>IFERROR(__xludf.DUMMYFUNCTION("REGEXEXTRACT(E3088,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88" s="16">
        <f t="shared" si="17"/>
        <v>2</v>
      </c>
      <c r="H3088" s="13" t="s">
        <v>28</v>
      </c>
      <c r="I3088" s="13" t="str">
        <f>IFERROR(__xludf.DUMMYFUNCTION("REGEXREPLACE(H3088, "".*\s"", """")"),"человек")</f>
        <v>человек</v>
      </c>
      <c r="J3088" s="13" t="s">
        <v>29</v>
      </c>
      <c r="K3088" s="17" t="str">
        <f>IFERROR(__xludf.DUMMYFUNCTION("REGEXREPLACE(J3088, ""^[\d\s]+"", """")"),"значение показателя за год")</f>
        <v>значение показателя за год</v>
      </c>
      <c r="L3088" s="16">
        <f t="shared" si="18"/>
        <v>2</v>
      </c>
      <c r="M3088" s="13" t="s">
        <v>31</v>
      </c>
      <c r="N3088" s="13" t="str">
        <f>IFERROR(__xludf.DUMMYFUNCTION("REGEXEXTRACT(M3088, "" (.+)$"")"),"городское население")</f>
        <v>городское население</v>
      </c>
      <c r="O3088" s="18">
        <v>31.0</v>
      </c>
      <c r="P3088" s="23" t="s">
        <v>37</v>
      </c>
      <c r="Q3088" s="18">
        <v>20.0</v>
      </c>
      <c r="R3088" s="18">
        <v>26.0</v>
      </c>
      <c r="S3088" s="23" t="s">
        <v>37</v>
      </c>
      <c r="T3088" s="23" t="s">
        <v>37</v>
      </c>
      <c r="U3088" s="23" t="s">
        <v>37</v>
      </c>
      <c r="V3088" s="23" t="s">
        <v>37</v>
      </c>
      <c r="W3088" s="23" t="s">
        <v>37</v>
      </c>
      <c r="X3088" s="23" t="s">
        <v>37</v>
      </c>
      <c r="Y3088" s="23" t="s">
        <v>37</v>
      </c>
      <c r="Z3088" s="19" t="str">
        <f t="shared" si="6"/>
        <v/>
      </c>
      <c r="AA3088" s="19">
        <f t="shared" si="19"/>
        <v>77</v>
      </c>
      <c r="AB3088" s="19" t="str">
        <f t="shared" si="8"/>
        <v/>
      </c>
      <c r="AC3088" s="19">
        <f t="shared" si="20"/>
        <v>25.66666667</v>
      </c>
      <c r="AD3088" s="19">
        <f t="shared" si="21"/>
        <v>29.5</v>
      </c>
      <c r="AE3088" s="19" t="str">
        <f t="shared" si="22"/>
        <v>Нет моды</v>
      </c>
      <c r="AF3088" s="19">
        <f t="shared" si="23"/>
        <v>20</v>
      </c>
      <c r="AG3088" s="19">
        <f t="shared" si="24"/>
        <v>31</v>
      </c>
      <c r="AH3088" s="20" t="str">
        <f t="shared" si="14"/>
        <v/>
      </c>
      <c r="AI3088" s="24"/>
      <c r="AJ3088" s="24"/>
      <c r="AK3088" s="24"/>
      <c r="AL3088" s="22">
        <f t="shared" si="25"/>
        <v>1</v>
      </c>
    </row>
    <row r="3089" ht="12.75" customHeight="1">
      <c r="A3089" s="13" t="s">
        <v>203</v>
      </c>
      <c r="B3089" s="13" t="str">
        <f>IFERROR(__xludf.DUMMYFUNCTION("REGEXREPLACE(A3089, ""\d"", """")"),"         Кировская область")</f>
        <v>         Кировская область</v>
      </c>
      <c r="C3089" s="14" t="str">
        <f t="shared" si="15"/>
        <v>Кировская область</v>
      </c>
      <c r="D3089" s="3">
        <f t="shared" si="16"/>
        <v>2</v>
      </c>
      <c r="E3089" s="15" t="s">
        <v>44</v>
      </c>
      <c r="F3089" s="13" t="str">
        <f>IFERROR(__xludf.DUMMYFUNCTION("REGEXEXTRACT(E3089,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089" s="16">
        <f t="shared" si="17"/>
        <v>2</v>
      </c>
      <c r="H3089" s="13" t="s">
        <v>28</v>
      </c>
      <c r="I3089" s="13" t="str">
        <f>IFERROR(__xludf.DUMMYFUNCTION("REGEXREPLACE(H3089, "".*\s"", """")"),"человек")</f>
        <v>человек</v>
      </c>
      <c r="J3089" s="13" t="s">
        <v>29</v>
      </c>
      <c r="K3089" s="17" t="str">
        <f>IFERROR(__xludf.DUMMYFUNCTION("REGEXREPLACE(J3089, ""^[\d\s]+"", """")"),"значение показателя за год")</f>
        <v>значение показателя за год</v>
      </c>
      <c r="L3089" s="16">
        <f t="shared" si="18"/>
        <v>2</v>
      </c>
      <c r="M3089" s="13" t="s">
        <v>32</v>
      </c>
      <c r="N3089" s="13" t="str">
        <f>IFERROR(__xludf.DUMMYFUNCTION("REGEXEXTRACT(M3089, "" (.+)$"")"),"сельское население")</f>
        <v>сельское население</v>
      </c>
      <c r="O3089" s="18">
        <v>5.0</v>
      </c>
      <c r="P3089" s="23" t="s">
        <v>37</v>
      </c>
      <c r="Q3089" s="18">
        <v>8.0</v>
      </c>
      <c r="R3089" s="18">
        <v>9.0</v>
      </c>
      <c r="S3089" s="23" t="s">
        <v>37</v>
      </c>
      <c r="T3089" s="23" t="s">
        <v>37</v>
      </c>
      <c r="U3089" s="23" t="s">
        <v>37</v>
      </c>
      <c r="V3089" s="23" t="s">
        <v>37</v>
      </c>
      <c r="W3089" s="23" t="s">
        <v>37</v>
      </c>
      <c r="X3089" s="23" t="s">
        <v>37</v>
      </c>
      <c r="Y3089" s="23" t="s">
        <v>37</v>
      </c>
      <c r="Z3089" s="19" t="str">
        <f t="shared" si="6"/>
        <v/>
      </c>
      <c r="AA3089" s="19" t="str">
        <f t="shared" si="19"/>
        <v/>
      </c>
      <c r="AB3089" s="19">
        <f t="shared" si="8"/>
        <v>22</v>
      </c>
      <c r="AC3089" s="19">
        <f t="shared" si="20"/>
        <v>7.333333333</v>
      </c>
      <c r="AD3089" s="19">
        <f t="shared" si="21"/>
        <v>14.5</v>
      </c>
      <c r="AE3089" s="19" t="str">
        <f t="shared" si="22"/>
        <v>Нет моды</v>
      </c>
      <c r="AF3089" s="19">
        <f t="shared" si="23"/>
        <v>5</v>
      </c>
      <c r="AG3089" s="19">
        <f t="shared" si="24"/>
        <v>9</v>
      </c>
      <c r="AH3089" s="20" t="str">
        <f t="shared" si="14"/>
        <v>Город: 78%; Село: 22%</v>
      </c>
      <c r="AI3089" s="24"/>
      <c r="AJ3089" s="24"/>
      <c r="AK3089" s="24"/>
      <c r="AL3089" s="22">
        <f t="shared" si="25"/>
        <v>1</v>
      </c>
    </row>
    <row r="3090" ht="12.75" customHeight="1">
      <c r="A3090" s="13" t="s">
        <v>203</v>
      </c>
      <c r="B3090" s="13" t="str">
        <f>IFERROR(__xludf.DUMMYFUNCTION("REGEXREPLACE(A3090, ""\d"", """")"),"         Кировская область")</f>
        <v>         Кировская область</v>
      </c>
      <c r="C3090" s="14" t="str">
        <f t="shared" si="15"/>
        <v>Кировская область</v>
      </c>
      <c r="D3090" s="3">
        <f t="shared" si="16"/>
        <v>2</v>
      </c>
      <c r="E3090" s="15" t="s">
        <v>45</v>
      </c>
      <c r="F3090" s="13" t="str">
        <f>IFERROR(__xludf.DUMMYFUNCTION("REGEXEXTRACT(E3090, ""[А-Яа-я].*"")"),"Самоубийство")</f>
        <v>Самоубийство</v>
      </c>
      <c r="G3090" s="16">
        <f t="shared" si="17"/>
        <v>2</v>
      </c>
      <c r="H3090" s="13" t="s">
        <v>28</v>
      </c>
      <c r="I3090" s="13" t="str">
        <f>IFERROR(__xludf.DUMMYFUNCTION("REGEXREPLACE(H3090, "".*\s"", """")"),"человек")</f>
        <v>человек</v>
      </c>
      <c r="J3090" s="13" t="s">
        <v>29</v>
      </c>
      <c r="K3090" s="17" t="str">
        <f>IFERROR(__xludf.DUMMYFUNCTION("REGEXREPLACE(J3090, ""^[\d\s]+"", """")"),"значение показателя за год")</f>
        <v>значение показателя за год</v>
      </c>
      <c r="L3090" s="16">
        <f t="shared" si="18"/>
        <v>2</v>
      </c>
      <c r="M3090" s="13" t="s">
        <v>30</v>
      </c>
      <c r="N3090" s="13" t="str">
        <f>IFERROR(__xludf.DUMMYFUNCTION("REGEXEXTRACT(M3090, "" (.+)$"")"),"все население")</f>
        <v>все население</v>
      </c>
      <c r="O3090" s="18">
        <v>508.0</v>
      </c>
      <c r="P3090" s="18">
        <v>472.0</v>
      </c>
      <c r="Q3090" s="18">
        <v>441.0</v>
      </c>
      <c r="R3090" s="18">
        <v>416.0</v>
      </c>
      <c r="S3090" s="18">
        <v>350.0</v>
      </c>
      <c r="T3090" s="18">
        <v>353.0</v>
      </c>
      <c r="U3090" s="18">
        <v>332.0</v>
      </c>
      <c r="V3090" s="18">
        <v>294.0</v>
      </c>
      <c r="W3090" s="18">
        <v>282.0</v>
      </c>
      <c r="X3090" s="18">
        <v>245.0</v>
      </c>
      <c r="Y3090" s="18">
        <v>226.0</v>
      </c>
      <c r="Z3090" s="19">
        <f t="shared" si="6"/>
        <v>3919</v>
      </c>
      <c r="AA3090" s="19" t="str">
        <f t="shared" si="19"/>
        <v/>
      </c>
      <c r="AB3090" s="19" t="str">
        <f t="shared" si="8"/>
        <v/>
      </c>
      <c r="AC3090" s="19">
        <f t="shared" si="20"/>
        <v>356.2727273</v>
      </c>
      <c r="AD3090" s="19">
        <f t="shared" si="21"/>
        <v>313</v>
      </c>
      <c r="AE3090" s="19" t="str">
        <f t="shared" si="22"/>
        <v>Нет моды</v>
      </c>
      <c r="AF3090" s="19">
        <f t="shared" si="23"/>
        <v>226</v>
      </c>
      <c r="AG3090" s="19">
        <f t="shared" si="24"/>
        <v>508</v>
      </c>
      <c r="AH3090" s="20" t="str">
        <f t="shared" si="14"/>
        <v/>
      </c>
      <c r="AI3090" s="21"/>
      <c r="AJ3090" s="21"/>
      <c r="AK3090" s="21"/>
      <c r="AL3090" s="22">
        <f t="shared" si="25"/>
        <v>1</v>
      </c>
    </row>
    <row r="3091" ht="12.75" customHeight="1">
      <c r="A3091" s="13" t="s">
        <v>203</v>
      </c>
      <c r="B3091" s="13" t="str">
        <f>IFERROR(__xludf.DUMMYFUNCTION("REGEXREPLACE(A3091, ""\d"", """")"),"         Кировская область")</f>
        <v>         Кировская область</v>
      </c>
      <c r="C3091" s="14" t="str">
        <f t="shared" si="15"/>
        <v>Кировская область</v>
      </c>
      <c r="D3091" s="3">
        <f t="shared" si="16"/>
        <v>2</v>
      </c>
      <c r="E3091" s="15" t="s">
        <v>45</v>
      </c>
      <c r="F3091" s="13" t="str">
        <f>IFERROR(__xludf.DUMMYFUNCTION("REGEXEXTRACT(E3091, ""[А-Яа-я].*"")"),"Самоубийство")</f>
        <v>Самоубийство</v>
      </c>
      <c r="G3091" s="16">
        <f t="shared" si="17"/>
        <v>2</v>
      </c>
      <c r="H3091" s="13" t="s">
        <v>28</v>
      </c>
      <c r="I3091" s="13" t="str">
        <f>IFERROR(__xludf.DUMMYFUNCTION("REGEXREPLACE(H3091, "".*\s"", """")"),"человек")</f>
        <v>человек</v>
      </c>
      <c r="J3091" s="13" t="s">
        <v>29</v>
      </c>
      <c r="K3091" s="17" t="str">
        <f>IFERROR(__xludf.DUMMYFUNCTION("REGEXREPLACE(J3091, ""^[\d\s]+"", """")"),"значение показателя за год")</f>
        <v>значение показателя за год</v>
      </c>
      <c r="L3091" s="16">
        <f t="shared" si="18"/>
        <v>2</v>
      </c>
      <c r="M3091" s="13" t="s">
        <v>31</v>
      </c>
      <c r="N3091" s="13" t="str">
        <f>IFERROR(__xludf.DUMMYFUNCTION("REGEXEXTRACT(M3091, "" (.+)$"")"),"городское население")</f>
        <v>городское население</v>
      </c>
      <c r="O3091" s="18">
        <v>308.0</v>
      </c>
      <c r="P3091" s="18">
        <v>299.0</v>
      </c>
      <c r="Q3091" s="18">
        <v>281.0</v>
      </c>
      <c r="R3091" s="18">
        <v>253.0</v>
      </c>
      <c r="S3091" s="18">
        <v>205.0</v>
      </c>
      <c r="T3091" s="18">
        <v>219.0</v>
      </c>
      <c r="U3091" s="18">
        <v>197.0</v>
      </c>
      <c r="V3091" s="18">
        <v>175.0</v>
      </c>
      <c r="W3091" s="18">
        <v>180.0</v>
      </c>
      <c r="X3091" s="18">
        <v>162.0</v>
      </c>
      <c r="Y3091" s="18">
        <v>151.0</v>
      </c>
      <c r="Z3091" s="19" t="str">
        <f t="shared" si="6"/>
        <v/>
      </c>
      <c r="AA3091" s="19">
        <f t="shared" si="19"/>
        <v>2430</v>
      </c>
      <c r="AB3091" s="19" t="str">
        <f t="shared" si="8"/>
        <v/>
      </c>
      <c r="AC3091" s="19">
        <f t="shared" si="20"/>
        <v>220.9090909</v>
      </c>
      <c r="AD3091" s="19">
        <f t="shared" si="21"/>
        <v>281.5</v>
      </c>
      <c r="AE3091" s="19" t="str">
        <f t="shared" si="22"/>
        <v>Нет моды</v>
      </c>
      <c r="AF3091" s="19">
        <f t="shared" si="23"/>
        <v>151</v>
      </c>
      <c r="AG3091" s="19">
        <f t="shared" si="24"/>
        <v>308</v>
      </c>
      <c r="AH3091" s="20" t="str">
        <f t="shared" si="14"/>
        <v/>
      </c>
      <c r="AI3091" s="21"/>
      <c r="AJ3091" s="21"/>
      <c r="AK3091" s="21"/>
      <c r="AL3091" s="22">
        <f t="shared" si="25"/>
        <v>1</v>
      </c>
    </row>
    <row r="3092" ht="12.75" customHeight="1">
      <c r="A3092" s="13" t="s">
        <v>203</v>
      </c>
      <c r="B3092" s="13" t="str">
        <f>IFERROR(__xludf.DUMMYFUNCTION("REGEXREPLACE(A3092, ""\d"", """")"),"         Кировская область")</f>
        <v>         Кировская область</v>
      </c>
      <c r="C3092" s="14" t="str">
        <f t="shared" si="15"/>
        <v>Кировская область</v>
      </c>
      <c r="D3092" s="3">
        <f t="shared" si="16"/>
        <v>2</v>
      </c>
      <c r="E3092" s="15" t="s">
        <v>45</v>
      </c>
      <c r="F3092" s="13" t="str">
        <f>IFERROR(__xludf.DUMMYFUNCTION("REGEXEXTRACT(E3092, ""[А-Яа-я].*"")"),"Самоубийство")</f>
        <v>Самоубийство</v>
      </c>
      <c r="G3092" s="16">
        <f t="shared" si="17"/>
        <v>2</v>
      </c>
      <c r="H3092" s="13" t="s">
        <v>28</v>
      </c>
      <c r="I3092" s="13" t="str">
        <f>IFERROR(__xludf.DUMMYFUNCTION("REGEXREPLACE(H3092, "".*\s"", """")"),"человек")</f>
        <v>человек</v>
      </c>
      <c r="J3092" s="13" t="s">
        <v>29</v>
      </c>
      <c r="K3092" s="17" t="str">
        <f>IFERROR(__xludf.DUMMYFUNCTION("REGEXREPLACE(J3092, ""^[\d\s]+"", """")"),"значение показателя за год")</f>
        <v>значение показателя за год</v>
      </c>
      <c r="L3092" s="16">
        <f t="shared" si="18"/>
        <v>2</v>
      </c>
      <c r="M3092" s="13" t="s">
        <v>32</v>
      </c>
      <c r="N3092" s="13" t="str">
        <f>IFERROR(__xludf.DUMMYFUNCTION("REGEXEXTRACT(M3092, "" (.+)$"")"),"сельское население")</f>
        <v>сельское население</v>
      </c>
      <c r="O3092" s="18">
        <v>200.0</v>
      </c>
      <c r="P3092" s="18">
        <v>173.0</v>
      </c>
      <c r="Q3092" s="18">
        <v>160.0</v>
      </c>
      <c r="R3092" s="18">
        <v>163.0</v>
      </c>
      <c r="S3092" s="18">
        <v>145.0</v>
      </c>
      <c r="T3092" s="18">
        <v>134.0</v>
      </c>
      <c r="U3092" s="18">
        <v>135.0</v>
      </c>
      <c r="V3092" s="18">
        <v>119.0</v>
      </c>
      <c r="W3092" s="18">
        <v>102.0</v>
      </c>
      <c r="X3092" s="18">
        <v>83.0</v>
      </c>
      <c r="Y3092" s="18">
        <v>75.0</v>
      </c>
      <c r="Z3092" s="19" t="str">
        <f t="shared" si="6"/>
        <v/>
      </c>
      <c r="AA3092" s="19" t="str">
        <f t="shared" si="19"/>
        <v/>
      </c>
      <c r="AB3092" s="19">
        <f t="shared" si="8"/>
        <v>1489</v>
      </c>
      <c r="AC3092" s="19">
        <f t="shared" si="20"/>
        <v>135.3636364</v>
      </c>
      <c r="AD3092" s="19">
        <f t="shared" si="21"/>
        <v>168</v>
      </c>
      <c r="AE3092" s="19" t="str">
        <f t="shared" si="22"/>
        <v>Нет моды</v>
      </c>
      <c r="AF3092" s="19">
        <f t="shared" si="23"/>
        <v>75</v>
      </c>
      <c r="AG3092" s="19">
        <f t="shared" si="24"/>
        <v>200</v>
      </c>
      <c r="AH3092" s="20" t="str">
        <f t="shared" si="14"/>
        <v>Город: 62%; Село: 38%</v>
      </c>
      <c r="AI3092" s="21"/>
      <c r="AJ3092" s="21"/>
      <c r="AK3092" s="21"/>
      <c r="AL3092" s="22">
        <f t="shared" si="25"/>
        <v>1</v>
      </c>
    </row>
    <row r="3093" ht="12.75" customHeight="1">
      <c r="A3093" s="13" t="s">
        <v>203</v>
      </c>
      <c r="B3093" s="13" t="str">
        <f>IFERROR(__xludf.DUMMYFUNCTION("REGEXREPLACE(A3093, ""\d"", """")"),"         Кировская область")</f>
        <v>         Кировская область</v>
      </c>
      <c r="C3093" s="14" t="str">
        <f t="shared" si="15"/>
        <v>Кировская область</v>
      </c>
      <c r="D3093" s="3">
        <f t="shared" si="16"/>
        <v>2</v>
      </c>
      <c r="E3093" s="15" t="s">
        <v>46</v>
      </c>
      <c r="F3093" s="13" t="str">
        <f>IFERROR(__xludf.DUMMYFUNCTION("REGEXEXTRACT(E3093, ""[А-Яа-я].*"")"),"Случ.отравл.алкоголем")</f>
        <v>Случ.отравл.алкоголем</v>
      </c>
      <c r="G3093" s="16">
        <f t="shared" si="17"/>
        <v>2</v>
      </c>
      <c r="H3093" s="13" t="s">
        <v>28</v>
      </c>
      <c r="I3093" s="13" t="str">
        <f>IFERROR(__xludf.DUMMYFUNCTION("REGEXREPLACE(H3093, "".*\s"", """")"),"человек")</f>
        <v>человек</v>
      </c>
      <c r="J3093" s="13" t="s">
        <v>29</v>
      </c>
      <c r="K3093" s="17" t="str">
        <f>IFERROR(__xludf.DUMMYFUNCTION("REGEXREPLACE(J3093, ""^[\d\s]+"", """")"),"значение показателя за год")</f>
        <v>значение показателя за год</v>
      </c>
      <c r="L3093" s="16">
        <f t="shared" si="18"/>
        <v>2</v>
      </c>
      <c r="M3093" s="13" t="s">
        <v>30</v>
      </c>
      <c r="N3093" s="13" t="str">
        <f>IFERROR(__xludf.DUMMYFUNCTION("REGEXEXTRACT(M3093, "" (.+)$"")"),"все население")</f>
        <v>все население</v>
      </c>
      <c r="O3093" s="18">
        <v>327.0</v>
      </c>
      <c r="P3093" s="18">
        <v>380.0</v>
      </c>
      <c r="Q3093" s="18">
        <v>305.0</v>
      </c>
      <c r="R3093" s="18">
        <v>295.0</v>
      </c>
      <c r="S3093" s="18">
        <v>240.0</v>
      </c>
      <c r="T3093" s="18">
        <v>230.0</v>
      </c>
      <c r="U3093" s="18">
        <v>211.0</v>
      </c>
      <c r="V3093" s="18">
        <v>232.0</v>
      </c>
      <c r="W3093" s="18">
        <v>167.0</v>
      </c>
      <c r="X3093" s="18">
        <v>209.0</v>
      </c>
      <c r="Y3093" s="18">
        <v>195.0</v>
      </c>
      <c r="Z3093" s="19">
        <f t="shared" si="6"/>
        <v>2791</v>
      </c>
      <c r="AA3093" s="19" t="str">
        <f t="shared" si="19"/>
        <v/>
      </c>
      <c r="AB3093" s="19" t="str">
        <f t="shared" si="8"/>
        <v/>
      </c>
      <c r="AC3093" s="19">
        <f t="shared" si="20"/>
        <v>253.7272727</v>
      </c>
      <c r="AD3093" s="19">
        <f t="shared" si="21"/>
        <v>184</v>
      </c>
      <c r="AE3093" s="19" t="str">
        <f t="shared" si="22"/>
        <v>Нет моды</v>
      </c>
      <c r="AF3093" s="19">
        <f t="shared" si="23"/>
        <v>167</v>
      </c>
      <c r="AG3093" s="19">
        <f t="shared" si="24"/>
        <v>380</v>
      </c>
      <c r="AH3093" s="20" t="str">
        <f t="shared" si="14"/>
        <v/>
      </c>
      <c r="AI3093" s="21"/>
      <c r="AJ3093" s="21"/>
      <c r="AK3093" s="21"/>
      <c r="AL3093" s="22">
        <f t="shared" si="25"/>
        <v>1</v>
      </c>
    </row>
    <row r="3094" ht="12.75" customHeight="1">
      <c r="A3094" s="13" t="s">
        <v>203</v>
      </c>
      <c r="B3094" s="13" t="str">
        <f>IFERROR(__xludf.DUMMYFUNCTION("REGEXREPLACE(A3094, ""\d"", """")"),"         Кировская область")</f>
        <v>         Кировская область</v>
      </c>
      <c r="C3094" s="14" t="str">
        <f t="shared" si="15"/>
        <v>Кировская область</v>
      </c>
      <c r="D3094" s="3">
        <f t="shared" si="16"/>
        <v>2</v>
      </c>
      <c r="E3094" s="15" t="s">
        <v>46</v>
      </c>
      <c r="F3094" s="13" t="str">
        <f>IFERROR(__xludf.DUMMYFUNCTION("REGEXEXTRACT(E3094, ""[А-Яа-я].*"")"),"Случ.отравл.алкоголем")</f>
        <v>Случ.отравл.алкоголем</v>
      </c>
      <c r="G3094" s="16">
        <f t="shared" si="17"/>
        <v>2</v>
      </c>
      <c r="H3094" s="13" t="s">
        <v>28</v>
      </c>
      <c r="I3094" s="13" t="str">
        <f>IFERROR(__xludf.DUMMYFUNCTION("REGEXREPLACE(H3094, "".*\s"", """")"),"человек")</f>
        <v>человек</v>
      </c>
      <c r="J3094" s="13" t="s">
        <v>29</v>
      </c>
      <c r="K3094" s="17" t="str">
        <f>IFERROR(__xludf.DUMMYFUNCTION("REGEXREPLACE(J3094, ""^[\d\s]+"", """")"),"значение показателя за год")</f>
        <v>значение показателя за год</v>
      </c>
      <c r="L3094" s="16">
        <f t="shared" si="18"/>
        <v>2</v>
      </c>
      <c r="M3094" s="13" t="s">
        <v>31</v>
      </c>
      <c r="N3094" s="13" t="str">
        <f>IFERROR(__xludf.DUMMYFUNCTION("REGEXEXTRACT(M3094, "" (.+)$"")"),"городское население")</f>
        <v>городское население</v>
      </c>
      <c r="O3094" s="18">
        <v>208.0</v>
      </c>
      <c r="P3094" s="18">
        <v>254.0</v>
      </c>
      <c r="Q3094" s="18">
        <v>189.0</v>
      </c>
      <c r="R3094" s="18">
        <v>184.0</v>
      </c>
      <c r="S3094" s="18">
        <v>164.0</v>
      </c>
      <c r="T3094" s="18">
        <v>157.0</v>
      </c>
      <c r="U3094" s="18">
        <v>138.0</v>
      </c>
      <c r="V3094" s="18">
        <v>168.0</v>
      </c>
      <c r="W3094" s="18">
        <v>123.0</v>
      </c>
      <c r="X3094" s="18">
        <v>158.0</v>
      </c>
      <c r="Y3094" s="18">
        <v>133.0</v>
      </c>
      <c r="Z3094" s="19" t="str">
        <f t="shared" si="6"/>
        <v/>
      </c>
      <c r="AA3094" s="19">
        <f t="shared" si="19"/>
        <v>1876</v>
      </c>
      <c r="AB3094" s="19" t="str">
        <f t="shared" si="8"/>
        <v/>
      </c>
      <c r="AC3094" s="19">
        <f t="shared" si="20"/>
        <v>170.5454545</v>
      </c>
      <c r="AD3094" s="19">
        <f t="shared" si="21"/>
        <v>201.5</v>
      </c>
      <c r="AE3094" s="19" t="str">
        <f t="shared" si="22"/>
        <v>Нет моды</v>
      </c>
      <c r="AF3094" s="19">
        <f t="shared" si="23"/>
        <v>123</v>
      </c>
      <c r="AG3094" s="19">
        <f t="shared" si="24"/>
        <v>254</v>
      </c>
      <c r="AH3094" s="20" t="str">
        <f t="shared" si="14"/>
        <v/>
      </c>
      <c r="AI3094" s="21"/>
      <c r="AJ3094" s="21"/>
      <c r="AK3094" s="21"/>
      <c r="AL3094" s="22">
        <f t="shared" si="25"/>
        <v>1</v>
      </c>
    </row>
    <row r="3095" ht="12.75" customHeight="1">
      <c r="A3095" s="13" t="s">
        <v>203</v>
      </c>
      <c r="B3095" s="13" t="str">
        <f>IFERROR(__xludf.DUMMYFUNCTION("REGEXREPLACE(A3095, ""\d"", """")"),"         Кировская область")</f>
        <v>         Кировская область</v>
      </c>
      <c r="C3095" s="14" t="str">
        <f t="shared" si="15"/>
        <v>Кировская область</v>
      </c>
      <c r="D3095" s="3">
        <f t="shared" si="16"/>
        <v>2</v>
      </c>
      <c r="E3095" s="15" t="s">
        <v>46</v>
      </c>
      <c r="F3095" s="13" t="str">
        <f>IFERROR(__xludf.DUMMYFUNCTION("REGEXEXTRACT(E3095, ""[А-Яа-я].*"")"),"Случ.отравл.алкоголем")</f>
        <v>Случ.отравл.алкоголем</v>
      </c>
      <c r="G3095" s="16">
        <f t="shared" si="17"/>
        <v>2</v>
      </c>
      <c r="H3095" s="13" t="s">
        <v>28</v>
      </c>
      <c r="I3095" s="13" t="str">
        <f>IFERROR(__xludf.DUMMYFUNCTION("REGEXREPLACE(H3095, "".*\s"", """")"),"человек")</f>
        <v>человек</v>
      </c>
      <c r="J3095" s="13" t="s">
        <v>29</v>
      </c>
      <c r="K3095" s="17" t="str">
        <f>IFERROR(__xludf.DUMMYFUNCTION("REGEXREPLACE(J3095, ""^[\d\s]+"", """")"),"значение показателя за год")</f>
        <v>значение показателя за год</v>
      </c>
      <c r="L3095" s="16">
        <f t="shared" si="18"/>
        <v>2</v>
      </c>
      <c r="M3095" s="13" t="s">
        <v>32</v>
      </c>
      <c r="N3095" s="13" t="str">
        <f>IFERROR(__xludf.DUMMYFUNCTION("REGEXEXTRACT(M3095, "" (.+)$"")"),"сельское население")</f>
        <v>сельское население</v>
      </c>
      <c r="O3095" s="18">
        <v>119.0</v>
      </c>
      <c r="P3095" s="18">
        <v>126.0</v>
      </c>
      <c r="Q3095" s="18">
        <v>116.0</v>
      </c>
      <c r="R3095" s="18">
        <v>111.0</v>
      </c>
      <c r="S3095" s="18">
        <v>76.0</v>
      </c>
      <c r="T3095" s="18">
        <v>73.0</v>
      </c>
      <c r="U3095" s="18">
        <v>73.0</v>
      </c>
      <c r="V3095" s="18">
        <v>64.0</v>
      </c>
      <c r="W3095" s="18">
        <v>44.0</v>
      </c>
      <c r="X3095" s="18">
        <v>51.0</v>
      </c>
      <c r="Y3095" s="18">
        <v>62.0</v>
      </c>
      <c r="Z3095" s="19" t="str">
        <f t="shared" si="6"/>
        <v/>
      </c>
      <c r="AA3095" s="19" t="str">
        <f t="shared" si="19"/>
        <v/>
      </c>
      <c r="AB3095" s="19">
        <f t="shared" si="8"/>
        <v>915</v>
      </c>
      <c r="AC3095" s="19">
        <f t="shared" si="20"/>
        <v>83.18181818</v>
      </c>
      <c r="AD3095" s="19">
        <f t="shared" si="21"/>
        <v>124.5</v>
      </c>
      <c r="AE3095" s="19" t="str">
        <f t="shared" si="22"/>
        <v>Нет моды</v>
      </c>
      <c r="AF3095" s="19">
        <f t="shared" si="23"/>
        <v>44</v>
      </c>
      <c r="AG3095" s="19">
        <f t="shared" si="24"/>
        <v>126</v>
      </c>
      <c r="AH3095" s="20" t="str">
        <f t="shared" si="14"/>
        <v>Город: 67%; Село: 33%</v>
      </c>
      <c r="AI3095" s="21"/>
      <c r="AJ3095" s="21"/>
      <c r="AK3095" s="21"/>
      <c r="AL3095" s="22">
        <f t="shared" si="25"/>
        <v>1</v>
      </c>
    </row>
    <row r="3096" ht="12.75" customHeight="1">
      <c r="A3096" s="13" t="s">
        <v>203</v>
      </c>
      <c r="B3096" s="13" t="str">
        <f>IFERROR(__xludf.DUMMYFUNCTION("REGEXREPLACE(A3096, ""\d"", """")"),"         Кировская область")</f>
        <v>         Кировская область</v>
      </c>
      <c r="C3096" s="14" t="str">
        <f t="shared" si="15"/>
        <v>Кировская область</v>
      </c>
      <c r="D3096" s="3">
        <f t="shared" si="16"/>
        <v>2</v>
      </c>
      <c r="E3096" s="15" t="s">
        <v>47</v>
      </c>
      <c r="F3096" s="13" t="str">
        <f>IFERROR(__xludf.DUMMYFUNCTION("REGEXEXTRACT(E3096, ""[А-Яа-я].*"")"),"транспортные травмы всех видов")</f>
        <v>транспортные травмы всех видов</v>
      </c>
      <c r="G3096" s="16">
        <f t="shared" si="17"/>
        <v>2</v>
      </c>
      <c r="H3096" s="13" t="s">
        <v>28</v>
      </c>
      <c r="I3096" s="13" t="str">
        <f>IFERROR(__xludf.DUMMYFUNCTION("REGEXREPLACE(H3096, "".*\s"", """")"),"человек")</f>
        <v>человек</v>
      </c>
      <c r="J3096" s="13" t="s">
        <v>29</v>
      </c>
      <c r="K3096" s="17" t="str">
        <f>IFERROR(__xludf.DUMMYFUNCTION("REGEXREPLACE(J3096, ""^[\d\s]+"", """")"),"значение показателя за год")</f>
        <v>значение показателя за год</v>
      </c>
      <c r="L3096" s="16">
        <f t="shared" si="18"/>
        <v>2</v>
      </c>
      <c r="M3096" s="13" t="s">
        <v>30</v>
      </c>
      <c r="N3096" s="13" t="str">
        <f>IFERROR(__xludf.DUMMYFUNCTION("REGEXEXTRACT(M3096, "" (.+)$"")"),"все население")</f>
        <v>все население</v>
      </c>
      <c r="O3096" s="18">
        <v>258.0</v>
      </c>
      <c r="P3096" s="18">
        <v>252.0</v>
      </c>
      <c r="Q3096" s="18">
        <v>208.0</v>
      </c>
      <c r="R3096" s="18">
        <v>186.0</v>
      </c>
      <c r="S3096" s="23" t="s">
        <v>37</v>
      </c>
      <c r="T3096" s="23" t="s">
        <v>37</v>
      </c>
      <c r="U3096" s="23" t="s">
        <v>37</v>
      </c>
      <c r="V3096" s="23" t="s">
        <v>37</v>
      </c>
      <c r="W3096" s="23" t="s">
        <v>37</v>
      </c>
      <c r="X3096" s="23" t="s">
        <v>37</v>
      </c>
      <c r="Y3096" s="23" t="s">
        <v>37</v>
      </c>
      <c r="Z3096" s="19">
        <f t="shared" si="6"/>
        <v>904</v>
      </c>
      <c r="AA3096" s="19" t="str">
        <f t="shared" si="19"/>
        <v/>
      </c>
      <c r="AB3096" s="19" t="str">
        <f t="shared" si="8"/>
        <v/>
      </c>
      <c r="AC3096" s="19">
        <f t="shared" si="20"/>
        <v>226</v>
      </c>
      <c r="AD3096" s="19">
        <f t="shared" si="21"/>
        <v>111</v>
      </c>
      <c r="AE3096" s="19" t="str">
        <f t="shared" si="22"/>
        <v>Нет моды</v>
      </c>
      <c r="AF3096" s="19">
        <f t="shared" si="23"/>
        <v>186</v>
      </c>
      <c r="AG3096" s="19">
        <f t="shared" si="24"/>
        <v>258</v>
      </c>
      <c r="AH3096" s="20" t="str">
        <f t="shared" si="14"/>
        <v/>
      </c>
      <c r="AI3096" s="24"/>
      <c r="AJ3096" s="24"/>
      <c r="AK3096" s="24"/>
      <c r="AL3096" s="22">
        <f t="shared" si="25"/>
        <v>1</v>
      </c>
    </row>
    <row r="3097" ht="12.75" customHeight="1">
      <c r="A3097" s="13" t="s">
        <v>203</v>
      </c>
      <c r="B3097" s="13" t="str">
        <f>IFERROR(__xludf.DUMMYFUNCTION("REGEXREPLACE(A3097, ""\d"", """")"),"         Кировская область")</f>
        <v>         Кировская область</v>
      </c>
      <c r="C3097" s="14" t="str">
        <f t="shared" si="15"/>
        <v>Кировская область</v>
      </c>
      <c r="D3097" s="3">
        <f t="shared" si="16"/>
        <v>2</v>
      </c>
      <c r="E3097" s="15" t="s">
        <v>47</v>
      </c>
      <c r="F3097" s="13" t="str">
        <f>IFERROR(__xludf.DUMMYFUNCTION("REGEXEXTRACT(E3097, ""[А-Яа-я].*"")"),"транспортные травмы всех видов")</f>
        <v>транспортные травмы всех видов</v>
      </c>
      <c r="G3097" s="16">
        <f t="shared" si="17"/>
        <v>2</v>
      </c>
      <c r="H3097" s="13" t="s">
        <v>28</v>
      </c>
      <c r="I3097" s="13" t="str">
        <f>IFERROR(__xludf.DUMMYFUNCTION("REGEXREPLACE(H3097, "".*\s"", """")"),"человек")</f>
        <v>человек</v>
      </c>
      <c r="J3097" s="13" t="s">
        <v>29</v>
      </c>
      <c r="K3097" s="17" t="str">
        <f>IFERROR(__xludf.DUMMYFUNCTION("REGEXREPLACE(J3097, ""^[\d\s]+"", """")"),"значение показателя за год")</f>
        <v>значение показателя за год</v>
      </c>
      <c r="L3097" s="16">
        <f t="shared" si="18"/>
        <v>2</v>
      </c>
      <c r="M3097" s="13" t="s">
        <v>31</v>
      </c>
      <c r="N3097" s="13" t="str">
        <f>IFERROR(__xludf.DUMMYFUNCTION("REGEXEXTRACT(M3097, "" (.+)$"")"),"городское население")</f>
        <v>городское население</v>
      </c>
      <c r="O3097" s="18">
        <v>159.0</v>
      </c>
      <c r="P3097" s="18">
        <v>161.0</v>
      </c>
      <c r="Q3097" s="18">
        <v>134.0</v>
      </c>
      <c r="R3097" s="18">
        <v>122.0</v>
      </c>
      <c r="S3097" s="23" t="s">
        <v>37</v>
      </c>
      <c r="T3097" s="23" t="s">
        <v>37</v>
      </c>
      <c r="U3097" s="23" t="s">
        <v>37</v>
      </c>
      <c r="V3097" s="23" t="s">
        <v>37</v>
      </c>
      <c r="W3097" s="23" t="s">
        <v>37</v>
      </c>
      <c r="X3097" s="23" t="s">
        <v>37</v>
      </c>
      <c r="Y3097" s="23" t="s">
        <v>37</v>
      </c>
      <c r="Z3097" s="19" t="str">
        <f t="shared" si="6"/>
        <v/>
      </c>
      <c r="AA3097" s="19">
        <f t="shared" si="19"/>
        <v>576</v>
      </c>
      <c r="AB3097" s="19" t="str">
        <f t="shared" si="8"/>
        <v/>
      </c>
      <c r="AC3097" s="19">
        <f t="shared" si="20"/>
        <v>144</v>
      </c>
      <c r="AD3097" s="19">
        <f t="shared" si="21"/>
        <v>173.5</v>
      </c>
      <c r="AE3097" s="19" t="str">
        <f t="shared" si="22"/>
        <v>Нет моды</v>
      </c>
      <c r="AF3097" s="19">
        <f t="shared" si="23"/>
        <v>122</v>
      </c>
      <c r="AG3097" s="19">
        <f t="shared" si="24"/>
        <v>161</v>
      </c>
      <c r="AH3097" s="20" t="str">
        <f t="shared" si="14"/>
        <v/>
      </c>
      <c r="AI3097" s="24"/>
      <c r="AJ3097" s="24"/>
      <c r="AK3097" s="24"/>
      <c r="AL3097" s="22">
        <f t="shared" si="25"/>
        <v>1</v>
      </c>
    </row>
    <row r="3098" ht="12.75" customHeight="1">
      <c r="A3098" s="13" t="s">
        <v>203</v>
      </c>
      <c r="B3098" s="13" t="str">
        <f>IFERROR(__xludf.DUMMYFUNCTION("REGEXREPLACE(A3098, ""\d"", """")"),"         Кировская область")</f>
        <v>         Кировская область</v>
      </c>
      <c r="C3098" s="14" t="str">
        <f t="shared" si="15"/>
        <v>Кировская область</v>
      </c>
      <c r="D3098" s="3">
        <f t="shared" si="16"/>
        <v>2</v>
      </c>
      <c r="E3098" s="15" t="s">
        <v>47</v>
      </c>
      <c r="F3098" s="13" t="str">
        <f>IFERROR(__xludf.DUMMYFUNCTION("REGEXEXTRACT(E3098, ""[А-Яа-я].*"")"),"транспортные травмы всех видов")</f>
        <v>транспортные травмы всех видов</v>
      </c>
      <c r="G3098" s="16">
        <f t="shared" si="17"/>
        <v>2</v>
      </c>
      <c r="H3098" s="13" t="s">
        <v>28</v>
      </c>
      <c r="I3098" s="13" t="str">
        <f>IFERROR(__xludf.DUMMYFUNCTION("REGEXREPLACE(H3098, "".*\s"", """")"),"человек")</f>
        <v>человек</v>
      </c>
      <c r="J3098" s="13" t="s">
        <v>29</v>
      </c>
      <c r="K3098" s="17" t="str">
        <f>IFERROR(__xludf.DUMMYFUNCTION("REGEXREPLACE(J3098, ""^[\d\s]+"", """")"),"значение показателя за год")</f>
        <v>значение показателя за год</v>
      </c>
      <c r="L3098" s="16">
        <f t="shared" si="18"/>
        <v>2</v>
      </c>
      <c r="M3098" s="13" t="s">
        <v>32</v>
      </c>
      <c r="N3098" s="13" t="str">
        <f>IFERROR(__xludf.DUMMYFUNCTION("REGEXEXTRACT(M3098, "" (.+)$"")"),"сельское население")</f>
        <v>сельское население</v>
      </c>
      <c r="O3098" s="18">
        <v>99.0</v>
      </c>
      <c r="P3098" s="18">
        <v>91.0</v>
      </c>
      <c r="Q3098" s="18">
        <v>74.0</v>
      </c>
      <c r="R3098" s="18">
        <v>64.0</v>
      </c>
      <c r="S3098" s="23" t="s">
        <v>37</v>
      </c>
      <c r="T3098" s="23" t="s">
        <v>37</v>
      </c>
      <c r="U3098" s="23" t="s">
        <v>37</v>
      </c>
      <c r="V3098" s="23" t="s">
        <v>37</v>
      </c>
      <c r="W3098" s="23" t="s">
        <v>37</v>
      </c>
      <c r="X3098" s="23" t="s">
        <v>37</v>
      </c>
      <c r="Y3098" s="23" t="s">
        <v>37</v>
      </c>
      <c r="Z3098" s="19" t="str">
        <f t="shared" si="6"/>
        <v/>
      </c>
      <c r="AA3098" s="19" t="str">
        <f t="shared" si="19"/>
        <v/>
      </c>
      <c r="AB3098" s="19">
        <f t="shared" si="8"/>
        <v>328</v>
      </c>
      <c r="AC3098" s="19">
        <f t="shared" si="20"/>
        <v>82</v>
      </c>
      <c r="AD3098" s="19">
        <f t="shared" si="21"/>
        <v>110.5</v>
      </c>
      <c r="AE3098" s="19" t="str">
        <f t="shared" si="22"/>
        <v>Нет моды</v>
      </c>
      <c r="AF3098" s="19">
        <f t="shared" si="23"/>
        <v>64</v>
      </c>
      <c r="AG3098" s="19">
        <f t="shared" si="24"/>
        <v>99</v>
      </c>
      <c r="AH3098" s="20" t="str">
        <f t="shared" si="14"/>
        <v>Город: 64%; Село: 36%</v>
      </c>
      <c r="AI3098" s="24"/>
      <c r="AJ3098" s="24"/>
      <c r="AK3098" s="24"/>
      <c r="AL3098" s="22">
        <f t="shared" si="25"/>
        <v>1</v>
      </c>
    </row>
    <row r="3099" ht="12.75" customHeight="1">
      <c r="A3099" s="13" t="s">
        <v>203</v>
      </c>
      <c r="B3099" s="13" t="str">
        <f>IFERROR(__xludf.DUMMYFUNCTION("REGEXREPLACE(A3099, ""\d"", """")"),"         Кировская область")</f>
        <v>         Кировская область</v>
      </c>
      <c r="C3099" s="14" t="str">
        <f t="shared" si="15"/>
        <v>Кировская область</v>
      </c>
      <c r="D3099" s="3">
        <f t="shared" si="16"/>
        <v>2</v>
      </c>
      <c r="E3099" s="15" t="s">
        <v>48</v>
      </c>
      <c r="F3099" s="13" t="str">
        <f>IFERROR(__xludf.DUMMYFUNCTION("REGEXEXTRACT(E3099, ""[А-Яа-я].*"")"),"Убийство")</f>
        <v>Убийство</v>
      </c>
      <c r="G3099" s="16">
        <f t="shared" si="17"/>
        <v>2</v>
      </c>
      <c r="H3099" s="13" t="s">
        <v>28</v>
      </c>
      <c r="I3099" s="13" t="str">
        <f>IFERROR(__xludf.DUMMYFUNCTION("REGEXREPLACE(H3099, "".*\s"", """")"),"человек")</f>
        <v>человек</v>
      </c>
      <c r="J3099" s="13" t="s">
        <v>29</v>
      </c>
      <c r="K3099" s="17" t="str">
        <f>IFERROR(__xludf.DUMMYFUNCTION("REGEXREPLACE(J3099, ""^[\d\s]+"", """")"),"значение показателя за год")</f>
        <v>значение показателя за год</v>
      </c>
      <c r="L3099" s="16">
        <f t="shared" si="18"/>
        <v>2</v>
      </c>
      <c r="M3099" s="13" t="s">
        <v>30</v>
      </c>
      <c r="N3099" s="13" t="str">
        <f>IFERROR(__xludf.DUMMYFUNCTION("REGEXEXTRACT(M3099, "" (.+)$"")"),"все население")</f>
        <v>все население</v>
      </c>
      <c r="O3099" s="18">
        <v>168.0</v>
      </c>
      <c r="P3099" s="18">
        <v>138.0</v>
      </c>
      <c r="Q3099" s="18">
        <v>126.0</v>
      </c>
      <c r="R3099" s="18">
        <v>119.0</v>
      </c>
      <c r="S3099" s="18">
        <v>97.0</v>
      </c>
      <c r="T3099" s="18">
        <v>89.0</v>
      </c>
      <c r="U3099" s="18">
        <v>73.0</v>
      </c>
      <c r="V3099" s="18">
        <v>75.0</v>
      </c>
      <c r="W3099" s="18">
        <v>62.0</v>
      </c>
      <c r="X3099" s="18">
        <v>82.0</v>
      </c>
      <c r="Y3099" s="18">
        <v>64.0</v>
      </c>
      <c r="Z3099" s="19">
        <f t="shared" si="6"/>
        <v>1093</v>
      </c>
      <c r="AA3099" s="19" t="str">
        <f t="shared" si="19"/>
        <v/>
      </c>
      <c r="AB3099" s="19" t="str">
        <f t="shared" si="8"/>
        <v/>
      </c>
      <c r="AC3099" s="19">
        <f t="shared" si="20"/>
        <v>99.36363636</v>
      </c>
      <c r="AD3099" s="19">
        <f t="shared" si="21"/>
        <v>89</v>
      </c>
      <c r="AE3099" s="19" t="str">
        <f t="shared" si="22"/>
        <v>Нет моды</v>
      </c>
      <c r="AF3099" s="19">
        <f t="shared" si="23"/>
        <v>62</v>
      </c>
      <c r="AG3099" s="19">
        <f t="shared" si="24"/>
        <v>168</v>
      </c>
      <c r="AH3099" s="20" t="str">
        <f t="shared" si="14"/>
        <v/>
      </c>
      <c r="AI3099" s="21"/>
      <c r="AJ3099" s="21"/>
      <c r="AK3099" s="21"/>
      <c r="AL3099" s="22">
        <f t="shared" si="25"/>
        <v>1</v>
      </c>
    </row>
    <row r="3100" ht="12.75" customHeight="1">
      <c r="A3100" s="13" t="s">
        <v>203</v>
      </c>
      <c r="B3100" s="13" t="str">
        <f>IFERROR(__xludf.DUMMYFUNCTION("REGEXREPLACE(A3100, ""\d"", """")"),"         Кировская область")</f>
        <v>         Кировская область</v>
      </c>
      <c r="C3100" s="14" t="str">
        <f t="shared" si="15"/>
        <v>Кировская область</v>
      </c>
      <c r="D3100" s="3">
        <f t="shared" si="16"/>
        <v>2</v>
      </c>
      <c r="E3100" s="15" t="s">
        <v>48</v>
      </c>
      <c r="F3100" s="13" t="str">
        <f>IFERROR(__xludf.DUMMYFUNCTION("REGEXEXTRACT(E3100, ""[А-Яа-я].*"")"),"Убийство")</f>
        <v>Убийство</v>
      </c>
      <c r="G3100" s="16">
        <f t="shared" si="17"/>
        <v>2</v>
      </c>
      <c r="H3100" s="13" t="s">
        <v>28</v>
      </c>
      <c r="I3100" s="13" t="str">
        <f>IFERROR(__xludf.DUMMYFUNCTION("REGEXREPLACE(H3100, "".*\s"", """")"),"человек")</f>
        <v>человек</v>
      </c>
      <c r="J3100" s="13" t="s">
        <v>29</v>
      </c>
      <c r="K3100" s="17" t="str">
        <f>IFERROR(__xludf.DUMMYFUNCTION("REGEXREPLACE(J3100, ""^[\d\s]+"", """")"),"значение показателя за год")</f>
        <v>значение показателя за год</v>
      </c>
      <c r="L3100" s="16">
        <f t="shared" si="18"/>
        <v>2</v>
      </c>
      <c r="M3100" s="13" t="s">
        <v>31</v>
      </c>
      <c r="N3100" s="13" t="str">
        <f>IFERROR(__xludf.DUMMYFUNCTION("REGEXEXTRACT(M3100, "" (.+)$"")"),"городское население")</f>
        <v>городское население</v>
      </c>
      <c r="O3100" s="18">
        <v>107.0</v>
      </c>
      <c r="P3100" s="18">
        <v>88.0</v>
      </c>
      <c r="Q3100" s="18">
        <v>84.0</v>
      </c>
      <c r="R3100" s="18">
        <v>75.0</v>
      </c>
      <c r="S3100" s="18">
        <v>61.0</v>
      </c>
      <c r="T3100" s="18">
        <v>58.0</v>
      </c>
      <c r="U3100" s="18">
        <v>53.0</v>
      </c>
      <c r="V3100" s="18">
        <v>47.0</v>
      </c>
      <c r="W3100" s="18">
        <v>37.0</v>
      </c>
      <c r="X3100" s="18">
        <v>55.0</v>
      </c>
      <c r="Y3100" s="18">
        <v>53.0</v>
      </c>
      <c r="Z3100" s="19" t="str">
        <f t="shared" si="6"/>
        <v/>
      </c>
      <c r="AA3100" s="19">
        <f t="shared" si="19"/>
        <v>718</v>
      </c>
      <c r="AB3100" s="19" t="str">
        <f t="shared" si="8"/>
        <v/>
      </c>
      <c r="AC3100" s="19">
        <f t="shared" si="20"/>
        <v>65.27272727</v>
      </c>
      <c r="AD3100" s="19">
        <f t="shared" si="21"/>
        <v>75</v>
      </c>
      <c r="AE3100" s="19" t="str">
        <f t="shared" si="22"/>
        <v>Нет моды</v>
      </c>
      <c r="AF3100" s="19">
        <f t="shared" si="23"/>
        <v>37</v>
      </c>
      <c r="AG3100" s="19">
        <f t="shared" si="24"/>
        <v>107</v>
      </c>
      <c r="AH3100" s="20" t="str">
        <f t="shared" si="14"/>
        <v/>
      </c>
      <c r="AI3100" s="21"/>
      <c r="AJ3100" s="21"/>
      <c r="AK3100" s="21"/>
      <c r="AL3100" s="22">
        <f t="shared" si="25"/>
        <v>1</v>
      </c>
    </row>
    <row r="3101" ht="12.75" customHeight="1">
      <c r="A3101" s="13" t="s">
        <v>203</v>
      </c>
      <c r="B3101" s="13" t="str">
        <f>IFERROR(__xludf.DUMMYFUNCTION("REGEXREPLACE(A3101, ""\d"", """")"),"         Кировская область")</f>
        <v>         Кировская область</v>
      </c>
      <c r="C3101" s="14" t="str">
        <f t="shared" si="15"/>
        <v>Кировская область</v>
      </c>
      <c r="D3101" s="3">
        <f t="shared" si="16"/>
        <v>2</v>
      </c>
      <c r="E3101" s="15" t="s">
        <v>48</v>
      </c>
      <c r="F3101" s="13" t="str">
        <f>IFERROR(__xludf.DUMMYFUNCTION("REGEXEXTRACT(E3101, ""[А-Яа-я].*"")"),"Убийство")</f>
        <v>Убийство</v>
      </c>
      <c r="G3101" s="16">
        <f t="shared" si="17"/>
        <v>2</v>
      </c>
      <c r="H3101" s="13" t="s">
        <v>28</v>
      </c>
      <c r="I3101" s="13" t="str">
        <f>IFERROR(__xludf.DUMMYFUNCTION("REGEXREPLACE(H3101, "".*\s"", """")"),"человек")</f>
        <v>человек</v>
      </c>
      <c r="J3101" s="13" t="s">
        <v>29</v>
      </c>
      <c r="K3101" s="17" t="str">
        <f>IFERROR(__xludf.DUMMYFUNCTION("REGEXREPLACE(J3101, ""^[\d\s]+"", """")"),"значение показателя за год")</f>
        <v>значение показателя за год</v>
      </c>
      <c r="L3101" s="16">
        <f t="shared" si="18"/>
        <v>2</v>
      </c>
      <c r="M3101" s="13" t="s">
        <v>32</v>
      </c>
      <c r="N3101" s="13" t="str">
        <f>IFERROR(__xludf.DUMMYFUNCTION("REGEXEXTRACT(M3101, "" (.+)$"")"),"сельское население")</f>
        <v>сельское население</v>
      </c>
      <c r="O3101" s="18">
        <v>61.0</v>
      </c>
      <c r="P3101" s="18">
        <v>50.0</v>
      </c>
      <c r="Q3101" s="18">
        <v>42.0</v>
      </c>
      <c r="R3101" s="18">
        <v>44.0</v>
      </c>
      <c r="S3101" s="18">
        <v>36.0</v>
      </c>
      <c r="T3101" s="18">
        <v>31.0</v>
      </c>
      <c r="U3101" s="18">
        <v>20.0</v>
      </c>
      <c r="V3101" s="18">
        <v>28.0</v>
      </c>
      <c r="W3101" s="18">
        <v>25.0</v>
      </c>
      <c r="X3101" s="18">
        <v>27.0</v>
      </c>
      <c r="Y3101" s="18">
        <v>11.0</v>
      </c>
      <c r="Z3101" s="19" t="str">
        <f t="shared" si="6"/>
        <v/>
      </c>
      <c r="AA3101" s="19" t="str">
        <f t="shared" si="19"/>
        <v/>
      </c>
      <c r="AB3101" s="19">
        <f t="shared" si="8"/>
        <v>375</v>
      </c>
      <c r="AC3101" s="19">
        <f t="shared" si="20"/>
        <v>34.09090909</v>
      </c>
      <c r="AD3101" s="19">
        <f t="shared" si="21"/>
        <v>48.5</v>
      </c>
      <c r="AE3101" s="19" t="str">
        <f t="shared" si="22"/>
        <v>Нет моды</v>
      </c>
      <c r="AF3101" s="19">
        <f t="shared" si="23"/>
        <v>11</v>
      </c>
      <c r="AG3101" s="19">
        <f t="shared" si="24"/>
        <v>61</v>
      </c>
      <c r="AH3101" s="20" t="str">
        <f t="shared" si="14"/>
        <v>Город: 66%; Село: 34%</v>
      </c>
      <c r="AI3101" s="21"/>
      <c r="AJ3101" s="21"/>
      <c r="AK3101" s="21"/>
      <c r="AL3101" s="22">
        <f t="shared" si="25"/>
        <v>1</v>
      </c>
    </row>
    <row r="3102" ht="12.75" customHeight="1">
      <c r="A3102" s="13" t="s">
        <v>203</v>
      </c>
      <c r="B3102" s="13" t="str">
        <f>IFERROR(__xludf.DUMMYFUNCTION("REGEXREPLACE(A3102, ""\d"", """")"),"         Кировская область")</f>
        <v>         Кировская область</v>
      </c>
      <c r="C3102" s="14" t="str">
        <f t="shared" si="15"/>
        <v>Кировская область</v>
      </c>
      <c r="D3102" s="3">
        <f t="shared" si="16"/>
        <v>2</v>
      </c>
      <c r="E3102" s="15" t="s">
        <v>49</v>
      </c>
      <c r="F3102" s="13" t="str">
        <f>IFERROR(__xludf.DUMMYFUNCTION("REGEXEXTRACT(E3102, ""[А-Яа-я].*"")"),"Цереброваскулярные болезни")</f>
        <v>Цереброваскулярные болезни</v>
      </c>
      <c r="G3102" s="16">
        <f t="shared" si="17"/>
        <v>2</v>
      </c>
      <c r="H3102" s="13" t="s">
        <v>28</v>
      </c>
      <c r="I3102" s="13" t="str">
        <f>IFERROR(__xludf.DUMMYFUNCTION("REGEXREPLACE(H3102, "".*\s"", """")"),"человек")</f>
        <v>человек</v>
      </c>
      <c r="J3102" s="13" t="s">
        <v>29</v>
      </c>
      <c r="K3102" s="17" t="str">
        <f>IFERROR(__xludf.DUMMYFUNCTION("REGEXREPLACE(J3102, ""^[\d\s]+"", """")"),"значение показателя за год")</f>
        <v>значение показателя за год</v>
      </c>
      <c r="L3102" s="16">
        <f t="shared" si="18"/>
        <v>2</v>
      </c>
      <c r="M3102" s="13" t="s">
        <v>30</v>
      </c>
      <c r="N3102" s="13" t="str">
        <f>IFERROR(__xludf.DUMMYFUNCTION("REGEXEXTRACT(M3102, "" (.+)$"")"),"все население")</f>
        <v>все население</v>
      </c>
      <c r="O3102" s="18">
        <v>5139.0</v>
      </c>
      <c r="P3102" s="18">
        <v>4099.0</v>
      </c>
      <c r="Q3102" s="18">
        <v>4176.0</v>
      </c>
      <c r="R3102" s="18">
        <v>3443.0</v>
      </c>
      <c r="S3102" s="18">
        <v>3451.0</v>
      </c>
      <c r="T3102" s="18">
        <v>2903.0</v>
      </c>
      <c r="U3102" s="18">
        <v>3206.0</v>
      </c>
      <c r="V3102" s="18">
        <v>3038.0</v>
      </c>
      <c r="W3102" s="18">
        <v>3686.0</v>
      </c>
      <c r="X3102" s="18">
        <v>3362.0</v>
      </c>
      <c r="Y3102" s="18">
        <v>2704.0</v>
      </c>
      <c r="Z3102" s="19">
        <f t="shared" si="6"/>
        <v>39207</v>
      </c>
      <c r="AA3102" s="19" t="str">
        <f t="shared" si="19"/>
        <v/>
      </c>
      <c r="AB3102" s="19" t="str">
        <f t="shared" si="8"/>
        <v/>
      </c>
      <c r="AC3102" s="19">
        <f t="shared" si="20"/>
        <v>3564.272727</v>
      </c>
      <c r="AD3102" s="19">
        <f t="shared" si="21"/>
        <v>1382.5</v>
      </c>
      <c r="AE3102" s="19" t="str">
        <f t="shared" si="22"/>
        <v>Нет моды</v>
      </c>
      <c r="AF3102" s="19">
        <f t="shared" si="23"/>
        <v>2704</v>
      </c>
      <c r="AG3102" s="19">
        <f t="shared" si="24"/>
        <v>5139</v>
      </c>
      <c r="AH3102" s="20" t="str">
        <f t="shared" si="14"/>
        <v/>
      </c>
      <c r="AI3102" s="21"/>
      <c r="AJ3102" s="21"/>
      <c r="AK3102" s="21"/>
      <c r="AL3102" s="22">
        <f t="shared" si="25"/>
        <v>1</v>
      </c>
    </row>
    <row r="3103" ht="12.75" customHeight="1">
      <c r="A3103" s="13" t="s">
        <v>203</v>
      </c>
      <c r="B3103" s="13" t="str">
        <f>IFERROR(__xludf.DUMMYFUNCTION("REGEXREPLACE(A3103, ""\d"", """")"),"         Кировская область")</f>
        <v>         Кировская область</v>
      </c>
      <c r="C3103" s="14" t="str">
        <f t="shared" si="15"/>
        <v>Кировская область</v>
      </c>
      <c r="D3103" s="3">
        <f t="shared" si="16"/>
        <v>2</v>
      </c>
      <c r="E3103" s="15" t="s">
        <v>49</v>
      </c>
      <c r="F3103" s="13" t="str">
        <f>IFERROR(__xludf.DUMMYFUNCTION("REGEXEXTRACT(E3103, ""[А-Яа-я].*"")"),"Цереброваскулярные болезни")</f>
        <v>Цереброваскулярные болезни</v>
      </c>
      <c r="G3103" s="16">
        <f t="shared" si="17"/>
        <v>2</v>
      </c>
      <c r="H3103" s="13" t="s">
        <v>28</v>
      </c>
      <c r="I3103" s="13" t="str">
        <f>IFERROR(__xludf.DUMMYFUNCTION("REGEXREPLACE(H3103, "".*\s"", """")"),"человек")</f>
        <v>человек</v>
      </c>
      <c r="J3103" s="13" t="s">
        <v>29</v>
      </c>
      <c r="K3103" s="17" t="str">
        <f>IFERROR(__xludf.DUMMYFUNCTION("REGEXREPLACE(J3103, ""^[\d\s]+"", """")"),"значение показателя за год")</f>
        <v>значение показателя за год</v>
      </c>
      <c r="L3103" s="16">
        <f t="shared" si="18"/>
        <v>2</v>
      </c>
      <c r="M3103" s="13" t="s">
        <v>31</v>
      </c>
      <c r="N3103" s="13" t="str">
        <f>IFERROR(__xludf.DUMMYFUNCTION("REGEXEXTRACT(M3103, "" (.+)$"")"),"городское население")</f>
        <v>городское население</v>
      </c>
      <c r="O3103" s="18">
        <v>3545.0</v>
      </c>
      <c r="P3103" s="18">
        <v>2772.0</v>
      </c>
      <c r="Q3103" s="18">
        <v>2835.0</v>
      </c>
      <c r="R3103" s="18">
        <v>2313.0</v>
      </c>
      <c r="S3103" s="18">
        <v>2380.0</v>
      </c>
      <c r="T3103" s="18">
        <v>2006.0</v>
      </c>
      <c r="U3103" s="18">
        <v>2242.0</v>
      </c>
      <c r="V3103" s="18">
        <v>2207.0</v>
      </c>
      <c r="W3103" s="18">
        <v>2663.0</v>
      </c>
      <c r="X3103" s="18">
        <v>2339.0</v>
      </c>
      <c r="Y3103" s="18">
        <v>1879.0</v>
      </c>
      <c r="Z3103" s="19" t="str">
        <f t="shared" si="6"/>
        <v/>
      </c>
      <c r="AA3103" s="19">
        <f t="shared" si="19"/>
        <v>27181</v>
      </c>
      <c r="AB3103" s="19" t="str">
        <f t="shared" si="8"/>
        <v/>
      </c>
      <c r="AC3103" s="19">
        <f t="shared" si="20"/>
        <v>2471</v>
      </c>
      <c r="AD3103" s="19">
        <f t="shared" si="21"/>
        <v>2869</v>
      </c>
      <c r="AE3103" s="19" t="str">
        <f t="shared" si="22"/>
        <v>Нет моды</v>
      </c>
      <c r="AF3103" s="19">
        <f t="shared" si="23"/>
        <v>1879</v>
      </c>
      <c r="AG3103" s="19">
        <f t="shared" si="24"/>
        <v>3545</v>
      </c>
      <c r="AH3103" s="20" t="str">
        <f t="shared" si="14"/>
        <v/>
      </c>
      <c r="AI3103" s="21"/>
      <c r="AJ3103" s="21"/>
      <c r="AK3103" s="21"/>
      <c r="AL3103" s="22">
        <f t="shared" si="25"/>
        <v>1</v>
      </c>
    </row>
    <row r="3104" ht="12.75" customHeight="1">
      <c r="A3104" s="13" t="s">
        <v>203</v>
      </c>
      <c r="B3104" s="13" t="str">
        <f>IFERROR(__xludf.DUMMYFUNCTION("REGEXREPLACE(A3104, ""\d"", """")"),"         Кировская область")</f>
        <v>         Кировская область</v>
      </c>
      <c r="C3104" s="14" t="str">
        <f t="shared" si="15"/>
        <v>Кировская область</v>
      </c>
      <c r="D3104" s="3">
        <f t="shared" si="16"/>
        <v>2</v>
      </c>
      <c r="E3104" s="15" t="s">
        <v>49</v>
      </c>
      <c r="F3104" s="13" t="str">
        <f>IFERROR(__xludf.DUMMYFUNCTION("REGEXEXTRACT(E3104, ""[А-Яа-я].*"")"),"Цереброваскулярные болезни")</f>
        <v>Цереброваскулярные болезни</v>
      </c>
      <c r="G3104" s="16">
        <f t="shared" si="17"/>
        <v>2</v>
      </c>
      <c r="H3104" s="13" t="s">
        <v>28</v>
      </c>
      <c r="I3104" s="13" t="str">
        <f>IFERROR(__xludf.DUMMYFUNCTION("REGEXREPLACE(H3104, "".*\s"", """")"),"человек")</f>
        <v>человек</v>
      </c>
      <c r="J3104" s="13" t="s">
        <v>29</v>
      </c>
      <c r="K3104" s="17" t="str">
        <f>IFERROR(__xludf.DUMMYFUNCTION("REGEXREPLACE(J3104, ""^[\d\s]+"", """")"),"значение показателя за год")</f>
        <v>значение показателя за год</v>
      </c>
      <c r="L3104" s="16">
        <f t="shared" si="18"/>
        <v>2</v>
      </c>
      <c r="M3104" s="13" t="s">
        <v>32</v>
      </c>
      <c r="N3104" s="13" t="str">
        <f>IFERROR(__xludf.DUMMYFUNCTION("REGEXEXTRACT(M3104, "" (.+)$"")"),"сельское население")</f>
        <v>сельское население</v>
      </c>
      <c r="O3104" s="18">
        <v>1594.0</v>
      </c>
      <c r="P3104" s="18">
        <v>1327.0</v>
      </c>
      <c r="Q3104" s="18">
        <v>1341.0</v>
      </c>
      <c r="R3104" s="18">
        <v>1130.0</v>
      </c>
      <c r="S3104" s="18">
        <v>1071.0</v>
      </c>
      <c r="T3104" s="18">
        <v>897.0</v>
      </c>
      <c r="U3104" s="18">
        <v>964.0</v>
      </c>
      <c r="V3104" s="18">
        <v>831.0</v>
      </c>
      <c r="W3104" s="18">
        <v>1023.0</v>
      </c>
      <c r="X3104" s="18">
        <v>1023.0</v>
      </c>
      <c r="Y3104" s="18">
        <v>825.0</v>
      </c>
      <c r="Z3104" s="19" t="str">
        <f t="shared" si="6"/>
        <v/>
      </c>
      <c r="AA3104" s="19" t="str">
        <f t="shared" si="19"/>
        <v/>
      </c>
      <c r="AB3104" s="19">
        <f t="shared" si="8"/>
        <v>12026</v>
      </c>
      <c r="AC3104" s="19">
        <f t="shared" si="20"/>
        <v>1093.272727</v>
      </c>
      <c r="AD3104" s="19">
        <f t="shared" si="21"/>
        <v>1736.5</v>
      </c>
      <c r="AE3104" s="19" t="str">
        <f t="shared" si="22"/>
        <v>Нет моды</v>
      </c>
      <c r="AF3104" s="19">
        <f t="shared" si="23"/>
        <v>825</v>
      </c>
      <c r="AG3104" s="19">
        <f t="shared" si="24"/>
        <v>1594</v>
      </c>
      <c r="AH3104" s="20" t="str">
        <f t="shared" si="14"/>
        <v>Город: 69%; Село: 31%</v>
      </c>
      <c r="AI3104" s="21"/>
      <c r="AJ3104" s="21"/>
      <c r="AK3104" s="21"/>
      <c r="AL3104" s="22">
        <f t="shared" si="25"/>
        <v>1</v>
      </c>
    </row>
    <row r="3105" ht="12.75" customHeight="1">
      <c r="A3105" s="13" t="s">
        <v>204</v>
      </c>
      <c r="B3105" s="13" t="str">
        <f>IFERROR(__xludf.DUMMYFUNCTION("REGEXREPLACE(A3105, ""\d"", """")"),"         Нижегородская область")</f>
        <v>         Нижегородская область</v>
      </c>
      <c r="C3105" s="14" t="str">
        <f t="shared" si="15"/>
        <v>Нижегородская область</v>
      </c>
      <c r="D3105" s="3">
        <f t="shared" si="16"/>
        <v>2</v>
      </c>
      <c r="E3105" s="15" t="s">
        <v>27</v>
      </c>
      <c r="F3105" s="13" t="str">
        <f>IFERROR(__xludf.DUMMYFUNCTION("REGEXEXTRACT(E3105, ""[А-Яа-я].*"")"),"Болезни органов дыхания")</f>
        <v>Болезни органов дыхания</v>
      </c>
      <c r="G3105" s="16">
        <f t="shared" si="17"/>
        <v>2</v>
      </c>
      <c r="H3105" s="13" t="s">
        <v>28</v>
      </c>
      <c r="I3105" s="13" t="str">
        <f>IFERROR(__xludf.DUMMYFUNCTION("REGEXREPLACE(H3105, "".*\s"", """")"),"человек")</f>
        <v>человек</v>
      </c>
      <c r="J3105" s="13" t="s">
        <v>29</v>
      </c>
      <c r="K3105" s="17" t="str">
        <f>IFERROR(__xludf.DUMMYFUNCTION("REGEXREPLACE(J3105, ""^[\d\s]+"", """")"),"значение показателя за год")</f>
        <v>значение показателя за год</v>
      </c>
      <c r="L3105" s="16">
        <f t="shared" si="18"/>
        <v>2</v>
      </c>
      <c r="M3105" s="13" t="s">
        <v>30</v>
      </c>
      <c r="N3105" s="13" t="str">
        <f>IFERROR(__xludf.DUMMYFUNCTION("REGEXEXTRACT(M3105, "" (.+)$"")"),"все население")</f>
        <v>все население</v>
      </c>
      <c r="O3105" s="18">
        <v>1463.0</v>
      </c>
      <c r="P3105" s="18">
        <v>1510.0</v>
      </c>
      <c r="Q3105" s="18">
        <v>1435.0</v>
      </c>
      <c r="R3105" s="18">
        <v>1401.0</v>
      </c>
      <c r="S3105" s="18">
        <v>1149.0</v>
      </c>
      <c r="T3105" s="18">
        <v>1213.0</v>
      </c>
      <c r="U3105" s="18">
        <v>1111.0</v>
      </c>
      <c r="V3105" s="18">
        <v>1184.0</v>
      </c>
      <c r="W3105" s="18">
        <v>1091.0</v>
      </c>
      <c r="X3105" s="18">
        <v>1190.0</v>
      </c>
      <c r="Y3105" s="18">
        <v>1590.0</v>
      </c>
      <c r="Z3105" s="19">
        <f t="shared" si="6"/>
        <v>14337</v>
      </c>
      <c r="AA3105" s="19" t="str">
        <f t="shared" si="19"/>
        <v/>
      </c>
      <c r="AB3105" s="19" t="str">
        <f t="shared" si="8"/>
        <v/>
      </c>
      <c r="AC3105" s="19">
        <f t="shared" si="20"/>
        <v>1303.363636</v>
      </c>
      <c r="AD3105" s="19">
        <f t="shared" si="21"/>
        <v>1166.5</v>
      </c>
      <c r="AE3105" s="19" t="str">
        <f t="shared" si="22"/>
        <v>Нет моды</v>
      </c>
      <c r="AF3105" s="19">
        <f t="shared" si="23"/>
        <v>1091</v>
      </c>
      <c r="AG3105" s="19">
        <f t="shared" si="24"/>
        <v>1590</v>
      </c>
      <c r="AH3105" s="20" t="str">
        <f t="shared" si="14"/>
        <v/>
      </c>
      <c r="AI3105" s="21"/>
      <c r="AJ3105" s="21"/>
      <c r="AK3105" s="21"/>
      <c r="AL3105" s="22">
        <f t="shared" si="25"/>
        <v>1</v>
      </c>
    </row>
    <row r="3106" ht="12.75" customHeight="1">
      <c r="A3106" s="13" t="s">
        <v>204</v>
      </c>
      <c r="B3106" s="13" t="str">
        <f>IFERROR(__xludf.DUMMYFUNCTION("REGEXREPLACE(A3106, ""\d"", """")"),"         Нижегородская область")</f>
        <v>         Нижегородская область</v>
      </c>
      <c r="C3106" s="14" t="str">
        <f t="shared" si="15"/>
        <v>Нижегородская область</v>
      </c>
      <c r="D3106" s="3">
        <f t="shared" si="16"/>
        <v>2</v>
      </c>
      <c r="E3106" s="15" t="s">
        <v>27</v>
      </c>
      <c r="F3106" s="13" t="str">
        <f>IFERROR(__xludf.DUMMYFUNCTION("REGEXEXTRACT(E3106, ""[А-Яа-я].*"")"),"Болезни органов дыхания")</f>
        <v>Болезни органов дыхания</v>
      </c>
      <c r="G3106" s="16">
        <f t="shared" si="17"/>
        <v>2</v>
      </c>
      <c r="H3106" s="13" t="s">
        <v>28</v>
      </c>
      <c r="I3106" s="13" t="str">
        <f>IFERROR(__xludf.DUMMYFUNCTION("REGEXREPLACE(H3106, "".*\s"", """")"),"человек")</f>
        <v>человек</v>
      </c>
      <c r="J3106" s="13" t="s">
        <v>29</v>
      </c>
      <c r="K3106" s="17" t="str">
        <f>IFERROR(__xludf.DUMMYFUNCTION("REGEXREPLACE(J3106, ""^[\d\s]+"", """")"),"значение показателя за год")</f>
        <v>значение показателя за год</v>
      </c>
      <c r="L3106" s="16">
        <f t="shared" si="18"/>
        <v>2</v>
      </c>
      <c r="M3106" s="13" t="s">
        <v>31</v>
      </c>
      <c r="N3106" s="13" t="str">
        <f>IFERROR(__xludf.DUMMYFUNCTION("REGEXEXTRACT(M3106, "" (.+)$"")"),"городское население")</f>
        <v>городское население</v>
      </c>
      <c r="O3106" s="18">
        <v>1032.0</v>
      </c>
      <c r="P3106" s="18">
        <v>1102.0</v>
      </c>
      <c r="Q3106" s="18">
        <v>1095.0</v>
      </c>
      <c r="R3106" s="18">
        <v>1076.0</v>
      </c>
      <c r="S3106" s="18">
        <v>879.0</v>
      </c>
      <c r="T3106" s="18">
        <v>948.0</v>
      </c>
      <c r="U3106" s="18">
        <v>825.0</v>
      </c>
      <c r="V3106" s="18">
        <v>878.0</v>
      </c>
      <c r="W3106" s="18">
        <v>776.0</v>
      </c>
      <c r="X3106" s="18">
        <v>892.0</v>
      </c>
      <c r="Y3106" s="18">
        <v>1189.0</v>
      </c>
      <c r="Z3106" s="19" t="str">
        <f t="shared" si="6"/>
        <v/>
      </c>
      <c r="AA3106" s="19">
        <f t="shared" si="19"/>
        <v>10692</v>
      </c>
      <c r="AB3106" s="19" t="str">
        <f t="shared" si="8"/>
        <v/>
      </c>
      <c r="AC3106" s="19">
        <f t="shared" si="20"/>
        <v>972</v>
      </c>
      <c r="AD3106" s="19">
        <f t="shared" si="21"/>
        <v>1106.5</v>
      </c>
      <c r="AE3106" s="19" t="str">
        <f t="shared" si="22"/>
        <v>Нет моды</v>
      </c>
      <c r="AF3106" s="19">
        <f t="shared" si="23"/>
        <v>776</v>
      </c>
      <c r="AG3106" s="19">
        <f t="shared" si="24"/>
        <v>1189</v>
      </c>
      <c r="AH3106" s="20" t="str">
        <f t="shared" si="14"/>
        <v/>
      </c>
      <c r="AI3106" s="21"/>
      <c r="AJ3106" s="21"/>
      <c r="AK3106" s="21"/>
      <c r="AL3106" s="22">
        <f t="shared" si="25"/>
        <v>1</v>
      </c>
    </row>
    <row r="3107" ht="12.75" customHeight="1">
      <c r="A3107" s="13" t="s">
        <v>204</v>
      </c>
      <c r="B3107" s="13" t="str">
        <f>IFERROR(__xludf.DUMMYFUNCTION("REGEXREPLACE(A3107, ""\d"", """")"),"         Нижегородская область")</f>
        <v>         Нижегородская область</v>
      </c>
      <c r="C3107" s="14" t="str">
        <f t="shared" si="15"/>
        <v>Нижегородская область</v>
      </c>
      <c r="D3107" s="3">
        <f t="shared" si="16"/>
        <v>2</v>
      </c>
      <c r="E3107" s="15" t="s">
        <v>27</v>
      </c>
      <c r="F3107" s="13" t="str">
        <f>IFERROR(__xludf.DUMMYFUNCTION("REGEXEXTRACT(E3107, ""[А-Яа-я].*"")"),"Болезни органов дыхания")</f>
        <v>Болезни органов дыхания</v>
      </c>
      <c r="G3107" s="16">
        <f t="shared" si="17"/>
        <v>2</v>
      </c>
      <c r="H3107" s="13" t="s">
        <v>28</v>
      </c>
      <c r="I3107" s="13" t="str">
        <f>IFERROR(__xludf.DUMMYFUNCTION("REGEXREPLACE(H3107, "".*\s"", """")"),"человек")</f>
        <v>человек</v>
      </c>
      <c r="J3107" s="13" t="s">
        <v>29</v>
      </c>
      <c r="K3107" s="17" t="str">
        <f>IFERROR(__xludf.DUMMYFUNCTION("REGEXREPLACE(J3107, ""^[\d\s]+"", """")"),"значение показателя за год")</f>
        <v>значение показателя за год</v>
      </c>
      <c r="L3107" s="16">
        <f t="shared" si="18"/>
        <v>2</v>
      </c>
      <c r="M3107" s="13" t="s">
        <v>32</v>
      </c>
      <c r="N3107" s="13" t="str">
        <f>IFERROR(__xludf.DUMMYFUNCTION("REGEXEXTRACT(M3107, "" (.+)$"")"),"сельское население")</f>
        <v>сельское население</v>
      </c>
      <c r="O3107" s="18">
        <v>431.0</v>
      </c>
      <c r="P3107" s="18">
        <v>408.0</v>
      </c>
      <c r="Q3107" s="18">
        <v>340.0</v>
      </c>
      <c r="R3107" s="18">
        <v>325.0</v>
      </c>
      <c r="S3107" s="18">
        <v>270.0</v>
      </c>
      <c r="T3107" s="18">
        <v>265.0</v>
      </c>
      <c r="U3107" s="18">
        <v>286.0</v>
      </c>
      <c r="V3107" s="18">
        <v>306.0</v>
      </c>
      <c r="W3107" s="18">
        <v>315.0</v>
      </c>
      <c r="X3107" s="18">
        <v>298.0</v>
      </c>
      <c r="Y3107" s="18">
        <v>401.0</v>
      </c>
      <c r="Z3107" s="19" t="str">
        <f t="shared" si="6"/>
        <v/>
      </c>
      <c r="AA3107" s="19" t="str">
        <f t="shared" si="19"/>
        <v/>
      </c>
      <c r="AB3107" s="19">
        <f t="shared" si="8"/>
        <v>3645</v>
      </c>
      <c r="AC3107" s="19">
        <f t="shared" si="20"/>
        <v>331.3636364</v>
      </c>
      <c r="AD3107" s="19">
        <f t="shared" si="21"/>
        <v>603.5</v>
      </c>
      <c r="AE3107" s="19" t="str">
        <f t="shared" si="22"/>
        <v>Нет моды</v>
      </c>
      <c r="AF3107" s="19">
        <f t="shared" si="23"/>
        <v>265</v>
      </c>
      <c r="AG3107" s="19">
        <f t="shared" si="24"/>
        <v>431</v>
      </c>
      <c r="AH3107" s="20" t="str">
        <f t="shared" si="14"/>
        <v>Город: 75%; Село: 25%</v>
      </c>
      <c r="AI3107" s="21"/>
      <c r="AJ3107" s="21"/>
      <c r="AK3107" s="21"/>
      <c r="AL3107" s="22">
        <f t="shared" si="25"/>
        <v>1</v>
      </c>
    </row>
    <row r="3108" ht="12.75" customHeight="1">
      <c r="A3108" s="13" t="s">
        <v>204</v>
      </c>
      <c r="B3108" s="13" t="str">
        <f>IFERROR(__xludf.DUMMYFUNCTION("REGEXREPLACE(A3108, ""\d"", """")"),"         Нижегородская область")</f>
        <v>         Нижегородская область</v>
      </c>
      <c r="C3108" s="14" t="str">
        <f t="shared" si="15"/>
        <v>Нижегородская область</v>
      </c>
      <c r="D3108" s="3">
        <f t="shared" si="16"/>
        <v>2</v>
      </c>
      <c r="E3108" s="15" t="s">
        <v>33</v>
      </c>
      <c r="F3108" s="13" t="str">
        <f>IFERROR(__xludf.DUMMYFUNCTION("REGEXEXTRACT(E3108, ""[А-Яа-я].*"")"),"Болезни органов пищеварения")</f>
        <v>Болезни органов пищеварения</v>
      </c>
      <c r="G3108" s="16">
        <f t="shared" si="17"/>
        <v>2</v>
      </c>
      <c r="H3108" s="13" t="s">
        <v>28</v>
      </c>
      <c r="I3108" s="13" t="str">
        <f>IFERROR(__xludf.DUMMYFUNCTION("REGEXREPLACE(H3108, "".*\s"", """")"),"человек")</f>
        <v>человек</v>
      </c>
      <c r="J3108" s="13" t="s">
        <v>29</v>
      </c>
      <c r="K3108" s="17" t="str">
        <f>IFERROR(__xludf.DUMMYFUNCTION("REGEXREPLACE(J3108, ""^[\d\s]+"", """")"),"значение показателя за год")</f>
        <v>значение показателя за год</v>
      </c>
      <c r="L3108" s="16">
        <f t="shared" si="18"/>
        <v>2</v>
      </c>
      <c r="M3108" s="13" t="s">
        <v>30</v>
      </c>
      <c r="N3108" s="13" t="str">
        <f>IFERROR(__xludf.DUMMYFUNCTION("REGEXEXTRACT(M3108, "" (.+)$"")"),"все население")</f>
        <v>все население</v>
      </c>
      <c r="O3108" s="18">
        <v>2490.0</v>
      </c>
      <c r="P3108" s="18">
        <v>2834.0</v>
      </c>
      <c r="Q3108" s="18">
        <v>3125.0</v>
      </c>
      <c r="R3108" s="18">
        <v>2897.0</v>
      </c>
      <c r="S3108" s="18">
        <v>2650.0</v>
      </c>
      <c r="T3108" s="18">
        <v>2862.0</v>
      </c>
      <c r="U3108" s="18">
        <v>2933.0</v>
      </c>
      <c r="V3108" s="18">
        <v>3134.0</v>
      </c>
      <c r="W3108" s="18">
        <v>3254.0</v>
      </c>
      <c r="X3108" s="18">
        <v>2943.0</v>
      </c>
      <c r="Y3108" s="18">
        <v>3219.0</v>
      </c>
      <c r="Z3108" s="19">
        <f t="shared" si="6"/>
        <v>32341</v>
      </c>
      <c r="AA3108" s="19" t="str">
        <f t="shared" si="19"/>
        <v/>
      </c>
      <c r="AB3108" s="19" t="str">
        <f t="shared" si="8"/>
        <v/>
      </c>
      <c r="AC3108" s="19">
        <f t="shared" si="20"/>
        <v>2940.090909</v>
      </c>
      <c r="AD3108" s="19">
        <f t="shared" si="21"/>
        <v>1460.5</v>
      </c>
      <c r="AE3108" s="19" t="str">
        <f t="shared" si="22"/>
        <v>Нет моды</v>
      </c>
      <c r="AF3108" s="19">
        <f t="shared" si="23"/>
        <v>2490</v>
      </c>
      <c r="AG3108" s="19">
        <f t="shared" si="24"/>
        <v>3254</v>
      </c>
      <c r="AH3108" s="20" t="str">
        <f t="shared" si="14"/>
        <v/>
      </c>
      <c r="AI3108" s="21"/>
      <c r="AJ3108" s="21"/>
      <c r="AK3108" s="21"/>
      <c r="AL3108" s="22">
        <f t="shared" si="25"/>
        <v>1</v>
      </c>
    </row>
    <row r="3109" ht="12.75" customHeight="1">
      <c r="A3109" s="13" t="s">
        <v>204</v>
      </c>
      <c r="B3109" s="13" t="str">
        <f>IFERROR(__xludf.DUMMYFUNCTION("REGEXREPLACE(A3109, ""\d"", """")"),"         Нижегородская область")</f>
        <v>         Нижегородская область</v>
      </c>
      <c r="C3109" s="14" t="str">
        <f t="shared" si="15"/>
        <v>Нижегородская область</v>
      </c>
      <c r="D3109" s="3">
        <f t="shared" si="16"/>
        <v>2</v>
      </c>
      <c r="E3109" s="15" t="s">
        <v>33</v>
      </c>
      <c r="F3109" s="13" t="str">
        <f>IFERROR(__xludf.DUMMYFUNCTION("REGEXEXTRACT(E3109, ""[А-Яа-я].*"")"),"Болезни органов пищеварения")</f>
        <v>Болезни органов пищеварения</v>
      </c>
      <c r="G3109" s="16">
        <f t="shared" si="17"/>
        <v>2</v>
      </c>
      <c r="H3109" s="13" t="s">
        <v>28</v>
      </c>
      <c r="I3109" s="13" t="str">
        <f>IFERROR(__xludf.DUMMYFUNCTION("REGEXREPLACE(H3109, "".*\s"", """")"),"человек")</f>
        <v>человек</v>
      </c>
      <c r="J3109" s="13" t="s">
        <v>29</v>
      </c>
      <c r="K3109" s="17" t="str">
        <f>IFERROR(__xludf.DUMMYFUNCTION("REGEXREPLACE(J3109, ""^[\d\s]+"", """")"),"значение показателя за год")</f>
        <v>значение показателя за год</v>
      </c>
      <c r="L3109" s="16">
        <f t="shared" si="18"/>
        <v>2</v>
      </c>
      <c r="M3109" s="13" t="s">
        <v>31</v>
      </c>
      <c r="N3109" s="13" t="str">
        <f>IFERROR(__xludf.DUMMYFUNCTION("REGEXEXTRACT(M3109, "" (.+)$"")"),"городское население")</f>
        <v>городское население</v>
      </c>
      <c r="O3109" s="18">
        <v>2003.0</v>
      </c>
      <c r="P3109" s="18">
        <v>2248.0</v>
      </c>
      <c r="Q3109" s="18">
        <v>2529.0</v>
      </c>
      <c r="R3109" s="18">
        <v>2339.0</v>
      </c>
      <c r="S3109" s="18">
        <v>2175.0</v>
      </c>
      <c r="T3109" s="18">
        <v>2363.0</v>
      </c>
      <c r="U3109" s="18">
        <v>2381.0</v>
      </c>
      <c r="V3109" s="18">
        <v>2541.0</v>
      </c>
      <c r="W3109" s="18">
        <v>2670.0</v>
      </c>
      <c r="X3109" s="18">
        <v>2353.0</v>
      </c>
      <c r="Y3109" s="18">
        <v>2599.0</v>
      </c>
      <c r="Z3109" s="19" t="str">
        <f t="shared" si="6"/>
        <v/>
      </c>
      <c r="AA3109" s="19">
        <f t="shared" si="19"/>
        <v>26201</v>
      </c>
      <c r="AB3109" s="19" t="str">
        <f t="shared" si="8"/>
        <v/>
      </c>
      <c r="AC3109" s="19">
        <f t="shared" si="20"/>
        <v>2381.909091</v>
      </c>
      <c r="AD3109" s="19">
        <f t="shared" si="21"/>
        <v>2624.5</v>
      </c>
      <c r="AE3109" s="19" t="str">
        <f t="shared" si="22"/>
        <v>Нет моды</v>
      </c>
      <c r="AF3109" s="19">
        <f t="shared" si="23"/>
        <v>2003</v>
      </c>
      <c r="AG3109" s="19">
        <f t="shared" si="24"/>
        <v>2670</v>
      </c>
      <c r="AH3109" s="20" t="str">
        <f t="shared" si="14"/>
        <v/>
      </c>
      <c r="AI3109" s="21"/>
      <c r="AJ3109" s="21"/>
      <c r="AK3109" s="21"/>
      <c r="AL3109" s="22">
        <f t="shared" si="25"/>
        <v>1</v>
      </c>
    </row>
    <row r="3110" ht="12.75" customHeight="1">
      <c r="A3110" s="13" t="s">
        <v>204</v>
      </c>
      <c r="B3110" s="13" t="str">
        <f>IFERROR(__xludf.DUMMYFUNCTION("REGEXREPLACE(A3110, ""\d"", """")"),"         Нижегородская область")</f>
        <v>         Нижегородская область</v>
      </c>
      <c r="C3110" s="14" t="str">
        <f t="shared" si="15"/>
        <v>Нижегородская область</v>
      </c>
      <c r="D3110" s="3">
        <f t="shared" si="16"/>
        <v>2</v>
      </c>
      <c r="E3110" s="15" t="s">
        <v>33</v>
      </c>
      <c r="F3110" s="13" t="str">
        <f>IFERROR(__xludf.DUMMYFUNCTION("REGEXEXTRACT(E3110, ""[А-Яа-я].*"")"),"Болезни органов пищеварения")</f>
        <v>Болезни органов пищеварения</v>
      </c>
      <c r="G3110" s="16">
        <f t="shared" si="17"/>
        <v>2</v>
      </c>
      <c r="H3110" s="13" t="s">
        <v>28</v>
      </c>
      <c r="I3110" s="13" t="str">
        <f>IFERROR(__xludf.DUMMYFUNCTION("REGEXREPLACE(H3110, "".*\s"", """")"),"человек")</f>
        <v>человек</v>
      </c>
      <c r="J3110" s="13" t="s">
        <v>29</v>
      </c>
      <c r="K3110" s="17" t="str">
        <f>IFERROR(__xludf.DUMMYFUNCTION("REGEXREPLACE(J3110, ""^[\d\s]+"", """")"),"значение показателя за год")</f>
        <v>значение показателя за год</v>
      </c>
      <c r="L3110" s="16">
        <f t="shared" si="18"/>
        <v>2</v>
      </c>
      <c r="M3110" s="13" t="s">
        <v>32</v>
      </c>
      <c r="N3110" s="13" t="str">
        <f>IFERROR(__xludf.DUMMYFUNCTION("REGEXEXTRACT(M3110, "" (.+)$"")"),"сельское население")</f>
        <v>сельское население</v>
      </c>
      <c r="O3110" s="18">
        <v>487.0</v>
      </c>
      <c r="P3110" s="18">
        <v>586.0</v>
      </c>
      <c r="Q3110" s="18">
        <v>596.0</v>
      </c>
      <c r="R3110" s="18">
        <v>558.0</v>
      </c>
      <c r="S3110" s="18">
        <v>475.0</v>
      </c>
      <c r="T3110" s="18">
        <v>499.0</v>
      </c>
      <c r="U3110" s="18">
        <v>552.0</v>
      </c>
      <c r="V3110" s="18">
        <v>593.0</v>
      </c>
      <c r="W3110" s="18">
        <v>584.0</v>
      </c>
      <c r="X3110" s="18">
        <v>590.0</v>
      </c>
      <c r="Y3110" s="18">
        <v>620.0</v>
      </c>
      <c r="Z3110" s="19" t="str">
        <f t="shared" si="6"/>
        <v/>
      </c>
      <c r="AA3110" s="19" t="str">
        <f t="shared" si="19"/>
        <v/>
      </c>
      <c r="AB3110" s="19">
        <f t="shared" si="8"/>
        <v>6140</v>
      </c>
      <c r="AC3110" s="19">
        <f t="shared" si="20"/>
        <v>558.1818182</v>
      </c>
      <c r="AD3110" s="19">
        <f t="shared" si="21"/>
        <v>1311.5</v>
      </c>
      <c r="AE3110" s="19" t="str">
        <f t="shared" si="22"/>
        <v>Нет моды</v>
      </c>
      <c r="AF3110" s="19">
        <f t="shared" si="23"/>
        <v>475</v>
      </c>
      <c r="AG3110" s="19">
        <f t="shared" si="24"/>
        <v>620</v>
      </c>
      <c r="AH3110" s="20" t="str">
        <f t="shared" si="14"/>
        <v>Город: 81%; Село: 19%</v>
      </c>
      <c r="AI3110" s="21"/>
      <c r="AJ3110" s="21"/>
      <c r="AK3110" s="21"/>
      <c r="AL3110" s="22">
        <f t="shared" si="25"/>
        <v>1</v>
      </c>
    </row>
    <row r="3111" ht="12.75" customHeight="1">
      <c r="A3111" s="13" t="s">
        <v>204</v>
      </c>
      <c r="B3111" s="13" t="str">
        <f>IFERROR(__xludf.DUMMYFUNCTION("REGEXREPLACE(A3111, ""\d"", """")"),"         Нижегородская область")</f>
        <v>         Нижегородская область</v>
      </c>
      <c r="C3111" s="14" t="str">
        <f t="shared" si="15"/>
        <v>Нижегородская область</v>
      </c>
      <c r="D3111" s="3">
        <f t="shared" si="16"/>
        <v>2</v>
      </c>
      <c r="E3111" s="15" t="s">
        <v>34</v>
      </c>
      <c r="F3111" s="13" t="str">
        <f>IFERROR(__xludf.DUMMYFUNCTION("REGEXEXTRACT(E3111, ""[А-Яа-я].*"")"),"Болезни системы кровообращения")</f>
        <v>Болезни системы кровообращения</v>
      </c>
      <c r="G3111" s="16">
        <f t="shared" si="17"/>
        <v>2</v>
      </c>
      <c r="H3111" s="13" t="s">
        <v>28</v>
      </c>
      <c r="I3111" s="13" t="str">
        <f>IFERROR(__xludf.DUMMYFUNCTION("REGEXREPLACE(H3111, "".*\s"", """")"),"человек")</f>
        <v>человек</v>
      </c>
      <c r="J3111" s="13" t="s">
        <v>29</v>
      </c>
      <c r="K3111" s="17" t="str">
        <f>IFERROR(__xludf.DUMMYFUNCTION("REGEXREPLACE(J3111, ""^[\d\s]+"", """")"),"значение показателя за год")</f>
        <v>значение показателя за год</v>
      </c>
      <c r="L3111" s="16">
        <f t="shared" si="18"/>
        <v>2</v>
      </c>
      <c r="M3111" s="13" t="s">
        <v>30</v>
      </c>
      <c r="N3111" s="13" t="str">
        <f>IFERROR(__xludf.DUMMYFUNCTION("REGEXEXTRACT(M3111, "" (.+)$"")"),"все население")</f>
        <v>все население</v>
      </c>
      <c r="O3111" s="18">
        <v>32572.0</v>
      </c>
      <c r="P3111" s="18">
        <v>31301.0</v>
      </c>
      <c r="Q3111" s="18">
        <v>27207.0</v>
      </c>
      <c r="R3111" s="18">
        <v>21040.0</v>
      </c>
      <c r="S3111" s="18">
        <v>20563.0</v>
      </c>
      <c r="T3111" s="18">
        <v>21235.0</v>
      </c>
      <c r="U3111" s="18">
        <v>24894.0</v>
      </c>
      <c r="V3111" s="18">
        <v>27304.0</v>
      </c>
      <c r="W3111" s="18">
        <v>29609.0</v>
      </c>
      <c r="X3111" s="18">
        <v>25393.0</v>
      </c>
      <c r="Y3111" s="18">
        <v>24365.0</v>
      </c>
      <c r="Z3111" s="19">
        <f t="shared" si="6"/>
        <v>285483</v>
      </c>
      <c r="AA3111" s="19" t="str">
        <f t="shared" si="19"/>
        <v/>
      </c>
      <c r="AB3111" s="19" t="str">
        <f t="shared" si="8"/>
        <v/>
      </c>
      <c r="AC3111" s="19">
        <f t="shared" si="20"/>
        <v>25953</v>
      </c>
      <c r="AD3111" s="19">
        <f t="shared" si="21"/>
        <v>10591.5</v>
      </c>
      <c r="AE3111" s="19" t="str">
        <f t="shared" si="22"/>
        <v>Нет моды</v>
      </c>
      <c r="AF3111" s="19">
        <f t="shared" si="23"/>
        <v>20563</v>
      </c>
      <c r="AG3111" s="19">
        <f t="shared" si="24"/>
        <v>32572</v>
      </c>
      <c r="AH3111" s="20" t="str">
        <f t="shared" si="14"/>
        <v/>
      </c>
      <c r="AI3111" s="21"/>
      <c r="AJ3111" s="21"/>
      <c r="AK3111" s="21"/>
      <c r="AL3111" s="22">
        <f t="shared" si="25"/>
        <v>1</v>
      </c>
    </row>
    <row r="3112" ht="12.75" customHeight="1">
      <c r="A3112" s="13" t="s">
        <v>204</v>
      </c>
      <c r="B3112" s="13" t="str">
        <f>IFERROR(__xludf.DUMMYFUNCTION("REGEXREPLACE(A3112, ""\d"", """")"),"         Нижегородская область")</f>
        <v>         Нижегородская область</v>
      </c>
      <c r="C3112" s="14" t="str">
        <f t="shared" si="15"/>
        <v>Нижегородская область</v>
      </c>
      <c r="D3112" s="3">
        <f t="shared" si="16"/>
        <v>2</v>
      </c>
      <c r="E3112" s="15" t="s">
        <v>34</v>
      </c>
      <c r="F3112" s="13" t="str">
        <f>IFERROR(__xludf.DUMMYFUNCTION("REGEXEXTRACT(E3112, ""[А-Яа-я].*"")"),"Болезни системы кровообращения")</f>
        <v>Болезни системы кровообращения</v>
      </c>
      <c r="G3112" s="16">
        <f t="shared" si="17"/>
        <v>2</v>
      </c>
      <c r="H3112" s="13" t="s">
        <v>28</v>
      </c>
      <c r="I3112" s="13" t="str">
        <f>IFERROR(__xludf.DUMMYFUNCTION("REGEXREPLACE(H3112, "".*\s"", """")"),"человек")</f>
        <v>человек</v>
      </c>
      <c r="J3112" s="13" t="s">
        <v>29</v>
      </c>
      <c r="K3112" s="17" t="str">
        <f>IFERROR(__xludf.DUMMYFUNCTION("REGEXREPLACE(J3112, ""^[\d\s]+"", """")"),"значение показателя за год")</f>
        <v>значение показателя за год</v>
      </c>
      <c r="L3112" s="16">
        <f t="shared" si="18"/>
        <v>2</v>
      </c>
      <c r="M3112" s="13" t="s">
        <v>31</v>
      </c>
      <c r="N3112" s="13" t="str">
        <f>IFERROR(__xludf.DUMMYFUNCTION("REGEXEXTRACT(M3112, "" (.+)$"")"),"городское население")</f>
        <v>городское население</v>
      </c>
      <c r="O3112" s="18">
        <v>23590.0</v>
      </c>
      <c r="P3112" s="18">
        <v>22779.0</v>
      </c>
      <c r="Q3112" s="18">
        <v>20233.0</v>
      </c>
      <c r="R3112" s="18">
        <v>16298.0</v>
      </c>
      <c r="S3112" s="18">
        <v>16009.0</v>
      </c>
      <c r="T3112" s="18">
        <v>16713.0</v>
      </c>
      <c r="U3112" s="18">
        <v>19315.0</v>
      </c>
      <c r="V3112" s="18">
        <v>21217.0</v>
      </c>
      <c r="W3112" s="18">
        <v>22993.0</v>
      </c>
      <c r="X3112" s="18">
        <v>19588.0</v>
      </c>
      <c r="Y3112" s="18">
        <v>18992.0</v>
      </c>
      <c r="Z3112" s="19" t="str">
        <f t="shared" si="6"/>
        <v/>
      </c>
      <c r="AA3112" s="19">
        <f t="shared" si="19"/>
        <v>217727</v>
      </c>
      <c r="AB3112" s="19" t="str">
        <f t="shared" si="8"/>
        <v/>
      </c>
      <c r="AC3112" s="19">
        <f t="shared" si="20"/>
        <v>19793.36364</v>
      </c>
      <c r="AD3112" s="19">
        <f t="shared" si="21"/>
        <v>22007</v>
      </c>
      <c r="AE3112" s="19" t="str">
        <f t="shared" si="22"/>
        <v>Нет моды</v>
      </c>
      <c r="AF3112" s="19">
        <f t="shared" si="23"/>
        <v>16009</v>
      </c>
      <c r="AG3112" s="19">
        <f t="shared" si="24"/>
        <v>23590</v>
      </c>
      <c r="AH3112" s="20" t="str">
        <f t="shared" si="14"/>
        <v/>
      </c>
      <c r="AI3112" s="21"/>
      <c r="AJ3112" s="21"/>
      <c r="AK3112" s="21"/>
      <c r="AL3112" s="22">
        <f t="shared" si="25"/>
        <v>1</v>
      </c>
    </row>
    <row r="3113" ht="12.75" customHeight="1">
      <c r="A3113" s="13" t="s">
        <v>204</v>
      </c>
      <c r="B3113" s="13" t="str">
        <f>IFERROR(__xludf.DUMMYFUNCTION("REGEXREPLACE(A3113, ""\d"", """")"),"         Нижегородская область")</f>
        <v>         Нижегородская область</v>
      </c>
      <c r="C3113" s="14" t="str">
        <f t="shared" si="15"/>
        <v>Нижегородская область</v>
      </c>
      <c r="D3113" s="3">
        <f t="shared" si="16"/>
        <v>2</v>
      </c>
      <c r="E3113" s="15" t="s">
        <v>34</v>
      </c>
      <c r="F3113" s="13" t="str">
        <f>IFERROR(__xludf.DUMMYFUNCTION("REGEXEXTRACT(E3113, ""[А-Яа-я].*"")"),"Болезни системы кровообращения")</f>
        <v>Болезни системы кровообращения</v>
      </c>
      <c r="G3113" s="16">
        <f t="shared" si="17"/>
        <v>2</v>
      </c>
      <c r="H3113" s="13" t="s">
        <v>28</v>
      </c>
      <c r="I3113" s="13" t="str">
        <f>IFERROR(__xludf.DUMMYFUNCTION("REGEXREPLACE(H3113, "".*\s"", """")"),"человек")</f>
        <v>человек</v>
      </c>
      <c r="J3113" s="13" t="s">
        <v>29</v>
      </c>
      <c r="K3113" s="17" t="str">
        <f>IFERROR(__xludf.DUMMYFUNCTION("REGEXREPLACE(J3113, ""^[\d\s]+"", """")"),"значение показателя за год")</f>
        <v>значение показателя за год</v>
      </c>
      <c r="L3113" s="16">
        <f t="shared" si="18"/>
        <v>2</v>
      </c>
      <c r="M3113" s="13" t="s">
        <v>32</v>
      </c>
      <c r="N3113" s="13" t="str">
        <f>IFERROR(__xludf.DUMMYFUNCTION("REGEXEXTRACT(M3113, "" (.+)$"")"),"сельское население")</f>
        <v>сельское население</v>
      </c>
      <c r="O3113" s="18">
        <v>8982.0</v>
      </c>
      <c r="P3113" s="18">
        <v>8522.0</v>
      </c>
      <c r="Q3113" s="18">
        <v>6974.0</v>
      </c>
      <c r="R3113" s="18">
        <v>4742.0</v>
      </c>
      <c r="S3113" s="18">
        <v>4554.0</v>
      </c>
      <c r="T3113" s="18">
        <v>4522.0</v>
      </c>
      <c r="U3113" s="18">
        <v>5579.0</v>
      </c>
      <c r="V3113" s="18">
        <v>6087.0</v>
      </c>
      <c r="W3113" s="18">
        <v>6616.0</v>
      </c>
      <c r="X3113" s="18">
        <v>5805.0</v>
      </c>
      <c r="Y3113" s="18">
        <v>5373.0</v>
      </c>
      <c r="Z3113" s="19" t="str">
        <f t="shared" si="6"/>
        <v/>
      </c>
      <c r="AA3113" s="19" t="str">
        <f t="shared" si="19"/>
        <v/>
      </c>
      <c r="AB3113" s="19">
        <f t="shared" si="8"/>
        <v>67756</v>
      </c>
      <c r="AC3113" s="19">
        <f t="shared" si="20"/>
        <v>6159.636364</v>
      </c>
      <c r="AD3113" s="19">
        <f t="shared" si="21"/>
        <v>12495.5</v>
      </c>
      <c r="AE3113" s="19" t="str">
        <f t="shared" si="22"/>
        <v>Нет моды</v>
      </c>
      <c r="AF3113" s="19">
        <f t="shared" si="23"/>
        <v>4522</v>
      </c>
      <c r="AG3113" s="19">
        <f t="shared" si="24"/>
        <v>8982</v>
      </c>
      <c r="AH3113" s="20" t="str">
        <f t="shared" si="14"/>
        <v>Город: 76%; Село: 24%</v>
      </c>
      <c r="AI3113" s="21"/>
      <c r="AJ3113" s="21"/>
      <c r="AK3113" s="21"/>
      <c r="AL3113" s="22">
        <f t="shared" si="25"/>
        <v>1</v>
      </c>
    </row>
    <row r="3114" ht="12.75" customHeight="1">
      <c r="A3114" s="13" t="s">
        <v>204</v>
      </c>
      <c r="B3114" s="13" t="str">
        <f>IFERROR(__xludf.DUMMYFUNCTION("REGEXREPLACE(A3114, ""\d"", """")"),"         Нижегородская область")</f>
        <v>         Нижегородская область</v>
      </c>
      <c r="C3114" s="14" t="str">
        <f t="shared" si="15"/>
        <v>Нижегородская область</v>
      </c>
      <c r="D3114" s="3">
        <f t="shared" si="16"/>
        <v>2</v>
      </c>
      <c r="E3114" s="15" t="s">
        <v>35</v>
      </c>
      <c r="F3114" s="13" t="str">
        <f>IFERROR(__xludf.DUMMYFUNCTION("REGEXEXTRACT(E3114, ""[А-Яа-я].*"")"),"внешние причины")</f>
        <v>внешние причины</v>
      </c>
      <c r="G3114" s="16">
        <f t="shared" si="17"/>
        <v>2</v>
      </c>
      <c r="H3114" s="13" t="s">
        <v>28</v>
      </c>
      <c r="I3114" s="13" t="str">
        <f>IFERROR(__xludf.DUMMYFUNCTION("REGEXREPLACE(H3114, "".*\s"", """")"),"человек")</f>
        <v>человек</v>
      </c>
      <c r="J3114" s="13" t="s">
        <v>29</v>
      </c>
      <c r="K3114" s="17" t="str">
        <f>IFERROR(__xludf.DUMMYFUNCTION("REGEXREPLACE(J3114, ""^[\d\s]+"", """")"),"значение показателя за год")</f>
        <v>значение показателя за год</v>
      </c>
      <c r="L3114" s="16">
        <f t="shared" si="18"/>
        <v>2</v>
      </c>
      <c r="M3114" s="13" t="s">
        <v>30</v>
      </c>
      <c r="N3114" s="13" t="str">
        <f>IFERROR(__xludf.DUMMYFUNCTION("REGEXEXTRACT(M3114, "" (.+)$"")"),"все население")</f>
        <v>все население</v>
      </c>
      <c r="O3114" s="18">
        <v>4295.0</v>
      </c>
      <c r="P3114" s="18">
        <v>4209.0</v>
      </c>
      <c r="Q3114" s="18">
        <v>3998.0</v>
      </c>
      <c r="R3114" s="18">
        <v>3673.0</v>
      </c>
      <c r="S3114" s="18">
        <v>3209.0</v>
      </c>
      <c r="T3114" s="18">
        <v>3114.0</v>
      </c>
      <c r="U3114" s="18">
        <v>2873.0</v>
      </c>
      <c r="V3114" s="18">
        <v>2883.0</v>
      </c>
      <c r="W3114" s="18">
        <v>2844.0</v>
      </c>
      <c r="X3114" s="18">
        <v>2761.0</v>
      </c>
      <c r="Y3114" s="18">
        <v>2993.0</v>
      </c>
      <c r="Z3114" s="19">
        <f t="shared" si="6"/>
        <v>36852</v>
      </c>
      <c r="AA3114" s="19" t="str">
        <f t="shared" si="19"/>
        <v/>
      </c>
      <c r="AB3114" s="19" t="str">
        <f t="shared" si="8"/>
        <v/>
      </c>
      <c r="AC3114" s="19">
        <f t="shared" si="20"/>
        <v>3350.181818</v>
      </c>
      <c r="AD3114" s="19">
        <f t="shared" si="21"/>
        <v>4408.5</v>
      </c>
      <c r="AE3114" s="19" t="str">
        <f t="shared" si="22"/>
        <v>Нет моды</v>
      </c>
      <c r="AF3114" s="19">
        <f t="shared" si="23"/>
        <v>2761</v>
      </c>
      <c r="AG3114" s="19">
        <f t="shared" si="24"/>
        <v>4295</v>
      </c>
      <c r="AH3114" s="20" t="str">
        <f t="shared" si="14"/>
        <v/>
      </c>
      <c r="AI3114" s="21"/>
      <c r="AJ3114" s="21"/>
      <c r="AK3114" s="21"/>
      <c r="AL3114" s="22">
        <f t="shared" si="25"/>
        <v>1</v>
      </c>
    </row>
    <row r="3115" ht="12.75" customHeight="1">
      <c r="A3115" s="13" t="s">
        <v>204</v>
      </c>
      <c r="B3115" s="13" t="str">
        <f>IFERROR(__xludf.DUMMYFUNCTION("REGEXREPLACE(A3115, ""\d"", """")"),"         Нижегородская область")</f>
        <v>         Нижегородская область</v>
      </c>
      <c r="C3115" s="14" t="str">
        <f t="shared" si="15"/>
        <v>Нижегородская область</v>
      </c>
      <c r="D3115" s="3">
        <f t="shared" si="16"/>
        <v>2</v>
      </c>
      <c r="E3115" s="15" t="s">
        <v>35</v>
      </c>
      <c r="F3115" s="13" t="str">
        <f>IFERROR(__xludf.DUMMYFUNCTION("REGEXEXTRACT(E3115, ""[А-Яа-я].*"")"),"внешние причины")</f>
        <v>внешние причины</v>
      </c>
      <c r="G3115" s="16">
        <f t="shared" si="17"/>
        <v>2</v>
      </c>
      <c r="H3115" s="13" t="s">
        <v>28</v>
      </c>
      <c r="I3115" s="13" t="str">
        <f>IFERROR(__xludf.DUMMYFUNCTION("REGEXREPLACE(H3115, "".*\s"", """")"),"человек")</f>
        <v>человек</v>
      </c>
      <c r="J3115" s="13" t="s">
        <v>29</v>
      </c>
      <c r="K3115" s="17" t="str">
        <f>IFERROR(__xludf.DUMMYFUNCTION("REGEXREPLACE(J3115, ""^[\d\s]+"", """")"),"значение показателя за год")</f>
        <v>значение показателя за год</v>
      </c>
      <c r="L3115" s="16">
        <f t="shared" si="18"/>
        <v>2</v>
      </c>
      <c r="M3115" s="13" t="s">
        <v>31</v>
      </c>
      <c r="N3115" s="13" t="str">
        <f>IFERROR(__xludf.DUMMYFUNCTION("REGEXEXTRACT(M3115, "" (.+)$"")"),"городское население")</f>
        <v>городское население</v>
      </c>
      <c r="O3115" s="18">
        <v>3205.0</v>
      </c>
      <c r="P3115" s="18">
        <v>3136.0</v>
      </c>
      <c r="Q3115" s="18">
        <v>2980.0</v>
      </c>
      <c r="R3115" s="18">
        <v>2741.0</v>
      </c>
      <c r="S3115" s="18">
        <v>2423.0</v>
      </c>
      <c r="T3115" s="18">
        <v>2326.0</v>
      </c>
      <c r="U3115" s="18">
        <v>2215.0</v>
      </c>
      <c r="V3115" s="18">
        <v>2204.0</v>
      </c>
      <c r="W3115" s="18">
        <v>2139.0</v>
      </c>
      <c r="X3115" s="18">
        <v>2093.0</v>
      </c>
      <c r="Y3115" s="18">
        <v>2271.0</v>
      </c>
      <c r="Z3115" s="19" t="str">
        <f t="shared" si="6"/>
        <v/>
      </c>
      <c r="AA3115" s="19">
        <f t="shared" si="19"/>
        <v>27733</v>
      </c>
      <c r="AB3115" s="19" t="str">
        <f t="shared" si="8"/>
        <v/>
      </c>
      <c r="AC3115" s="19">
        <f t="shared" si="20"/>
        <v>2521.181818</v>
      </c>
      <c r="AD3115" s="19">
        <f t="shared" si="21"/>
        <v>2878</v>
      </c>
      <c r="AE3115" s="19" t="str">
        <f t="shared" si="22"/>
        <v>Нет моды</v>
      </c>
      <c r="AF3115" s="19">
        <f t="shared" si="23"/>
        <v>2093</v>
      </c>
      <c r="AG3115" s="19">
        <f t="shared" si="24"/>
        <v>3205</v>
      </c>
      <c r="AH3115" s="20" t="str">
        <f t="shared" si="14"/>
        <v/>
      </c>
      <c r="AI3115" s="21"/>
      <c r="AJ3115" s="21"/>
      <c r="AK3115" s="21"/>
      <c r="AL3115" s="22">
        <f t="shared" si="25"/>
        <v>1</v>
      </c>
    </row>
    <row r="3116" ht="12.75" customHeight="1">
      <c r="A3116" s="13" t="s">
        <v>204</v>
      </c>
      <c r="B3116" s="13" t="str">
        <f>IFERROR(__xludf.DUMMYFUNCTION("REGEXREPLACE(A3116, ""\d"", """")"),"         Нижегородская область")</f>
        <v>         Нижегородская область</v>
      </c>
      <c r="C3116" s="14" t="str">
        <f t="shared" si="15"/>
        <v>Нижегородская область</v>
      </c>
      <c r="D3116" s="3">
        <f t="shared" si="16"/>
        <v>2</v>
      </c>
      <c r="E3116" s="15" t="s">
        <v>35</v>
      </c>
      <c r="F3116" s="13" t="str">
        <f>IFERROR(__xludf.DUMMYFUNCTION("REGEXEXTRACT(E3116, ""[А-Яа-я].*"")"),"внешние причины")</f>
        <v>внешние причины</v>
      </c>
      <c r="G3116" s="16">
        <f t="shared" si="17"/>
        <v>2</v>
      </c>
      <c r="H3116" s="13" t="s">
        <v>28</v>
      </c>
      <c r="I3116" s="13" t="str">
        <f>IFERROR(__xludf.DUMMYFUNCTION("REGEXREPLACE(H3116, "".*\s"", """")"),"человек")</f>
        <v>человек</v>
      </c>
      <c r="J3116" s="13" t="s">
        <v>29</v>
      </c>
      <c r="K3116" s="17" t="str">
        <f>IFERROR(__xludf.DUMMYFUNCTION("REGEXREPLACE(J3116, ""^[\d\s]+"", """")"),"значение показателя за год")</f>
        <v>значение показателя за год</v>
      </c>
      <c r="L3116" s="16">
        <f t="shared" si="18"/>
        <v>2</v>
      </c>
      <c r="M3116" s="13" t="s">
        <v>32</v>
      </c>
      <c r="N3116" s="13" t="str">
        <f>IFERROR(__xludf.DUMMYFUNCTION("REGEXEXTRACT(M3116, "" (.+)$"")"),"сельское население")</f>
        <v>сельское население</v>
      </c>
      <c r="O3116" s="18">
        <v>1090.0</v>
      </c>
      <c r="P3116" s="18">
        <v>1073.0</v>
      </c>
      <c r="Q3116" s="18">
        <v>1018.0</v>
      </c>
      <c r="R3116" s="18">
        <v>932.0</v>
      </c>
      <c r="S3116" s="18">
        <v>786.0</v>
      </c>
      <c r="T3116" s="18">
        <v>788.0</v>
      </c>
      <c r="U3116" s="18">
        <v>658.0</v>
      </c>
      <c r="V3116" s="18">
        <v>679.0</v>
      </c>
      <c r="W3116" s="18">
        <v>705.0</v>
      </c>
      <c r="X3116" s="18">
        <v>668.0</v>
      </c>
      <c r="Y3116" s="18">
        <v>722.0</v>
      </c>
      <c r="Z3116" s="19" t="str">
        <f t="shared" si="6"/>
        <v/>
      </c>
      <c r="AA3116" s="19" t="str">
        <f t="shared" si="19"/>
        <v/>
      </c>
      <c r="AB3116" s="19">
        <f t="shared" si="8"/>
        <v>9119</v>
      </c>
      <c r="AC3116" s="19">
        <f t="shared" si="20"/>
        <v>829</v>
      </c>
      <c r="AD3116" s="19">
        <f t="shared" si="21"/>
        <v>1591.5</v>
      </c>
      <c r="AE3116" s="19" t="str">
        <f t="shared" si="22"/>
        <v>Нет моды</v>
      </c>
      <c r="AF3116" s="19">
        <f t="shared" si="23"/>
        <v>658</v>
      </c>
      <c r="AG3116" s="19">
        <f t="shared" si="24"/>
        <v>1090</v>
      </c>
      <c r="AH3116" s="20" t="str">
        <f t="shared" si="14"/>
        <v>Город: 75%; Село: 25%</v>
      </c>
      <c r="AI3116" s="21"/>
      <c r="AJ3116" s="21"/>
      <c r="AK3116" s="21"/>
      <c r="AL3116" s="22">
        <f t="shared" si="25"/>
        <v>1</v>
      </c>
    </row>
    <row r="3117" ht="12.75" customHeight="1">
      <c r="A3117" s="13" t="s">
        <v>204</v>
      </c>
      <c r="B3117" s="13" t="str">
        <f>IFERROR(__xludf.DUMMYFUNCTION("REGEXREPLACE(A3117, ""\d"", """")"),"         Нижегородская область")</f>
        <v>         Нижегородская область</v>
      </c>
      <c r="C3117" s="14" t="str">
        <f t="shared" si="15"/>
        <v>Нижегородская область</v>
      </c>
      <c r="D3117" s="3">
        <f t="shared" si="16"/>
        <v>2</v>
      </c>
      <c r="E3117" s="15" t="s">
        <v>36</v>
      </c>
      <c r="F3117" s="13" t="str">
        <f>IFERROR(__xludf.DUMMYFUNCTION("REGEXEXTRACT(E3117,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17" s="16">
        <f t="shared" si="17"/>
        <v>2</v>
      </c>
      <c r="H3117" s="13" t="s">
        <v>28</v>
      </c>
      <c r="I3117" s="13" t="str">
        <f>IFERROR(__xludf.DUMMYFUNCTION("REGEXREPLACE(H3117, "".*\s"", """")"),"человек")</f>
        <v>человек</v>
      </c>
      <c r="J3117" s="13" t="s">
        <v>29</v>
      </c>
      <c r="K3117" s="17" t="str">
        <f>IFERROR(__xludf.DUMMYFUNCTION("REGEXREPLACE(J3117, ""^[\d\s]+"", """")"),"значение показателя за год")</f>
        <v>значение показателя за год</v>
      </c>
      <c r="L3117" s="16">
        <f t="shared" si="18"/>
        <v>2</v>
      </c>
      <c r="M3117" s="13" t="s">
        <v>30</v>
      </c>
      <c r="N3117" s="13" t="str">
        <f>IFERROR(__xludf.DUMMYFUNCTION("REGEXEXTRACT(M3117, "" (.+)$"")"),"все население")</f>
        <v>все население</v>
      </c>
      <c r="O3117" s="18">
        <v>91.0</v>
      </c>
      <c r="P3117" s="18">
        <v>79.0</v>
      </c>
      <c r="Q3117" s="18">
        <v>87.0</v>
      </c>
      <c r="R3117" s="18">
        <v>94.0</v>
      </c>
      <c r="S3117" s="23" t="s">
        <v>37</v>
      </c>
      <c r="T3117" s="23" t="s">
        <v>37</v>
      </c>
      <c r="U3117" s="23" t="s">
        <v>37</v>
      </c>
      <c r="V3117" s="23" t="s">
        <v>37</v>
      </c>
      <c r="W3117" s="23" t="s">
        <v>37</v>
      </c>
      <c r="X3117" s="23" t="s">
        <v>37</v>
      </c>
      <c r="Y3117" s="23" t="s">
        <v>37</v>
      </c>
      <c r="Z3117" s="19">
        <f t="shared" si="6"/>
        <v>351</v>
      </c>
      <c r="AA3117" s="19" t="str">
        <f t="shared" si="19"/>
        <v/>
      </c>
      <c r="AB3117" s="19" t="str">
        <f t="shared" si="8"/>
        <v/>
      </c>
      <c r="AC3117" s="19">
        <f t="shared" si="20"/>
        <v>87.75</v>
      </c>
      <c r="AD3117" s="19">
        <f t="shared" si="21"/>
        <v>705</v>
      </c>
      <c r="AE3117" s="19" t="str">
        <f t="shared" si="22"/>
        <v>Нет моды</v>
      </c>
      <c r="AF3117" s="19">
        <f t="shared" si="23"/>
        <v>79</v>
      </c>
      <c r="AG3117" s="19">
        <f t="shared" si="24"/>
        <v>94</v>
      </c>
      <c r="AH3117" s="20" t="str">
        <f t="shared" si="14"/>
        <v/>
      </c>
      <c r="AI3117" s="24"/>
      <c r="AJ3117" s="24"/>
      <c r="AK3117" s="24"/>
      <c r="AL3117" s="22">
        <f t="shared" si="25"/>
        <v>1</v>
      </c>
    </row>
    <row r="3118" ht="12.75" customHeight="1">
      <c r="A3118" s="13" t="s">
        <v>204</v>
      </c>
      <c r="B3118" s="13" t="str">
        <f>IFERROR(__xludf.DUMMYFUNCTION("REGEXREPLACE(A3118, ""\d"", """")"),"         Нижегородская область")</f>
        <v>         Нижегородская область</v>
      </c>
      <c r="C3118" s="14" t="str">
        <f t="shared" si="15"/>
        <v>Нижегородская область</v>
      </c>
      <c r="D3118" s="3">
        <f t="shared" si="16"/>
        <v>2</v>
      </c>
      <c r="E3118" s="15" t="s">
        <v>36</v>
      </c>
      <c r="F3118" s="13" t="str">
        <f>IFERROR(__xludf.DUMMYFUNCTION("REGEXEXTRACT(E3118,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18" s="16">
        <f t="shared" si="17"/>
        <v>2</v>
      </c>
      <c r="H3118" s="13" t="s">
        <v>28</v>
      </c>
      <c r="I3118" s="13" t="str">
        <f>IFERROR(__xludf.DUMMYFUNCTION("REGEXREPLACE(H3118, "".*\s"", """")"),"человек")</f>
        <v>человек</v>
      </c>
      <c r="J3118" s="13" t="s">
        <v>29</v>
      </c>
      <c r="K3118" s="17" t="str">
        <f>IFERROR(__xludf.DUMMYFUNCTION("REGEXREPLACE(J3118, ""^[\d\s]+"", """")"),"значение показателя за год")</f>
        <v>значение показателя за год</v>
      </c>
      <c r="L3118" s="16">
        <f t="shared" si="18"/>
        <v>2</v>
      </c>
      <c r="M3118" s="13" t="s">
        <v>31</v>
      </c>
      <c r="N3118" s="13" t="str">
        <f>IFERROR(__xludf.DUMMYFUNCTION("REGEXEXTRACT(M3118, "" (.+)$"")"),"городское население")</f>
        <v>городское население</v>
      </c>
      <c r="O3118" s="18">
        <v>62.0</v>
      </c>
      <c r="P3118" s="18">
        <v>65.0</v>
      </c>
      <c r="Q3118" s="18">
        <v>71.0</v>
      </c>
      <c r="R3118" s="18">
        <v>76.0</v>
      </c>
      <c r="S3118" s="23" t="s">
        <v>37</v>
      </c>
      <c r="T3118" s="23" t="s">
        <v>37</v>
      </c>
      <c r="U3118" s="23" t="s">
        <v>37</v>
      </c>
      <c r="V3118" s="23" t="s">
        <v>37</v>
      </c>
      <c r="W3118" s="23" t="s">
        <v>37</v>
      </c>
      <c r="X3118" s="23" t="s">
        <v>37</v>
      </c>
      <c r="Y3118" s="23" t="s">
        <v>37</v>
      </c>
      <c r="Z3118" s="19" t="str">
        <f t="shared" si="6"/>
        <v/>
      </c>
      <c r="AA3118" s="19">
        <f t="shared" si="19"/>
        <v>274</v>
      </c>
      <c r="AB3118" s="19" t="str">
        <f t="shared" si="8"/>
        <v/>
      </c>
      <c r="AC3118" s="19">
        <f t="shared" si="20"/>
        <v>68.5</v>
      </c>
      <c r="AD3118" s="19">
        <f t="shared" si="21"/>
        <v>77.5</v>
      </c>
      <c r="AE3118" s="19" t="str">
        <f t="shared" si="22"/>
        <v>Нет моды</v>
      </c>
      <c r="AF3118" s="19">
        <f t="shared" si="23"/>
        <v>62</v>
      </c>
      <c r="AG3118" s="19">
        <f t="shared" si="24"/>
        <v>76</v>
      </c>
      <c r="AH3118" s="20" t="str">
        <f t="shared" si="14"/>
        <v/>
      </c>
      <c r="AI3118" s="24"/>
      <c r="AJ3118" s="24"/>
      <c r="AK3118" s="24"/>
      <c r="AL3118" s="22">
        <f t="shared" si="25"/>
        <v>1</v>
      </c>
    </row>
    <row r="3119" ht="12.75" customHeight="1">
      <c r="A3119" s="13" t="s">
        <v>204</v>
      </c>
      <c r="B3119" s="13" t="str">
        <f>IFERROR(__xludf.DUMMYFUNCTION("REGEXREPLACE(A3119, ""\d"", """")"),"         Нижегородская область")</f>
        <v>         Нижегородская область</v>
      </c>
      <c r="C3119" s="14" t="str">
        <f t="shared" si="15"/>
        <v>Нижегородская область</v>
      </c>
      <c r="D3119" s="3">
        <f t="shared" si="16"/>
        <v>2</v>
      </c>
      <c r="E3119" s="15" t="s">
        <v>36</v>
      </c>
      <c r="F3119" s="13" t="str">
        <f>IFERROR(__xludf.DUMMYFUNCTION("REGEXEXTRACT(E3119,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19" s="16">
        <f t="shared" si="17"/>
        <v>2</v>
      </c>
      <c r="H3119" s="13" t="s">
        <v>28</v>
      </c>
      <c r="I3119" s="13" t="str">
        <f>IFERROR(__xludf.DUMMYFUNCTION("REGEXREPLACE(H3119, "".*\s"", """")"),"человек")</f>
        <v>человек</v>
      </c>
      <c r="J3119" s="13" t="s">
        <v>29</v>
      </c>
      <c r="K3119" s="17" t="str">
        <f>IFERROR(__xludf.DUMMYFUNCTION("REGEXREPLACE(J3119, ""^[\d\s]+"", """")"),"значение показателя за год")</f>
        <v>значение показателя за год</v>
      </c>
      <c r="L3119" s="16">
        <f t="shared" si="18"/>
        <v>2</v>
      </c>
      <c r="M3119" s="13" t="s">
        <v>32</v>
      </c>
      <c r="N3119" s="13" t="str">
        <f>IFERROR(__xludf.DUMMYFUNCTION("REGEXEXTRACT(M3119, "" (.+)$"")"),"сельское население")</f>
        <v>сельское население</v>
      </c>
      <c r="O3119" s="18">
        <v>29.0</v>
      </c>
      <c r="P3119" s="18">
        <v>14.0</v>
      </c>
      <c r="Q3119" s="18">
        <v>16.0</v>
      </c>
      <c r="R3119" s="18">
        <v>18.0</v>
      </c>
      <c r="S3119" s="23" t="s">
        <v>37</v>
      </c>
      <c r="T3119" s="23" t="s">
        <v>37</v>
      </c>
      <c r="U3119" s="23" t="s">
        <v>37</v>
      </c>
      <c r="V3119" s="23" t="s">
        <v>37</v>
      </c>
      <c r="W3119" s="23" t="s">
        <v>37</v>
      </c>
      <c r="X3119" s="23" t="s">
        <v>37</v>
      </c>
      <c r="Y3119" s="23" t="s">
        <v>37</v>
      </c>
      <c r="Z3119" s="19" t="str">
        <f t="shared" si="6"/>
        <v/>
      </c>
      <c r="AA3119" s="19" t="str">
        <f t="shared" si="19"/>
        <v/>
      </c>
      <c r="AB3119" s="19">
        <f t="shared" si="8"/>
        <v>77</v>
      </c>
      <c r="AC3119" s="19">
        <f t="shared" si="20"/>
        <v>19.25</v>
      </c>
      <c r="AD3119" s="19">
        <f t="shared" si="21"/>
        <v>45.5</v>
      </c>
      <c r="AE3119" s="19" t="str">
        <f t="shared" si="22"/>
        <v>Нет моды</v>
      </c>
      <c r="AF3119" s="19">
        <f t="shared" si="23"/>
        <v>14</v>
      </c>
      <c r="AG3119" s="19">
        <f t="shared" si="24"/>
        <v>29</v>
      </c>
      <c r="AH3119" s="20" t="str">
        <f t="shared" si="14"/>
        <v>Город: 78%; Село: 22%</v>
      </c>
      <c r="AI3119" s="24"/>
      <c r="AJ3119" s="24"/>
      <c r="AK3119" s="24"/>
      <c r="AL3119" s="22">
        <f t="shared" si="25"/>
        <v>1</v>
      </c>
    </row>
    <row r="3120" ht="12.75" customHeight="1">
      <c r="A3120" s="13" t="s">
        <v>204</v>
      </c>
      <c r="B3120" s="13" t="str">
        <f>IFERROR(__xludf.DUMMYFUNCTION("REGEXREPLACE(A3120, ""\d"", """")"),"         Нижегородская область")</f>
        <v>         Нижегородская область</v>
      </c>
      <c r="C3120" s="14" t="str">
        <f t="shared" si="15"/>
        <v>Нижегородская область</v>
      </c>
      <c r="D3120" s="3">
        <f t="shared" si="16"/>
        <v>2</v>
      </c>
      <c r="E3120" s="15" t="s">
        <v>38</v>
      </c>
      <c r="F3120" s="13" t="str">
        <f>IFERROR(__xludf.DUMMYFUNCTION("REGEXEXTRACT(E3120, ""[А-Яа-я].*"")"),"все виды транспортных несчастных случаев")</f>
        <v>все виды транспортных несчастных случаев</v>
      </c>
      <c r="G3120" s="16">
        <f t="shared" si="17"/>
        <v>2</v>
      </c>
      <c r="H3120" s="13" t="s">
        <v>28</v>
      </c>
      <c r="I3120" s="13" t="str">
        <f>IFERROR(__xludf.DUMMYFUNCTION("REGEXREPLACE(H3120, "".*\s"", """")"),"человек")</f>
        <v>человек</v>
      </c>
      <c r="J3120" s="13" t="s">
        <v>29</v>
      </c>
      <c r="K3120" s="17" t="str">
        <f>IFERROR(__xludf.DUMMYFUNCTION("REGEXREPLACE(J3120, ""^[\d\s]+"", """")"),"значение показателя за год")</f>
        <v>значение показателя за год</v>
      </c>
      <c r="L3120" s="16">
        <f t="shared" si="18"/>
        <v>2</v>
      </c>
      <c r="M3120" s="13" t="s">
        <v>30</v>
      </c>
      <c r="N3120" s="13" t="str">
        <f>IFERROR(__xludf.DUMMYFUNCTION("REGEXEXTRACT(M3120, "" (.+)$"")"),"все население")</f>
        <v>все население</v>
      </c>
      <c r="O3120" s="18">
        <v>707.0</v>
      </c>
      <c r="P3120" s="18">
        <v>682.0</v>
      </c>
      <c r="Q3120" s="18">
        <v>551.0</v>
      </c>
      <c r="R3120" s="18">
        <v>493.0</v>
      </c>
      <c r="S3120" s="18">
        <v>429.0</v>
      </c>
      <c r="T3120" s="18">
        <v>392.0</v>
      </c>
      <c r="U3120" s="18">
        <v>342.0</v>
      </c>
      <c r="V3120" s="18">
        <v>399.0</v>
      </c>
      <c r="W3120" s="18">
        <v>411.0</v>
      </c>
      <c r="X3120" s="18">
        <v>346.0</v>
      </c>
      <c r="Y3120" s="18">
        <v>360.0</v>
      </c>
      <c r="Z3120" s="19">
        <f t="shared" si="6"/>
        <v>5112</v>
      </c>
      <c r="AA3120" s="19" t="str">
        <f t="shared" si="19"/>
        <v/>
      </c>
      <c r="AB3120" s="19" t="str">
        <f t="shared" si="8"/>
        <v/>
      </c>
      <c r="AC3120" s="19">
        <f t="shared" si="20"/>
        <v>464.7272727</v>
      </c>
      <c r="AD3120" s="19">
        <f t="shared" si="21"/>
        <v>392</v>
      </c>
      <c r="AE3120" s="19" t="str">
        <f t="shared" si="22"/>
        <v>Нет моды</v>
      </c>
      <c r="AF3120" s="19">
        <f t="shared" si="23"/>
        <v>342</v>
      </c>
      <c r="AG3120" s="19">
        <f t="shared" si="24"/>
        <v>707</v>
      </c>
      <c r="AH3120" s="20" t="str">
        <f t="shared" si="14"/>
        <v/>
      </c>
      <c r="AI3120" s="21"/>
      <c r="AJ3120" s="21"/>
      <c r="AK3120" s="21"/>
      <c r="AL3120" s="22">
        <f t="shared" si="25"/>
        <v>1</v>
      </c>
    </row>
    <row r="3121" ht="12.75" customHeight="1">
      <c r="A3121" s="13" t="s">
        <v>204</v>
      </c>
      <c r="B3121" s="13" t="str">
        <f>IFERROR(__xludf.DUMMYFUNCTION("REGEXREPLACE(A3121, ""\d"", """")"),"         Нижегородская область")</f>
        <v>         Нижегородская область</v>
      </c>
      <c r="C3121" s="14" t="str">
        <f t="shared" si="15"/>
        <v>Нижегородская область</v>
      </c>
      <c r="D3121" s="3">
        <f t="shared" si="16"/>
        <v>2</v>
      </c>
      <c r="E3121" s="15" t="s">
        <v>38</v>
      </c>
      <c r="F3121" s="13" t="str">
        <f>IFERROR(__xludf.DUMMYFUNCTION("REGEXEXTRACT(E3121, ""[А-Яа-я].*"")"),"все виды транспортных несчастных случаев")</f>
        <v>все виды транспортных несчастных случаев</v>
      </c>
      <c r="G3121" s="16">
        <f t="shared" si="17"/>
        <v>2</v>
      </c>
      <c r="H3121" s="13" t="s">
        <v>28</v>
      </c>
      <c r="I3121" s="13" t="str">
        <f>IFERROR(__xludf.DUMMYFUNCTION("REGEXREPLACE(H3121, "".*\s"", """")"),"человек")</f>
        <v>человек</v>
      </c>
      <c r="J3121" s="13" t="s">
        <v>29</v>
      </c>
      <c r="K3121" s="17" t="str">
        <f>IFERROR(__xludf.DUMMYFUNCTION("REGEXREPLACE(J3121, ""^[\d\s]+"", """")"),"значение показателя за год")</f>
        <v>значение показателя за год</v>
      </c>
      <c r="L3121" s="16">
        <f t="shared" si="18"/>
        <v>2</v>
      </c>
      <c r="M3121" s="13" t="s">
        <v>31</v>
      </c>
      <c r="N3121" s="13" t="str">
        <f>IFERROR(__xludf.DUMMYFUNCTION("REGEXEXTRACT(M3121, "" (.+)$"")"),"городское население")</f>
        <v>городское население</v>
      </c>
      <c r="O3121" s="18">
        <v>499.0</v>
      </c>
      <c r="P3121" s="18">
        <v>474.0</v>
      </c>
      <c r="Q3121" s="18">
        <v>390.0</v>
      </c>
      <c r="R3121" s="18">
        <v>330.0</v>
      </c>
      <c r="S3121" s="18">
        <v>319.0</v>
      </c>
      <c r="T3121" s="18">
        <v>281.0</v>
      </c>
      <c r="U3121" s="18">
        <v>243.0</v>
      </c>
      <c r="V3121" s="18">
        <v>280.0</v>
      </c>
      <c r="W3121" s="18">
        <v>283.0</v>
      </c>
      <c r="X3121" s="18">
        <v>240.0</v>
      </c>
      <c r="Y3121" s="18">
        <v>249.0</v>
      </c>
      <c r="Z3121" s="19" t="str">
        <f t="shared" si="6"/>
        <v/>
      </c>
      <c r="AA3121" s="19">
        <f t="shared" si="19"/>
        <v>3588</v>
      </c>
      <c r="AB3121" s="19" t="str">
        <f t="shared" si="8"/>
        <v/>
      </c>
      <c r="AC3121" s="19">
        <f t="shared" si="20"/>
        <v>326.1818182</v>
      </c>
      <c r="AD3121" s="19">
        <f t="shared" si="21"/>
        <v>375</v>
      </c>
      <c r="AE3121" s="19" t="str">
        <f t="shared" si="22"/>
        <v>Нет моды</v>
      </c>
      <c r="AF3121" s="19">
        <f t="shared" si="23"/>
        <v>240</v>
      </c>
      <c r="AG3121" s="19">
        <f t="shared" si="24"/>
        <v>499</v>
      </c>
      <c r="AH3121" s="20" t="str">
        <f t="shared" si="14"/>
        <v/>
      </c>
      <c r="AI3121" s="21"/>
      <c r="AJ3121" s="21"/>
      <c r="AK3121" s="21"/>
      <c r="AL3121" s="22">
        <f t="shared" si="25"/>
        <v>1</v>
      </c>
    </row>
    <row r="3122" ht="12.75" customHeight="1">
      <c r="A3122" s="13" t="s">
        <v>204</v>
      </c>
      <c r="B3122" s="13" t="str">
        <f>IFERROR(__xludf.DUMMYFUNCTION("REGEXREPLACE(A3122, ""\d"", """")"),"         Нижегородская область")</f>
        <v>         Нижегородская область</v>
      </c>
      <c r="C3122" s="14" t="str">
        <f t="shared" si="15"/>
        <v>Нижегородская область</v>
      </c>
      <c r="D3122" s="3">
        <f t="shared" si="16"/>
        <v>2</v>
      </c>
      <c r="E3122" s="15" t="s">
        <v>38</v>
      </c>
      <c r="F3122" s="13" t="str">
        <f>IFERROR(__xludf.DUMMYFUNCTION("REGEXEXTRACT(E3122, ""[А-Яа-я].*"")"),"все виды транспортных несчастных случаев")</f>
        <v>все виды транспортных несчастных случаев</v>
      </c>
      <c r="G3122" s="16">
        <f t="shared" si="17"/>
        <v>2</v>
      </c>
      <c r="H3122" s="13" t="s">
        <v>28</v>
      </c>
      <c r="I3122" s="13" t="str">
        <f>IFERROR(__xludf.DUMMYFUNCTION("REGEXREPLACE(H3122, "".*\s"", """")"),"человек")</f>
        <v>человек</v>
      </c>
      <c r="J3122" s="13" t="s">
        <v>29</v>
      </c>
      <c r="K3122" s="17" t="str">
        <f>IFERROR(__xludf.DUMMYFUNCTION("REGEXREPLACE(J3122, ""^[\d\s]+"", """")"),"значение показателя за год")</f>
        <v>значение показателя за год</v>
      </c>
      <c r="L3122" s="16">
        <f t="shared" si="18"/>
        <v>2</v>
      </c>
      <c r="M3122" s="13" t="s">
        <v>32</v>
      </c>
      <c r="N3122" s="13" t="str">
        <f>IFERROR(__xludf.DUMMYFUNCTION("REGEXEXTRACT(M3122, "" (.+)$"")"),"сельское население")</f>
        <v>сельское население</v>
      </c>
      <c r="O3122" s="18">
        <v>208.0</v>
      </c>
      <c r="P3122" s="18">
        <v>208.0</v>
      </c>
      <c r="Q3122" s="18">
        <v>161.0</v>
      </c>
      <c r="R3122" s="18">
        <v>163.0</v>
      </c>
      <c r="S3122" s="18">
        <v>110.0</v>
      </c>
      <c r="T3122" s="18">
        <v>111.0</v>
      </c>
      <c r="U3122" s="18">
        <v>99.0</v>
      </c>
      <c r="V3122" s="18">
        <v>119.0</v>
      </c>
      <c r="W3122" s="18">
        <v>128.0</v>
      </c>
      <c r="X3122" s="18">
        <v>106.0</v>
      </c>
      <c r="Y3122" s="18">
        <v>111.0</v>
      </c>
      <c r="Z3122" s="19" t="str">
        <f t="shared" si="6"/>
        <v/>
      </c>
      <c r="AA3122" s="19" t="str">
        <f t="shared" si="19"/>
        <v/>
      </c>
      <c r="AB3122" s="19">
        <f t="shared" si="8"/>
        <v>1524</v>
      </c>
      <c r="AC3122" s="19">
        <f t="shared" si="20"/>
        <v>138.5454545</v>
      </c>
      <c r="AD3122" s="19">
        <f t="shared" si="21"/>
        <v>224</v>
      </c>
      <c r="AE3122" s="19" t="str">
        <f t="shared" si="22"/>
        <v>Нет моды</v>
      </c>
      <c r="AF3122" s="19">
        <f t="shared" si="23"/>
        <v>99</v>
      </c>
      <c r="AG3122" s="19">
        <f t="shared" si="24"/>
        <v>208</v>
      </c>
      <c r="AH3122" s="20" t="str">
        <f t="shared" si="14"/>
        <v>Город: 70%; Село: 30%</v>
      </c>
      <c r="AI3122" s="21"/>
      <c r="AJ3122" s="21"/>
      <c r="AK3122" s="21"/>
      <c r="AL3122" s="22">
        <f t="shared" si="25"/>
        <v>1</v>
      </c>
    </row>
    <row r="3123" ht="12.75" customHeight="1">
      <c r="A3123" s="13" t="s">
        <v>204</v>
      </c>
      <c r="B3123" s="13" t="str">
        <f>IFERROR(__xludf.DUMMYFUNCTION("REGEXREPLACE(A3123, ""\d"", """")"),"         Нижегородская область")</f>
        <v>         Нижегородская область</v>
      </c>
      <c r="C3123" s="14" t="str">
        <f t="shared" si="15"/>
        <v>Нижегородская область</v>
      </c>
      <c r="D3123" s="3">
        <f t="shared" si="16"/>
        <v>2</v>
      </c>
      <c r="E3123" s="15" t="s">
        <v>39</v>
      </c>
      <c r="F3123" s="13" t="str">
        <f>IFERROR(__xludf.DUMMYFUNCTION("REGEXEXTRACT(E3123, ""[А-Яа-я].*"")"),"Всего умерших")</f>
        <v>Всего умерших</v>
      </c>
      <c r="G3123" s="16">
        <f t="shared" si="17"/>
        <v>2</v>
      </c>
      <c r="H3123" s="13" t="s">
        <v>28</v>
      </c>
      <c r="I3123" s="13" t="str">
        <f>IFERROR(__xludf.DUMMYFUNCTION("REGEXREPLACE(H3123, "".*\s"", """")"),"человек")</f>
        <v>человек</v>
      </c>
      <c r="J3123" s="13" t="s">
        <v>29</v>
      </c>
      <c r="K3123" s="17" t="str">
        <f>IFERROR(__xludf.DUMMYFUNCTION("REGEXREPLACE(J3123, ""^[\d\s]+"", """")"),"значение показателя за год")</f>
        <v>значение показателя за год</v>
      </c>
      <c r="L3123" s="16">
        <f t="shared" si="18"/>
        <v>2</v>
      </c>
      <c r="M3123" s="13" t="s">
        <v>30</v>
      </c>
      <c r="N3123" s="13" t="str">
        <f>IFERROR(__xludf.DUMMYFUNCTION("REGEXEXTRACT(M3123, "" (.+)$"")"),"все население")</f>
        <v>все население</v>
      </c>
      <c r="O3123" s="18">
        <v>52134.0</v>
      </c>
      <c r="P3123" s="18">
        <v>51979.0</v>
      </c>
      <c r="Q3123" s="18">
        <v>50732.0</v>
      </c>
      <c r="R3123" s="18">
        <v>50098.0</v>
      </c>
      <c r="S3123" s="18">
        <v>47709.0</v>
      </c>
      <c r="T3123" s="18">
        <v>48419.0</v>
      </c>
      <c r="U3123" s="18">
        <v>46839.0</v>
      </c>
      <c r="V3123" s="18">
        <v>55303.0</v>
      </c>
      <c r="W3123" s="18">
        <v>62844.0</v>
      </c>
      <c r="X3123" s="18">
        <v>47967.0</v>
      </c>
      <c r="Y3123" s="18">
        <v>44762.0</v>
      </c>
      <c r="Z3123" s="19">
        <f t="shared" si="6"/>
        <v>558786</v>
      </c>
      <c r="AA3123" s="19" t="str">
        <f t="shared" si="19"/>
        <v/>
      </c>
      <c r="AB3123" s="19" t="str">
        <f t="shared" si="8"/>
        <v/>
      </c>
      <c r="AC3123" s="19">
        <f t="shared" si="20"/>
        <v>50798.72727</v>
      </c>
      <c r="AD3123" s="19">
        <f t="shared" si="21"/>
        <v>22485</v>
      </c>
      <c r="AE3123" s="19" t="str">
        <f t="shared" si="22"/>
        <v>Нет моды</v>
      </c>
      <c r="AF3123" s="19">
        <f t="shared" si="23"/>
        <v>44762</v>
      </c>
      <c r="AG3123" s="19">
        <f t="shared" si="24"/>
        <v>62844</v>
      </c>
      <c r="AH3123" s="20" t="str">
        <f t="shared" si="14"/>
        <v/>
      </c>
      <c r="AI3123" s="21"/>
      <c r="AJ3123" s="21"/>
      <c r="AK3123" s="21"/>
      <c r="AL3123" s="22">
        <f t="shared" si="25"/>
        <v>1</v>
      </c>
    </row>
    <row r="3124" ht="12.75" customHeight="1">
      <c r="A3124" s="13" t="s">
        <v>204</v>
      </c>
      <c r="B3124" s="13" t="str">
        <f>IFERROR(__xludf.DUMMYFUNCTION("REGEXREPLACE(A3124, ""\d"", """")"),"         Нижегородская область")</f>
        <v>         Нижегородская область</v>
      </c>
      <c r="C3124" s="14" t="str">
        <f t="shared" si="15"/>
        <v>Нижегородская область</v>
      </c>
      <c r="D3124" s="3">
        <f t="shared" si="16"/>
        <v>2</v>
      </c>
      <c r="E3124" s="15" t="s">
        <v>39</v>
      </c>
      <c r="F3124" s="13" t="str">
        <f>IFERROR(__xludf.DUMMYFUNCTION("REGEXEXTRACT(E3124, ""[А-Яа-я].*"")"),"Всего умерших")</f>
        <v>Всего умерших</v>
      </c>
      <c r="G3124" s="16">
        <f t="shared" si="17"/>
        <v>2</v>
      </c>
      <c r="H3124" s="13" t="s">
        <v>28</v>
      </c>
      <c r="I3124" s="13" t="str">
        <f>IFERROR(__xludf.DUMMYFUNCTION("REGEXREPLACE(H3124, "".*\s"", """")"),"человек")</f>
        <v>человек</v>
      </c>
      <c r="J3124" s="13" t="s">
        <v>29</v>
      </c>
      <c r="K3124" s="17" t="str">
        <f>IFERROR(__xludf.DUMMYFUNCTION("REGEXREPLACE(J3124, ""^[\d\s]+"", """")"),"значение показателя за год")</f>
        <v>значение показателя за год</v>
      </c>
      <c r="L3124" s="16">
        <f t="shared" si="18"/>
        <v>2</v>
      </c>
      <c r="M3124" s="13" t="s">
        <v>31</v>
      </c>
      <c r="N3124" s="13" t="str">
        <f>IFERROR(__xludf.DUMMYFUNCTION("REGEXEXTRACT(M3124, "" (.+)$"")"),"городское население")</f>
        <v>городское население</v>
      </c>
      <c r="O3124" s="18">
        <v>38800.0</v>
      </c>
      <c r="P3124" s="18">
        <v>38846.0</v>
      </c>
      <c r="Q3124" s="18">
        <v>38233.0</v>
      </c>
      <c r="R3124" s="18">
        <v>37852.0</v>
      </c>
      <c r="S3124" s="18">
        <v>36143.0</v>
      </c>
      <c r="T3124" s="18">
        <v>37001.0</v>
      </c>
      <c r="U3124" s="18">
        <v>35865.0</v>
      </c>
      <c r="V3124" s="18">
        <v>42886.0</v>
      </c>
      <c r="W3124" s="18">
        <v>49221.0</v>
      </c>
      <c r="X3124" s="18">
        <v>37136.0</v>
      </c>
      <c r="Y3124" s="18">
        <v>34670.0</v>
      </c>
      <c r="Z3124" s="19" t="str">
        <f t="shared" si="6"/>
        <v/>
      </c>
      <c r="AA3124" s="19">
        <f t="shared" si="19"/>
        <v>426653</v>
      </c>
      <c r="AB3124" s="19" t="str">
        <f t="shared" si="8"/>
        <v/>
      </c>
      <c r="AC3124" s="19">
        <f t="shared" si="20"/>
        <v>38786.63636</v>
      </c>
      <c r="AD3124" s="19">
        <f t="shared" si="21"/>
        <v>45800.5</v>
      </c>
      <c r="AE3124" s="19" t="str">
        <f t="shared" si="22"/>
        <v>Нет моды</v>
      </c>
      <c r="AF3124" s="19">
        <f t="shared" si="23"/>
        <v>34670</v>
      </c>
      <c r="AG3124" s="19">
        <f t="shared" si="24"/>
        <v>49221</v>
      </c>
      <c r="AH3124" s="20" t="str">
        <f t="shared" si="14"/>
        <v/>
      </c>
      <c r="AI3124" s="21"/>
      <c r="AJ3124" s="21"/>
      <c r="AK3124" s="21"/>
      <c r="AL3124" s="22">
        <f t="shared" si="25"/>
        <v>1</v>
      </c>
    </row>
    <row r="3125" ht="12.75" customHeight="1">
      <c r="A3125" s="13" t="s">
        <v>204</v>
      </c>
      <c r="B3125" s="13" t="str">
        <f>IFERROR(__xludf.DUMMYFUNCTION("REGEXREPLACE(A3125, ""\d"", """")"),"         Нижегородская область")</f>
        <v>         Нижегородская область</v>
      </c>
      <c r="C3125" s="14" t="str">
        <f t="shared" si="15"/>
        <v>Нижегородская область</v>
      </c>
      <c r="D3125" s="3">
        <f t="shared" si="16"/>
        <v>2</v>
      </c>
      <c r="E3125" s="15" t="s">
        <v>39</v>
      </c>
      <c r="F3125" s="13" t="str">
        <f>IFERROR(__xludf.DUMMYFUNCTION("REGEXEXTRACT(E3125, ""[А-Яа-я].*"")"),"Всего умерших")</f>
        <v>Всего умерших</v>
      </c>
      <c r="G3125" s="16">
        <f t="shared" si="17"/>
        <v>2</v>
      </c>
      <c r="H3125" s="13" t="s">
        <v>28</v>
      </c>
      <c r="I3125" s="13" t="str">
        <f>IFERROR(__xludf.DUMMYFUNCTION("REGEXREPLACE(H3125, "".*\s"", """")"),"человек")</f>
        <v>человек</v>
      </c>
      <c r="J3125" s="13" t="s">
        <v>29</v>
      </c>
      <c r="K3125" s="17" t="str">
        <f>IFERROR(__xludf.DUMMYFUNCTION("REGEXREPLACE(J3125, ""^[\d\s]+"", """")"),"значение показателя за год")</f>
        <v>значение показателя за год</v>
      </c>
      <c r="L3125" s="16">
        <f t="shared" si="18"/>
        <v>2</v>
      </c>
      <c r="M3125" s="13" t="s">
        <v>32</v>
      </c>
      <c r="N3125" s="13" t="str">
        <f>IFERROR(__xludf.DUMMYFUNCTION("REGEXEXTRACT(M3125, "" (.+)$"")"),"сельское население")</f>
        <v>сельское население</v>
      </c>
      <c r="O3125" s="18">
        <v>13334.0</v>
      </c>
      <c r="P3125" s="18">
        <v>13133.0</v>
      </c>
      <c r="Q3125" s="18">
        <v>12499.0</v>
      </c>
      <c r="R3125" s="18">
        <v>12246.0</v>
      </c>
      <c r="S3125" s="18">
        <v>11566.0</v>
      </c>
      <c r="T3125" s="18">
        <v>11418.0</v>
      </c>
      <c r="U3125" s="18">
        <v>10974.0</v>
      </c>
      <c r="V3125" s="18">
        <v>12417.0</v>
      </c>
      <c r="W3125" s="18">
        <v>13623.0</v>
      </c>
      <c r="X3125" s="18">
        <v>10831.0</v>
      </c>
      <c r="Y3125" s="18">
        <v>10092.0</v>
      </c>
      <c r="Z3125" s="19" t="str">
        <f t="shared" si="6"/>
        <v/>
      </c>
      <c r="AA3125" s="19" t="str">
        <f t="shared" si="19"/>
        <v/>
      </c>
      <c r="AB3125" s="19">
        <f t="shared" si="8"/>
        <v>132133</v>
      </c>
      <c r="AC3125" s="19">
        <f t="shared" si="20"/>
        <v>12012.09091</v>
      </c>
      <c r="AD3125" s="19">
        <f t="shared" si="21"/>
        <v>24146.5</v>
      </c>
      <c r="AE3125" s="19" t="str">
        <f t="shared" si="22"/>
        <v>Нет моды</v>
      </c>
      <c r="AF3125" s="19">
        <f t="shared" si="23"/>
        <v>10092</v>
      </c>
      <c r="AG3125" s="19">
        <f t="shared" si="24"/>
        <v>13623</v>
      </c>
      <c r="AH3125" s="20" t="str">
        <f t="shared" si="14"/>
        <v>Город: 76%; Село: 24%</v>
      </c>
      <c r="AI3125" s="21"/>
      <c r="AJ3125" s="21"/>
      <c r="AK3125" s="21"/>
      <c r="AL3125" s="22">
        <f t="shared" si="25"/>
        <v>1</v>
      </c>
    </row>
    <row r="3126" ht="12.75" customHeight="1">
      <c r="A3126" s="13" t="s">
        <v>204</v>
      </c>
      <c r="B3126" s="13" t="str">
        <f>IFERROR(__xludf.DUMMYFUNCTION("REGEXREPLACE(A3126, ""\d"", """")"),"         Нижегородская область")</f>
        <v>         Нижегородская область</v>
      </c>
      <c r="C3126" s="14" t="str">
        <f t="shared" si="15"/>
        <v>Нижегородская область</v>
      </c>
      <c r="D3126" s="3">
        <f t="shared" si="16"/>
        <v>2</v>
      </c>
      <c r="E3126" s="15" t="s">
        <v>40</v>
      </c>
      <c r="F3126" s="13" t="str">
        <f>IFERROR(__xludf.DUMMYFUNCTION("REGEXEXTRACT(E3126, ""[А-Яа-я].*"")"),"Злокачественные новообразования")</f>
        <v>Злокачественные новообразования</v>
      </c>
      <c r="G3126" s="16">
        <f t="shared" si="17"/>
        <v>2</v>
      </c>
      <c r="H3126" s="13" t="s">
        <v>28</v>
      </c>
      <c r="I3126" s="13" t="str">
        <f>IFERROR(__xludf.DUMMYFUNCTION("REGEXREPLACE(H3126, "".*\s"", """")"),"человек")</f>
        <v>человек</v>
      </c>
      <c r="J3126" s="13" t="s">
        <v>29</v>
      </c>
      <c r="K3126" s="17" t="str">
        <f>IFERROR(__xludf.DUMMYFUNCTION("REGEXREPLACE(J3126, ""^[\d\s]+"", """")"),"значение показателя за год")</f>
        <v>значение показателя за год</v>
      </c>
      <c r="L3126" s="16">
        <f t="shared" si="18"/>
        <v>2</v>
      </c>
      <c r="M3126" s="13" t="s">
        <v>30</v>
      </c>
      <c r="N3126" s="13" t="str">
        <f>IFERROR(__xludf.DUMMYFUNCTION("REGEXEXTRACT(M3126, "" (.+)$"")"),"все население")</f>
        <v>все население</v>
      </c>
      <c r="O3126" s="18">
        <v>7522.0</v>
      </c>
      <c r="P3126" s="18">
        <v>7441.0</v>
      </c>
      <c r="Q3126" s="18">
        <v>7208.0</v>
      </c>
      <c r="R3126" s="18">
        <v>6106.0</v>
      </c>
      <c r="S3126" s="18">
        <v>5874.0</v>
      </c>
      <c r="T3126" s="18">
        <v>5971.0</v>
      </c>
      <c r="U3126" s="18">
        <v>6364.0</v>
      </c>
      <c r="V3126" s="18">
        <v>6099.0</v>
      </c>
      <c r="W3126" s="18">
        <v>5891.0</v>
      </c>
      <c r="X3126" s="18">
        <v>5715.0</v>
      </c>
      <c r="Y3126" s="18">
        <v>5589.0</v>
      </c>
      <c r="Z3126" s="19">
        <f t="shared" si="6"/>
        <v>69780</v>
      </c>
      <c r="AA3126" s="19" t="str">
        <f t="shared" si="19"/>
        <v/>
      </c>
      <c r="AB3126" s="19" t="str">
        <f t="shared" si="8"/>
        <v/>
      </c>
      <c r="AC3126" s="19">
        <f t="shared" si="20"/>
        <v>6343.636364</v>
      </c>
      <c r="AD3126" s="19">
        <f t="shared" si="21"/>
        <v>8807</v>
      </c>
      <c r="AE3126" s="19" t="str">
        <f t="shared" si="22"/>
        <v>Нет моды</v>
      </c>
      <c r="AF3126" s="19">
        <f t="shared" si="23"/>
        <v>5589</v>
      </c>
      <c r="AG3126" s="19">
        <f t="shared" si="24"/>
        <v>7522</v>
      </c>
      <c r="AH3126" s="20" t="str">
        <f t="shared" si="14"/>
        <v/>
      </c>
      <c r="AI3126" s="21"/>
      <c r="AJ3126" s="21"/>
      <c r="AK3126" s="21"/>
      <c r="AL3126" s="22">
        <f t="shared" si="25"/>
        <v>1</v>
      </c>
    </row>
    <row r="3127" ht="12.75" customHeight="1">
      <c r="A3127" s="13" t="s">
        <v>204</v>
      </c>
      <c r="B3127" s="13" t="str">
        <f>IFERROR(__xludf.DUMMYFUNCTION("REGEXREPLACE(A3127, ""\d"", """")"),"         Нижегородская область")</f>
        <v>         Нижегородская область</v>
      </c>
      <c r="C3127" s="14" t="str">
        <f t="shared" si="15"/>
        <v>Нижегородская область</v>
      </c>
      <c r="D3127" s="3">
        <f t="shared" si="16"/>
        <v>2</v>
      </c>
      <c r="E3127" s="15" t="s">
        <v>40</v>
      </c>
      <c r="F3127" s="13" t="str">
        <f>IFERROR(__xludf.DUMMYFUNCTION("REGEXEXTRACT(E3127, ""[А-Яа-я].*"")"),"Злокачественные новообразования")</f>
        <v>Злокачественные новообразования</v>
      </c>
      <c r="G3127" s="16">
        <f t="shared" si="17"/>
        <v>2</v>
      </c>
      <c r="H3127" s="13" t="s">
        <v>28</v>
      </c>
      <c r="I3127" s="13" t="str">
        <f>IFERROR(__xludf.DUMMYFUNCTION("REGEXREPLACE(H3127, "".*\s"", """")"),"человек")</f>
        <v>человек</v>
      </c>
      <c r="J3127" s="13" t="s">
        <v>29</v>
      </c>
      <c r="K3127" s="17" t="str">
        <f>IFERROR(__xludf.DUMMYFUNCTION("REGEXREPLACE(J3127, ""^[\d\s]+"", """")"),"значение показателя за год")</f>
        <v>значение показателя за год</v>
      </c>
      <c r="L3127" s="16">
        <f t="shared" si="18"/>
        <v>2</v>
      </c>
      <c r="M3127" s="13" t="s">
        <v>31</v>
      </c>
      <c r="N3127" s="13" t="str">
        <f>IFERROR(__xludf.DUMMYFUNCTION("REGEXEXTRACT(M3127, "" (.+)$"")"),"городское население")</f>
        <v>городское население</v>
      </c>
      <c r="O3127" s="18">
        <v>6022.0</v>
      </c>
      <c r="P3127" s="18">
        <v>5995.0</v>
      </c>
      <c r="Q3127" s="18">
        <v>5739.0</v>
      </c>
      <c r="R3127" s="18">
        <v>4995.0</v>
      </c>
      <c r="S3127" s="18">
        <v>4841.0</v>
      </c>
      <c r="T3127" s="18">
        <v>4915.0</v>
      </c>
      <c r="U3127" s="18">
        <v>5138.0</v>
      </c>
      <c r="V3127" s="18">
        <v>4928.0</v>
      </c>
      <c r="W3127" s="18">
        <v>4794.0</v>
      </c>
      <c r="X3127" s="18">
        <v>4604.0</v>
      </c>
      <c r="Y3127" s="18">
        <v>4504.0</v>
      </c>
      <c r="Z3127" s="19" t="str">
        <f t="shared" si="6"/>
        <v/>
      </c>
      <c r="AA3127" s="19">
        <f t="shared" si="19"/>
        <v>56475</v>
      </c>
      <c r="AB3127" s="19" t="str">
        <f t="shared" si="8"/>
        <v/>
      </c>
      <c r="AC3127" s="19">
        <f t="shared" si="20"/>
        <v>5134.090909</v>
      </c>
      <c r="AD3127" s="19">
        <f t="shared" si="21"/>
        <v>5806.5</v>
      </c>
      <c r="AE3127" s="19" t="str">
        <f t="shared" si="22"/>
        <v>Нет моды</v>
      </c>
      <c r="AF3127" s="19">
        <f t="shared" si="23"/>
        <v>4504</v>
      </c>
      <c r="AG3127" s="19">
        <f t="shared" si="24"/>
        <v>6022</v>
      </c>
      <c r="AH3127" s="20" t="str">
        <f t="shared" si="14"/>
        <v/>
      </c>
      <c r="AI3127" s="21"/>
      <c r="AJ3127" s="21"/>
      <c r="AK3127" s="21"/>
      <c r="AL3127" s="22">
        <f t="shared" si="25"/>
        <v>1</v>
      </c>
    </row>
    <row r="3128" ht="12.75" customHeight="1">
      <c r="A3128" s="13" t="s">
        <v>204</v>
      </c>
      <c r="B3128" s="13" t="str">
        <f>IFERROR(__xludf.DUMMYFUNCTION("REGEXREPLACE(A3128, ""\d"", """")"),"         Нижегородская область")</f>
        <v>         Нижегородская область</v>
      </c>
      <c r="C3128" s="14" t="str">
        <f t="shared" si="15"/>
        <v>Нижегородская область</v>
      </c>
      <c r="D3128" s="3">
        <f t="shared" si="16"/>
        <v>2</v>
      </c>
      <c r="E3128" s="15" t="s">
        <v>40</v>
      </c>
      <c r="F3128" s="13" t="str">
        <f>IFERROR(__xludf.DUMMYFUNCTION("REGEXEXTRACT(E3128, ""[А-Яа-я].*"")"),"Злокачественные новообразования")</f>
        <v>Злокачественные новообразования</v>
      </c>
      <c r="G3128" s="16">
        <f t="shared" si="17"/>
        <v>2</v>
      </c>
      <c r="H3128" s="13" t="s">
        <v>28</v>
      </c>
      <c r="I3128" s="13" t="str">
        <f>IFERROR(__xludf.DUMMYFUNCTION("REGEXREPLACE(H3128, "".*\s"", """")"),"человек")</f>
        <v>человек</v>
      </c>
      <c r="J3128" s="13" t="s">
        <v>29</v>
      </c>
      <c r="K3128" s="17" t="str">
        <f>IFERROR(__xludf.DUMMYFUNCTION("REGEXREPLACE(J3128, ""^[\d\s]+"", """")"),"значение показателя за год")</f>
        <v>значение показателя за год</v>
      </c>
      <c r="L3128" s="16">
        <f t="shared" si="18"/>
        <v>2</v>
      </c>
      <c r="M3128" s="13" t="s">
        <v>32</v>
      </c>
      <c r="N3128" s="13" t="str">
        <f>IFERROR(__xludf.DUMMYFUNCTION("REGEXEXTRACT(M3128, "" (.+)$"")"),"сельское население")</f>
        <v>сельское население</v>
      </c>
      <c r="O3128" s="18">
        <v>1500.0</v>
      </c>
      <c r="P3128" s="18">
        <v>1446.0</v>
      </c>
      <c r="Q3128" s="18">
        <v>1469.0</v>
      </c>
      <c r="R3128" s="18">
        <v>1111.0</v>
      </c>
      <c r="S3128" s="18">
        <v>1033.0</v>
      </c>
      <c r="T3128" s="18">
        <v>1056.0</v>
      </c>
      <c r="U3128" s="18">
        <v>1226.0</v>
      </c>
      <c r="V3128" s="18">
        <v>1171.0</v>
      </c>
      <c r="W3128" s="18">
        <v>1097.0</v>
      </c>
      <c r="X3128" s="18">
        <v>1111.0</v>
      </c>
      <c r="Y3128" s="18">
        <v>1085.0</v>
      </c>
      <c r="Z3128" s="19" t="str">
        <f t="shared" si="6"/>
        <v/>
      </c>
      <c r="AA3128" s="19" t="str">
        <f t="shared" si="19"/>
        <v/>
      </c>
      <c r="AB3128" s="19">
        <f t="shared" si="8"/>
        <v>13305</v>
      </c>
      <c r="AC3128" s="19">
        <f t="shared" si="20"/>
        <v>1209.545455</v>
      </c>
      <c r="AD3128" s="19">
        <f t="shared" si="21"/>
        <v>3002</v>
      </c>
      <c r="AE3128" s="19" t="str">
        <f t="shared" si="22"/>
        <v>Нет моды</v>
      </c>
      <c r="AF3128" s="19">
        <f t="shared" si="23"/>
        <v>1033</v>
      </c>
      <c r="AG3128" s="19">
        <f t="shared" si="24"/>
        <v>1500</v>
      </c>
      <c r="AH3128" s="20" t="str">
        <f t="shared" si="14"/>
        <v>Город: 81%; Село: 19%</v>
      </c>
      <c r="AI3128" s="21"/>
      <c r="AJ3128" s="21"/>
      <c r="AK3128" s="21"/>
      <c r="AL3128" s="22">
        <f t="shared" si="25"/>
        <v>1</v>
      </c>
    </row>
    <row r="3129" ht="12.75" customHeight="1">
      <c r="A3129" s="13" t="s">
        <v>204</v>
      </c>
      <c r="B3129" s="13" t="str">
        <f>IFERROR(__xludf.DUMMYFUNCTION("REGEXREPLACE(A3129, ""\d"", """")"),"         Нижегородская область")</f>
        <v>         Нижегородская область</v>
      </c>
      <c r="C3129" s="14" t="str">
        <f t="shared" si="15"/>
        <v>Нижегородская область</v>
      </c>
      <c r="D3129" s="3">
        <f t="shared" si="16"/>
        <v>2</v>
      </c>
      <c r="E3129" s="15" t="s">
        <v>41</v>
      </c>
      <c r="F3129" s="13" t="str">
        <f>IFERROR(__xludf.DUMMYFUNCTION("REGEXEXTRACT(E3129, ""[А-Яа-я].*"")"),"Инфекционные и паразитарные болезни")</f>
        <v>Инфекционные и паразитарные болезни</v>
      </c>
      <c r="G3129" s="16">
        <f t="shared" si="17"/>
        <v>2</v>
      </c>
      <c r="H3129" s="13" t="s">
        <v>28</v>
      </c>
      <c r="I3129" s="13" t="str">
        <f>IFERROR(__xludf.DUMMYFUNCTION("REGEXREPLACE(H3129, "".*\s"", """")"),"человек")</f>
        <v>человек</v>
      </c>
      <c r="J3129" s="13" t="s">
        <v>29</v>
      </c>
      <c r="K3129" s="17" t="str">
        <f>IFERROR(__xludf.DUMMYFUNCTION("REGEXREPLACE(J3129, ""^[\d\s]+"", """")"),"значение показателя за год")</f>
        <v>значение показателя за год</v>
      </c>
      <c r="L3129" s="16">
        <f t="shared" si="18"/>
        <v>2</v>
      </c>
      <c r="M3129" s="13" t="s">
        <v>30</v>
      </c>
      <c r="N3129" s="13" t="str">
        <f>IFERROR(__xludf.DUMMYFUNCTION("REGEXEXTRACT(M3129, "" (.+)$"")"),"все население")</f>
        <v>все население</v>
      </c>
      <c r="O3129" s="18">
        <v>492.0</v>
      </c>
      <c r="P3129" s="18">
        <v>459.0</v>
      </c>
      <c r="Q3129" s="18">
        <v>468.0</v>
      </c>
      <c r="R3129" s="18">
        <v>479.0</v>
      </c>
      <c r="S3129" s="18">
        <v>501.0</v>
      </c>
      <c r="T3129" s="18">
        <v>513.0</v>
      </c>
      <c r="U3129" s="18">
        <v>505.0</v>
      </c>
      <c r="V3129" s="18">
        <v>397.0</v>
      </c>
      <c r="W3129" s="18">
        <v>388.0</v>
      </c>
      <c r="X3129" s="18">
        <v>332.0</v>
      </c>
      <c r="Y3129" s="18">
        <v>337.0</v>
      </c>
      <c r="Z3129" s="19">
        <f t="shared" si="6"/>
        <v>4871</v>
      </c>
      <c r="AA3129" s="19" t="str">
        <f t="shared" si="19"/>
        <v/>
      </c>
      <c r="AB3129" s="19" t="str">
        <f t="shared" si="8"/>
        <v/>
      </c>
      <c r="AC3129" s="19">
        <f t="shared" si="20"/>
        <v>442.8181818</v>
      </c>
      <c r="AD3129" s="19">
        <f t="shared" si="21"/>
        <v>773</v>
      </c>
      <c r="AE3129" s="19" t="str">
        <f t="shared" si="22"/>
        <v>Нет моды</v>
      </c>
      <c r="AF3129" s="19">
        <f t="shared" si="23"/>
        <v>332</v>
      </c>
      <c r="AG3129" s="19">
        <f t="shared" si="24"/>
        <v>513</v>
      </c>
      <c r="AH3129" s="20" t="str">
        <f t="shared" si="14"/>
        <v/>
      </c>
      <c r="AI3129" s="21"/>
      <c r="AJ3129" s="21"/>
      <c r="AK3129" s="21"/>
      <c r="AL3129" s="22">
        <f t="shared" si="25"/>
        <v>1</v>
      </c>
    </row>
    <row r="3130" ht="12.75" customHeight="1">
      <c r="A3130" s="13" t="s">
        <v>204</v>
      </c>
      <c r="B3130" s="13" t="str">
        <f>IFERROR(__xludf.DUMMYFUNCTION("REGEXREPLACE(A3130, ""\d"", """")"),"         Нижегородская область")</f>
        <v>         Нижегородская область</v>
      </c>
      <c r="C3130" s="14" t="str">
        <f t="shared" si="15"/>
        <v>Нижегородская область</v>
      </c>
      <c r="D3130" s="3">
        <f t="shared" si="16"/>
        <v>2</v>
      </c>
      <c r="E3130" s="15" t="s">
        <v>41</v>
      </c>
      <c r="F3130" s="13" t="str">
        <f>IFERROR(__xludf.DUMMYFUNCTION("REGEXEXTRACT(E3130, ""[А-Яа-я].*"")"),"Инфекционные и паразитарные болезни")</f>
        <v>Инфекционные и паразитарные болезни</v>
      </c>
      <c r="G3130" s="16">
        <f t="shared" si="17"/>
        <v>2</v>
      </c>
      <c r="H3130" s="13" t="s">
        <v>28</v>
      </c>
      <c r="I3130" s="13" t="str">
        <f>IFERROR(__xludf.DUMMYFUNCTION("REGEXREPLACE(H3130, "".*\s"", """")"),"человек")</f>
        <v>человек</v>
      </c>
      <c r="J3130" s="13" t="s">
        <v>29</v>
      </c>
      <c r="K3130" s="17" t="str">
        <f>IFERROR(__xludf.DUMMYFUNCTION("REGEXREPLACE(J3130, ""^[\d\s]+"", """")"),"значение показателя за год")</f>
        <v>значение показателя за год</v>
      </c>
      <c r="L3130" s="16">
        <f t="shared" si="18"/>
        <v>2</v>
      </c>
      <c r="M3130" s="13" t="s">
        <v>31</v>
      </c>
      <c r="N3130" s="13" t="str">
        <f>IFERROR(__xludf.DUMMYFUNCTION("REGEXEXTRACT(M3130, "" (.+)$"")"),"городское население")</f>
        <v>городское население</v>
      </c>
      <c r="O3130" s="18">
        <v>379.0</v>
      </c>
      <c r="P3130" s="18">
        <v>376.0</v>
      </c>
      <c r="Q3130" s="18">
        <v>394.0</v>
      </c>
      <c r="R3130" s="18">
        <v>414.0</v>
      </c>
      <c r="S3130" s="18">
        <v>420.0</v>
      </c>
      <c r="T3130" s="18">
        <v>442.0</v>
      </c>
      <c r="U3130" s="18">
        <v>428.0</v>
      </c>
      <c r="V3130" s="18">
        <v>326.0</v>
      </c>
      <c r="W3130" s="18">
        <v>317.0</v>
      </c>
      <c r="X3130" s="18">
        <v>273.0</v>
      </c>
      <c r="Y3130" s="18">
        <v>268.0</v>
      </c>
      <c r="Z3130" s="19" t="str">
        <f t="shared" si="6"/>
        <v/>
      </c>
      <c r="AA3130" s="19">
        <f t="shared" si="19"/>
        <v>4037</v>
      </c>
      <c r="AB3130" s="19" t="str">
        <f t="shared" si="8"/>
        <v/>
      </c>
      <c r="AC3130" s="19">
        <f t="shared" si="20"/>
        <v>367</v>
      </c>
      <c r="AD3130" s="19">
        <f t="shared" si="21"/>
        <v>405.5</v>
      </c>
      <c r="AE3130" s="19" t="str">
        <f t="shared" si="22"/>
        <v>Нет моды</v>
      </c>
      <c r="AF3130" s="19">
        <f t="shared" si="23"/>
        <v>268</v>
      </c>
      <c r="AG3130" s="19">
        <f t="shared" si="24"/>
        <v>442</v>
      </c>
      <c r="AH3130" s="20" t="str">
        <f t="shared" si="14"/>
        <v/>
      </c>
      <c r="AI3130" s="21"/>
      <c r="AJ3130" s="21"/>
      <c r="AK3130" s="21"/>
      <c r="AL3130" s="22">
        <f t="shared" si="25"/>
        <v>1</v>
      </c>
    </row>
    <row r="3131" ht="12.75" customHeight="1">
      <c r="A3131" s="13" t="s">
        <v>204</v>
      </c>
      <c r="B3131" s="13" t="str">
        <f>IFERROR(__xludf.DUMMYFUNCTION("REGEXREPLACE(A3131, ""\d"", """")"),"         Нижегородская область")</f>
        <v>         Нижегородская область</v>
      </c>
      <c r="C3131" s="14" t="str">
        <f t="shared" si="15"/>
        <v>Нижегородская область</v>
      </c>
      <c r="D3131" s="3">
        <f t="shared" si="16"/>
        <v>2</v>
      </c>
      <c r="E3131" s="15" t="s">
        <v>41</v>
      </c>
      <c r="F3131" s="13" t="str">
        <f>IFERROR(__xludf.DUMMYFUNCTION("REGEXEXTRACT(E3131, ""[А-Яа-я].*"")"),"Инфекционные и паразитарные болезни")</f>
        <v>Инфекционные и паразитарные болезни</v>
      </c>
      <c r="G3131" s="16">
        <f t="shared" si="17"/>
        <v>2</v>
      </c>
      <c r="H3131" s="13" t="s">
        <v>28</v>
      </c>
      <c r="I3131" s="13" t="str">
        <f>IFERROR(__xludf.DUMMYFUNCTION("REGEXREPLACE(H3131, "".*\s"", """")"),"человек")</f>
        <v>человек</v>
      </c>
      <c r="J3131" s="13" t="s">
        <v>29</v>
      </c>
      <c r="K3131" s="17" t="str">
        <f>IFERROR(__xludf.DUMMYFUNCTION("REGEXREPLACE(J3131, ""^[\d\s]+"", """")"),"значение показателя за год")</f>
        <v>значение показателя за год</v>
      </c>
      <c r="L3131" s="16">
        <f t="shared" si="18"/>
        <v>2</v>
      </c>
      <c r="M3131" s="13" t="s">
        <v>32</v>
      </c>
      <c r="N3131" s="13" t="str">
        <f>IFERROR(__xludf.DUMMYFUNCTION("REGEXEXTRACT(M3131, "" (.+)$"")"),"сельское население")</f>
        <v>сельское население</v>
      </c>
      <c r="O3131" s="18">
        <v>113.0</v>
      </c>
      <c r="P3131" s="18">
        <v>83.0</v>
      </c>
      <c r="Q3131" s="18">
        <v>74.0</v>
      </c>
      <c r="R3131" s="18">
        <v>65.0</v>
      </c>
      <c r="S3131" s="18">
        <v>81.0</v>
      </c>
      <c r="T3131" s="18">
        <v>71.0</v>
      </c>
      <c r="U3131" s="18">
        <v>77.0</v>
      </c>
      <c r="V3131" s="18">
        <v>71.0</v>
      </c>
      <c r="W3131" s="18">
        <v>71.0</v>
      </c>
      <c r="X3131" s="18">
        <v>59.0</v>
      </c>
      <c r="Y3131" s="18">
        <v>69.0</v>
      </c>
      <c r="Z3131" s="19" t="str">
        <f t="shared" si="6"/>
        <v/>
      </c>
      <c r="AA3131" s="19" t="str">
        <f t="shared" si="19"/>
        <v/>
      </c>
      <c r="AB3131" s="19">
        <f t="shared" si="8"/>
        <v>834</v>
      </c>
      <c r="AC3131" s="19">
        <f t="shared" si="20"/>
        <v>75.81818182</v>
      </c>
      <c r="AD3131" s="19">
        <f t="shared" si="21"/>
        <v>190.5</v>
      </c>
      <c r="AE3131" s="19" t="str">
        <f t="shared" si="22"/>
        <v>Нет моды</v>
      </c>
      <c r="AF3131" s="19">
        <f t="shared" si="23"/>
        <v>59</v>
      </c>
      <c r="AG3131" s="19">
        <f t="shared" si="24"/>
        <v>113</v>
      </c>
      <c r="AH3131" s="20" t="str">
        <f t="shared" si="14"/>
        <v>Город: 83%; Село: 17%</v>
      </c>
      <c r="AI3131" s="21"/>
      <c r="AJ3131" s="21"/>
      <c r="AK3131" s="21"/>
      <c r="AL3131" s="22">
        <f t="shared" si="25"/>
        <v>1</v>
      </c>
    </row>
    <row r="3132" ht="12.75" customHeight="1">
      <c r="A3132" s="13" t="s">
        <v>204</v>
      </c>
      <c r="B3132" s="13" t="str">
        <f>IFERROR(__xludf.DUMMYFUNCTION("REGEXREPLACE(A3132, ""\d"", """")"),"         Нижегородская область")</f>
        <v>         Нижегородская область</v>
      </c>
      <c r="C3132" s="14" t="str">
        <f t="shared" si="15"/>
        <v>Нижегородская область</v>
      </c>
      <c r="D3132" s="3">
        <f t="shared" si="16"/>
        <v>2</v>
      </c>
      <c r="E3132" s="15" t="s">
        <v>42</v>
      </c>
      <c r="F3132" s="13" t="str">
        <f>IFERROR(__xludf.DUMMYFUNCTION("REGEXEXTRACT(E3132, ""[А-Яа-я].*"")"),"Ишемическая болезнь сердца")</f>
        <v>Ишемическая болезнь сердца</v>
      </c>
      <c r="G3132" s="16">
        <f t="shared" si="17"/>
        <v>2</v>
      </c>
      <c r="H3132" s="13" t="s">
        <v>28</v>
      </c>
      <c r="I3132" s="13" t="str">
        <f>IFERROR(__xludf.DUMMYFUNCTION("REGEXREPLACE(H3132, "".*\s"", """")"),"человек")</f>
        <v>человек</v>
      </c>
      <c r="J3132" s="13" t="s">
        <v>29</v>
      </c>
      <c r="K3132" s="17" t="str">
        <f>IFERROR(__xludf.DUMMYFUNCTION("REGEXREPLACE(J3132, ""^[\d\s]+"", """")"),"значение показателя за год")</f>
        <v>значение показателя за год</v>
      </c>
      <c r="L3132" s="16">
        <f t="shared" si="18"/>
        <v>2</v>
      </c>
      <c r="M3132" s="13" t="s">
        <v>30</v>
      </c>
      <c r="N3132" s="13" t="str">
        <f>IFERROR(__xludf.DUMMYFUNCTION("REGEXEXTRACT(M3132, "" (.+)$"")"),"все население")</f>
        <v>все население</v>
      </c>
      <c r="O3132" s="18">
        <v>18322.0</v>
      </c>
      <c r="P3132" s="18">
        <v>15235.0</v>
      </c>
      <c r="Q3132" s="18">
        <v>13540.0</v>
      </c>
      <c r="R3132" s="18">
        <v>11781.0</v>
      </c>
      <c r="S3132" s="18">
        <v>11609.0</v>
      </c>
      <c r="T3132" s="18">
        <v>12012.0</v>
      </c>
      <c r="U3132" s="18">
        <v>13080.0</v>
      </c>
      <c r="V3132" s="18">
        <v>14013.0</v>
      </c>
      <c r="W3132" s="18">
        <v>15064.0</v>
      </c>
      <c r="X3132" s="18">
        <v>13227.0</v>
      </c>
      <c r="Y3132" s="18">
        <v>12670.0</v>
      </c>
      <c r="Z3132" s="19">
        <f t="shared" si="6"/>
        <v>150553</v>
      </c>
      <c r="AA3132" s="19" t="str">
        <f t="shared" si="19"/>
        <v/>
      </c>
      <c r="AB3132" s="19" t="str">
        <f t="shared" si="8"/>
        <v/>
      </c>
      <c r="AC3132" s="19">
        <f t="shared" si="20"/>
        <v>13686.63636</v>
      </c>
      <c r="AD3132" s="19">
        <f t="shared" si="21"/>
        <v>5861</v>
      </c>
      <c r="AE3132" s="19" t="str">
        <f t="shared" si="22"/>
        <v>Нет моды</v>
      </c>
      <c r="AF3132" s="19">
        <f t="shared" si="23"/>
        <v>11609</v>
      </c>
      <c r="AG3132" s="19">
        <f t="shared" si="24"/>
        <v>18322</v>
      </c>
      <c r="AH3132" s="20" t="str">
        <f t="shared" si="14"/>
        <v/>
      </c>
      <c r="AI3132" s="21"/>
      <c r="AJ3132" s="21"/>
      <c r="AK3132" s="21"/>
      <c r="AL3132" s="22">
        <f t="shared" si="25"/>
        <v>1</v>
      </c>
    </row>
    <row r="3133" ht="12.75" customHeight="1">
      <c r="A3133" s="13" t="s">
        <v>204</v>
      </c>
      <c r="B3133" s="13" t="str">
        <f>IFERROR(__xludf.DUMMYFUNCTION("REGEXREPLACE(A3133, ""\d"", """")"),"         Нижегородская область")</f>
        <v>         Нижегородская область</v>
      </c>
      <c r="C3133" s="14" t="str">
        <f t="shared" si="15"/>
        <v>Нижегородская область</v>
      </c>
      <c r="D3133" s="3">
        <f t="shared" si="16"/>
        <v>2</v>
      </c>
      <c r="E3133" s="15" t="s">
        <v>42</v>
      </c>
      <c r="F3133" s="13" t="str">
        <f>IFERROR(__xludf.DUMMYFUNCTION("REGEXEXTRACT(E3133, ""[А-Яа-я].*"")"),"Ишемическая болезнь сердца")</f>
        <v>Ишемическая болезнь сердца</v>
      </c>
      <c r="G3133" s="16">
        <f t="shared" si="17"/>
        <v>2</v>
      </c>
      <c r="H3133" s="13" t="s">
        <v>28</v>
      </c>
      <c r="I3133" s="13" t="str">
        <f>IFERROR(__xludf.DUMMYFUNCTION("REGEXREPLACE(H3133, "".*\s"", """")"),"человек")</f>
        <v>человек</v>
      </c>
      <c r="J3133" s="13" t="s">
        <v>29</v>
      </c>
      <c r="K3133" s="17" t="str">
        <f>IFERROR(__xludf.DUMMYFUNCTION("REGEXREPLACE(J3133, ""^[\d\s]+"", """")"),"значение показателя за год")</f>
        <v>значение показателя за год</v>
      </c>
      <c r="L3133" s="16">
        <f t="shared" si="18"/>
        <v>2</v>
      </c>
      <c r="M3133" s="13" t="s">
        <v>31</v>
      </c>
      <c r="N3133" s="13" t="str">
        <f>IFERROR(__xludf.DUMMYFUNCTION("REGEXEXTRACT(M3133, "" (.+)$"")"),"городское население")</f>
        <v>городское население</v>
      </c>
      <c r="O3133" s="18">
        <v>12814.0</v>
      </c>
      <c r="P3133" s="18">
        <v>10935.0</v>
      </c>
      <c r="Q3133" s="18">
        <v>10155.0</v>
      </c>
      <c r="R3133" s="18">
        <v>9248.0</v>
      </c>
      <c r="S3133" s="18">
        <v>9071.0</v>
      </c>
      <c r="T3133" s="18">
        <v>9536.0</v>
      </c>
      <c r="U3133" s="18">
        <v>10282.0</v>
      </c>
      <c r="V3133" s="18">
        <v>10910.0</v>
      </c>
      <c r="W3133" s="18">
        <v>11704.0</v>
      </c>
      <c r="X3133" s="18">
        <v>10206.0</v>
      </c>
      <c r="Y3133" s="18">
        <v>9770.0</v>
      </c>
      <c r="Z3133" s="19" t="str">
        <f t="shared" si="6"/>
        <v/>
      </c>
      <c r="AA3133" s="19">
        <f t="shared" si="19"/>
        <v>114631</v>
      </c>
      <c r="AB3133" s="19" t="str">
        <f t="shared" si="8"/>
        <v/>
      </c>
      <c r="AC3133" s="19">
        <f t="shared" si="20"/>
        <v>10421</v>
      </c>
      <c r="AD3133" s="19">
        <f t="shared" si="21"/>
        <v>11742.5</v>
      </c>
      <c r="AE3133" s="19" t="str">
        <f t="shared" si="22"/>
        <v>Нет моды</v>
      </c>
      <c r="AF3133" s="19">
        <f t="shared" si="23"/>
        <v>9071</v>
      </c>
      <c r="AG3133" s="19">
        <f t="shared" si="24"/>
        <v>12814</v>
      </c>
      <c r="AH3133" s="20" t="str">
        <f t="shared" si="14"/>
        <v/>
      </c>
      <c r="AI3133" s="21"/>
      <c r="AJ3133" s="21"/>
      <c r="AK3133" s="21"/>
      <c r="AL3133" s="22">
        <f t="shared" si="25"/>
        <v>1</v>
      </c>
    </row>
    <row r="3134" ht="12.75" customHeight="1">
      <c r="A3134" s="13" t="s">
        <v>204</v>
      </c>
      <c r="B3134" s="13" t="str">
        <f>IFERROR(__xludf.DUMMYFUNCTION("REGEXREPLACE(A3134, ""\d"", """")"),"         Нижегородская область")</f>
        <v>         Нижегородская область</v>
      </c>
      <c r="C3134" s="14" t="str">
        <f t="shared" si="15"/>
        <v>Нижегородская область</v>
      </c>
      <c r="D3134" s="3">
        <f t="shared" si="16"/>
        <v>2</v>
      </c>
      <c r="E3134" s="15" t="s">
        <v>42</v>
      </c>
      <c r="F3134" s="13" t="str">
        <f>IFERROR(__xludf.DUMMYFUNCTION("REGEXEXTRACT(E3134, ""[А-Яа-я].*"")"),"Ишемическая болезнь сердца")</f>
        <v>Ишемическая болезнь сердца</v>
      </c>
      <c r="G3134" s="16">
        <f t="shared" si="17"/>
        <v>2</v>
      </c>
      <c r="H3134" s="13" t="s">
        <v>28</v>
      </c>
      <c r="I3134" s="13" t="str">
        <f>IFERROR(__xludf.DUMMYFUNCTION("REGEXREPLACE(H3134, "".*\s"", """")"),"человек")</f>
        <v>человек</v>
      </c>
      <c r="J3134" s="13" t="s">
        <v>29</v>
      </c>
      <c r="K3134" s="17" t="str">
        <f>IFERROR(__xludf.DUMMYFUNCTION("REGEXREPLACE(J3134, ""^[\d\s]+"", """")"),"значение показателя за год")</f>
        <v>значение показателя за год</v>
      </c>
      <c r="L3134" s="16">
        <f t="shared" si="18"/>
        <v>2</v>
      </c>
      <c r="M3134" s="13" t="s">
        <v>32</v>
      </c>
      <c r="N3134" s="13" t="str">
        <f>IFERROR(__xludf.DUMMYFUNCTION("REGEXEXTRACT(M3134, "" (.+)$"")"),"сельское население")</f>
        <v>сельское население</v>
      </c>
      <c r="O3134" s="18">
        <v>5508.0</v>
      </c>
      <c r="P3134" s="18">
        <v>4300.0</v>
      </c>
      <c r="Q3134" s="18">
        <v>3385.0</v>
      </c>
      <c r="R3134" s="18">
        <v>2533.0</v>
      </c>
      <c r="S3134" s="18">
        <v>2538.0</v>
      </c>
      <c r="T3134" s="18">
        <v>2476.0</v>
      </c>
      <c r="U3134" s="18">
        <v>2798.0</v>
      </c>
      <c r="V3134" s="18">
        <v>3103.0</v>
      </c>
      <c r="W3134" s="18">
        <v>3360.0</v>
      </c>
      <c r="X3134" s="18">
        <v>3021.0</v>
      </c>
      <c r="Y3134" s="18">
        <v>2900.0</v>
      </c>
      <c r="Z3134" s="19" t="str">
        <f t="shared" si="6"/>
        <v/>
      </c>
      <c r="AA3134" s="19" t="str">
        <f t="shared" si="19"/>
        <v/>
      </c>
      <c r="AB3134" s="19">
        <f t="shared" si="8"/>
        <v>35922</v>
      </c>
      <c r="AC3134" s="19">
        <f t="shared" si="20"/>
        <v>3265.636364</v>
      </c>
      <c r="AD3134" s="19">
        <f t="shared" si="21"/>
        <v>7289.5</v>
      </c>
      <c r="AE3134" s="19" t="str">
        <f t="shared" si="22"/>
        <v>Нет моды</v>
      </c>
      <c r="AF3134" s="19">
        <f t="shared" si="23"/>
        <v>2476</v>
      </c>
      <c r="AG3134" s="19">
        <f t="shared" si="24"/>
        <v>5508</v>
      </c>
      <c r="AH3134" s="20" t="str">
        <f t="shared" si="14"/>
        <v>Город: 76%; Село: 24%</v>
      </c>
      <c r="AI3134" s="21"/>
      <c r="AJ3134" s="21"/>
      <c r="AK3134" s="21"/>
      <c r="AL3134" s="22">
        <f t="shared" si="25"/>
        <v>1</v>
      </c>
    </row>
    <row r="3135" ht="12.75" customHeight="1">
      <c r="A3135" s="13" t="s">
        <v>204</v>
      </c>
      <c r="B3135" s="13" t="str">
        <f>IFERROR(__xludf.DUMMYFUNCTION("REGEXREPLACE(A3135, ""\d"", """")"),"         Нижегородская область")</f>
        <v>         Нижегородская область</v>
      </c>
      <c r="C3135" s="14" t="str">
        <f t="shared" si="15"/>
        <v>Нижегородская область</v>
      </c>
      <c r="D3135" s="3">
        <f t="shared" si="16"/>
        <v>2</v>
      </c>
      <c r="E3135" s="15" t="s">
        <v>43</v>
      </c>
      <c r="F3135" s="13" t="str">
        <f>IFERROR(__xludf.DUMMYFUNCTION("REGEXEXTRACT(E3135, ""[А-Яа-я].*"")"),"Новообразования")</f>
        <v>Новообразования</v>
      </c>
      <c r="G3135" s="16">
        <f t="shared" si="17"/>
        <v>2</v>
      </c>
      <c r="H3135" s="13" t="s">
        <v>28</v>
      </c>
      <c r="I3135" s="13" t="str">
        <f>IFERROR(__xludf.DUMMYFUNCTION("REGEXREPLACE(H3135, "".*\s"", """")"),"человек")</f>
        <v>человек</v>
      </c>
      <c r="J3135" s="13" t="s">
        <v>29</v>
      </c>
      <c r="K3135" s="17" t="str">
        <f>IFERROR(__xludf.DUMMYFUNCTION("REGEXREPLACE(J3135, ""^[\d\s]+"", """")"),"значение показателя за год")</f>
        <v>значение показателя за год</v>
      </c>
      <c r="L3135" s="16">
        <f t="shared" si="18"/>
        <v>2</v>
      </c>
      <c r="M3135" s="13" t="s">
        <v>30</v>
      </c>
      <c r="N3135" s="13" t="str">
        <f>IFERROR(__xludf.DUMMYFUNCTION("REGEXEXTRACT(M3135, "" (.+)$"")"),"все население")</f>
        <v>все население</v>
      </c>
      <c r="O3135" s="18">
        <v>7576.0</v>
      </c>
      <c r="P3135" s="18">
        <v>7514.0</v>
      </c>
      <c r="Q3135" s="18">
        <v>7279.0</v>
      </c>
      <c r="R3135" s="18">
        <v>6198.0</v>
      </c>
      <c r="S3135" s="18">
        <v>5950.0</v>
      </c>
      <c r="T3135" s="18">
        <v>6077.0</v>
      </c>
      <c r="U3135" s="18">
        <v>6431.0</v>
      </c>
      <c r="V3135" s="18">
        <v>6165.0</v>
      </c>
      <c r="W3135" s="18">
        <v>5940.0</v>
      </c>
      <c r="X3135" s="18">
        <v>5764.0</v>
      </c>
      <c r="Y3135" s="18">
        <v>5654.0</v>
      </c>
      <c r="Z3135" s="19">
        <f t="shared" si="6"/>
        <v>70548</v>
      </c>
      <c r="AA3135" s="19" t="str">
        <f t="shared" si="19"/>
        <v/>
      </c>
      <c r="AB3135" s="19" t="str">
        <f t="shared" si="8"/>
        <v/>
      </c>
      <c r="AC3135" s="19">
        <f t="shared" si="20"/>
        <v>6413.454545</v>
      </c>
      <c r="AD3135" s="19">
        <f t="shared" si="21"/>
        <v>5581</v>
      </c>
      <c r="AE3135" s="19" t="str">
        <f t="shared" si="22"/>
        <v>Нет моды</v>
      </c>
      <c r="AF3135" s="19">
        <f t="shared" si="23"/>
        <v>5654</v>
      </c>
      <c r="AG3135" s="19">
        <f t="shared" si="24"/>
        <v>7576</v>
      </c>
      <c r="AH3135" s="20" t="str">
        <f t="shared" si="14"/>
        <v/>
      </c>
      <c r="AI3135" s="21"/>
      <c r="AJ3135" s="21"/>
      <c r="AK3135" s="21"/>
      <c r="AL3135" s="22">
        <f t="shared" si="25"/>
        <v>1</v>
      </c>
    </row>
    <row r="3136" ht="12.75" customHeight="1">
      <c r="A3136" s="13" t="s">
        <v>204</v>
      </c>
      <c r="B3136" s="13" t="str">
        <f>IFERROR(__xludf.DUMMYFUNCTION("REGEXREPLACE(A3136, ""\d"", """")"),"         Нижегородская область")</f>
        <v>         Нижегородская область</v>
      </c>
      <c r="C3136" s="14" t="str">
        <f t="shared" si="15"/>
        <v>Нижегородская область</v>
      </c>
      <c r="D3136" s="3">
        <f t="shared" si="16"/>
        <v>2</v>
      </c>
      <c r="E3136" s="15" t="s">
        <v>43</v>
      </c>
      <c r="F3136" s="13" t="str">
        <f>IFERROR(__xludf.DUMMYFUNCTION("REGEXEXTRACT(E3136, ""[А-Яа-я].*"")"),"Новообразования")</f>
        <v>Новообразования</v>
      </c>
      <c r="G3136" s="16">
        <f t="shared" si="17"/>
        <v>2</v>
      </c>
      <c r="H3136" s="13" t="s">
        <v>28</v>
      </c>
      <c r="I3136" s="13" t="str">
        <f>IFERROR(__xludf.DUMMYFUNCTION("REGEXREPLACE(H3136, "".*\s"", """")"),"человек")</f>
        <v>человек</v>
      </c>
      <c r="J3136" s="13" t="s">
        <v>29</v>
      </c>
      <c r="K3136" s="17" t="str">
        <f>IFERROR(__xludf.DUMMYFUNCTION("REGEXREPLACE(J3136, ""^[\d\s]+"", """")"),"значение показателя за год")</f>
        <v>значение показателя за год</v>
      </c>
      <c r="L3136" s="16">
        <f t="shared" si="18"/>
        <v>2</v>
      </c>
      <c r="M3136" s="13" t="s">
        <v>31</v>
      </c>
      <c r="N3136" s="13" t="str">
        <f>IFERROR(__xludf.DUMMYFUNCTION("REGEXEXTRACT(M3136, "" (.+)$"")"),"городское население")</f>
        <v>городское население</v>
      </c>
      <c r="O3136" s="18">
        <v>6067.0</v>
      </c>
      <c r="P3136" s="18">
        <v>6051.0</v>
      </c>
      <c r="Q3136" s="18">
        <v>5794.0</v>
      </c>
      <c r="R3136" s="18">
        <v>5070.0</v>
      </c>
      <c r="S3136" s="18">
        <v>4904.0</v>
      </c>
      <c r="T3136" s="18">
        <v>5000.0</v>
      </c>
      <c r="U3136" s="18">
        <v>5189.0</v>
      </c>
      <c r="V3136" s="18">
        <v>4982.0</v>
      </c>
      <c r="W3136" s="18">
        <v>4835.0</v>
      </c>
      <c r="X3136" s="18">
        <v>4639.0</v>
      </c>
      <c r="Y3136" s="18">
        <v>4559.0</v>
      </c>
      <c r="Z3136" s="19" t="str">
        <f t="shared" si="6"/>
        <v/>
      </c>
      <c r="AA3136" s="19">
        <f t="shared" si="19"/>
        <v>57090</v>
      </c>
      <c r="AB3136" s="19" t="str">
        <f t="shared" si="8"/>
        <v/>
      </c>
      <c r="AC3136" s="19">
        <f t="shared" si="20"/>
        <v>5190</v>
      </c>
      <c r="AD3136" s="19">
        <f t="shared" si="21"/>
        <v>5867</v>
      </c>
      <c r="AE3136" s="19" t="str">
        <f t="shared" si="22"/>
        <v>Нет моды</v>
      </c>
      <c r="AF3136" s="19">
        <f t="shared" si="23"/>
        <v>4559</v>
      </c>
      <c r="AG3136" s="19">
        <f t="shared" si="24"/>
        <v>6067</v>
      </c>
      <c r="AH3136" s="20" t="str">
        <f t="shared" si="14"/>
        <v/>
      </c>
      <c r="AI3136" s="21"/>
      <c r="AJ3136" s="21"/>
      <c r="AK3136" s="21"/>
      <c r="AL3136" s="22">
        <f t="shared" si="25"/>
        <v>1</v>
      </c>
    </row>
    <row r="3137" ht="12.75" customHeight="1">
      <c r="A3137" s="13" t="s">
        <v>204</v>
      </c>
      <c r="B3137" s="13" t="str">
        <f>IFERROR(__xludf.DUMMYFUNCTION("REGEXREPLACE(A3137, ""\d"", """")"),"         Нижегородская область")</f>
        <v>         Нижегородская область</v>
      </c>
      <c r="C3137" s="14" t="str">
        <f t="shared" si="15"/>
        <v>Нижегородская область</v>
      </c>
      <c r="D3137" s="3">
        <f t="shared" si="16"/>
        <v>2</v>
      </c>
      <c r="E3137" s="15" t="s">
        <v>43</v>
      </c>
      <c r="F3137" s="13" t="str">
        <f>IFERROR(__xludf.DUMMYFUNCTION("REGEXEXTRACT(E3137, ""[А-Яа-я].*"")"),"Новообразования")</f>
        <v>Новообразования</v>
      </c>
      <c r="G3137" s="16">
        <f t="shared" si="17"/>
        <v>2</v>
      </c>
      <c r="H3137" s="13" t="s">
        <v>28</v>
      </c>
      <c r="I3137" s="13" t="str">
        <f>IFERROR(__xludf.DUMMYFUNCTION("REGEXREPLACE(H3137, "".*\s"", """")"),"человек")</f>
        <v>человек</v>
      </c>
      <c r="J3137" s="13" t="s">
        <v>29</v>
      </c>
      <c r="K3137" s="17" t="str">
        <f>IFERROR(__xludf.DUMMYFUNCTION("REGEXREPLACE(J3137, ""^[\d\s]+"", """")"),"значение показателя за год")</f>
        <v>значение показателя за год</v>
      </c>
      <c r="L3137" s="16">
        <f t="shared" si="18"/>
        <v>2</v>
      </c>
      <c r="M3137" s="13" t="s">
        <v>32</v>
      </c>
      <c r="N3137" s="13" t="str">
        <f>IFERROR(__xludf.DUMMYFUNCTION("REGEXEXTRACT(M3137, "" (.+)$"")"),"сельское население")</f>
        <v>сельское население</v>
      </c>
      <c r="O3137" s="18">
        <v>1509.0</v>
      </c>
      <c r="P3137" s="18">
        <v>1463.0</v>
      </c>
      <c r="Q3137" s="18">
        <v>1485.0</v>
      </c>
      <c r="R3137" s="18">
        <v>1128.0</v>
      </c>
      <c r="S3137" s="18">
        <v>1046.0</v>
      </c>
      <c r="T3137" s="18">
        <v>1077.0</v>
      </c>
      <c r="U3137" s="18">
        <v>1242.0</v>
      </c>
      <c r="V3137" s="18">
        <v>1183.0</v>
      </c>
      <c r="W3137" s="18">
        <v>1105.0</v>
      </c>
      <c r="X3137" s="18">
        <v>1125.0</v>
      </c>
      <c r="Y3137" s="18">
        <v>1095.0</v>
      </c>
      <c r="Z3137" s="19" t="str">
        <f t="shared" si="6"/>
        <v/>
      </c>
      <c r="AA3137" s="19" t="str">
        <f t="shared" si="19"/>
        <v/>
      </c>
      <c r="AB3137" s="19">
        <f t="shared" si="8"/>
        <v>13458</v>
      </c>
      <c r="AC3137" s="19">
        <f t="shared" si="20"/>
        <v>1223.454545</v>
      </c>
      <c r="AD3137" s="19">
        <f t="shared" si="21"/>
        <v>3034</v>
      </c>
      <c r="AE3137" s="19" t="str">
        <f t="shared" si="22"/>
        <v>Нет моды</v>
      </c>
      <c r="AF3137" s="19">
        <f t="shared" si="23"/>
        <v>1046</v>
      </c>
      <c r="AG3137" s="19">
        <f t="shared" si="24"/>
        <v>1509</v>
      </c>
      <c r="AH3137" s="20" t="str">
        <f t="shared" si="14"/>
        <v>Город: 81%; Село: 19%</v>
      </c>
      <c r="AI3137" s="21"/>
      <c r="AJ3137" s="21"/>
      <c r="AK3137" s="21"/>
      <c r="AL3137" s="22">
        <f t="shared" si="25"/>
        <v>1</v>
      </c>
    </row>
    <row r="3138" ht="12.75" customHeight="1">
      <c r="A3138" s="13" t="s">
        <v>204</v>
      </c>
      <c r="B3138" s="13" t="str">
        <f>IFERROR(__xludf.DUMMYFUNCTION("REGEXREPLACE(A3138, ""\d"", """")"),"         Нижегородская область")</f>
        <v>         Нижегородская область</v>
      </c>
      <c r="C3138" s="14" t="str">
        <f t="shared" si="15"/>
        <v>Нижегородская область</v>
      </c>
      <c r="D3138" s="3">
        <f t="shared" si="16"/>
        <v>2</v>
      </c>
      <c r="E3138" s="15" t="s">
        <v>44</v>
      </c>
      <c r="F3138" s="13" t="str">
        <f>IFERROR(__xludf.DUMMYFUNCTION("REGEXEXTRACT(E3138,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38" s="16">
        <f t="shared" si="17"/>
        <v>2</v>
      </c>
      <c r="H3138" s="13" t="s">
        <v>28</v>
      </c>
      <c r="I3138" s="13" t="str">
        <f>IFERROR(__xludf.DUMMYFUNCTION("REGEXREPLACE(H3138, "".*\s"", """")"),"человек")</f>
        <v>человек</v>
      </c>
      <c r="J3138" s="13" t="s">
        <v>29</v>
      </c>
      <c r="K3138" s="17" t="str">
        <f>IFERROR(__xludf.DUMMYFUNCTION("REGEXREPLACE(J3138, ""^[\d\s]+"", """")"),"значение показателя за год")</f>
        <v>значение показателя за год</v>
      </c>
      <c r="L3138" s="16">
        <f t="shared" si="18"/>
        <v>2</v>
      </c>
      <c r="M3138" s="13" t="s">
        <v>30</v>
      </c>
      <c r="N3138" s="13" t="str">
        <f>IFERROR(__xludf.DUMMYFUNCTION("REGEXEXTRACT(M3138, "" (.+)$"")"),"все население")</f>
        <v>все население</v>
      </c>
      <c r="O3138" s="18">
        <v>190.0</v>
      </c>
      <c r="P3138" s="23" t="s">
        <v>37</v>
      </c>
      <c r="Q3138" s="18">
        <v>151.0</v>
      </c>
      <c r="R3138" s="18">
        <v>153.0</v>
      </c>
      <c r="S3138" s="23" t="s">
        <v>37</v>
      </c>
      <c r="T3138" s="23" t="s">
        <v>37</v>
      </c>
      <c r="U3138" s="23" t="s">
        <v>37</v>
      </c>
      <c r="V3138" s="23" t="s">
        <v>37</v>
      </c>
      <c r="W3138" s="23" t="s">
        <v>37</v>
      </c>
      <c r="X3138" s="23" t="s">
        <v>37</v>
      </c>
      <c r="Y3138" s="23" t="s">
        <v>37</v>
      </c>
      <c r="Z3138" s="19">
        <f t="shared" si="6"/>
        <v>494</v>
      </c>
      <c r="AA3138" s="19" t="str">
        <f t="shared" si="19"/>
        <v/>
      </c>
      <c r="AB3138" s="19" t="str">
        <f t="shared" si="8"/>
        <v/>
      </c>
      <c r="AC3138" s="19">
        <f t="shared" si="20"/>
        <v>164.6666667</v>
      </c>
      <c r="AD3138" s="19">
        <f t="shared" si="21"/>
        <v>1115</v>
      </c>
      <c r="AE3138" s="19" t="str">
        <f t="shared" si="22"/>
        <v>Нет моды</v>
      </c>
      <c r="AF3138" s="19">
        <f t="shared" si="23"/>
        <v>151</v>
      </c>
      <c r="AG3138" s="19">
        <f t="shared" si="24"/>
        <v>190</v>
      </c>
      <c r="AH3138" s="20" t="str">
        <f t="shared" si="14"/>
        <v/>
      </c>
      <c r="AI3138" s="24"/>
      <c r="AJ3138" s="24"/>
      <c r="AK3138" s="24"/>
      <c r="AL3138" s="22">
        <f t="shared" si="25"/>
        <v>1</v>
      </c>
    </row>
    <row r="3139" ht="12.75" customHeight="1">
      <c r="A3139" s="13" t="s">
        <v>204</v>
      </c>
      <c r="B3139" s="13" t="str">
        <f>IFERROR(__xludf.DUMMYFUNCTION("REGEXREPLACE(A3139, ""\d"", """")"),"         Нижегородская область")</f>
        <v>         Нижегородская область</v>
      </c>
      <c r="C3139" s="14" t="str">
        <f t="shared" si="15"/>
        <v>Нижегородская область</v>
      </c>
      <c r="D3139" s="3">
        <f t="shared" si="16"/>
        <v>2</v>
      </c>
      <c r="E3139" s="15" t="s">
        <v>44</v>
      </c>
      <c r="F3139" s="13" t="str">
        <f>IFERROR(__xludf.DUMMYFUNCTION("REGEXEXTRACT(E3139,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39" s="16">
        <f t="shared" si="17"/>
        <v>2</v>
      </c>
      <c r="H3139" s="13" t="s">
        <v>28</v>
      </c>
      <c r="I3139" s="13" t="str">
        <f>IFERROR(__xludf.DUMMYFUNCTION("REGEXREPLACE(H3139, "".*\s"", """")"),"человек")</f>
        <v>человек</v>
      </c>
      <c r="J3139" s="13" t="s">
        <v>29</v>
      </c>
      <c r="K3139" s="17" t="str">
        <f>IFERROR(__xludf.DUMMYFUNCTION("REGEXREPLACE(J3139, ""^[\d\s]+"", """")"),"значение показателя за год")</f>
        <v>значение показателя за год</v>
      </c>
      <c r="L3139" s="16">
        <f t="shared" si="18"/>
        <v>2</v>
      </c>
      <c r="M3139" s="13" t="s">
        <v>31</v>
      </c>
      <c r="N3139" s="13" t="str">
        <f>IFERROR(__xludf.DUMMYFUNCTION("REGEXEXTRACT(M3139, "" (.+)$"")"),"городское население")</f>
        <v>городское население</v>
      </c>
      <c r="O3139" s="18">
        <v>151.0</v>
      </c>
      <c r="P3139" s="23" t="s">
        <v>37</v>
      </c>
      <c r="Q3139" s="18">
        <v>110.0</v>
      </c>
      <c r="R3139" s="18">
        <v>127.0</v>
      </c>
      <c r="S3139" s="23" t="s">
        <v>37</v>
      </c>
      <c r="T3139" s="23" t="s">
        <v>37</v>
      </c>
      <c r="U3139" s="23" t="s">
        <v>37</v>
      </c>
      <c r="V3139" s="23" t="s">
        <v>37</v>
      </c>
      <c r="W3139" s="23" t="s">
        <v>37</v>
      </c>
      <c r="X3139" s="23" t="s">
        <v>37</v>
      </c>
      <c r="Y3139" s="23" t="s">
        <v>37</v>
      </c>
      <c r="Z3139" s="19" t="str">
        <f t="shared" si="6"/>
        <v/>
      </c>
      <c r="AA3139" s="19">
        <f t="shared" si="19"/>
        <v>388</v>
      </c>
      <c r="AB3139" s="19" t="str">
        <f t="shared" si="8"/>
        <v/>
      </c>
      <c r="AC3139" s="19">
        <f t="shared" si="20"/>
        <v>129.3333333</v>
      </c>
      <c r="AD3139" s="19">
        <f t="shared" si="21"/>
        <v>151</v>
      </c>
      <c r="AE3139" s="19" t="str">
        <f t="shared" si="22"/>
        <v>Нет моды</v>
      </c>
      <c r="AF3139" s="19">
        <f t="shared" si="23"/>
        <v>110</v>
      </c>
      <c r="AG3139" s="19">
        <f t="shared" si="24"/>
        <v>151</v>
      </c>
      <c r="AH3139" s="20" t="str">
        <f t="shared" si="14"/>
        <v/>
      </c>
      <c r="AI3139" s="24"/>
      <c r="AJ3139" s="24"/>
      <c r="AK3139" s="24"/>
      <c r="AL3139" s="22">
        <f t="shared" si="25"/>
        <v>1</v>
      </c>
    </row>
    <row r="3140" ht="12.75" customHeight="1">
      <c r="A3140" s="13" t="s">
        <v>204</v>
      </c>
      <c r="B3140" s="13" t="str">
        <f>IFERROR(__xludf.DUMMYFUNCTION("REGEXREPLACE(A3140, ""\d"", """")"),"         Нижегородская область")</f>
        <v>         Нижегородская область</v>
      </c>
      <c r="C3140" s="14" t="str">
        <f t="shared" si="15"/>
        <v>Нижегородская область</v>
      </c>
      <c r="D3140" s="3">
        <f t="shared" si="16"/>
        <v>2</v>
      </c>
      <c r="E3140" s="15" t="s">
        <v>44</v>
      </c>
      <c r="F3140" s="13" t="str">
        <f>IFERROR(__xludf.DUMMYFUNCTION("REGEXEXTRACT(E3140,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40" s="16">
        <f t="shared" si="17"/>
        <v>2</v>
      </c>
      <c r="H3140" s="13" t="s">
        <v>28</v>
      </c>
      <c r="I3140" s="13" t="str">
        <f>IFERROR(__xludf.DUMMYFUNCTION("REGEXREPLACE(H3140, "".*\s"", """")"),"человек")</f>
        <v>человек</v>
      </c>
      <c r="J3140" s="13" t="s">
        <v>29</v>
      </c>
      <c r="K3140" s="17" t="str">
        <f>IFERROR(__xludf.DUMMYFUNCTION("REGEXREPLACE(J3140, ""^[\d\s]+"", """")"),"значение показателя за год")</f>
        <v>значение показателя за год</v>
      </c>
      <c r="L3140" s="16">
        <f t="shared" si="18"/>
        <v>2</v>
      </c>
      <c r="M3140" s="13" t="s">
        <v>32</v>
      </c>
      <c r="N3140" s="13" t="str">
        <f>IFERROR(__xludf.DUMMYFUNCTION("REGEXEXTRACT(M3140, "" (.+)$"")"),"сельское население")</f>
        <v>сельское население</v>
      </c>
      <c r="O3140" s="18">
        <v>39.0</v>
      </c>
      <c r="P3140" s="23" t="s">
        <v>37</v>
      </c>
      <c r="Q3140" s="18">
        <v>41.0</v>
      </c>
      <c r="R3140" s="18">
        <v>26.0</v>
      </c>
      <c r="S3140" s="23" t="s">
        <v>37</v>
      </c>
      <c r="T3140" s="23" t="s">
        <v>37</v>
      </c>
      <c r="U3140" s="23" t="s">
        <v>37</v>
      </c>
      <c r="V3140" s="23" t="s">
        <v>37</v>
      </c>
      <c r="W3140" s="23" t="s">
        <v>37</v>
      </c>
      <c r="X3140" s="23" t="s">
        <v>37</v>
      </c>
      <c r="Y3140" s="23" t="s">
        <v>37</v>
      </c>
      <c r="Z3140" s="19" t="str">
        <f t="shared" si="6"/>
        <v/>
      </c>
      <c r="AA3140" s="19" t="str">
        <f t="shared" si="19"/>
        <v/>
      </c>
      <c r="AB3140" s="19">
        <f t="shared" si="8"/>
        <v>106</v>
      </c>
      <c r="AC3140" s="19">
        <f t="shared" si="20"/>
        <v>35.33333333</v>
      </c>
      <c r="AD3140" s="19">
        <f t="shared" si="21"/>
        <v>75.5</v>
      </c>
      <c r="AE3140" s="19" t="str">
        <f t="shared" si="22"/>
        <v>Нет моды</v>
      </c>
      <c r="AF3140" s="19">
        <f t="shared" si="23"/>
        <v>26</v>
      </c>
      <c r="AG3140" s="19">
        <f t="shared" si="24"/>
        <v>41</v>
      </c>
      <c r="AH3140" s="20" t="str">
        <f t="shared" si="14"/>
        <v>Город: 79%; Село: 21%</v>
      </c>
      <c r="AI3140" s="24"/>
      <c r="AJ3140" s="24"/>
      <c r="AK3140" s="24"/>
      <c r="AL3140" s="22">
        <f t="shared" si="25"/>
        <v>1</v>
      </c>
    </row>
    <row r="3141" ht="12.75" customHeight="1">
      <c r="A3141" s="13" t="s">
        <v>204</v>
      </c>
      <c r="B3141" s="13" t="str">
        <f>IFERROR(__xludf.DUMMYFUNCTION("REGEXREPLACE(A3141, ""\d"", """")"),"         Нижегородская область")</f>
        <v>         Нижегородская область</v>
      </c>
      <c r="C3141" s="14" t="str">
        <f t="shared" si="15"/>
        <v>Нижегородская область</v>
      </c>
      <c r="D3141" s="3">
        <f t="shared" si="16"/>
        <v>2</v>
      </c>
      <c r="E3141" s="15" t="s">
        <v>45</v>
      </c>
      <c r="F3141" s="13" t="str">
        <f>IFERROR(__xludf.DUMMYFUNCTION("REGEXEXTRACT(E3141, ""[А-Яа-я].*"")"),"Самоубийство")</f>
        <v>Самоубийство</v>
      </c>
      <c r="G3141" s="16">
        <f t="shared" si="17"/>
        <v>2</v>
      </c>
      <c r="H3141" s="13" t="s">
        <v>28</v>
      </c>
      <c r="I3141" s="13" t="str">
        <f>IFERROR(__xludf.DUMMYFUNCTION("REGEXREPLACE(H3141, "".*\s"", """")"),"человек")</f>
        <v>человек</v>
      </c>
      <c r="J3141" s="13" t="s">
        <v>29</v>
      </c>
      <c r="K3141" s="17" t="str">
        <f>IFERROR(__xludf.DUMMYFUNCTION("REGEXREPLACE(J3141, ""^[\d\s]+"", """")"),"значение показателя за год")</f>
        <v>значение показателя за год</v>
      </c>
      <c r="L3141" s="16">
        <f t="shared" si="18"/>
        <v>2</v>
      </c>
      <c r="M3141" s="13" t="s">
        <v>30</v>
      </c>
      <c r="N3141" s="13" t="str">
        <f>IFERROR(__xludf.DUMMYFUNCTION("REGEXEXTRACT(M3141, "" (.+)$"")"),"все население")</f>
        <v>все население</v>
      </c>
      <c r="O3141" s="18">
        <v>491.0</v>
      </c>
      <c r="P3141" s="18">
        <v>533.0</v>
      </c>
      <c r="Q3141" s="18">
        <v>443.0</v>
      </c>
      <c r="R3141" s="18">
        <v>378.0</v>
      </c>
      <c r="S3141" s="18">
        <v>304.0</v>
      </c>
      <c r="T3141" s="18">
        <v>268.0</v>
      </c>
      <c r="U3141" s="18">
        <v>241.0</v>
      </c>
      <c r="V3141" s="18">
        <v>249.0</v>
      </c>
      <c r="W3141" s="18">
        <v>251.0</v>
      </c>
      <c r="X3141" s="18">
        <v>267.0</v>
      </c>
      <c r="Y3141" s="18">
        <v>218.0</v>
      </c>
      <c r="Z3141" s="19">
        <f t="shared" si="6"/>
        <v>3643</v>
      </c>
      <c r="AA3141" s="19" t="str">
        <f t="shared" si="19"/>
        <v/>
      </c>
      <c r="AB3141" s="19" t="str">
        <f t="shared" si="8"/>
        <v/>
      </c>
      <c r="AC3141" s="19">
        <f t="shared" si="20"/>
        <v>331.1818182</v>
      </c>
      <c r="AD3141" s="19">
        <f t="shared" si="21"/>
        <v>259</v>
      </c>
      <c r="AE3141" s="19" t="str">
        <f t="shared" si="22"/>
        <v>Нет моды</v>
      </c>
      <c r="AF3141" s="19">
        <f t="shared" si="23"/>
        <v>218</v>
      </c>
      <c r="AG3141" s="19">
        <f t="shared" si="24"/>
        <v>533</v>
      </c>
      <c r="AH3141" s="20" t="str">
        <f t="shared" si="14"/>
        <v/>
      </c>
      <c r="AI3141" s="21"/>
      <c r="AJ3141" s="21"/>
      <c r="AK3141" s="21"/>
      <c r="AL3141" s="22">
        <f t="shared" si="25"/>
        <v>1</v>
      </c>
    </row>
    <row r="3142" ht="12.75" customHeight="1">
      <c r="A3142" s="13" t="s">
        <v>204</v>
      </c>
      <c r="B3142" s="13" t="str">
        <f>IFERROR(__xludf.DUMMYFUNCTION("REGEXREPLACE(A3142, ""\d"", """")"),"         Нижегородская область")</f>
        <v>         Нижегородская область</v>
      </c>
      <c r="C3142" s="14" t="str">
        <f t="shared" si="15"/>
        <v>Нижегородская область</v>
      </c>
      <c r="D3142" s="3">
        <f t="shared" si="16"/>
        <v>2</v>
      </c>
      <c r="E3142" s="15" t="s">
        <v>45</v>
      </c>
      <c r="F3142" s="13" t="str">
        <f>IFERROR(__xludf.DUMMYFUNCTION("REGEXEXTRACT(E3142, ""[А-Яа-я].*"")"),"Самоубийство")</f>
        <v>Самоубийство</v>
      </c>
      <c r="G3142" s="16">
        <f t="shared" si="17"/>
        <v>2</v>
      </c>
      <c r="H3142" s="13" t="s">
        <v>28</v>
      </c>
      <c r="I3142" s="13" t="str">
        <f>IFERROR(__xludf.DUMMYFUNCTION("REGEXREPLACE(H3142, "".*\s"", """")"),"человек")</f>
        <v>человек</v>
      </c>
      <c r="J3142" s="13" t="s">
        <v>29</v>
      </c>
      <c r="K3142" s="17" t="str">
        <f>IFERROR(__xludf.DUMMYFUNCTION("REGEXREPLACE(J3142, ""^[\d\s]+"", """")"),"значение показателя за год")</f>
        <v>значение показателя за год</v>
      </c>
      <c r="L3142" s="16">
        <f t="shared" si="18"/>
        <v>2</v>
      </c>
      <c r="M3142" s="13" t="s">
        <v>31</v>
      </c>
      <c r="N3142" s="13" t="str">
        <f>IFERROR(__xludf.DUMMYFUNCTION("REGEXEXTRACT(M3142, "" (.+)$"")"),"городское население")</f>
        <v>городское население</v>
      </c>
      <c r="O3142" s="18">
        <v>369.0</v>
      </c>
      <c r="P3142" s="18">
        <v>393.0</v>
      </c>
      <c r="Q3142" s="18">
        <v>306.0</v>
      </c>
      <c r="R3142" s="18">
        <v>263.0</v>
      </c>
      <c r="S3142" s="18">
        <v>198.0</v>
      </c>
      <c r="T3142" s="18">
        <v>177.0</v>
      </c>
      <c r="U3142" s="18">
        <v>174.0</v>
      </c>
      <c r="V3142" s="18">
        <v>183.0</v>
      </c>
      <c r="W3142" s="18">
        <v>177.0</v>
      </c>
      <c r="X3142" s="18">
        <v>188.0</v>
      </c>
      <c r="Y3142" s="18">
        <v>160.0</v>
      </c>
      <c r="Z3142" s="19" t="str">
        <f t="shared" si="6"/>
        <v/>
      </c>
      <c r="AA3142" s="19">
        <f t="shared" si="19"/>
        <v>2588</v>
      </c>
      <c r="AB3142" s="19" t="str">
        <f t="shared" si="8"/>
        <v/>
      </c>
      <c r="AC3142" s="19">
        <f t="shared" si="20"/>
        <v>235.2727273</v>
      </c>
      <c r="AD3142" s="19">
        <f t="shared" si="21"/>
        <v>257</v>
      </c>
      <c r="AE3142" s="19" t="str">
        <f t="shared" si="22"/>
        <v>Нет моды</v>
      </c>
      <c r="AF3142" s="19">
        <f t="shared" si="23"/>
        <v>160</v>
      </c>
      <c r="AG3142" s="19">
        <f t="shared" si="24"/>
        <v>393</v>
      </c>
      <c r="AH3142" s="20" t="str">
        <f t="shared" si="14"/>
        <v/>
      </c>
      <c r="AI3142" s="21"/>
      <c r="AJ3142" s="21"/>
      <c r="AK3142" s="21"/>
      <c r="AL3142" s="22">
        <f t="shared" si="25"/>
        <v>1</v>
      </c>
    </row>
    <row r="3143" ht="12.75" customHeight="1">
      <c r="A3143" s="13" t="s">
        <v>204</v>
      </c>
      <c r="B3143" s="13" t="str">
        <f>IFERROR(__xludf.DUMMYFUNCTION("REGEXREPLACE(A3143, ""\d"", """")"),"         Нижегородская область")</f>
        <v>         Нижегородская область</v>
      </c>
      <c r="C3143" s="14" t="str">
        <f t="shared" si="15"/>
        <v>Нижегородская область</v>
      </c>
      <c r="D3143" s="3">
        <f t="shared" si="16"/>
        <v>2</v>
      </c>
      <c r="E3143" s="15" t="s">
        <v>45</v>
      </c>
      <c r="F3143" s="13" t="str">
        <f>IFERROR(__xludf.DUMMYFUNCTION("REGEXEXTRACT(E3143, ""[А-Яа-я].*"")"),"Самоубийство")</f>
        <v>Самоубийство</v>
      </c>
      <c r="G3143" s="16">
        <f t="shared" si="17"/>
        <v>2</v>
      </c>
      <c r="H3143" s="13" t="s">
        <v>28</v>
      </c>
      <c r="I3143" s="13" t="str">
        <f>IFERROR(__xludf.DUMMYFUNCTION("REGEXREPLACE(H3143, "".*\s"", """")"),"человек")</f>
        <v>человек</v>
      </c>
      <c r="J3143" s="13" t="s">
        <v>29</v>
      </c>
      <c r="K3143" s="17" t="str">
        <f>IFERROR(__xludf.DUMMYFUNCTION("REGEXREPLACE(J3143, ""^[\d\s]+"", """")"),"значение показателя за год")</f>
        <v>значение показателя за год</v>
      </c>
      <c r="L3143" s="16">
        <f t="shared" si="18"/>
        <v>2</v>
      </c>
      <c r="M3143" s="13" t="s">
        <v>32</v>
      </c>
      <c r="N3143" s="13" t="str">
        <f>IFERROR(__xludf.DUMMYFUNCTION("REGEXEXTRACT(M3143, "" (.+)$"")"),"сельское население")</f>
        <v>сельское население</v>
      </c>
      <c r="O3143" s="18">
        <v>122.0</v>
      </c>
      <c r="P3143" s="18">
        <v>140.0</v>
      </c>
      <c r="Q3143" s="18">
        <v>137.0</v>
      </c>
      <c r="R3143" s="18">
        <v>115.0</v>
      </c>
      <c r="S3143" s="18">
        <v>106.0</v>
      </c>
      <c r="T3143" s="18">
        <v>91.0</v>
      </c>
      <c r="U3143" s="18">
        <v>67.0</v>
      </c>
      <c r="V3143" s="18">
        <v>66.0</v>
      </c>
      <c r="W3143" s="18">
        <v>74.0</v>
      </c>
      <c r="X3143" s="18">
        <v>79.0</v>
      </c>
      <c r="Y3143" s="18">
        <v>58.0</v>
      </c>
      <c r="Z3143" s="19" t="str">
        <f t="shared" si="6"/>
        <v/>
      </c>
      <c r="AA3143" s="19" t="str">
        <f t="shared" si="19"/>
        <v/>
      </c>
      <c r="AB3143" s="19">
        <f t="shared" si="8"/>
        <v>1055</v>
      </c>
      <c r="AC3143" s="19">
        <f t="shared" si="20"/>
        <v>95.90909091</v>
      </c>
      <c r="AD3143" s="19">
        <f t="shared" si="21"/>
        <v>150</v>
      </c>
      <c r="AE3143" s="19" t="str">
        <f t="shared" si="22"/>
        <v>Нет моды</v>
      </c>
      <c r="AF3143" s="19">
        <f t="shared" si="23"/>
        <v>58</v>
      </c>
      <c r="AG3143" s="19">
        <f t="shared" si="24"/>
        <v>140</v>
      </c>
      <c r="AH3143" s="20" t="str">
        <f t="shared" si="14"/>
        <v>Город: 71%; Село: 29%</v>
      </c>
      <c r="AI3143" s="21"/>
      <c r="AJ3143" s="21"/>
      <c r="AK3143" s="21"/>
      <c r="AL3143" s="22">
        <f t="shared" si="25"/>
        <v>1</v>
      </c>
    </row>
    <row r="3144" ht="12.75" customHeight="1">
      <c r="A3144" s="13" t="s">
        <v>204</v>
      </c>
      <c r="B3144" s="13" t="str">
        <f>IFERROR(__xludf.DUMMYFUNCTION("REGEXREPLACE(A3144, ""\d"", """")"),"         Нижегородская область")</f>
        <v>         Нижегородская область</v>
      </c>
      <c r="C3144" s="14" t="str">
        <f t="shared" si="15"/>
        <v>Нижегородская область</v>
      </c>
      <c r="D3144" s="3">
        <f t="shared" si="16"/>
        <v>2</v>
      </c>
      <c r="E3144" s="15" t="s">
        <v>46</v>
      </c>
      <c r="F3144" s="13" t="str">
        <f>IFERROR(__xludf.DUMMYFUNCTION("REGEXEXTRACT(E3144, ""[А-Яа-я].*"")"),"Случ.отравл.алкоголем")</f>
        <v>Случ.отравл.алкоголем</v>
      </c>
      <c r="G3144" s="16">
        <f t="shared" si="17"/>
        <v>2</v>
      </c>
      <c r="H3144" s="13" t="s">
        <v>28</v>
      </c>
      <c r="I3144" s="13" t="str">
        <f>IFERROR(__xludf.DUMMYFUNCTION("REGEXREPLACE(H3144, "".*\s"", """")"),"человек")</f>
        <v>человек</v>
      </c>
      <c r="J3144" s="13" t="s">
        <v>29</v>
      </c>
      <c r="K3144" s="17" t="str">
        <f>IFERROR(__xludf.DUMMYFUNCTION("REGEXREPLACE(J3144, ""^[\d\s]+"", """")"),"значение показателя за год")</f>
        <v>значение показателя за год</v>
      </c>
      <c r="L3144" s="16">
        <f t="shared" si="18"/>
        <v>2</v>
      </c>
      <c r="M3144" s="13" t="s">
        <v>30</v>
      </c>
      <c r="N3144" s="13" t="str">
        <f>IFERROR(__xludf.DUMMYFUNCTION("REGEXEXTRACT(M3144, "" (.+)$"")"),"все население")</f>
        <v>все население</v>
      </c>
      <c r="O3144" s="18">
        <v>500.0</v>
      </c>
      <c r="P3144" s="18">
        <v>501.0</v>
      </c>
      <c r="Q3144" s="18">
        <v>391.0</v>
      </c>
      <c r="R3144" s="18">
        <v>346.0</v>
      </c>
      <c r="S3144" s="18">
        <v>277.0</v>
      </c>
      <c r="T3144" s="18">
        <v>289.0</v>
      </c>
      <c r="U3144" s="18">
        <v>245.0</v>
      </c>
      <c r="V3144" s="18">
        <v>195.0</v>
      </c>
      <c r="W3144" s="18">
        <v>139.0</v>
      </c>
      <c r="X3144" s="18">
        <v>125.0</v>
      </c>
      <c r="Y3144" s="18">
        <v>144.0</v>
      </c>
      <c r="Z3144" s="19">
        <f t="shared" si="6"/>
        <v>3152</v>
      </c>
      <c r="AA3144" s="19" t="str">
        <f t="shared" si="19"/>
        <v/>
      </c>
      <c r="AB3144" s="19" t="str">
        <f t="shared" si="8"/>
        <v/>
      </c>
      <c r="AC3144" s="19">
        <f t="shared" si="20"/>
        <v>286.5454545</v>
      </c>
      <c r="AD3144" s="19">
        <f t="shared" si="21"/>
        <v>138</v>
      </c>
      <c r="AE3144" s="19" t="str">
        <f t="shared" si="22"/>
        <v>Нет моды</v>
      </c>
      <c r="AF3144" s="19">
        <f t="shared" si="23"/>
        <v>125</v>
      </c>
      <c r="AG3144" s="19">
        <f t="shared" si="24"/>
        <v>501</v>
      </c>
      <c r="AH3144" s="20" t="str">
        <f t="shared" si="14"/>
        <v/>
      </c>
      <c r="AI3144" s="21"/>
      <c r="AJ3144" s="21"/>
      <c r="AK3144" s="21"/>
      <c r="AL3144" s="22">
        <f t="shared" si="25"/>
        <v>1</v>
      </c>
    </row>
    <row r="3145" ht="12.75" customHeight="1">
      <c r="A3145" s="13" t="s">
        <v>204</v>
      </c>
      <c r="B3145" s="13" t="str">
        <f>IFERROR(__xludf.DUMMYFUNCTION("REGEXREPLACE(A3145, ""\d"", """")"),"         Нижегородская область")</f>
        <v>         Нижегородская область</v>
      </c>
      <c r="C3145" s="14" t="str">
        <f t="shared" si="15"/>
        <v>Нижегородская область</v>
      </c>
      <c r="D3145" s="3">
        <f t="shared" si="16"/>
        <v>2</v>
      </c>
      <c r="E3145" s="15" t="s">
        <v>46</v>
      </c>
      <c r="F3145" s="13" t="str">
        <f>IFERROR(__xludf.DUMMYFUNCTION("REGEXEXTRACT(E3145, ""[А-Яа-я].*"")"),"Случ.отравл.алкоголем")</f>
        <v>Случ.отравл.алкоголем</v>
      </c>
      <c r="G3145" s="16">
        <f t="shared" si="17"/>
        <v>2</v>
      </c>
      <c r="H3145" s="13" t="s">
        <v>28</v>
      </c>
      <c r="I3145" s="13" t="str">
        <f>IFERROR(__xludf.DUMMYFUNCTION("REGEXREPLACE(H3145, "".*\s"", """")"),"человек")</f>
        <v>человек</v>
      </c>
      <c r="J3145" s="13" t="s">
        <v>29</v>
      </c>
      <c r="K3145" s="17" t="str">
        <f>IFERROR(__xludf.DUMMYFUNCTION("REGEXREPLACE(J3145, ""^[\d\s]+"", """")"),"значение показателя за год")</f>
        <v>значение показателя за год</v>
      </c>
      <c r="L3145" s="16">
        <f t="shared" si="18"/>
        <v>2</v>
      </c>
      <c r="M3145" s="13" t="s">
        <v>31</v>
      </c>
      <c r="N3145" s="13" t="str">
        <f>IFERROR(__xludf.DUMMYFUNCTION("REGEXEXTRACT(M3145, "" (.+)$"")"),"городское население")</f>
        <v>городское население</v>
      </c>
      <c r="O3145" s="18">
        <v>344.0</v>
      </c>
      <c r="P3145" s="18">
        <v>334.0</v>
      </c>
      <c r="Q3145" s="18">
        <v>265.0</v>
      </c>
      <c r="R3145" s="18">
        <v>259.0</v>
      </c>
      <c r="S3145" s="18">
        <v>210.0</v>
      </c>
      <c r="T3145" s="18">
        <v>208.0</v>
      </c>
      <c r="U3145" s="18">
        <v>184.0</v>
      </c>
      <c r="V3145" s="18">
        <v>145.0</v>
      </c>
      <c r="W3145" s="18">
        <v>101.0</v>
      </c>
      <c r="X3145" s="18">
        <v>94.0</v>
      </c>
      <c r="Y3145" s="18">
        <v>109.0</v>
      </c>
      <c r="Z3145" s="19" t="str">
        <f t="shared" si="6"/>
        <v/>
      </c>
      <c r="AA3145" s="19">
        <f t="shared" si="19"/>
        <v>2253</v>
      </c>
      <c r="AB3145" s="19" t="str">
        <f t="shared" si="8"/>
        <v/>
      </c>
      <c r="AC3145" s="19">
        <f t="shared" si="20"/>
        <v>204.8181818</v>
      </c>
      <c r="AD3145" s="19">
        <f t="shared" si="21"/>
        <v>227.5</v>
      </c>
      <c r="AE3145" s="19" t="str">
        <f t="shared" si="22"/>
        <v>Нет моды</v>
      </c>
      <c r="AF3145" s="19">
        <f t="shared" si="23"/>
        <v>94</v>
      </c>
      <c r="AG3145" s="19">
        <f t="shared" si="24"/>
        <v>344</v>
      </c>
      <c r="AH3145" s="20" t="str">
        <f t="shared" si="14"/>
        <v/>
      </c>
      <c r="AI3145" s="21"/>
      <c r="AJ3145" s="21"/>
      <c r="AK3145" s="21"/>
      <c r="AL3145" s="22">
        <f t="shared" si="25"/>
        <v>1</v>
      </c>
    </row>
    <row r="3146" ht="12.75" customHeight="1">
      <c r="A3146" s="13" t="s">
        <v>204</v>
      </c>
      <c r="B3146" s="13" t="str">
        <f>IFERROR(__xludf.DUMMYFUNCTION("REGEXREPLACE(A3146, ""\d"", """")"),"         Нижегородская область")</f>
        <v>         Нижегородская область</v>
      </c>
      <c r="C3146" s="14" t="str">
        <f t="shared" si="15"/>
        <v>Нижегородская область</v>
      </c>
      <c r="D3146" s="3">
        <f t="shared" si="16"/>
        <v>2</v>
      </c>
      <c r="E3146" s="15" t="s">
        <v>46</v>
      </c>
      <c r="F3146" s="13" t="str">
        <f>IFERROR(__xludf.DUMMYFUNCTION("REGEXEXTRACT(E3146, ""[А-Яа-я].*"")"),"Случ.отравл.алкоголем")</f>
        <v>Случ.отравл.алкоголем</v>
      </c>
      <c r="G3146" s="16">
        <f t="shared" si="17"/>
        <v>2</v>
      </c>
      <c r="H3146" s="13" t="s">
        <v>28</v>
      </c>
      <c r="I3146" s="13" t="str">
        <f>IFERROR(__xludf.DUMMYFUNCTION("REGEXREPLACE(H3146, "".*\s"", """")"),"человек")</f>
        <v>человек</v>
      </c>
      <c r="J3146" s="13" t="s">
        <v>29</v>
      </c>
      <c r="K3146" s="17" t="str">
        <f>IFERROR(__xludf.DUMMYFUNCTION("REGEXREPLACE(J3146, ""^[\d\s]+"", """")"),"значение показателя за год")</f>
        <v>значение показателя за год</v>
      </c>
      <c r="L3146" s="16">
        <f t="shared" si="18"/>
        <v>2</v>
      </c>
      <c r="M3146" s="13" t="s">
        <v>32</v>
      </c>
      <c r="N3146" s="13" t="str">
        <f>IFERROR(__xludf.DUMMYFUNCTION("REGEXEXTRACT(M3146, "" (.+)$"")"),"сельское население")</f>
        <v>сельское население</v>
      </c>
      <c r="O3146" s="18">
        <v>156.0</v>
      </c>
      <c r="P3146" s="18">
        <v>167.0</v>
      </c>
      <c r="Q3146" s="18">
        <v>126.0</v>
      </c>
      <c r="R3146" s="18">
        <v>87.0</v>
      </c>
      <c r="S3146" s="18">
        <v>67.0</v>
      </c>
      <c r="T3146" s="18">
        <v>81.0</v>
      </c>
      <c r="U3146" s="18">
        <v>61.0</v>
      </c>
      <c r="V3146" s="18">
        <v>50.0</v>
      </c>
      <c r="W3146" s="18">
        <v>38.0</v>
      </c>
      <c r="X3146" s="18">
        <v>31.0</v>
      </c>
      <c r="Y3146" s="18">
        <v>35.0</v>
      </c>
      <c r="Z3146" s="19" t="str">
        <f t="shared" si="6"/>
        <v/>
      </c>
      <c r="AA3146" s="19" t="str">
        <f t="shared" si="19"/>
        <v/>
      </c>
      <c r="AB3146" s="19">
        <f t="shared" si="8"/>
        <v>899</v>
      </c>
      <c r="AC3146" s="19">
        <f t="shared" si="20"/>
        <v>81.72727273</v>
      </c>
      <c r="AD3146" s="19">
        <f t="shared" si="21"/>
        <v>117.5</v>
      </c>
      <c r="AE3146" s="19" t="str">
        <f t="shared" si="22"/>
        <v>Нет моды</v>
      </c>
      <c r="AF3146" s="19">
        <f t="shared" si="23"/>
        <v>31</v>
      </c>
      <c r="AG3146" s="19">
        <f t="shared" si="24"/>
        <v>167</v>
      </c>
      <c r="AH3146" s="20" t="str">
        <f t="shared" si="14"/>
        <v>Город: 71%; Село: 29%</v>
      </c>
      <c r="AI3146" s="21"/>
      <c r="AJ3146" s="21"/>
      <c r="AK3146" s="21"/>
      <c r="AL3146" s="22">
        <f t="shared" si="25"/>
        <v>1</v>
      </c>
    </row>
    <row r="3147" ht="12.75" customHeight="1">
      <c r="A3147" s="13" t="s">
        <v>204</v>
      </c>
      <c r="B3147" s="13" t="str">
        <f>IFERROR(__xludf.DUMMYFUNCTION("REGEXREPLACE(A3147, ""\d"", """")"),"         Нижегородская область")</f>
        <v>         Нижегородская область</v>
      </c>
      <c r="C3147" s="14" t="str">
        <f t="shared" si="15"/>
        <v>Нижегородская область</v>
      </c>
      <c r="D3147" s="3">
        <f t="shared" si="16"/>
        <v>2</v>
      </c>
      <c r="E3147" s="15" t="s">
        <v>47</v>
      </c>
      <c r="F3147" s="13" t="str">
        <f>IFERROR(__xludf.DUMMYFUNCTION("REGEXEXTRACT(E3147, ""[А-Яа-я].*"")"),"транспортные травмы всех видов")</f>
        <v>транспортные травмы всех видов</v>
      </c>
      <c r="G3147" s="16">
        <f t="shared" si="17"/>
        <v>2</v>
      </c>
      <c r="H3147" s="13" t="s">
        <v>28</v>
      </c>
      <c r="I3147" s="13" t="str">
        <f>IFERROR(__xludf.DUMMYFUNCTION("REGEXREPLACE(H3147, "".*\s"", """")"),"человек")</f>
        <v>человек</v>
      </c>
      <c r="J3147" s="13" t="s">
        <v>29</v>
      </c>
      <c r="K3147" s="17" t="str">
        <f>IFERROR(__xludf.DUMMYFUNCTION("REGEXREPLACE(J3147, ""^[\d\s]+"", """")"),"значение показателя за год")</f>
        <v>значение показателя за год</v>
      </c>
      <c r="L3147" s="16">
        <f t="shared" si="18"/>
        <v>2</v>
      </c>
      <c r="M3147" s="13" t="s">
        <v>30</v>
      </c>
      <c r="N3147" s="13" t="str">
        <f>IFERROR(__xludf.DUMMYFUNCTION("REGEXEXTRACT(M3147, "" (.+)$"")"),"все население")</f>
        <v>все население</v>
      </c>
      <c r="O3147" s="18">
        <v>707.0</v>
      </c>
      <c r="P3147" s="18">
        <v>682.0</v>
      </c>
      <c r="Q3147" s="18">
        <v>551.0</v>
      </c>
      <c r="R3147" s="18">
        <v>493.0</v>
      </c>
      <c r="S3147" s="23" t="s">
        <v>37</v>
      </c>
      <c r="T3147" s="23" t="s">
        <v>37</v>
      </c>
      <c r="U3147" s="23" t="s">
        <v>37</v>
      </c>
      <c r="V3147" s="23" t="s">
        <v>37</v>
      </c>
      <c r="W3147" s="23" t="s">
        <v>37</v>
      </c>
      <c r="X3147" s="23" t="s">
        <v>37</v>
      </c>
      <c r="Y3147" s="23" t="s">
        <v>37</v>
      </c>
      <c r="Z3147" s="19">
        <f t="shared" si="6"/>
        <v>2433</v>
      </c>
      <c r="AA3147" s="19" t="str">
        <f t="shared" si="19"/>
        <v/>
      </c>
      <c r="AB3147" s="19" t="str">
        <f t="shared" si="8"/>
        <v/>
      </c>
      <c r="AC3147" s="19">
        <f t="shared" si="20"/>
        <v>608.25</v>
      </c>
      <c r="AD3147" s="19">
        <f t="shared" si="21"/>
        <v>87</v>
      </c>
      <c r="AE3147" s="19" t="str">
        <f t="shared" si="22"/>
        <v>Нет моды</v>
      </c>
      <c r="AF3147" s="19">
        <f t="shared" si="23"/>
        <v>493</v>
      </c>
      <c r="AG3147" s="19">
        <f t="shared" si="24"/>
        <v>707</v>
      </c>
      <c r="AH3147" s="20" t="str">
        <f t="shared" si="14"/>
        <v/>
      </c>
      <c r="AI3147" s="24"/>
      <c r="AJ3147" s="24"/>
      <c r="AK3147" s="24"/>
      <c r="AL3147" s="22">
        <f t="shared" si="25"/>
        <v>1</v>
      </c>
    </row>
    <row r="3148" ht="12.75" customHeight="1">
      <c r="A3148" s="13" t="s">
        <v>204</v>
      </c>
      <c r="B3148" s="13" t="str">
        <f>IFERROR(__xludf.DUMMYFUNCTION("REGEXREPLACE(A3148, ""\d"", """")"),"         Нижегородская область")</f>
        <v>         Нижегородская область</v>
      </c>
      <c r="C3148" s="14" t="str">
        <f t="shared" si="15"/>
        <v>Нижегородская область</v>
      </c>
      <c r="D3148" s="3">
        <f t="shared" si="16"/>
        <v>2</v>
      </c>
      <c r="E3148" s="15" t="s">
        <v>47</v>
      </c>
      <c r="F3148" s="13" t="str">
        <f>IFERROR(__xludf.DUMMYFUNCTION("REGEXEXTRACT(E3148, ""[А-Яа-я].*"")"),"транспортные травмы всех видов")</f>
        <v>транспортные травмы всех видов</v>
      </c>
      <c r="G3148" s="16">
        <f t="shared" si="17"/>
        <v>2</v>
      </c>
      <c r="H3148" s="13" t="s">
        <v>28</v>
      </c>
      <c r="I3148" s="13" t="str">
        <f>IFERROR(__xludf.DUMMYFUNCTION("REGEXREPLACE(H3148, "".*\s"", """")"),"человек")</f>
        <v>человек</v>
      </c>
      <c r="J3148" s="13" t="s">
        <v>29</v>
      </c>
      <c r="K3148" s="17" t="str">
        <f>IFERROR(__xludf.DUMMYFUNCTION("REGEXREPLACE(J3148, ""^[\d\s]+"", """")"),"значение показателя за год")</f>
        <v>значение показателя за год</v>
      </c>
      <c r="L3148" s="16">
        <f t="shared" si="18"/>
        <v>2</v>
      </c>
      <c r="M3148" s="13" t="s">
        <v>31</v>
      </c>
      <c r="N3148" s="13" t="str">
        <f>IFERROR(__xludf.DUMMYFUNCTION("REGEXEXTRACT(M3148, "" (.+)$"")"),"городское население")</f>
        <v>городское население</v>
      </c>
      <c r="O3148" s="18">
        <v>499.0</v>
      </c>
      <c r="P3148" s="18">
        <v>474.0</v>
      </c>
      <c r="Q3148" s="18">
        <v>390.0</v>
      </c>
      <c r="R3148" s="18">
        <v>330.0</v>
      </c>
      <c r="S3148" s="23" t="s">
        <v>37</v>
      </c>
      <c r="T3148" s="23" t="s">
        <v>37</v>
      </c>
      <c r="U3148" s="23" t="s">
        <v>37</v>
      </c>
      <c r="V3148" s="23" t="s">
        <v>37</v>
      </c>
      <c r="W3148" s="23" t="s">
        <v>37</v>
      </c>
      <c r="X3148" s="23" t="s">
        <v>37</v>
      </c>
      <c r="Y3148" s="23" t="s">
        <v>37</v>
      </c>
      <c r="Z3148" s="19" t="str">
        <f t="shared" si="6"/>
        <v/>
      </c>
      <c r="AA3148" s="19">
        <f t="shared" si="19"/>
        <v>1693</v>
      </c>
      <c r="AB3148" s="19" t="str">
        <f t="shared" si="8"/>
        <v/>
      </c>
      <c r="AC3148" s="19">
        <f t="shared" si="20"/>
        <v>423.25</v>
      </c>
      <c r="AD3148" s="19">
        <f t="shared" si="21"/>
        <v>496</v>
      </c>
      <c r="AE3148" s="19" t="str">
        <f t="shared" si="22"/>
        <v>Нет моды</v>
      </c>
      <c r="AF3148" s="19">
        <f t="shared" si="23"/>
        <v>330</v>
      </c>
      <c r="AG3148" s="19">
        <f t="shared" si="24"/>
        <v>499</v>
      </c>
      <c r="AH3148" s="20" t="str">
        <f t="shared" si="14"/>
        <v/>
      </c>
      <c r="AI3148" s="24"/>
      <c r="AJ3148" s="24"/>
      <c r="AK3148" s="24"/>
      <c r="AL3148" s="22">
        <f t="shared" si="25"/>
        <v>1</v>
      </c>
    </row>
    <row r="3149" ht="12.75" customHeight="1">
      <c r="A3149" s="13" t="s">
        <v>204</v>
      </c>
      <c r="B3149" s="13" t="str">
        <f>IFERROR(__xludf.DUMMYFUNCTION("REGEXREPLACE(A3149, ""\d"", """")"),"         Нижегородская область")</f>
        <v>         Нижегородская область</v>
      </c>
      <c r="C3149" s="14" t="str">
        <f t="shared" si="15"/>
        <v>Нижегородская область</v>
      </c>
      <c r="D3149" s="3">
        <f t="shared" si="16"/>
        <v>2</v>
      </c>
      <c r="E3149" s="15" t="s">
        <v>47</v>
      </c>
      <c r="F3149" s="13" t="str">
        <f>IFERROR(__xludf.DUMMYFUNCTION("REGEXEXTRACT(E3149, ""[А-Яа-я].*"")"),"транспортные травмы всех видов")</f>
        <v>транспортные травмы всех видов</v>
      </c>
      <c r="G3149" s="16">
        <f t="shared" si="17"/>
        <v>2</v>
      </c>
      <c r="H3149" s="13" t="s">
        <v>28</v>
      </c>
      <c r="I3149" s="13" t="str">
        <f>IFERROR(__xludf.DUMMYFUNCTION("REGEXREPLACE(H3149, "".*\s"", """")"),"человек")</f>
        <v>человек</v>
      </c>
      <c r="J3149" s="13" t="s">
        <v>29</v>
      </c>
      <c r="K3149" s="17" t="str">
        <f>IFERROR(__xludf.DUMMYFUNCTION("REGEXREPLACE(J3149, ""^[\d\s]+"", """")"),"значение показателя за год")</f>
        <v>значение показателя за год</v>
      </c>
      <c r="L3149" s="16">
        <f t="shared" si="18"/>
        <v>2</v>
      </c>
      <c r="M3149" s="13" t="s">
        <v>32</v>
      </c>
      <c r="N3149" s="13" t="str">
        <f>IFERROR(__xludf.DUMMYFUNCTION("REGEXEXTRACT(M3149, "" (.+)$"")"),"сельское население")</f>
        <v>сельское население</v>
      </c>
      <c r="O3149" s="18">
        <v>208.0</v>
      </c>
      <c r="P3149" s="18">
        <v>208.0</v>
      </c>
      <c r="Q3149" s="18">
        <v>161.0</v>
      </c>
      <c r="R3149" s="18">
        <v>163.0</v>
      </c>
      <c r="S3149" s="23" t="s">
        <v>37</v>
      </c>
      <c r="T3149" s="23" t="s">
        <v>37</v>
      </c>
      <c r="U3149" s="23" t="s">
        <v>37</v>
      </c>
      <c r="V3149" s="23" t="s">
        <v>37</v>
      </c>
      <c r="W3149" s="23" t="s">
        <v>37</v>
      </c>
      <c r="X3149" s="23" t="s">
        <v>37</v>
      </c>
      <c r="Y3149" s="23" t="s">
        <v>37</v>
      </c>
      <c r="Z3149" s="19" t="str">
        <f t="shared" si="6"/>
        <v/>
      </c>
      <c r="AA3149" s="19" t="str">
        <f t="shared" si="19"/>
        <v/>
      </c>
      <c r="AB3149" s="19">
        <f t="shared" si="8"/>
        <v>740</v>
      </c>
      <c r="AC3149" s="19">
        <f t="shared" si="20"/>
        <v>185</v>
      </c>
      <c r="AD3149" s="19">
        <f t="shared" si="21"/>
        <v>269</v>
      </c>
      <c r="AE3149" s="19" t="str">
        <f t="shared" si="22"/>
        <v>Нет моды</v>
      </c>
      <c r="AF3149" s="19">
        <f t="shared" si="23"/>
        <v>161</v>
      </c>
      <c r="AG3149" s="19">
        <f t="shared" si="24"/>
        <v>208</v>
      </c>
      <c r="AH3149" s="20" t="str">
        <f t="shared" si="14"/>
        <v>Город: 70%; Село: 30%</v>
      </c>
      <c r="AI3149" s="24"/>
      <c r="AJ3149" s="24"/>
      <c r="AK3149" s="24"/>
      <c r="AL3149" s="22">
        <f t="shared" si="25"/>
        <v>1</v>
      </c>
    </row>
    <row r="3150" ht="12.75" customHeight="1">
      <c r="A3150" s="13" t="s">
        <v>204</v>
      </c>
      <c r="B3150" s="13" t="str">
        <f>IFERROR(__xludf.DUMMYFUNCTION("REGEXREPLACE(A3150, ""\d"", """")"),"         Нижегородская область")</f>
        <v>         Нижегородская область</v>
      </c>
      <c r="C3150" s="14" t="str">
        <f t="shared" si="15"/>
        <v>Нижегородская область</v>
      </c>
      <c r="D3150" s="3">
        <f t="shared" si="16"/>
        <v>2</v>
      </c>
      <c r="E3150" s="15" t="s">
        <v>48</v>
      </c>
      <c r="F3150" s="13" t="str">
        <f>IFERROR(__xludf.DUMMYFUNCTION("REGEXEXTRACT(E3150, ""[А-Яа-я].*"")"),"Убийство")</f>
        <v>Убийство</v>
      </c>
      <c r="G3150" s="16">
        <f t="shared" si="17"/>
        <v>2</v>
      </c>
      <c r="H3150" s="13" t="s">
        <v>28</v>
      </c>
      <c r="I3150" s="13" t="str">
        <f>IFERROR(__xludf.DUMMYFUNCTION("REGEXREPLACE(H3150, "".*\s"", """")"),"человек")</f>
        <v>человек</v>
      </c>
      <c r="J3150" s="13" t="s">
        <v>29</v>
      </c>
      <c r="K3150" s="17" t="str">
        <f>IFERROR(__xludf.DUMMYFUNCTION("REGEXREPLACE(J3150, ""^[\d\s]+"", """")"),"значение показателя за год")</f>
        <v>значение показателя за год</v>
      </c>
      <c r="L3150" s="16">
        <f t="shared" si="18"/>
        <v>2</v>
      </c>
      <c r="M3150" s="13" t="s">
        <v>30</v>
      </c>
      <c r="N3150" s="13" t="str">
        <f>IFERROR(__xludf.DUMMYFUNCTION("REGEXEXTRACT(M3150, "" (.+)$"")"),"все население")</f>
        <v>все население</v>
      </c>
      <c r="O3150" s="18">
        <v>275.0</v>
      </c>
      <c r="P3150" s="18">
        <v>209.0</v>
      </c>
      <c r="Q3150" s="18">
        <v>226.0</v>
      </c>
      <c r="R3150" s="18">
        <v>172.0</v>
      </c>
      <c r="S3150" s="18">
        <v>186.0</v>
      </c>
      <c r="T3150" s="18">
        <v>163.0</v>
      </c>
      <c r="U3150" s="18">
        <v>122.0</v>
      </c>
      <c r="V3150" s="18">
        <v>114.0</v>
      </c>
      <c r="W3150" s="18">
        <v>98.0</v>
      </c>
      <c r="X3150" s="18">
        <v>85.0</v>
      </c>
      <c r="Y3150" s="18">
        <v>65.0</v>
      </c>
      <c r="Z3150" s="19">
        <f t="shared" si="6"/>
        <v>1715</v>
      </c>
      <c r="AA3150" s="19" t="str">
        <f t="shared" si="19"/>
        <v/>
      </c>
      <c r="AB3150" s="19" t="str">
        <f t="shared" si="8"/>
        <v/>
      </c>
      <c r="AC3150" s="19">
        <f t="shared" si="20"/>
        <v>155.9090909</v>
      </c>
      <c r="AD3150" s="19">
        <f t="shared" si="21"/>
        <v>163</v>
      </c>
      <c r="AE3150" s="19" t="str">
        <f t="shared" si="22"/>
        <v>Нет моды</v>
      </c>
      <c r="AF3150" s="19">
        <f t="shared" si="23"/>
        <v>65</v>
      </c>
      <c r="AG3150" s="19">
        <f t="shared" si="24"/>
        <v>275</v>
      </c>
      <c r="AH3150" s="20" t="str">
        <f t="shared" si="14"/>
        <v/>
      </c>
      <c r="AI3150" s="21"/>
      <c r="AJ3150" s="21"/>
      <c r="AK3150" s="21"/>
      <c r="AL3150" s="22">
        <f t="shared" si="25"/>
        <v>1</v>
      </c>
    </row>
    <row r="3151" ht="12.75" customHeight="1">
      <c r="A3151" s="13" t="s">
        <v>204</v>
      </c>
      <c r="B3151" s="13" t="str">
        <f>IFERROR(__xludf.DUMMYFUNCTION("REGEXREPLACE(A3151, ""\d"", """")"),"         Нижегородская область")</f>
        <v>         Нижегородская область</v>
      </c>
      <c r="C3151" s="14" t="str">
        <f t="shared" si="15"/>
        <v>Нижегородская область</v>
      </c>
      <c r="D3151" s="3">
        <f t="shared" si="16"/>
        <v>2</v>
      </c>
      <c r="E3151" s="15" t="s">
        <v>48</v>
      </c>
      <c r="F3151" s="13" t="str">
        <f>IFERROR(__xludf.DUMMYFUNCTION("REGEXEXTRACT(E3151, ""[А-Яа-я].*"")"),"Убийство")</f>
        <v>Убийство</v>
      </c>
      <c r="G3151" s="16">
        <f t="shared" si="17"/>
        <v>2</v>
      </c>
      <c r="H3151" s="13" t="s">
        <v>28</v>
      </c>
      <c r="I3151" s="13" t="str">
        <f>IFERROR(__xludf.DUMMYFUNCTION("REGEXREPLACE(H3151, "".*\s"", """")"),"человек")</f>
        <v>человек</v>
      </c>
      <c r="J3151" s="13" t="s">
        <v>29</v>
      </c>
      <c r="K3151" s="17" t="str">
        <f>IFERROR(__xludf.DUMMYFUNCTION("REGEXREPLACE(J3151, ""^[\d\s]+"", """")"),"значение показателя за год")</f>
        <v>значение показателя за год</v>
      </c>
      <c r="L3151" s="16">
        <f t="shared" si="18"/>
        <v>2</v>
      </c>
      <c r="M3151" s="13" t="s">
        <v>31</v>
      </c>
      <c r="N3151" s="13" t="str">
        <f>IFERROR(__xludf.DUMMYFUNCTION("REGEXEXTRACT(M3151, "" (.+)$"")"),"городское население")</f>
        <v>городское население</v>
      </c>
      <c r="O3151" s="18">
        <v>214.0</v>
      </c>
      <c r="P3151" s="18">
        <v>164.0</v>
      </c>
      <c r="Q3151" s="18">
        <v>170.0</v>
      </c>
      <c r="R3151" s="18">
        <v>124.0</v>
      </c>
      <c r="S3151" s="18">
        <v>143.0</v>
      </c>
      <c r="T3151" s="18">
        <v>123.0</v>
      </c>
      <c r="U3151" s="18">
        <v>94.0</v>
      </c>
      <c r="V3151" s="18">
        <v>83.0</v>
      </c>
      <c r="W3151" s="18">
        <v>80.0</v>
      </c>
      <c r="X3151" s="18">
        <v>67.0</v>
      </c>
      <c r="Y3151" s="18">
        <v>44.0</v>
      </c>
      <c r="Z3151" s="19" t="str">
        <f t="shared" si="6"/>
        <v/>
      </c>
      <c r="AA3151" s="19">
        <f t="shared" si="19"/>
        <v>1306</v>
      </c>
      <c r="AB3151" s="19" t="str">
        <f t="shared" si="8"/>
        <v/>
      </c>
      <c r="AC3151" s="19">
        <f t="shared" si="20"/>
        <v>118.7272727</v>
      </c>
      <c r="AD3151" s="19">
        <f t="shared" si="21"/>
        <v>123.5</v>
      </c>
      <c r="AE3151" s="19" t="str">
        <f t="shared" si="22"/>
        <v>Нет моды</v>
      </c>
      <c r="AF3151" s="19">
        <f t="shared" si="23"/>
        <v>44</v>
      </c>
      <c r="AG3151" s="19">
        <f t="shared" si="24"/>
        <v>214</v>
      </c>
      <c r="AH3151" s="20" t="str">
        <f t="shared" si="14"/>
        <v/>
      </c>
      <c r="AI3151" s="21"/>
      <c r="AJ3151" s="21"/>
      <c r="AK3151" s="21"/>
      <c r="AL3151" s="22">
        <f t="shared" si="25"/>
        <v>1</v>
      </c>
    </row>
    <row r="3152" ht="12.75" customHeight="1">
      <c r="A3152" s="13" t="s">
        <v>204</v>
      </c>
      <c r="B3152" s="13" t="str">
        <f>IFERROR(__xludf.DUMMYFUNCTION("REGEXREPLACE(A3152, ""\d"", """")"),"         Нижегородская область")</f>
        <v>         Нижегородская область</v>
      </c>
      <c r="C3152" s="14" t="str">
        <f t="shared" si="15"/>
        <v>Нижегородская область</v>
      </c>
      <c r="D3152" s="3">
        <f t="shared" si="16"/>
        <v>2</v>
      </c>
      <c r="E3152" s="15" t="s">
        <v>48</v>
      </c>
      <c r="F3152" s="13" t="str">
        <f>IFERROR(__xludf.DUMMYFUNCTION("REGEXEXTRACT(E3152, ""[А-Яа-я].*"")"),"Убийство")</f>
        <v>Убийство</v>
      </c>
      <c r="G3152" s="16">
        <f t="shared" si="17"/>
        <v>2</v>
      </c>
      <c r="H3152" s="13" t="s">
        <v>28</v>
      </c>
      <c r="I3152" s="13" t="str">
        <f>IFERROR(__xludf.DUMMYFUNCTION("REGEXREPLACE(H3152, "".*\s"", """")"),"человек")</f>
        <v>человек</v>
      </c>
      <c r="J3152" s="13" t="s">
        <v>29</v>
      </c>
      <c r="K3152" s="17" t="str">
        <f>IFERROR(__xludf.DUMMYFUNCTION("REGEXREPLACE(J3152, ""^[\d\s]+"", """")"),"значение показателя за год")</f>
        <v>значение показателя за год</v>
      </c>
      <c r="L3152" s="16">
        <f t="shared" si="18"/>
        <v>2</v>
      </c>
      <c r="M3152" s="13" t="s">
        <v>32</v>
      </c>
      <c r="N3152" s="13" t="str">
        <f>IFERROR(__xludf.DUMMYFUNCTION("REGEXEXTRACT(M3152, "" (.+)$"")"),"сельское население")</f>
        <v>сельское население</v>
      </c>
      <c r="O3152" s="18">
        <v>61.0</v>
      </c>
      <c r="P3152" s="18">
        <v>45.0</v>
      </c>
      <c r="Q3152" s="18">
        <v>56.0</v>
      </c>
      <c r="R3152" s="18">
        <v>48.0</v>
      </c>
      <c r="S3152" s="18">
        <v>43.0</v>
      </c>
      <c r="T3152" s="18">
        <v>40.0</v>
      </c>
      <c r="U3152" s="18">
        <v>28.0</v>
      </c>
      <c r="V3152" s="18">
        <v>31.0</v>
      </c>
      <c r="W3152" s="18">
        <v>18.0</v>
      </c>
      <c r="X3152" s="18">
        <v>18.0</v>
      </c>
      <c r="Y3152" s="18">
        <v>21.0</v>
      </c>
      <c r="Z3152" s="19" t="str">
        <f t="shared" si="6"/>
        <v/>
      </c>
      <c r="AA3152" s="19" t="str">
        <f t="shared" si="19"/>
        <v/>
      </c>
      <c r="AB3152" s="19">
        <f t="shared" si="8"/>
        <v>409</v>
      </c>
      <c r="AC3152" s="19">
        <f t="shared" si="20"/>
        <v>37.18181818</v>
      </c>
      <c r="AD3152" s="19">
        <f t="shared" si="21"/>
        <v>58.5</v>
      </c>
      <c r="AE3152" s="19" t="str">
        <f t="shared" si="22"/>
        <v>Нет моды</v>
      </c>
      <c r="AF3152" s="19">
        <f t="shared" si="23"/>
        <v>18</v>
      </c>
      <c r="AG3152" s="19">
        <f t="shared" si="24"/>
        <v>61</v>
      </c>
      <c r="AH3152" s="20" t="str">
        <f t="shared" si="14"/>
        <v>Город: 76%; Село: 24%</v>
      </c>
      <c r="AI3152" s="21"/>
      <c r="AJ3152" s="21"/>
      <c r="AK3152" s="21"/>
      <c r="AL3152" s="22">
        <f t="shared" si="25"/>
        <v>1</v>
      </c>
    </row>
    <row r="3153" ht="12.75" customHeight="1">
      <c r="A3153" s="13" t="s">
        <v>204</v>
      </c>
      <c r="B3153" s="13" t="str">
        <f>IFERROR(__xludf.DUMMYFUNCTION("REGEXREPLACE(A3153, ""\d"", """")"),"         Нижегородская область")</f>
        <v>         Нижегородская область</v>
      </c>
      <c r="C3153" s="14" t="str">
        <f t="shared" si="15"/>
        <v>Нижегородская область</v>
      </c>
      <c r="D3153" s="3">
        <f t="shared" si="16"/>
        <v>2</v>
      </c>
      <c r="E3153" s="15" t="s">
        <v>49</v>
      </c>
      <c r="F3153" s="13" t="str">
        <f>IFERROR(__xludf.DUMMYFUNCTION("REGEXEXTRACT(E3153, ""[А-Яа-я].*"")"),"Цереброваскулярные болезни")</f>
        <v>Цереброваскулярные болезни</v>
      </c>
      <c r="G3153" s="16">
        <f t="shared" si="17"/>
        <v>2</v>
      </c>
      <c r="H3153" s="13" t="s">
        <v>28</v>
      </c>
      <c r="I3153" s="13" t="str">
        <f>IFERROR(__xludf.DUMMYFUNCTION("REGEXREPLACE(H3153, "".*\s"", """")"),"человек")</f>
        <v>человек</v>
      </c>
      <c r="J3153" s="13" t="s">
        <v>29</v>
      </c>
      <c r="K3153" s="17" t="str">
        <f>IFERROR(__xludf.DUMMYFUNCTION("REGEXREPLACE(J3153, ""^[\d\s]+"", """")"),"значение показателя за год")</f>
        <v>значение показателя за год</v>
      </c>
      <c r="L3153" s="16">
        <f t="shared" si="18"/>
        <v>2</v>
      </c>
      <c r="M3153" s="13" t="s">
        <v>30</v>
      </c>
      <c r="N3153" s="13" t="str">
        <f>IFERROR(__xludf.DUMMYFUNCTION("REGEXEXTRACT(M3153, "" (.+)$"")"),"все население")</f>
        <v>все население</v>
      </c>
      <c r="O3153" s="18">
        <v>10439.0</v>
      </c>
      <c r="P3153" s="18">
        <v>12158.0</v>
      </c>
      <c r="Q3153" s="18">
        <v>9049.0</v>
      </c>
      <c r="R3153" s="18">
        <v>5344.0</v>
      </c>
      <c r="S3153" s="18">
        <v>5348.0</v>
      </c>
      <c r="T3153" s="18">
        <v>5631.0</v>
      </c>
      <c r="U3153" s="18">
        <v>8047.0</v>
      </c>
      <c r="V3153" s="18">
        <v>9422.0</v>
      </c>
      <c r="W3153" s="18">
        <v>10784.0</v>
      </c>
      <c r="X3153" s="18">
        <v>8594.0</v>
      </c>
      <c r="Y3153" s="18">
        <v>8164.0</v>
      </c>
      <c r="Z3153" s="19">
        <f t="shared" si="6"/>
        <v>92980</v>
      </c>
      <c r="AA3153" s="19" t="str">
        <f t="shared" si="19"/>
        <v/>
      </c>
      <c r="AB3153" s="19" t="str">
        <f t="shared" si="8"/>
        <v/>
      </c>
      <c r="AC3153" s="19">
        <f t="shared" si="20"/>
        <v>8452.727273</v>
      </c>
      <c r="AD3153" s="19">
        <f t="shared" si="21"/>
        <v>2702.5</v>
      </c>
      <c r="AE3153" s="19" t="str">
        <f t="shared" si="22"/>
        <v>Нет моды</v>
      </c>
      <c r="AF3153" s="19">
        <f t="shared" si="23"/>
        <v>5344</v>
      </c>
      <c r="AG3153" s="19">
        <f t="shared" si="24"/>
        <v>12158</v>
      </c>
      <c r="AH3153" s="20" t="str">
        <f t="shared" si="14"/>
        <v/>
      </c>
      <c r="AI3153" s="21"/>
      <c r="AJ3153" s="21"/>
      <c r="AK3153" s="21"/>
      <c r="AL3153" s="22">
        <f t="shared" si="25"/>
        <v>1</v>
      </c>
    </row>
    <row r="3154" ht="12.75" customHeight="1">
      <c r="A3154" s="13" t="s">
        <v>204</v>
      </c>
      <c r="B3154" s="13" t="str">
        <f>IFERROR(__xludf.DUMMYFUNCTION("REGEXREPLACE(A3154, ""\d"", """")"),"         Нижегородская область")</f>
        <v>         Нижегородская область</v>
      </c>
      <c r="C3154" s="14" t="str">
        <f t="shared" si="15"/>
        <v>Нижегородская область</v>
      </c>
      <c r="D3154" s="3">
        <f t="shared" si="16"/>
        <v>2</v>
      </c>
      <c r="E3154" s="15" t="s">
        <v>49</v>
      </c>
      <c r="F3154" s="13" t="str">
        <f>IFERROR(__xludf.DUMMYFUNCTION("REGEXEXTRACT(E3154, ""[А-Яа-я].*"")"),"Цереброваскулярные болезни")</f>
        <v>Цереброваскулярные болезни</v>
      </c>
      <c r="G3154" s="16">
        <f t="shared" si="17"/>
        <v>2</v>
      </c>
      <c r="H3154" s="13" t="s">
        <v>28</v>
      </c>
      <c r="I3154" s="13" t="str">
        <f>IFERROR(__xludf.DUMMYFUNCTION("REGEXREPLACE(H3154, "".*\s"", """")"),"человек")</f>
        <v>человек</v>
      </c>
      <c r="J3154" s="13" t="s">
        <v>29</v>
      </c>
      <c r="K3154" s="17" t="str">
        <f>IFERROR(__xludf.DUMMYFUNCTION("REGEXREPLACE(J3154, ""^[\d\s]+"", """")"),"значение показателя за год")</f>
        <v>значение показателя за год</v>
      </c>
      <c r="L3154" s="16">
        <f t="shared" si="18"/>
        <v>2</v>
      </c>
      <c r="M3154" s="13" t="s">
        <v>31</v>
      </c>
      <c r="N3154" s="13" t="str">
        <f>IFERROR(__xludf.DUMMYFUNCTION("REGEXEXTRACT(M3154, "" (.+)$"")"),"городское население")</f>
        <v>городское население</v>
      </c>
      <c r="O3154" s="18">
        <v>8358.0</v>
      </c>
      <c r="P3154" s="18">
        <v>9251.0</v>
      </c>
      <c r="Q3154" s="18">
        <v>6829.0</v>
      </c>
      <c r="R3154" s="18">
        <v>4113.0</v>
      </c>
      <c r="S3154" s="18">
        <v>4156.0</v>
      </c>
      <c r="T3154" s="18">
        <v>4428.0</v>
      </c>
      <c r="U3154" s="18">
        <v>6140.0</v>
      </c>
      <c r="V3154" s="18">
        <v>7343.0</v>
      </c>
      <c r="W3154" s="18">
        <v>8407.0</v>
      </c>
      <c r="X3154" s="18">
        <v>6611.0</v>
      </c>
      <c r="Y3154" s="18">
        <v>6497.0</v>
      </c>
      <c r="Z3154" s="19" t="str">
        <f t="shared" si="6"/>
        <v/>
      </c>
      <c r="AA3154" s="19">
        <f t="shared" si="19"/>
        <v>72133</v>
      </c>
      <c r="AB3154" s="19" t="str">
        <f t="shared" si="8"/>
        <v/>
      </c>
      <c r="AC3154" s="19">
        <f t="shared" si="20"/>
        <v>6557.545455</v>
      </c>
      <c r="AD3154" s="19">
        <f t="shared" si="21"/>
        <v>7695</v>
      </c>
      <c r="AE3154" s="19" t="str">
        <f t="shared" si="22"/>
        <v>Нет моды</v>
      </c>
      <c r="AF3154" s="19">
        <f t="shared" si="23"/>
        <v>4113</v>
      </c>
      <c r="AG3154" s="19">
        <f t="shared" si="24"/>
        <v>9251</v>
      </c>
      <c r="AH3154" s="20" t="str">
        <f t="shared" si="14"/>
        <v/>
      </c>
      <c r="AI3154" s="21"/>
      <c r="AJ3154" s="21"/>
      <c r="AK3154" s="21"/>
      <c r="AL3154" s="22">
        <f t="shared" si="25"/>
        <v>1</v>
      </c>
    </row>
    <row r="3155" ht="12.75" customHeight="1">
      <c r="A3155" s="13" t="s">
        <v>204</v>
      </c>
      <c r="B3155" s="13" t="str">
        <f>IFERROR(__xludf.DUMMYFUNCTION("REGEXREPLACE(A3155, ""\d"", """")"),"         Нижегородская область")</f>
        <v>         Нижегородская область</v>
      </c>
      <c r="C3155" s="14" t="str">
        <f t="shared" si="15"/>
        <v>Нижегородская область</v>
      </c>
      <c r="D3155" s="3">
        <f t="shared" si="16"/>
        <v>2</v>
      </c>
      <c r="E3155" s="15" t="s">
        <v>49</v>
      </c>
      <c r="F3155" s="13" t="str">
        <f>IFERROR(__xludf.DUMMYFUNCTION("REGEXEXTRACT(E3155, ""[А-Яа-я].*"")"),"Цереброваскулярные болезни")</f>
        <v>Цереброваскулярные болезни</v>
      </c>
      <c r="G3155" s="16">
        <f t="shared" si="17"/>
        <v>2</v>
      </c>
      <c r="H3155" s="13" t="s">
        <v>28</v>
      </c>
      <c r="I3155" s="13" t="str">
        <f>IFERROR(__xludf.DUMMYFUNCTION("REGEXREPLACE(H3155, "".*\s"", """")"),"человек")</f>
        <v>человек</v>
      </c>
      <c r="J3155" s="13" t="s">
        <v>29</v>
      </c>
      <c r="K3155" s="17" t="str">
        <f>IFERROR(__xludf.DUMMYFUNCTION("REGEXREPLACE(J3155, ""^[\d\s]+"", """")"),"значение показателя за год")</f>
        <v>значение показателя за год</v>
      </c>
      <c r="L3155" s="16">
        <f t="shared" si="18"/>
        <v>2</v>
      </c>
      <c r="M3155" s="13" t="s">
        <v>32</v>
      </c>
      <c r="N3155" s="13" t="str">
        <f>IFERROR(__xludf.DUMMYFUNCTION("REGEXEXTRACT(M3155, "" (.+)$"")"),"сельское население")</f>
        <v>сельское население</v>
      </c>
      <c r="O3155" s="18">
        <v>2081.0</v>
      </c>
      <c r="P3155" s="18">
        <v>2907.0</v>
      </c>
      <c r="Q3155" s="18">
        <v>2220.0</v>
      </c>
      <c r="R3155" s="18">
        <v>1231.0</v>
      </c>
      <c r="S3155" s="18">
        <v>1192.0</v>
      </c>
      <c r="T3155" s="18">
        <v>1203.0</v>
      </c>
      <c r="U3155" s="18">
        <v>1907.0</v>
      </c>
      <c r="V3155" s="18">
        <v>2079.0</v>
      </c>
      <c r="W3155" s="18">
        <v>2377.0</v>
      </c>
      <c r="X3155" s="18">
        <v>1983.0</v>
      </c>
      <c r="Y3155" s="18">
        <v>1667.0</v>
      </c>
      <c r="Z3155" s="19" t="str">
        <f t="shared" si="6"/>
        <v/>
      </c>
      <c r="AA3155" s="19" t="str">
        <f t="shared" si="19"/>
        <v/>
      </c>
      <c r="AB3155" s="19">
        <f t="shared" si="8"/>
        <v>20847</v>
      </c>
      <c r="AC3155" s="19">
        <f t="shared" si="20"/>
        <v>1895.181818</v>
      </c>
      <c r="AD3155" s="19">
        <f t="shared" si="21"/>
        <v>3510</v>
      </c>
      <c r="AE3155" s="19" t="str">
        <f t="shared" si="22"/>
        <v>Нет моды</v>
      </c>
      <c r="AF3155" s="19">
        <f t="shared" si="23"/>
        <v>1192</v>
      </c>
      <c r="AG3155" s="19">
        <f t="shared" si="24"/>
        <v>2907</v>
      </c>
      <c r="AH3155" s="20" t="str">
        <f t="shared" si="14"/>
        <v>Город: 78%; Село: 22%</v>
      </c>
      <c r="AI3155" s="21"/>
      <c r="AJ3155" s="21"/>
      <c r="AK3155" s="21"/>
      <c r="AL3155" s="22">
        <f t="shared" si="25"/>
        <v>1</v>
      </c>
    </row>
    <row r="3156" ht="12.75" customHeight="1">
      <c r="A3156" s="13" t="s">
        <v>205</v>
      </c>
      <c r="B3156" s="13" t="str">
        <f>IFERROR(__xludf.DUMMYFUNCTION("REGEXREPLACE(A3156, ""\d"", """")"),"         Оренбургская область")</f>
        <v>         Оренбургская область</v>
      </c>
      <c r="C3156" s="14" t="str">
        <f t="shared" si="15"/>
        <v>Оренбургская область</v>
      </c>
      <c r="D3156" s="3">
        <f t="shared" si="16"/>
        <v>2</v>
      </c>
      <c r="E3156" s="15" t="s">
        <v>27</v>
      </c>
      <c r="F3156" s="13" t="str">
        <f>IFERROR(__xludf.DUMMYFUNCTION("REGEXEXTRACT(E3156, ""[А-Яа-я].*"")"),"Болезни органов дыхания")</f>
        <v>Болезни органов дыхания</v>
      </c>
      <c r="G3156" s="16">
        <f t="shared" si="17"/>
        <v>2</v>
      </c>
      <c r="H3156" s="13" t="s">
        <v>28</v>
      </c>
      <c r="I3156" s="13" t="str">
        <f>IFERROR(__xludf.DUMMYFUNCTION("REGEXREPLACE(H3156, "".*\s"", """")"),"человек")</f>
        <v>человек</v>
      </c>
      <c r="J3156" s="13" t="s">
        <v>29</v>
      </c>
      <c r="K3156" s="17" t="str">
        <f>IFERROR(__xludf.DUMMYFUNCTION("REGEXREPLACE(J3156, ""^[\d\s]+"", """")"),"значение показателя за год")</f>
        <v>значение показателя за год</v>
      </c>
      <c r="L3156" s="16">
        <f t="shared" si="18"/>
        <v>2</v>
      </c>
      <c r="M3156" s="13" t="s">
        <v>30</v>
      </c>
      <c r="N3156" s="13" t="str">
        <f>IFERROR(__xludf.DUMMYFUNCTION("REGEXEXTRACT(M3156, "" (.+)$"")"),"все население")</f>
        <v>все население</v>
      </c>
      <c r="O3156" s="18">
        <v>1209.0</v>
      </c>
      <c r="P3156" s="18">
        <v>1529.0</v>
      </c>
      <c r="Q3156" s="18">
        <v>1218.0</v>
      </c>
      <c r="R3156" s="18">
        <v>896.0</v>
      </c>
      <c r="S3156" s="18">
        <v>806.0</v>
      </c>
      <c r="T3156" s="18">
        <v>717.0</v>
      </c>
      <c r="U3156" s="18">
        <v>696.0</v>
      </c>
      <c r="V3156" s="18">
        <v>1276.0</v>
      </c>
      <c r="W3156" s="18">
        <v>1843.0</v>
      </c>
      <c r="X3156" s="18">
        <v>1364.0</v>
      </c>
      <c r="Y3156" s="18">
        <v>1022.0</v>
      </c>
      <c r="Z3156" s="19">
        <f t="shared" si="6"/>
        <v>12576</v>
      </c>
      <c r="AA3156" s="19" t="str">
        <f t="shared" si="19"/>
        <v/>
      </c>
      <c r="AB3156" s="19" t="str">
        <f t="shared" si="8"/>
        <v/>
      </c>
      <c r="AC3156" s="19">
        <f t="shared" si="20"/>
        <v>1143.272727</v>
      </c>
      <c r="AD3156" s="19">
        <f t="shared" si="21"/>
        <v>1320</v>
      </c>
      <c r="AE3156" s="19" t="str">
        <f t="shared" si="22"/>
        <v>Нет моды</v>
      </c>
      <c r="AF3156" s="19">
        <f t="shared" si="23"/>
        <v>696</v>
      </c>
      <c r="AG3156" s="19">
        <f t="shared" si="24"/>
        <v>1843</v>
      </c>
      <c r="AH3156" s="20" t="str">
        <f t="shared" si="14"/>
        <v/>
      </c>
      <c r="AI3156" s="21"/>
      <c r="AJ3156" s="21"/>
      <c r="AK3156" s="21"/>
      <c r="AL3156" s="22">
        <f t="shared" si="25"/>
        <v>1</v>
      </c>
    </row>
    <row r="3157" ht="12.75" customHeight="1">
      <c r="A3157" s="13" t="s">
        <v>205</v>
      </c>
      <c r="B3157" s="13" t="str">
        <f>IFERROR(__xludf.DUMMYFUNCTION("REGEXREPLACE(A3157, ""\d"", """")"),"         Оренбургская область")</f>
        <v>         Оренбургская область</v>
      </c>
      <c r="C3157" s="14" t="str">
        <f t="shared" si="15"/>
        <v>Оренбургская область</v>
      </c>
      <c r="D3157" s="3">
        <f t="shared" si="16"/>
        <v>2</v>
      </c>
      <c r="E3157" s="15" t="s">
        <v>27</v>
      </c>
      <c r="F3157" s="13" t="str">
        <f>IFERROR(__xludf.DUMMYFUNCTION("REGEXEXTRACT(E3157, ""[А-Яа-я].*"")"),"Болезни органов дыхания")</f>
        <v>Болезни органов дыхания</v>
      </c>
      <c r="G3157" s="16">
        <f t="shared" si="17"/>
        <v>2</v>
      </c>
      <c r="H3157" s="13" t="s">
        <v>28</v>
      </c>
      <c r="I3157" s="13" t="str">
        <f>IFERROR(__xludf.DUMMYFUNCTION("REGEXREPLACE(H3157, "".*\s"", """")"),"человек")</f>
        <v>человек</v>
      </c>
      <c r="J3157" s="13" t="s">
        <v>29</v>
      </c>
      <c r="K3157" s="17" t="str">
        <f>IFERROR(__xludf.DUMMYFUNCTION("REGEXREPLACE(J3157, ""^[\d\s]+"", """")"),"значение показателя за год")</f>
        <v>значение показателя за год</v>
      </c>
      <c r="L3157" s="16">
        <f t="shared" si="18"/>
        <v>2</v>
      </c>
      <c r="M3157" s="13" t="s">
        <v>31</v>
      </c>
      <c r="N3157" s="13" t="str">
        <f>IFERROR(__xludf.DUMMYFUNCTION("REGEXEXTRACT(M3157, "" (.+)$"")"),"городское население")</f>
        <v>городское население</v>
      </c>
      <c r="O3157" s="18">
        <v>645.0</v>
      </c>
      <c r="P3157" s="18">
        <v>741.0</v>
      </c>
      <c r="Q3157" s="18">
        <v>649.0</v>
      </c>
      <c r="R3157" s="18">
        <v>455.0</v>
      </c>
      <c r="S3157" s="18">
        <v>416.0</v>
      </c>
      <c r="T3157" s="18">
        <v>422.0</v>
      </c>
      <c r="U3157" s="18">
        <v>427.0</v>
      </c>
      <c r="V3157" s="18">
        <v>802.0</v>
      </c>
      <c r="W3157" s="18">
        <v>1177.0</v>
      </c>
      <c r="X3157" s="18">
        <v>836.0</v>
      </c>
      <c r="Y3157" s="18">
        <v>651.0</v>
      </c>
      <c r="Z3157" s="19" t="str">
        <f t="shared" si="6"/>
        <v/>
      </c>
      <c r="AA3157" s="19">
        <f t="shared" si="19"/>
        <v>7221</v>
      </c>
      <c r="AB3157" s="19" t="str">
        <f t="shared" si="8"/>
        <v/>
      </c>
      <c r="AC3157" s="19">
        <f t="shared" si="20"/>
        <v>656.4545455</v>
      </c>
      <c r="AD3157" s="19">
        <f t="shared" si="21"/>
        <v>804</v>
      </c>
      <c r="AE3157" s="19" t="str">
        <f t="shared" si="22"/>
        <v>Нет моды</v>
      </c>
      <c r="AF3157" s="19">
        <f t="shared" si="23"/>
        <v>416</v>
      </c>
      <c r="AG3157" s="19">
        <f t="shared" si="24"/>
        <v>1177</v>
      </c>
      <c r="AH3157" s="20" t="str">
        <f t="shared" si="14"/>
        <v/>
      </c>
      <c r="AI3157" s="21"/>
      <c r="AJ3157" s="21"/>
      <c r="AK3157" s="21"/>
      <c r="AL3157" s="22">
        <f t="shared" si="25"/>
        <v>1</v>
      </c>
    </row>
    <row r="3158" ht="12.75" customHeight="1">
      <c r="A3158" s="13" t="s">
        <v>205</v>
      </c>
      <c r="B3158" s="13" t="str">
        <f>IFERROR(__xludf.DUMMYFUNCTION("REGEXREPLACE(A3158, ""\d"", """")"),"         Оренбургская область")</f>
        <v>         Оренбургская область</v>
      </c>
      <c r="C3158" s="14" t="str">
        <f t="shared" si="15"/>
        <v>Оренбургская область</v>
      </c>
      <c r="D3158" s="3">
        <f t="shared" si="16"/>
        <v>2</v>
      </c>
      <c r="E3158" s="15" t="s">
        <v>27</v>
      </c>
      <c r="F3158" s="13" t="str">
        <f>IFERROR(__xludf.DUMMYFUNCTION("REGEXEXTRACT(E3158, ""[А-Яа-я].*"")"),"Болезни органов дыхания")</f>
        <v>Болезни органов дыхания</v>
      </c>
      <c r="G3158" s="16">
        <f t="shared" si="17"/>
        <v>2</v>
      </c>
      <c r="H3158" s="13" t="s">
        <v>28</v>
      </c>
      <c r="I3158" s="13" t="str">
        <f>IFERROR(__xludf.DUMMYFUNCTION("REGEXREPLACE(H3158, "".*\s"", """")"),"человек")</f>
        <v>человек</v>
      </c>
      <c r="J3158" s="13" t="s">
        <v>29</v>
      </c>
      <c r="K3158" s="17" t="str">
        <f>IFERROR(__xludf.DUMMYFUNCTION("REGEXREPLACE(J3158, ""^[\d\s]+"", """")"),"значение показателя за год")</f>
        <v>значение показателя за год</v>
      </c>
      <c r="L3158" s="16">
        <f t="shared" si="18"/>
        <v>2</v>
      </c>
      <c r="M3158" s="13" t="s">
        <v>32</v>
      </c>
      <c r="N3158" s="13" t="str">
        <f>IFERROR(__xludf.DUMMYFUNCTION("REGEXEXTRACT(M3158, "" (.+)$"")"),"сельское население")</f>
        <v>сельское население</v>
      </c>
      <c r="O3158" s="18">
        <v>564.0</v>
      </c>
      <c r="P3158" s="18">
        <v>788.0</v>
      </c>
      <c r="Q3158" s="18">
        <v>569.0</v>
      </c>
      <c r="R3158" s="18">
        <v>441.0</v>
      </c>
      <c r="S3158" s="18">
        <v>390.0</v>
      </c>
      <c r="T3158" s="18">
        <v>295.0</v>
      </c>
      <c r="U3158" s="18">
        <v>269.0</v>
      </c>
      <c r="V3158" s="18">
        <v>474.0</v>
      </c>
      <c r="W3158" s="18">
        <v>666.0</v>
      </c>
      <c r="X3158" s="18">
        <v>528.0</v>
      </c>
      <c r="Y3158" s="18">
        <v>371.0</v>
      </c>
      <c r="Z3158" s="19" t="str">
        <f t="shared" si="6"/>
        <v/>
      </c>
      <c r="AA3158" s="19" t="str">
        <f t="shared" si="19"/>
        <v/>
      </c>
      <c r="AB3158" s="19">
        <f t="shared" si="8"/>
        <v>5355</v>
      </c>
      <c r="AC3158" s="19">
        <f t="shared" si="20"/>
        <v>486.8181818</v>
      </c>
      <c r="AD3158" s="19">
        <f t="shared" si="21"/>
        <v>546</v>
      </c>
      <c r="AE3158" s="19" t="str">
        <f t="shared" si="22"/>
        <v>Нет моды</v>
      </c>
      <c r="AF3158" s="19">
        <f t="shared" si="23"/>
        <v>269</v>
      </c>
      <c r="AG3158" s="19">
        <f t="shared" si="24"/>
        <v>788</v>
      </c>
      <c r="AH3158" s="20" t="str">
        <f t="shared" si="14"/>
        <v>Город: 57%; Село: 43%</v>
      </c>
      <c r="AI3158" s="21"/>
      <c r="AJ3158" s="21"/>
      <c r="AK3158" s="21"/>
      <c r="AL3158" s="22">
        <f t="shared" si="25"/>
        <v>1</v>
      </c>
    </row>
    <row r="3159" ht="12.75" customHeight="1">
      <c r="A3159" s="13" t="s">
        <v>205</v>
      </c>
      <c r="B3159" s="13" t="str">
        <f>IFERROR(__xludf.DUMMYFUNCTION("REGEXREPLACE(A3159, ""\d"", """")"),"         Оренбургская область")</f>
        <v>         Оренбургская область</v>
      </c>
      <c r="C3159" s="14" t="str">
        <f t="shared" si="15"/>
        <v>Оренбургская область</v>
      </c>
      <c r="D3159" s="3">
        <f t="shared" si="16"/>
        <v>2</v>
      </c>
      <c r="E3159" s="15" t="s">
        <v>33</v>
      </c>
      <c r="F3159" s="13" t="str">
        <f>IFERROR(__xludf.DUMMYFUNCTION("REGEXEXTRACT(E3159, ""[А-Яа-я].*"")"),"Болезни органов пищеварения")</f>
        <v>Болезни органов пищеварения</v>
      </c>
      <c r="G3159" s="16">
        <f t="shared" si="17"/>
        <v>2</v>
      </c>
      <c r="H3159" s="13" t="s">
        <v>28</v>
      </c>
      <c r="I3159" s="13" t="str">
        <f>IFERROR(__xludf.DUMMYFUNCTION("REGEXREPLACE(H3159, "".*\s"", """")"),"человек")</f>
        <v>человек</v>
      </c>
      <c r="J3159" s="13" t="s">
        <v>29</v>
      </c>
      <c r="K3159" s="17" t="str">
        <f>IFERROR(__xludf.DUMMYFUNCTION("REGEXREPLACE(J3159, ""^[\d\s]+"", """")"),"значение показателя за год")</f>
        <v>значение показателя за год</v>
      </c>
      <c r="L3159" s="16">
        <f t="shared" si="18"/>
        <v>2</v>
      </c>
      <c r="M3159" s="13" t="s">
        <v>30</v>
      </c>
      <c r="N3159" s="13" t="str">
        <f>IFERROR(__xludf.DUMMYFUNCTION("REGEXEXTRACT(M3159, "" (.+)$"")"),"все население")</f>
        <v>все население</v>
      </c>
      <c r="O3159" s="18">
        <v>1406.0</v>
      </c>
      <c r="P3159" s="18">
        <v>1649.0</v>
      </c>
      <c r="Q3159" s="18">
        <v>1594.0</v>
      </c>
      <c r="R3159" s="18">
        <v>1532.0</v>
      </c>
      <c r="S3159" s="18">
        <v>1481.0</v>
      </c>
      <c r="T3159" s="18">
        <v>1501.0</v>
      </c>
      <c r="U3159" s="18">
        <v>1563.0</v>
      </c>
      <c r="V3159" s="18">
        <v>1621.0</v>
      </c>
      <c r="W3159" s="18">
        <v>1541.0</v>
      </c>
      <c r="X3159" s="18">
        <v>1406.0</v>
      </c>
      <c r="Y3159" s="18">
        <v>1679.0</v>
      </c>
      <c r="Z3159" s="19">
        <f t="shared" si="6"/>
        <v>16973</v>
      </c>
      <c r="AA3159" s="19" t="str">
        <f t="shared" si="19"/>
        <v/>
      </c>
      <c r="AB3159" s="19" t="str">
        <f t="shared" si="8"/>
        <v/>
      </c>
      <c r="AC3159" s="19">
        <f t="shared" si="20"/>
        <v>1543</v>
      </c>
      <c r="AD3159" s="19">
        <f t="shared" si="21"/>
        <v>1097</v>
      </c>
      <c r="AE3159" s="19" t="str">
        <f t="shared" si="22"/>
        <v>Нет моды</v>
      </c>
      <c r="AF3159" s="19">
        <f t="shared" si="23"/>
        <v>1406</v>
      </c>
      <c r="AG3159" s="19">
        <f t="shared" si="24"/>
        <v>1679</v>
      </c>
      <c r="AH3159" s="20" t="str">
        <f t="shared" si="14"/>
        <v/>
      </c>
      <c r="AI3159" s="21"/>
      <c r="AJ3159" s="21"/>
      <c r="AK3159" s="21"/>
      <c r="AL3159" s="22">
        <f t="shared" si="25"/>
        <v>1</v>
      </c>
    </row>
    <row r="3160" ht="12.75" customHeight="1">
      <c r="A3160" s="13" t="s">
        <v>205</v>
      </c>
      <c r="B3160" s="13" t="str">
        <f>IFERROR(__xludf.DUMMYFUNCTION("REGEXREPLACE(A3160, ""\d"", """")"),"         Оренбургская область")</f>
        <v>         Оренбургская область</v>
      </c>
      <c r="C3160" s="14" t="str">
        <f t="shared" si="15"/>
        <v>Оренбургская область</v>
      </c>
      <c r="D3160" s="3">
        <f t="shared" si="16"/>
        <v>2</v>
      </c>
      <c r="E3160" s="15" t="s">
        <v>33</v>
      </c>
      <c r="F3160" s="13" t="str">
        <f>IFERROR(__xludf.DUMMYFUNCTION("REGEXEXTRACT(E3160, ""[А-Яа-я].*"")"),"Болезни органов пищеварения")</f>
        <v>Болезни органов пищеварения</v>
      </c>
      <c r="G3160" s="16">
        <f t="shared" si="17"/>
        <v>2</v>
      </c>
      <c r="H3160" s="13" t="s">
        <v>28</v>
      </c>
      <c r="I3160" s="13" t="str">
        <f>IFERROR(__xludf.DUMMYFUNCTION("REGEXREPLACE(H3160, "".*\s"", """")"),"человек")</f>
        <v>человек</v>
      </c>
      <c r="J3160" s="13" t="s">
        <v>29</v>
      </c>
      <c r="K3160" s="17" t="str">
        <f>IFERROR(__xludf.DUMMYFUNCTION("REGEXREPLACE(J3160, ""^[\d\s]+"", """")"),"значение показателя за год")</f>
        <v>значение показателя за год</v>
      </c>
      <c r="L3160" s="16">
        <f t="shared" si="18"/>
        <v>2</v>
      </c>
      <c r="M3160" s="13" t="s">
        <v>31</v>
      </c>
      <c r="N3160" s="13" t="str">
        <f>IFERROR(__xludf.DUMMYFUNCTION("REGEXEXTRACT(M3160, "" (.+)$"")"),"городское население")</f>
        <v>городское население</v>
      </c>
      <c r="O3160" s="18">
        <v>867.0</v>
      </c>
      <c r="P3160" s="18">
        <v>1014.0</v>
      </c>
      <c r="Q3160" s="18">
        <v>977.0</v>
      </c>
      <c r="R3160" s="18">
        <v>961.0</v>
      </c>
      <c r="S3160" s="18">
        <v>894.0</v>
      </c>
      <c r="T3160" s="18">
        <v>942.0</v>
      </c>
      <c r="U3160" s="18">
        <v>1000.0</v>
      </c>
      <c r="V3160" s="18">
        <v>1028.0</v>
      </c>
      <c r="W3160" s="18">
        <v>960.0</v>
      </c>
      <c r="X3160" s="18">
        <v>858.0</v>
      </c>
      <c r="Y3160" s="18">
        <v>1101.0</v>
      </c>
      <c r="Z3160" s="19" t="str">
        <f t="shared" si="6"/>
        <v/>
      </c>
      <c r="AA3160" s="19">
        <f t="shared" si="19"/>
        <v>10602</v>
      </c>
      <c r="AB3160" s="19" t="str">
        <f t="shared" si="8"/>
        <v/>
      </c>
      <c r="AC3160" s="19">
        <f t="shared" si="20"/>
        <v>963.8181818</v>
      </c>
      <c r="AD3160" s="19">
        <f t="shared" si="21"/>
        <v>1253.5</v>
      </c>
      <c r="AE3160" s="19" t="str">
        <f t="shared" si="22"/>
        <v>Нет моды</v>
      </c>
      <c r="AF3160" s="19">
        <f t="shared" si="23"/>
        <v>858</v>
      </c>
      <c r="AG3160" s="19">
        <f t="shared" si="24"/>
        <v>1101</v>
      </c>
      <c r="AH3160" s="20" t="str">
        <f t="shared" si="14"/>
        <v/>
      </c>
      <c r="AI3160" s="21"/>
      <c r="AJ3160" s="21"/>
      <c r="AK3160" s="21"/>
      <c r="AL3160" s="22">
        <f t="shared" si="25"/>
        <v>1</v>
      </c>
    </row>
    <row r="3161" ht="12.75" customHeight="1">
      <c r="A3161" s="13" t="s">
        <v>205</v>
      </c>
      <c r="B3161" s="13" t="str">
        <f>IFERROR(__xludf.DUMMYFUNCTION("REGEXREPLACE(A3161, ""\d"", """")"),"         Оренбургская область")</f>
        <v>         Оренбургская область</v>
      </c>
      <c r="C3161" s="14" t="str">
        <f t="shared" si="15"/>
        <v>Оренбургская область</v>
      </c>
      <c r="D3161" s="3">
        <f t="shared" si="16"/>
        <v>2</v>
      </c>
      <c r="E3161" s="15" t="s">
        <v>33</v>
      </c>
      <c r="F3161" s="13" t="str">
        <f>IFERROR(__xludf.DUMMYFUNCTION("REGEXEXTRACT(E3161, ""[А-Яа-я].*"")"),"Болезни органов пищеварения")</f>
        <v>Болезни органов пищеварения</v>
      </c>
      <c r="G3161" s="16">
        <f t="shared" si="17"/>
        <v>2</v>
      </c>
      <c r="H3161" s="13" t="s">
        <v>28</v>
      </c>
      <c r="I3161" s="13" t="str">
        <f>IFERROR(__xludf.DUMMYFUNCTION("REGEXREPLACE(H3161, "".*\s"", """")"),"человек")</f>
        <v>человек</v>
      </c>
      <c r="J3161" s="13" t="s">
        <v>29</v>
      </c>
      <c r="K3161" s="17" t="str">
        <f>IFERROR(__xludf.DUMMYFUNCTION("REGEXREPLACE(J3161, ""^[\d\s]+"", """")"),"значение показателя за год")</f>
        <v>значение показателя за год</v>
      </c>
      <c r="L3161" s="16">
        <f t="shared" si="18"/>
        <v>2</v>
      </c>
      <c r="M3161" s="13" t="s">
        <v>32</v>
      </c>
      <c r="N3161" s="13" t="str">
        <f>IFERROR(__xludf.DUMMYFUNCTION("REGEXEXTRACT(M3161, "" (.+)$"")"),"сельское население")</f>
        <v>сельское население</v>
      </c>
      <c r="O3161" s="18">
        <v>539.0</v>
      </c>
      <c r="P3161" s="18">
        <v>635.0</v>
      </c>
      <c r="Q3161" s="18">
        <v>617.0</v>
      </c>
      <c r="R3161" s="18">
        <v>571.0</v>
      </c>
      <c r="S3161" s="18">
        <v>587.0</v>
      </c>
      <c r="T3161" s="18">
        <v>559.0</v>
      </c>
      <c r="U3161" s="18">
        <v>563.0</v>
      </c>
      <c r="V3161" s="18">
        <v>593.0</v>
      </c>
      <c r="W3161" s="18">
        <v>581.0</v>
      </c>
      <c r="X3161" s="18">
        <v>548.0</v>
      </c>
      <c r="Y3161" s="18">
        <v>578.0</v>
      </c>
      <c r="Z3161" s="19" t="str">
        <f t="shared" si="6"/>
        <v/>
      </c>
      <c r="AA3161" s="19" t="str">
        <f t="shared" si="19"/>
        <v/>
      </c>
      <c r="AB3161" s="19">
        <f t="shared" si="8"/>
        <v>6371</v>
      </c>
      <c r="AC3161" s="19">
        <f t="shared" si="20"/>
        <v>579.1818182</v>
      </c>
      <c r="AD3161" s="19">
        <f t="shared" si="21"/>
        <v>746.5</v>
      </c>
      <c r="AE3161" s="19" t="str">
        <f t="shared" si="22"/>
        <v>Нет моды</v>
      </c>
      <c r="AF3161" s="19">
        <f t="shared" si="23"/>
        <v>539</v>
      </c>
      <c r="AG3161" s="19">
        <f t="shared" si="24"/>
        <v>635</v>
      </c>
      <c r="AH3161" s="20" t="str">
        <f t="shared" si="14"/>
        <v>Город: 62%; Село: 38%</v>
      </c>
      <c r="AI3161" s="21"/>
      <c r="AJ3161" s="21"/>
      <c r="AK3161" s="21"/>
      <c r="AL3161" s="22">
        <f t="shared" si="25"/>
        <v>1</v>
      </c>
    </row>
    <row r="3162" ht="12.75" customHeight="1">
      <c r="A3162" s="13" t="s">
        <v>205</v>
      </c>
      <c r="B3162" s="13" t="str">
        <f>IFERROR(__xludf.DUMMYFUNCTION("REGEXREPLACE(A3162, ""\d"", """")"),"         Оренбургская область")</f>
        <v>         Оренбургская область</v>
      </c>
      <c r="C3162" s="14" t="str">
        <f t="shared" si="15"/>
        <v>Оренбургская область</v>
      </c>
      <c r="D3162" s="3">
        <f t="shared" si="16"/>
        <v>2</v>
      </c>
      <c r="E3162" s="15" t="s">
        <v>34</v>
      </c>
      <c r="F3162" s="13" t="str">
        <f>IFERROR(__xludf.DUMMYFUNCTION("REGEXEXTRACT(E3162, ""[А-Яа-я].*"")"),"Болезни системы кровообращения")</f>
        <v>Болезни системы кровообращения</v>
      </c>
      <c r="G3162" s="16">
        <f t="shared" si="17"/>
        <v>2</v>
      </c>
      <c r="H3162" s="13" t="s">
        <v>28</v>
      </c>
      <c r="I3162" s="13" t="str">
        <f>IFERROR(__xludf.DUMMYFUNCTION("REGEXREPLACE(H3162, "".*\s"", """")"),"человек")</f>
        <v>человек</v>
      </c>
      <c r="J3162" s="13" t="s">
        <v>29</v>
      </c>
      <c r="K3162" s="17" t="str">
        <f>IFERROR(__xludf.DUMMYFUNCTION("REGEXREPLACE(J3162, ""^[\d\s]+"", """")"),"значение показателя за год")</f>
        <v>значение показателя за год</v>
      </c>
      <c r="L3162" s="16">
        <f t="shared" si="18"/>
        <v>2</v>
      </c>
      <c r="M3162" s="13" t="s">
        <v>30</v>
      </c>
      <c r="N3162" s="13" t="str">
        <f>IFERROR(__xludf.DUMMYFUNCTION("REGEXEXTRACT(M3162, "" (.+)$"")"),"все население")</f>
        <v>все население</v>
      </c>
      <c r="O3162" s="18">
        <v>15504.0</v>
      </c>
      <c r="P3162" s="18">
        <v>14627.0</v>
      </c>
      <c r="Q3162" s="18">
        <v>13511.0</v>
      </c>
      <c r="R3162" s="18">
        <v>12109.0</v>
      </c>
      <c r="S3162" s="18">
        <v>12224.0</v>
      </c>
      <c r="T3162" s="18">
        <v>12574.0</v>
      </c>
      <c r="U3162" s="18">
        <v>12420.0</v>
      </c>
      <c r="V3162" s="18">
        <v>14822.0</v>
      </c>
      <c r="W3162" s="18">
        <v>14096.0</v>
      </c>
      <c r="X3162" s="18">
        <v>13039.0</v>
      </c>
      <c r="Y3162" s="18">
        <v>12017.0</v>
      </c>
      <c r="Z3162" s="19">
        <f t="shared" si="6"/>
        <v>146943</v>
      </c>
      <c r="AA3162" s="19" t="str">
        <f t="shared" si="19"/>
        <v/>
      </c>
      <c r="AB3162" s="19" t="str">
        <f t="shared" si="8"/>
        <v/>
      </c>
      <c r="AC3162" s="19">
        <f t="shared" si="20"/>
        <v>13358.45455</v>
      </c>
      <c r="AD3162" s="19">
        <f t="shared" si="21"/>
        <v>6326</v>
      </c>
      <c r="AE3162" s="19" t="str">
        <f t="shared" si="22"/>
        <v>Нет моды</v>
      </c>
      <c r="AF3162" s="19">
        <f t="shared" si="23"/>
        <v>12017</v>
      </c>
      <c r="AG3162" s="19">
        <f t="shared" si="24"/>
        <v>15504</v>
      </c>
      <c r="AH3162" s="20" t="str">
        <f t="shared" si="14"/>
        <v/>
      </c>
      <c r="AI3162" s="21"/>
      <c r="AJ3162" s="21"/>
      <c r="AK3162" s="21"/>
      <c r="AL3162" s="22">
        <f t="shared" si="25"/>
        <v>1</v>
      </c>
    </row>
    <row r="3163" ht="12.75" customHeight="1">
      <c r="A3163" s="13" t="s">
        <v>205</v>
      </c>
      <c r="B3163" s="13" t="str">
        <f>IFERROR(__xludf.DUMMYFUNCTION("REGEXREPLACE(A3163, ""\d"", """")"),"         Оренбургская область")</f>
        <v>         Оренбургская область</v>
      </c>
      <c r="C3163" s="14" t="str">
        <f t="shared" si="15"/>
        <v>Оренбургская область</v>
      </c>
      <c r="D3163" s="3">
        <f t="shared" si="16"/>
        <v>2</v>
      </c>
      <c r="E3163" s="15" t="s">
        <v>34</v>
      </c>
      <c r="F3163" s="13" t="str">
        <f>IFERROR(__xludf.DUMMYFUNCTION("REGEXEXTRACT(E3163, ""[А-Яа-я].*"")"),"Болезни системы кровообращения")</f>
        <v>Болезни системы кровообращения</v>
      </c>
      <c r="G3163" s="16">
        <f t="shared" si="17"/>
        <v>2</v>
      </c>
      <c r="H3163" s="13" t="s">
        <v>28</v>
      </c>
      <c r="I3163" s="13" t="str">
        <f>IFERROR(__xludf.DUMMYFUNCTION("REGEXREPLACE(H3163, "".*\s"", """")"),"человек")</f>
        <v>человек</v>
      </c>
      <c r="J3163" s="13" t="s">
        <v>29</v>
      </c>
      <c r="K3163" s="17" t="str">
        <f>IFERROR(__xludf.DUMMYFUNCTION("REGEXREPLACE(J3163, ""^[\d\s]+"", """")"),"значение показателя за год")</f>
        <v>значение показателя за год</v>
      </c>
      <c r="L3163" s="16">
        <f t="shared" si="18"/>
        <v>2</v>
      </c>
      <c r="M3163" s="13" t="s">
        <v>31</v>
      </c>
      <c r="N3163" s="13" t="str">
        <f>IFERROR(__xludf.DUMMYFUNCTION("REGEXEXTRACT(M3163, "" (.+)$"")"),"городское население")</f>
        <v>городское население</v>
      </c>
      <c r="O3163" s="18">
        <v>8754.0</v>
      </c>
      <c r="P3163" s="18">
        <v>8590.0</v>
      </c>
      <c r="Q3163" s="18">
        <v>7824.0</v>
      </c>
      <c r="R3163" s="18">
        <v>7154.0</v>
      </c>
      <c r="S3163" s="18">
        <v>7062.0</v>
      </c>
      <c r="T3163" s="18">
        <v>7330.0</v>
      </c>
      <c r="U3163" s="18">
        <v>7320.0</v>
      </c>
      <c r="V3163" s="18">
        <v>8780.0</v>
      </c>
      <c r="W3163" s="18">
        <v>8119.0</v>
      </c>
      <c r="X3163" s="18">
        <v>7452.0</v>
      </c>
      <c r="Y3163" s="18">
        <v>6742.0</v>
      </c>
      <c r="Z3163" s="19" t="str">
        <f t="shared" si="6"/>
        <v/>
      </c>
      <c r="AA3163" s="19">
        <f t="shared" si="19"/>
        <v>85127</v>
      </c>
      <c r="AB3163" s="19" t="str">
        <f t="shared" si="8"/>
        <v/>
      </c>
      <c r="AC3163" s="19">
        <f t="shared" si="20"/>
        <v>7738.818182</v>
      </c>
      <c r="AD3163" s="19">
        <f t="shared" si="21"/>
        <v>10398.5</v>
      </c>
      <c r="AE3163" s="19" t="str">
        <f t="shared" si="22"/>
        <v>Нет моды</v>
      </c>
      <c r="AF3163" s="19">
        <f t="shared" si="23"/>
        <v>6742</v>
      </c>
      <c r="AG3163" s="19">
        <f t="shared" si="24"/>
        <v>8780</v>
      </c>
      <c r="AH3163" s="20" t="str">
        <f t="shared" si="14"/>
        <v/>
      </c>
      <c r="AI3163" s="21"/>
      <c r="AJ3163" s="21"/>
      <c r="AK3163" s="21"/>
      <c r="AL3163" s="22">
        <f t="shared" si="25"/>
        <v>1</v>
      </c>
    </row>
    <row r="3164" ht="12.75" customHeight="1">
      <c r="A3164" s="13" t="s">
        <v>205</v>
      </c>
      <c r="B3164" s="13" t="str">
        <f>IFERROR(__xludf.DUMMYFUNCTION("REGEXREPLACE(A3164, ""\d"", """")"),"         Оренбургская область")</f>
        <v>         Оренбургская область</v>
      </c>
      <c r="C3164" s="14" t="str">
        <f t="shared" si="15"/>
        <v>Оренбургская область</v>
      </c>
      <c r="D3164" s="3">
        <f t="shared" si="16"/>
        <v>2</v>
      </c>
      <c r="E3164" s="15" t="s">
        <v>34</v>
      </c>
      <c r="F3164" s="13" t="str">
        <f>IFERROR(__xludf.DUMMYFUNCTION("REGEXEXTRACT(E3164, ""[А-Яа-я].*"")"),"Болезни системы кровообращения")</f>
        <v>Болезни системы кровообращения</v>
      </c>
      <c r="G3164" s="16">
        <f t="shared" si="17"/>
        <v>2</v>
      </c>
      <c r="H3164" s="13" t="s">
        <v>28</v>
      </c>
      <c r="I3164" s="13" t="str">
        <f>IFERROR(__xludf.DUMMYFUNCTION("REGEXREPLACE(H3164, "".*\s"", """")"),"человек")</f>
        <v>человек</v>
      </c>
      <c r="J3164" s="13" t="s">
        <v>29</v>
      </c>
      <c r="K3164" s="17" t="str">
        <f>IFERROR(__xludf.DUMMYFUNCTION("REGEXREPLACE(J3164, ""^[\d\s]+"", """")"),"значение показателя за год")</f>
        <v>значение показателя за год</v>
      </c>
      <c r="L3164" s="16">
        <f t="shared" si="18"/>
        <v>2</v>
      </c>
      <c r="M3164" s="13" t="s">
        <v>32</v>
      </c>
      <c r="N3164" s="13" t="str">
        <f>IFERROR(__xludf.DUMMYFUNCTION("REGEXEXTRACT(M3164, "" (.+)$"")"),"сельское население")</f>
        <v>сельское население</v>
      </c>
      <c r="O3164" s="18">
        <v>6750.0</v>
      </c>
      <c r="P3164" s="18">
        <v>6037.0</v>
      </c>
      <c r="Q3164" s="18">
        <v>5687.0</v>
      </c>
      <c r="R3164" s="18">
        <v>4955.0</v>
      </c>
      <c r="S3164" s="18">
        <v>5162.0</v>
      </c>
      <c r="T3164" s="18">
        <v>5244.0</v>
      </c>
      <c r="U3164" s="18">
        <v>5100.0</v>
      </c>
      <c r="V3164" s="18">
        <v>6042.0</v>
      </c>
      <c r="W3164" s="18">
        <v>5977.0</v>
      </c>
      <c r="X3164" s="18">
        <v>5587.0</v>
      </c>
      <c r="Y3164" s="18">
        <v>5275.0</v>
      </c>
      <c r="Z3164" s="19" t="str">
        <f t="shared" si="6"/>
        <v/>
      </c>
      <c r="AA3164" s="19" t="str">
        <f t="shared" si="19"/>
        <v/>
      </c>
      <c r="AB3164" s="19">
        <f t="shared" si="8"/>
        <v>61816</v>
      </c>
      <c r="AC3164" s="19">
        <f t="shared" si="20"/>
        <v>5619.636364</v>
      </c>
      <c r="AD3164" s="19">
        <f t="shared" si="21"/>
        <v>6746</v>
      </c>
      <c r="AE3164" s="19" t="str">
        <f t="shared" si="22"/>
        <v>Нет моды</v>
      </c>
      <c r="AF3164" s="19">
        <f t="shared" si="23"/>
        <v>4955</v>
      </c>
      <c r="AG3164" s="19">
        <f t="shared" si="24"/>
        <v>6750</v>
      </c>
      <c r="AH3164" s="20" t="str">
        <f t="shared" si="14"/>
        <v>Город: 58%; Село: 42%</v>
      </c>
      <c r="AI3164" s="21"/>
      <c r="AJ3164" s="21"/>
      <c r="AK3164" s="21"/>
      <c r="AL3164" s="22">
        <f t="shared" si="25"/>
        <v>1</v>
      </c>
    </row>
    <row r="3165" ht="12.75" customHeight="1">
      <c r="A3165" s="13" t="s">
        <v>205</v>
      </c>
      <c r="B3165" s="13" t="str">
        <f>IFERROR(__xludf.DUMMYFUNCTION("REGEXREPLACE(A3165, ""\d"", """")"),"         Оренбургская область")</f>
        <v>         Оренбургская область</v>
      </c>
      <c r="C3165" s="14" t="str">
        <f t="shared" si="15"/>
        <v>Оренбургская область</v>
      </c>
      <c r="D3165" s="3">
        <f t="shared" si="16"/>
        <v>2</v>
      </c>
      <c r="E3165" s="15" t="s">
        <v>35</v>
      </c>
      <c r="F3165" s="13" t="str">
        <f>IFERROR(__xludf.DUMMYFUNCTION("REGEXEXTRACT(E3165, ""[А-Яа-я].*"")"),"внешние причины")</f>
        <v>внешние причины</v>
      </c>
      <c r="G3165" s="16">
        <f t="shared" si="17"/>
        <v>2</v>
      </c>
      <c r="H3165" s="13" t="s">
        <v>28</v>
      </c>
      <c r="I3165" s="13" t="str">
        <f>IFERROR(__xludf.DUMMYFUNCTION("REGEXREPLACE(H3165, "".*\s"", """")"),"человек")</f>
        <v>человек</v>
      </c>
      <c r="J3165" s="13" t="s">
        <v>29</v>
      </c>
      <c r="K3165" s="17" t="str">
        <f>IFERROR(__xludf.DUMMYFUNCTION("REGEXREPLACE(J3165, ""^[\d\s]+"", """")"),"значение показателя за год")</f>
        <v>значение показателя за год</v>
      </c>
      <c r="L3165" s="16">
        <f t="shared" si="18"/>
        <v>2</v>
      </c>
      <c r="M3165" s="13" t="s">
        <v>30</v>
      </c>
      <c r="N3165" s="13" t="str">
        <f>IFERROR(__xludf.DUMMYFUNCTION("REGEXEXTRACT(M3165, "" (.+)$"")"),"все население")</f>
        <v>все население</v>
      </c>
      <c r="O3165" s="18">
        <v>2966.0</v>
      </c>
      <c r="P3165" s="18">
        <v>3058.0</v>
      </c>
      <c r="Q3165" s="18">
        <v>2640.0</v>
      </c>
      <c r="R3165" s="18">
        <v>2499.0</v>
      </c>
      <c r="S3165" s="18">
        <v>2223.0</v>
      </c>
      <c r="T3165" s="18">
        <v>2156.0</v>
      </c>
      <c r="U3165" s="18">
        <v>1946.0</v>
      </c>
      <c r="V3165" s="18">
        <v>1916.0</v>
      </c>
      <c r="W3165" s="18">
        <v>1683.0</v>
      </c>
      <c r="X3165" s="18">
        <v>1889.0</v>
      </c>
      <c r="Y3165" s="18">
        <v>2156.0</v>
      </c>
      <c r="Z3165" s="19">
        <f t="shared" si="6"/>
        <v>25132</v>
      </c>
      <c r="AA3165" s="19" t="str">
        <f t="shared" si="19"/>
        <v/>
      </c>
      <c r="AB3165" s="19" t="str">
        <f t="shared" si="8"/>
        <v/>
      </c>
      <c r="AC3165" s="19">
        <f t="shared" si="20"/>
        <v>2284.727273</v>
      </c>
      <c r="AD3165" s="19">
        <f t="shared" si="21"/>
        <v>4006.5</v>
      </c>
      <c r="AE3165" s="19" t="str">
        <f t="shared" si="22"/>
        <v>Нет моды</v>
      </c>
      <c r="AF3165" s="19">
        <f t="shared" si="23"/>
        <v>1683</v>
      </c>
      <c r="AG3165" s="19">
        <f t="shared" si="24"/>
        <v>3058</v>
      </c>
      <c r="AH3165" s="20" t="str">
        <f t="shared" si="14"/>
        <v/>
      </c>
      <c r="AI3165" s="21"/>
      <c r="AJ3165" s="21"/>
      <c r="AK3165" s="21"/>
      <c r="AL3165" s="22">
        <f t="shared" si="25"/>
        <v>1</v>
      </c>
    </row>
    <row r="3166" ht="12.75" customHeight="1">
      <c r="A3166" s="13" t="s">
        <v>205</v>
      </c>
      <c r="B3166" s="13" t="str">
        <f>IFERROR(__xludf.DUMMYFUNCTION("REGEXREPLACE(A3166, ""\d"", """")"),"         Оренбургская область")</f>
        <v>         Оренбургская область</v>
      </c>
      <c r="C3166" s="14" t="str">
        <f t="shared" si="15"/>
        <v>Оренбургская область</v>
      </c>
      <c r="D3166" s="3">
        <f t="shared" si="16"/>
        <v>2</v>
      </c>
      <c r="E3166" s="15" t="s">
        <v>35</v>
      </c>
      <c r="F3166" s="13" t="str">
        <f>IFERROR(__xludf.DUMMYFUNCTION("REGEXEXTRACT(E3166, ""[А-Яа-я].*"")"),"внешние причины")</f>
        <v>внешние причины</v>
      </c>
      <c r="G3166" s="16">
        <f t="shared" si="17"/>
        <v>2</v>
      </c>
      <c r="H3166" s="13" t="s">
        <v>28</v>
      </c>
      <c r="I3166" s="13" t="str">
        <f>IFERROR(__xludf.DUMMYFUNCTION("REGEXREPLACE(H3166, "".*\s"", """")"),"человек")</f>
        <v>человек</v>
      </c>
      <c r="J3166" s="13" t="s">
        <v>29</v>
      </c>
      <c r="K3166" s="17" t="str">
        <f>IFERROR(__xludf.DUMMYFUNCTION("REGEXREPLACE(J3166, ""^[\d\s]+"", """")"),"значение показателя за год")</f>
        <v>значение показателя за год</v>
      </c>
      <c r="L3166" s="16">
        <f t="shared" si="18"/>
        <v>2</v>
      </c>
      <c r="M3166" s="13" t="s">
        <v>31</v>
      </c>
      <c r="N3166" s="13" t="str">
        <f>IFERROR(__xludf.DUMMYFUNCTION("REGEXEXTRACT(M3166, "" (.+)$"")"),"городское население")</f>
        <v>городское население</v>
      </c>
      <c r="O3166" s="18">
        <v>1512.0</v>
      </c>
      <c r="P3166" s="18">
        <v>1610.0</v>
      </c>
      <c r="Q3166" s="18">
        <v>1469.0</v>
      </c>
      <c r="R3166" s="18">
        <v>1339.0</v>
      </c>
      <c r="S3166" s="18">
        <v>1145.0</v>
      </c>
      <c r="T3166" s="18">
        <v>1184.0</v>
      </c>
      <c r="U3166" s="18">
        <v>1000.0</v>
      </c>
      <c r="V3166" s="18">
        <v>1042.0</v>
      </c>
      <c r="W3166" s="18">
        <v>900.0</v>
      </c>
      <c r="X3166" s="18">
        <v>925.0</v>
      </c>
      <c r="Y3166" s="18">
        <v>1074.0</v>
      </c>
      <c r="Z3166" s="19" t="str">
        <f t="shared" si="6"/>
        <v/>
      </c>
      <c r="AA3166" s="19">
        <f t="shared" si="19"/>
        <v>13200</v>
      </c>
      <c r="AB3166" s="19" t="str">
        <f t="shared" si="8"/>
        <v/>
      </c>
      <c r="AC3166" s="19">
        <f t="shared" si="20"/>
        <v>1200</v>
      </c>
      <c r="AD3166" s="19">
        <f t="shared" si="21"/>
        <v>1646.5</v>
      </c>
      <c r="AE3166" s="19" t="str">
        <f t="shared" si="22"/>
        <v>Нет моды</v>
      </c>
      <c r="AF3166" s="19">
        <f t="shared" si="23"/>
        <v>900</v>
      </c>
      <c r="AG3166" s="19">
        <f t="shared" si="24"/>
        <v>1610</v>
      </c>
      <c r="AH3166" s="20" t="str">
        <f t="shared" si="14"/>
        <v/>
      </c>
      <c r="AI3166" s="21"/>
      <c r="AJ3166" s="21"/>
      <c r="AK3166" s="21"/>
      <c r="AL3166" s="22">
        <f t="shared" si="25"/>
        <v>1</v>
      </c>
    </row>
    <row r="3167" ht="12.75" customHeight="1">
      <c r="A3167" s="13" t="s">
        <v>205</v>
      </c>
      <c r="B3167" s="13" t="str">
        <f>IFERROR(__xludf.DUMMYFUNCTION("REGEXREPLACE(A3167, ""\d"", """")"),"         Оренбургская область")</f>
        <v>         Оренбургская область</v>
      </c>
      <c r="C3167" s="14" t="str">
        <f t="shared" si="15"/>
        <v>Оренбургская область</v>
      </c>
      <c r="D3167" s="3">
        <f t="shared" si="16"/>
        <v>2</v>
      </c>
      <c r="E3167" s="15" t="s">
        <v>35</v>
      </c>
      <c r="F3167" s="13" t="str">
        <f>IFERROR(__xludf.DUMMYFUNCTION("REGEXEXTRACT(E3167, ""[А-Яа-я].*"")"),"внешние причины")</f>
        <v>внешние причины</v>
      </c>
      <c r="G3167" s="16">
        <f t="shared" si="17"/>
        <v>2</v>
      </c>
      <c r="H3167" s="13" t="s">
        <v>28</v>
      </c>
      <c r="I3167" s="13" t="str">
        <f>IFERROR(__xludf.DUMMYFUNCTION("REGEXREPLACE(H3167, "".*\s"", """")"),"человек")</f>
        <v>человек</v>
      </c>
      <c r="J3167" s="13" t="s">
        <v>29</v>
      </c>
      <c r="K3167" s="17" t="str">
        <f>IFERROR(__xludf.DUMMYFUNCTION("REGEXREPLACE(J3167, ""^[\d\s]+"", """")"),"значение показателя за год")</f>
        <v>значение показателя за год</v>
      </c>
      <c r="L3167" s="16">
        <f t="shared" si="18"/>
        <v>2</v>
      </c>
      <c r="M3167" s="13" t="s">
        <v>32</v>
      </c>
      <c r="N3167" s="13" t="str">
        <f>IFERROR(__xludf.DUMMYFUNCTION("REGEXEXTRACT(M3167, "" (.+)$"")"),"сельское население")</f>
        <v>сельское население</v>
      </c>
      <c r="O3167" s="18">
        <v>1454.0</v>
      </c>
      <c r="P3167" s="18">
        <v>1448.0</v>
      </c>
      <c r="Q3167" s="18">
        <v>1171.0</v>
      </c>
      <c r="R3167" s="18">
        <v>1160.0</v>
      </c>
      <c r="S3167" s="18">
        <v>1078.0</v>
      </c>
      <c r="T3167" s="18">
        <v>972.0</v>
      </c>
      <c r="U3167" s="18">
        <v>946.0</v>
      </c>
      <c r="V3167" s="18">
        <v>874.0</v>
      </c>
      <c r="W3167" s="18">
        <v>783.0</v>
      </c>
      <c r="X3167" s="18">
        <v>964.0</v>
      </c>
      <c r="Y3167" s="18">
        <v>1082.0</v>
      </c>
      <c r="Z3167" s="19" t="str">
        <f t="shared" si="6"/>
        <v/>
      </c>
      <c r="AA3167" s="19" t="str">
        <f t="shared" si="19"/>
        <v/>
      </c>
      <c r="AB3167" s="19">
        <f t="shared" si="8"/>
        <v>11932</v>
      </c>
      <c r="AC3167" s="19">
        <f t="shared" si="20"/>
        <v>1084.727273</v>
      </c>
      <c r="AD3167" s="19">
        <f t="shared" si="21"/>
        <v>1080</v>
      </c>
      <c r="AE3167" s="19" t="str">
        <f t="shared" si="22"/>
        <v>Нет моды</v>
      </c>
      <c r="AF3167" s="19">
        <f t="shared" si="23"/>
        <v>783</v>
      </c>
      <c r="AG3167" s="19">
        <f t="shared" si="24"/>
        <v>1454</v>
      </c>
      <c r="AH3167" s="20" t="str">
        <f t="shared" si="14"/>
        <v>Город: 53%; Село: 47%</v>
      </c>
      <c r="AI3167" s="21"/>
      <c r="AJ3167" s="21"/>
      <c r="AK3167" s="21"/>
      <c r="AL3167" s="22">
        <f t="shared" si="25"/>
        <v>1</v>
      </c>
    </row>
    <row r="3168" ht="12.75" customHeight="1">
      <c r="A3168" s="13" t="s">
        <v>205</v>
      </c>
      <c r="B3168" s="13" t="str">
        <f>IFERROR(__xludf.DUMMYFUNCTION("REGEXREPLACE(A3168, ""\d"", """")"),"         Оренбургская область")</f>
        <v>         Оренбургская область</v>
      </c>
      <c r="C3168" s="14" t="str">
        <f t="shared" si="15"/>
        <v>Оренбургская область</v>
      </c>
      <c r="D3168" s="3">
        <f t="shared" si="16"/>
        <v>2</v>
      </c>
      <c r="E3168" s="15" t="s">
        <v>36</v>
      </c>
      <c r="F3168" s="13" t="str">
        <f>IFERROR(__xludf.DUMMYFUNCTION("REGEXEXTRACT(E3168,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68" s="16">
        <f t="shared" si="17"/>
        <v>2</v>
      </c>
      <c r="H3168" s="13" t="s">
        <v>28</v>
      </c>
      <c r="I3168" s="13" t="str">
        <f>IFERROR(__xludf.DUMMYFUNCTION("REGEXREPLACE(H3168, "".*\s"", """")"),"человек")</f>
        <v>человек</v>
      </c>
      <c r="J3168" s="13" t="s">
        <v>29</v>
      </c>
      <c r="K3168" s="17" t="str">
        <f>IFERROR(__xludf.DUMMYFUNCTION("REGEXREPLACE(J3168, ""^[\d\s]+"", """")"),"значение показателя за год")</f>
        <v>значение показателя за год</v>
      </c>
      <c r="L3168" s="16">
        <f t="shared" si="18"/>
        <v>2</v>
      </c>
      <c r="M3168" s="13" t="s">
        <v>30</v>
      </c>
      <c r="N3168" s="13" t="str">
        <f>IFERROR(__xludf.DUMMYFUNCTION("REGEXEXTRACT(M3168, "" (.+)$"")"),"все население")</f>
        <v>все население</v>
      </c>
      <c r="O3168" s="18">
        <v>100.0</v>
      </c>
      <c r="P3168" s="18">
        <v>91.0</v>
      </c>
      <c r="Q3168" s="18">
        <v>61.0</v>
      </c>
      <c r="R3168" s="18">
        <v>63.0</v>
      </c>
      <c r="S3168" s="23" t="s">
        <v>37</v>
      </c>
      <c r="T3168" s="23" t="s">
        <v>37</v>
      </c>
      <c r="U3168" s="23" t="s">
        <v>37</v>
      </c>
      <c r="V3168" s="23" t="s">
        <v>37</v>
      </c>
      <c r="W3168" s="23" t="s">
        <v>37</v>
      </c>
      <c r="X3168" s="23" t="s">
        <v>37</v>
      </c>
      <c r="Y3168" s="23" t="s">
        <v>37</v>
      </c>
      <c r="Z3168" s="19">
        <f t="shared" si="6"/>
        <v>315</v>
      </c>
      <c r="AA3168" s="19" t="str">
        <f t="shared" si="19"/>
        <v/>
      </c>
      <c r="AB3168" s="19" t="str">
        <f t="shared" si="8"/>
        <v/>
      </c>
      <c r="AC3168" s="19">
        <f t="shared" si="20"/>
        <v>78.75</v>
      </c>
      <c r="AD3168" s="19">
        <f t="shared" si="21"/>
        <v>964</v>
      </c>
      <c r="AE3168" s="19" t="str">
        <f t="shared" si="22"/>
        <v>Нет моды</v>
      </c>
      <c r="AF3168" s="19">
        <f t="shared" si="23"/>
        <v>61</v>
      </c>
      <c r="AG3168" s="19">
        <f t="shared" si="24"/>
        <v>100</v>
      </c>
      <c r="AH3168" s="20" t="str">
        <f t="shared" si="14"/>
        <v/>
      </c>
      <c r="AI3168" s="24"/>
      <c r="AJ3168" s="24"/>
      <c r="AK3168" s="24"/>
      <c r="AL3168" s="22">
        <f t="shared" si="25"/>
        <v>1</v>
      </c>
    </row>
    <row r="3169" ht="12.75" customHeight="1">
      <c r="A3169" s="13" t="s">
        <v>205</v>
      </c>
      <c r="B3169" s="13" t="str">
        <f>IFERROR(__xludf.DUMMYFUNCTION("REGEXREPLACE(A3169, ""\d"", """")"),"         Оренбургская область")</f>
        <v>         Оренбургская область</v>
      </c>
      <c r="C3169" s="14" t="str">
        <f t="shared" si="15"/>
        <v>Оренбургская область</v>
      </c>
      <c r="D3169" s="3">
        <f t="shared" si="16"/>
        <v>2</v>
      </c>
      <c r="E3169" s="15" t="s">
        <v>36</v>
      </c>
      <c r="F3169" s="13" t="str">
        <f>IFERROR(__xludf.DUMMYFUNCTION("REGEXEXTRACT(E3169,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69" s="16">
        <f t="shared" si="17"/>
        <v>2</v>
      </c>
      <c r="H3169" s="13" t="s">
        <v>28</v>
      </c>
      <c r="I3169" s="13" t="str">
        <f>IFERROR(__xludf.DUMMYFUNCTION("REGEXREPLACE(H3169, "".*\s"", """")"),"человек")</f>
        <v>человек</v>
      </c>
      <c r="J3169" s="13" t="s">
        <v>29</v>
      </c>
      <c r="K3169" s="17" t="str">
        <f>IFERROR(__xludf.DUMMYFUNCTION("REGEXREPLACE(J3169, ""^[\d\s]+"", """")"),"значение показателя за год")</f>
        <v>значение показателя за год</v>
      </c>
      <c r="L3169" s="16">
        <f t="shared" si="18"/>
        <v>2</v>
      </c>
      <c r="M3169" s="13" t="s">
        <v>31</v>
      </c>
      <c r="N3169" s="13" t="str">
        <f>IFERROR(__xludf.DUMMYFUNCTION("REGEXEXTRACT(M3169, "" (.+)$"")"),"городское население")</f>
        <v>городское население</v>
      </c>
      <c r="O3169" s="18">
        <v>57.0</v>
      </c>
      <c r="P3169" s="18">
        <v>41.0</v>
      </c>
      <c r="Q3169" s="18">
        <v>35.0</v>
      </c>
      <c r="R3169" s="18">
        <v>35.0</v>
      </c>
      <c r="S3169" s="23" t="s">
        <v>37</v>
      </c>
      <c r="T3169" s="23" t="s">
        <v>37</v>
      </c>
      <c r="U3169" s="23" t="s">
        <v>37</v>
      </c>
      <c r="V3169" s="23" t="s">
        <v>37</v>
      </c>
      <c r="W3169" s="23" t="s">
        <v>37</v>
      </c>
      <c r="X3169" s="23" t="s">
        <v>37</v>
      </c>
      <c r="Y3169" s="23" t="s">
        <v>37</v>
      </c>
      <c r="Z3169" s="19" t="str">
        <f t="shared" si="6"/>
        <v/>
      </c>
      <c r="AA3169" s="19">
        <f t="shared" si="19"/>
        <v>168</v>
      </c>
      <c r="AB3169" s="19" t="str">
        <f t="shared" si="8"/>
        <v/>
      </c>
      <c r="AC3169" s="19">
        <f t="shared" si="20"/>
        <v>42</v>
      </c>
      <c r="AD3169" s="19">
        <f t="shared" si="21"/>
        <v>59</v>
      </c>
      <c r="AE3169" s="19" t="str">
        <f t="shared" si="22"/>
        <v>Нет моды</v>
      </c>
      <c r="AF3169" s="19">
        <f t="shared" si="23"/>
        <v>35</v>
      </c>
      <c r="AG3169" s="19">
        <f t="shared" si="24"/>
        <v>57</v>
      </c>
      <c r="AH3169" s="20" t="str">
        <f t="shared" si="14"/>
        <v/>
      </c>
      <c r="AI3169" s="24"/>
      <c r="AJ3169" s="24"/>
      <c r="AK3169" s="24"/>
      <c r="AL3169" s="22">
        <f t="shared" si="25"/>
        <v>1</v>
      </c>
    </row>
    <row r="3170" ht="12.75" customHeight="1">
      <c r="A3170" s="13" t="s">
        <v>205</v>
      </c>
      <c r="B3170" s="13" t="str">
        <f>IFERROR(__xludf.DUMMYFUNCTION("REGEXREPLACE(A3170, ""\d"", """")"),"         Оренбургская область")</f>
        <v>         Оренбургская область</v>
      </c>
      <c r="C3170" s="14" t="str">
        <f t="shared" si="15"/>
        <v>Оренбургская область</v>
      </c>
      <c r="D3170" s="3">
        <f t="shared" si="16"/>
        <v>2</v>
      </c>
      <c r="E3170" s="15" t="s">
        <v>36</v>
      </c>
      <c r="F3170" s="13" t="str">
        <f>IFERROR(__xludf.DUMMYFUNCTION("REGEXEXTRACT(E3170,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170" s="16">
        <f t="shared" si="17"/>
        <v>2</v>
      </c>
      <c r="H3170" s="13" t="s">
        <v>28</v>
      </c>
      <c r="I3170" s="13" t="str">
        <f>IFERROR(__xludf.DUMMYFUNCTION("REGEXREPLACE(H3170, "".*\s"", """")"),"человек")</f>
        <v>человек</v>
      </c>
      <c r="J3170" s="13" t="s">
        <v>29</v>
      </c>
      <c r="K3170" s="17" t="str">
        <f>IFERROR(__xludf.DUMMYFUNCTION("REGEXREPLACE(J3170, ""^[\d\s]+"", """")"),"значение показателя за год")</f>
        <v>значение показателя за год</v>
      </c>
      <c r="L3170" s="16">
        <f t="shared" si="18"/>
        <v>2</v>
      </c>
      <c r="M3170" s="13" t="s">
        <v>32</v>
      </c>
      <c r="N3170" s="13" t="str">
        <f>IFERROR(__xludf.DUMMYFUNCTION("REGEXEXTRACT(M3170, "" (.+)$"")"),"сельское население")</f>
        <v>сельское население</v>
      </c>
      <c r="O3170" s="18">
        <v>43.0</v>
      </c>
      <c r="P3170" s="18">
        <v>50.0</v>
      </c>
      <c r="Q3170" s="18">
        <v>26.0</v>
      </c>
      <c r="R3170" s="18">
        <v>28.0</v>
      </c>
      <c r="S3170" s="23" t="s">
        <v>37</v>
      </c>
      <c r="T3170" s="23" t="s">
        <v>37</v>
      </c>
      <c r="U3170" s="23" t="s">
        <v>37</v>
      </c>
      <c r="V3170" s="23" t="s">
        <v>37</v>
      </c>
      <c r="W3170" s="23" t="s">
        <v>37</v>
      </c>
      <c r="X3170" s="23" t="s">
        <v>37</v>
      </c>
      <c r="Y3170" s="23" t="s">
        <v>37</v>
      </c>
      <c r="Z3170" s="19" t="str">
        <f t="shared" si="6"/>
        <v/>
      </c>
      <c r="AA3170" s="19" t="str">
        <f t="shared" si="19"/>
        <v/>
      </c>
      <c r="AB3170" s="19">
        <f t="shared" si="8"/>
        <v>147</v>
      </c>
      <c r="AC3170" s="19">
        <f t="shared" si="20"/>
        <v>36.75</v>
      </c>
      <c r="AD3170" s="19">
        <f t="shared" si="21"/>
        <v>38</v>
      </c>
      <c r="AE3170" s="19" t="str">
        <f t="shared" si="22"/>
        <v>Нет моды</v>
      </c>
      <c r="AF3170" s="19">
        <f t="shared" si="23"/>
        <v>26</v>
      </c>
      <c r="AG3170" s="19">
        <f t="shared" si="24"/>
        <v>50</v>
      </c>
      <c r="AH3170" s="20" t="str">
        <f t="shared" si="14"/>
        <v>Город: 53%; Село: 47%</v>
      </c>
      <c r="AI3170" s="24"/>
      <c r="AJ3170" s="24"/>
      <c r="AK3170" s="24"/>
      <c r="AL3170" s="22">
        <f t="shared" si="25"/>
        <v>1</v>
      </c>
    </row>
    <row r="3171" ht="12.75" customHeight="1">
      <c r="A3171" s="13" t="s">
        <v>205</v>
      </c>
      <c r="B3171" s="13" t="str">
        <f>IFERROR(__xludf.DUMMYFUNCTION("REGEXREPLACE(A3171, ""\d"", """")"),"         Оренбургская область")</f>
        <v>         Оренбургская область</v>
      </c>
      <c r="C3171" s="14" t="str">
        <f t="shared" si="15"/>
        <v>Оренбургская область</v>
      </c>
      <c r="D3171" s="3">
        <f t="shared" si="16"/>
        <v>2</v>
      </c>
      <c r="E3171" s="15" t="s">
        <v>38</v>
      </c>
      <c r="F3171" s="13" t="str">
        <f>IFERROR(__xludf.DUMMYFUNCTION("REGEXEXTRACT(E3171, ""[А-Яа-я].*"")"),"все виды транспортных несчастных случаев")</f>
        <v>все виды транспортных несчастных случаев</v>
      </c>
      <c r="G3171" s="16">
        <f t="shared" si="17"/>
        <v>2</v>
      </c>
      <c r="H3171" s="13" t="s">
        <v>28</v>
      </c>
      <c r="I3171" s="13" t="str">
        <f>IFERROR(__xludf.DUMMYFUNCTION("REGEXREPLACE(H3171, "".*\s"", """")"),"человек")</f>
        <v>человек</v>
      </c>
      <c r="J3171" s="13" t="s">
        <v>29</v>
      </c>
      <c r="K3171" s="17" t="str">
        <f>IFERROR(__xludf.DUMMYFUNCTION("REGEXREPLACE(J3171, ""^[\d\s]+"", """")"),"значение показателя за год")</f>
        <v>значение показателя за год</v>
      </c>
      <c r="L3171" s="16">
        <f t="shared" si="18"/>
        <v>2</v>
      </c>
      <c r="M3171" s="13" t="s">
        <v>30</v>
      </c>
      <c r="N3171" s="13" t="str">
        <f>IFERROR(__xludf.DUMMYFUNCTION("REGEXEXTRACT(M3171, "" (.+)$"")"),"все население")</f>
        <v>все население</v>
      </c>
      <c r="O3171" s="18">
        <v>403.0</v>
      </c>
      <c r="P3171" s="18">
        <v>449.0</v>
      </c>
      <c r="Q3171" s="18">
        <v>374.0</v>
      </c>
      <c r="R3171" s="18">
        <v>332.0</v>
      </c>
      <c r="S3171" s="18">
        <v>284.0</v>
      </c>
      <c r="T3171" s="18">
        <v>309.0</v>
      </c>
      <c r="U3171" s="18">
        <v>269.0</v>
      </c>
      <c r="V3171" s="18">
        <v>292.0</v>
      </c>
      <c r="W3171" s="18">
        <v>201.0</v>
      </c>
      <c r="X3171" s="18">
        <v>244.0</v>
      </c>
      <c r="Y3171" s="18">
        <v>247.0</v>
      </c>
      <c r="Z3171" s="19">
        <f t="shared" si="6"/>
        <v>3404</v>
      </c>
      <c r="AA3171" s="19" t="str">
        <f t="shared" si="19"/>
        <v/>
      </c>
      <c r="AB3171" s="19" t="str">
        <f t="shared" si="8"/>
        <v/>
      </c>
      <c r="AC3171" s="19">
        <f t="shared" si="20"/>
        <v>309.4545455</v>
      </c>
      <c r="AD3171" s="19">
        <f t="shared" si="21"/>
        <v>269</v>
      </c>
      <c r="AE3171" s="19" t="str">
        <f t="shared" si="22"/>
        <v>Нет моды</v>
      </c>
      <c r="AF3171" s="19">
        <f t="shared" si="23"/>
        <v>201</v>
      </c>
      <c r="AG3171" s="19">
        <f t="shared" si="24"/>
        <v>449</v>
      </c>
      <c r="AH3171" s="20" t="str">
        <f t="shared" si="14"/>
        <v/>
      </c>
      <c r="AI3171" s="21"/>
      <c r="AJ3171" s="21"/>
      <c r="AK3171" s="21"/>
      <c r="AL3171" s="22">
        <f t="shared" si="25"/>
        <v>1</v>
      </c>
    </row>
    <row r="3172" ht="12.75" customHeight="1">
      <c r="A3172" s="13" t="s">
        <v>205</v>
      </c>
      <c r="B3172" s="13" t="str">
        <f>IFERROR(__xludf.DUMMYFUNCTION("REGEXREPLACE(A3172, ""\d"", """")"),"         Оренбургская область")</f>
        <v>         Оренбургская область</v>
      </c>
      <c r="C3172" s="14" t="str">
        <f t="shared" si="15"/>
        <v>Оренбургская область</v>
      </c>
      <c r="D3172" s="3">
        <f t="shared" si="16"/>
        <v>2</v>
      </c>
      <c r="E3172" s="15" t="s">
        <v>38</v>
      </c>
      <c r="F3172" s="13" t="str">
        <f>IFERROR(__xludf.DUMMYFUNCTION("REGEXEXTRACT(E3172, ""[А-Яа-я].*"")"),"все виды транспортных несчастных случаев")</f>
        <v>все виды транспортных несчастных случаев</v>
      </c>
      <c r="G3172" s="16">
        <f t="shared" si="17"/>
        <v>2</v>
      </c>
      <c r="H3172" s="13" t="s">
        <v>28</v>
      </c>
      <c r="I3172" s="13" t="str">
        <f>IFERROR(__xludf.DUMMYFUNCTION("REGEXREPLACE(H3172, "".*\s"", """")"),"человек")</f>
        <v>человек</v>
      </c>
      <c r="J3172" s="13" t="s">
        <v>29</v>
      </c>
      <c r="K3172" s="17" t="str">
        <f>IFERROR(__xludf.DUMMYFUNCTION("REGEXREPLACE(J3172, ""^[\d\s]+"", """")"),"значение показателя за год")</f>
        <v>значение показателя за год</v>
      </c>
      <c r="L3172" s="16">
        <f t="shared" si="18"/>
        <v>2</v>
      </c>
      <c r="M3172" s="13" t="s">
        <v>31</v>
      </c>
      <c r="N3172" s="13" t="str">
        <f>IFERROR(__xludf.DUMMYFUNCTION("REGEXEXTRACT(M3172, "" (.+)$"")"),"городское население")</f>
        <v>городское население</v>
      </c>
      <c r="O3172" s="18">
        <v>184.0</v>
      </c>
      <c r="P3172" s="18">
        <v>198.0</v>
      </c>
      <c r="Q3172" s="18">
        <v>186.0</v>
      </c>
      <c r="R3172" s="18">
        <v>154.0</v>
      </c>
      <c r="S3172" s="18">
        <v>116.0</v>
      </c>
      <c r="T3172" s="18">
        <v>169.0</v>
      </c>
      <c r="U3172" s="18">
        <v>118.0</v>
      </c>
      <c r="V3172" s="18">
        <v>140.0</v>
      </c>
      <c r="W3172" s="18">
        <v>85.0</v>
      </c>
      <c r="X3172" s="18">
        <v>114.0</v>
      </c>
      <c r="Y3172" s="18">
        <v>120.0</v>
      </c>
      <c r="Z3172" s="19" t="str">
        <f t="shared" si="6"/>
        <v/>
      </c>
      <c r="AA3172" s="19">
        <f t="shared" si="19"/>
        <v>1584</v>
      </c>
      <c r="AB3172" s="19" t="str">
        <f t="shared" si="8"/>
        <v/>
      </c>
      <c r="AC3172" s="19">
        <f t="shared" si="20"/>
        <v>144</v>
      </c>
      <c r="AD3172" s="19">
        <f t="shared" si="21"/>
        <v>199.5</v>
      </c>
      <c r="AE3172" s="19" t="str">
        <f t="shared" si="22"/>
        <v>Нет моды</v>
      </c>
      <c r="AF3172" s="19">
        <f t="shared" si="23"/>
        <v>85</v>
      </c>
      <c r="AG3172" s="19">
        <f t="shared" si="24"/>
        <v>198</v>
      </c>
      <c r="AH3172" s="20" t="str">
        <f t="shared" si="14"/>
        <v/>
      </c>
      <c r="AI3172" s="21"/>
      <c r="AJ3172" s="21"/>
      <c r="AK3172" s="21"/>
      <c r="AL3172" s="22">
        <f t="shared" si="25"/>
        <v>1</v>
      </c>
    </row>
    <row r="3173" ht="12.75" customHeight="1">
      <c r="A3173" s="13" t="s">
        <v>205</v>
      </c>
      <c r="B3173" s="13" t="str">
        <f>IFERROR(__xludf.DUMMYFUNCTION("REGEXREPLACE(A3173, ""\d"", """")"),"         Оренбургская область")</f>
        <v>         Оренбургская область</v>
      </c>
      <c r="C3173" s="14" t="str">
        <f t="shared" si="15"/>
        <v>Оренбургская область</v>
      </c>
      <c r="D3173" s="3">
        <f t="shared" si="16"/>
        <v>2</v>
      </c>
      <c r="E3173" s="15" t="s">
        <v>38</v>
      </c>
      <c r="F3173" s="13" t="str">
        <f>IFERROR(__xludf.DUMMYFUNCTION("REGEXEXTRACT(E3173, ""[А-Яа-я].*"")"),"все виды транспортных несчастных случаев")</f>
        <v>все виды транспортных несчастных случаев</v>
      </c>
      <c r="G3173" s="16">
        <f t="shared" si="17"/>
        <v>2</v>
      </c>
      <c r="H3173" s="13" t="s">
        <v>28</v>
      </c>
      <c r="I3173" s="13" t="str">
        <f>IFERROR(__xludf.DUMMYFUNCTION("REGEXREPLACE(H3173, "".*\s"", """")"),"человек")</f>
        <v>человек</v>
      </c>
      <c r="J3173" s="13" t="s">
        <v>29</v>
      </c>
      <c r="K3173" s="17" t="str">
        <f>IFERROR(__xludf.DUMMYFUNCTION("REGEXREPLACE(J3173, ""^[\d\s]+"", """")"),"значение показателя за год")</f>
        <v>значение показателя за год</v>
      </c>
      <c r="L3173" s="16">
        <f t="shared" si="18"/>
        <v>2</v>
      </c>
      <c r="M3173" s="13" t="s">
        <v>32</v>
      </c>
      <c r="N3173" s="13" t="str">
        <f>IFERROR(__xludf.DUMMYFUNCTION("REGEXEXTRACT(M3173, "" (.+)$"")"),"сельское население")</f>
        <v>сельское население</v>
      </c>
      <c r="O3173" s="18">
        <v>219.0</v>
      </c>
      <c r="P3173" s="18">
        <v>251.0</v>
      </c>
      <c r="Q3173" s="18">
        <v>188.0</v>
      </c>
      <c r="R3173" s="18">
        <v>178.0</v>
      </c>
      <c r="S3173" s="18">
        <v>168.0</v>
      </c>
      <c r="T3173" s="18">
        <v>140.0</v>
      </c>
      <c r="U3173" s="18">
        <v>151.0</v>
      </c>
      <c r="V3173" s="18">
        <v>152.0</v>
      </c>
      <c r="W3173" s="18">
        <v>116.0</v>
      </c>
      <c r="X3173" s="18">
        <v>130.0</v>
      </c>
      <c r="Y3173" s="18">
        <v>127.0</v>
      </c>
      <c r="Z3173" s="19" t="str">
        <f t="shared" si="6"/>
        <v/>
      </c>
      <c r="AA3173" s="19" t="str">
        <f t="shared" si="19"/>
        <v/>
      </c>
      <c r="AB3173" s="19">
        <f t="shared" si="8"/>
        <v>1820</v>
      </c>
      <c r="AC3173" s="19">
        <f t="shared" si="20"/>
        <v>165.4545455</v>
      </c>
      <c r="AD3173" s="19">
        <f t="shared" si="21"/>
        <v>151.5</v>
      </c>
      <c r="AE3173" s="19" t="str">
        <f t="shared" si="22"/>
        <v>Нет моды</v>
      </c>
      <c r="AF3173" s="19">
        <f t="shared" si="23"/>
        <v>116</v>
      </c>
      <c r="AG3173" s="19">
        <f t="shared" si="24"/>
        <v>251</v>
      </c>
      <c r="AH3173" s="20" t="str">
        <f t="shared" si="14"/>
        <v>Город: 47%; Село: 53%</v>
      </c>
      <c r="AI3173" s="21"/>
      <c r="AJ3173" s="21"/>
      <c r="AK3173" s="21"/>
      <c r="AL3173" s="22">
        <f t="shared" si="25"/>
        <v>1</v>
      </c>
    </row>
    <row r="3174" ht="12.75" customHeight="1">
      <c r="A3174" s="13" t="s">
        <v>205</v>
      </c>
      <c r="B3174" s="13" t="str">
        <f>IFERROR(__xludf.DUMMYFUNCTION("REGEXREPLACE(A3174, ""\d"", """")"),"         Оренбургская область")</f>
        <v>         Оренбургская область</v>
      </c>
      <c r="C3174" s="14" t="str">
        <f t="shared" si="15"/>
        <v>Оренбургская область</v>
      </c>
      <c r="D3174" s="3">
        <f t="shared" si="16"/>
        <v>2</v>
      </c>
      <c r="E3174" s="15" t="s">
        <v>39</v>
      </c>
      <c r="F3174" s="13" t="str">
        <f>IFERROR(__xludf.DUMMYFUNCTION("REGEXEXTRACT(E3174, ""[А-Яа-я].*"")"),"Всего умерших")</f>
        <v>Всего умерших</v>
      </c>
      <c r="G3174" s="16">
        <f t="shared" si="17"/>
        <v>2</v>
      </c>
      <c r="H3174" s="13" t="s">
        <v>28</v>
      </c>
      <c r="I3174" s="13" t="str">
        <f>IFERROR(__xludf.DUMMYFUNCTION("REGEXREPLACE(H3174, "".*\s"", """")"),"человек")</f>
        <v>человек</v>
      </c>
      <c r="J3174" s="13" t="s">
        <v>29</v>
      </c>
      <c r="K3174" s="17" t="str">
        <f>IFERROR(__xludf.DUMMYFUNCTION("REGEXREPLACE(J3174, ""^[\d\s]+"", """")"),"значение показателя за год")</f>
        <v>значение показателя за год</v>
      </c>
      <c r="L3174" s="16">
        <f t="shared" si="18"/>
        <v>2</v>
      </c>
      <c r="M3174" s="13" t="s">
        <v>30</v>
      </c>
      <c r="N3174" s="13" t="str">
        <f>IFERROR(__xludf.DUMMYFUNCTION("REGEXEXTRACT(M3174, "" (.+)$"")"),"все население")</f>
        <v>все население</v>
      </c>
      <c r="O3174" s="18">
        <v>27959.0</v>
      </c>
      <c r="P3174" s="18">
        <v>28563.0</v>
      </c>
      <c r="Q3174" s="18">
        <v>28044.0</v>
      </c>
      <c r="R3174" s="18">
        <v>26900.0</v>
      </c>
      <c r="S3174" s="18">
        <v>26376.0</v>
      </c>
      <c r="T3174" s="18">
        <v>26188.0</v>
      </c>
      <c r="U3174" s="18">
        <v>25575.0</v>
      </c>
      <c r="V3174" s="18">
        <v>31807.0</v>
      </c>
      <c r="W3174" s="18">
        <v>36423.0</v>
      </c>
      <c r="X3174" s="18">
        <v>25554.0</v>
      </c>
      <c r="Y3174" s="18">
        <v>25143.0</v>
      </c>
      <c r="Z3174" s="19">
        <f t="shared" si="6"/>
        <v>308532</v>
      </c>
      <c r="AA3174" s="19" t="str">
        <f t="shared" si="19"/>
        <v/>
      </c>
      <c r="AB3174" s="19" t="str">
        <f t="shared" si="8"/>
        <v/>
      </c>
      <c r="AC3174" s="19">
        <f t="shared" si="20"/>
        <v>28048.36364</v>
      </c>
      <c r="AD3174" s="19">
        <f t="shared" si="21"/>
        <v>12697</v>
      </c>
      <c r="AE3174" s="19" t="str">
        <f t="shared" si="22"/>
        <v>Нет моды</v>
      </c>
      <c r="AF3174" s="19">
        <f t="shared" si="23"/>
        <v>25143</v>
      </c>
      <c r="AG3174" s="19">
        <f t="shared" si="24"/>
        <v>36423</v>
      </c>
      <c r="AH3174" s="20" t="str">
        <f t="shared" si="14"/>
        <v/>
      </c>
      <c r="AI3174" s="21"/>
      <c r="AJ3174" s="21"/>
      <c r="AK3174" s="21"/>
      <c r="AL3174" s="22">
        <f t="shared" si="25"/>
        <v>1</v>
      </c>
    </row>
    <row r="3175" ht="12.75" customHeight="1">
      <c r="A3175" s="13" t="s">
        <v>205</v>
      </c>
      <c r="B3175" s="13" t="str">
        <f>IFERROR(__xludf.DUMMYFUNCTION("REGEXREPLACE(A3175, ""\d"", """")"),"         Оренбургская область")</f>
        <v>         Оренбургская область</v>
      </c>
      <c r="C3175" s="14" t="str">
        <f t="shared" si="15"/>
        <v>Оренбургская область</v>
      </c>
      <c r="D3175" s="3">
        <f t="shared" si="16"/>
        <v>2</v>
      </c>
      <c r="E3175" s="15" t="s">
        <v>39</v>
      </c>
      <c r="F3175" s="13" t="str">
        <f>IFERROR(__xludf.DUMMYFUNCTION("REGEXEXTRACT(E3175, ""[А-Яа-я].*"")"),"Всего умерших")</f>
        <v>Всего умерших</v>
      </c>
      <c r="G3175" s="16">
        <f t="shared" si="17"/>
        <v>2</v>
      </c>
      <c r="H3175" s="13" t="s">
        <v>28</v>
      </c>
      <c r="I3175" s="13" t="str">
        <f>IFERROR(__xludf.DUMMYFUNCTION("REGEXREPLACE(H3175, "".*\s"", """")"),"человек")</f>
        <v>человек</v>
      </c>
      <c r="J3175" s="13" t="s">
        <v>29</v>
      </c>
      <c r="K3175" s="17" t="str">
        <f>IFERROR(__xludf.DUMMYFUNCTION("REGEXREPLACE(J3175, ""^[\d\s]+"", """")"),"значение показателя за год")</f>
        <v>значение показателя за год</v>
      </c>
      <c r="L3175" s="16">
        <f t="shared" si="18"/>
        <v>2</v>
      </c>
      <c r="M3175" s="13" t="s">
        <v>31</v>
      </c>
      <c r="N3175" s="13" t="str">
        <f>IFERROR(__xludf.DUMMYFUNCTION("REGEXEXTRACT(M3175, "" (.+)$"")"),"городское население")</f>
        <v>городское население</v>
      </c>
      <c r="O3175" s="18">
        <v>15930.0</v>
      </c>
      <c r="P3175" s="18">
        <v>16324.0</v>
      </c>
      <c r="Q3175" s="18">
        <v>16199.0</v>
      </c>
      <c r="R3175" s="18">
        <v>15531.0</v>
      </c>
      <c r="S3175" s="18">
        <v>15114.0</v>
      </c>
      <c r="T3175" s="18">
        <v>15229.0</v>
      </c>
      <c r="U3175" s="18">
        <v>14942.0</v>
      </c>
      <c r="V3175" s="18">
        <v>18855.0</v>
      </c>
      <c r="W3175" s="18">
        <v>21682.0</v>
      </c>
      <c r="X3175" s="18">
        <v>14843.0</v>
      </c>
      <c r="Y3175" s="18">
        <v>14500.0</v>
      </c>
      <c r="Z3175" s="19" t="str">
        <f t="shared" si="6"/>
        <v/>
      </c>
      <c r="AA3175" s="19">
        <f t="shared" si="19"/>
        <v>179149</v>
      </c>
      <c r="AB3175" s="19" t="str">
        <f t="shared" si="8"/>
        <v/>
      </c>
      <c r="AC3175" s="19">
        <f t="shared" si="20"/>
        <v>16286.27273</v>
      </c>
      <c r="AD3175" s="19">
        <f t="shared" si="21"/>
        <v>23412.5</v>
      </c>
      <c r="AE3175" s="19" t="str">
        <f t="shared" si="22"/>
        <v>Нет моды</v>
      </c>
      <c r="AF3175" s="19">
        <f t="shared" si="23"/>
        <v>14500</v>
      </c>
      <c r="AG3175" s="19">
        <f t="shared" si="24"/>
        <v>21682</v>
      </c>
      <c r="AH3175" s="20" t="str">
        <f t="shared" si="14"/>
        <v/>
      </c>
      <c r="AI3175" s="21"/>
      <c r="AJ3175" s="21"/>
      <c r="AK3175" s="21"/>
      <c r="AL3175" s="22">
        <f t="shared" si="25"/>
        <v>1</v>
      </c>
    </row>
    <row r="3176" ht="12.75" customHeight="1">
      <c r="A3176" s="13" t="s">
        <v>205</v>
      </c>
      <c r="B3176" s="13" t="str">
        <f>IFERROR(__xludf.DUMMYFUNCTION("REGEXREPLACE(A3176, ""\d"", """")"),"         Оренбургская область")</f>
        <v>         Оренбургская область</v>
      </c>
      <c r="C3176" s="14" t="str">
        <f t="shared" si="15"/>
        <v>Оренбургская область</v>
      </c>
      <c r="D3176" s="3">
        <f t="shared" si="16"/>
        <v>2</v>
      </c>
      <c r="E3176" s="15" t="s">
        <v>39</v>
      </c>
      <c r="F3176" s="13" t="str">
        <f>IFERROR(__xludf.DUMMYFUNCTION("REGEXEXTRACT(E3176, ""[А-Яа-я].*"")"),"Всего умерших")</f>
        <v>Всего умерших</v>
      </c>
      <c r="G3176" s="16">
        <f t="shared" si="17"/>
        <v>2</v>
      </c>
      <c r="H3176" s="13" t="s">
        <v>28</v>
      </c>
      <c r="I3176" s="13" t="str">
        <f>IFERROR(__xludf.DUMMYFUNCTION("REGEXREPLACE(H3176, "".*\s"", """")"),"человек")</f>
        <v>человек</v>
      </c>
      <c r="J3176" s="13" t="s">
        <v>29</v>
      </c>
      <c r="K3176" s="17" t="str">
        <f>IFERROR(__xludf.DUMMYFUNCTION("REGEXREPLACE(J3176, ""^[\d\s]+"", """")"),"значение показателя за год")</f>
        <v>значение показателя за год</v>
      </c>
      <c r="L3176" s="16">
        <f t="shared" si="18"/>
        <v>2</v>
      </c>
      <c r="M3176" s="13" t="s">
        <v>32</v>
      </c>
      <c r="N3176" s="13" t="str">
        <f>IFERROR(__xludf.DUMMYFUNCTION("REGEXEXTRACT(M3176, "" (.+)$"")"),"сельское население")</f>
        <v>сельское население</v>
      </c>
      <c r="O3176" s="18">
        <v>12029.0</v>
      </c>
      <c r="P3176" s="18">
        <v>12239.0</v>
      </c>
      <c r="Q3176" s="18">
        <v>11845.0</v>
      </c>
      <c r="R3176" s="18">
        <v>11369.0</v>
      </c>
      <c r="S3176" s="18">
        <v>11262.0</v>
      </c>
      <c r="T3176" s="18">
        <v>10959.0</v>
      </c>
      <c r="U3176" s="18">
        <v>10633.0</v>
      </c>
      <c r="V3176" s="18">
        <v>12952.0</v>
      </c>
      <c r="W3176" s="18">
        <v>14741.0</v>
      </c>
      <c r="X3176" s="18">
        <v>10711.0</v>
      </c>
      <c r="Y3176" s="18">
        <v>10643.0</v>
      </c>
      <c r="Z3176" s="19" t="str">
        <f t="shared" si="6"/>
        <v/>
      </c>
      <c r="AA3176" s="19" t="str">
        <f t="shared" si="19"/>
        <v/>
      </c>
      <c r="AB3176" s="19">
        <f t="shared" si="8"/>
        <v>129383</v>
      </c>
      <c r="AC3176" s="19">
        <f t="shared" si="20"/>
        <v>11762.09091</v>
      </c>
      <c r="AD3176" s="19">
        <f t="shared" si="21"/>
        <v>14620.5</v>
      </c>
      <c r="AE3176" s="19" t="str">
        <f t="shared" si="22"/>
        <v>Нет моды</v>
      </c>
      <c r="AF3176" s="19">
        <f t="shared" si="23"/>
        <v>10633</v>
      </c>
      <c r="AG3176" s="19">
        <f t="shared" si="24"/>
        <v>14741</v>
      </c>
      <c r="AH3176" s="20" t="str">
        <f t="shared" si="14"/>
        <v>Город: 58%; Село: 42%</v>
      </c>
      <c r="AI3176" s="21"/>
      <c r="AJ3176" s="21"/>
      <c r="AK3176" s="21"/>
      <c r="AL3176" s="22">
        <f t="shared" si="25"/>
        <v>1</v>
      </c>
    </row>
    <row r="3177" ht="12.75" customHeight="1">
      <c r="A3177" s="13" t="s">
        <v>205</v>
      </c>
      <c r="B3177" s="13" t="str">
        <f>IFERROR(__xludf.DUMMYFUNCTION("REGEXREPLACE(A3177, ""\d"", """")"),"         Оренбургская область")</f>
        <v>         Оренбургская область</v>
      </c>
      <c r="C3177" s="14" t="str">
        <f t="shared" si="15"/>
        <v>Оренбургская область</v>
      </c>
      <c r="D3177" s="3">
        <f t="shared" si="16"/>
        <v>2</v>
      </c>
      <c r="E3177" s="15" t="s">
        <v>40</v>
      </c>
      <c r="F3177" s="13" t="str">
        <f>IFERROR(__xludf.DUMMYFUNCTION("REGEXEXTRACT(E3177, ""[А-Яа-я].*"")"),"Злокачественные новообразования")</f>
        <v>Злокачественные новообразования</v>
      </c>
      <c r="G3177" s="16">
        <f t="shared" si="17"/>
        <v>2</v>
      </c>
      <c r="H3177" s="13" t="s">
        <v>28</v>
      </c>
      <c r="I3177" s="13" t="str">
        <f>IFERROR(__xludf.DUMMYFUNCTION("REGEXREPLACE(H3177, "".*\s"", """")"),"человек")</f>
        <v>человек</v>
      </c>
      <c r="J3177" s="13" t="s">
        <v>29</v>
      </c>
      <c r="K3177" s="17" t="str">
        <f>IFERROR(__xludf.DUMMYFUNCTION("REGEXREPLACE(J3177, ""^[\d\s]+"", """")"),"значение показателя за год")</f>
        <v>значение показателя за год</v>
      </c>
      <c r="L3177" s="16">
        <f t="shared" si="18"/>
        <v>2</v>
      </c>
      <c r="M3177" s="13" t="s">
        <v>30</v>
      </c>
      <c r="N3177" s="13" t="str">
        <f>IFERROR(__xludf.DUMMYFUNCTION("REGEXEXTRACT(M3177, "" (.+)$"")"),"все население")</f>
        <v>все население</v>
      </c>
      <c r="O3177" s="18">
        <v>4577.0</v>
      </c>
      <c r="P3177" s="18">
        <v>4426.0</v>
      </c>
      <c r="Q3177" s="18">
        <v>4588.0</v>
      </c>
      <c r="R3177" s="18">
        <v>4405.0</v>
      </c>
      <c r="S3177" s="18">
        <v>4475.0</v>
      </c>
      <c r="T3177" s="18">
        <v>4517.0</v>
      </c>
      <c r="U3177" s="18">
        <v>4391.0</v>
      </c>
      <c r="V3177" s="18">
        <v>4461.0</v>
      </c>
      <c r="W3177" s="18">
        <v>4286.0</v>
      </c>
      <c r="X3177" s="18">
        <v>3999.0</v>
      </c>
      <c r="Y3177" s="18">
        <v>4238.0</v>
      </c>
      <c r="Z3177" s="19">
        <f t="shared" si="6"/>
        <v>48363</v>
      </c>
      <c r="AA3177" s="19" t="str">
        <f t="shared" si="19"/>
        <v/>
      </c>
      <c r="AB3177" s="19" t="str">
        <f t="shared" si="8"/>
        <v/>
      </c>
      <c r="AC3177" s="19">
        <f t="shared" si="20"/>
        <v>4396.636364</v>
      </c>
      <c r="AD3177" s="19">
        <f t="shared" si="21"/>
        <v>7610.5</v>
      </c>
      <c r="AE3177" s="19" t="str">
        <f t="shared" si="22"/>
        <v>Нет моды</v>
      </c>
      <c r="AF3177" s="19">
        <f t="shared" si="23"/>
        <v>3999</v>
      </c>
      <c r="AG3177" s="19">
        <f t="shared" si="24"/>
        <v>4588</v>
      </c>
      <c r="AH3177" s="20" t="str">
        <f t="shared" si="14"/>
        <v/>
      </c>
      <c r="AI3177" s="21"/>
      <c r="AJ3177" s="21"/>
      <c r="AK3177" s="21"/>
      <c r="AL3177" s="22">
        <f t="shared" si="25"/>
        <v>1</v>
      </c>
    </row>
    <row r="3178" ht="12.75" customHeight="1">
      <c r="A3178" s="13" t="s">
        <v>205</v>
      </c>
      <c r="B3178" s="13" t="str">
        <f>IFERROR(__xludf.DUMMYFUNCTION("REGEXREPLACE(A3178, ""\d"", """")"),"         Оренбургская область")</f>
        <v>         Оренбургская область</v>
      </c>
      <c r="C3178" s="14" t="str">
        <f t="shared" si="15"/>
        <v>Оренбургская область</v>
      </c>
      <c r="D3178" s="3">
        <f t="shared" si="16"/>
        <v>2</v>
      </c>
      <c r="E3178" s="15" t="s">
        <v>40</v>
      </c>
      <c r="F3178" s="13" t="str">
        <f>IFERROR(__xludf.DUMMYFUNCTION("REGEXEXTRACT(E3178, ""[А-Яа-я].*"")"),"Злокачественные новообразования")</f>
        <v>Злокачественные новообразования</v>
      </c>
      <c r="G3178" s="16">
        <f t="shared" si="17"/>
        <v>2</v>
      </c>
      <c r="H3178" s="13" t="s">
        <v>28</v>
      </c>
      <c r="I3178" s="13" t="str">
        <f>IFERROR(__xludf.DUMMYFUNCTION("REGEXREPLACE(H3178, "".*\s"", """")"),"человек")</f>
        <v>человек</v>
      </c>
      <c r="J3178" s="13" t="s">
        <v>29</v>
      </c>
      <c r="K3178" s="17" t="str">
        <f>IFERROR(__xludf.DUMMYFUNCTION("REGEXREPLACE(J3178, ""^[\d\s]+"", """")"),"значение показателя за год")</f>
        <v>значение показателя за год</v>
      </c>
      <c r="L3178" s="16">
        <f t="shared" si="18"/>
        <v>2</v>
      </c>
      <c r="M3178" s="13" t="s">
        <v>31</v>
      </c>
      <c r="N3178" s="13" t="str">
        <f>IFERROR(__xludf.DUMMYFUNCTION("REGEXEXTRACT(M3178, "" (.+)$"")"),"городское население")</f>
        <v>городское население</v>
      </c>
      <c r="O3178" s="18">
        <v>2751.0</v>
      </c>
      <c r="P3178" s="18">
        <v>2745.0</v>
      </c>
      <c r="Q3178" s="18">
        <v>2841.0</v>
      </c>
      <c r="R3178" s="18">
        <v>2680.0</v>
      </c>
      <c r="S3178" s="18">
        <v>2754.0</v>
      </c>
      <c r="T3178" s="18">
        <v>2799.0</v>
      </c>
      <c r="U3178" s="18">
        <v>2754.0</v>
      </c>
      <c r="V3178" s="18">
        <v>2732.0</v>
      </c>
      <c r="W3178" s="18">
        <v>2543.0</v>
      </c>
      <c r="X3178" s="18">
        <v>2426.0</v>
      </c>
      <c r="Y3178" s="18">
        <v>2552.0</v>
      </c>
      <c r="Z3178" s="19" t="str">
        <f t="shared" si="6"/>
        <v/>
      </c>
      <c r="AA3178" s="19">
        <f t="shared" si="19"/>
        <v>29577</v>
      </c>
      <c r="AB3178" s="19" t="str">
        <f t="shared" si="8"/>
        <v/>
      </c>
      <c r="AC3178" s="19">
        <f t="shared" si="20"/>
        <v>2688.818182</v>
      </c>
      <c r="AD3178" s="19">
        <f t="shared" si="21"/>
        <v>3420</v>
      </c>
      <c r="AE3178" s="19" t="str">
        <f t="shared" si="22"/>
        <v>Нет моды</v>
      </c>
      <c r="AF3178" s="19">
        <f t="shared" si="23"/>
        <v>2426</v>
      </c>
      <c r="AG3178" s="19">
        <f t="shared" si="24"/>
        <v>2841</v>
      </c>
      <c r="AH3178" s="20" t="str">
        <f t="shared" si="14"/>
        <v/>
      </c>
      <c r="AI3178" s="21"/>
      <c r="AJ3178" s="21"/>
      <c r="AK3178" s="21"/>
      <c r="AL3178" s="22">
        <f t="shared" si="25"/>
        <v>1</v>
      </c>
    </row>
    <row r="3179" ht="12.75" customHeight="1">
      <c r="A3179" s="13" t="s">
        <v>205</v>
      </c>
      <c r="B3179" s="13" t="str">
        <f>IFERROR(__xludf.DUMMYFUNCTION("REGEXREPLACE(A3179, ""\d"", """")"),"         Оренбургская область")</f>
        <v>         Оренбургская область</v>
      </c>
      <c r="C3179" s="14" t="str">
        <f t="shared" si="15"/>
        <v>Оренбургская область</v>
      </c>
      <c r="D3179" s="3">
        <f t="shared" si="16"/>
        <v>2</v>
      </c>
      <c r="E3179" s="15" t="s">
        <v>40</v>
      </c>
      <c r="F3179" s="13" t="str">
        <f>IFERROR(__xludf.DUMMYFUNCTION("REGEXEXTRACT(E3179, ""[А-Яа-я].*"")"),"Злокачественные новообразования")</f>
        <v>Злокачественные новообразования</v>
      </c>
      <c r="G3179" s="16">
        <f t="shared" si="17"/>
        <v>2</v>
      </c>
      <c r="H3179" s="13" t="s">
        <v>28</v>
      </c>
      <c r="I3179" s="13" t="str">
        <f>IFERROR(__xludf.DUMMYFUNCTION("REGEXREPLACE(H3179, "".*\s"", """")"),"человек")</f>
        <v>человек</v>
      </c>
      <c r="J3179" s="13" t="s">
        <v>29</v>
      </c>
      <c r="K3179" s="17" t="str">
        <f>IFERROR(__xludf.DUMMYFUNCTION("REGEXREPLACE(J3179, ""^[\d\s]+"", """")"),"значение показателя за год")</f>
        <v>значение показателя за год</v>
      </c>
      <c r="L3179" s="16">
        <f t="shared" si="18"/>
        <v>2</v>
      </c>
      <c r="M3179" s="13" t="s">
        <v>32</v>
      </c>
      <c r="N3179" s="13" t="str">
        <f>IFERROR(__xludf.DUMMYFUNCTION("REGEXEXTRACT(M3179, "" (.+)$"")"),"сельское население")</f>
        <v>сельское население</v>
      </c>
      <c r="O3179" s="18">
        <v>1826.0</v>
      </c>
      <c r="P3179" s="18">
        <v>1681.0</v>
      </c>
      <c r="Q3179" s="18">
        <v>1747.0</v>
      </c>
      <c r="R3179" s="18">
        <v>1725.0</v>
      </c>
      <c r="S3179" s="18">
        <v>1721.0</v>
      </c>
      <c r="T3179" s="18">
        <v>1718.0</v>
      </c>
      <c r="U3179" s="18">
        <v>1637.0</v>
      </c>
      <c r="V3179" s="18">
        <v>1729.0</v>
      </c>
      <c r="W3179" s="18">
        <v>1743.0</v>
      </c>
      <c r="X3179" s="18">
        <v>1573.0</v>
      </c>
      <c r="Y3179" s="18">
        <v>1686.0</v>
      </c>
      <c r="Z3179" s="19" t="str">
        <f t="shared" si="6"/>
        <v/>
      </c>
      <c r="AA3179" s="19" t="str">
        <f t="shared" si="19"/>
        <v/>
      </c>
      <c r="AB3179" s="19">
        <f t="shared" si="8"/>
        <v>18786</v>
      </c>
      <c r="AC3179" s="19">
        <f t="shared" si="20"/>
        <v>1707.818182</v>
      </c>
      <c r="AD3179" s="19">
        <f t="shared" si="21"/>
        <v>2126</v>
      </c>
      <c r="AE3179" s="19" t="str">
        <f t="shared" si="22"/>
        <v>Нет моды</v>
      </c>
      <c r="AF3179" s="19">
        <f t="shared" si="23"/>
        <v>1573</v>
      </c>
      <c r="AG3179" s="19">
        <f t="shared" si="24"/>
        <v>1826</v>
      </c>
      <c r="AH3179" s="20" t="str">
        <f t="shared" si="14"/>
        <v>Город: 61%; Село: 39%</v>
      </c>
      <c r="AI3179" s="21"/>
      <c r="AJ3179" s="21"/>
      <c r="AK3179" s="21"/>
      <c r="AL3179" s="22">
        <f t="shared" si="25"/>
        <v>1</v>
      </c>
    </row>
    <row r="3180" ht="12.75" customHeight="1">
      <c r="A3180" s="13" t="s">
        <v>205</v>
      </c>
      <c r="B3180" s="13" t="str">
        <f>IFERROR(__xludf.DUMMYFUNCTION("REGEXREPLACE(A3180, ""\d"", """")"),"         Оренбургская область")</f>
        <v>         Оренбургская область</v>
      </c>
      <c r="C3180" s="14" t="str">
        <f t="shared" si="15"/>
        <v>Оренбургская область</v>
      </c>
      <c r="D3180" s="3">
        <f t="shared" si="16"/>
        <v>2</v>
      </c>
      <c r="E3180" s="15" t="s">
        <v>41</v>
      </c>
      <c r="F3180" s="13" t="str">
        <f>IFERROR(__xludf.DUMMYFUNCTION("REGEXEXTRACT(E3180, ""[А-Яа-я].*"")"),"Инфекционные и паразитарные болезни")</f>
        <v>Инфекционные и паразитарные болезни</v>
      </c>
      <c r="G3180" s="16">
        <f t="shared" si="17"/>
        <v>2</v>
      </c>
      <c r="H3180" s="13" t="s">
        <v>28</v>
      </c>
      <c r="I3180" s="13" t="str">
        <f>IFERROR(__xludf.DUMMYFUNCTION("REGEXREPLACE(H3180, "".*\s"", """")"),"человек")</f>
        <v>человек</v>
      </c>
      <c r="J3180" s="13" t="s">
        <v>29</v>
      </c>
      <c r="K3180" s="17" t="str">
        <f>IFERROR(__xludf.DUMMYFUNCTION("REGEXREPLACE(J3180, ""^[\d\s]+"", """")"),"значение показателя за год")</f>
        <v>значение показателя за год</v>
      </c>
      <c r="L3180" s="16">
        <f t="shared" si="18"/>
        <v>2</v>
      </c>
      <c r="M3180" s="13" t="s">
        <v>30</v>
      </c>
      <c r="N3180" s="13" t="str">
        <f>IFERROR(__xludf.DUMMYFUNCTION("REGEXEXTRACT(M3180, "" (.+)$"")"),"все население")</f>
        <v>все население</v>
      </c>
      <c r="O3180" s="18">
        <v>726.0</v>
      </c>
      <c r="P3180" s="18">
        <v>679.0</v>
      </c>
      <c r="Q3180" s="18">
        <v>708.0</v>
      </c>
      <c r="R3180" s="18">
        <v>689.0</v>
      </c>
      <c r="S3180" s="18">
        <v>695.0</v>
      </c>
      <c r="T3180" s="18">
        <v>705.0</v>
      </c>
      <c r="U3180" s="18">
        <v>730.0</v>
      </c>
      <c r="V3180" s="18">
        <v>648.0</v>
      </c>
      <c r="W3180" s="18">
        <v>671.0</v>
      </c>
      <c r="X3180" s="18">
        <v>626.0</v>
      </c>
      <c r="Y3180" s="18">
        <v>580.0</v>
      </c>
      <c r="Z3180" s="19">
        <f t="shared" si="6"/>
        <v>7457</v>
      </c>
      <c r="AA3180" s="19" t="str">
        <f t="shared" si="19"/>
        <v/>
      </c>
      <c r="AB3180" s="19" t="str">
        <f t="shared" si="8"/>
        <v/>
      </c>
      <c r="AC3180" s="19">
        <f t="shared" si="20"/>
        <v>677.9090909</v>
      </c>
      <c r="AD3180" s="19">
        <f t="shared" si="21"/>
        <v>1151.5</v>
      </c>
      <c r="AE3180" s="19" t="str">
        <f t="shared" si="22"/>
        <v>Нет моды</v>
      </c>
      <c r="AF3180" s="19">
        <f t="shared" si="23"/>
        <v>580</v>
      </c>
      <c r="AG3180" s="19">
        <f t="shared" si="24"/>
        <v>730</v>
      </c>
      <c r="AH3180" s="20" t="str">
        <f t="shared" si="14"/>
        <v/>
      </c>
      <c r="AI3180" s="21"/>
      <c r="AJ3180" s="21"/>
      <c r="AK3180" s="21"/>
      <c r="AL3180" s="22">
        <f t="shared" si="25"/>
        <v>1</v>
      </c>
    </row>
    <row r="3181" ht="12.75" customHeight="1">
      <c r="A3181" s="13" t="s">
        <v>205</v>
      </c>
      <c r="B3181" s="13" t="str">
        <f>IFERROR(__xludf.DUMMYFUNCTION("REGEXREPLACE(A3181, ""\d"", """")"),"         Оренбургская область")</f>
        <v>         Оренбургская область</v>
      </c>
      <c r="C3181" s="14" t="str">
        <f t="shared" si="15"/>
        <v>Оренбургская область</v>
      </c>
      <c r="D3181" s="3">
        <f t="shared" si="16"/>
        <v>2</v>
      </c>
      <c r="E3181" s="15" t="s">
        <v>41</v>
      </c>
      <c r="F3181" s="13" t="str">
        <f>IFERROR(__xludf.DUMMYFUNCTION("REGEXEXTRACT(E3181, ""[А-Яа-я].*"")"),"Инфекционные и паразитарные болезни")</f>
        <v>Инфекционные и паразитарные болезни</v>
      </c>
      <c r="G3181" s="16">
        <f t="shared" si="17"/>
        <v>2</v>
      </c>
      <c r="H3181" s="13" t="s">
        <v>28</v>
      </c>
      <c r="I3181" s="13" t="str">
        <f>IFERROR(__xludf.DUMMYFUNCTION("REGEXREPLACE(H3181, "".*\s"", """")"),"человек")</f>
        <v>человек</v>
      </c>
      <c r="J3181" s="13" t="s">
        <v>29</v>
      </c>
      <c r="K3181" s="17" t="str">
        <f>IFERROR(__xludf.DUMMYFUNCTION("REGEXREPLACE(J3181, ""^[\d\s]+"", """")"),"значение показателя за год")</f>
        <v>значение показателя за год</v>
      </c>
      <c r="L3181" s="16">
        <f t="shared" si="18"/>
        <v>2</v>
      </c>
      <c r="M3181" s="13" t="s">
        <v>31</v>
      </c>
      <c r="N3181" s="13" t="str">
        <f>IFERROR(__xludf.DUMMYFUNCTION("REGEXEXTRACT(M3181, "" (.+)$"")"),"городское население")</f>
        <v>городское население</v>
      </c>
      <c r="O3181" s="18">
        <v>549.0</v>
      </c>
      <c r="P3181" s="18">
        <v>509.0</v>
      </c>
      <c r="Q3181" s="18">
        <v>543.0</v>
      </c>
      <c r="R3181" s="18">
        <v>516.0</v>
      </c>
      <c r="S3181" s="18">
        <v>508.0</v>
      </c>
      <c r="T3181" s="18">
        <v>532.0</v>
      </c>
      <c r="U3181" s="18">
        <v>528.0</v>
      </c>
      <c r="V3181" s="18">
        <v>460.0</v>
      </c>
      <c r="W3181" s="18">
        <v>479.0</v>
      </c>
      <c r="X3181" s="18">
        <v>457.0</v>
      </c>
      <c r="Y3181" s="18">
        <v>401.0</v>
      </c>
      <c r="Z3181" s="19" t="str">
        <f t="shared" si="6"/>
        <v/>
      </c>
      <c r="AA3181" s="19">
        <f t="shared" si="19"/>
        <v>5482</v>
      </c>
      <c r="AB3181" s="19" t="str">
        <f t="shared" si="8"/>
        <v/>
      </c>
      <c r="AC3181" s="19">
        <f t="shared" si="20"/>
        <v>498.3636364</v>
      </c>
      <c r="AD3181" s="19">
        <f t="shared" si="21"/>
        <v>564.5</v>
      </c>
      <c r="AE3181" s="19" t="str">
        <f t="shared" si="22"/>
        <v>Нет моды</v>
      </c>
      <c r="AF3181" s="19">
        <f t="shared" si="23"/>
        <v>401</v>
      </c>
      <c r="AG3181" s="19">
        <f t="shared" si="24"/>
        <v>549</v>
      </c>
      <c r="AH3181" s="20" t="str">
        <f t="shared" si="14"/>
        <v/>
      </c>
      <c r="AI3181" s="21"/>
      <c r="AJ3181" s="21"/>
      <c r="AK3181" s="21"/>
      <c r="AL3181" s="22">
        <f t="shared" si="25"/>
        <v>1</v>
      </c>
    </row>
    <row r="3182" ht="12.75" customHeight="1">
      <c r="A3182" s="13" t="s">
        <v>205</v>
      </c>
      <c r="B3182" s="13" t="str">
        <f>IFERROR(__xludf.DUMMYFUNCTION("REGEXREPLACE(A3182, ""\d"", """")"),"         Оренбургская область")</f>
        <v>         Оренбургская область</v>
      </c>
      <c r="C3182" s="14" t="str">
        <f t="shared" si="15"/>
        <v>Оренбургская область</v>
      </c>
      <c r="D3182" s="3">
        <f t="shared" si="16"/>
        <v>2</v>
      </c>
      <c r="E3182" s="15" t="s">
        <v>41</v>
      </c>
      <c r="F3182" s="13" t="str">
        <f>IFERROR(__xludf.DUMMYFUNCTION("REGEXEXTRACT(E3182, ""[А-Яа-я].*"")"),"Инфекционные и паразитарные болезни")</f>
        <v>Инфекционные и паразитарные болезни</v>
      </c>
      <c r="G3182" s="16">
        <f t="shared" si="17"/>
        <v>2</v>
      </c>
      <c r="H3182" s="13" t="s">
        <v>28</v>
      </c>
      <c r="I3182" s="13" t="str">
        <f>IFERROR(__xludf.DUMMYFUNCTION("REGEXREPLACE(H3182, "".*\s"", """")"),"человек")</f>
        <v>человек</v>
      </c>
      <c r="J3182" s="13" t="s">
        <v>29</v>
      </c>
      <c r="K3182" s="17" t="str">
        <f>IFERROR(__xludf.DUMMYFUNCTION("REGEXREPLACE(J3182, ""^[\d\s]+"", """")"),"значение показателя за год")</f>
        <v>значение показателя за год</v>
      </c>
      <c r="L3182" s="16">
        <f t="shared" si="18"/>
        <v>2</v>
      </c>
      <c r="M3182" s="13" t="s">
        <v>32</v>
      </c>
      <c r="N3182" s="13" t="str">
        <f>IFERROR(__xludf.DUMMYFUNCTION("REGEXEXTRACT(M3182, "" (.+)$"")"),"сельское население")</f>
        <v>сельское население</v>
      </c>
      <c r="O3182" s="18">
        <v>177.0</v>
      </c>
      <c r="P3182" s="18">
        <v>170.0</v>
      </c>
      <c r="Q3182" s="18">
        <v>165.0</v>
      </c>
      <c r="R3182" s="18">
        <v>173.0</v>
      </c>
      <c r="S3182" s="18">
        <v>187.0</v>
      </c>
      <c r="T3182" s="18">
        <v>173.0</v>
      </c>
      <c r="U3182" s="18">
        <v>202.0</v>
      </c>
      <c r="V3182" s="18">
        <v>188.0</v>
      </c>
      <c r="W3182" s="18">
        <v>192.0</v>
      </c>
      <c r="X3182" s="18">
        <v>169.0</v>
      </c>
      <c r="Y3182" s="18">
        <v>179.0</v>
      </c>
      <c r="Z3182" s="19" t="str">
        <f t="shared" si="6"/>
        <v/>
      </c>
      <c r="AA3182" s="19" t="str">
        <f t="shared" si="19"/>
        <v/>
      </c>
      <c r="AB3182" s="19">
        <f t="shared" si="8"/>
        <v>1975</v>
      </c>
      <c r="AC3182" s="19">
        <f t="shared" si="20"/>
        <v>179.5454545</v>
      </c>
      <c r="AD3182" s="19">
        <f t="shared" si="21"/>
        <v>301.5</v>
      </c>
      <c r="AE3182" s="19" t="str">
        <f t="shared" si="22"/>
        <v>Нет моды</v>
      </c>
      <c r="AF3182" s="19">
        <f t="shared" si="23"/>
        <v>165</v>
      </c>
      <c r="AG3182" s="19">
        <f t="shared" si="24"/>
        <v>202</v>
      </c>
      <c r="AH3182" s="20" t="str">
        <f t="shared" si="14"/>
        <v>Город: 74%; Село: 26%</v>
      </c>
      <c r="AI3182" s="21"/>
      <c r="AJ3182" s="21"/>
      <c r="AK3182" s="21"/>
      <c r="AL3182" s="22">
        <f t="shared" si="25"/>
        <v>1</v>
      </c>
    </row>
    <row r="3183" ht="12.75" customHeight="1">
      <c r="A3183" s="13" t="s">
        <v>205</v>
      </c>
      <c r="B3183" s="13" t="str">
        <f>IFERROR(__xludf.DUMMYFUNCTION("REGEXREPLACE(A3183, ""\d"", """")"),"         Оренбургская область")</f>
        <v>         Оренбургская область</v>
      </c>
      <c r="C3183" s="14" t="str">
        <f t="shared" si="15"/>
        <v>Оренбургская область</v>
      </c>
      <c r="D3183" s="3">
        <f t="shared" si="16"/>
        <v>2</v>
      </c>
      <c r="E3183" s="15" t="s">
        <v>42</v>
      </c>
      <c r="F3183" s="13" t="str">
        <f>IFERROR(__xludf.DUMMYFUNCTION("REGEXEXTRACT(E3183, ""[А-Яа-я].*"")"),"Ишемическая болезнь сердца")</f>
        <v>Ишемическая болезнь сердца</v>
      </c>
      <c r="G3183" s="16">
        <f t="shared" si="17"/>
        <v>2</v>
      </c>
      <c r="H3183" s="13" t="s">
        <v>28</v>
      </c>
      <c r="I3183" s="13" t="str">
        <f>IFERROR(__xludf.DUMMYFUNCTION("REGEXREPLACE(H3183, "".*\s"", """")"),"человек")</f>
        <v>человек</v>
      </c>
      <c r="J3183" s="13" t="s">
        <v>29</v>
      </c>
      <c r="K3183" s="17" t="str">
        <f>IFERROR(__xludf.DUMMYFUNCTION("REGEXREPLACE(J3183, ""^[\d\s]+"", """")"),"значение показателя за год")</f>
        <v>значение показателя за год</v>
      </c>
      <c r="L3183" s="16">
        <f t="shared" si="18"/>
        <v>2</v>
      </c>
      <c r="M3183" s="13" t="s">
        <v>30</v>
      </c>
      <c r="N3183" s="13" t="str">
        <f>IFERROR(__xludf.DUMMYFUNCTION("REGEXEXTRACT(M3183, "" (.+)$"")"),"все население")</f>
        <v>все население</v>
      </c>
      <c r="O3183" s="18">
        <v>7846.0</v>
      </c>
      <c r="P3183" s="18">
        <v>6956.0</v>
      </c>
      <c r="Q3183" s="18">
        <v>6443.0</v>
      </c>
      <c r="R3183" s="18">
        <v>5550.0</v>
      </c>
      <c r="S3183" s="18">
        <v>5665.0</v>
      </c>
      <c r="T3183" s="18">
        <v>6079.0</v>
      </c>
      <c r="U3183" s="18">
        <v>6298.0</v>
      </c>
      <c r="V3183" s="18">
        <v>7865.0</v>
      </c>
      <c r="W3183" s="18">
        <v>7501.0</v>
      </c>
      <c r="X3183" s="18">
        <v>6951.0</v>
      </c>
      <c r="Y3183" s="18">
        <v>6326.0</v>
      </c>
      <c r="Z3183" s="19">
        <f t="shared" si="6"/>
        <v>73480</v>
      </c>
      <c r="AA3183" s="19" t="str">
        <f t="shared" si="19"/>
        <v/>
      </c>
      <c r="AB3183" s="19" t="str">
        <f t="shared" si="8"/>
        <v/>
      </c>
      <c r="AC3183" s="19">
        <f t="shared" si="20"/>
        <v>6680</v>
      </c>
      <c r="AD3183" s="19">
        <f t="shared" si="21"/>
        <v>2876</v>
      </c>
      <c r="AE3183" s="19" t="str">
        <f t="shared" si="22"/>
        <v>Нет моды</v>
      </c>
      <c r="AF3183" s="19">
        <f t="shared" si="23"/>
        <v>5550</v>
      </c>
      <c r="AG3183" s="19">
        <f t="shared" si="24"/>
        <v>7865</v>
      </c>
      <c r="AH3183" s="20" t="str">
        <f t="shared" si="14"/>
        <v/>
      </c>
      <c r="AI3183" s="21"/>
      <c r="AJ3183" s="21"/>
      <c r="AK3183" s="21"/>
      <c r="AL3183" s="22">
        <f t="shared" si="25"/>
        <v>1</v>
      </c>
    </row>
    <row r="3184" ht="12.75" customHeight="1">
      <c r="A3184" s="13" t="s">
        <v>205</v>
      </c>
      <c r="B3184" s="13" t="str">
        <f>IFERROR(__xludf.DUMMYFUNCTION("REGEXREPLACE(A3184, ""\d"", """")"),"         Оренбургская область")</f>
        <v>         Оренбургская область</v>
      </c>
      <c r="C3184" s="14" t="str">
        <f t="shared" si="15"/>
        <v>Оренбургская область</v>
      </c>
      <c r="D3184" s="3">
        <f t="shared" si="16"/>
        <v>2</v>
      </c>
      <c r="E3184" s="15" t="s">
        <v>42</v>
      </c>
      <c r="F3184" s="13" t="str">
        <f>IFERROR(__xludf.DUMMYFUNCTION("REGEXEXTRACT(E3184, ""[А-Яа-я].*"")"),"Ишемическая болезнь сердца")</f>
        <v>Ишемическая болезнь сердца</v>
      </c>
      <c r="G3184" s="16">
        <f t="shared" si="17"/>
        <v>2</v>
      </c>
      <c r="H3184" s="13" t="s">
        <v>28</v>
      </c>
      <c r="I3184" s="13" t="str">
        <f>IFERROR(__xludf.DUMMYFUNCTION("REGEXREPLACE(H3184, "".*\s"", """")"),"человек")</f>
        <v>человек</v>
      </c>
      <c r="J3184" s="13" t="s">
        <v>29</v>
      </c>
      <c r="K3184" s="17" t="str">
        <f>IFERROR(__xludf.DUMMYFUNCTION("REGEXREPLACE(J3184, ""^[\d\s]+"", """")"),"значение показателя за год")</f>
        <v>значение показателя за год</v>
      </c>
      <c r="L3184" s="16">
        <f t="shared" si="18"/>
        <v>2</v>
      </c>
      <c r="M3184" s="13" t="s">
        <v>31</v>
      </c>
      <c r="N3184" s="13" t="str">
        <f>IFERROR(__xludf.DUMMYFUNCTION("REGEXEXTRACT(M3184, "" (.+)$"")"),"городское население")</f>
        <v>городское население</v>
      </c>
      <c r="O3184" s="18">
        <v>4062.0</v>
      </c>
      <c r="P3184" s="18">
        <v>3839.0</v>
      </c>
      <c r="Q3184" s="18">
        <v>3539.0</v>
      </c>
      <c r="R3184" s="18">
        <v>3096.0</v>
      </c>
      <c r="S3184" s="18">
        <v>3113.0</v>
      </c>
      <c r="T3184" s="18">
        <v>3457.0</v>
      </c>
      <c r="U3184" s="18">
        <v>3586.0</v>
      </c>
      <c r="V3184" s="18">
        <v>4545.0</v>
      </c>
      <c r="W3184" s="18">
        <v>4145.0</v>
      </c>
      <c r="X3184" s="18">
        <v>3773.0</v>
      </c>
      <c r="Y3184" s="18">
        <v>3537.0</v>
      </c>
      <c r="Z3184" s="19" t="str">
        <f t="shared" si="6"/>
        <v/>
      </c>
      <c r="AA3184" s="19">
        <f t="shared" si="19"/>
        <v>40692</v>
      </c>
      <c r="AB3184" s="19" t="str">
        <f t="shared" si="8"/>
        <v/>
      </c>
      <c r="AC3184" s="19">
        <f t="shared" si="20"/>
        <v>3699.272727</v>
      </c>
      <c r="AD3184" s="19">
        <f t="shared" si="21"/>
        <v>5047.5</v>
      </c>
      <c r="AE3184" s="19" t="str">
        <f t="shared" si="22"/>
        <v>Нет моды</v>
      </c>
      <c r="AF3184" s="19">
        <f t="shared" si="23"/>
        <v>3096</v>
      </c>
      <c r="AG3184" s="19">
        <f t="shared" si="24"/>
        <v>4545</v>
      </c>
      <c r="AH3184" s="20" t="str">
        <f t="shared" si="14"/>
        <v/>
      </c>
      <c r="AI3184" s="21"/>
      <c r="AJ3184" s="21"/>
      <c r="AK3184" s="21"/>
      <c r="AL3184" s="22">
        <f t="shared" si="25"/>
        <v>1</v>
      </c>
    </row>
    <row r="3185" ht="12.75" customHeight="1">
      <c r="A3185" s="13" t="s">
        <v>205</v>
      </c>
      <c r="B3185" s="13" t="str">
        <f>IFERROR(__xludf.DUMMYFUNCTION("REGEXREPLACE(A3185, ""\d"", """")"),"         Оренбургская область")</f>
        <v>         Оренбургская область</v>
      </c>
      <c r="C3185" s="14" t="str">
        <f t="shared" si="15"/>
        <v>Оренбургская область</v>
      </c>
      <c r="D3185" s="3">
        <f t="shared" si="16"/>
        <v>2</v>
      </c>
      <c r="E3185" s="15" t="s">
        <v>42</v>
      </c>
      <c r="F3185" s="13" t="str">
        <f>IFERROR(__xludf.DUMMYFUNCTION("REGEXEXTRACT(E3185, ""[А-Яа-я].*"")"),"Ишемическая болезнь сердца")</f>
        <v>Ишемическая болезнь сердца</v>
      </c>
      <c r="G3185" s="16">
        <f t="shared" si="17"/>
        <v>2</v>
      </c>
      <c r="H3185" s="13" t="s">
        <v>28</v>
      </c>
      <c r="I3185" s="13" t="str">
        <f>IFERROR(__xludf.DUMMYFUNCTION("REGEXREPLACE(H3185, "".*\s"", """")"),"человек")</f>
        <v>человек</v>
      </c>
      <c r="J3185" s="13" t="s">
        <v>29</v>
      </c>
      <c r="K3185" s="17" t="str">
        <f>IFERROR(__xludf.DUMMYFUNCTION("REGEXREPLACE(J3185, ""^[\d\s]+"", """")"),"значение показателя за год")</f>
        <v>значение показателя за год</v>
      </c>
      <c r="L3185" s="16">
        <f t="shared" si="18"/>
        <v>2</v>
      </c>
      <c r="M3185" s="13" t="s">
        <v>32</v>
      </c>
      <c r="N3185" s="13" t="str">
        <f>IFERROR(__xludf.DUMMYFUNCTION("REGEXEXTRACT(M3185, "" (.+)$"")"),"сельское население")</f>
        <v>сельское население</v>
      </c>
      <c r="O3185" s="18">
        <v>3784.0</v>
      </c>
      <c r="P3185" s="18">
        <v>3117.0</v>
      </c>
      <c r="Q3185" s="18">
        <v>2904.0</v>
      </c>
      <c r="R3185" s="18">
        <v>2454.0</v>
      </c>
      <c r="S3185" s="18">
        <v>2552.0</v>
      </c>
      <c r="T3185" s="18">
        <v>2622.0</v>
      </c>
      <c r="U3185" s="18">
        <v>2712.0</v>
      </c>
      <c r="V3185" s="18">
        <v>3320.0</v>
      </c>
      <c r="W3185" s="18">
        <v>3356.0</v>
      </c>
      <c r="X3185" s="18">
        <v>3178.0</v>
      </c>
      <c r="Y3185" s="18">
        <v>2789.0</v>
      </c>
      <c r="Z3185" s="19" t="str">
        <f t="shared" si="6"/>
        <v/>
      </c>
      <c r="AA3185" s="19" t="str">
        <f t="shared" si="19"/>
        <v/>
      </c>
      <c r="AB3185" s="19">
        <f t="shared" si="8"/>
        <v>32788</v>
      </c>
      <c r="AC3185" s="19">
        <f t="shared" si="20"/>
        <v>2980.727273</v>
      </c>
      <c r="AD3185" s="19">
        <f t="shared" si="21"/>
        <v>3338</v>
      </c>
      <c r="AE3185" s="19" t="str">
        <f t="shared" si="22"/>
        <v>Нет моды</v>
      </c>
      <c r="AF3185" s="19">
        <f t="shared" si="23"/>
        <v>2454</v>
      </c>
      <c r="AG3185" s="19">
        <f t="shared" si="24"/>
        <v>3784</v>
      </c>
      <c r="AH3185" s="20" t="str">
        <f t="shared" si="14"/>
        <v>Город: 55%; Село: 45%</v>
      </c>
      <c r="AI3185" s="21"/>
      <c r="AJ3185" s="21"/>
      <c r="AK3185" s="21"/>
      <c r="AL3185" s="22">
        <f t="shared" si="25"/>
        <v>1</v>
      </c>
    </row>
    <row r="3186" ht="12.75" customHeight="1">
      <c r="A3186" s="13" t="s">
        <v>205</v>
      </c>
      <c r="B3186" s="13" t="str">
        <f>IFERROR(__xludf.DUMMYFUNCTION("REGEXREPLACE(A3186, ""\d"", """")"),"         Оренбургская область")</f>
        <v>         Оренбургская область</v>
      </c>
      <c r="C3186" s="14" t="str">
        <f t="shared" si="15"/>
        <v>Оренбургская область</v>
      </c>
      <c r="D3186" s="3">
        <f t="shared" si="16"/>
        <v>2</v>
      </c>
      <c r="E3186" s="15" t="s">
        <v>43</v>
      </c>
      <c r="F3186" s="13" t="str">
        <f>IFERROR(__xludf.DUMMYFUNCTION("REGEXEXTRACT(E3186, ""[А-Яа-я].*"")"),"Новообразования")</f>
        <v>Новообразования</v>
      </c>
      <c r="G3186" s="16">
        <f t="shared" si="17"/>
        <v>2</v>
      </c>
      <c r="H3186" s="13" t="s">
        <v>28</v>
      </c>
      <c r="I3186" s="13" t="str">
        <f>IFERROR(__xludf.DUMMYFUNCTION("REGEXREPLACE(H3186, "".*\s"", """")"),"человек")</f>
        <v>человек</v>
      </c>
      <c r="J3186" s="13" t="s">
        <v>29</v>
      </c>
      <c r="K3186" s="17" t="str">
        <f>IFERROR(__xludf.DUMMYFUNCTION("REGEXREPLACE(J3186, ""^[\d\s]+"", """")"),"значение показателя за год")</f>
        <v>значение показателя за год</v>
      </c>
      <c r="L3186" s="16">
        <f t="shared" si="18"/>
        <v>2</v>
      </c>
      <c r="M3186" s="13" t="s">
        <v>30</v>
      </c>
      <c r="N3186" s="13" t="str">
        <f>IFERROR(__xludf.DUMMYFUNCTION("REGEXEXTRACT(M3186, "" (.+)$"")"),"все население")</f>
        <v>все население</v>
      </c>
      <c r="O3186" s="18">
        <v>4634.0</v>
      </c>
      <c r="P3186" s="18">
        <v>4505.0</v>
      </c>
      <c r="Q3186" s="18">
        <v>4638.0</v>
      </c>
      <c r="R3186" s="18">
        <v>4463.0</v>
      </c>
      <c r="S3186" s="18">
        <v>4524.0</v>
      </c>
      <c r="T3186" s="18">
        <v>4565.0</v>
      </c>
      <c r="U3186" s="18">
        <v>4451.0</v>
      </c>
      <c r="V3186" s="18">
        <v>4525.0</v>
      </c>
      <c r="W3186" s="18">
        <v>4334.0</v>
      </c>
      <c r="X3186" s="18">
        <v>4054.0</v>
      </c>
      <c r="Y3186" s="18">
        <v>4290.0</v>
      </c>
      <c r="Z3186" s="19">
        <f t="shared" si="6"/>
        <v>48983</v>
      </c>
      <c r="AA3186" s="19" t="str">
        <f t="shared" si="19"/>
        <v/>
      </c>
      <c r="AB3186" s="19" t="str">
        <f t="shared" si="8"/>
        <v/>
      </c>
      <c r="AC3186" s="19">
        <f t="shared" si="20"/>
        <v>4453</v>
      </c>
      <c r="AD3186" s="19">
        <f t="shared" si="21"/>
        <v>3919</v>
      </c>
      <c r="AE3186" s="19" t="str">
        <f t="shared" si="22"/>
        <v>Нет моды</v>
      </c>
      <c r="AF3186" s="19">
        <f t="shared" si="23"/>
        <v>4054</v>
      </c>
      <c r="AG3186" s="19">
        <f t="shared" si="24"/>
        <v>4638</v>
      </c>
      <c r="AH3186" s="20" t="str">
        <f t="shared" si="14"/>
        <v/>
      </c>
      <c r="AI3186" s="21"/>
      <c r="AJ3186" s="21"/>
      <c r="AK3186" s="21"/>
      <c r="AL3186" s="22">
        <f t="shared" si="25"/>
        <v>1</v>
      </c>
    </row>
    <row r="3187" ht="12.75" customHeight="1">
      <c r="A3187" s="13" t="s">
        <v>205</v>
      </c>
      <c r="B3187" s="13" t="str">
        <f>IFERROR(__xludf.DUMMYFUNCTION("REGEXREPLACE(A3187, ""\d"", """")"),"         Оренбургская область")</f>
        <v>         Оренбургская область</v>
      </c>
      <c r="C3187" s="14" t="str">
        <f t="shared" si="15"/>
        <v>Оренбургская область</v>
      </c>
      <c r="D3187" s="3">
        <f t="shared" si="16"/>
        <v>2</v>
      </c>
      <c r="E3187" s="15" t="s">
        <v>43</v>
      </c>
      <c r="F3187" s="13" t="str">
        <f>IFERROR(__xludf.DUMMYFUNCTION("REGEXEXTRACT(E3187, ""[А-Яа-я].*"")"),"Новообразования")</f>
        <v>Новообразования</v>
      </c>
      <c r="G3187" s="16">
        <f t="shared" si="17"/>
        <v>2</v>
      </c>
      <c r="H3187" s="13" t="s">
        <v>28</v>
      </c>
      <c r="I3187" s="13" t="str">
        <f>IFERROR(__xludf.DUMMYFUNCTION("REGEXREPLACE(H3187, "".*\s"", """")"),"человек")</f>
        <v>человек</v>
      </c>
      <c r="J3187" s="13" t="s">
        <v>29</v>
      </c>
      <c r="K3187" s="17" t="str">
        <f>IFERROR(__xludf.DUMMYFUNCTION("REGEXREPLACE(J3187, ""^[\d\s]+"", """")"),"значение показателя за год")</f>
        <v>значение показателя за год</v>
      </c>
      <c r="L3187" s="16">
        <f t="shared" si="18"/>
        <v>2</v>
      </c>
      <c r="M3187" s="13" t="s">
        <v>31</v>
      </c>
      <c r="N3187" s="13" t="str">
        <f>IFERROR(__xludf.DUMMYFUNCTION("REGEXEXTRACT(M3187, "" (.+)$"")"),"городское население")</f>
        <v>городское население</v>
      </c>
      <c r="O3187" s="18">
        <v>2787.0</v>
      </c>
      <c r="P3187" s="18">
        <v>2786.0</v>
      </c>
      <c r="Q3187" s="18">
        <v>2867.0</v>
      </c>
      <c r="R3187" s="18">
        <v>2709.0</v>
      </c>
      <c r="S3187" s="18">
        <v>2781.0</v>
      </c>
      <c r="T3187" s="18">
        <v>2825.0</v>
      </c>
      <c r="U3187" s="18">
        <v>2793.0</v>
      </c>
      <c r="V3187" s="18">
        <v>2764.0</v>
      </c>
      <c r="W3187" s="18">
        <v>2570.0</v>
      </c>
      <c r="X3187" s="18">
        <v>2456.0</v>
      </c>
      <c r="Y3187" s="18">
        <v>2586.0</v>
      </c>
      <c r="Z3187" s="19" t="str">
        <f t="shared" si="6"/>
        <v/>
      </c>
      <c r="AA3187" s="19">
        <f t="shared" si="19"/>
        <v>29924</v>
      </c>
      <c r="AB3187" s="19" t="str">
        <f t="shared" si="8"/>
        <v/>
      </c>
      <c r="AC3187" s="19">
        <f t="shared" si="20"/>
        <v>2720.363636</v>
      </c>
      <c r="AD3187" s="19">
        <f t="shared" si="21"/>
        <v>3460.5</v>
      </c>
      <c r="AE3187" s="19" t="str">
        <f t="shared" si="22"/>
        <v>Нет моды</v>
      </c>
      <c r="AF3187" s="19">
        <f t="shared" si="23"/>
        <v>2456</v>
      </c>
      <c r="AG3187" s="19">
        <f t="shared" si="24"/>
        <v>2867</v>
      </c>
      <c r="AH3187" s="20" t="str">
        <f t="shared" si="14"/>
        <v/>
      </c>
      <c r="AI3187" s="21"/>
      <c r="AJ3187" s="21"/>
      <c r="AK3187" s="21"/>
      <c r="AL3187" s="22">
        <f t="shared" si="25"/>
        <v>1</v>
      </c>
    </row>
    <row r="3188" ht="12.75" customHeight="1">
      <c r="A3188" s="13" t="s">
        <v>205</v>
      </c>
      <c r="B3188" s="13" t="str">
        <f>IFERROR(__xludf.DUMMYFUNCTION("REGEXREPLACE(A3188, ""\d"", """")"),"         Оренбургская область")</f>
        <v>         Оренбургская область</v>
      </c>
      <c r="C3188" s="14" t="str">
        <f t="shared" si="15"/>
        <v>Оренбургская область</v>
      </c>
      <c r="D3188" s="3">
        <f t="shared" si="16"/>
        <v>2</v>
      </c>
      <c r="E3188" s="15" t="s">
        <v>43</v>
      </c>
      <c r="F3188" s="13" t="str">
        <f>IFERROR(__xludf.DUMMYFUNCTION("REGEXEXTRACT(E3188, ""[А-Яа-я].*"")"),"Новообразования")</f>
        <v>Новообразования</v>
      </c>
      <c r="G3188" s="16">
        <f t="shared" si="17"/>
        <v>2</v>
      </c>
      <c r="H3188" s="13" t="s">
        <v>28</v>
      </c>
      <c r="I3188" s="13" t="str">
        <f>IFERROR(__xludf.DUMMYFUNCTION("REGEXREPLACE(H3188, "".*\s"", """")"),"человек")</f>
        <v>человек</v>
      </c>
      <c r="J3188" s="13" t="s">
        <v>29</v>
      </c>
      <c r="K3188" s="17" t="str">
        <f>IFERROR(__xludf.DUMMYFUNCTION("REGEXREPLACE(J3188, ""^[\d\s]+"", """")"),"значение показателя за год")</f>
        <v>значение показателя за год</v>
      </c>
      <c r="L3188" s="16">
        <f t="shared" si="18"/>
        <v>2</v>
      </c>
      <c r="M3188" s="13" t="s">
        <v>32</v>
      </c>
      <c r="N3188" s="13" t="str">
        <f>IFERROR(__xludf.DUMMYFUNCTION("REGEXEXTRACT(M3188, "" (.+)$"")"),"сельское население")</f>
        <v>сельское население</v>
      </c>
      <c r="O3188" s="18">
        <v>1847.0</v>
      </c>
      <c r="P3188" s="18">
        <v>1719.0</v>
      </c>
      <c r="Q3188" s="18">
        <v>1771.0</v>
      </c>
      <c r="R3188" s="18">
        <v>1754.0</v>
      </c>
      <c r="S3188" s="18">
        <v>1743.0</v>
      </c>
      <c r="T3188" s="18">
        <v>1740.0</v>
      </c>
      <c r="U3188" s="18">
        <v>1658.0</v>
      </c>
      <c r="V3188" s="18">
        <v>1761.0</v>
      </c>
      <c r="W3188" s="18">
        <v>1764.0</v>
      </c>
      <c r="X3188" s="18">
        <v>1598.0</v>
      </c>
      <c r="Y3188" s="18">
        <v>1704.0</v>
      </c>
      <c r="Z3188" s="19" t="str">
        <f t="shared" si="6"/>
        <v/>
      </c>
      <c r="AA3188" s="19" t="str">
        <f t="shared" si="19"/>
        <v/>
      </c>
      <c r="AB3188" s="19">
        <f t="shared" si="8"/>
        <v>19059</v>
      </c>
      <c r="AC3188" s="19">
        <f t="shared" si="20"/>
        <v>1732.636364</v>
      </c>
      <c r="AD3188" s="19">
        <f t="shared" si="21"/>
        <v>2151.5</v>
      </c>
      <c r="AE3188" s="19" t="str">
        <f t="shared" si="22"/>
        <v>Нет моды</v>
      </c>
      <c r="AF3188" s="19">
        <f t="shared" si="23"/>
        <v>1598</v>
      </c>
      <c r="AG3188" s="19">
        <f t="shared" si="24"/>
        <v>1847</v>
      </c>
      <c r="AH3188" s="20" t="str">
        <f t="shared" si="14"/>
        <v>Город: 61%; Село: 39%</v>
      </c>
      <c r="AI3188" s="21"/>
      <c r="AJ3188" s="21"/>
      <c r="AK3188" s="21"/>
      <c r="AL3188" s="22">
        <f t="shared" si="25"/>
        <v>1</v>
      </c>
    </row>
    <row r="3189" ht="12.75" customHeight="1">
      <c r="A3189" s="13" t="s">
        <v>205</v>
      </c>
      <c r="B3189" s="13" t="str">
        <f>IFERROR(__xludf.DUMMYFUNCTION("REGEXREPLACE(A3189, ""\d"", """")"),"         Оренбургская область")</f>
        <v>         Оренбургская область</v>
      </c>
      <c r="C3189" s="14" t="str">
        <f t="shared" si="15"/>
        <v>Оренбургская область</v>
      </c>
      <c r="D3189" s="3">
        <f t="shared" si="16"/>
        <v>2</v>
      </c>
      <c r="E3189" s="15" t="s">
        <v>44</v>
      </c>
      <c r="F3189" s="13" t="str">
        <f>IFERROR(__xludf.DUMMYFUNCTION("REGEXEXTRACT(E3189,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89" s="16">
        <f t="shared" si="17"/>
        <v>2</v>
      </c>
      <c r="H3189" s="13" t="s">
        <v>28</v>
      </c>
      <c r="I3189" s="13" t="str">
        <f>IFERROR(__xludf.DUMMYFUNCTION("REGEXREPLACE(H3189, "".*\s"", """")"),"человек")</f>
        <v>человек</v>
      </c>
      <c r="J3189" s="13" t="s">
        <v>29</v>
      </c>
      <c r="K3189" s="17" t="str">
        <f>IFERROR(__xludf.DUMMYFUNCTION("REGEXREPLACE(J3189, ""^[\d\s]+"", """")"),"значение показателя за год")</f>
        <v>значение показателя за год</v>
      </c>
      <c r="L3189" s="16">
        <f t="shared" si="18"/>
        <v>2</v>
      </c>
      <c r="M3189" s="13" t="s">
        <v>30</v>
      </c>
      <c r="N3189" s="13" t="str">
        <f>IFERROR(__xludf.DUMMYFUNCTION("REGEXEXTRACT(M3189, "" (.+)$"")"),"все население")</f>
        <v>все население</v>
      </c>
      <c r="O3189" s="18">
        <v>187.0</v>
      </c>
      <c r="P3189" s="23" t="s">
        <v>37</v>
      </c>
      <c r="Q3189" s="18">
        <v>120.0</v>
      </c>
      <c r="R3189" s="18">
        <v>98.0</v>
      </c>
      <c r="S3189" s="23" t="s">
        <v>37</v>
      </c>
      <c r="T3189" s="23" t="s">
        <v>37</v>
      </c>
      <c r="U3189" s="23" t="s">
        <v>37</v>
      </c>
      <c r="V3189" s="23" t="s">
        <v>37</v>
      </c>
      <c r="W3189" s="23" t="s">
        <v>37</v>
      </c>
      <c r="X3189" s="23" t="s">
        <v>37</v>
      </c>
      <c r="Y3189" s="23" t="s">
        <v>37</v>
      </c>
      <c r="Z3189" s="19">
        <f t="shared" si="6"/>
        <v>405</v>
      </c>
      <c r="AA3189" s="19" t="str">
        <f t="shared" si="19"/>
        <v/>
      </c>
      <c r="AB3189" s="19" t="str">
        <f t="shared" si="8"/>
        <v/>
      </c>
      <c r="AC3189" s="19">
        <f t="shared" si="20"/>
        <v>135</v>
      </c>
      <c r="AD3189" s="19">
        <f t="shared" si="21"/>
        <v>1729.5</v>
      </c>
      <c r="AE3189" s="19" t="str">
        <f t="shared" si="22"/>
        <v>Нет моды</v>
      </c>
      <c r="AF3189" s="19">
        <f t="shared" si="23"/>
        <v>98</v>
      </c>
      <c r="AG3189" s="19">
        <f t="shared" si="24"/>
        <v>187</v>
      </c>
      <c r="AH3189" s="20" t="str">
        <f t="shared" si="14"/>
        <v/>
      </c>
      <c r="AI3189" s="24"/>
      <c r="AJ3189" s="24"/>
      <c r="AK3189" s="24"/>
      <c r="AL3189" s="22">
        <f t="shared" si="25"/>
        <v>1</v>
      </c>
    </row>
    <row r="3190" ht="12.75" customHeight="1">
      <c r="A3190" s="13" t="s">
        <v>205</v>
      </c>
      <c r="B3190" s="13" t="str">
        <f>IFERROR(__xludf.DUMMYFUNCTION("REGEXREPLACE(A3190, ""\d"", """")"),"         Оренбургская область")</f>
        <v>         Оренбургская область</v>
      </c>
      <c r="C3190" s="14" t="str">
        <f t="shared" si="15"/>
        <v>Оренбургская область</v>
      </c>
      <c r="D3190" s="3">
        <f t="shared" si="16"/>
        <v>2</v>
      </c>
      <c r="E3190" s="15" t="s">
        <v>44</v>
      </c>
      <c r="F3190" s="13" t="str">
        <f>IFERROR(__xludf.DUMMYFUNCTION("REGEXEXTRACT(E3190,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90" s="16">
        <f t="shared" si="17"/>
        <v>2</v>
      </c>
      <c r="H3190" s="13" t="s">
        <v>28</v>
      </c>
      <c r="I3190" s="13" t="str">
        <f>IFERROR(__xludf.DUMMYFUNCTION("REGEXREPLACE(H3190, "".*\s"", """")"),"человек")</f>
        <v>человек</v>
      </c>
      <c r="J3190" s="13" t="s">
        <v>29</v>
      </c>
      <c r="K3190" s="17" t="str">
        <f>IFERROR(__xludf.DUMMYFUNCTION("REGEXREPLACE(J3190, ""^[\d\s]+"", """")"),"значение показателя за год")</f>
        <v>значение показателя за год</v>
      </c>
      <c r="L3190" s="16">
        <f t="shared" si="18"/>
        <v>2</v>
      </c>
      <c r="M3190" s="13" t="s">
        <v>31</v>
      </c>
      <c r="N3190" s="13" t="str">
        <f>IFERROR(__xludf.DUMMYFUNCTION("REGEXEXTRACT(M3190, "" (.+)$"")"),"городское население")</f>
        <v>городское население</v>
      </c>
      <c r="O3190" s="18">
        <v>99.0</v>
      </c>
      <c r="P3190" s="23" t="s">
        <v>37</v>
      </c>
      <c r="Q3190" s="18">
        <v>60.0</v>
      </c>
      <c r="R3190" s="18">
        <v>59.0</v>
      </c>
      <c r="S3190" s="23" t="s">
        <v>37</v>
      </c>
      <c r="T3190" s="23" t="s">
        <v>37</v>
      </c>
      <c r="U3190" s="23" t="s">
        <v>37</v>
      </c>
      <c r="V3190" s="23" t="s">
        <v>37</v>
      </c>
      <c r="W3190" s="23" t="s">
        <v>37</v>
      </c>
      <c r="X3190" s="23" t="s">
        <v>37</v>
      </c>
      <c r="Y3190" s="23" t="s">
        <v>37</v>
      </c>
      <c r="Z3190" s="19" t="str">
        <f t="shared" si="6"/>
        <v/>
      </c>
      <c r="AA3190" s="19">
        <f t="shared" si="19"/>
        <v>218</v>
      </c>
      <c r="AB3190" s="19" t="str">
        <f t="shared" si="8"/>
        <v/>
      </c>
      <c r="AC3190" s="19">
        <f t="shared" si="20"/>
        <v>72.66666667</v>
      </c>
      <c r="AD3190" s="19">
        <f t="shared" si="21"/>
        <v>98.5</v>
      </c>
      <c r="AE3190" s="19" t="str">
        <f t="shared" si="22"/>
        <v>Нет моды</v>
      </c>
      <c r="AF3190" s="19">
        <f t="shared" si="23"/>
        <v>59</v>
      </c>
      <c r="AG3190" s="19">
        <f t="shared" si="24"/>
        <v>99</v>
      </c>
      <c r="AH3190" s="20" t="str">
        <f t="shared" si="14"/>
        <v/>
      </c>
      <c r="AI3190" s="24"/>
      <c r="AJ3190" s="24"/>
      <c r="AK3190" s="24"/>
      <c r="AL3190" s="22">
        <f t="shared" si="25"/>
        <v>1</v>
      </c>
    </row>
    <row r="3191" ht="12.75" customHeight="1">
      <c r="A3191" s="13" t="s">
        <v>205</v>
      </c>
      <c r="B3191" s="13" t="str">
        <f>IFERROR(__xludf.DUMMYFUNCTION("REGEXREPLACE(A3191, ""\d"", """")"),"         Оренбургская область")</f>
        <v>         Оренбургская область</v>
      </c>
      <c r="C3191" s="14" t="str">
        <f t="shared" si="15"/>
        <v>Оренбургская область</v>
      </c>
      <c r="D3191" s="3">
        <f t="shared" si="16"/>
        <v>2</v>
      </c>
      <c r="E3191" s="15" t="s">
        <v>44</v>
      </c>
      <c r="F3191" s="13" t="str">
        <f>IFERROR(__xludf.DUMMYFUNCTION("REGEXEXTRACT(E3191,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191" s="16">
        <f t="shared" si="17"/>
        <v>2</v>
      </c>
      <c r="H3191" s="13" t="s">
        <v>28</v>
      </c>
      <c r="I3191" s="13" t="str">
        <f>IFERROR(__xludf.DUMMYFUNCTION("REGEXREPLACE(H3191, "".*\s"", """")"),"человек")</f>
        <v>человек</v>
      </c>
      <c r="J3191" s="13" t="s">
        <v>29</v>
      </c>
      <c r="K3191" s="17" t="str">
        <f>IFERROR(__xludf.DUMMYFUNCTION("REGEXREPLACE(J3191, ""^[\d\s]+"", """")"),"значение показателя за год")</f>
        <v>значение показателя за год</v>
      </c>
      <c r="L3191" s="16">
        <f t="shared" si="18"/>
        <v>2</v>
      </c>
      <c r="M3191" s="13" t="s">
        <v>32</v>
      </c>
      <c r="N3191" s="13" t="str">
        <f>IFERROR(__xludf.DUMMYFUNCTION("REGEXEXTRACT(M3191, "" (.+)$"")"),"сельское население")</f>
        <v>сельское население</v>
      </c>
      <c r="O3191" s="18">
        <v>88.0</v>
      </c>
      <c r="P3191" s="23" t="s">
        <v>37</v>
      </c>
      <c r="Q3191" s="18">
        <v>60.0</v>
      </c>
      <c r="R3191" s="18">
        <v>39.0</v>
      </c>
      <c r="S3191" s="23" t="s">
        <v>37</v>
      </c>
      <c r="T3191" s="23" t="s">
        <v>37</v>
      </c>
      <c r="U3191" s="23" t="s">
        <v>37</v>
      </c>
      <c r="V3191" s="23" t="s">
        <v>37</v>
      </c>
      <c r="W3191" s="23" t="s">
        <v>37</v>
      </c>
      <c r="X3191" s="23" t="s">
        <v>37</v>
      </c>
      <c r="Y3191" s="23" t="s">
        <v>37</v>
      </c>
      <c r="Z3191" s="19" t="str">
        <f t="shared" si="6"/>
        <v/>
      </c>
      <c r="AA3191" s="19" t="str">
        <f t="shared" si="19"/>
        <v/>
      </c>
      <c r="AB3191" s="19">
        <f t="shared" si="8"/>
        <v>187</v>
      </c>
      <c r="AC3191" s="19">
        <f t="shared" si="20"/>
        <v>62.33333333</v>
      </c>
      <c r="AD3191" s="19">
        <f t="shared" si="21"/>
        <v>60</v>
      </c>
      <c r="AE3191" s="19" t="str">
        <f t="shared" si="22"/>
        <v>Нет моды</v>
      </c>
      <c r="AF3191" s="19">
        <f t="shared" si="23"/>
        <v>39</v>
      </c>
      <c r="AG3191" s="19">
        <f t="shared" si="24"/>
        <v>88</v>
      </c>
      <c r="AH3191" s="20" t="str">
        <f t="shared" si="14"/>
        <v>Город: 54%; Село: 46%</v>
      </c>
      <c r="AI3191" s="24"/>
      <c r="AJ3191" s="24"/>
      <c r="AK3191" s="24"/>
      <c r="AL3191" s="22">
        <f t="shared" si="25"/>
        <v>1</v>
      </c>
    </row>
    <row r="3192" ht="12.75" customHeight="1">
      <c r="A3192" s="13" t="s">
        <v>205</v>
      </c>
      <c r="B3192" s="13" t="str">
        <f>IFERROR(__xludf.DUMMYFUNCTION("REGEXREPLACE(A3192, ""\d"", """")"),"         Оренбургская область")</f>
        <v>         Оренбургская область</v>
      </c>
      <c r="C3192" s="14" t="str">
        <f t="shared" si="15"/>
        <v>Оренбургская область</v>
      </c>
      <c r="D3192" s="3">
        <f t="shared" si="16"/>
        <v>2</v>
      </c>
      <c r="E3192" s="15" t="s">
        <v>45</v>
      </c>
      <c r="F3192" s="13" t="str">
        <f>IFERROR(__xludf.DUMMYFUNCTION("REGEXEXTRACT(E3192, ""[А-Яа-я].*"")"),"Самоубийство")</f>
        <v>Самоубийство</v>
      </c>
      <c r="G3192" s="16">
        <f t="shared" si="17"/>
        <v>2</v>
      </c>
      <c r="H3192" s="13" t="s">
        <v>28</v>
      </c>
      <c r="I3192" s="13" t="str">
        <f>IFERROR(__xludf.DUMMYFUNCTION("REGEXREPLACE(H3192, "".*\s"", """")"),"человек")</f>
        <v>человек</v>
      </c>
      <c r="J3192" s="13" t="s">
        <v>29</v>
      </c>
      <c r="K3192" s="17" t="str">
        <f>IFERROR(__xludf.DUMMYFUNCTION("REGEXREPLACE(J3192, ""^[\d\s]+"", """")"),"значение показателя за год")</f>
        <v>значение показателя за год</v>
      </c>
      <c r="L3192" s="16">
        <f t="shared" si="18"/>
        <v>2</v>
      </c>
      <c r="M3192" s="13" t="s">
        <v>30</v>
      </c>
      <c r="N3192" s="13" t="str">
        <f>IFERROR(__xludf.DUMMYFUNCTION("REGEXEXTRACT(M3192, "" (.+)$"")"),"все население")</f>
        <v>все население</v>
      </c>
      <c r="O3192" s="18">
        <v>662.0</v>
      </c>
      <c r="P3192" s="18">
        <v>628.0</v>
      </c>
      <c r="Q3192" s="18">
        <v>611.0</v>
      </c>
      <c r="R3192" s="18">
        <v>575.0</v>
      </c>
      <c r="S3192" s="18">
        <v>515.0</v>
      </c>
      <c r="T3192" s="18">
        <v>482.0</v>
      </c>
      <c r="U3192" s="18">
        <v>470.0</v>
      </c>
      <c r="V3192" s="18">
        <v>494.0</v>
      </c>
      <c r="W3192" s="18">
        <v>395.0</v>
      </c>
      <c r="X3192" s="18">
        <v>366.0</v>
      </c>
      <c r="Y3192" s="18">
        <v>301.0</v>
      </c>
      <c r="Z3192" s="19">
        <f t="shared" si="6"/>
        <v>5499</v>
      </c>
      <c r="AA3192" s="19" t="str">
        <f t="shared" si="19"/>
        <v/>
      </c>
      <c r="AB3192" s="19" t="str">
        <f t="shared" si="8"/>
        <v/>
      </c>
      <c r="AC3192" s="19">
        <f t="shared" si="20"/>
        <v>499.9090909</v>
      </c>
      <c r="AD3192" s="19">
        <f t="shared" si="21"/>
        <v>476</v>
      </c>
      <c r="AE3192" s="19" t="str">
        <f t="shared" si="22"/>
        <v>Нет моды</v>
      </c>
      <c r="AF3192" s="19">
        <f t="shared" si="23"/>
        <v>301</v>
      </c>
      <c r="AG3192" s="19">
        <f t="shared" si="24"/>
        <v>662</v>
      </c>
      <c r="AH3192" s="20" t="str">
        <f t="shared" si="14"/>
        <v/>
      </c>
      <c r="AI3192" s="21"/>
      <c r="AJ3192" s="21"/>
      <c r="AK3192" s="21"/>
      <c r="AL3192" s="22">
        <f t="shared" si="25"/>
        <v>1</v>
      </c>
    </row>
    <row r="3193" ht="12.75" customHeight="1">
      <c r="A3193" s="13" t="s">
        <v>205</v>
      </c>
      <c r="B3193" s="13" t="str">
        <f>IFERROR(__xludf.DUMMYFUNCTION("REGEXREPLACE(A3193, ""\d"", """")"),"         Оренбургская область")</f>
        <v>         Оренбургская область</v>
      </c>
      <c r="C3193" s="14" t="str">
        <f t="shared" si="15"/>
        <v>Оренбургская область</v>
      </c>
      <c r="D3193" s="3">
        <f t="shared" si="16"/>
        <v>2</v>
      </c>
      <c r="E3193" s="15" t="s">
        <v>45</v>
      </c>
      <c r="F3193" s="13" t="str">
        <f>IFERROR(__xludf.DUMMYFUNCTION("REGEXEXTRACT(E3193, ""[А-Яа-я].*"")"),"Самоубийство")</f>
        <v>Самоубийство</v>
      </c>
      <c r="G3193" s="16">
        <f t="shared" si="17"/>
        <v>2</v>
      </c>
      <c r="H3193" s="13" t="s">
        <v>28</v>
      </c>
      <c r="I3193" s="13" t="str">
        <f>IFERROR(__xludf.DUMMYFUNCTION("REGEXREPLACE(H3193, "".*\s"", """")"),"человек")</f>
        <v>человек</v>
      </c>
      <c r="J3193" s="13" t="s">
        <v>29</v>
      </c>
      <c r="K3193" s="17" t="str">
        <f>IFERROR(__xludf.DUMMYFUNCTION("REGEXREPLACE(J3193, ""^[\d\s]+"", """")"),"значение показателя за год")</f>
        <v>значение показателя за год</v>
      </c>
      <c r="L3193" s="16">
        <f t="shared" si="18"/>
        <v>2</v>
      </c>
      <c r="M3193" s="13" t="s">
        <v>31</v>
      </c>
      <c r="N3193" s="13" t="str">
        <f>IFERROR(__xludf.DUMMYFUNCTION("REGEXEXTRACT(M3193, "" (.+)$"")"),"городское население")</f>
        <v>городское население</v>
      </c>
      <c r="O3193" s="18">
        <v>284.0</v>
      </c>
      <c r="P3193" s="18">
        <v>279.0</v>
      </c>
      <c r="Q3193" s="18">
        <v>299.0</v>
      </c>
      <c r="R3193" s="18">
        <v>283.0</v>
      </c>
      <c r="S3193" s="18">
        <v>232.0</v>
      </c>
      <c r="T3193" s="18">
        <v>222.0</v>
      </c>
      <c r="U3193" s="18">
        <v>205.0</v>
      </c>
      <c r="V3193" s="18">
        <v>232.0</v>
      </c>
      <c r="W3193" s="18">
        <v>209.0</v>
      </c>
      <c r="X3193" s="18">
        <v>163.0</v>
      </c>
      <c r="Y3193" s="18">
        <v>136.0</v>
      </c>
      <c r="Z3193" s="19" t="str">
        <f t="shared" si="6"/>
        <v/>
      </c>
      <c r="AA3193" s="19">
        <f t="shared" si="19"/>
        <v>2544</v>
      </c>
      <c r="AB3193" s="19" t="str">
        <f t="shared" si="8"/>
        <v/>
      </c>
      <c r="AC3193" s="19">
        <f t="shared" si="20"/>
        <v>231.2727273</v>
      </c>
      <c r="AD3193" s="19">
        <f t="shared" si="21"/>
        <v>300</v>
      </c>
      <c r="AE3193" s="19" t="str">
        <f t="shared" si="22"/>
        <v>Нет моды</v>
      </c>
      <c r="AF3193" s="19">
        <f t="shared" si="23"/>
        <v>136</v>
      </c>
      <c r="AG3193" s="19">
        <f t="shared" si="24"/>
        <v>299</v>
      </c>
      <c r="AH3193" s="20" t="str">
        <f t="shared" si="14"/>
        <v/>
      </c>
      <c r="AI3193" s="21"/>
      <c r="AJ3193" s="21"/>
      <c r="AK3193" s="21"/>
      <c r="AL3193" s="22">
        <f t="shared" si="25"/>
        <v>1</v>
      </c>
    </row>
    <row r="3194" ht="12.75" customHeight="1">
      <c r="A3194" s="13" t="s">
        <v>205</v>
      </c>
      <c r="B3194" s="13" t="str">
        <f>IFERROR(__xludf.DUMMYFUNCTION("REGEXREPLACE(A3194, ""\d"", """")"),"         Оренбургская область")</f>
        <v>         Оренбургская область</v>
      </c>
      <c r="C3194" s="14" t="str">
        <f t="shared" si="15"/>
        <v>Оренбургская область</v>
      </c>
      <c r="D3194" s="3">
        <f t="shared" si="16"/>
        <v>2</v>
      </c>
      <c r="E3194" s="15" t="s">
        <v>45</v>
      </c>
      <c r="F3194" s="13" t="str">
        <f>IFERROR(__xludf.DUMMYFUNCTION("REGEXEXTRACT(E3194, ""[А-Яа-я].*"")"),"Самоубийство")</f>
        <v>Самоубийство</v>
      </c>
      <c r="G3194" s="16">
        <f t="shared" si="17"/>
        <v>2</v>
      </c>
      <c r="H3194" s="13" t="s">
        <v>28</v>
      </c>
      <c r="I3194" s="13" t="str">
        <f>IFERROR(__xludf.DUMMYFUNCTION("REGEXREPLACE(H3194, "".*\s"", """")"),"человек")</f>
        <v>человек</v>
      </c>
      <c r="J3194" s="13" t="s">
        <v>29</v>
      </c>
      <c r="K3194" s="17" t="str">
        <f>IFERROR(__xludf.DUMMYFUNCTION("REGEXREPLACE(J3194, ""^[\d\s]+"", """")"),"значение показателя за год")</f>
        <v>значение показателя за год</v>
      </c>
      <c r="L3194" s="16">
        <f t="shared" si="18"/>
        <v>2</v>
      </c>
      <c r="M3194" s="13" t="s">
        <v>32</v>
      </c>
      <c r="N3194" s="13" t="str">
        <f>IFERROR(__xludf.DUMMYFUNCTION("REGEXEXTRACT(M3194, "" (.+)$"")"),"сельское население")</f>
        <v>сельское население</v>
      </c>
      <c r="O3194" s="18">
        <v>378.0</v>
      </c>
      <c r="P3194" s="18">
        <v>349.0</v>
      </c>
      <c r="Q3194" s="18">
        <v>312.0</v>
      </c>
      <c r="R3194" s="18">
        <v>292.0</v>
      </c>
      <c r="S3194" s="18">
        <v>283.0</v>
      </c>
      <c r="T3194" s="18">
        <v>260.0</v>
      </c>
      <c r="U3194" s="18">
        <v>265.0</v>
      </c>
      <c r="V3194" s="18">
        <v>262.0</v>
      </c>
      <c r="W3194" s="18">
        <v>186.0</v>
      </c>
      <c r="X3194" s="18">
        <v>203.0</v>
      </c>
      <c r="Y3194" s="18">
        <v>165.0</v>
      </c>
      <c r="Z3194" s="19" t="str">
        <f t="shared" si="6"/>
        <v/>
      </c>
      <c r="AA3194" s="19" t="str">
        <f t="shared" si="19"/>
        <v/>
      </c>
      <c r="AB3194" s="19">
        <f t="shared" si="8"/>
        <v>2955</v>
      </c>
      <c r="AC3194" s="19">
        <f t="shared" si="20"/>
        <v>268.6363636</v>
      </c>
      <c r="AD3194" s="19">
        <f t="shared" si="21"/>
        <v>261</v>
      </c>
      <c r="AE3194" s="19" t="str">
        <f t="shared" si="22"/>
        <v>Нет моды</v>
      </c>
      <c r="AF3194" s="19">
        <f t="shared" si="23"/>
        <v>165</v>
      </c>
      <c r="AG3194" s="19">
        <f t="shared" si="24"/>
        <v>378</v>
      </c>
      <c r="AH3194" s="20" t="str">
        <f t="shared" si="14"/>
        <v>Город: 46%; Село: 54%</v>
      </c>
      <c r="AI3194" s="21"/>
      <c r="AJ3194" s="21"/>
      <c r="AK3194" s="21"/>
      <c r="AL3194" s="22">
        <f t="shared" si="25"/>
        <v>1</v>
      </c>
    </row>
    <row r="3195" ht="12.75" customHeight="1">
      <c r="A3195" s="13" t="s">
        <v>205</v>
      </c>
      <c r="B3195" s="13" t="str">
        <f>IFERROR(__xludf.DUMMYFUNCTION("REGEXREPLACE(A3195, ""\d"", """")"),"         Оренбургская область")</f>
        <v>         Оренбургская область</v>
      </c>
      <c r="C3195" s="14" t="str">
        <f t="shared" si="15"/>
        <v>Оренбургская область</v>
      </c>
      <c r="D3195" s="3">
        <f t="shared" si="16"/>
        <v>2</v>
      </c>
      <c r="E3195" s="15" t="s">
        <v>46</v>
      </c>
      <c r="F3195" s="13" t="str">
        <f>IFERROR(__xludf.DUMMYFUNCTION("REGEXEXTRACT(E3195, ""[А-Яа-я].*"")"),"Случ.отравл.алкоголем")</f>
        <v>Случ.отравл.алкоголем</v>
      </c>
      <c r="G3195" s="16">
        <f t="shared" si="17"/>
        <v>2</v>
      </c>
      <c r="H3195" s="13" t="s">
        <v>28</v>
      </c>
      <c r="I3195" s="13" t="str">
        <f>IFERROR(__xludf.DUMMYFUNCTION("REGEXREPLACE(H3195, "".*\s"", """")"),"человек")</f>
        <v>человек</v>
      </c>
      <c r="J3195" s="13" t="s">
        <v>29</v>
      </c>
      <c r="K3195" s="17" t="str">
        <f>IFERROR(__xludf.DUMMYFUNCTION("REGEXREPLACE(J3195, ""^[\d\s]+"", """")"),"значение показателя за год")</f>
        <v>значение показателя за год</v>
      </c>
      <c r="L3195" s="16">
        <f t="shared" si="18"/>
        <v>2</v>
      </c>
      <c r="M3195" s="13" t="s">
        <v>30</v>
      </c>
      <c r="N3195" s="13" t="str">
        <f>IFERROR(__xludf.DUMMYFUNCTION("REGEXEXTRACT(M3195, "" (.+)$"")"),"все население")</f>
        <v>все население</v>
      </c>
      <c r="O3195" s="18">
        <v>99.0</v>
      </c>
      <c r="P3195" s="18">
        <v>91.0</v>
      </c>
      <c r="Q3195" s="18">
        <v>77.0</v>
      </c>
      <c r="R3195" s="18">
        <v>30.0</v>
      </c>
      <c r="S3195" s="18">
        <v>51.0</v>
      </c>
      <c r="T3195" s="18">
        <v>53.0</v>
      </c>
      <c r="U3195" s="18">
        <v>55.0</v>
      </c>
      <c r="V3195" s="18">
        <v>55.0</v>
      </c>
      <c r="W3195" s="18">
        <v>39.0</v>
      </c>
      <c r="X3195" s="18">
        <v>30.0</v>
      </c>
      <c r="Y3195" s="18">
        <v>24.0</v>
      </c>
      <c r="Z3195" s="19">
        <f t="shared" si="6"/>
        <v>604</v>
      </c>
      <c r="AA3195" s="19" t="str">
        <f t="shared" si="19"/>
        <v/>
      </c>
      <c r="AB3195" s="19" t="str">
        <f t="shared" si="8"/>
        <v/>
      </c>
      <c r="AC3195" s="19">
        <f t="shared" si="20"/>
        <v>54.90909091</v>
      </c>
      <c r="AD3195" s="19">
        <f t="shared" si="21"/>
        <v>132</v>
      </c>
      <c r="AE3195" s="19" t="str">
        <f t="shared" si="22"/>
        <v>Нет моды</v>
      </c>
      <c r="AF3195" s="19">
        <f t="shared" si="23"/>
        <v>24</v>
      </c>
      <c r="AG3195" s="19">
        <f t="shared" si="24"/>
        <v>99</v>
      </c>
      <c r="AH3195" s="20" t="str">
        <f t="shared" si="14"/>
        <v/>
      </c>
      <c r="AI3195" s="21"/>
      <c r="AJ3195" s="21"/>
      <c r="AK3195" s="21"/>
      <c r="AL3195" s="22">
        <f t="shared" si="25"/>
        <v>1</v>
      </c>
    </row>
    <row r="3196" ht="12.75" customHeight="1">
      <c r="A3196" s="13" t="s">
        <v>205</v>
      </c>
      <c r="B3196" s="13" t="str">
        <f>IFERROR(__xludf.DUMMYFUNCTION("REGEXREPLACE(A3196, ""\d"", """")"),"         Оренбургская область")</f>
        <v>         Оренбургская область</v>
      </c>
      <c r="C3196" s="14" t="str">
        <f t="shared" si="15"/>
        <v>Оренбургская область</v>
      </c>
      <c r="D3196" s="3">
        <f t="shared" si="16"/>
        <v>2</v>
      </c>
      <c r="E3196" s="15" t="s">
        <v>46</v>
      </c>
      <c r="F3196" s="13" t="str">
        <f>IFERROR(__xludf.DUMMYFUNCTION("REGEXEXTRACT(E3196, ""[А-Яа-я].*"")"),"Случ.отравл.алкоголем")</f>
        <v>Случ.отравл.алкоголем</v>
      </c>
      <c r="G3196" s="16">
        <f t="shared" si="17"/>
        <v>2</v>
      </c>
      <c r="H3196" s="13" t="s">
        <v>28</v>
      </c>
      <c r="I3196" s="13" t="str">
        <f>IFERROR(__xludf.DUMMYFUNCTION("REGEXREPLACE(H3196, "".*\s"", """")"),"человек")</f>
        <v>человек</v>
      </c>
      <c r="J3196" s="13" t="s">
        <v>29</v>
      </c>
      <c r="K3196" s="17" t="str">
        <f>IFERROR(__xludf.DUMMYFUNCTION("REGEXREPLACE(J3196, ""^[\d\s]+"", """")"),"значение показателя за год")</f>
        <v>значение показателя за год</v>
      </c>
      <c r="L3196" s="16">
        <f t="shared" si="18"/>
        <v>2</v>
      </c>
      <c r="M3196" s="13" t="s">
        <v>31</v>
      </c>
      <c r="N3196" s="13" t="str">
        <f>IFERROR(__xludf.DUMMYFUNCTION("REGEXEXTRACT(M3196, "" (.+)$"")"),"городское население")</f>
        <v>городское население</v>
      </c>
      <c r="O3196" s="18">
        <v>41.0</v>
      </c>
      <c r="P3196" s="18">
        <v>54.0</v>
      </c>
      <c r="Q3196" s="18">
        <v>42.0</v>
      </c>
      <c r="R3196" s="18">
        <v>9.0</v>
      </c>
      <c r="S3196" s="18">
        <v>22.0</v>
      </c>
      <c r="T3196" s="18">
        <v>24.0</v>
      </c>
      <c r="U3196" s="18">
        <v>15.0</v>
      </c>
      <c r="V3196" s="18">
        <v>27.0</v>
      </c>
      <c r="W3196" s="18">
        <v>16.0</v>
      </c>
      <c r="X3196" s="18">
        <v>10.0</v>
      </c>
      <c r="Y3196" s="18">
        <v>15.0</v>
      </c>
      <c r="Z3196" s="19" t="str">
        <f t="shared" si="6"/>
        <v/>
      </c>
      <c r="AA3196" s="19">
        <f t="shared" si="19"/>
        <v>275</v>
      </c>
      <c r="AB3196" s="19" t="str">
        <f t="shared" si="8"/>
        <v/>
      </c>
      <c r="AC3196" s="19">
        <f t="shared" si="20"/>
        <v>25</v>
      </c>
      <c r="AD3196" s="19">
        <f t="shared" si="21"/>
        <v>34.5</v>
      </c>
      <c r="AE3196" s="19" t="str">
        <f t="shared" si="22"/>
        <v>Нет моды</v>
      </c>
      <c r="AF3196" s="19">
        <f t="shared" si="23"/>
        <v>9</v>
      </c>
      <c r="AG3196" s="19">
        <f t="shared" si="24"/>
        <v>54</v>
      </c>
      <c r="AH3196" s="20" t="str">
        <f t="shared" si="14"/>
        <v/>
      </c>
      <c r="AI3196" s="21"/>
      <c r="AJ3196" s="21"/>
      <c r="AK3196" s="21"/>
      <c r="AL3196" s="22">
        <f t="shared" si="25"/>
        <v>1</v>
      </c>
    </row>
    <row r="3197" ht="12.75" customHeight="1">
      <c r="A3197" s="13" t="s">
        <v>205</v>
      </c>
      <c r="B3197" s="13" t="str">
        <f>IFERROR(__xludf.DUMMYFUNCTION("REGEXREPLACE(A3197, ""\d"", """")"),"         Оренбургская область")</f>
        <v>         Оренбургская область</v>
      </c>
      <c r="C3197" s="14" t="str">
        <f t="shared" si="15"/>
        <v>Оренбургская область</v>
      </c>
      <c r="D3197" s="3">
        <f t="shared" si="16"/>
        <v>2</v>
      </c>
      <c r="E3197" s="15" t="s">
        <v>46</v>
      </c>
      <c r="F3197" s="13" t="str">
        <f>IFERROR(__xludf.DUMMYFUNCTION("REGEXEXTRACT(E3197, ""[А-Яа-я].*"")"),"Случ.отравл.алкоголем")</f>
        <v>Случ.отравл.алкоголем</v>
      </c>
      <c r="G3197" s="16">
        <f t="shared" si="17"/>
        <v>2</v>
      </c>
      <c r="H3197" s="13" t="s">
        <v>28</v>
      </c>
      <c r="I3197" s="13" t="str">
        <f>IFERROR(__xludf.DUMMYFUNCTION("REGEXREPLACE(H3197, "".*\s"", """")"),"человек")</f>
        <v>человек</v>
      </c>
      <c r="J3197" s="13" t="s">
        <v>29</v>
      </c>
      <c r="K3197" s="17" t="str">
        <f>IFERROR(__xludf.DUMMYFUNCTION("REGEXREPLACE(J3197, ""^[\d\s]+"", """")"),"значение показателя за год")</f>
        <v>значение показателя за год</v>
      </c>
      <c r="L3197" s="16">
        <f t="shared" si="18"/>
        <v>2</v>
      </c>
      <c r="M3197" s="13" t="s">
        <v>32</v>
      </c>
      <c r="N3197" s="13" t="str">
        <f>IFERROR(__xludf.DUMMYFUNCTION("REGEXEXTRACT(M3197, "" (.+)$"")"),"сельское население")</f>
        <v>сельское население</v>
      </c>
      <c r="O3197" s="18">
        <v>58.0</v>
      </c>
      <c r="P3197" s="18">
        <v>37.0</v>
      </c>
      <c r="Q3197" s="18">
        <v>35.0</v>
      </c>
      <c r="R3197" s="18">
        <v>21.0</v>
      </c>
      <c r="S3197" s="18">
        <v>29.0</v>
      </c>
      <c r="T3197" s="18">
        <v>29.0</v>
      </c>
      <c r="U3197" s="18">
        <v>40.0</v>
      </c>
      <c r="V3197" s="18">
        <v>28.0</v>
      </c>
      <c r="W3197" s="18">
        <v>23.0</v>
      </c>
      <c r="X3197" s="18">
        <v>20.0</v>
      </c>
      <c r="Y3197" s="18">
        <v>9.0</v>
      </c>
      <c r="Z3197" s="19" t="str">
        <f t="shared" si="6"/>
        <v/>
      </c>
      <c r="AA3197" s="19" t="str">
        <f t="shared" si="19"/>
        <v/>
      </c>
      <c r="AB3197" s="19">
        <f t="shared" si="8"/>
        <v>329</v>
      </c>
      <c r="AC3197" s="19">
        <f t="shared" si="20"/>
        <v>29.90909091</v>
      </c>
      <c r="AD3197" s="19">
        <f t="shared" si="21"/>
        <v>25.5</v>
      </c>
      <c r="AE3197" s="19" t="str">
        <f t="shared" si="22"/>
        <v>Нет моды</v>
      </c>
      <c r="AF3197" s="19">
        <f t="shared" si="23"/>
        <v>9</v>
      </c>
      <c r="AG3197" s="19">
        <f t="shared" si="24"/>
        <v>58</v>
      </c>
      <c r="AH3197" s="20" t="str">
        <f t="shared" si="14"/>
        <v>Город: 46%; Село: 54%</v>
      </c>
      <c r="AI3197" s="21"/>
      <c r="AJ3197" s="21"/>
      <c r="AK3197" s="21"/>
      <c r="AL3197" s="22">
        <f t="shared" si="25"/>
        <v>1</v>
      </c>
    </row>
    <row r="3198" ht="12.75" customHeight="1">
      <c r="A3198" s="13" t="s">
        <v>205</v>
      </c>
      <c r="B3198" s="13" t="str">
        <f>IFERROR(__xludf.DUMMYFUNCTION("REGEXREPLACE(A3198, ""\d"", """")"),"         Оренбургская область")</f>
        <v>         Оренбургская область</v>
      </c>
      <c r="C3198" s="14" t="str">
        <f t="shared" si="15"/>
        <v>Оренбургская область</v>
      </c>
      <c r="D3198" s="3">
        <f t="shared" si="16"/>
        <v>2</v>
      </c>
      <c r="E3198" s="15" t="s">
        <v>47</v>
      </c>
      <c r="F3198" s="13" t="str">
        <f>IFERROR(__xludf.DUMMYFUNCTION("REGEXEXTRACT(E3198, ""[А-Яа-я].*"")"),"транспортные травмы всех видов")</f>
        <v>транспортные травмы всех видов</v>
      </c>
      <c r="G3198" s="16">
        <f t="shared" si="17"/>
        <v>2</v>
      </c>
      <c r="H3198" s="13" t="s">
        <v>28</v>
      </c>
      <c r="I3198" s="13" t="str">
        <f>IFERROR(__xludf.DUMMYFUNCTION("REGEXREPLACE(H3198, "".*\s"", """")"),"человек")</f>
        <v>человек</v>
      </c>
      <c r="J3198" s="13" t="s">
        <v>29</v>
      </c>
      <c r="K3198" s="17" t="str">
        <f>IFERROR(__xludf.DUMMYFUNCTION("REGEXREPLACE(J3198, ""^[\d\s]+"", """")"),"значение показателя за год")</f>
        <v>значение показателя за год</v>
      </c>
      <c r="L3198" s="16">
        <f t="shared" si="18"/>
        <v>2</v>
      </c>
      <c r="M3198" s="13" t="s">
        <v>30</v>
      </c>
      <c r="N3198" s="13" t="str">
        <f>IFERROR(__xludf.DUMMYFUNCTION("REGEXEXTRACT(M3198, "" (.+)$"")"),"все население")</f>
        <v>все население</v>
      </c>
      <c r="O3198" s="18">
        <v>403.0</v>
      </c>
      <c r="P3198" s="18">
        <v>449.0</v>
      </c>
      <c r="Q3198" s="18">
        <v>374.0</v>
      </c>
      <c r="R3198" s="18">
        <v>332.0</v>
      </c>
      <c r="S3198" s="23" t="s">
        <v>37</v>
      </c>
      <c r="T3198" s="23" t="s">
        <v>37</v>
      </c>
      <c r="U3198" s="23" t="s">
        <v>37</v>
      </c>
      <c r="V3198" s="23" t="s">
        <v>37</v>
      </c>
      <c r="W3198" s="23" t="s">
        <v>37</v>
      </c>
      <c r="X3198" s="23" t="s">
        <v>37</v>
      </c>
      <c r="Y3198" s="23" t="s">
        <v>37</v>
      </c>
      <c r="Z3198" s="19">
        <f t="shared" si="6"/>
        <v>1558</v>
      </c>
      <c r="AA3198" s="19" t="str">
        <f t="shared" si="19"/>
        <v/>
      </c>
      <c r="AB3198" s="19" t="str">
        <f t="shared" si="8"/>
        <v/>
      </c>
      <c r="AC3198" s="19">
        <f t="shared" si="20"/>
        <v>389.5</v>
      </c>
      <c r="AD3198" s="19">
        <f t="shared" si="21"/>
        <v>35</v>
      </c>
      <c r="AE3198" s="19" t="str">
        <f t="shared" si="22"/>
        <v>Нет моды</v>
      </c>
      <c r="AF3198" s="19">
        <f t="shared" si="23"/>
        <v>332</v>
      </c>
      <c r="AG3198" s="19">
        <f t="shared" si="24"/>
        <v>449</v>
      </c>
      <c r="AH3198" s="20" t="str">
        <f t="shared" si="14"/>
        <v/>
      </c>
      <c r="AI3198" s="24"/>
      <c r="AJ3198" s="24"/>
      <c r="AK3198" s="24"/>
      <c r="AL3198" s="22">
        <f t="shared" si="25"/>
        <v>1</v>
      </c>
    </row>
    <row r="3199" ht="12.75" customHeight="1">
      <c r="A3199" s="13" t="s">
        <v>205</v>
      </c>
      <c r="B3199" s="13" t="str">
        <f>IFERROR(__xludf.DUMMYFUNCTION("REGEXREPLACE(A3199, ""\d"", """")"),"         Оренбургская область")</f>
        <v>         Оренбургская область</v>
      </c>
      <c r="C3199" s="14" t="str">
        <f t="shared" si="15"/>
        <v>Оренбургская область</v>
      </c>
      <c r="D3199" s="3">
        <f t="shared" si="16"/>
        <v>2</v>
      </c>
      <c r="E3199" s="15" t="s">
        <v>47</v>
      </c>
      <c r="F3199" s="13" t="str">
        <f>IFERROR(__xludf.DUMMYFUNCTION("REGEXEXTRACT(E3199, ""[А-Яа-я].*"")"),"транспортные травмы всех видов")</f>
        <v>транспортные травмы всех видов</v>
      </c>
      <c r="G3199" s="16">
        <f t="shared" si="17"/>
        <v>2</v>
      </c>
      <c r="H3199" s="13" t="s">
        <v>28</v>
      </c>
      <c r="I3199" s="13" t="str">
        <f>IFERROR(__xludf.DUMMYFUNCTION("REGEXREPLACE(H3199, "".*\s"", """")"),"человек")</f>
        <v>человек</v>
      </c>
      <c r="J3199" s="13" t="s">
        <v>29</v>
      </c>
      <c r="K3199" s="17" t="str">
        <f>IFERROR(__xludf.DUMMYFUNCTION("REGEXREPLACE(J3199, ""^[\d\s]+"", """")"),"значение показателя за год")</f>
        <v>значение показателя за год</v>
      </c>
      <c r="L3199" s="16">
        <f t="shared" si="18"/>
        <v>2</v>
      </c>
      <c r="M3199" s="13" t="s">
        <v>31</v>
      </c>
      <c r="N3199" s="13" t="str">
        <f>IFERROR(__xludf.DUMMYFUNCTION("REGEXEXTRACT(M3199, "" (.+)$"")"),"городское население")</f>
        <v>городское население</v>
      </c>
      <c r="O3199" s="18">
        <v>184.0</v>
      </c>
      <c r="P3199" s="18">
        <v>198.0</v>
      </c>
      <c r="Q3199" s="18">
        <v>186.0</v>
      </c>
      <c r="R3199" s="18">
        <v>154.0</v>
      </c>
      <c r="S3199" s="23" t="s">
        <v>37</v>
      </c>
      <c r="T3199" s="23" t="s">
        <v>37</v>
      </c>
      <c r="U3199" s="23" t="s">
        <v>37</v>
      </c>
      <c r="V3199" s="23" t="s">
        <v>37</v>
      </c>
      <c r="W3199" s="23" t="s">
        <v>37</v>
      </c>
      <c r="X3199" s="23" t="s">
        <v>37</v>
      </c>
      <c r="Y3199" s="23" t="s">
        <v>37</v>
      </c>
      <c r="Z3199" s="19" t="str">
        <f t="shared" si="6"/>
        <v/>
      </c>
      <c r="AA3199" s="19">
        <f t="shared" si="19"/>
        <v>722</v>
      </c>
      <c r="AB3199" s="19" t="str">
        <f t="shared" si="8"/>
        <v/>
      </c>
      <c r="AC3199" s="19">
        <f t="shared" si="20"/>
        <v>180.5</v>
      </c>
      <c r="AD3199" s="19">
        <f t="shared" si="21"/>
        <v>265</v>
      </c>
      <c r="AE3199" s="19" t="str">
        <f t="shared" si="22"/>
        <v>Нет моды</v>
      </c>
      <c r="AF3199" s="19">
        <f t="shared" si="23"/>
        <v>154</v>
      </c>
      <c r="AG3199" s="19">
        <f t="shared" si="24"/>
        <v>198</v>
      </c>
      <c r="AH3199" s="20" t="str">
        <f t="shared" si="14"/>
        <v/>
      </c>
      <c r="AI3199" s="24"/>
      <c r="AJ3199" s="24"/>
      <c r="AK3199" s="24"/>
      <c r="AL3199" s="22">
        <f t="shared" si="25"/>
        <v>1</v>
      </c>
    </row>
    <row r="3200" ht="12.75" customHeight="1">
      <c r="A3200" s="13" t="s">
        <v>205</v>
      </c>
      <c r="B3200" s="13" t="str">
        <f>IFERROR(__xludf.DUMMYFUNCTION("REGEXREPLACE(A3200, ""\d"", """")"),"         Оренбургская область")</f>
        <v>         Оренбургская область</v>
      </c>
      <c r="C3200" s="14" t="str">
        <f t="shared" si="15"/>
        <v>Оренбургская область</v>
      </c>
      <c r="D3200" s="3">
        <f t="shared" si="16"/>
        <v>2</v>
      </c>
      <c r="E3200" s="15" t="s">
        <v>47</v>
      </c>
      <c r="F3200" s="13" t="str">
        <f>IFERROR(__xludf.DUMMYFUNCTION("REGEXEXTRACT(E3200, ""[А-Яа-я].*"")"),"транспортные травмы всех видов")</f>
        <v>транспортные травмы всех видов</v>
      </c>
      <c r="G3200" s="16">
        <f t="shared" si="17"/>
        <v>2</v>
      </c>
      <c r="H3200" s="13" t="s">
        <v>28</v>
      </c>
      <c r="I3200" s="13" t="str">
        <f>IFERROR(__xludf.DUMMYFUNCTION("REGEXREPLACE(H3200, "".*\s"", """")"),"человек")</f>
        <v>человек</v>
      </c>
      <c r="J3200" s="13" t="s">
        <v>29</v>
      </c>
      <c r="K3200" s="17" t="str">
        <f>IFERROR(__xludf.DUMMYFUNCTION("REGEXREPLACE(J3200, ""^[\d\s]+"", """")"),"значение показателя за год")</f>
        <v>значение показателя за год</v>
      </c>
      <c r="L3200" s="16">
        <f t="shared" si="18"/>
        <v>2</v>
      </c>
      <c r="M3200" s="13" t="s">
        <v>32</v>
      </c>
      <c r="N3200" s="13" t="str">
        <f>IFERROR(__xludf.DUMMYFUNCTION("REGEXEXTRACT(M3200, "" (.+)$"")"),"сельское население")</f>
        <v>сельское население</v>
      </c>
      <c r="O3200" s="18">
        <v>219.0</v>
      </c>
      <c r="P3200" s="18">
        <v>251.0</v>
      </c>
      <c r="Q3200" s="18">
        <v>188.0</v>
      </c>
      <c r="R3200" s="18">
        <v>178.0</v>
      </c>
      <c r="S3200" s="23" t="s">
        <v>37</v>
      </c>
      <c r="T3200" s="23" t="s">
        <v>37</v>
      </c>
      <c r="U3200" s="23" t="s">
        <v>37</v>
      </c>
      <c r="V3200" s="23" t="s">
        <v>37</v>
      </c>
      <c r="W3200" s="23" t="s">
        <v>37</v>
      </c>
      <c r="X3200" s="23" t="s">
        <v>37</v>
      </c>
      <c r="Y3200" s="23" t="s">
        <v>37</v>
      </c>
      <c r="Z3200" s="19" t="str">
        <f t="shared" si="6"/>
        <v/>
      </c>
      <c r="AA3200" s="19" t="str">
        <f t="shared" si="19"/>
        <v/>
      </c>
      <c r="AB3200" s="19">
        <f t="shared" si="8"/>
        <v>836</v>
      </c>
      <c r="AC3200" s="19">
        <f t="shared" si="20"/>
        <v>209</v>
      </c>
      <c r="AD3200" s="19">
        <f t="shared" si="21"/>
        <v>187</v>
      </c>
      <c r="AE3200" s="19" t="str">
        <f t="shared" si="22"/>
        <v>Нет моды</v>
      </c>
      <c r="AF3200" s="19">
        <f t="shared" si="23"/>
        <v>178</v>
      </c>
      <c r="AG3200" s="19">
        <f t="shared" si="24"/>
        <v>251</v>
      </c>
      <c r="AH3200" s="20" t="str">
        <f t="shared" si="14"/>
        <v>Город: 46%; Село: 54%</v>
      </c>
      <c r="AI3200" s="24"/>
      <c r="AJ3200" s="24"/>
      <c r="AK3200" s="24"/>
      <c r="AL3200" s="22">
        <f t="shared" si="25"/>
        <v>1</v>
      </c>
    </row>
    <row r="3201" ht="12.75" customHeight="1">
      <c r="A3201" s="13" t="s">
        <v>205</v>
      </c>
      <c r="B3201" s="13" t="str">
        <f>IFERROR(__xludf.DUMMYFUNCTION("REGEXREPLACE(A3201, ""\d"", """")"),"         Оренбургская область")</f>
        <v>         Оренбургская область</v>
      </c>
      <c r="C3201" s="14" t="str">
        <f t="shared" si="15"/>
        <v>Оренбургская область</v>
      </c>
      <c r="D3201" s="3">
        <f t="shared" si="16"/>
        <v>2</v>
      </c>
      <c r="E3201" s="15" t="s">
        <v>48</v>
      </c>
      <c r="F3201" s="13" t="str">
        <f>IFERROR(__xludf.DUMMYFUNCTION("REGEXEXTRACT(E3201, ""[А-Яа-я].*"")"),"Убийство")</f>
        <v>Убийство</v>
      </c>
      <c r="G3201" s="16">
        <f t="shared" si="17"/>
        <v>2</v>
      </c>
      <c r="H3201" s="13" t="s">
        <v>28</v>
      </c>
      <c r="I3201" s="13" t="str">
        <f>IFERROR(__xludf.DUMMYFUNCTION("REGEXREPLACE(H3201, "".*\s"", """")"),"человек")</f>
        <v>человек</v>
      </c>
      <c r="J3201" s="13" t="s">
        <v>29</v>
      </c>
      <c r="K3201" s="17" t="str">
        <f>IFERROR(__xludf.DUMMYFUNCTION("REGEXREPLACE(J3201, ""^[\d\s]+"", """")"),"значение показателя за год")</f>
        <v>значение показателя за год</v>
      </c>
      <c r="L3201" s="16">
        <f t="shared" si="18"/>
        <v>2</v>
      </c>
      <c r="M3201" s="13" t="s">
        <v>30</v>
      </c>
      <c r="N3201" s="13" t="str">
        <f>IFERROR(__xludf.DUMMYFUNCTION("REGEXEXTRACT(M3201, "" (.+)$"")"),"все население")</f>
        <v>все население</v>
      </c>
      <c r="O3201" s="18">
        <v>248.0</v>
      </c>
      <c r="P3201" s="18">
        <v>211.0</v>
      </c>
      <c r="Q3201" s="18">
        <v>209.0</v>
      </c>
      <c r="R3201" s="18">
        <v>190.0</v>
      </c>
      <c r="S3201" s="18">
        <v>171.0</v>
      </c>
      <c r="T3201" s="18">
        <v>148.0</v>
      </c>
      <c r="U3201" s="18">
        <v>132.0</v>
      </c>
      <c r="V3201" s="18">
        <v>107.0</v>
      </c>
      <c r="W3201" s="18">
        <v>101.0</v>
      </c>
      <c r="X3201" s="18">
        <v>103.0</v>
      </c>
      <c r="Y3201" s="18">
        <v>101.0</v>
      </c>
      <c r="Z3201" s="19">
        <f t="shared" si="6"/>
        <v>1721</v>
      </c>
      <c r="AA3201" s="19" t="str">
        <f t="shared" si="19"/>
        <v/>
      </c>
      <c r="AB3201" s="19" t="str">
        <f t="shared" si="8"/>
        <v/>
      </c>
      <c r="AC3201" s="19">
        <f t="shared" si="20"/>
        <v>156.4545455</v>
      </c>
      <c r="AD3201" s="19">
        <f t="shared" si="21"/>
        <v>178</v>
      </c>
      <c r="AE3201" s="19" t="str">
        <f t="shared" si="22"/>
        <v>Нет моды</v>
      </c>
      <c r="AF3201" s="19">
        <f t="shared" si="23"/>
        <v>101</v>
      </c>
      <c r="AG3201" s="19">
        <f t="shared" si="24"/>
        <v>248</v>
      </c>
      <c r="AH3201" s="20" t="str">
        <f t="shared" si="14"/>
        <v/>
      </c>
      <c r="AI3201" s="21"/>
      <c r="AJ3201" s="21"/>
      <c r="AK3201" s="21"/>
      <c r="AL3201" s="22">
        <f t="shared" si="25"/>
        <v>1</v>
      </c>
    </row>
    <row r="3202" ht="12.75" customHeight="1">
      <c r="A3202" s="13" t="s">
        <v>205</v>
      </c>
      <c r="B3202" s="13" t="str">
        <f>IFERROR(__xludf.DUMMYFUNCTION("REGEXREPLACE(A3202, ""\d"", """")"),"         Оренбургская область")</f>
        <v>         Оренбургская область</v>
      </c>
      <c r="C3202" s="14" t="str">
        <f t="shared" si="15"/>
        <v>Оренбургская область</v>
      </c>
      <c r="D3202" s="3">
        <f t="shared" si="16"/>
        <v>2</v>
      </c>
      <c r="E3202" s="15" t="s">
        <v>48</v>
      </c>
      <c r="F3202" s="13" t="str">
        <f>IFERROR(__xludf.DUMMYFUNCTION("REGEXEXTRACT(E3202, ""[А-Яа-я].*"")"),"Убийство")</f>
        <v>Убийство</v>
      </c>
      <c r="G3202" s="16">
        <f t="shared" si="17"/>
        <v>2</v>
      </c>
      <c r="H3202" s="13" t="s">
        <v>28</v>
      </c>
      <c r="I3202" s="13" t="str">
        <f>IFERROR(__xludf.DUMMYFUNCTION("REGEXREPLACE(H3202, "".*\s"", """")"),"человек")</f>
        <v>человек</v>
      </c>
      <c r="J3202" s="13" t="s">
        <v>29</v>
      </c>
      <c r="K3202" s="17" t="str">
        <f>IFERROR(__xludf.DUMMYFUNCTION("REGEXREPLACE(J3202, ""^[\d\s]+"", """")"),"значение показателя за год")</f>
        <v>значение показателя за год</v>
      </c>
      <c r="L3202" s="16">
        <f t="shared" si="18"/>
        <v>2</v>
      </c>
      <c r="M3202" s="13" t="s">
        <v>31</v>
      </c>
      <c r="N3202" s="13" t="str">
        <f>IFERROR(__xludf.DUMMYFUNCTION("REGEXEXTRACT(M3202, "" (.+)$"")"),"городское население")</f>
        <v>городское население</v>
      </c>
      <c r="O3202" s="18">
        <v>144.0</v>
      </c>
      <c r="P3202" s="18">
        <v>125.0</v>
      </c>
      <c r="Q3202" s="18">
        <v>116.0</v>
      </c>
      <c r="R3202" s="18">
        <v>99.0</v>
      </c>
      <c r="S3202" s="18">
        <v>83.0</v>
      </c>
      <c r="T3202" s="18">
        <v>81.0</v>
      </c>
      <c r="U3202" s="18">
        <v>70.0</v>
      </c>
      <c r="V3202" s="18">
        <v>56.0</v>
      </c>
      <c r="W3202" s="18">
        <v>60.0</v>
      </c>
      <c r="X3202" s="18">
        <v>54.0</v>
      </c>
      <c r="Y3202" s="18">
        <v>54.0</v>
      </c>
      <c r="Z3202" s="19" t="str">
        <f t="shared" si="6"/>
        <v/>
      </c>
      <c r="AA3202" s="19">
        <f t="shared" si="19"/>
        <v>942</v>
      </c>
      <c r="AB3202" s="19" t="str">
        <f t="shared" si="8"/>
        <v/>
      </c>
      <c r="AC3202" s="19">
        <f t="shared" si="20"/>
        <v>85.63636364</v>
      </c>
      <c r="AD3202" s="19">
        <f t="shared" si="21"/>
        <v>105</v>
      </c>
      <c r="AE3202" s="19" t="str">
        <f t="shared" si="22"/>
        <v>Нет моды</v>
      </c>
      <c r="AF3202" s="19">
        <f t="shared" si="23"/>
        <v>54</v>
      </c>
      <c r="AG3202" s="19">
        <f t="shared" si="24"/>
        <v>144</v>
      </c>
      <c r="AH3202" s="20" t="str">
        <f t="shared" si="14"/>
        <v/>
      </c>
      <c r="AI3202" s="21"/>
      <c r="AJ3202" s="21"/>
      <c r="AK3202" s="21"/>
      <c r="AL3202" s="22">
        <f t="shared" si="25"/>
        <v>1</v>
      </c>
    </row>
    <row r="3203" ht="12.75" customHeight="1">
      <c r="A3203" s="13" t="s">
        <v>205</v>
      </c>
      <c r="B3203" s="13" t="str">
        <f>IFERROR(__xludf.DUMMYFUNCTION("REGEXREPLACE(A3203, ""\d"", """")"),"         Оренбургская область")</f>
        <v>         Оренбургская область</v>
      </c>
      <c r="C3203" s="14" t="str">
        <f t="shared" si="15"/>
        <v>Оренбургская область</v>
      </c>
      <c r="D3203" s="3">
        <f t="shared" si="16"/>
        <v>2</v>
      </c>
      <c r="E3203" s="15" t="s">
        <v>48</v>
      </c>
      <c r="F3203" s="13" t="str">
        <f>IFERROR(__xludf.DUMMYFUNCTION("REGEXEXTRACT(E3203, ""[А-Яа-я].*"")"),"Убийство")</f>
        <v>Убийство</v>
      </c>
      <c r="G3203" s="16">
        <f t="shared" si="17"/>
        <v>2</v>
      </c>
      <c r="H3203" s="13" t="s">
        <v>28</v>
      </c>
      <c r="I3203" s="13" t="str">
        <f>IFERROR(__xludf.DUMMYFUNCTION("REGEXREPLACE(H3203, "".*\s"", """")"),"человек")</f>
        <v>человек</v>
      </c>
      <c r="J3203" s="13" t="s">
        <v>29</v>
      </c>
      <c r="K3203" s="17" t="str">
        <f>IFERROR(__xludf.DUMMYFUNCTION("REGEXREPLACE(J3203, ""^[\d\s]+"", """")"),"значение показателя за год")</f>
        <v>значение показателя за год</v>
      </c>
      <c r="L3203" s="16">
        <f t="shared" si="18"/>
        <v>2</v>
      </c>
      <c r="M3203" s="13" t="s">
        <v>32</v>
      </c>
      <c r="N3203" s="13" t="str">
        <f>IFERROR(__xludf.DUMMYFUNCTION("REGEXEXTRACT(M3203, "" (.+)$"")"),"сельское население")</f>
        <v>сельское население</v>
      </c>
      <c r="O3203" s="18">
        <v>104.0</v>
      </c>
      <c r="P3203" s="18">
        <v>86.0</v>
      </c>
      <c r="Q3203" s="18">
        <v>93.0</v>
      </c>
      <c r="R3203" s="18">
        <v>91.0</v>
      </c>
      <c r="S3203" s="18">
        <v>88.0</v>
      </c>
      <c r="T3203" s="18">
        <v>67.0</v>
      </c>
      <c r="U3203" s="18">
        <v>62.0</v>
      </c>
      <c r="V3203" s="18">
        <v>51.0</v>
      </c>
      <c r="W3203" s="18">
        <v>41.0</v>
      </c>
      <c r="X3203" s="18">
        <v>49.0</v>
      </c>
      <c r="Y3203" s="18">
        <v>47.0</v>
      </c>
      <c r="Z3203" s="19" t="str">
        <f t="shared" si="6"/>
        <v/>
      </c>
      <c r="AA3203" s="19" t="str">
        <f t="shared" si="19"/>
        <v/>
      </c>
      <c r="AB3203" s="19">
        <f t="shared" si="8"/>
        <v>779</v>
      </c>
      <c r="AC3203" s="19">
        <f t="shared" si="20"/>
        <v>70.81818182</v>
      </c>
      <c r="AD3203" s="19">
        <f t="shared" si="21"/>
        <v>75.5</v>
      </c>
      <c r="AE3203" s="19" t="str">
        <f t="shared" si="22"/>
        <v>Нет моды</v>
      </c>
      <c r="AF3203" s="19">
        <f t="shared" si="23"/>
        <v>41</v>
      </c>
      <c r="AG3203" s="19">
        <f t="shared" si="24"/>
        <v>104</v>
      </c>
      <c r="AH3203" s="20" t="str">
        <f t="shared" si="14"/>
        <v>Город: 55%; Село: 45%</v>
      </c>
      <c r="AI3203" s="21"/>
      <c r="AJ3203" s="21"/>
      <c r="AK3203" s="21"/>
      <c r="AL3203" s="22">
        <f t="shared" si="25"/>
        <v>1</v>
      </c>
    </row>
    <row r="3204" ht="12.75" customHeight="1">
      <c r="A3204" s="13" t="s">
        <v>205</v>
      </c>
      <c r="B3204" s="13" t="str">
        <f>IFERROR(__xludf.DUMMYFUNCTION("REGEXREPLACE(A3204, ""\d"", """")"),"         Оренбургская область")</f>
        <v>         Оренбургская область</v>
      </c>
      <c r="C3204" s="14" t="str">
        <f t="shared" si="15"/>
        <v>Оренбургская область</v>
      </c>
      <c r="D3204" s="3">
        <f t="shared" si="16"/>
        <v>2</v>
      </c>
      <c r="E3204" s="15" t="s">
        <v>49</v>
      </c>
      <c r="F3204" s="13" t="str">
        <f>IFERROR(__xludf.DUMMYFUNCTION("REGEXEXTRACT(E3204, ""[А-Яа-я].*"")"),"Цереброваскулярные болезни")</f>
        <v>Цереброваскулярные болезни</v>
      </c>
      <c r="G3204" s="16">
        <f t="shared" si="17"/>
        <v>2</v>
      </c>
      <c r="H3204" s="13" t="s">
        <v>28</v>
      </c>
      <c r="I3204" s="13" t="str">
        <f>IFERROR(__xludf.DUMMYFUNCTION("REGEXREPLACE(H3204, "".*\s"", """")"),"человек")</f>
        <v>человек</v>
      </c>
      <c r="J3204" s="13" t="s">
        <v>29</v>
      </c>
      <c r="K3204" s="17" t="str">
        <f>IFERROR(__xludf.DUMMYFUNCTION("REGEXREPLACE(J3204, ""^[\d\s]+"", """")"),"значение показателя за год")</f>
        <v>значение показателя за год</v>
      </c>
      <c r="L3204" s="16">
        <f t="shared" si="18"/>
        <v>2</v>
      </c>
      <c r="M3204" s="13" t="s">
        <v>30</v>
      </c>
      <c r="N3204" s="13" t="str">
        <f>IFERROR(__xludf.DUMMYFUNCTION("REGEXEXTRACT(M3204, "" (.+)$"")"),"все население")</f>
        <v>все население</v>
      </c>
      <c r="O3204" s="18">
        <v>4437.0</v>
      </c>
      <c r="P3204" s="18">
        <v>4502.0</v>
      </c>
      <c r="Q3204" s="18">
        <v>4068.0</v>
      </c>
      <c r="R3204" s="18">
        <v>3656.0</v>
      </c>
      <c r="S3204" s="18">
        <v>3807.0</v>
      </c>
      <c r="T3204" s="18">
        <v>3987.0</v>
      </c>
      <c r="U3204" s="18">
        <v>3724.0</v>
      </c>
      <c r="V3204" s="18">
        <v>3925.0</v>
      </c>
      <c r="W3204" s="18">
        <v>3569.0</v>
      </c>
      <c r="X3204" s="18">
        <v>3624.0</v>
      </c>
      <c r="Y3204" s="18">
        <v>3775.0</v>
      </c>
      <c r="Z3204" s="19">
        <f t="shared" si="6"/>
        <v>43074</v>
      </c>
      <c r="AA3204" s="19" t="str">
        <f t="shared" si="19"/>
        <v/>
      </c>
      <c r="AB3204" s="19" t="str">
        <f t="shared" si="8"/>
        <v/>
      </c>
      <c r="AC3204" s="19">
        <f t="shared" si="20"/>
        <v>3915.818182</v>
      </c>
      <c r="AD3204" s="19">
        <f t="shared" si="21"/>
        <v>1836.5</v>
      </c>
      <c r="AE3204" s="19" t="str">
        <f t="shared" si="22"/>
        <v>Нет моды</v>
      </c>
      <c r="AF3204" s="19">
        <f t="shared" si="23"/>
        <v>3569</v>
      </c>
      <c r="AG3204" s="19">
        <f t="shared" si="24"/>
        <v>4502</v>
      </c>
      <c r="AH3204" s="20" t="str">
        <f t="shared" si="14"/>
        <v/>
      </c>
      <c r="AI3204" s="21"/>
      <c r="AJ3204" s="21"/>
      <c r="AK3204" s="21"/>
      <c r="AL3204" s="22">
        <f t="shared" si="25"/>
        <v>1</v>
      </c>
    </row>
    <row r="3205" ht="12.75" customHeight="1">
      <c r="A3205" s="13" t="s">
        <v>205</v>
      </c>
      <c r="B3205" s="13" t="str">
        <f>IFERROR(__xludf.DUMMYFUNCTION("REGEXREPLACE(A3205, ""\d"", """")"),"         Оренбургская область")</f>
        <v>         Оренбургская область</v>
      </c>
      <c r="C3205" s="14" t="str">
        <f t="shared" si="15"/>
        <v>Оренбургская область</v>
      </c>
      <c r="D3205" s="3">
        <f t="shared" si="16"/>
        <v>2</v>
      </c>
      <c r="E3205" s="15" t="s">
        <v>49</v>
      </c>
      <c r="F3205" s="13" t="str">
        <f>IFERROR(__xludf.DUMMYFUNCTION("REGEXEXTRACT(E3205, ""[А-Яа-я].*"")"),"Цереброваскулярные болезни")</f>
        <v>Цереброваскулярные болезни</v>
      </c>
      <c r="G3205" s="16">
        <f t="shared" si="17"/>
        <v>2</v>
      </c>
      <c r="H3205" s="13" t="s">
        <v>28</v>
      </c>
      <c r="I3205" s="13" t="str">
        <f>IFERROR(__xludf.DUMMYFUNCTION("REGEXREPLACE(H3205, "".*\s"", """")"),"человек")</f>
        <v>человек</v>
      </c>
      <c r="J3205" s="13" t="s">
        <v>29</v>
      </c>
      <c r="K3205" s="17" t="str">
        <f>IFERROR(__xludf.DUMMYFUNCTION("REGEXREPLACE(J3205, ""^[\d\s]+"", """")"),"значение показателя за год")</f>
        <v>значение показателя за год</v>
      </c>
      <c r="L3205" s="16">
        <f t="shared" si="18"/>
        <v>2</v>
      </c>
      <c r="M3205" s="13" t="s">
        <v>31</v>
      </c>
      <c r="N3205" s="13" t="str">
        <f>IFERROR(__xludf.DUMMYFUNCTION("REGEXEXTRACT(M3205, "" (.+)$"")"),"городское население")</f>
        <v>городское население</v>
      </c>
      <c r="O3205" s="18">
        <v>3176.0</v>
      </c>
      <c r="P3205" s="18">
        <v>3145.0</v>
      </c>
      <c r="Q3205" s="18">
        <v>2663.0</v>
      </c>
      <c r="R3205" s="18">
        <v>2358.0</v>
      </c>
      <c r="S3205" s="18">
        <v>2443.0</v>
      </c>
      <c r="T3205" s="18">
        <v>2478.0</v>
      </c>
      <c r="U3205" s="18">
        <v>2360.0</v>
      </c>
      <c r="V3205" s="18">
        <v>2502.0</v>
      </c>
      <c r="W3205" s="18">
        <v>2139.0</v>
      </c>
      <c r="X3205" s="18">
        <v>2100.0</v>
      </c>
      <c r="Y3205" s="18">
        <v>2129.0</v>
      </c>
      <c r="Z3205" s="19" t="str">
        <f t="shared" si="6"/>
        <v/>
      </c>
      <c r="AA3205" s="19">
        <f t="shared" si="19"/>
        <v>27493</v>
      </c>
      <c r="AB3205" s="19" t="str">
        <f t="shared" si="8"/>
        <v/>
      </c>
      <c r="AC3205" s="19">
        <f t="shared" si="20"/>
        <v>2499.363636</v>
      </c>
      <c r="AD3205" s="19">
        <f t="shared" si="21"/>
        <v>3372.5</v>
      </c>
      <c r="AE3205" s="19" t="str">
        <f t="shared" si="22"/>
        <v>Нет моды</v>
      </c>
      <c r="AF3205" s="19">
        <f t="shared" si="23"/>
        <v>2100</v>
      </c>
      <c r="AG3205" s="19">
        <f t="shared" si="24"/>
        <v>3176</v>
      </c>
      <c r="AH3205" s="20" t="str">
        <f t="shared" si="14"/>
        <v/>
      </c>
      <c r="AI3205" s="21"/>
      <c r="AJ3205" s="21"/>
      <c r="AK3205" s="21"/>
      <c r="AL3205" s="22">
        <f t="shared" si="25"/>
        <v>1</v>
      </c>
    </row>
    <row r="3206" ht="12.75" customHeight="1">
      <c r="A3206" s="13" t="s">
        <v>205</v>
      </c>
      <c r="B3206" s="13" t="str">
        <f>IFERROR(__xludf.DUMMYFUNCTION("REGEXREPLACE(A3206, ""\d"", """")"),"         Оренбургская область")</f>
        <v>         Оренбургская область</v>
      </c>
      <c r="C3206" s="14" t="str">
        <f t="shared" si="15"/>
        <v>Оренбургская область</v>
      </c>
      <c r="D3206" s="3">
        <f t="shared" si="16"/>
        <v>2</v>
      </c>
      <c r="E3206" s="15" t="s">
        <v>49</v>
      </c>
      <c r="F3206" s="13" t="str">
        <f>IFERROR(__xludf.DUMMYFUNCTION("REGEXEXTRACT(E3206, ""[А-Яа-я].*"")"),"Цереброваскулярные болезни")</f>
        <v>Цереброваскулярные болезни</v>
      </c>
      <c r="G3206" s="16">
        <f t="shared" si="17"/>
        <v>2</v>
      </c>
      <c r="H3206" s="13" t="s">
        <v>28</v>
      </c>
      <c r="I3206" s="13" t="str">
        <f>IFERROR(__xludf.DUMMYFUNCTION("REGEXREPLACE(H3206, "".*\s"", """")"),"человек")</f>
        <v>человек</v>
      </c>
      <c r="J3206" s="13" t="s">
        <v>29</v>
      </c>
      <c r="K3206" s="17" t="str">
        <f>IFERROR(__xludf.DUMMYFUNCTION("REGEXREPLACE(J3206, ""^[\d\s]+"", """")"),"значение показателя за год")</f>
        <v>значение показателя за год</v>
      </c>
      <c r="L3206" s="16">
        <f t="shared" si="18"/>
        <v>2</v>
      </c>
      <c r="M3206" s="13" t="s">
        <v>32</v>
      </c>
      <c r="N3206" s="13" t="str">
        <f>IFERROR(__xludf.DUMMYFUNCTION("REGEXEXTRACT(M3206, "" (.+)$"")"),"сельское население")</f>
        <v>сельское население</v>
      </c>
      <c r="O3206" s="18">
        <v>1261.0</v>
      </c>
      <c r="P3206" s="18">
        <v>1357.0</v>
      </c>
      <c r="Q3206" s="18">
        <v>1405.0</v>
      </c>
      <c r="R3206" s="18">
        <v>1298.0</v>
      </c>
      <c r="S3206" s="18">
        <v>1364.0</v>
      </c>
      <c r="T3206" s="18">
        <v>1509.0</v>
      </c>
      <c r="U3206" s="18">
        <v>1364.0</v>
      </c>
      <c r="V3206" s="18">
        <v>1423.0</v>
      </c>
      <c r="W3206" s="18">
        <v>1430.0</v>
      </c>
      <c r="X3206" s="18">
        <v>1524.0</v>
      </c>
      <c r="Y3206" s="18">
        <v>1646.0</v>
      </c>
      <c r="Z3206" s="19" t="str">
        <f t="shared" si="6"/>
        <v/>
      </c>
      <c r="AA3206" s="19" t="str">
        <f t="shared" si="19"/>
        <v/>
      </c>
      <c r="AB3206" s="19">
        <f t="shared" si="8"/>
        <v>15581</v>
      </c>
      <c r="AC3206" s="19">
        <f t="shared" si="20"/>
        <v>1416.454545</v>
      </c>
      <c r="AD3206" s="19">
        <f t="shared" si="21"/>
        <v>1873</v>
      </c>
      <c r="AE3206" s="19" t="str">
        <f t="shared" si="22"/>
        <v>Нет моды</v>
      </c>
      <c r="AF3206" s="19">
        <f t="shared" si="23"/>
        <v>1261</v>
      </c>
      <c r="AG3206" s="19">
        <f t="shared" si="24"/>
        <v>1646</v>
      </c>
      <c r="AH3206" s="20" t="str">
        <f t="shared" si="14"/>
        <v>Город: 64%; Село: 36%</v>
      </c>
      <c r="AI3206" s="21"/>
      <c r="AJ3206" s="21"/>
      <c r="AK3206" s="21"/>
      <c r="AL3206" s="22">
        <f t="shared" si="25"/>
        <v>1</v>
      </c>
    </row>
    <row r="3207" ht="12.75" customHeight="1">
      <c r="A3207" s="13" t="s">
        <v>206</v>
      </c>
      <c r="B3207" s="13" t="str">
        <f>IFERROR(__xludf.DUMMYFUNCTION("REGEXREPLACE(A3207, ""\d"", """")"),"         Пензенская область")</f>
        <v>         Пензенская область</v>
      </c>
      <c r="C3207" s="14" t="str">
        <f t="shared" si="15"/>
        <v>Пензенская область</v>
      </c>
      <c r="D3207" s="3">
        <f t="shared" si="16"/>
        <v>2</v>
      </c>
      <c r="E3207" s="15" t="s">
        <v>27</v>
      </c>
      <c r="F3207" s="13" t="str">
        <f>IFERROR(__xludf.DUMMYFUNCTION("REGEXEXTRACT(E3207, ""[А-Яа-я].*"")"),"Болезни органов дыхания")</f>
        <v>Болезни органов дыхания</v>
      </c>
      <c r="G3207" s="16">
        <f t="shared" si="17"/>
        <v>2</v>
      </c>
      <c r="H3207" s="13" t="s">
        <v>28</v>
      </c>
      <c r="I3207" s="13" t="str">
        <f>IFERROR(__xludf.DUMMYFUNCTION("REGEXREPLACE(H3207, "".*\s"", """")"),"человек")</f>
        <v>человек</v>
      </c>
      <c r="J3207" s="13" t="s">
        <v>29</v>
      </c>
      <c r="K3207" s="17" t="str">
        <f>IFERROR(__xludf.DUMMYFUNCTION("REGEXREPLACE(J3207, ""^[\d\s]+"", """")"),"значение показателя за год")</f>
        <v>значение показателя за год</v>
      </c>
      <c r="L3207" s="16">
        <f t="shared" si="18"/>
        <v>2</v>
      </c>
      <c r="M3207" s="13" t="s">
        <v>30</v>
      </c>
      <c r="N3207" s="13" t="str">
        <f>IFERROR(__xludf.DUMMYFUNCTION("REGEXEXTRACT(M3207, "" (.+)$"")"),"все население")</f>
        <v>все население</v>
      </c>
      <c r="O3207" s="18">
        <v>723.0</v>
      </c>
      <c r="P3207" s="18">
        <v>889.0</v>
      </c>
      <c r="Q3207" s="18">
        <v>863.0</v>
      </c>
      <c r="R3207" s="18">
        <v>876.0</v>
      </c>
      <c r="S3207" s="18">
        <v>634.0</v>
      </c>
      <c r="T3207" s="18">
        <v>583.0</v>
      </c>
      <c r="U3207" s="18">
        <v>476.0</v>
      </c>
      <c r="V3207" s="18">
        <v>670.0</v>
      </c>
      <c r="W3207" s="18">
        <v>653.0</v>
      </c>
      <c r="X3207" s="18">
        <v>646.0</v>
      </c>
      <c r="Y3207" s="18">
        <v>728.0</v>
      </c>
      <c r="Z3207" s="19">
        <f t="shared" si="6"/>
        <v>7741</v>
      </c>
      <c r="AA3207" s="19" t="str">
        <f t="shared" si="19"/>
        <v/>
      </c>
      <c r="AB3207" s="19" t="str">
        <f t="shared" si="8"/>
        <v/>
      </c>
      <c r="AC3207" s="19">
        <f t="shared" si="20"/>
        <v>703.7272727</v>
      </c>
      <c r="AD3207" s="19">
        <f t="shared" si="21"/>
        <v>1075</v>
      </c>
      <c r="AE3207" s="19" t="str">
        <f t="shared" si="22"/>
        <v>Нет моды</v>
      </c>
      <c r="AF3207" s="19">
        <f t="shared" si="23"/>
        <v>476</v>
      </c>
      <c r="AG3207" s="19">
        <f t="shared" si="24"/>
        <v>889</v>
      </c>
      <c r="AH3207" s="20" t="str">
        <f t="shared" si="14"/>
        <v/>
      </c>
      <c r="AI3207" s="21"/>
      <c r="AJ3207" s="21"/>
      <c r="AK3207" s="21"/>
      <c r="AL3207" s="22">
        <f t="shared" si="25"/>
        <v>1</v>
      </c>
    </row>
    <row r="3208" ht="12.75" customHeight="1">
      <c r="A3208" s="13" t="s">
        <v>206</v>
      </c>
      <c r="B3208" s="13" t="str">
        <f>IFERROR(__xludf.DUMMYFUNCTION("REGEXREPLACE(A3208, ""\d"", """")"),"         Пензенская область")</f>
        <v>         Пензенская область</v>
      </c>
      <c r="C3208" s="14" t="str">
        <f t="shared" si="15"/>
        <v>Пензенская область</v>
      </c>
      <c r="D3208" s="3">
        <f t="shared" si="16"/>
        <v>2</v>
      </c>
      <c r="E3208" s="15" t="s">
        <v>27</v>
      </c>
      <c r="F3208" s="13" t="str">
        <f>IFERROR(__xludf.DUMMYFUNCTION("REGEXEXTRACT(E3208, ""[А-Яа-я].*"")"),"Болезни органов дыхания")</f>
        <v>Болезни органов дыхания</v>
      </c>
      <c r="G3208" s="16">
        <f t="shared" si="17"/>
        <v>2</v>
      </c>
      <c r="H3208" s="13" t="s">
        <v>28</v>
      </c>
      <c r="I3208" s="13" t="str">
        <f>IFERROR(__xludf.DUMMYFUNCTION("REGEXREPLACE(H3208, "".*\s"", """")"),"человек")</f>
        <v>человек</v>
      </c>
      <c r="J3208" s="13" t="s">
        <v>29</v>
      </c>
      <c r="K3208" s="17" t="str">
        <f>IFERROR(__xludf.DUMMYFUNCTION("REGEXREPLACE(J3208, ""^[\d\s]+"", """")"),"значение показателя за год")</f>
        <v>значение показателя за год</v>
      </c>
      <c r="L3208" s="16">
        <f t="shared" si="18"/>
        <v>2</v>
      </c>
      <c r="M3208" s="13" t="s">
        <v>31</v>
      </c>
      <c r="N3208" s="13" t="str">
        <f>IFERROR(__xludf.DUMMYFUNCTION("REGEXEXTRACT(M3208, "" (.+)$"")"),"городское население")</f>
        <v>городское население</v>
      </c>
      <c r="O3208" s="18">
        <v>377.0</v>
      </c>
      <c r="P3208" s="18">
        <v>453.0</v>
      </c>
      <c r="Q3208" s="18">
        <v>483.0</v>
      </c>
      <c r="R3208" s="18">
        <v>487.0</v>
      </c>
      <c r="S3208" s="18">
        <v>364.0</v>
      </c>
      <c r="T3208" s="18">
        <v>363.0</v>
      </c>
      <c r="U3208" s="18">
        <v>268.0</v>
      </c>
      <c r="V3208" s="18">
        <v>424.0</v>
      </c>
      <c r="W3208" s="18">
        <v>416.0</v>
      </c>
      <c r="X3208" s="18">
        <v>415.0</v>
      </c>
      <c r="Y3208" s="18">
        <v>451.0</v>
      </c>
      <c r="Z3208" s="19" t="str">
        <f t="shared" si="6"/>
        <v/>
      </c>
      <c r="AA3208" s="19">
        <f t="shared" si="19"/>
        <v>4501</v>
      </c>
      <c r="AB3208" s="19" t="str">
        <f t="shared" si="8"/>
        <v/>
      </c>
      <c r="AC3208" s="19">
        <f t="shared" si="20"/>
        <v>409.1818182</v>
      </c>
      <c r="AD3208" s="19">
        <f t="shared" si="21"/>
        <v>485</v>
      </c>
      <c r="AE3208" s="19" t="str">
        <f t="shared" si="22"/>
        <v>Нет моды</v>
      </c>
      <c r="AF3208" s="19">
        <f t="shared" si="23"/>
        <v>268</v>
      </c>
      <c r="AG3208" s="19">
        <f t="shared" si="24"/>
        <v>487</v>
      </c>
      <c r="AH3208" s="20" t="str">
        <f t="shared" si="14"/>
        <v/>
      </c>
      <c r="AI3208" s="21"/>
      <c r="AJ3208" s="21"/>
      <c r="AK3208" s="21"/>
      <c r="AL3208" s="22">
        <f t="shared" si="25"/>
        <v>1</v>
      </c>
    </row>
    <row r="3209" ht="12.75" customHeight="1">
      <c r="A3209" s="13" t="s">
        <v>206</v>
      </c>
      <c r="B3209" s="13" t="str">
        <f>IFERROR(__xludf.DUMMYFUNCTION("REGEXREPLACE(A3209, ""\d"", """")"),"         Пензенская область")</f>
        <v>         Пензенская область</v>
      </c>
      <c r="C3209" s="14" t="str">
        <f t="shared" si="15"/>
        <v>Пензенская область</v>
      </c>
      <c r="D3209" s="3">
        <f t="shared" si="16"/>
        <v>2</v>
      </c>
      <c r="E3209" s="15" t="s">
        <v>27</v>
      </c>
      <c r="F3209" s="13" t="str">
        <f>IFERROR(__xludf.DUMMYFUNCTION("REGEXEXTRACT(E3209, ""[А-Яа-я].*"")"),"Болезни органов дыхания")</f>
        <v>Болезни органов дыхания</v>
      </c>
      <c r="G3209" s="16">
        <f t="shared" si="17"/>
        <v>2</v>
      </c>
      <c r="H3209" s="13" t="s">
        <v>28</v>
      </c>
      <c r="I3209" s="13" t="str">
        <f>IFERROR(__xludf.DUMMYFUNCTION("REGEXREPLACE(H3209, "".*\s"", """")"),"человек")</f>
        <v>человек</v>
      </c>
      <c r="J3209" s="13" t="s">
        <v>29</v>
      </c>
      <c r="K3209" s="17" t="str">
        <f>IFERROR(__xludf.DUMMYFUNCTION("REGEXREPLACE(J3209, ""^[\d\s]+"", """")"),"значение показателя за год")</f>
        <v>значение показателя за год</v>
      </c>
      <c r="L3209" s="16">
        <f t="shared" si="18"/>
        <v>2</v>
      </c>
      <c r="M3209" s="13" t="s">
        <v>32</v>
      </c>
      <c r="N3209" s="13" t="str">
        <f>IFERROR(__xludf.DUMMYFUNCTION("REGEXEXTRACT(M3209, "" (.+)$"")"),"сельское население")</f>
        <v>сельское население</v>
      </c>
      <c r="O3209" s="18">
        <v>346.0</v>
      </c>
      <c r="P3209" s="18">
        <v>436.0</v>
      </c>
      <c r="Q3209" s="18">
        <v>380.0</v>
      </c>
      <c r="R3209" s="18">
        <v>389.0</v>
      </c>
      <c r="S3209" s="18">
        <v>270.0</v>
      </c>
      <c r="T3209" s="18">
        <v>220.0</v>
      </c>
      <c r="U3209" s="18">
        <v>208.0</v>
      </c>
      <c r="V3209" s="18">
        <v>246.0</v>
      </c>
      <c r="W3209" s="18">
        <v>237.0</v>
      </c>
      <c r="X3209" s="18">
        <v>231.0</v>
      </c>
      <c r="Y3209" s="18">
        <v>277.0</v>
      </c>
      <c r="Z3209" s="19" t="str">
        <f t="shared" si="6"/>
        <v/>
      </c>
      <c r="AA3209" s="19" t="str">
        <f t="shared" si="19"/>
        <v/>
      </c>
      <c r="AB3209" s="19">
        <f t="shared" si="8"/>
        <v>3240</v>
      </c>
      <c r="AC3209" s="19">
        <f t="shared" si="20"/>
        <v>294.5454545</v>
      </c>
      <c r="AD3209" s="19">
        <f t="shared" si="21"/>
        <v>370.5</v>
      </c>
      <c r="AE3209" s="19" t="str">
        <f t="shared" si="22"/>
        <v>Нет моды</v>
      </c>
      <c r="AF3209" s="19">
        <f t="shared" si="23"/>
        <v>208</v>
      </c>
      <c r="AG3209" s="19">
        <f t="shared" si="24"/>
        <v>436</v>
      </c>
      <c r="AH3209" s="20" t="str">
        <f t="shared" si="14"/>
        <v>Город: 58%; Село: 42%</v>
      </c>
      <c r="AI3209" s="21"/>
      <c r="AJ3209" s="21"/>
      <c r="AK3209" s="21"/>
      <c r="AL3209" s="22">
        <f t="shared" si="25"/>
        <v>1</v>
      </c>
    </row>
    <row r="3210" ht="12.75" customHeight="1">
      <c r="A3210" s="13" t="s">
        <v>206</v>
      </c>
      <c r="B3210" s="13" t="str">
        <f>IFERROR(__xludf.DUMMYFUNCTION("REGEXREPLACE(A3210, ""\d"", """")"),"         Пензенская область")</f>
        <v>         Пензенская область</v>
      </c>
      <c r="C3210" s="14" t="str">
        <f t="shared" si="15"/>
        <v>Пензенская область</v>
      </c>
      <c r="D3210" s="3">
        <f t="shared" si="16"/>
        <v>2</v>
      </c>
      <c r="E3210" s="15" t="s">
        <v>33</v>
      </c>
      <c r="F3210" s="13" t="str">
        <f>IFERROR(__xludf.DUMMYFUNCTION("REGEXEXTRACT(E3210, ""[А-Яа-я].*"")"),"Болезни органов пищеварения")</f>
        <v>Болезни органов пищеварения</v>
      </c>
      <c r="G3210" s="16">
        <f t="shared" si="17"/>
        <v>2</v>
      </c>
      <c r="H3210" s="13" t="s">
        <v>28</v>
      </c>
      <c r="I3210" s="13" t="str">
        <f>IFERROR(__xludf.DUMMYFUNCTION("REGEXREPLACE(H3210, "".*\s"", """")"),"человек")</f>
        <v>человек</v>
      </c>
      <c r="J3210" s="13" t="s">
        <v>29</v>
      </c>
      <c r="K3210" s="17" t="str">
        <f>IFERROR(__xludf.DUMMYFUNCTION("REGEXREPLACE(J3210, ""^[\d\s]+"", """")"),"значение показателя за год")</f>
        <v>значение показателя за год</v>
      </c>
      <c r="L3210" s="16">
        <f t="shared" si="18"/>
        <v>2</v>
      </c>
      <c r="M3210" s="13" t="s">
        <v>30</v>
      </c>
      <c r="N3210" s="13" t="str">
        <f>IFERROR(__xludf.DUMMYFUNCTION("REGEXEXTRACT(M3210, "" (.+)$"")"),"все население")</f>
        <v>все население</v>
      </c>
      <c r="O3210" s="18">
        <v>965.0</v>
      </c>
      <c r="P3210" s="18">
        <v>1018.0</v>
      </c>
      <c r="Q3210" s="18">
        <v>1133.0</v>
      </c>
      <c r="R3210" s="18">
        <v>1181.0</v>
      </c>
      <c r="S3210" s="18">
        <v>1018.0</v>
      </c>
      <c r="T3210" s="18">
        <v>1026.0</v>
      </c>
      <c r="U3210" s="18">
        <v>1093.0</v>
      </c>
      <c r="V3210" s="18">
        <v>1264.0</v>
      </c>
      <c r="W3210" s="18">
        <v>1113.0</v>
      </c>
      <c r="X3210" s="18">
        <v>834.0</v>
      </c>
      <c r="Y3210" s="18">
        <v>922.0</v>
      </c>
      <c r="Z3210" s="19">
        <f t="shared" si="6"/>
        <v>11567</v>
      </c>
      <c r="AA3210" s="19" t="str">
        <f t="shared" si="19"/>
        <v/>
      </c>
      <c r="AB3210" s="19" t="str">
        <f t="shared" si="8"/>
        <v/>
      </c>
      <c r="AC3210" s="19">
        <f t="shared" si="20"/>
        <v>1051.545455</v>
      </c>
      <c r="AD3210" s="19">
        <f t="shared" si="21"/>
        <v>635</v>
      </c>
      <c r="AE3210" s="19" t="str">
        <f t="shared" si="22"/>
        <v>Нет моды</v>
      </c>
      <c r="AF3210" s="19">
        <f t="shared" si="23"/>
        <v>834</v>
      </c>
      <c r="AG3210" s="19">
        <f t="shared" si="24"/>
        <v>1264</v>
      </c>
      <c r="AH3210" s="20" t="str">
        <f t="shared" si="14"/>
        <v/>
      </c>
      <c r="AI3210" s="21"/>
      <c r="AJ3210" s="21"/>
      <c r="AK3210" s="21"/>
      <c r="AL3210" s="22">
        <f t="shared" si="25"/>
        <v>1</v>
      </c>
    </row>
    <row r="3211" ht="12.75" customHeight="1">
      <c r="A3211" s="13" t="s">
        <v>206</v>
      </c>
      <c r="B3211" s="13" t="str">
        <f>IFERROR(__xludf.DUMMYFUNCTION("REGEXREPLACE(A3211, ""\d"", """")"),"         Пензенская область")</f>
        <v>         Пензенская область</v>
      </c>
      <c r="C3211" s="14" t="str">
        <f t="shared" si="15"/>
        <v>Пензенская область</v>
      </c>
      <c r="D3211" s="3">
        <f t="shared" si="16"/>
        <v>2</v>
      </c>
      <c r="E3211" s="15" t="s">
        <v>33</v>
      </c>
      <c r="F3211" s="13" t="str">
        <f>IFERROR(__xludf.DUMMYFUNCTION("REGEXEXTRACT(E3211, ""[А-Яа-я].*"")"),"Болезни органов пищеварения")</f>
        <v>Болезни органов пищеварения</v>
      </c>
      <c r="G3211" s="16">
        <f t="shared" si="17"/>
        <v>2</v>
      </c>
      <c r="H3211" s="13" t="s">
        <v>28</v>
      </c>
      <c r="I3211" s="13" t="str">
        <f>IFERROR(__xludf.DUMMYFUNCTION("REGEXREPLACE(H3211, "".*\s"", """")"),"человек")</f>
        <v>человек</v>
      </c>
      <c r="J3211" s="13" t="s">
        <v>29</v>
      </c>
      <c r="K3211" s="17" t="str">
        <f>IFERROR(__xludf.DUMMYFUNCTION("REGEXREPLACE(J3211, ""^[\d\s]+"", """")"),"значение показателя за год")</f>
        <v>значение показателя за год</v>
      </c>
      <c r="L3211" s="16">
        <f t="shared" si="18"/>
        <v>2</v>
      </c>
      <c r="M3211" s="13" t="s">
        <v>31</v>
      </c>
      <c r="N3211" s="13" t="str">
        <f>IFERROR(__xludf.DUMMYFUNCTION("REGEXEXTRACT(M3211, "" (.+)$"")"),"городское население")</f>
        <v>городское население</v>
      </c>
      <c r="O3211" s="18">
        <v>661.0</v>
      </c>
      <c r="P3211" s="18">
        <v>698.0</v>
      </c>
      <c r="Q3211" s="18">
        <v>758.0</v>
      </c>
      <c r="R3211" s="18">
        <v>790.0</v>
      </c>
      <c r="S3211" s="18">
        <v>671.0</v>
      </c>
      <c r="T3211" s="18">
        <v>681.0</v>
      </c>
      <c r="U3211" s="18">
        <v>746.0</v>
      </c>
      <c r="V3211" s="18">
        <v>852.0</v>
      </c>
      <c r="W3211" s="18">
        <v>762.0</v>
      </c>
      <c r="X3211" s="18">
        <v>574.0</v>
      </c>
      <c r="Y3211" s="18">
        <v>644.0</v>
      </c>
      <c r="Z3211" s="19" t="str">
        <f t="shared" si="6"/>
        <v/>
      </c>
      <c r="AA3211" s="19">
        <f t="shared" si="19"/>
        <v>7837</v>
      </c>
      <c r="AB3211" s="19" t="str">
        <f t="shared" si="8"/>
        <v/>
      </c>
      <c r="AC3211" s="19">
        <f t="shared" si="20"/>
        <v>712.4545455</v>
      </c>
      <c r="AD3211" s="19">
        <f t="shared" si="21"/>
        <v>843</v>
      </c>
      <c r="AE3211" s="19" t="str">
        <f t="shared" si="22"/>
        <v>Нет моды</v>
      </c>
      <c r="AF3211" s="19">
        <f t="shared" si="23"/>
        <v>574</v>
      </c>
      <c r="AG3211" s="19">
        <f t="shared" si="24"/>
        <v>852</v>
      </c>
      <c r="AH3211" s="20" t="str">
        <f t="shared" si="14"/>
        <v/>
      </c>
      <c r="AI3211" s="21"/>
      <c r="AJ3211" s="21"/>
      <c r="AK3211" s="21"/>
      <c r="AL3211" s="22">
        <f t="shared" si="25"/>
        <v>1</v>
      </c>
    </row>
    <row r="3212" ht="12.75" customHeight="1">
      <c r="A3212" s="13" t="s">
        <v>206</v>
      </c>
      <c r="B3212" s="13" t="str">
        <f>IFERROR(__xludf.DUMMYFUNCTION("REGEXREPLACE(A3212, ""\d"", """")"),"         Пензенская область")</f>
        <v>         Пензенская область</v>
      </c>
      <c r="C3212" s="14" t="str">
        <f t="shared" si="15"/>
        <v>Пензенская область</v>
      </c>
      <c r="D3212" s="3">
        <f t="shared" si="16"/>
        <v>2</v>
      </c>
      <c r="E3212" s="15" t="s">
        <v>33</v>
      </c>
      <c r="F3212" s="13" t="str">
        <f>IFERROR(__xludf.DUMMYFUNCTION("REGEXEXTRACT(E3212, ""[А-Яа-я].*"")"),"Болезни органов пищеварения")</f>
        <v>Болезни органов пищеварения</v>
      </c>
      <c r="G3212" s="16">
        <f t="shared" si="17"/>
        <v>2</v>
      </c>
      <c r="H3212" s="13" t="s">
        <v>28</v>
      </c>
      <c r="I3212" s="13" t="str">
        <f>IFERROR(__xludf.DUMMYFUNCTION("REGEXREPLACE(H3212, "".*\s"", """")"),"человек")</f>
        <v>человек</v>
      </c>
      <c r="J3212" s="13" t="s">
        <v>29</v>
      </c>
      <c r="K3212" s="17" t="str">
        <f>IFERROR(__xludf.DUMMYFUNCTION("REGEXREPLACE(J3212, ""^[\d\s]+"", """")"),"значение показателя за год")</f>
        <v>значение показателя за год</v>
      </c>
      <c r="L3212" s="16">
        <f t="shared" si="18"/>
        <v>2</v>
      </c>
      <c r="M3212" s="13" t="s">
        <v>32</v>
      </c>
      <c r="N3212" s="13" t="str">
        <f>IFERROR(__xludf.DUMMYFUNCTION("REGEXEXTRACT(M3212, "" (.+)$"")"),"сельское население")</f>
        <v>сельское население</v>
      </c>
      <c r="O3212" s="18">
        <v>304.0</v>
      </c>
      <c r="P3212" s="18">
        <v>320.0</v>
      </c>
      <c r="Q3212" s="18">
        <v>375.0</v>
      </c>
      <c r="R3212" s="18">
        <v>391.0</v>
      </c>
      <c r="S3212" s="18">
        <v>347.0</v>
      </c>
      <c r="T3212" s="18">
        <v>345.0</v>
      </c>
      <c r="U3212" s="18">
        <v>347.0</v>
      </c>
      <c r="V3212" s="18">
        <v>412.0</v>
      </c>
      <c r="W3212" s="18">
        <v>351.0</v>
      </c>
      <c r="X3212" s="18">
        <v>260.0</v>
      </c>
      <c r="Y3212" s="18">
        <v>278.0</v>
      </c>
      <c r="Z3212" s="19" t="str">
        <f t="shared" si="6"/>
        <v/>
      </c>
      <c r="AA3212" s="19" t="str">
        <f t="shared" si="19"/>
        <v/>
      </c>
      <c r="AB3212" s="19">
        <f t="shared" si="8"/>
        <v>3730</v>
      </c>
      <c r="AC3212" s="19">
        <f t="shared" si="20"/>
        <v>339.0909091</v>
      </c>
      <c r="AD3212" s="19">
        <f t="shared" si="21"/>
        <v>493</v>
      </c>
      <c r="AE3212" s="19" t="str">
        <f t="shared" si="22"/>
        <v>Нет моды</v>
      </c>
      <c r="AF3212" s="19">
        <f t="shared" si="23"/>
        <v>260</v>
      </c>
      <c r="AG3212" s="19">
        <f t="shared" si="24"/>
        <v>412</v>
      </c>
      <c r="AH3212" s="20" t="str">
        <f t="shared" si="14"/>
        <v>Город: 68%; Село: 32%</v>
      </c>
      <c r="AI3212" s="21"/>
      <c r="AJ3212" s="21"/>
      <c r="AK3212" s="21"/>
      <c r="AL3212" s="22">
        <f t="shared" si="25"/>
        <v>1</v>
      </c>
    </row>
    <row r="3213" ht="12.75" customHeight="1">
      <c r="A3213" s="13" t="s">
        <v>206</v>
      </c>
      <c r="B3213" s="13" t="str">
        <f>IFERROR(__xludf.DUMMYFUNCTION("REGEXREPLACE(A3213, ""\d"", """")"),"         Пензенская область")</f>
        <v>         Пензенская область</v>
      </c>
      <c r="C3213" s="14" t="str">
        <f t="shared" si="15"/>
        <v>Пензенская область</v>
      </c>
      <c r="D3213" s="3">
        <f t="shared" si="16"/>
        <v>2</v>
      </c>
      <c r="E3213" s="15" t="s">
        <v>34</v>
      </c>
      <c r="F3213" s="13" t="str">
        <f>IFERROR(__xludf.DUMMYFUNCTION("REGEXEXTRACT(E3213, ""[А-Яа-я].*"")"),"Болезни системы кровообращения")</f>
        <v>Болезни системы кровообращения</v>
      </c>
      <c r="G3213" s="16">
        <f t="shared" si="17"/>
        <v>2</v>
      </c>
      <c r="H3213" s="13" t="s">
        <v>28</v>
      </c>
      <c r="I3213" s="13" t="str">
        <f>IFERROR(__xludf.DUMMYFUNCTION("REGEXREPLACE(H3213, "".*\s"", """")"),"человек")</f>
        <v>человек</v>
      </c>
      <c r="J3213" s="13" t="s">
        <v>29</v>
      </c>
      <c r="K3213" s="17" t="str">
        <f>IFERROR(__xludf.DUMMYFUNCTION("REGEXREPLACE(J3213, ""^[\d\s]+"", """")"),"значение показателя за год")</f>
        <v>значение показателя за год</v>
      </c>
      <c r="L3213" s="16">
        <f t="shared" si="18"/>
        <v>2</v>
      </c>
      <c r="M3213" s="13" t="s">
        <v>30</v>
      </c>
      <c r="N3213" s="13" t="str">
        <f>IFERROR(__xludf.DUMMYFUNCTION("REGEXEXTRACT(M3213, "" (.+)$"")"),"все население")</f>
        <v>все население</v>
      </c>
      <c r="O3213" s="18">
        <v>12674.0</v>
      </c>
      <c r="P3213" s="18">
        <v>12024.0</v>
      </c>
      <c r="Q3213" s="18">
        <v>11617.0</v>
      </c>
      <c r="R3213" s="18">
        <v>10982.0</v>
      </c>
      <c r="S3213" s="18">
        <v>9610.0</v>
      </c>
      <c r="T3213" s="18">
        <v>10145.0</v>
      </c>
      <c r="U3213" s="18">
        <v>9826.0</v>
      </c>
      <c r="V3213" s="18">
        <v>11719.0</v>
      </c>
      <c r="W3213" s="18">
        <v>11700.0</v>
      </c>
      <c r="X3213" s="18">
        <v>9850.0</v>
      </c>
      <c r="Y3213" s="18">
        <v>8804.0</v>
      </c>
      <c r="Z3213" s="19">
        <f t="shared" si="6"/>
        <v>118951</v>
      </c>
      <c r="AA3213" s="19" t="str">
        <f t="shared" si="19"/>
        <v/>
      </c>
      <c r="AB3213" s="19" t="str">
        <f t="shared" si="8"/>
        <v/>
      </c>
      <c r="AC3213" s="19">
        <f t="shared" si="20"/>
        <v>10813.72727</v>
      </c>
      <c r="AD3213" s="19">
        <f t="shared" si="21"/>
        <v>4608</v>
      </c>
      <c r="AE3213" s="19" t="str">
        <f t="shared" si="22"/>
        <v>Нет моды</v>
      </c>
      <c r="AF3213" s="19">
        <f t="shared" si="23"/>
        <v>8804</v>
      </c>
      <c r="AG3213" s="19">
        <f t="shared" si="24"/>
        <v>12674</v>
      </c>
      <c r="AH3213" s="20" t="str">
        <f t="shared" si="14"/>
        <v/>
      </c>
      <c r="AI3213" s="21"/>
      <c r="AJ3213" s="21"/>
      <c r="AK3213" s="21"/>
      <c r="AL3213" s="22">
        <f t="shared" si="25"/>
        <v>1</v>
      </c>
    </row>
    <row r="3214" ht="12.75" customHeight="1">
      <c r="A3214" s="13" t="s">
        <v>206</v>
      </c>
      <c r="B3214" s="13" t="str">
        <f>IFERROR(__xludf.DUMMYFUNCTION("REGEXREPLACE(A3214, ""\d"", """")"),"         Пензенская область")</f>
        <v>         Пензенская область</v>
      </c>
      <c r="C3214" s="14" t="str">
        <f t="shared" si="15"/>
        <v>Пензенская область</v>
      </c>
      <c r="D3214" s="3">
        <f t="shared" si="16"/>
        <v>2</v>
      </c>
      <c r="E3214" s="15" t="s">
        <v>34</v>
      </c>
      <c r="F3214" s="13" t="str">
        <f>IFERROR(__xludf.DUMMYFUNCTION("REGEXEXTRACT(E3214, ""[А-Яа-я].*"")"),"Болезни системы кровообращения")</f>
        <v>Болезни системы кровообращения</v>
      </c>
      <c r="G3214" s="16">
        <f t="shared" si="17"/>
        <v>2</v>
      </c>
      <c r="H3214" s="13" t="s">
        <v>28</v>
      </c>
      <c r="I3214" s="13" t="str">
        <f>IFERROR(__xludf.DUMMYFUNCTION("REGEXREPLACE(H3214, "".*\s"", """")"),"человек")</f>
        <v>человек</v>
      </c>
      <c r="J3214" s="13" t="s">
        <v>29</v>
      </c>
      <c r="K3214" s="17" t="str">
        <f>IFERROR(__xludf.DUMMYFUNCTION("REGEXREPLACE(J3214, ""^[\d\s]+"", """")"),"значение показателя за год")</f>
        <v>значение показателя за год</v>
      </c>
      <c r="L3214" s="16">
        <f t="shared" si="18"/>
        <v>2</v>
      </c>
      <c r="M3214" s="13" t="s">
        <v>31</v>
      </c>
      <c r="N3214" s="13" t="str">
        <f>IFERROR(__xludf.DUMMYFUNCTION("REGEXEXTRACT(M3214, "" (.+)$"")"),"городское население")</f>
        <v>городское население</v>
      </c>
      <c r="O3214" s="18">
        <v>7787.0</v>
      </c>
      <c r="P3214" s="18">
        <v>7582.0</v>
      </c>
      <c r="Q3214" s="18">
        <v>7386.0</v>
      </c>
      <c r="R3214" s="18">
        <v>6992.0</v>
      </c>
      <c r="S3214" s="18">
        <v>6171.0</v>
      </c>
      <c r="T3214" s="18">
        <v>6544.0</v>
      </c>
      <c r="U3214" s="18">
        <v>6411.0</v>
      </c>
      <c r="V3214" s="18">
        <v>7693.0</v>
      </c>
      <c r="W3214" s="18">
        <v>7592.0</v>
      </c>
      <c r="X3214" s="18">
        <v>6370.0</v>
      </c>
      <c r="Y3214" s="18">
        <v>5495.0</v>
      </c>
      <c r="Z3214" s="19" t="str">
        <f t="shared" si="6"/>
        <v/>
      </c>
      <c r="AA3214" s="19">
        <f t="shared" si="19"/>
        <v>76023</v>
      </c>
      <c r="AB3214" s="19" t="str">
        <f t="shared" si="8"/>
        <v/>
      </c>
      <c r="AC3214" s="19">
        <f t="shared" si="20"/>
        <v>6911.181818</v>
      </c>
      <c r="AD3214" s="19">
        <f t="shared" si="21"/>
        <v>8295.5</v>
      </c>
      <c r="AE3214" s="19" t="str">
        <f t="shared" si="22"/>
        <v>Нет моды</v>
      </c>
      <c r="AF3214" s="19">
        <f t="shared" si="23"/>
        <v>5495</v>
      </c>
      <c r="AG3214" s="19">
        <f t="shared" si="24"/>
        <v>7787</v>
      </c>
      <c r="AH3214" s="20" t="str">
        <f t="shared" si="14"/>
        <v/>
      </c>
      <c r="AI3214" s="21"/>
      <c r="AJ3214" s="21"/>
      <c r="AK3214" s="21"/>
      <c r="AL3214" s="22">
        <f t="shared" si="25"/>
        <v>1</v>
      </c>
    </row>
    <row r="3215" ht="12.75" customHeight="1">
      <c r="A3215" s="13" t="s">
        <v>206</v>
      </c>
      <c r="B3215" s="13" t="str">
        <f>IFERROR(__xludf.DUMMYFUNCTION("REGEXREPLACE(A3215, ""\d"", """")"),"         Пензенская область")</f>
        <v>         Пензенская область</v>
      </c>
      <c r="C3215" s="14" t="str">
        <f t="shared" si="15"/>
        <v>Пензенская область</v>
      </c>
      <c r="D3215" s="3">
        <f t="shared" si="16"/>
        <v>2</v>
      </c>
      <c r="E3215" s="15" t="s">
        <v>34</v>
      </c>
      <c r="F3215" s="13" t="str">
        <f>IFERROR(__xludf.DUMMYFUNCTION("REGEXEXTRACT(E3215, ""[А-Яа-я].*"")"),"Болезни системы кровообращения")</f>
        <v>Болезни системы кровообращения</v>
      </c>
      <c r="G3215" s="16">
        <f t="shared" si="17"/>
        <v>2</v>
      </c>
      <c r="H3215" s="13" t="s">
        <v>28</v>
      </c>
      <c r="I3215" s="13" t="str">
        <f>IFERROR(__xludf.DUMMYFUNCTION("REGEXREPLACE(H3215, "".*\s"", """")"),"человек")</f>
        <v>человек</v>
      </c>
      <c r="J3215" s="13" t="s">
        <v>29</v>
      </c>
      <c r="K3215" s="17" t="str">
        <f>IFERROR(__xludf.DUMMYFUNCTION("REGEXREPLACE(J3215, ""^[\d\s]+"", """")"),"значение показателя за год")</f>
        <v>значение показателя за год</v>
      </c>
      <c r="L3215" s="16">
        <f t="shared" si="18"/>
        <v>2</v>
      </c>
      <c r="M3215" s="13" t="s">
        <v>32</v>
      </c>
      <c r="N3215" s="13" t="str">
        <f>IFERROR(__xludf.DUMMYFUNCTION("REGEXEXTRACT(M3215, "" (.+)$"")"),"сельское население")</f>
        <v>сельское население</v>
      </c>
      <c r="O3215" s="18">
        <v>4887.0</v>
      </c>
      <c r="P3215" s="18">
        <v>4442.0</v>
      </c>
      <c r="Q3215" s="18">
        <v>4231.0</v>
      </c>
      <c r="R3215" s="18">
        <v>3990.0</v>
      </c>
      <c r="S3215" s="18">
        <v>3439.0</v>
      </c>
      <c r="T3215" s="18">
        <v>3601.0</v>
      </c>
      <c r="U3215" s="18">
        <v>3415.0</v>
      </c>
      <c r="V3215" s="18">
        <v>4026.0</v>
      </c>
      <c r="W3215" s="18">
        <v>4108.0</v>
      </c>
      <c r="X3215" s="18">
        <v>3480.0</v>
      </c>
      <c r="Y3215" s="18">
        <v>3309.0</v>
      </c>
      <c r="Z3215" s="19" t="str">
        <f t="shared" si="6"/>
        <v/>
      </c>
      <c r="AA3215" s="19" t="str">
        <f t="shared" si="19"/>
        <v/>
      </c>
      <c r="AB3215" s="19">
        <f t="shared" si="8"/>
        <v>42928</v>
      </c>
      <c r="AC3215" s="19">
        <f t="shared" si="20"/>
        <v>3902.545455</v>
      </c>
      <c r="AD3215" s="19">
        <f t="shared" si="21"/>
        <v>5191</v>
      </c>
      <c r="AE3215" s="19" t="str">
        <f t="shared" si="22"/>
        <v>Нет моды</v>
      </c>
      <c r="AF3215" s="19">
        <f t="shared" si="23"/>
        <v>3309</v>
      </c>
      <c r="AG3215" s="19">
        <f t="shared" si="24"/>
        <v>4887</v>
      </c>
      <c r="AH3215" s="20" t="str">
        <f t="shared" si="14"/>
        <v>Город: 64%; Село: 36%</v>
      </c>
      <c r="AI3215" s="21"/>
      <c r="AJ3215" s="21"/>
      <c r="AK3215" s="21"/>
      <c r="AL3215" s="22">
        <f t="shared" si="25"/>
        <v>1</v>
      </c>
    </row>
    <row r="3216" ht="12.75" customHeight="1">
      <c r="A3216" s="13" t="s">
        <v>206</v>
      </c>
      <c r="B3216" s="13" t="str">
        <f>IFERROR(__xludf.DUMMYFUNCTION("REGEXREPLACE(A3216, ""\d"", """")"),"         Пензенская область")</f>
        <v>         Пензенская область</v>
      </c>
      <c r="C3216" s="14" t="str">
        <f t="shared" si="15"/>
        <v>Пензенская область</v>
      </c>
      <c r="D3216" s="3">
        <f t="shared" si="16"/>
        <v>2</v>
      </c>
      <c r="E3216" s="15" t="s">
        <v>35</v>
      </c>
      <c r="F3216" s="13" t="str">
        <f>IFERROR(__xludf.DUMMYFUNCTION("REGEXEXTRACT(E3216, ""[А-Яа-я].*"")"),"внешние причины")</f>
        <v>внешние причины</v>
      </c>
      <c r="G3216" s="16">
        <f t="shared" si="17"/>
        <v>2</v>
      </c>
      <c r="H3216" s="13" t="s">
        <v>28</v>
      </c>
      <c r="I3216" s="13" t="str">
        <f>IFERROR(__xludf.DUMMYFUNCTION("REGEXREPLACE(H3216, "".*\s"", """")"),"человек")</f>
        <v>человек</v>
      </c>
      <c r="J3216" s="13" t="s">
        <v>29</v>
      </c>
      <c r="K3216" s="17" t="str">
        <f>IFERROR(__xludf.DUMMYFUNCTION("REGEXREPLACE(J3216, ""^[\d\s]+"", """")"),"значение показателя за год")</f>
        <v>значение показателя за год</v>
      </c>
      <c r="L3216" s="16">
        <f t="shared" si="18"/>
        <v>2</v>
      </c>
      <c r="M3216" s="13" t="s">
        <v>30</v>
      </c>
      <c r="N3216" s="13" t="str">
        <f>IFERROR(__xludf.DUMMYFUNCTION("REGEXEXTRACT(M3216, "" (.+)$"")"),"все население")</f>
        <v>все население</v>
      </c>
      <c r="O3216" s="18">
        <v>1835.0</v>
      </c>
      <c r="P3216" s="18">
        <v>1845.0</v>
      </c>
      <c r="Q3216" s="18">
        <v>1734.0</v>
      </c>
      <c r="R3216" s="18">
        <v>1757.0</v>
      </c>
      <c r="S3216" s="18">
        <v>1602.0</v>
      </c>
      <c r="T3216" s="18">
        <v>1714.0</v>
      </c>
      <c r="U3216" s="18">
        <v>1654.0</v>
      </c>
      <c r="V3216" s="18">
        <v>1537.0</v>
      </c>
      <c r="W3216" s="18">
        <v>1447.0</v>
      </c>
      <c r="X3216" s="18">
        <v>1640.0</v>
      </c>
      <c r="Y3216" s="18">
        <v>1653.0</v>
      </c>
      <c r="Z3216" s="19">
        <f t="shared" si="6"/>
        <v>18418</v>
      </c>
      <c r="AA3216" s="19" t="str">
        <f t="shared" si="19"/>
        <v/>
      </c>
      <c r="AB3216" s="19" t="str">
        <f t="shared" si="8"/>
        <v/>
      </c>
      <c r="AC3216" s="19">
        <f t="shared" si="20"/>
        <v>1674.363636</v>
      </c>
      <c r="AD3216" s="19">
        <f t="shared" si="21"/>
        <v>2577</v>
      </c>
      <c r="AE3216" s="19" t="str">
        <f t="shared" si="22"/>
        <v>Нет моды</v>
      </c>
      <c r="AF3216" s="19">
        <f t="shared" si="23"/>
        <v>1447</v>
      </c>
      <c r="AG3216" s="19">
        <f t="shared" si="24"/>
        <v>1845</v>
      </c>
      <c r="AH3216" s="20" t="str">
        <f t="shared" si="14"/>
        <v/>
      </c>
      <c r="AI3216" s="21"/>
      <c r="AJ3216" s="21"/>
      <c r="AK3216" s="21"/>
      <c r="AL3216" s="22">
        <f t="shared" si="25"/>
        <v>1</v>
      </c>
    </row>
    <row r="3217" ht="12.75" customHeight="1">
      <c r="A3217" s="13" t="s">
        <v>206</v>
      </c>
      <c r="B3217" s="13" t="str">
        <f>IFERROR(__xludf.DUMMYFUNCTION("REGEXREPLACE(A3217, ""\d"", """")"),"         Пензенская область")</f>
        <v>         Пензенская область</v>
      </c>
      <c r="C3217" s="14" t="str">
        <f t="shared" si="15"/>
        <v>Пензенская область</v>
      </c>
      <c r="D3217" s="3">
        <f t="shared" si="16"/>
        <v>2</v>
      </c>
      <c r="E3217" s="15" t="s">
        <v>35</v>
      </c>
      <c r="F3217" s="13" t="str">
        <f>IFERROR(__xludf.DUMMYFUNCTION("REGEXEXTRACT(E3217, ""[А-Яа-я].*"")"),"внешние причины")</f>
        <v>внешние причины</v>
      </c>
      <c r="G3217" s="16">
        <f t="shared" si="17"/>
        <v>2</v>
      </c>
      <c r="H3217" s="13" t="s">
        <v>28</v>
      </c>
      <c r="I3217" s="13" t="str">
        <f>IFERROR(__xludf.DUMMYFUNCTION("REGEXREPLACE(H3217, "".*\s"", """")"),"человек")</f>
        <v>человек</v>
      </c>
      <c r="J3217" s="13" t="s">
        <v>29</v>
      </c>
      <c r="K3217" s="17" t="str">
        <f>IFERROR(__xludf.DUMMYFUNCTION("REGEXREPLACE(J3217, ""^[\d\s]+"", """")"),"значение показателя за год")</f>
        <v>значение показателя за год</v>
      </c>
      <c r="L3217" s="16">
        <f t="shared" si="18"/>
        <v>2</v>
      </c>
      <c r="M3217" s="13" t="s">
        <v>31</v>
      </c>
      <c r="N3217" s="13" t="str">
        <f>IFERROR(__xludf.DUMMYFUNCTION("REGEXEXTRACT(M3217, "" (.+)$"")"),"городское население")</f>
        <v>городское население</v>
      </c>
      <c r="O3217" s="18">
        <v>1109.0</v>
      </c>
      <c r="P3217" s="18">
        <v>1147.0</v>
      </c>
      <c r="Q3217" s="18">
        <v>1040.0</v>
      </c>
      <c r="R3217" s="18">
        <v>1066.0</v>
      </c>
      <c r="S3217" s="18">
        <v>940.0</v>
      </c>
      <c r="T3217" s="18">
        <v>1014.0</v>
      </c>
      <c r="U3217" s="18">
        <v>988.0</v>
      </c>
      <c r="V3217" s="18">
        <v>944.0</v>
      </c>
      <c r="W3217" s="18">
        <v>889.0</v>
      </c>
      <c r="X3217" s="18">
        <v>1097.0</v>
      </c>
      <c r="Y3217" s="18">
        <v>1067.0</v>
      </c>
      <c r="Z3217" s="19" t="str">
        <f t="shared" si="6"/>
        <v/>
      </c>
      <c r="AA3217" s="19">
        <f t="shared" si="19"/>
        <v>11301</v>
      </c>
      <c r="AB3217" s="19" t="str">
        <f t="shared" si="8"/>
        <v/>
      </c>
      <c r="AC3217" s="19">
        <f t="shared" si="20"/>
        <v>1027.363636</v>
      </c>
      <c r="AD3217" s="19">
        <f t="shared" si="21"/>
        <v>1297</v>
      </c>
      <c r="AE3217" s="19" t="str">
        <f t="shared" si="22"/>
        <v>Нет моды</v>
      </c>
      <c r="AF3217" s="19">
        <f t="shared" si="23"/>
        <v>889</v>
      </c>
      <c r="AG3217" s="19">
        <f t="shared" si="24"/>
        <v>1147</v>
      </c>
      <c r="AH3217" s="20" t="str">
        <f t="shared" si="14"/>
        <v/>
      </c>
      <c r="AI3217" s="21"/>
      <c r="AJ3217" s="21"/>
      <c r="AK3217" s="21"/>
      <c r="AL3217" s="22">
        <f t="shared" si="25"/>
        <v>1</v>
      </c>
    </row>
    <row r="3218" ht="12.75" customHeight="1">
      <c r="A3218" s="13" t="s">
        <v>206</v>
      </c>
      <c r="B3218" s="13" t="str">
        <f>IFERROR(__xludf.DUMMYFUNCTION("REGEXREPLACE(A3218, ""\d"", """")"),"         Пензенская область")</f>
        <v>         Пензенская область</v>
      </c>
      <c r="C3218" s="14" t="str">
        <f t="shared" si="15"/>
        <v>Пензенская область</v>
      </c>
      <c r="D3218" s="3">
        <f t="shared" si="16"/>
        <v>2</v>
      </c>
      <c r="E3218" s="15" t="s">
        <v>35</v>
      </c>
      <c r="F3218" s="13" t="str">
        <f>IFERROR(__xludf.DUMMYFUNCTION("REGEXEXTRACT(E3218, ""[А-Яа-я].*"")"),"внешние причины")</f>
        <v>внешние причины</v>
      </c>
      <c r="G3218" s="16">
        <f t="shared" si="17"/>
        <v>2</v>
      </c>
      <c r="H3218" s="13" t="s">
        <v>28</v>
      </c>
      <c r="I3218" s="13" t="str">
        <f>IFERROR(__xludf.DUMMYFUNCTION("REGEXREPLACE(H3218, "".*\s"", """")"),"человек")</f>
        <v>человек</v>
      </c>
      <c r="J3218" s="13" t="s">
        <v>29</v>
      </c>
      <c r="K3218" s="17" t="str">
        <f>IFERROR(__xludf.DUMMYFUNCTION("REGEXREPLACE(J3218, ""^[\d\s]+"", """")"),"значение показателя за год")</f>
        <v>значение показателя за год</v>
      </c>
      <c r="L3218" s="16">
        <f t="shared" si="18"/>
        <v>2</v>
      </c>
      <c r="M3218" s="13" t="s">
        <v>32</v>
      </c>
      <c r="N3218" s="13" t="str">
        <f>IFERROR(__xludf.DUMMYFUNCTION("REGEXEXTRACT(M3218, "" (.+)$"")"),"сельское население")</f>
        <v>сельское население</v>
      </c>
      <c r="O3218" s="18">
        <v>726.0</v>
      </c>
      <c r="P3218" s="18">
        <v>698.0</v>
      </c>
      <c r="Q3218" s="18">
        <v>694.0</v>
      </c>
      <c r="R3218" s="18">
        <v>691.0</v>
      </c>
      <c r="S3218" s="18">
        <v>662.0</v>
      </c>
      <c r="T3218" s="18">
        <v>700.0</v>
      </c>
      <c r="U3218" s="18">
        <v>666.0</v>
      </c>
      <c r="V3218" s="18">
        <v>593.0</v>
      </c>
      <c r="W3218" s="18">
        <v>558.0</v>
      </c>
      <c r="X3218" s="18">
        <v>543.0</v>
      </c>
      <c r="Y3218" s="18">
        <v>586.0</v>
      </c>
      <c r="Z3218" s="19" t="str">
        <f t="shared" si="6"/>
        <v/>
      </c>
      <c r="AA3218" s="19" t="str">
        <f t="shared" si="19"/>
        <v/>
      </c>
      <c r="AB3218" s="19">
        <f t="shared" si="8"/>
        <v>7117</v>
      </c>
      <c r="AC3218" s="19">
        <f t="shared" si="20"/>
        <v>647</v>
      </c>
      <c r="AD3218" s="19">
        <f t="shared" si="21"/>
        <v>807.5</v>
      </c>
      <c r="AE3218" s="19" t="str">
        <f t="shared" si="22"/>
        <v>Нет моды</v>
      </c>
      <c r="AF3218" s="19">
        <f t="shared" si="23"/>
        <v>543</v>
      </c>
      <c r="AG3218" s="19">
        <f t="shared" si="24"/>
        <v>726</v>
      </c>
      <c r="AH3218" s="20" t="str">
        <f t="shared" si="14"/>
        <v>Город: 61%; Село: 39%</v>
      </c>
      <c r="AI3218" s="21"/>
      <c r="AJ3218" s="21"/>
      <c r="AK3218" s="21"/>
      <c r="AL3218" s="22">
        <f t="shared" si="25"/>
        <v>1</v>
      </c>
    </row>
    <row r="3219" ht="12.75" customHeight="1">
      <c r="A3219" s="13" t="s">
        <v>206</v>
      </c>
      <c r="B3219" s="13" t="str">
        <f>IFERROR(__xludf.DUMMYFUNCTION("REGEXREPLACE(A3219, ""\d"", """")"),"         Пензенская область")</f>
        <v>         Пензенская область</v>
      </c>
      <c r="C3219" s="14" t="str">
        <f t="shared" si="15"/>
        <v>Пензенская область</v>
      </c>
      <c r="D3219" s="3">
        <f t="shared" si="16"/>
        <v>2</v>
      </c>
      <c r="E3219" s="15" t="s">
        <v>36</v>
      </c>
      <c r="F3219" s="13" t="str">
        <f>IFERROR(__xludf.DUMMYFUNCTION("REGEXEXTRACT(E3219,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19" s="16">
        <f t="shared" si="17"/>
        <v>2</v>
      </c>
      <c r="H3219" s="13" t="s">
        <v>28</v>
      </c>
      <c r="I3219" s="13" t="str">
        <f>IFERROR(__xludf.DUMMYFUNCTION("REGEXREPLACE(H3219, "".*\s"", """")"),"человек")</f>
        <v>человек</v>
      </c>
      <c r="J3219" s="13" t="s">
        <v>29</v>
      </c>
      <c r="K3219" s="17" t="str">
        <f>IFERROR(__xludf.DUMMYFUNCTION("REGEXREPLACE(J3219, ""^[\d\s]+"", """")"),"значение показателя за год")</f>
        <v>значение показателя за год</v>
      </c>
      <c r="L3219" s="16">
        <f t="shared" si="18"/>
        <v>2</v>
      </c>
      <c r="M3219" s="13" t="s">
        <v>30</v>
      </c>
      <c r="N3219" s="13" t="str">
        <f>IFERROR(__xludf.DUMMYFUNCTION("REGEXEXTRACT(M3219, "" (.+)$"")"),"все население")</f>
        <v>все население</v>
      </c>
      <c r="O3219" s="18">
        <v>27.0</v>
      </c>
      <c r="P3219" s="18">
        <v>37.0</v>
      </c>
      <c r="Q3219" s="18">
        <v>24.0</v>
      </c>
      <c r="R3219" s="18">
        <v>36.0</v>
      </c>
      <c r="S3219" s="23" t="s">
        <v>37</v>
      </c>
      <c r="T3219" s="23" t="s">
        <v>37</v>
      </c>
      <c r="U3219" s="23" t="s">
        <v>37</v>
      </c>
      <c r="V3219" s="23" t="s">
        <v>37</v>
      </c>
      <c r="W3219" s="23" t="s">
        <v>37</v>
      </c>
      <c r="X3219" s="23" t="s">
        <v>37</v>
      </c>
      <c r="Y3219" s="23" t="s">
        <v>37</v>
      </c>
      <c r="Z3219" s="19">
        <f t="shared" si="6"/>
        <v>124</v>
      </c>
      <c r="AA3219" s="19" t="str">
        <f t="shared" si="19"/>
        <v/>
      </c>
      <c r="AB3219" s="19" t="str">
        <f t="shared" si="8"/>
        <v/>
      </c>
      <c r="AC3219" s="19">
        <f t="shared" si="20"/>
        <v>31</v>
      </c>
      <c r="AD3219" s="19">
        <f t="shared" si="21"/>
        <v>593</v>
      </c>
      <c r="AE3219" s="19" t="str">
        <f t="shared" si="22"/>
        <v>Нет моды</v>
      </c>
      <c r="AF3219" s="19">
        <f t="shared" si="23"/>
        <v>24</v>
      </c>
      <c r="AG3219" s="19">
        <f t="shared" si="24"/>
        <v>37</v>
      </c>
      <c r="AH3219" s="20" t="str">
        <f t="shared" si="14"/>
        <v/>
      </c>
      <c r="AI3219" s="24"/>
      <c r="AJ3219" s="24"/>
      <c r="AK3219" s="24"/>
      <c r="AL3219" s="22">
        <f t="shared" si="25"/>
        <v>1</v>
      </c>
    </row>
    <row r="3220" ht="12.75" customHeight="1">
      <c r="A3220" s="13" t="s">
        <v>206</v>
      </c>
      <c r="B3220" s="13" t="str">
        <f>IFERROR(__xludf.DUMMYFUNCTION("REGEXREPLACE(A3220, ""\d"", """")"),"         Пензенская область")</f>
        <v>         Пензенская область</v>
      </c>
      <c r="C3220" s="14" t="str">
        <f t="shared" si="15"/>
        <v>Пензенская область</v>
      </c>
      <c r="D3220" s="3">
        <f t="shared" si="16"/>
        <v>2</v>
      </c>
      <c r="E3220" s="15" t="s">
        <v>36</v>
      </c>
      <c r="F3220" s="13" t="str">
        <f>IFERROR(__xludf.DUMMYFUNCTION("REGEXEXTRACT(E3220,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20" s="16">
        <f t="shared" si="17"/>
        <v>2</v>
      </c>
      <c r="H3220" s="13" t="s">
        <v>28</v>
      </c>
      <c r="I3220" s="13" t="str">
        <f>IFERROR(__xludf.DUMMYFUNCTION("REGEXREPLACE(H3220, "".*\s"", """")"),"человек")</f>
        <v>человек</v>
      </c>
      <c r="J3220" s="13" t="s">
        <v>29</v>
      </c>
      <c r="K3220" s="17" t="str">
        <f>IFERROR(__xludf.DUMMYFUNCTION("REGEXREPLACE(J3220, ""^[\d\s]+"", """")"),"значение показателя за год")</f>
        <v>значение показателя за год</v>
      </c>
      <c r="L3220" s="16">
        <f t="shared" si="18"/>
        <v>2</v>
      </c>
      <c r="M3220" s="13" t="s">
        <v>31</v>
      </c>
      <c r="N3220" s="13" t="str">
        <f>IFERROR(__xludf.DUMMYFUNCTION("REGEXEXTRACT(M3220, "" (.+)$"")"),"городское население")</f>
        <v>городское население</v>
      </c>
      <c r="O3220" s="18">
        <v>21.0</v>
      </c>
      <c r="P3220" s="18">
        <v>28.0</v>
      </c>
      <c r="Q3220" s="18">
        <v>18.0</v>
      </c>
      <c r="R3220" s="18">
        <v>27.0</v>
      </c>
      <c r="S3220" s="23" t="s">
        <v>37</v>
      </c>
      <c r="T3220" s="23" t="s">
        <v>37</v>
      </c>
      <c r="U3220" s="23" t="s">
        <v>37</v>
      </c>
      <c r="V3220" s="23" t="s">
        <v>37</v>
      </c>
      <c r="W3220" s="23" t="s">
        <v>37</v>
      </c>
      <c r="X3220" s="23" t="s">
        <v>37</v>
      </c>
      <c r="Y3220" s="23" t="s">
        <v>37</v>
      </c>
      <c r="Z3220" s="19" t="str">
        <f t="shared" si="6"/>
        <v/>
      </c>
      <c r="AA3220" s="19">
        <f t="shared" si="19"/>
        <v>94</v>
      </c>
      <c r="AB3220" s="19" t="str">
        <f t="shared" si="8"/>
        <v/>
      </c>
      <c r="AC3220" s="19">
        <f t="shared" si="20"/>
        <v>23.5</v>
      </c>
      <c r="AD3220" s="19">
        <f t="shared" si="21"/>
        <v>27</v>
      </c>
      <c r="AE3220" s="19" t="str">
        <f t="shared" si="22"/>
        <v>Нет моды</v>
      </c>
      <c r="AF3220" s="19">
        <f t="shared" si="23"/>
        <v>18</v>
      </c>
      <c r="AG3220" s="19">
        <f t="shared" si="24"/>
        <v>28</v>
      </c>
      <c r="AH3220" s="20" t="str">
        <f t="shared" si="14"/>
        <v/>
      </c>
      <c r="AI3220" s="24"/>
      <c r="AJ3220" s="24"/>
      <c r="AK3220" s="24"/>
      <c r="AL3220" s="22">
        <f t="shared" si="25"/>
        <v>1</v>
      </c>
    </row>
    <row r="3221" ht="12.75" customHeight="1">
      <c r="A3221" s="13" t="s">
        <v>206</v>
      </c>
      <c r="B3221" s="13" t="str">
        <f>IFERROR(__xludf.DUMMYFUNCTION("REGEXREPLACE(A3221, ""\d"", """")"),"         Пензенская область")</f>
        <v>         Пензенская область</v>
      </c>
      <c r="C3221" s="14" t="str">
        <f t="shared" si="15"/>
        <v>Пензенская область</v>
      </c>
      <c r="D3221" s="3">
        <f t="shared" si="16"/>
        <v>2</v>
      </c>
      <c r="E3221" s="15" t="s">
        <v>36</v>
      </c>
      <c r="F3221" s="13" t="str">
        <f>IFERROR(__xludf.DUMMYFUNCTION("REGEXEXTRACT(E3221,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21" s="16">
        <f t="shared" si="17"/>
        <v>2</v>
      </c>
      <c r="H3221" s="13" t="s">
        <v>28</v>
      </c>
      <c r="I3221" s="13" t="str">
        <f>IFERROR(__xludf.DUMMYFUNCTION("REGEXREPLACE(H3221, "".*\s"", """")"),"человек")</f>
        <v>человек</v>
      </c>
      <c r="J3221" s="13" t="s">
        <v>29</v>
      </c>
      <c r="K3221" s="17" t="str">
        <f>IFERROR(__xludf.DUMMYFUNCTION("REGEXREPLACE(J3221, ""^[\d\s]+"", """")"),"значение показателя за год")</f>
        <v>значение показателя за год</v>
      </c>
      <c r="L3221" s="16">
        <f t="shared" si="18"/>
        <v>2</v>
      </c>
      <c r="M3221" s="13" t="s">
        <v>32</v>
      </c>
      <c r="N3221" s="13" t="str">
        <f>IFERROR(__xludf.DUMMYFUNCTION("REGEXEXTRACT(M3221, "" (.+)$"")"),"сельское население")</f>
        <v>сельское население</v>
      </c>
      <c r="O3221" s="18">
        <v>6.0</v>
      </c>
      <c r="P3221" s="18">
        <v>9.0</v>
      </c>
      <c r="Q3221" s="18">
        <v>6.0</v>
      </c>
      <c r="R3221" s="18">
        <v>9.0</v>
      </c>
      <c r="S3221" s="23" t="s">
        <v>37</v>
      </c>
      <c r="T3221" s="23" t="s">
        <v>37</v>
      </c>
      <c r="U3221" s="23" t="s">
        <v>37</v>
      </c>
      <c r="V3221" s="23" t="s">
        <v>37</v>
      </c>
      <c r="W3221" s="23" t="s">
        <v>37</v>
      </c>
      <c r="X3221" s="23" t="s">
        <v>37</v>
      </c>
      <c r="Y3221" s="23" t="s">
        <v>37</v>
      </c>
      <c r="Z3221" s="19" t="str">
        <f t="shared" si="6"/>
        <v/>
      </c>
      <c r="AA3221" s="19" t="str">
        <f t="shared" si="19"/>
        <v/>
      </c>
      <c r="AB3221" s="19">
        <f t="shared" si="8"/>
        <v>30</v>
      </c>
      <c r="AC3221" s="19">
        <f t="shared" si="20"/>
        <v>7.5</v>
      </c>
      <c r="AD3221" s="19">
        <f t="shared" si="21"/>
        <v>13.5</v>
      </c>
      <c r="AE3221" s="19" t="str">
        <f t="shared" si="22"/>
        <v>Нет моды</v>
      </c>
      <c r="AF3221" s="19">
        <f t="shared" si="23"/>
        <v>6</v>
      </c>
      <c r="AG3221" s="19">
        <f t="shared" si="24"/>
        <v>9</v>
      </c>
      <c r="AH3221" s="20" t="str">
        <f t="shared" si="14"/>
        <v>Город: 76%; Село: 24%</v>
      </c>
      <c r="AI3221" s="24"/>
      <c r="AJ3221" s="24"/>
      <c r="AK3221" s="24"/>
      <c r="AL3221" s="22">
        <f t="shared" si="25"/>
        <v>1</v>
      </c>
    </row>
    <row r="3222" ht="12.75" customHeight="1">
      <c r="A3222" s="13" t="s">
        <v>206</v>
      </c>
      <c r="B3222" s="13" t="str">
        <f>IFERROR(__xludf.DUMMYFUNCTION("REGEXREPLACE(A3222, ""\d"", """")"),"         Пензенская область")</f>
        <v>         Пензенская область</v>
      </c>
      <c r="C3222" s="14" t="str">
        <f t="shared" si="15"/>
        <v>Пензенская область</v>
      </c>
      <c r="D3222" s="3">
        <f t="shared" si="16"/>
        <v>2</v>
      </c>
      <c r="E3222" s="15" t="s">
        <v>38</v>
      </c>
      <c r="F3222" s="13" t="str">
        <f>IFERROR(__xludf.DUMMYFUNCTION("REGEXEXTRACT(E3222, ""[А-Яа-я].*"")"),"все виды транспортных несчастных случаев")</f>
        <v>все виды транспортных несчастных случаев</v>
      </c>
      <c r="G3222" s="16">
        <f t="shared" si="17"/>
        <v>2</v>
      </c>
      <c r="H3222" s="13" t="s">
        <v>28</v>
      </c>
      <c r="I3222" s="13" t="str">
        <f>IFERROR(__xludf.DUMMYFUNCTION("REGEXREPLACE(H3222, "".*\s"", """")"),"человек")</f>
        <v>человек</v>
      </c>
      <c r="J3222" s="13" t="s">
        <v>29</v>
      </c>
      <c r="K3222" s="17" t="str">
        <f>IFERROR(__xludf.DUMMYFUNCTION("REGEXREPLACE(J3222, ""^[\d\s]+"", """")"),"значение показателя за год")</f>
        <v>значение показателя за год</v>
      </c>
      <c r="L3222" s="16">
        <f t="shared" si="18"/>
        <v>2</v>
      </c>
      <c r="M3222" s="13" t="s">
        <v>30</v>
      </c>
      <c r="N3222" s="13" t="str">
        <f>IFERROR(__xludf.DUMMYFUNCTION("REGEXEXTRACT(M3222, "" (.+)$"")"),"все население")</f>
        <v>все население</v>
      </c>
      <c r="O3222" s="18">
        <v>268.0</v>
      </c>
      <c r="P3222" s="18">
        <v>288.0</v>
      </c>
      <c r="Q3222" s="18">
        <v>222.0</v>
      </c>
      <c r="R3222" s="18">
        <v>257.0</v>
      </c>
      <c r="S3222" s="18">
        <v>224.0</v>
      </c>
      <c r="T3222" s="18">
        <v>205.0</v>
      </c>
      <c r="U3222" s="18">
        <v>198.0</v>
      </c>
      <c r="V3222" s="18">
        <v>210.0</v>
      </c>
      <c r="W3222" s="18">
        <v>165.0</v>
      </c>
      <c r="X3222" s="18">
        <v>171.0</v>
      </c>
      <c r="Y3222" s="18">
        <v>159.0</v>
      </c>
      <c r="Z3222" s="19">
        <f t="shared" si="6"/>
        <v>2367</v>
      </c>
      <c r="AA3222" s="19" t="str">
        <f t="shared" si="19"/>
        <v/>
      </c>
      <c r="AB3222" s="19" t="str">
        <f t="shared" si="8"/>
        <v/>
      </c>
      <c r="AC3222" s="19">
        <f t="shared" si="20"/>
        <v>215.1818182</v>
      </c>
      <c r="AD3222" s="19">
        <f t="shared" si="21"/>
        <v>198</v>
      </c>
      <c r="AE3222" s="19" t="str">
        <f t="shared" si="22"/>
        <v>Нет моды</v>
      </c>
      <c r="AF3222" s="19">
        <f t="shared" si="23"/>
        <v>159</v>
      </c>
      <c r="AG3222" s="19">
        <f t="shared" si="24"/>
        <v>288</v>
      </c>
      <c r="AH3222" s="20" t="str">
        <f t="shared" si="14"/>
        <v/>
      </c>
      <c r="AI3222" s="21"/>
      <c r="AJ3222" s="21"/>
      <c r="AK3222" s="21"/>
      <c r="AL3222" s="22">
        <f t="shared" si="25"/>
        <v>1</v>
      </c>
    </row>
    <row r="3223" ht="12.75" customHeight="1">
      <c r="A3223" s="13" t="s">
        <v>206</v>
      </c>
      <c r="B3223" s="13" t="str">
        <f>IFERROR(__xludf.DUMMYFUNCTION("REGEXREPLACE(A3223, ""\d"", """")"),"         Пензенская область")</f>
        <v>         Пензенская область</v>
      </c>
      <c r="C3223" s="14" t="str">
        <f t="shared" si="15"/>
        <v>Пензенская область</v>
      </c>
      <c r="D3223" s="3">
        <f t="shared" si="16"/>
        <v>2</v>
      </c>
      <c r="E3223" s="15" t="s">
        <v>38</v>
      </c>
      <c r="F3223" s="13" t="str">
        <f>IFERROR(__xludf.DUMMYFUNCTION("REGEXEXTRACT(E3223, ""[А-Яа-я].*"")"),"все виды транспортных несчастных случаев")</f>
        <v>все виды транспортных несчастных случаев</v>
      </c>
      <c r="G3223" s="16">
        <f t="shared" si="17"/>
        <v>2</v>
      </c>
      <c r="H3223" s="13" t="s">
        <v>28</v>
      </c>
      <c r="I3223" s="13" t="str">
        <f>IFERROR(__xludf.DUMMYFUNCTION("REGEXREPLACE(H3223, "".*\s"", """")"),"человек")</f>
        <v>человек</v>
      </c>
      <c r="J3223" s="13" t="s">
        <v>29</v>
      </c>
      <c r="K3223" s="17" t="str">
        <f>IFERROR(__xludf.DUMMYFUNCTION("REGEXREPLACE(J3223, ""^[\d\s]+"", """")"),"значение показателя за год")</f>
        <v>значение показателя за год</v>
      </c>
      <c r="L3223" s="16">
        <f t="shared" si="18"/>
        <v>2</v>
      </c>
      <c r="M3223" s="13" t="s">
        <v>31</v>
      </c>
      <c r="N3223" s="13" t="str">
        <f>IFERROR(__xludf.DUMMYFUNCTION("REGEXEXTRACT(M3223, "" (.+)$"")"),"городское население")</f>
        <v>городское население</v>
      </c>
      <c r="O3223" s="18">
        <v>171.0</v>
      </c>
      <c r="P3223" s="18">
        <v>181.0</v>
      </c>
      <c r="Q3223" s="18">
        <v>133.0</v>
      </c>
      <c r="R3223" s="18">
        <v>130.0</v>
      </c>
      <c r="S3223" s="18">
        <v>129.0</v>
      </c>
      <c r="T3223" s="18">
        <v>122.0</v>
      </c>
      <c r="U3223" s="18">
        <v>111.0</v>
      </c>
      <c r="V3223" s="18">
        <v>114.0</v>
      </c>
      <c r="W3223" s="18">
        <v>89.0</v>
      </c>
      <c r="X3223" s="18">
        <v>106.0</v>
      </c>
      <c r="Y3223" s="18">
        <v>91.0</v>
      </c>
      <c r="Z3223" s="19" t="str">
        <f t="shared" si="6"/>
        <v/>
      </c>
      <c r="AA3223" s="19">
        <f t="shared" si="19"/>
        <v>1377</v>
      </c>
      <c r="AB3223" s="19" t="str">
        <f t="shared" si="8"/>
        <v/>
      </c>
      <c r="AC3223" s="19">
        <f t="shared" si="20"/>
        <v>125.1818182</v>
      </c>
      <c r="AD3223" s="19">
        <f t="shared" si="21"/>
        <v>168</v>
      </c>
      <c r="AE3223" s="19" t="str">
        <f t="shared" si="22"/>
        <v>Нет моды</v>
      </c>
      <c r="AF3223" s="19">
        <f t="shared" si="23"/>
        <v>89</v>
      </c>
      <c r="AG3223" s="19">
        <f t="shared" si="24"/>
        <v>181</v>
      </c>
      <c r="AH3223" s="20" t="str">
        <f t="shared" si="14"/>
        <v/>
      </c>
      <c r="AI3223" s="21"/>
      <c r="AJ3223" s="21"/>
      <c r="AK3223" s="21"/>
      <c r="AL3223" s="22">
        <f t="shared" si="25"/>
        <v>1</v>
      </c>
    </row>
    <row r="3224" ht="12.75" customHeight="1">
      <c r="A3224" s="13" t="s">
        <v>206</v>
      </c>
      <c r="B3224" s="13" t="str">
        <f>IFERROR(__xludf.DUMMYFUNCTION("REGEXREPLACE(A3224, ""\d"", """")"),"         Пензенская область")</f>
        <v>         Пензенская область</v>
      </c>
      <c r="C3224" s="14" t="str">
        <f t="shared" si="15"/>
        <v>Пензенская область</v>
      </c>
      <c r="D3224" s="3">
        <f t="shared" si="16"/>
        <v>2</v>
      </c>
      <c r="E3224" s="15" t="s">
        <v>38</v>
      </c>
      <c r="F3224" s="13" t="str">
        <f>IFERROR(__xludf.DUMMYFUNCTION("REGEXEXTRACT(E3224, ""[А-Яа-я].*"")"),"все виды транспортных несчастных случаев")</f>
        <v>все виды транспортных несчастных случаев</v>
      </c>
      <c r="G3224" s="16">
        <f t="shared" si="17"/>
        <v>2</v>
      </c>
      <c r="H3224" s="13" t="s">
        <v>28</v>
      </c>
      <c r="I3224" s="13" t="str">
        <f>IFERROR(__xludf.DUMMYFUNCTION("REGEXREPLACE(H3224, "".*\s"", """")"),"человек")</f>
        <v>человек</v>
      </c>
      <c r="J3224" s="13" t="s">
        <v>29</v>
      </c>
      <c r="K3224" s="17" t="str">
        <f>IFERROR(__xludf.DUMMYFUNCTION("REGEXREPLACE(J3224, ""^[\d\s]+"", """")"),"значение показателя за год")</f>
        <v>значение показателя за год</v>
      </c>
      <c r="L3224" s="16">
        <f t="shared" si="18"/>
        <v>2</v>
      </c>
      <c r="M3224" s="13" t="s">
        <v>32</v>
      </c>
      <c r="N3224" s="13" t="str">
        <f>IFERROR(__xludf.DUMMYFUNCTION("REGEXEXTRACT(M3224, "" (.+)$"")"),"сельское население")</f>
        <v>сельское население</v>
      </c>
      <c r="O3224" s="18">
        <v>97.0</v>
      </c>
      <c r="P3224" s="18">
        <v>107.0</v>
      </c>
      <c r="Q3224" s="18">
        <v>89.0</v>
      </c>
      <c r="R3224" s="18">
        <v>127.0</v>
      </c>
      <c r="S3224" s="18">
        <v>95.0</v>
      </c>
      <c r="T3224" s="18">
        <v>83.0</v>
      </c>
      <c r="U3224" s="18">
        <v>87.0</v>
      </c>
      <c r="V3224" s="18">
        <v>96.0</v>
      </c>
      <c r="W3224" s="18">
        <v>76.0</v>
      </c>
      <c r="X3224" s="18">
        <v>65.0</v>
      </c>
      <c r="Y3224" s="18">
        <v>68.0</v>
      </c>
      <c r="Z3224" s="19" t="str">
        <f t="shared" si="6"/>
        <v/>
      </c>
      <c r="AA3224" s="19" t="str">
        <f t="shared" si="19"/>
        <v/>
      </c>
      <c r="AB3224" s="19">
        <f t="shared" si="8"/>
        <v>990</v>
      </c>
      <c r="AC3224" s="19">
        <f t="shared" si="20"/>
        <v>90</v>
      </c>
      <c r="AD3224" s="19">
        <f t="shared" si="21"/>
        <v>101.5</v>
      </c>
      <c r="AE3224" s="19" t="str">
        <f t="shared" si="22"/>
        <v>Нет моды</v>
      </c>
      <c r="AF3224" s="19">
        <f t="shared" si="23"/>
        <v>65</v>
      </c>
      <c r="AG3224" s="19">
        <f t="shared" si="24"/>
        <v>127</v>
      </c>
      <c r="AH3224" s="20" t="str">
        <f t="shared" si="14"/>
        <v>Город: 58%; Село: 42%</v>
      </c>
      <c r="AI3224" s="21"/>
      <c r="AJ3224" s="21"/>
      <c r="AK3224" s="21"/>
      <c r="AL3224" s="22">
        <f t="shared" si="25"/>
        <v>1</v>
      </c>
    </row>
    <row r="3225" ht="12.75" customHeight="1">
      <c r="A3225" s="13" t="s">
        <v>206</v>
      </c>
      <c r="B3225" s="13" t="str">
        <f>IFERROR(__xludf.DUMMYFUNCTION("REGEXREPLACE(A3225, ""\d"", """")"),"         Пензенская область")</f>
        <v>         Пензенская область</v>
      </c>
      <c r="C3225" s="14" t="str">
        <f t="shared" si="15"/>
        <v>Пензенская область</v>
      </c>
      <c r="D3225" s="3">
        <f t="shared" si="16"/>
        <v>2</v>
      </c>
      <c r="E3225" s="15" t="s">
        <v>39</v>
      </c>
      <c r="F3225" s="13" t="str">
        <f>IFERROR(__xludf.DUMMYFUNCTION("REGEXEXTRACT(E3225, ""[А-Яа-я].*"")"),"Всего умерших")</f>
        <v>Всего умерших</v>
      </c>
      <c r="G3225" s="16">
        <f t="shared" si="17"/>
        <v>2</v>
      </c>
      <c r="H3225" s="13" t="s">
        <v>28</v>
      </c>
      <c r="I3225" s="13" t="str">
        <f>IFERROR(__xludf.DUMMYFUNCTION("REGEXREPLACE(H3225, "".*\s"", """")"),"человек")</f>
        <v>человек</v>
      </c>
      <c r="J3225" s="13" t="s">
        <v>29</v>
      </c>
      <c r="K3225" s="17" t="str">
        <f>IFERROR(__xludf.DUMMYFUNCTION("REGEXREPLACE(J3225, ""^[\d\s]+"", """")"),"значение показателя за год")</f>
        <v>значение показателя за год</v>
      </c>
      <c r="L3225" s="16">
        <f t="shared" si="18"/>
        <v>2</v>
      </c>
      <c r="M3225" s="13" t="s">
        <v>30</v>
      </c>
      <c r="N3225" s="13" t="str">
        <f>IFERROR(__xludf.DUMMYFUNCTION("REGEXEXTRACT(M3225, "" (.+)$"")"),"все население")</f>
        <v>все население</v>
      </c>
      <c r="O3225" s="18">
        <v>20046.0</v>
      </c>
      <c r="P3225" s="18">
        <v>20055.0</v>
      </c>
      <c r="Q3225" s="18">
        <v>20071.0</v>
      </c>
      <c r="R3225" s="18">
        <v>19562.0</v>
      </c>
      <c r="S3225" s="18">
        <v>18848.0</v>
      </c>
      <c r="T3225" s="18">
        <v>19201.0</v>
      </c>
      <c r="U3225" s="18">
        <v>18359.0</v>
      </c>
      <c r="V3225" s="18">
        <v>22706.0</v>
      </c>
      <c r="W3225" s="18">
        <v>25568.0</v>
      </c>
      <c r="X3225" s="18">
        <v>19600.0</v>
      </c>
      <c r="Y3225" s="18">
        <v>18419.0</v>
      </c>
      <c r="Z3225" s="19">
        <f t="shared" si="6"/>
        <v>222435</v>
      </c>
      <c r="AA3225" s="19" t="str">
        <f t="shared" si="19"/>
        <v/>
      </c>
      <c r="AB3225" s="19" t="str">
        <f t="shared" si="8"/>
        <v/>
      </c>
      <c r="AC3225" s="19">
        <f t="shared" si="20"/>
        <v>20221.36364</v>
      </c>
      <c r="AD3225" s="19">
        <f t="shared" si="21"/>
        <v>9243</v>
      </c>
      <c r="AE3225" s="19" t="str">
        <f t="shared" si="22"/>
        <v>Нет моды</v>
      </c>
      <c r="AF3225" s="19">
        <f t="shared" si="23"/>
        <v>18359</v>
      </c>
      <c r="AG3225" s="19">
        <f t="shared" si="24"/>
        <v>25568</v>
      </c>
      <c r="AH3225" s="20" t="str">
        <f t="shared" si="14"/>
        <v/>
      </c>
      <c r="AI3225" s="21"/>
      <c r="AJ3225" s="21"/>
      <c r="AK3225" s="21"/>
      <c r="AL3225" s="22">
        <f t="shared" si="25"/>
        <v>1</v>
      </c>
    </row>
    <row r="3226" ht="12.75" customHeight="1">
      <c r="A3226" s="13" t="s">
        <v>206</v>
      </c>
      <c r="B3226" s="13" t="str">
        <f>IFERROR(__xludf.DUMMYFUNCTION("REGEXREPLACE(A3226, ""\d"", """")"),"         Пензенская область")</f>
        <v>         Пензенская область</v>
      </c>
      <c r="C3226" s="14" t="str">
        <f t="shared" si="15"/>
        <v>Пензенская область</v>
      </c>
      <c r="D3226" s="3">
        <f t="shared" si="16"/>
        <v>2</v>
      </c>
      <c r="E3226" s="15" t="s">
        <v>39</v>
      </c>
      <c r="F3226" s="13" t="str">
        <f>IFERROR(__xludf.DUMMYFUNCTION("REGEXEXTRACT(E3226, ""[А-Яа-я].*"")"),"Всего умерших")</f>
        <v>Всего умерших</v>
      </c>
      <c r="G3226" s="16">
        <f t="shared" si="17"/>
        <v>2</v>
      </c>
      <c r="H3226" s="13" t="s">
        <v>28</v>
      </c>
      <c r="I3226" s="13" t="str">
        <f>IFERROR(__xludf.DUMMYFUNCTION("REGEXREPLACE(H3226, "".*\s"", """")"),"человек")</f>
        <v>человек</v>
      </c>
      <c r="J3226" s="13" t="s">
        <v>29</v>
      </c>
      <c r="K3226" s="17" t="str">
        <f>IFERROR(__xludf.DUMMYFUNCTION("REGEXREPLACE(J3226, ""^[\d\s]+"", """")"),"значение показателя за год")</f>
        <v>значение показателя за год</v>
      </c>
      <c r="L3226" s="16">
        <f t="shared" si="18"/>
        <v>2</v>
      </c>
      <c r="M3226" s="13" t="s">
        <v>31</v>
      </c>
      <c r="N3226" s="13" t="str">
        <f>IFERROR(__xludf.DUMMYFUNCTION("REGEXEXTRACT(M3226, "" (.+)$"")"),"городское население")</f>
        <v>городское население</v>
      </c>
      <c r="O3226" s="18">
        <v>12507.0</v>
      </c>
      <c r="P3226" s="18">
        <v>12658.0</v>
      </c>
      <c r="Q3226" s="18">
        <v>12752.0</v>
      </c>
      <c r="R3226" s="18">
        <v>12363.0</v>
      </c>
      <c r="S3226" s="18">
        <v>12029.0</v>
      </c>
      <c r="T3226" s="18">
        <v>12369.0</v>
      </c>
      <c r="U3226" s="18">
        <v>11871.0</v>
      </c>
      <c r="V3226" s="18">
        <v>14865.0</v>
      </c>
      <c r="W3226" s="18">
        <v>16934.0</v>
      </c>
      <c r="X3226" s="18">
        <v>13000.0</v>
      </c>
      <c r="Y3226" s="18">
        <v>11996.0</v>
      </c>
      <c r="Z3226" s="19" t="str">
        <f t="shared" si="6"/>
        <v/>
      </c>
      <c r="AA3226" s="19">
        <f t="shared" si="19"/>
        <v>143344</v>
      </c>
      <c r="AB3226" s="19" t="str">
        <f t="shared" si="8"/>
        <v/>
      </c>
      <c r="AC3226" s="19">
        <f t="shared" si="20"/>
        <v>13031.27273</v>
      </c>
      <c r="AD3226" s="19">
        <f t="shared" si="21"/>
        <v>17646.5</v>
      </c>
      <c r="AE3226" s="19" t="str">
        <f t="shared" si="22"/>
        <v>Нет моды</v>
      </c>
      <c r="AF3226" s="19">
        <f t="shared" si="23"/>
        <v>11871</v>
      </c>
      <c r="AG3226" s="19">
        <f t="shared" si="24"/>
        <v>16934</v>
      </c>
      <c r="AH3226" s="20" t="str">
        <f t="shared" si="14"/>
        <v/>
      </c>
      <c r="AI3226" s="21"/>
      <c r="AJ3226" s="21"/>
      <c r="AK3226" s="21"/>
      <c r="AL3226" s="22">
        <f t="shared" si="25"/>
        <v>1</v>
      </c>
    </row>
    <row r="3227" ht="12.75" customHeight="1">
      <c r="A3227" s="13" t="s">
        <v>206</v>
      </c>
      <c r="B3227" s="13" t="str">
        <f>IFERROR(__xludf.DUMMYFUNCTION("REGEXREPLACE(A3227, ""\d"", """")"),"         Пензенская область")</f>
        <v>         Пензенская область</v>
      </c>
      <c r="C3227" s="14" t="str">
        <f t="shared" si="15"/>
        <v>Пензенская область</v>
      </c>
      <c r="D3227" s="3">
        <f t="shared" si="16"/>
        <v>2</v>
      </c>
      <c r="E3227" s="15" t="s">
        <v>39</v>
      </c>
      <c r="F3227" s="13" t="str">
        <f>IFERROR(__xludf.DUMMYFUNCTION("REGEXEXTRACT(E3227, ""[А-Яа-я].*"")"),"Всего умерших")</f>
        <v>Всего умерших</v>
      </c>
      <c r="G3227" s="16">
        <f t="shared" si="17"/>
        <v>2</v>
      </c>
      <c r="H3227" s="13" t="s">
        <v>28</v>
      </c>
      <c r="I3227" s="13" t="str">
        <f>IFERROR(__xludf.DUMMYFUNCTION("REGEXREPLACE(H3227, "".*\s"", """")"),"человек")</f>
        <v>человек</v>
      </c>
      <c r="J3227" s="13" t="s">
        <v>29</v>
      </c>
      <c r="K3227" s="17" t="str">
        <f>IFERROR(__xludf.DUMMYFUNCTION("REGEXREPLACE(J3227, ""^[\d\s]+"", """")"),"значение показателя за год")</f>
        <v>значение показателя за год</v>
      </c>
      <c r="L3227" s="16">
        <f t="shared" si="18"/>
        <v>2</v>
      </c>
      <c r="M3227" s="13" t="s">
        <v>32</v>
      </c>
      <c r="N3227" s="13" t="str">
        <f>IFERROR(__xludf.DUMMYFUNCTION("REGEXEXTRACT(M3227, "" (.+)$"")"),"сельское население")</f>
        <v>сельское население</v>
      </c>
      <c r="O3227" s="18">
        <v>7539.0</v>
      </c>
      <c r="P3227" s="18">
        <v>7397.0</v>
      </c>
      <c r="Q3227" s="18">
        <v>7319.0</v>
      </c>
      <c r="R3227" s="18">
        <v>7199.0</v>
      </c>
      <c r="S3227" s="18">
        <v>6819.0</v>
      </c>
      <c r="T3227" s="18">
        <v>6832.0</v>
      </c>
      <c r="U3227" s="18">
        <v>6488.0</v>
      </c>
      <c r="V3227" s="18">
        <v>7841.0</v>
      </c>
      <c r="W3227" s="18">
        <v>8634.0</v>
      </c>
      <c r="X3227" s="18">
        <v>6600.0</v>
      </c>
      <c r="Y3227" s="18">
        <v>6423.0</v>
      </c>
      <c r="Z3227" s="19" t="str">
        <f t="shared" si="6"/>
        <v/>
      </c>
      <c r="AA3227" s="19" t="str">
        <f t="shared" si="19"/>
        <v/>
      </c>
      <c r="AB3227" s="19">
        <f t="shared" si="8"/>
        <v>79091</v>
      </c>
      <c r="AC3227" s="19">
        <f t="shared" si="20"/>
        <v>7190.090909</v>
      </c>
      <c r="AD3227" s="19">
        <f t="shared" si="21"/>
        <v>10252.5</v>
      </c>
      <c r="AE3227" s="19" t="str">
        <f t="shared" si="22"/>
        <v>Нет моды</v>
      </c>
      <c r="AF3227" s="19">
        <f t="shared" si="23"/>
        <v>6423</v>
      </c>
      <c r="AG3227" s="19">
        <f t="shared" si="24"/>
        <v>8634</v>
      </c>
      <c r="AH3227" s="20" t="str">
        <f t="shared" si="14"/>
        <v>Город: 64%; Село: 36%</v>
      </c>
      <c r="AI3227" s="21"/>
      <c r="AJ3227" s="21"/>
      <c r="AK3227" s="21"/>
      <c r="AL3227" s="22">
        <f t="shared" si="25"/>
        <v>1</v>
      </c>
    </row>
    <row r="3228" ht="12.75" customHeight="1">
      <c r="A3228" s="13" t="s">
        <v>206</v>
      </c>
      <c r="B3228" s="13" t="str">
        <f>IFERROR(__xludf.DUMMYFUNCTION("REGEXREPLACE(A3228, ""\d"", """")"),"         Пензенская область")</f>
        <v>         Пензенская область</v>
      </c>
      <c r="C3228" s="14" t="str">
        <f t="shared" si="15"/>
        <v>Пензенская область</v>
      </c>
      <c r="D3228" s="3">
        <f t="shared" si="16"/>
        <v>2</v>
      </c>
      <c r="E3228" s="15" t="s">
        <v>40</v>
      </c>
      <c r="F3228" s="13" t="str">
        <f>IFERROR(__xludf.DUMMYFUNCTION("REGEXEXTRACT(E3228, ""[А-Яа-я].*"")"),"Злокачественные новообразования")</f>
        <v>Злокачественные новообразования</v>
      </c>
      <c r="G3228" s="16">
        <f t="shared" si="17"/>
        <v>2</v>
      </c>
      <c r="H3228" s="13" t="s">
        <v>28</v>
      </c>
      <c r="I3228" s="13" t="str">
        <f>IFERROR(__xludf.DUMMYFUNCTION("REGEXREPLACE(H3228, "".*\s"", """")"),"человек")</f>
        <v>человек</v>
      </c>
      <c r="J3228" s="13" t="s">
        <v>29</v>
      </c>
      <c r="K3228" s="17" t="str">
        <f>IFERROR(__xludf.DUMMYFUNCTION("REGEXREPLACE(J3228, ""^[\d\s]+"", """")"),"значение показателя за год")</f>
        <v>значение показателя за год</v>
      </c>
      <c r="L3228" s="16">
        <f t="shared" si="18"/>
        <v>2</v>
      </c>
      <c r="M3228" s="13" t="s">
        <v>30</v>
      </c>
      <c r="N3228" s="13" t="str">
        <f>IFERROR(__xludf.DUMMYFUNCTION("REGEXEXTRACT(M3228, "" (.+)$"")"),"все население")</f>
        <v>все население</v>
      </c>
      <c r="O3228" s="18">
        <v>2818.0</v>
      </c>
      <c r="P3228" s="18">
        <v>2713.0</v>
      </c>
      <c r="Q3228" s="18">
        <v>2888.0</v>
      </c>
      <c r="R3228" s="18">
        <v>2686.0</v>
      </c>
      <c r="S3228" s="18">
        <v>2581.0</v>
      </c>
      <c r="T3228" s="18">
        <v>2633.0</v>
      </c>
      <c r="U3228" s="18">
        <v>2523.0</v>
      </c>
      <c r="V3228" s="18">
        <v>2521.0</v>
      </c>
      <c r="W3228" s="18">
        <v>2474.0</v>
      </c>
      <c r="X3228" s="18">
        <v>2421.0</v>
      </c>
      <c r="Y3228" s="18">
        <v>2877.0</v>
      </c>
      <c r="Z3228" s="19">
        <f t="shared" si="6"/>
        <v>29135</v>
      </c>
      <c r="AA3228" s="19" t="str">
        <f t="shared" si="19"/>
        <v/>
      </c>
      <c r="AB3228" s="19" t="str">
        <f t="shared" si="8"/>
        <v/>
      </c>
      <c r="AC3228" s="19">
        <f t="shared" si="20"/>
        <v>2648.636364</v>
      </c>
      <c r="AD3228" s="19">
        <f t="shared" si="21"/>
        <v>4655.5</v>
      </c>
      <c r="AE3228" s="19" t="str">
        <f t="shared" si="22"/>
        <v>Нет моды</v>
      </c>
      <c r="AF3228" s="19">
        <f t="shared" si="23"/>
        <v>2421</v>
      </c>
      <c r="AG3228" s="19">
        <f t="shared" si="24"/>
        <v>2888</v>
      </c>
      <c r="AH3228" s="20" t="str">
        <f t="shared" si="14"/>
        <v/>
      </c>
      <c r="AI3228" s="21"/>
      <c r="AJ3228" s="21"/>
      <c r="AK3228" s="21"/>
      <c r="AL3228" s="22">
        <f t="shared" si="25"/>
        <v>1</v>
      </c>
    </row>
    <row r="3229" ht="12.75" customHeight="1">
      <c r="A3229" s="13" t="s">
        <v>206</v>
      </c>
      <c r="B3229" s="13" t="str">
        <f>IFERROR(__xludf.DUMMYFUNCTION("REGEXREPLACE(A3229, ""\d"", """")"),"         Пензенская область")</f>
        <v>         Пензенская область</v>
      </c>
      <c r="C3229" s="14" t="str">
        <f t="shared" si="15"/>
        <v>Пензенская область</v>
      </c>
      <c r="D3229" s="3">
        <f t="shared" si="16"/>
        <v>2</v>
      </c>
      <c r="E3229" s="15" t="s">
        <v>40</v>
      </c>
      <c r="F3229" s="13" t="str">
        <f>IFERROR(__xludf.DUMMYFUNCTION("REGEXEXTRACT(E3229, ""[А-Яа-я].*"")"),"Злокачественные новообразования")</f>
        <v>Злокачественные новообразования</v>
      </c>
      <c r="G3229" s="16">
        <f t="shared" si="17"/>
        <v>2</v>
      </c>
      <c r="H3229" s="13" t="s">
        <v>28</v>
      </c>
      <c r="I3229" s="13" t="str">
        <f>IFERROR(__xludf.DUMMYFUNCTION("REGEXREPLACE(H3229, "".*\s"", """")"),"человек")</f>
        <v>человек</v>
      </c>
      <c r="J3229" s="13" t="s">
        <v>29</v>
      </c>
      <c r="K3229" s="17" t="str">
        <f>IFERROR(__xludf.DUMMYFUNCTION("REGEXREPLACE(J3229, ""^[\d\s]+"", """")"),"значение показателя за год")</f>
        <v>значение показателя за год</v>
      </c>
      <c r="L3229" s="16">
        <f t="shared" si="18"/>
        <v>2</v>
      </c>
      <c r="M3229" s="13" t="s">
        <v>31</v>
      </c>
      <c r="N3229" s="13" t="str">
        <f>IFERROR(__xludf.DUMMYFUNCTION("REGEXEXTRACT(M3229, "" (.+)$"")"),"городское население")</f>
        <v>городское население</v>
      </c>
      <c r="O3229" s="18">
        <v>1922.0</v>
      </c>
      <c r="P3229" s="18">
        <v>1906.0</v>
      </c>
      <c r="Q3229" s="18">
        <v>2025.0</v>
      </c>
      <c r="R3229" s="18">
        <v>1831.0</v>
      </c>
      <c r="S3229" s="18">
        <v>1815.0</v>
      </c>
      <c r="T3229" s="18">
        <v>1883.0</v>
      </c>
      <c r="U3229" s="18">
        <v>1720.0</v>
      </c>
      <c r="V3229" s="18">
        <v>1709.0</v>
      </c>
      <c r="W3229" s="18">
        <v>1727.0</v>
      </c>
      <c r="X3229" s="18">
        <v>1670.0</v>
      </c>
      <c r="Y3229" s="18">
        <v>1977.0</v>
      </c>
      <c r="Z3229" s="19" t="str">
        <f t="shared" si="6"/>
        <v/>
      </c>
      <c r="AA3229" s="19">
        <f t="shared" si="19"/>
        <v>20185</v>
      </c>
      <c r="AB3229" s="19" t="str">
        <f t="shared" si="8"/>
        <v/>
      </c>
      <c r="AC3229" s="19">
        <f t="shared" si="20"/>
        <v>1835</v>
      </c>
      <c r="AD3229" s="19">
        <f t="shared" si="21"/>
        <v>2223</v>
      </c>
      <c r="AE3229" s="19" t="str">
        <f t="shared" si="22"/>
        <v>Нет моды</v>
      </c>
      <c r="AF3229" s="19">
        <f t="shared" si="23"/>
        <v>1670</v>
      </c>
      <c r="AG3229" s="19">
        <f t="shared" si="24"/>
        <v>2025</v>
      </c>
      <c r="AH3229" s="20" t="str">
        <f t="shared" si="14"/>
        <v/>
      </c>
      <c r="AI3229" s="21"/>
      <c r="AJ3229" s="21"/>
      <c r="AK3229" s="21"/>
      <c r="AL3229" s="22">
        <f t="shared" si="25"/>
        <v>1</v>
      </c>
    </row>
    <row r="3230" ht="12.75" customHeight="1">
      <c r="A3230" s="13" t="s">
        <v>206</v>
      </c>
      <c r="B3230" s="13" t="str">
        <f>IFERROR(__xludf.DUMMYFUNCTION("REGEXREPLACE(A3230, ""\d"", """")"),"         Пензенская область")</f>
        <v>         Пензенская область</v>
      </c>
      <c r="C3230" s="14" t="str">
        <f t="shared" si="15"/>
        <v>Пензенская область</v>
      </c>
      <c r="D3230" s="3">
        <f t="shared" si="16"/>
        <v>2</v>
      </c>
      <c r="E3230" s="15" t="s">
        <v>40</v>
      </c>
      <c r="F3230" s="13" t="str">
        <f>IFERROR(__xludf.DUMMYFUNCTION("REGEXEXTRACT(E3230, ""[А-Яа-я].*"")"),"Злокачественные новообразования")</f>
        <v>Злокачественные новообразования</v>
      </c>
      <c r="G3230" s="16">
        <f t="shared" si="17"/>
        <v>2</v>
      </c>
      <c r="H3230" s="13" t="s">
        <v>28</v>
      </c>
      <c r="I3230" s="13" t="str">
        <f>IFERROR(__xludf.DUMMYFUNCTION("REGEXREPLACE(H3230, "".*\s"", """")"),"человек")</f>
        <v>человек</v>
      </c>
      <c r="J3230" s="13" t="s">
        <v>29</v>
      </c>
      <c r="K3230" s="17" t="str">
        <f>IFERROR(__xludf.DUMMYFUNCTION("REGEXREPLACE(J3230, ""^[\d\s]+"", """")"),"значение показателя за год")</f>
        <v>значение показателя за год</v>
      </c>
      <c r="L3230" s="16">
        <f t="shared" si="18"/>
        <v>2</v>
      </c>
      <c r="M3230" s="13" t="s">
        <v>32</v>
      </c>
      <c r="N3230" s="13" t="str">
        <f>IFERROR(__xludf.DUMMYFUNCTION("REGEXEXTRACT(M3230, "" (.+)$"")"),"сельское население")</f>
        <v>сельское население</v>
      </c>
      <c r="O3230" s="18">
        <v>896.0</v>
      </c>
      <c r="P3230" s="18">
        <v>807.0</v>
      </c>
      <c r="Q3230" s="18">
        <v>863.0</v>
      </c>
      <c r="R3230" s="18">
        <v>855.0</v>
      </c>
      <c r="S3230" s="18">
        <v>766.0</v>
      </c>
      <c r="T3230" s="18">
        <v>750.0</v>
      </c>
      <c r="U3230" s="18">
        <v>803.0</v>
      </c>
      <c r="V3230" s="18">
        <v>812.0</v>
      </c>
      <c r="W3230" s="18">
        <v>747.0</v>
      </c>
      <c r="X3230" s="18">
        <v>751.0</v>
      </c>
      <c r="Y3230" s="18">
        <v>900.0</v>
      </c>
      <c r="Z3230" s="19" t="str">
        <f t="shared" si="6"/>
        <v/>
      </c>
      <c r="AA3230" s="19" t="str">
        <f t="shared" si="19"/>
        <v/>
      </c>
      <c r="AB3230" s="19">
        <f t="shared" si="8"/>
        <v>8950</v>
      </c>
      <c r="AC3230" s="19">
        <f t="shared" si="20"/>
        <v>813.6363636</v>
      </c>
      <c r="AD3230" s="19">
        <f t="shared" si="21"/>
        <v>1285</v>
      </c>
      <c r="AE3230" s="19" t="str">
        <f t="shared" si="22"/>
        <v>Нет моды</v>
      </c>
      <c r="AF3230" s="19">
        <f t="shared" si="23"/>
        <v>747</v>
      </c>
      <c r="AG3230" s="19">
        <f t="shared" si="24"/>
        <v>900</v>
      </c>
      <c r="AH3230" s="20" t="str">
        <f t="shared" si="14"/>
        <v>Город: 69%; Село: 31%</v>
      </c>
      <c r="AI3230" s="21"/>
      <c r="AJ3230" s="21"/>
      <c r="AK3230" s="21"/>
      <c r="AL3230" s="22">
        <f t="shared" si="25"/>
        <v>1</v>
      </c>
    </row>
    <row r="3231" ht="12.75" customHeight="1">
      <c r="A3231" s="13" t="s">
        <v>206</v>
      </c>
      <c r="B3231" s="13" t="str">
        <f>IFERROR(__xludf.DUMMYFUNCTION("REGEXREPLACE(A3231, ""\d"", """")"),"         Пензенская область")</f>
        <v>         Пензенская область</v>
      </c>
      <c r="C3231" s="14" t="str">
        <f t="shared" si="15"/>
        <v>Пензенская область</v>
      </c>
      <c r="D3231" s="3">
        <f t="shared" si="16"/>
        <v>2</v>
      </c>
      <c r="E3231" s="15" t="s">
        <v>41</v>
      </c>
      <c r="F3231" s="13" t="str">
        <f>IFERROR(__xludf.DUMMYFUNCTION("REGEXEXTRACT(E3231, ""[А-Яа-я].*"")"),"Инфекционные и паразитарные болезни")</f>
        <v>Инфекционные и паразитарные болезни</v>
      </c>
      <c r="G3231" s="16">
        <f t="shared" si="17"/>
        <v>2</v>
      </c>
      <c r="H3231" s="13" t="s">
        <v>28</v>
      </c>
      <c r="I3231" s="13" t="str">
        <f>IFERROR(__xludf.DUMMYFUNCTION("REGEXREPLACE(H3231, "".*\s"", """")"),"человек")</f>
        <v>человек</v>
      </c>
      <c r="J3231" s="13" t="s">
        <v>29</v>
      </c>
      <c r="K3231" s="17" t="str">
        <f>IFERROR(__xludf.DUMMYFUNCTION("REGEXREPLACE(J3231, ""^[\d\s]+"", """")"),"значение показателя за год")</f>
        <v>значение показателя за год</v>
      </c>
      <c r="L3231" s="16">
        <f t="shared" si="18"/>
        <v>2</v>
      </c>
      <c r="M3231" s="13" t="s">
        <v>30</v>
      </c>
      <c r="N3231" s="13" t="str">
        <f>IFERROR(__xludf.DUMMYFUNCTION("REGEXEXTRACT(M3231, "" (.+)$"")"),"все население")</f>
        <v>все население</v>
      </c>
      <c r="O3231" s="18">
        <v>125.0</v>
      </c>
      <c r="P3231" s="18">
        <v>128.0</v>
      </c>
      <c r="Q3231" s="18">
        <v>131.0</v>
      </c>
      <c r="R3231" s="18">
        <v>134.0</v>
      </c>
      <c r="S3231" s="18">
        <v>141.0</v>
      </c>
      <c r="T3231" s="18">
        <v>156.0</v>
      </c>
      <c r="U3231" s="18">
        <v>137.0</v>
      </c>
      <c r="V3231" s="18">
        <v>128.0</v>
      </c>
      <c r="W3231" s="18">
        <v>132.0</v>
      </c>
      <c r="X3231" s="18">
        <v>114.0</v>
      </c>
      <c r="Y3231" s="18">
        <v>111.0</v>
      </c>
      <c r="Z3231" s="19">
        <f t="shared" si="6"/>
        <v>1437</v>
      </c>
      <c r="AA3231" s="19" t="str">
        <f t="shared" si="19"/>
        <v/>
      </c>
      <c r="AB3231" s="19" t="str">
        <f t="shared" si="8"/>
        <v/>
      </c>
      <c r="AC3231" s="19">
        <f t="shared" si="20"/>
        <v>130.6363636</v>
      </c>
      <c r="AD3231" s="19">
        <f t="shared" si="21"/>
        <v>451.5</v>
      </c>
      <c r="AE3231" s="19" t="str">
        <f t="shared" si="22"/>
        <v>Нет моды</v>
      </c>
      <c r="AF3231" s="19">
        <f t="shared" si="23"/>
        <v>111</v>
      </c>
      <c r="AG3231" s="19">
        <f t="shared" si="24"/>
        <v>156</v>
      </c>
      <c r="AH3231" s="20" t="str">
        <f t="shared" si="14"/>
        <v/>
      </c>
      <c r="AI3231" s="21"/>
      <c r="AJ3231" s="21"/>
      <c r="AK3231" s="21"/>
      <c r="AL3231" s="22">
        <f t="shared" si="25"/>
        <v>1</v>
      </c>
    </row>
    <row r="3232" ht="12.75" customHeight="1">
      <c r="A3232" s="13" t="s">
        <v>206</v>
      </c>
      <c r="B3232" s="13" t="str">
        <f>IFERROR(__xludf.DUMMYFUNCTION("REGEXREPLACE(A3232, ""\d"", """")"),"         Пензенская область")</f>
        <v>         Пензенская область</v>
      </c>
      <c r="C3232" s="14" t="str">
        <f t="shared" si="15"/>
        <v>Пензенская область</v>
      </c>
      <c r="D3232" s="3">
        <f t="shared" si="16"/>
        <v>2</v>
      </c>
      <c r="E3232" s="15" t="s">
        <v>41</v>
      </c>
      <c r="F3232" s="13" t="str">
        <f>IFERROR(__xludf.DUMMYFUNCTION("REGEXEXTRACT(E3232, ""[А-Яа-я].*"")"),"Инфекционные и паразитарные болезни")</f>
        <v>Инфекционные и паразитарные болезни</v>
      </c>
      <c r="G3232" s="16">
        <f t="shared" si="17"/>
        <v>2</v>
      </c>
      <c r="H3232" s="13" t="s">
        <v>28</v>
      </c>
      <c r="I3232" s="13" t="str">
        <f>IFERROR(__xludf.DUMMYFUNCTION("REGEXREPLACE(H3232, "".*\s"", """")"),"человек")</f>
        <v>человек</v>
      </c>
      <c r="J3232" s="13" t="s">
        <v>29</v>
      </c>
      <c r="K3232" s="17" t="str">
        <f>IFERROR(__xludf.DUMMYFUNCTION("REGEXREPLACE(J3232, ""^[\d\s]+"", """")"),"значение показателя за год")</f>
        <v>значение показателя за год</v>
      </c>
      <c r="L3232" s="16">
        <f t="shared" si="18"/>
        <v>2</v>
      </c>
      <c r="M3232" s="13" t="s">
        <v>31</v>
      </c>
      <c r="N3232" s="13" t="str">
        <f>IFERROR(__xludf.DUMMYFUNCTION("REGEXEXTRACT(M3232, "" (.+)$"")"),"городское население")</f>
        <v>городское население</v>
      </c>
      <c r="O3232" s="18">
        <v>83.0</v>
      </c>
      <c r="P3232" s="18">
        <v>91.0</v>
      </c>
      <c r="Q3232" s="18">
        <v>94.0</v>
      </c>
      <c r="R3232" s="18">
        <v>95.0</v>
      </c>
      <c r="S3232" s="18">
        <v>103.0</v>
      </c>
      <c r="T3232" s="18">
        <v>104.0</v>
      </c>
      <c r="U3232" s="18">
        <v>95.0</v>
      </c>
      <c r="V3232" s="18">
        <v>86.0</v>
      </c>
      <c r="W3232" s="18">
        <v>101.0</v>
      </c>
      <c r="X3232" s="18">
        <v>89.0</v>
      </c>
      <c r="Y3232" s="18">
        <v>73.0</v>
      </c>
      <c r="Z3232" s="19" t="str">
        <f t="shared" si="6"/>
        <v/>
      </c>
      <c r="AA3232" s="19">
        <f t="shared" si="19"/>
        <v>1014</v>
      </c>
      <c r="AB3232" s="19" t="str">
        <f t="shared" si="8"/>
        <v/>
      </c>
      <c r="AC3232" s="19">
        <f t="shared" si="20"/>
        <v>92.18181818</v>
      </c>
      <c r="AD3232" s="19">
        <f t="shared" si="21"/>
        <v>107.5</v>
      </c>
      <c r="AE3232" s="19" t="str">
        <f t="shared" si="22"/>
        <v>Нет моды</v>
      </c>
      <c r="AF3232" s="19">
        <f t="shared" si="23"/>
        <v>73</v>
      </c>
      <c r="AG3232" s="19">
        <f t="shared" si="24"/>
        <v>104</v>
      </c>
      <c r="AH3232" s="20" t="str">
        <f t="shared" si="14"/>
        <v/>
      </c>
      <c r="AI3232" s="21"/>
      <c r="AJ3232" s="21"/>
      <c r="AK3232" s="21"/>
      <c r="AL3232" s="22">
        <f t="shared" si="25"/>
        <v>1</v>
      </c>
    </row>
    <row r="3233" ht="12.75" customHeight="1">
      <c r="A3233" s="13" t="s">
        <v>206</v>
      </c>
      <c r="B3233" s="13" t="str">
        <f>IFERROR(__xludf.DUMMYFUNCTION("REGEXREPLACE(A3233, ""\d"", """")"),"         Пензенская область")</f>
        <v>         Пензенская область</v>
      </c>
      <c r="C3233" s="14" t="str">
        <f t="shared" si="15"/>
        <v>Пензенская область</v>
      </c>
      <c r="D3233" s="3">
        <f t="shared" si="16"/>
        <v>2</v>
      </c>
      <c r="E3233" s="15" t="s">
        <v>41</v>
      </c>
      <c r="F3233" s="13" t="str">
        <f>IFERROR(__xludf.DUMMYFUNCTION("REGEXEXTRACT(E3233, ""[А-Яа-я].*"")"),"Инфекционные и паразитарные болезни")</f>
        <v>Инфекционные и паразитарные болезни</v>
      </c>
      <c r="G3233" s="16">
        <f t="shared" si="17"/>
        <v>2</v>
      </c>
      <c r="H3233" s="13" t="s">
        <v>28</v>
      </c>
      <c r="I3233" s="13" t="str">
        <f>IFERROR(__xludf.DUMMYFUNCTION("REGEXREPLACE(H3233, "".*\s"", """")"),"человек")</f>
        <v>человек</v>
      </c>
      <c r="J3233" s="13" t="s">
        <v>29</v>
      </c>
      <c r="K3233" s="17" t="str">
        <f>IFERROR(__xludf.DUMMYFUNCTION("REGEXREPLACE(J3233, ""^[\d\s]+"", """")"),"значение показателя за год")</f>
        <v>значение показателя за год</v>
      </c>
      <c r="L3233" s="16">
        <f t="shared" si="18"/>
        <v>2</v>
      </c>
      <c r="M3233" s="13" t="s">
        <v>32</v>
      </c>
      <c r="N3233" s="13" t="str">
        <f>IFERROR(__xludf.DUMMYFUNCTION("REGEXEXTRACT(M3233, "" (.+)$"")"),"сельское население")</f>
        <v>сельское население</v>
      </c>
      <c r="O3233" s="18">
        <v>42.0</v>
      </c>
      <c r="P3233" s="18">
        <v>37.0</v>
      </c>
      <c r="Q3233" s="18">
        <v>37.0</v>
      </c>
      <c r="R3233" s="18">
        <v>39.0</v>
      </c>
      <c r="S3233" s="18">
        <v>38.0</v>
      </c>
      <c r="T3233" s="18">
        <v>52.0</v>
      </c>
      <c r="U3233" s="18">
        <v>42.0</v>
      </c>
      <c r="V3233" s="18">
        <v>42.0</v>
      </c>
      <c r="W3233" s="18">
        <v>31.0</v>
      </c>
      <c r="X3233" s="18">
        <v>25.0</v>
      </c>
      <c r="Y3233" s="18">
        <v>38.0</v>
      </c>
      <c r="Z3233" s="19" t="str">
        <f t="shared" si="6"/>
        <v/>
      </c>
      <c r="AA3233" s="19" t="str">
        <f t="shared" si="19"/>
        <v/>
      </c>
      <c r="AB3233" s="19">
        <f t="shared" si="8"/>
        <v>423</v>
      </c>
      <c r="AC3233" s="19">
        <f t="shared" si="20"/>
        <v>38.45454545</v>
      </c>
      <c r="AD3233" s="19">
        <f t="shared" si="21"/>
        <v>62.5</v>
      </c>
      <c r="AE3233" s="19" t="str">
        <f t="shared" si="22"/>
        <v>Нет моды</v>
      </c>
      <c r="AF3233" s="19">
        <f t="shared" si="23"/>
        <v>25</v>
      </c>
      <c r="AG3233" s="19">
        <f t="shared" si="24"/>
        <v>52</v>
      </c>
      <c r="AH3233" s="20" t="str">
        <f t="shared" si="14"/>
        <v>Город: 71%; Село: 29%</v>
      </c>
      <c r="AI3233" s="21"/>
      <c r="AJ3233" s="21"/>
      <c r="AK3233" s="21"/>
      <c r="AL3233" s="22">
        <f t="shared" si="25"/>
        <v>1</v>
      </c>
    </row>
    <row r="3234" ht="12.75" customHeight="1">
      <c r="A3234" s="13" t="s">
        <v>206</v>
      </c>
      <c r="B3234" s="13" t="str">
        <f>IFERROR(__xludf.DUMMYFUNCTION("REGEXREPLACE(A3234, ""\d"", """")"),"         Пензенская область")</f>
        <v>         Пензенская область</v>
      </c>
      <c r="C3234" s="14" t="str">
        <f t="shared" si="15"/>
        <v>Пензенская область</v>
      </c>
      <c r="D3234" s="3">
        <f t="shared" si="16"/>
        <v>2</v>
      </c>
      <c r="E3234" s="15" t="s">
        <v>42</v>
      </c>
      <c r="F3234" s="13" t="str">
        <f>IFERROR(__xludf.DUMMYFUNCTION("REGEXEXTRACT(E3234, ""[А-Яа-я].*"")"),"Ишемическая болезнь сердца")</f>
        <v>Ишемическая болезнь сердца</v>
      </c>
      <c r="G3234" s="16">
        <f t="shared" si="17"/>
        <v>2</v>
      </c>
      <c r="H3234" s="13" t="s">
        <v>28</v>
      </c>
      <c r="I3234" s="13" t="str">
        <f>IFERROR(__xludf.DUMMYFUNCTION("REGEXREPLACE(H3234, "".*\s"", """")"),"человек")</f>
        <v>человек</v>
      </c>
      <c r="J3234" s="13" t="s">
        <v>29</v>
      </c>
      <c r="K3234" s="17" t="str">
        <f>IFERROR(__xludf.DUMMYFUNCTION("REGEXREPLACE(J3234, ""^[\d\s]+"", """")"),"значение показателя за год")</f>
        <v>значение показателя за год</v>
      </c>
      <c r="L3234" s="16">
        <f t="shared" si="18"/>
        <v>2</v>
      </c>
      <c r="M3234" s="13" t="s">
        <v>30</v>
      </c>
      <c r="N3234" s="13" t="str">
        <f>IFERROR(__xludf.DUMMYFUNCTION("REGEXEXTRACT(M3234, "" (.+)$"")"),"все население")</f>
        <v>все население</v>
      </c>
      <c r="O3234" s="18">
        <v>9676.0</v>
      </c>
      <c r="P3234" s="18">
        <v>8684.0</v>
      </c>
      <c r="Q3234" s="18">
        <v>8452.0</v>
      </c>
      <c r="R3234" s="18">
        <v>7777.0</v>
      </c>
      <c r="S3234" s="18">
        <v>6804.0</v>
      </c>
      <c r="T3234" s="18">
        <v>7100.0</v>
      </c>
      <c r="U3234" s="18">
        <v>6621.0</v>
      </c>
      <c r="V3234" s="18">
        <v>7981.0</v>
      </c>
      <c r="W3234" s="18">
        <v>7910.0</v>
      </c>
      <c r="X3234" s="18">
        <v>6236.0</v>
      </c>
      <c r="Y3234" s="18">
        <v>5459.0</v>
      </c>
      <c r="Z3234" s="19">
        <f t="shared" si="6"/>
        <v>82700</v>
      </c>
      <c r="AA3234" s="19" t="str">
        <f t="shared" si="19"/>
        <v/>
      </c>
      <c r="AB3234" s="19" t="str">
        <f t="shared" si="8"/>
        <v/>
      </c>
      <c r="AC3234" s="19">
        <f t="shared" si="20"/>
        <v>7518.181818</v>
      </c>
      <c r="AD3234" s="19">
        <f t="shared" si="21"/>
        <v>2755.5</v>
      </c>
      <c r="AE3234" s="19" t="str">
        <f t="shared" si="22"/>
        <v>Нет моды</v>
      </c>
      <c r="AF3234" s="19">
        <f t="shared" si="23"/>
        <v>5459</v>
      </c>
      <c r="AG3234" s="19">
        <f t="shared" si="24"/>
        <v>9676</v>
      </c>
      <c r="AH3234" s="20" t="str">
        <f t="shared" si="14"/>
        <v/>
      </c>
      <c r="AI3234" s="21"/>
      <c r="AJ3234" s="21"/>
      <c r="AK3234" s="21"/>
      <c r="AL3234" s="22">
        <f t="shared" si="25"/>
        <v>1</v>
      </c>
    </row>
    <row r="3235" ht="12.75" customHeight="1">
      <c r="A3235" s="13" t="s">
        <v>206</v>
      </c>
      <c r="B3235" s="13" t="str">
        <f>IFERROR(__xludf.DUMMYFUNCTION("REGEXREPLACE(A3235, ""\d"", """")"),"         Пензенская область")</f>
        <v>         Пензенская область</v>
      </c>
      <c r="C3235" s="14" t="str">
        <f t="shared" si="15"/>
        <v>Пензенская область</v>
      </c>
      <c r="D3235" s="3">
        <f t="shared" si="16"/>
        <v>2</v>
      </c>
      <c r="E3235" s="15" t="s">
        <v>42</v>
      </c>
      <c r="F3235" s="13" t="str">
        <f>IFERROR(__xludf.DUMMYFUNCTION("REGEXEXTRACT(E3235, ""[А-Яа-я].*"")"),"Ишемическая болезнь сердца")</f>
        <v>Ишемическая болезнь сердца</v>
      </c>
      <c r="G3235" s="16">
        <f t="shared" si="17"/>
        <v>2</v>
      </c>
      <c r="H3235" s="13" t="s">
        <v>28</v>
      </c>
      <c r="I3235" s="13" t="str">
        <f>IFERROR(__xludf.DUMMYFUNCTION("REGEXREPLACE(H3235, "".*\s"", """")"),"человек")</f>
        <v>человек</v>
      </c>
      <c r="J3235" s="13" t="s">
        <v>29</v>
      </c>
      <c r="K3235" s="17" t="str">
        <f>IFERROR(__xludf.DUMMYFUNCTION("REGEXREPLACE(J3235, ""^[\d\s]+"", """")"),"значение показателя за год")</f>
        <v>значение показателя за год</v>
      </c>
      <c r="L3235" s="16">
        <f t="shared" si="18"/>
        <v>2</v>
      </c>
      <c r="M3235" s="13" t="s">
        <v>31</v>
      </c>
      <c r="N3235" s="13" t="str">
        <f>IFERROR(__xludf.DUMMYFUNCTION("REGEXEXTRACT(M3235, "" (.+)$"")"),"городское население")</f>
        <v>городское население</v>
      </c>
      <c r="O3235" s="18">
        <v>5770.0</v>
      </c>
      <c r="P3235" s="18">
        <v>5425.0</v>
      </c>
      <c r="Q3235" s="18">
        <v>5335.0</v>
      </c>
      <c r="R3235" s="18">
        <v>4978.0</v>
      </c>
      <c r="S3235" s="18">
        <v>4454.0</v>
      </c>
      <c r="T3235" s="18">
        <v>4666.0</v>
      </c>
      <c r="U3235" s="18">
        <v>4384.0</v>
      </c>
      <c r="V3235" s="18">
        <v>5246.0</v>
      </c>
      <c r="W3235" s="18">
        <v>5194.0</v>
      </c>
      <c r="X3235" s="18">
        <v>4011.0</v>
      </c>
      <c r="Y3235" s="18">
        <v>3366.0</v>
      </c>
      <c r="Z3235" s="19" t="str">
        <f t="shared" si="6"/>
        <v/>
      </c>
      <c r="AA3235" s="19">
        <f t="shared" si="19"/>
        <v>52829</v>
      </c>
      <c r="AB3235" s="19" t="str">
        <f t="shared" si="8"/>
        <v/>
      </c>
      <c r="AC3235" s="19">
        <f t="shared" si="20"/>
        <v>4802.636364</v>
      </c>
      <c r="AD3235" s="19">
        <f t="shared" si="21"/>
        <v>5614.5</v>
      </c>
      <c r="AE3235" s="19" t="str">
        <f t="shared" si="22"/>
        <v>Нет моды</v>
      </c>
      <c r="AF3235" s="19">
        <f t="shared" si="23"/>
        <v>3366</v>
      </c>
      <c r="AG3235" s="19">
        <f t="shared" si="24"/>
        <v>5770</v>
      </c>
      <c r="AH3235" s="20" t="str">
        <f t="shared" si="14"/>
        <v/>
      </c>
      <c r="AI3235" s="21"/>
      <c r="AJ3235" s="21"/>
      <c r="AK3235" s="21"/>
      <c r="AL3235" s="22">
        <f t="shared" si="25"/>
        <v>1</v>
      </c>
    </row>
    <row r="3236" ht="12.75" customHeight="1">
      <c r="A3236" s="13" t="s">
        <v>206</v>
      </c>
      <c r="B3236" s="13" t="str">
        <f>IFERROR(__xludf.DUMMYFUNCTION("REGEXREPLACE(A3236, ""\d"", """")"),"         Пензенская область")</f>
        <v>         Пензенская область</v>
      </c>
      <c r="C3236" s="14" t="str">
        <f t="shared" si="15"/>
        <v>Пензенская область</v>
      </c>
      <c r="D3236" s="3">
        <f t="shared" si="16"/>
        <v>2</v>
      </c>
      <c r="E3236" s="15" t="s">
        <v>42</v>
      </c>
      <c r="F3236" s="13" t="str">
        <f>IFERROR(__xludf.DUMMYFUNCTION("REGEXEXTRACT(E3236, ""[А-Яа-я].*"")"),"Ишемическая болезнь сердца")</f>
        <v>Ишемическая болезнь сердца</v>
      </c>
      <c r="G3236" s="16">
        <f t="shared" si="17"/>
        <v>2</v>
      </c>
      <c r="H3236" s="13" t="s">
        <v>28</v>
      </c>
      <c r="I3236" s="13" t="str">
        <f>IFERROR(__xludf.DUMMYFUNCTION("REGEXREPLACE(H3236, "".*\s"", """")"),"человек")</f>
        <v>человек</v>
      </c>
      <c r="J3236" s="13" t="s">
        <v>29</v>
      </c>
      <c r="K3236" s="17" t="str">
        <f>IFERROR(__xludf.DUMMYFUNCTION("REGEXREPLACE(J3236, ""^[\d\s]+"", """")"),"значение показателя за год")</f>
        <v>значение показателя за год</v>
      </c>
      <c r="L3236" s="16">
        <f t="shared" si="18"/>
        <v>2</v>
      </c>
      <c r="M3236" s="13" t="s">
        <v>32</v>
      </c>
      <c r="N3236" s="13" t="str">
        <f>IFERROR(__xludf.DUMMYFUNCTION("REGEXEXTRACT(M3236, "" (.+)$"")"),"сельское население")</f>
        <v>сельское население</v>
      </c>
      <c r="O3236" s="18">
        <v>3906.0</v>
      </c>
      <c r="P3236" s="18">
        <v>3259.0</v>
      </c>
      <c r="Q3236" s="18">
        <v>3117.0</v>
      </c>
      <c r="R3236" s="18">
        <v>2799.0</v>
      </c>
      <c r="S3236" s="18">
        <v>2350.0</v>
      </c>
      <c r="T3236" s="18">
        <v>2434.0</v>
      </c>
      <c r="U3236" s="18">
        <v>2237.0</v>
      </c>
      <c r="V3236" s="18">
        <v>2735.0</v>
      </c>
      <c r="W3236" s="18">
        <v>2716.0</v>
      </c>
      <c r="X3236" s="18">
        <v>2225.0</v>
      </c>
      <c r="Y3236" s="18">
        <v>2093.0</v>
      </c>
      <c r="Z3236" s="19" t="str">
        <f t="shared" si="6"/>
        <v/>
      </c>
      <c r="AA3236" s="19" t="str">
        <f t="shared" si="19"/>
        <v/>
      </c>
      <c r="AB3236" s="19">
        <f t="shared" si="8"/>
        <v>29871</v>
      </c>
      <c r="AC3236" s="19">
        <f t="shared" si="20"/>
        <v>2715.545455</v>
      </c>
      <c r="AD3236" s="19">
        <f t="shared" si="21"/>
        <v>3636</v>
      </c>
      <c r="AE3236" s="19" t="str">
        <f t="shared" si="22"/>
        <v>Нет моды</v>
      </c>
      <c r="AF3236" s="19">
        <f t="shared" si="23"/>
        <v>2093</v>
      </c>
      <c r="AG3236" s="19">
        <f t="shared" si="24"/>
        <v>3906</v>
      </c>
      <c r="AH3236" s="20" t="str">
        <f t="shared" si="14"/>
        <v>Город: 64%; Село: 36%</v>
      </c>
      <c r="AI3236" s="21"/>
      <c r="AJ3236" s="21"/>
      <c r="AK3236" s="21"/>
      <c r="AL3236" s="22">
        <f t="shared" si="25"/>
        <v>1</v>
      </c>
    </row>
    <row r="3237" ht="12.75" customHeight="1">
      <c r="A3237" s="13" t="s">
        <v>206</v>
      </c>
      <c r="B3237" s="13" t="str">
        <f>IFERROR(__xludf.DUMMYFUNCTION("REGEXREPLACE(A3237, ""\d"", """")"),"         Пензенская область")</f>
        <v>         Пензенская область</v>
      </c>
      <c r="C3237" s="14" t="str">
        <f t="shared" si="15"/>
        <v>Пензенская область</v>
      </c>
      <c r="D3237" s="3">
        <f t="shared" si="16"/>
        <v>2</v>
      </c>
      <c r="E3237" s="15" t="s">
        <v>43</v>
      </c>
      <c r="F3237" s="13" t="str">
        <f>IFERROR(__xludf.DUMMYFUNCTION("REGEXEXTRACT(E3237, ""[А-Яа-я].*"")"),"Новообразования")</f>
        <v>Новообразования</v>
      </c>
      <c r="G3237" s="16">
        <f t="shared" si="17"/>
        <v>2</v>
      </c>
      <c r="H3237" s="13" t="s">
        <v>28</v>
      </c>
      <c r="I3237" s="13" t="str">
        <f>IFERROR(__xludf.DUMMYFUNCTION("REGEXREPLACE(H3237, "".*\s"", """")"),"человек")</f>
        <v>человек</v>
      </c>
      <c r="J3237" s="13" t="s">
        <v>29</v>
      </c>
      <c r="K3237" s="17" t="str">
        <f>IFERROR(__xludf.DUMMYFUNCTION("REGEXREPLACE(J3237, ""^[\d\s]+"", """")"),"значение показателя за год")</f>
        <v>значение показателя за год</v>
      </c>
      <c r="L3237" s="16">
        <f t="shared" si="18"/>
        <v>2</v>
      </c>
      <c r="M3237" s="13" t="s">
        <v>30</v>
      </c>
      <c r="N3237" s="13" t="str">
        <f>IFERROR(__xludf.DUMMYFUNCTION("REGEXEXTRACT(M3237, "" (.+)$"")"),"все население")</f>
        <v>все население</v>
      </c>
      <c r="O3237" s="18">
        <v>2839.0</v>
      </c>
      <c r="P3237" s="18">
        <v>2737.0</v>
      </c>
      <c r="Q3237" s="18">
        <v>2907.0</v>
      </c>
      <c r="R3237" s="18">
        <v>2712.0</v>
      </c>
      <c r="S3237" s="18">
        <v>2603.0</v>
      </c>
      <c r="T3237" s="18">
        <v>2651.0</v>
      </c>
      <c r="U3237" s="18">
        <v>2547.0</v>
      </c>
      <c r="V3237" s="18">
        <v>2547.0</v>
      </c>
      <c r="W3237" s="18">
        <v>2489.0</v>
      </c>
      <c r="X3237" s="18">
        <v>2440.0</v>
      </c>
      <c r="Y3237" s="18">
        <v>2904.0</v>
      </c>
      <c r="Z3237" s="19">
        <f t="shared" si="6"/>
        <v>29376</v>
      </c>
      <c r="AA3237" s="19" t="str">
        <f t="shared" si="19"/>
        <v/>
      </c>
      <c r="AB3237" s="19" t="str">
        <f t="shared" si="8"/>
        <v/>
      </c>
      <c r="AC3237" s="19">
        <f t="shared" si="20"/>
        <v>2670.545455</v>
      </c>
      <c r="AD3237" s="19">
        <f t="shared" si="21"/>
        <v>2681.5</v>
      </c>
      <c r="AE3237" s="19" t="str">
        <f t="shared" si="22"/>
        <v>Нет моды</v>
      </c>
      <c r="AF3237" s="19">
        <f t="shared" si="23"/>
        <v>2440</v>
      </c>
      <c r="AG3237" s="19">
        <f t="shared" si="24"/>
        <v>2907</v>
      </c>
      <c r="AH3237" s="20" t="str">
        <f t="shared" si="14"/>
        <v/>
      </c>
      <c r="AI3237" s="21"/>
      <c r="AJ3237" s="21"/>
      <c r="AK3237" s="21"/>
      <c r="AL3237" s="22">
        <f t="shared" si="25"/>
        <v>1</v>
      </c>
    </row>
    <row r="3238" ht="12.75" customHeight="1">
      <c r="A3238" s="13" t="s">
        <v>206</v>
      </c>
      <c r="B3238" s="13" t="str">
        <f>IFERROR(__xludf.DUMMYFUNCTION("REGEXREPLACE(A3238, ""\d"", """")"),"         Пензенская область")</f>
        <v>         Пензенская область</v>
      </c>
      <c r="C3238" s="14" t="str">
        <f t="shared" si="15"/>
        <v>Пензенская область</v>
      </c>
      <c r="D3238" s="3">
        <f t="shared" si="16"/>
        <v>2</v>
      </c>
      <c r="E3238" s="15" t="s">
        <v>43</v>
      </c>
      <c r="F3238" s="13" t="str">
        <f>IFERROR(__xludf.DUMMYFUNCTION("REGEXEXTRACT(E3238, ""[А-Яа-я].*"")"),"Новообразования")</f>
        <v>Новообразования</v>
      </c>
      <c r="G3238" s="16">
        <f t="shared" si="17"/>
        <v>2</v>
      </c>
      <c r="H3238" s="13" t="s">
        <v>28</v>
      </c>
      <c r="I3238" s="13" t="str">
        <f>IFERROR(__xludf.DUMMYFUNCTION("REGEXREPLACE(H3238, "".*\s"", """")"),"человек")</f>
        <v>человек</v>
      </c>
      <c r="J3238" s="13" t="s">
        <v>29</v>
      </c>
      <c r="K3238" s="17" t="str">
        <f>IFERROR(__xludf.DUMMYFUNCTION("REGEXREPLACE(J3238, ""^[\d\s]+"", """")"),"значение показателя за год")</f>
        <v>значение показателя за год</v>
      </c>
      <c r="L3238" s="16">
        <f t="shared" si="18"/>
        <v>2</v>
      </c>
      <c r="M3238" s="13" t="s">
        <v>31</v>
      </c>
      <c r="N3238" s="13" t="str">
        <f>IFERROR(__xludf.DUMMYFUNCTION("REGEXEXTRACT(M3238, "" (.+)$"")"),"городское население")</f>
        <v>городское население</v>
      </c>
      <c r="O3238" s="18">
        <v>1939.0</v>
      </c>
      <c r="P3238" s="18">
        <v>1922.0</v>
      </c>
      <c r="Q3238" s="18">
        <v>2036.0</v>
      </c>
      <c r="R3238" s="18">
        <v>1847.0</v>
      </c>
      <c r="S3238" s="18">
        <v>1831.0</v>
      </c>
      <c r="T3238" s="18">
        <v>1896.0</v>
      </c>
      <c r="U3238" s="18">
        <v>1732.0</v>
      </c>
      <c r="V3238" s="18">
        <v>1727.0</v>
      </c>
      <c r="W3238" s="18">
        <v>1736.0</v>
      </c>
      <c r="X3238" s="18">
        <v>1682.0</v>
      </c>
      <c r="Y3238" s="18">
        <v>1996.0</v>
      </c>
      <c r="Z3238" s="19" t="str">
        <f t="shared" si="6"/>
        <v/>
      </c>
      <c r="AA3238" s="19">
        <f t="shared" si="19"/>
        <v>20344</v>
      </c>
      <c r="AB3238" s="19" t="str">
        <f t="shared" si="8"/>
        <v/>
      </c>
      <c r="AC3238" s="19">
        <f t="shared" si="20"/>
        <v>1849.454545</v>
      </c>
      <c r="AD3238" s="19">
        <f t="shared" si="21"/>
        <v>2238</v>
      </c>
      <c r="AE3238" s="19" t="str">
        <f t="shared" si="22"/>
        <v>Нет моды</v>
      </c>
      <c r="AF3238" s="19">
        <f t="shared" si="23"/>
        <v>1682</v>
      </c>
      <c r="AG3238" s="19">
        <f t="shared" si="24"/>
        <v>2036</v>
      </c>
      <c r="AH3238" s="20" t="str">
        <f t="shared" si="14"/>
        <v/>
      </c>
      <c r="AI3238" s="21"/>
      <c r="AJ3238" s="21"/>
      <c r="AK3238" s="21"/>
      <c r="AL3238" s="22">
        <f t="shared" si="25"/>
        <v>1</v>
      </c>
    </row>
    <row r="3239" ht="12.75" customHeight="1">
      <c r="A3239" s="13" t="s">
        <v>206</v>
      </c>
      <c r="B3239" s="13" t="str">
        <f>IFERROR(__xludf.DUMMYFUNCTION("REGEXREPLACE(A3239, ""\d"", """")"),"         Пензенская область")</f>
        <v>         Пензенская область</v>
      </c>
      <c r="C3239" s="14" t="str">
        <f t="shared" si="15"/>
        <v>Пензенская область</v>
      </c>
      <c r="D3239" s="3">
        <f t="shared" si="16"/>
        <v>2</v>
      </c>
      <c r="E3239" s="15" t="s">
        <v>43</v>
      </c>
      <c r="F3239" s="13" t="str">
        <f>IFERROR(__xludf.DUMMYFUNCTION("REGEXEXTRACT(E3239, ""[А-Яа-я].*"")"),"Новообразования")</f>
        <v>Новообразования</v>
      </c>
      <c r="G3239" s="16">
        <f t="shared" si="17"/>
        <v>2</v>
      </c>
      <c r="H3239" s="13" t="s">
        <v>28</v>
      </c>
      <c r="I3239" s="13" t="str">
        <f>IFERROR(__xludf.DUMMYFUNCTION("REGEXREPLACE(H3239, "".*\s"", """")"),"человек")</f>
        <v>человек</v>
      </c>
      <c r="J3239" s="13" t="s">
        <v>29</v>
      </c>
      <c r="K3239" s="17" t="str">
        <f>IFERROR(__xludf.DUMMYFUNCTION("REGEXREPLACE(J3239, ""^[\d\s]+"", """")"),"значение показателя за год")</f>
        <v>значение показателя за год</v>
      </c>
      <c r="L3239" s="16">
        <f t="shared" si="18"/>
        <v>2</v>
      </c>
      <c r="M3239" s="13" t="s">
        <v>32</v>
      </c>
      <c r="N3239" s="13" t="str">
        <f>IFERROR(__xludf.DUMMYFUNCTION("REGEXEXTRACT(M3239, "" (.+)$"")"),"сельское население")</f>
        <v>сельское население</v>
      </c>
      <c r="O3239" s="18">
        <v>900.0</v>
      </c>
      <c r="P3239" s="18">
        <v>815.0</v>
      </c>
      <c r="Q3239" s="18">
        <v>871.0</v>
      </c>
      <c r="R3239" s="18">
        <v>865.0</v>
      </c>
      <c r="S3239" s="18">
        <v>772.0</v>
      </c>
      <c r="T3239" s="18">
        <v>755.0</v>
      </c>
      <c r="U3239" s="18">
        <v>815.0</v>
      </c>
      <c r="V3239" s="18">
        <v>820.0</v>
      </c>
      <c r="W3239" s="18">
        <v>753.0</v>
      </c>
      <c r="X3239" s="18">
        <v>758.0</v>
      </c>
      <c r="Y3239" s="18">
        <v>908.0</v>
      </c>
      <c r="Z3239" s="19" t="str">
        <f t="shared" si="6"/>
        <v/>
      </c>
      <c r="AA3239" s="19" t="str">
        <f t="shared" si="19"/>
        <v/>
      </c>
      <c r="AB3239" s="19">
        <f t="shared" si="8"/>
        <v>9032</v>
      </c>
      <c r="AC3239" s="19">
        <f t="shared" si="20"/>
        <v>821.0909091</v>
      </c>
      <c r="AD3239" s="19">
        <f t="shared" si="21"/>
        <v>1295</v>
      </c>
      <c r="AE3239" s="19" t="str">
        <f t="shared" si="22"/>
        <v>Нет моды</v>
      </c>
      <c r="AF3239" s="19">
        <f t="shared" si="23"/>
        <v>753</v>
      </c>
      <c r="AG3239" s="19">
        <f t="shared" si="24"/>
        <v>908</v>
      </c>
      <c r="AH3239" s="20" t="str">
        <f t="shared" si="14"/>
        <v>Город: 69%; Село: 31%</v>
      </c>
      <c r="AI3239" s="21"/>
      <c r="AJ3239" s="21"/>
      <c r="AK3239" s="21"/>
      <c r="AL3239" s="22">
        <f t="shared" si="25"/>
        <v>1</v>
      </c>
    </row>
    <row r="3240" ht="12.75" customHeight="1">
      <c r="A3240" s="13" t="s">
        <v>206</v>
      </c>
      <c r="B3240" s="13" t="str">
        <f>IFERROR(__xludf.DUMMYFUNCTION("REGEXREPLACE(A3240, ""\d"", """")"),"         Пензенская область")</f>
        <v>         Пензенская область</v>
      </c>
      <c r="C3240" s="14" t="str">
        <f t="shared" si="15"/>
        <v>Пензенская область</v>
      </c>
      <c r="D3240" s="3">
        <f t="shared" si="16"/>
        <v>2</v>
      </c>
      <c r="E3240" s="15" t="s">
        <v>44</v>
      </c>
      <c r="F3240" s="13" t="str">
        <f>IFERROR(__xludf.DUMMYFUNCTION("REGEXEXTRACT(E3240,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40" s="16">
        <f t="shared" si="17"/>
        <v>2</v>
      </c>
      <c r="H3240" s="13" t="s">
        <v>28</v>
      </c>
      <c r="I3240" s="13" t="str">
        <f>IFERROR(__xludf.DUMMYFUNCTION("REGEXREPLACE(H3240, "".*\s"", """")"),"человек")</f>
        <v>человек</v>
      </c>
      <c r="J3240" s="13" t="s">
        <v>29</v>
      </c>
      <c r="K3240" s="17" t="str">
        <f>IFERROR(__xludf.DUMMYFUNCTION("REGEXREPLACE(J3240, ""^[\d\s]+"", """")"),"значение показателя за год")</f>
        <v>значение показателя за год</v>
      </c>
      <c r="L3240" s="16">
        <f t="shared" si="18"/>
        <v>2</v>
      </c>
      <c r="M3240" s="13" t="s">
        <v>30</v>
      </c>
      <c r="N3240" s="13" t="str">
        <f>IFERROR(__xludf.DUMMYFUNCTION("REGEXEXTRACT(M3240, "" (.+)$"")"),"все население")</f>
        <v>все население</v>
      </c>
      <c r="O3240" s="18">
        <v>39.0</v>
      </c>
      <c r="P3240" s="23" t="s">
        <v>37</v>
      </c>
      <c r="Q3240" s="18">
        <v>31.0</v>
      </c>
      <c r="R3240" s="18">
        <v>37.0</v>
      </c>
      <c r="S3240" s="23" t="s">
        <v>37</v>
      </c>
      <c r="T3240" s="23" t="s">
        <v>37</v>
      </c>
      <c r="U3240" s="23" t="s">
        <v>37</v>
      </c>
      <c r="V3240" s="23" t="s">
        <v>37</v>
      </c>
      <c r="W3240" s="23" t="s">
        <v>37</v>
      </c>
      <c r="X3240" s="23" t="s">
        <v>37</v>
      </c>
      <c r="Y3240" s="23" t="s">
        <v>37</v>
      </c>
      <c r="Z3240" s="19">
        <f t="shared" si="6"/>
        <v>107</v>
      </c>
      <c r="AA3240" s="19" t="str">
        <f t="shared" si="19"/>
        <v/>
      </c>
      <c r="AB3240" s="19" t="str">
        <f t="shared" si="8"/>
        <v/>
      </c>
      <c r="AC3240" s="19">
        <f t="shared" si="20"/>
        <v>35.66666667</v>
      </c>
      <c r="AD3240" s="19">
        <f t="shared" si="21"/>
        <v>793.5</v>
      </c>
      <c r="AE3240" s="19" t="str">
        <f t="shared" si="22"/>
        <v>Нет моды</v>
      </c>
      <c r="AF3240" s="19">
        <f t="shared" si="23"/>
        <v>31</v>
      </c>
      <c r="AG3240" s="19">
        <f t="shared" si="24"/>
        <v>39</v>
      </c>
      <c r="AH3240" s="20" t="str">
        <f t="shared" si="14"/>
        <v/>
      </c>
      <c r="AI3240" s="24"/>
      <c r="AJ3240" s="24"/>
      <c r="AK3240" s="24"/>
      <c r="AL3240" s="22">
        <f t="shared" si="25"/>
        <v>1</v>
      </c>
    </row>
    <row r="3241" ht="12.75" customHeight="1">
      <c r="A3241" s="13" t="s">
        <v>206</v>
      </c>
      <c r="B3241" s="13" t="str">
        <f>IFERROR(__xludf.DUMMYFUNCTION("REGEXREPLACE(A3241, ""\d"", """")"),"         Пензенская область")</f>
        <v>         Пензенская область</v>
      </c>
      <c r="C3241" s="14" t="str">
        <f t="shared" si="15"/>
        <v>Пензенская область</v>
      </c>
      <c r="D3241" s="3">
        <f t="shared" si="16"/>
        <v>2</v>
      </c>
      <c r="E3241" s="15" t="s">
        <v>44</v>
      </c>
      <c r="F3241" s="13" t="str">
        <f>IFERROR(__xludf.DUMMYFUNCTION("REGEXEXTRACT(E3241,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41" s="16">
        <f t="shared" si="17"/>
        <v>2</v>
      </c>
      <c r="H3241" s="13" t="s">
        <v>28</v>
      </c>
      <c r="I3241" s="13" t="str">
        <f>IFERROR(__xludf.DUMMYFUNCTION("REGEXREPLACE(H3241, "".*\s"", """")"),"человек")</f>
        <v>человек</v>
      </c>
      <c r="J3241" s="13" t="s">
        <v>29</v>
      </c>
      <c r="K3241" s="17" t="str">
        <f>IFERROR(__xludf.DUMMYFUNCTION("REGEXREPLACE(J3241, ""^[\d\s]+"", """")"),"значение показателя за год")</f>
        <v>значение показателя за год</v>
      </c>
      <c r="L3241" s="16">
        <f t="shared" si="18"/>
        <v>2</v>
      </c>
      <c r="M3241" s="13" t="s">
        <v>31</v>
      </c>
      <c r="N3241" s="13" t="str">
        <f>IFERROR(__xludf.DUMMYFUNCTION("REGEXEXTRACT(M3241, "" (.+)$"")"),"городское население")</f>
        <v>городское население</v>
      </c>
      <c r="O3241" s="18">
        <v>21.0</v>
      </c>
      <c r="P3241" s="23" t="s">
        <v>37</v>
      </c>
      <c r="Q3241" s="18">
        <v>20.0</v>
      </c>
      <c r="R3241" s="18">
        <v>27.0</v>
      </c>
      <c r="S3241" s="23" t="s">
        <v>37</v>
      </c>
      <c r="T3241" s="23" t="s">
        <v>37</v>
      </c>
      <c r="U3241" s="23" t="s">
        <v>37</v>
      </c>
      <c r="V3241" s="23" t="s">
        <v>37</v>
      </c>
      <c r="W3241" s="23" t="s">
        <v>37</v>
      </c>
      <c r="X3241" s="23" t="s">
        <v>37</v>
      </c>
      <c r="Y3241" s="23" t="s">
        <v>37</v>
      </c>
      <c r="Z3241" s="19" t="str">
        <f t="shared" si="6"/>
        <v/>
      </c>
      <c r="AA3241" s="19">
        <f t="shared" si="19"/>
        <v>68</v>
      </c>
      <c r="AB3241" s="19" t="str">
        <f t="shared" si="8"/>
        <v/>
      </c>
      <c r="AC3241" s="19">
        <f t="shared" si="20"/>
        <v>22.66666667</v>
      </c>
      <c r="AD3241" s="19">
        <f t="shared" si="21"/>
        <v>29</v>
      </c>
      <c r="AE3241" s="19" t="str">
        <f t="shared" si="22"/>
        <v>Нет моды</v>
      </c>
      <c r="AF3241" s="19">
        <f t="shared" si="23"/>
        <v>20</v>
      </c>
      <c r="AG3241" s="19">
        <f t="shared" si="24"/>
        <v>27</v>
      </c>
      <c r="AH3241" s="20" t="str">
        <f t="shared" si="14"/>
        <v/>
      </c>
      <c r="AI3241" s="24"/>
      <c r="AJ3241" s="24"/>
      <c r="AK3241" s="24"/>
      <c r="AL3241" s="22">
        <f t="shared" si="25"/>
        <v>1</v>
      </c>
    </row>
    <row r="3242" ht="12.75" customHeight="1">
      <c r="A3242" s="13" t="s">
        <v>206</v>
      </c>
      <c r="B3242" s="13" t="str">
        <f>IFERROR(__xludf.DUMMYFUNCTION("REGEXREPLACE(A3242, ""\d"", """")"),"         Пензенская область")</f>
        <v>         Пензенская область</v>
      </c>
      <c r="C3242" s="14" t="str">
        <f t="shared" si="15"/>
        <v>Пензенская область</v>
      </c>
      <c r="D3242" s="3">
        <f t="shared" si="16"/>
        <v>2</v>
      </c>
      <c r="E3242" s="15" t="s">
        <v>44</v>
      </c>
      <c r="F3242" s="13" t="str">
        <f>IFERROR(__xludf.DUMMYFUNCTION("REGEXEXTRACT(E3242,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42" s="16">
        <f t="shared" si="17"/>
        <v>2</v>
      </c>
      <c r="H3242" s="13" t="s">
        <v>28</v>
      </c>
      <c r="I3242" s="13" t="str">
        <f>IFERROR(__xludf.DUMMYFUNCTION("REGEXREPLACE(H3242, "".*\s"", """")"),"человек")</f>
        <v>человек</v>
      </c>
      <c r="J3242" s="13" t="s">
        <v>29</v>
      </c>
      <c r="K3242" s="17" t="str">
        <f>IFERROR(__xludf.DUMMYFUNCTION("REGEXREPLACE(J3242, ""^[\d\s]+"", """")"),"значение показателя за год")</f>
        <v>значение показателя за год</v>
      </c>
      <c r="L3242" s="16">
        <f t="shared" si="18"/>
        <v>2</v>
      </c>
      <c r="M3242" s="13" t="s">
        <v>32</v>
      </c>
      <c r="N3242" s="13" t="str">
        <f>IFERROR(__xludf.DUMMYFUNCTION("REGEXEXTRACT(M3242, "" (.+)$"")"),"сельское население")</f>
        <v>сельское население</v>
      </c>
      <c r="O3242" s="18">
        <v>18.0</v>
      </c>
      <c r="P3242" s="23" t="s">
        <v>37</v>
      </c>
      <c r="Q3242" s="18">
        <v>11.0</v>
      </c>
      <c r="R3242" s="18">
        <v>10.0</v>
      </c>
      <c r="S3242" s="23" t="s">
        <v>37</v>
      </c>
      <c r="T3242" s="23" t="s">
        <v>37</v>
      </c>
      <c r="U3242" s="23" t="s">
        <v>37</v>
      </c>
      <c r="V3242" s="23" t="s">
        <v>37</v>
      </c>
      <c r="W3242" s="23" t="s">
        <v>37</v>
      </c>
      <c r="X3242" s="23" t="s">
        <v>37</v>
      </c>
      <c r="Y3242" s="23" t="s">
        <v>37</v>
      </c>
      <c r="Z3242" s="19" t="str">
        <f t="shared" si="6"/>
        <v/>
      </c>
      <c r="AA3242" s="19" t="str">
        <f t="shared" si="19"/>
        <v/>
      </c>
      <c r="AB3242" s="19">
        <f t="shared" si="8"/>
        <v>39</v>
      </c>
      <c r="AC3242" s="19">
        <f t="shared" si="20"/>
        <v>13</v>
      </c>
      <c r="AD3242" s="19">
        <f t="shared" si="21"/>
        <v>19</v>
      </c>
      <c r="AE3242" s="19" t="str">
        <f t="shared" si="22"/>
        <v>Нет моды</v>
      </c>
      <c r="AF3242" s="19">
        <f t="shared" si="23"/>
        <v>10</v>
      </c>
      <c r="AG3242" s="19">
        <f t="shared" si="24"/>
        <v>18</v>
      </c>
      <c r="AH3242" s="20" t="str">
        <f t="shared" si="14"/>
        <v>Город: 64%; Село: 36%</v>
      </c>
      <c r="AI3242" s="24"/>
      <c r="AJ3242" s="24"/>
      <c r="AK3242" s="24"/>
      <c r="AL3242" s="22">
        <f t="shared" si="25"/>
        <v>1</v>
      </c>
    </row>
    <row r="3243" ht="12.75" customHeight="1">
      <c r="A3243" s="13" t="s">
        <v>206</v>
      </c>
      <c r="B3243" s="13" t="str">
        <f>IFERROR(__xludf.DUMMYFUNCTION("REGEXREPLACE(A3243, ""\d"", """")"),"         Пензенская область")</f>
        <v>         Пензенская область</v>
      </c>
      <c r="C3243" s="14" t="str">
        <f t="shared" si="15"/>
        <v>Пензенская область</v>
      </c>
      <c r="D3243" s="3">
        <f t="shared" si="16"/>
        <v>2</v>
      </c>
      <c r="E3243" s="15" t="s">
        <v>45</v>
      </c>
      <c r="F3243" s="13" t="str">
        <f>IFERROR(__xludf.DUMMYFUNCTION("REGEXEXTRACT(E3243, ""[А-Яа-я].*"")"),"Самоубийство")</f>
        <v>Самоубийство</v>
      </c>
      <c r="G3243" s="16">
        <f t="shared" si="17"/>
        <v>2</v>
      </c>
      <c r="H3243" s="13" t="s">
        <v>28</v>
      </c>
      <c r="I3243" s="13" t="str">
        <f>IFERROR(__xludf.DUMMYFUNCTION("REGEXREPLACE(H3243, "".*\s"", """")"),"человек")</f>
        <v>человек</v>
      </c>
      <c r="J3243" s="13" t="s">
        <v>29</v>
      </c>
      <c r="K3243" s="17" t="str">
        <f>IFERROR(__xludf.DUMMYFUNCTION("REGEXREPLACE(J3243, ""^[\d\s]+"", """")"),"значение показателя за год")</f>
        <v>значение показателя за год</v>
      </c>
      <c r="L3243" s="16">
        <f t="shared" si="18"/>
        <v>2</v>
      </c>
      <c r="M3243" s="13" t="s">
        <v>30</v>
      </c>
      <c r="N3243" s="13" t="str">
        <f>IFERROR(__xludf.DUMMYFUNCTION("REGEXEXTRACT(M3243, "" (.+)$"")"),"все население")</f>
        <v>все население</v>
      </c>
      <c r="O3243" s="18">
        <v>291.0</v>
      </c>
      <c r="P3243" s="18">
        <v>295.0</v>
      </c>
      <c r="Q3243" s="18">
        <v>307.0</v>
      </c>
      <c r="R3243" s="18">
        <v>272.0</v>
      </c>
      <c r="S3243" s="18">
        <v>263.0</v>
      </c>
      <c r="T3243" s="18">
        <v>230.0</v>
      </c>
      <c r="U3243" s="18">
        <v>212.0</v>
      </c>
      <c r="V3243" s="18">
        <v>234.0</v>
      </c>
      <c r="W3243" s="18">
        <v>203.0</v>
      </c>
      <c r="X3243" s="18">
        <v>204.0</v>
      </c>
      <c r="Y3243" s="18">
        <v>130.0</v>
      </c>
      <c r="Z3243" s="19">
        <f t="shared" si="6"/>
        <v>2641</v>
      </c>
      <c r="AA3243" s="19" t="str">
        <f t="shared" si="19"/>
        <v/>
      </c>
      <c r="AB3243" s="19" t="str">
        <f t="shared" si="8"/>
        <v/>
      </c>
      <c r="AC3243" s="19">
        <f t="shared" si="20"/>
        <v>240.0909091</v>
      </c>
      <c r="AD3243" s="19">
        <f t="shared" si="21"/>
        <v>221</v>
      </c>
      <c r="AE3243" s="19" t="str">
        <f t="shared" si="22"/>
        <v>Нет моды</v>
      </c>
      <c r="AF3243" s="19">
        <f t="shared" si="23"/>
        <v>130</v>
      </c>
      <c r="AG3243" s="19">
        <f t="shared" si="24"/>
        <v>307</v>
      </c>
      <c r="AH3243" s="20" t="str">
        <f t="shared" si="14"/>
        <v/>
      </c>
      <c r="AI3243" s="21"/>
      <c r="AJ3243" s="21"/>
      <c r="AK3243" s="21"/>
      <c r="AL3243" s="22">
        <f t="shared" si="25"/>
        <v>1</v>
      </c>
    </row>
    <row r="3244" ht="12.75" customHeight="1">
      <c r="A3244" s="13" t="s">
        <v>206</v>
      </c>
      <c r="B3244" s="13" t="str">
        <f>IFERROR(__xludf.DUMMYFUNCTION("REGEXREPLACE(A3244, ""\d"", """")"),"         Пензенская область")</f>
        <v>         Пензенская область</v>
      </c>
      <c r="C3244" s="14" t="str">
        <f t="shared" si="15"/>
        <v>Пензенская область</v>
      </c>
      <c r="D3244" s="3">
        <f t="shared" si="16"/>
        <v>2</v>
      </c>
      <c r="E3244" s="15" t="s">
        <v>45</v>
      </c>
      <c r="F3244" s="13" t="str">
        <f>IFERROR(__xludf.DUMMYFUNCTION("REGEXEXTRACT(E3244, ""[А-Яа-я].*"")"),"Самоубийство")</f>
        <v>Самоубийство</v>
      </c>
      <c r="G3244" s="16">
        <f t="shared" si="17"/>
        <v>2</v>
      </c>
      <c r="H3244" s="13" t="s">
        <v>28</v>
      </c>
      <c r="I3244" s="13" t="str">
        <f>IFERROR(__xludf.DUMMYFUNCTION("REGEXREPLACE(H3244, "".*\s"", """")"),"человек")</f>
        <v>человек</v>
      </c>
      <c r="J3244" s="13" t="s">
        <v>29</v>
      </c>
      <c r="K3244" s="17" t="str">
        <f>IFERROR(__xludf.DUMMYFUNCTION("REGEXREPLACE(J3244, ""^[\d\s]+"", """")"),"значение показателя за год")</f>
        <v>значение показателя за год</v>
      </c>
      <c r="L3244" s="16">
        <f t="shared" si="18"/>
        <v>2</v>
      </c>
      <c r="M3244" s="13" t="s">
        <v>31</v>
      </c>
      <c r="N3244" s="13" t="str">
        <f>IFERROR(__xludf.DUMMYFUNCTION("REGEXEXTRACT(M3244, "" (.+)$"")"),"городское население")</f>
        <v>городское население</v>
      </c>
      <c r="O3244" s="18">
        <v>169.0</v>
      </c>
      <c r="P3244" s="18">
        <v>173.0</v>
      </c>
      <c r="Q3244" s="18">
        <v>183.0</v>
      </c>
      <c r="R3244" s="18">
        <v>160.0</v>
      </c>
      <c r="S3244" s="18">
        <v>151.0</v>
      </c>
      <c r="T3244" s="18">
        <v>147.0</v>
      </c>
      <c r="U3244" s="18">
        <v>129.0</v>
      </c>
      <c r="V3244" s="18">
        <v>136.0</v>
      </c>
      <c r="W3244" s="18">
        <v>123.0</v>
      </c>
      <c r="X3244" s="18">
        <v>133.0</v>
      </c>
      <c r="Y3244" s="18">
        <v>80.0</v>
      </c>
      <c r="Z3244" s="19" t="str">
        <f t="shared" si="6"/>
        <v/>
      </c>
      <c r="AA3244" s="19">
        <f t="shared" si="19"/>
        <v>1584</v>
      </c>
      <c r="AB3244" s="19" t="str">
        <f t="shared" si="8"/>
        <v/>
      </c>
      <c r="AC3244" s="19">
        <f t="shared" si="20"/>
        <v>144</v>
      </c>
      <c r="AD3244" s="19">
        <f t="shared" si="21"/>
        <v>178</v>
      </c>
      <c r="AE3244" s="19" t="str">
        <f t="shared" si="22"/>
        <v>Нет моды</v>
      </c>
      <c r="AF3244" s="19">
        <f t="shared" si="23"/>
        <v>80</v>
      </c>
      <c r="AG3244" s="19">
        <f t="shared" si="24"/>
        <v>183</v>
      </c>
      <c r="AH3244" s="20" t="str">
        <f t="shared" si="14"/>
        <v/>
      </c>
      <c r="AI3244" s="21"/>
      <c r="AJ3244" s="21"/>
      <c r="AK3244" s="21"/>
      <c r="AL3244" s="22">
        <f t="shared" si="25"/>
        <v>1</v>
      </c>
    </row>
    <row r="3245" ht="12.75" customHeight="1">
      <c r="A3245" s="13" t="s">
        <v>206</v>
      </c>
      <c r="B3245" s="13" t="str">
        <f>IFERROR(__xludf.DUMMYFUNCTION("REGEXREPLACE(A3245, ""\d"", """")"),"         Пензенская область")</f>
        <v>         Пензенская область</v>
      </c>
      <c r="C3245" s="14" t="str">
        <f t="shared" si="15"/>
        <v>Пензенская область</v>
      </c>
      <c r="D3245" s="3">
        <f t="shared" si="16"/>
        <v>2</v>
      </c>
      <c r="E3245" s="15" t="s">
        <v>45</v>
      </c>
      <c r="F3245" s="13" t="str">
        <f>IFERROR(__xludf.DUMMYFUNCTION("REGEXEXTRACT(E3245, ""[А-Яа-я].*"")"),"Самоубийство")</f>
        <v>Самоубийство</v>
      </c>
      <c r="G3245" s="16">
        <f t="shared" si="17"/>
        <v>2</v>
      </c>
      <c r="H3245" s="13" t="s">
        <v>28</v>
      </c>
      <c r="I3245" s="13" t="str">
        <f>IFERROR(__xludf.DUMMYFUNCTION("REGEXREPLACE(H3245, "".*\s"", """")"),"человек")</f>
        <v>человек</v>
      </c>
      <c r="J3245" s="13" t="s">
        <v>29</v>
      </c>
      <c r="K3245" s="17" t="str">
        <f>IFERROR(__xludf.DUMMYFUNCTION("REGEXREPLACE(J3245, ""^[\d\s]+"", """")"),"значение показателя за год")</f>
        <v>значение показателя за год</v>
      </c>
      <c r="L3245" s="16">
        <f t="shared" si="18"/>
        <v>2</v>
      </c>
      <c r="M3245" s="13" t="s">
        <v>32</v>
      </c>
      <c r="N3245" s="13" t="str">
        <f>IFERROR(__xludf.DUMMYFUNCTION("REGEXEXTRACT(M3245, "" (.+)$"")"),"сельское население")</f>
        <v>сельское население</v>
      </c>
      <c r="O3245" s="18">
        <v>122.0</v>
      </c>
      <c r="P3245" s="18">
        <v>122.0</v>
      </c>
      <c r="Q3245" s="18">
        <v>124.0</v>
      </c>
      <c r="R3245" s="18">
        <v>112.0</v>
      </c>
      <c r="S3245" s="18">
        <v>112.0</v>
      </c>
      <c r="T3245" s="18">
        <v>83.0</v>
      </c>
      <c r="U3245" s="18">
        <v>83.0</v>
      </c>
      <c r="V3245" s="18">
        <v>98.0</v>
      </c>
      <c r="W3245" s="18">
        <v>80.0</v>
      </c>
      <c r="X3245" s="18">
        <v>71.0</v>
      </c>
      <c r="Y3245" s="18">
        <v>50.0</v>
      </c>
      <c r="Z3245" s="19" t="str">
        <f t="shared" si="6"/>
        <v/>
      </c>
      <c r="AA3245" s="19" t="str">
        <f t="shared" si="19"/>
        <v/>
      </c>
      <c r="AB3245" s="19">
        <f t="shared" si="8"/>
        <v>1057</v>
      </c>
      <c r="AC3245" s="19">
        <f t="shared" si="20"/>
        <v>96.09090909</v>
      </c>
      <c r="AD3245" s="19">
        <f t="shared" si="21"/>
        <v>122.5</v>
      </c>
      <c r="AE3245" s="19" t="str">
        <f t="shared" si="22"/>
        <v>Нет моды</v>
      </c>
      <c r="AF3245" s="19">
        <f t="shared" si="23"/>
        <v>50</v>
      </c>
      <c r="AG3245" s="19">
        <f t="shared" si="24"/>
        <v>124</v>
      </c>
      <c r="AH3245" s="20" t="str">
        <f t="shared" si="14"/>
        <v>Город: 60%; Село: 40%</v>
      </c>
      <c r="AI3245" s="21"/>
      <c r="AJ3245" s="21"/>
      <c r="AK3245" s="21"/>
      <c r="AL3245" s="22">
        <f t="shared" si="25"/>
        <v>1</v>
      </c>
    </row>
    <row r="3246" ht="12.75" customHeight="1">
      <c r="A3246" s="13" t="s">
        <v>206</v>
      </c>
      <c r="B3246" s="13" t="str">
        <f>IFERROR(__xludf.DUMMYFUNCTION("REGEXREPLACE(A3246, ""\d"", """")"),"         Пензенская область")</f>
        <v>         Пензенская область</v>
      </c>
      <c r="C3246" s="14" t="str">
        <f t="shared" si="15"/>
        <v>Пензенская область</v>
      </c>
      <c r="D3246" s="3">
        <f t="shared" si="16"/>
        <v>2</v>
      </c>
      <c r="E3246" s="15" t="s">
        <v>46</v>
      </c>
      <c r="F3246" s="13" t="str">
        <f>IFERROR(__xludf.DUMMYFUNCTION("REGEXEXTRACT(E3246, ""[А-Яа-я].*"")"),"Случ.отравл.алкоголем")</f>
        <v>Случ.отравл.алкоголем</v>
      </c>
      <c r="G3246" s="16">
        <f t="shared" si="17"/>
        <v>2</v>
      </c>
      <c r="H3246" s="13" t="s">
        <v>28</v>
      </c>
      <c r="I3246" s="13" t="str">
        <f>IFERROR(__xludf.DUMMYFUNCTION("REGEXREPLACE(H3246, "".*\s"", """")"),"человек")</f>
        <v>человек</v>
      </c>
      <c r="J3246" s="13" t="s">
        <v>29</v>
      </c>
      <c r="K3246" s="17" t="str">
        <f>IFERROR(__xludf.DUMMYFUNCTION("REGEXREPLACE(J3246, ""^[\d\s]+"", """")"),"значение показателя за год")</f>
        <v>значение показателя за год</v>
      </c>
      <c r="L3246" s="16">
        <f t="shared" si="18"/>
        <v>2</v>
      </c>
      <c r="M3246" s="13" t="s">
        <v>30</v>
      </c>
      <c r="N3246" s="13" t="str">
        <f>IFERROR(__xludf.DUMMYFUNCTION("REGEXEXTRACT(M3246, "" (.+)$"")"),"все население")</f>
        <v>все население</v>
      </c>
      <c r="O3246" s="18">
        <v>339.0</v>
      </c>
      <c r="P3246" s="18">
        <v>342.0</v>
      </c>
      <c r="Q3246" s="18">
        <v>334.0</v>
      </c>
      <c r="R3246" s="18">
        <v>335.0</v>
      </c>
      <c r="S3246" s="18">
        <v>245.0</v>
      </c>
      <c r="T3246" s="18">
        <v>235.0</v>
      </c>
      <c r="U3246" s="18">
        <v>251.0</v>
      </c>
      <c r="V3246" s="18">
        <v>256.0</v>
      </c>
      <c r="W3246" s="18">
        <v>256.0</v>
      </c>
      <c r="X3246" s="18">
        <v>287.0</v>
      </c>
      <c r="Y3246" s="18">
        <v>301.0</v>
      </c>
      <c r="Z3246" s="19">
        <f t="shared" si="6"/>
        <v>3181</v>
      </c>
      <c r="AA3246" s="19" t="str">
        <f t="shared" si="19"/>
        <v/>
      </c>
      <c r="AB3246" s="19" t="str">
        <f t="shared" si="8"/>
        <v/>
      </c>
      <c r="AC3246" s="19">
        <f t="shared" si="20"/>
        <v>289.1818182</v>
      </c>
      <c r="AD3246" s="19">
        <f t="shared" si="21"/>
        <v>179.5</v>
      </c>
      <c r="AE3246" s="19" t="str">
        <f t="shared" si="22"/>
        <v>Нет моды</v>
      </c>
      <c r="AF3246" s="19">
        <f t="shared" si="23"/>
        <v>235</v>
      </c>
      <c r="AG3246" s="19">
        <f t="shared" si="24"/>
        <v>342</v>
      </c>
      <c r="AH3246" s="20" t="str">
        <f t="shared" si="14"/>
        <v/>
      </c>
      <c r="AI3246" s="21"/>
      <c r="AJ3246" s="21"/>
      <c r="AK3246" s="21"/>
      <c r="AL3246" s="22">
        <f t="shared" si="25"/>
        <v>1</v>
      </c>
    </row>
    <row r="3247" ht="12.75" customHeight="1">
      <c r="A3247" s="13" t="s">
        <v>206</v>
      </c>
      <c r="B3247" s="13" t="str">
        <f>IFERROR(__xludf.DUMMYFUNCTION("REGEXREPLACE(A3247, ""\d"", """")"),"         Пензенская область")</f>
        <v>         Пензенская область</v>
      </c>
      <c r="C3247" s="14" t="str">
        <f t="shared" si="15"/>
        <v>Пензенская область</v>
      </c>
      <c r="D3247" s="3">
        <f t="shared" si="16"/>
        <v>2</v>
      </c>
      <c r="E3247" s="15" t="s">
        <v>46</v>
      </c>
      <c r="F3247" s="13" t="str">
        <f>IFERROR(__xludf.DUMMYFUNCTION("REGEXEXTRACT(E3247, ""[А-Яа-я].*"")"),"Случ.отравл.алкоголем")</f>
        <v>Случ.отравл.алкоголем</v>
      </c>
      <c r="G3247" s="16">
        <f t="shared" si="17"/>
        <v>2</v>
      </c>
      <c r="H3247" s="13" t="s">
        <v>28</v>
      </c>
      <c r="I3247" s="13" t="str">
        <f>IFERROR(__xludf.DUMMYFUNCTION("REGEXREPLACE(H3247, "".*\s"", """")"),"человек")</f>
        <v>человек</v>
      </c>
      <c r="J3247" s="13" t="s">
        <v>29</v>
      </c>
      <c r="K3247" s="17" t="str">
        <f>IFERROR(__xludf.DUMMYFUNCTION("REGEXREPLACE(J3247, ""^[\d\s]+"", """")"),"значение показателя за год")</f>
        <v>значение показателя за год</v>
      </c>
      <c r="L3247" s="16">
        <f t="shared" si="18"/>
        <v>2</v>
      </c>
      <c r="M3247" s="13" t="s">
        <v>31</v>
      </c>
      <c r="N3247" s="13" t="str">
        <f>IFERROR(__xludf.DUMMYFUNCTION("REGEXEXTRACT(M3247, "" (.+)$"")"),"городское население")</f>
        <v>городское население</v>
      </c>
      <c r="O3247" s="18">
        <v>207.0</v>
      </c>
      <c r="P3247" s="18">
        <v>203.0</v>
      </c>
      <c r="Q3247" s="18">
        <v>197.0</v>
      </c>
      <c r="R3247" s="18">
        <v>196.0</v>
      </c>
      <c r="S3247" s="18">
        <v>137.0</v>
      </c>
      <c r="T3247" s="18">
        <v>136.0</v>
      </c>
      <c r="U3247" s="18">
        <v>153.0</v>
      </c>
      <c r="V3247" s="18">
        <v>149.0</v>
      </c>
      <c r="W3247" s="18">
        <v>163.0</v>
      </c>
      <c r="X3247" s="18">
        <v>202.0</v>
      </c>
      <c r="Y3247" s="18">
        <v>210.0</v>
      </c>
      <c r="Z3247" s="19" t="str">
        <f t="shared" si="6"/>
        <v/>
      </c>
      <c r="AA3247" s="19">
        <f t="shared" si="19"/>
        <v>1953</v>
      </c>
      <c r="AB3247" s="19" t="str">
        <f t="shared" si="8"/>
        <v/>
      </c>
      <c r="AC3247" s="19">
        <f t="shared" si="20"/>
        <v>177.5454545</v>
      </c>
      <c r="AD3247" s="19">
        <f t="shared" si="21"/>
        <v>222.5</v>
      </c>
      <c r="AE3247" s="19" t="str">
        <f t="shared" si="22"/>
        <v>Нет моды</v>
      </c>
      <c r="AF3247" s="19">
        <f t="shared" si="23"/>
        <v>136</v>
      </c>
      <c r="AG3247" s="19">
        <f t="shared" si="24"/>
        <v>210</v>
      </c>
      <c r="AH3247" s="20" t="str">
        <f t="shared" si="14"/>
        <v/>
      </c>
      <c r="AI3247" s="21"/>
      <c r="AJ3247" s="21"/>
      <c r="AK3247" s="21"/>
      <c r="AL3247" s="22">
        <f t="shared" si="25"/>
        <v>1</v>
      </c>
    </row>
    <row r="3248" ht="12.75" customHeight="1">
      <c r="A3248" s="13" t="s">
        <v>206</v>
      </c>
      <c r="B3248" s="13" t="str">
        <f>IFERROR(__xludf.DUMMYFUNCTION("REGEXREPLACE(A3248, ""\d"", """")"),"         Пензенская область")</f>
        <v>         Пензенская область</v>
      </c>
      <c r="C3248" s="14" t="str">
        <f t="shared" si="15"/>
        <v>Пензенская область</v>
      </c>
      <c r="D3248" s="3">
        <f t="shared" si="16"/>
        <v>2</v>
      </c>
      <c r="E3248" s="15" t="s">
        <v>46</v>
      </c>
      <c r="F3248" s="13" t="str">
        <f>IFERROR(__xludf.DUMMYFUNCTION("REGEXEXTRACT(E3248, ""[А-Яа-я].*"")"),"Случ.отравл.алкоголем")</f>
        <v>Случ.отравл.алкоголем</v>
      </c>
      <c r="G3248" s="16">
        <f t="shared" si="17"/>
        <v>2</v>
      </c>
      <c r="H3248" s="13" t="s">
        <v>28</v>
      </c>
      <c r="I3248" s="13" t="str">
        <f>IFERROR(__xludf.DUMMYFUNCTION("REGEXREPLACE(H3248, "".*\s"", """")"),"человек")</f>
        <v>человек</v>
      </c>
      <c r="J3248" s="13" t="s">
        <v>29</v>
      </c>
      <c r="K3248" s="17" t="str">
        <f>IFERROR(__xludf.DUMMYFUNCTION("REGEXREPLACE(J3248, ""^[\d\s]+"", """")"),"значение показателя за год")</f>
        <v>значение показателя за год</v>
      </c>
      <c r="L3248" s="16">
        <f t="shared" si="18"/>
        <v>2</v>
      </c>
      <c r="M3248" s="13" t="s">
        <v>32</v>
      </c>
      <c r="N3248" s="13" t="str">
        <f>IFERROR(__xludf.DUMMYFUNCTION("REGEXEXTRACT(M3248, "" (.+)$"")"),"сельское население")</f>
        <v>сельское население</v>
      </c>
      <c r="O3248" s="18">
        <v>132.0</v>
      </c>
      <c r="P3248" s="18">
        <v>139.0</v>
      </c>
      <c r="Q3248" s="18">
        <v>137.0</v>
      </c>
      <c r="R3248" s="18">
        <v>139.0</v>
      </c>
      <c r="S3248" s="18">
        <v>108.0</v>
      </c>
      <c r="T3248" s="18">
        <v>99.0</v>
      </c>
      <c r="U3248" s="18">
        <v>98.0</v>
      </c>
      <c r="V3248" s="18">
        <v>107.0</v>
      </c>
      <c r="W3248" s="18">
        <v>93.0</v>
      </c>
      <c r="X3248" s="18">
        <v>85.0</v>
      </c>
      <c r="Y3248" s="18">
        <v>91.0</v>
      </c>
      <c r="Z3248" s="19" t="str">
        <f t="shared" si="6"/>
        <v/>
      </c>
      <c r="AA3248" s="19" t="str">
        <f t="shared" si="19"/>
        <v/>
      </c>
      <c r="AB3248" s="19">
        <f t="shared" si="8"/>
        <v>1228</v>
      </c>
      <c r="AC3248" s="19">
        <f t="shared" si="20"/>
        <v>111.6363636</v>
      </c>
      <c r="AD3248" s="19">
        <f t="shared" si="21"/>
        <v>138</v>
      </c>
      <c r="AE3248" s="19" t="str">
        <f t="shared" si="22"/>
        <v>Нет моды</v>
      </c>
      <c r="AF3248" s="19">
        <f t="shared" si="23"/>
        <v>85</v>
      </c>
      <c r="AG3248" s="19">
        <f t="shared" si="24"/>
        <v>139</v>
      </c>
      <c r="AH3248" s="20" t="str">
        <f t="shared" si="14"/>
        <v>Город: 61%; Село: 39%</v>
      </c>
      <c r="AI3248" s="21"/>
      <c r="AJ3248" s="21"/>
      <c r="AK3248" s="21"/>
      <c r="AL3248" s="22">
        <f t="shared" si="25"/>
        <v>1</v>
      </c>
    </row>
    <row r="3249" ht="12.75" customHeight="1">
      <c r="A3249" s="13" t="s">
        <v>206</v>
      </c>
      <c r="B3249" s="13" t="str">
        <f>IFERROR(__xludf.DUMMYFUNCTION("REGEXREPLACE(A3249, ""\d"", """")"),"         Пензенская область")</f>
        <v>         Пензенская область</v>
      </c>
      <c r="C3249" s="14" t="str">
        <f t="shared" si="15"/>
        <v>Пензенская область</v>
      </c>
      <c r="D3249" s="3">
        <f t="shared" si="16"/>
        <v>2</v>
      </c>
      <c r="E3249" s="15" t="s">
        <v>47</v>
      </c>
      <c r="F3249" s="13" t="str">
        <f>IFERROR(__xludf.DUMMYFUNCTION("REGEXEXTRACT(E3249, ""[А-Яа-я].*"")"),"транспортные травмы всех видов")</f>
        <v>транспортные травмы всех видов</v>
      </c>
      <c r="G3249" s="16">
        <f t="shared" si="17"/>
        <v>2</v>
      </c>
      <c r="H3249" s="13" t="s">
        <v>28</v>
      </c>
      <c r="I3249" s="13" t="str">
        <f>IFERROR(__xludf.DUMMYFUNCTION("REGEXREPLACE(H3249, "".*\s"", """")"),"человек")</f>
        <v>человек</v>
      </c>
      <c r="J3249" s="13" t="s">
        <v>29</v>
      </c>
      <c r="K3249" s="17" t="str">
        <f>IFERROR(__xludf.DUMMYFUNCTION("REGEXREPLACE(J3249, ""^[\d\s]+"", """")"),"значение показателя за год")</f>
        <v>значение показателя за год</v>
      </c>
      <c r="L3249" s="16">
        <f t="shared" si="18"/>
        <v>2</v>
      </c>
      <c r="M3249" s="13" t="s">
        <v>30</v>
      </c>
      <c r="N3249" s="13" t="str">
        <f>IFERROR(__xludf.DUMMYFUNCTION("REGEXEXTRACT(M3249, "" (.+)$"")"),"все население")</f>
        <v>все население</v>
      </c>
      <c r="O3249" s="18">
        <v>268.0</v>
      </c>
      <c r="P3249" s="18">
        <v>288.0</v>
      </c>
      <c r="Q3249" s="18">
        <v>222.0</v>
      </c>
      <c r="R3249" s="18">
        <v>257.0</v>
      </c>
      <c r="S3249" s="23" t="s">
        <v>37</v>
      </c>
      <c r="T3249" s="23" t="s">
        <v>37</v>
      </c>
      <c r="U3249" s="23" t="s">
        <v>37</v>
      </c>
      <c r="V3249" s="23" t="s">
        <v>37</v>
      </c>
      <c r="W3249" s="23" t="s">
        <v>37</v>
      </c>
      <c r="X3249" s="23" t="s">
        <v>37</v>
      </c>
      <c r="Y3249" s="23" t="s">
        <v>37</v>
      </c>
      <c r="Z3249" s="19">
        <f t="shared" si="6"/>
        <v>1035</v>
      </c>
      <c r="AA3249" s="19" t="str">
        <f t="shared" si="19"/>
        <v/>
      </c>
      <c r="AB3249" s="19" t="str">
        <f t="shared" si="8"/>
        <v/>
      </c>
      <c r="AC3249" s="19">
        <f t="shared" si="20"/>
        <v>258.75</v>
      </c>
      <c r="AD3249" s="19">
        <f t="shared" si="21"/>
        <v>132</v>
      </c>
      <c r="AE3249" s="19" t="str">
        <f t="shared" si="22"/>
        <v>Нет моды</v>
      </c>
      <c r="AF3249" s="19">
        <f t="shared" si="23"/>
        <v>222</v>
      </c>
      <c r="AG3249" s="19">
        <f t="shared" si="24"/>
        <v>288</v>
      </c>
      <c r="AH3249" s="20" t="str">
        <f t="shared" si="14"/>
        <v/>
      </c>
      <c r="AI3249" s="24"/>
      <c r="AJ3249" s="24"/>
      <c r="AK3249" s="24"/>
      <c r="AL3249" s="22">
        <f t="shared" si="25"/>
        <v>1</v>
      </c>
    </row>
    <row r="3250" ht="12.75" customHeight="1">
      <c r="A3250" s="13" t="s">
        <v>206</v>
      </c>
      <c r="B3250" s="13" t="str">
        <f>IFERROR(__xludf.DUMMYFUNCTION("REGEXREPLACE(A3250, ""\d"", """")"),"         Пензенская область")</f>
        <v>         Пензенская область</v>
      </c>
      <c r="C3250" s="14" t="str">
        <f t="shared" si="15"/>
        <v>Пензенская область</v>
      </c>
      <c r="D3250" s="3">
        <f t="shared" si="16"/>
        <v>2</v>
      </c>
      <c r="E3250" s="15" t="s">
        <v>47</v>
      </c>
      <c r="F3250" s="13" t="str">
        <f>IFERROR(__xludf.DUMMYFUNCTION("REGEXEXTRACT(E3250, ""[А-Яа-я].*"")"),"транспортные травмы всех видов")</f>
        <v>транспортные травмы всех видов</v>
      </c>
      <c r="G3250" s="16">
        <f t="shared" si="17"/>
        <v>2</v>
      </c>
      <c r="H3250" s="13" t="s">
        <v>28</v>
      </c>
      <c r="I3250" s="13" t="str">
        <f>IFERROR(__xludf.DUMMYFUNCTION("REGEXREPLACE(H3250, "".*\s"", """")"),"человек")</f>
        <v>человек</v>
      </c>
      <c r="J3250" s="13" t="s">
        <v>29</v>
      </c>
      <c r="K3250" s="17" t="str">
        <f>IFERROR(__xludf.DUMMYFUNCTION("REGEXREPLACE(J3250, ""^[\d\s]+"", """")"),"значение показателя за год")</f>
        <v>значение показателя за год</v>
      </c>
      <c r="L3250" s="16">
        <f t="shared" si="18"/>
        <v>2</v>
      </c>
      <c r="M3250" s="13" t="s">
        <v>31</v>
      </c>
      <c r="N3250" s="13" t="str">
        <f>IFERROR(__xludf.DUMMYFUNCTION("REGEXEXTRACT(M3250, "" (.+)$"")"),"городское население")</f>
        <v>городское население</v>
      </c>
      <c r="O3250" s="18">
        <v>171.0</v>
      </c>
      <c r="P3250" s="18">
        <v>181.0</v>
      </c>
      <c r="Q3250" s="18">
        <v>133.0</v>
      </c>
      <c r="R3250" s="18">
        <v>130.0</v>
      </c>
      <c r="S3250" s="23" t="s">
        <v>37</v>
      </c>
      <c r="T3250" s="23" t="s">
        <v>37</v>
      </c>
      <c r="U3250" s="23" t="s">
        <v>37</v>
      </c>
      <c r="V3250" s="23" t="s">
        <v>37</v>
      </c>
      <c r="W3250" s="23" t="s">
        <v>37</v>
      </c>
      <c r="X3250" s="23" t="s">
        <v>37</v>
      </c>
      <c r="Y3250" s="23" t="s">
        <v>37</v>
      </c>
      <c r="Z3250" s="19" t="str">
        <f t="shared" si="6"/>
        <v/>
      </c>
      <c r="AA3250" s="19">
        <f t="shared" si="19"/>
        <v>615</v>
      </c>
      <c r="AB3250" s="19" t="str">
        <f t="shared" si="8"/>
        <v/>
      </c>
      <c r="AC3250" s="19">
        <f t="shared" si="20"/>
        <v>153.75</v>
      </c>
      <c r="AD3250" s="19">
        <f t="shared" si="21"/>
        <v>201.5</v>
      </c>
      <c r="AE3250" s="19" t="str">
        <f t="shared" si="22"/>
        <v>Нет моды</v>
      </c>
      <c r="AF3250" s="19">
        <f t="shared" si="23"/>
        <v>130</v>
      </c>
      <c r="AG3250" s="19">
        <f t="shared" si="24"/>
        <v>181</v>
      </c>
      <c r="AH3250" s="20" t="str">
        <f t="shared" si="14"/>
        <v/>
      </c>
      <c r="AI3250" s="24"/>
      <c r="AJ3250" s="24"/>
      <c r="AK3250" s="24"/>
      <c r="AL3250" s="22">
        <f t="shared" si="25"/>
        <v>1</v>
      </c>
    </row>
    <row r="3251" ht="12.75" customHeight="1">
      <c r="A3251" s="13" t="s">
        <v>206</v>
      </c>
      <c r="B3251" s="13" t="str">
        <f>IFERROR(__xludf.DUMMYFUNCTION("REGEXREPLACE(A3251, ""\d"", """")"),"         Пензенская область")</f>
        <v>         Пензенская область</v>
      </c>
      <c r="C3251" s="14" t="str">
        <f t="shared" si="15"/>
        <v>Пензенская область</v>
      </c>
      <c r="D3251" s="3">
        <f t="shared" si="16"/>
        <v>2</v>
      </c>
      <c r="E3251" s="15" t="s">
        <v>47</v>
      </c>
      <c r="F3251" s="13" t="str">
        <f>IFERROR(__xludf.DUMMYFUNCTION("REGEXEXTRACT(E3251, ""[А-Яа-я].*"")"),"транспортные травмы всех видов")</f>
        <v>транспортные травмы всех видов</v>
      </c>
      <c r="G3251" s="16">
        <f t="shared" si="17"/>
        <v>2</v>
      </c>
      <c r="H3251" s="13" t="s">
        <v>28</v>
      </c>
      <c r="I3251" s="13" t="str">
        <f>IFERROR(__xludf.DUMMYFUNCTION("REGEXREPLACE(H3251, "".*\s"", """")"),"человек")</f>
        <v>человек</v>
      </c>
      <c r="J3251" s="13" t="s">
        <v>29</v>
      </c>
      <c r="K3251" s="17" t="str">
        <f>IFERROR(__xludf.DUMMYFUNCTION("REGEXREPLACE(J3251, ""^[\d\s]+"", """")"),"значение показателя за год")</f>
        <v>значение показателя за год</v>
      </c>
      <c r="L3251" s="16">
        <f t="shared" si="18"/>
        <v>2</v>
      </c>
      <c r="M3251" s="13" t="s">
        <v>32</v>
      </c>
      <c r="N3251" s="13" t="str">
        <f>IFERROR(__xludf.DUMMYFUNCTION("REGEXEXTRACT(M3251, "" (.+)$"")"),"сельское население")</f>
        <v>сельское население</v>
      </c>
      <c r="O3251" s="18">
        <v>97.0</v>
      </c>
      <c r="P3251" s="18">
        <v>107.0</v>
      </c>
      <c r="Q3251" s="18">
        <v>89.0</v>
      </c>
      <c r="R3251" s="18">
        <v>127.0</v>
      </c>
      <c r="S3251" s="23" t="s">
        <v>37</v>
      </c>
      <c r="T3251" s="23" t="s">
        <v>37</v>
      </c>
      <c r="U3251" s="23" t="s">
        <v>37</v>
      </c>
      <c r="V3251" s="23" t="s">
        <v>37</v>
      </c>
      <c r="W3251" s="23" t="s">
        <v>37</v>
      </c>
      <c r="X3251" s="23" t="s">
        <v>37</v>
      </c>
      <c r="Y3251" s="23" t="s">
        <v>37</v>
      </c>
      <c r="Z3251" s="19" t="str">
        <f t="shared" si="6"/>
        <v/>
      </c>
      <c r="AA3251" s="19" t="str">
        <f t="shared" si="19"/>
        <v/>
      </c>
      <c r="AB3251" s="19">
        <f t="shared" si="8"/>
        <v>420</v>
      </c>
      <c r="AC3251" s="19">
        <f t="shared" si="20"/>
        <v>105</v>
      </c>
      <c r="AD3251" s="19">
        <f t="shared" si="21"/>
        <v>128.5</v>
      </c>
      <c r="AE3251" s="19" t="str">
        <f t="shared" si="22"/>
        <v>Нет моды</v>
      </c>
      <c r="AF3251" s="19">
        <f t="shared" si="23"/>
        <v>89</v>
      </c>
      <c r="AG3251" s="19">
        <f t="shared" si="24"/>
        <v>127</v>
      </c>
      <c r="AH3251" s="20" t="str">
        <f t="shared" si="14"/>
        <v>Город: 59%; Село: 41%</v>
      </c>
      <c r="AI3251" s="24"/>
      <c r="AJ3251" s="24"/>
      <c r="AK3251" s="24"/>
      <c r="AL3251" s="22">
        <f t="shared" si="25"/>
        <v>1</v>
      </c>
    </row>
    <row r="3252" ht="12.75" customHeight="1">
      <c r="A3252" s="13" t="s">
        <v>206</v>
      </c>
      <c r="B3252" s="13" t="str">
        <f>IFERROR(__xludf.DUMMYFUNCTION("REGEXREPLACE(A3252, ""\d"", """")"),"         Пензенская область")</f>
        <v>         Пензенская область</v>
      </c>
      <c r="C3252" s="14" t="str">
        <f t="shared" si="15"/>
        <v>Пензенская область</v>
      </c>
      <c r="D3252" s="3">
        <f t="shared" si="16"/>
        <v>2</v>
      </c>
      <c r="E3252" s="15" t="s">
        <v>48</v>
      </c>
      <c r="F3252" s="13" t="str">
        <f>IFERROR(__xludf.DUMMYFUNCTION("REGEXEXTRACT(E3252, ""[А-Яа-я].*"")"),"Убийство")</f>
        <v>Убийство</v>
      </c>
      <c r="G3252" s="16">
        <f t="shared" si="17"/>
        <v>2</v>
      </c>
      <c r="H3252" s="13" t="s">
        <v>28</v>
      </c>
      <c r="I3252" s="13" t="str">
        <f>IFERROR(__xludf.DUMMYFUNCTION("REGEXREPLACE(H3252, "".*\s"", """")"),"человек")</f>
        <v>человек</v>
      </c>
      <c r="J3252" s="13" t="s">
        <v>29</v>
      </c>
      <c r="K3252" s="17" t="str">
        <f>IFERROR(__xludf.DUMMYFUNCTION("REGEXREPLACE(J3252, ""^[\d\s]+"", """")"),"значение показателя за год")</f>
        <v>значение показателя за год</v>
      </c>
      <c r="L3252" s="16">
        <f t="shared" si="18"/>
        <v>2</v>
      </c>
      <c r="M3252" s="13" t="s">
        <v>30</v>
      </c>
      <c r="N3252" s="13" t="str">
        <f>IFERROR(__xludf.DUMMYFUNCTION("REGEXEXTRACT(M3252, "" (.+)$"")"),"все население")</f>
        <v>все население</v>
      </c>
      <c r="O3252" s="18">
        <v>117.0</v>
      </c>
      <c r="P3252" s="18">
        <v>88.0</v>
      </c>
      <c r="Q3252" s="18">
        <v>91.0</v>
      </c>
      <c r="R3252" s="18">
        <v>69.0</v>
      </c>
      <c r="S3252" s="18">
        <v>63.0</v>
      </c>
      <c r="T3252" s="18">
        <v>57.0</v>
      </c>
      <c r="U3252" s="18">
        <v>53.0</v>
      </c>
      <c r="V3252" s="18">
        <v>61.0</v>
      </c>
      <c r="W3252" s="18">
        <v>59.0</v>
      </c>
      <c r="X3252" s="18">
        <v>52.0</v>
      </c>
      <c r="Y3252" s="18">
        <v>39.0</v>
      </c>
      <c r="Z3252" s="19">
        <f t="shared" si="6"/>
        <v>749</v>
      </c>
      <c r="AA3252" s="19" t="str">
        <f t="shared" si="19"/>
        <v/>
      </c>
      <c r="AB3252" s="19" t="str">
        <f t="shared" si="8"/>
        <v/>
      </c>
      <c r="AC3252" s="19">
        <f t="shared" si="20"/>
        <v>68.09090909</v>
      </c>
      <c r="AD3252" s="19">
        <f t="shared" si="21"/>
        <v>69</v>
      </c>
      <c r="AE3252" s="19" t="str">
        <f t="shared" si="22"/>
        <v>Нет моды</v>
      </c>
      <c r="AF3252" s="19">
        <f t="shared" si="23"/>
        <v>39</v>
      </c>
      <c r="AG3252" s="19">
        <f t="shared" si="24"/>
        <v>117</v>
      </c>
      <c r="AH3252" s="20" t="str">
        <f t="shared" si="14"/>
        <v/>
      </c>
      <c r="AI3252" s="21"/>
      <c r="AJ3252" s="21"/>
      <c r="AK3252" s="21"/>
      <c r="AL3252" s="22">
        <f t="shared" si="25"/>
        <v>1</v>
      </c>
    </row>
    <row r="3253" ht="12.75" customHeight="1">
      <c r="A3253" s="13" t="s">
        <v>206</v>
      </c>
      <c r="B3253" s="13" t="str">
        <f>IFERROR(__xludf.DUMMYFUNCTION("REGEXREPLACE(A3253, ""\d"", """")"),"         Пензенская область")</f>
        <v>         Пензенская область</v>
      </c>
      <c r="C3253" s="14" t="str">
        <f t="shared" si="15"/>
        <v>Пензенская область</v>
      </c>
      <c r="D3253" s="3">
        <f t="shared" si="16"/>
        <v>2</v>
      </c>
      <c r="E3253" s="15" t="s">
        <v>48</v>
      </c>
      <c r="F3253" s="13" t="str">
        <f>IFERROR(__xludf.DUMMYFUNCTION("REGEXEXTRACT(E3253, ""[А-Яа-я].*"")"),"Убийство")</f>
        <v>Убийство</v>
      </c>
      <c r="G3253" s="16">
        <f t="shared" si="17"/>
        <v>2</v>
      </c>
      <c r="H3253" s="13" t="s">
        <v>28</v>
      </c>
      <c r="I3253" s="13" t="str">
        <f>IFERROR(__xludf.DUMMYFUNCTION("REGEXREPLACE(H3253, "".*\s"", """")"),"человек")</f>
        <v>человек</v>
      </c>
      <c r="J3253" s="13" t="s">
        <v>29</v>
      </c>
      <c r="K3253" s="17" t="str">
        <f>IFERROR(__xludf.DUMMYFUNCTION("REGEXREPLACE(J3253, ""^[\d\s]+"", """")"),"значение показателя за год")</f>
        <v>значение показателя за год</v>
      </c>
      <c r="L3253" s="16">
        <f t="shared" si="18"/>
        <v>2</v>
      </c>
      <c r="M3253" s="13" t="s">
        <v>31</v>
      </c>
      <c r="N3253" s="13" t="str">
        <f>IFERROR(__xludf.DUMMYFUNCTION("REGEXEXTRACT(M3253, "" (.+)$"")"),"городское население")</f>
        <v>городское население</v>
      </c>
      <c r="O3253" s="18">
        <v>72.0</v>
      </c>
      <c r="P3253" s="18">
        <v>53.0</v>
      </c>
      <c r="Q3253" s="18">
        <v>51.0</v>
      </c>
      <c r="R3253" s="18">
        <v>45.0</v>
      </c>
      <c r="S3253" s="18">
        <v>35.0</v>
      </c>
      <c r="T3253" s="18">
        <v>35.0</v>
      </c>
      <c r="U3253" s="18">
        <v>32.0</v>
      </c>
      <c r="V3253" s="18">
        <v>44.0</v>
      </c>
      <c r="W3253" s="18">
        <v>36.0</v>
      </c>
      <c r="X3253" s="18">
        <v>33.0</v>
      </c>
      <c r="Y3253" s="18">
        <v>24.0</v>
      </c>
      <c r="Z3253" s="19" t="str">
        <f t="shared" si="6"/>
        <v/>
      </c>
      <c r="AA3253" s="19">
        <f t="shared" si="19"/>
        <v>460</v>
      </c>
      <c r="AB3253" s="19" t="str">
        <f t="shared" si="8"/>
        <v/>
      </c>
      <c r="AC3253" s="19">
        <f t="shared" si="20"/>
        <v>41.81818182</v>
      </c>
      <c r="AD3253" s="19">
        <f t="shared" si="21"/>
        <v>52.5</v>
      </c>
      <c r="AE3253" s="19" t="str">
        <f t="shared" si="22"/>
        <v>Нет моды</v>
      </c>
      <c r="AF3253" s="19">
        <f t="shared" si="23"/>
        <v>24</v>
      </c>
      <c r="AG3253" s="19">
        <f t="shared" si="24"/>
        <v>72</v>
      </c>
      <c r="AH3253" s="20" t="str">
        <f t="shared" si="14"/>
        <v/>
      </c>
      <c r="AI3253" s="21"/>
      <c r="AJ3253" s="21"/>
      <c r="AK3253" s="21"/>
      <c r="AL3253" s="22">
        <f t="shared" si="25"/>
        <v>1</v>
      </c>
    </row>
    <row r="3254" ht="12.75" customHeight="1">
      <c r="A3254" s="13" t="s">
        <v>206</v>
      </c>
      <c r="B3254" s="13" t="str">
        <f>IFERROR(__xludf.DUMMYFUNCTION("REGEXREPLACE(A3254, ""\d"", """")"),"         Пензенская область")</f>
        <v>         Пензенская область</v>
      </c>
      <c r="C3254" s="14" t="str">
        <f t="shared" si="15"/>
        <v>Пензенская область</v>
      </c>
      <c r="D3254" s="3">
        <f t="shared" si="16"/>
        <v>2</v>
      </c>
      <c r="E3254" s="15" t="s">
        <v>48</v>
      </c>
      <c r="F3254" s="13" t="str">
        <f>IFERROR(__xludf.DUMMYFUNCTION("REGEXEXTRACT(E3254, ""[А-Яа-я].*"")"),"Убийство")</f>
        <v>Убийство</v>
      </c>
      <c r="G3254" s="16">
        <f t="shared" si="17"/>
        <v>2</v>
      </c>
      <c r="H3254" s="13" t="s">
        <v>28</v>
      </c>
      <c r="I3254" s="13" t="str">
        <f>IFERROR(__xludf.DUMMYFUNCTION("REGEXREPLACE(H3254, "".*\s"", """")"),"человек")</f>
        <v>человек</v>
      </c>
      <c r="J3254" s="13" t="s">
        <v>29</v>
      </c>
      <c r="K3254" s="17" t="str">
        <f>IFERROR(__xludf.DUMMYFUNCTION("REGEXREPLACE(J3254, ""^[\d\s]+"", """")"),"значение показателя за год")</f>
        <v>значение показателя за год</v>
      </c>
      <c r="L3254" s="16">
        <f t="shared" si="18"/>
        <v>2</v>
      </c>
      <c r="M3254" s="13" t="s">
        <v>32</v>
      </c>
      <c r="N3254" s="13" t="str">
        <f>IFERROR(__xludf.DUMMYFUNCTION("REGEXEXTRACT(M3254, "" (.+)$"")"),"сельское население")</f>
        <v>сельское население</v>
      </c>
      <c r="O3254" s="18">
        <v>45.0</v>
      </c>
      <c r="P3254" s="18">
        <v>35.0</v>
      </c>
      <c r="Q3254" s="18">
        <v>40.0</v>
      </c>
      <c r="R3254" s="18">
        <v>24.0</v>
      </c>
      <c r="S3254" s="18">
        <v>28.0</v>
      </c>
      <c r="T3254" s="18">
        <v>22.0</v>
      </c>
      <c r="U3254" s="18">
        <v>21.0</v>
      </c>
      <c r="V3254" s="18">
        <v>17.0</v>
      </c>
      <c r="W3254" s="18">
        <v>23.0</v>
      </c>
      <c r="X3254" s="18">
        <v>19.0</v>
      </c>
      <c r="Y3254" s="18">
        <v>15.0</v>
      </c>
      <c r="Z3254" s="19" t="str">
        <f t="shared" si="6"/>
        <v/>
      </c>
      <c r="AA3254" s="19" t="str">
        <f t="shared" si="19"/>
        <v/>
      </c>
      <c r="AB3254" s="19">
        <f t="shared" si="8"/>
        <v>289</v>
      </c>
      <c r="AC3254" s="19">
        <f t="shared" si="20"/>
        <v>26.27272727</v>
      </c>
      <c r="AD3254" s="19">
        <f t="shared" si="21"/>
        <v>34</v>
      </c>
      <c r="AE3254" s="19" t="str">
        <f t="shared" si="22"/>
        <v>Нет моды</v>
      </c>
      <c r="AF3254" s="19">
        <f t="shared" si="23"/>
        <v>15</v>
      </c>
      <c r="AG3254" s="19">
        <f t="shared" si="24"/>
        <v>45</v>
      </c>
      <c r="AH3254" s="20" t="str">
        <f t="shared" si="14"/>
        <v>Город: 61%; Село: 39%</v>
      </c>
      <c r="AI3254" s="21"/>
      <c r="AJ3254" s="21"/>
      <c r="AK3254" s="21"/>
      <c r="AL3254" s="22">
        <f t="shared" si="25"/>
        <v>1</v>
      </c>
    </row>
    <row r="3255" ht="12.75" customHeight="1">
      <c r="A3255" s="13" t="s">
        <v>206</v>
      </c>
      <c r="B3255" s="13" t="str">
        <f>IFERROR(__xludf.DUMMYFUNCTION("REGEXREPLACE(A3255, ""\d"", """")"),"         Пензенская область")</f>
        <v>         Пензенская область</v>
      </c>
      <c r="C3255" s="14" t="str">
        <f t="shared" si="15"/>
        <v>Пензенская область</v>
      </c>
      <c r="D3255" s="3">
        <f t="shared" si="16"/>
        <v>2</v>
      </c>
      <c r="E3255" s="15" t="s">
        <v>49</v>
      </c>
      <c r="F3255" s="13" t="str">
        <f>IFERROR(__xludf.DUMMYFUNCTION("REGEXEXTRACT(E3255, ""[А-Яа-я].*"")"),"Цереброваскулярные болезни")</f>
        <v>Цереброваскулярные болезни</v>
      </c>
      <c r="G3255" s="16">
        <f t="shared" si="17"/>
        <v>2</v>
      </c>
      <c r="H3255" s="13" t="s">
        <v>28</v>
      </c>
      <c r="I3255" s="13" t="str">
        <f>IFERROR(__xludf.DUMMYFUNCTION("REGEXREPLACE(H3255, "".*\s"", """")"),"человек")</f>
        <v>человек</v>
      </c>
      <c r="J3255" s="13" t="s">
        <v>29</v>
      </c>
      <c r="K3255" s="17" t="str">
        <f>IFERROR(__xludf.DUMMYFUNCTION("REGEXREPLACE(J3255, ""^[\d\s]+"", """")"),"значение показателя за год")</f>
        <v>значение показателя за год</v>
      </c>
      <c r="L3255" s="16">
        <f t="shared" si="18"/>
        <v>2</v>
      </c>
      <c r="M3255" s="13" t="s">
        <v>30</v>
      </c>
      <c r="N3255" s="13" t="str">
        <f>IFERROR(__xludf.DUMMYFUNCTION("REGEXEXTRACT(M3255, "" (.+)$"")"),"все население")</f>
        <v>все население</v>
      </c>
      <c r="O3255" s="18">
        <v>2002.0</v>
      </c>
      <c r="P3255" s="18">
        <v>2338.0</v>
      </c>
      <c r="Q3255" s="18">
        <v>2318.0</v>
      </c>
      <c r="R3255" s="18">
        <v>2429.0</v>
      </c>
      <c r="S3255" s="18">
        <v>2213.0</v>
      </c>
      <c r="T3255" s="18">
        <v>2461.0</v>
      </c>
      <c r="U3255" s="18">
        <v>2632.0</v>
      </c>
      <c r="V3255" s="18">
        <v>2967.0</v>
      </c>
      <c r="W3255" s="18">
        <v>2975.0</v>
      </c>
      <c r="X3255" s="18">
        <v>2869.0</v>
      </c>
      <c r="Y3255" s="18">
        <v>2531.0</v>
      </c>
      <c r="Z3255" s="19">
        <f t="shared" si="6"/>
        <v>27735</v>
      </c>
      <c r="AA3255" s="19" t="str">
        <f t="shared" si="19"/>
        <v/>
      </c>
      <c r="AB3255" s="19" t="str">
        <f t="shared" si="8"/>
        <v/>
      </c>
      <c r="AC3255" s="19">
        <f t="shared" si="20"/>
        <v>2521.363636</v>
      </c>
      <c r="AD3255" s="19">
        <f t="shared" si="21"/>
        <v>1023.5</v>
      </c>
      <c r="AE3255" s="19" t="str">
        <f t="shared" si="22"/>
        <v>Нет моды</v>
      </c>
      <c r="AF3255" s="19">
        <f t="shared" si="23"/>
        <v>2002</v>
      </c>
      <c r="AG3255" s="19">
        <f t="shared" si="24"/>
        <v>2975</v>
      </c>
      <c r="AH3255" s="20" t="str">
        <f t="shared" si="14"/>
        <v/>
      </c>
      <c r="AI3255" s="21"/>
      <c r="AJ3255" s="21"/>
      <c r="AK3255" s="21"/>
      <c r="AL3255" s="22">
        <f t="shared" si="25"/>
        <v>1</v>
      </c>
    </row>
    <row r="3256" ht="12.75" customHeight="1">
      <c r="A3256" s="13" t="s">
        <v>206</v>
      </c>
      <c r="B3256" s="13" t="str">
        <f>IFERROR(__xludf.DUMMYFUNCTION("REGEXREPLACE(A3256, ""\d"", """")"),"         Пензенская область")</f>
        <v>         Пензенская область</v>
      </c>
      <c r="C3256" s="14" t="str">
        <f t="shared" si="15"/>
        <v>Пензенская область</v>
      </c>
      <c r="D3256" s="3">
        <f t="shared" si="16"/>
        <v>2</v>
      </c>
      <c r="E3256" s="15" t="s">
        <v>49</v>
      </c>
      <c r="F3256" s="13" t="str">
        <f>IFERROR(__xludf.DUMMYFUNCTION("REGEXEXTRACT(E3256, ""[А-Яа-я].*"")"),"Цереброваскулярные болезни")</f>
        <v>Цереброваскулярные болезни</v>
      </c>
      <c r="G3256" s="16">
        <f t="shared" si="17"/>
        <v>2</v>
      </c>
      <c r="H3256" s="13" t="s">
        <v>28</v>
      </c>
      <c r="I3256" s="13" t="str">
        <f>IFERROR(__xludf.DUMMYFUNCTION("REGEXREPLACE(H3256, "".*\s"", """")"),"человек")</f>
        <v>человек</v>
      </c>
      <c r="J3256" s="13" t="s">
        <v>29</v>
      </c>
      <c r="K3256" s="17" t="str">
        <f>IFERROR(__xludf.DUMMYFUNCTION("REGEXREPLACE(J3256, ""^[\d\s]+"", """")"),"значение показателя за год")</f>
        <v>значение показателя за год</v>
      </c>
      <c r="L3256" s="16">
        <f t="shared" si="18"/>
        <v>2</v>
      </c>
      <c r="M3256" s="13" t="s">
        <v>31</v>
      </c>
      <c r="N3256" s="13" t="str">
        <f>IFERROR(__xludf.DUMMYFUNCTION("REGEXEXTRACT(M3256, "" (.+)$"")"),"городское население")</f>
        <v>городское население</v>
      </c>
      <c r="O3256" s="18">
        <v>1345.0</v>
      </c>
      <c r="P3256" s="18">
        <v>1501.0</v>
      </c>
      <c r="Q3256" s="18">
        <v>1509.0</v>
      </c>
      <c r="R3256" s="18">
        <v>1502.0</v>
      </c>
      <c r="S3256" s="18">
        <v>1337.0</v>
      </c>
      <c r="T3256" s="18">
        <v>1456.0</v>
      </c>
      <c r="U3256" s="18">
        <v>1628.0</v>
      </c>
      <c r="V3256" s="18">
        <v>1911.0</v>
      </c>
      <c r="W3256" s="18">
        <v>1866.0</v>
      </c>
      <c r="X3256" s="18">
        <v>1846.0</v>
      </c>
      <c r="Y3256" s="18">
        <v>1576.0</v>
      </c>
      <c r="Z3256" s="19" t="str">
        <f t="shared" si="6"/>
        <v/>
      </c>
      <c r="AA3256" s="19">
        <f t="shared" si="19"/>
        <v>17477</v>
      </c>
      <c r="AB3256" s="19" t="str">
        <f t="shared" si="8"/>
        <v/>
      </c>
      <c r="AC3256" s="19">
        <f t="shared" si="20"/>
        <v>1588.818182</v>
      </c>
      <c r="AD3256" s="19">
        <f t="shared" si="21"/>
        <v>1956.5</v>
      </c>
      <c r="AE3256" s="19" t="str">
        <f t="shared" si="22"/>
        <v>Нет моды</v>
      </c>
      <c r="AF3256" s="19">
        <f t="shared" si="23"/>
        <v>1337</v>
      </c>
      <c r="AG3256" s="19">
        <f t="shared" si="24"/>
        <v>1911</v>
      </c>
      <c r="AH3256" s="20" t="str">
        <f t="shared" si="14"/>
        <v/>
      </c>
      <c r="AI3256" s="21"/>
      <c r="AJ3256" s="21"/>
      <c r="AK3256" s="21"/>
      <c r="AL3256" s="22">
        <f t="shared" si="25"/>
        <v>1</v>
      </c>
    </row>
    <row r="3257" ht="12.75" customHeight="1">
      <c r="A3257" s="13" t="s">
        <v>206</v>
      </c>
      <c r="B3257" s="13" t="str">
        <f>IFERROR(__xludf.DUMMYFUNCTION("REGEXREPLACE(A3257, ""\d"", """")"),"         Пензенская область")</f>
        <v>         Пензенская область</v>
      </c>
      <c r="C3257" s="14" t="str">
        <f t="shared" si="15"/>
        <v>Пензенская область</v>
      </c>
      <c r="D3257" s="3">
        <f t="shared" si="16"/>
        <v>2</v>
      </c>
      <c r="E3257" s="15" t="s">
        <v>49</v>
      </c>
      <c r="F3257" s="13" t="str">
        <f>IFERROR(__xludf.DUMMYFUNCTION("REGEXEXTRACT(E3257, ""[А-Яа-я].*"")"),"Цереброваскулярные болезни")</f>
        <v>Цереброваскулярные болезни</v>
      </c>
      <c r="G3257" s="16">
        <f t="shared" si="17"/>
        <v>2</v>
      </c>
      <c r="H3257" s="13" t="s">
        <v>28</v>
      </c>
      <c r="I3257" s="13" t="str">
        <f>IFERROR(__xludf.DUMMYFUNCTION("REGEXREPLACE(H3257, "".*\s"", """")"),"человек")</f>
        <v>человек</v>
      </c>
      <c r="J3257" s="13" t="s">
        <v>29</v>
      </c>
      <c r="K3257" s="17" t="str">
        <f>IFERROR(__xludf.DUMMYFUNCTION("REGEXREPLACE(J3257, ""^[\d\s]+"", """")"),"значение показателя за год")</f>
        <v>значение показателя за год</v>
      </c>
      <c r="L3257" s="16">
        <f t="shared" si="18"/>
        <v>2</v>
      </c>
      <c r="M3257" s="13" t="s">
        <v>32</v>
      </c>
      <c r="N3257" s="13" t="str">
        <f>IFERROR(__xludf.DUMMYFUNCTION("REGEXEXTRACT(M3257, "" (.+)$"")"),"сельское население")</f>
        <v>сельское население</v>
      </c>
      <c r="O3257" s="18">
        <v>657.0</v>
      </c>
      <c r="P3257" s="18">
        <v>837.0</v>
      </c>
      <c r="Q3257" s="18">
        <v>809.0</v>
      </c>
      <c r="R3257" s="18">
        <v>927.0</v>
      </c>
      <c r="S3257" s="18">
        <v>876.0</v>
      </c>
      <c r="T3257" s="18">
        <v>1005.0</v>
      </c>
      <c r="U3257" s="18">
        <v>1004.0</v>
      </c>
      <c r="V3257" s="18">
        <v>1056.0</v>
      </c>
      <c r="W3257" s="18">
        <v>1109.0</v>
      </c>
      <c r="X3257" s="18">
        <v>1023.0</v>
      </c>
      <c r="Y3257" s="18">
        <v>955.0</v>
      </c>
      <c r="Z3257" s="19" t="str">
        <f t="shared" si="6"/>
        <v/>
      </c>
      <c r="AA3257" s="19" t="str">
        <f t="shared" si="19"/>
        <v/>
      </c>
      <c r="AB3257" s="19">
        <f t="shared" si="8"/>
        <v>10258</v>
      </c>
      <c r="AC3257" s="19">
        <f t="shared" si="20"/>
        <v>932.5454545</v>
      </c>
      <c r="AD3257" s="19">
        <f t="shared" si="21"/>
        <v>1223</v>
      </c>
      <c r="AE3257" s="19" t="str">
        <f t="shared" si="22"/>
        <v>Нет моды</v>
      </c>
      <c r="AF3257" s="19">
        <f t="shared" si="23"/>
        <v>657</v>
      </c>
      <c r="AG3257" s="19">
        <f t="shared" si="24"/>
        <v>1109</v>
      </c>
      <c r="AH3257" s="20" t="str">
        <f t="shared" si="14"/>
        <v>Город: 63%; Село: 37%</v>
      </c>
      <c r="AI3257" s="21"/>
      <c r="AJ3257" s="21"/>
      <c r="AK3257" s="21"/>
      <c r="AL3257" s="22">
        <f t="shared" si="25"/>
        <v>1</v>
      </c>
    </row>
    <row r="3258" ht="12.75" customHeight="1">
      <c r="A3258" s="13" t="s">
        <v>207</v>
      </c>
      <c r="B3258" s="13" t="str">
        <f>IFERROR(__xludf.DUMMYFUNCTION("REGEXREPLACE(A3258, ""\d"", """")"),"         Самарская область")</f>
        <v>         Самарская область</v>
      </c>
      <c r="C3258" s="14" t="str">
        <f t="shared" si="15"/>
        <v>Самарская область</v>
      </c>
      <c r="D3258" s="3">
        <f t="shared" si="16"/>
        <v>2</v>
      </c>
      <c r="E3258" s="15" t="s">
        <v>27</v>
      </c>
      <c r="F3258" s="13" t="str">
        <f>IFERROR(__xludf.DUMMYFUNCTION("REGEXEXTRACT(E3258, ""[А-Яа-я].*"")"),"Болезни органов дыхания")</f>
        <v>Болезни органов дыхания</v>
      </c>
      <c r="G3258" s="16">
        <f t="shared" si="17"/>
        <v>2</v>
      </c>
      <c r="H3258" s="13" t="s">
        <v>28</v>
      </c>
      <c r="I3258" s="13" t="str">
        <f>IFERROR(__xludf.DUMMYFUNCTION("REGEXREPLACE(H3258, "".*\s"", """")"),"человек")</f>
        <v>человек</v>
      </c>
      <c r="J3258" s="13" t="s">
        <v>29</v>
      </c>
      <c r="K3258" s="17" t="str">
        <f>IFERROR(__xludf.DUMMYFUNCTION("REGEXREPLACE(J3258, ""^[\d\s]+"", """")"),"значение показателя за год")</f>
        <v>значение показателя за год</v>
      </c>
      <c r="L3258" s="16">
        <f t="shared" si="18"/>
        <v>2</v>
      </c>
      <c r="M3258" s="13" t="s">
        <v>30</v>
      </c>
      <c r="N3258" s="13" t="str">
        <f>IFERROR(__xludf.DUMMYFUNCTION("REGEXEXTRACT(M3258, "" (.+)$"")"),"все население")</f>
        <v>все население</v>
      </c>
      <c r="O3258" s="18">
        <v>1546.0</v>
      </c>
      <c r="P3258" s="18">
        <v>1501.0</v>
      </c>
      <c r="Q3258" s="18">
        <v>1373.0</v>
      </c>
      <c r="R3258" s="18">
        <v>896.0</v>
      </c>
      <c r="S3258" s="18">
        <v>784.0</v>
      </c>
      <c r="T3258" s="18">
        <v>734.0</v>
      </c>
      <c r="U3258" s="18">
        <v>713.0</v>
      </c>
      <c r="V3258" s="18">
        <v>2151.0</v>
      </c>
      <c r="W3258" s="18">
        <v>1761.0</v>
      </c>
      <c r="X3258" s="18">
        <v>946.0</v>
      </c>
      <c r="Y3258" s="18">
        <v>851.0</v>
      </c>
      <c r="Z3258" s="19">
        <f t="shared" si="6"/>
        <v>13256</v>
      </c>
      <c r="AA3258" s="19" t="str">
        <f t="shared" si="19"/>
        <v/>
      </c>
      <c r="AB3258" s="19" t="str">
        <f t="shared" si="8"/>
        <v/>
      </c>
      <c r="AC3258" s="19">
        <f t="shared" si="20"/>
        <v>1205.090909</v>
      </c>
      <c r="AD3258" s="19">
        <f t="shared" si="21"/>
        <v>950.5</v>
      </c>
      <c r="AE3258" s="19" t="str">
        <f t="shared" si="22"/>
        <v>Нет моды</v>
      </c>
      <c r="AF3258" s="19">
        <f t="shared" si="23"/>
        <v>713</v>
      </c>
      <c r="AG3258" s="19">
        <f t="shared" si="24"/>
        <v>2151</v>
      </c>
      <c r="AH3258" s="20" t="str">
        <f t="shared" si="14"/>
        <v/>
      </c>
      <c r="AI3258" s="21"/>
      <c r="AJ3258" s="21"/>
      <c r="AK3258" s="21"/>
      <c r="AL3258" s="22">
        <f t="shared" si="25"/>
        <v>1</v>
      </c>
    </row>
    <row r="3259" ht="12.75" customHeight="1">
      <c r="A3259" s="13" t="s">
        <v>207</v>
      </c>
      <c r="B3259" s="13" t="str">
        <f>IFERROR(__xludf.DUMMYFUNCTION("REGEXREPLACE(A3259, ""\d"", """")"),"         Самарская область")</f>
        <v>         Самарская область</v>
      </c>
      <c r="C3259" s="14" t="str">
        <f t="shared" si="15"/>
        <v>Самарская область</v>
      </c>
      <c r="D3259" s="3">
        <f t="shared" si="16"/>
        <v>2</v>
      </c>
      <c r="E3259" s="15" t="s">
        <v>27</v>
      </c>
      <c r="F3259" s="13" t="str">
        <f>IFERROR(__xludf.DUMMYFUNCTION("REGEXEXTRACT(E3259, ""[А-Яа-я].*"")"),"Болезни органов дыхания")</f>
        <v>Болезни органов дыхания</v>
      </c>
      <c r="G3259" s="16">
        <f t="shared" si="17"/>
        <v>2</v>
      </c>
      <c r="H3259" s="13" t="s">
        <v>28</v>
      </c>
      <c r="I3259" s="13" t="str">
        <f>IFERROR(__xludf.DUMMYFUNCTION("REGEXREPLACE(H3259, "".*\s"", """")"),"человек")</f>
        <v>человек</v>
      </c>
      <c r="J3259" s="13" t="s">
        <v>29</v>
      </c>
      <c r="K3259" s="17" t="str">
        <f>IFERROR(__xludf.DUMMYFUNCTION("REGEXREPLACE(J3259, ""^[\d\s]+"", """")"),"значение показателя за год")</f>
        <v>значение показателя за год</v>
      </c>
      <c r="L3259" s="16">
        <f t="shared" si="18"/>
        <v>2</v>
      </c>
      <c r="M3259" s="13" t="s">
        <v>31</v>
      </c>
      <c r="N3259" s="13" t="str">
        <f>IFERROR(__xludf.DUMMYFUNCTION("REGEXEXTRACT(M3259, "" (.+)$"")"),"городское население")</f>
        <v>городское население</v>
      </c>
      <c r="O3259" s="18">
        <v>1092.0</v>
      </c>
      <c r="P3259" s="18">
        <v>973.0</v>
      </c>
      <c r="Q3259" s="18">
        <v>892.0</v>
      </c>
      <c r="R3259" s="18">
        <v>605.0</v>
      </c>
      <c r="S3259" s="18">
        <v>498.0</v>
      </c>
      <c r="T3259" s="18">
        <v>503.0</v>
      </c>
      <c r="U3259" s="18">
        <v>479.0</v>
      </c>
      <c r="V3259" s="18">
        <v>1664.0</v>
      </c>
      <c r="W3259" s="18">
        <v>1405.0</v>
      </c>
      <c r="X3259" s="18">
        <v>692.0</v>
      </c>
      <c r="Y3259" s="18">
        <v>602.0</v>
      </c>
      <c r="Z3259" s="19" t="str">
        <f t="shared" si="6"/>
        <v/>
      </c>
      <c r="AA3259" s="19">
        <f t="shared" si="19"/>
        <v>9405</v>
      </c>
      <c r="AB3259" s="19" t="str">
        <f t="shared" si="8"/>
        <v/>
      </c>
      <c r="AC3259" s="19">
        <f t="shared" si="20"/>
        <v>855</v>
      </c>
      <c r="AD3259" s="19">
        <f t="shared" si="21"/>
        <v>894</v>
      </c>
      <c r="AE3259" s="19" t="str">
        <f t="shared" si="22"/>
        <v>Нет моды</v>
      </c>
      <c r="AF3259" s="19">
        <f t="shared" si="23"/>
        <v>479</v>
      </c>
      <c r="AG3259" s="19">
        <f t="shared" si="24"/>
        <v>1664</v>
      </c>
      <c r="AH3259" s="20" t="str">
        <f t="shared" si="14"/>
        <v/>
      </c>
      <c r="AI3259" s="21"/>
      <c r="AJ3259" s="21"/>
      <c r="AK3259" s="21"/>
      <c r="AL3259" s="22">
        <f t="shared" si="25"/>
        <v>1</v>
      </c>
    </row>
    <row r="3260" ht="12.75" customHeight="1">
      <c r="A3260" s="13" t="s">
        <v>207</v>
      </c>
      <c r="B3260" s="13" t="str">
        <f>IFERROR(__xludf.DUMMYFUNCTION("REGEXREPLACE(A3260, ""\d"", """")"),"         Самарская область")</f>
        <v>         Самарская область</v>
      </c>
      <c r="C3260" s="14" t="str">
        <f t="shared" si="15"/>
        <v>Самарская область</v>
      </c>
      <c r="D3260" s="3">
        <f t="shared" si="16"/>
        <v>2</v>
      </c>
      <c r="E3260" s="15" t="s">
        <v>27</v>
      </c>
      <c r="F3260" s="13" t="str">
        <f>IFERROR(__xludf.DUMMYFUNCTION("REGEXEXTRACT(E3260, ""[А-Яа-я].*"")"),"Болезни органов дыхания")</f>
        <v>Болезни органов дыхания</v>
      </c>
      <c r="G3260" s="16">
        <f t="shared" si="17"/>
        <v>2</v>
      </c>
      <c r="H3260" s="13" t="s">
        <v>28</v>
      </c>
      <c r="I3260" s="13" t="str">
        <f>IFERROR(__xludf.DUMMYFUNCTION("REGEXREPLACE(H3260, "".*\s"", """")"),"человек")</f>
        <v>человек</v>
      </c>
      <c r="J3260" s="13" t="s">
        <v>29</v>
      </c>
      <c r="K3260" s="17" t="str">
        <f>IFERROR(__xludf.DUMMYFUNCTION("REGEXREPLACE(J3260, ""^[\d\s]+"", """")"),"значение показателя за год")</f>
        <v>значение показателя за год</v>
      </c>
      <c r="L3260" s="16">
        <f t="shared" si="18"/>
        <v>2</v>
      </c>
      <c r="M3260" s="13" t="s">
        <v>32</v>
      </c>
      <c r="N3260" s="13" t="str">
        <f>IFERROR(__xludf.DUMMYFUNCTION("REGEXEXTRACT(M3260, "" (.+)$"")"),"сельское население")</f>
        <v>сельское население</v>
      </c>
      <c r="O3260" s="18">
        <v>454.0</v>
      </c>
      <c r="P3260" s="18">
        <v>528.0</v>
      </c>
      <c r="Q3260" s="18">
        <v>481.0</v>
      </c>
      <c r="R3260" s="18">
        <v>291.0</v>
      </c>
      <c r="S3260" s="18">
        <v>286.0</v>
      </c>
      <c r="T3260" s="18">
        <v>231.0</v>
      </c>
      <c r="U3260" s="18">
        <v>234.0</v>
      </c>
      <c r="V3260" s="18">
        <v>487.0</v>
      </c>
      <c r="W3260" s="18">
        <v>356.0</v>
      </c>
      <c r="X3260" s="18">
        <v>254.0</v>
      </c>
      <c r="Y3260" s="18">
        <v>249.0</v>
      </c>
      <c r="Z3260" s="19" t="str">
        <f t="shared" si="6"/>
        <v/>
      </c>
      <c r="AA3260" s="19" t="str">
        <f t="shared" si="19"/>
        <v/>
      </c>
      <c r="AB3260" s="19">
        <f t="shared" si="8"/>
        <v>3851</v>
      </c>
      <c r="AC3260" s="19">
        <f t="shared" si="20"/>
        <v>350.0909091</v>
      </c>
      <c r="AD3260" s="19">
        <f t="shared" si="21"/>
        <v>492.5</v>
      </c>
      <c r="AE3260" s="19" t="str">
        <f t="shared" si="22"/>
        <v>Нет моды</v>
      </c>
      <c r="AF3260" s="19">
        <f t="shared" si="23"/>
        <v>231</v>
      </c>
      <c r="AG3260" s="19">
        <f t="shared" si="24"/>
        <v>528</v>
      </c>
      <c r="AH3260" s="20" t="str">
        <f t="shared" si="14"/>
        <v>Город: 71%; Село: 29%</v>
      </c>
      <c r="AI3260" s="21"/>
      <c r="AJ3260" s="21"/>
      <c r="AK3260" s="21"/>
      <c r="AL3260" s="22">
        <f t="shared" si="25"/>
        <v>1</v>
      </c>
    </row>
    <row r="3261" ht="12.75" customHeight="1">
      <c r="A3261" s="13" t="s">
        <v>207</v>
      </c>
      <c r="B3261" s="13" t="str">
        <f>IFERROR(__xludf.DUMMYFUNCTION("REGEXREPLACE(A3261, ""\d"", """")"),"         Самарская область")</f>
        <v>         Самарская область</v>
      </c>
      <c r="C3261" s="14" t="str">
        <f t="shared" si="15"/>
        <v>Самарская область</v>
      </c>
      <c r="D3261" s="3">
        <f t="shared" si="16"/>
        <v>2</v>
      </c>
      <c r="E3261" s="15" t="s">
        <v>33</v>
      </c>
      <c r="F3261" s="13" t="str">
        <f>IFERROR(__xludf.DUMMYFUNCTION("REGEXEXTRACT(E3261, ""[А-Яа-я].*"")"),"Болезни органов пищеварения")</f>
        <v>Болезни органов пищеварения</v>
      </c>
      <c r="G3261" s="16">
        <f t="shared" si="17"/>
        <v>2</v>
      </c>
      <c r="H3261" s="13" t="s">
        <v>28</v>
      </c>
      <c r="I3261" s="13" t="str">
        <f>IFERROR(__xludf.DUMMYFUNCTION("REGEXREPLACE(H3261, "".*\s"", """")"),"человек")</f>
        <v>человек</v>
      </c>
      <c r="J3261" s="13" t="s">
        <v>29</v>
      </c>
      <c r="K3261" s="17" t="str">
        <f>IFERROR(__xludf.DUMMYFUNCTION("REGEXREPLACE(J3261, ""^[\d\s]+"", """")"),"значение показателя за год")</f>
        <v>значение показателя за год</v>
      </c>
      <c r="L3261" s="16">
        <f t="shared" si="18"/>
        <v>2</v>
      </c>
      <c r="M3261" s="13" t="s">
        <v>30</v>
      </c>
      <c r="N3261" s="13" t="str">
        <f>IFERROR(__xludf.DUMMYFUNCTION("REGEXEXTRACT(M3261, "" (.+)$"")"),"все население")</f>
        <v>все население</v>
      </c>
      <c r="O3261" s="18">
        <v>2170.0</v>
      </c>
      <c r="P3261" s="18">
        <v>2269.0</v>
      </c>
      <c r="Q3261" s="18">
        <v>2286.0</v>
      </c>
      <c r="R3261" s="18">
        <v>2104.0</v>
      </c>
      <c r="S3261" s="18">
        <v>2052.0</v>
      </c>
      <c r="T3261" s="18">
        <v>2075.0</v>
      </c>
      <c r="U3261" s="18">
        <v>2220.0</v>
      </c>
      <c r="V3261" s="18">
        <v>2587.0</v>
      </c>
      <c r="W3261" s="18">
        <v>2444.0</v>
      </c>
      <c r="X3261" s="18">
        <v>2317.0</v>
      </c>
      <c r="Y3261" s="18">
        <v>3112.0</v>
      </c>
      <c r="Z3261" s="19">
        <f t="shared" si="6"/>
        <v>25636</v>
      </c>
      <c r="AA3261" s="19" t="str">
        <f t="shared" si="19"/>
        <v/>
      </c>
      <c r="AB3261" s="19" t="str">
        <f t="shared" si="8"/>
        <v/>
      </c>
      <c r="AC3261" s="19">
        <f t="shared" si="20"/>
        <v>2330.545455</v>
      </c>
      <c r="AD3261" s="19">
        <f t="shared" si="21"/>
        <v>1290</v>
      </c>
      <c r="AE3261" s="19" t="str">
        <f t="shared" si="22"/>
        <v>Нет моды</v>
      </c>
      <c r="AF3261" s="19">
        <f t="shared" si="23"/>
        <v>2052</v>
      </c>
      <c r="AG3261" s="19">
        <f t="shared" si="24"/>
        <v>3112</v>
      </c>
      <c r="AH3261" s="20" t="str">
        <f t="shared" si="14"/>
        <v/>
      </c>
      <c r="AI3261" s="21"/>
      <c r="AJ3261" s="21"/>
      <c r="AK3261" s="21"/>
      <c r="AL3261" s="22">
        <f t="shared" si="25"/>
        <v>1</v>
      </c>
    </row>
    <row r="3262" ht="12.75" customHeight="1">
      <c r="A3262" s="13" t="s">
        <v>207</v>
      </c>
      <c r="B3262" s="13" t="str">
        <f>IFERROR(__xludf.DUMMYFUNCTION("REGEXREPLACE(A3262, ""\d"", """")"),"         Самарская область")</f>
        <v>         Самарская область</v>
      </c>
      <c r="C3262" s="14" t="str">
        <f t="shared" si="15"/>
        <v>Самарская область</v>
      </c>
      <c r="D3262" s="3">
        <f t="shared" si="16"/>
        <v>2</v>
      </c>
      <c r="E3262" s="15" t="s">
        <v>33</v>
      </c>
      <c r="F3262" s="13" t="str">
        <f>IFERROR(__xludf.DUMMYFUNCTION("REGEXEXTRACT(E3262, ""[А-Яа-я].*"")"),"Болезни органов пищеварения")</f>
        <v>Болезни органов пищеварения</v>
      </c>
      <c r="G3262" s="16">
        <f t="shared" si="17"/>
        <v>2</v>
      </c>
      <c r="H3262" s="13" t="s">
        <v>28</v>
      </c>
      <c r="I3262" s="13" t="str">
        <f>IFERROR(__xludf.DUMMYFUNCTION("REGEXREPLACE(H3262, "".*\s"", """")"),"человек")</f>
        <v>человек</v>
      </c>
      <c r="J3262" s="13" t="s">
        <v>29</v>
      </c>
      <c r="K3262" s="17" t="str">
        <f>IFERROR(__xludf.DUMMYFUNCTION("REGEXREPLACE(J3262, ""^[\d\s]+"", """")"),"значение показателя за год")</f>
        <v>значение показателя за год</v>
      </c>
      <c r="L3262" s="16">
        <f t="shared" si="18"/>
        <v>2</v>
      </c>
      <c r="M3262" s="13" t="s">
        <v>31</v>
      </c>
      <c r="N3262" s="13" t="str">
        <f>IFERROR(__xludf.DUMMYFUNCTION("REGEXEXTRACT(M3262, "" (.+)$"")"),"городское население")</f>
        <v>городское население</v>
      </c>
      <c r="O3262" s="18">
        <v>1735.0</v>
      </c>
      <c r="P3262" s="18">
        <v>1797.0</v>
      </c>
      <c r="Q3262" s="18">
        <v>1791.0</v>
      </c>
      <c r="R3262" s="18">
        <v>1689.0</v>
      </c>
      <c r="S3262" s="18">
        <v>1675.0</v>
      </c>
      <c r="T3262" s="18">
        <v>1696.0</v>
      </c>
      <c r="U3262" s="18">
        <v>1820.0</v>
      </c>
      <c r="V3262" s="18">
        <v>2099.0</v>
      </c>
      <c r="W3262" s="18">
        <v>2005.0</v>
      </c>
      <c r="X3262" s="18">
        <v>1862.0</v>
      </c>
      <c r="Y3262" s="18">
        <v>2493.0</v>
      </c>
      <c r="Z3262" s="19" t="str">
        <f t="shared" si="6"/>
        <v/>
      </c>
      <c r="AA3262" s="19">
        <f t="shared" si="19"/>
        <v>20662</v>
      </c>
      <c r="AB3262" s="19" t="str">
        <f t="shared" si="8"/>
        <v/>
      </c>
      <c r="AC3262" s="19">
        <f t="shared" si="20"/>
        <v>1878.363636</v>
      </c>
      <c r="AD3262" s="19">
        <f t="shared" si="21"/>
        <v>2087</v>
      </c>
      <c r="AE3262" s="19" t="str">
        <f t="shared" si="22"/>
        <v>Нет моды</v>
      </c>
      <c r="AF3262" s="19">
        <f t="shared" si="23"/>
        <v>1675</v>
      </c>
      <c r="AG3262" s="19">
        <f t="shared" si="24"/>
        <v>2493</v>
      </c>
      <c r="AH3262" s="20" t="str">
        <f t="shared" si="14"/>
        <v/>
      </c>
      <c r="AI3262" s="21"/>
      <c r="AJ3262" s="21"/>
      <c r="AK3262" s="21"/>
      <c r="AL3262" s="22">
        <f t="shared" si="25"/>
        <v>1</v>
      </c>
    </row>
    <row r="3263" ht="12.75" customHeight="1">
      <c r="A3263" s="13" t="s">
        <v>207</v>
      </c>
      <c r="B3263" s="13" t="str">
        <f>IFERROR(__xludf.DUMMYFUNCTION("REGEXREPLACE(A3263, ""\d"", """")"),"         Самарская область")</f>
        <v>         Самарская область</v>
      </c>
      <c r="C3263" s="14" t="str">
        <f t="shared" si="15"/>
        <v>Самарская область</v>
      </c>
      <c r="D3263" s="3">
        <f t="shared" si="16"/>
        <v>2</v>
      </c>
      <c r="E3263" s="15" t="s">
        <v>33</v>
      </c>
      <c r="F3263" s="13" t="str">
        <f>IFERROR(__xludf.DUMMYFUNCTION("REGEXEXTRACT(E3263, ""[А-Яа-я].*"")"),"Болезни органов пищеварения")</f>
        <v>Болезни органов пищеварения</v>
      </c>
      <c r="G3263" s="16">
        <f t="shared" si="17"/>
        <v>2</v>
      </c>
      <c r="H3263" s="13" t="s">
        <v>28</v>
      </c>
      <c r="I3263" s="13" t="str">
        <f>IFERROR(__xludf.DUMMYFUNCTION("REGEXREPLACE(H3263, "".*\s"", """")"),"человек")</f>
        <v>человек</v>
      </c>
      <c r="J3263" s="13" t="s">
        <v>29</v>
      </c>
      <c r="K3263" s="17" t="str">
        <f>IFERROR(__xludf.DUMMYFUNCTION("REGEXREPLACE(J3263, ""^[\d\s]+"", """")"),"значение показателя за год")</f>
        <v>значение показателя за год</v>
      </c>
      <c r="L3263" s="16">
        <f t="shared" si="18"/>
        <v>2</v>
      </c>
      <c r="M3263" s="13" t="s">
        <v>32</v>
      </c>
      <c r="N3263" s="13" t="str">
        <f>IFERROR(__xludf.DUMMYFUNCTION("REGEXEXTRACT(M3263, "" (.+)$"")"),"сельское население")</f>
        <v>сельское население</v>
      </c>
      <c r="O3263" s="18">
        <v>435.0</v>
      </c>
      <c r="P3263" s="18">
        <v>472.0</v>
      </c>
      <c r="Q3263" s="18">
        <v>495.0</v>
      </c>
      <c r="R3263" s="18">
        <v>415.0</v>
      </c>
      <c r="S3263" s="18">
        <v>377.0</v>
      </c>
      <c r="T3263" s="18">
        <v>379.0</v>
      </c>
      <c r="U3263" s="18">
        <v>400.0</v>
      </c>
      <c r="V3263" s="18">
        <v>488.0</v>
      </c>
      <c r="W3263" s="18">
        <v>439.0</v>
      </c>
      <c r="X3263" s="18">
        <v>455.0</v>
      </c>
      <c r="Y3263" s="18">
        <v>619.0</v>
      </c>
      <c r="Z3263" s="19" t="str">
        <f t="shared" si="6"/>
        <v/>
      </c>
      <c r="AA3263" s="19" t="str">
        <f t="shared" si="19"/>
        <v/>
      </c>
      <c r="AB3263" s="19">
        <f t="shared" si="8"/>
        <v>4974</v>
      </c>
      <c r="AC3263" s="19">
        <f t="shared" si="20"/>
        <v>452.1818182</v>
      </c>
      <c r="AD3263" s="19">
        <f t="shared" si="21"/>
        <v>1147</v>
      </c>
      <c r="AE3263" s="19" t="str">
        <f t="shared" si="22"/>
        <v>Нет моды</v>
      </c>
      <c r="AF3263" s="19">
        <f t="shared" si="23"/>
        <v>377</v>
      </c>
      <c r="AG3263" s="19">
        <f t="shared" si="24"/>
        <v>619</v>
      </c>
      <c r="AH3263" s="20" t="str">
        <f t="shared" si="14"/>
        <v>Город: 81%; Село: 19%</v>
      </c>
      <c r="AI3263" s="21"/>
      <c r="AJ3263" s="21"/>
      <c r="AK3263" s="21"/>
      <c r="AL3263" s="22">
        <f t="shared" si="25"/>
        <v>1</v>
      </c>
    </row>
    <row r="3264" ht="12.75" customHeight="1">
      <c r="A3264" s="13" t="s">
        <v>207</v>
      </c>
      <c r="B3264" s="13" t="str">
        <f>IFERROR(__xludf.DUMMYFUNCTION("REGEXREPLACE(A3264, ""\d"", """")"),"         Самарская область")</f>
        <v>         Самарская область</v>
      </c>
      <c r="C3264" s="14" t="str">
        <f t="shared" si="15"/>
        <v>Самарская область</v>
      </c>
      <c r="D3264" s="3">
        <f t="shared" si="16"/>
        <v>2</v>
      </c>
      <c r="E3264" s="15" t="s">
        <v>34</v>
      </c>
      <c r="F3264" s="13" t="str">
        <f>IFERROR(__xludf.DUMMYFUNCTION("REGEXEXTRACT(E3264, ""[А-Яа-я].*"")"),"Болезни системы кровообращения")</f>
        <v>Болезни системы кровообращения</v>
      </c>
      <c r="G3264" s="16">
        <f t="shared" si="17"/>
        <v>2</v>
      </c>
      <c r="H3264" s="13" t="s">
        <v>28</v>
      </c>
      <c r="I3264" s="13" t="str">
        <f>IFERROR(__xludf.DUMMYFUNCTION("REGEXREPLACE(H3264, "".*\s"", """")"),"человек")</f>
        <v>человек</v>
      </c>
      <c r="J3264" s="13" t="s">
        <v>29</v>
      </c>
      <c r="K3264" s="17" t="str">
        <f>IFERROR(__xludf.DUMMYFUNCTION("REGEXREPLACE(J3264, ""^[\d\s]+"", """")"),"значение показателя за год")</f>
        <v>значение показателя за год</v>
      </c>
      <c r="L3264" s="16">
        <f t="shared" si="18"/>
        <v>2</v>
      </c>
      <c r="M3264" s="13" t="s">
        <v>30</v>
      </c>
      <c r="N3264" s="13" t="str">
        <f>IFERROR(__xludf.DUMMYFUNCTION("REGEXEXTRACT(M3264, "" (.+)$"")"),"все население")</f>
        <v>все население</v>
      </c>
      <c r="O3264" s="18">
        <v>23155.0</v>
      </c>
      <c r="P3264" s="18">
        <v>20447.0</v>
      </c>
      <c r="Q3264" s="18">
        <v>19396.0</v>
      </c>
      <c r="R3264" s="18">
        <v>18882.0</v>
      </c>
      <c r="S3264" s="18">
        <v>18063.0</v>
      </c>
      <c r="T3264" s="18">
        <v>19242.0</v>
      </c>
      <c r="U3264" s="18">
        <v>16624.0</v>
      </c>
      <c r="V3264" s="18">
        <v>21234.0</v>
      </c>
      <c r="W3264" s="18">
        <v>18373.0</v>
      </c>
      <c r="X3264" s="18">
        <v>16235.0</v>
      </c>
      <c r="Y3264" s="18">
        <v>18048.0</v>
      </c>
      <c r="Z3264" s="19">
        <f t="shared" si="6"/>
        <v>209699</v>
      </c>
      <c r="AA3264" s="19" t="str">
        <f t="shared" si="19"/>
        <v/>
      </c>
      <c r="AB3264" s="19" t="str">
        <f t="shared" si="8"/>
        <v/>
      </c>
      <c r="AC3264" s="19">
        <f t="shared" si="20"/>
        <v>19063.54545</v>
      </c>
      <c r="AD3264" s="19">
        <f t="shared" si="21"/>
        <v>8427</v>
      </c>
      <c r="AE3264" s="19" t="str">
        <f t="shared" si="22"/>
        <v>Нет моды</v>
      </c>
      <c r="AF3264" s="19">
        <f t="shared" si="23"/>
        <v>16235</v>
      </c>
      <c r="AG3264" s="19">
        <f t="shared" si="24"/>
        <v>23155</v>
      </c>
      <c r="AH3264" s="20" t="str">
        <f t="shared" si="14"/>
        <v/>
      </c>
      <c r="AI3264" s="21"/>
      <c r="AJ3264" s="21"/>
      <c r="AK3264" s="21"/>
      <c r="AL3264" s="22">
        <f t="shared" si="25"/>
        <v>1</v>
      </c>
    </row>
    <row r="3265" ht="12.75" customHeight="1">
      <c r="A3265" s="13" t="s">
        <v>207</v>
      </c>
      <c r="B3265" s="13" t="str">
        <f>IFERROR(__xludf.DUMMYFUNCTION("REGEXREPLACE(A3265, ""\d"", """")"),"         Самарская область")</f>
        <v>         Самарская область</v>
      </c>
      <c r="C3265" s="14" t="str">
        <f t="shared" si="15"/>
        <v>Самарская область</v>
      </c>
      <c r="D3265" s="3">
        <f t="shared" si="16"/>
        <v>2</v>
      </c>
      <c r="E3265" s="15" t="s">
        <v>34</v>
      </c>
      <c r="F3265" s="13" t="str">
        <f>IFERROR(__xludf.DUMMYFUNCTION("REGEXEXTRACT(E3265, ""[А-Яа-я].*"")"),"Болезни системы кровообращения")</f>
        <v>Болезни системы кровообращения</v>
      </c>
      <c r="G3265" s="16">
        <f t="shared" si="17"/>
        <v>2</v>
      </c>
      <c r="H3265" s="13" t="s">
        <v>28</v>
      </c>
      <c r="I3265" s="13" t="str">
        <f>IFERROR(__xludf.DUMMYFUNCTION("REGEXREPLACE(H3265, "".*\s"", """")"),"человек")</f>
        <v>человек</v>
      </c>
      <c r="J3265" s="13" t="s">
        <v>29</v>
      </c>
      <c r="K3265" s="17" t="str">
        <f>IFERROR(__xludf.DUMMYFUNCTION("REGEXREPLACE(J3265, ""^[\d\s]+"", """")"),"значение показателя за год")</f>
        <v>значение показателя за год</v>
      </c>
      <c r="L3265" s="16">
        <f t="shared" si="18"/>
        <v>2</v>
      </c>
      <c r="M3265" s="13" t="s">
        <v>31</v>
      </c>
      <c r="N3265" s="13" t="str">
        <f>IFERROR(__xludf.DUMMYFUNCTION("REGEXEXTRACT(M3265, "" (.+)$"")"),"городское население")</f>
        <v>городское население</v>
      </c>
      <c r="O3265" s="18">
        <v>18568.0</v>
      </c>
      <c r="P3265" s="18">
        <v>16553.0</v>
      </c>
      <c r="Q3265" s="18">
        <v>15390.0</v>
      </c>
      <c r="R3265" s="18">
        <v>14959.0</v>
      </c>
      <c r="S3265" s="18">
        <v>14192.0</v>
      </c>
      <c r="T3265" s="18">
        <v>15185.0</v>
      </c>
      <c r="U3265" s="18">
        <v>13085.0</v>
      </c>
      <c r="V3265" s="18">
        <v>17027.0</v>
      </c>
      <c r="W3265" s="18">
        <v>14820.0</v>
      </c>
      <c r="X3265" s="18">
        <v>13079.0</v>
      </c>
      <c r="Y3265" s="18">
        <v>14583.0</v>
      </c>
      <c r="Z3265" s="19" t="str">
        <f t="shared" si="6"/>
        <v/>
      </c>
      <c r="AA3265" s="19">
        <f t="shared" si="19"/>
        <v>167441</v>
      </c>
      <c r="AB3265" s="19" t="str">
        <f t="shared" si="8"/>
        <v/>
      </c>
      <c r="AC3265" s="19">
        <f t="shared" si="20"/>
        <v>15221.90909</v>
      </c>
      <c r="AD3265" s="19">
        <f t="shared" si="21"/>
        <v>16825.5</v>
      </c>
      <c r="AE3265" s="19" t="str">
        <f t="shared" si="22"/>
        <v>Нет моды</v>
      </c>
      <c r="AF3265" s="19">
        <f t="shared" si="23"/>
        <v>13079</v>
      </c>
      <c r="AG3265" s="19">
        <f t="shared" si="24"/>
        <v>18568</v>
      </c>
      <c r="AH3265" s="20" t="str">
        <f t="shared" si="14"/>
        <v/>
      </c>
      <c r="AI3265" s="21"/>
      <c r="AJ3265" s="21"/>
      <c r="AK3265" s="21"/>
      <c r="AL3265" s="22">
        <f t="shared" si="25"/>
        <v>1</v>
      </c>
    </row>
    <row r="3266" ht="12.75" customHeight="1">
      <c r="A3266" s="13" t="s">
        <v>207</v>
      </c>
      <c r="B3266" s="13" t="str">
        <f>IFERROR(__xludf.DUMMYFUNCTION("REGEXREPLACE(A3266, ""\d"", """")"),"         Самарская область")</f>
        <v>         Самарская область</v>
      </c>
      <c r="C3266" s="14" t="str">
        <f t="shared" si="15"/>
        <v>Самарская область</v>
      </c>
      <c r="D3266" s="3">
        <f t="shared" si="16"/>
        <v>2</v>
      </c>
      <c r="E3266" s="15" t="s">
        <v>34</v>
      </c>
      <c r="F3266" s="13" t="str">
        <f>IFERROR(__xludf.DUMMYFUNCTION("REGEXEXTRACT(E3266, ""[А-Яа-я].*"")"),"Болезни системы кровообращения")</f>
        <v>Болезни системы кровообращения</v>
      </c>
      <c r="G3266" s="16">
        <f t="shared" si="17"/>
        <v>2</v>
      </c>
      <c r="H3266" s="13" t="s">
        <v>28</v>
      </c>
      <c r="I3266" s="13" t="str">
        <f>IFERROR(__xludf.DUMMYFUNCTION("REGEXREPLACE(H3266, "".*\s"", """")"),"человек")</f>
        <v>человек</v>
      </c>
      <c r="J3266" s="13" t="s">
        <v>29</v>
      </c>
      <c r="K3266" s="17" t="str">
        <f>IFERROR(__xludf.DUMMYFUNCTION("REGEXREPLACE(J3266, ""^[\d\s]+"", """")"),"значение показателя за год")</f>
        <v>значение показателя за год</v>
      </c>
      <c r="L3266" s="16">
        <f t="shared" si="18"/>
        <v>2</v>
      </c>
      <c r="M3266" s="13" t="s">
        <v>32</v>
      </c>
      <c r="N3266" s="13" t="str">
        <f>IFERROR(__xludf.DUMMYFUNCTION("REGEXEXTRACT(M3266, "" (.+)$"")"),"сельское население")</f>
        <v>сельское население</v>
      </c>
      <c r="O3266" s="18">
        <v>4587.0</v>
      </c>
      <c r="P3266" s="18">
        <v>3894.0</v>
      </c>
      <c r="Q3266" s="18">
        <v>4006.0</v>
      </c>
      <c r="R3266" s="18">
        <v>3923.0</v>
      </c>
      <c r="S3266" s="18">
        <v>3871.0</v>
      </c>
      <c r="T3266" s="18">
        <v>4057.0</v>
      </c>
      <c r="U3266" s="18">
        <v>3539.0</v>
      </c>
      <c r="V3266" s="18">
        <v>4207.0</v>
      </c>
      <c r="W3266" s="18">
        <v>3553.0</v>
      </c>
      <c r="X3266" s="18">
        <v>3156.0</v>
      </c>
      <c r="Y3266" s="18">
        <v>3465.0</v>
      </c>
      <c r="Z3266" s="19" t="str">
        <f t="shared" si="6"/>
        <v/>
      </c>
      <c r="AA3266" s="19" t="str">
        <f t="shared" si="19"/>
        <v/>
      </c>
      <c r="AB3266" s="19">
        <f t="shared" si="8"/>
        <v>42258</v>
      </c>
      <c r="AC3266" s="19">
        <f t="shared" si="20"/>
        <v>3841.636364</v>
      </c>
      <c r="AD3266" s="19">
        <f t="shared" si="21"/>
        <v>8833</v>
      </c>
      <c r="AE3266" s="19" t="str">
        <f t="shared" si="22"/>
        <v>Нет моды</v>
      </c>
      <c r="AF3266" s="19">
        <f t="shared" si="23"/>
        <v>3156</v>
      </c>
      <c r="AG3266" s="19">
        <f t="shared" si="24"/>
        <v>4587</v>
      </c>
      <c r="AH3266" s="20" t="str">
        <f t="shared" si="14"/>
        <v>Город: 80%; Село: 20%</v>
      </c>
      <c r="AI3266" s="21"/>
      <c r="AJ3266" s="21"/>
      <c r="AK3266" s="21"/>
      <c r="AL3266" s="22">
        <f t="shared" si="25"/>
        <v>1</v>
      </c>
    </row>
    <row r="3267" ht="12.75" customHeight="1">
      <c r="A3267" s="13" t="s">
        <v>207</v>
      </c>
      <c r="B3267" s="13" t="str">
        <f>IFERROR(__xludf.DUMMYFUNCTION("REGEXREPLACE(A3267, ""\d"", """")"),"         Самарская область")</f>
        <v>         Самарская область</v>
      </c>
      <c r="C3267" s="14" t="str">
        <f t="shared" si="15"/>
        <v>Самарская область</v>
      </c>
      <c r="D3267" s="3">
        <f t="shared" si="16"/>
        <v>2</v>
      </c>
      <c r="E3267" s="15" t="s">
        <v>35</v>
      </c>
      <c r="F3267" s="13" t="str">
        <f>IFERROR(__xludf.DUMMYFUNCTION("REGEXEXTRACT(E3267, ""[А-Яа-я].*"")"),"внешние причины")</f>
        <v>внешние причины</v>
      </c>
      <c r="G3267" s="16">
        <f t="shared" si="17"/>
        <v>2</v>
      </c>
      <c r="H3267" s="13" t="s">
        <v>28</v>
      </c>
      <c r="I3267" s="13" t="str">
        <f>IFERROR(__xludf.DUMMYFUNCTION("REGEXREPLACE(H3267, "".*\s"", """")"),"человек")</f>
        <v>человек</v>
      </c>
      <c r="J3267" s="13" t="s">
        <v>29</v>
      </c>
      <c r="K3267" s="17" t="str">
        <f>IFERROR(__xludf.DUMMYFUNCTION("REGEXREPLACE(J3267, ""^[\d\s]+"", """")"),"значение показателя за год")</f>
        <v>значение показателя за год</v>
      </c>
      <c r="L3267" s="16">
        <f t="shared" si="18"/>
        <v>2</v>
      </c>
      <c r="M3267" s="13" t="s">
        <v>30</v>
      </c>
      <c r="N3267" s="13" t="str">
        <f>IFERROR(__xludf.DUMMYFUNCTION("REGEXEXTRACT(M3267, "" (.+)$"")"),"все население")</f>
        <v>все население</v>
      </c>
      <c r="O3267" s="18">
        <v>5883.0</v>
      </c>
      <c r="P3267" s="18">
        <v>6351.0</v>
      </c>
      <c r="Q3267" s="18">
        <v>5779.0</v>
      </c>
      <c r="R3267" s="18">
        <v>5197.0</v>
      </c>
      <c r="S3267" s="18">
        <v>4724.0</v>
      </c>
      <c r="T3267" s="18">
        <v>4025.0</v>
      </c>
      <c r="U3267" s="18">
        <v>4326.0</v>
      </c>
      <c r="V3267" s="18">
        <v>4599.0</v>
      </c>
      <c r="W3267" s="18">
        <v>4879.0</v>
      </c>
      <c r="X3267" s="18">
        <v>4770.0</v>
      </c>
      <c r="Y3267" s="18">
        <v>2927.0</v>
      </c>
      <c r="Z3267" s="19">
        <f t="shared" si="6"/>
        <v>53460</v>
      </c>
      <c r="AA3267" s="19" t="str">
        <f t="shared" si="19"/>
        <v/>
      </c>
      <c r="AB3267" s="19" t="str">
        <f t="shared" si="8"/>
        <v/>
      </c>
      <c r="AC3267" s="19">
        <f t="shared" si="20"/>
        <v>4860</v>
      </c>
      <c r="AD3267" s="19">
        <f t="shared" si="21"/>
        <v>4132</v>
      </c>
      <c r="AE3267" s="19" t="str">
        <f t="shared" si="22"/>
        <v>Нет моды</v>
      </c>
      <c r="AF3267" s="19">
        <f t="shared" si="23"/>
        <v>2927</v>
      </c>
      <c r="AG3267" s="19">
        <f t="shared" si="24"/>
        <v>6351</v>
      </c>
      <c r="AH3267" s="20" t="str">
        <f t="shared" si="14"/>
        <v/>
      </c>
      <c r="AI3267" s="21"/>
      <c r="AJ3267" s="21"/>
      <c r="AK3267" s="21"/>
      <c r="AL3267" s="22">
        <f t="shared" si="25"/>
        <v>1</v>
      </c>
    </row>
    <row r="3268" ht="12.75" customHeight="1">
      <c r="A3268" s="13" t="s">
        <v>207</v>
      </c>
      <c r="B3268" s="13" t="str">
        <f>IFERROR(__xludf.DUMMYFUNCTION("REGEXREPLACE(A3268, ""\d"", """")"),"         Самарская область")</f>
        <v>         Самарская область</v>
      </c>
      <c r="C3268" s="14" t="str">
        <f t="shared" si="15"/>
        <v>Самарская область</v>
      </c>
      <c r="D3268" s="3">
        <f t="shared" si="16"/>
        <v>2</v>
      </c>
      <c r="E3268" s="15" t="s">
        <v>35</v>
      </c>
      <c r="F3268" s="13" t="str">
        <f>IFERROR(__xludf.DUMMYFUNCTION("REGEXEXTRACT(E3268, ""[А-Яа-я].*"")"),"внешние причины")</f>
        <v>внешние причины</v>
      </c>
      <c r="G3268" s="16">
        <f t="shared" si="17"/>
        <v>2</v>
      </c>
      <c r="H3268" s="13" t="s">
        <v>28</v>
      </c>
      <c r="I3268" s="13" t="str">
        <f>IFERROR(__xludf.DUMMYFUNCTION("REGEXREPLACE(H3268, "".*\s"", """")"),"человек")</f>
        <v>человек</v>
      </c>
      <c r="J3268" s="13" t="s">
        <v>29</v>
      </c>
      <c r="K3268" s="17" t="str">
        <f>IFERROR(__xludf.DUMMYFUNCTION("REGEXREPLACE(J3268, ""^[\d\s]+"", """")"),"значение показателя за год")</f>
        <v>значение показателя за год</v>
      </c>
      <c r="L3268" s="16">
        <f t="shared" si="18"/>
        <v>2</v>
      </c>
      <c r="M3268" s="13" t="s">
        <v>31</v>
      </c>
      <c r="N3268" s="13" t="str">
        <f>IFERROR(__xludf.DUMMYFUNCTION("REGEXEXTRACT(M3268, "" (.+)$"")"),"городское население")</f>
        <v>городское население</v>
      </c>
      <c r="O3268" s="18">
        <v>4520.0</v>
      </c>
      <c r="P3268" s="18">
        <v>4922.0</v>
      </c>
      <c r="Q3268" s="18">
        <v>4524.0</v>
      </c>
      <c r="R3268" s="18">
        <v>3978.0</v>
      </c>
      <c r="S3268" s="18">
        <v>3615.0</v>
      </c>
      <c r="T3268" s="18">
        <v>3081.0</v>
      </c>
      <c r="U3268" s="18">
        <v>3363.0</v>
      </c>
      <c r="V3268" s="18">
        <v>3546.0</v>
      </c>
      <c r="W3268" s="18">
        <v>3750.0</v>
      </c>
      <c r="X3268" s="18">
        <v>3702.0</v>
      </c>
      <c r="Y3268" s="18">
        <v>2158.0</v>
      </c>
      <c r="Z3268" s="19" t="str">
        <f t="shared" si="6"/>
        <v/>
      </c>
      <c r="AA3268" s="19">
        <f t="shared" si="19"/>
        <v>41159</v>
      </c>
      <c r="AB3268" s="19" t="str">
        <f t="shared" si="8"/>
        <v/>
      </c>
      <c r="AC3268" s="19">
        <f t="shared" si="20"/>
        <v>3741.727273</v>
      </c>
      <c r="AD3268" s="19">
        <f t="shared" si="21"/>
        <v>4423</v>
      </c>
      <c r="AE3268" s="19" t="str">
        <f t="shared" si="22"/>
        <v>Нет моды</v>
      </c>
      <c r="AF3268" s="19">
        <f t="shared" si="23"/>
        <v>2158</v>
      </c>
      <c r="AG3268" s="19">
        <f t="shared" si="24"/>
        <v>4922</v>
      </c>
      <c r="AH3268" s="20" t="str">
        <f t="shared" si="14"/>
        <v/>
      </c>
      <c r="AI3268" s="21"/>
      <c r="AJ3268" s="21"/>
      <c r="AK3268" s="21"/>
      <c r="AL3268" s="22">
        <f t="shared" si="25"/>
        <v>1</v>
      </c>
    </row>
    <row r="3269" ht="12.75" customHeight="1">
      <c r="A3269" s="13" t="s">
        <v>207</v>
      </c>
      <c r="B3269" s="13" t="str">
        <f>IFERROR(__xludf.DUMMYFUNCTION("REGEXREPLACE(A3269, ""\d"", """")"),"         Самарская область")</f>
        <v>         Самарская область</v>
      </c>
      <c r="C3269" s="14" t="str">
        <f t="shared" si="15"/>
        <v>Самарская область</v>
      </c>
      <c r="D3269" s="3">
        <f t="shared" si="16"/>
        <v>2</v>
      </c>
      <c r="E3269" s="15" t="s">
        <v>35</v>
      </c>
      <c r="F3269" s="13" t="str">
        <f>IFERROR(__xludf.DUMMYFUNCTION("REGEXEXTRACT(E3269, ""[А-Яа-я].*"")"),"внешние причины")</f>
        <v>внешние причины</v>
      </c>
      <c r="G3269" s="16">
        <f t="shared" si="17"/>
        <v>2</v>
      </c>
      <c r="H3269" s="13" t="s">
        <v>28</v>
      </c>
      <c r="I3269" s="13" t="str">
        <f>IFERROR(__xludf.DUMMYFUNCTION("REGEXREPLACE(H3269, "".*\s"", """")"),"человек")</f>
        <v>человек</v>
      </c>
      <c r="J3269" s="13" t="s">
        <v>29</v>
      </c>
      <c r="K3269" s="17" t="str">
        <f>IFERROR(__xludf.DUMMYFUNCTION("REGEXREPLACE(J3269, ""^[\d\s]+"", """")"),"значение показателя за год")</f>
        <v>значение показателя за год</v>
      </c>
      <c r="L3269" s="16">
        <f t="shared" si="18"/>
        <v>2</v>
      </c>
      <c r="M3269" s="13" t="s">
        <v>32</v>
      </c>
      <c r="N3269" s="13" t="str">
        <f>IFERROR(__xludf.DUMMYFUNCTION("REGEXEXTRACT(M3269, "" (.+)$"")"),"сельское население")</f>
        <v>сельское население</v>
      </c>
      <c r="O3269" s="18">
        <v>1363.0</v>
      </c>
      <c r="P3269" s="18">
        <v>1429.0</v>
      </c>
      <c r="Q3269" s="18">
        <v>1255.0</v>
      </c>
      <c r="R3269" s="18">
        <v>1219.0</v>
      </c>
      <c r="S3269" s="18">
        <v>1109.0</v>
      </c>
      <c r="T3269" s="18">
        <v>944.0</v>
      </c>
      <c r="U3269" s="18">
        <v>963.0</v>
      </c>
      <c r="V3269" s="18">
        <v>1053.0</v>
      </c>
      <c r="W3269" s="18">
        <v>1129.0</v>
      </c>
      <c r="X3269" s="18">
        <v>1068.0</v>
      </c>
      <c r="Y3269" s="18">
        <v>769.0</v>
      </c>
      <c r="Z3269" s="19" t="str">
        <f t="shared" si="6"/>
        <v/>
      </c>
      <c r="AA3269" s="19" t="str">
        <f t="shared" si="19"/>
        <v/>
      </c>
      <c r="AB3269" s="19">
        <f t="shared" si="8"/>
        <v>12301</v>
      </c>
      <c r="AC3269" s="19">
        <f t="shared" si="20"/>
        <v>1118.272727</v>
      </c>
      <c r="AD3269" s="19">
        <f t="shared" si="21"/>
        <v>1793.5</v>
      </c>
      <c r="AE3269" s="19" t="str">
        <f t="shared" si="22"/>
        <v>Нет моды</v>
      </c>
      <c r="AF3269" s="19">
        <f t="shared" si="23"/>
        <v>769</v>
      </c>
      <c r="AG3269" s="19">
        <f t="shared" si="24"/>
        <v>1429</v>
      </c>
      <c r="AH3269" s="20" t="str">
        <f t="shared" si="14"/>
        <v>Город: 77%; Село: 23%</v>
      </c>
      <c r="AI3269" s="21"/>
      <c r="AJ3269" s="21"/>
      <c r="AK3269" s="21"/>
      <c r="AL3269" s="22">
        <f t="shared" si="25"/>
        <v>1</v>
      </c>
    </row>
    <row r="3270" ht="12.75" customHeight="1">
      <c r="A3270" s="13" t="s">
        <v>207</v>
      </c>
      <c r="B3270" s="13" t="str">
        <f>IFERROR(__xludf.DUMMYFUNCTION("REGEXREPLACE(A3270, ""\d"", """")"),"         Самарская область")</f>
        <v>         Самарская область</v>
      </c>
      <c r="C3270" s="14" t="str">
        <f t="shared" si="15"/>
        <v>Самарская область</v>
      </c>
      <c r="D3270" s="3">
        <f t="shared" si="16"/>
        <v>2</v>
      </c>
      <c r="E3270" s="15" t="s">
        <v>36</v>
      </c>
      <c r="F3270" s="13" t="str">
        <f>IFERROR(__xludf.DUMMYFUNCTION("REGEXEXTRACT(E3270,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70" s="16">
        <f t="shared" si="17"/>
        <v>2</v>
      </c>
      <c r="H3270" s="13" t="s">
        <v>28</v>
      </c>
      <c r="I3270" s="13" t="str">
        <f>IFERROR(__xludf.DUMMYFUNCTION("REGEXREPLACE(H3270, "".*\s"", """")"),"человек")</f>
        <v>человек</v>
      </c>
      <c r="J3270" s="13" t="s">
        <v>29</v>
      </c>
      <c r="K3270" s="17" t="str">
        <f>IFERROR(__xludf.DUMMYFUNCTION("REGEXREPLACE(J3270, ""^[\d\s]+"", """")"),"значение показателя за год")</f>
        <v>значение показателя за год</v>
      </c>
      <c r="L3270" s="16">
        <f t="shared" si="18"/>
        <v>2</v>
      </c>
      <c r="M3270" s="13" t="s">
        <v>30</v>
      </c>
      <c r="N3270" s="13" t="str">
        <f>IFERROR(__xludf.DUMMYFUNCTION("REGEXEXTRACT(M3270, "" (.+)$"")"),"все население")</f>
        <v>все население</v>
      </c>
      <c r="O3270" s="18">
        <v>65.0</v>
      </c>
      <c r="P3270" s="18">
        <v>84.0</v>
      </c>
      <c r="Q3270" s="18">
        <v>68.0</v>
      </c>
      <c r="R3270" s="18">
        <v>58.0</v>
      </c>
      <c r="S3270" s="23" t="s">
        <v>37</v>
      </c>
      <c r="T3270" s="23" t="s">
        <v>37</v>
      </c>
      <c r="U3270" s="23" t="s">
        <v>37</v>
      </c>
      <c r="V3270" s="23" t="s">
        <v>37</v>
      </c>
      <c r="W3270" s="23" t="s">
        <v>37</v>
      </c>
      <c r="X3270" s="23" t="s">
        <v>37</v>
      </c>
      <c r="Y3270" s="23" t="s">
        <v>37</v>
      </c>
      <c r="Z3270" s="19">
        <f t="shared" si="6"/>
        <v>275</v>
      </c>
      <c r="AA3270" s="19" t="str">
        <f t="shared" si="19"/>
        <v/>
      </c>
      <c r="AB3270" s="19" t="str">
        <f t="shared" si="8"/>
        <v/>
      </c>
      <c r="AC3270" s="19">
        <f t="shared" si="20"/>
        <v>68.75</v>
      </c>
      <c r="AD3270" s="19">
        <f t="shared" si="21"/>
        <v>1053</v>
      </c>
      <c r="AE3270" s="19" t="str">
        <f t="shared" si="22"/>
        <v>Нет моды</v>
      </c>
      <c r="AF3270" s="19">
        <f t="shared" si="23"/>
        <v>58</v>
      </c>
      <c r="AG3270" s="19">
        <f t="shared" si="24"/>
        <v>84</v>
      </c>
      <c r="AH3270" s="20" t="str">
        <f t="shared" si="14"/>
        <v/>
      </c>
      <c r="AI3270" s="24"/>
      <c r="AJ3270" s="24"/>
      <c r="AK3270" s="24"/>
      <c r="AL3270" s="22">
        <f t="shared" si="25"/>
        <v>1</v>
      </c>
    </row>
    <row r="3271" ht="12.75" customHeight="1">
      <c r="A3271" s="13" t="s">
        <v>207</v>
      </c>
      <c r="B3271" s="13" t="str">
        <f>IFERROR(__xludf.DUMMYFUNCTION("REGEXREPLACE(A3271, ""\d"", """")"),"         Самарская область")</f>
        <v>         Самарская область</v>
      </c>
      <c r="C3271" s="14" t="str">
        <f t="shared" si="15"/>
        <v>Самарская область</v>
      </c>
      <c r="D3271" s="3">
        <f t="shared" si="16"/>
        <v>2</v>
      </c>
      <c r="E3271" s="15" t="s">
        <v>36</v>
      </c>
      <c r="F3271" s="13" t="str">
        <f>IFERROR(__xludf.DUMMYFUNCTION("REGEXEXTRACT(E3271,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71" s="16">
        <f t="shared" si="17"/>
        <v>2</v>
      </c>
      <c r="H3271" s="13" t="s">
        <v>28</v>
      </c>
      <c r="I3271" s="13" t="str">
        <f>IFERROR(__xludf.DUMMYFUNCTION("REGEXREPLACE(H3271, "".*\s"", """")"),"человек")</f>
        <v>человек</v>
      </c>
      <c r="J3271" s="13" t="s">
        <v>29</v>
      </c>
      <c r="K3271" s="17" t="str">
        <f>IFERROR(__xludf.DUMMYFUNCTION("REGEXREPLACE(J3271, ""^[\d\s]+"", """")"),"значение показателя за год")</f>
        <v>значение показателя за год</v>
      </c>
      <c r="L3271" s="16">
        <f t="shared" si="18"/>
        <v>2</v>
      </c>
      <c r="M3271" s="13" t="s">
        <v>31</v>
      </c>
      <c r="N3271" s="13" t="str">
        <f>IFERROR(__xludf.DUMMYFUNCTION("REGEXEXTRACT(M3271, "" (.+)$"")"),"городское население")</f>
        <v>городское население</v>
      </c>
      <c r="O3271" s="18">
        <v>51.0</v>
      </c>
      <c r="P3271" s="18">
        <v>65.0</v>
      </c>
      <c r="Q3271" s="18">
        <v>56.0</v>
      </c>
      <c r="R3271" s="18">
        <v>50.0</v>
      </c>
      <c r="S3271" s="23" t="s">
        <v>37</v>
      </c>
      <c r="T3271" s="23" t="s">
        <v>37</v>
      </c>
      <c r="U3271" s="23" t="s">
        <v>37</v>
      </c>
      <c r="V3271" s="23" t="s">
        <v>37</v>
      </c>
      <c r="W3271" s="23" t="s">
        <v>37</v>
      </c>
      <c r="X3271" s="23" t="s">
        <v>37</v>
      </c>
      <c r="Y3271" s="23" t="s">
        <v>37</v>
      </c>
      <c r="Z3271" s="19" t="str">
        <f t="shared" si="6"/>
        <v/>
      </c>
      <c r="AA3271" s="19">
        <f t="shared" si="19"/>
        <v>222</v>
      </c>
      <c r="AB3271" s="19" t="str">
        <f t="shared" si="8"/>
        <v/>
      </c>
      <c r="AC3271" s="19">
        <f t="shared" si="20"/>
        <v>55.5</v>
      </c>
      <c r="AD3271" s="19">
        <f t="shared" si="21"/>
        <v>61.5</v>
      </c>
      <c r="AE3271" s="19" t="str">
        <f t="shared" si="22"/>
        <v>Нет моды</v>
      </c>
      <c r="AF3271" s="19">
        <f t="shared" si="23"/>
        <v>50</v>
      </c>
      <c r="AG3271" s="19">
        <f t="shared" si="24"/>
        <v>65</v>
      </c>
      <c r="AH3271" s="20" t="str">
        <f t="shared" si="14"/>
        <v/>
      </c>
      <c r="AI3271" s="24"/>
      <c r="AJ3271" s="24"/>
      <c r="AK3271" s="24"/>
      <c r="AL3271" s="22">
        <f t="shared" si="25"/>
        <v>1</v>
      </c>
    </row>
    <row r="3272" ht="12.75" customHeight="1">
      <c r="A3272" s="13" t="s">
        <v>207</v>
      </c>
      <c r="B3272" s="13" t="str">
        <f>IFERROR(__xludf.DUMMYFUNCTION("REGEXREPLACE(A3272, ""\d"", """")"),"         Самарская область")</f>
        <v>         Самарская область</v>
      </c>
      <c r="C3272" s="14" t="str">
        <f t="shared" si="15"/>
        <v>Самарская область</v>
      </c>
      <c r="D3272" s="3">
        <f t="shared" si="16"/>
        <v>2</v>
      </c>
      <c r="E3272" s="15" t="s">
        <v>36</v>
      </c>
      <c r="F3272" s="13" t="str">
        <f>IFERROR(__xludf.DUMMYFUNCTION("REGEXEXTRACT(E3272,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272" s="16">
        <f t="shared" si="17"/>
        <v>2</v>
      </c>
      <c r="H3272" s="13" t="s">
        <v>28</v>
      </c>
      <c r="I3272" s="13" t="str">
        <f>IFERROR(__xludf.DUMMYFUNCTION("REGEXREPLACE(H3272, "".*\s"", """")"),"человек")</f>
        <v>человек</v>
      </c>
      <c r="J3272" s="13" t="s">
        <v>29</v>
      </c>
      <c r="K3272" s="17" t="str">
        <f>IFERROR(__xludf.DUMMYFUNCTION("REGEXREPLACE(J3272, ""^[\d\s]+"", """")"),"значение показателя за год")</f>
        <v>значение показателя за год</v>
      </c>
      <c r="L3272" s="16">
        <f t="shared" si="18"/>
        <v>2</v>
      </c>
      <c r="M3272" s="13" t="s">
        <v>32</v>
      </c>
      <c r="N3272" s="13" t="str">
        <f>IFERROR(__xludf.DUMMYFUNCTION("REGEXEXTRACT(M3272, "" (.+)$"")"),"сельское население")</f>
        <v>сельское население</v>
      </c>
      <c r="O3272" s="18">
        <v>14.0</v>
      </c>
      <c r="P3272" s="18">
        <v>19.0</v>
      </c>
      <c r="Q3272" s="18">
        <v>12.0</v>
      </c>
      <c r="R3272" s="18">
        <v>8.0</v>
      </c>
      <c r="S3272" s="23" t="s">
        <v>37</v>
      </c>
      <c r="T3272" s="23" t="s">
        <v>37</v>
      </c>
      <c r="U3272" s="23" t="s">
        <v>37</v>
      </c>
      <c r="V3272" s="23" t="s">
        <v>37</v>
      </c>
      <c r="W3272" s="23" t="s">
        <v>37</v>
      </c>
      <c r="X3272" s="23" t="s">
        <v>37</v>
      </c>
      <c r="Y3272" s="23" t="s">
        <v>37</v>
      </c>
      <c r="Z3272" s="19" t="str">
        <f t="shared" si="6"/>
        <v/>
      </c>
      <c r="AA3272" s="19" t="str">
        <f t="shared" si="19"/>
        <v/>
      </c>
      <c r="AB3272" s="19">
        <f t="shared" si="8"/>
        <v>53</v>
      </c>
      <c r="AC3272" s="19">
        <f t="shared" si="20"/>
        <v>13.25</v>
      </c>
      <c r="AD3272" s="19">
        <f t="shared" si="21"/>
        <v>34.5</v>
      </c>
      <c r="AE3272" s="19" t="str">
        <f t="shared" si="22"/>
        <v>Нет моды</v>
      </c>
      <c r="AF3272" s="19">
        <f t="shared" si="23"/>
        <v>8</v>
      </c>
      <c r="AG3272" s="19">
        <f t="shared" si="24"/>
        <v>19</v>
      </c>
      <c r="AH3272" s="20" t="str">
        <f t="shared" si="14"/>
        <v>Город: 81%; Село: 19%</v>
      </c>
      <c r="AI3272" s="24"/>
      <c r="AJ3272" s="24"/>
      <c r="AK3272" s="24"/>
      <c r="AL3272" s="22">
        <f t="shared" si="25"/>
        <v>1</v>
      </c>
    </row>
    <row r="3273" ht="12.75" customHeight="1">
      <c r="A3273" s="13" t="s">
        <v>207</v>
      </c>
      <c r="B3273" s="13" t="str">
        <f>IFERROR(__xludf.DUMMYFUNCTION("REGEXREPLACE(A3273, ""\d"", """")"),"         Самарская область")</f>
        <v>         Самарская область</v>
      </c>
      <c r="C3273" s="14" t="str">
        <f t="shared" si="15"/>
        <v>Самарская область</v>
      </c>
      <c r="D3273" s="3">
        <f t="shared" si="16"/>
        <v>2</v>
      </c>
      <c r="E3273" s="15" t="s">
        <v>38</v>
      </c>
      <c r="F3273" s="13" t="str">
        <f>IFERROR(__xludf.DUMMYFUNCTION("REGEXEXTRACT(E3273, ""[А-Яа-я].*"")"),"все виды транспортных несчастных случаев")</f>
        <v>все виды транспортных несчастных случаев</v>
      </c>
      <c r="G3273" s="16">
        <f t="shared" si="17"/>
        <v>2</v>
      </c>
      <c r="H3273" s="13" t="s">
        <v>28</v>
      </c>
      <c r="I3273" s="13" t="str">
        <f>IFERROR(__xludf.DUMMYFUNCTION("REGEXREPLACE(H3273, "".*\s"", """")"),"человек")</f>
        <v>человек</v>
      </c>
      <c r="J3273" s="13" t="s">
        <v>29</v>
      </c>
      <c r="K3273" s="17" t="str">
        <f>IFERROR(__xludf.DUMMYFUNCTION("REGEXREPLACE(J3273, ""^[\d\s]+"", """")"),"значение показателя за год")</f>
        <v>значение показателя за год</v>
      </c>
      <c r="L3273" s="16">
        <f t="shared" si="18"/>
        <v>2</v>
      </c>
      <c r="M3273" s="13" t="s">
        <v>30</v>
      </c>
      <c r="N3273" s="13" t="str">
        <f>IFERROR(__xludf.DUMMYFUNCTION("REGEXEXTRACT(M3273, "" (.+)$"")"),"все население")</f>
        <v>все население</v>
      </c>
      <c r="O3273" s="18">
        <v>620.0</v>
      </c>
      <c r="P3273" s="18">
        <v>574.0</v>
      </c>
      <c r="Q3273" s="18">
        <v>468.0</v>
      </c>
      <c r="R3273" s="18">
        <v>424.0</v>
      </c>
      <c r="S3273" s="18">
        <v>383.0</v>
      </c>
      <c r="T3273" s="18">
        <v>355.0</v>
      </c>
      <c r="U3273" s="18">
        <v>313.0</v>
      </c>
      <c r="V3273" s="18">
        <v>291.0</v>
      </c>
      <c r="W3273" s="18">
        <v>317.0</v>
      </c>
      <c r="X3273" s="18">
        <v>298.0</v>
      </c>
      <c r="Y3273" s="18">
        <v>307.0</v>
      </c>
      <c r="Z3273" s="19">
        <f t="shared" si="6"/>
        <v>4350</v>
      </c>
      <c r="AA3273" s="19" t="str">
        <f t="shared" si="19"/>
        <v/>
      </c>
      <c r="AB3273" s="19" t="str">
        <f t="shared" si="8"/>
        <v/>
      </c>
      <c r="AC3273" s="19">
        <f t="shared" si="20"/>
        <v>395.4545455</v>
      </c>
      <c r="AD3273" s="19">
        <f t="shared" si="21"/>
        <v>313</v>
      </c>
      <c r="AE3273" s="19" t="str">
        <f t="shared" si="22"/>
        <v>Нет моды</v>
      </c>
      <c r="AF3273" s="19">
        <f t="shared" si="23"/>
        <v>291</v>
      </c>
      <c r="AG3273" s="19">
        <f t="shared" si="24"/>
        <v>620</v>
      </c>
      <c r="AH3273" s="20" t="str">
        <f t="shared" si="14"/>
        <v/>
      </c>
      <c r="AI3273" s="21"/>
      <c r="AJ3273" s="21"/>
      <c r="AK3273" s="21"/>
      <c r="AL3273" s="22">
        <f t="shared" si="25"/>
        <v>1</v>
      </c>
    </row>
    <row r="3274" ht="12.75" customHeight="1">
      <c r="A3274" s="13" t="s">
        <v>207</v>
      </c>
      <c r="B3274" s="13" t="str">
        <f>IFERROR(__xludf.DUMMYFUNCTION("REGEXREPLACE(A3274, ""\d"", """")"),"         Самарская область")</f>
        <v>         Самарская область</v>
      </c>
      <c r="C3274" s="14" t="str">
        <f t="shared" si="15"/>
        <v>Самарская область</v>
      </c>
      <c r="D3274" s="3">
        <f t="shared" si="16"/>
        <v>2</v>
      </c>
      <c r="E3274" s="15" t="s">
        <v>38</v>
      </c>
      <c r="F3274" s="13" t="str">
        <f>IFERROR(__xludf.DUMMYFUNCTION("REGEXEXTRACT(E3274, ""[А-Яа-я].*"")"),"все виды транспортных несчастных случаев")</f>
        <v>все виды транспортных несчастных случаев</v>
      </c>
      <c r="G3274" s="16">
        <f t="shared" si="17"/>
        <v>2</v>
      </c>
      <c r="H3274" s="13" t="s">
        <v>28</v>
      </c>
      <c r="I3274" s="13" t="str">
        <f>IFERROR(__xludf.DUMMYFUNCTION("REGEXREPLACE(H3274, "".*\s"", """")"),"человек")</f>
        <v>человек</v>
      </c>
      <c r="J3274" s="13" t="s">
        <v>29</v>
      </c>
      <c r="K3274" s="17" t="str">
        <f>IFERROR(__xludf.DUMMYFUNCTION("REGEXREPLACE(J3274, ""^[\d\s]+"", """")"),"значение показателя за год")</f>
        <v>значение показателя за год</v>
      </c>
      <c r="L3274" s="16">
        <f t="shared" si="18"/>
        <v>2</v>
      </c>
      <c r="M3274" s="13" t="s">
        <v>31</v>
      </c>
      <c r="N3274" s="13" t="str">
        <f>IFERROR(__xludf.DUMMYFUNCTION("REGEXEXTRACT(M3274, "" (.+)$"")"),"городское население")</f>
        <v>городское население</v>
      </c>
      <c r="O3274" s="18">
        <v>428.0</v>
      </c>
      <c r="P3274" s="18">
        <v>391.0</v>
      </c>
      <c r="Q3274" s="18">
        <v>317.0</v>
      </c>
      <c r="R3274" s="18">
        <v>286.0</v>
      </c>
      <c r="S3274" s="18">
        <v>277.0</v>
      </c>
      <c r="T3274" s="18">
        <v>267.0</v>
      </c>
      <c r="U3274" s="18">
        <v>205.0</v>
      </c>
      <c r="V3274" s="18">
        <v>213.0</v>
      </c>
      <c r="W3274" s="18">
        <v>216.0</v>
      </c>
      <c r="X3274" s="18">
        <v>187.0</v>
      </c>
      <c r="Y3274" s="18">
        <v>225.0</v>
      </c>
      <c r="Z3274" s="19" t="str">
        <f t="shared" si="6"/>
        <v/>
      </c>
      <c r="AA3274" s="19">
        <f t="shared" si="19"/>
        <v>3012</v>
      </c>
      <c r="AB3274" s="19" t="str">
        <f t="shared" si="8"/>
        <v/>
      </c>
      <c r="AC3274" s="19">
        <f t="shared" si="20"/>
        <v>273.8181818</v>
      </c>
      <c r="AD3274" s="19">
        <f t="shared" si="21"/>
        <v>310</v>
      </c>
      <c r="AE3274" s="19" t="str">
        <f t="shared" si="22"/>
        <v>Нет моды</v>
      </c>
      <c r="AF3274" s="19">
        <f t="shared" si="23"/>
        <v>187</v>
      </c>
      <c r="AG3274" s="19">
        <f t="shared" si="24"/>
        <v>428</v>
      </c>
      <c r="AH3274" s="20" t="str">
        <f t="shared" si="14"/>
        <v/>
      </c>
      <c r="AI3274" s="21"/>
      <c r="AJ3274" s="21"/>
      <c r="AK3274" s="21"/>
      <c r="AL3274" s="22">
        <f t="shared" si="25"/>
        <v>1</v>
      </c>
    </row>
    <row r="3275" ht="12.75" customHeight="1">
      <c r="A3275" s="13" t="s">
        <v>207</v>
      </c>
      <c r="B3275" s="13" t="str">
        <f>IFERROR(__xludf.DUMMYFUNCTION("REGEXREPLACE(A3275, ""\d"", """")"),"         Самарская область")</f>
        <v>         Самарская область</v>
      </c>
      <c r="C3275" s="14" t="str">
        <f t="shared" si="15"/>
        <v>Самарская область</v>
      </c>
      <c r="D3275" s="3">
        <f t="shared" si="16"/>
        <v>2</v>
      </c>
      <c r="E3275" s="15" t="s">
        <v>38</v>
      </c>
      <c r="F3275" s="13" t="str">
        <f>IFERROR(__xludf.DUMMYFUNCTION("REGEXEXTRACT(E3275, ""[А-Яа-я].*"")"),"все виды транспортных несчастных случаев")</f>
        <v>все виды транспортных несчастных случаев</v>
      </c>
      <c r="G3275" s="16">
        <f t="shared" si="17"/>
        <v>2</v>
      </c>
      <c r="H3275" s="13" t="s">
        <v>28</v>
      </c>
      <c r="I3275" s="13" t="str">
        <f>IFERROR(__xludf.DUMMYFUNCTION("REGEXREPLACE(H3275, "".*\s"", """")"),"человек")</f>
        <v>человек</v>
      </c>
      <c r="J3275" s="13" t="s">
        <v>29</v>
      </c>
      <c r="K3275" s="17" t="str">
        <f>IFERROR(__xludf.DUMMYFUNCTION("REGEXREPLACE(J3275, ""^[\d\s]+"", """")"),"значение показателя за год")</f>
        <v>значение показателя за год</v>
      </c>
      <c r="L3275" s="16">
        <f t="shared" si="18"/>
        <v>2</v>
      </c>
      <c r="M3275" s="13" t="s">
        <v>32</v>
      </c>
      <c r="N3275" s="13" t="str">
        <f>IFERROR(__xludf.DUMMYFUNCTION("REGEXEXTRACT(M3275, "" (.+)$"")"),"сельское население")</f>
        <v>сельское население</v>
      </c>
      <c r="O3275" s="18">
        <v>192.0</v>
      </c>
      <c r="P3275" s="18">
        <v>183.0</v>
      </c>
      <c r="Q3275" s="18">
        <v>151.0</v>
      </c>
      <c r="R3275" s="18">
        <v>138.0</v>
      </c>
      <c r="S3275" s="18">
        <v>106.0</v>
      </c>
      <c r="T3275" s="18">
        <v>88.0</v>
      </c>
      <c r="U3275" s="18">
        <v>108.0</v>
      </c>
      <c r="V3275" s="18">
        <v>78.0</v>
      </c>
      <c r="W3275" s="18">
        <v>101.0</v>
      </c>
      <c r="X3275" s="18">
        <v>111.0</v>
      </c>
      <c r="Y3275" s="18">
        <v>82.0</v>
      </c>
      <c r="Z3275" s="19" t="str">
        <f t="shared" si="6"/>
        <v/>
      </c>
      <c r="AA3275" s="19" t="str">
        <f t="shared" si="19"/>
        <v/>
      </c>
      <c r="AB3275" s="19">
        <f t="shared" si="8"/>
        <v>1338</v>
      </c>
      <c r="AC3275" s="19">
        <f t="shared" si="20"/>
        <v>121.6363636</v>
      </c>
      <c r="AD3275" s="19">
        <f t="shared" si="21"/>
        <v>189.5</v>
      </c>
      <c r="AE3275" s="19" t="str">
        <f t="shared" si="22"/>
        <v>Нет моды</v>
      </c>
      <c r="AF3275" s="19">
        <f t="shared" si="23"/>
        <v>78</v>
      </c>
      <c r="AG3275" s="19">
        <f t="shared" si="24"/>
        <v>192</v>
      </c>
      <c r="AH3275" s="20" t="str">
        <f t="shared" si="14"/>
        <v>Город: 69%; Село: 31%</v>
      </c>
      <c r="AI3275" s="21"/>
      <c r="AJ3275" s="21"/>
      <c r="AK3275" s="21"/>
      <c r="AL3275" s="22">
        <f t="shared" si="25"/>
        <v>1</v>
      </c>
    </row>
    <row r="3276" ht="12.75" customHeight="1">
      <c r="A3276" s="13" t="s">
        <v>207</v>
      </c>
      <c r="B3276" s="13" t="str">
        <f>IFERROR(__xludf.DUMMYFUNCTION("REGEXREPLACE(A3276, ""\d"", """")"),"         Самарская область")</f>
        <v>         Самарская область</v>
      </c>
      <c r="C3276" s="14" t="str">
        <f t="shared" si="15"/>
        <v>Самарская область</v>
      </c>
      <c r="D3276" s="3">
        <f t="shared" si="16"/>
        <v>2</v>
      </c>
      <c r="E3276" s="15" t="s">
        <v>39</v>
      </c>
      <c r="F3276" s="13" t="str">
        <f>IFERROR(__xludf.DUMMYFUNCTION("REGEXEXTRACT(E3276, ""[А-Яа-я].*"")"),"Всего умерших")</f>
        <v>Всего умерших</v>
      </c>
      <c r="G3276" s="16">
        <f t="shared" si="17"/>
        <v>2</v>
      </c>
      <c r="H3276" s="13" t="s">
        <v>28</v>
      </c>
      <c r="I3276" s="13" t="str">
        <f>IFERROR(__xludf.DUMMYFUNCTION("REGEXREPLACE(H3276, "".*\s"", """")"),"человек")</f>
        <v>человек</v>
      </c>
      <c r="J3276" s="13" t="s">
        <v>29</v>
      </c>
      <c r="K3276" s="17" t="str">
        <f>IFERROR(__xludf.DUMMYFUNCTION("REGEXREPLACE(J3276, ""^[\d\s]+"", """")"),"значение показателя за год")</f>
        <v>значение показателя за год</v>
      </c>
      <c r="L3276" s="16">
        <f t="shared" si="18"/>
        <v>2</v>
      </c>
      <c r="M3276" s="13" t="s">
        <v>30</v>
      </c>
      <c r="N3276" s="13" t="str">
        <f>IFERROR(__xludf.DUMMYFUNCTION("REGEXEXTRACT(M3276, "" (.+)$"")"),"все население")</f>
        <v>все население</v>
      </c>
      <c r="O3276" s="18">
        <v>45985.0</v>
      </c>
      <c r="P3276" s="18">
        <v>45878.0</v>
      </c>
      <c r="Q3276" s="18">
        <v>45636.0</v>
      </c>
      <c r="R3276" s="18">
        <v>44428.0</v>
      </c>
      <c r="S3276" s="18">
        <v>43838.0</v>
      </c>
      <c r="T3276" s="18">
        <v>43114.0</v>
      </c>
      <c r="U3276" s="18">
        <v>42062.0</v>
      </c>
      <c r="V3276" s="18">
        <v>52856.0</v>
      </c>
      <c r="W3276" s="18">
        <v>57758.0</v>
      </c>
      <c r="X3276" s="18">
        <v>44839.0</v>
      </c>
      <c r="Y3276" s="18">
        <v>42271.0</v>
      </c>
      <c r="Z3276" s="19">
        <f t="shared" si="6"/>
        <v>508665</v>
      </c>
      <c r="AA3276" s="19" t="str">
        <f t="shared" si="19"/>
        <v/>
      </c>
      <c r="AB3276" s="19" t="str">
        <f t="shared" si="8"/>
        <v/>
      </c>
      <c r="AC3276" s="19">
        <f t="shared" si="20"/>
        <v>46242.27273</v>
      </c>
      <c r="AD3276" s="19">
        <f t="shared" si="21"/>
        <v>21127</v>
      </c>
      <c r="AE3276" s="19" t="str">
        <f t="shared" si="22"/>
        <v>Нет моды</v>
      </c>
      <c r="AF3276" s="19">
        <f t="shared" si="23"/>
        <v>42062</v>
      </c>
      <c r="AG3276" s="19">
        <f t="shared" si="24"/>
        <v>57758</v>
      </c>
      <c r="AH3276" s="20" t="str">
        <f t="shared" si="14"/>
        <v/>
      </c>
      <c r="AI3276" s="21"/>
      <c r="AJ3276" s="21"/>
      <c r="AK3276" s="21"/>
      <c r="AL3276" s="22">
        <f t="shared" si="25"/>
        <v>1</v>
      </c>
    </row>
    <row r="3277" ht="12.75" customHeight="1">
      <c r="A3277" s="13" t="s">
        <v>207</v>
      </c>
      <c r="B3277" s="13" t="str">
        <f>IFERROR(__xludf.DUMMYFUNCTION("REGEXREPLACE(A3277, ""\d"", """")"),"         Самарская область")</f>
        <v>         Самарская область</v>
      </c>
      <c r="C3277" s="14" t="str">
        <f t="shared" si="15"/>
        <v>Самарская область</v>
      </c>
      <c r="D3277" s="3">
        <f t="shared" si="16"/>
        <v>2</v>
      </c>
      <c r="E3277" s="15" t="s">
        <v>39</v>
      </c>
      <c r="F3277" s="13" t="str">
        <f>IFERROR(__xludf.DUMMYFUNCTION("REGEXEXTRACT(E3277, ""[А-Яа-я].*"")"),"Всего умерших")</f>
        <v>Всего умерших</v>
      </c>
      <c r="G3277" s="16">
        <f t="shared" si="17"/>
        <v>2</v>
      </c>
      <c r="H3277" s="13" t="s">
        <v>28</v>
      </c>
      <c r="I3277" s="13" t="str">
        <f>IFERROR(__xludf.DUMMYFUNCTION("REGEXREPLACE(H3277, "".*\s"", """")"),"человек")</f>
        <v>человек</v>
      </c>
      <c r="J3277" s="13" t="s">
        <v>29</v>
      </c>
      <c r="K3277" s="17" t="str">
        <f>IFERROR(__xludf.DUMMYFUNCTION("REGEXREPLACE(J3277, ""^[\d\s]+"", """")"),"значение показателя за год")</f>
        <v>значение показателя за год</v>
      </c>
      <c r="L3277" s="16">
        <f t="shared" si="18"/>
        <v>2</v>
      </c>
      <c r="M3277" s="13" t="s">
        <v>31</v>
      </c>
      <c r="N3277" s="13" t="str">
        <f>IFERROR(__xludf.DUMMYFUNCTION("REGEXEXTRACT(M3277, "" (.+)$"")"),"городское население")</f>
        <v>городское население</v>
      </c>
      <c r="O3277" s="18">
        <v>36071.0</v>
      </c>
      <c r="P3277" s="18">
        <v>36175.0</v>
      </c>
      <c r="Q3277" s="18">
        <v>36043.0</v>
      </c>
      <c r="R3277" s="18">
        <v>35038.0</v>
      </c>
      <c r="S3277" s="18">
        <v>34415.0</v>
      </c>
      <c r="T3277" s="18">
        <v>33962.0</v>
      </c>
      <c r="U3277" s="18">
        <v>33348.0</v>
      </c>
      <c r="V3277" s="18">
        <v>42018.0</v>
      </c>
      <c r="W3277" s="18">
        <v>46237.0</v>
      </c>
      <c r="X3277" s="18">
        <v>35481.0</v>
      </c>
      <c r="Y3277" s="18">
        <v>33300.0</v>
      </c>
      <c r="Z3277" s="19" t="str">
        <f t="shared" si="6"/>
        <v/>
      </c>
      <c r="AA3277" s="19">
        <f t="shared" si="19"/>
        <v>402088</v>
      </c>
      <c r="AB3277" s="19" t="str">
        <f t="shared" si="8"/>
        <v/>
      </c>
      <c r="AC3277" s="19">
        <f t="shared" si="20"/>
        <v>36553.45455</v>
      </c>
      <c r="AD3277" s="19">
        <f t="shared" si="21"/>
        <v>42166.5</v>
      </c>
      <c r="AE3277" s="19" t="str">
        <f t="shared" si="22"/>
        <v>Нет моды</v>
      </c>
      <c r="AF3277" s="19">
        <f t="shared" si="23"/>
        <v>33300</v>
      </c>
      <c r="AG3277" s="19">
        <f t="shared" si="24"/>
        <v>46237</v>
      </c>
      <c r="AH3277" s="20" t="str">
        <f t="shared" si="14"/>
        <v/>
      </c>
      <c r="AI3277" s="21"/>
      <c r="AJ3277" s="21"/>
      <c r="AK3277" s="21"/>
      <c r="AL3277" s="22">
        <f t="shared" si="25"/>
        <v>1</v>
      </c>
    </row>
    <row r="3278" ht="12.75" customHeight="1">
      <c r="A3278" s="13" t="s">
        <v>207</v>
      </c>
      <c r="B3278" s="13" t="str">
        <f>IFERROR(__xludf.DUMMYFUNCTION("REGEXREPLACE(A3278, ""\d"", """")"),"         Самарская область")</f>
        <v>         Самарская область</v>
      </c>
      <c r="C3278" s="14" t="str">
        <f t="shared" si="15"/>
        <v>Самарская область</v>
      </c>
      <c r="D3278" s="3">
        <f t="shared" si="16"/>
        <v>2</v>
      </c>
      <c r="E3278" s="15" t="s">
        <v>39</v>
      </c>
      <c r="F3278" s="13" t="str">
        <f>IFERROR(__xludf.DUMMYFUNCTION("REGEXEXTRACT(E3278, ""[А-Яа-я].*"")"),"Всего умерших")</f>
        <v>Всего умерших</v>
      </c>
      <c r="G3278" s="16">
        <f t="shared" si="17"/>
        <v>2</v>
      </c>
      <c r="H3278" s="13" t="s">
        <v>28</v>
      </c>
      <c r="I3278" s="13" t="str">
        <f>IFERROR(__xludf.DUMMYFUNCTION("REGEXREPLACE(H3278, "".*\s"", """")"),"человек")</f>
        <v>человек</v>
      </c>
      <c r="J3278" s="13" t="s">
        <v>29</v>
      </c>
      <c r="K3278" s="17" t="str">
        <f>IFERROR(__xludf.DUMMYFUNCTION("REGEXREPLACE(J3278, ""^[\d\s]+"", """")"),"значение показателя за год")</f>
        <v>значение показателя за год</v>
      </c>
      <c r="L3278" s="16">
        <f t="shared" si="18"/>
        <v>2</v>
      </c>
      <c r="M3278" s="13" t="s">
        <v>32</v>
      </c>
      <c r="N3278" s="13" t="str">
        <f>IFERROR(__xludf.DUMMYFUNCTION("REGEXEXTRACT(M3278, "" (.+)$"")"),"сельское население")</f>
        <v>сельское население</v>
      </c>
      <c r="O3278" s="18">
        <v>9914.0</v>
      </c>
      <c r="P3278" s="18">
        <v>9703.0</v>
      </c>
      <c r="Q3278" s="18">
        <v>9593.0</v>
      </c>
      <c r="R3278" s="18">
        <v>9390.0</v>
      </c>
      <c r="S3278" s="18">
        <v>9423.0</v>
      </c>
      <c r="T3278" s="18">
        <v>9152.0</v>
      </c>
      <c r="U3278" s="18">
        <v>8714.0</v>
      </c>
      <c r="V3278" s="18">
        <v>10838.0</v>
      </c>
      <c r="W3278" s="18">
        <v>11521.0</v>
      </c>
      <c r="X3278" s="18">
        <v>9358.0</v>
      </c>
      <c r="Y3278" s="18">
        <v>8971.0</v>
      </c>
      <c r="Z3278" s="19" t="str">
        <f t="shared" si="6"/>
        <v/>
      </c>
      <c r="AA3278" s="19" t="str">
        <f t="shared" si="19"/>
        <v/>
      </c>
      <c r="AB3278" s="19">
        <f t="shared" si="8"/>
        <v>106577</v>
      </c>
      <c r="AC3278" s="19">
        <f t="shared" si="20"/>
        <v>9688.818182</v>
      </c>
      <c r="AD3278" s="19">
        <f t="shared" si="21"/>
        <v>22410.5</v>
      </c>
      <c r="AE3278" s="19" t="str">
        <f t="shared" si="22"/>
        <v>Нет моды</v>
      </c>
      <c r="AF3278" s="19">
        <f t="shared" si="23"/>
        <v>8714</v>
      </c>
      <c r="AG3278" s="19">
        <f t="shared" si="24"/>
        <v>11521</v>
      </c>
      <c r="AH3278" s="20" t="str">
        <f t="shared" si="14"/>
        <v>Город: 79%; Село: 21%</v>
      </c>
      <c r="AI3278" s="21"/>
      <c r="AJ3278" s="21"/>
      <c r="AK3278" s="21"/>
      <c r="AL3278" s="22">
        <f t="shared" si="25"/>
        <v>1</v>
      </c>
    </row>
    <row r="3279" ht="12.75" customHeight="1">
      <c r="A3279" s="13" t="s">
        <v>207</v>
      </c>
      <c r="B3279" s="13" t="str">
        <f>IFERROR(__xludf.DUMMYFUNCTION("REGEXREPLACE(A3279, ""\d"", """")"),"         Самарская область")</f>
        <v>         Самарская область</v>
      </c>
      <c r="C3279" s="14" t="str">
        <f t="shared" si="15"/>
        <v>Самарская область</v>
      </c>
      <c r="D3279" s="3">
        <f t="shared" si="16"/>
        <v>2</v>
      </c>
      <c r="E3279" s="15" t="s">
        <v>40</v>
      </c>
      <c r="F3279" s="13" t="str">
        <f>IFERROR(__xludf.DUMMYFUNCTION("REGEXEXTRACT(E3279, ""[А-Яа-я].*"")"),"Злокачественные новообразования")</f>
        <v>Злокачественные новообразования</v>
      </c>
      <c r="G3279" s="16">
        <f t="shared" si="17"/>
        <v>2</v>
      </c>
      <c r="H3279" s="13" t="s">
        <v>28</v>
      </c>
      <c r="I3279" s="13" t="str">
        <f>IFERROR(__xludf.DUMMYFUNCTION("REGEXREPLACE(H3279, "".*\s"", """")"),"человек")</f>
        <v>человек</v>
      </c>
      <c r="J3279" s="13" t="s">
        <v>29</v>
      </c>
      <c r="K3279" s="17" t="str">
        <f>IFERROR(__xludf.DUMMYFUNCTION("REGEXREPLACE(J3279, ""^[\d\s]+"", """")"),"значение показателя за год")</f>
        <v>значение показателя за год</v>
      </c>
      <c r="L3279" s="16">
        <f t="shared" si="18"/>
        <v>2</v>
      </c>
      <c r="M3279" s="13" t="s">
        <v>30</v>
      </c>
      <c r="N3279" s="13" t="str">
        <f>IFERROR(__xludf.DUMMYFUNCTION("REGEXEXTRACT(M3279, "" (.+)$"")"),"все население")</f>
        <v>все население</v>
      </c>
      <c r="O3279" s="18">
        <v>6786.0</v>
      </c>
      <c r="P3279" s="18">
        <v>6599.0</v>
      </c>
      <c r="Q3279" s="18">
        <v>6542.0</v>
      </c>
      <c r="R3279" s="18">
        <v>6651.0</v>
      </c>
      <c r="S3279" s="18">
        <v>6438.0</v>
      </c>
      <c r="T3279" s="18">
        <v>6125.0</v>
      </c>
      <c r="U3279" s="18">
        <v>6231.0</v>
      </c>
      <c r="V3279" s="18">
        <v>6031.0</v>
      </c>
      <c r="W3279" s="18">
        <v>5977.0</v>
      </c>
      <c r="X3279" s="18">
        <v>6127.0</v>
      </c>
      <c r="Y3279" s="18">
        <v>6351.0</v>
      </c>
      <c r="Z3279" s="19">
        <f t="shared" si="6"/>
        <v>69858</v>
      </c>
      <c r="AA3279" s="19" t="str">
        <f t="shared" si="19"/>
        <v/>
      </c>
      <c r="AB3279" s="19" t="str">
        <f t="shared" si="8"/>
        <v/>
      </c>
      <c r="AC3279" s="19">
        <f t="shared" si="20"/>
        <v>6350.727273</v>
      </c>
      <c r="AD3279" s="19">
        <f t="shared" si="21"/>
        <v>7750</v>
      </c>
      <c r="AE3279" s="19" t="str">
        <f t="shared" si="22"/>
        <v>Нет моды</v>
      </c>
      <c r="AF3279" s="19">
        <f t="shared" si="23"/>
        <v>5977</v>
      </c>
      <c r="AG3279" s="19">
        <f t="shared" si="24"/>
        <v>6786</v>
      </c>
      <c r="AH3279" s="20" t="str">
        <f t="shared" si="14"/>
        <v/>
      </c>
      <c r="AI3279" s="21"/>
      <c r="AJ3279" s="21"/>
      <c r="AK3279" s="21"/>
      <c r="AL3279" s="22">
        <f t="shared" si="25"/>
        <v>1</v>
      </c>
    </row>
    <row r="3280" ht="12.75" customHeight="1">
      <c r="A3280" s="13" t="s">
        <v>207</v>
      </c>
      <c r="B3280" s="13" t="str">
        <f>IFERROR(__xludf.DUMMYFUNCTION("REGEXREPLACE(A3280, ""\d"", """")"),"         Самарская область")</f>
        <v>         Самарская область</v>
      </c>
      <c r="C3280" s="14" t="str">
        <f t="shared" si="15"/>
        <v>Самарская область</v>
      </c>
      <c r="D3280" s="3">
        <f t="shared" si="16"/>
        <v>2</v>
      </c>
      <c r="E3280" s="15" t="s">
        <v>40</v>
      </c>
      <c r="F3280" s="13" t="str">
        <f>IFERROR(__xludf.DUMMYFUNCTION("REGEXEXTRACT(E3280, ""[А-Яа-я].*"")"),"Злокачественные новообразования")</f>
        <v>Злокачественные новообразования</v>
      </c>
      <c r="G3280" s="16">
        <f t="shared" si="17"/>
        <v>2</v>
      </c>
      <c r="H3280" s="13" t="s">
        <v>28</v>
      </c>
      <c r="I3280" s="13" t="str">
        <f>IFERROR(__xludf.DUMMYFUNCTION("REGEXREPLACE(H3280, "".*\s"", """")"),"человек")</f>
        <v>человек</v>
      </c>
      <c r="J3280" s="13" t="s">
        <v>29</v>
      </c>
      <c r="K3280" s="17" t="str">
        <f>IFERROR(__xludf.DUMMYFUNCTION("REGEXREPLACE(J3280, ""^[\d\s]+"", """")"),"значение показателя за год")</f>
        <v>значение показателя за год</v>
      </c>
      <c r="L3280" s="16">
        <f t="shared" si="18"/>
        <v>2</v>
      </c>
      <c r="M3280" s="13" t="s">
        <v>31</v>
      </c>
      <c r="N3280" s="13" t="str">
        <f>IFERROR(__xludf.DUMMYFUNCTION("REGEXEXTRACT(M3280, "" (.+)$"")"),"городское население")</f>
        <v>городское население</v>
      </c>
      <c r="O3280" s="18">
        <v>5501.0</v>
      </c>
      <c r="P3280" s="18">
        <v>5411.0</v>
      </c>
      <c r="Q3280" s="18">
        <v>5450.0</v>
      </c>
      <c r="R3280" s="18">
        <v>5427.0</v>
      </c>
      <c r="S3280" s="18">
        <v>5260.0</v>
      </c>
      <c r="T3280" s="18">
        <v>4983.0</v>
      </c>
      <c r="U3280" s="18">
        <v>5120.0</v>
      </c>
      <c r="V3280" s="18">
        <v>4874.0</v>
      </c>
      <c r="W3280" s="18">
        <v>4818.0</v>
      </c>
      <c r="X3280" s="18">
        <v>4977.0</v>
      </c>
      <c r="Y3280" s="18">
        <v>5157.0</v>
      </c>
      <c r="Z3280" s="19" t="str">
        <f t="shared" si="6"/>
        <v/>
      </c>
      <c r="AA3280" s="19">
        <f t="shared" si="19"/>
        <v>56978</v>
      </c>
      <c r="AB3280" s="19" t="str">
        <f t="shared" si="8"/>
        <v/>
      </c>
      <c r="AC3280" s="19">
        <f t="shared" si="20"/>
        <v>5179.818182</v>
      </c>
      <c r="AD3280" s="19">
        <f t="shared" si="21"/>
        <v>5739</v>
      </c>
      <c r="AE3280" s="19" t="str">
        <f t="shared" si="22"/>
        <v>Нет моды</v>
      </c>
      <c r="AF3280" s="19">
        <f t="shared" si="23"/>
        <v>4818</v>
      </c>
      <c r="AG3280" s="19">
        <f t="shared" si="24"/>
        <v>5501</v>
      </c>
      <c r="AH3280" s="20" t="str">
        <f t="shared" si="14"/>
        <v/>
      </c>
      <c r="AI3280" s="21"/>
      <c r="AJ3280" s="21"/>
      <c r="AK3280" s="21"/>
      <c r="AL3280" s="22">
        <f t="shared" si="25"/>
        <v>1</v>
      </c>
    </row>
    <row r="3281" ht="12.75" customHeight="1">
      <c r="A3281" s="13" t="s">
        <v>207</v>
      </c>
      <c r="B3281" s="13" t="str">
        <f>IFERROR(__xludf.DUMMYFUNCTION("REGEXREPLACE(A3281, ""\d"", """")"),"         Самарская область")</f>
        <v>         Самарская область</v>
      </c>
      <c r="C3281" s="14" t="str">
        <f t="shared" si="15"/>
        <v>Самарская область</v>
      </c>
      <c r="D3281" s="3">
        <f t="shared" si="16"/>
        <v>2</v>
      </c>
      <c r="E3281" s="15" t="s">
        <v>40</v>
      </c>
      <c r="F3281" s="13" t="str">
        <f>IFERROR(__xludf.DUMMYFUNCTION("REGEXEXTRACT(E3281, ""[А-Яа-я].*"")"),"Злокачественные новообразования")</f>
        <v>Злокачественные новообразования</v>
      </c>
      <c r="G3281" s="16">
        <f t="shared" si="17"/>
        <v>2</v>
      </c>
      <c r="H3281" s="13" t="s">
        <v>28</v>
      </c>
      <c r="I3281" s="13" t="str">
        <f>IFERROR(__xludf.DUMMYFUNCTION("REGEXREPLACE(H3281, "".*\s"", """")"),"человек")</f>
        <v>человек</v>
      </c>
      <c r="J3281" s="13" t="s">
        <v>29</v>
      </c>
      <c r="K3281" s="17" t="str">
        <f>IFERROR(__xludf.DUMMYFUNCTION("REGEXREPLACE(J3281, ""^[\d\s]+"", """")"),"значение показателя за год")</f>
        <v>значение показателя за год</v>
      </c>
      <c r="L3281" s="16">
        <f t="shared" si="18"/>
        <v>2</v>
      </c>
      <c r="M3281" s="13" t="s">
        <v>32</v>
      </c>
      <c r="N3281" s="13" t="str">
        <f>IFERROR(__xludf.DUMMYFUNCTION("REGEXEXTRACT(M3281, "" (.+)$"")"),"сельское население")</f>
        <v>сельское население</v>
      </c>
      <c r="O3281" s="18">
        <v>1285.0</v>
      </c>
      <c r="P3281" s="18">
        <v>1188.0</v>
      </c>
      <c r="Q3281" s="18">
        <v>1092.0</v>
      </c>
      <c r="R3281" s="18">
        <v>1224.0</v>
      </c>
      <c r="S3281" s="18">
        <v>1178.0</v>
      </c>
      <c r="T3281" s="18">
        <v>1142.0</v>
      </c>
      <c r="U3281" s="18">
        <v>1111.0</v>
      </c>
      <c r="V3281" s="18">
        <v>1157.0</v>
      </c>
      <c r="W3281" s="18">
        <v>1159.0</v>
      </c>
      <c r="X3281" s="18">
        <v>1150.0</v>
      </c>
      <c r="Y3281" s="18">
        <v>1194.0</v>
      </c>
      <c r="Z3281" s="19" t="str">
        <f t="shared" si="6"/>
        <v/>
      </c>
      <c r="AA3281" s="19" t="str">
        <f t="shared" si="19"/>
        <v/>
      </c>
      <c r="AB3281" s="19">
        <f t="shared" si="8"/>
        <v>12880</v>
      </c>
      <c r="AC3281" s="19">
        <f t="shared" si="20"/>
        <v>1170.909091</v>
      </c>
      <c r="AD3281" s="19">
        <f t="shared" si="21"/>
        <v>3051.5</v>
      </c>
      <c r="AE3281" s="19" t="str">
        <f t="shared" si="22"/>
        <v>Нет моды</v>
      </c>
      <c r="AF3281" s="19">
        <f t="shared" si="23"/>
        <v>1092</v>
      </c>
      <c r="AG3281" s="19">
        <f t="shared" si="24"/>
        <v>1285</v>
      </c>
      <c r="AH3281" s="20" t="str">
        <f t="shared" si="14"/>
        <v>Город: 82%; Село: 18%</v>
      </c>
      <c r="AI3281" s="21"/>
      <c r="AJ3281" s="21"/>
      <c r="AK3281" s="21"/>
      <c r="AL3281" s="22">
        <f t="shared" si="25"/>
        <v>1</v>
      </c>
    </row>
    <row r="3282" ht="12.75" customHeight="1">
      <c r="A3282" s="13" t="s">
        <v>207</v>
      </c>
      <c r="B3282" s="13" t="str">
        <f>IFERROR(__xludf.DUMMYFUNCTION("REGEXREPLACE(A3282, ""\d"", """")"),"         Самарская область")</f>
        <v>         Самарская область</v>
      </c>
      <c r="C3282" s="14" t="str">
        <f t="shared" si="15"/>
        <v>Самарская область</v>
      </c>
      <c r="D3282" s="3">
        <f t="shared" si="16"/>
        <v>2</v>
      </c>
      <c r="E3282" s="15" t="s">
        <v>41</v>
      </c>
      <c r="F3282" s="13" t="str">
        <f>IFERROR(__xludf.DUMMYFUNCTION("REGEXEXTRACT(E3282, ""[А-Яа-я].*"")"),"Инфекционные и паразитарные болезни")</f>
        <v>Инфекционные и паразитарные болезни</v>
      </c>
      <c r="G3282" s="16">
        <f t="shared" si="17"/>
        <v>2</v>
      </c>
      <c r="H3282" s="13" t="s">
        <v>28</v>
      </c>
      <c r="I3282" s="13" t="str">
        <f>IFERROR(__xludf.DUMMYFUNCTION("REGEXREPLACE(H3282, "".*\s"", """")"),"человек")</f>
        <v>человек</v>
      </c>
      <c r="J3282" s="13" t="s">
        <v>29</v>
      </c>
      <c r="K3282" s="17" t="str">
        <f>IFERROR(__xludf.DUMMYFUNCTION("REGEXREPLACE(J3282, ""^[\d\s]+"", """")"),"значение показателя за год")</f>
        <v>значение показателя за год</v>
      </c>
      <c r="L3282" s="16">
        <f t="shared" si="18"/>
        <v>2</v>
      </c>
      <c r="M3282" s="13" t="s">
        <v>30</v>
      </c>
      <c r="N3282" s="13" t="str">
        <f>IFERROR(__xludf.DUMMYFUNCTION("REGEXEXTRACT(M3282, "" (.+)$"")"),"все население")</f>
        <v>все население</v>
      </c>
      <c r="O3282" s="18">
        <v>1594.0</v>
      </c>
      <c r="P3282" s="18">
        <v>1434.0</v>
      </c>
      <c r="Q3282" s="18">
        <v>1423.0</v>
      </c>
      <c r="R3282" s="18">
        <v>1611.0</v>
      </c>
      <c r="S3282" s="18">
        <v>1521.0</v>
      </c>
      <c r="T3282" s="18">
        <v>1261.0</v>
      </c>
      <c r="U3282" s="18">
        <v>1319.0</v>
      </c>
      <c r="V3282" s="18">
        <v>1134.0</v>
      </c>
      <c r="W3282" s="18">
        <v>993.0</v>
      </c>
      <c r="X3282" s="18">
        <v>800.0</v>
      </c>
      <c r="Y3282" s="18">
        <v>980.0</v>
      </c>
      <c r="Z3282" s="19">
        <f t="shared" si="6"/>
        <v>14070</v>
      </c>
      <c r="AA3282" s="19" t="str">
        <f t="shared" si="19"/>
        <v/>
      </c>
      <c r="AB3282" s="19" t="str">
        <f t="shared" si="8"/>
        <v/>
      </c>
      <c r="AC3282" s="19">
        <f t="shared" si="20"/>
        <v>1279.090909</v>
      </c>
      <c r="AD3282" s="19">
        <f t="shared" si="21"/>
        <v>1183</v>
      </c>
      <c r="AE3282" s="19" t="str">
        <f t="shared" si="22"/>
        <v>Нет моды</v>
      </c>
      <c r="AF3282" s="19">
        <f t="shared" si="23"/>
        <v>800</v>
      </c>
      <c r="AG3282" s="19">
        <f t="shared" si="24"/>
        <v>1611</v>
      </c>
      <c r="AH3282" s="20" t="str">
        <f t="shared" si="14"/>
        <v/>
      </c>
      <c r="AI3282" s="21"/>
      <c r="AJ3282" s="21"/>
      <c r="AK3282" s="21"/>
      <c r="AL3282" s="22">
        <f t="shared" si="25"/>
        <v>1</v>
      </c>
    </row>
    <row r="3283" ht="12.75" customHeight="1">
      <c r="A3283" s="13" t="s">
        <v>207</v>
      </c>
      <c r="B3283" s="13" t="str">
        <f>IFERROR(__xludf.DUMMYFUNCTION("REGEXREPLACE(A3283, ""\d"", """")"),"         Самарская область")</f>
        <v>         Самарская область</v>
      </c>
      <c r="C3283" s="14" t="str">
        <f t="shared" si="15"/>
        <v>Самарская область</v>
      </c>
      <c r="D3283" s="3">
        <f t="shared" si="16"/>
        <v>2</v>
      </c>
      <c r="E3283" s="15" t="s">
        <v>41</v>
      </c>
      <c r="F3283" s="13" t="str">
        <f>IFERROR(__xludf.DUMMYFUNCTION("REGEXEXTRACT(E3283, ""[А-Яа-я].*"")"),"Инфекционные и паразитарные болезни")</f>
        <v>Инфекционные и паразитарные болезни</v>
      </c>
      <c r="G3283" s="16">
        <f t="shared" si="17"/>
        <v>2</v>
      </c>
      <c r="H3283" s="13" t="s">
        <v>28</v>
      </c>
      <c r="I3283" s="13" t="str">
        <f>IFERROR(__xludf.DUMMYFUNCTION("REGEXREPLACE(H3283, "".*\s"", """")"),"человек")</f>
        <v>человек</v>
      </c>
      <c r="J3283" s="13" t="s">
        <v>29</v>
      </c>
      <c r="K3283" s="17" t="str">
        <f>IFERROR(__xludf.DUMMYFUNCTION("REGEXREPLACE(J3283, ""^[\d\s]+"", """")"),"значение показателя за год")</f>
        <v>значение показателя за год</v>
      </c>
      <c r="L3283" s="16">
        <f t="shared" si="18"/>
        <v>2</v>
      </c>
      <c r="M3283" s="13" t="s">
        <v>31</v>
      </c>
      <c r="N3283" s="13" t="str">
        <f>IFERROR(__xludf.DUMMYFUNCTION("REGEXEXTRACT(M3283, "" (.+)$"")"),"городское население")</f>
        <v>городское население</v>
      </c>
      <c r="O3283" s="18">
        <v>1400.0</v>
      </c>
      <c r="P3283" s="18">
        <v>1253.0</v>
      </c>
      <c r="Q3283" s="18">
        <v>1226.0</v>
      </c>
      <c r="R3283" s="18">
        <v>1399.0</v>
      </c>
      <c r="S3283" s="18">
        <v>1304.0</v>
      </c>
      <c r="T3283" s="18">
        <v>1083.0</v>
      </c>
      <c r="U3283" s="18">
        <v>1123.0</v>
      </c>
      <c r="V3283" s="18">
        <v>975.0</v>
      </c>
      <c r="W3283" s="18">
        <v>840.0</v>
      </c>
      <c r="X3283" s="18">
        <v>665.0</v>
      </c>
      <c r="Y3283" s="18">
        <v>810.0</v>
      </c>
      <c r="Z3283" s="19" t="str">
        <f t="shared" si="6"/>
        <v/>
      </c>
      <c r="AA3283" s="19">
        <f t="shared" si="19"/>
        <v>12078</v>
      </c>
      <c r="AB3283" s="19" t="str">
        <f t="shared" si="8"/>
        <v/>
      </c>
      <c r="AC3283" s="19">
        <f t="shared" si="20"/>
        <v>1098</v>
      </c>
      <c r="AD3283" s="19">
        <f t="shared" si="21"/>
        <v>1239.5</v>
      </c>
      <c r="AE3283" s="19" t="str">
        <f t="shared" si="22"/>
        <v>Нет моды</v>
      </c>
      <c r="AF3283" s="19">
        <f t="shared" si="23"/>
        <v>665</v>
      </c>
      <c r="AG3283" s="19">
        <f t="shared" si="24"/>
        <v>1400</v>
      </c>
      <c r="AH3283" s="20" t="str">
        <f t="shared" si="14"/>
        <v/>
      </c>
      <c r="AI3283" s="21"/>
      <c r="AJ3283" s="21"/>
      <c r="AK3283" s="21"/>
      <c r="AL3283" s="22">
        <f t="shared" si="25"/>
        <v>1</v>
      </c>
    </row>
    <row r="3284" ht="12.75" customHeight="1">
      <c r="A3284" s="13" t="s">
        <v>207</v>
      </c>
      <c r="B3284" s="13" t="str">
        <f>IFERROR(__xludf.DUMMYFUNCTION("REGEXREPLACE(A3284, ""\d"", """")"),"         Самарская область")</f>
        <v>         Самарская область</v>
      </c>
      <c r="C3284" s="14" t="str">
        <f t="shared" si="15"/>
        <v>Самарская область</v>
      </c>
      <c r="D3284" s="3">
        <f t="shared" si="16"/>
        <v>2</v>
      </c>
      <c r="E3284" s="15" t="s">
        <v>41</v>
      </c>
      <c r="F3284" s="13" t="str">
        <f>IFERROR(__xludf.DUMMYFUNCTION("REGEXEXTRACT(E3284, ""[А-Яа-я].*"")"),"Инфекционные и паразитарные болезни")</f>
        <v>Инфекционные и паразитарные болезни</v>
      </c>
      <c r="G3284" s="16">
        <f t="shared" si="17"/>
        <v>2</v>
      </c>
      <c r="H3284" s="13" t="s">
        <v>28</v>
      </c>
      <c r="I3284" s="13" t="str">
        <f>IFERROR(__xludf.DUMMYFUNCTION("REGEXREPLACE(H3284, "".*\s"", """")"),"человек")</f>
        <v>человек</v>
      </c>
      <c r="J3284" s="13" t="s">
        <v>29</v>
      </c>
      <c r="K3284" s="17" t="str">
        <f>IFERROR(__xludf.DUMMYFUNCTION("REGEXREPLACE(J3284, ""^[\d\s]+"", """")"),"значение показателя за год")</f>
        <v>значение показателя за год</v>
      </c>
      <c r="L3284" s="16">
        <f t="shared" si="18"/>
        <v>2</v>
      </c>
      <c r="M3284" s="13" t="s">
        <v>32</v>
      </c>
      <c r="N3284" s="13" t="str">
        <f>IFERROR(__xludf.DUMMYFUNCTION("REGEXEXTRACT(M3284, "" (.+)$"")"),"сельское население")</f>
        <v>сельское население</v>
      </c>
      <c r="O3284" s="18">
        <v>194.0</v>
      </c>
      <c r="P3284" s="18">
        <v>181.0</v>
      </c>
      <c r="Q3284" s="18">
        <v>197.0</v>
      </c>
      <c r="R3284" s="18">
        <v>212.0</v>
      </c>
      <c r="S3284" s="18">
        <v>217.0</v>
      </c>
      <c r="T3284" s="18">
        <v>178.0</v>
      </c>
      <c r="U3284" s="18">
        <v>196.0</v>
      </c>
      <c r="V3284" s="18">
        <v>159.0</v>
      </c>
      <c r="W3284" s="18">
        <v>153.0</v>
      </c>
      <c r="X3284" s="18">
        <v>135.0</v>
      </c>
      <c r="Y3284" s="18">
        <v>170.0</v>
      </c>
      <c r="Z3284" s="19" t="str">
        <f t="shared" si="6"/>
        <v/>
      </c>
      <c r="AA3284" s="19" t="str">
        <f t="shared" si="19"/>
        <v/>
      </c>
      <c r="AB3284" s="19">
        <f t="shared" si="8"/>
        <v>1992</v>
      </c>
      <c r="AC3284" s="19">
        <f t="shared" si="20"/>
        <v>181.0909091</v>
      </c>
      <c r="AD3284" s="19">
        <f t="shared" si="21"/>
        <v>441</v>
      </c>
      <c r="AE3284" s="19" t="str">
        <f t="shared" si="22"/>
        <v>Нет моды</v>
      </c>
      <c r="AF3284" s="19">
        <f t="shared" si="23"/>
        <v>135</v>
      </c>
      <c r="AG3284" s="19">
        <f t="shared" si="24"/>
        <v>217</v>
      </c>
      <c r="AH3284" s="20" t="str">
        <f t="shared" si="14"/>
        <v>Город: 86%; Село: 14%</v>
      </c>
      <c r="AI3284" s="21"/>
      <c r="AJ3284" s="21"/>
      <c r="AK3284" s="21"/>
      <c r="AL3284" s="22">
        <f t="shared" si="25"/>
        <v>1</v>
      </c>
    </row>
    <row r="3285" ht="12.75" customHeight="1">
      <c r="A3285" s="13" t="s">
        <v>207</v>
      </c>
      <c r="B3285" s="13" t="str">
        <f>IFERROR(__xludf.DUMMYFUNCTION("REGEXREPLACE(A3285, ""\d"", """")"),"         Самарская область")</f>
        <v>         Самарская область</v>
      </c>
      <c r="C3285" s="14" t="str">
        <f t="shared" si="15"/>
        <v>Самарская область</v>
      </c>
      <c r="D3285" s="3">
        <f t="shared" si="16"/>
        <v>2</v>
      </c>
      <c r="E3285" s="15" t="s">
        <v>42</v>
      </c>
      <c r="F3285" s="13" t="str">
        <f>IFERROR(__xludf.DUMMYFUNCTION("REGEXEXTRACT(E3285, ""[А-Яа-я].*"")"),"Ишемическая болезнь сердца")</f>
        <v>Ишемическая болезнь сердца</v>
      </c>
      <c r="G3285" s="16">
        <f t="shared" si="17"/>
        <v>2</v>
      </c>
      <c r="H3285" s="13" t="s">
        <v>28</v>
      </c>
      <c r="I3285" s="13" t="str">
        <f>IFERROR(__xludf.DUMMYFUNCTION("REGEXREPLACE(H3285, "".*\s"", """")"),"человек")</f>
        <v>человек</v>
      </c>
      <c r="J3285" s="13" t="s">
        <v>29</v>
      </c>
      <c r="K3285" s="17" t="str">
        <f>IFERROR(__xludf.DUMMYFUNCTION("REGEXREPLACE(J3285, ""^[\d\s]+"", """")"),"значение показателя за год")</f>
        <v>значение показателя за год</v>
      </c>
      <c r="L3285" s="16">
        <f t="shared" si="18"/>
        <v>2</v>
      </c>
      <c r="M3285" s="13" t="s">
        <v>30</v>
      </c>
      <c r="N3285" s="13" t="str">
        <f>IFERROR(__xludf.DUMMYFUNCTION("REGEXEXTRACT(M3285, "" (.+)$"")"),"все население")</f>
        <v>все население</v>
      </c>
      <c r="O3285" s="18">
        <v>9120.0</v>
      </c>
      <c r="P3285" s="18">
        <v>9053.0</v>
      </c>
      <c r="Q3285" s="18">
        <v>9140.0</v>
      </c>
      <c r="R3285" s="18">
        <v>8994.0</v>
      </c>
      <c r="S3285" s="18">
        <v>8432.0</v>
      </c>
      <c r="T3285" s="18">
        <v>8459.0</v>
      </c>
      <c r="U3285" s="18">
        <v>7034.0</v>
      </c>
      <c r="V3285" s="18">
        <v>10306.0</v>
      </c>
      <c r="W3285" s="18">
        <v>8805.0</v>
      </c>
      <c r="X3285" s="18">
        <v>8008.0</v>
      </c>
      <c r="Y3285" s="18">
        <v>8289.0</v>
      </c>
      <c r="Z3285" s="19">
        <f t="shared" si="6"/>
        <v>95640</v>
      </c>
      <c r="AA3285" s="19" t="str">
        <f t="shared" si="19"/>
        <v/>
      </c>
      <c r="AB3285" s="19" t="str">
        <f t="shared" si="8"/>
        <v/>
      </c>
      <c r="AC3285" s="19">
        <f t="shared" si="20"/>
        <v>8694.545455</v>
      </c>
      <c r="AD3285" s="19">
        <f t="shared" si="21"/>
        <v>3625.5</v>
      </c>
      <c r="AE3285" s="19" t="str">
        <f t="shared" si="22"/>
        <v>Нет моды</v>
      </c>
      <c r="AF3285" s="19">
        <f t="shared" si="23"/>
        <v>7034</v>
      </c>
      <c r="AG3285" s="19">
        <f t="shared" si="24"/>
        <v>10306</v>
      </c>
      <c r="AH3285" s="20" t="str">
        <f t="shared" si="14"/>
        <v/>
      </c>
      <c r="AI3285" s="21"/>
      <c r="AJ3285" s="21"/>
      <c r="AK3285" s="21"/>
      <c r="AL3285" s="22">
        <f t="shared" si="25"/>
        <v>1</v>
      </c>
    </row>
    <row r="3286" ht="12.75" customHeight="1">
      <c r="A3286" s="13" t="s">
        <v>207</v>
      </c>
      <c r="B3286" s="13" t="str">
        <f>IFERROR(__xludf.DUMMYFUNCTION("REGEXREPLACE(A3286, ""\d"", """")"),"         Самарская область")</f>
        <v>         Самарская область</v>
      </c>
      <c r="C3286" s="14" t="str">
        <f t="shared" si="15"/>
        <v>Самарская область</v>
      </c>
      <c r="D3286" s="3">
        <f t="shared" si="16"/>
        <v>2</v>
      </c>
      <c r="E3286" s="15" t="s">
        <v>42</v>
      </c>
      <c r="F3286" s="13" t="str">
        <f>IFERROR(__xludf.DUMMYFUNCTION("REGEXEXTRACT(E3286, ""[А-Яа-я].*"")"),"Ишемическая болезнь сердца")</f>
        <v>Ишемическая болезнь сердца</v>
      </c>
      <c r="G3286" s="16">
        <f t="shared" si="17"/>
        <v>2</v>
      </c>
      <c r="H3286" s="13" t="s">
        <v>28</v>
      </c>
      <c r="I3286" s="13" t="str">
        <f>IFERROR(__xludf.DUMMYFUNCTION("REGEXREPLACE(H3286, "".*\s"", """")"),"человек")</f>
        <v>человек</v>
      </c>
      <c r="J3286" s="13" t="s">
        <v>29</v>
      </c>
      <c r="K3286" s="17" t="str">
        <f>IFERROR(__xludf.DUMMYFUNCTION("REGEXREPLACE(J3286, ""^[\d\s]+"", """")"),"значение показателя за год")</f>
        <v>значение показателя за год</v>
      </c>
      <c r="L3286" s="16">
        <f t="shared" si="18"/>
        <v>2</v>
      </c>
      <c r="M3286" s="13" t="s">
        <v>31</v>
      </c>
      <c r="N3286" s="13" t="str">
        <f>IFERROR(__xludf.DUMMYFUNCTION("REGEXEXTRACT(M3286, "" (.+)$"")"),"городское население")</f>
        <v>городское население</v>
      </c>
      <c r="O3286" s="18">
        <v>7170.0</v>
      </c>
      <c r="P3286" s="18">
        <v>7321.0</v>
      </c>
      <c r="Q3286" s="18">
        <v>7328.0</v>
      </c>
      <c r="R3286" s="18">
        <v>7263.0</v>
      </c>
      <c r="S3286" s="18">
        <v>6749.0</v>
      </c>
      <c r="T3286" s="18">
        <v>6869.0</v>
      </c>
      <c r="U3286" s="18">
        <v>5642.0</v>
      </c>
      <c r="V3286" s="18">
        <v>8509.0</v>
      </c>
      <c r="W3286" s="18">
        <v>7373.0</v>
      </c>
      <c r="X3286" s="18">
        <v>6601.0</v>
      </c>
      <c r="Y3286" s="18">
        <v>6888.0</v>
      </c>
      <c r="Z3286" s="19" t="str">
        <f t="shared" si="6"/>
        <v/>
      </c>
      <c r="AA3286" s="19">
        <f t="shared" si="19"/>
        <v>77713</v>
      </c>
      <c r="AB3286" s="19" t="str">
        <f t="shared" si="8"/>
        <v/>
      </c>
      <c r="AC3286" s="19">
        <f t="shared" si="20"/>
        <v>7064.818182</v>
      </c>
      <c r="AD3286" s="19">
        <f t="shared" si="21"/>
        <v>7690.5</v>
      </c>
      <c r="AE3286" s="19" t="str">
        <f t="shared" si="22"/>
        <v>Нет моды</v>
      </c>
      <c r="AF3286" s="19">
        <f t="shared" si="23"/>
        <v>5642</v>
      </c>
      <c r="AG3286" s="19">
        <f t="shared" si="24"/>
        <v>8509</v>
      </c>
      <c r="AH3286" s="20" t="str">
        <f t="shared" si="14"/>
        <v/>
      </c>
      <c r="AI3286" s="21"/>
      <c r="AJ3286" s="21"/>
      <c r="AK3286" s="21"/>
      <c r="AL3286" s="22">
        <f t="shared" si="25"/>
        <v>1</v>
      </c>
    </row>
    <row r="3287" ht="12.75" customHeight="1">
      <c r="A3287" s="13" t="s">
        <v>207</v>
      </c>
      <c r="B3287" s="13" t="str">
        <f>IFERROR(__xludf.DUMMYFUNCTION("REGEXREPLACE(A3287, ""\d"", """")"),"         Самарская область")</f>
        <v>         Самарская область</v>
      </c>
      <c r="C3287" s="14" t="str">
        <f t="shared" si="15"/>
        <v>Самарская область</v>
      </c>
      <c r="D3287" s="3">
        <f t="shared" si="16"/>
        <v>2</v>
      </c>
      <c r="E3287" s="15" t="s">
        <v>42</v>
      </c>
      <c r="F3287" s="13" t="str">
        <f>IFERROR(__xludf.DUMMYFUNCTION("REGEXEXTRACT(E3287, ""[А-Яа-я].*"")"),"Ишемическая болезнь сердца")</f>
        <v>Ишемическая болезнь сердца</v>
      </c>
      <c r="G3287" s="16">
        <f t="shared" si="17"/>
        <v>2</v>
      </c>
      <c r="H3287" s="13" t="s">
        <v>28</v>
      </c>
      <c r="I3287" s="13" t="str">
        <f>IFERROR(__xludf.DUMMYFUNCTION("REGEXREPLACE(H3287, "".*\s"", """")"),"человек")</f>
        <v>человек</v>
      </c>
      <c r="J3287" s="13" t="s">
        <v>29</v>
      </c>
      <c r="K3287" s="17" t="str">
        <f>IFERROR(__xludf.DUMMYFUNCTION("REGEXREPLACE(J3287, ""^[\d\s]+"", """")"),"значение показателя за год")</f>
        <v>значение показателя за год</v>
      </c>
      <c r="L3287" s="16">
        <f t="shared" si="18"/>
        <v>2</v>
      </c>
      <c r="M3287" s="13" t="s">
        <v>32</v>
      </c>
      <c r="N3287" s="13" t="str">
        <f>IFERROR(__xludf.DUMMYFUNCTION("REGEXEXTRACT(M3287, "" (.+)$"")"),"сельское население")</f>
        <v>сельское население</v>
      </c>
      <c r="O3287" s="18">
        <v>1950.0</v>
      </c>
      <c r="P3287" s="18">
        <v>1732.0</v>
      </c>
      <c r="Q3287" s="18">
        <v>1812.0</v>
      </c>
      <c r="R3287" s="18">
        <v>1731.0</v>
      </c>
      <c r="S3287" s="18">
        <v>1683.0</v>
      </c>
      <c r="T3287" s="18">
        <v>1590.0</v>
      </c>
      <c r="U3287" s="18">
        <v>1392.0</v>
      </c>
      <c r="V3287" s="18">
        <v>1797.0</v>
      </c>
      <c r="W3287" s="18">
        <v>1432.0</v>
      </c>
      <c r="X3287" s="18">
        <v>1407.0</v>
      </c>
      <c r="Y3287" s="18">
        <v>1401.0</v>
      </c>
      <c r="Z3287" s="19" t="str">
        <f t="shared" si="6"/>
        <v/>
      </c>
      <c r="AA3287" s="19" t="str">
        <f t="shared" si="19"/>
        <v/>
      </c>
      <c r="AB3287" s="19">
        <f t="shared" si="8"/>
        <v>17927</v>
      </c>
      <c r="AC3287" s="19">
        <f t="shared" si="20"/>
        <v>1629.727273</v>
      </c>
      <c r="AD3287" s="19">
        <f t="shared" si="21"/>
        <v>3796</v>
      </c>
      <c r="AE3287" s="19" t="str">
        <f t="shared" si="22"/>
        <v>Нет моды</v>
      </c>
      <c r="AF3287" s="19">
        <f t="shared" si="23"/>
        <v>1392</v>
      </c>
      <c r="AG3287" s="19">
        <f t="shared" si="24"/>
        <v>1950</v>
      </c>
      <c r="AH3287" s="20" t="str">
        <f t="shared" si="14"/>
        <v>Город: 81%; Село: 19%</v>
      </c>
      <c r="AI3287" s="21"/>
      <c r="AJ3287" s="21"/>
      <c r="AK3287" s="21"/>
      <c r="AL3287" s="22">
        <f t="shared" si="25"/>
        <v>1</v>
      </c>
    </row>
    <row r="3288" ht="12.75" customHeight="1">
      <c r="A3288" s="13" t="s">
        <v>207</v>
      </c>
      <c r="B3288" s="13" t="str">
        <f>IFERROR(__xludf.DUMMYFUNCTION("REGEXREPLACE(A3288, ""\d"", """")"),"         Самарская область")</f>
        <v>         Самарская область</v>
      </c>
      <c r="C3288" s="14" t="str">
        <f t="shared" si="15"/>
        <v>Самарская область</v>
      </c>
      <c r="D3288" s="3">
        <f t="shared" si="16"/>
        <v>2</v>
      </c>
      <c r="E3288" s="15" t="s">
        <v>43</v>
      </c>
      <c r="F3288" s="13" t="str">
        <f>IFERROR(__xludf.DUMMYFUNCTION("REGEXEXTRACT(E3288, ""[А-Яа-я].*"")"),"Новообразования")</f>
        <v>Новообразования</v>
      </c>
      <c r="G3288" s="16">
        <f t="shared" si="17"/>
        <v>2</v>
      </c>
      <c r="H3288" s="13" t="s">
        <v>28</v>
      </c>
      <c r="I3288" s="13" t="str">
        <f>IFERROR(__xludf.DUMMYFUNCTION("REGEXREPLACE(H3288, "".*\s"", """")"),"человек")</f>
        <v>человек</v>
      </c>
      <c r="J3288" s="13" t="s">
        <v>29</v>
      </c>
      <c r="K3288" s="17" t="str">
        <f>IFERROR(__xludf.DUMMYFUNCTION("REGEXREPLACE(J3288, ""^[\d\s]+"", """")"),"значение показателя за год")</f>
        <v>значение показателя за год</v>
      </c>
      <c r="L3288" s="16">
        <f t="shared" si="18"/>
        <v>2</v>
      </c>
      <c r="M3288" s="13" t="s">
        <v>30</v>
      </c>
      <c r="N3288" s="13" t="str">
        <f>IFERROR(__xludf.DUMMYFUNCTION("REGEXEXTRACT(M3288, "" (.+)$"")"),"все население")</f>
        <v>все население</v>
      </c>
      <c r="O3288" s="18">
        <v>6854.0</v>
      </c>
      <c r="P3288" s="18">
        <v>6709.0</v>
      </c>
      <c r="Q3288" s="18">
        <v>6642.0</v>
      </c>
      <c r="R3288" s="18">
        <v>6759.0</v>
      </c>
      <c r="S3288" s="18">
        <v>6525.0</v>
      </c>
      <c r="T3288" s="18">
        <v>6198.0</v>
      </c>
      <c r="U3288" s="18">
        <v>6306.0</v>
      </c>
      <c r="V3288" s="18">
        <v>6111.0</v>
      </c>
      <c r="W3288" s="18">
        <v>6069.0</v>
      </c>
      <c r="X3288" s="18">
        <v>6203.0</v>
      </c>
      <c r="Y3288" s="18">
        <v>6443.0</v>
      </c>
      <c r="Z3288" s="19">
        <f t="shared" si="6"/>
        <v>70819</v>
      </c>
      <c r="AA3288" s="19" t="str">
        <f t="shared" si="19"/>
        <v/>
      </c>
      <c r="AB3288" s="19" t="str">
        <f t="shared" si="8"/>
        <v/>
      </c>
      <c r="AC3288" s="19">
        <f t="shared" si="20"/>
        <v>6438.090909</v>
      </c>
      <c r="AD3288" s="19">
        <f t="shared" si="21"/>
        <v>4009.5</v>
      </c>
      <c r="AE3288" s="19" t="str">
        <f t="shared" si="22"/>
        <v>Нет моды</v>
      </c>
      <c r="AF3288" s="19">
        <f t="shared" si="23"/>
        <v>6069</v>
      </c>
      <c r="AG3288" s="19">
        <f t="shared" si="24"/>
        <v>6854</v>
      </c>
      <c r="AH3288" s="20" t="str">
        <f t="shared" si="14"/>
        <v/>
      </c>
      <c r="AI3288" s="21"/>
      <c r="AJ3288" s="21"/>
      <c r="AK3288" s="21"/>
      <c r="AL3288" s="22">
        <f t="shared" si="25"/>
        <v>1</v>
      </c>
    </row>
    <row r="3289" ht="12.75" customHeight="1">
      <c r="A3289" s="13" t="s">
        <v>207</v>
      </c>
      <c r="B3289" s="13" t="str">
        <f>IFERROR(__xludf.DUMMYFUNCTION("REGEXREPLACE(A3289, ""\d"", """")"),"         Самарская область")</f>
        <v>         Самарская область</v>
      </c>
      <c r="C3289" s="14" t="str">
        <f t="shared" si="15"/>
        <v>Самарская область</v>
      </c>
      <c r="D3289" s="3">
        <f t="shared" si="16"/>
        <v>2</v>
      </c>
      <c r="E3289" s="15" t="s">
        <v>43</v>
      </c>
      <c r="F3289" s="13" t="str">
        <f>IFERROR(__xludf.DUMMYFUNCTION("REGEXEXTRACT(E3289, ""[А-Яа-я].*"")"),"Новообразования")</f>
        <v>Новообразования</v>
      </c>
      <c r="G3289" s="16">
        <f t="shared" si="17"/>
        <v>2</v>
      </c>
      <c r="H3289" s="13" t="s">
        <v>28</v>
      </c>
      <c r="I3289" s="13" t="str">
        <f>IFERROR(__xludf.DUMMYFUNCTION("REGEXREPLACE(H3289, "".*\s"", """")"),"человек")</f>
        <v>человек</v>
      </c>
      <c r="J3289" s="13" t="s">
        <v>29</v>
      </c>
      <c r="K3289" s="17" t="str">
        <f>IFERROR(__xludf.DUMMYFUNCTION("REGEXREPLACE(J3289, ""^[\d\s]+"", """")"),"значение показателя за год")</f>
        <v>значение показателя за год</v>
      </c>
      <c r="L3289" s="16">
        <f t="shared" si="18"/>
        <v>2</v>
      </c>
      <c r="M3289" s="13" t="s">
        <v>31</v>
      </c>
      <c r="N3289" s="13" t="str">
        <f>IFERROR(__xludf.DUMMYFUNCTION("REGEXEXTRACT(M3289, "" (.+)$"")"),"городское население")</f>
        <v>городское население</v>
      </c>
      <c r="O3289" s="18">
        <v>5558.0</v>
      </c>
      <c r="P3289" s="18">
        <v>5496.0</v>
      </c>
      <c r="Q3289" s="18">
        <v>5529.0</v>
      </c>
      <c r="R3289" s="18">
        <v>5514.0</v>
      </c>
      <c r="S3289" s="18">
        <v>5332.0</v>
      </c>
      <c r="T3289" s="18">
        <v>5049.0</v>
      </c>
      <c r="U3289" s="18">
        <v>5183.0</v>
      </c>
      <c r="V3289" s="18">
        <v>4943.0</v>
      </c>
      <c r="W3289" s="18">
        <v>4896.0</v>
      </c>
      <c r="X3289" s="18">
        <v>5035.0</v>
      </c>
      <c r="Y3289" s="18">
        <v>5230.0</v>
      </c>
      <c r="Z3289" s="19" t="str">
        <f t="shared" si="6"/>
        <v/>
      </c>
      <c r="AA3289" s="19">
        <f t="shared" si="19"/>
        <v>57765</v>
      </c>
      <c r="AB3289" s="19" t="str">
        <f t="shared" si="8"/>
        <v/>
      </c>
      <c r="AC3289" s="19">
        <f t="shared" si="20"/>
        <v>5251.363636</v>
      </c>
      <c r="AD3289" s="19">
        <f t="shared" si="21"/>
        <v>5813.5</v>
      </c>
      <c r="AE3289" s="19" t="str">
        <f t="shared" si="22"/>
        <v>Нет моды</v>
      </c>
      <c r="AF3289" s="19">
        <f t="shared" si="23"/>
        <v>4896</v>
      </c>
      <c r="AG3289" s="19">
        <f t="shared" si="24"/>
        <v>5558</v>
      </c>
      <c r="AH3289" s="20" t="str">
        <f t="shared" si="14"/>
        <v/>
      </c>
      <c r="AI3289" s="21"/>
      <c r="AJ3289" s="21"/>
      <c r="AK3289" s="21"/>
      <c r="AL3289" s="22">
        <f t="shared" si="25"/>
        <v>1</v>
      </c>
    </row>
    <row r="3290" ht="12.75" customHeight="1">
      <c r="A3290" s="13" t="s">
        <v>207</v>
      </c>
      <c r="B3290" s="13" t="str">
        <f>IFERROR(__xludf.DUMMYFUNCTION("REGEXREPLACE(A3290, ""\d"", """")"),"         Самарская область")</f>
        <v>         Самарская область</v>
      </c>
      <c r="C3290" s="14" t="str">
        <f t="shared" si="15"/>
        <v>Самарская область</v>
      </c>
      <c r="D3290" s="3">
        <f t="shared" si="16"/>
        <v>2</v>
      </c>
      <c r="E3290" s="15" t="s">
        <v>43</v>
      </c>
      <c r="F3290" s="13" t="str">
        <f>IFERROR(__xludf.DUMMYFUNCTION("REGEXEXTRACT(E3290, ""[А-Яа-я].*"")"),"Новообразования")</f>
        <v>Новообразования</v>
      </c>
      <c r="G3290" s="16">
        <f t="shared" si="17"/>
        <v>2</v>
      </c>
      <c r="H3290" s="13" t="s">
        <v>28</v>
      </c>
      <c r="I3290" s="13" t="str">
        <f>IFERROR(__xludf.DUMMYFUNCTION("REGEXREPLACE(H3290, "".*\s"", """")"),"человек")</f>
        <v>человек</v>
      </c>
      <c r="J3290" s="13" t="s">
        <v>29</v>
      </c>
      <c r="K3290" s="17" t="str">
        <f>IFERROR(__xludf.DUMMYFUNCTION("REGEXREPLACE(J3290, ""^[\d\s]+"", """")"),"значение показателя за год")</f>
        <v>значение показателя за год</v>
      </c>
      <c r="L3290" s="16">
        <f t="shared" si="18"/>
        <v>2</v>
      </c>
      <c r="M3290" s="13" t="s">
        <v>32</v>
      </c>
      <c r="N3290" s="13" t="str">
        <f>IFERROR(__xludf.DUMMYFUNCTION("REGEXEXTRACT(M3290, "" (.+)$"")"),"сельское население")</f>
        <v>сельское население</v>
      </c>
      <c r="O3290" s="18">
        <v>1296.0</v>
      </c>
      <c r="P3290" s="18">
        <v>1213.0</v>
      </c>
      <c r="Q3290" s="18">
        <v>1113.0</v>
      </c>
      <c r="R3290" s="18">
        <v>1245.0</v>
      </c>
      <c r="S3290" s="18">
        <v>1193.0</v>
      </c>
      <c r="T3290" s="18">
        <v>1149.0</v>
      </c>
      <c r="U3290" s="18">
        <v>1123.0</v>
      </c>
      <c r="V3290" s="18">
        <v>1168.0</v>
      </c>
      <c r="W3290" s="18">
        <v>1173.0</v>
      </c>
      <c r="X3290" s="18">
        <v>1168.0</v>
      </c>
      <c r="Y3290" s="18">
        <v>1213.0</v>
      </c>
      <c r="Z3290" s="19" t="str">
        <f t="shared" si="6"/>
        <v/>
      </c>
      <c r="AA3290" s="19" t="str">
        <f t="shared" si="19"/>
        <v/>
      </c>
      <c r="AB3290" s="19">
        <f t="shared" si="8"/>
        <v>13054</v>
      </c>
      <c r="AC3290" s="19">
        <f t="shared" si="20"/>
        <v>1186.727273</v>
      </c>
      <c r="AD3290" s="19">
        <f t="shared" si="21"/>
        <v>3096</v>
      </c>
      <c r="AE3290" s="19" t="str">
        <f t="shared" si="22"/>
        <v>Нет моды</v>
      </c>
      <c r="AF3290" s="19">
        <f t="shared" si="23"/>
        <v>1113</v>
      </c>
      <c r="AG3290" s="19">
        <f t="shared" si="24"/>
        <v>1296</v>
      </c>
      <c r="AH3290" s="20" t="str">
        <f t="shared" si="14"/>
        <v>Город: 82%; Село: 18%</v>
      </c>
      <c r="AI3290" s="21"/>
      <c r="AJ3290" s="21"/>
      <c r="AK3290" s="21"/>
      <c r="AL3290" s="22">
        <f t="shared" si="25"/>
        <v>1</v>
      </c>
    </row>
    <row r="3291" ht="12.75" customHeight="1">
      <c r="A3291" s="13" t="s">
        <v>207</v>
      </c>
      <c r="B3291" s="13" t="str">
        <f>IFERROR(__xludf.DUMMYFUNCTION("REGEXREPLACE(A3291, ""\d"", """")"),"         Самарская область")</f>
        <v>         Самарская область</v>
      </c>
      <c r="C3291" s="14" t="str">
        <f t="shared" si="15"/>
        <v>Самарская область</v>
      </c>
      <c r="D3291" s="3">
        <f t="shared" si="16"/>
        <v>2</v>
      </c>
      <c r="E3291" s="15" t="s">
        <v>44</v>
      </c>
      <c r="F3291" s="13" t="str">
        <f>IFERROR(__xludf.DUMMYFUNCTION("REGEXEXTRACT(E3291,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91" s="16">
        <f t="shared" si="17"/>
        <v>2</v>
      </c>
      <c r="H3291" s="13" t="s">
        <v>28</v>
      </c>
      <c r="I3291" s="13" t="str">
        <f>IFERROR(__xludf.DUMMYFUNCTION("REGEXREPLACE(H3291, "".*\s"", """")"),"человек")</f>
        <v>человек</v>
      </c>
      <c r="J3291" s="13" t="s">
        <v>29</v>
      </c>
      <c r="K3291" s="17" t="str">
        <f>IFERROR(__xludf.DUMMYFUNCTION("REGEXREPLACE(J3291, ""^[\d\s]+"", """")"),"значение показателя за год")</f>
        <v>значение показателя за год</v>
      </c>
      <c r="L3291" s="16">
        <f t="shared" si="18"/>
        <v>2</v>
      </c>
      <c r="M3291" s="13" t="s">
        <v>30</v>
      </c>
      <c r="N3291" s="13" t="str">
        <f>IFERROR(__xludf.DUMMYFUNCTION("REGEXEXTRACT(M3291, "" (.+)$"")"),"все население")</f>
        <v>все население</v>
      </c>
      <c r="O3291" s="18">
        <v>175.0</v>
      </c>
      <c r="P3291" s="23" t="s">
        <v>37</v>
      </c>
      <c r="Q3291" s="18">
        <v>138.0</v>
      </c>
      <c r="R3291" s="18">
        <v>137.0</v>
      </c>
      <c r="S3291" s="23" t="s">
        <v>37</v>
      </c>
      <c r="T3291" s="23" t="s">
        <v>37</v>
      </c>
      <c r="U3291" s="23" t="s">
        <v>37</v>
      </c>
      <c r="V3291" s="23" t="s">
        <v>37</v>
      </c>
      <c r="W3291" s="23" t="s">
        <v>37</v>
      </c>
      <c r="X3291" s="23" t="s">
        <v>37</v>
      </c>
      <c r="Y3291" s="23" t="s">
        <v>37</v>
      </c>
      <c r="Z3291" s="19">
        <f t="shared" si="6"/>
        <v>450</v>
      </c>
      <c r="AA3291" s="19" t="str">
        <f t="shared" si="19"/>
        <v/>
      </c>
      <c r="AB3291" s="19" t="str">
        <f t="shared" si="8"/>
        <v/>
      </c>
      <c r="AC3291" s="19">
        <f t="shared" si="20"/>
        <v>150</v>
      </c>
      <c r="AD3291" s="19">
        <f t="shared" si="21"/>
        <v>1168</v>
      </c>
      <c r="AE3291" s="19" t="str">
        <f t="shared" si="22"/>
        <v>Нет моды</v>
      </c>
      <c r="AF3291" s="19">
        <f t="shared" si="23"/>
        <v>137</v>
      </c>
      <c r="AG3291" s="19">
        <f t="shared" si="24"/>
        <v>175</v>
      </c>
      <c r="AH3291" s="20" t="str">
        <f t="shared" si="14"/>
        <v/>
      </c>
      <c r="AI3291" s="24"/>
      <c r="AJ3291" s="24"/>
      <c r="AK3291" s="24"/>
      <c r="AL3291" s="22">
        <f t="shared" si="25"/>
        <v>1</v>
      </c>
    </row>
    <row r="3292" ht="12.75" customHeight="1">
      <c r="A3292" s="13" t="s">
        <v>207</v>
      </c>
      <c r="B3292" s="13" t="str">
        <f>IFERROR(__xludf.DUMMYFUNCTION("REGEXREPLACE(A3292, ""\d"", """")"),"         Самарская область")</f>
        <v>         Самарская область</v>
      </c>
      <c r="C3292" s="14" t="str">
        <f t="shared" si="15"/>
        <v>Самарская область</v>
      </c>
      <c r="D3292" s="3">
        <f t="shared" si="16"/>
        <v>2</v>
      </c>
      <c r="E3292" s="15" t="s">
        <v>44</v>
      </c>
      <c r="F3292" s="13" t="str">
        <f>IFERROR(__xludf.DUMMYFUNCTION("REGEXEXTRACT(E3292,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92" s="16">
        <f t="shared" si="17"/>
        <v>2</v>
      </c>
      <c r="H3292" s="13" t="s">
        <v>28</v>
      </c>
      <c r="I3292" s="13" t="str">
        <f>IFERROR(__xludf.DUMMYFUNCTION("REGEXREPLACE(H3292, "".*\s"", """")"),"человек")</f>
        <v>человек</v>
      </c>
      <c r="J3292" s="13" t="s">
        <v>29</v>
      </c>
      <c r="K3292" s="17" t="str">
        <f>IFERROR(__xludf.DUMMYFUNCTION("REGEXREPLACE(J3292, ""^[\d\s]+"", """")"),"значение показателя за год")</f>
        <v>значение показателя за год</v>
      </c>
      <c r="L3292" s="16">
        <f t="shared" si="18"/>
        <v>2</v>
      </c>
      <c r="M3292" s="13" t="s">
        <v>31</v>
      </c>
      <c r="N3292" s="13" t="str">
        <f>IFERROR(__xludf.DUMMYFUNCTION("REGEXEXTRACT(M3292, "" (.+)$"")"),"городское население")</f>
        <v>городское население</v>
      </c>
      <c r="O3292" s="18">
        <v>130.0</v>
      </c>
      <c r="P3292" s="23" t="s">
        <v>37</v>
      </c>
      <c r="Q3292" s="18">
        <v>110.0</v>
      </c>
      <c r="R3292" s="18">
        <v>99.0</v>
      </c>
      <c r="S3292" s="23" t="s">
        <v>37</v>
      </c>
      <c r="T3292" s="23" t="s">
        <v>37</v>
      </c>
      <c r="U3292" s="23" t="s">
        <v>37</v>
      </c>
      <c r="V3292" s="23" t="s">
        <v>37</v>
      </c>
      <c r="W3292" s="23" t="s">
        <v>37</v>
      </c>
      <c r="X3292" s="23" t="s">
        <v>37</v>
      </c>
      <c r="Y3292" s="23" t="s">
        <v>37</v>
      </c>
      <c r="Z3292" s="19" t="str">
        <f t="shared" si="6"/>
        <v/>
      </c>
      <c r="AA3292" s="19">
        <f t="shared" si="19"/>
        <v>339</v>
      </c>
      <c r="AB3292" s="19" t="str">
        <f t="shared" si="8"/>
        <v/>
      </c>
      <c r="AC3292" s="19">
        <f t="shared" si="20"/>
        <v>113</v>
      </c>
      <c r="AD3292" s="19">
        <f t="shared" si="21"/>
        <v>133.5</v>
      </c>
      <c r="AE3292" s="19" t="str">
        <f t="shared" si="22"/>
        <v>Нет моды</v>
      </c>
      <c r="AF3292" s="19">
        <f t="shared" si="23"/>
        <v>99</v>
      </c>
      <c r="AG3292" s="19">
        <f t="shared" si="24"/>
        <v>130</v>
      </c>
      <c r="AH3292" s="20" t="str">
        <f t="shared" si="14"/>
        <v/>
      </c>
      <c r="AI3292" s="24"/>
      <c r="AJ3292" s="24"/>
      <c r="AK3292" s="24"/>
      <c r="AL3292" s="22">
        <f t="shared" si="25"/>
        <v>1</v>
      </c>
    </row>
    <row r="3293" ht="12.75" customHeight="1">
      <c r="A3293" s="13" t="s">
        <v>207</v>
      </c>
      <c r="B3293" s="13" t="str">
        <f>IFERROR(__xludf.DUMMYFUNCTION("REGEXREPLACE(A3293, ""\d"", """")"),"         Самарская область")</f>
        <v>         Самарская область</v>
      </c>
      <c r="C3293" s="14" t="str">
        <f t="shared" si="15"/>
        <v>Самарская область</v>
      </c>
      <c r="D3293" s="3">
        <f t="shared" si="16"/>
        <v>2</v>
      </c>
      <c r="E3293" s="15" t="s">
        <v>44</v>
      </c>
      <c r="F3293" s="13" t="str">
        <f>IFERROR(__xludf.DUMMYFUNCTION("REGEXEXTRACT(E3293,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293" s="16">
        <f t="shared" si="17"/>
        <v>2</v>
      </c>
      <c r="H3293" s="13" t="s">
        <v>28</v>
      </c>
      <c r="I3293" s="13" t="str">
        <f>IFERROR(__xludf.DUMMYFUNCTION("REGEXREPLACE(H3293, "".*\s"", """")"),"человек")</f>
        <v>человек</v>
      </c>
      <c r="J3293" s="13" t="s">
        <v>29</v>
      </c>
      <c r="K3293" s="17" t="str">
        <f>IFERROR(__xludf.DUMMYFUNCTION("REGEXREPLACE(J3293, ""^[\d\s]+"", """")"),"значение показателя за год")</f>
        <v>значение показателя за год</v>
      </c>
      <c r="L3293" s="16">
        <f t="shared" si="18"/>
        <v>2</v>
      </c>
      <c r="M3293" s="13" t="s">
        <v>32</v>
      </c>
      <c r="N3293" s="13" t="str">
        <f>IFERROR(__xludf.DUMMYFUNCTION("REGEXEXTRACT(M3293, "" (.+)$"")"),"сельское население")</f>
        <v>сельское население</v>
      </c>
      <c r="O3293" s="18">
        <v>45.0</v>
      </c>
      <c r="P3293" s="23" t="s">
        <v>37</v>
      </c>
      <c r="Q3293" s="18">
        <v>28.0</v>
      </c>
      <c r="R3293" s="18">
        <v>38.0</v>
      </c>
      <c r="S3293" s="23" t="s">
        <v>37</v>
      </c>
      <c r="T3293" s="23" t="s">
        <v>37</v>
      </c>
      <c r="U3293" s="23" t="s">
        <v>37</v>
      </c>
      <c r="V3293" s="23" t="s">
        <v>37</v>
      </c>
      <c r="W3293" s="23" t="s">
        <v>37</v>
      </c>
      <c r="X3293" s="23" t="s">
        <v>37</v>
      </c>
      <c r="Y3293" s="23" t="s">
        <v>37</v>
      </c>
      <c r="Z3293" s="19" t="str">
        <f t="shared" si="6"/>
        <v/>
      </c>
      <c r="AA3293" s="19" t="str">
        <f t="shared" si="19"/>
        <v/>
      </c>
      <c r="AB3293" s="19">
        <f t="shared" si="8"/>
        <v>111</v>
      </c>
      <c r="AC3293" s="19">
        <f t="shared" si="20"/>
        <v>37</v>
      </c>
      <c r="AD3293" s="19">
        <f t="shared" si="21"/>
        <v>72</v>
      </c>
      <c r="AE3293" s="19" t="str">
        <f t="shared" si="22"/>
        <v>Нет моды</v>
      </c>
      <c r="AF3293" s="19">
        <f t="shared" si="23"/>
        <v>28</v>
      </c>
      <c r="AG3293" s="19">
        <f t="shared" si="24"/>
        <v>45</v>
      </c>
      <c r="AH3293" s="20" t="str">
        <f t="shared" si="14"/>
        <v>Город: 75%; Село: 25%</v>
      </c>
      <c r="AI3293" s="24"/>
      <c r="AJ3293" s="24"/>
      <c r="AK3293" s="24"/>
      <c r="AL3293" s="22">
        <f t="shared" si="25"/>
        <v>1</v>
      </c>
    </row>
    <row r="3294" ht="12.75" customHeight="1">
      <c r="A3294" s="13" t="s">
        <v>207</v>
      </c>
      <c r="B3294" s="13" t="str">
        <f>IFERROR(__xludf.DUMMYFUNCTION("REGEXREPLACE(A3294, ""\d"", """")"),"         Самарская область")</f>
        <v>         Самарская область</v>
      </c>
      <c r="C3294" s="14" t="str">
        <f t="shared" si="15"/>
        <v>Самарская область</v>
      </c>
      <c r="D3294" s="3">
        <f t="shared" si="16"/>
        <v>2</v>
      </c>
      <c r="E3294" s="15" t="s">
        <v>45</v>
      </c>
      <c r="F3294" s="13" t="str">
        <f>IFERROR(__xludf.DUMMYFUNCTION("REGEXEXTRACT(E3294, ""[А-Яа-я].*"")"),"Самоубийство")</f>
        <v>Самоубийство</v>
      </c>
      <c r="G3294" s="16">
        <f t="shared" si="17"/>
        <v>2</v>
      </c>
      <c r="H3294" s="13" t="s">
        <v>28</v>
      </c>
      <c r="I3294" s="13" t="str">
        <f>IFERROR(__xludf.DUMMYFUNCTION("REGEXREPLACE(H3294, "".*\s"", """")"),"человек")</f>
        <v>человек</v>
      </c>
      <c r="J3294" s="13" t="s">
        <v>29</v>
      </c>
      <c r="K3294" s="17" t="str">
        <f>IFERROR(__xludf.DUMMYFUNCTION("REGEXREPLACE(J3294, ""^[\d\s]+"", """")"),"значение показателя за год")</f>
        <v>значение показателя за год</v>
      </c>
      <c r="L3294" s="16">
        <f t="shared" si="18"/>
        <v>2</v>
      </c>
      <c r="M3294" s="13" t="s">
        <v>30</v>
      </c>
      <c r="N3294" s="13" t="str">
        <f>IFERROR(__xludf.DUMMYFUNCTION("REGEXEXTRACT(M3294, "" (.+)$"")"),"все население")</f>
        <v>все население</v>
      </c>
      <c r="O3294" s="18">
        <v>249.0</v>
      </c>
      <c r="P3294" s="18">
        <v>171.0</v>
      </c>
      <c r="Q3294" s="18">
        <v>173.0</v>
      </c>
      <c r="R3294" s="18">
        <v>132.0</v>
      </c>
      <c r="S3294" s="18">
        <v>127.0</v>
      </c>
      <c r="T3294" s="18">
        <v>126.0</v>
      </c>
      <c r="U3294" s="18">
        <v>93.0</v>
      </c>
      <c r="V3294" s="18">
        <v>121.0</v>
      </c>
      <c r="W3294" s="18">
        <v>75.0</v>
      </c>
      <c r="X3294" s="18">
        <v>42.0</v>
      </c>
      <c r="Y3294" s="18">
        <v>72.0</v>
      </c>
      <c r="Z3294" s="19">
        <f t="shared" si="6"/>
        <v>1381</v>
      </c>
      <c r="AA3294" s="19" t="str">
        <f t="shared" si="19"/>
        <v/>
      </c>
      <c r="AB3294" s="19" t="str">
        <f t="shared" si="8"/>
        <v/>
      </c>
      <c r="AC3294" s="19">
        <f t="shared" si="20"/>
        <v>125.5454545</v>
      </c>
      <c r="AD3294" s="19">
        <f t="shared" si="21"/>
        <v>107</v>
      </c>
      <c r="AE3294" s="19" t="str">
        <f t="shared" si="22"/>
        <v>Нет моды</v>
      </c>
      <c r="AF3294" s="19">
        <f t="shared" si="23"/>
        <v>42</v>
      </c>
      <c r="AG3294" s="19">
        <f t="shared" si="24"/>
        <v>249</v>
      </c>
      <c r="AH3294" s="20" t="str">
        <f t="shared" si="14"/>
        <v/>
      </c>
      <c r="AI3294" s="21"/>
      <c r="AJ3294" s="21"/>
      <c r="AK3294" s="21"/>
      <c r="AL3294" s="22">
        <f t="shared" si="25"/>
        <v>1</v>
      </c>
    </row>
    <row r="3295" ht="12.75" customHeight="1">
      <c r="A3295" s="13" t="s">
        <v>207</v>
      </c>
      <c r="B3295" s="13" t="str">
        <f>IFERROR(__xludf.DUMMYFUNCTION("REGEXREPLACE(A3295, ""\d"", """")"),"         Самарская область")</f>
        <v>         Самарская область</v>
      </c>
      <c r="C3295" s="14" t="str">
        <f t="shared" si="15"/>
        <v>Самарская область</v>
      </c>
      <c r="D3295" s="3">
        <f t="shared" si="16"/>
        <v>2</v>
      </c>
      <c r="E3295" s="15" t="s">
        <v>45</v>
      </c>
      <c r="F3295" s="13" t="str">
        <f>IFERROR(__xludf.DUMMYFUNCTION("REGEXEXTRACT(E3295, ""[А-Яа-я].*"")"),"Самоубийство")</f>
        <v>Самоубийство</v>
      </c>
      <c r="G3295" s="16">
        <f t="shared" si="17"/>
        <v>2</v>
      </c>
      <c r="H3295" s="13" t="s">
        <v>28</v>
      </c>
      <c r="I3295" s="13" t="str">
        <f>IFERROR(__xludf.DUMMYFUNCTION("REGEXREPLACE(H3295, "".*\s"", """")"),"человек")</f>
        <v>человек</v>
      </c>
      <c r="J3295" s="13" t="s">
        <v>29</v>
      </c>
      <c r="K3295" s="17" t="str">
        <f>IFERROR(__xludf.DUMMYFUNCTION("REGEXREPLACE(J3295, ""^[\d\s]+"", """")"),"значение показателя за год")</f>
        <v>значение показателя за год</v>
      </c>
      <c r="L3295" s="16">
        <f t="shared" si="18"/>
        <v>2</v>
      </c>
      <c r="M3295" s="13" t="s">
        <v>31</v>
      </c>
      <c r="N3295" s="13" t="str">
        <f>IFERROR(__xludf.DUMMYFUNCTION("REGEXEXTRACT(M3295, "" (.+)$"")"),"городское население")</f>
        <v>городское население</v>
      </c>
      <c r="O3295" s="18">
        <v>164.0</v>
      </c>
      <c r="P3295" s="18">
        <v>123.0</v>
      </c>
      <c r="Q3295" s="18">
        <v>132.0</v>
      </c>
      <c r="R3295" s="18">
        <v>88.0</v>
      </c>
      <c r="S3295" s="18">
        <v>88.0</v>
      </c>
      <c r="T3295" s="18">
        <v>85.0</v>
      </c>
      <c r="U3295" s="18">
        <v>66.0</v>
      </c>
      <c r="V3295" s="18">
        <v>77.0</v>
      </c>
      <c r="W3295" s="18">
        <v>42.0</v>
      </c>
      <c r="X3295" s="18">
        <v>27.0</v>
      </c>
      <c r="Y3295" s="18">
        <v>44.0</v>
      </c>
      <c r="Z3295" s="19" t="str">
        <f t="shared" si="6"/>
        <v/>
      </c>
      <c r="AA3295" s="19">
        <f t="shared" si="19"/>
        <v>936</v>
      </c>
      <c r="AB3295" s="19" t="str">
        <f t="shared" si="8"/>
        <v/>
      </c>
      <c r="AC3295" s="19">
        <f t="shared" si="20"/>
        <v>85.09090909</v>
      </c>
      <c r="AD3295" s="19">
        <f t="shared" si="21"/>
        <v>90.5</v>
      </c>
      <c r="AE3295" s="19" t="str">
        <f t="shared" si="22"/>
        <v>Нет моды</v>
      </c>
      <c r="AF3295" s="19">
        <f t="shared" si="23"/>
        <v>27</v>
      </c>
      <c r="AG3295" s="19">
        <f t="shared" si="24"/>
        <v>164</v>
      </c>
      <c r="AH3295" s="20" t="str">
        <f t="shared" si="14"/>
        <v/>
      </c>
      <c r="AI3295" s="21"/>
      <c r="AJ3295" s="21"/>
      <c r="AK3295" s="21"/>
      <c r="AL3295" s="22">
        <f t="shared" si="25"/>
        <v>1</v>
      </c>
    </row>
    <row r="3296" ht="12.75" customHeight="1">
      <c r="A3296" s="13" t="s">
        <v>207</v>
      </c>
      <c r="B3296" s="13" t="str">
        <f>IFERROR(__xludf.DUMMYFUNCTION("REGEXREPLACE(A3296, ""\d"", """")"),"         Самарская область")</f>
        <v>         Самарская область</v>
      </c>
      <c r="C3296" s="14" t="str">
        <f t="shared" si="15"/>
        <v>Самарская область</v>
      </c>
      <c r="D3296" s="3">
        <f t="shared" si="16"/>
        <v>2</v>
      </c>
      <c r="E3296" s="15" t="s">
        <v>45</v>
      </c>
      <c r="F3296" s="13" t="str">
        <f>IFERROR(__xludf.DUMMYFUNCTION("REGEXEXTRACT(E3296, ""[А-Яа-я].*"")"),"Самоубийство")</f>
        <v>Самоубийство</v>
      </c>
      <c r="G3296" s="16">
        <f t="shared" si="17"/>
        <v>2</v>
      </c>
      <c r="H3296" s="13" t="s">
        <v>28</v>
      </c>
      <c r="I3296" s="13" t="str">
        <f>IFERROR(__xludf.DUMMYFUNCTION("REGEXREPLACE(H3296, "".*\s"", """")"),"человек")</f>
        <v>человек</v>
      </c>
      <c r="J3296" s="13" t="s">
        <v>29</v>
      </c>
      <c r="K3296" s="17" t="str">
        <f>IFERROR(__xludf.DUMMYFUNCTION("REGEXREPLACE(J3296, ""^[\d\s]+"", """")"),"значение показателя за год")</f>
        <v>значение показателя за год</v>
      </c>
      <c r="L3296" s="16">
        <f t="shared" si="18"/>
        <v>2</v>
      </c>
      <c r="M3296" s="13" t="s">
        <v>32</v>
      </c>
      <c r="N3296" s="13" t="str">
        <f>IFERROR(__xludf.DUMMYFUNCTION("REGEXEXTRACT(M3296, "" (.+)$"")"),"сельское население")</f>
        <v>сельское население</v>
      </c>
      <c r="O3296" s="18">
        <v>85.0</v>
      </c>
      <c r="P3296" s="18">
        <v>48.0</v>
      </c>
      <c r="Q3296" s="18">
        <v>41.0</v>
      </c>
      <c r="R3296" s="18">
        <v>44.0</v>
      </c>
      <c r="S3296" s="18">
        <v>39.0</v>
      </c>
      <c r="T3296" s="18">
        <v>41.0</v>
      </c>
      <c r="U3296" s="18">
        <v>27.0</v>
      </c>
      <c r="V3296" s="18">
        <v>44.0</v>
      </c>
      <c r="W3296" s="18">
        <v>33.0</v>
      </c>
      <c r="X3296" s="18">
        <v>15.0</v>
      </c>
      <c r="Y3296" s="18">
        <v>28.0</v>
      </c>
      <c r="Z3296" s="19" t="str">
        <f t="shared" si="6"/>
        <v/>
      </c>
      <c r="AA3296" s="19" t="str">
        <f t="shared" si="19"/>
        <v/>
      </c>
      <c r="AB3296" s="19">
        <f t="shared" si="8"/>
        <v>445</v>
      </c>
      <c r="AC3296" s="19">
        <f t="shared" si="20"/>
        <v>40.45454545</v>
      </c>
      <c r="AD3296" s="19">
        <f t="shared" si="21"/>
        <v>44</v>
      </c>
      <c r="AE3296" s="19" t="str">
        <f t="shared" si="22"/>
        <v>Нет моды</v>
      </c>
      <c r="AF3296" s="19">
        <f t="shared" si="23"/>
        <v>15</v>
      </c>
      <c r="AG3296" s="19">
        <f t="shared" si="24"/>
        <v>85</v>
      </c>
      <c r="AH3296" s="20" t="str">
        <f t="shared" si="14"/>
        <v>Город: 68%; Село: 32%</v>
      </c>
      <c r="AI3296" s="21"/>
      <c r="AJ3296" s="21"/>
      <c r="AK3296" s="21"/>
      <c r="AL3296" s="22">
        <f t="shared" si="25"/>
        <v>1</v>
      </c>
    </row>
    <row r="3297" ht="12.75" customHeight="1">
      <c r="A3297" s="13" t="s">
        <v>207</v>
      </c>
      <c r="B3297" s="13" t="str">
        <f>IFERROR(__xludf.DUMMYFUNCTION("REGEXREPLACE(A3297, ""\d"", """")"),"         Самарская область")</f>
        <v>         Самарская область</v>
      </c>
      <c r="C3297" s="14" t="str">
        <f t="shared" si="15"/>
        <v>Самарская область</v>
      </c>
      <c r="D3297" s="3">
        <f t="shared" si="16"/>
        <v>2</v>
      </c>
      <c r="E3297" s="15" t="s">
        <v>46</v>
      </c>
      <c r="F3297" s="13" t="str">
        <f>IFERROR(__xludf.DUMMYFUNCTION("REGEXEXTRACT(E3297, ""[А-Яа-я].*"")"),"Случ.отравл.алкоголем")</f>
        <v>Случ.отравл.алкоголем</v>
      </c>
      <c r="G3297" s="16">
        <f t="shared" si="17"/>
        <v>2</v>
      </c>
      <c r="H3297" s="13" t="s">
        <v>28</v>
      </c>
      <c r="I3297" s="13" t="str">
        <f>IFERROR(__xludf.DUMMYFUNCTION("REGEXREPLACE(H3297, "".*\s"", """")"),"человек")</f>
        <v>человек</v>
      </c>
      <c r="J3297" s="13" t="s">
        <v>29</v>
      </c>
      <c r="K3297" s="17" t="str">
        <f>IFERROR(__xludf.DUMMYFUNCTION("REGEXREPLACE(J3297, ""^[\d\s]+"", """")"),"значение показателя за год")</f>
        <v>значение показателя за год</v>
      </c>
      <c r="L3297" s="16">
        <f t="shared" si="18"/>
        <v>2</v>
      </c>
      <c r="M3297" s="13" t="s">
        <v>30</v>
      </c>
      <c r="N3297" s="13" t="str">
        <f>IFERROR(__xludf.DUMMYFUNCTION("REGEXEXTRACT(M3297, "" (.+)$"")"),"все население")</f>
        <v>все население</v>
      </c>
      <c r="O3297" s="18">
        <v>26.0</v>
      </c>
      <c r="P3297" s="18">
        <v>70.0</v>
      </c>
      <c r="Q3297" s="18">
        <v>159.0</v>
      </c>
      <c r="R3297" s="18">
        <v>169.0</v>
      </c>
      <c r="S3297" s="18">
        <v>163.0</v>
      </c>
      <c r="T3297" s="18">
        <v>77.0</v>
      </c>
      <c r="U3297" s="18">
        <v>108.0</v>
      </c>
      <c r="V3297" s="18">
        <v>82.0</v>
      </c>
      <c r="W3297" s="18">
        <v>57.0</v>
      </c>
      <c r="X3297" s="18">
        <v>30.0</v>
      </c>
      <c r="Y3297" s="18">
        <v>89.0</v>
      </c>
      <c r="Z3297" s="19">
        <f t="shared" si="6"/>
        <v>1030</v>
      </c>
      <c r="AA3297" s="19" t="str">
        <f t="shared" si="19"/>
        <v/>
      </c>
      <c r="AB3297" s="19" t="str">
        <f t="shared" si="8"/>
        <v/>
      </c>
      <c r="AC3297" s="19">
        <f t="shared" si="20"/>
        <v>93.63636364</v>
      </c>
      <c r="AD3297" s="19">
        <f t="shared" si="21"/>
        <v>46</v>
      </c>
      <c r="AE3297" s="19" t="str">
        <f t="shared" si="22"/>
        <v>Нет моды</v>
      </c>
      <c r="AF3297" s="19">
        <f t="shared" si="23"/>
        <v>26</v>
      </c>
      <c r="AG3297" s="19">
        <f t="shared" si="24"/>
        <v>169</v>
      </c>
      <c r="AH3297" s="20" t="str">
        <f t="shared" si="14"/>
        <v/>
      </c>
      <c r="AI3297" s="21"/>
      <c r="AJ3297" s="21"/>
      <c r="AK3297" s="21"/>
      <c r="AL3297" s="22">
        <f t="shared" si="25"/>
        <v>1</v>
      </c>
    </row>
    <row r="3298" ht="12.75" customHeight="1">
      <c r="A3298" s="13" t="s">
        <v>207</v>
      </c>
      <c r="B3298" s="13" t="str">
        <f>IFERROR(__xludf.DUMMYFUNCTION("REGEXREPLACE(A3298, ""\d"", """")"),"         Самарская область")</f>
        <v>         Самарская область</v>
      </c>
      <c r="C3298" s="14" t="str">
        <f t="shared" si="15"/>
        <v>Самарская область</v>
      </c>
      <c r="D3298" s="3">
        <f t="shared" si="16"/>
        <v>2</v>
      </c>
      <c r="E3298" s="15" t="s">
        <v>46</v>
      </c>
      <c r="F3298" s="13" t="str">
        <f>IFERROR(__xludf.DUMMYFUNCTION("REGEXEXTRACT(E3298, ""[А-Яа-я].*"")"),"Случ.отравл.алкоголем")</f>
        <v>Случ.отравл.алкоголем</v>
      </c>
      <c r="G3298" s="16">
        <f t="shared" si="17"/>
        <v>2</v>
      </c>
      <c r="H3298" s="13" t="s">
        <v>28</v>
      </c>
      <c r="I3298" s="13" t="str">
        <f>IFERROR(__xludf.DUMMYFUNCTION("REGEXREPLACE(H3298, "".*\s"", """")"),"человек")</f>
        <v>человек</v>
      </c>
      <c r="J3298" s="13" t="s">
        <v>29</v>
      </c>
      <c r="K3298" s="17" t="str">
        <f>IFERROR(__xludf.DUMMYFUNCTION("REGEXREPLACE(J3298, ""^[\d\s]+"", """")"),"значение показателя за год")</f>
        <v>значение показателя за год</v>
      </c>
      <c r="L3298" s="16">
        <f t="shared" si="18"/>
        <v>2</v>
      </c>
      <c r="M3298" s="13" t="s">
        <v>31</v>
      </c>
      <c r="N3298" s="13" t="str">
        <f>IFERROR(__xludf.DUMMYFUNCTION("REGEXEXTRACT(M3298, "" (.+)$"")"),"городское население")</f>
        <v>городское население</v>
      </c>
      <c r="O3298" s="18">
        <v>18.0</v>
      </c>
      <c r="P3298" s="18">
        <v>58.0</v>
      </c>
      <c r="Q3298" s="18">
        <v>144.0</v>
      </c>
      <c r="R3298" s="18">
        <v>146.0</v>
      </c>
      <c r="S3298" s="18">
        <v>130.0</v>
      </c>
      <c r="T3298" s="18">
        <v>63.0</v>
      </c>
      <c r="U3298" s="18">
        <v>89.0</v>
      </c>
      <c r="V3298" s="18">
        <v>58.0</v>
      </c>
      <c r="W3298" s="18">
        <v>44.0</v>
      </c>
      <c r="X3298" s="18">
        <v>24.0</v>
      </c>
      <c r="Y3298" s="18">
        <v>70.0</v>
      </c>
      <c r="Z3298" s="19" t="str">
        <f t="shared" si="6"/>
        <v/>
      </c>
      <c r="AA3298" s="19">
        <f t="shared" si="19"/>
        <v>844</v>
      </c>
      <c r="AB3298" s="19" t="str">
        <f t="shared" si="8"/>
        <v/>
      </c>
      <c r="AC3298" s="19">
        <f t="shared" si="20"/>
        <v>76.72727273</v>
      </c>
      <c r="AD3298" s="19">
        <f t="shared" si="21"/>
        <v>73.5</v>
      </c>
      <c r="AE3298" s="19" t="str">
        <f t="shared" si="22"/>
        <v>Нет моды</v>
      </c>
      <c r="AF3298" s="19">
        <f t="shared" si="23"/>
        <v>18</v>
      </c>
      <c r="AG3298" s="19">
        <f t="shared" si="24"/>
        <v>146</v>
      </c>
      <c r="AH3298" s="20" t="str">
        <f t="shared" si="14"/>
        <v/>
      </c>
      <c r="AI3298" s="21"/>
      <c r="AJ3298" s="21"/>
      <c r="AK3298" s="21"/>
      <c r="AL3298" s="22">
        <f t="shared" si="25"/>
        <v>1</v>
      </c>
    </row>
    <row r="3299" ht="12.75" customHeight="1">
      <c r="A3299" s="13" t="s">
        <v>207</v>
      </c>
      <c r="B3299" s="13" t="str">
        <f>IFERROR(__xludf.DUMMYFUNCTION("REGEXREPLACE(A3299, ""\d"", """")"),"         Самарская область")</f>
        <v>         Самарская область</v>
      </c>
      <c r="C3299" s="14" t="str">
        <f t="shared" si="15"/>
        <v>Самарская область</v>
      </c>
      <c r="D3299" s="3">
        <f t="shared" si="16"/>
        <v>2</v>
      </c>
      <c r="E3299" s="15" t="s">
        <v>46</v>
      </c>
      <c r="F3299" s="13" t="str">
        <f>IFERROR(__xludf.DUMMYFUNCTION("REGEXEXTRACT(E3299, ""[А-Яа-я].*"")"),"Случ.отравл.алкоголем")</f>
        <v>Случ.отравл.алкоголем</v>
      </c>
      <c r="G3299" s="16">
        <f t="shared" si="17"/>
        <v>2</v>
      </c>
      <c r="H3299" s="13" t="s">
        <v>28</v>
      </c>
      <c r="I3299" s="13" t="str">
        <f>IFERROR(__xludf.DUMMYFUNCTION("REGEXREPLACE(H3299, "".*\s"", """")"),"человек")</f>
        <v>человек</v>
      </c>
      <c r="J3299" s="13" t="s">
        <v>29</v>
      </c>
      <c r="K3299" s="17" t="str">
        <f>IFERROR(__xludf.DUMMYFUNCTION("REGEXREPLACE(J3299, ""^[\d\s]+"", """")"),"значение показателя за год")</f>
        <v>значение показателя за год</v>
      </c>
      <c r="L3299" s="16">
        <f t="shared" si="18"/>
        <v>2</v>
      </c>
      <c r="M3299" s="13" t="s">
        <v>32</v>
      </c>
      <c r="N3299" s="13" t="str">
        <f>IFERROR(__xludf.DUMMYFUNCTION("REGEXEXTRACT(M3299, "" (.+)$"")"),"сельское население")</f>
        <v>сельское население</v>
      </c>
      <c r="O3299" s="18">
        <v>8.0</v>
      </c>
      <c r="P3299" s="18">
        <v>12.0</v>
      </c>
      <c r="Q3299" s="18">
        <v>15.0</v>
      </c>
      <c r="R3299" s="18">
        <v>23.0</v>
      </c>
      <c r="S3299" s="18">
        <v>33.0</v>
      </c>
      <c r="T3299" s="18">
        <v>14.0</v>
      </c>
      <c r="U3299" s="18">
        <v>19.0</v>
      </c>
      <c r="V3299" s="18">
        <v>24.0</v>
      </c>
      <c r="W3299" s="18">
        <v>13.0</v>
      </c>
      <c r="X3299" s="18">
        <v>6.0</v>
      </c>
      <c r="Y3299" s="18">
        <v>19.0</v>
      </c>
      <c r="Z3299" s="19" t="str">
        <f t="shared" si="6"/>
        <v/>
      </c>
      <c r="AA3299" s="19" t="str">
        <f t="shared" si="19"/>
        <v/>
      </c>
      <c r="AB3299" s="19">
        <f t="shared" si="8"/>
        <v>186</v>
      </c>
      <c r="AC3299" s="19">
        <f t="shared" si="20"/>
        <v>16.90909091</v>
      </c>
      <c r="AD3299" s="19">
        <f t="shared" si="21"/>
        <v>24</v>
      </c>
      <c r="AE3299" s="19" t="str">
        <f t="shared" si="22"/>
        <v>Нет моды</v>
      </c>
      <c r="AF3299" s="19">
        <f t="shared" si="23"/>
        <v>6</v>
      </c>
      <c r="AG3299" s="19">
        <f t="shared" si="24"/>
        <v>33</v>
      </c>
      <c r="AH3299" s="20" t="str">
        <f t="shared" si="14"/>
        <v>Город: 82%; Село: 18%</v>
      </c>
      <c r="AI3299" s="21"/>
      <c r="AJ3299" s="21"/>
      <c r="AK3299" s="21"/>
      <c r="AL3299" s="22">
        <f t="shared" si="25"/>
        <v>1</v>
      </c>
    </row>
    <row r="3300" ht="12.75" customHeight="1">
      <c r="A3300" s="13" t="s">
        <v>207</v>
      </c>
      <c r="B3300" s="13" t="str">
        <f>IFERROR(__xludf.DUMMYFUNCTION("REGEXREPLACE(A3300, ""\d"", """")"),"         Самарская область")</f>
        <v>         Самарская область</v>
      </c>
      <c r="C3300" s="14" t="str">
        <f t="shared" si="15"/>
        <v>Самарская область</v>
      </c>
      <c r="D3300" s="3">
        <f t="shared" si="16"/>
        <v>2</v>
      </c>
      <c r="E3300" s="15" t="s">
        <v>47</v>
      </c>
      <c r="F3300" s="13" t="str">
        <f>IFERROR(__xludf.DUMMYFUNCTION("REGEXEXTRACT(E3300, ""[А-Яа-я].*"")"),"транспортные травмы всех видов")</f>
        <v>транспортные травмы всех видов</v>
      </c>
      <c r="G3300" s="16">
        <f t="shared" si="17"/>
        <v>2</v>
      </c>
      <c r="H3300" s="13" t="s">
        <v>28</v>
      </c>
      <c r="I3300" s="13" t="str">
        <f>IFERROR(__xludf.DUMMYFUNCTION("REGEXREPLACE(H3300, "".*\s"", """")"),"человек")</f>
        <v>человек</v>
      </c>
      <c r="J3300" s="13" t="s">
        <v>29</v>
      </c>
      <c r="K3300" s="17" t="str">
        <f>IFERROR(__xludf.DUMMYFUNCTION("REGEXREPLACE(J3300, ""^[\d\s]+"", """")"),"значение показателя за год")</f>
        <v>значение показателя за год</v>
      </c>
      <c r="L3300" s="16">
        <f t="shared" si="18"/>
        <v>2</v>
      </c>
      <c r="M3300" s="13" t="s">
        <v>30</v>
      </c>
      <c r="N3300" s="13" t="str">
        <f>IFERROR(__xludf.DUMMYFUNCTION("REGEXEXTRACT(M3300, "" (.+)$"")"),"все население")</f>
        <v>все население</v>
      </c>
      <c r="O3300" s="18">
        <v>620.0</v>
      </c>
      <c r="P3300" s="18">
        <v>574.0</v>
      </c>
      <c r="Q3300" s="18">
        <v>468.0</v>
      </c>
      <c r="R3300" s="18">
        <v>424.0</v>
      </c>
      <c r="S3300" s="23" t="s">
        <v>37</v>
      </c>
      <c r="T3300" s="23" t="s">
        <v>37</v>
      </c>
      <c r="U3300" s="23" t="s">
        <v>37</v>
      </c>
      <c r="V3300" s="23" t="s">
        <v>37</v>
      </c>
      <c r="W3300" s="23" t="s">
        <v>37</v>
      </c>
      <c r="X3300" s="23" t="s">
        <v>37</v>
      </c>
      <c r="Y3300" s="23" t="s">
        <v>37</v>
      </c>
      <c r="Z3300" s="19">
        <f t="shared" si="6"/>
        <v>2086</v>
      </c>
      <c r="AA3300" s="19" t="str">
        <f t="shared" si="19"/>
        <v/>
      </c>
      <c r="AB3300" s="19" t="str">
        <f t="shared" si="8"/>
        <v/>
      </c>
      <c r="AC3300" s="19">
        <f t="shared" si="20"/>
        <v>521.5</v>
      </c>
      <c r="AD3300" s="19">
        <f t="shared" si="21"/>
        <v>19</v>
      </c>
      <c r="AE3300" s="19" t="str">
        <f t="shared" si="22"/>
        <v>Нет моды</v>
      </c>
      <c r="AF3300" s="19">
        <f t="shared" si="23"/>
        <v>424</v>
      </c>
      <c r="AG3300" s="19">
        <f t="shared" si="24"/>
        <v>620</v>
      </c>
      <c r="AH3300" s="20" t="str">
        <f t="shared" si="14"/>
        <v/>
      </c>
      <c r="AI3300" s="24"/>
      <c r="AJ3300" s="24"/>
      <c r="AK3300" s="24"/>
      <c r="AL3300" s="22">
        <f t="shared" si="25"/>
        <v>1</v>
      </c>
    </row>
    <row r="3301" ht="12.75" customHeight="1">
      <c r="A3301" s="13" t="s">
        <v>207</v>
      </c>
      <c r="B3301" s="13" t="str">
        <f>IFERROR(__xludf.DUMMYFUNCTION("REGEXREPLACE(A3301, ""\d"", """")"),"         Самарская область")</f>
        <v>         Самарская область</v>
      </c>
      <c r="C3301" s="14" t="str">
        <f t="shared" si="15"/>
        <v>Самарская область</v>
      </c>
      <c r="D3301" s="3">
        <f t="shared" si="16"/>
        <v>2</v>
      </c>
      <c r="E3301" s="15" t="s">
        <v>47</v>
      </c>
      <c r="F3301" s="13" t="str">
        <f>IFERROR(__xludf.DUMMYFUNCTION("REGEXEXTRACT(E3301, ""[А-Яа-я].*"")"),"транспортные травмы всех видов")</f>
        <v>транспортные травмы всех видов</v>
      </c>
      <c r="G3301" s="16">
        <f t="shared" si="17"/>
        <v>2</v>
      </c>
      <c r="H3301" s="13" t="s">
        <v>28</v>
      </c>
      <c r="I3301" s="13" t="str">
        <f>IFERROR(__xludf.DUMMYFUNCTION("REGEXREPLACE(H3301, "".*\s"", """")"),"человек")</f>
        <v>человек</v>
      </c>
      <c r="J3301" s="13" t="s">
        <v>29</v>
      </c>
      <c r="K3301" s="17" t="str">
        <f>IFERROR(__xludf.DUMMYFUNCTION("REGEXREPLACE(J3301, ""^[\d\s]+"", """")"),"значение показателя за год")</f>
        <v>значение показателя за год</v>
      </c>
      <c r="L3301" s="16">
        <f t="shared" si="18"/>
        <v>2</v>
      </c>
      <c r="M3301" s="13" t="s">
        <v>31</v>
      </c>
      <c r="N3301" s="13" t="str">
        <f>IFERROR(__xludf.DUMMYFUNCTION("REGEXEXTRACT(M3301, "" (.+)$"")"),"городское население")</f>
        <v>городское население</v>
      </c>
      <c r="O3301" s="18">
        <v>428.0</v>
      </c>
      <c r="P3301" s="18">
        <v>391.0</v>
      </c>
      <c r="Q3301" s="18">
        <v>317.0</v>
      </c>
      <c r="R3301" s="18">
        <v>286.0</v>
      </c>
      <c r="S3301" s="23" t="s">
        <v>37</v>
      </c>
      <c r="T3301" s="23" t="s">
        <v>37</v>
      </c>
      <c r="U3301" s="23" t="s">
        <v>37</v>
      </c>
      <c r="V3301" s="23" t="s">
        <v>37</v>
      </c>
      <c r="W3301" s="23" t="s">
        <v>37</v>
      </c>
      <c r="X3301" s="23" t="s">
        <v>37</v>
      </c>
      <c r="Y3301" s="23" t="s">
        <v>37</v>
      </c>
      <c r="Z3301" s="19" t="str">
        <f t="shared" si="6"/>
        <v/>
      </c>
      <c r="AA3301" s="19">
        <f t="shared" si="19"/>
        <v>1422</v>
      </c>
      <c r="AB3301" s="19" t="str">
        <f t="shared" si="8"/>
        <v/>
      </c>
      <c r="AC3301" s="19">
        <f t="shared" si="20"/>
        <v>355.5</v>
      </c>
      <c r="AD3301" s="19">
        <f t="shared" si="21"/>
        <v>426</v>
      </c>
      <c r="AE3301" s="19" t="str">
        <f t="shared" si="22"/>
        <v>Нет моды</v>
      </c>
      <c r="AF3301" s="19">
        <f t="shared" si="23"/>
        <v>286</v>
      </c>
      <c r="AG3301" s="19">
        <f t="shared" si="24"/>
        <v>428</v>
      </c>
      <c r="AH3301" s="20" t="str">
        <f t="shared" si="14"/>
        <v/>
      </c>
      <c r="AI3301" s="24"/>
      <c r="AJ3301" s="24"/>
      <c r="AK3301" s="24"/>
      <c r="AL3301" s="22">
        <f t="shared" si="25"/>
        <v>1</v>
      </c>
    </row>
    <row r="3302" ht="12.75" customHeight="1">
      <c r="A3302" s="13" t="s">
        <v>207</v>
      </c>
      <c r="B3302" s="13" t="str">
        <f>IFERROR(__xludf.DUMMYFUNCTION("REGEXREPLACE(A3302, ""\d"", """")"),"         Самарская область")</f>
        <v>         Самарская область</v>
      </c>
      <c r="C3302" s="14" t="str">
        <f t="shared" si="15"/>
        <v>Самарская область</v>
      </c>
      <c r="D3302" s="3">
        <f t="shared" si="16"/>
        <v>2</v>
      </c>
      <c r="E3302" s="15" t="s">
        <v>47</v>
      </c>
      <c r="F3302" s="13" t="str">
        <f>IFERROR(__xludf.DUMMYFUNCTION("REGEXEXTRACT(E3302, ""[А-Яа-я].*"")"),"транспортные травмы всех видов")</f>
        <v>транспортные травмы всех видов</v>
      </c>
      <c r="G3302" s="16">
        <f t="shared" si="17"/>
        <v>2</v>
      </c>
      <c r="H3302" s="13" t="s">
        <v>28</v>
      </c>
      <c r="I3302" s="13" t="str">
        <f>IFERROR(__xludf.DUMMYFUNCTION("REGEXREPLACE(H3302, "".*\s"", """")"),"человек")</f>
        <v>человек</v>
      </c>
      <c r="J3302" s="13" t="s">
        <v>29</v>
      </c>
      <c r="K3302" s="17" t="str">
        <f>IFERROR(__xludf.DUMMYFUNCTION("REGEXREPLACE(J3302, ""^[\d\s]+"", """")"),"значение показателя за год")</f>
        <v>значение показателя за год</v>
      </c>
      <c r="L3302" s="16">
        <f t="shared" si="18"/>
        <v>2</v>
      </c>
      <c r="M3302" s="13" t="s">
        <v>32</v>
      </c>
      <c r="N3302" s="13" t="str">
        <f>IFERROR(__xludf.DUMMYFUNCTION("REGEXEXTRACT(M3302, "" (.+)$"")"),"сельское население")</f>
        <v>сельское население</v>
      </c>
      <c r="O3302" s="18">
        <v>192.0</v>
      </c>
      <c r="P3302" s="18">
        <v>183.0</v>
      </c>
      <c r="Q3302" s="18">
        <v>151.0</v>
      </c>
      <c r="R3302" s="18">
        <v>138.0</v>
      </c>
      <c r="S3302" s="23" t="s">
        <v>37</v>
      </c>
      <c r="T3302" s="23" t="s">
        <v>37</v>
      </c>
      <c r="U3302" s="23" t="s">
        <v>37</v>
      </c>
      <c r="V3302" s="23" t="s">
        <v>37</v>
      </c>
      <c r="W3302" s="23" t="s">
        <v>37</v>
      </c>
      <c r="X3302" s="23" t="s">
        <v>37</v>
      </c>
      <c r="Y3302" s="23" t="s">
        <v>37</v>
      </c>
      <c r="Z3302" s="19" t="str">
        <f t="shared" si="6"/>
        <v/>
      </c>
      <c r="AA3302" s="19" t="str">
        <f t="shared" si="19"/>
        <v/>
      </c>
      <c r="AB3302" s="19">
        <f t="shared" si="8"/>
        <v>664</v>
      </c>
      <c r="AC3302" s="19">
        <f t="shared" si="20"/>
        <v>166</v>
      </c>
      <c r="AD3302" s="19">
        <f t="shared" si="21"/>
        <v>239</v>
      </c>
      <c r="AE3302" s="19" t="str">
        <f t="shared" si="22"/>
        <v>Нет моды</v>
      </c>
      <c r="AF3302" s="19">
        <f t="shared" si="23"/>
        <v>138</v>
      </c>
      <c r="AG3302" s="19">
        <f t="shared" si="24"/>
        <v>192</v>
      </c>
      <c r="AH3302" s="20" t="str">
        <f t="shared" si="14"/>
        <v>Город: 68%; Село: 32%</v>
      </c>
      <c r="AI3302" s="24"/>
      <c r="AJ3302" s="24"/>
      <c r="AK3302" s="24"/>
      <c r="AL3302" s="22">
        <f t="shared" si="25"/>
        <v>1</v>
      </c>
    </row>
    <row r="3303" ht="12.75" customHeight="1">
      <c r="A3303" s="13" t="s">
        <v>207</v>
      </c>
      <c r="B3303" s="13" t="str">
        <f>IFERROR(__xludf.DUMMYFUNCTION("REGEXREPLACE(A3303, ""\d"", """")"),"         Самарская область")</f>
        <v>         Самарская область</v>
      </c>
      <c r="C3303" s="14" t="str">
        <f t="shared" si="15"/>
        <v>Самарская область</v>
      </c>
      <c r="D3303" s="3">
        <f t="shared" si="16"/>
        <v>2</v>
      </c>
      <c r="E3303" s="15" t="s">
        <v>48</v>
      </c>
      <c r="F3303" s="13" t="str">
        <f>IFERROR(__xludf.DUMMYFUNCTION("REGEXEXTRACT(E3303, ""[А-Яа-я].*"")"),"Убийство")</f>
        <v>Убийство</v>
      </c>
      <c r="G3303" s="16">
        <f t="shared" si="17"/>
        <v>2</v>
      </c>
      <c r="H3303" s="13" t="s">
        <v>28</v>
      </c>
      <c r="I3303" s="13" t="str">
        <f>IFERROR(__xludf.DUMMYFUNCTION("REGEXREPLACE(H3303, "".*\s"", """")"),"человек")</f>
        <v>человек</v>
      </c>
      <c r="J3303" s="13" t="s">
        <v>29</v>
      </c>
      <c r="K3303" s="17" t="str">
        <f>IFERROR(__xludf.DUMMYFUNCTION("REGEXREPLACE(J3303, ""^[\d\s]+"", """")"),"значение показателя за год")</f>
        <v>значение показателя за год</v>
      </c>
      <c r="L3303" s="16">
        <f t="shared" si="18"/>
        <v>2</v>
      </c>
      <c r="M3303" s="13" t="s">
        <v>30</v>
      </c>
      <c r="N3303" s="13" t="str">
        <f>IFERROR(__xludf.DUMMYFUNCTION("REGEXEXTRACT(M3303, "" (.+)$"")"),"все население")</f>
        <v>все население</v>
      </c>
      <c r="O3303" s="18">
        <v>274.0</v>
      </c>
      <c r="P3303" s="18">
        <v>213.0</v>
      </c>
      <c r="Q3303" s="18">
        <v>176.0</v>
      </c>
      <c r="R3303" s="18">
        <v>147.0</v>
      </c>
      <c r="S3303" s="18">
        <v>137.0</v>
      </c>
      <c r="T3303" s="18">
        <v>95.0</v>
      </c>
      <c r="U3303" s="18">
        <v>85.0</v>
      </c>
      <c r="V3303" s="18">
        <v>64.0</v>
      </c>
      <c r="W3303" s="18">
        <v>38.0</v>
      </c>
      <c r="X3303" s="18">
        <v>25.0</v>
      </c>
      <c r="Y3303" s="18">
        <v>21.0</v>
      </c>
      <c r="Z3303" s="19">
        <f t="shared" si="6"/>
        <v>1275</v>
      </c>
      <c r="AA3303" s="19" t="str">
        <f t="shared" si="19"/>
        <v/>
      </c>
      <c r="AB3303" s="19" t="str">
        <f t="shared" si="8"/>
        <v/>
      </c>
      <c r="AC3303" s="19">
        <f t="shared" si="20"/>
        <v>115.9090909</v>
      </c>
      <c r="AD3303" s="19">
        <f t="shared" si="21"/>
        <v>138</v>
      </c>
      <c r="AE3303" s="19" t="str">
        <f t="shared" si="22"/>
        <v>Нет моды</v>
      </c>
      <c r="AF3303" s="19">
        <f t="shared" si="23"/>
        <v>21</v>
      </c>
      <c r="AG3303" s="19">
        <f t="shared" si="24"/>
        <v>274</v>
      </c>
      <c r="AH3303" s="20" t="str">
        <f t="shared" si="14"/>
        <v/>
      </c>
      <c r="AI3303" s="21"/>
      <c r="AJ3303" s="21"/>
      <c r="AK3303" s="21"/>
      <c r="AL3303" s="22">
        <f t="shared" si="25"/>
        <v>1</v>
      </c>
    </row>
    <row r="3304" ht="12.75" customHeight="1">
      <c r="A3304" s="13" t="s">
        <v>207</v>
      </c>
      <c r="B3304" s="13" t="str">
        <f>IFERROR(__xludf.DUMMYFUNCTION("REGEXREPLACE(A3304, ""\d"", """")"),"         Самарская область")</f>
        <v>         Самарская область</v>
      </c>
      <c r="C3304" s="14" t="str">
        <f t="shared" si="15"/>
        <v>Самарская область</v>
      </c>
      <c r="D3304" s="3">
        <f t="shared" si="16"/>
        <v>2</v>
      </c>
      <c r="E3304" s="15" t="s">
        <v>48</v>
      </c>
      <c r="F3304" s="13" t="str">
        <f>IFERROR(__xludf.DUMMYFUNCTION("REGEXEXTRACT(E3304, ""[А-Яа-я].*"")"),"Убийство")</f>
        <v>Убийство</v>
      </c>
      <c r="G3304" s="16">
        <f t="shared" si="17"/>
        <v>2</v>
      </c>
      <c r="H3304" s="13" t="s">
        <v>28</v>
      </c>
      <c r="I3304" s="13" t="str">
        <f>IFERROR(__xludf.DUMMYFUNCTION("REGEXREPLACE(H3304, "".*\s"", """")"),"человек")</f>
        <v>человек</v>
      </c>
      <c r="J3304" s="13" t="s">
        <v>29</v>
      </c>
      <c r="K3304" s="17" t="str">
        <f>IFERROR(__xludf.DUMMYFUNCTION("REGEXREPLACE(J3304, ""^[\d\s]+"", """")"),"значение показателя за год")</f>
        <v>значение показателя за год</v>
      </c>
      <c r="L3304" s="16">
        <f t="shared" si="18"/>
        <v>2</v>
      </c>
      <c r="M3304" s="13" t="s">
        <v>31</v>
      </c>
      <c r="N3304" s="13" t="str">
        <f>IFERROR(__xludf.DUMMYFUNCTION("REGEXEXTRACT(M3304, "" (.+)$"")"),"городское население")</f>
        <v>городское население</v>
      </c>
      <c r="O3304" s="18">
        <v>209.0</v>
      </c>
      <c r="P3304" s="18">
        <v>173.0</v>
      </c>
      <c r="Q3304" s="18">
        <v>135.0</v>
      </c>
      <c r="R3304" s="18">
        <v>117.0</v>
      </c>
      <c r="S3304" s="18">
        <v>110.0</v>
      </c>
      <c r="T3304" s="18">
        <v>71.0</v>
      </c>
      <c r="U3304" s="18">
        <v>64.0</v>
      </c>
      <c r="V3304" s="18">
        <v>43.0</v>
      </c>
      <c r="W3304" s="18">
        <v>27.0</v>
      </c>
      <c r="X3304" s="18">
        <v>21.0</v>
      </c>
      <c r="Y3304" s="18">
        <v>19.0</v>
      </c>
      <c r="Z3304" s="19" t="str">
        <f t="shared" si="6"/>
        <v/>
      </c>
      <c r="AA3304" s="19">
        <f t="shared" si="19"/>
        <v>989</v>
      </c>
      <c r="AB3304" s="19" t="str">
        <f t="shared" si="8"/>
        <v/>
      </c>
      <c r="AC3304" s="19">
        <f t="shared" si="20"/>
        <v>89.90909091</v>
      </c>
      <c r="AD3304" s="19">
        <f t="shared" si="21"/>
        <v>90</v>
      </c>
      <c r="AE3304" s="19" t="str">
        <f t="shared" si="22"/>
        <v>Нет моды</v>
      </c>
      <c r="AF3304" s="19">
        <f t="shared" si="23"/>
        <v>19</v>
      </c>
      <c r="AG3304" s="19">
        <f t="shared" si="24"/>
        <v>209</v>
      </c>
      <c r="AH3304" s="20" t="str">
        <f t="shared" si="14"/>
        <v/>
      </c>
      <c r="AI3304" s="21"/>
      <c r="AJ3304" s="21"/>
      <c r="AK3304" s="21"/>
      <c r="AL3304" s="22">
        <f t="shared" si="25"/>
        <v>1</v>
      </c>
    </row>
    <row r="3305" ht="12.75" customHeight="1">
      <c r="A3305" s="13" t="s">
        <v>207</v>
      </c>
      <c r="B3305" s="13" t="str">
        <f>IFERROR(__xludf.DUMMYFUNCTION("REGEXREPLACE(A3305, ""\d"", """")"),"         Самарская область")</f>
        <v>         Самарская область</v>
      </c>
      <c r="C3305" s="14" t="str">
        <f t="shared" si="15"/>
        <v>Самарская область</v>
      </c>
      <c r="D3305" s="3">
        <f t="shared" si="16"/>
        <v>2</v>
      </c>
      <c r="E3305" s="15" t="s">
        <v>48</v>
      </c>
      <c r="F3305" s="13" t="str">
        <f>IFERROR(__xludf.DUMMYFUNCTION("REGEXEXTRACT(E3305, ""[А-Яа-я].*"")"),"Убийство")</f>
        <v>Убийство</v>
      </c>
      <c r="G3305" s="16">
        <f t="shared" si="17"/>
        <v>2</v>
      </c>
      <c r="H3305" s="13" t="s">
        <v>28</v>
      </c>
      <c r="I3305" s="13" t="str">
        <f>IFERROR(__xludf.DUMMYFUNCTION("REGEXREPLACE(H3305, "".*\s"", """")"),"человек")</f>
        <v>человек</v>
      </c>
      <c r="J3305" s="13" t="s">
        <v>29</v>
      </c>
      <c r="K3305" s="17" t="str">
        <f>IFERROR(__xludf.DUMMYFUNCTION("REGEXREPLACE(J3305, ""^[\d\s]+"", """")"),"значение показателя за год")</f>
        <v>значение показателя за год</v>
      </c>
      <c r="L3305" s="16">
        <f t="shared" si="18"/>
        <v>2</v>
      </c>
      <c r="M3305" s="13" t="s">
        <v>32</v>
      </c>
      <c r="N3305" s="13" t="str">
        <f>IFERROR(__xludf.DUMMYFUNCTION("REGEXEXTRACT(M3305, "" (.+)$"")"),"сельское население")</f>
        <v>сельское население</v>
      </c>
      <c r="O3305" s="18">
        <v>65.0</v>
      </c>
      <c r="P3305" s="18">
        <v>40.0</v>
      </c>
      <c r="Q3305" s="18">
        <v>41.0</v>
      </c>
      <c r="R3305" s="18">
        <v>30.0</v>
      </c>
      <c r="S3305" s="18">
        <v>27.0</v>
      </c>
      <c r="T3305" s="18">
        <v>24.0</v>
      </c>
      <c r="U3305" s="18">
        <v>21.0</v>
      </c>
      <c r="V3305" s="18">
        <v>21.0</v>
      </c>
      <c r="W3305" s="18">
        <v>11.0</v>
      </c>
      <c r="X3305" s="18">
        <v>4.0</v>
      </c>
      <c r="Y3305" s="18">
        <v>2.0</v>
      </c>
      <c r="Z3305" s="19" t="str">
        <f t="shared" si="6"/>
        <v/>
      </c>
      <c r="AA3305" s="19" t="str">
        <f t="shared" si="19"/>
        <v/>
      </c>
      <c r="AB3305" s="19">
        <f t="shared" si="8"/>
        <v>286</v>
      </c>
      <c r="AC3305" s="19">
        <f t="shared" si="20"/>
        <v>26</v>
      </c>
      <c r="AD3305" s="19">
        <f t="shared" si="21"/>
        <v>35</v>
      </c>
      <c r="AE3305" s="19" t="str">
        <f t="shared" si="22"/>
        <v>Нет моды</v>
      </c>
      <c r="AF3305" s="19">
        <f t="shared" si="23"/>
        <v>2</v>
      </c>
      <c r="AG3305" s="19">
        <f t="shared" si="24"/>
        <v>65</v>
      </c>
      <c r="AH3305" s="20" t="str">
        <f t="shared" si="14"/>
        <v>Город: 78%; Село: 22%</v>
      </c>
      <c r="AI3305" s="21"/>
      <c r="AJ3305" s="21"/>
      <c r="AK3305" s="21"/>
      <c r="AL3305" s="22">
        <f t="shared" si="25"/>
        <v>1</v>
      </c>
    </row>
    <row r="3306" ht="12.75" customHeight="1">
      <c r="A3306" s="13" t="s">
        <v>207</v>
      </c>
      <c r="B3306" s="13" t="str">
        <f>IFERROR(__xludf.DUMMYFUNCTION("REGEXREPLACE(A3306, ""\d"", """")"),"         Самарская область")</f>
        <v>         Самарская область</v>
      </c>
      <c r="C3306" s="14" t="str">
        <f t="shared" si="15"/>
        <v>Самарская область</v>
      </c>
      <c r="D3306" s="3">
        <f t="shared" si="16"/>
        <v>2</v>
      </c>
      <c r="E3306" s="15" t="s">
        <v>49</v>
      </c>
      <c r="F3306" s="13" t="str">
        <f>IFERROR(__xludf.DUMMYFUNCTION("REGEXEXTRACT(E3306, ""[А-Яа-я].*"")"),"Цереброваскулярные болезни")</f>
        <v>Цереброваскулярные болезни</v>
      </c>
      <c r="G3306" s="16">
        <f t="shared" si="17"/>
        <v>2</v>
      </c>
      <c r="H3306" s="13" t="s">
        <v>28</v>
      </c>
      <c r="I3306" s="13" t="str">
        <f>IFERROR(__xludf.DUMMYFUNCTION("REGEXREPLACE(H3306, "".*\s"", """")"),"человек")</f>
        <v>человек</v>
      </c>
      <c r="J3306" s="13" t="s">
        <v>29</v>
      </c>
      <c r="K3306" s="17" t="str">
        <f>IFERROR(__xludf.DUMMYFUNCTION("REGEXREPLACE(J3306, ""^[\d\s]+"", """")"),"значение показателя за год")</f>
        <v>значение показателя за год</v>
      </c>
      <c r="L3306" s="16">
        <f t="shared" si="18"/>
        <v>2</v>
      </c>
      <c r="M3306" s="13" t="s">
        <v>30</v>
      </c>
      <c r="N3306" s="13" t="str">
        <f>IFERROR(__xludf.DUMMYFUNCTION("REGEXEXTRACT(M3306, "" (.+)$"")"),"все население")</f>
        <v>все население</v>
      </c>
      <c r="O3306" s="18">
        <v>8211.0</v>
      </c>
      <c r="P3306" s="18">
        <v>7317.0</v>
      </c>
      <c r="Q3306" s="18">
        <v>7456.0</v>
      </c>
      <c r="R3306" s="18">
        <v>7147.0</v>
      </c>
      <c r="S3306" s="18">
        <v>6946.0</v>
      </c>
      <c r="T3306" s="18">
        <v>7883.0</v>
      </c>
      <c r="U3306" s="18">
        <v>7053.0</v>
      </c>
      <c r="V3306" s="18">
        <v>8479.0</v>
      </c>
      <c r="W3306" s="18">
        <v>7635.0</v>
      </c>
      <c r="X3306" s="18">
        <v>6616.0</v>
      </c>
      <c r="Y3306" s="18">
        <v>6591.0</v>
      </c>
      <c r="Z3306" s="19">
        <f t="shared" si="6"/>
        <v>81334</v>
      </c>
      <c r="AA3306" s="19" t="str">
        <f t="shared" si="19"/>
        <v/>
      </c>
      <c r="AB3306" s="19" t="str">
        <f t="shared" si="8"/>
        <v/>
      </c>
      <c r="AC3306" s="19">
        <f t="shared" si="20"/>
        <v>7394</v>
      </c>
      <c r="AD3306" s="19">
        <f t="shared" si="21"/>
        <v>3328</v>
      </c>
      <c r="AE3306" s="19" t="str">
        <f t="shared" si="22"/>
        <v>Нет моды</v>
      </c>
      <c r="AF3306" s="19">
        <f t="shared" si="23"/>
        <v>6591</v>
      </c>
      <c r="AG3306" s="19">
        <f t="shared" si="24"/>
        <v>8479</v>
      </c>
      <c r="AH3306" s="20" t="str">
        <f t="shared" si="14"/>
        <v/>
      </c>
      <c r="AI3306" s="21"/>
      <c r="AJ3306" s="21"/>
      <c r="AK3306" s="21"/>
      <c r="AL3306" s="22">
        <f t="shared" si="25"/>
        <v>1</v>
      </c>
    </row>
    <row r="3307" ht="12.75" customHeight="1">
      <c r="A3307" s="13" t="s">
        <v>207</v>
      </c>
      <c r="B3307" s="13" t="str">
        <f>IFERROR(__xludf.DUMMYFUNCTION("REGEXREPLACE(A3307, ""\d"", """")"),"         Самарская область")</f>
        <v>         Самарская область</v>
      </c>
      <c r="C3307" s="14" t="str">
        <f t="shared" si="15"/>
        <v>Самарская область</v>
      </c>
      <c r="D3307" s="3">
        <f t="shared" si="16"/>
        <v>2</v>
      </c>
      <c r="E3307" s="15" t="s">
        <v>49</v>
      </c>
      <c r="F3307" s="13" t="str">
        <f>IFERROR(__xludf.DUMMYFUNCTION("REGEXEXTRACT(E3307, ""[А-Яа-я].*"")"),"Цереброваскулярные болезни")</f>
        <v>Цереброваскулярные болезни</v>
      </c>
      <c r="G3307" s="16">
        <f t="shared" si="17"/>
        <v>2</v>
      </c>
      <c r="H3307" s="13" t="s">
        <v>28</v>
      </c>
      <c r="I3307" s="13" t="str">
        <f>IFERROR(__xludf.DUMMYFUNCTION("REGEXREPLACE(H3307, "".*\s"", """")"),"человек")</f>
        <v>человек</v>
      </c>
      <c r="J3307" s="13" t="s">
        <v>29</v>
      </c>
      <c r="K3307" s="17" t="str">
        <f>IFERROR(__xludf.DUMMYFUNCTION("REGEXREPLACE(J3307, ""^[\d\s]+"", """")"),"значение показателя за год")</f>
        <v>значение показателя за год</v>
      </c>
      <c r="L3307" s="16">
        <f t="shared" si="18"/>
        <v>2</v>
      </c>
      <c r="M3307" s="13" t="s">
        <v>31</v>
      </c>
      <c r="N3307" s="13" t="str">
        <f>IFERROR(__xludf.DUMMYFUNCTION("REGEXEXTRACT(M3307, "" (.+)$"")"),"городское население")</f>
        <v>городское население</v>
      </c>
      <c r="O3307" s="18">
        <v>6622.0</v>
      </c>
      <c r="P3307" s="18">
        <v>5950.0</v>
      </c>
      <c r="Q3307" s="18">
        <v>5984.0</v>
      </c>
      <c r="R3307" s="18">
        <v>5742.0</v>
      </c>
      <c r="S3307" s="18">
        <v>5473.0</v>
      </c>
      <c r="T3307" s="18">
        <v>6251.0</v>
      </c>
      <c r="U3307" s="18">
        <v>5597.0</v>
      </c>
      <c r="V3307" s="18">
        <v>6738.0</v>
      </c>
      <c r="W3307" s="18">
        <v>6001.0</v>
      </c>
      <c r="X3307" s="18">
        <v>5277.0</v>
      </c>
      <c r="Y3307" s="18">
        <v>5240.0</v>
      </c>
      <c r="Z3307" s="19" t="str">
        <f t="shared" si="6"/>
        <v/>
      </c>
      <c r="AA3307" s="19">
        <f t="shared" si="19"/>
        <v>64875</v>
      </c>
      <c r="AB3307" s="19" t="str">
        <f t="shared" si="8"/>
        <v/>
      </c>
      <c r="AC3307" s="19">
        <f t="shared" si="20"/>
        <v>5897.727273</v>
      </c>
      <c r="AD3307" s="19">
        <f t="shared" si="21"/>
        <v>6619</v>
      </c>
      <c r="AE3307" s="19" t="str">
        <f t="shared" si="22"/>
        <v>Нет моды</v>
      </c>
      <c r="AF3307" s="19">
        <f t="shared" si="23"/>
        <v>5240</v>
      </c>
      <c r="AG3307" s="19">
        <f t="shared" si="24"/>
        <v>6738</v>
      </c>
      <c r="AH3307" s="20" t="str">
        <f t="shared" si="14"/>
        <v/>
      </c>
      <c r="AI3307" s="21"/>
      <c r="AJ3307" s="21"/>
      <c r="AK3307" s="21"/>
      <c r="AL3307" s="22">
        <f t="shared" si="25"/>
        <v>1</v>
      </c>
    </row>
    <row r="3308" ht="12.75" customHeight="1">
      <c r="A3308" s="13" t="s">
        <v>207</v>
      </c>
      <c r="B3308" s="13" t="str">
        <f>IFERROR(__xludf.DUMMYFUNCTION("REGEXREPLACE(A3308, ""\d"", """")"),"         Самарская область")</f>
        <v>         Самарская область</v>
      </c>
      <c r="C3308" s="14" t="str">
        <f t="shared" si="15"/>
        <v>Самарская область</v>
      </c>
      <c r="D3308" s="3">
        <f t="shared" si="16"/>
        <v>2</v>
      </c>
      <c r="E3308" s="15" t="s">
        <v>49</v>
      </c>
      <c r="F3308" s="13" t="str">
        <f>IFERROR(__xludf.DUMMYFUNCTION("REGEXEXTRACT(E3308, ""[А-Яа-я].*"")"),"Цереброваскулярные болезни")</f>
        <v>Цереброваскулярные болезни</v>
      </c>
      <c r="G3308" s="16">
        <f t="shared" si="17"/>
        <v>2</v>
      </c>
      <c r="H3308" s="13" t="s">
        <v>28</v>
      </c>
      <c r="I3308" s="13" t="str">
        <f>IFERROR(__xludf.DUMMYFUNCTION("REGEXREPLACE(H3308, "".*\s"", """")"),"человек")</f>
        <v>человек</v>
      </c>
      <c r="J3308" s="13" t="s">
        <v>29</v>
      </c>
      <c r="K3308" s="17" t="str">
        <f>IFERROR(__xludf.DUMMYFUNCTION("REGEXREPLACE(J3308, ""^[\d\s]+"", """")"),"значение показателя за год")</f>
        <v>значение показателя за год</v>
      </c>
      <c r="L3308" s="16">
        <f t="shared" si="18"/>
        <v>2</v>
      </c>
      <c r="M3308" s="13" t="s">
        <v>32</v>
      </c>
      <c r="N3308" s="13" t="str">
        <f>IFERROR(__xludf.DUMMYFUNCTION("REGEXEXTRACT(M3308, "" (.+)$"")"),"сельское население")</f>
        <v>сельское население</v>
      </c>
      <c r="O3308" s="18">
        <v>1589.0</v>
      </c>
      <c r="P3308" s="18">
        <v>1367.0</v>
      </c>
      <c r="Q3308" s="18">
        <v>1472.0</v>
      </c>
      <c r="R3308" s="18">
        <v>1405.0</v>
      </c>
      <c r="S3308" s="18">
        <v>1473.0</v>
      </c>
      <c r="T3308" s="18">
        <v>1632.0</v>
      </c>
      <c r="U3308" s="18">
        <v>1456.0</v>
      </c>
      <c r="V3308" s="18">
        <v>1741.0</v>
      </c>
      <c r="W3308" s="18">
        <v>1634.0</v>
      </c>
      <c r="X3308" s="18">
        <v>1339.0</v>
      </c>
      <c r="Y3308" s="18">
        <v>1351.0</v>
      </c>
      <c r="Z3308" s="19" t="str">
        <f t="shared" si="6"/>
        <v/>
      </c>
      <c r="AA3308" s="19" t="str">
        <f t="shared" si="19"/>
        <v/>
      </c>
      <c r="AB3308" s="19">
        <f t="shared" si="8"/>
        <v>16459</v>
      </c>
      <c r="AC3308" s="19">
        <f t="shared" si="20"/>
        <v>1496.272727</v>
      </c>
      <c r="AD3308" s="19">
        <f t="shared" si="21"/>
        <v>3490.5</v>
      </c>
      <c r="AE3308" s="19" t="str">
        <f t="shared" si="22"/>
        <v>Нет моды</v>
      </c>
      <c r="AF3308" s="19">
        <f t="shared" si="23"/>
        <v>1339</v>
      </c>
      <c r="AG3308" s="19">
        <f t="shared" si="24"/>
        <v>1741</v>
      </c>
      <c r="AH3308" s="20" t="str">
        <f t="shared" si="14"/>
        <v>Город: 80%; Село: 20%</v>
      </c>
      <c r="AI3308" s="21"/>
      <c r="AJ3308" s="21"/>
      <c r="AK3308" s="21"/>
      <c r="AL3308" s="22">
        <f t="shared" si="25"/>
        <v>1</v>
      </c>
    </row>
    <row r="3309" ht="12.75" customHeight="1">
      <c r="A3309" s="13" t="s">
        <v>208</v>
      </c>
      <c r="B3309" s="13" t="str">
        <f>IFERROR(__xludf.DUMMYFUNCTION("REGEXREPLACE(A3309, ""\d"", """")"),"         Саратовская область")</f>
        <v>         Саратовская область</v>
      </c>
      <c r="C3309" s="14" t="str">
        <f t="shared" si="15"/>
        <v>Саратовская область</v>
      </c>
      <c r="D3309" s="3">
        <f t="shared" si="16"/>
        <v>2</v>
      </c>
      <c r="E3309" s="15" t="s">
        <v>27</v>
      </c>
      <c r="F3309" s="13" t="str">
        <f>IFERROR(__xludf.DUMMYFUNCTION("REGEXEXTRACT(E3309, ""[А-Яа-я].*"")"),"Болезни органов дыхания")</f>
        <v>Болезни органов дыхания</v>
      </c>
      <c r="G3309" s="16">
        <f t="shared" si="17"/>
        <v>2</v>
      </c>
      <c r="H3309" s="13" t="s">
        <v>28</v>
      </c>
      <c r="I3309" s="13" t="str">
        <f>IFERROR(__xludf.DUMMYFUNCTION("REGEXREPLACE(H3309, "".*\s"", """")"),"человек")</f>
        <v>человек</v>
      </c>
      <c r="J3309" s="13" t="s">
        <v>29</v>
      </c>
      <c r="K3309" s="17" t="str">
        <f>IFERROR(__xludf.DUMMYFUNCTION("REGEXREPLACE(J3309, ""^[\d\s]+"", """")"),"значение показателя за год")</f>
        <v>значение показателя за год</v>
      </c>
      <c r="L3309" s="16">
        <f t="shared" si="18"/>
        <v>2</v>
      </c>
      <c r="M3309" s="13" t="s">
        <v>30</v>
      </c>
      <c r="N3309" s="13" t="str">
        <f>IFERROR(__xludf.DUMMYFUNCTION("REGEXEXTRACT(M3309, "" (.+)$"")"),"все население")</f>
        <v>все население</v>
      </c>
      <c r="O3309" s="18">
        <v>1195.0</v>
      </c>
      <c r="P3309" s="18">
        <v>1149.0</v>
      </c>
      <c r="Q3309" s="18">
        <v>1208.0</v>
      </c>
      <c r="R3309" s="18">
        <v>1218.0</v>
      </c>
      <c r="S3309" s="18">
        <v>1106.0</v>
      </c>
      <c r="T3309" s="18">
        <v>1156.0</v>
      </c>
      <c r="U3309" s="18">
        <v>1045.0</v>
      </c>
      <c r="V3309" s="18">
        <v>1495.0</v>
      </c>
      <c r="W3309" s="18">
        <v>2201.0</v>
      </c>
      <c r="X3309" s="18">
        <v>1612.0</v>
      </c>
      <c r="Y3309" s="18">
        <v>1393.0</v>
      </c>
      <c r="Z3309" s="19">
        <f t="shared" si="6"/>
        <v>14778</v>
      </c>
      <c r="AA3309" s="19" t="str">
        <f t="shared" si="19"/>
        <v/>
      </c>
      <c r="AB3309" s="19" t="str">
        <f t="shared" si="8"/>
        <v/>
      </c>
      <c r="AC3309" s="19">
        <f t="shared" si="20"/>
        <v>1343.454545</v>
      </c>
      <c r="AD3309" s="19">
        <f t="shared" si="21"/>
        <v>1399</v>
      </c>
      <c r="AE3309" s="19" t="str">
        <f t="shared" si="22"/>
        <v>Нет моды</v>
      </c>
      <c r="AF3309" s="19">
        <f t="shared" si="23"/>
        <v>1045</v>
      </c>
      <c r="AG3309" s="19">
        <f t="shared" si="24"/>
        <v>2201</v>
      </c>
      <c r="AH3309" s="20" t="str">
        <f t="shared" si="14"/>
        <v/>
      </c>
      <c r="AI3309" s="21"/>
      <c r="AJ3309" s="21"/>
      <c r="AK3309" s="21"/>
      <c r="AL3309" s="22">
        <f t="shared" si="25"/>
        <v>1</v>
      </c>
    </row>
    <row r="3310" ht="12.75" customHeight="1">
      <c r="A3310" s="13" t="s">
        <v>208</v>
      </c>
      <c r="B3310" s="13" t="str">
        <f>IFERROR(__xludf.DUMMYFUNCTION("REGEXREPLACE(A3310, ""\d"", """")"),"         Саратовская область")</f>
        <v>         Саратовская область</v>
      </c>
      <c r="C3310" s="14" t="str">
        <f t="shared" si="15"/>
        <v>Саратовская область</v>
      </c>
      <c r="D3310" s="3">
        <f t="shared" si="16"/>
        <v>2</v>
      </c>
      <c r="E3310" s="15" t="s">
        <v>27</v>
      </c>
      <c r="F3310" s="13" t="str">
        <f>IFERROR(__xludf.DUMMYFUNCTION("REGEXEXTRACT(E3310, ""[А-Яа-я].*"")"),"Болезни органов дыхания")</f>
        <v>Болезни органов дыхания</v>
      </c>
      <c r="G3310" s="16">
        <f t="shared" si="17"/>
        <v>2</v>
      </c>
      <c r="H3310" s="13" t="s">
        <v>28</v>
      </c>
      <c r="I3310" s="13" t="str">
        <f>IFERROR(__xludf.DUMMYFUNCTION("REGEXREPLACE(H3310, "".*\s"", """")"),"человек")</f>
        <v>человек</v>
      </c>
      <c r="J3310" s="13" t="s">
        <v>29</v>
      </c>
      <c r="K3310" s="17" t="str">
        <f>IFERROR(__xludf.DUMMYFUNCTION("REGEXREPLACE(J3310, ""^[\d\s]+"", """")"),"значение показателя за год")</f>
        <v>значение показателя за год</v>
      </c>
      <c r="L3310" s="16">
        <f t="shared" si="18"/>
        <v>2</v>
      </c>
      <c r="M3310" s="13" t="s">
        <v>31</v>
      </c>
      <c r="N3310" s="13" t="str">
        <f>IFERROR(__xludf.DUMMYFUNCTION("REGEXEXTRACT(M3310, "" (.+)$"")"),"городское население")</f>
        <v>городское население</v>
      </c>
      <c r="O3310" s="18">
        <v>761.0</v>
      </c>
      <c r="P3310" s="18">
        <v>706.0</v>
      </c>
      <c r="Q3310" s="18">
        <v>782.0</v>
      </c>
      <c r="R3310" s="18">
        <v>810.0</v>
      </c>
      <c r="S3310" s="18">
        <v>725.0</v>
      </c>
      <c r="T3310" s="18">
        <v>808.0</v>
      </c>
      <c r="U3310" s="18">
        <v>723.0</v>
      </c>
      <c r="V3310" s="18">
        <v>1029.0</v>
      </c>
      <c r="W3310" s="18">
        <v>1538.0</v>
      </c>
      <c r="X3310" s="18">
        <v>1127.0</v>
      </c>
      <c r="Y3310" s="18">
        <v>924.0</v>
      </c>
      <c r="Z3310" s="19" t="str">
        <f t="shared" si="6"/>
        <v/>
      </c>
      <c r="AA3310" s="19">
        <f t="shared" si="19"/>
        <v>9933</v>
      </c>
      <c r="AB3310" s="19" t="str">
        <f t="shared" si="8"/>
        <v/>
      </c>
      <c r="AC3310" s="19">
        <f t="shared" si="20"/>
        <v>903</v>
      </c>
      <c r="AD3310" s="19">
        <f t="shared" si="21"/>
        <v>1116.5</v>
      </c>
      <c r="AE3310" s="19" t="str">
        <f t="shared" si="22"/>
        <v>Нет моды</v>
      </c>
      <c r="AF3310" s="19">
        <f t="shared" si="23"/>
        <v>706</v>
      </c>
      <c r="AG3310" s="19">
        <f t="shared" si="24"/>
        <v>1538</v>
      </c>
      <c r="AH3310" s="20" t="str">
        <f t="shared" si="14"/>
        <v/>
      </c>
      <c r="AI3310" s="21"/>
      <c r="AJ3310" s="21"/>
      <c r="AK3310" s="21"/>
      <c r="AL3310" s="22">
        <f t="shared" si="25"/>
        <v>1</v>
      </c>
    </row>
    <row r="3311" ht="12.75" customHeight="1">
      <c r="A3311" s="13" t="s">
        <v>208</v>
      </c>
      <c r="B3311" s="13" t="str">
        <f>IFERROR(__xludf.DUMMYFUNCTION("REGEXREPLACE(A3311, ""\d"", """")"),"         Саратовская область")</f>
        <v>         Саратовская область</v>
      </c>
      <c r="C3311" s="14" t="str">
        <f t="shared" si="15"/>
        <v>Саратовская область</v>
      </c>
      <c r="D3311" s="3">
        <f t="shared" si="16"/>
        <v>2</v>
      </c>
      <c r="E3311" s="15" t="s">
        <v>27</v>
      </c>
      <c r="F3311" s="13" t="str">
        <f>IFERROR(__xludf.DUMMYFUNCTION("REGEXEXTRACT(E3311, ""[А-Яа-я].*"")"),"Болезни органов дыхания")</f>
        <v>Болезни органов дыхания</v>
      </c>
      <c r="G3311" s="16">
        <f t="shared" si="17"/>
        <v>2</v>
      </c>
      <c r="H3311" s="13" t="s">
        <v>28</v>
      </c>
      <c r="I3311" s="13" t="str">
        <f>IFERROR(__xludf.DUMMYFUNCTION("REGEXREPLACE(H3311, "".*\s"", """")"),"человек")</f>
        <v>человек</v>
      </c>
      <c r="J3311" s="13" t="s">
        <v>29</v>
      </c>
      <c r="K3311" s="17" t="str">
        <f>IFERROR(__xludf.DUMMYFUNCTION("REGEXREPLACE(J3311, ""^[\d\s]+"", """")"),"значение показателя за год")</f>
        <v>значение показателя за год</v>
      </c>
      <c r="L3311" s="16">
        <f t="shared" si="18"/>
        <v>2</v>
      </c>
      <c r="M3311" s="13" t="s">
        <v>32</v>
      </c>
      <c r="N3311" s="13" t="str">
        <f>IFERROR(__xludf.DUMMYFUNCTION("REGEXEXTRACT(M3311, "" (.+)$"")"),"сельское население")</f>
        <v>сельское население</v>
      </c>
      <c r="O3311" s="18">
        <v>434.0</v>
      </c>
      <c r="P3311" s="18">
        <v>443.0</v>
      </c>
      <c r="Q3311" s="18">
        <v>426.0</v>
      </c>
      <c r="R3311" s="18">
        <v>408.0</v>
      </c>
      <c r="S3311" s="18">
        <v>381.0</v>
      </c>
      <c r="T3311" s="18">
        <v>348.0</v>
      </c>
      <c r="U3311" s="18">
        <v>322.0</v>
      </c>
      <c r="V3311" s="18">
        <v>466.0</v>
      </c>
      <c r="W3311" s="18">
        <v>663.0</v>
      </c>
      <c r="X3311" s="18">
        <v>485.0</v>
      </c>
      <c r="Y3311" s="18">
        <v>469.0</v>
      </c>
      <c r="Z3311" s="19" t="str">
        <f t="shared" si="6"/>
        <v/>
      </c>
      <c r="AA3311" s="19" t="str">
        <f t="shared" si="19"/>
        <v/>
      </c>
      <c r="AB3311" s="19">
        <f t="shared" si="8"/>
        <v>4845</v>
      </c>
      <c r="AC3311" s="19">
        <f t="shared" si="20"/>
        <v>440.4545455</v>
      </c>
      <c r="AD3311" s="19">
        <f t="shared" si="21"/>
        <v>684.5</v>
      </c>
      <c r="AE3311" s="19" t="str">
        <f t="shared" si="22"/>
        <v>Нет моды</v>
      </c>
      <c r="AF3311" s="19">
        <f t="shared" si="23"/>
        <v>322</v>
      </c>
      <c r="AG3311" s="19">
        <f t="shared" si="24"/>
        <v>663</v>
      </c>
      <c r="AH3311" s="20" t="str">
        <f t="shared" si="14"/>
        <v>Город: 67%; Село: 33%</v>
      </c>
      <c r="AI3311" s="21"/>
      <c r="AJ3311" s="21"/>
      <c r="AK3311" s="21"/>
      <c r="AL3311" s="22">
        <f t="shared" si="25"/>
        <v>1</v>
      </c>
    </row>
    <row r="3312" ht="12.75" customHeight="1">
      <c r="A3312" s="13" t="s">
        <v>208</v>
      </c>
      <c r="B3312" s="13" t="str">
        <f>IFERROR(__xludf.DUMMYFUNCTION("REGEXREPLACE(A3312, ""\d"", """")"),"         Саратовская область")</f>
        <v>         Саратовская область</v>
      </c>
      <c r="C3312" s="14" t="str">
        <f t="shared" si="15"/>
        <v>Саратовская область</v>
      </c>
      <c r="D3312" s="3">
        <f t="shared" si="16"/>
        <v>2</v>
      </c>
      <c r="E3312" s="15" t="s">
        <v>33</v>
      </c>
      <c r="F3312" s="13" t="str">
        <f>IFERROR(__xludf.DUMMYFUNCTION("REGEXEXTRACT(E3312, ""[А-Яа-я].*"")"),"Болезни органов пищеварения")</f>
        <v>Болезни органов пищеварения</v>
      </c>
      <c r="G3312" s="16">
        <f t="shared" si="17"/>
        <v>2</v>
      </c>
      <c r="H3312" s="13" t="s">
        <v>28</v>
      </c>
      <c r="I3312" s="13" t="str">
        <f>IFERROR(__xludf.DUMMYFUNCTION("REGEXREPLACE(H3312, "".*\s"", """")"),"человек")</f>
        <v>человек</v>
      </c>
      <c r="J3312" s="13" t="s">
        <v>29</v>
      </c>
      <c r="K3312" s="17" t="str">
        <f>IFERROR(__xludf.DUMMYFUNCTION("REGEXREPLACE(J3312, ""^[\d\s]+"", """")"),"значение показателя за год")</f>
        <v>значение показателя за год</v>
      </c>
      <c r="L3312" s="16">
        <f t="shared" si="18"/>
        <v>2</v>
      </c>
      <c r="M3312" s="13" t="s">
        <v>30</v>
      </c>
      <c r="N3312" s="13" t="str">
        <f>IFERROR(__xludf.DUMMYFUNCTION("REGEXEXTRACT(M3312, "" (.+)$"")"),"все население")</f>
        <v>все население</v>
      </c>
      <c r="O3312" s="18">
        <v>2067.0</v>
      </c>
      <c r="P3312" s="18">
        <v>2097.0</v>
      </c>
      <c r="Q3312" s="18">
        <v>2099.0</v>
      </c>
      <c r="R3312" s="18">
        <v>1957.0</v>
      </c>
      <c r="S3312" s="18">
        <v>1900.0</v>
      </c>
      <c r="T3312" s="18">
        <v>1998.0</v>
      </c>
      <c r="U3312" s="18">
        <v>2241.0</v>
      </c>
      <c r="V3312" s="18">
        <v>2485.0</v>
      </c>
      <c r="W3312" s="18">
        <v>2414.0</v>
      </c>
      <c r="X3312" s="18">
        <v>2543.0</v>
      </c>
      <c r="Y3312" s="18">
        <v>2702.0</v>
      </c>
      <c r="Z3312" s="19">
        <f t="shared" si="6"/>
        <v>24503</v>
      </c>
      <c r="AA3312" s="19" t="str">
        <f t="shared" si="19"/>
        <v/>
      </c>
      <c r="AB3312" s="19" t="str">
        <f t="shared" si="8"/>
        <v/>
      </c>
      <c r="AC3312" s="19">
        <f t="shared" si="20"/>
        <v>2227.545455</v>
      </c>
      <c r="AD3312" s="19">
        <f t="shared" si="21"/>
        <v>1281.5</v>
      </c>
      <c r="AE3312" s="19" t="str">
        <f t="shared" si="22"/>
        <v>Нет моды</v>
      </c>
      <c r="AF3312" s="19">
        <f t="shared" si="23"/>
        <v>1900</v>
      </c>
      <c r="AG3312" s="19">
        <f t="shared" si="24"/>
        <v>2702</v>
      </c>
      <c r="AH3312" s="20" t="str">
        <f t="shared" si="14"/>
        <v/>
      </c>
      <c r="AI3312" s="21"/>
      <c r="AJ3312" s="21"/>
      <c r="AK3312" s="21"/>
      <c r="AL3312" s="22">
        <f t="shared" si="25"/>
        <v>1</v>
      </c>
    </row>
    <row r="3313" ht="12.75" customHeight="1">
      <c r="A3313" s="13" t="s">
        <v>208</v>
      </c>
      <c r="B3313" s="13" t="str">
        <f>IFERROR(__xludf.DUMMYFUNCTION("REGEXREPLACE(A3313, ""\d"", """")"),"         Саратовская область")</f>
        <v>         Саратовская область</v>
      </c>
      <c r="C3313" s="14" t="str">
        <f t="shared" si="15"/>
        <v>Саратовская область</v>
      </c>
      <c r="D3313" s="3">
        <f t="shared" si="16"/>
        <v>2</v>
      </c>
      <c r="E3313" s="15" t="s">
        <v>33</v>
      </c>
      <c r="F3313" s="13" t="str">
        <f>IFERROR(__xludf.DUMMYFUNCTION("REGEXEXTRACT(E3313, ""[А-Яа-я].*"")"),"Болезни органов пищеварения")</f>
        <v>Болезни органов пищеварения</v>
      </c>
      <c r="G3313" s="16">
        <f t="shared" si="17"/>
        <v>2</v>
      </c>
      <c r="H3313" s="13" t="s">
        <v>28</v>
      </c>
      <c r="I3313" s="13" t="str">
        <f>IFERROR(__xludf.DUMMYFUNCTION("REGEXREPLACE(H3313, "".*\s"", """")"),"человек")</f>
        <v>человек</v>
      </c>
      <c r="J3313" s="13" t="s">
        <v>29</v>
      </c>
      <c r="K3313" s="17" t="str">
        <f>IFERROR(__xludf.DUMMYFUNCTION("REGEXREPLACE(J3313, ""^[\d\s]+"", """")"),"значение показателя за год")</f>
        <v>значение показателя за год</v>
      </c>
      <c r="L3313" s="16">
        <f t="shared" si="18"/>
        <v>2</v>
      </c>
      <c r="M3313" s="13" t="s">
        <v>31</v>
      </c>
      <c r="N3313" s="13" t="str">
        <f>IFERROR(__xludf.DUMMYFUNCTION("REGEXEXTRACT(M3313, "" (.+)$"")"),"городское население")</f>
        <v>городское население</v>
      </c>
      <c r="O3313" s="18">
        <v>1545.0</v>
      </c>
      <c r="P3313" s="18">
        <v>1559.0</v>
      </c>
      <c r="Q3313" s="18">
        <v>1594.0</v>
      </c>
      <c r="R3313" s="18">
        <v>1469.0</v>
      </c>
      <c r="S3313" s="18">
        <v>1463.0</v>
      </c>
      <c r="T3313" s="18">
        <v>1470.0</v>
      </c>
      <c r="U3313" s="18">
        <v>1728.0</v>
      </c>
      <c r="V3313" s="18">
        <v>1845.0</v>
      </c>
      <c r="W3313" s="18">
        <v>1758.0</v>
      </c>
      <c r="X3313" s="18">
        <v>1905.0</v>
      </c>
      <c r="Y3313" s="18">
        <v>2039.0</v>
      </c>
      <c r="Z3313" s="19" t="str">
        <f t="shared" si="6"/>
        <v/>
      </c>
      <c r="AA3313" s="19">
        <f t="shared" si="19"/>
        <v>18375</v>
      </c>
      <c r="AB3313" s="19" t="str">
        <f t="shared" si="8"/>
        <v/>
      </c>
      <c r="AC3313" s="19">
        <f t="shared" si="20"/>
        <v>1670.454545</v>
      </c>
      <c r="AD3313" s="19">
        <f t="shared" si="21"/>
        <v>1931</v>
      </c>
      <c r="AE3313" s="19" t="str">
        <f t="shared" si="22"/>
        <v>Нет моды</v>
      </c>
      <c r="AF3313" s="19">
        <f t="shared" si="23"/>
        <v>1463</v>
      </c>
      <c r="AG3313" s="19">
        <f t="shared" si="24"/>
        <v>2039</v>
      </c>
      <c r="AH3313" s="20" t="str">
        <f t="shared" si="14"/>
        <v/>
      </c>
      <c r="AI3313" s="21"/>
      <c r="AJ3313" s="21"/>
      <c r="AK3313" s="21"/>
      <c r="AL3313" s="22">
        <f t="shared" si="25"/>
        <v>1</v>
      </c>
    </row>
    <row r="3314" ht="12.75" customHeight="1">
      <c r="A3314" s="13" t="s">
        <v>208</v>
      </c>
      <c r="B3314" s="13" t="str">
        <f>IFERROR(__xludf.DUMMYFUNCTION("REGEXREPLACE(A3314, ""\d"", """")"),"         Саратовская область")</f>
        <v>         Саратовская область</v>
      </c>
      <c r="C3314" s="14" t="str">
        <f t="shared" si="15"/>
        <v>Саратовская область</v>
      </c>
      <c r="D3314" s="3">
        <f t="shared" si="16"/>
        <v>2</v>
      </c>
      <c r="E3314" s="15" t="s">
        <v>33</v>
      </c>
      <c r="F3314" s="13" t="str">
        <f>IFERROR(__xludf.DUMMYFUNCTION("REGEXEXTRACT(E3314, ""[А-Яа-я].*"")"),"Болезни органов пищеварения")</f>
        <v>Болезни органов пищеварения</v>
      </c>
      <c r="G3314" s="16">
        <f t="shared" si="17"/>
        <v>2</v>
      </c>
      <c r="H3314" s="13" t="s">
        <v>28</v>
      </c>
      <c r="I3314" s="13" t="str">
        <f>IFERROR(__xludf.DUMMYFUNCTION("REGEXREPLACE(H3314, "".*\s"", """")"),"человек")</f>
        <v>человек</v>
      </c>
      <c r="J3314" s="13" t="s">
        <v>29</v>
      </c>
      <c r="K3314" s="17" t="str">
        <f>IFERROR(__xludf.DUMMYFUNCTION("REGEXREPLACE(J3314, ""^[\d\s]+"", """")"),"значение показателя за год")</f>
        <v>значение показателя за год</v>
      </c>
      <c r="L3314" s="16">
        <f t="shared" si="18"/>
        <v>2</v>
      </c>
      <c r="M3314" s="13" t="s">
        <v>32</v>
      </c>
      <c r="N3314" s="13" t="str">
        <f>IFERROR(__xludf.DUMMYFUNCTION("REGEXEXTRACT(M3314, "" (.+)$"")"),"сельское население")</f>
        <v>сельское население</v>
      </c>
      <c r="O3314" s="18">
        <v>522.0</v>
      </c>
      <c r="P3314" s="18">
        <v>538.0</v>
      </c>
      <c r="Q3314" s="18">
        <v>505.0</v>
      </c>
      <c r="R3314" s="18">
        <v>488.0</v>
      </c>
      <c r="S3314" s="18">
        <v>437.0</v>
      </c>
      <c r="T3314" s="18">
        <v>528.0</v>
      </c>
      <c r="U3314" s="18">
        <v>513.0</v>
      </c>
      <c r="V3314" s="18">
        <v>640.0</v>
      </c>
      <c r="W3314" s="18">
        <v>656.0</v>
      </c>
      <c r="X3314" s="18">
        <v>638.0</v>
      </c>
      <c r="Y3314" s="18">
        <v>663.0</v>
      </c>
      <c r="Z3314" s="19" t="str">
        <f t="shared" si="6"/>
        <v/>
      </c>
      <c r="AA3314" s="19" t="str">
        <f t="shared" si="19"/>
        <v/>
      </c>
      <c r="AB3314" s="19">
        <f t="shared" si="8"/>
        <v>6128</v>
      </c>
      <c r="AC3314" s="19">
        <f t="shared" si="20"/>
        <v>557.0909091</v>
      </c>
      <c r="AD3314" s="19">
        <f t="shared" si="21"/>
        <v>1063</v>
      </c>
      <c r="AE3314" s="19" t="str">
        <f t="shared" si="22"/>
        <v>Нет моды</v>
      </c>
      <c r="AF3314" s="19">
        <f t="shared" si="23"/>
        <v>437</v>
      </c>
      <c r="AG3314" s="19">
        <f t="shared" si="24"/>
        <v>663</v>
      </c>
      <c r="AH3314" s="20" t="str">
        <f t="shared" si="14"/>
        <v>Город: 75%; Село: 25%</v>
      </c>
      <c r="AI3314" s="21"/>
      <c r="AJ3314" s="21"/>
      <c r="AK3314" s="21"/>
      <c r="AL3314" s="22">
        <f t="shared" si="25"/>
        <v>1</v>
      </c>
    </row>
    <row r="3315" ht="12.75" customHeight="1">
      <c r="A3315" s="13" t="s">
        <v>208</v>
      </c>
      <c r="B3315" s="13" t="str">
        <f>IFERROR(__xludf.DUMMYFUNCTION("REGEXREPLACE(A3315, ""\d"", """")"),"         Саратовская область")</f>
        <v>         Саратовская область</v>
      </c>
      <c r="C3315" s="14" t="str">
        <f t="shared" si="15"/>
        <v>Саратовская область</v>
      </c>
      <c r="D3315" s="3">
        <f t="shared" si="16"/>
        <v>2</v>
      </c>
      <c r="E3315" s="15" t="s">
        <v>34</v>
      </c>
      <c r="F3315" s="13" t="str">
        <f>IFERROR(__xludf.DUMMYFUNCTION("REGEXEXTRACT(E3315, ""[А-Яа-я].*"")"),"Болезни системы кровообращения")</f>
        <v>Болезни системы кровообращения</v>
      </c>
      <c r="G3315" s="16">
        <f t="shared" si="17"/>
        <v>2</v>
      </c>
      <c r="H3315" s="13" t="s">
        <v>28</v>
      </c>
      <c r="I3315" s="13" t="str">
        <f>IFERROR(__xludf.DUMMYFUNCTION("REGEXREPLACE(H3315, "".*\s"", """")"),"человек")</f>
        <v>человек</v>
      </c>
      <c r="J3315" s="13" t="s">
        <v>29</v>
      </c>
      <c r="K3315" s="17" t="str">
        <f>IFERROR(__xludf.DUMMYFUNCTION("REGEXREPLACE(J3315, ""^[\d\s]+"", """")"),"значение показателя за год")</f>
        <v>значение показателя за год</v>
      </c>
      <c r="L3315" s="16">
        <f t="shared" si="18"/>
        <v>2</v>
      </c>
      <c r="M3315" s="13" t="s">
        <v>30</v>
      </c>
      <c r="N3315" s="13" t="str">
        <f>IFERROR(__xludf.DUMMYFUNCTION("REGEXEXTRACT(M3315, "" (.+)$"")"),"все население")</f>
        <v>все население</v>
      </c>
      <c r="O3315" s="18">
        <v>16819.0</v>
      </c>
      <c r="P3315" s="18">
        <v>17124.0</v>
      </c>
      <c r="Q3315" s="18">
        <v>17583.0</v>
      </c>
      <c r="R3315" s="18">
        <v>17833.0</v>
      </c>
      <c r="S3315" s="18">
        <v>17250.0</v>
      </c>
      <c r="T3315" s="18">
        <v>18307.0</v>
      </c>
      <c r="U3315" s="18">
        <v>17213.0</v>
      </c>
      <c r="V3315" s="18">
        <v>19994.0</v>
      </c>
      <c r="W3315" s="18">
        <v>20313.0</v>
      </c>
      <c r="X3315" s="18">
        <v>14934.0</v>
      </c>
      <c r="Y3315" s="18">
        <v>13664.0</v>
      </c>
      <c r="Z3315" s="19">
        <f t="shared" si="6"/>
        <v>191034</v>
      </c>
      <c r="AA3315" s="19" t="str">
        <f t="shared" si="19"/>
        <v/>
      </c>
      <c r="AB3315" s="19" t="str">
        <f t="shared" si="8"/>
        <v/>
      </c>
      <c r="AC3315" s="19">
        <f t="shared" si="20"/>
        <v>17366.72727</v>
      </c>
      <c r="AD3315" s="19">
        <f t="shared" si="21"/>
        <v>7163.5</v>
      </c>
      <c r="AE3315" s="19" t="str">
        <f t="shared" si="22"/>
        <v>Нет моды</v>
      </c>
      <c r="AF3315" s="19">
        <f t="shared" si="23"/>
        <v>13664</v>
      </c>
      <c r="AG3315" s="19">
        <f t="shared" si="24"/>
        <v>20313</v>
      </c>
      <c r="AH3315" s="20" t="str">
        <f t="shared" si="14"/>
        <v/>
      </c>
      <c r="AI3315" s="21"/>
      <c r="AJ3315" s="21"/>
      <c r="AK3315" s="21"/>
      <c r="AL3315" s="22">
        <f t="shared" si="25"/>
        <v>1</v>
      </c>
    </row>
    <row r="3316" ht="12.75" customHeight="1">
      <c r="A3316" s="13" t="s">
        <v>208</v>
      </c>
      <c r="B3316" s="13" t="str">
        <f>IFERROR(__xludf.DUMMYFUNCTION("REGEXREPLACE(A3316, ""\d"", """")"),"         Саратовская область")</f>
        <v>         Саратовская область</v>
      </c>
      <c r="C3316" s="14" t="str">
        <f t="shared" si="15"/>
        <v>Саратовская область</v>
      </c>
      <c r="D3316" s="3">
        <f t="shared" si="16"/>
        <v>2</v>
      </c>
      <c r="E3316" s="15" t="s">
        <v>34</v>
      </c>
      <c r="F3316" s="13" t="str">
        <f>IFERROR(__xludf.DUMMYFUNCTION("REGEXEXTRACT(E3316, ""[А-Яа-я].*"")"),"Болезни системы кровообращения")</f>
        <v>Болезни системы кровообращения</v>
      </c>
      <c r="G3316" s="16">
        <f t="shared" si="17"/>
        <v>2</v>
      </c>
      <c r="H3316" s="13" t="s">
        <v>28</v>
      </c>
      <c r="I3316" s="13" t="str">
        <f>IFERROR(__xludf.DUMMYFUNCTION("REGEXREPLACE(H3316, "".*\s"", """")"),"человек")</f>
        <v>человек</v>
      </c>
      <c r="J3316" s="13" t="s">
        <v>29</v>
      </c>
      <c r="K3316" s="17" t="str">
        <f>IFERROR(__xludf.DUMMYFUNCTION("REGEXREPLACE(J3316, ""^[\d\s]+"", """")"),"значение показателя за год")</f>
        <v>значение показателя за год</v>
      </c>
      <c r="L3316" s="16">
        <f t="shared" si="18"/>
        <v>2</v>
      </c>
      <c r="M3316" s="13" t="s">
        <v>31</v>
      </c>
      <c r="N3316" s="13" t="str">
        <f>IFERROR(__xludf.DUMMYFUNCTION("REGEXEXTRACT(M3316, "" (.+)$"")"),"городское население")</f>
        <v>городское население</v>
      </c>
      <c r="O3316" s="18">
        <v>12687.0</v>
      </c>
      <c r="P3316" s="18">
        <v>12774.0</v>
      </c>
      <c r="Q3316" s="18">
        <v>12928.0</v>
      </c>
      <c r="R3316" s="18">
        <v>13161.0</v>
      </c>
      <c r="S3316" s="18">
        <v>12650.0</v>
      </c>
      <c r="T3316" s="18">
        <v>13395.0</v>
      </c>
      <c r="U3316" s="18">
        <v>12755.0</v>
      </c>
      <c r="V3316" s="18">
        <v>14862.0</v>
      </c>
      <c r="W3316" s="18">
        <v>15208.0</v>
      </c>
      <c r="X3316" s="18">
        <v>11105.0</v>
      </c>
      <c r="Y3316" s="18">
        <v>10432.0</v>
      </c>
      <c r="Z3316" s="19" t="str">
        <f t="shared" si="6"/>
        <v/>
      </c>
      <c r="AA3316" s="19">
        <f t="shared" si="19"/>
        <v>141957</v>
      </c>
      <c r="AB3316" s="19" t="str">
        <f t="shared" si="8"/>
        <v/>
      </c>
      <c r="AC3316" s="19">
        <f t="shared" si="20"/>
        <v>12905.18182</v>
      </c>
      <c r="AD3316" s="19">
        <f t="shared" si="21"/>
        <v>14898</v>
      </c>
      <c r="AE3316" s="19" t="str">
        <f t="shared" si="22"/>
        <v>Нет моды</v>
      </c>
      <c r="AF3316" s="19">
        <f t="shared" si="23"/>
        <v>10432</v>
      </c>
      <c r="AG3316" s="19">
        <f t="shared" si="24"/>
        <v>15208</v>
      </c>
      <c r="AH3316" s="20" t="str">
        <f t="shared" si="14"/>
        <v/>
      </c>
      <c r="AI3316" s="21"/>
      <c r="AJ3316" s="21"/>
      <c r="AK3316" s="21"/>
      <c r="AL3316" s="22">
        <f t="shared" si="25"/>
        <v>1</v>
      </c>
    </row>
    <row r="3317" ht="12.75" customHeight="1">
      <c r="A3317" s="13" t="s">
        <v>208</v>
      </c>
      <c r="B3317" s="13" t="str">
        <f>IFERROR(__xludf.DUMMYFUNCTION("REGEXREPLACE(A3317, ""\d"", """")"),"         Саратовская область")</f>
        <v>         Саратовская область</v>
      </c>
      <c r="C3317" s="14" t="str">
        <f t="shared" si="15"/>
        <v>Саратовская область</v>
      </c>
      <c r="D3317" s="3">
        <f t="shared" si="16"/>
        <v>2</v>
      </c>
      <c r="E3317" s="15" t="s">
        <v>34</v>
      </c>
      <c r="F3317" s="13" t="str">
        <f>IFERROR(__xludf.DUMMYFUNCTION("REGEXEXTRACT(E3317, ""[А-Яа-я].*"")"),"Болезни системы кровообращения")</f>
        <v>Болезни системы кровообращения</v>
      </c>
      <c r="G3317" s="16">
        <f t="shared" si="17"/>
        <v>2</v>
      </c>
      <c r="H3317" s="13" t="s">
        <v>28</v>
      </c>
      <c r="I3317" s="13" t="str">
        <f>IFERROR(__xludf.DUMMYFUNCTION("REGEXREPLACE(H3317, "".*\s"", """")"),"человек")</f>
        <v>человек</v>
      </c>
      <c r="J3317" s="13" t="s">
        <v>29</v>
      </c>
      <c r="K3317" s="17" t="str">
        <f>IFERROR(__xludf.DUMMYFUNCTION("REGEXREPLACE(J3317, ""^[\d\s]+"", """")"),"значение показателя за год")</f>
        <v>значение показателя за год</v>
      </c>
      <c r="L3317" s="16">
        <f t="shared" si="18"/>
        <v>2</v>
      </c>
      <c r="M3317" s="13" t="s">
        <v>32</v>
      </c>
      <c r="N3317" s="13" t="str">
        <f>IFERROR(__xludf.DUMMYFUNCTION("REGEXEXTRACT(M3317, "" (.+)$"")"),"сельское население")</f>
        <v>сельское население</v>
      </c>
      <c r="O3317" s="18">
        <v>4132.0</v>
      </c>
      <c r="P3317" s="18">
        <v>4350.0</v>
      </c>
      <c r="Q3317" s="18">
        <v>4655.0</v>
      </c>
      <c r="R3317" s="18">
        <v>4672.0</v>
      </c>
      <c r="S3317" s="18">
        <v>4600.0</v>
      </c>
      <c r="T3317" s="18">
        <v>4912.0</v>
      </c>
      <c r="U3317" s="18">
        <v>4458.0</v>
      </c>
      <c r="V3317" s="18">
        <v>5132.0</v>
      </c>
      <c r="W3317" s="18">
        <v>5105.0</v>
      </c>
      <c r="X3317" s="18">
        <v>3829.0</v>
      </c>
      <c r="Y3317" s="18">
        <v>3232.0</v>
      </c>
      <c r="Z3317" s="19" t="str">
        <f t="shared" si="6"/>
        <v/>
      </c>
      <c r="AA3317" s="19" t="str">
        <f t="shared" si="19"/>
        <v/>
      </c>
      <c r="AB3317" s="19">
        <f t="shared" si="8"/>
        <v>49077</v>
      </c>
      <c r="AC3317" s="19">
        <f t="shared" si="20"/>
        <v>4461.545455</v>
      </c>
      <c r="AD3317" s="19">
        <f t="shared" si="21"/>
        <v>7782</v>
      </c>
      <c r="AE3317" s="19" t="str">
        <f t="shared" si="22"/>
        <v>Нет моды</v>
      </c>
      <c r="AF3317" s="19">
        <f t="shared" si="23"/>
        <v>3232</v>
      </c>
      <c r="AG3317" s="19">
        <f t="shared" si="24"/>
        <v>5132</v>
      </c>
      <c r="AH3317" s="20" t="str">
        <f t="shared" si="14"/>
        <v>Город: 74%; Село: 26%</v>
      </c>
      <c r="AI3317" s="21"/>
      <c r="AJ3317" s="21"/>
      <c r="AK3317" s="21"/>
      <c r="AL3317" s="22">
        <f t="shared" si="25"/>
        <v>1</v>
      </c>
    </row>
    <row r="3318" ht="12.75" customHeight="1">
      <c r="A3318" s="13" t="s">
        <v>208</v>
      </c>
      <c r="B3318" s="13" t="str">
        <f>IFERROR(__xludf.DUMMYFUNCTION("REGEXREPLACE(A3318, ""\d"", """")"),"         Саратовская область")</f>
        <v>         Саратовская область</v>
      </c>
      <c r="C3318" s="14" t="str">
        <f t="shared" si="15"/>
        <v>Саратовская область</v>
      </c>
      <c r="D3318" s="3">
        <f t="shared" si="16"/>
        <v>2</v>
      </c>
      <c r="E3318" s="15" t="s">
        <v>35</v>
      </c>
      <c r="F3318" s="13" t="str">
        <f>IFERROR(__xludf.DUMMYFUNCTION("REGEXEXTRACT(E3318, ""[А-Яа-я].*"")"),"внешние причины")</f>
        <v>внешние причины</v>
      </c>
      <c r="G3318" s="16">
        <f t="shared" si="17"/>
        <v>2</v>
      </c>
      <c r="H3318" s="13" t="s">
        <v>28</v>
      </c>
      <c r="I3318" s="13" t="str">
        <f>IFERROR(__xludf.DUMMYFUNCTION("REGEXREPLACE(H3318, "".*\s"", """")"),"человек")</f>
        <v>человек</v>
      </c>
      <c r="J3318" s="13" t="s">
        <v>29</v>
      </c>
      <c r="K3318" s="17" t="str">
        <f>IFERROR(__xludf.DUMMYFUNCTION("REGEXREPLACE(J3318, ""^[\d\s]+"", """")"),"значение показателя за год")</f>
        <v>значение показателя за год</v>
      </c>
      <c r="L3318" s="16">
        <f t="shared" si="18"/>
        <v>2</v>
      </c>
      <c r="M3318" s="13" t="s">
        <v>30</v>
      </c>
      <c r="N3318" s="13" t="str">
        <f>IFERROR(__xludf.DUMMYFUNCTION("REGEXEXTRACT(M3318, "" (.+)$"")"),"все население")</f>
        <v>все население</v>
      </c>
      <c r="O3318" s="18">
        <v>3464.0</v>
      </c>
      <c r="P3318" s="18">
        <v>3443.0</v>
      </c>
      <c r="Q3318" s="18">
        <v>3127.0</v>
      </c>
      <c r="R3318" s="18">
        <v>2717.0</v>
      </c>
      <c r="S3318" s="18">
        <v>2502.0</v>
      </c>
      <c r="T3318" s="18">
        <v>2319.0</v>
      </c>
      <c r="U3318" s="18">
        <v>2582.0</v>
      </c>
      <c r="V3318" s="18">
        <v>2829.0</v>
      </c>
      <c r="W3318" s="18">
        <v>2844.0</v>
      </c>
      <c r="X3318" s="18">
        <v>2962.0</v>
      </c>
      <c r="Y3318" s="18">
        <v>3155.0</v>
      </c>
      <c r="Z3318" s="19">
        <f t="shared" si="6"/>
        <v>31944</v>
      </c>
      <c r="AA3318" s="19" t="str">
        <f t="shared" si="19"/>
        <v/>
      </c>
      <c r="AB3318" s="19" t="str">
        <f t="shared" si="8"/>
        <v/>
      </c>
      <c r="AC3318" s="19">
        <f t="shared" si="20"/>
        <v>2904</v>
      </c>
      <c r="AD3318" s="19">
        <f t="shared" si="21"/>
        <v>3453.5</v>
      </c>
      <c r="AE3318" s="19" t="str">
        <f t="shared" si="22"/>
        <v>Нет моды</v>
      </c>
      <c r="AF3318" s="19">
        <f t="shared" si="23"/>
        <v>2319</v>
      </c>
      <c r="AG3318" s="19">
        <f t="shared" si="24"/>
        <v>3464</v>
      </c>
      <c r="AH3318" s="20" t="str">
        <f t="shared" si="14"/>
        <v/>
      </c>
      <c r="AI3318" s="21"/>
      <c r="AJ3318" s="21"/>
      <c r="AK3318" s="21"/>
      <c r="AL3318" s="22">
        <f t="shared" si="25"/>
        <v>1</v>
      </c>
    </row>
    <row r="3319" ht="12.75" customHeight="1">
      <c r="A3319" s="13" t="s">
        <v>208</v>
      </c>
      <c r="B3319" s="13" t="str">
        <f>IFERROR(__xludf.DUMMYFUNCTION("REGEXREPLACE(A3319, ""\d"", """")"),"         Саратовская область")</f>
        <v>         Саратовская область</v>
      </c>
      <c r="C3319" s="14" t="str">
        <f t="shared" si="15"/>
        <v>Саратовская область</v>
      </c>
      <c r="D3319" s="3">
        <f t="shared" si="16"/>
        <v>2</v>
      </c>
      <c r="E3319" s="15" t="s">
        <v>35</v>
      </c>
      <c r="F3319" s="13" t="str">
        <f>IFERROR(__xludf.DUMMYFUNCTION("REGEXEXTRACT(E3319, ""[А-Яа-я].*"")"),"внешние причины")</f>
        <v>внешние причины</v>
      </c>
      <c r="G3319" s="16">
        <f t="shared" si="17"/>
        <v>2</v>
      </c>
      <c r="H3319" s="13" t="s">
        <v>28</v>
      </c>
      <c r="I3319" s="13" t="str">
        <f>IFERROR(__xludf.DUMMYFUNCTION("REGEXREPLACE(H3319, "".*\s"", """")"),"человек")</f>
        <v>человек</v>
      </c>
      <c r="J3319" s="13" t="s">
        <v>29</v>
      </c>
      <c r="K3319" s="17" t="str">
        <f>IFERROR(__xludf.DUMMYFUNCTION("REGEXREPLACE(J3319, ""^[\d\s]+"", """")"),"значение показателя за год")</f>
        <v>значение показателя за год</v>
      </c>
      <c r="L3319" s="16">
        <f t="shared" si="18"/>
        <v>2</v>
      </c>
      <c r="M3319" s="13" t="s">
        <v>31</v>
      </c>
      <c r="N3319" s="13" t="str">
        <f>IFERROR(__xludf.DUMMYFUNCTION("REGEXEXTRACT(M3319, "" (.+)$"")"),"городское население")</f>
        <v>городское население</v>
      </c>
      <c r="O3319" s="18">
        <v>2440.0</v>
      </c>
      <c r="P3319" s="18">
        <v>2464.0</v>
      </c>
      <c r="Q3319" s="18">
        <v>2259.0</v>
      </c>
      <c r="R3319" s="18">
        <v>1978.0</v>
      </c>
      <c r="S3319" s="18">
        <v>1815.0</v>
      </c>
      <c r="T3319" s="18">
        <v>1681.0</v>
      </c>
      <c r="U3319" s="18">
        <v>1826.0</v>
      </c>
      <c r="V3319" s="18">
        <v>2058.0</v>
      </c>
      <c r="W3319" s="18">
        <v>2001.0</v>
      </c>
      <c r="X3319" s="18">
        <v>2165.0</v>
      </c>
      <c r="Y3319" s="18">
        <v>2257.0</v>
      </c>
      <c r="Z3319" s="19" t="str">
        <f t="shared" si="6"/>
        <v/>
      </c>
      <c r="AA3319" s="19">
        <f t="shared" si="19"/>
        <v>22944</v>
      </c>
      <c r="AB3319" s="19" t="str">
        <f t="shared" si="8"/>
        <v/>
      </c>
      <c r="AC3319" s="19">
        <f t="shared" si="20"/>
        <v>2085.818182</v>
      </c>
      <c r="AD3319" s="19">
        <f t="shared" si="21"/>
        <v>2452</v>
      </c>
      <c r="AE3319" s="19" t="str">
        <f t="shared" si="22"/>
        <v>Нет моды</v>
      </c>
      <c r="AF3319" s="19">
        <f t="shared" si="23"/>
        <v>1681</v>
      </c>
      <c r="AG3319" s="19">
        <f t="shared" si="24"/>
        <v>2464</v>
      </c>
      <c r="AH3319" s="20" t="str">
        <f t="shared" si="14"/>
        <v/>
      </c>
      <c r="AI3319" s="21"/>
      <c r="AJ3319" s="21"/>
      <c r="AK3319" s="21"/>
      <c r="AL3319" s="22">
        <f t="shared" si="25"/>
        <v>1</v>
      </c>
    </row>
    <row r="3320" ht="12.75" customHeight="1">
      <c r="A3320" s="13" t="s">
        <v>208</v>
      </c>
      <c r="B3320" s="13" t="str">
        <f>IFERROR(__xludf.DUMMYFUNCTION("REGEXREPLACE(A3320, ""\d"", """")"),"         Саратовская область")</f>
        <v>         Саратовская область</v>
      </c>
      <c r="C3320" s="14" t="str">
        <f t="shared" si="15"/>
        <v>Саратовская область</v>
      </c>
      <c r="D3320" s="3">
        <f t="shared" si="16"/>
        <v>2</v>
      </c>
      <c r="E3320" s="15" t="s">
        <v>35</v>
      </c>
      <c r="F3320" s="13" t="str">
        <f>IFERROR(__xludf.DUMMYFUNCTION("REGEXEXTRACT(E3320, ""[А-Яа-я].*"")"),"внешние причины")</f>
        <v>внешние причины</v>
      </c>
      <c r="G3320" s="16">
        <f t="shared" si="17"/>
        <v>2</v>
      </c>
      <c r="H3320" s="13" t="s">
        <v>28</v>
      </c>
      <c r="I3320" s="13" t="str">
        <f>IFERROR(__xludf.DUMMYFUNCTION("REGEXREPLACE(H3320, "".*\s"", """")"),"человек")</f>
        <v>человек</v>
      </c>
      <c r="J3320" s="13" t="s">
        <v>29</v>
      </c>
      <c r="K3320" s="17" t="str">
        <f>IFERROR(__xludf.DUMMYFUNCTION("REGEXREPLACE(J3320, ""^[\d\s]+"", """")"),"значение показателя за год")</f>
        <v>значение показателя за год</v>
      </c>
      <c r="L3320" s="16">
        <f t="shared" si="18"/>
        <v>2</v>
      </c>
      <c r="M3320" s="13" t="s">
        <v>32</v>
      </c>
      <c r="N3320" s="13" t="str">
        <f>IFERROR(__xludf.DUMMYFUNCTION("REGEXEXTRACT(M3320, "" (.+)$"")"),"сельское население")</f>
        <v>сельское население</v>
      </c>
      <c r="O3320" s="18">
        <v>1024.0</v>
      </c>
      <c r="P3320" s="18">
        <v>979.0</v>
      </c>
      <c r="Q3320" s="18">
        <v>868.0</v>
      </c>
      <c r="R3320" s="18">
        <v>739.0</v>
      </c>
      <c r="S3320" s="18">
        <v>687.0</v>
      </c>
      <c r="T3320" s="18">
        <v>638.0</v>
      </c>
      <c r="U3320" s="18">
        <v>756.0</v>
      </c>
      <c r="V3320" s="18">
        <v>771.0</v>
      </c>
      <c r="W3320" s="18">
        <v>843.0</v>
      </c>
      <c r="X3320" s="18">
        <v>797.0</v>
      </c>
      <c r="Y3320" s="18">
        <v>898.0</v>
      </c>
      <c r="Z3320" s="19" t="str">
        <f t="shared" si="6"/>
        <v/>
      </c>
      <c r="AA3320" s="19" t="str">
        <f t="shared" si="19"/>
        <v/>
      </c>
      <c r="AB3320" s="19">
        <f t="shared" si="8"/>
        <v>9000</v>
      </c>
      <c r="AC3320" s="19">
        <f t="shared" si="20"/>
        <v>818.1818182</v>
      </c>
      <c r="AD3320" s="19">
        <f t="shared" si="21"/>
        <v>1352.5</v>
      </c>
      <c r="AE3320" s="19" t="str">
        <f t="shared" si="22"/>
        <v>Нет моды</v>
      </c>
      <c r="AF3320" s="19">
        <f t="shared" si="23"/>
        <v>638</v>
      </c>
      <c r="AG3320" s="19">
        <f t="shared" si="24"/>
        <v>1024</v>
      </c>
      <c r="AH3320" s="20" t="str">
        <f t="shared" si="14"/>
        <v>Город: 72%; Село: 28%</v>
      </c>
      <c r="AI3320" s="21"/>
      <c r="AJ3320" s="21"/>
      <c r="AK3320" s="21"/>
      <c r="AL3320" s="22">
        <f t="shared" si="25"/>
        <v>1</v>
      </c>
    </row>
    <row r="3321" ht="12.75" customHeight="1">
      <c r="A3321" s="13" t="s">
        <v>208</v>
      </c>
      <c r="B3321" s="13" t="str">
        <f>IFERROR(__xludf.DUMMYFUNCTION("REGEXREPLACE(A3321, ""\d"", """")"),"         Саратовская область")</f>
        <v>         Саратовская область</v>
      </c>
      <c r="C3321" s="14" t="str">
        <f t="shared" si="15"/>
        <v>Саратовская область</v>
      </c>
      <c r="D3321" s="3">
        <f t="shared" si="16"/>
        <v>2</v>
      </c>
      <c r="E3321" s="15" t="s">
        <v>36</v>
      </c>
      <c r="F3321" s="13" t="str">
        <f>IFERROR(__xludf.DUMMYFUNCTION("REGEXEXTRACT(E3321,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21" s="16">
        <f t="shared" si="17"/>
        <v>2</v>
      </c>
      <c r="H3321" s="13" t="s">
        <v>28</v>
      </c>
      <c r="I3321" s="13" t="str">
        <f>IFERROR(__xludf.DUMMYFUNCTION("REGEXREPLACE(H3321, "".*\s"", """")"),"человек")</f>
        <v>человек</v>
      </c>
      <c r="J3321" s="13" t="s">
        <v>29</v>
      </c>
      <c r="K3321" s="17" t="str">
        <f>IFERROR(__xludf.DUMMYFUNCTION("REGEXREPLACE(J3321, ""^[\d\s]+"", """")"),"значение показателя за год")</f>
        <v>значение показателя за год</v>
      </c>
      <c r="L3321" s="16">
        <f t="shared" si="18"/>
        <v>2</v>
      </c>
      <c r="M3321" s="13" t="s">
        <v>30</v>
      </c>
      <c r="N3321" s="13" t="str">
        <f>IFERROR(__xludf.DUMMYFUNCTION("REGEXEXTRACT(M3321, "" (.+)$"")"),"все население")</f>
        <v>все население</v>
      </c>
      <c r="O3321" s="18">
        <v>85.0</v>
      </c>
      <c r="P3321" s="18">
        <v>102.0</v>
      </c>
      <c r="Q3321" s="18">
        <v>92.0</v>
      </c>
      <c r="R3321" s="18">
        <v>76.0</v>
      </c>
      <c r="S3321" s="23" t="s">
        <v>37</v>
      </c>
      <c r="T3321" s="23" t="s">
        <v>37</v>
      </c>
      <c r="U3321" s="23" t="s">
        <v>37</v>
      </c>
      <c r="V3321" s="23" t="s">
        <v>37</v>
      </c>
      <c r="W3321" s="23" t="s">
        <v>37</v>
      </c>
      <c r="X3321" s="23" t="s">
        <v>37</v>
      </c>
      <c r="Y3321" s="23" t="s">
        <v>37</v>
      </c>
      <c r="Z3321" s="19">
        <f t="shared" si="6"/>
        <v>355</v>
      </c>
      <c r="AA3321" s="19" t="str">
        <f t="shared" si="19"/>
        <v/>
      </c>
      <c r="AB3321" s="19" t="str">
        <f t="shared" si="8"/>
        <v/>
      </c>
      <c r="AC3321" s="19">
        <f t="shared" si="20"/>
        <v>88.75</v>
      </c>
      <c r="AD3321" s="19">
        <f t="shared" si="21"/>
        <v>756</v>
      </c>
      <c r="AE3321" s="19" t="str">
        <f t="shared" si="22"/>
        <v>Нет моды</v>
      </c>
      <c r="AF3321" s="19">
        <f t="shared" si="23"/>
        <v>76</v>
      </c>
      <c r="AG3321" s="19">
        <f t="shared" si="24"/>
        <v>102</v>
      </c>
      <c r="AH3321" s="20" t="str">
        <f t="shared" si="14"/>
        <v/>
      </c>
      <c r="AI3321" s="24"/>
      <c r="AJ3321" s="24"/>
      <c r="AK3321" s="24"/>
      <c r="AL3321" s="22">
        <f t="shared" si="25"/>
        <v>1</v>
      </c>
    </row>
    <row r="3322" ht="12.75" customHeight="1">
      <c r="A3322" s="13" t="s">
        <v>208</v>
      </c>
      <c r="B3322" s="13" t="str">
        <f>IFERROR(__xludf.DUMMYFUNCTION("REGEXREPLACE(A3322, ""\d"", """")"),"         Саратовская область")</f>
        <v>         Саратовская область</v>
      </c>
      <c r="C3322" s="14" t="str">
        <f t="shared" si="15"/>
        <v>Саратовская область</v>
      </c>
      <c r="D3322" s="3">
        <f t="shared" si="16"/>
        <v>2</v>
      </c>
      <c r="E3322" s="15" t="s">
        <v>36</v>
      </c>
      <c r="F3322" s="13" t="str">
        <f>IFERROR(__xludf.DUMMYFUNCTION("REGEXEXTRACT(E3322,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22" s="16">
        <f t="shared" si="17"/>
        <v>2</v>
      </c>
      <c r="H3322" s="13" t="s">
        <v>28</v>
      </c>
      <c r="I3322" s="13" t="str">
        <f>IFERROR(__xludf.DUMMYFUNCTION("REGEXREPLACE(H3322, "".*\s"", """")"),"человек")</f>
        <v>человек</v>
      </c>
      <c r="J3322" s="13" t="s">
        <v>29</v>
      </c>
      <c r="K3322" s="17" t="str">
        <f>IFERROR(__xludf.DUMMYFUNCTION("REGEXREPLACE(J3322, ""^[\d\s]+"", """")"),"значение показателя за год")</f>
        <v>значение показателя за год</v>
      </c>
      <c r="L3322" s="16">
        <f t="shared" si="18"/>
        <v>2</v>
      </c>
      <c r="M3322" s="13" t="s">
        <v>31</v>
      </c>
      <c r="N3322" s="13" t="str">
        <f>IFERROR(__xludf.DUMMYFUNCTION("REGEXEXTRACT(M3322, "" (.+)$"")"),"городское население")</f>
        <v>городское население</v>
      </c>
      <c r="O3322" s="18">
        <v>60.0</v>
      </c>
      <c r="P3322" s="18">
        <v>71.0</v>
      </c>
      <c r="Q3322" s="18">
        <v>75.0</v>
      </c>
      <c r="R3322" s="18">
        <v>57.0</v>
      </c>
      <c r="S3322" s="23" t="s">
        <v>37</v>
      </c>
      <c r="T3322" s="23" t="s">
        <v>37</v>
      </c>
      <c r="U3322" s="23" t="s">
        <v>37</v>
      </c>
      <c r="V3322" s="23" t="s">
        <v>37</v>
      </c>
      <c r="W3322" s="23" t="s">
        <v>37</v>
      </c>
      <c r="X3322" s="23" t="s">
        <v>37</v>
      </c>
      <c r="Y3322" s="23" t="s">
        <v>37</v>
      </c>
      <c r="Z3322" s="19" t="str">
        <f t="shared" si="6"/>
        <v/>
      </c>
      <c r="AA3322" s="19">
        <f t="shared" si="19"/>
        <v>263</v>
      </c>
      <c r="AB3322" s="19" t="str">
        <f t="shared" si="8"/>
        <v/>
      </c>
      <c r="AC3322" s="19">
        <f t="shared" si="20"/>
        <v>65.75</v>
      </c>
      <c r="AD3322" s="19">
        <f t="shared" si="21"/>
        <v>75.5</v>
      </c>
      <c r="AE3322" s="19" t="str">
        <f t="shared" si="22"/>
        <v>Нет моды</v>
      </c>
      <c r="AF3322" s="19">
        <f t="shared" si="23"/>
        <v>57</v>
      </c>
      <c r="AG3322" s="19">
        <f t="shared" si="24"/>
        <v>75</v>
      </c>
      <c r="AH3322" s="20" t="str">
        <f t="shared" si="14"/>
        <v/>
      </c>
      <c r="AI3322" s="24"/>
      <c r="AJ3322" s="24"/>
      <c r="AK3322" s="24"/>
      <c r="AL3322" s="22">
        <f t="shared" si="25"/>
        <v>1</v>
      </c>
    </row>
    <row r="3323" ht="12.75" customHeight="1">
      <c r="A3323" s="13" t="s">
        <v>208</v>
      </c>
      <c r="B3323" s="13" t="str">
        <f>IFERROR(__xludf.DUMMYFUNCTION("REGEXREPLACE(A3323, ""\d"", """")"),"         Саратовская область")</f>
        <v>         Саратовская область</v>
      </c>
      <c r="C3323" s="14" t="str">
        <f t="shared" si="15"/>
        <v>Саратовская область</v>
      </c>
      <c r="D3323" s="3">
        <f t="shared" si="16"/>
        <v>2</v>
      </c>
      <c r="E3323" s="15" t="s">
        <v>36</v>
      </c>
      <c r="F3323" s="13" t="str">
        <f>IFERROR(__xludf.DUMMYFUNCTION("REGEXEXTRACT(E3323,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23" s="16">
        <f t="shared" si="17"/>
        <v>2</v>
      </c>
      <c r="H3323" s="13" t="s">
        <v>28</v>
      </c>
      <c r="I3323" s="13" t="str">
        <f>IFERROR(__xludf.DUMMYFUNCTION("REGEXREPLACE(H3323, "".*\s"", """")"),"человек")</f>
        <v>человек</v>
      </c>
      <c r="J3323" s="13" t="s">
        <v>29</v>
      </c>
      <c r="K3323" s="17" t="str">
        <f>IFERROR(__xludf.DUMMYFUNCTION("REGEXREPLACE(J3323, ""^[\d\s]+"", """")"),"значение показателя за год")</f>
        <v>значение показателя за год</v>
      </c>
      <c r="L3323" s="16">
        <f t="shared" si="18"/>
        <v>2</v>
      </c>
      <c r="M3323" s="13" t="s">
        <v>32</v>
      </c>
      <c r="N3323" s="13" t="str">
        <f>IFERROR(__xludf.DUMMYFUNCTION("REGEXEXTRACT(M3323, "" (.+)$"")"),"сельское население")</f>
        <v>сельское население</v>
      </c>
      <c r="O3323" s="18">
        <v>25.0</v>
      </c>
      <c r="P3323" s="18">
        <v>31.0</v>
      </c>
      <c r="Q3323" s="18">
        <v>17.0</v>
      </c>
      <c r="R3323" s="18">
        <v>19.0</v>
      </c>
      <c r="S3323" s="23" t="s">
        <v>37</v>
      </c>
      <c r="T3323" s="23" t="s">
        <v>37</v>
      </c>
      <c r="U3323" s="23" t="s">
        <v>37</v>
      </c>
      <c r="V3323" s="23" t="s">
        <v>37</v>
      </c>
      <c r="W3323" s="23" t="s">
        <v>37</v>
      </c>
      <c r="X3323" s="23" t="s">
        <v>37</v>
      </c>
      <c r="Y3323" s="23" t="s">
        <v>37</v>
      </c>
      <c r="Z3323" s="19" t="str">
        <f t="shared" si="6"/>
        <v/>
      </c>
      <c r="AA3323" s="19" t="str">
        <f t="shared" si="19"/>
        <v/>
      </c>
      <c r="AB3323" s="19">
        <f t="shared" si="8"/>
        <v>92</v>
      </c>
      <c r="AC3323" s="19">
        <f t="shared" si="20"/>
        <v>23</v>
      </c>
      <c r="AD3323" s="19">
        <f t="shared" si="21"/>
        <v>44</v>
      </c>
      <c r="AE3323" s="19" t="str">
        <f t="shared" si="22"/>
        <v>Нет моды</v>
      </c>
      <c r="AF3323" s="19">
        <f t="shared" si="23"/>
        <v>17</v>
      </c>
      <c r="AG3323" s="19">
        <f t="shared" si="24"/>
        <v>31</v>
      </c>
      <c r="AH3323" s="20" t="str">
        <f t="shared" si="14"/>
        <v>Город: 74%; Село: 26%</v>
      </c>
      <c r="AI3323" s="24"/>
      <c r="AJ3323" s="24"/>
      <c r="AK3323" s="24"/>
      <c r="AL3323" s="22">
        <f t="shared" si="25"/>
        <v>1</v>
      </c>
    </row>
    <row r="3324" ht="12.75" customHeight="1">
      <c r="A3324" s="13" t="s">
        <v>208</v>
      </c>
      <c r="B3324" s="13" t="str">
        <f>IFERROR(__xludf.DUMMYFUNCTION("REGEXREPLACE(A3324, ""\d"", """")"),"         Саратовская область")</f>
        <v>         Саратовская область</v>
      </c>
      <c r="C3324" s="14" t="str">
        <f t="shared" si="15"/>
        <v>Саратовская область</v>
      </c>
      <c r="D3324" s="3">
        <f t="shared" si="16"/>
        <v>2</v>
      </c>
      <c r="E3324" s="15" t="s">
        <v>38</v>
      </c>
      <c r="F3324" s="13" t="str">
        <f>IFERROR(__xludf.DUMMYFUNCTION("REGEXEXTRACT(E3324, ""[А-Яа-я].*"")"),"все виды транспортных несчастных случаев")</f>
        <v>все виды транспортных несчастных случаев</v>
      </c>
      <c r="G3324" s="16">
        <f t="shared" si="17"/>
        <v>2</v>
      </c>
      <c r="H3324" s="13" t="s">
        <v>28</v>
      </c>
      <c r="I3324" s="13" t="str">
        <f>IFERROR(__xludf.DUMMYFUNCTION("REGEXREPLACE(H3324, "".*\s"", """")"),"человек")</f>
        <v>человек</v>
      </c>
      <c r="J3324" s="13" t="s">
        <v>29</v>
      </c>
      <c r="K3324" s="17" t="str">
        <f>IFERROR(__xludf.DUMMYFUNCTION("REGEXREPLACE(J3324, ""^[\d\s]+"", """")"),"значение показателя за год")</f>
        <v>значение показателя за год</v>
      </c>
      <c r="L3324" s="16">
        <f t="shared" si="18"/>
        <v>2</v>
      </c>
      <c r="M3324" s="13" t="s">
        <v>30</v>
      </c>
      <c r="N3324" s="13" t="str">
        <f>IFERROR(__xludf.DUMMYFUNCTION("REGEXEXTRACT(M3324, "" (.+)$"")"),"все население")</f>
        <v>все население</v>
      </c>
      <c r="O3324" s="18">
        <v>494.0</v>
      </c>
      <c r="P3324" s="18">
        <v>468.0</v>
      </c>
      <c r="Q3324" s="18">
        <v>408.0</v>
      </c>
      <c r="R3324" s="18">
        <v>380.0</v>
      </c>
      <c r="S3324" s="18">
        <v>353.0</v>
      </c>
      <c r="T3324" s="18">
        <v>324.0</v>
      </c>
      <c r="U3324" s="18">
        <v>288.0</v>
      </c>
      <c r="V3324" s="18">
        <v>333.0</v>
      </c>
      <c r="W3324" s="18">
        <v>314.0</v>
      </c>
      <c r="X3324" s="18">
        <v>320.0</v>
      </c>
      <c r="Y3324" s="18">
        <v>310.0</v>
      </c>
      <c r="Z3324" s="19">
        <f t="shared" si="6"/>
        <v>3992</v>
      </c>
      <c r="AA3324" s="19" t="str">
        <f t="shared" si="19"/>
        <v/>
      </c>
      <c r="AB3324" s="19" t="str">
        <f t="shared" si="8"/>
        <v/>
      </c>
      <c r="AC3324" s="19">
        <f t="shared" si="20"/>
        <v>362.9090909</v>
      </c>
      <c r="AD3324" s="19">
        <f t="shared" si="21"/>
        <v>320</v>
      </c>
      <c r="AE3324" s="19" t="str">
        <f t="shared" si="22"/>
        <v>Нет моды</v>
      </c>
      <c r="AF3324" s="19">
        <f t="shared" si="23"/>
        <v>288</v>
      </c>
      <c r="AG3324" s="19">
        <f t="shared" si="24"/>
        <v>494</v>
      </c>
      <c r="AH3324" s="20" t="str">
        <f t="shared" si="14"/>
        <v/>
      </c>
      <c r="AI3324" s="21"/>
      <c r="AJ3324" s="21"/>
      <c r="AK3324" s="21"/>
      <c r="AL3324" s="22">
        <f t="shared" si="25"/>
        <v>1</v>
      </c>
    </row>
    <row r="3325" ht="12.75" customHeight="1">
      <c r="A3325" s="13" t="s">
        <v>208</v>
      </c>
      <c r="B3325" s="13" t="str">
        <f>IFERROR(__xludf.DUMMYFUNCTION("REGEXREPLACE(A3325, ""\d"", """")"),"         Саратовская область")</f>
        <v>         Саратовская область</v>
      </c>
      <c r="C3325" s="14" t="str">
        <f t="shared" si="15"/>
        <v>Саратовская область</v>
      </c>
      <c r="D3325" s="3">
        <f t="shared" si="16"/>
        <v>2</v>
      </c>
      <c r="E3325" s="15" t="s">
        <v>38</v>
      </c>
      <c r="F3325" s="13" t="str">
        <f>IFERROR(__xludf.DUMMYFUNCTION("REGEXEXTRACT(E3325, ""[А-Яа-я].*"")"),"все виды транспортных несчастных случаев")</f>
        <v>все виды транспортных несчастных случаев</v>
      </c>
      <c r="G3325" s="16">
        <f t="shared" si="17"/>
        <v>2</v>
      </c>
      <c r="H3325" s="13" t="s">
        <v>28</v>
      </c>
      <c r="I3325" s="13" t="str">
        <f>IFERROR(__xludf.DUMMYFUNCTION("REGEXREPLACE(H3325, "".*\s"", """")"),"человек")</f>
        <v>человек</v>
      </c>
      <c r="J3325" s="13" t="s">
        <v>29</v>
      </c>
      <c r="K3325" s="17" t="str">
        <f>IFERROR(__xludf.DUMMYFUNCTION("REGEXREPLACE(J3325, ""^[\d\s]+"", """")"),"значение показателя за год")</f>
        <v>значение показателя за год</v>
      </c>
      <c r="L3325" s="16">
        <f t="shared" si="18"/>
        <v>2</v>
      </c>
      <c r="M3325" s="13" t="s">
        <v>31</v>
      </c>
      <c r="N3325" s="13" t="str">
        <f>IFERROR(__xludf.DUMMYFUNCTION("REGEXEXTRACT(M3325, "" (.+)$"")"),"городское население")</f>
        <v>городское население</v>
      </c>
      <c r="O3325" s="18">
        <v>353.0</v>
      </c>
      <c r="P3325" s="18">
        <v>327.0</v>
      </c>
      <c r="Q3325" s="18">
        <v>284.0</v>
      </c>
      <c r="R3325" s="18">
        <v>257.0</v>
      </c>
      <c r="S3325" s="18">
        <v>262.0</v>
      </c>
      <c r="T3325" s="18">
        <v>213.0</v>
      </c>
      <c r="U3325" s="18">
        <v>174.0</v>
      </c>
      <c r="V3325" s="18">
        <v>209.0</v>
      </c>
      <c r="W3325" s="18">
        <v>197.0</v>
      </c>
      <c r="X3325" s="18">
        <v>227.0</v>
      </c>
      <c r="Y3325" s="18">
        <v>214.0</v>
      </c>
      <c r="Z3325" s="19" t="str">
        <f t="shared" si="6"/>
        <v/>
      </c>
      <c r="AA3325" s="19">
        <f t="shared" si="19"/>
        <v>2717</v>
      </c>
      <c r="AB3325" s="19" t="str">
        <f t="shared" si="8"/>
        <v/>
      </c>
      <c r="AC3325" s="19">
        <f t="shared" si="20"/>
        <v>247</v>
      </c>
      <c r="AD3325" s="19">
        <f t="shared" si="21"/>
        <v>312</v>
      </c>
      <c r="AE3325" s="19" t="str">
        <f t="shared" si="22"/>
        <v>Нет моды</v>
      </c>
      <c r="AF3325" s="19">
        <f t="shared" si="23"/>
        <v>174</v>
      </c>
      <c r="AG3325" s="19">
        <f t="shared" si="24"/>
        <v>353</v>
      </c>
      <c r="AH3325" s="20" t="str">
        <f t="shared" si="14"/>
        <v/>
      </c>
      <c r="AI3325" s="21"/>
      <c r="AJ3325" s="21"/>
      <c r="AK3325" s="21"/>
      <c r="AL3325" s="22">
        <f t="shared" si="25"/>
        <v>1</v>
      </c>
    </row>
    <row r="3326" ht="12.75" customHeight="1">
      <c r="A3326" s="13" t="s">
        <v>208</v>
      </c>
      <c r="B3326" s="13" t="str">
        <f>IFERROR(__xludf.DUMMYFUNCTION("REGEXREPLACE(A3326, ""\d"", """")"),"         Саратовская область")</f>
        <v>         Саратовская область</v>
      </c>
      <c r="C3326" s="14" t="str">
        <f t="shared" si="15"/>
        <v>Саратовская область</v>
      </c>
      <c r="D3326" s="3">
        <f t="shared" si="16"/>
        <v>2</v>
      </c>
      <c r="E3326" s="15" t="s">
        <v>38</v>
      </c>
      <c r="F3326" s="13" t="str">
        <f>IFERROR(__xludf.DUMMYFUNCTION("REGEXEXTRACT(E3326, ""[А-Яа-я].*"")"),"все виды транспортных несчастных случаев")</f>
        <v>все виды транспортных несчастных случаев</v>
      </c>
      <c r="G3326" s="16">
        <f t="shared" si="17"/>
        <v>2</v>
      </c>
      <c r="H3326" s="13" t="s">
        <v>28</v>
      </c>
      <c r="I3326" s="13" t="str">
        <f>IFERROR(__xludf.DUMMYFUNCTION("REGEXREPLACE(H3326, "".*\s"", """")"),"человек")</f>
        <v>человек</v>
      </c>
      <c r="J3326" s="13" t="s">
        <v>29</v>
      </c>
      <c r="K3326" s="17" t="str">
        <f>IFERROR(__xludf.DUMMYFUNCTION("REGEXREPLACE(J3326, ""^[\d\s]+"", """")"),"значение показателя за год")</f>
        <v>значение показателя за год</v>
      </c>
      <c r="L3326" s="16">
        <f t="shared" si="18"/>
        <v>2</v>
      </c>
      <c r="M3326" s="13" t="s">
        <v>32</v>
      </c>
      <c r="N3326" s="13" t="str">
        <f>IFERROR(__xludf.DUMMYFUNCTION("REGEXEXTRACT(M3326, "" (.+)$"")"),"сельское население")</f>
        <v>сельское население</v>
      </c>
      <c r="O3326" s="18">
        <v>141.0</v>
      </c>
      <c r="P3326" s="18">
        <v>141.0</v>
      </c>
      <c r="Q3326" s="18">
        <v>124.0</v>
      </c>
      <c r="R3326" s="18">
        <v>123.0</v>
      </c>
      <c r="S3326" s="18">
        <v>91.0</v>
      </c>
      <c r="T3326" s="18">
        <v>111.0</v>
      </c>
      <c r="U3326" s="18">
        <v>114.0</v>
      </c>
      <c r="V3326" s="18">
        <v>124.0</v>
      </c>
      <c r="W3326" s="18">
        <v>117.0</v>
      </c>
      <c r="X3326" s="18">
        <v>93.0</v>
      </c>
      <c r="Y3326" s="18">
        <v>96.0</v>
      </c>
      <c r="Z3326" s="19" t="str">
        <f t="shared" si="6"/>
        <v/>
      </c>
      <c r="AA3326" s="19" t="str">
        <f t="shared" si="19"/>
        <v/>
      </c>
      <c r="AB3326" s="19">
        <f t="shared" si="8"/>
        <v>1275</v>
      </c>
      <c r="AC3326" s="19">
        <f t="shared" si="20"/>
        <v>115.9090909</v>
      </c>
      <c r="AD3326" s="19">
        <f t="shared" si="21"/>
        <v>157.5</v>
      </c>
      <c r="AE3326" s="19" t="str">
        <f t="shared" si="22"/>
        <v>Нет моды</v>
      </c>
      <c r="AF3326" s="19">
        <f t="shared" si="23"/>
        <v>91</v>
      </c>
      <c r="AG3326" s="19">
        <f t="shared" si="24"/>
        <v>141</v>
      </c>
      <c r="AH3326" s="20" t="str">
        <f t="shared" si="14"/>
        <v>Город: 68%; Село: 32%</v>
      </c>
      <c r="AI3326" s="21"/>
      <c r="AJ3326" s="21"/>
      <c r="AK3326" s="21"/>
      <c r="AL3326" s="22">
        <f t="shared" si="25"/>
        <v>1</v>
      </c>
    </row>
    <row r="3327" ht="12.75" customHeight="1">
      <c r="A3327" s="13" t="s">
        <v>208</v>
      </c>
      <c r="B3327" s="13" t="str">
        <f>IFERROR(__xludf.DUMMYFUNCTION("REGEXREPLACE(A3327, ""\d"", """")"),"         Саратовская область")</f>
        <v>         Саратовская область</v>
      </c>
      <c r="C3327" s="14" t="str">
        <f t="shared" si="15"/>
        <v>Саратовская область</v>
      </c>
      <c r="D3327" s="3">
        <f t="shared" si="16"/>
        <v>2</v>
      </c>
      <c r="E3327" s="15" t="s">
        <v>39</v>
      </c>
      <c r="F3327" s="13" t="str">
        <f>IFERROR(__xludf.DUMMYFUNCTION("REGEXEXTRACT(E3327, ""[А-Яа-я].*"")"),"Всего умерших")</f>
        <v>Всего умерших</v>
      </c>
      <c r="G3327" s="16">
        <f t="shared" si="17"/>
        <v>2</v>
      </c>
      <c r="H3327" s="13" t="s">
        <v>28</v>
      </c>
      <c r="I3327" s="13" t="str">
        <f>IFERROR(__xludf.DUMMYFUNCTION("REGEXREPLACE(H3327, "".*\s"", """")"),"человек")</f>
        <v>человек</v>
      </c>
      <c r="J3327" s="13" t="s">
        <v>29</v>
      </c>
      <c r="K3327" s="17" t="str">
        <f>IFERROR(__xludf.DUMMYFUNCTION("REGEXREPLACE(J3327, ""^[\d\s]+"", """")"),"значение показателя за год")</f>
        <v>значение показателя за год</v>
      </c>
      <c r="L3327" s="16">
        <f t="shared" si="18"/>
        <v>2</v>
      </c>
      <c r="M3327" s="13" t="s">
        <v>30</v>
      </c>
      <c r="N3327" s="13" t="str">
        <f>IFERROR(__xludf.DUMMYFUNCTION("REGEXEXTRACT(M3327, "" (.+)$"")"),"все население")</f>
        <v>все население</v>
      </c>
      <c r="O3327" s="18">
        <v>35887.0</v>
      </c>
      <c r="P3327" s="18">
        <v>35283.0</v>
      </c>
      <c r="Q3327" s="18">
        <v>35332.0</v>
      </c>
      <c r="R3327" s="18">
        <v>34840.0</v>
      </c>
      <c r="S3327" s="18">
        <v>33687.0</v>
      </c>
      <c r="T3327" s="18">
        <v>34053.0</v>
      </c>
      <c r="U3327" s="18">
        <v>33383.0</v>
      </c>
      <c r="V3327" s="18">
        <v>40506.0</v>
      </c>
      <c r="W3327" s="18">
        <v>48236.0</v>
      </c>
      <c r="X3327" s="18">
        <v>34528.0</v>
      </c>
      <c r="Y3327" s="18">
        <v>32600.0</v>
      </c>
      <c r="Z3327" s="19">
        <f t="shared" si="6"/>
        <v>398335</v>
      </c>
      <c r="AA3327" s="19" t="str">
        <f t="shared" si="19"/>
        <v/>
      </c>
      <c r="AB3327" s="19" t="str">
        <f t="shared" si="8"/>
        <v/>
      </c>
      <c r="AC3327" s="19">
        <f t="shared" si="20"/>
        <v>36212.27273</v>
      </c>
      <c r="AD3327" s="19">
        <f t="shared" si="21"/>
        <v>16370.5</v>
      </c>
      <c r="AE3327" s="19" t="str">
        <f t="shared" si="22"/>
        <v>Нет моды</v>
      </c>
      <c r="AF3327" s="19">
        <f t="shared" si="23"/>
        <v>32600</v>
      </c>
      <c r="AG3327" s="19">
        <f t="shared" si="24"/>
        <v>48236</v>
      </c>
      <c r="AH3327" s="20" t="str">
        <f t="shared" si="14"/>
        <v/>
      </c>
      <c r="AI3327" s="21"/>
      <c r="AJ3327" s="21"/>
      <c r="AK3327" s="21"/>
      <c r="AL3327" s="22">
        <f t="shared" si="25"/>
        <v>1</v>
      </c>
    </row>
    <row r="3328" ht="12.75" customHeight="1">
      <c r="A3328" s="13" t="s">
        <v>208</v>
      </c>
      <c r="B3328" s="13" t="str">
        <f>IFERROR(__xludf.DUMMYFUNCTION("REGEXREPLACE(A3328, ""\d"", """")"),"         Саратовская область")</f>
        <v>         Саратовская область</v>
      </c>
      <c r="C3328" s="14" t="str">
        <f t="shared" si="15"/>
        <v>Саратовская область</v>
      </c>
      <c r="D3328" s="3">
        <f t="shared" si="16"/>
        <v>2</v>
      </c>
      <c r="E3328" s="15" t="s">
        <v>39</v>
      </c>
      <c r="F3328" s="13" t="str">
        <f>IFERROR(__xludf.DUMMYFUNCTION("REGEXEXTRACT(E3328, ""[А-Яа-я].*"")"),"Всего умерших")</f>
        <v>Всего умерших</v>
      </c>
      <c r="G3328" s="16">
        <f t="shared" si="17"/>
        <v>2</v>
      </c>
      <c r="H3328" s="13" t="s">
        <v>28</v>
      </c>
      <c r="I3328" s="13" t="str">
        <f>IFERROR(__xludf.DUMMYFUNCTION("REGEXREPLACE(H3328, "".*\s"", """")"),"человек")</f>
        <v>человек</v>
      </c>
      <c r="J3328" s="13" t="s">
        <v>29</v>
      </c>
      <c r="K3328" s="17" t="str">
        <f>IFERROR(__xludf.DUMMYFUNCTION("REGEXREPLACE(J3328, ""^[\d\s]+"", """")"),"значение показателя за год")</f>
        <v>значение показателя за год</v>
      </c>
      <c r="L3328" s="16">
        <f t="shared" si="18"/>
        <v>2</v>
      </c>
      <c r="M3328" s="13" t="s">
        <v>31</v>
      </c>
      <c r="N3328" s="13" t="str">
        <f>IFERROR(__xludf.DUMMYFUNCTION("REGEXEXTRACT(M3328, "" (.+)$"")"),"городское население")</f>
        <v>городское население</v>
      </c>
      <c r="O3328" s="18">
        <v>26125.0</v>
      </c>
      <c r="P3328" s="18">
        <v>25774.0</v>
      </c>
      <c r="Q3328" s="18">
        <v>25896.0</v>
      </c>
      <c r="R3328" s="18">
        <v>25719.0</v>
      </c>
      <c r="S3328" s="18">
        <v>24912.0</v>
      </c>
      <c r="T3328" s="18">
        <v>25048.0</v>
      </c>
      <c r="U3328" s="18">
        <v>24784.0</v>
      </c>
      <c r="V3328" s="18">
        <v>30364.0</v>
      </c>
      <c r="W3328" s="18">
        <v>36455.0</v>
      </c>
      <c r="X3328" s="18">
        <v>25748.0</v>
      </c>
      <c r="Y3328" s="18">
        <v>24260.0</v>
      </c>
      <c r="Z3328" s="19" t="str">
        <f t="shared" si="6"/>
        <v/>
      </c>
      <c r="AA3328" s="19">
        <f t="shared" si="19"/>
        <v>295085</v>
      </c>
      <c r="AB3328" s="19" t="str">
        <f t="shared" si="8"/>
        <v/>
      </c>
      <c r="AC3328" s="19">
        <f t="shared" si="20"/>
        <v>26825.90909</v>
      </c>
      <c r="AD3328" s="19">
        <f t="shared" si="21"/>
        <v>32991.5</v>
      </c>
      <c r="AE3328" s="19" t="str">
        <f t="shared" si="22"/>
        <v>Нет моды</v>
      </c>
      <c r="AF3328" s="19">
        <f t="shared" si="23"/>
        <v>24260</v>
      </c>
      <c r="AG3328" s="19">
        <f t="shared" si="24"/>
        <v>36455</v>
      </c>
      <c r="AH3328" s="20" t="str">
        <f t="shared" si="14"/>
        <v/>
      </c>
      <c r="AI3328" s="21"/>
      <c r="AJ3328" s="21"/>
      <c r="AK3328" s="21"/>
      <c r="AL3328" s="22">
        <f t="shared" si="25"/>
        <v>1</v>
      </c>
    </row>
    <row r="3329" ht="12.75" customHeight="1">
      <c r="A3329" s="13" t="s">
        <v>208</v>
      </c>
      <c r="B3329" s="13" t="str">
        <f>IFERROR(__xludf.DUMMYFUNCTION("REGEXREPLACE(A3329, ""\d"", """")"),"         Саратовская область")</f>
        <v>         Саратовская область</v>
      </c>
      <c r="C3329" s="14" t="str">
        <f t="shared" si="15"/>
        <v>Саратовская область</v>
      </c>
      <c r="D3329" s="3">
        <f t="shared" si="16"/>
        <v>2</v>
      </c>
      <c r="E3329" s="15" t="s">
        <v>39</v>
      </c>
      <c r="F3329" s="13" t="str">
        <f>IFERROR(__xludf.DUMMYFUNCTION("REGEXEXTRACT(E3329, ""[А-Яа-я].*"")"),"Всего умерших")</f>
        <v>Всего умерших</v>
      </c>
      <c r="G3329" s="16">
        <f t="shared" si="17"/>
        <v>2</v>
      </c>
      <c r="H3329" s="13" t="s">
        <v>28</v>
      </c>
      <c r="I3329" s="13" t="str">
        <f>IFERROR(__xludf.DUMMYFUNCTION("REGEXREPLACE(H3329, "".*\s"", """")"),"человек")</f>
        <v>человек</v>
      </c>
      <c r="J3329" s="13" t="s">
        <v>29</v>
      </c>
      <c r="K3329" s="17" t="str">
        <f>IFERROR(__xludf.DUMMYFUNCTION("REGEXREPLACE(J3329, ""^[\d\s]+"", """")"),"значение показателя за год")</f>
        <v>значение показателя за год</v>
      </c>
      <c r="L3329" s="16">
        <f t="shared" si="18"/>
        <v>2</v>
      </c>
      <c r="M3329" s="13" t="s">
        <v>32</v>
      </c>
      <c r="N3329" s="13" t="str">
        <f>IFERROR(__xludf.DUMMYFUNCTION("REGEXEXTRACT(M3329, "" (.+)$"")"),"сельское население")</f>
        <v>сельское население</v>
      </c>
      <c r="O3329" s="18">
        <v>9762.0</v>
      </c>
      <c r="P3329" s="18">
        <v>9509.0</v>
      </c>
      <c r="Q3329" s="18">
        <v>9436.0</v>
      </c>
      <c r="R3329" s="18">
        <v>9121.0</v>
      </c>
      <c r="S3329" s="18">
        <v>8775.0</v>
      </c>
      <c r="T3329" s="18">
        <v>9005.0</v>
      </c>
      <c r="U3329" s="18">
        <v>8599.0</v>
      </c>
      <c r="V3329" s="18">
        <v>10142.0</v>
      </c>
      <c r="W3329" s="18">
        <v>11781.0</v>
      </c>
      <c r="X3329" s="18">
        <v>8780.0</v>
      </c>
      <c r="Y3329" s="18">
        <v>8340.0</v>
      </c>
      <c r="Z3329" s="19" t="str">
        <f t="shared" si="6"/>
        <v/>
      </c>
      <c r="AA3329" s="19" t="str">
        <f t="shared" si="19"/>
        <v/>
      </c>
      <c r="AB3329" s="19">
        <f t="shared" si="8"/>
        <v>103250</v>
      </c>
      <c r="AC3329" s="19">
        <f t="shared" si="20"/>
        <v>9386.363636</v>
      </c>
      <c r="AD3329" s="19">
        <f t="shared" si="21"/>
        <v>18020.5</v>
      </c>
      <c r="AE3329" s="19" t="str">
        <f t="shared" si="22"/>
        <v>Нет моды</v>
      </c>
      <c r="AF3329" s="19">
        <f t="shared" si="23"/>
        <v>8340</v>
      </c>
      <c r="AG3329" s="19">
        <f t="shared" si="24"/>
        <v>11781</v>
      </c>
      <c r="AH3329" s="20" t="str">
        <f t="shared" si="14"/>
        <v>Город: 74%; Село: 26%</v>
      </c>
      <c r="AI3329" s="21"/>
      <c r="AJ3329" s="21"/>
      <c r="AK3329" s="21"/>
      <c r="AL3329" s="22">
        <f t="shared" si="25"/>
        <v>1</v>
      </c>
    </row>
    <row r="3330" ht="12.75" customHeight="1">
      <c r="A3330" s="13" t="s">
        <v>208</v>
      </c>
      <c r="B3330" s="13" t="str">
        <f>IFERROR(__xludf.DUMMYFUNCTION("REGEXREPLACE(A3330, ""\d"", """")"),"         Саратовская область")</f>
        <v>         Саратовская область</v>
      </c>
      <c r="C3330" s="14" t="str">
        <f t="shared" si="15"/>
        <v>Саратовская область</v>
      </c>
      <c r="D3330" s="3">
        <f t="shared" si="16"/>
        <v>2</v>
      </c>
      <c r="E3330" s="15" t="s">
        <v>40</v>
      </c>
      <c r="F3330" s="13" t="str">
        <f>IFERROR(__xludf.DUMMYFUNCTION("REGEXEXTRACT(E3330, ""[А-Яа-я].*"")"),"Злокачественные новообразования")</f>
        <v>Злокачественные новообразования</v>
      </c>
      <c r="G3330" s="16">
        <f t="shared" si="17"/>
        <v>2</v>
      </c>
      <c r="H3330" s="13" t="s">
        <v>28</v>
      </c>
      <c r="I3330" s="13" t="str">
        <f>IFERROR(__xludf.DUMMYFUNCTION("REGEXREPLACE(H3330, "".*\s"", """")"),"человек")</f>
        <v>человек</v>
      </c>
      <c r="J3330" s="13" t="s">
        <v>29</v>
      </c>
      <c r="K3330" s="17" t="str">
        <f>IFERROR(__xludf.DUMMYFUNCTION("REGEXREPLACE(J3330, ""^[\d\s]+"", """")"),"значение показателя за год")</f>
        <v>значение показателя за год</v>
      </c>
      <c r="L3330" s="16">
        <f t="shared" si="18"/>
        <v>2</v>
      </c>
      <c r="M3330" s="13" t="s">
        <v>30</v>
      </c>
      <c r="N3330" s="13" t="str">
        <f>IFERROR(__xludf.DUMMYFUNCTION("REGEXEXTRACT(M3330, "" (.+)$"")"),"все население")</f>
        <v>все население</v>
      </c>
      <c r="O3330" s="18">
        <v>4461.0</v>
      </c>
      <c r="P3330" s="18">
        <v>4464.0</v>
      </c>
      <c r="Q3330" s="18">
        <v>4709.0</v>
      </c>
      <c r="R3330" s="18">
        <v>4578.0</v>
      </c>
      <c r="S3330" s="18">
        <v>4765.0</v>
      </c>
      <c r="T3330" s="18">
        <v>4657.0</v>
      </c>
      <c r="U3330" s="18">
        <v>5154.0</v>
      </c>
      <c r="V3330" s="18">
        <v>5021.0</v>
      </c>
      <c r="W3330" s="18">
        <v>4728.0</v>
      </c>
      <c r="X3330" s="18">
        <v>4569.0</v>
      </c>
      <c r="Y3330" s="18">
        <v>4504.0</v>
      </c>
      <c r="Z3330" s="19">
        <f t="shared" si="6"/>
        <v>51610</v>
      </c>
      <c r="AA3330" s="19" t="str">
        <f t="shared" si="19"/>
        <v/>
      </c>
      <c r="AB3330" s="19" t="str">
        <f t="shared" si="8"/>
        <v/>
      </c>
      <c r="AC3330" s="19">
        <f t="shared" si="20"/>
        <v>4691.818182</v>
      </c>
      <c r="AD3330" s="19">
        <f t="shared" si="21"/>
        <v>6747</v>
      </c>
      <c r="AE3330" s="19" t="str">
        <f t="shared" si="22"/>
        <v>Нет моды</v>
      </c>
      <c r="AF3330" s="19">
        <f t="shared" si="23"/>
        <v>4461</v>
      </c>
      <c r="AG3330" s="19">
        <f t="shared" si="24"/>
        <v>5154</v>
      </c>
      <c r="AH3330" s="20" t="str">
        <f t="shared" si="14"/>
        <v/>
      </c>
      <c r="AI3330" s="21"/>
      <c r="AJ3330" s="21"/>
      <c r="AK3330" s="21"/>
      <c r="AL3330" s="22">
        <f t="shared" si="25"/>
        <v>1</v>
      </c>
    </row>
    <row r="3331" ht="12.75" customHeight="1">
      <c r="A3331" s="13" t="s">
        <v>208</v>
      </c>
      <c r="B3331" s="13" t="str">
        <f>IFERROR(__xludf.DUMMYFUNCTION("REGEXREPLACE(A3331, ""\d"", """")"),"         Саратовская область")</f>
        <v>         Саратовская область</v>
      </c>
      <c r="C3331" s="14" t="str">
        <f t="shared" si="15"/>
        <v>Саратовская область</v>
      </c>
      <c r="D3331" s="3">
        <f t="shared" si="16"/>
        <v>2</v>
      </c>
      <c r="E3331" s="15" t="s">
        <v>40</v>
      </c>
      <c r="F3331" s="13" t="str">
        <f>IFERROR(__xludf.DUMMYFUNCTION("REGEXEXTRACT(E3331, ""[А-Яа-я].*"")"),"Злокачественные новообразования")</f>
        <v>Злокачественные новообразования</v>
      </c>
      <c r="G3331" s="16">
        <f t="shared" si="17"/>
        <v>2</v>
      </c>
      <c r="H3331" s="13" t="s">
        <v>28</v>
      </c>
      <c r="I3331" s="13" t="str">
        <f>IFERROR(__xludf.DUMMYFUNCTION("REGEXREPLACE(H3331, "".*\s"", """")"),"человек")</f>
        <v>человек</v>
      </c>
      <c r="J3331" s="13" t="s">
        <v>29</v>
      </c>
      <c r="K3331" s="17" t="str">
        <f>IFERROR(__xludf.DUMMYFUNCTION("REGEXREPLACE(J3331, ""^[\d\s]+"", """")"),"значение показателя за год")</f>
        <v>значение показателя за год</v>
      </c>
      <c r="L3331" s="16">
        <f t="shared" si="18"/>
        <v>2</v>
      </c>
      <c r="M3331" s="13" t="s">
        <v>31</v>
      </c>
      <c r="N3331" s="13" t="str">
        <f>IFERROR(__xludf.DUMMYFUNCTION("REGEXEXTRACT(M3331, "" (.+)$"")"),"городское население")</f>
        <v>городское население</v>
      </c>
      <c r="O3331" s="18">
        <v>3369.0</v>
      </c>
      <c r="P3331" s="18">
        <v>3340.0</v>
      </c>
      <c r="Q3331" s="18">
        <v>3505.0</v>
      </c>
      <c r="R3331" s="18">
        <v>3409.0</v>
      </c>
      <c r="S3331" s="18">
        <v>3535.0</v>
      </c>
      <c r="T3331" s="18">
        <v>3457.0</v>
      </c>
      <c r="U3331" s="18">
        <v>3879.0</v>
      </c>
      <c r="V3331" s="18">
        <v>3807.0</v>
      </c>
      <c r="W3331" s="18">
        <v>3561.0</v>
      </c>
      <c r="X3331" s="18">
        <v>3424.0</v>
      </c>
      <c r="Y3331" s="18">
        <v>3387.0</v>
      </c>
      <c r="Z3331" s="19" t="str">
        <f t="shared" si="6"/>
        <v/>
      </c>
      <c r="AA3331" s="19">
        <f t="shared" si="19"/>
        <v>38673</v>
      </c>
      <c r="AB3331" s="19" t="str">
        <f t="shared" si="8"/>
        <v/>
      </c>
      <c r="AC3331" s="19">
        <f t="shared" si="20"/>
        <v>3515.727273</v>
      </c>
      <c r="AD3331" s="19">
        <f t="shared" si="21"/>
        <v>4170</v>
      </c>
      <c r="AE3331" s="19" t="str">
        <f t="shared" si="22"/>
        <v>Нет моды</v>
      </c>
      <c r="AF3331" s="19">
        <f t="shared" si="23"/>
        <v>3340</v>
      </c>
      <c r="AG3331" s="19">
        <f t="shared" si="24"/>
        <v>3879</v>
      </c>
      <c r="AH3331" s="20" t="str">
        <f t="shared" si="14"/>
        <v/>
      </c>
      <c r="AI3331" s="21"/>
      <c r="AJ3331" s="21"/>
      <c r="AK3331" s="21"/>
      <c r="AL3331" s="22">
        <f t="shared" si="25"/>
        <v>1</v>
      </c>
    </row>
    <row r="3332" ht="12.75" customHeight="1">
      <c r="A3332" s="13" t="s">
        <v>208</v>
      </c>
      <c r="B3332" s="13" t="str">
        <f>IFERROR(__xludf.DUMMYFUNCTION("REGEXREPLACE(A3332, ""\d"", """")"),"         Саратовская область")</f>
        <v>         Саратовская область</v>
      </c>
      <c r="C3332" s="14" t="str">
        <f t="shared" si="15"/>
        <v>Саратовская область</v>
      </c>
      <c r="D3332" s="3">
        <f t="shared" si="16"/>
        <v>2</v>
      </c>
      <c r="E3332" s="15" t="s">
        <v>40</v>
      </c>
      <c r="F3332" s="13" t="str">
        <f>IFERROR(__xludf.DUMMYFUNCTION("REGEXEXTRACT(E3332, ""[А-Яа-я].*"")"),"Злокачественные новообразования")</f>
        <v>Злокачественные новообразования</v>
      </c>
      <c r="G3332" s="16">
        <f t="shared" si="17"/>
        <v>2</v>
      </c>
      <c r="H3332" s="13" t="s">
        <v>28</v>
      </c>
      <c r="I3332" s="13" t="str">
        <f>IFERROR(__xludf.DUMMYFUNCTION("REGEXREPLACE(H3332, "".*\s"", """")"),"человек")</f>
        <v>человек</v>
      </c>
      <c r="J3332" s="13" t="s">
        <v>29</v>
      </c>
      <c r="K3332" s="17" t="str">
        <f>IFERROR(__xludf.DUMMYFUNCTION("REGEXREPLACE(J3332, ""^[\d\s]+"", """")"),"значение показателя за год")</f>
        <v>значение показателя за год</v>
      </c>
      <c r="L3332" s="16">
        <f t="shared" si="18"/>
        <v>2</v>
      </c>
      <c r="M3332" s="13" t="s">
        <v>32</v>
      </c>
      <c r="N3332" s="13" t="str">
        <f>IFERROR(__xludf.DUMMYFUNCTION("REGEXEXTRACT(M3332, "" (.+)$"")"),"сельское население")</f>
        <v>сельское население</v>
      </c>
      <c r="O3332" s="18">
        <v>1092.0</v>
      </c>
      <c r="P3332" s="18">
        <v>1124.0</v>
      </c>
      <c r="Q3332" s="18">
        <v>1204.0</v>
      </c>
      <c r="R3332" s="18">
        <v>1169.0</v>
      </c>
      <c r="S3332" s="18">
        <v>1230.0</v>
      </c>
      <c r="T3332" s="18">
        <v>1200.0</v>
      </c>
      <c r="U3332" s="18">
        <v>1275.0</v>
      </c>
      <c r="V3332" s="18">
        <v>1214.0</v>
      </c>
      <c r="W3332" s="18">
        <v>1167.0</v>
      </c>
      <c r="X3332" s="18">
        <v>1145.0</v>
      </c>
      <c r="Y3332" s="18">
        <v>1117.0</v>
      </c>
      <c r="Z3332" s="19" t="str">
        <f t="shared" si="6"/>
        <v/>
      </c>
      <c r="AA3332" s="19" t="str">
        <f t="shared" si="19"/>
        <v/>
      </c>
      <c r="AB3332" s="19">
        <f t="shared" si="8"/>
        <v>12937</v>
      </c>
      <c r="AC3332" s="19">
        <f t="shared" si="20"/>
        <v>1176.090909</v>
      </c>
      <c r="AD3332" s="19">
        <f t="shared" si="21"/>
        <v>2307.5</v>
      </c>
      <c r="AE3332" s="19" t="str">
        <f t="shared" si="22"/>
        <v>Нет моды</v>
      </c>
      <c r="AF3332" s="19">
        <f t="shared" si="23"/>
        <v>1092</v>
      </c>
      <c r="AG3332" s="19">
        <f t="shared" si="24"/>
        <v>1275</v>
      </c>
      <c r="AH3332" s="20" t="str">
        <f t="shared" si="14"/>
        <v>Город: 75%; Село: 25%</v>
      </c>
      <c r="AI3332" s="21"/>
      <c r="AJ3332" s="21"/>
      <c r="AK3332" s="21"/>
      <c r="AL3332" s="22">
        <f t="shared" si="25"/>
        <v>1</v>
      </c>
    </row>
    <row r="3333" ht="12.75" customHeight="1">
      <c r="A3333" s="13" t="s">
        <v>208</v>
      </c>
      <c r="B3333" s="13" t="str">
        <f>IFERROR(__xludf.DUMMYFUNCTION("REGEXREPLACE(A3333, ""\d"", """")"),"         Саратовская область")</f>
        <v>         Саратовская область</v>
      </c>
      <c r="C3333" s="14" t="str">
        <f t="shared" si="15"/>
        <v>Саратовская область</v>
      </c>
      <c r="D3333" s="3">
        <f t="shared" si="16"/>
        <v>2</v>
      </c>
      <c r="E3333" s="15" t="s">
        <v>41</v>
      </c>
      <c r="F3333" s="13" t="str">
        <f>IFERROR(__xludf.DUMMYFUNCTION("REGEXEXTRACT(E3333, ""[А-Яа-я].*"")"),"Инфекционные и паразитарные болезни")</f>
        <v>Инфекционные и паразитарные болезни</v>
      </c>
      <c r="G3333" s="16">
        <f t="shared" si="17"/>
        <v>2</v>
      </c>
      <c r="H3333" s="13" t="s">
        <v>28</v>
      </c>
      <c r="I3333" s="13" t="str">
        <f>IFERROR(__xludf.DUMMYFUNCTION("REGEXREPLACE(H3333, "".*\s"", """")"),"человек")</f>
        <v>человек</v>
      </c>
      <c r="J3333" s="13" t="s">
        <v>29</v>
      </c>
      <c r="K3333" s="17" t="str">
        <f>IFERROR(__xludf.DUMMYFUNCTION("REGEXREPLACE(J3333, ""^[\d\s]+"", """")"),"значение показателя за год")</f>
        <v>значение показателя за год</v>
      </c>
      <c r="L3333" s="16">
        <f t="shared" si="18"/>
        <v>2</v>
      </c>
      <c r="M3333" s="13" t="s">
        <v>30</v>
      </c>
      <c r="N3333" s="13" t="str">
        <f>IFERROR(__xludf.DUMMYFUNCTION("REGEXEXTRACT(M3333, "" (.+)$"")"),"все население")</f>
        <v>все население</v>
      </c>
      <c r="O3333" s="18">
        <v>602.0</v>
      </c>
      <c r="P3333" s="18">
        <v>608.0</v>
      </c>
      <c r="Q3333" s="18">
        <v>564.0</v>
      </c>
      <c r="R3333" s="18">
        <v>548.0</v>
      </c>
      <c r="S3333" s="18">
        <v>511.0</v>
      </c>
      <c r="T3333" s="18">
        <v>558.0</v>
      </c>
      <c r="U3333" s="18">
        <v>622.0</v>
      </c>
      <c r="V3333" s="18">
        <v>547.0</v>
      </c>
      <c r="W3333" s="18">
        <v>495.0</v>
      </c>
      <c r="X3333" s="18">
        <v>374.0</v>
      </c>
      <c r="Y3333" s="18">
        <v>316.0</v>
      </c>
      <c r="Z3333" s="19">
        <f t="shared" si="6"/>
        <v>5745</v>
      </c>
      <c r="AA3333" s="19" t="str">
        <f t="shared" si="19"/>
        <v/>
      </c>
      <c r="AB3333" s="19" t="str">
        <f t="shared" si="8"/>
        <v/>
      </c>
      <c r="AC3333" s="19">
        <f t="shared" si="20"/>
        <v>522.2727273</v>
      </c>
      <c r="AD3333" s="19">
        <f t="shared" si="21"/>
        <v>857</v>
      </c>
      <c r="AE3333" s="19" t="str">
        <f t="shared" si="22"/>
        <v>Нет моды</v>
      </c>
      <c r="AF3333" s="19">
        <f t="shared" si="23"/>
        <v>316</v>
      </c>
      <c r="AG3333" s="19">
        <f t="shared" si="24"/>
        <v>622</v>
      </c>
      <c r="AH3333" s="20" t="str">
        <f t="shared" si="14"/>
        <v/>
      </c>
      <c r="AI3333" s="21"/>
      <c r="AJ3333" s="21"/>
      <c r="AK3333" s="21"/>
      <c r="AL3333" s="22">
        <f t="shared" si="25"/>
        <v>1</v>
      </c>
    </row>
    <row r="3334" ht="12.75" customHeight="1">
      <c r="A3334" s="13" t="s">
        <v>208</v>
      </c>
      <c r="B3334" s="13" t="str">
        <f>IFERROR(__xludf.DUMMYFUNCTION("REGEXREPLACE(A3334, ""\d"", """")"),"         Саратовская область")</f>
        <v>         Саратовская область</v>
      </c>
      <c r="C3334" s="14" t="str">
        <f t="shared" si="15"/>
        <v>Саратовская область</v>
      </c>
      <c r="D3334" s="3">
        <f t="shared" si="16"/>
        <v>2</v>
      </c>
      <c r="E3334" s="15" t="s">
        <v>41</v>
      </c>
      <c r="F3334" s="13" t="str">
        <f>IFERROR(__xludf.DUMMYFUNCTION("REGEXEXTRACT(E3334, ""[А-Яа-я].*"")"),"Инфекционные и паразитарные болезни")</f>
        <v>Инфекционные и паразитарные болезни</v>
      </c>
      <c r="G3334" s="16">
        <f t="shared" si="17"/>
        <v>2</v>
      </c>
      <c r="H3334" s="13" t="s">
        <v>28</v>
      </c>
      <c r="I3334" s="13" t="str">
        <f>IFERROR(__xludf.DUMMYFUNCTION("REGEXREPLACE(H3334, "".*\s"", """")"),"человек")</f>
        <v>человек</v>
      </c>
      <c r="J3334" s="13" t="s">
        <v>29</v>
      </c>
      <c r="K3334" s="17" t="str">
        <f>IFERROR(__xludf.DUMMYFUNCTION("REGEXREPLACE(J3334, ""^[\d\s]+"", """")"),"значение показателя за год")</f>
        <v>значение показателя за год</v>
      </c>
      <c r="L3334" s="16">
        <f t="shared" si="18"/>
        <v>2</v>
      </c>
      <c r="M3334" s="13" t="s">
        <v>31</v>
      </c>
      <c r="N3334" s="13" t="str">
        <f>IFERROR(__xludf.DUMMYFUNCTION("REGEXEXTRACT(M3334, "" (.+)$"")"),"городское население")</f>
        <v>городское население</v>
      </c>
      <c r="O3334" s="18">
        <v>478.0</v>
      </c>
      <c r="P3334" s="18">
        <v>483.0</v>
      </c>
      <c r="Q3334" s="18">
        <v>457.0</v>
      </c>
      <c r="R3334" s="18">
        <v>452.0</v>
      </c>
      <c r="S3334" s="18">
        <v>421.0</v>
      </c>
      <c r="T3334" s="18">
        <v>442.0</v>
      </c>
      <c r="U3334" s="18">
        <v>493.0</v>
      </c>
      <c r="V3334" s="18">
        <v>437.0</v>
      </c>
      <c r="W3334" s="18">
        <v>386.0</v>
      </c>
      <c r="X3334" s="18">
        <v>296.0</v>
      </c>
      <c r="Y3334" s="18">
        <v>252.0</v>
      </c>
      <c r="Z3334" s="19" t="str">
        <f t="shared" si="6"/>
        <v/>
      </c>
      <c r="AA3334" s="19">
        <f t="shared" si="19"/>
        <v>4597</v>
      </c>
      <c r="AB3334" s="19" t="str">
        <f t="shared" si="8"/>
        <v/>
      </c>
      <c r="AC3334" s="19">
        <f t="shared" si="20"/>
        <v>417.9090909</v>
      </c>
      <c r="AD3334" s="19">
        <f t="shared" si="21"/>
        <v>480.5</v>
      </c>
      <c r="AE3334" s="19" t="str">
        <f t="shared" si="22"/>
        <v>Нет моды</v>
      </c>
      <c r="AF3334" s="19">
        <f t="shared" si="23"/>
        <v>252</v>
      </c>
      <c r="AG3334" s="19">
        <f t="shared" si="24"/>
        <v>493</v>
      </c>
      <c r="AH3334" s="20" t="str">
        <f t="shared" si="14"/>
        <v/>
      </c>
      <c r="AI3334" s="21"/>
      <c r="AJ3334" s="21"/>
      <c r="AK3334" s="21"/>
      <c r="AL3334" s="22">
        <f t="shared" si="25"/>
        <v>1</v>
      </c>
    </row>
    <row r="3335" ht="12.75" customHeight="1">
      <c r="A3335" s="13" t="s">
        <v>208</v>
      </c>
      <c r="B3335" s="13" t="str">
        <f>IFERROR(__xludf.DUMMYFUNCTION("REGEXREPLACE(A3335, ""\d"", """")"),"         Саратовская область")</f>
        <v>         Саратовская область</v>
      </c>
      <c r="C3335" s="14" t="str">
        <f t="shared" si="15"/>
        <v>Саратовская область</v>
      </c>
      <c r="D3335" s="3">
        <f t="shared" si="16"/>
        <v>2</v>
      </c>
      <c r="E3335" s="15" t="s">
        <v>41</v>
      </c>
      <c r="F3335" s="13" t="str">
        <f>IFERROR(__xludf.DUMMYFUNCTION("REGEXEXTRACT(E3335, ""[А-Яа-я].*"")"),"Инфекционные и паразитарные болезни")</f>
        <v>Инфекционные и паразитарные болезни</v>
      </c>
      <c r="G3335" s="16">
        <f t="shared" si="17"/>
        <v>2</v>
      </c>
      <c r="H3335" s="13" t="s">
        <v>28</v>
      </c>
      <c r="I3335" s="13" t="str">
        <f>IFERROR(__xludf.DUMMYFUNCTION("REGEXREPLACE(H3335, "".*\s"", """")"),"человек")</f>
        <v>человек</v>
      </c>
      <c r="J3335" s="13" t="s">
        <v>29</v>
      </c>
      <c r="K3335" s="17" t="str">
        <f>IFERROR(__xludf.DUMMYFUNCTION("REGEXREPLACE(J3335, ""^[\d\s]+"", """")"),"значение показателя за год")</f>
        <v>значение показателя за год</v>
      </c>
      <c r="L3335" s="16">
        <f t="shared" si="18"/>
        <v>2</v>
      </c>
      <c r="M3335" s="13" t="s">
        <v>32</v>
      </c>
      <c r="N3335" s="13" t="str">
        <f>IFERROR(__xludf.DUMMYFUNCTION("REGEXEXTRACT(M3335, "" (.+)$"")"),"сельское население")</f>
        <v>сельское население</v>
      </c>
      <c r="O3335" s="18">
        <v>124.0</v>
      </c>
      <c r="P3335" s="18">
        <v>125.0</v>
      </c>
      <c r="Q3335" s="18">
        <v>107.0</v>
      </c>
      <c r="R3335" s="18">
        <v>96.0</v>
      </c>
      <c r="S3335" s="18">
        <v>90.0</v>
      </c>
      <c r="T3335" s="18">
        <v>116.0</v>
      </c>
      <c r="U3335" s="18">
        <v>129.0</v>
      </c>
      <c r="V3335" s="18">
        <v>110.0</v>
      </c>
      <c r="W3335" s="18">
        <v>109.0</v>
      </c>
      <c r="X3335" s="18">
        <v>78.0</v>
      </c>
      <c r="Y3335" s="18">
        <v>64.0</v>
      </c>
      <c r="Z3335" s="19" t="str">
        <f t="shared" si="6"/>
        <v/>
      </c>
      <c r="AA3335" s="19" t="str">
        <f t="shared" si="19"/>
        <v/>
      </c>
      <c r="AB3335" s="19">
        <f t="shared" si="8"/>
        <v>1148</v>
      </c>
      <c r="AC3335" s="19">
        <f t="shared" si="20"/>
        <v>104.3636364</v>
      </c>
      <c r="AD3335" s="19">
        <f t="shared" si="21"/>
        <v>190.5</v>
      </c>
      <c r="AE3335" s="19" t="str">
        <f t="shared" si="22"/>
        <v>Нет моды</v>
      </c>
      <c r="AF3335" s="19">
        <f t="shared" si="23"/>
        <v>64</v>
      </c>
      <c r="AG3335" s="19">
        <f t="shared" si="24"/>
        <v>129</v>
      </c>
      <c r="AH3335" s="20" t="str">
        <f t="shared" si="14"/>
        <v>Город: 80%; Село: 20%</v>
      </c>
      <c r="AI3335" s="21"/>
      <c r="AJ3335" s="21"/>
      <c r="AK3335" s="21"/>
      <c r="AL3335" s="22">
        <f t="shared" si="25"/>
        <v>1</v>
      </c>
    </row>
    <row r="3336" ht="12.75" customHeight="1">
      <c r="A3336" s="13" t="s">
        <v>208</v>
      </c>
      <c r="B3336" s="13" t="str">
        <f>IFERROR(__xludf.DUMMYFUNCTION("REGEXREPLACE(A3336, ""\d"", """")"),"         Саратовская область")</f>
        <v>         Саратовская область</v>
      </c>
      <c r="C3336" s="14" t="str">
        <f t="shared" si="15"/>
        <v>Саратовская область</v>
      </c>
      <c r="D3336" s="3">
        <f t="shared" si="16"/>
        <v>2</v>
      </c>
      <c r="E3336" s="15" t="s">
        <v>42</v>
      </c>
      <c r="F3336" s="13" t="str">
        <f>IFERROR(__xludf.DUMMYFUNCTION("REGEXEXTRACT(E3336, ""[А-Яа-я].*"")"),"Ишемическая болезнь сердца")</f>
        <v>Ишемическая болезнь сердца</v>
      </c>
      <c r="G3336" s="16">
        <f t="shared" si="17"/>
        <v>2</v>
      </c>
      <c r="H3336" s="13" t="s">
        <v>28</v>
      </c>
      <c r="I3336" s="13" t="str">
        <f>IFERROR(__xludf.DUMMYFUNCTION("REGEXREPLACE(H3336, "".*\s"", """")"),"человек")</f>
        <v>человек</v>
      </c>
      <c r="J3336" s="13" t="s">
        <v>29</v>
      </c>
      <c r="K3336" s="17" t="str">
        <f>IFERROR(__xludf.DUMMYFUNCTION("REGEXREPLACE(J3336, ""^[\d\s]+"", """")"),"значение показателя за год")</f>
        <v>значение показателя за год</v>
      </c>
      <c r="L3336" s="16">
        <f t="shared" si="18"/>
        <v>2</v>
      </c>
      <c r="M3336" s="13" t="s">
        <v>30</v>
      </c>
      <c r="N3336" s="13" t="str">
        <f>IFERROR(__xludf.DUMMYFUNCTION("REGEXEXTRACT(M3336, "" (.+)$"")"),"все население")</f>
        <v>все население</v>
      </c>
      <c r="O3336" s="18">
        <v>10239.0</v>
      </c>
      <c r="P3336" s="18">
        <v>10379.0</v>
      </c>
      <c r="Q3336" s="18">
        <v>10466.0</v>
      </c>
      <c r="R3336" s="18">
        <v>10703.0</v>
      </c>
      <c r="S3336" s="18">
        <v>10501.0</v>
      </c>
      <c r="T3336" s="18">
        <v>10924.0</v>
      </c>
      <c r="U3336" s="18">
        <v>10206.0</v>
      </c>
      <c r="V3336" s="18">
        <v>12909.0</v>
      </c>
      <c r="W3336" s="18">
        <v>13386.0</v>
      </c>
      <c r="X3336" s="18">
        <v>9467.0</v>
      </c>
      <c r="Y3336" s="18">
        <v>8767.0</v>
      </c>
      <c r="Z3336" s="19">
        <f t="shared" si="6"/>
        <v>117947</v>
      </c>
      <c r="AA3336" s="19" t="str">
        <f t="shared" si="19"/>
        <v/>
      </c>
      <c r="AB3336" s="19" t="str">
        <f t="shared" si="8"/>
        <v/>
      </c>
      <c r="AC3336" s="19">
        <f t="shared" si="20"/>
        <v>10722.45455</v>
      </c>
      <c r="AD3336" s="19">
        <f t="shared" si="21"/>
        <v>4448</v>
      </c>
      <c r="AE3336" s="19" t="str">
        <f t="shared" si="22"/>
        <v>Нет моды</v>
      </c>
      <c r="AF3336" s="19">
        <f t="shared" si="23"/>
        <v>8767</v>
      </c>
      <c r="AG3336" s="19">
        <f t="shared" si="24"/>
        <v>13386</v>
      </c>
      <c r="AH3336" s="20" t="str">
        <f t="shared" si="14"/>
        <v/>
      </c>
      <c r="AI3336" s="21"/>
      <c r="AJ3336" s="21"/>
      <c r="AK3336" s="21"/>
      <c r="AL3336" s="22">
        <f t="shared" si="25"/>
        <v>1</v>
      </c>
    </row>
    <row r="3337" ht="12.75" customHeight="1">
      <c r="A3337" s="13" t="s">
        <v>208</v>
      </c>
      <c r="B3337" s="13" t="str">
        <f>IFERROR(__xludf.DUMMYFUNCTION("REGEXREPLACE(A3337, ""\d"", """")"),"         Саратовская область")</f>
        <v>         Саратовская область</v>
      </c>
      <c r="C3337" s="14" t="str">
        <f t="shared" si="15"/>
        <v>Саратовская область</v>
      </c>
      <c r="D3337" s="3">
        <f t="shared" si="16"/>
        <v>2</v>
      </c>
      <c r="E3337" s="15" t="s">
        <v>42</v>
      </c>
      <c r="F3337" s="13" t="str">
        <f>IFERROR(__xludf.DUMMYFUNCTION("REGEXEXTRACT(E3337, ""[А-Яа-я].*"")"),"Ишемическая болезнь сердца")</f>
        <v>Ишемическая болезнь сердца</v>
      </c>
      <c r="G3337" s="16">
        <f t="shared" si="17"/>
        <v>2</v>
      </c>
      <c r="H3337" s="13" t="s">
        <v>28</v>
      </c>
      <c r="I3337" s="13" t="str">
        <f>IFERROR(__xludf.DUMMYFUNCTION("REGEXREPLACE(H3337, "".*\s"", """")"),"человек")</f>
        <v>человек</v>
      </c>
      <c r="J3337" s="13" t="s">
        <v>29</v>
      </c>
      <c r="K3337" s="17" t="str">
        <f>IFERROR(__xludf.DUMMYFUNCTION("REGEXREPLACE(J3337, ""^[\d\s]+"", """")"),"значение показателя за год")</f>
        <v>значение показателя за год</v>
      </c>
      <c r="L3337" s="16">
        <f t="shared" si="18"/>
        <v>2</v>
      </c>
      <c r="M3337" s="13" t="s">
        <v>31</v>
      </c>
      <c r="N3337" s="13" t="str">
        <f>IFERROR(__xludf.DUMMYFUNCTION("REGEXEXTRACT(M3337, "" (.+)$"")"),"городское население")</f>
        <v>городское население</v>
      </c>
      <c r="O3337" s="18">
        <v>7661.0</v>
      </c>
      <c r="P3337" s="18">
        <v>7707.0</v>
      </c>
      <c r="Q3337" s="18">
        <v>7654.0</v>
      </c>
      <c r="R3337" s="18">
        <v>7842.0</v>
      </c>
      <c r="S3337" s="18">
        <v>7635.0</v>
      </c>
      <c r="T3337" s="18">
        <v>7918.0</v>
      </c>
      <c r="U3337" s="18">
        <v>7431.0</v>
      </c>
      <c r="V3337" s="18">
        <v>9531.0</v>
      </c>
      <c r="W3337" s="18">
        <v>9932.0</v>
      </c>
      <c r="X3337" s="18">
        <v>7001.0</v>
      </c>
      <c r="Y3337" s="18">
        <v>6653.0</v>
      </c>
      <c r="Z3337" s="19" t="str">
        <f t="shared" si="6"/>
        <v/>
      </c>
      <c r="AA3337" s="19">
        <f t="shared" si="19"/>
        <v>86965</v>
      </c>
      <c r="AB3337" s="19" t="str">
        <f t="shared" si="8"/>
        <v/>
      </c>
      <c r="AC3337" s="19">
        <f t="shared" si="20"/>
        <v>7905.909091</v>
      </c>
      <c r="AD3337" s="19">
        <f t="shared" si="21"/>
        <v>9499</v>
      </c>
      <c r="AE3337" s="19" t="str">
        <f t="shared" si="22"/>
        <v>Нет моды</v>
      </c>
      <c r="AF3337" s="19">
        <f t="shared" si="23"/>
        <v>6653</v>
      </c>
      <c r="AG3337" s="19">
        <f t="shared" si="24"/>
        <v>9932</v>
      </c>
      <c r="AH3337" s="20" t="str">
        <f t="shared" si="14"/>
        <v/>
      </c>
      <c r="AI3337" s="21"/>
      <c r="AJ3337" s="21"/>
      <c r="AK3337" s="21"/>
      <c r="AL3337" s="22">
        <f t="shared" si="25"/>
        <v>1</v>
      </c>
    </row>
    <row r="3338" ht="12.75" customHeight="1">
      <c r="A3338" s="13" t="s">
        <v>208</v>
      </c>
      <c r="B3338" s="13" t="str">
        <f>IFERROR(__xludf.DUMMYFUNCTION("REGEXREPLACE(A3338, ""\d"", """")"),"         Саратовская область")</f>
        <v>         Саратовская область</v>
      </c>
      <c r="C3338" s="14" t="str">
        <f t="shared" si="15"/>
        <v>Саратовская область</v>
      </c>
      <c r="D3338" s="3">
        <f t="shared" si="16"/>
        <v>2</v>
      </c>
      <c r="E3338" s="15" t="s">
        <v>42</v>
      </c>
      <c r="F3338" s="13" t="str">
        <f>IFERROR(__xludf.DUMMYFUNCTION("REGEXEXTRACT(E3338, ""[А-Яа-я].*"")"),"Ишемическая болезнь сердца")</f>
        <v>Ишемическая болезнь сердца</v>
      </c>
      <c r="G3338" s="16">
        <f t="shared" si="17"/>
        <v>2</v>
      </c>
      <c r="H3338" s="13" t="s">
        <v>28</v>
      </c>
      <c r="I3338" s="13" t="str">
        <f>IFERROR(__xludf.DUMMYFUNCTION("REGEXREPLACE(H3338, "".*\s"", """")"),"человек")</f>
        <v>человек</v>
      </c>
      <c r="J3338" s="13" t="s">
        <v>29</v>
      </c>
      <c r="K3338" s="17" t="str">
        <f>IFERROR(__xludf.DUMMYFUNCTION("REGEXREPLACE(J3338, ""^[\d\s]+"", """")"),"значение показателя за год")</f>
        <v>значение показателя за год</v>
      </c>
      <c r="L3338" s="16">
        <f t="shared" si="18"/>
        <v>2</v>
      </c>
      <c r="M3338" s="13" t="s">
        <v>32</v>
      </c>
      <c r="N3338" s="13" t="str">
        <f>IFERROR(__xludf.DUMMYFUNCTION("REGEXEXTRACT(M3338, "" (.+)$"")"),"сельское население")</f>
        <v>сельское население</v>
      </c>
      <c r="O3338" s="18">
        <v>2578.0</v>
      </c>
      <c r="P3338" s="18">
        <v>2672.0</v>
      </c>
      <c r="Q3338" s="18">
        <v>2812.0</v>
      </c>
      <c r="R3338" s="18">
        <v>2861.0</v>
      </c>
      <c r="S3338" s="18">
        <v>2866.0</v>
      </c>
      <c r="T3338" s="18">
        <v>3006.0</v>
      </c>
      <c r="U3338" s="18">
        <v>2775.0</v>
      </c>
      <c r="V3338" s="18">
        <v>3378.0</v>
      </c>
      <c r="W3338" s="18">
        <v>3454.0</v>
      </c>
      <c r="X3338" s="18">
        <v>2466.0</v>
      </c>
      <c r="Y3338" s="18">
        <v>2114.0</v>
      </c>
      <c r="Z3338" s="19" t="str">
        <f t="shared" si="6"/>
        <v/>
      </c>
      <c r="AA3338" s="19" t="str">
        <f t="shared" si="19"/>
        <v/>
      </c>
      <c r="AB3338" s="19">
        <f t="shared" si="8"/>
        <v>30982</v>
      </c>
      <c r="AC3338" s="19">
        <f t="shared" si="20"/>
        <v>2816.545455</v>
      </c>
      <c r="AD3338" s="19">
        <f t="shared" si="21"/>
        <v>5053.5</v>
      </c>
      <c r="AE3338" s="19" t="str">
        <f t="shared" si="22"/>
        <v>Нет моды</v>
      </c>
      <c r="AF3338" s="19">
        <f t="shared" si="23"/>
        <v>2114</v>
      </c>
      <c r="AG3338" s="19">
        <f t="shared" si="24"/>
        <v>3454</v>
      </c>
      <c r="AH3338" s="20" t="str">
        <f t="shared" si="14"/>
        <v>Город: 74%; Село: 26%</v>
      </c>
      <c r="AI3338" s="21"/>
      <c r="AJ3338" s="21"/>
      <c r="AK3338" s="21"/>
      <c r="AL3338" s="22">
        <f t="shared" si="25"/>
        <v>1</v>
      </c>
    </row>
    <row r="3339" ht="12.75" customHeight="1">
      <c r="A3339" s="13" t="s">
        <v>208</v>
      </c>
      <c r="B3339" s="13" t="str">
        <f>IFERROR(__xludf.DUMMYFUNCTION("REGEXREPLACE(A3339, ""\d"", """")"),"         Саратовская область")</f>
        <v>         Саратовская область</v>
      </c>
      <c r="C3339" s="14" t="str">
        <f t="shared" si="15"/>
        <v>Саратовская область</v>
      </c>
      <c r="D3339" s="3">
        <f t="shared" si="16"/>
        <v>2</v>
      </c>
      <c r="E3339" s="15" t="s">
        <v>43</v>
      </c>
      <c r="F3339" s="13" t="str">
        <f>IFERROR(__xludf.DUMMYFUNCTION("REGEXEXTRACT(E3339, ""[А-Яа-я].*"")"),"Новообразования")</f>
        <v>Новообразования</v>
      </c>
      <c r="G3339" s="16">
        <f t="shared" si="17"/>
        <v>2</v>
      </c>
      <c r="H3339" s="13" t="s">
        <v>28</v>
      </c>
      <c r="I3339" s="13" t="str">
        <f>IFERROR(__xludf.DUMMYFUNCTION("REGEXREPLACE(H3339, "".*\s"", """")"),"человек")</f>
        <v>человек</v>
      </c>
      <c r="J3339" s="13" t="s">
        <v>29</v>
      </c>
      <c r="K3339" s="17" t="str">
        <f>IFERROR(__xludf.DUMMYFUNCTION("REGEXREPLACE(J3339, ""^[\d\s]+"", """")"),"значение показателя за год")</f>
        <v>значение показателя за год</v>
      </c>
      <c r="L3339" s="16">
        <f t="shared" si="18"/>
        <v>2</v>
      </c>
      <c r="M3339" s="13" t="s">
        <v>30</v>
      </c>
      <c r="N3339" s="13" t="str">
        <f>IFERROR(__xludf.DUMMYFUNCTION("REGEXEXTRACT(M3339, "" (.+)$"")"),"все население")</f>
        <v>все население</v>
      </c>
      <c r="O3339" s="18">
        <v>4506.0</v>
      </c>
      <c r="P3339" s="18">
        <v>4522.0</v>
      </c>
      <c r="Q3339" s="18">
        <v>4766.0</v>
      </c>
      <c r="R3339" s="18">
        <v>4655.0</v>
      </c>
      <c r="S3339" s="18">
        <v>4821.0</v>
      </c>
      <c r="T3339" s="18">
        <v>4731.0</v>
      </c>
      <c r="U3339" s="18">
        <v>5238.0</v>
      </c>
      <c r="V3339" s="18">
        <v>5114.0</v>
      </c>
      <c r="W3339" s="18">
        <v>4824.0</v>
      </c>
      <c r="X3339" s="18">
        <v>4660.0</v>
      </c>
      <c r="Y3339" s="18">
        <v>4637.0</v>
      </c>
      <c r="Z3339" s="19">
        <f t="shared" si="6"/>
        <v>52474</v>
      </c>
      <c r="AA3339" s="19" t="str">
        <f t="shared" si="19"/>
        <v/>
      </c>
      <c r="AB3339" s="19" t="str">
        <f t="shared" si="8"/>
        <v/>
      </c>
      <c r="AC3339" s="19">
        <f t="shared" si="20"/>
        <v>4770.363636</v>
      </c>
      <c r="AD3339" s="19">
        <f t="shared" si="21"/>
        <v>3980</v>
      </c>
      <c r="AE3339" s="19" t="str">
        <f t="shared" si="22"/>
        <v>Нет моды</v>
      </c>
      <c r="AF3339" s="19">
        <f t="shared" si="23"/>
        <v>4506</v>
      </c>
      <c r="AG3339" s="19">
        <f t="shared" si="24"/>
        <v>5238</v>
      </c>
      <c r="AH3339" s="20" t="str">
        <f t="shared" si="14"/>
        <v/>
      </c>
      <c r="AI3339" s="21"/>
      <c r="AJ3339" s="21"/>
      <c r="AK3339" s="21"/>
      <c r="AL3339" s="22">
        <f t="shared" si="25"/>
        <v>1</v>
      </c>
    </row>
    <row r="3340" ht="12.75" customHeight="1">
      <c r="A3340" s="13" t="s">
        <v>208</v>
      </c>
      <c r="B3340" s="13" t="str">
        <f>IFERROR(__xludf.DUMMYFUNCTION("REGEXREPLACE(A3340, ""\d"", """")"),"         Саратовская область")</f>
        <v>         Саратовская область</v>
      </c>
      <c r="C3340" s="14" t="str">
        <f t="shared" si="15"/>
        <v>Саратовская область</v>
      </c>
      <c r="D3340" s="3">
        <f t="shared" si="16"/>
        <v>2</v>
      </c>
      <c r="E3340" s="15" t="s">
        <v>43</v>
      </c>
      <c r="F3340" s="13" t="str">
        <f>IFERROR(__xludf.DUMMYFUNCTION("REGEXEXTRACT(E3340, ""[А-Яа-я].*"")"),"Новообразования")</f>
        <v>Новообразования</v>
      </c>
      <c r="G3340" s="16">
        <f t="shared" si="17"/>
        <v>2</v>
      </c>
      <c r="H3340" s="13" t="s">
        <v>28</v>
      </c>
      <c r="I3340" s="13" t="str">
        <f>IFERROR(__xludf.DUMMYFUNCTION("REGEXREPLACE(H3340, "".*\s"", """")"),"человек")</f>
        <v>человек</v>
      </c>
      <c r="J3340" s="13" t="s">
        <v>29</v>
      </c>
      <c r="K3340" s="17" t="str">
        <f>IFERROR(__xludf.DUMMYFUNCTION("REGEXREPLACE(J3340, ""^[\d\s]+"", """")"),"значение показателя за год")</f>
        <v>значение показателя за год</v>
      </c>
      <c r="L3340" s="16">
        <f t="shared" si="18"/>
        <v>2</v>
      </c>
      <c r="M3340" s="13" t="s">
        <v>31</v>
      </c>
      <c r="N3340" s="13" t="str">
        <f>IFERROR(__xludf.DUMMYFUNCTION("REGEXEXTRACT(M3340, "" (.+)$"")"),"городское население")</f>
        <v>городское население</v>
      </c>
      <c r="O3340" s="18">
        <v>3403.0</v>
      </c>
      <c r="P3340" s="18">
        <v>3391.0</v>
      </c>
      <c r="Q3340" s="18">
        <v>3550.0</v>
      </c>
      <c r="R3340" s="18">
        <v>3474.0</v>
      </c>
      <c r="S3340" s="18">
        <v>3579.0</v>
      </c>
      <c r="T3340" s="18">
        <v>3516.0</v>
      </c>
      <c r="U3340" s="18">
        <v>3946.0</v>
      </c>
      <c r="V3340" s="18">
        <v>3875.0</v>
      </c>
      <c r="W3340" s="18">
        <v>3634.0</v>
      </c>
      <c r="X3340" s="18">
        <v>3495.0</v>
      </c>
      <c r="Y3340" s="18">
        <v>3478.0</v>
      </c>
      <c r="Z3340" s="19" t="str">
        <f t="shared" si="6"/>
        <v/>
      </c>
      <c r="AA3340" s="19">
        <f t="shared" si="19"/>
        <v>39341</v>
      </c>
      <c r="AB3340" s="19" t="str">
        <f t="shared" si="8"/>
        <v/>
      </c>
      <c r="AC3340" s="19">
        <f t="shared" si="20"/>
        <v>3576.454545</v>
      </c>
      <c r="AD3340" s="19">
        <f t="shared" si="21"/>
        <v>4226</v>
      </c>
      <c r="AE3340" s="19" t="str">
        <f t="shared" si="22"/>
        <v>Нет моды</v>
      </c>
      <c r="AF3340" s="19">
        <f t="shared" si="23"/>
        <v>3391</v>
      </c>
      <c r="AG3340" s="19">
        <f t="shared" si="24"/>
        <v>3946</v>
      </c>
      <c r="AH3340" s="20" t="str">
        <f t="shared" si="14"/>
        <v/>
      </c>
      <c r="AI3340" s="21"/>
      <c r="AJ3340" s="21"/>
      <c r="AK3340" s="21"/>
      <c r="AL3340" s="22">
        <f t="shared" si="25"/>
        <v>1</v>
      </c>
    </row>
    <row r="3341" ht="12.75" customHeight="1">
      <c r="A3341" s="13" t="s">
        <v>208</v>
      </c>
      <c r="B3341" s="13" t="str">
        <f>IFERROR(__xludf.DUMMYFUNCTION("REGEXREPLACE(A3341, ""\d"", """")"),"         Саратовская область")</f>
        <v>         Саратовская область</v>
      </c>
      <c r="C3341" s="14" t="str">
        <f t="shared" si="15"/>
        <v>Саратовская область</v>
      </c>
      <c r="D3341" s="3">
        <f t="shared" si="16"/>
        <v>2</v>
      </c>
      <c r="E3341" s="15" t="s">
        <v>43</v>
      </c>
      <c r="F3341" s="13" t="str">
        <f>IFERROR(__xludf.DUMMYFUNCTION("REGEXEXTRACT(E3341, ""[А-Яа-я].*"")"),"Новообразования")</f>
        <v>Новообразования</v>
      </c>
      <c r="G3341" s="16">
        <f t="shared" si="17"/>
        <v>2</v>
      </c>
      <c r="H3341" s="13" t="s">
        <v>28</v>
      </c>
      <c r="I3341" s="13" t="str">
        <f>IFERROR(__xludf.DUMMYFUNCTION("REGEXREPLACE(H3341, "".*\s"", """")"),"человек")</f>
        <v>человек</v>
      </c>
      <c r="J3341" s="13" t="s">
        <v>29</v>
      </c>
      <c r="K3341" s="17" t="str">
        <f>IFERROR(__xludf.DUMMYFUNCTION("REGEXREPLACE(J3341, ""^[\d\s]+"", """")"),"значение показателя за год")</f>
        <v>значение показателя за год</v>
      </c>
      <c r="L3341" s="16">
        <f t="shared" si="18"/>
        <v>2</v>
      </c>
      <c r="M3341" s="13" t="s">
        <v>32</v>
      </c>
      <c r="N3341" s="13" t="str">
        <f>IFERROR(__xludf.DUMMYFUNCTION("REGEXEXTRACT(M3341, "" (.+)$"")"),"сельское население")</f>
        <v>сельское население</v>
      </c>
      <c r="O3341" s="18">
        <v>1103.0</v>
      </c>
      <c r="P3341" s="18">
        <v>1131.0</v>
      </c>
      <c r="Q3341" s="18">
        <v>1216.0</v>
      </c>
      <c r="R3341" s="18">
        <v>1181.0</v>
      </c>
      <c r="S3341" s="18">
        <v>1242.0</v>
      </c>
      <c r="T3341" s="18">
        <v>1215.0</v>
      </c>
      <c r="U3341" s="18">
        <v>1292.0</v>
      </c>
      <c r="V3341" s="18">
        <v>1239.0</v>
      </c>
      <c r="W3341" s="18">
        <v>1190.0</v>
      </c>
      <c r="X3341" s="18">
        <v>1165.0</v>
      </c>
      <c r="Y3341" s="18">
        <v>1159.0</v>
      </c>
      <c r="Z3341" s="19" t="str">
        <f t="shared" si="6"/>
        <v/>
      </c>
      <c r="AA3341" s="19" t="str">
        <f t="shared" si="19"/>
        <v/>
      </c>
      <c r="AB3341" s="19">
        <f t="shared" si="8"/>
        <v>13133</v>
      </c>
      <c r="AC3341" s="19">
        <f t="shared" si="20"/>
        <v>1193.909091</v>
      </c>
      <c r="AD3341" s="19">
        <f t="shared" si="21"/>
        <v>2341.5</v>
      </c>
      <c r="AE3341" s="19" t="str">
        <f t="shared" si="22"/>
        <v>Нет моды</v>
      </c>
      <c r="AF3341" s="19">
        <f t="shared" si="23"/>
        <v>1103</v>
      </c>
      <c r="AG3341" s="19">
        <f t="shared" si="24"/>
        <v>1292</v>
      </c>
      <c r="AH3341" s="20" t="str">
        <f t="shared" si="14"/>
        <v>Город: 75%; Село: 25%</v>
      </c>
      <c r="AI3341" s="21"/>
      <c r="AJ3341" s="21"/>
      <c r="AK3341" s="21"/>
      <c r="AL3341" s="22">
        <f t="shared" si="25"/>
        <v>1</v>
      </c>
    </row>
    <row r="3342" ht="12.75" customHeight="1">
      <c r="A3342" s="13" t="s">
        <v>208</v>
      </c>
      <c r="B3342" s="13" t="str">
        <f>IFERROR(__xludf.DUMMYFUNCTION("REGEXREPLACE(A3342, ""\d"", """")"),"         Саратовская область")</f>
        <v>         Саратовская область</v>
      </c>
      <c r="C3342" s="14" t="str">
        <f t="shared" si="15"/>
        <v>Саратовская область</v>
      </c>
      <c r="D3342" s="3">
        <f t="shared" si="16"/>
        <v>2</v>
      </c>
      <c r="E3342" s="15" t="s">
        <v>44</v>
      </c>
      <c r="F3342" s="13" t="str">
        <f>IFERROR(__xludf.DUMMYFUNCTION("REGEXEXTRACT(E3342,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42" s="16">
        <f t="shared" si="17"/>
        <v>2</v>
      </c>
      <c r="H3342" s="13" t="s">
        <v>28</v>
      </c>
      <c r="I3342" s="13" t="str">
        <f>IFERROR(__xludf.DUMMYFUNCTION("REGEXREPLACE(H3342, "".*\s"", """")"),"человек")</f>
        <v>человек</v>
      </c>
      <c r="J3342" s="13" t="s">
        <v>29</v>
      </c>
      <c r="K3342" s="17" t="str">
        <f>IFERROR(__xludf.DUMMYFUNCTION("REGEXREPLACE(J3342, ""^[\d\s]+"", """")"),"значение показателя за год")</f>
        <v>значение показателя за год</v>
      </c>
      <c r="L3342" s="16">
        <f t="shared" si="18"/>
        <v>2</v>
      </c>
      <c r="M3342" s="13" t="s">
        <v>30</v>
      </c>
      <c r="N3342" s="13" t="str">
        <f>IFERROR(__xludf.DUMMYFUNCTION("REGEXEXTRACT(M3342, "" (.+)$"")"),"все население")</f>
        <v>все население</v>
      </c>
      <c r="O3342" s="18">
        <v>91.0</v>
      </c>
      <c r="P3342" s="23" t="s">
        <v>37</v>
      </c>
      <c r="Q3342" s="18">
        <v>88.0</v>
      </c>
      <c r="R3342" s="18">
        <v>98.0</v>
      </c>
      <c r="S3342" s="23" t="s">
        <v>37</v>
      </c>
      <c r="T3342" s="23" t="s">
        <v>37</v>
      </c>
      <c r="U3342" s="23" t="s">
        <v>37</v>
      </c>
      <c r="V3342" s="23" t="s">
        <v>37</v>
      </c>
      <c r="W3342" s="23" t="s">
        <v>37</v>
      </c>
      <c r="X3342" s="23" t="s">
        <v>37</v>
      </c>
      <c r="Y3342" s="23" t="s">
        <v>37</v>
      </c>
      <c r="Z3342" s="19">
        <f t="shared" si="6"/>
        <v>277</v>
      </c>
      <c r="AA3342" s="19" t="str">
        <f t="shared" si="19"/>
        <v/>
      </c>
      <c r="AB3342" s="19" t="str">
        <f t="shared" si="8"/>
        <v/>
      </c>
      <c r="AC3342" s="19">
        <f t="shared" si="20"/>
        <v>92.33333333</v>
      </c>
      <c r="AD3342" s="19">
        <f t="shared" si="21"/>
        <v>1173</v>
      </c>
      <c r="AE3342" s="19" t="str">
        <f t="shared" si="22"/>
        <v>Нет моды</v>
      </c>
      <c r="AF3342" s="19">
        <f t="shared" si="23"/>
        <v>88</v>
      </c>
      <c r="AG3342" s="19">
        <f t="shared" si="24"/>
        <v>98</v>
      </c>
      <c r="AH3342" s="20" t="str">
        <f t="shared" si="14"/>
        <v/>
      </c>
      <c r="AI3342" s="24"/>
      <c r="AJ3342" s="24"/>
      <c r="AK3342" s="24"/>
      <c r="AL3342" s="22">
        <f t="shared" si="25"/>
        <v>1</v>
      </c>
    </row>
    <row r="3343" ht="12.75" customHeight="1">
      <c r="A3343" s="13" t="s">
        <v>208</v>
      </c>
      <c r="B3343" s="13" t="str">
        <f>IFERROR(__xludf.DUMMYFUNCTION("REGEXREPLACE(A3343, ""\d"", """")"),"         Саратовская область")</f>
        <v>         Саратовская область</v>
      </c>
      <c r="C3343" s="14" t="str">
        <f t="shared" si="15"/>
        <v>Саратовская область</v>
      </c>
      <c r="D3343" s="3">
        <f t="shared" si="16"/>
        <v>2</v>
      </c>
      <c r="E3343" s="15" t="s">
        <v>44</v>
      </c>
      <c r="F3343" s="13" t="str">
        <f>IFERROR(__xludf.DUMMYFUNCTION("REGEXEXTRACT(E3343,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43" s="16">
        <f t="shared" si="17"/>
        <v>2</v>
      </c>
      <c r="H3343" s="13" t="s">
        <v>28</v>
      </c>
      <c r="I3343" s="13" t="str">
        <f>IFERROR(__xludf.DUMMYFUNCTION("REGEXREPLACE(H3343, "".*\s"", """")"),"человек")</f>
        <v>человек</v>
      </c>
      <c r="J3343" s="13" t="s">
        <v>29</v>
      </c>
      <c r="K3343" s="17" t="str">
        <f>IFERROR(__xludf.DUMMYFUNCTION("REGEXREPLACE(J3343, ""^[\d\s]+"", """")"),"значение показателя за год")</f>
        <v>значение показателя за год</v>
      </c>
      <c r="L3343" s="16">
        <f t="shared" si="18"/>
        <v>2</v>
      </c>
      <c r="M3343" s="13" t="s">
        <v>31</v>
      </c>
      <c r="N3343" s="13" t="str">
        <f>IFERROR(__xludf.DUMMYFUNCTION("REGEXEXTRACT(M3343, "" (.+)$"")"),"городское население")</f>
        <v>городское население</v>
      </c>
      <c r="O3343" s="18">
        <v>61.0</v>
      </c>
      <c r="P3343" s="23" t="s">
        <v>37</v>
      </c>
      <c r="Q3343" s="18">
        <v>59.0</v>
      </c>
      <c r="R3343" s="18">
        <v>68.0</v>
      </c>
      <c r="S3343" s="23" t="s">
        <v>37</v>
      </c>
      <c r="T3343" s="23" t="s">
        <v>37</v>
      </c>
      <c r="U3343" s="23" t="s">
        <v>37</v>
      </c>
      <c r="V3343" s="23" t="s">
        <v>37</v>
      </c>
      <c r="W3343" s="23" t="s">
        <v>37</v>
      </c>
      <c r="X3343" s="23" t="s">
        <v>37</v>
      </c>
      <c r="Y3343" s="23" t="s">
        <v>37</v>
      </c>
      <c r="Z3343" s="19" t="str">
        <f t="shared" si="6"/>
        <v/>
      </c>
      <c r="AA3343" s="19">
        <f t="shared" si="19"/>
        <v>188</v>
      </c>
      <c r="AB3343" s="19" t="str">
        <f t="shared" si="8"/>
        <v/>
      </c>
      <c r="AC3343" s="19">
        <f t="shared" si="20"/>
        <v>62.66666667</v>
      </c>
      <c r="AD3343" s="19">
        <f t="shared" si="21"/>
        <v>78</v>
      </c>
      <c r="AE3343" s="19" t="str">
        <f t="shared" si="22"/>
        <v>Нет моды</v>
      </c>
      <c r="AF3343" s="19">
        <f t="shared" si="23"/>
        <v>59</v>
      </c>
      <c r="AG3343" s="19">
        <f t="shared" si="24"/>
        <v>68</v>
      </c>
      <c r="AH3343" s="20" t="str">
        <f t="shared" si="14"/>
        <v/>
      </c>
      <c r="AI3343" s="24"/>
      <c r="AJ3343" s="24"/>
      <c r="AK3343" s="24"/>
      <c r="AL3343" s="22">
        <f t="shared" si="25"/>
        <v>1</v>
      </c>
    </row>
    <row r="3344" ht="12.75" customHeight="1">
      <c r="A3344" s="13" t="s">
        <v>208</v>
      </c>
      <c r="B3344" s="13" t="str">
        <f>IFERROR(__xludf.DUMMYFUNCTION("REGEXREPLACE(A3344, ""\d"", """")"),"         Саратовская область")</f>
        <v>         Саратовская область</v>
      </c>
      <c r="C3344" s="14" t="str">
        <f t="shared" si="15"/>
        <v>Саратовская область</v>
      </c>
      <c r="D3344" s="3">
        <f t="shared" si="16"/>
        <v>2</v>
      </c>
      <c r="E3344" s="15" t="s">
        <v>44</v>
      </c>
      <c r="F3344" s="13" t="str">
        <f>IFERROR(__xludf.DUMMYFUNCTION("REGEXEXTRACT(E3344,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44" s="16">
        <f t="shared" si="17"/>
        <v>2</v>
      </c>
      <c r="H3344" s="13" t="s">
        <v>28</v>
      </c>
      <c r="I3344" s="13" t="str">
        <f>IFERROR(__xludf.DUMMYFUNCTION("REGEXREPLACE(H3344, "".*\s"", """")"),"человек")</f>
        <v>человек</v>
      </c>
      <c r="J3344" s="13" t="s">
        <v>29</v>
      </c>
      <c r="K3344" s="17" t="str">
        <f>IFERROR(__xludf.DUMMYFUNCTION("REGEXREPLACE(J3344, ""^[\d\s]+"", """")"),"значение показателя за год")</f>
        <v>значение показателя за год</v>
      </c>
      <c r="L3344" s="16">
        <f t="shared" si="18"/>
        <v>2</v>
      </c>
      <c r="M3344" s="13" t="s">
        <v>32</v>
      </c>
      <c r="N3344" s="13" t="str">
        <f>IFERROR(__xludf.DUMMYFUNCTION("REGEXEXTRACT(M3344, "" (.+)$"")"),"сельское население")</f>
        <v>сельское население</v>
      </c>
      <c r="O3344" s="18">
        <v>30.0</v>
      </c>
      <c r="P3344" s="23" t="s">
        <v>37</v>
      </c>
      <c r="Q3344" s="18">
        <v>29.0</v>
      </c>
      <c r="R3344" s="18">
        <v>30.0</v>
      </c>
      <c r="S3344" s="23" t="s">
        <v>37</v>
      </c>
      <c r="T3344" s="23" t="s">
        <v>37</v>
      </c>
      <c r="U3344" s="23" t="s">
        <v>37</v>
      </c>
      <c r="V3344" s="23" t="s">
        <v>37</v>
      </c>
      <c r="W3344" s="23" t="s">
        <v>37</v>
      </c>
      <c r="X3344" s="23" t="s">
        <v>37</v>
      </c>
      <c r="Y3344" s="23" t="s">
        <v>37</v>
      </c>
      <c r="Z3344" s="19" t="str">
        <f t="shared" si="6"/>
        <v/>
      </c>
      <c r="AA3344" s="19" t="str">
        <f t="shared" si="19"/>
        <v/>
      </c>
      <c r="AB3344" s="19">
        <f t="shared" si="8"/>
        <v>89</v>
      </c>
      <c r="AC3344" s="19">
        <f t="shared" si="20"/>
        <v>29.66666667</v>
      </c>
      <c r="AD3344" s="19">
        <f t="shared" si="21"/>
        <v>44.5</v>
      </c>
      <c r="AE3344" s="19" t="str">
        <f t="shared" si="22"/>
        <v>Нет моды</v>
      </c>
      <c r="AF3344" s="19">
        <f t="shared" si="23"/>
        <v>29</v>
      </c>
      <c r="AG3344" s="19">
        <f t="shared" si="24"/>
        <v>30</v>
      </c>
      <c r="AH3344" s="20" t="str">
        <f t="shared" si="14"/>
        <v>Город: 68%; Село: 32%</v>
      </c>
      <c r="AI3344" s="24"/>
      <c r="AJ3344" s="24"/>
      <c r="AK3344" s="24"/>
      <c r="AL3344" s="22">
        <f t="shared" si="25"/>
        <v>1</v>
      </c>
    </row>
    <row r="3345" ht="12.75" customHeight="1">
      <c r="A3345" s="13" t="s">
        <v>208</v>
      </c>
      <c r="B3345" s="13" t="str">
        <f>IFERROR(__xludf.DUMMYFUNCTION("REGEXREPLACE(A3345, ""\d"", """")"),"         Саратовская область")</f>
        <v>         Саратовская область</v>
      </c>
      <c r="C3345" s="14" t="str">
        <f t="shared" si="15"/>
        <v>Саратовская область</v>
      </c>
      <c r="D3345" s="3">
        <f t="shared" si="16"/>
        <v>2</v>
      </c>
      <c r="E3345" s="15" t="s">
        <v>45</v>
      </c>
      <c r="F3345" s="13" t="str">
        <f>IFERROR(__xludf.DUMMYFUNCTION("REGEXEXTRACT(E3345, ""[А-Яа-я].*"")"),"Самоубийство")</f>
        <v>Самоубийство</v>
      </c>
      <c r="G3345" s="16">
        <f t="shared" si="17"/>
        <v>2</v>
      </c>
      <c r="H3345" s="13" t="s">
        <v>28</v>
      </c>
      <c r="I3345" s="13" t="str">
        <f>IFERROR(__xludf.DUMMYFUNCTION("REGEXREPLACE(H3345, "".*\s"", """")"),"человек")</f>
        <v>человек</v>
      </c>
      <c r="J3345" s="13" t="s">
        <v>29</v>
      </c>
      <c r="K3345" s="17" t="str">
        <f>IFERROR(__xludf.DUMMYFUNCTION("REGEXREPLACE(J3345, ""^[\d\s]+"", """")"),"значение показателя за год")</f>
        <v>значение показателя за год</v>
      </c>
      <c r="L3345" s="16">
        <f t="shared" si="18"/>
        <v>2</v>
      </c>
      <c r="M3345" s="13" t="s">
        <v>30</v>
      </c>
      <c r="N3345" s="13" t="str">
        <f>IFERROR(__xludf.DUMMYFUNCTION("REGEXEXTRACT(M3345, "" (.+)$"")"),"все население")</f>
        <v>все население</v>
      </c>
      <c r="O3345" s="18">
        <v>558.0</v>
      </c>
      <c r="P3345" s="18">
        <v>547.0</v>
      </c>
      <c r="Q3345" s="18">
        <v>506.0</v>
      </c>
      <c r="R3345" s="18">
        <v>470.0</v>
      </c>
      <c r="S3345" s="18">
        <v>412.0</v>
      </c>
      <c r="T3345" s="18">
        <v>318.0</v>
      </c>
      <c r="U3345" s="18">
        <v>299.0</v>
      </c>
      <c r="V3345" s="18">
        <v>256.0</v>
      </c>
      <c r="W3345" s="18">
        <v>292.0</v>
      </c>
      <c r="X3345" s="18">
        <v>266.0</v>
      </c>
      <c r="Y3345" s="18">
        <v>190.0</v>
      </c>
      <c r="Z3345" s="19">
        <f t="shared" si="6"/>
        <v>4114</v>
      </c>
      <c r="AA3345" s="19" t="str">
        <f t="shared" si="19"/>
        <v/>
      </c>
      <c r="AB3345" s="19" t="str">
        <f t="shared" si="8"/>
        <v/>
      </c>
      <c r="AC3345" s="19">
        <f t="shared" si="20"/>
        <v>374</v>
      </c>
      <c r="AD3345" s="19">
        <f t="shared" si="21"/>
        <v>295.5</v>
      </c>
      <c r="AE3345" s="19" t="str">
        <f t="shared" si="22"/>
        <v>Нет моды</v>
      </c>
      <c r="AF3345" s="19">
        <f t="shared" si="23"/>
        <v>190</v>
      </c>
      <c r="AG3345" s="19">
        <f t="shared" si="24"/>
        <v>558</v>
      </c>
      <c r="AH3345" s="20" t="str">
        <f t="shared" si="14"/>
        <v/>
      </c>
      <c r="AI3345" s="21"/>
      <c r="AJ3345" s="21"/>
      <c r="AK3345" s="21"/>
      <c r="AL3345" s="22">
        <f t="shared" si="25"/>
        <v>1</v>
      </c>
    </row>
    <row r="3346" ht="12.75" customHeight="1">
      <c r="A3346" s="13" t="s">
        <v>208</v>
      </c>
      <c r="B3346" s="13" t="str">
        <f>IFERROR(__xludf.DUMMYFUNCTION("REGEXREPLACE(A3346, ""\d"", """")"),"         Саратовская область")</f>
        <v>         Саратовская область</v>
      </c>
      <c r="C3346" s="14" t="str">
        <f t="shared" si="15"/>
        <v>Саратовская область</v>
      </c>
      <c r="D3346" s="3">
        <f t="shared" si="16"/>
        <v>2</v>
      </c>
      <c r="E3346" s="15" t="s">
        <v>45</v>
      </c>
      <c r="F3346" s="13" t="str">
        <f>IFERROR(__xludf.DUMMYFUNCTION("REGEXEXTRACT(E3346, ""[А-Яа-я].*"")"),"Самоубийство")</f>
        <v>Самоубийство</v>
      </c>
      <c r="G3346" s="16">
        <f t="shared" si="17"/>
        <v>2</v>
      </c>
      <c r="H3346" s="13" t="s">
        <v>28</v>
      </c>
      <c r="I3346" s="13" t="str">
        <f>IFERROR(__xludf.DUMMYFUNCTION("REGEXREPLACE(H3346, "".*\s"", """")"),"человек")</f>
        <v>человек</v>
      </c>
      <c r="J3346" s="13" t="s">
        <v>29</v>
      </c>
      <c r="K3346" s="17" t="str">
        <f>IFERROR(__xludf.DUMMYFUNCTION("REGEXREPLACE(J3346, ""^[\d\s]+"", """")"),"значение показателя за год")</f>
        <v>значение показателя за год</v>
      </c>
      <c r="L3346" s="16">
        <f t="shared" si="18"/>
        <v>2</v>
      </c>
      <c r="M3346" s="13" t="s">
        <v>31</v>
      </c>
      <c r="N3346" s="13" t="str">
        <f>IFERROR(__xludf.DUMMYFUNCTION("REGEXEXTRACT(M3346, "" (.+)$"")"),"городское население")</f>
        <v>городское население</v>
      </c>
      <c r="O3346" s="18">
        <v>339.0</v>
      </c>
      <c r="P3346" s="18">
        <v>368.0</v>
      </c>
      <c r="Q3346" s="18">
        <v>346.0</v>
      </c>
      <c r="R3346" s="18">
        <v>299.0</v>
      </c>
      <c r="S3346" s="18">
        <v>247.0</v>
      </c>
      <c r="T3346" s="18">
        <v>196.0</v>
      </c>
      <c r="U3346" s="18">
        <v>185.0</v>
      </c>
      <c r="V3346" s="18">
        <v>164.0</v>
      </c>
      <c r="W3346" s="18">
        <v>167.0</v>
      </c>
      <c r="X3346" s="18">
        <v>173.0</v>
      </c>
      <c r="Y3346" s="18">
        <v>109.0</v>
      </c>
      <c r="Z3346" s="19" t="str">
        <f t="shared" si="6"/>
        <v/>
      </c>
      <c r="AA3346" s="19">
        <f t="shared" si="19"/>
        <v>2593</v>
      </c>
      <c r="AB3346" s="19" t="str">
        <f t="shared" si="8"/>
        <v/>
      </c>
      <c r="AC3346" s="19">
        <f t="shared" si="20"/>
        <v>235.7272727</v>
      </c>
      <c r="AD3346" s="19">
        <f t="shared" si="21"/>
        <v>295.5</v>
      </c>
      <c r="AE3346" s="19" t="str">
        <f t="shared" si="22"/>
        <v>Нет моды</v>
      </c>
      <c r="AF3346" s="19">
        <f t="shared" si="23"/>
        <v>109</v>
      </c>
      <c r="AG3346" s="19">
        <f t="shared" si="24"/>
        <v>368</v>
      </c>
      <c r="AH3346" s="20" t="str">
        <f t="shared" si="14"/>
        <v/>
      </c>
      <c r="AI3346" s="21"/>
      <c r="AJ3346" s="21"/>
      <c r="AK3346" s="21"/>
      <c r="AL3346" s="22">
        <f t="shared" si="25"/>
        <v>1</v>
      </c>
    </row>
    <row r="3347" ht="12.75" customHeight="1">
      <c r="A3347" s="13" t="s">
        <v>208</v>
      </c>
      <c r="B3347" s="13" t="str">
        <f>IFERROR(__xludf.DUMMYFUNCTION("REGEXREPLACE(A3347, ""\d"", """")"),"         Саратовская область")</f>
        <v>         Саратовская область</v>
      </c>
      <c r="C3347" s="14" t="str">
        <f t="shared" si="15"/>
        <v>Саратовская область</v>
      </c>
      <c r="D3347" s="3">
        <f t="shared" si="16"/>
        <v>2</v>
      </c>
      <c r="E3347" s="15" t="s">
        <v>45</v>
      </c>
      <c r="F3347" s="13" t="str">
        <f>IFERROR(__xludf.DUMMYFUNCTION("REGEXEXTRACT(E3347, ""[А-Яа-я].*"")"),"Самоубийство")</f>
        <v>Самоубийство</v>
      </c>
      <c r="G3347" s="16">
        <f t="shared" si="17"/>
        <v>2</v>
      </c>
      <c r="H3347" s="13" t="s">
        <v>28</v>
      </c>
      <c r="I3347" s="13" t="str">
        <f>IFERROR(__xludf.DUMMYFUNCTION("REGEXREPLACE(H3347, "".*\s"", """")"),"человек")</f>
        <v>человек</v>
      </c>
      <c r="J3347" s="13" t="s">
        <v>29</v>
      </c>
      <c r="K3347" s="17" t="str">
        <f>IFERROR(__xludf.DUMMYFUNCTION("REGEXREPLACE(J3347, ""^[\d\s]+"", """")"),"значение показателя за год")</f>
        <v>значение показателя за год</v>
      </c>
      <c r="L3347" s="16">
        <f t="shared" si="18"/>
        <v>2</v>
      </c>
      <c r="M3347" s="13" t="s">
        <v>32</v>
      </c>
      <c r="N3347" s="13" t="str">
        <f>IFERROR(__xludf.DUMMYFUNCTION("REGEXEXTRACT(M3347, "" (.+)$"")"),"сельское население")</f>
        <v>сельское население</v>
      </c>
      <c r="O3347" s="18">
        <v>219.0</v>
      </c>
      <c r="P3347" s="18">
        <v>179.0</v>
      </c>
      <c r="Q3347" s="18">
        <v>160.0</v>
      </c>
      <c r="R3347" s="18">
        <v>171.0</v>
      </c>
      <c r="S3347" s="18">
        <v>165.0</v>
      </c>
      <c r="T3347" s="18">
        <v>122.0</v>
      </c>
      <c r="U3347" s="18">
        <v>114.0</v>
      </c>
      <c r="V3347" s="18">
        <v>92.0</v>
      </c>
      <c r="W3347" s="18">
        <v>125.0</v>
      </c>
      <c r="X3347" s="18">
        <v>93.0</v>
      </c>
      <c r="Y3347" s="18">
        <v>81.0</v>
      </c>
      <c r="Z3347" s="19" t="str">
        <f t="shared" si="6"/>
        <v/>
      </c>
      <c r="AA3347" s="19" t="str">
        <f t="shared" si="19"/>
        <v/>
      </c>
      <c r="AB3347" s="19">
        <f t="shared" si="8"/>
        <v>1521</v>
      </c>
      <c r="AC3347" s="19">
        <f t="shared" si="20"/>
        <v>138.2727273</v>
      </c>
      <c r="AD3347" s="19">
        <f t="shared" si="21"/>
        <v>169</v>
      </c>
      <c r="AE3347" s="19" t="str">
        <f t="shared" si="22"/>
        <v>Нет моды</v>
      </c>
      <c r="AF3347" s="19">
        <f t="shared" si="23"/>
        <v>81</v>
      </c>
      <c r="AG3347" s="19">
        <f t="shared" si="24"/>
        <v>219</v>
      </c>
      <c r="AH3347" s="20" t="str">
        <f t="shared" si="14"/>
        <v>Город: 63%; Село: 37%</v>
      </c>
      <c r="AI3347" s="21"/>
      <c r="AJ3347" s="21"/>
      <c r="AK3347" s="21"/>
      <c r="AL3347" s="22">
        <f t="shared" si="25"/>
        <v>1</v>
      </c>
    </row>
    <row r="3348" ht="12.75" customHeight="1">
      <c r="A3348" s="13" t="s">
        <v>208</v>
      </c>
      <c r="B3348" s="13" t="str">
        <f>IFERROR(__xludf.DUMMYFUNCTION("REGEXREPLACE(A3348, ""\d"", """")"),"         Саратовская область")</f>
        <v>         Саратовская область</v>
      </c>
      <c r="C3348" s="14" t="str">
        <f t="shared" si="15"/>
        <v>Саратовская область</v>
      </c>
      <c r="D3348" s="3">
        <f t="shared" si="16"/>
        <v>2</v>
      </c>
      <c r="E3348" s="15" t="s">
        <v>46</v>
      </c>
      <c r="F3348" s="13" t="str">
        <f>IFERROR(__xludf.DUMMYFUNCTION("REGEXEXTRACT(E3348, ""[А-Яа-я].*"")"),"Случ.отравл.алкоголем")</f>
        <v>Случ.отравл.алкоголем</v>
      </c>
      <c r="G3348" s="16">
        <f t="shared" si="17"/>
        <v>2</v>
      </c>
      <c r="H3348" s="13" t="s">
        <v>28</v>
      </c>
      <c r="I3348" s="13" t="str">
        <f>IFERROR(__xludf.DUMMYFUNCTION("REGEXREPLACE(H3348, "".*\s"", """")"),"человек")</f>
        <v>человек</v>
      </c>
      <c r="J3348" s="13" t="s">
        <v>29</v>
      </c>
      <c r="K3348" s="17" t="str">
        <f>IFERROR(__xludf.DUMMYFUNCTION("REGEXREPLACE(J3348, ""^[\d\s]+"", """")"),"значение показателя за год")</f>
        <v>значение показателя за год</v>
      </c>
      <c r="L3348" s="16">
        <f t="shared" si="18"/>
        <v>2</v>
      </c>
      <c r="M3348" s="13" t="s">
        <v>30</v>
      </c>
      <c r="N3348" s="13" t="str">
        <f>IFERROR(__xludf.DUMMYFUNCTION("REGEXEXTRACT(M3348, "" (.+)$"")"),"все население")</f>
        <v>все население</v>
      </c>
      <c r="O3348" s="18">
        <v>459.0</v>
      </c>
      <c r="P3348" s="18">
        <v>504.0</v>
      </c>
      <c r="Q3348" s="18">
        <v>346.0</v>
      </c>
      <c r="R3348" s="18">
        <v>275.0</v>
      </c>
      <c r="S3348" s="18">
        <v>290.0</v>
      </c>
      <c r="T3348" s="18">
        <v>223.0</v>
      </c>
      <c r="U3348" s="18">
        <v>337.0</v>
      </c>
      <c r="V3348" s="18">
        <v>390.0</v>
      </c>
      <c r="W3348" s="18">
        <v>315.0</v>
      </c>
      <c r="X3348" s="18">
        <v>326.0</v>
      </c>
      <c r="Y3348" s="18">
        <v>311.0</v>
      </c>
      <c r="Z3348" s="19">
        <f t="shared" si="6"/>
        <v>3776</v>
      </c>
      <c r="AA3348" s="19" t="str">
        <f t="shared" si="19"/>
        <v/>
      </c>
      <c r="AB3348" s="19" t="str">
        <f t="shared" si="8"/>
        <v/>
      </c>
      <c r="AC3348" s="19">
        <f t="shared" si="20"/>
        <v>343.2727273</v>
      </c>
      <c r="AD3348" s="19">
        <f t="shared" si="21"/>
        <v>221</v>
      </c>
      <c r="AE3348" s="19" t="str">
        <f t="shared" si="22"/>
        <v>Нет моды</v>
      </c>
      <c r="AF3348" s="19">
        <f t="shared" si="23"/>
        <v>223</v>
      </c>
      <c r="AG3348" s="19">
        <f t="shared" si="24"/>
        <v>504</v>
      </c>
      <c r="AH3348" s="20" t="str">
        <f t="shared" si="14"/>
        <v/>
      </c>
      <c r="AI3348" s="21"/>
      <c r="AJ3348" s="21"/>
      <c r="AK3348" s="21"/>
      <c r="AL3348" s="22">
        <f t="shared" si="25"/>
        <v>1</v>
      </c>
    </row>
    <row r="3349" ht="12.75" customHeight="1">
      <c r="A3349" s="13" t="s">
        <v>208</v>
      </c>
      <c r="B3349" s="13" t="str">
        <f>IFERROR(__xludf.DUMMYFUNCTION("REGEXREPLACE(A3349, ""\d"", """")"),"         Саратовская область")</f>
        <v>         Саратовская область</v>
      </c>
      <c r="C3349" s="14" t="str">
        <f t="shared" si="15"/>
        <v>Саратовская область</v>
      </c>
      <c r="D3349" s="3">
        <f t="shared" si="16"/>
        <v>2</v>
      </c>
      <c r="E3349" s="15" t="s">
        <v>46</v>
      </c>
      <c r="F3349" s="13" t="str">
        <f>IFERROR(__xludf.DUMMYFUNCTION("REGEXEXTRACT(E3349, ""[А-Яа-я].*"")"),"Случ.отравл.алкоголем")</f>
        <v>Случ.отравл.алкоголем</v>
      </c>
      <c r="G3349" s="16">
        <f t="shared" si="17"/>
        <v>2</v>
      </c>
      <c r="H3349" s="13" t="s">
        <v>28</v>
      </c>
      <c r="I3349" s="13" t="str">
        <f>IFERROR(__xludf.DUMMYFUNCTION("REGEXREPLACE(H3349, "".*\s"", """")"),"человек")</f>
        <v>человек</v>
      </c>
      <c r="J3349" s="13" t="s">
        <v>29</v>
      </c>
      <c r="K3349" s="17" t="str">
        <f>IFERROR(__xludf.DUMMYFUNCTION("REGEXREPLACE(J3349, ""^[\d\s]+"", """")"),"значение показателя за год")</f>
        <v>значение показателя за год</v>
      </c>
      <c r="L3349" s="16">
        <f t="shared" si="18"/>
        <v>2</v>
      </c>
      <c r="M3349" s="13" t="s">
        <v>31</v>
      </c>
      <c r="N3349" s="13" t="str">
        <f>IFERROR(__xludf.DUMMYFUNCTION("REGEXEXTRACT(M3349, "" (.+)$"")"),"городское население")</f>
        <v>городское население</v>
      </c>
      <c r="O3349" s="18">
        <v>328.0</v>
      </c>
      <c r="P3349" s="18">
        <v>353.0</v>
      </c>
      <c r="Q3349" s="18">
        <v>251.0</v>
      </c>
      <c r="R3349" s="18">
        <v>222.0</v>
      </c>
      <c r="S3349" s="18">
        <v>204.0</v>
      </c>
      <c r="T3349" s="18">
        <v>167.0</v>
      </c>
      <c r="U3349" s="18">
        <v>246.0</v>
      </c>
      <c r="V3349" s="18">
        <v>287.0</v>
      </c>
      <c r="W3349" s="18">
        <v>237.0</v>
      </c>
      <c r="X3349" s="18">
        <v>242.0</v>
      </c>
      <c r="Y3349" s="18">
        <v>229.0</v>
      </c>
      <c r="Z3349" s="19" t="str">
        <f t="shared" si="6"/>
        <v/>
      </c>
      <c r="AA3349" s="19">
        <f t="shared" si="19"/>
        <v>2766</v>
      </c>
      <c r="AB3349" s="19" t="str">
        <f t="shared" si="8"/>
        <v/>
      </c>
      <c r="AC3349" s="19">
        <f t="shared" si="20"/>
        <v>251.4545455</v>
      </c>
      <c r="AD3349" s="19">
        <f t="shared" si="21"/>
        <v>288.5</v>
      </c>
      <c r="AE3349" s="19" t="str">
        <f t="shared" si="22"/>
        <v>Нет моды</v>
      </c>
      <c r="AF3349" s="19">
        <f t="shared" si="23"/>
        <v>167</v>
      </c>
      <c r="AG3349" s="19">
        <f t="shared" si="24"/>
        <v>353</v>
      </c>
      <c r="AH3349" s="20" t="str">
        <f t="shared" si="14"/>
        <v/>
      </c>
      <c r="AI3349" s="21"/>
      <c r="AJ3349" s="21"/>
      <c r="AK3349" s="21"/>
      <c r="AL3349" s="22">
        <f t="shared" si="25"/>
        <v>1</v>
      </c>
    </row>
    <row r="3350" ht="12.75" customHeight="1">
      <c r="A3350" s="13" t="s">
        <v>208</v>
      </c>
      <c r="B3350" s="13" t="str">
        <f>IFERROR(__xludf.DUMMYFUNCTION("REGEXREPLACE(A3350, ""\d"", """")"),"         Саратовская область")</f>
        <v>         Саратовская область</v>
      </c>
      <c r="C3350" s="14" t="str">
        <f t="shared" si="15"/>
        <v>Саратовская область</v>
      </c>
      <c r="D3350" s="3">
        <f t="shared" si="16"/>
        <v>2</v>
      </c>
      <c r="E3350" s="15" t="s">
        <v>46</v>
      </c>
      <c r="F3350" s="13" t="str">
        <f>IFERROR(__xludf.DUMMYFUNCTION("REGEXEXTRACT(E3350, ""[А-Яа-я].*"")"),"Случ.отравл.алкоголем")</f>
        <v>Случ.отравл.алкоголем</v>
      </c>
      <c r="G3350" s="16">
        <f t="shared" si="17"/>
        <v>2</v>
      </c>
      <c r="H3350" s="13" t="s">
        <v>28</v>
      </c>
      <c r="I3350" s="13" t="str">
        <f>IFERROR(__xludf.DUMMYFUNCTION("REGEXREPLACE(H3350, "".*\s"", """")"),"человек")</f>
        <v>человек</v>
      </c>
      <c r="J3350" s="13" t="s">
        <v>29</v>
      </c>
      <c r="K3350" s="17" t="str">
        <f>IFERROR(__xludf.DUMMYFUNCTION("REGEXREPLACE(J3350, ""^[\d\s]+"", """")"),"значение показателя за год")</f>
        <v>значение показателя за год</v>
      </c>
      <c r="L3350" s="16">
        <f t="shared" si="18"/>
        <v>2</v>
      </c>
      <c r="M3350" s="13" t="s">
        <v>32</v>
      </c>
      <c r="N3350" s="13" t="str">
        <f>IFERROR(__xludf.DUMMYFUNCTION("REGEXEXTRACT(M3350, "" (.+)$"")"),"сельское население")</f>
        <v>сельское население</v>
      </c>
      <c r="O3350" s="18">
        <v>131.0</v>
      </c>
      <c r="P3350" s="18">
        <v>151.0</v>
      </c>
      <c r="Q3350" s="18">
        <v>95.0</v>
      </c>
      <c r="R3350" s="18">
        <v>53.0</v>
      </c>
      <c r="S3350" s="18">
        <v>86.0</v>
      </c>
      <c r="T3350" s="18">
        <v>56.0</v>
      </c>
      <c r="U3350" s="18">
        <v>91.0</v>
      </c>
      <c r="V3350" s="18">
        <v>103.0</v>
      </c>
      <c r="W3350" s="18">
        <v>78.0</v>
      </c>
      <c r="X3350" s="18">
        <v>84.0</v>
      </c>
      <c r="Y3350" s="18">
        <v>82.0</v>
      </c>
      <c r="Z3350" s="19" t="str">
        <f t="shared" si="6"/>
        <v/>
      </c>
      <c r="AA3350" s="19" t="str">
        <f t="shared" si="19"/>
        <v/>
      </c>
      <c r="AB3350" s="19">
        <f t="shared" si="8"/>
        <v>1010</v>
      </c>
      <c r="AC3350" s="19">
        <f t="shared" si="20"/>
        <v>91.81818182</v>
      </c>
      <c r="AD3350" s="19">
        <f t="shared" si="21"/>
        <v>159</v>
      </c>
      <c r="AE3350" s="19" t="str">
        <f t="shared" si="22"/>
        <v>Нет моды</v>
      </c>
      <c r="AF3350" s="19">
        <f t="shared" si="23"/>
        <v>53</v>
      </c>
      <c r="AG3350" s="19">
        <f t="shared" si="24"/>
        <v>151</v>
      </c>
      <c r="AH3350" s="20" t="str">
        <f t="shared" si="14"/>
        <v>Город: 73%; Село: 27%</v>
      </c>
      <c r="AI3350" s="21"/>
      <c r="AJ3350" s="21"/>
      <c r="AK3350" s="21"/>
      <c r="AL3350" s="22">
        <f t="shared" si="25"/>
        <v>1</v>
      </c>
    </row>
    <row r="3351" ht="12.75" customHeight="1">
      <c r="A3351" s="13" t="s">
        <v>208</v>
      </c>
      <c r="B3351" s="13" t="str">
        <f>IFERROR(__xludf.DUMMYFUNCTION("REGEXREPLACE(A3351, ""\d"", """")"),"         Саратовская область")</f>
        <v>         Саратовская область</v>
      </c>
      <c r="C3351" s="14" t="str">
        <f t="shared" si="15"/>
        <v>Саратовская область</v>
      </c>
      <c r="D3351" s="3">
        <f t="shared" si="16"/>
        <v>2</v>
      </c>
      <c r="E3351" s="15" t="s">
        <v>47</v>
      </c>
      <c r="F3351" s="13" t="str">
        <f>IFERROR(__xludf.DUMMYFUNCTION("REGEXEXTRACT(E3351, ""[А-Яа-я].*"")"),"транспортные травмы всех видов")</f>
        <v>транспортные травмы всех видов</v>
      </c>
      <c r="G3351" s="16">
        <f t="shared" si="17"/>
        <v>2</v>
      </c>
      <c r="H3351" s="13" t="s">
        <v>28</v>
      </c>
      <c r="I3351" s="13" t="str">
        <f>IFERROR(__xludf.DUMMYFUNCTION("REGEXREPLACE(H3351, "".*\s"", """")"),"человек")</f>
        <v>человек</v>
      </c>
      <c r="J3351" s="13" t="s">
        <v>29</v>
      </c>
      <c r="K3351" s="17" t="str">
        <f>IFERROR(__xludf.DUMMYFUNCTION("REGEXREPLACE(J3351, ""^[\d\s]+"", """")"),"значение показателя за год")</f>
        <v>значение показателя за год</v>
      </c>
      <c r="L3351" s="16">
        <f t="shared" si="18"/>
        <v>2</v>
      </c>
      <c r="M3351" s="13" t="s">
        <v>30</v>
      </c>
      <c r="N3351" s="13" t="str">
        <f>IFERROR(__xludf.DUMMYFUNCTION("REGEXEXTRACT(M3351, "" (.+)$"")"),"все население")</f>
        <v>все население</v>
      </c>
      <c r="O3351" s="18">
        <v>494.0</v>
      </c>
      <c r="P3351" s="18">
        <v>468.0</v>
      </c>
      <c r="Q3351" s="18">
        <v>408.0</v>
      </c>
      <c r="R3351" s="18">
        <v>380.0</v>
      </c>
      <c r="S3351" s="23" t="s">
        <v>37</v>
      </c>
      <c r="T3351" s="23" t="s">
        <v>37</v>
      </c>
      <c r="U3351" s="23" t="s">
        <v>37</v>
      </c>
      <c r="V3351" s="23" t="s">
        <v>37</v>
      </c>
      <c r="W3351" s="23" t="s">
        <v>37</v>
      </c>
      <c r="X3351" s="23" t="s">
        <v>37</v>
      </c>
      <c r="Y3351" s="23" t="s">
        <v>37</v>
      </c>
      <c r="Z3351" s="19">
        <f t="shared" si="6"/>
        <v>1750</v>
      </c>
      <c r="AA3351" s="19" t="str">
        <f t="shared" si="19"/>
        <v/>
      </c>
      <c r="AB3351" s="19" t="str">
        <f t="shared" si="8"/>
        <v/>
      </c>
      <c r="AC3351" s="19">
        <f t="shared" si="20"/>
        <v>437.5</v>
      </c>
      <c r="AD3351" s="19">
        <f t="shared" si="21"/>
        <v>95</v>
      </c>
      <c r="AE3351" s="19" t="str">
        <f t="shared" si="22"/>
        <v>Нет моды</v>
      </c>
      <c r="AF3351" s="19">
        <f t="shared" si="23"/>
        <v>380</v>
      </c>
      <c r="AG3351" s="19">
        <f t="shared" si="24"/>
        <v>494</v>
      </c>
      <c r="AH3351" s="20" t="str">
        <f t="shared" si="14"/>
        <v/>
      </c>
      <c r="AI3351" s="24"/>
      <c r="AJ3351" s="24"/>
      <c r="AK3351" s="24"/>
      <c r="AL3351" s="22">
        <f t="shared" si="25"/>
        <v>1</v>
      </c>
    </row>
    <row r="3352" ht="12.75" customHeight="1">
      <c r="A3352" s="13" t="s">
        <v>208</v>
      </c>
      <c r="B3352" s="13" t="str">
        <f>IFERROR(__xludf.DUMMYFUNCTION("REGEXREPLACE(A3352, ""\d"", """")"),"         Саратовская область")</f>
        <v>         Саратовская область</v>
      </c>
      <c r="C3352" s="14" t="str">
        <f t="shared" si="15"/>
        <v>Саратовская область</v>
      </c>
      <c r="D3352" s="3">
        <f t="shared" si="16"/>
        <v>2</v>
      </c>
      <c r="E3352" s="15" t="s">
        <v>47</v>
      </c>
      <c r="F3352" s="13" t="str">
        <f>IFERROR(__xludf.DUMMYFUNCTION("REGEXEXTRACT(E3352, ""[А-Яа-я].*"")"),"транспортные травмы всех видов")</f>
        <v>транспортные травмы всех видов</v>
      </c>
      <c r="G3352" s="16">
        <f t="shared" si="17"/>
        <v>2</v>
      </c>
      <c r="H3352" s="13" t="s">
        <v>28</v>
      </c>
      <c r="I3352" s="13" t="str">
        <f>IFERROR(__xludf.DUMMYFUNCTION("REGEXREPLACE(H3352, "".*\s"", """")"),"человек")</f>
        <v>человек</v>
      </c>
      <c r="J3352" s="13" t="s">
        <v>29</v>
      </c>
      <c r="K3352" s="17" t="str">
        <f>IFERROR(__xludf.DUMMYFUNCTION("REGEXREPLACE(J3352, ""^[\d\s]+"", """")"),"значение показателя за год")</f>
        <v>значение показателя за год</v>
      </c>
      <c r="L3352" s="16">
        <f t="shared" si="18"/>
        <v>2</v>
      </c>
      <c r="M3352" s="13" t="s">
        <v>31</v>
      </c>
      <c r="N3352" s="13" t="str">
        <f>IFERROR(__xludf.DUMMYFUNCTION("REGEXEXTRACT(M3352, "" (.+)$"")"),"городское население")</f>
        <v>городское население</v>
      </c>
      <c r="O3352" s="18">
        <v>353.0</v>
      </c>
      <c r="P3352" s="18">
        <v>327.0</v>
      </c>
      <c r="Q3352" s="18">
        <v>284.0</v>
      </c>
      <c r="R3352" s="18">
        <v>257.0</v>
      </c>
      <c r="S3352" s="23" t="s">
        <v>37</v>
      </c>
      <c r="T3352" s="23" t="s">
        <v>37</v>
      </c>
      <c r="U3352" s="23" t="s">
        <v>37</v>
      </c>
      <c r="V3352" s="23" t="s">
        <v>37</v>
      </c>
      <c r="W3352" s="23" t="s">
        <v>37</v>
      </c>
      <c r="X3352" s="23" t="s">
        <v>37</v>
      </c>
      <c r="Y3352" s="23" t="s">
        <v>37</v>
      </c>
      <c r="Z3352" s="19" t="str">
        <f t="shared" si="6"/>
        <v/>
      </c>
      <c r="AA3352" s="19">
        <f t="shared" si="19"/>
        <v>1221</v>
      </c>
      <c r="AB3352" s="19" t="str">
        <f t="shared" si="8"/>
        <v/>
      </c>
      <c r="AC3352" s="19">
        <f t="shared" si="20"/>
        <v>305.25</v>
      </c>
      <c r="AD3352" s="19">
        <f t="shared" si="21"/>
        <v>366.5</v>
      </c>
      <c r="AE3352" s="19" t="str">
        <f t="shared" si="22"/>
        <v>Нет моды</v>
      </c>
      <c r="AF3352" s="19">
        <f t="shared" si="23"/>
        <v>257</v>
      </c>
      <c r="AG3352" s="19">
        <f t="shared" si="24"/>
        <v>353</v>
      </c>
      <c r="AH3352" s="20" t="str">
        <f t="shared" si="14"/>
        <v/>
      </c>
      <c r="AI3352" s="24"/>
      <c r="AJ3352" s="24"/>
      <c r="AK3352" s="24"/>
      <c r="AL3352" s="22">
        <f t="shared" si="25"/>
        <v>1</v>
      </c>
    </row>
    <row r="3353" ht="12.75" customHeight="1">
      <c r="A3353" s="13" t="s">
        <v>208</v>
      </c>
      <c r="B3353" s="13" t="str">
        <f>IFERROR(__xludf.DUMMYFUNCTION("REGEXREPLACE(A3353, ""\d"", """")"),"         Саратовская область")</f>
        <v>         Саратовская область</v>
      </c>
      <c r="C3353" s="14" t="str">
        <f t="shared" si="15"/>
        <v>Саратовская область</v>
      </c>
      <c r="D3353" s="3">
        <f t="shared" si="16"/>
        <v>2</v>
      </c>
      <c r="E3353" s="15" t="s">
        <v>47</v>
      </c>
      <c r="F3353" s="13" t="str">
        <f>IFERROR(__xludf.DUMMYFUNCTION("REGEXEXTRACT(E3353, ""[А-Яа-я].*"")"),"транспортные травмы всех видов")</f>
        <v>транспортные травмы всех видов</v>
      </c>
      <c r="G3353" s="16">
        <f t="shared" si="17"/>
        <v>2</v>
      </c>
      <c r="H3353" s="13" t="s">
        <v>28</v>
      </c>
      <c r="I3353" s="13" t="str">
        <f>IFERROR(__xludf.DUMMYFUNCTION("REGEXREPLACE(H3353, "".*\s"", """")"),"человек")</f>
        <v>человек</v>
      </c>
      <c r="J3353" s="13" t="s">
        <v>29</v>
      </c>
      <c r="K3353" s="17" t="str">
        <f>IFERROR(__xludf.DUMMYFUNCTION("REGEXREPLACE(J3353, ""^[\d\s]+"", """")"),"значение показателя за год")</f>
        <v>значение показателя за год</v>
      </c>
      <c r="L3353" s="16">
        <f t="shared" si="18"/>
        <v>2</v>
      </c>
      <c r="M3353" s="13" t="s">
        <v>32</v>
      </c>
      <c r="N3353" s="13" t="str">
        <f>IFERROR(__xludf.DUMMYFUNCTION("REGEXEXTRACT(M3353, "" (.+)$"")"),"сельское население")</f>
        <v>сельское население</v>
      </c>
      <c r="O3353" s="18">
        <v>141.0</v>
      </c>
      <c r="P3353" s="18">
        <v>141.0</v>
      </c>
      <c r="Q3353" s="18">
        <v>124.0</v>
      </c>
      <c r="R3353" s="18">
        <v>123.0</v>
      </c>
      <c r="S3353" s="23" t="s">
        <v>37</v>
      </c>
      <c r="T3353" s="23" t="s">
        <v>37</v>
      </c>
      <c r="U3353" s="23" t="s">
        <v>37</v>
      </c>
      <c r="V3353" s="23" t="s">
        <v>37</v>
      </c>
      <c r="W3353" s="23" t="s">
        <v>37</v>
      </c>
      <c r="X3353" s="23" t="s">
        <v>37</v>
      </c>
      <c r="Y3353" s="23" t="s">
        <v>37</v>
      </c>
      <c r="Z3353" s="19" t="str">
        <f t="shared" si="6"/>
        <v/>
      </c>
      <c r="AA3353" s="19" t="str">
        <f t="shared" si="19"/>
        <v/>
      </c>
      <c r="AB3353" s="19">
        <f t="shared" si="8"/>
        <v>529</v>
      </c>
      <c r="AC3353" s="19">
        <f t="shared" si="20"/>
        <v>132.25</v>
      </c>
      <c r="AD3353" s="19">
        <f t="shared" si="21"/>
        <v>199</v>
      </c>
      <c r="AE3353" s="19" t="str">
        <f t="shared" si="22"/>
        <v>Нет моды</v>
      </c>
      <c r="AF3353" s="19">
        <f t="shared" si="23"/>
        <v>123</v>
      </c>
      <c r="AG3353" s="19">
        <f t="shared" si="24"/>
        <v>141</v>
      </c>
      <c r="AH3353" s="20" t="str">
        <f t="shared" si="14"/>
        <v>Город: 70%; Село: 30%</v>
      </c>
      <c r="AI3353" s="24"/>
      <c r="AJ3353" s="24"/>
      <c r="AK3353" s="24"/>
      <c r="AL3353" s="22">
        <f t="shared" si="25"/>
        <v>1</v>
      </c>
    </row>
    <row r="3354" ht="12.75" customHeight="1">
      <c r="A3354" s="13" t="s">
        <v>208</v>
      </c>
      <c r="B3354" s="13" t="str">
        <f>IFERROR(__xludf.DUMMYFUNCTION("REGEXREPLACE(A3354, ""\d"", """")"),"         Саратовская область")</f>
        <v>         Саратовская область</v>
      </c>
      <c r="C3354" s="14" t="str">
        <f t="shared" si="15"/>
        <v>Саратовская область</v>
      </c>
      <c r="D3354" s="3">
        <f t="shared" si="16"/>
        <v>2</v>
      </c>
      <c r="E3354" s="15" t="s">
        <v>48</v>
      </c>
      <c r="F3354" s="13" t="str">
        <f>IFERROR(__xludf.DUMMYFUNCTION("REGEXEXTRACT(E3354, ""[А-Яа-я].*"")"),"Убийство")</f>
        <v>Убийство</v>
      </c>
      <c r="G3354" s="16">
        <f t="shared" si="17"/>
        <v>2</v>
      </c>
      <c r="H3354" s="13" t="s">
        <v>28</v>
      </c>
      <c r="I3354" s="13" t="str">
        <f>IFERROR(__xludf.DUMMYFUNCTION("REGEXREPLACE(H3354, "".*\s"", """")"),"человек")</f>
        <v>человек</v>
      </c>
      <c r="J3354" s="13" t="s">
        <v>29</v>
      </c>
      <c r="K3354" s="17" t="str">
        <f>IFERROR(__xludf.DUMMYFUNCTION("REGEXREPLACE(J3354, ""^[\d\s]+"", """")"),"значение показателя за год")</f>
        <v>значение показателя за год</v>
      </c>
      <c r="L3354" s="16">
        <f t="shared" si="18"/>
        <v>2</v>
      </c>
      <c r="M3354" s="13" t="s">
        <v>30</v>
      </c>
      <c r="N3354" s="13" t="str">
        <f>IFERROR(__xludf.DUMMYFUNCTION("REGEXEXTRACT(M3354, "" (.+)$"")"),"все население")</f>
        <v>все население</v>
      </c>
      <c r="O3354" s="18">
        <v>185.0</v>
      </c>
      <c r="P3354" s="18">
        <v>166.0</v>
      </c>
      <c r="Q3354" s="18">
        <v>172.0</v>
      </c>
      <c r="R3354" s="18">
        <v>139.0</v>
      </c>
      <c r="S3354" s="18">
        <v>135.0</v>
      </c>
      <c r="T3354" s="18">
        <v>87.0</v>
      </c>
      <c r="U3354" s="18">
        <v>138.0</v>
      </c>
      <c r="V3354" s="18">
        <v>93.0</v>
      </c>
      <c r="W3354" s="18">
        <v>105.0</v>
      </c>
      <c r="X3354" s="18">
        <v>98.0</v>
      </c>
      <c r="Y3354" s="18">
        <v>92.0</v>
      </c>
      <c r="Z3354" s="19">
        <f t="shared" si="6"/>
        <v>1410</v>
      </c>
      <c r="AA3354" s="19" t="str">
        <f t="shared" si="19"/>
        <v/>
      </c>
      <c r="AB3354" s="19" t="str">
        <f t="shared" si="8"/>
        <v/>
      </c>
      <c r="AC3354" s="19">
        <f t="shared" si="20"/>
        <v>128.1818182</v>
      </c>
      <c r="AD3354" s="19">
        <f t="shared" si="21"/>
        <v>135</v>
      </c>
      <c r="AE3354" s="19" t="str">
        <f t="shared" si="22"/>
        <v>Нет моды</v>
      </c>
      <c r="AF3354" s="19">
        <f t="shared" si="23"/>
        <v>87</v>
      </c>
      <c r="AG3354" s="19">
        <f t="shared" si="24"/>
        <v>185</v>
      </c>
      <c r="AH3354" s="20" t="str">
        <f t="shared" si="14"/>
        <v/>
      </c>
      <c r="AI3354" s="21"/>
      <c r="AJ3354" s="21"/>
      <c r="AK3354" s="21"/>
      <c r="AL3354" s="22">
        <f t="shared" si="25"/>
        <v>1</v>
      </c>
    </row>
    <row r="3355" ht="12.75" customHeight="1">
      <c r="A3355" s="13" t="s">
        <v>208</v>
      </c>
      <c r="B3355" s="13" t="str">
        <f>IFERROR(__xludf.DUMMYFUNCTION("REGEXREPLACE(A3355, ""\d"", """")"),"         Саратовская область")</f>
        <v>         Саратовская область</v>
      </c>
      <c r="C3355" s="14" t="str">
        <f t="shared" si="15"/>
        <v>Саратовская область</v>
      </c>
      <c r="D3355" s="3">
        <f t="shared" si="16"/>
        <v>2</v>
      </c>
      <c r="E3355" s="15" t="s">
        <v>48</v>
      </c>
      <c r="F3355" s="13" t="str">
        <f>IFERROR(__xludf.DUMMYFUNCTION("REGEXEXTRACT(E3355, ""[А-Яа-я].*"")"),"Убийство")</f>
        <v>Убийство</v>
      </c>
      <c r="G3355" s="16">
        <f t="shared" si="17"/>
        <v>2</v>
      </c>
      <c r="H3355" s="13" t="s">
        <v>28</v>
      </c>
      <c r="I3355" s="13" t="str">
        <f>IFERROR(__xludf.DUMMYFUNCTION("REGEXREPLACE(H3355, "".*\s"", """")"),"человек")</f>
        <v>человек</v>
      </c>
      <c r="J3355" s="13" t="s">
        <v>29</v>
      </c>
      <c r="K3355" s="17" t="str">
        <f>IFERROR(__xludf.DUMMYFUNCTION("REGEXREPLACE(J3355, ""^[\d\s]+"", """")"),"значение показателя за год")</f>
        <v>значение показателя за год</v>
      </c>
      <c r="L3355" s="16">
        <f t="shared" si="18"/>
        <v>2</v>
      </c>
      <c r="M3355" s="13" t="s">
        <v>31</v>
      </c>
      <c r="N3355" s="13" t="str">
        <f>IFERROR(__xludf.DUMMYFUNCTION("REGEXEXTRACT(M3355, "" (.+)$"")"),"городское население")</f>
        <v>городское население</v>
      </c>
      <c r="O3355" s="18">
        <v>130.0</v>
      </c>
      <c r="P3355" s="18">
        <v>114.0</v>
      </c>
      <c r="Q3355" s="18">
        <v>105.0</v>
      </c>
      <c r="R3355" s="18">
        <v>98.0</v>
      </c>
      <c r="S3355" s="18">
        <v>109.0</v>
      </c>
      <c r="T3355" s="18">
        <v>63.0</v>
      </c>
      <c r="U3355" s="18">
        <v>91.0</v>
      </c>
      <c r="V3355" s="18">
        <v>71.0</v>
      </c>
      <c r="W3355" s="18">
        <v>88.0</v>
      </c>
      <c r="X3355" s="18">
        <v>74.0</v>
      </c>
      <c r="Y3355" s="18">
        <v>70.0</v>
      </c>
      <c r="Z3355" s="19" t="str">
        <f t="shared" si="6"/>
        <v/>
      </c>
      <c r="AA3355" s="19">
        <f t="shared" si="19"/>
        <v>1013</v>
      </c>
      <c r="AB3355" s="19" t="str">
        <f t="shared" si="8"/>
        <v/>
      </c>
      <c r="AC3355" s="19">
        <f t="shared" si="20"/>
        <v>92.09090909</v>
      </c>
      <c r="AD3355" s="19">
        <f t="shared" si="21"/>
        <v>101.5</v>
      </c>
      <c r="AE3355" s="19" t="str">
        <f t="shared" si="22"/>
        <v>Нет моды</v>
      </c>
      <c r="AF3355" s="19">
        <f t="shared" si="23"/>
        <v>63</v>
      </c>
      <c r="AG3355" s="19">
        <f t="shared" si="24"/>
        <v>130</v>
      </c>
      <c r="AH3355" s="20" t="str">
        <f t="shared" si="14"/>
        <v/>
      </c>
      <c r="AI3355" s="21"/>
      <c r="AJ3355" s="21"/>
      <c r="AK3355" s="21"/>
      <c r="AL3355" s="22">
        <f t="shared" si="25"/>
        <v>1</v>
      </c>
    </row>
    <row r="3356" ht="12.75" customHeight="1">
      <c r="A3356" s="13" t="s">
        <v>208</v>
      </c>
      <c r="B3356" s="13" t="str">
        <f>IFERROR(__xludf.DUMMYFUNCTION("REGEXREPLACE(A3356, ""\d"", """")"),"         Саратовская область")</f>
        <v>         Саратовская область</v>
      </c>
      <c r="C3356" s="14" t="str">
        <f t="shared" si="15"/>
        <v>Саратовская область</v>
      </c>
      <c r="D3356" s="3">
        <f t="shared" si="16"/>
        <v>2</v>
      </c>
      <c r="E3356" s="15" t="s">
        <v>48</v>
      </c>
      <c r="F3356" s="13" t="str">
        <f>IFERROR(__xludf.DUMMYFUNCTION("REGEXEXTRACT(E3356, ""[А-Яа-я].*"")"),"Убийство")</f>
        <v>Убийство</v>
      </c>
      <c r="G3356" s="16">
        <f t="shared" si="17"/>
        <v>2</v>
      </c>
      <c r="H3356" s="13" t="s">
        <v>28</v>
      </c>
      <c r="I3356" s="13" t="str">
        <f>IFERROR(__xludf.DUMMYFUNCTION("REGEXREPLACE(H3356, "".*\s"", """")"),"человек")</f>
        <v>человек</v>
      </c>
      <c r="J3356" s="13" t="s">
        <v>29</v>
      </c>
      <c r="K3356" s="17" t="str">
        <f>IFERROR(__xludf.DUMMYFUNCTION("REGEXREPLACE(J3356, ""^[\d\s]+"", """")"),"значение показателя за год")</f>
        <v>значение показателя за год</v>
      </c>
      <c r="L3356" s="16">
        <f t="shared" si="18"/>
        <v>2</v>
      </c>
      <c r="M3356" s="13" t="s">
        <v>32</v>
      </c>
      <c r="N3356" s="13" t="str">
        <f>IFERROR(__xludf.DUMMYFUNCTION("REGEXEXTRACT(M3356, "" (.+)$"")"),"сельское население")</f>
        <v>сельское население</v>
      </c>
      <c r="O3356" s="18">
        <v>55.0</v>
      </c>
      <c r="P3356" s="18">
        <v>52.0</v>
      </c>
      <c r="Q3356" s="18">
        <v>67.0</v>
      </c>
      <c r="R3356" s="18">
        <v>41.0</v>
      </c>
      <c r="S3356" s="18">
        <v>26.0</v>
      </c>
      <c r="T3356" s="18">
        <v>24.0</v>
      </c>
      <c r="U3356" s="18">
        <v>47.0</v>
      </c>
      <c r="V3356" s="18">
        <v>22.0</v>
      </c>
      <c r="W3356" s="18">
        <v>17.0</v>
      </c>
      <c r="X3356" s="18">
        <v>24.0</v>
      </c>
      <c r="Y3356" s="18">
        <v>22.0</v>
      </c>
      <c r="Z3356" s="19" t="str">
        <f t="shared" si="6"/>
        <v/>
      </c>
      <c r="AA3356" s="19" t="str">
        <f t="shared" si="19"/>
        <v/>
      </c>
      <c r="AB3356" s="19">
        <f t="shared" si="8"/>
        <v>397</v>
      </c>
      <c r="AC3356" s="19">
        <f t="shared" si="20"/>
        <v>36.09090909</v>
      </c>
      <c r="AD3356" s="19">
        <f t="shared" si="21"/>
        <v>65</v>
      </c>
      <c r="AE3356" s="19" t="str">
        <f t="shared" si="22"/>
        <v>Нет моды</v>
      </c>
      <c r="AF3356" s="19">
        <f t="shared" si="23"/>
        <v>17</v>
      </c>
      <c r="AG3356" s="19">
        <f t="shared" si="24"/>
        <v>67</v>
      </c>
      <c r="AH3356" s="20" t="str">
        <f t="shared" si="14"/>
        <v>Город: 72%; Село: 28%</v>
      </c>
      <c r="AI3356" s="21"/>
      <c r="AJ3356" s="21"/>
      <c r="AK3356" s="21"/>
      <c r="AL3356" s="22">
        <f t="shared" si="25"/>
        <v>1</v>
      </c>
    </row>
    <row r="3357" ht="12.75" customHeight="1">
      <c r="A3357" s="13" t="s">
        <v>208</v>
      </c>
      <c r="B3357" s="13" t="str">
        <f>IFERROR(__xludf.DUMMYFUNCTION("REGEXREPLACE(A3357, ""\d"", """")"),"         Саратовская область")</f>
        <v>         Саратовская область</v>
      </c>
      <c r="C3357" s="14" t="str">
        <f t="shared" si="15"/>
        <v>Саратовская область</v>
      </c>
      <c r="D3357" s="3">
        <f t="shared" si="16"/>
        <v>2</v>
      </c>
      <c r="E3357" s="15" t="s">
        <v>49</v>
      </c>
      <c r="F3357" s="13" t="str">
        <f>IFERROR(__xludf.DUMMYFUNCTION("REGEXEXTRACT(E3357, ""[А-Яа-я].*"")"),"Цереброваскулярные болезни")</f>
        <v>Цереброваскулярные болезни</v>
      </c>
      <c r="G3357" s="16">
        <f t="shared" si="17"/>
        <v>2</v>
      </c>
      <c r="H3357" s="13" t="s">
        <v>28</v>
      </c>
      <c r="I3357" s="13" t="str">
        <f>IFERROR(__xludf.DUMMYFUNCTION("REGEXREPLACE(H3357, "".*\s"", """")"),"человек")</f>
        <v>человек</v>
      </c>
      <c r="J3357" s="13" t="s">
        <v>29</v>
      </c>
      <c r="K3357" s="17" t="str">
        <f>IFERROR(__xludf.DUMMYFUNCTION("REGEXREPLACE(J3357, ""^[\d\s]+"", """")"),"значение показателя за год")</f>
        <v>значение показателя за год</v>
      </c>
      <c r="L3357" s="16">
        <f t="shared" si="18"/>
        <v>2</v>
      </c>
      <c r="M3357" s="13" t="s">
        <v>30</v>
      </c>
      <c r="N3357" s="13" t="str">
        <f>IFERROR(__xludf.DUMMYFUNCTION("REGEXEXTRACT(M3357, "" (.+)$"")"),"все население")</f>
        <v>все население</v>
      </c>
      <c r="O3357" s="18">
        <v>5541.0</v>
      </c>
      <c r="P3357" s="18">
        <v>5596.0</v>
      </c>
      <c r="Q3357" s="18">
        <v>5909.0</v>
      </c>
      <c r="R3357" s="18">
        <v>6023.0</v>
      </c>
      <c r="S3357" s="18">
        <v>5616.0</v>
      </c>
      <c r="T3357" s="18">
        <v>6196.0</v>
      </c>
      <c r="U3357" s="18">
        <v>5848.0</v>
      </c>
      <c r="V3357" s="18">
        <v>5948.0</v>
      </c>
      <c r="W3357" s="18">
        <v>5771.0</v>
      </c>
      <c r="X3357" s="18">
        <v>4383.0</v>
      </c>
      <c r="Y3357" s="18">
        <v>3915.0</v>
      </c>
      <c r="Z3357" s="19">
        <f t="shared" si="6"/>
        <v>60746</v>
      </c>
      <c r="AA3357" s="19" t="str">
        <f t="shared" si="19"/>
        <v/>
      </c>
      <c r="AB3357" s="19" t="str">
        <f t="shared" si="8"/>
        <v/>
      </c>
      <c r="AC3357" s="19">
        <f t="shared" si="20"/>
        <v>5522.363636</v>
      </c>
      <c r="AD3357" s="19">
        <f t="shared" si="21"/>
        <v>1991</v>
      </c>
      <c r="AE3357" s="19" t="str">
        <f t="shared" si="22"/>
        <v>Нет моды</v>
      </c>
      <c r="AF3357" s="19">
        <f t="shared" si="23"/>
        <v>3915</v>
      </c>
      <c r="AG3357" s="19">
        <f t="shared" si="24"/>
        <v>6196</v>
      </c>
      <c r="AH3357" s="20" t="str">
        <f t="shared" si="14"/>
        <v/>
      </c>
      <c r="AI3357" s="21"/>
      <c r="AJ3357" s="21"/>
      <c r="AK3357" s="21"/>
      <c r="AL3357" s="22">
        <f t="shared" si="25"/>
        <v>1</v>
      </c>
    </row>
    <row r="3358" ht="12.75" customHeight="1">
      <c r="A3358" s="13" t="s">
        <v>208</v>
      </c>
      <c r="B3358" s="13" t="str">
        <f>IFERROR(__xludf.DUMMYFUNCTION("REGEXREPLACE(A3358, ""\d"", """")"),"         Саратовская область")</f>
        <v>         Саратовская область</v>
      </c>
      <c r="C3358" s="14" t="str">
        <f t="shared" si="15"/>
        <v>Саратовская область</v>
      </c>
      <c r="D3358" s="3">
        <f t="shared" si="16"/>
        <v>2</v>
      </c>
      <c r="E3358" s="15" t="s">
        <v>49</v>
      </c>
      <c r="F3358" s="13" t="str">
        <f>IFERROR(__xludf.DUMMYFUNCTION("REGEXEXTRACT(E3358, ""[А-Яа-я].*"")"),"Цереброваскулярные болезни")</f>
        <v>Цереброваскулярные болезни</v>
      </c>
      <c r="G3358" s="16">
        <f t="shared" si="17"/>
        <v>2</v>
      </c>
      <c r="H3358" s="13" t="s">
        <v>28</v>
      </c>
      <c r="I3358" s="13" t="str">
        <f>IFERROR(__xludf.DUMMYFUNCTION("REGEXREPLACE(H3358, "".*\s"", """")"),"человек")</f>
        <v>человек</v>
      </c>
      <c r="J3358" s="13" t="s">
        <v>29</v>
      </c>
      <c r="K3358" s="17" t="str">
        <f>IFERROR(__xludf.DUMMYFUNCTION("REGEXREPLACE(J3358, ""^[\d\s]+"", """")"),"значение показателя за год")</f>
        <v>значение показателя за год</v>
      </c>
      <c r="L3358" s="16">
        <f t="shared" si="18"/>
        <v>2</v>
      </c>
      <c r="M3358" s="13" t="s">
        <v>31</v>
      </c>
      <c r="N3358" s="13" t="str">
        <f>IFERROR(__xludf.DUMMYFUNCTION("REGEXEXTRACT(M3358, "" (.+)$"")"),"городское население")</f>
        <v>городское население</v>
      </c>
      <c r="O3358" s="18">
        <v>4290.0</v>
      </c>
      <c r="P3358" s="18">
        <v>4285.0</v>
      </c>
      <c r="Q3358" s="18">
        <v>4435.0</v>
      </c>
      <c r="R3358" s="18">
        <v>4493.0</v>
      </c>
      <c r="S3358" s="18">
        <v>4159.0</v>
      </c>
      <c r="T3358" s="18">
        <v>4651.0</v>
      </c>
      <c r="U3358" s="18">
        <v>4434.0</v>
      </c>
      <c r="V3358" s="18">
        <v>4512.0</v>
      </c>
      <c r="W3358" s="18">
        <v>4466.0</v>
      </c>
      <c r="X3358" s="18">
        <v>3323.0</v>
      </c>
      <c r="Y3358" s="18">
        <v>3070.0</v>
      </c>
      <c r="Z3358" s="19" t="str">
        <f t="shared" si="6"/>
        <v/>
      </c>
      <c r="AA3358" s="19">
        <f t="shared" si="19"/>
        <v>46118</v>
      </c>
      <c r="AB3358" s="19" t="str">
        <f t="shared" si="8"/>
        <v/>
      </c>
      <c r="AC3358" s="19">
        <f t="shared" si="20"/>
        <v>4192.545455</v>
      </c>
      <c r="AD3358" s="19">
        <f t="shared" si="21"/>
        <v>4502.5</v>
      </c>
      <c r="AE3358" s="19" t="str">
        <f t="shared" si="22"/>
        <v>Нет моды</v>
      </c>
      <c r="AF3358" s="19">
        <f t="shared" si="23"/>
        <v>3070</v>
      </c>
      <c r="AG3358" s="19">
        <f t="shared" si="24"/>
        <v>4651</v>
      </c>
      <c r="AH3358" s="20" t="str">
        <f t="shared" si="14"/>
        <v/>
      </c>
      <c r="AI3358" s="21"/>
      <c r="AJ3358" s="21"/>
      <c r="AK3358" s="21"/>
      <c r="AL3358" s="22">
        <f t="shared" si="25"/>
        <v>1</v>
      </c>
    </row>
    <row r="3359" ht="12.75" customHeight="1">
      <c r="A3359" s="13" t="s">
        <v>208</v>
      </c>
      <c r="B3359" s="13" t="str">
        <f>IFERROR(__xludf.DUMMYFUNCTION("REGEXREPLACE(A3359, ""\d"", """")"),"         Саратовская область")</f>
        <v>         Саратовская область</v>
      </c>
      <c r="C3359" s="14" t="str">
        <f t="shared" si="15"/>
        <v>Саратовская область</v>
      </c>
      <c r="D3359" s="3">
        <f t="shared" si="16"/>
        <v>2</v>
      </c>
      <c r="E3359" s="15" t="s">
        <v>49</v>
      </c>
      <c r="F3359" s="13" t="str">
        <f>IFERROR(__xludf.DUMMYFUNCTION("REGEXEXTRACT(E3359, ""[А-Яа-я].*"")"),"Цереброваскулярные болезни")</f>
        <v>Цереброваскулярные болезни</v>
      </c>
      <c r="G3359" s="16">
        <f t="shared" si="17"/>
        <v>2</v>
      </c>
      <c r="H3359" s="13" t="s">
        <v>28</v>
      </c>
      <c r="I3359" s="13" t="str">
        <f>IFERROR(__xludf.DUMMYFUNCTION("REGEXREPLACE(H3359, "".*\s"", """")"),"человек")</f>
        <v>человек</v>
      </c>
      <c r="J3359" s="13" t="s">
        <v>29</v>
      </c>
      <c r="K3359" s="17" t="str">
        <f>IFERROR(__xludf.DUMMYFUNCTION("REGEXREPLACE(J3359, ""^[\d\s]+"", """")"),"значение показателя за год")</f>
        <v>значение показателя за год</v>
      </c>
      <c r="L3359" s="16">
        <f t="shared" si="18"/>
        <v>2</v>
      </c>
      <c r="M3359" s="13" t="s">
        <v>32</v>
      </c>
      <c r="N3359" s="13" t="str">
        <f>IFERROR(__xludf.DUMMYFUNCTION("REGEXEXTRACT(M3359, "" (.+)$"")"),"сельское население")</f>
        <v>сельское население</v>
      </c>
      <c r="O3359" s="18">
        <v>1251.0</v>
      </c>
      <c r="P3359" s="18">
        <v>1311.0</v>
      </c>
      <c r="Q3359" s="18">
        <v>1474.0</v>
      </c>
      <c r="R3359" s="18">
        <v>1530.0</v>
      </c>
      <c r="S3359" s="18">
        <v>1457.0</v>
      </c>
      <c r="T3359" s="18">
        <v>1545.0</v>
      </c>
      <c r="U3359" s="18">
        <v>1414.0</v>
      </c>
      <c r="V3359" s="18">
        <v>1436.0</v>
      </c>
      <c r="W3359" s="18">
        <v>1305.0</v>
      </c>
      <c r="X3359" s="18">
        <v>1060.0</v>
      </c>
      <c r="Y3359" s="18">
        <v>845.0</v>
      </c>
      <c r="Z3359" s="19" t="str">
        <f t="shared" si="6"/>
        <v/>
      </c>
      <c r="AA3359" s="19" t="str">
        <f t="shared" si="19"/>
        <v/>
      </c>
      <c r="AB3359" s="19">
        <f t="shared" si="8"/>
        <v>14628</v>
      </c>
      <c r="AC3359" s="19">
        <f t="shared" si="20"/>
        <v>1329.818182</v>
      </c>
      <c r="AD3359" s="19">
        <f t="shared" si="21"/>
        <v>2307.5</v>
      </c>
      <c r="AE3359" s="19" t="str">
        <f t="shared" si="22"/>
        <v>Нет моды</v>
      </c>
      <c r="AF3359" s="19">
        <f t="shared" si="23"/>
        <v>845</v>
      </c>
      <c r="AG3359" s="19">
        <f t="shared" si="24"/>
        <v>1545</v>
      </c>
      <c r="AH3359" s="20" t="str">
        <f t="shared" si="14"/>
        <v>Город: 76%; Село: 24%</v>
      </c>
      <c r="AI3359" s="21"/>
      <c r="AJ3359" s="21"/>
      <c r="AK3359" s="21"/>
      <c r="AL3359" s="22">
        <f t="shared" si="25"/>
        <v>1</v>
      </c>
    </row>
    <row r="3360" ht="12.75" customHeight="1">
      <c r="A3360" s="13" t="s">
        <v>209</v>
      </c>
      <c r="B3360" s="13" t="str">
        <f>IFERROR(__xludf.DUMMYFUNCTION("REGEXREPLACE(A3360, ""\d"", """")"),"         Ульяновская область")</f>
        <v>         Ульяновская область</v>
      </c>
      <c r="C3360" s="14" t="str">
        <f t="shared" si="15"/>
        <v>Ульяновская область</v>
      </c>
      <c r="D3360" s="3">
        <f t="shared" si="16"/>
        <v>2</v>
      </c>
      <c r="E3360" s="15" t="s">
        <v>27</v>
      </c>
      <c r="F3360" s="13" t="str">
        <f>IFERROR(__xludf.DUMMYFUNCTION("REGEXEXTRACT(E3360, ""[А-Яа-я].*"")"),"Болезни органов дыхания")</f>
        <v>Болезни органов дыхания</v>
      </c>
      <c r="G3360" s="16">
        <f t="shared" si="17"/>
        <v>2</v>
      </c>
      <c r="H3360" s="13" t="s">
        <v>28</v>
      </c>
      <c r="I3360" s="13" t="str">
        <f>IFERROR(__xludf.DUMMYFUNCTION("REGEXREPLACE(H3360, "".*\s"", """")"),"человек")</f>
        <v>человек</v>
      </c>
      <c r="J3360" s="13" t="s">
        <v>29</v>
      </c>
      <c r="K3360" s="17" t="str">
        <f>IFERROR(__xludf.DUMMYFUNCTION("REGEXREPLACE(J3360, ""^[\d\s]+"", """")"),"значение показателя за год")</f>
        <v>значение показателя за год</v>
      </c>
      <c r="L3360" s="16">
        <f t="shared" si="18"/>
        <v>2</v>
      </c>
      <c r="M3360" s="13" t="s">
        <v>30</v>
      </c>
      <c r="N3360" s="13" t="str">
        <f>IFERROR(__xludf.DUMMYFUNCTION("REGEXEXTRACT(M3360, "" (.+)$"")"),"все население")</f>
        <v>все население</v>
      </c>
      <c r="O3360" s="18">
        <v>543.0</v>
      </c>
      <c r="P3360" s="18">
        <v>548.0</v>
      </c>
      <c r="Q3360" s="18">
        <v>456.0</v>
      </c>
      <c r="R3360" s="18">
        <v>460.0</v>
      </c>
      <c r="S3360" s="18">
        <v>379.0</v>
      </c>
      <c r="T3360" s="18">
        <v>536.0</v>
      </c>
      <c r="U3360" s="18">
        <v>441.0</v>
      </c>
      <c r="V3360" s="18">
        <v>876.0</v>
      </c>
      <c r="W3360" s="18">
        <v>691.0</v>
      </c>
      <c r="X3360" s="18">
        <v>537.0</v>
      </c>
      <c r="Y3360" s="18">
        <v>609.0</v>
      </c>
      <c r="Z3360" s="19">
        <f t="shared" si="6"/>
        <v>6076</v>
      </c>
      <c r="AA3360" s="19" t="str">
        <f t="shared" si="19"/>
        <v/>
      </c>
      <c r="AB3360" s="19" t="str">
        <f t="shared" si="8"/>
        <v/>
      </c>
      <c r="AC3360" s="19">
        <f t="shared" si="20"/>
        <v>552.3636364</v>
      </c>
      <c r="AD3360" s="19">
        <f t="shared" si="21"/>
        <v>860.5</v>
      </c>
      <c r="AE3360" s="19" t="str">
        <f t="shared" si="22"/>
        <v>Нет моды</v>
      </c>
      <c r="AF3360" s="19">
        <f t="shared" si="23"/>
        <v>379</v>
      </c>
      <c r="AG3360" s="19">
        <f t="shared" si="24"/>
        <v>876</v>
      </c>
      <c r="AH3360" s="20" t="str">
        <f t="shared" si="14"/>
        <v/>
      </c>
      <c r="AI3360" s="21"/>
      <c r="AJ3360" s="21"/>
      <c r="AK3360" s="21"/>
      <c r="AL3360" s="22">
        <f t="shared" si="25"/>
        <v>1</v>
      </c>
    </row>
    <row r="3361" ht="12.75" customHeight="1">
      <c r="A3361" s="13" t="s">
        <v>209</v>
      </c>
      <c r="B3361" s="13" t="str">
        <f>IFERROR(__xludf.DUMMYFUNCTION("REGEXREPLACE(A3361, ""\d"", """")"),"         Ульяновская область")</f>
        <v>         Ульяновская область</v>
      </c>
      <c r="C3361" s="14" t="str">
        <f t="shared" si="15"/>
        <v>Ульяновская область</v>
      </c>
      <c r="D3361" s="3">
        <f t="shared" si="16"/>
        <v>2</v>
      </c>
      <c r="E3361" s="15" t="s">
        <v>27</v>
      </c>
      <c r="F3361" s="13" t="str">
        <f>IFERROR(__xludf.DUMMYFUNCTION("REGEXEXTRACT(E3361, ""[А-Яа-я].*"")"),"Болезни органов дыхания")</f>
        <v>Болезни органов дыхания</v>
      </c>
      <c r="G3361" s="16">
        <f t="shared" si="17"/>
        <v>2</v>
      </c>
      <c r="H3361" s="13" t="s">
        <v>28</v>
      </c>
      <c r="I3361" s="13" t="str">
        <f>IFERROR(__xludf.DUMMYFUNCTION("REGEXREPLACE(H3361, "".*\s"", """")"),"человек")</f>
        <v>человек</v>
      </c>
      <c r="J3361" s="13" t="s">
        <v>29</v>
      </c>
      <c r="K3361" s="17" t="str">
        <f>IFERROR(__xludf.DUMMYFUNCTION("REGEXREPLACE(J3361, ""^[\d\s]+"", """")"),"значение показателя за год")</f>
        <v>значение показателя за год</v>
      </c>
      <c r="L3361" s="16">
        <f t="shared" si="18"/>
        <v>2</v>
      </c>
      <c r="M3361" s="13" t="s">
        <v>31</v>
      </c>
      <c r="N3361" s="13" t="str">
        <f>IFERROR(__xludf.DUMMYFUNCTION("REGEXEXTRACT(M3361, "" (.+)$"")"),"городское население")</f>
        <v>городское население</v>
      </c>
      <c r="O3361" s="18">
        <v>352.0</v>
      </c>
      <c r="P3361" s="18">
        <v>359.0</v>
      </c>
      <c r="Q3361" s="18">
        <v>313.0</v>
      </c>
      <c r="R3361" s="18">
        <v>324.0</v>
      </c>
      <c r="S3361" s="18">
        <v>271.0</v>
      </c>
      <c r="T3361" s="18">
        <v>366.0</v>
      </c>
      <c r="U3361" s="18">
        <v>321.0</v>
      </c>
      <c r="V3361" s="18">
        <v>642.0</v>
      </c>
      <c r="W3361" s="18">
        <v>515.0</v>
      </c>
      <c r="X3361" s="18">
        <v>409.0</v>
      </c>
      <c r="Y3361" s="18">
        <v>438.0</v>
      </c>
      <c r="Z3361" s="19" t="str">
        <f t="shared" si="6"/>
        <v/>
      </c>
      <c r="AA3361" s="19">
        <f t="shared" si="19"/>
        <v>4310</v>
      </c>
      <c r="AB3361" s="19" t="str">
        <f t="shared" si="8"/>
        <v/>
      </c>
      <c r="AC3361" s="19">
        <f t="shared" si="20"/>
        <v>391.8181818</v>
      </c>
      <c r="AD3361" s="19">
        <f t="shared" si="21"/>
        <v>448.5</v>
      </c>
      <c r="AE3361" s="19" t="str">
        <f t="shared" si="22"/>
        <v>Нет моды</v>
      </c>
      <c r="AF3361" s="19">
        <f t="shared" si="23"/>
        <v>271</v>
      </c>
      <c r="AG3361" s="19">
        <f t="shared" si="24"/>
        <v>642</v>
      </c>
      <c r="AH3361" s="20" t="str">
        <f t="shared" si="14"/>
        <v/>
      </c>
      <c r="AI3361" s="21"/>
      <c r="AJ3361" s="21"/>
      <c r="AK3361" s="21"/>
      <c r="AL3361" s="22">
        <f t="shared" si="25"/>
        <v>1</v>
      </c>
    </row>
    <row r="3362" ht="12.75" customHeight="1">
      <c r="A3362" s="13" t="s">
        <v>209</v>
      </c>
      <c r="B3362" s="13" t="str">
        <f>IFERROR(__xludf.DUMMYFUNCTION("REGEXREPLACE(A3362, ""\d"", """")"),"         Ульяновская область")</f>
        <v>         Ульяновская область</v>
      </c>
      <c r="C3362" s="14" t="str">
        <f t="shared" si="15"/>
        <v>Ульяновская область</v>
      </c>
      <c r="D3362" s="3">
        <f t="shared" si="16"/>
        <v>2</v>
      </c>
      <c r="E3362" s="15" t="s">
        <v>27</v>
      </c>
      <c r="F3362" s="13" t="str">
        <f>IFERROR(__xludf.DUMMYFUNCTION("REGEXEXTRACT(E3362, ""[А-Яа-я].*"")"),"Болезни органов дыхания")</f>
        <v>Болезни органов дыхания</v>
      </c>
      <c r="G3362" s="16">
        <f t="shared" si="17"/>
        <v>2</v>
      </c>
      <c r="H3362" s="13" t="s">
        <v>28</v>
      </c>
      <c r="I3362" s="13" t="str">
        <f>IFERROR(__xludf.DUMMYFUNCTION("REGEXREPLACE(H3362, "".*\s"", """")"),"человек")</f>
        <v>человек</v>
      </c>
      <c r="J3362" s="13" t="s">
        <v>29</v>
      </c>
      <c r="K3362" s="17" t="str">
        <f>IFERROR(__xludf.DUMMYFUNCTION("REGEXREPLACE(J3362, ""^[\d\s]+"", """")"),"значение показателя за год")</f>
        <v>значение показателя за год</v>
      </c>
      <c r="L3362" s="16">
        <f t="shared" si="18"/>
        <v>2</v>
      </c>
      <c r="M3362" s="13" t="s">
        <v>32</v>
      </c>
      <c r="N3362" s="13" t="str">
        <f>IFERROR(__xludf.DUMMYFUNCTION("REGEXEXTRACT(M3362, "" (.+)$"")"),"сельское население")</f>
        <v>сельское население</v>
      </c>
      <c r="O3362" s="18">
        <v>191.0</v>
      </c>
      <c r="P3362" s="18">
        <v>189.0</v>
      </c>
      <c r="Q3362" s="18">
        <v>143.0</v>
      </c>
      <c r="R3362" s="18">
        <v>136.0</v>
      </c>
      <c r="S3362" s="18">
        <v>108.0</v>
      </c>
      <c r="T3362" s="18">
        <v>170.0</v>
      </c>
      <c r="U3362" s="18">
        <v>120.0</v>
      </c>
      <c r="V3362" s="18">
        <v>234.0</v>
      </c>
      <c r="W3362" s="18">
        <v>176.0</v>
      </c>
      <c r="X3362" s="18">
        <v>128.0</v>
      </c>
      <c r="Y3362" s="18">
        <v>171.0</v>
      </c>
      <c r="Z3362" s="19" t="str">
        <f t="shared" si="6"/>
        <v/>
      </c>
      <c r="AA3362" s="19" t="str">
        <f t="shared" si="19"/>
        <v/>
      </c>
      <c r="AB3362" s="19">
        <f t="shared" si="8"/>
        <v>1766</v>
      </c>
      <c r="AC3362" s="19">
        <f t="shared" si="20"/>
        <v>160.5454545</v>
      </c>
      <c r="AD3362" s="19">
        <f t="shared" si="21"/>
        <v>252.5</v>
      </c>
      <c r="AE3362" s="19" t="str">
        <f t="shared" si="22"/>
        <v>Нет моды</v>
      </c>
      <c r="AF3362" s="19">
        <f t="shared" si="23"/>
        <v>108</v>
      </c>
      <c r="AG3362" s="19">
        <f t="shared" si="24"/>
        <v>234</v>
      </c>
      <c r="AH3362" s="20" t="str">
        <f t="shared" si="14"/>
        <v>Город: 71%; Село: 29%</v>
      </c>
      <c r="AI3362" s="21"/>
      <c r="AJ3362" s="21"/>
      <c r="AK3362" s="21"/>
      <c r="AL3362" s="22">
        <f t="shared" si="25"/>
        <v>1</v>
      </c>
    </row>
    <row r="3363" ht="12.75" customHeight="1">
      <c r="A3363" s="13" t="s">
        <v>209</v>
      </c>
      <c r="B3363" s="13" t="str">
        <f>IFERROR(__xludf.DUMMYFUNCTION("REGEXREPLACE(A3363, ""\d"", """")"),"         Ульяновская область")</f>
        <v>         Ульяновская область</v>
      </c>
      <c r="C3363" s="14" t="str">
        <f t="shared" si="15"/>
        <v>Ульяновская область</v>
      </c>
      <c r="D3363" s="3">
        <f t="shared" si="16"/>
        <v>2</v>
      </c>
      <c r="E3363" s="15" t="s">
        <v>33</v>
      </c>
      <c r="F3363" s="13" t="str">
        <f>IFERROR(__xludf.DUMMYFUNCTION("REGEXEXTRACT(E3363, ""[А-Яа-я].*"")"),"Болезни органов пищеварения")</f>
        <v>Болезни органов пищеварения</v>
      </c>
      <c r="G3363" s="16">
        <f t="shared" si="17"/>
        <v>2</v>
      </c>
      <c r="H3363" s="13" t="s">
        <v>28</v>
      </c>
      <c r="I3363" s="13" t="str">
        <f>IFERROR(__xludf.DUMMYFUNCTION("REGEXREPLACE(H3363, "".*\s"", """")"),"человек")</f>
        <v>человек</v>
      </c>
      <c r="J3363" s="13" t="s">
        <v>29</v>
      </c>
      <c r="K3363" s="17" t="str">
        <f>IFERROR(__xludf.DUMMYFUNCTION("REGEXREPLACE(J3363, ""^[\d\s]+"", """")"),"значение показателя за год")</f>
        <v>значение показателя за год</v>
      </c>
      <c r="L3363" s="16">
        <f t="shared" si="18"/>
        <v>2</v>
      </c>
      <c r="M3363" s="13" t="s">
        <v>30</v>
      </c>
      <c r="N3363" s="13" t="str">
        <f>IFERROR(__xludf.DUMMYFUNCTION("REGEXEXTRACT(M3363, "" (.+)$"")"),"все население")</f>
        <v>все население</v>
      </c>
      <c r="O3363" s="18">
        <v>684.0</v>
      </c>
      <c r="P3363" s="18">
        <v>764.0</v>
      </c>
      <c r="Q3363" s="18">
        <v>807.0</v>
      </c>
      <c r="R3363" s="18">
        <v>794.0</v>
      </c>
      <c r="S3363" s="18">
        <v>794.0</v>
      </c>
      <c r="T3363" s="18">
        <v>832.0</v>
      </c>
      <c r="U3363" s="18">
        <v>827.0</v>
      </c>
      <c r="V3363" s="18">
        <v>994.0</v>
      </c>
      <c r="W3363" s="18">
        <v>1029.0</v>
      </c>
      <c r="X3363" s="18">
        <v>904.0</v>
      </c>
      <c r="Y3363" s="18">
        <v>913.0</v>
      </c>
      <c r="Z3363" s="19">
        <f t="shared" si="6"/>
        <v>9342</v>
      </c>
      <c r="AA3363" s="19" t="str">
        <f t="shared" si="19"/>
        <v/>
      </c>
      <c r="AB3363" s="19" t="str">
        <f t="shared" si="8"/>
        <v/>
      </c>
      <c r="AC3363" s="19">
        <f t="shared" si="20"/>
        <v>849.2727273</v>
      </c>
      <c r="AD3363" s="19">
        <f t="shared" si="21"/>
        <v>459</v>
      </c>
      <c r="AE3363" s="19" t="str">
        <f t="shared" si="22"/>
        <v>Нет моды</v>
      </c>
      <c r="AF3363" s="19">
        <f t="shared" si="23"/>
        <v>684</v>
      </c>
      <c r="AG3363" s="19">
        <f t="shared" si="24"/>
        <v>1029</v>
      </c>
      <c r="AH3363" s="20" t="str">
        <f t="shared" si="14"/>
        <v/>
      </c>
      <c r="AI3363" s="21"/>
      <c r="AJ3363" s="21"/>
      <c r="AK3363" s="21"/>
      <c r="AL3363" s="22">
        <f t="shared" si="25"/>
        <v>1</v>
      </c>
    </row>
    <row r="3364" ht="12.75" customHeight="1">
      <c r="A3364" s="13" t="s">
        <v>209</v>
      </c>
      <c r="B3364" s="13" t="str">
        <f>IFERROR(__xludf.DUMMYFUNCTION("REGEXREPLACE(A3364, ""\d"", """")"),"         Ульяновская область")</f>
        <v>         Ульяновская область</v>
      </c>
      <c r="C3364" s="14" t="str">
        <f t="shared" si="15"/>
        <v>Ульяновская область</v>
      </c>
      <c r="D3364" s="3">
        <f t="shared" si="16"/>
        <v>2</v>
      </c>
      <c r="E3364" s="15" t="s">
        <v>33</v>
      </c>
      <c r="F3364" s="13" t="str">
        <f>IFERROR(__xludf.DUMMYFUNCTION("REGEXEXTRACT(E3364, ""[А-Яа-я].*"")"),"Болезни органов пищеварения")</f>
        <v>Болезни органов пищеварения</v>
      </c>
      <c r="G3364" s="16">
        <f t="shared" si="17"/>
        <v>2</v>
      </c>
      <c r="H3364" s="13" t="s">
        <v>28</v>
      </c>
      <c r="I3364" s="13" t="str">
        <f>IFERROR(__xludf.DUMMYFUNCTION("REGEXREPLACE(H3364, "".*\s"", """")"),"человек")</f>
        <v>человек</v>
      </c>
      <c r="J3364" s="13" t="s">
        <v>29</v>
      </c>
      <c r="K3364" s="17" t="str">
        <f>IFERROR(__xludf.DUMMYFUNCTION("REGEXREPLACE(J3364, ""^[\d\s]+"", """")"),"значение показателя за год")</f>
        <v>значение показателя за год</v>
      </c>
      <c r="L3364" s="16">
        <f t="shared" si="18"/>
        <v>2</v>
      </c>
      <c r="M3364" s="13" t="s">
        <v>31</v>
      </c>
      <c r="N3364" s="13" t="str">
        <f>IFERROR(__xludf.DUMMYFUNCTION("REGEXEXTRACT(M3364, "" (.+)$"")"),"городское население")</f>
        <v>городское население</v>
      </c>
      <c r="O3364" s="18">
        <v>512.0</v>
      </c>
      <c r="P3364" s="18">
        <v>589.0</v>
      </c>
      <c r="Q3364" s="18">
        <v>631.0</v>
      </c>
      <c r="R3364" s="18">
        <v>616.0</v>
      </c>
      <c r="S3364" s="18">
        <v>612.0</v>
      </c>
      <c r="T3364" s="18">
        <v>609.0</v>
      </c>
      <c r="U3364" s="18">
        <v>627.0</v>
      </c>
      <c r="V3364" s="18">
        <v>760.0</v>
      </c>
      <c r="W3364" s="18">
        <v>784.0</v>
      </c>
      <c r="X3364" s="18">
        <v>692.0</v>
      </c>
      <c r="Y3364" s="18">
        <v>692.0</v>
      </c>
      <c r="Z3364" s="19" t="str">
        <f t="shared" si="6"/>
        <v/>
      </c>
      <c r="AA3364" s="19">
        <f t="shared" si="19"/>
        <v>7124</v>
      </c>
      <c r="AB3364" s="19" t="str">
        <f t="shared" si="8"/>
        <v/>
      </c>
      <c r="AC3364" s="19">
        <f t="shared" si="20"/>
        <v>647.6363636</v>
      </c>
      <c r="AD3364" s="19">
        <f t="shared" si="21"/>
        <v>762</v>
      </c>
      <c r="AE3364" s="19" t="str">
        <f t="shared" si="22"/>
        <v>Нет моды</v>
      </c>
      <c r="AF3364" s="19">
        <f t="shared" si="23"/>
        <v>512</v>
      </c>
      <c r="AG3364" s="19">
        <f t="shared" si="24"/>
        <v>784</v>
      </c>
      <c r="AH3364" s="20" t="str">
        <f t="shared" si="14"/>
        <v/>
      </c>
      <c r="AI3364" s="21"/>
      <c r="AJ3364" s="21"/>
      <c r="AK3364" s="21"/>
      <c r="AL3364" s="22">
        <f t="shared" si="25"/>
        <v>1</v>
      </c>
    </row>
    <row r="3365" ht="12.75" customHeight="1">
      <c r="A3365" s="13" t="s">
        <v>209</v>
      </c>
      <c r="B3365" s="13" t="str">
        <f>IFERROR(__xludf.DUMMYFUNCTION("REGEXREPLACE(A3365, ""\d"", """")"),"         Ульяновская область")</f>
        <v>         Ульяновская область</v>
      </c>
      <c r="C3365" s="14" t="str">
        <f t="shared" si="15"/>
        <v>Ульяновская область</v>
      </c>
      <c r="D3365" s="3">
        <f t="shared" si="16"/>
        <v>2</v>
      </c>
      <c r="E3365" s="15" t="s">
        <v>33</v>
      </c>
      <c r="F3365" s="13" t="str">
        <f>IFERROR(__xludf.DUMMYFUNCTION("REGEXEXTRACT(E3365, ""[А-Яа-я].*"")"),"Болезни органов пищеварения")</f>
        <v>Болезни органов пищеварения</v>
      </c>
      <c r="G3365" s="16">
        <f t="shared" si="17"/>
        <v>2</v>
      </c>
      <c r="H3365" s="13" t="s">
        <v>28</v>
      </c>
      <c r="I3365" s="13" t="str">
        <f>IFERROR(__xludf.DUMMYFUNCTION("REGEXREPLACE(H3365, "".*\s"", """")"),"человек")</f>
        <v>человек</v>
      </c>
      <c r="J3365" s="13" t="s">
        <v>29</v>
      </c>
      <c r="K3365" s="17" t="str">
        <f>IFERROR(__xludf.DUMMYFUNCTION("REGEXREPLACE(J3365, ""^[\d\s]+"", """")"),"значение показателя за год")</f>
        <v>значение показателя за год</v>
      </c>
      <c r="L3365" s="16">
        <f t="shared" si="18"/>
        <v>2</v>
      </c>
      <c r="M3365" s="13" t="s">
        <v>32</v>
      </c>
      <c r="N3365" s="13" t="str">
        <f>IFERROR(__xludf.DUMMYFUNCTION("REGEXEXTRACT(M3365, "" (.+)$"")"),"сельское население")</f>
        <v>сельское население</v>
      </c>
      <c r="O3365" s="18">
        <v>172.0</v>
      </c>
      <c r="P3365" s="18">
        <v>175.0</v>
      </c>
      <c r="Q3365" s="18">
        <v>176.0</v>
      </c>
      <c r="R3365" s="18">
        <v>178.0</v>
      </c>
      <c r="S3365" s="18">
        <v>182.0</v>
      </c>
      <c r="T3365" s="18">
        <v>223.0</v>
      </c>
      <c r="U3365" s="18">
        <v>200.0</v>
      </c>
      <c r="V3365" s="18">
        <v>234.0</v>
      </c>
      <c r="W3365" s="18">
        <v>245.0</v>
      </c>
      <c r="X3365" s="18">
        <v>212.0</v>
      </c>
      <c r="Y3365" s="18">
        <v>221.0</v>
      </c>
      <c r="Z3365" s="19" t="str">
        <f t="shared" si="6"/>
        <v/>
      </c>
      <c r="AA3365" s="19" t="str">
        <f t="shared" si="19"/>
        <v/>
      </c>
      <c r="AB3365" s="19">
        <f t="shared" si="8"/>
        <v>2218</v>
      </c>
      <c r="AC3365" s="19">
        <f t="shared" si="20"/>
        <v>201.6363636</v>
      </c>
      <c r="AD3365" s="19">
        <f t="shared" si="21"/>
        <v>378.5</v>
      </c>
      <c r="AE3365" s="19" t="str">
        <f t="shared" si="22"/>
        <v>Нет моды</v>
      </c>
      <c r="AF3365" s="19">
        <f t="shared" si="23"/>
        <v>172</v>
      </c>
      <c r="AG3365" s="19">
        <f t="shared" si="24"/>
        <v>245</v>
      </c>
      <c r="AH3365" s="20" t="str">
        <f t="shared" si="14"/>
        <v>Город: 76%; Село: 24%</v>
      </c>
      <c r="AI3365" s="21"/>
      <c r="AJ3365" s="21"/>
      <c r="AK3365" s="21"/>
      <c r="AL3365" s="22">
        <f t="shared" si="25"/>
        <v>1</v>
      </c>
    </row>
    <row r="3366" ht="12.75" customHeight="1">
      <c r="A3366" s="13" t="s">
        <v>209</v>
      </c>
      <c r="B3366" s="13" t="str">
        <f>IFERROR(__xludf.DUMMYFUNCTION("REGEXREPLACE(A3366, ""\d"", """")"),"         Ульяновская область")</f>
        <v>         Ульяновская область</v>
      </c>
      <c r="C3366" s="14" t="str">
        <f t="shared" si="15"/>
        <v>Ульяновская область</v>
      </c>
      <c r="D3366" s="3">
        <f t="shared" si="16"/>
        <v>2</v>
      </c>
      <c r="E3366" s="15" t="s">
        <v>34</v>
      </c>
      <c r="F3366" s="13" t="str">
        <f>IFERROR(__xludf.DUMMYFUNCTION("REGEXEXTRACT(E3366, ""[А-Яа-я].*"")"),"Болезни системы кровообращения")</f>
        <v>Болезни системы кровообращения</v>
      </c>
      <c r="G3366" s="16">
        <f t="shared" si="17"/>
        <v>2</v>
      </c>
      <c r="H3366" s="13" t="s">
        <v>28</v>
      </c>
      <c r="I3366" s="13" t="str">
        <f>IFERROR(__xludf.DUMMYFUNCTION("REGEXREPLACE(H3366, "".*\s"", """")"),"человек")</f>
        <v>человек</v>
      </c>
      <c r="J3366" s="13" t="s">
        <v>29</v>
      </c>
      <c r="K3366" s="17" t="str">
        <f>IFERROR(__xludf.DUMMYFUNCTION("REGEXREPLACE(J3366, ""^[\d\s]+"", """")"),"значение показателя за год")</f>
        <v>значение показателя за год</v>
      </c>
      <c r="L3366" s="16">
        <f t="shared" si="18"/>
        <v>2</v>
      </c>
      <c r="M3366" s="13" t="s">
        <v>30</v>
      </c>
      <c r="N3366" s="13" t="str">
        <f>IFERROR(__xludf.DUMMYFUNCTION("REGEXEXTRACT(M3366, "" (.+)$"")"),"все население")</f>
        <v>все население</v>
      </c>
      <c r="O3366" s="18">
        <v>11147.0</v>
      </c>
      <c r="P3366" s="18">
        <v>10722.0</v>
      </c>
      <c r="Q3366" s="18">
        <v>11008.0</v>
      </c>
      <c r="R3366" s="18">
        <v>10230.0</v>
      </c>
      <c r="S3366" s="18">
        <v>9344.0</v>
      </c>
      <c r="T3366" s="18">
        <v>8976.0</v>
      </c>
      <c r="U3366" s="18">
        <v>8790.0</v>
      </c>
      <c r="V3366" s="18">
        <v>9772.0</v>
      </c>
      <c r="W3366" s="18">
        <v>9750.0</v>
      </c>
      <c r="X3366" s="18">
        <v>8875.0</v>
      </c>
      <c r="Y3366" s="18">
        <v>8462.0</v>
      </c>
      <c r="Z3366" s="19">
        <f t="shared" si="6"/>
        <v>107076</v>
      </c>
      <c r="AA3366" s="19" t="str">
        <f t="shared" si="19"/>
        <v/>
      </c>
      <c r="AB3366" s="19" t="str">
        <f t="shared" si="8"/>
        <v/>
      </c>
      <c r="AC3366" s="19">
        <f t="shared" si="20"/>
        <v>9734.181818</v>
      </c>
      <c r="AD3366" s="19">
        <f t="shared" si="21"/>
        <v>4353.5</v>
      </c>
      <c r="AE3366" s="19" t="str">
        <f t="shared" si="22"/>
        <v>Нет моды</v>
      </c>
      <c r="AF3366" s="19">
        <f t="shared" si="23"/>
        <v>8462</v>
      </c>
      <c r="AG3366" s="19">
        <f t="shared" si="24"/>
        <v>11147</v>
      </c>
      <c r="AH3366" s="20" t="str">
        <f t="shared" si="14"/>
        <v/>
      </c>
      <c r="AI3366" s="21"/>
      <c r="AJ3366" s="21"/>
      <c r="AK3366" s="21"/>
      <c r="AL3366" s="22">
        <f t="shared" si="25"/>
        <v>1</v>
      </c>
    </row>
    <row r="3367" ht="12.75" customHeight="1">
      <c r="A3367" s="13" t="s">
        <v>209</v>
      </c>
      <c r="B3367" s="13" t="str">
        <f>IFERROR(__xludf.DUMMYFUNCTION("REGEXREPLACE(A3367, ""\d"", """")"),"         Ульяновская область")</f>
        <v>         Ульяновская область</v>
      </c>
      <c r="C3367" s="14" t="str">
        <f t="shared" si="15"/>
        <v>Ульяновская область</v>
      </c>
      <c r="D3367" s="3">
        <f t="shared" si="16"/>
        <v>2</v>
      </c>
      <c r="E3367" s="15" t="s">
        <v>34</v>
      </c>
      <c r="F3367" s="13" t="str">
        <f>IFERROR(__xludf.DUMMYFUNCTION("REGEXEXTRACT(E3367, ""[А-Яа-я].*"")"),"Болезни системы кровообращения")</f>
        <v>Болезни системы кровообращения</v>
      </c>
      <c r="G3367" s="16">
        <f t="shared" si="17"/>
        <v>2</v>
      </c>
      <c r="H3367" s="13" t="s">
        <v>28</v>
      </c>
      <c r="I3367" s="13" t="str">
        <f>IFERROR(__xludf.DUMMYFUNCTION("REGEXREPLACE(H3367, "".*\s"", """")"),"человек")</f>
        <v>человек</v>
      </c>
      <c r="J3367" s="13" t="s">
        <v>29</v>
      </c>
      <c r="K3367" s="17" t="str">
        <f>IFERROR(__xludf.DUMMYFUNCTION("REGEXREPLACE(J3367, ""^[\d\s]+"", """")"),"значение показателя за год")</f>
        <v>значение показателя за год</v>
      </c>
      <c r="L3367" s="16">
        <f t="shared" si="18"/>
        <v>2</v>
      </c>
      <c r="M3367" s="13" t="s">
        <v>31</v>
      </c>
      <c r="N3367" s="13" t="str">
        <f>IFERROR(__xludf.DUMMYFUNCTION("REGEXEXTRACT(M3367, "" (.+)$"")"),"городское население")</f>
        <v>городское население</v>
      </c>
      <c r="O3367" s="18">
        <v>7521.0</v>
      </c>
      <c r="P3367" s="18">
        <v>7137.0</v>
      </c>
      <c r="Q3367" s="18">
        <v>7409.0</v>
      </c>
      <c r="R3367" s="18">
        <v>7114.0</v>
      </c>
      <c r="S3367" s="18">
        <v>6483.0</v>
      </c>
      <c r="T3367" s="18">
        <v>6303.0</v>
      </c>
      <c r="U3367" s="18">
        <v>6442.0</v>
      </c>
      <c r="V3367" s="18">
        <v>6998.0</v>
      </c>
      <c r="W3367" s="18">
        <v>7022.0</v>
      </c>
      <c r="X3367" s="18">
        <v>6277.0</v>
      </c>
      <c r="Y3367" s="18">
        <v>6088.0</v>
      </c>
      <c r="Z3367" s="19" t="str">
        <f t="shared" si="6"/>
        <v/>
      </c>
      <c r="AA3367" s="19">
        <f t="shared" si="19"/>
        <v>74794</v>
      </c>
      <c r="AB3367" s="19" t="str">
        <f t="shared" si="8"/>
        <v/>
      </c>
      <c r="AC3367" s="19">
        <f t="shared" si="20"/>
        <v>6799.454545</v>
      </c>
      <c r="AD3367" s="19">
        <f t="shared" si="21"/>
        <v>7991.5</v>
      </c>
      <c r="AE3367" s="19" t="str">
        <f t="shared" si="22"/>
        <v>Нет моды</v>
      </c>
      <c r="AF3367" s="19">
        <f t="shared" si="23"/>
        <v>6088</v>
      </c>
      <c r="AG3367" s="19">
        <f t="shared" si="24"/>
        <v>7521</v>
      </c>
      <c r="AH3367" s="20" t="str">
        <f t="shared" si="14"/>
        <v/>
      </c>
      <c r="AI3367" s="21"/>
      <c r="AJ3367" s="21"/>
      <c r="AK3367" s="21"/>
      <c r="AL3367" s="22">
        <f t="shared" si="25"/>
        <v>1</v>
      </c>
    </row>
    <row r="3368" ht="12.75" customHeight="1">
      <c r="A3368" s="13" t="s">
        <v>209</v>
      </c>
      <c r="B3368" s="13" t="str">
        <f>IFERROR(__xludf.DUMMYFUNCTION("REGEXREPLACE(A3368, ""\d"", """")"),"         Ульяновская область")</f>
        <v>         Ульяновская область</v>
      </c>
      <c r="C3368" s="14" t="str">
        <f t="shared" si="15"/>
        <v>Ульяновская область</v>
      </c>
      <c r="D3368" s="3">
        <f t="shared" si="16"/>
        <v>2</v>
      </c>
      <c r="E3368" s="15" t="s">
        <v>34</v>
      </c>
      <c r="F3368" s="13" t="str">
        <f>IFERROR(__xludf.DUMMYFUNCTION("REGEXEXTRACT(E3368, ""[А-Яа-я].*"")"),"Болезни системы кровообращения")</f>
        <v>Болезни системы кровообращения</v>
      </c>
      <c r="G3368" s="16">
        <f t="shared" si="17"/>
        <v>2</v>
      </c>
      <c r="H3368" s="13" t="s">
        <v>28</v>
      </c>
      <c r="I3368" s="13" t="str">
        <f>IFERROR(__xludf.DUMMYFUNCTION("REGEXREPLACE(H3368, "".*\s"", """")"),"человек")</f>
        <v>человек</v>
      </c>
      <c r="J3368" s="13" t="s">
        <v>29</v>
      </c>
      <c r="K3368" s="17" t="str">
        <f>IFERROR(__xludf.DUMMYFUNCTION("REGEXREPLACE(J3368, ""^[\d\s]+"", """")"),"значение показателя за год")</f>
        <v>значение показателя за год</v>
      </c>
      <c r="L3368" s="16">
        <f t="shared" si="18"/>
        <v>2</v>
      </c>
      <c r="M3368" s="13" t="s">
        <v>32</v>
      </c>
      <c r="N3368" s="13" t="str">
        <f>IFERROR(__xludf.DUMMYFUNCTION("REGEXEXTRACT(M3368, "" (.+)$"")"),"сельское население")</f>
        <v>сельское население</v>
      </c>
      <c r="O3368" s="18">
        <v>3626.0</v>
      </c>
      <c r="P3368" s="18">
        <v>3585.0</v>
      </c>
      <c r="Q3368" s="18">
        <v>3599.0</v>
      </c>
      <c r="R3368" s="18">
        <v>3116.0</v>
      </c>
      <c r="S3368" s="18">
        <v>2861.0</v>
      </c>
      <c r="T3368" s="18">
        <v>2673.0</v>
      </c>
      <c r="U3368" s="18">
        <v>2348.0</v>
      </c>
      <c r="V3368" s="18">
        <v>2774.0</v>
      </c>
      <c r="W3368" s="18">
        <v>2728.0</v>
      </c>
      <c r="X3368" s="18">
        <v>2598.0</v>
      </c>
      <c r="Y3368" s="18">
        <v>2374.0</v>
      </c>
      <c r="Z3368" s="19" t="str">
        <f t="shared" si="6"/>
        <v/>
      </c>
      <c r="AA3368" s="19" t="str">
        <f t="shared" si="19"/>
        <v/>
      </c>
      <c r="AB3368" s="19">
        <f t="shared" si="8"/>
        <v>32282</v>
      </c>
      <c r="AC3368" s="19">
        <f t="shared" si="20"/>
        <v>2934.727273</v>
      </c>
      <c r="AD3368" s="19">
        <f t="shared" si="21"/>
        <v>4857</v>
      </c>
      <c r="AE3368" s="19" t="str">
        <f t="shared" si="22"/>
        <v>Нет моды</v>
      </c>
      <c r="AF3368" s="19">
        <f t="shared" si="23"/>
        <v>2348</v>
      </c>
      <c r="AG3368" s="19">
        <f t="shared" si="24"/>
        <v>3626</v>
      </c>
      <c r="AH3368" s="20" t="str">
        <f t="shared" si="14"/>
        <v>Город: 70%; Село: 30%</v>
      </c>
      <c r="AI3368" s="21"/>
      <c r="AJ3368" s="21"/>
      <c r="AK3368" s="21"/>
      <c r="AL3368" s="22">
        <f t="shared" si="25"/>
        <v>1</v>
      </c>
    </row>
    <row r="3369" ht="12.75" customHeight="1">
      <c r="A3369" s="13" t="s">
        <v>209</v>
      </c>
      <c r="B3369" s="13" t="str">
        <f>IFERROR(__xludf.DUMMYFUNCTION("REGEXREPLACE(A3369, ""\d"", """")"),"         Ульяновская область")</f>
        <v>         Ульяновская область</v>
      </c>
      <c r="C3369" s="14" t="str">
        <f t="shared" si="15"/>
        <v>Ульяновская область</v>
      </c>
      <c r="D3369" s="3">
        <f t="shared" si="16"/>
        <v>2</v>
      </c>
      <c r="E3369" s="15" t="s">
        <v>35</v>
      </c>
      <c r="F3369" s="13" t="str">
        <f>IFERROR(__xludf.DUMMYFUNCTION("REGEXEXTRACT(E3369, ""[А-Яа-я].*"")"),"внешние причины")</f>
        <v>внешние причины</v>
      </c>
      <c r="G3369" s="16">
        <f t="shared" si="17"/>
        <v>2</v>
      </c>
      <c r="H3369" s="13" t="s">
        <v>28</v>
      </c>
      <c r="I3369" s="13" t="str">
        <f>IFERROR(__xludf.DUMMYFUNCTION("REGEXREPLACE(H3369, "".*\s"", """")"),"человек")</f>
        <v>человек</v>
      </c>
      <c r="J3369" s="13" t="s">
        <v>29</v>
      </c>
      <c r="K3369" s="17" t="str">
        <f>IFERROR(__xludf.DUMMYFUNCTION("REGEXREPLACE(J3369, ""^[\d\s]+"", """")"),"значение показателя за год")</f>
        <v>значение показателя за год</v>
      </c>
      <c r="L3369" s="16">
        <f t="shared" si="18"/>
        <v>2</v>
      </c>
      <c r="M3369" s="13" t="s">
        <v>30</v>
      </c>
      <c r="N3369" s="13" t="str">
        <f>IFERROR(__xludf.DUMMYFUNCTION("REGEXEXTRACT(M3369, "" (.+)$"")"),"все население")</f>
        <v>все население</v>
      </c>
      <c r="O3369" s="18">
        <v>1835.0</v>
      </c>
      <c r="P3369" s="18">
        <v>1832.0</v>
      </c>
      <c r="Q3369" s="18">
        <v>1776.0</v>
      </c>
      <c r="R3369" s="18">
        <v>1673.0</v>
      </c>
      <c r="S3369" s="18">
        <v>1400.0</v>
      </c>
      <c r="T3369" s="18">
        <v>1491.0</v>
      </c>
      <c r="U3369" s="18">
        <v>1350.0</v>
      </c>
      <c r="V3369" s="18">
        <v>1329.0</v>
      </c>
      <c r="W3369" s="18">
        <v>1446.0</v>
      </c>
      <c r="X3369" s="18">
        <v>1590.0</v>
      </c>
      <c r="Y3369" s="18">
        <v>1604.0</v>
      </c>
      <c r="Z3369" s="19">
        <f t="shared" si="6"/>
        <v>17326</v>
      </c>
      <c r="AA3369" s="19" t="str">
        <f t="shared" si="19"/>
        <v/>
      </c>
      <c r="AB3369" s="19" t="str">
        <f t="shared" si="8"/>
        <v/>
      </c>
      <c r="AC3369" s="19">
        <f t="shared" si="20"/>
        <v>1575.090909</v>
      </c>
      <c r="AD3369" s="19">
        <f t="shared" si="21"/>
        <v>2091.5</v>
      </c>
      <c r="AE3369" s="19" t="str">
        <f t="shared" si="22"/>
        <v>Нет моды</v>
      </c>
      <c r="AF3369" s="19">
        <f t="shared" si="23"/>
        <v>1329</v>
      </c>
      <c r="AG3369" s="19">
        <f t="shared" si="24"/>
        <v>1835</v>
      </c>
      <c r="AH3369" s="20" t="str">
        <f t="shared" si="14"/>
        <v/>
      </c>
      <c r="AI3369" s="21"/>
      <c r="AJ3369" s="21"/>
      <c r="AK3369" s="21"/>
      <c r="AL3369" s="22">
        <f t="shared" si="25"/>
        <v>1</v>
      </c>
    </row>
    <row r="3370" ht="12.75" customHeight="1">
      <c r="A3370" s="13" t="s">
        <v>209</v>
      </c>
      <c r="B3370" s="13" t="str">
        <f>IFERROR(__xludf.DUMMYFUNCTION("REGEXREPLACE(A3370, ""\d"", """")"),"         Ульяновская область")</f>
        <v>         Ульяновская область</v>
      </c>
      <c r="C3370" s="14" t="str">
        <f t="shared" si="15"/>
        <v>Ульяновская область</v>
      </c>
      <c r="D3370" s="3">
        <f t="shared" si="16"/>
        <v>2</v>
      </c>
      <c r="E3370" s="15" t="s">
        <v>35</v>
      </c>
      <c r="F3370" s="13" t="str">
        <f>IFERROR(__xludf.DUMMYFUNCTION("REGEXEXTRACT(E3370, ""[А-Яа-я].*"")"),"внешние причины")</f>
        <v>внешние причины</v>
      </c>
      <c r="G3370" s="16">
        <f t="shared" si="17"/>
        <v>2</v>
      </c>
      <c r="H3370" s="13" t="s">
        <v>28</v>
      </c>
      <c r="I3370" s="13" t="str">
        <f>IFERROR(__xludf.DUMMYFUNCTION("REGEXREPLACE(H3370, "".*\s"", """")"),"человек")</f>
        <v>человек</v>
      </c>
      <c r="J3370" s="13" t="s">
        <v>29</v>
      </c>
      <c r="K3370" s="17" t="str">
        <f>IFERROR(__xludf.DUMMYFUNCTION("REGEXREPLACE(J3370, ""^[\d\s]+"", """")"),"значение показателя за год")</f>
        <v>значение показателя за год</v>
      </c>
      <c r="L3370" s="16">
        <f t="shared" si="18"/>
        <v>2</v>
      </c>
      <c r="M3370" s="13" t="s">
        <v>31</v>
      </c>
      <c r="N3370" s="13" t="str">
        <f>IFERROR(__xludf.DUMMYFUNCTION("REGEXEXTRACT(M3370, "" (.+)$"")"),"городское население")</f>
        <v>городское население</v>
      </c>
      <c r="O3370" s="18">
        <v>1283.0</v>
      </c>
      <c r="P3370" s="18">
        <v>1306.0</v>
      </c>
      <c r="Q3370" s="18">
        <v>1212.0</v>
      </c>
      <c r="R3370" s="18">
        <v>1124.0</v>
      </c>
      <c r="S3370" s="18">
        <v>951.0</v>
      </c>
      <c r="T3370" s="18">
        <v>1023.0</v>
      </c>
      <c r="U3370" s="18">
        <v>945.0</v>
      </c>
      <c r="V3370" s="18">
        <v>917.0</v>
      </c>
      <c r="W3370" s="18">
        <v>985.0</v>
      </c>
      <c r="X3370" s="18">
        <v>1136.0</v>
      </c>
      <c r="Y3370" s="18">
        <v>1142.0</v>
      </c>
      <c r="Z3370" s="19" t="str">
        <f t="shared" si="6"/>
        <v/>
      </c>
      <c r="AA3370" s="19">
        <f t="shared" si="19"/>
        <v>12024</v>
      </c>
      <c r="AB3370" s="19" t="str">
        <f t="shared" si="8"/>
        <v/>
      </c>
      <c r="AC3370" s="19">
        <f t="shared" si="20"/>
        <v>1093.090909</v>
      </c>
      <c r="AD3370" s="19">
        <f t="shared" si="21"/>
        <v>1317.5</v>
      </c>
      <c r="AE3370" s="19" t="str">
        <f t="shared" si="22"/>
        <v>Нет моды</v>
      </c>
      <c r="AF3370" s="19">
        <f t="shared" si="23"/>
        <v>917</v>
      </c>
      <c r="AG3370" s="19">
        <f t="shared" si="24"/>
        <v>1306</v>
      </c>
      <c r="AH3370" s="20" t="str">
        <f t="shared" si="14"/>
        <v/>
      </c>
      <c r="AI3370" s="21"/>
      <c r="AJ3370" s="21"/>
      <c r="AK3370" s="21"/>
      <c r="AL3370" s="22">
        <f t="shared" si="25"/>
        <v>1</v>
      </c>
    </row>
    <row r="3371" ht="12.75" customHeight="1">
      <c r="A3371" s="13" t="s">
        <v>209</v>
      </c>
      <c r="B3371" s="13" t="str">
        <f>IFERROR(__xludf.DUMMYFUNCTION("REGEXREPLACE(A3371, ""\d"", """")"),"         Ульяновская область")</f>
        <v>         Ульяновская область</v>
      </c>
      <c r="C3371" s="14" t="str">
        <f t="shared" si="15"/>
        <v>Ульяновская область</v>
      </c>
      <c r="D3371" s="3">
        <f t="shared" si="16"/>
        <v>2</v>
      </c>
      <c r="E3371" s="15" t="s">
        <v>35</v>
      </c>
      <c r="F3371" s="13" t="str">
        <f>IFERROR(__xludf.DUMMYFUNCTION("REGEXEXTRACT(E3371, ""[А-Яа-я].*"")"),"внешние причины")</f>
        <v>внешние причины</v>
      </c>
      <c r="G3371" s="16">
        <f t="shared" si="17"/>
        <v>2</v>
      </c>
      <c r="H3371" s="13" t="s">
        <v>28</v>
      </c>
      <c r="I3371" s="13" t="str">
        <f>IFERROR(__xludf.DUMMYFUNCTION("REGEXREPLACE(H3371, "".*\s"", """")"),"человек")</f>
        <v>человек</v>
      </c>
      <c r="J3371" s="13" t="s">
        <v>29</v>
      </c>
      <c r="K3371" s="17" t="str">
        <f>IFERROR(__xludf.DUMMYFUNCTION("REGEXREPLACE(J3371, ""^[\d\s]+"", """")"),"значение показателя за год")</f>
        <v>значение показателя за год</v>
      </c>
      <c r="L3371" s="16">
        <f t="shared" si="18"/>
        <v>2</v>
      </c>
      <c r="M3371" s="13" t="s">
        <v>32</v>
      </c>
      <c r="N3371" s="13" t="str">
        <f>IFERROR(__xludf.DUMMYFUNCTION("REGEXEXTRACT(M3371, "" (.+)$"")"),"сельское население")</f>
        <v>сельское население</v>
      </c>
      <c r="O3371" s="18">
        <v>552.0</v>
      </c>
      <c r="P3371" s="18">
        <v>526.0</v>
      </c>
      <c r="Q3371" s="18">
        <v>564.0</v>
      </c>
      <c r="R3371" s="18">
        <v>549.0</v>
      </c>
      <c r="S3371" s="18">
        <v>449.0</v>
      </c>
      <c r="T3371" s="18">
        <v>468.0</v>
      </c>
      <c r="U3371" s="18">
        <v>405.0</v>
      </c>
      <c r="V3371" s="18">
        <v>412.0</v>
      </c>
      <c r="W3371" s="18">
        <v>461.0</v>
      </c>
      <c r="X3371" s="18">
        <v>454.0</v>
      </c>
      <c r="Y3371" s="18">
        <v>462.0</v>
      </c>
      <c r="Z3371" s="19" t="str">
        <f t="shared" si="6"/>
        <v/>
      </c>
      <c r="AA3371" s="19" t="str">
        <f t="shared" si="19"/>
        <v/>
      </c>
      <c r="AB3371" s="19">
        <f t="shared" si="8"/>
        <v>5302</v>
      </c>
      <c r="AC3371" s="19">
        <f t="shared" si="20"/>
        <v>482</v>
      </c>
      <c r="AD3371" s="19">
        <f t="shared" si="21"/>
        <v>740.5</v>
      </c>
      <c r="AE3371" s="19" t="str">
        <f t="shared" si="22"/>
        <v>Нет моды</v>
      </c>
      <c r="AF3371" s="19">
        <f t="shared" si="23"/>
        <v>405</v>
      </c>
      <c r="AG3371" s="19">
        <f t="shared" si="24"/>
        <v>564</v>
      </c>
      <c r="AH3371" s="20" t="str">
        <f t="shared" si="14"/>
        <v>Город: 69%; Село: 31%</v>
      </c>
      <c r="AI3371" s="21"/>
      <c r="AJ3371" s="21"/>
      <c r="AK3371" s="21"/>
      <c r="AL3371" s="22">
        <f t="shared" si="25"/>
        <v>1</v>
      </c>
    </row>
    <row r="3372" ht="12.75" customHeight="1">
      <c r="A3372" s="13" t="s">
        <v>209</v>
      </c>
      <c r="B3372" s="13" t="str">
        <f>IFERROR(__xludf.DUMMYFUNCTION("REGEXREPLACE(A3372, ""\d"", """")"),"         Ульяновская область")</f>
        <v>         Ульяновская область</v>
      </c>
      <c r="C3372" s="14" t="str">
        <f t="shared" si="15"/>
        <v>Ульяновская область</v>
      </c>
      <c r="D3372" s="3">
        <f t="shared" si="16"/>
        <v>2</v>
      </c>
      <c r="E3372" s="15" t="s">
        <v>36</v>
      </c>
      <c r="F3372" s="13" t="str">
        <f>IFERROR(__xludf.DUMMYFUNCTION("REGEXEXTRACT(E3372,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72" s="16">
        <f t="shared" si="17"/>
        <v>2</v>
      </c>
      <c r="H3372" s="13" t="s">
        <v>28</v>
      </c>
      <c r="I3372" s="13" t="str">
        <f>IFERROR(__xludf.DUMMYFUNCTION("REGEXREPLACE(H3372, "".*\s"", """")"),"человек")</f>
        <v>человек</v>
      </c>
      <c r="J3372" s="13" t="s">
        <v>29</v>
      </c>
      <c r="K3372" s="17" t="str">
        <f>IFERROR(__xludf.DUMMYFUNCTION("REGEXREPLACE(J3372, ""^[\d\s]+"", """")"),"значение показателя за год")</f>
        <v>значение показателя за год</v>
      </c>
      <c r="L3372" s="16">
        <f t="shared" si="18"/>
        <v>2</v>
      </c>
      <c r="M3372" s="13" t="s">
        <v>30</v>
      </c>
      <c r="N3372" s="13" t="str">
        <f>IFERROR(__xludf.DUMMYFUNCTION("REGEXEXTRACT(M3372, "" (.+)$"")"),"все население")</f>
        <v>все население</v>
      </c>
      <c r="O3372" s="18">
        <v>43.0</v>
      </c>
      <c r="P3372" s="18">
        <v>42.0</v>
      </c>
      <c r="Q3372" s="18">
        <v>33.0</v>
      </c>
      <c r="R3372" s="18">
        <v>46.0</v>
      </c>
      <c r="S3372" s="23" t="s">
        <v>37</v>
      </c>
      <c r="T3372" s="23" t="s">
        <v>37</v>
      </c>
      <c r="U3372" s="23" t="s">
        <v>37</v>
      </c>
      <c r="V3372" s="23" t="s">
        <v>37</v>
      </c>
      <c r="W3372" s="23" t="s">
        <v>37</v>
      </c>
      <c r="X3372" s="23" t="s">
        <v>37</v>
      </c>
      <c r="Y3372" s="23" t="s">
        <v>37</v>
      </c>
      <c r="Z3372" s="19">
        <f t="shared" si="6"/>
        <v>164</v>
      </c>
      <c r="AA3372" s="19" t="str">
        <f t="shared" si="19"/>
        <v/>
      </c>
      <c r="AB3372" s="19" t="str">
        <f t="shared" si="8"/>
        <v/>
      </c>
      <c r="AC3372" s="19">
        <f t="shared" si="20"/>
        <v>41</v>
      </c>
      <c r="AD3372" s="19">
        <f t="shared" si="21"/>
        <v>454</v>
      </c>
      <c r="AE3372" s="19" t="str">
        <f t="shared" si="22"/>
        <v>Нет моды</v>
      </c>
      <c r="AF3372" s="19">
        <f t="shared" si="23"/>
        <v>33</v>
      </c>
      <c r="AG3372" s="19">
        <f t="shared" si="24"/>
        <v>46</v>
      </c>
      <c r="AH3372" s="20" t="str">
        <f t="shared" si="14"/>
        <v/>
      </c>
      <c r="AI3372" s="24"/>
      <c r="AJ3372" s="24"/>
      <c r="AK3372" s="24"/>
      <c r="AL3372" s="22">
        <f t="shared" si="25"/>
        <v>1</v>
      </c>
    </row>
    <row r="3373" ht="12.75" customHeight="1">
      <c r="A3373" s="13" t="s">
        <v>209</v>
      </c>
      <c r="B3373" s="13" t="str">
        <f>IFERROR(__xludf.DUMMYFUNCTION("REGEXREPLACE(A3373, ""\d"", """")"),"         Ульяновская область")</f>
        <v>         Ульяновская область</v>
      </c>
      <c r="C3373" s="14" t="str">
        <f t="shared" si="15"/>
        <v>Ульяновская область</v>
      </c>
      <c r="D3373" s="3">
        <f t="shared" si="16"/>
        <v>2</v>
      </c>
      <c r="E3373" s="15" t="s">
        <v>36</v>
      </c>
      <c r="F3373" s="13" t="str">
        <f>IFERROR(__xludf.DUMMYFUNCTION("REGEXEXTRACT(E3373,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73" s="16">
        <f t="shared" si="17"/>
        <v>2</v>
      </c>
      <c r="H3373" s="13" t="s">
        <v>28</v>
      </c>
      <c r="I3373" s="13" t="str">
        <f>IFERROR(__xludf.DUMMYFUNCTION("REGEXREPLACE(H3373, "".*\s"", """")"),"человек")</f>
        <v>человек</v>
      </c>
      <c r="J3373" s="13" t="s">
        <v>29</v>
      </c>
      <c r="K3373" s="17" t="str">
        <f>IFERROR(__xludf.DUMMYFUNCTION("REGEXREPLACE(J3373, ""^[\d\s]+"", """")"),"значение показателя за год")</f>
        <v>значение показателя за год</v>
      </c>
      <c r="L3373" s="16">
        <f t="shared" si="18"/>
        <v>2</v>
      </c>
      <c r="M3373" s="13" t="s">
        <v>31</v>
      </c>
      <c r="N3373" s="13" t="str">
        <f>IFERROR(__xludf.DUMMYFUNCTION("REGEXEXTRACT(M3373, "" (.+)$"")"),"городское население")</f>
        <v>городское население</v>
      </c>
      <c r="O3373" s="18">
        <v>33.0</v>
      </c>
      <c r="P3373" s="18">
        <v>27.0</v>
      </c>
      <c r="Q3373" s="18">
        <v>23.0</v>
      </c>
      <c r="R3373" s="18">
        <v>32.0</v>
      </c>
      <c r="S3373" s="23" t="s">
        <v>37</v>
      </c>
      <c r="T3373" s="23" t="s">
        <v>37</v>
      </c>
      <c r="U3373" s="23" t="s">
        <v>37</v>
      </c>
      <c r="V3373" s="23" t="s">
        <v>37</v>
      </c>
      <c r="W3373" s="23" t="s">
        <v>37</v>
      </c>
      <c r="X3373" s="23" t="s">
        <v>37</v>
      </c>
      <c r="Y3373" s="23" t="s">
        <v>37</v>
      </c>
      <c r="Z3373" s="19" t="str">
        <f t="shared" si="6"/>
        <v/>
      </c>
      <c r="AA3373" s="19">
        <f t="shared" si="19"/>
        <v>115</v>
      </c>
      <c r="AB3373" s="19" t="str">
        <f t="shared" si="8"/>
        <v/>
      </c>
      <c r="AC3373" s="19">
        <f t="shared" si="20"/>
        <v>28.75</v>
      </c>
      <c r="AD3373" s="19">
        <f t="shared" si="21"/>
        <v>33</v>
      </c>
      <c r="AE3373" s="19" t="str">
        <f t="shared" si="22"/>
        <v>Нет моды</v>
      </c>
      <c r="AF3373" s="19">
        <f t="shared" si="23"/>
        <v>23</v>
      </c>
      <c r="AG3373" s="19">
        <f t="shared" si="24"/>
        <v>33</v>
      </c>
      <c r="AH3373" s="20" t="str">
        <f t="shared" si="14"/>
        <v/>
      </c>
      <c r="AI3373" s="24"/>
      <c r="AJ3373" s="24"/>
      <c r="AK3373" s="24"/>
      <c r="AL3373" s="22">
        <f t="shared" si="25"/>
        <v>1</v>
      </c>
    </row>
    <row r="3374" ht="12.75" customHeight="1">
      <c r="A3374" s="13" t="s">
        <v>209</v>
      </c>
      <c r="B3374" s="13" t="str">
        <f>IFERROR(__xludf.DUMMYFUNCTION("REGEXREPLACE(A3374, ""\d"", """")"),"         Ульяновская область")</f>
        <v>         Ульяновская область</v>
      </c>
      <c r="C3374" s="14" t="str">
        <f t="shared" si="15"/>
        <v>Ульяновская область</v>
      </c>
      <c r="D3374" s="3">
        <f t="shared" si="16"/>
        <v>2</v>
      </c>
      <c r="E3374" s="15" t="s">
        <v>36</v>
      </c>
      <c r="F3374" s="13" t="str">
        <f>IFERROR(__xludf.DUMMYFUNCTION("REGEXEXTRACT(E3374,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374" s="16">
        <f t="shared" si="17"/>
        <v>2</v>
      </c>
      <c r="H3374" s="13" t="s">
        <v>28</v>
      </c>
      <c r="I3374" s="13" t="str">
        <f>IFERROR(__xludf.DUMMYFUNCTION("REGEXREPLACE(H3374, "".*\s"", """")"),"человек")</f>
        <v>человек</v>
      </c>
      <c r="J3374" s="13" t="s">
        <v>29</v>
      </c>
      <c r="K3374" s="17" t="str">
        <f>IFERROR(__xludf.DUMMYFUNCTION("REGEXREPLACE(J3374, ""^[\d\s]+"", """")"),"значение показателя за год")</f>
        <v>значение показателя за год</v>
      </c>
      <c r="L3374" s="16">
        <f t="shared" si="18"/>
        <v>2</v>
      </c>
      <c r="M3374" s="13" t="s">
        <v>32</v>
      </c>
      <c r="N3374" s="13" t="str">
        <f>IFERROR(__xludf.DUMMYFUNCTION("REGEXEXTRACT(M3374, "" (.+)$"")"),"сельское население")</f>
        <v>сельское население</v>
      </c>
      <c r="O3374" s="18">
        <v>10.0</v>
      </c>
      <c r="P3374" s="18">
        <v>15.0</v>
      </c>
      <c r="Q3374" s="18">
        <v>10.0</v>
      </c>
      <c r="R3374" s="18">
        <v>14.0</v>
      </c>
      <c r="S3374" s="23" t="s">
        <v>37</v>
      </c>
      <c r="T3374" s="23" t="s">
        <v>37</v>
      </c>
      <c r="U3374" s="23" t="s">
        <v>37</v>
      </c>
      <c r="V3374" s="23" t="s">
        <v>37</v>
      </c>
      <c r="W3374" s="23" t="s">
        <v>37</v>
      </c>
      <c r="X3374" s="23" t="s">
        <v>37</v>
      </c>
      <c r="Y3374" s="23" t="s">
        <v>37</v>
      </c>
      <c r="Z3374" s="19" t="str">
        <f t="shared" si="6"/>
        <v/>
      </c>
      <c r="AA3374" s="19" t="str">
        <f t="shared" si="19"/>
        <v/>
      </c>
      <c r="AB3374" s="19">
        <f t="shared" si="8"/>
        <v>49</v>
      </c>
      <c r="AC3374" s="19">
        <f t="shared" si="20"/>
        <v>12.25</v>
      </c>
      <c r="AD3374" s="19">
        <f t="shared" si="21"/>
        <v>19</v>
      </c>
      <c r="AE3374" s="19" t="str">
        <f t="shared" si="22"/>
        <v>Нет моды</v>
      </c>
      <c r="AF3374" s="19">
        <f t="shared" si="23"/>
        <v>10</v>
      </c>
      <c r="AG3374" s="19">
        <f t="shared" si="24"/>
        <v>15</v>
      </c>
      <c r="AH3374" s="20" t="str">
        <f t="shared" si="14"/>
        <v>Город: 70%; Село: 30%</v>
      </c>
      <c r="AI3374" s="24"/>
      <c r="AJ3374" s="24"/>
      <c r="AK3374" s="24"/>
      <c r="AL3374" s="22">
        <f t="shared" si="25"/>
        <v>1</v>
      </c>
    </row>
    <row r="3375" ht="12.75" customHeight="1">
      <c r="A3375" s="13" t="s">
        <v>209</v>
      </c>
      <c r="B3375" s="13" t="str">
        <f>IFERROR(__xludf.DUMMYFUNCTION("REGEXREPLACE(A3375, ""\d"", """")"),"         Ульяновская область")</f>
        <v>         Ульяновская область</v>
      </c>
      <c r="C3375" s="14" t="str">
        <f t="shared" si="15"/>
        <v>Ульяновская область</v>
      </c>
      <c r="D3375" s="3">
        <f t="shared" si="16"/>
        <v>2</v>
      </c>
      <c r="E3375" s="15" t="s">
        <v>38</v>
      </c>
      <c r="F3375" s="13" t="str">
        <f>IFERROR(__xludf.DUMMYFUNCTION("REGEXEXTRACT(E3375, ""[А-Яа-я].*"")"),"все виды транспортных несчастных случаев")</f>
        <v>все виды транспортных несчастных случаев</v>
      </c>
      <c r="G3375" s="16">
        <f t="shared" si="17"/>
        <v>2</v>
      </c>
      <c r="H3375" s="13" t="s">
        <v>28</v>
      </c>
      <c r="I3375" s="13" t="str">
        <f>IFERROR(__xludf.DUMMYFUNCTION("REGEXREPLACE(H3375, "".*\s"", """")"),"человек")</f>
        <v>человек</v>
      </c>
      <c r="J3375" s="13" t="s">
        <v>29</v>
      </c>
      <c r="K3375" s="17" t="str">
        <f>IFERROR(__xludf.DUMMYFUNCTION("REGEXREPLACE(J3375, ""^[\d\s]+"", """")"),"значение показателя за год")</f>
        <v>значение показателя за год</v>
      </c>
      <c r="L3375" s="16">
        <f t="shared" si="18"/>
        <v>2</v>
      </c>
      <c r="M3375" s="13" t="s">
        <v>30</v>
      </c>
      <c r="N3375" s="13" t="str">
        <f>IFERROR(__xludf.DUMMYFUNCTION("REGEXEXTRACT(M3375, "" (.+)$"")"),"все население")</f>
        <v>все население</v>
      </c>
      <c r="O3375" s="18">
        <v>250.0</v>
      </c>
      <c r="P3375" s="18">
        <v>249.0</v>
      </c>
      <c r="Q3375" s="18">
        <v>214.0</v>
      </c>
      <c r="R3375" s="18">
        <v>151.0</v>
      </c>
      <c r="S3375" s="18">
        <v>182.0</v>
      </c>
      <c r="T3375" s="18">
        <v>172.0</v>
      </c>
      <c r="U3375" s="18">
        <v>167.0</v>
      </c>
      <c r="V3375" s="18">
        <v>137.0</v>
      </c>
      <c r="W3375" s="18">
        <v>127.0</v>
      </c>
      <c r="X3375" s="18">
        <v>139.0</v>
      </c>
      <c r="Y3375" s="18">
        <v>110.0</v>
      </c>
      <c r="Z3375" s="19">
        <f t="shared" si="6"/>
        <v>1898</v>
      </c>
      <c r="AA3375" s="19" t="str">
        <f t="shared" si="19"/>
        <v/>
      </c>
      <c r="AB3375" s="19" t="str">
        <f t="shared" si="8"/>
        <v/>
      </c>
      <c r="AC3375" s="19">
        <f t="shared" si="20"/>
        <v>172.5454545</v>
      </c>
      <c r="AD3375" s="19">
        <f t="shared" si="21"/>
        <v>139</v>
      </c>
      <c r="AE3375" s="19" t="str">
        <f t="shared" si="22"/>
        <v>Нет моды</v>
      </c>
      <c r="AF3375" s="19">
        <f t="shared" si="23"/>
        <v>110</v>
      </c>
      <c r="AG3375" s="19">
        <f t="shared" si="24"/>
        <v>250</v>
      </c>
      <c r="AH3375" s="20" t="str">
        <f t="shared" si="14"/>
        <v/>
      </c>
      <c r="AI3375" s="21"/>
      <c r="AJ3375" s="21"/>
      <c r="AK3375" s="21"/>
      <c r="AL3375" s="22">
        <f t="shared" si="25"/>
        <v>1</v>
      </c>
    </row>
    <row r="3376" ht="12.75" customHeight="1">
      <c r="A3376" s="13" t="s">
        <v>209</v>
      </c>
      <c r="B3376" s="13" t="str">
        <f>IFERROR(__xludf.DUMMYFUNCTION("REGEXREPLACE(A3376, ""\d"", """")"),"         Ульяновская область")</f>
        <v>         Ульяновская область</v>
      </c>
      <c r="C3376" s="14" t="str">
        <f t="shared" si="15"/>
        <v>Ульяновская область</v>
      </c>
      <c r="D3376" s="3">
        <f t="shared" si="16"/>
        <v>2</v>
      </c>
      <c r="E3376" s="15" t="s">
        <v>38</v>
      </c>
      <c r="F3376" s="13" t="str">
        <f>IFERROR(__xludf.DUMMYFUNCTION("REGEXEXTRACT(E3376, ""[А-Яа-я].*"")"),"все виды транспортных несчастных случаев")</f>
        <v>все виды транспортных несчастных случаев</v>
      </c>
      <c r="G3376" s="16">
        <f t="shared" si="17"/>
        <v>2</v>
      </c>
      <c r="H3376" s="13" t="s">
        <v>28</v>
      </c>
      <c r="I3376" s="13" t="str">
        <f>IFERROR(__xludf.DUMMYFUNCTION("REGEXREPLACE(H3376, "".*\s"", """")"),"человек")</f>
        <v>человек</v>
      </c>
      <c r="J3376" s="13" t="s">
        <v>29</v>
      </c>
      <c r="K3376" s="17" t="str">
        <f>IFERROR(__xludf.DUMMYFUNCTION("REGEXREPLACE(J3376, ""^[\d\s]+"", """")"),"значение показателя за год")</f>
        <v>значение показателя за год</v>
      </c>
      <c r="L3376" s="16">
        <f t="shared" si="18"/>
        <v>2</v>
      </c>
      <c r="M3376" s="13" t="s">
        <v>31</v>
      </c>
      <c r="N3376" s="13" t="str">
        <f>IFERROR(__xludf.DUMMYFUNCTION("REGEXEXTRACT(M3376, "" (.+)$"")"),"городское население")</f>
        <v>городское население</v>
      </c>
      <c r="O3376" s="18">
        <v>172.0</v>
      </c>
      <c r="P3376" s="18">
        <v>155.0</v>
      </c>
      <c r="Q3376" s="18">
        <v>126.0</v>
      </c>
      <c r="R3376" s="18">
        <v>86.0</v>
      </c>
      <c r="S3376" s="18">
        <v>104.0</v>
      </c>
      <c r="T3376" s="18">
        <v>103.0</v>
      </c>
      <c r="U3376" s="18">
        <v>113.0</v>
      </c>
      <c r="V3376" s="18">
        <v>84.0</v>
      </c>
      <c r="W3376" s="18">
        <v>83.0</v>
      </c>
      <c r="X3376" s="18">
        <v>85.0</v>
      </c>
      <c r="Y3376" s="18">
        <v>68.0</v>
      </c>
      <c r="Z3376" s="19" t="str">
        <f t="shared" si="6"/>
        <v/>
      </c>
      <c r="AA3376" s="19">
        <f t="shared" si="19"/>
        <v>1179</v>
      </c>
      <c r="AB3376" s="19" t="str">
        <f t="shared" si="8"/>
        <v/>
      </c>
      <c r="AC3376" s="19">
        <f t="shared" si="20"/>
        <v>107.1818182</v>
      </c>
      <c r="AD3376" s="19">
        <f t="shared" si="21"/>
        <v>132</v>
      </c>
      <c r="AE3376" s="19" t="str">
        <f t="shared" si="22"/>
        <v>Нет моды</v>
      </c>
      <c r="AF3376" s="19">
        <f t="shared" si="23"/>
        <v>68</v>
      </c>
      <c r="AG3376" s="19">
        <f t="shared" si="24"/>
        <v>172</v>
      </c>
      <c r="AH3376" s="20" t="str">
        <f t="shared" si="14"/>
        <v/>
      </c>
      <c r="AI3376" s="21"/>
      <c r="AJ3376" s="21"/>
      <c r="AK3376" s="21"/>
      <c r="AL3376" s="22">
        <f t="shared" si="25"/>
        <v>1</v>
      </c>
    </row>
    <row r="3377" ht="12.75" customHeight="1">
      <c r="A3377" s="13" t="s">
        <v>209</v>
      </c>
      <c r="B3377" s="13" t="str">
        <f>IFERROR(__xludf.DUMMYFUNCTION("REGEXREPLACE(A3377, ""\d"", """")"),"         Ульяновская область")</f>
        <v>         Ульяновская область</v>
      </c>
      <c r="C3377" s="14" t="str">
        <f t="shared" si="15"/>
        <v>Ульяновская область</v>
      </c>
      <c r="D3377" s="3">
        <f t="shared" si="16"/>
        <v>2</v>
      </c>
      <c r="E3377" s="15" t="s">
        <v>38</v>
      </c>
      <c r="F3377" s="13" t="str">
        <f>IFERROR(__xludf.DUMMYFUNCTION("REGEXEXTRACT(E3377, ""[А-Яа-я].*"")"),"все виды транспортных несчастных случаев")</f>
        <v>все виды транспортных несчастных случаев</v>
      </c>
      <c r="G3377" s="16">
        <f t="shared" si="17"/>
        <v>2</v>
      </c>
      <c r="H3377" s="13" t="s">
        <v>28</v>
      </c>
      <c r="I3377" s="13" t="str">
        <f>IFERROR(__xludf.DUMMYFUNCTION("REGEXREPLACE(H3377, "".*\s"", """")"),"человек")</f>
        <v>человек</v>
      </c>
      <c r="J3377" s="13" t="s">
        <v>29</v>
      </c>
      <c r="K3377" s="17" t="str">
        <f>IFERROR(__xludf.DUMMYFUNCTION("REGEXREPLACE(J3377, ""^[\d\s]+"", """")"),"значение показателя за год")</f>
        <v>значение показателя за год</v>
      </c>
      <c r="L3377" s="16">
        <f t="shared" si="18"/>
        <v>2</v>
      </c>
      <c r="M3377" s="13" t="s">
        <v>32</v>
      </c>
      <c r="N3377" s="13" t="str">
        <f>IFERROR(__xludf.DUMMYFUNCTION("REGEXEXTRACT(M3377, "" (.+)$"")"),"сельское население")</f>
        <v>сельское население</v>
      </c>
      <c r="O3377" s="18">
        <v>78.0</v>
      </c>
      <c r="P3377" s="18">
        <v>94.0</v>
      </c>
      <c r="Q3377" s="18">
        <v>88.0</v>
      </c>
      <c r="R3377" s="18">
        <v>65.0</v>
      </c>
      <c r="S3377" s="18">
        <v>78.0</v>
      </c>
      <c r="T3377" s="18">
        <v>69.0</v>
      </c>
      <c r="U3377" s="18">
        <v>54.0</v>
      </c>
      <c r="V3377" s="18">
        <v>53.0</v>
      </c>
      <c r="W3377" s="18">
        <v>44.0</v>
      </c>
      <c r="X3377" s="18">
        <v>54.0</v>
      </c>
      <c r="Y3377" s="18">
        <v>42.0</v>
      </c>
      <c r="Z3377" s="19" t="str">
        <f t="shared" si="6"/>
        <v/>
      </c>
      <c r="AA3377" s="19" t="str">
        <f t="shared" si="19"/>
        <v/>
      </c>
      <c r="AB3377" s="19">
        <f t="shared" si="8"/>
        <v>719</v>
      </c>
      <c r="AC3377" s="19">
        <f t="shared" si="20"/>
        <v>65.36363636</v>
      </c>
      <c r="AD3377" s="19">
        <f t="shared" si="21"/>
        <v>83.5</v>
      </c>
      <c r="AE3377" s="19" t="str">
        <f t="shared" si="22"/>
        <v>Нет моды</v>
      </c>
      <c r="AF3377" s="19">
        <f t="shared" si="23"/>
        <v>42</v>
      </c>
      <c r="AG3377" s="19">
        <f t="shared" si="24"/>
        <v>94</v>
      </c>
      <c r="AH3377" s="20" t="str">
        <f t="shared" si="14"/>
        <v>Город: 62%; Село: 38%</v>
      </c>
      <c r="AI3377" s="21"/>
      <c r="AJ3377" s="21"/>
      <c r="AK3377" s="21"/>
      <c r="AL3377" s="22">
        <f t="shared" si="25"/>
        <v>1</v>
      </c>
    </row>
    <row r="3378" ht="12.75" customHeight="1">
      <c r="A3378" s="13" t="s">
        <v>209</v>
      </c>
      <c r="B3378" s="13" t="str">
        <f>IFERROR(__xludf.DUMMYFUNCTION("REGEXREPLACE(A3378, ""\d"", """")"),"         Ульяновская область")</f>
        <v>         Ульяновская область</v>
      </c>
      <c r="C3378" s="14" t="str">
        <f t="shared" si="15"/>
        <v>Ульяновская область</v>
      </c>
      <c r="D3378" s="3">
        <f t="shared" si="16"/>
        <v>2</v>
      </c>
      <c r="E3378" s="15" t="s">
        <v>39</v>
      </c>
      <c r="F3378" s="13" t="str">
        <f>IFERROR(__xludf.DUMMYFUNCTION("REGEXEXTRACT(E3378, ""[А-Яа-я].*"")"),"Всего умерших")</f>
        <v>Всего умерших</v>
      </c>
      <c r="G3378" s="16">
        <f t="shared" si="17"/>
        <v>2</v>
      </c>
      <c r="H3378" s="13" t="s">
        <v>28</v>
      </c>
      <c r="I3378" s="13" t="str">
        <f>IFERROR(__xludf.DUMMYFUNCTION("REGEXREPLACE(H3378, "".*\s"", """")"),"человек")</f>
        <v>человек</v>
      </c>
      <c r="J3378" s="13" t="s">
        <v>29</v>
      </c>
      <c r="K3378" s="17" t="str">
        <f>IFERROR(__xludf.DUMMYFUNCTION("REGEXREPLACE(J3378, ""^[\d\s]+"", """")"),"значение показателя за год")</f>
        <v>значение показателя за год</v>
      </c>
      <c r="L3378" s="16">
        <f t="shared" si="18"/>
        <v>2</v>
      </c>
      <c r="M3378" s="13" t="s">
        <v>30</v>
      </c>
      <c r="N3378" s="13" t="str">
        <f>IFERROR(__xludf.DUMMYFUNCTION("REGEXEXTRACT(M3378, "" (.+)$"")"),"все население")</f>
        <v>все население</v>
      </c>
      <c r="O3378" s="18">
        <v>18241.0</v>
      </c>
      <c r="P3378" s="18">
        <v>18443.0</v>
      </c>
      <c r="Q3378" s="18">
        <v>18748.0</v>
      </c>
      <c r="R3378" s="18">
        <v>18541.0</v>
      </c>
      <c r="S3378" s="18">
        <v>17513.0</v>
      </c>
      <c r="T3378" s="18">
        <v>17636.0</v>
      </c>
      <c r="U3378" s="18">
        <v>17080.0</v>
      </c>
      <c r="V3378" s="18">
        <v>20717.0</v>
      </c>
      <c r="W3378" s="18">
        <v>23720.0</v>
      </c>
      <c r="X3378" s="18">
        <v>17943.0</v>
      </c>
      <c r="Y3378" s="18">
        <v>16608.0</v>
      </c>
      <c r="Z3378" s="19">
        <f t="shared" si="6"/>
        <v>205190</v>
      </c>
      <c r="AA3378" s="19" t="str">
        <f t="shared" si="19"/>
        <v/>
      </c>
      <c r="AB3378" s="19" t="str">
        <f t="shared" si="8"/>
        <v/>
      </c>
      <c r="AC3378" s="19">
        <f t="shared" si="20"/>
        <v>18653.63636</v>
      </c>
      <c r="AD3378" s="19">
        <f t="shared" si="21"/>
        <v>8351</v>
      </c>
      <c r="AE3378" s="19" t="str">
        <f t="shared" si="22"/>
        <v>Нет моды</v>
      </c>
      <c r="AF3378" s="19">
        <f t="shared" si="23"/>
        <v>16608</v>
      </c>
      <c r="AG3378" s="19">
        <f t="shared" si="24"/>
        <v>23720</v>
      </c>
      <c r="AH3378" s="20" t="str">
        <f t="shared" si="14"/>
        <v/>
      </c>
      <c r="AI3378" s="21"/>
      <c r="AJ3378" s="21"/>
      <c r="AK3378" s="21"/>
      <c r="AL3378" s="22">
        <f t="shared" si="25"/>
        <v>1</v>
      </c>
    </row>
    <row r="3379" ht="12.75" customHeight="1">
      <c r="A3379" s="13" t="s">
        <v>209</v>
      </c>
      <c r="B3379" s="13" t="str">
        <f>IFERROR(__xludf.DUMMYFUNCTION("REGEXREPLACE(A3379, ""\d"", """")"),"         Ульяновская область")</f>
        <v>         Ульяновская область</v>
      </c>
      <c r="C3379" s="14" t="str">
        <f t="shared" si="15"/>
        <v>Ульяновская область</v>
      </c>
      <c r="D3379" s="3">
        <f t="shared" si="16"/>
        <v>2</v>
      </c>
      <c r="E3379" s="15" t="s">
        <v>39</v>
      </c>
      <c r="F3379" s="13" t="str">
        <f>IFERROR(__xludf.DUMMYFUNCTION("REGEXEXTRACT(E3379, ""[А-Яа-я].*"")"),"Всего умерших")</f>
        <v>Всего умерших</v>
      </c>
      <c r="G3379" s="16">
        <f t="shared" si="17"/>
        <v>2</v>
      </c>
      <c r="H3379" s="13" t="s">
        <v>28</v>
      </c>
      <c r="I3379" s="13" t="str">
        <f>IFERROR(__xludf.DUMMYFUNCTION("REGEXREPLACE(H3379, "".*\s"", """")"),"человек")</f>
        <v>человек</v>
      </c>
      <c r="J3379" s="13" t="s">
        <v>29</v>
      </c>
      <c r="K3379" s="17" t="str">
        <f>IFERROR(__xludf.DUMMYFUNCTION("REGEXREPLACE(J3379, ""^[\d\s]+"", """")"),"значение показателя за год")</f>
        <v>значение показателя за год</v>
      </c>
      <c r="L3379" s="16">
        <f t="shared" si="18"/>
        <v>2</v>
      </c>
      <c r="M3379" s="13" t="s">
        <v>31</v>
      </c>
      <c r="N3379" s="13" t="str">
        <f>IFERROR(__xludf.DUMMYFUNCTION("REGEXEXTRACT(M3379, "" (.+)$"")"),"городское население")</f>
        <v>городское население</v>
      </c>
      <c r="O3379" s="18">
        <v>12666.0</v>
      </c>
      <c r="P3379" s="18">
        <v>12743.0</v>
      </c>
      <c r="Q3379" s="18">
        <v>12981.0</v>
      </c>
      <c r="R3379" s="18">
        <v>12943.0</v>
      </c>
      <c r="S3379" s="18">
        <v>12220.0</v>
      </c>
      <c r="T3379" s="18">
        <v>12396.0</v>
      </c>
      <c r="U3379" s="18">
        <v>12353.0</v>
      </c>
      <c r="V3379" s="18">
        <v>14915.0</v>
      </c>
      <c r="W3379" s="18">
        <v>17228.0</v>
      </c>
      <c r="X3379" s="18">
        <v>12899.0</v>
      </c>
      <c r="Y3379" s="18">
        <v>12016.0</v>
      </c>
      <c r="Z3379" s="19" t="str">
        <f t="shared" si="6"/>
        <v/>
      </c>
      <c r="AA3379" s="19">
        <f t="shared" si="19"/>
        <v>145360</v>
      </c>
      <c r="AB3379" s="19" t="str">
        <f t="shared" si="8"/>
        <v/>
      </c>
      <c r="AC3379" s="19">
        <f t="shared" si="20"/>
        <v>13214.54545</v>
      </c>
      <c r="AD3379" s="19">
        <f t="shared" si="21"/>
        <v>16844</v>
      </c>
      <c r="AE3379" s="19" t="str">
        <f t="shared" si="22"/>
        <v>Нет моды</v>
      </c>
      <c r="AF3379" s="19">
        <f t="shared" si="23"/>
        <v>12016</v>
      </c>
      <c r="AG3379" s="19">
        <f t="shared" si="24"/>
        <v>17228</v>
      </c>
      <c r="AH3379" s="20" t="str">
        <f t="shared" si="14"/>
        <v/>
      </c>
      <c r="AI3379" s="21"/>
      <c r="AJ3379" s="21"/>
      <c r="AK3379" s="21"/>
      <c r="AL3379" s="22">
        <f t="shared" si="25"/>
        <v>1</v>
      </c>
    </row>
    <row r="3380" ht="12.75" customHeight="1">
      <c r="A3380" s="13" t="s">
        <v>209</v>
      </c>
      <c r="B3380" s="13" t="str">
        <f>IFERROR(__xludf.DUMMYFUNCTION("REGEXREPLACE(A3380, ""\d"", """")"),"         Ульяновская область")</f>
        <v>         Ульяновская область</v>
      </c>
      <c r="C3380" s="14" t="str">
        <f t="shared" si="15"/>
        <v>Ульяновская область</v>
      </c>
      <c r="D3380" s="3">
        <f t="shared" si="16"/>
        <v>2</v>
      </c>
      <c r="E3380" s="15" t="s">
        <v>39</v>
      </c>
      <c r="F3380" s="13" t="str">
        <f>IFERROR(__xludf.DUMMYFUNCTION("REGEXEXTRACT(E3380, ""[А-Яа-я].*"")"),"Всего умерших")</f>
        <v>Всего умерших</v>
      </c>
      <c r="G3380" s="16">
        <f t="shared" si="17"/>
        <v>2</v>
      </c>
      <c r="H3380" s="13" t="s">
        <v>28</v>
      </c>
      <c r="I3380" s="13" t="str">
        <f>IFERROR(__xludf.DUMMYFUNCTION("REGEXREPLACE(H3380, "".*\s"", """")"),"человек")</f>
        <v>человек</v>
      </c>
      <c r="J3380" s="13" t="s">
        <v>29</v>
      </c>
      <c r="K3380" s="17" t="str">
        <f>IFERROR(__xludf.DUMMYFUNCTION("REGEXREPLACE(J3380, ""^[\d\s]+"", """")"),"значение показателя за год")</f>
        <v>значение показателя за год</v>
      </c>
      <c r="L3380" s="16">
        <f t="shared" si="18"/>
        <v>2</v>
      </c>
      <c r="M3380" s="13" t="s">
        <v>32</v>
      </c>
      <c r="N3380" s="13" t="str">
        <f>IFERROR(__xludf.DUMMYFUNCTION("REGEXEXTRACT(M3380, "" (.+)$"")"),"сельское население")</f>
        <v>сельское население</v>
      </c>
      <c r="O3380" s="18">
        <v>5575.0</v>
      </c>
      <c r="P3380" s="18">
        <v>5700.0</v>
      </c>
      <c r="Q3380" s="18">
        <v>5767.0</v>
      </c>
      <c r="R3380" s="18">
        <v>5598.0</v>
      </c>
      <c r="S3380" s="18">
        <v>5293.0</v>
      </c>
      <c r="T3380" s="18">
        <v>5240.0</v>
      </c>
      <c r="U3380" s="18">
        <v>4727.0</v>
      </c>
      <c r="V3380" s="18">
        <v>5802.0</v>
      </c>
      <c r="W3380" s="18">
        <v>6492.0</v>
      </c>
      <c r="X3380" s="18">
        <v>5044.0</v>
      </c>
      <c r="Y3380" s="18">
        <v>4592.0</v>
      </c>
      <c r="Z3380" s="19" t="str">
        <f t="shared" si="6"/>
        <v/>
      </c>
      <c r="AA3380" s="19" t="str">
        <f t="shared" si="19"/>
        <v/>
      </c>
      <c r="AB3380" s="19">
        <f t="shared" si="8"/>
        <v>59830</v>
      </c>
      <c r="AC3380" s="19">
        <f t="shared" si="20"/>
        <v>5439.090909</v>
      </c>
      <c r="AD3380" s="19">
        <f t="shared" si="21"/>
        <v>9254</v>
      </c>
      <c r="AE3380" s="19" t="str">
        <f t="shared" si="22"/>
        <v>Нет моды</v>
      </c>
      <c r="AF3380" s="19">
        <f t="shared" si="23"/>
        <v>4592</v>
      </c>
      <c r="AG3380" s="19">
        <f t="shared" si="24"/>
        <v>6492</v>
      </c>
      <c r="AH3380" s="20" t="str">
        <f t="shared" si="14"/>
        <v>Город: 71%; Село: 29%</v>
      </c>
      <c r="AI3380" s="21"/>
      <c r="AJ3380" s="21"/>
      <c r="AK3380" s="21"/>
      <c r="AL3380" s="22">
        <f t="shared" si="25"/>
        <v>1</v>
      </c>
    </row>
    <row r="3381" ht="12.75" customHeight="1">
      <c r="A3381" s="13" t="s">
        <v>209</v>
      </c>
      <c r="B3381" s="13" t="str">
        <f>IFERROR(__xludf.DUMMYFUNCTION("REGEXREPLACE(A3381, ""\d"", """")"),"         Ульяновская область")</f>
        <v>         Ульяновская область</v>
      </c>
      <c r="C3381" s="14" t="str">
        <f t="shared" si="15"/>
        <v>Ульяновская область</v>
      </c>
      <c r="D3381" s="3">
        <f t="shared" si="16"/>
        <v>2</v>
      </c>
      <c r="E3381" s="15" t="s">
        <v>40</v>
      </c>
      <c r="F3381" s="13" t="str">
        <f>IFERROR(__xludf.DUMMYFUNCTION("REGEXEXTRACT(E3381, ""[А-Яа-я].*"")"),"Злокачественные новообразования")</f>
        <v>Злокачественные новообразования</v>
      </c>
      <c r="G3381" s="16">
        <f t="shared" si="17"/>
        <v>2</v>
      </c>
      <c r="H3381" s="13" t="s">
        <v>28</v>
      </c>
      <c r="I3381" s="13" t="str">
        <f>IFERROR(__xludf.DUMMYFUNCTION("REGEXREPLACE(H3381, "".*\s"", """")"),"человек")</f>
        <v>человек</v>
      </c>
      <c r="J3381" s="13" t="s">
        <v>29</v>
      </c>
      <c r="K3381" s="17" t="str">
        <f>IFERROR(__xludf.DUMMYFUNCTION("REGEXREPLACE(J3381, ""^[\d\s]+"", """")"),"значение показателя за год")</f>
        <v>значение показателя за год</v>
      </c>
      <c r="L3381" s="16">
        <f t="shared" si="18"/>
        <v>2</v>
      </c>
      <c r="M3381" s="13" t="s">
        <v>30</v>
      </c>
      <c r="N3381" s="13" t="str">
        <f>IFERROR(__xludf.DUMMYFUNCTION("REGEXEXTRACT(M3381, "" (.+)$"")"),"все население")</f>
        <v>все население</v>
      </c>
      <c r="O3381" s="18">
        <v>2826.0</v>
      </c>
      <c r="P3381" s="18">
        <v>2772.0</v>
      </c>
      <c r="Q3381" s="18">
        <v>2757.0</v>
      </c>
      <c r="R3381" s="18">
        <v>2728.0</v>
      </c>
      <c r="S3381" s="18">
        <v>2637.0</v>
      </c>
      <c r="T3381" s="18">
        <v>2631.0</v>
      </c>
      <c r="U3381" s="18">
        <v>2837.0</v>
      </c>
      <c r="V3381" s="18">
        <v>2749.0</v>
      </c>
      <c r="W3381" s="18">
        <v>2678.0</v>
      </c>
      <c r="X3381" s="18">
        <v>2644.0</v>
      </c>
      <c r="Y3381" s="18">
        <v>2606.0</v>
      </c>
      <c r="Z3381" s="19">
        <f t="shared" si="6"/>
        <v>29865</v>
      </c>
      <c r="AA3381" s="19" t="str">
        <f t="shared" si="19"/>
        <v/>
      </c>
      <c r="AB3381" s="19" t="str">
        <f t="shared" si="8"/>
        <v/>
      </c>
      <c r="AC3381" s="19">
        <f t="shared" si="20"/>
        <v>2715</v>
      </c>
      <c r="AD3381" s="19">
        <f t="shared" si="21"/>
        <v>3714.5</v>
      </c>
      <c r="AE3381" s="19" t="str">
        <f t="shared" si="22"/>
        <v>Нет моды</v>
      </c>
      <c r="AF3381" s="19">
        <f t="shared" si="23"/>
        <v>2606</v>
      </c>
      <c r="AG3381" s="19">
        <f t="shared" si="24"/>
        <v>2837</v>
      </c>
      <c r="AH3381" s="20" t="str">
        <f t="shared" si="14"/>
        <v/>
      </c>
      <c r="AI3381" s="21"/>
      <c r="AJ3381" s="21"/>
      <c r="AK3381" s="21"/>
      <c r="AL3381" s="22">
        <f t="shared" si="25"/>
        <v>1</v>
      </c>
    </row>
    <row r="3382" ht="12.75" customHeight="1">
      <c r="A3382" s="13" t="s">
        <v>209</v>
      </c>
      <c r="B3382" s="13" t="str">
        <f>IFERROR(__xludf.DUMMYFUNCTION("REGEXREPLACE(A3382, ""\d"", """")"),"         Ульяновская область")</f>
        <v>         Ульяновская область</v>
      </c>
      <c r="C3382" s="14" t="str">
        <f t="shared" si="15"/>
        <v>Ульяновская область</v>
      </c>
      <c r="D3382" s="3">
        <f t="shared" si="16"/>
        <v>2</v>
      </c>
      <c r="E3382" s="15" t="s">
        <v>40</v>
      </c>
      <c r="F3382" s="13" t="str">
        <f>IFERROR(__xludf.DUMMYFUNCTION("REGEXEXTRACT(E3382, ""[А-Яа-я].*"")"),"Злокачественные новообразования")</f>
        <v>Злокачественные новообразования</v>
      </c>
      <c r="G3382" s="16">
        <f t="shared" si="17"/>
        <v>2</v>
      </c>
      <c r="H3382" s="13" t="s">
        <v>28</v>
      </c>
      <c r="I3382" s="13" t="str">
        <f>IFERROR(__xludf.DUMMYFUNCTION("REGEXREPLACE(H3382, "".*\s"", """")"),"человек")</f>
        <v>человек</v>
      </c>
      <c r="J3382" s="13" t="s">
        <v>29</v>
      </c>
      <c r="K3382" s="17" t="str">
        <f>IFERROR(__xludf.DUMMYFUNCTION("REGEXREPLACE(J3382, ""^[\d\s]+"", """")"),"значение показателя за год")</f>
        <v>значение показателя за год</v>
      </c>
      <c r="L3382" s="16">
        <f t="shared" si="18"/>
        <v>2</v>
      </c>
      <c r="M3382" s="13" t="s">
        <v>31</v>
      </c>
      <c r="N3382" s="13" t="str">
        <f>IFERROR(__xludf.DUMMYFUNCTION("REGEXEXTRACT(M3382, "" (.+)$"")"),"городское население")</f>
        <v>городское население</v>
      </c>
      <c r="O3382" s="18">
        <v>2093.0</v>
      </c>
      <c r="P3382" s="18">
        <v>2060.0</v>
      </c>
      <c r="Q3382" s="18">
        <v>2060.0</v>
      </c>
      <c r="R3382" s="18">
        <v>2061.0</v>
      </c>
      <c r="S3382" s="18">
        <v>1942.0</v>
      </c>
      <c r="T3382" s="18">
        <v>2006.0</v>
      </c>
      <c r="U3382" s="18">
        <v>2155.0</v>
      </c>
      <c r="V3382" s="18">
        <v>2106.0</v>
      </c>
      <c r="W3382" s="18">
        <v>2013.0</v>
      </c>
      <c r="X3382" s="18">
        <v>2013.0</v>
      </c>
      <c r="Y3382" s="18">
        <v>2010.0</v>
      </c>
      <c r="Z3382" s="19" t="str">
        <f t="shared" si="6"/>
        <v/>
      </c>
      <c r="AA3382" s="19">
        <f t="shared" si="19"/>
        <v>22519</v>
      </c>
      <c r="AB3382" s="19" t="str">
        <f t="shared" si="8"/>
        <v/>
      </c>
      <c r="AC3382" s="19">
        <f t="shared" si="20"/>
        <v>2047.181818</v>
      </c>
      <c r="AD3382" s="19">
        <f t="shared" si="21"/>
        <v>2380.5</v>
      </c>
      <c r="AE3382" s="19" t="str">
        <f t="shared" si="22"/>
        <v>Нет моды</v>
      </c>
      <c r="AF3382" s="19">
        <f t="shared" si="23"/>
        <v>1942</v>
      </c>
      <c r="AG3382" s="19">
        <f t="shared" si="24"/>
        <v>2155</v>
      </c>
      <c r="AH3382" s="20" t="str">
        <f t="shared" si="14"/>
        <v/>
      </c>
      <c r="AI3382" s="21"/>
      <c r="AJ3382" s="21"/>
      <c r="AK3382" s="21"/>
      <c r="AL3382" s="22">
        <f t="shared" si="25"/>
        <v>1</v>
      </c>
    </row>
    <row r="3383" ht="12.75" customHeight="1">
      <c r="A3383" s="13" t="s">
        <v>209</v>
      </c>
      <c r="B3383" s="13" t="str">
        <f>IFERROR(__xludf.DUMMYFUNCTION("REGEXREPLACE(A3383, ""\d"", """")"),"         Ульяновская область")</f>
        <v>         Ульяновская область</v>
      </c>
      <c r="C3383" s="14" t="str">
        <f t="shared" si="15"/>
        <v>Ульяновская область</v>
      </c>
      <c r="D3383" s="3">
        <f t="shared" si="16"/>
        <v>2</v>
      </c>
      <c r="E3383" s="15" t="s">
        <v>40</v>
      </c>
      <c r="F3383" s="13" t="str">
        <f>IFERROR(__xludf.DUMMYFUNCTION("REGEXEXTRACT(E3383, ""[А-Яа-я].*"")"),"Злокачественные новообразования")</f>
        <v>Злокачественные новообразования</v>
      </c>
      <c r="G3383" s="16">
        <f t="shared" si="17"/>
        <v>2</v>
      </c>
      <c r="H3383" s="13" t="s">
        <v>28</v>
      </c>
      <c r="I3383" s="13" t="str">
        <f>IFERROR(__xludf.DUMMYFUNCTION("REGEXREPLACE(H3383, "".*\s"", """")"),"человек")</f>
        <v>человек</v>
      </c>
      <c r="J3383" s="13" t="s">
        <v>29</v>
      </c>
      <c r="K3383" s="17" t="str">
        <f>IFERROR(__xludf.DUMMYFUNCTION("REGEXREPLACE(J3383, ""^[\d\s]+"", """")"),"значение показателя за год")</f>
        <v>значение показателя за год</v>
      </c>
      <c r="L3383" s="16">
        <f t="shared" si="18"/>
        <v>2</v>
      </c>
      <c r="M3383" s="13" t="s">
        <v>32</v>
      </c>
      <c r="N3383" s="13" t="str">
        <f>IFERROR(__xludf.DUMMYFUNCTION("REGEXEXTRACT(M3383, "" (.+)$"")"),"сельское население")</f>
        <v>сельское население</v>
      </c>
      <c r="O3383" s="18">
        <v>733.0</v>
      </c>
      <c r="P3383" s="18">
        <v>712.0</v>
      </c>
      <c r="Q3383" s="18">
        <v>697.0</v>
      </c>
      <c r="R3383" s="18">
        <v>667.0</v>
      </c>
      <c r="S3383" s="18">
        <v>695.0</v>
      </c>
      <c r="T3383" s="18">
        <v>625.0</v>
      </c>
      <c r="U3383" s="18">
        <v>682.0</v>
      </c>
      <c r="V3383" s="18">
        <v>643.0</v>
      </c>
      <c r="W3383" s="18">
        <v>665.0</v>
      </c>
      <c r="X3383" s="18">
        <v>631.0</v>
      </c>
      <c r="Y3383" s="18">
        <v>596.0</v>
      </c>
      <c r="Z3383" s="19" t="str">
        <f t="shared" si="6"/>
        <v/>
      </c>
      <c r="AA3383" s="19" t="str">
        <f t="shared" si="19"/>
        <v/>
      </c>
      <c r="AB3383" s="19">
        <f t="shared" si="8"/>
        <v>7346</v>
      </c>
      <c r="AC3383" s="19">
        <f t="shared" si="20"/>
        <v>667.8181818</v>
      </c>
      <c r="AD3383" s="19">
        <f t="shared" si="21"/>
        <v>1337.5</v>
      </c>
      <c r="AE3383" s="19" t="str">
        <f t="shared" si="22"/>
        <v>Нет моды</v>
      </c>
      <c r="AF3383" s="19">
        <f t="shared" si="23"/>
        <v>596</v>
      </c>
      <c r="AG3383" s="19">
        <f t="shared" si="24"/>
        <v>733</v>
      </c>
      <c r="AH3383" s="20" t="str">
        <f t="shared" si="14"/>
        <v>Город: 75%; Село: 25%</v>
      </c>
      <c r="AI3383" s="21"/>
      <c r="AJ3383" s="21"/>
      <c r="AK3383" s="21"/>
      <c r="AL3383" s="22">
        <f t="shared" si="25"/>
        <v>1</v>
      </c>
    </row>
    <row r="3384" ht="12.75" customHeight="1">
      <c r="A3384" s="13" t="s">
        <v>209</v>
      </c>
      <c r="B3384" s="13" t="str">
        <f>IFERROR(__xludf.DUMMYFUNCTION("REGEXREPLACE(A3384, ""\d"", """")"),"         Ульяновская область")</f>
        <v>         Ульяновская область</v>
      </c>
      <c r="C3384" s="14" t="str">
        <f t="shared" si="15"/>
        <v>Ульяновская область</v>
      </c>
      <c r="D3384" s="3">
        <f t="shared" si="16"/>
        <v>2</v>
      </c>
      <c r="E3384" s="15" t="s">
        <v>41</v>
      </c>
      <c r="F3384" s="13" t="str">
        <f>IFERROR(__xludf.DUMMYFUNCTION("REGEXEXTRACT(E3384, ""[А-Яа-я].*"")"),"Инфекционные и паразитарные болезни")</f>
        <v>Инфекционные и паразитарные болезни</v>
      </c>
      <c r="G3384" s="16">
        <f t="shared" si="17"/>
        <v>2</v>
      </c>
      <c r="H3384" s="13" t="s">
        <v>28</v>
      </c>
      <c r="I3384" s="13" t="str">
        <f>IFERROR(__xludf.DUMMYFUNCTION("REGEXREPLACE(H3384, "".*\s"", """")"),"человек")</f>
        <v>человек</v>
      </c>
      <c r="J3384" s="13" t="s">
        <v>29</v>
      </c>
      <c r="K3384" s="17" t="str">
        <f>IFERROR(__xludf.DUMMYFUNCTION("REGEXREPLACE(J3384, ""^[\d\s]+"", """")"),"значение показателя за год")</f>
        <v>значение показателя за год</v>
      </c>
      <c r="L3384" s="16">
        <f t="shared" si="18"/>
        <v>2</v>
      </c>
      <c r="M3384" s="13" t="s">
        <v>30</v>
      </c>
      <c r="N3384" s="13" t="str">
        <f>IFERROR(__xludf.DUMMYFUNCTION("REGEXEXTRACT(M3384, "" (.+)$"")"),"все население")</f>
        <v>все население</v>
      </c>
      <c r="O3384" s="18">
        <v>370.0</v>
      </c>
      <c r="P3384" s="18">
        <v>349.0</v>
      </c>
      <c r="Q3384" s="18">
        <v>488.0</v>
      </c>
      <c r="R3384" s="18">
        <v>482.0</v>
      </c>
      <c r="S3384" s="18">
        <v>435.0</v>
      </c>
      <c r="T3384" s="18">
        <v>443.0</v>
      </c>
      <c r="U3384" s="18">
        <v>293.0</v>
      </c>
      <c r="V3384" s="18">
        <v>292.0</v>
      </c>
      <c r="W3384" s="18">
        <v>297.0</v>
      </c>
      <c r="X3384" s="18">
        <v>272.0</v>
      </c>
      <c r="Y3384" s="18">
        <v>297.0</v>
      </c>
      <c r="Z3384" s="19">
        <f t="shared" si="6"/>
        <v>4018</v>
      </c>
      <c r="AA3384" s="19" t="str">
        <f t="shared" si="19"/>
        <v/>
      </c>
      <c r="AB3384" s="19" t="str">
        <f t="shared" si="8"/>
        <v/>
      </c>
      <c r="AC3384" s="19">
        <f t="shared" si="20"/>
        <v>365.2727273</v>
      </c>
      <c r="AD3384" s="19">
        <f t="shared" si="21"/>
        <v>542</v>
      </c>
      <c r="AE3384" s="19" t="str">
        <f t="shared" si="22"/>
        <v>Нет моды</v>
      </c>
      <c r="AF3384" s="19">
        <f t="shared" si="23"/>
        <v>272</v>
      </c>
      <c r="AG3384" s="19">
        <f t="shared" si="24"/>
        <v>488</v>
      </c>
      <c r="AH3384" s="20" t="str">
        <f t="shared" si="14"/>
        <v/>
      </c>
      <c r="AI3384" s="21"/>
      <c r="AJ3384" s="21"/>
      <c r="AK3384" s="21"/>
      <c r="AL3384" s="22">
        <f t="shared" si="25"/>
        <v>1</v>
      </c>
    </row>
    <row r="3385" ht="12.75" customHeight="1">
      <c r="A3385" s="13" t="s">
        <v>209</v>
      </c>
      <c r="B3385" s="13" t="str">
        <f>IFERROR(__xludf.DUMMYFUNCTION("REGEXREPLACE(A3385, ""\d"", """")"),"         Ульяновская область")</f>
        <v>         Ульяновская область</v>
      </c>
      <c r="C3385" s="14" t="str">
        <f t="shared" si="15"/>
        <v>Ульяновская область</v>
      </c>
      <c r="D3385" s="3">
        <f t="shared" si="16"/>
        <v>2</v>
      </c>
      <c r="E3385" s="15" t="s">
        <v>41</v>
      </c>
      <c r="F3385" s="13" t="str">
        <f>IFERROR(__xludf.DUMMYFUNCTION("REGEXEXTRACT(E3385, ""[А-Яа-я].*"")"),"Инфекционные и паразитарные болезни")</f>
        <v>Инфекционные и паразитарные болезни</v>
      </c>
      <c r="G3385" s="16">
        <f t="shared" si="17"/>
        <v>2</v>
      </c>
      <c r="H3385" s="13" t="s">
        <v>28</v>
      </c>
      <c r="I3385" s="13" t="str">
        <f>IFERROR(__xludf.DUMMYFUNCTION("REGEXREPLACE(H3385, "".*\s"", """")"),"человек")</f>
        <v>человек</v>
      </c>
      <c r="J3385" s="13" t="s">
        <v>29</v>
      </c>
      <c r="K3385" s="17" t="str">
        <f>IFERROR(__xludf.DUMMYFUNCTION("REGEXREPLACE(J3385, ""^[\d\s]+"", """")"),"значение показателя за год")</f>
        <v>значение показателя за год</v>
      </c>
      <c r="L3385" s="16">
        <f t="shared" si="18"/>
        <v>2</v>
      </c>
      <c r="M3385" s="13" t="s">
        <v>31</v>
      </c>
      <c r="N3385" s="13" t="str">
        <f>IFERROR(__xludf.DUMMYFUNCTION("REGEXEXTRACT(M3385, "" (.+)$"")"),"городское население")</f>
        <v>городское население</v>
      </c>
      <c r="O3385" s="18">
        <v>289.0</v>
      </c>
      <c r="P3385" s="18">
        <v>260.0</v>
      </c>
      <c r="Q3385" s="18">
        <v>384.0</v>
      </c>
      <c r="R3385" s="18">
        <v>385.0</v>
      </c>
      <c r="S3385" s="18">
        <v>328.0</v>
      </c>
      <c r="T3385" s="18">
        <v>340.0</v>
      </c>
      <c r="U3385" s="18">
        <v>223.0</v>
      </c>
      <c r="V3385" s="18">
        <v>229.0</v>
      </c>
      <c r="W3385" s="18">
        <v>223.0</v>
      </c>
      <c r="X3385" s="18">
        <v>211.0</v>
      </c>
      <c r="Y3385" s="18">
        <v>229.0</v>
      </c>
      <c r="Z3385" s="19" t="str">
        <f t="shared" si="6"/>
        <v/>
      </c>
      <c r="AA3385" s="19">
        <f t="shared" si="19"/>
        <v>3101</v>
      </c>
      <c r="AB3385" s="19" t="str">
        <f t="shared" si="8"/>
        <v/>
      </c>
      <c r="AC3385" s="19">
        <f t="shared" si="20"/>
        <v>281.9090909</v>
      </c>
      <c r="AD3385" s="19">
        <f t="shared" si="21"/>
        <v>297</v>
      </c>
      <c r="AE3385" s="19" t="str">
        <f t="shared" si="22"/>
        <v>Нет моды</v>
      </c>
      <c r="AF3385" s="19">
        <f t="shared" si="23"/>
        <v>211</v>
      </c>
      <c r="AG3385" s="19">
        <f t="shared" si="24"/>
        <v>385</v>
      </c>
      <c r="AH3385" s="20" t="str">
        <f t="shared" si="14"/>
        <v/>
      </c>
      <c r="AI3385" s="21"/>
      <c r="AJ3385" s="21"/>
      <c r="AK3385" s="21"/>
      <c r="AL3385" s="22">
        <f t="shared" si="25"/>
        <v>1</v>
      </c>
    </row>
    <row r="3386" ht="12.75" customHeight="1">
      <c r="A3386" s="13" t="s">
        <v>209</v>
      </c>
      <c r="B3386" s="13" t="str">
        <f>IFERROR(__xludf.DUMMYFUNCTION("REGEXREPLACE(A3386, ""\d"", """")"),"         Ульяновская область")</f>
        <v>         Ульяновская область</v>
      </c>
      <c r="C3386" s="14" t="str">
        <f t="shared" si="15"/>
        <v>Ульяновская область</v>
      </c>
      <c r="D3386" s="3">
        <f t="shared" si="16"/>
        <v>2</v>
      </c>
      <c r="E3386" s="15" t="s">
        <v>41</v>
      </c>
      <c r="F3386" s="13" t="str">
        <f>IFERROR(__xludf.DUMMYFUNCTION("REGEXEXTRACT(E3386, ""[А-Яа-я].*"")"),"Инфекционные и паразитарные болезни")</f>
        <v>Инфекционные и паразитарные болезни</v>
      </c>
      <c r="G3386" s="16">
        <f t="shared" si="17"/>
        <v>2</v>
      </c>
      <c r="H3386" s="13" t="s">
        <v>28</v>
      </c>
      <c r="I3386" s="13" t="str">
        <f>IFERROR(__xludf.DUMMYFUNCTION("REGEXREPLACE(H3386, "".*\s"", """")"),"человек")</f>
        <v>человек</v>
      </c>
      <c r="J3386" s="13" t="s">
        <v>29</v>
      </c>
      <c r="K3386" s="17" t="str">
        <f>IFERROR(__xludf.DUMMYFUNCTION("REGEXREPLACE(J3386, ""^[\d\s]+"", """")"),"значение показателя за год")</f>
        <v>значение показателя за год</v>
      </c>
      <c r="L3386" s="16">
        <f t="shared" si="18"/>
        <v>2</v>
      </c>
      <c r="M3386" s="13" t="s">
        <v>32</v>
      </c>
      <c r="N3386" s="13" t="str">
        <f>IFERROR(__xludf.DUMMYFUNCTION("REGEXEXTRACT(M3386, "" (.+)$"")"),"сельское население")</f>
        <v>сельское население</v>
      </c>
      <c r="O3386" s="18">
        <v>81.0</v>
      </c>
      <c r="P3386" s="18">
        <v>89.0</v>
      </c>
      <c r="Q3386" s="18">
        <v>104.0</v>
      </c>
      <c r="R3386" s="18">
        <v>97.0</v>
      </c>
      <c r="S3386" s="18">
        <v>107.0</v>
      </c>
      <c r="T3386" s="18">
        <v>103.0</v>
      </c>
      <c r="U3386" s="18">
        <v>70.0</v>
      </c>
      <c r="V3386" s="18">
        <v>63.0</v>
      </c>
      <c r="W3386" s="18">
        <v>74.0</v>
      </c>
      <c r="X3386" s="18">
        <v>61.0</v>
      </c>
      <c r="Y3386" s="18">
        <v>68.0</v>
      </c>
      <c r="Z3386" s="19" t="str">
        <f t="shared" si="6"/>
        <v/>
      </c>
      <c r="AA3386" s="19" t="str">
        <f t="shared" si="19"/>
        <v/>
      </c>
      <c r="AB3386" s="19">
        <f t="shared" si="8"/>
        <v>917</v>
      </c>
      <c r="AC3386" s="19">
        <f t="shared" si="20"/>
        <v>83.36363636</v>
      </c>
      <c r="AD3386" s="19">
        <f t="shared" si="21"/>
        <v>159</v>
      </c>
      <c r="AE3386" s="19" t="str">
        <f t="shared" si="22"/>
        <v>Нет моды</v>
      </c>
      <c r="AF3386" s="19">
        <f t="shared" si="23"/>
        <v>61</v>
      </c>
      <c r="AG3386" s="19">
        <f t="shared" si="24"/>
        <v>107</v>
      </c>
      <c r="AH3386" s="20" t="str">
        <f t="shared" si="14"/>
        <v>Город: 77%; Село: 23%</v>
      </c>
      <c r="AI3386" s="21"/>
      <c r="AJ3386" s="21"/>
      <c r="AK3386" s="21"/>
      <c r="AL3386" s="22">
        <f t="shared" si="25"/>
        <v>1</v>
      </c>
    </row>
    <row r="3387" ht="12.75" customHeight="1">
      <c r="A3387" s="13" t="s">
        <v>209</v>
      </c>
      <c r="B3387" s="13" t="str">
        <f>IFERROR(__xludf.DUMMYFUNCTION("REGEXREPLACE(A3387, ""\d"", """")"),"         Ульяновская область")</f>
        <v>         Ульяновская область</v>
      </c>
      <c r="C3387" s="14" t="str">
        <f t="shared" si="15"/>
        <v>Ульяновская область</v>
      </c>
      <c r="D3387" s="3">
        <f t="shared" si="16"/>
        <v>2</v>
      </c>
      <c r="E3387" s="15" t="s">
        <v>42</v>
      </c>
      <c r="F3387" s="13" t="str">
        <f>IFERROR(__xludf.DUMMYFUNCTION("REGEXEXTRACT(E3387, ""[А-Яа-я].*"")"),"Ишемическая болезнь сердца")</f>
        <v>Ишемическая болезнь сердца</v>
      </c>
      <c r="G3387" s="16">
        <f t="shared" si="17"/>
        <v>2</v>
      </c>
      <c r="H3387" s="13" t="s">
        <v>28</v>
      </c>
      <c r="I3387" s="13" t="str">
        <f>IFERROR(__xludf.DUMMYFUNCTION("REGEXREPLACE(H3387, "".*\s"", """")"),"человек")</f>
        <v>человек</v>
      </c>
      <c r="J3387" s="13" t="s">
        <v>29</v>
      </c>
      <c r="K3387" s="17" t="str">
        <f>IFERROR(__xludf.DUMMYFUNCTION("REGEXREPLACE(J3387, ""^[\d\s]+"", """")"),"значение показателя за год")</f>
        <v>значение показателя за год</v>
      </c>
      <c r="L3387" s="16">
        <f t="shared" si="18"/>
        <v>2</v>
      </c>
      <c r="M3387" s="13" t="s">
        <v>30</v>
      </c>
      <c r="N3387" s="13" t="str">
        <f>IFERROR(__xludf.DUMMYFUNCTION("REGEXEXTRACT(M3387, "" (.+)$"")"),"все население")</f>
        <v>все население</v>
      </c>
      <c r="O3387" s="18">
        <v>5064.0</v>
      </c>
      <c r="P3387" s="18">
        <v>4484.0</v>
      </c>
      <c r="Q3387" s="18">
        <v>4689.0</v>
      </c>
      <c r="R3387" s="18">
        <v>3943.0</v>
      </c>
      <c r="S3387" s="18">
        <v>3589.0</v>
      </c>
      <c r="T3387" s="18">
        <v>3835.0</v>
      </c>
      <c r="U3387" s="18">
        <v>4108.0</v>
      </c>
      <c r="V3387" s="18">
        <v>4784.0</v>
      </c>
      <c r="W3387" s="18">
        <v>4841.0</v>
      </c>
      <c r="X3387" s="18">
        <v>4459.0</v>
      </c>
      <c r="Y3387" s="18">
        <v>4405.0</v>
      </c>
      <c r="Z3387" s="19">
        <f t="shared" si="6"/>
        <v>48201</v>
      </c>
      <c r="AA3387" s="19" t="str">
        <f t="shared" si="19"/>
        <v/>
      </c>
      <c r="AB3387" s="19" t="str">
        <f t="shared" si="8"/>
        <v/>
      </c>
      <c r="AC3387" s="19">
        <f t="shared" si="20"/>
        <v>4381.909091</v>
      </c>
      <c r="AD3387" s="19">
        <f t="shared" si="21"/>
        <v>1848</v>
      </c>
      <c r="AE3387" s="19" t="str">
        <f t="shared" si="22"/>
        <v>Нет моды</v>
      </c>
      <c r="AF3387" s="19">
        <f t="shared" si="23"/>
        <v>3589</v>
      </c>
      <c r="AG3387" s="19">
        <f t="shared" si="24"/>
        <v>5064</v>
      </c>
      <c r="AH3387" s="20" t="str">
        <f t="shared" si="14"/>
        <v/>
      </c>
      <c r="AI3387" s="21"/>
      <c r="AJ3387" s="21"/>
      <c r="AK3387" s="21"/>
      <c r="AL3387" s="22">
        <f t="shared" si="25"/>
        <v>1</v>
      </c>
    </row>
    <row r="3388" ht="12.75" customHeight="1">
      <c r="A3388" s="13" t="s">
        <v>209</v>
      </c>
      <c r="B3388" s="13" t="str">
        <f>IFERROR(__xludf.DUMMYFUNCTION("REGEXREPLACE(A3388, ""\d"", """")"),"         Ульяновская область")</f>
        <v>         Ульяновская область</v>
      </c>
      <c r="C3388" s="14" t="str">
        <f t="shared" si="15"/>
        <v>Ульяновская область</v>
      </c>
      <c r="D3388" s="3">
        <f t="shared" si="16"/>
        <v>2</v>
      </c>
      <c r="E3388" s="15" t="s">
        <v>42</v>
      </c>
      <c r="F3388" s="13" t="str">
        <f>IFERROR(__xludf.DUMMYFUNCTION("REGEXEXTRACT(E3388, ""[А-Яа-я].*"")"),"Ишемическая болезнь сердца")</f>
        <v>Ишемическая болезнь сердца</v>
      </c>
      <c r="G3388" s="16">
        <f t="shared" si="17"/>
        <v>2</v>
      </c>
      <c r="H3388" s="13" t="s">
        <v>28</v>
      </c>
      <c r="I3388" s="13" t="str">
        <f>IFERROR(__xludf.DUMMYFUNCTION("REGEXREPLACE(H3388, "".*\s"", """")"),"человек")</f>
        <v>человек</v>
      </c>
      <c r="J3388" s="13" t="s">
        <v>29</v>
      </c>
      <c r="K3388" s="17" t="str">
        <f>IFERROR(__xludf.DUMMYFUNCTION("REGEXREPLACE(J3388, ""^[\d\s]+"", """")"),"значение показателя за год")</f>
        <v>значение показателя за год</v>
      </c>
      <c r="L3388" s="16">
        <f t="shared" si="18"/>
        <v>2</v>
      </c>
      <c r="M3388" s="13" t="s">
        <v>31</v>
      </c>
      <c r="N3388" s="13" t="str">
        <f>IFERROR(__xludf.DUMMYFUNCTION("REGEXEXTRACT(M3388, "" (.+)$"")"),"городское население")</f>
        <v>городское население</v>
      </c>
      <c r="O3388" s="18">
        <v>3222.0</v>
      </c>
      <c r="P3388" s="18">
        <v>2732.0</v>
      </c>
      <c r="Q3388" s="18">
        <v>2921.0</v>
      </c>
      <c r="R3388" s="18">
        <v>2542.0</v>
      </c>
      <c r="S3388" s="18">
        <v>2364.0</v>
      </c>
      <c r="T3388" s="18">
        <v>2539.0</v>
      </c>
      <c r="U3388" s="18">
        <v>2846.0</v>
      </c>
      <c r="V3388" s="18">
        <v>3249.0</v>
      </c>
      <c r="W3388" s="18">
        <v>3297.0</v>
      </c>
      <c r="X3388" s="18">
        <v>3006.0</v>
      </c>
      <c r="Y3388" s="18">
        <v>3063.0</v>
      </c>
      <c r="Z3388" s="19" t="str">
        <f t="shared" si="6"/>
        <v/>
      </c>
      <c r="AA3388" s="19">
        <f t="shared" si="19"/>
        <v>31781</v>
      </c>
      <c r="AB3388" s="19" t="str">
        <f t="shared" si="8"/>
        <v/>
      </c>
      <c r="AC3388" s="19">
        <f t="shared" si="20"/>
        <v>2889.181818</v>
      </c>
      <c r="AD3388" s="19">
        <f t="shared" si="21"/>
        <v>3443</v>
      </c>
      <c r="AE3388" s="19" t="str">
        <f t="shared" si="22"/>
        <v>Нет моды</v>
      </c>
      <c r="AF3388" s="19">
        <f t="shared" si="23"/>
        <v>2364</v>
      </c>
      <c r="AG3388" s="19">
        <f t="shared" si="24"/>
        <v>3297</v>
      </c>
      <c r="AH3388" s="20" t="str">
        <f t="shared" si="14"/>
        <v/>
      </c>
      <c r="AI3388" s="21"/>
      <c r="AJ3388" s="21"/>
      <c r="AK3388" s="21"/>
      <c r="AL3388" s="22">
        <f t="shared" si="25"/>
        <v>1</v>
      </c>
    </row>
    <row r="3389" ht="12.75" customHeight="1">
      <c r="A3389" s="13" t="s">
        <v>209</v>
      </c>
      <c r="B3389" s="13" t="str">
        <f>IFERROR(__xludf.DUMMYFUNCTION("REGEXREPLACE(A3389, ""\d"", """")"),"         Ульяновская область")</f>
        <v>         Ульяновская область</v>
      </c>
      <c r="C3389" s="14" t="str">
        <f t="shared" si="15"/>
        <v>Ульяновская область</v>
      </c>
      <c r="D3389" s="3">
        <f t="shared" si="16"/>
        <v>2</v>
      </c>
      <c r="E3389" s="15" t="s">
        <v>42</v>
      </c>
      <c r="F3389" s="13" t="str">
        <f>IFERROR(__xludf.DUMMYFUNCTION("REGEXEXTRACT(E3389, ""[А-Яа-я].*"")"),"Ишемическая болезнь сердца")</f>
        <v>Ишемическая болезнь сердца</v>
      </c>
      <c r="G3389" s="16">
        <f t="shared" si="17"/>
        <v>2</v>
      </c>
      <c r="H3389" s="13" t="s">
        <v>28</v>
      </c>
      <c r="I3389" s="13" t="str">
        <f>IFERROR(__xludf.DUMMYFUNCTION("REGEXREPLACE(H3389, "".*\s"", """")"),"человек")</f>
        <v>человек</v>
      </c>
      <c r="J3389" s="13" t="s">
        <v>29</v>
      </c>
      <c r="K3389" s="17" t="str">
        <f>IFERROR(__xludf.DUMMYFUNCTION("REGEXREPLACE(J3389, ""^[\d\s]+"", """")"),"значение показателя за год")</f>
        <v>значение показателя за год</v>
      </c>
      <c r="L3389" s="16">
        <f t="shared" si="18"/>
        <v>2</v>
      </c>
      <c r="M3389" s="13" t="s">
        <v>32</v>
      </c>
      <c r="N3389" s="13" t="str">
        <f>IFERROR(__xludf.DUMMYFUNCTION("REGEXEXTRACT(M3389, "" (.+)$"")"),"сельское население")</f>
        <v>сельское население</v>
      </c>
      <c r="O3389" s="18">
        <v>1842.0</v>
      </c>
      <c r="P3389" s="18">
        <v>1752.0</v>
      </c>
      <c r="Q3389" s="18">
        <v>1768.0</v>
      </c>
      <c r="R3389" s="18">
        <v>1401.0</v>
      </c>
      <c r="S3389" s="18">
        <v>1225.0</v>
      </c>
      <c r="T3389" s="18">
        <v>1296.0</v>
      </c>
      <c r="U3389" s="18">
        <v>1262.0</v>
      </c>
      <c r="V3389" s="18">
        <v>1535.0</v>
      </c>
      <c r="W3389" s="18">
        <v>1544.0</v>
      </c>
      <c r="X3389" s="18">
        <v>1453.0</v>
      </c>
      <c r="Y3389" s="18">
        <v>1342.0</v>
      </c>
      <c r="Z3389" s="19" t="str">
        <f t="shared" si="6"/>
        <v/>
      </c>
      <c r="AA3389" s="19" t="str">
        <f t="shared" si="19"/>
        <v/>
      </c>
      <c r="AB3389" s="19">
        <f t="shared" si="8"/>
        <v>16420</v>
      </c>
      <c r="AC3389" s="19">
        <f t="shared" si="20"/>
        <v>1492.727273</v>
      </c>
      <c r="AD3389" s="19">
        <f t="shared" si="21"/>
        <v>2103</v>
      </c>
      <c r="AE3389" s="19" t="str">
        <f t="shared" si="22"/>
        <v>Нет моды</v>
      </c>
      <c r="AF3389" s="19">
        <f t="shared" si="23"/>
        <v>1225</v>
      </c>
      <c r="AG3389" s="19">
        <f t="shared" si="24"/>
        <v>1842</v>
      </c>
      <c r="AH3389" s="20" t="str">
        <f t="shared" si="14"/>
        <v>Город: 66%; Село: 34%</v>
      </c>
      <c r="AI3389" s="21"/>
      <c r="AJ3389" s="21"/>
      <c r="AK3389" s="21"/>
      <c r="AL3389" s="22">
        <f t="shared" si="25"/>
        <v>1</v>
      </c>
    </row>
    <row r="3390" ht="12.75" customHeight="1">
      <c r="A3390" s="13" t="s">
        <v>209</v>
      </c>
      <c r="B3390" s="13" t="str">
        <f>IFERROR(__xludf.DUMMYFUNCTION("REGEXREPLACE(A3390, ""\d"", """")"),"         Ульяновская область")</f>
        <v>         Ульяновская область</v>
      </c>
      <c r="C3390" s="14" t="str">
        <f t="shared" si="15"/>
        <v>Ульяновская область</v>
      </c>
      <c r="D3390" s="3">
        <f t="shared" si="16"/>
        <v>2</v>
      </c>
      <c r="E3390" s="15" t="s">
        <v>43</v>
      </c>
      <c r="F3390" s="13" t="str">
        <f>IFERROR(__xludf.DUMMYFUNCTION("REGEXEXTRACT(E3390, ""[А-Яа-я].*"")"),"Новообразования")</f>
        <v>Новообразования</v>
      </c>
      <c r="G3390" s="16">
        <f t="shared" si="17"/>
        <v>2</v>
      </c>
      <c r="H3390" s="13" t="s">
        <v>28</v>
      </c>
      <c r="I3390" s="13" t="str">
        <f>IFERROR(__xludf.DUMMYFUNCTION("REGEXREPLACE(H3390, "".*\s"", """")"),"человек")</f>
        <v>человек</v>
      </c>
      <c r="J3390" s="13" t="s">
        <v>29</v>
      </c>
      <c r="K3390" s="17" t="str">
        <f>IFERROR(__xludf.DUMMYFUNCTION("REGEXREPLACE(J3390, ""^[\d\s]+"", """")"),"значение показателя за год")</f>
        <v>значение показателя за год</v>
      </c>
      <c r="L3390" s="16">
        <f t="shared" si="18"/>
        <v>2</v>
      </c>
      <c r="M3390" s="13" t="s">
        <v>30</v>
      </c>
      <c r="N3390" s="13" t="str">
        <f>IFERROR(__xludf.DUMMYFUNCTION("REGEXEXTRACT(M3390, "" (.+)$"")"),"все население")</f>
        <v>все население</v>
      </c>
      <c r="O3390" s="18">
        <v>2902.0</v>
      </c>
      <c r="P3390" s="18">
        <v>2848.0</v>
      </c>
      <c r="Q3390" s="18">
        <v>2813.0</v>
      </c>
      <c r="R3390" s="18">
        <v>2802.0</v>
      </c>
      <c r="S3390" s="18">
        <v>2685.0</v>
      </c>
      <c r="T3390" s="18">
        <v>2686.0</v>
      </c>
      <c r="U3390" s="18">
        <v>2893.0</v>
      </c>
      <c r="V3390" s="18">
        <v>2797.0</v>
      </c>
      <c r="W3390" s="18">
        <v>2724.0</v>
      </c>
      <c r="X3390" s="18">
        <v>2698.0</v>
      </c>
      <c r="Y3390" s="18">
        <v>2647.0</v>
      </c>
      <c r="Z3390" s="19">
        <f t="shared" si="6"/>
        <v>30495</v>
      </c>
      <c r="AA3390" s="19" t="str">
        <f t="shared" si="19"/>
        <v/>
      </c>
      <c r="AB3390" s="19" t="str">
        <f t="shared" si="8"/>
        <v/>
      </c>
      <c r="AC3390" s="19">
        <f t="shared" si="20"/>
        <v>2772.272727</v>
      </c>
      <c r="AD3390" s="19">
        <f t="shared" si="21"/>
        <v>2244.5</v>
      </c>
      <c r="AE3390" s="19" t="str">
        <f t="shared" si="22"/>
        <v>Нет моды</v>
      </c>
      <c r="AF3390" s="19">
        <f t="shared" si="23"/>
        <v>2647</v>
      </c>
      <c r="AG3390" s="19">
        <f t="shared" si="24"/>
        <v>2902</v>
      </c>
      <c r="AH3390" s="20" t="str">
        <f t="shared" si="14"/>
        <v/>
      </c>
      <c r="AI3390" s="21"/>
      <c r="AJ3390" s="21"/>
      <c r="AK3390" s="21"/>
      <c r="AL3390" s="22">
        <f t="shared" si="25"/>
        <v>1</v>
      </c>
    </row>
    <row r="3391" ht="12.75" customHeight="1">
      <c r="A3391" s="13" t="s">
        <v>209</v>
      </c>
      <c r="B3391" s="13" t="str">
        <f>IFERROR(__xludf.DUMMYFUNCTION("REGEXREPLACE(A3391, ""\d"", """")"),"         Ульяновская область")</f>
        <v>         Ульяновская область</v>
      </c>
      <c r="C3391" s="14" t="str">
        <f t="shared" si="15"/>
        <v>Ульяновская область</v>
      </c>
      <c r="D3391" s="3">
        <f t="shared" si="16"/>
        <v>2</v>
      </c>
      <c r="E3391" s="15" t="s">
        <v>43</v>
      </c>
      <c r="F3391" s="13" t="str">
        <f>IFERROR(__xludf.DUMMYFUNCTION("REGEXEXTRACT(E3391, ""[А-Яа-я].*"")"),"Новообразования")</f>
        <v>Новообразования</v>
      </c>
      <c r="G3391" s="16">
        <f t="shared" si="17"/>
        <v>2</v>
      </c>
      <c r="H3391" s="13" t="s">
        <v>28</v>
      </c>
      <c r="I3391" s="13" t="str">
        <f>IFERROR(__xludf.DUMMYFUNCTION("REGEXREPLACE(H3391, "".*\s"", """")"),"человек")</f>
        <v>человек</v>
      </c>
      <c r="J3391" s="13" t="s">
        <v>29</v>
      </c>
      <c r="K3391" s="17" t="str">
        <f>IFERROR(__xludf.DUMMYFUNCTION("REGEXREPLACE(J3391, ""^[\d\s]+"", """")"),"значение показателя за год")</f>
        <v>значение показателя за год</v>
      </c>
      <c r="L3391" s="16">
        <f t="shared" si="18"/>
        <v>2</v>
      </c>
      <c r="M3391" s="13" t="s">
        <v>31</v>
      </c>
      <c r="N3391" s="13" t="str">
        <f>IFERROR(__xludf.DUMMYFUNCTION("REGEXEXTRACT(M3391, "" (.+)$"")"),"городское население")</f>
        <v>городское население</v>
      </c>
      <c r="O3391" s="18">
        <v>2152.0</v>
      </c>
      <c r="P3391" s="18">
        <v>2115.0</v>
      </c>
      <c r="Q3391" s="18">
        <v>2105.0</v>
      </c>
      <c r="R3391" s="18">
        <v>2115.0</v>
      </c>
      <c r="S3391" s="18">
        <v>1977.0</v>
      </c>
      <c r="T3391" s="18">
        <v>2045.0</v>
      </c>
      <c r="U3391" s="18">
        <v>2197.0</v>
      </c>
      <c r="V3391" s="18">
        <v>2136.0</v>
      </c>
      <c r="W3391" s="18">
        <v>2050.0</v>
      </c>
      <c r="X3391" s="18">
        <v>2055.0</v>
      </c>
      <c r="Y3391" s="18">
        <v>2037.0</v>
      </c>
      <c r="Z3391" s="19" t="str">
        <f t="shared" si="6"/>
        <v/>
      </c>
      <c r="AA3391" s="19">
        <f t="shared" si="19"/>
        <v>22984</v>
      </c>
      <c r="AB3391" s="19" t="str">
        <f t="shared" si="8"/>
        <v/>
      </c>
      <c r="AC3391" s="19">
        <f t="shared" si="20"/>
        <v>2089.454545</v>
      </c>
      <c r="AD3391" s="19">
        <f t="shared" si="21"/>
        <v>2422</v>
      </c>
      <c r="AE3391" s="19" t="str">
        <f t="shared" si="22"/>
        <v>Нет моды</v>
      </c>
      <c r="AF3391" s="19">
        <f t="shared" si="23"/>
        <v>1977</v>
      </c>
      <c r="AG3391" s="19">
        <f t="shared" si="24"/>
        <v>2197</v>
      </c>
      <c r="AH3391" s="20" t="str">
        <f t="shared" si="14"/>
        <v/>
      </c>
      <c r="AI3391" s="21"/>
      <c r="AJ3391" s="21"/>
      <c r="AK3391" s="21"/>
      <c r="AL3391" s="22">
        <f t="shared" si="25"/>
        <v>1</v>
      </c>
    </row>
    <row r="3392" ht="12.75" customHeight="1">
      <c r="A3392" s="13" t="s">
        <v>209</v>
      </c>
      <c r="B3392" s="13" t="str">
        <f>IFERROR(__xludf.DUMMYFUNCTION("REGEXREPLACE(A3392, ""\d"", """")"),"         Ульяновская область")</f>
        <v>         Ульяновская область</v>
      </c>
      <c r="C3392" s="14" t="str">
        <f t="shared" si="15"/>
        <v>Ульяновская область</v>
      </c>
      <c r="D3392" s="3">
        <f t="shared" si="16"/>
        <v>2</v>
      </c>
      <c r="E3392" s="15" t="s">
        <v>43</v>
      </c>
      <c r="F3392" s="13" t="str">
        <f>IFERROR(__xludf.DUMMYFUNCTION("REGEXEXTRACT(E3392, ""[А-Яа-я].*"")"),"Новообразования")</f>
        <v>Новообразования</v>
      </c>
      <c r="G3392" s="16">
        <f t="shared" si="17"/>
        <v>2</v>
      </c>
      <c r="H3392" s="13" t="s">
        <v>28</v>
      </c>
      <c r="I3392" s="13" t="str">
        <f>IFERROR(__xludf.DUMMYFUNCTION("REGEXREPLACE(H3392, "".*\s"", """")"),"человек")</f>
        <v>человек</v>
      </c>
      <c r="J3392" s="13" t="s">
        <v>29</v>
      </c>
      <c r="K3392" s="17" t="str">
        <f>IFERROR(__xludf.DUMMYFUNCTION("REGEXREPLACE(J3392, ""^[\d\s]+"", """")"),"значение показателя за год")</f>
        <v>значение показателя за год</v>
      </c>
      <c r="L3392" s="16">
        <f t="shared" si="18"/>
        <v>2</v>
      </c>
      <c r="M3392" s="13" t="s">
        <v>32</v>
      </c>
      <c r="N3392" s="13" t="str">
        <f>IFERROR(__xludf.DUMMYFUNCTION("REGEXEXTRACT(M3392, "" (.+)$"")"),"сельское население")</f>
        <v>сельское население</v>
      </c>
      <c r="O3392" s="18">
        <v>750.0</v>
      </c>
      <c r="P3392" s="18">
        <v>733.0</v>
      </c>
      <c r="Q3392" s="18">
        <v>708.0</v>
      </c>
      <c r="R3392" s="18">
        <v>687.0</v>
      </c>
      <c r="S3392" s="18">
        <v>708.0</v>
      </c>
      <c r="T3392" s="18">
        <v>641.0</v>
      </c>
      <c r="U3392" s="18">
        <v>696.0</v>
      </c>
      <c r="V3392" s="18">
        <v>661.0</v>
      </c>
      <c r="W3392" s="18">
        <v>674.0</v>
      </c>
      <c r="X3392" s="18">
        <v>643.0</v>
      </c>
      <c r="Y3392" s="18">
        <v>610.0</v>
      </c>
      <c r="Z3392" s="19" t="str">
        <f t="shared" si="6"/>
        <v/>
      </c>
      <c r="AA3392" s="19" t="str">
        <f t="shared" si="19"/>
        <v/>
      </c>
      <c r="AB3392" s="19">
        <f t="shared" si="8"/>
        <v>7511</v>
      </c>
      <c r="AC3392" s="19">
        <f t="shared" si="20"/>
        <v>682.8181818</v>
      </c>
      <c r="AD3392" s="19">
        <f t="shared" si="21"/>
        <v>1363.5</v>
      </c>
      <c r="AE3392" s="19" t="str">
        <f t="shared" si="22"/>
        <v>Нет моды</v>
      </c>
      <c r="AF3392" s="19">
        <f t="shared" si="23"/>
        <v>610</v>
      </c>
      <c r="AG3392" s="19">
        <f t="shared" si="24"/>
        <v>750</v>
      </c>
      <c r="AH3392" s="20" t="str">
        <f t="shared" si="14"/>
        <v>Город: 75%; Село: 25%</v>
      </c>
      <c r="AI3392" s="21"/>
      <c r="AJ3392" s="21"/>
      <c r="AK3392" s="21"/>
      <c r="AL3392" s="22">
        <f t="shared" si="25"/>
        <v>1</v>
      </c>
    </row>
    <row r="3393" ht="12.75" customHeight="1">
      <c r="A3393" s="13" t="s">
        <v>209</v>
      </c>
      <c r="B3393" s="13" t="str">
        <f>IFERROR(__xludf.DUMMYFUNCTION("REGEXREPLACE(A3393, ""\d"", """")"),"         Ульяновская область")</f>
        <v>         Ульяновская область</v>
      </c>
      <c r="C3393" s="14" t="str">
        <f t="shared" si="15"/>
        <v>Ульяновская область</v>
      </c>
      <c r="D3393" s="3">
        <f t="shared" si="16"/>
        <v>2</v>
      </c>
      <c r="E3393" s="15" t="s">
        <v>44</v>
      </c>
      <c r="F3393" s="13" t="str">
        <f>IFERROR(__xludf.DUMMYFUNCTION("REGEXEXTRACT(E3393,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93" s="16">
        <f t="shared" si="17"/>
        <v>2</v>
      </c>
      <c r="H3393" s="13" t="s">
        <v>28</v>
      </c>
      <c r="I3393" s="13" t="str">
        <f>IFERROR(__xludf.DUMMYFUNCTION("REGEXREPLACE(H3393, "".*\s"", """")"),"человек")</f>
        <v>человек</v>
      </c>
      <c r="J3393" s="13" t="s">
        <v>29</v>
      </c>
      <c r="K3393" s="17" t="str">
        <f>IFERROR(__xludf.DUMMYFUNCTION("REGEXREPLACE(J3393, ""^[\d\s]+"", """")"),"значение показателя за год")</f>
        <v>значение показателя за год</v>
      </c>
      <c r="L3393" s="16">
        <f t="shared" si="18"/>
        <v>2</v>
      </c>
      <c r="M3393" s="13" t="s">
        <v>30</v>
      </c>
      <c r="N3393" s="13" t="str">
        <f>IFERROR(__xludf.DUMMYFUNCTION("REGEXEXTRACT(M3393, "" (.+)$"")"),"все население")</f>
        <v>все население</v>
      </c>
      <c r="O3393" s="18">
        <v>82.0</v>
      </c>
      <c r="P3393" s="23" t="s">
        <v>37</v>
      </c>
      <c r="Q3393" s="18">
        <v>61.0</v>
      </c>
      <c r="R3393" s="18">
        <v>64.0</v>
      </c>
      <c r="S3393" s="23" t="s">
        <v>37</v>
      </c>
      <c r="T3393" s="23" t="s">
        <v>37</v>
      </c>
      <c r="U3393" s="23" t="s">
        <v>37</v>
      </c>
      <c r="V3393" s="23" t="s">
        <v>37</v>
      </c>
      <c r="W3393" s="23" t="s">
        <v>37</v>
      </c>
      <c r="X3393" s="23" t="s">
        <v>37</v>
      </c>
      <c r="Y3393" s="23" t="s">
        <v>37</v>
      </c>
      <c r="Z3393" s="19">
        <f t="shared" si="6"/>
        <v>207</v>
      </c>
      <c r="AA3393" s="19" t="str">
        <f t="shared" si="19"/>
        <v/>
      </c>
      <c r="AB3393" s="19" t="str">
        <f t="shared" si="8"/>
        <v/>
      </c>
      <c r="AC3393" s="19">
        <f t="shared" si="20"/>
        <v>69</v>
      </c>
      <c r="AD3393" s="19">
        <f t="shared" si="21"/>
        <v>667.5</v>
      </c>
      <c r="AE3393" s="19" t="str">
        <f t="shared" si="22"/>
        <v>Нет моды</v>
      </c>
      <c r="AF3393" s="19">
        <f t="shared" si="23"/>
        <v>61</v>
      </c>
      <c r="AG3393" s="19">
        <f t="shared" si="24"/>
        <v>82</v>
      </c>
      <c r="AH3393" s="20" t="str">
        <f t="shared" si="14"/>
        <v/>
      </c>
      <c r="AI3393" s="24"/>
      <c r="AJ3393" s="24"/>
      <c r="AK3393" s="24"/>
      <c r="AL3393" s="22">
        <f t="shared" si="25"/>
        <v>1</v>
      </c>
    </row>
    <row r="3394" ht="12.75" customHeight="1">
      <c r="A3394" s="13" t="s">
        <v>209</v>
      </c>
      <c r="B3394" s="13" t="str">
        <f>IFERROR(__xludf.DUMMYFUNCTION("REGEXREPLACE(A3394, ""\d"", """")"),"         Ульяновская область")</f>
        <v>         Ульяновская область</v>
      </c>
      <c r="C3394" s="14" t="str">
        <f t="shared" si="15"/>
        <v>Ульяновская область</v>
      </c>
      <c r="D3394" s="3">
        <f t="shared" si="16"/>
        <v>2</v>
      </c>
      <c r="E3394" s="15" t="s">
        <v>44</v>
      </c>
      <c r="F3394" s="13" t="str">
        <f>IFERROR(__xludf.DUMMYFUNCTION("REGEXEXTRACT(E3394,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94" s="16">
        <f t="shared" si="17"/>
        <v>2</v>
      </c>
      <c r="H3394" s="13" t="s">
        <v>28</v>
      </c>
      <c r="I3394" s="13" t="str">
        <f>IFERROR(__xludf.DUMMYFUNCTION("REGEXREPLACE(H3394, "".*\s"", """")"),"человек")</f>
        <v>человек</v>
      </c>
      <c r="J3394" s="13" t="s">
        <v>29</v>
      </c>
      <c r="K3394" s="17" t="str">
        <f>IFERROR(__xludf.DUMMYFUNCTION("REGEXREPLACE(J3394, ""^[\d\s]+"", """")"),"значение показателя за год")</f>
        <v>значение показателя за год</v>
      </c>
      <c r="L3394" s="16">
        <f t="shared" si="18"/>
        <v>2</v>
      </c>
      <c r="M3394" s="13" t="s">
        <v>31</v>
      </c>
      <c r="N3394" s="13" t="str">
        <f>IFERROR(__xludf.DUMMYFUNCTION("REGEXEXTRACT(M3394, "" (.+)$"")"),"городское население")</f>
        <v>городское население</v>
      </c>
      <c r="O3394" s="18">
        <v>63.0</v>
      </c>
      <c r="P3394" s="23" t="s">
        <v>37</v>
      </c>
      <c r="Q3394" s="18">
        <v>46.0</v>
      </c>
      <c r="R3394" s="18">
        <v>49.0</v>
      </c>
      <c r="S3394" s="23" t="s">
        <v>37</v>
      </c>
      <c r="T3394" s="23" t="s">
        <v>37</v>
      </c>
      <c r="U3394" s="23" t="s">
        <v>37</v>
      </c>
      <c r="V3394" s="23" t="s">
        <v>37</v>
      </c>
      <c r="W3394" s="23" t="s">
        <v>37</v>
      </c>
      <c r="X3394" s="23" t="s">
        <v>37</v>
      </c>
      <c r="Y3394" s="23" t="s">
        <v>37</v>
      </c>
      <c r="Z3394" s="19" t="str">
        <f t="shared" si="6"/>
        <v/>
      </c>
      <c r="AA3394" s="19">
        <f t="shared" si="19"/>
        <v>158</v>
      </c>
      <c r="AB3394" s="19" t="str">
        <f t="shared" si="8"/>
        <v/>
      </c>
      <c r="AC3394" s="19">
        <f t="shared" si="20"/>
        <v>52.66666667</v>
      </c>
      <c r="AD3394" s="19">
        <f t="shared" si="21"/>
        <v>62</v>
      </c>
      <c r="AE3394" s="19" t="str">
        <f t="shared" si="22"/>
        <v>Нет моды</v>
      </c>
      <c r="AF3394" s="19">
        <f t="shared" si="23"/>
        <v>46</v>
      </c>
      <c r="AG3394" s="19">
        <f t="shared" si="24"/>
        <v>63</v>
      </c>
      <c r="AH3394" s="20" t="str">
        <f t="shared" si="14"/>
        <v/>
      </c>
      <c r="AI3394" s="24"/>
      <c r="AJ3394" s="24"/>
      <c r="AK3394" s="24"/>
      <c r="AL3394" s="22">
        <f t="shared" si="25"/>
        <v>1</v>
      </c>
    </row>
    <row r="3395" ht="12.75" customHeight="1">
      <c r="A3395" s="13" t="s">
        <v>209</v>
      </c>
      <c r="B3395" s="13" t="str">
        <f>IFERROR(__xludf.DUMMYFUNCTION("REGEXREPLACE(A3395, ""\d"", """")"),"         Ульяновская область")</f>
        <v>         Ульяновская область</v>
      </c>
      <c r="C3395" s="14" t="str">
        <f t="shared" si="15"/>
        <v>Ульяновская область</v>
      </c>
      <c r="D3395" s="3">
        <f t="shared" si="16"/>
        <v>2</v>
      </c>
      <c r="E3395" s="15" t="s">
        <v>44</v>
      </c>
      <c r="F3395" s="13" t="str">
        <f>IFERROR(__xludf.DUMMYFUNCTION("REGEXEXTRACT(E3395,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395" s="16">
        <f t="shared" si="17"/>
        <v>2</v>
      </c>
      <c r="H3395" s="13" t="s">
        <v>28</v>
      </c>
      <c r="I3395" s="13" t="str">
        <f>IFERROR(__xludf.DUMMYFUNCTION("REGEXREPLACE(H3395, "".*\s"", """")"),"человек")</f>
        <v>человек</v>
      </c>
      <c r="J3395" s="13" t="s">
        <v>29</v>
      </c>
      <c r="K3395" s="17" t="str">
        <f>IFERROR(__xludf.DUMMYFUNCTION("REGEXREPLACE(J3395, ""^[\d\s]+"", """")"),"значение показателя за год")</f>
        <v>значение показателя за год</v>
      </c>
      <c r="L3395" s="16">
        <f t="shared" si="18"/>
        <v>2</v>
      </c>
      <c r="M3395" s="13" t="s">
        <v>32</v>
      </c>
      <c r="N3395" s="13" t="str">
        <f>IFERROR(__xludf.DUMMYFUNCTION("REGEXEXTRACT(M3395, "" (.+)$"")"),"сельское население")</f>
        <v>сельское население</v>
      </c>
      <c r="O3395" s="18">
        <v>19.0</v>
      </c>
      <c r="P3395" s="23" t="s">
        <v>37</v>
      </c>
      <c r="Q3395" s="18">
        <v>15.0</v>
      </c>
      <c r="R3395" s="18">
        <v>15.0</v>
      </c>
      <c r="S3395" s="23" t="s">
        <v>37</v>
      </c>
      <c r="T3395" s="23" t="s">
        <v>37</v>
      </c>
      <c r="U3395" s="23" t="s">
        <v>37</v>
      </c>
      <c r="V3395" s="23" t="s">
        <v>37</v>
      </c>
      <c r="W3395" s="23" t="s">
        <v>37</v>
      </c>
      <c r="X3395" s="23" t="s">
        <v>37</v>
      </c>
      <c r="Y3395" s="23" t="s">
        <v>37</v>
      </c>
      <c r="Z3395" s="19" t="str">
        <f t="shared" si="6"/>
        <v/>
      </c>
      <c r="AA3395" s="19" t="str">
        <f t="shared" si="19"/>
        <v/>
      </c>
      <c r="AB3395" s="19">
        <f t="shared" si="8"/>
        <v>49</v>
      </c>
      <c r="AC3395" s="19">
        <f t="shared" si="20"/>
        <v>16.33333333</v>
      </c>
      <c r="AD3395" s="19">
        <f t="shared" si="21"/>
        <v>32.5</v>
      </c>
      <c r="AE3395" s="19" t="str">
        <f t="shared" si="22"/>
        <v>Нет моды</v>
      </c>
      <c r="AF3395" s="19">
        <f t="shared" si="23"/>
        <v>15</v>
      </c>
      <c r="AG3395" s="19">
        <f t="shared" si="24"/>
        <v>19</v>
      </c>
      <c r="AH3395" s="20" t="str">
        <f t="shared" si="14"/>
        <v>Город: 76%; Село: 24%</v>
      </c>
      <c r="AI3395" s="24"/>
      <c r="AJ3395" s="24"/>
      <c r="AK3395" s="24"/>
      <c r="AL3395" s="22">
        <f t="shared" si="25"/>
        <v>1</v>
      </c>
    </row>
    <row r="3396" ht="12.75" customHeight="1">
      <c r="A3396" s="13" t="s">
        <v>209</v>
      </c>
      <c r="B3396" s="13" t="str">
        <f>IFERROR(__xludf.DUMMYFUNCTION("REGEXREPLACE(A3396, ""\d"", """")"),"         Ульяновская область")</f>
        <v>         Ульяновская область</v>
      </c>
      <c r="C3396" s="14" t="str">
        <f t="shared" si="15"/>
        <v>Ульяновская область</v>
      </c>
      <c r="D3396" s="3">
        <f t="shared" si="16"/>
        <v>2</v>
      </c>
      <c r="E3396" s="15" t="s">
        <v>45</v>
      </c>
      <c r="F3396" s="13" t="str">
        <f>IFERROR(__xludf.DUMMYFUNCTION("REGEXEXTRACT(E3396, ""[А-Яа-я].*"")"),"Самоубийство")</f>
        <v>Самоубийство</v>
      </c>
      <c r="G3396" s="16">
        <f t="shared" si="17"/>
        <v>2</v>
      </c>
      <c r="H3396" s="13" t="s">
        <v>28</v>
      </c>
      <c r="I3396" s="13" t="str">
        <f>IFERROR(__xludf.DUMMYFUNCTION("REGEXREPLACE(H3396, "".*\s"", """")"),"человек")</f>
        <v>человек</v>
      </c>
      <c r="J3396" s="13" t="s">
        <v>29</v>
      </c>
      <c r="K3396" s="17" t="str">
        <f>IFERROR(__xludf.DUMMYFUNCTION("REGEXREPLACE(J3396, ""^[\d\s]+"", """")"),"значение показателя за год")</f>
        <v>значение показателя за год</v>
      </c>
      <c r="L3396" s="16">
        <f t="shared" si="18"/>
        <v>2</v>
      </c>
      <c r="M3396" s="13" t="s">
        <v>30</v>
      </c>
      <c r="N3396" s="13" t="str">
        <f>IFERROR(__xludf.DUMMYFUNCTION("REGEXEXTRACT(M3396, "" (.+)$"")"),"все население")</f>
        <v>все население</v>
      </c>
      <c r="O3396" s="18">
        <v>139.0</v>
      </c>
      <c r="P3396" s="18">
        <v>120.0</v>
      </c>
      <c r="Q3396" s="18">
        <v>89.0</v>
      </c>
      <c r="R3396" s="18">
        <v>92.0</v>
      </c>
      <c r="S3396" s="18">
        <v>97.0</v>
      </c>
      <c r="T3396" s="18">
        <v>106.0</v>
      </c>
      <c r="U3396" s="18">
        <v>100.0</v>
      </c>
      <c r="V3396" s="18">
        <v>111.0</v>
      </c>
      <c r="W3396" s="18">
        <v>125.0</v>
      </c>
      <c r="X3396" s="18">
        <v>70.0</v>
      </c>
      <c r="Y3396" s="18">
        <v>30.0</v>
      </c>
      <c r="Z3396" s="19">
        <f t="shared" si="6"/>
        <v>1079</v>
      </c>
      <c r="AA3396" s="19" t="str">
        <f t="shared" si="19"/>
        <v/>
      </c>
      <c r="AB3396" s="19" t="str">
        <f t="shared" si="8"/>
        <v/>
      </c>
      <c r="AC3396" s="19">
        <f t="shared" si="20"/>
        <v>98.09090909</v>
      </c>
      <c r="AD3396" s="19">
        <f t="shared" si="21"/>
        <v>94.5</v>
      </c>
      <c r="AE3396" s="19" t="str">
        <f t="shared" si="22"/>
        <v>Нет моды</v>
      </c>
      <c r="AF3396" s="19">
        <f t="shared" si="23"/>
        <v>30</v>
      </c>
      <c r="AG3396" s="19">
        <f t="shared" si="24"/>
        <v>139</v>
      </c>
      <c r="AH3396" s="20" t="str">
        <f t="shared" si="14"/>
        <v/>
      </c>
      <c r="AI3396" s="21"/>
      <c r="AJ3396" s="21"/>
      <c r="AK3396" s="21"/>
      <c r="AL3396" s="22">
        <f t="shared" si="25"/>
        <v>1</v>
      </c>
    </row>
    <row r="3397" ht="12.75" customHeight="1">
      <c r="A3397" s="13" t="s">
        <v>209</v>
      </c>
      <c r="B3397" s="13" t="str">
        <f>IFERROR(__xludf.DUMMYFUNCTION("REGEXREPLACE(A3397, ""\d"", """")"),"         Ульяновская область")</f>
        <v>         Ульяновская область</v>
      </c>
      <c r="C3397" s="14" t="str">
        <f t="shared" si="15"/>
        <v>Ульяновская область</v>
      </c>
      <c r="D3397" s="3">
        <f t="shared" si="16"/>
        <v>2</v>
      </c>
      <c r="E3397" s="15" t="s">
        <v>45</v>
      </c>
      <c r="F3397" s="13" t="str">
        <f>IFERROR(__xludf.DUMMYFUNCTION("REGEXEXTRACT(E3397, ""[А-Яа-я].*"")"),"Самоубийство")</f>
        <v>Самоубийство</v>
      </c>
      <c r="G3397" s="16">
        <f t="shared" si="17"/>
        <v>2</v>
      </c>
      <c r="H3397" s="13" t="s">
        <v>28</v>
      </c>
      <c r="I3397" s="13" t="str">
        <f>IFERROR(__xludf.DUMMYFUNCTION("REGEXREPLACE(H3397, "".*\s"", """")"),"человек")</f>
        <v>человек</v>
      </c>
      <c r="J3397" s="13" t="s">
        <v>29</v>
      </c>
      <c r="K3397" s="17" t="str">
        <f>IFERROR(__xludf.DUMMYFUNCTION("REGEXREPLACE(J3397, ""^[\d\s]+"", """")"),"значение показателя за год")</f>
        <v>значение показателя за год</v>
      </c>
      <c r="L3397" s="16">
        <f t="shared" si="18"/>
        <v>2</v>
      </c>
      <c r="M3397" s="13" t="s">
        <v>31</v>
      </c>
      <c r="N3397" s="13" t="str">
        <f>IFERROR(__xludf.DUMMYFUNCTION("REGEXEXTRACT(M3397, "" (.+)$"")"),"городское население")</f>
        <v>городское население</v>
      </c>
      <c r="O3397" s="18">
        <v>68.0</v>
      </c>
      <c r="P3397" s="18">
        <v>73.0</v>
      </c>
      <c r="Q3397" s="18">
        <v>51.0</v>
      </c>
      <c r="R3397" s="18">
        <v>55.0</v>
      </c>
      <c r="S3397" s="18">
        <v>64.0</v>
      </c>
      <c r="T3397" s="18">
        <v>63.0</v>
      </c>
      <c r="U3397" s="18">
        <v>56.0</v>
      </c>
      <c r="V3397" s="18">
        <v>53.0</v>
      </c>
      <c r="W3397" s="18">
        <v>80.0</v>
      </c>
      <c r="X3397" s="18">
        <v>40.0</v>
      </c>
      <c r="Y3397" s="18">
        <v>16.0</v>
      </c>
      <c r="Z3397" s="19" t="str">
        <f t="shared" si="6"/>
        <v/>
      </c>
      <c r="AA3397" s="19">
        <f t="shared" si="19"/>
        <v>619</v>
      </c>
      <c r="AB3397" s="19" t="str">
        <f t="shared" si="8"/>
        <v/>
      </c>
      <c r="AC3397" s="19">
        <f t="shared" si="20"/>
        <v>56.27272727</v>
      </c>
      <c r="AD3397" s="19">
        <f t="shared" si="21"/>
        <v>71.5</v>
      </c>
      <c r="AE3397" s="19" t="str">
        <f t="shared" si="22"/>
        <v>Нет моды</v>
      </c>
      <c r="AF3397" s="19">
        <f t="shared" si="23"/>
        <v>16</v>
      </c>
      <c r="AG3397" s="19">
        <f t="shared" si="24"/>
        <v>80</v>
      </c>
      <c r="AH3397" s="20" t="str">
        <f t="shared" si="14"/>
        <v/>
      </c>
      <c r="AI3397" s="21"/>
      <c r="AJ3397" s="21"/>
      <c r="AK3397" s="21"/>
      <c r="AL3397" s="22">
        <f t="shared" si="25"/>
        <v>1</v>
      </c>
    </row>
    <row r="3398" ht="12.75" customHeight="1">
      <c r="A3398" s="13" t="s">
        <v>209</v>
      </c>
      <c r="B3398" s="13" t="str">
        <f>IFERROR(__xludf.DUMMYFUNCTION("REGEXREPLACE(A3398, ""\d"", """")"),"         Ульяновская область")</f>
        <v>         Ульяновская область</v>
      </c>
      <c r="C3398" s="14" t="str">
        <f t="shared" si="15"/>
        <v>Ульяновская область</v>
      </c>
      <c r="D3398" s="3">
        <f t="shared" si="16"/>
        <v>2</v>
      </c>
      <c r="E3398" s="15" t="s">
        <v>45</v>
      </c>
      <c r="F3398" s="13" t="str">
        <f>IFERROR(__xludf.DUMMYFUNCTION("REGEXEXTRACT(E3398, ""[А-Яа-я].*"")"),"Самоубийство")</f>
        <v>Самоубийство</v>
      </c>
      <c r="G3398" s="16">
        <f t="shared" si="17"/>
        <v>2</v>
      </c>
      <c r="H3398" s="13" t="s">
        <v>28</v>
      </c>
      <c r="I3398" s="13" t="str">
        <f>IFERROR(__xludf.DUMMYFUNCTION("REGEXREPLACE(H3398, "".*\s"", """")"),"человек")</f>
        <v>человек</v>
      </c>
      <c r="J3398" s="13" t="s">
        <v>29</v>
      </c>
      <c r="K3398" s="17" t="str">
        <f>IFERROR(__xludf.DUMMYFUNCTION("REGEXREPLACE(J3398, ""^[\d\s]+"", """")"),"значение показателя за год")</f>
        <v>значение показателя за год</v>
      </c>
      <c r="L3398" s="16">
        <f t="shared" si="18"/>
        <v>2</v>
      </c>
      <c r="M3398" s="13" t="s">
        <v>32</v>
      </c>
      <c r="N3398" s="13" t="str">
        <f>IFERROR(__xludf.DUMMYFUNCTION("REGEXEXTRACT(M3398, "" (.+)$"")"),"сельское население")</f>
        <v>сельское население</v>
      </c>
      <c r="O3398" s="18">
        <v>71.0</v>
      </c>
      <c r="P3398" s="18">
        <v>47.0</v>
      </c>
      <c r="Q3398" s="18">
        <v>38.0</v>
      </c>
      <c r="R3398" s="18">
        <v>37.0</v>
      </c>
      <c r="S3398" s="18">
        <v>33.0</v>
      </c>
      <c r="T3398" s="18">
        <v>43.0</v>
      </c>
      <c r="U3398" s="18">
        <v>44.0</v>
      </c>
      <c r="V3398" s="18">
        <v>58.0</v>
      </c>
      <c r="W3398" s="18">
        <v>45.0</v>
      </c>
      <c r="X3398" s="18">
        <v>30.0</v>
      </c>
      <c r="Y3398" s="18">
        <v>14.0</v>
      </c>
      <c r="Z3398" s="19" t="str">
        <f t="shared" si="6"/>
        <v/>
      </c>
      <c r="AA3398" s="19" t="str">
        <f t="shared" si="19"/>
        <v/>
      </c>
      <c r="AB3398" s="19">
        <f t="shared" si="8"/>
        <v>460</v>
      </c>
      <c r="AC3398" s="19">
        <f t="shared" si="20"/>
        <v>41.81818182</v>
      </c>
      <c r="AD3398" s="19">
        <f t="shared" si="21"/>
        <v>49</v>
      </c>
      <c r="AE3398" s="19" t="str">
        <f t="shared" si="22"/>
        <v>Нет моды</v>
      </c>
      <c r="AF3398" s="19">
        <f t="shared" si="23"/>
        <v>14</v>
      </c>
      <c r="AG3398" s="19">
        <f t="shared" si="24"/>
        <v>71</v>
      </c>
      <c r="AH3398" s="20" t="str">
        <f t="shared" si="14"/>
        <v>Город: 57%; Село: 43%</v>
      </c>
      <c r="AI3398" s="21"/>
      <c r="AJ3398" s="21"/>
      <c r="AK3398" s="21"/>
      <c r="AL3398" s="22">
        <f t="shared" si="25"/>
        <v>1</v>
      </c>
    </row>
    <row r="3399" ht="12.75" customHeight="1">
      <c r="A3399" s="13" t="s">
        <v>209</v>
      </c>
      <c r="B3399" s="13" t="str">
        <f>IFERROR(__xludf.DUMMYFUNCTION("REGEXREPLACE(A3399, ""\d"", """")"),"         Ульяновская область")</f>
        <v>         Ульяновская область</v>
      </c>
      <c r="C3399" s="14" t="str">
        <f t="shared" si="15"/>
        <v>Ульяновская область</v>
      </c>
      <c r="D3399" s="3">
        <f t="shared" si="16"/>
        <v>2</v>
      </c>
      <c r="E3399" s="15" t="s">
        <v>46</v>
      </c>
      <c r="F3399" s="13" t="str">
        <f>IFERROR(__xludf.DUMMYFUNCTION("REGEXEXTRACT(E3399, ""[А-Яа-я].*"")"),"Случ.отравл.алкоголем")</f>
        <v>Случ.отравл.алкоголем</v>
      </c>
      <c r="G3399" s="16">
        <f t="shared" si="17"/>
        <v>2</v>
      </c>
      <c r="H3399" s="13" t="s">
        <v>28</v>
      </c>
      <c r="I3399" s="13" t="str">
        <f>IFERROR(__xludf.DUMMYFUNCTION("REGEXREPLACE(H3399, "".*\s"", """")"),"человек")</f>
        <v>человек</v>
      </c>
      <c r="J3399" s="13" t="s">
        <v>29</v>
      </c>
      <c r="K3399" s="17" t="str">
        <f>IFERROR(__xludf.DUMMYFUNCTION("REGEXREPLACE(J3399, ""^[\d\s]+"", """")"),"значение показателя за год")</f>
        <v>значение показателя за год</v>
      </c>
      <c r="L3399" s="16">
        <f t="shared" si="18"/>
        <v>2</v>
      </c>
      <c r="M3399" s="13" t="s">
        <v>30</v>
      </c>
      <c r="N3399" s="13" t="str">
        <f>IFERROR(__xludf.DUMMYFUNCTION("REGEXEXTRACT(M3399, "" (.+)$"")"),"все население")</f>
        <v>все население</v>
      </c>
      <c r="O3399" s="18">
        <v>168.0</v>
      </c>
      <c r="P3399" s="18">
        <v>189.0</v>
      </c>
      <c r="Q3399" s="18">
        <v>243.0</v>
      </c>
      <c r="R3399" s="18">
        <v>220.0</v>
      </c>
      <c r="S3399" s="18">
        <v>128.0</v>
      </c>
      <c r="T3399" s="18">
        <v>171.0</v>
      </c>
      <c r="U3399" s="18">
        <v>117.0</v>
      </c>
      <c r="V3399" s="18">
        <v>84.0</v>
      </c>
      <c r="W3399" s="18">
        <v>118.0</v>
      </c>
      <c r="X3399" s="18">
        <v>97.0</v>
      </c>
      <c r="Y3399" s="18">
        <v>55.0</v>
      </c>
      <c r="Z3399" s="19">
        <f t="shared" si="6"/>
        <v>1590</v>
      </c>
      <c r="AA3399" s="19" t="str">
        <f t="shared" si="19"/>
        <v/>
      </c>
      <c r="AB3399" s="19" t="str">
        <f t="shared" si="8"/>
        <v/>
      </c>
      <c r="AC3399" s="19">
        <f t="shared" si="20"/>
        <v>144.5454545</v>
      </c>
      <c r="AD3399" s="19">
        <f t="shared" si="21"/>
        <v>64.5</v>
      </c>
      <c r="AE3399" s="19" t="str">
        <f t="shared" si="22"/>
        <v>Нет моды</v>
      </c>
      <c r="AF3399" s="19">
        <f t="shared" si="23"/>
        <v>55</v>
      </c>
      <c r="AG3399" s="19">
        <f t="shared" si="24"/>
        <v>243</v>
      </c>
      <c r="AH3399" s="20" t="str">
        <f t="shared" si="14"/>
        <v/>
      </c>
      <c r="AI3399" s="21"/>
      <c r="AJ3399" s="21"/>
      <c r="AK3399" s="21"/>
      <c r="AL3399" s="22">
        <f t="shared" si="25"/>
        <v>1</v>
      </c>
    </row>
    <row r="3400" ht="12.75" customHeight="1">
      <c r="A3400" s="13" t="s">
        <v>209</v>
      </c>
      <c r="B3400" s="13" t="str">
        <f>IFERROR(__xludf.DUMMYFUNCTION("REGEXREPLACE(A3400, ""\d"", """")"),"         Ульяновская область")</f>
        <v>         Ульяновская область</v>
      </c>
      <c r="C3400" s="14" t="str">
        <f t="shared" si="15"/>
        <v>Ульяновская область</v>
      </c>
      <c r="D3400" s="3">
        <f t="shared" si="16"/>
        <v>2</v>
      </c>
      <c r="E3400" s="15" t="s">
        <v>46</v>
      </c>
      <c r="F3400" s="13" t="str">
        <f>IFERROR(__xludf.DUMMYFUNCTION("REGEXEXTRACT(E3400, ""[А-Яа-я].*"")"),"Случ.отравл.алкоголем")</f>
        <v>Случ.отравл.алкоголем</v>
      </c>
      <c r="G3400" s="16">
        <f t="shared" si="17"/>
        <v>2</v>
      </c>
      <c r="H3400" s="13" t="s">
        <v>28</v>
      </c>
      <c r="I3400" s="13" t="str">
        <f>IFERROR(__xludf.DUMMYFUNCTION("REGEXREPLACE(H3400, "".*\s"", """")"),"человек")</f>
        <v>человек</v>
      </c>
      <c r="J3400" s="13" t="s">
        <v>29</v>
      </c>
      <c r="K3400" s="17" t="str">
        <f>IFERROR(__xludf.DUMMYFUNCTION("REGEXREPLACE(J3400, ""^[\d\s]+"", """")"),"значение показателя за год")</f>
        <v>значение показателя за год</v>
      </c>
      <c r="L3400" s="16">
        <f t="shared" si="18"/>
        <v>2</v>
      </c>
      <c r="M3400" s="13" t="s">
        <v>31</v>
      </c>
      <c r="N3400" s="13" t="str">
        <f>IFERROR(__xludf.DUMMYFUNCTION("REGEXEXTRACT(M3400, "" (.+)$"")"),"городское население")</f>
        <v>городское население</v>
      </c>
      <c r="O3400" s="18">
        <v>111.0</v>
      </c>
      <c r="P3400" s="18">
        <v>131.0</v>
      </c>
      <c r="Q3400" s="18">
        <v>178.0</v>
      </c>
      <c r="R3400" s="18">
        <v>153.0</v>
      </c>
      <c r="S3400" s="18">
        <v>95.0</v>
      </c>
      <c r="T3400" s="18">
        <v>125.0</v>
      </c>
      <c r="U3400" s="18">
        <v>89.0</v>
      </c>
      <c r="V3400" s="18">
        <v>65.0</v>
      </c>
      <c r="W3400" s="18">
        <v>75.0</v>
      </c>
      <c r="X3400" s="18">
        <v>64.0</v>
      </c>
      <c r="Y3400" s="18">
        <v>35.0</v>
      </c>
      <c r="Z3400" s="19" t="str">
        <f t="shared" si="6"/>
        <v/>
      </c>
      <c r="AA3400" s="19">
        <f t="shared" si="19"/>
        <v>1121</v>
      </c>
      <c r="AB3400" s="19" t="str">
        <f t="shared" si="8"/>
        <v/>
      </c>
      <c r="AC3400" s="19">
        <f t="shared" si="20"/>
        <v>101.9090909</v>
      </c>
      <c r="AD3400" s="19">
        <f t="shared" si="21"/>
        <v>117.5</v>
      </c>
      <c r="AE3400" s="19" t="str">
        <f t="shared" si="22"/>
        <v>Нет моды</v>
      </c>
      <c r="AF3400" s="19">
        <f t="shared" si="23"/>
        <v>35</v>
      </c>
      <c r="AG3400" s="19">
        <f t="shared" si="24"/>
        <v>178</v>
      </c>
      <c r="AH3400" s="20" t="str">
        <f t="shared" si="14"/>
        <v/>
      </c>
      <c r="AI3400" s="21"/>
      <c r="AJ3400" s="21"/>
      <c r="AK3400" s="21"/>
      <c r="AL3400" s="22">
        <f t="shared" si="25"/>
        <v>1</v>
      </c>
    </row>
    <row r="3401" ht="12.75" customHeight="1">
      <c r="A3401" s="13" t="s">
        <v>209</v>
      </c>
      <c r="B3401" s="13" t="str">
        <f>IFERROR(__xludf.DUMMYFUNCTION("REGEXREPLACE(A3401, ""\d"", """")"),"         Ульяновская область")</f>
        <v>         Ульяновская область</v>
      </c>
      <c r="C3401" s="14" t="str">
        <f t="shared" si="15"/>
        <v>Ульяновская область</v>
      </c>
      <c r="D3401" s="3">
        <f t="shared" si="16"/>
        <v>2</v>
      </c>
      <c r="E3401" s="15" t="s">
        <v>46</v>
      </c>
      <c r="F3401" s="13" t="str">
        <f>IFERROR(__xludf.DUMMYFUNCTION("REGEXEXTRACT(E3401, ""[А-Яа-я].*"")"),"Случ.отравл.алкоголем")</f>
        <v>Случ.отравл.алкоголем</v>
      </c>
      <c r="G3401" s="16">
        <f t="shared" si="17"/>
        <v>2</v>
      </c>
      <c r="H3401" s="13" t="s">
        <v>28</v>
      </c>
      <c r="I3401" s="13" t="str">
        <f>IFERROR(__xludf.DUMMYFUNCTION("REGEXREPLACE(H3401, "".*\s"", """")"),"человек")</f>
        <v>человек</v>
      </c>
      <c r="J3401" s="13" t="s">
        <v>29</v>
      </c>
      <c r="K3401" s="17" t="str">
        <f>IFERROR(__xludf.DUMMYFUNCTION("REGEXREPLACE(J3401, ""^[\d\s]+"", """")"),"значение показателя за год")</f>
        <v>значение показателя за год</v>
      </c>
      <c r="L3401" s="16">
        <f t="shared" si="18"/>
        <v>2</v>
      </c>
      <c r="M3401" s="13" t="s">
        <v>32</v>
      </c>
      <c r="N3401" s="13" t="str">
        <f>IFERROR(__xludf.DUMMYFUNCTION("REGEXEXTRACT(M3401, "" (.+)$"")"),"сельское население")</f>
        <v>сельское население</v>
      </c>
      <c r="O3401" s="18">
        <v>57.0</v>
      </c>
      <c r="P3401" s="18">
        <v>58.0</v>
      </c>
      <c r="Q3401" s="18">
        <v>65.0</v>
      </c>
      <c r="R3401" s="18">
        <v>67.0</v>
      </c>
      <c r="S3401" s="18">
        <v>33.0</v>
      </c>
      <c r="T3401" s="18">
        <v>46.0</v>
      </c>
      <c r="U3401" s="18">
        <v>28.0</v>
      </c>
      <c r="V3401" s="18">
        <v>19.0</v>
      </c>
      <c r="W3401" s="18">
        <v>43.0</v>
      </c>
      <c r="X3401" s="18">
        <v>33.0</v>
      </c>
      <c r="Y3401" s="18">
        <v>20.0</v>
      </c>
      <c r="Z3401" s="19" t="str">
        <f t="shared" si="6"/>
        <v/>
      </c>
      <c r="AA3401" s="19" t="str">
        <f t="shared" si="19"/>
        <v/>
      </c>
      <c r="AB3401" s="19">
        <f t="shared" si="8"/>
        <v>469</v>
      </c>
      <c r="AC3401" s="19">
        <f t="shared" si="20"/>
        <v>42.63636364</v>
      </c>
      <c r="AD3401" s="19">
        <f t="shared" si="21"/>
        <v>64.5</v>
      </c>
      <c r="AE3401" s="19" t="str">
        <f t="shared" si="22"/>
        <v>Нет моды</v>
      </c>
      <c r="AF3401" s="19">
        <f t="shared" si="23"/>
        <v>19</v>
      </c>
      <c r="AG3401" s="19">
        <f t="shared" si="24"/>
        <v>67</v>
      </c>
      <c r="AH3401" s="20" t="str">
        <f t="shared" si="14"/>
        <v>Город: 71%; Село: 29%</v>
      </c>
      <c r="AI3401" s="21"/>
      <c r="AJ3401" s="21"/>
      <c r="AK3401" s="21"/>
      <c r="AL3401" s="22">
        <f t="shared" si="25"/>
        <v>1</v>
      </c>
    </row>
    <row r="3402" ht="12.75" customHeight="1">
      <c r="A3402" s="13" t="s">
        <v>209</v>
      </c>
      <c r="B3402" s="13" t="str">
        <f>IFERROR(__xludf.DUMMYFUNCTION("REGEXREPLACE(A3402, ""\d"", """")"),"         Ульяновская область")</f>
        <v>         Ульяновская область</v>
      </c>
      <c r="C3402" s="14" t="str">
        <f t="shared" si="15"/>
        <v>Ульяновская область</v>
      </c>
      <c r="D3402" s="3">
        <f t="shared" si="16"/>
        <v>2</v>
      </c>
      <c r="E3402" s="15" t="s">
        <v>47</v>
      </c>
      <c r="F3402" s="13" t="str">
        <f>IFERROR(__xludf.DUMMYFUNCTION("REGEXEXTRACT(E3402, ""[А-Яа-я].*"")"),"транспортные травмы всех видов")</f>
        <v>транспортные травмы всех видов</v>
      </c>
      <c r="G3402" s="16">
        <f t="shared" si="17"/>
        <v>2</v>
      </c>
      <c r="H3402" s="13" t="s">
        <v>28</v>
      </c>
      <c r="I3402" s="13" t="str">
        <f>IFERROR(__xludf.DUMMYFUNCTION("REGEXREPLACE(H3402, "".*\s"", """")"),"человек")</f>
        <v>человек</v>
      </c>
      <c r="J3402" s="13" t="s">
        <v>29</v>
      </c>
      <c r="K3402" s="17" t="str">
        <f>IFERROR(__xludf.DUMMYFUNCTION("REGEXREPLACE(J3402, ""^[\d\s]+"", """")"),"значение показателя за год")</f>
        <v>значение показателя за год</v>
      </c>
      <c r="L3402" s="16">
        <f t="shared" si="18"/>
        <v>2</v>
      </c>
      <c r="M3402" s="13" t="s">
        <v>30</v>
      </c>
      <c r="N3402" s="13" t="str">
        <f>IFERROR(__xludf.DUMMYFUNCTION("REGEXEXTRACT(M3402, "" (.+)$"")"),"все население")</f>
        <v>все население</v>
      </c>
      <c r="O3402" s="18">
        <v>250.0</v>
      </c>
      <c r="P3402" s="18">
        <v>249.0</v>
      </c>
      <c r="Q3402" s="18">
        <v>214.0</v>
      </c>
      <c r="R3402" s="18">
        <v>151.0</v>
      </c>
      <c r="S3402" s="23" t="s">
        <v>37</v>
      </c>
      <c r="T3402" s="23" t="s">
        <v>37</v>
      </c>
      <c r="U3402" s="23" t="s">
        <v>37</v>
      </c>
      <c r="V3402" s="23" t="s">
        <v>37</v>
      </c>
      <c r="W3402" s="23" t="s">
        <v>37</v>
      </c>
      <c r="X3402" s="23" t="s">
        <v>37</v>
      </c>
      <c r="Y3402" s="23" t="s">
        <v>37</v>
      </c>
      <c r="Z3402" s="19">
        <f t="shared" si="6"/>
        <v>864</v>
      </c>
      <c r="AA3402" s="19" t="str">
        <f t="shared" si="19"/>
        <v/>
      </c>
      <c r="AB3402" s="19" t="str">
        <f t="shared" si="8"/>
        <v/>
      </c>
      <c r="AC3402" s="19">
        <f t="shared" si="20"/>
        <v>216</v>
      </c>
      <c r="AD3402" s="19">
        <f t="shared" si="21"/>
        <v>57</v>
      </c>
      <c r="AE3402" s="19" t="str">
        <f t="shared" si="22"/>
        <v>Нет моды</v>
      </c>
      <c r="AF3402" s="19">
        <f t="shared" si="23"/>
        <v>151</v>
      </c>
      <c r="AG3402" s="19">
        <f t="shared" si="24"/>
        <v>250</v>
      </c>
      <c r="AH3402" s="20" t="str">
        <f t="shared" si="14"/>
        <v/>
      </c>
      <c r="AI3402" s="24"/>
      <c r="AJ3402" s="24"/>
      <c r="AK3402" s="24"/>
      <c r="AL3402" s="22">
        <f t="shared" si="25"/>
        <v>1</v>
      </c>
    </row>
    <row r="3403" ht="12.75" customHeight="1">
      <c r="A3403" s="13" t="s">
        <v>209</v>
      </c>
      <c r="B3403" s="13" t="str">
        <f>IFERROR(__xludf.DUMMYFUNCTION("REGEXREPLACE(A3403, ""\d"", """")"),"         Ульяновская область")</f>
        <v>         Ульяновская область</v>
      </c>
      <c r="C3403" s="14" t="str">
        <f t="shared" si="15"/>
        <v>Ульяновская область</v>
      </c>
      <c r="D3403" s="3">
        <f t="shared" si="16"/>
        <v>2</v>
      </c>
      <c r="E3403" s="15" t="s">
        <v>47</v>
      </c>
      <c r="F3403" s="13" t="str">
        <f>IFERROR(__xludf.DUMMYFUNCTION("REGEXEXTRACT(E3403, ""[А-Яа-я].*"")"),"транспортные травмы всех видов")</f>
        <v>транспортные травмы всех видов</v>
      </c>
      <c r="G3403" s="16">
        <f t="shared" si="17"/>
        <v>2</v>
      </c>
      <c r="H3403" s="13" t="s">
        <v>28</v>
      </c>
      <c r="I3403" s="13" t="str">
        <f>IFERROR(__xludf.DUMMYFUNCTION("REGEXREPLACE(H3403, "".*\s"", """")"),"человек")</f>
        <v>человек</v>
      </c>
      <c r="J3403" s="13" t="s">
        <v>29</v>
      </c>
      <c r="K3403" s="17" t="str">
        <f>IFERROR(__xludf.DUMMYFUNCTION("REGEXREPLACE(J3403, ""^[\d\s]+"", """")"),"значение показателя за год")</f>
        <v>значение показателя за год</v>
      </c>
      <c r="L3403" s="16">
        <f t="shared" si="18"/>
        <v>2</v>
      </c>
      <c r="M3403" s="13" t="s">
        <v>31</v>
      </c>
      <c r="N3403" s="13" t="str">
        <f>IFERROR(__xludf.DUMMYFUNCTION("REGEXEXTRACT(M3403, "" (.+)$"")"),"городское население")</f>
        <v>городское население</v>
      </c>
      <c r="O3403" s="18">
        <v>172.0</v>
      </c>
      <c r="P3403" s="18">
        <v>155.0</v>
      </c>
      <c r="Q3403" s="18">
        <v>126.0</v>
      </c>
      <c r="R3403" s="18">
        <v>86.0</v>
      </c>
      <c r="S3403" s="23" t="s">
        <v>37</v>
      </c>
      <c r="T3403" s="23" t="s">
        <v>37</v>
      </c>
      <c r="U3403" s="23" t="s">
        <v>37</v>
      </c>
      <c r="V3403" s="23" t="s">
        <v>37</v>
      </c>
      <c r="W3403" s="23" t="s">
        <v>37</v>
      </c>
      <c r="X3403" s="23" t="s">
        <v>37</v>
      </c>
      <c r="Y3403" s="23" t="s">
        <v>37</v>
      </c>
      <c r="Z3403" s="19" t="str">
        <f t="shared" si="6"/>
        <v/>
      </c>
      <c r="AA3403" s="19">
        <f t="shared" si="19"/>
        <v>539</v>
      </c>
      <c r="AB3403" s="19" t="str">
        <f t="shared" si="8"/>
        <v/>
      </c>
      <c r="AC3403" s="19">
        <f t="shared" si="20"/>
        <v>134.75</v>
      </c>
      <c r="AD3403" s="19">
        <f t="shared" si="21"/>
        <v>163.5</v>
      </c>
      <c r="AE3403" s="19" t="str">
        <f t="shared" si="22"/>
        <v>Нет моды</v>
      </c>
      <c r="AF3403" s="19">
        <f t="shared" si="23"/>
        <v>86</v>
      </c>
      <c r="AG3403" s="19">
        <f t="shared" si="24"/>
        <v>172</v>
      </c>
      <c r="AH3403" s="20" t="str">
        <f t="shared" si="14"/>
        <v/>
      </c>
      <c r="AI3403" s="24"/>
      <c r="AJ3403" s="24"/>
      <c r="AK3403" s="24"/>
      <c r="AL3403" s="22">
        <f t="shared" si="25"/>
        <v>1</v>
      </c>
    </row>
    <row r="3404" ht="12.75" customHeight="1">
      <c r="A3404" s="13" t="s">
        <v>209</v>
      </c>
      <c r="B3404" s="13" t="str">
        <f>IFERROR(__xludf.DUMMYFUNCTION("REGEXREPLACE(A3404, ""\d"", """")"),"         Ульяновская область")</f>
        <v>         Ульяновская область</v>
      </c>
      <c r="C3404" s="14" t="str">
        <f t="shared" si="15"/>
        <v>Ульяновская область</v>
      </c>
      <c r="D3404" s="3">
        <f t="shared" si="16"/>
        <v>2</v>
      </c>
      <c r="E3404" s="15" t="s">
        <v>47</v>
      </c>
      <c r="F3404" s="13" t="str">
        <f>IFERROR(__xludf.DUMMYFUNCTION("REGEXEXTRACT(E3404, ""[А-Яа-я].*"")"),"транспортные травмы всех видов")</f>
        <v>транспортные травмы всех видов</v>
      </c>
      <c r="G3404" s="16">
        <f t="shared" si="17"/>
        <v>2</v>
      </c>
      <c r="H3404" s="13" t="s">
        <v>28</v>
      </c>
      <c r="I3404" s="13" t="str">
        <f>IFERROR(__xludf.DUMMYFUNCTION("REGEXREPLACE(H3404, "".*\s"", """")"),"человек")</f>
        <v>человек</v>
      </c>
      <c r="J3404" s="13" t="s">
        <v>29</v>
      </c>
      <c r="K3404" s="17" t="str">
        <f>IFERROR(__xludf.DUMMYFUNCTION("REGEXREPLACE(J3404, ""^[\d\s]+"", """")"),"значение показателя за год")</f>
        <v>значение показателя за год</v>
      </c>
      <c r="L3404" s="16">
        <f t="shared" si="18"/>
        <v>2</v>
      </c>
      <c r="M3404" s="13" t="s">
        <v>32</v>
      </c>
      <c r="N3404" s="13" t="str">
        <f>IFERROR(__xludf.DUMMYFUNCTION("REGEXEXTRACT(M3404, "" (.+)$"")"),"сельское население")</f>
        <v>сельское население</v>
      </c>
      <c r="O3404" s="18">
        <v>78.0</v>
      </c>
      <c r="P3404" s="18">
        <v>94.0</v>
      </c>
      <c r="Q3404" s="18">
        <v>88.0</v>
      </c>
      <c r="R3404" s="18">
        <v>65.0</v>
      </c>
      <c r="S3404" s="23" t="s">
        <v>37</v>
      </c>
      <c r="T3404" s="23" t="s">
        <v>37</v>
      </c>
      <c r="U3404" s="23" t="s">
        <v>37</v>
      </c>
      <c r="V3404" s="23" t="s">
        <v>37</v>
      </c>
      <c r="W3404" s="23" t="s">
        <v>37</v>
      </c>
      <c r="X3404" s="23" t="s">
        <v>37</v>
      </c>
      <c r="Y3404" s="23" t="s">
        <v>37</v>
      </c>
      <c r="Z3404" s="19" t="str">
        <f t="shared" si="6"/>
        <v/>
      </c>
      <c r="AA3404" s="19" t="str">
        <f t="shared" si="19"/>
        <v/>
      </c>
      <c r="AB3404" s="19">
        <f t="shared" si="8"/>
        <v>325</v>
      </c>
      <c r="AC3404" s="19">
        <f t="shared" si="20"/>
        <v>81.25</v>
      </c>
      <c r="AD3404" s="19">
        <f t="shared" si="21"/>
        <v>91</v>
      </c>
      <c r="AE3404" s="19" t="str">
        <f t="shared" si="22"/>
        <v>Нет моды</v>
      </c>
      <c r="AF3404" s="19">
        <f t="shared" si="23"/>
        <v>65</v>
      </c>
      <c r="AG3404" s="19">
        <f t="shared" si="24"/>
        <v>94</v>
      </c>
      <c r="AH3404" s="20" t="str">
        <f t="shared" si="14"/>
        <v>Город: 62%; Село: 38%</v>
      </c>
      <c r="AI3404" s="24"/>
      <c r="AJ3404" s="24"/>
      <c r="AK3404" s="24"/>
      <c r="AL3404" s="22">
        <f t="shared" si="25"/>
        <v>1</v>
      </c>
    </row>
    <row r="3405" ht="12.75" customHeight="1">
      <c r="A3405" s="13" t="s">
        <v>209</v>
      </c>
      <c r="B3405" s="13" t="str">
        <f>IFERROR(__xludf.DUMMYFUNCTION("REGEXREPLACE(A3405, ""\d"", """")"),"         Ульяновская область")</f>
        <v>         Ульяновская область</v>
      </c>
      <c r="C3405" s="14" t="str">
        <f t="shared" si="15"/>
        <v>Ульяновская область</v>
      </c>
      <c r="D3405" s="3">
        <f t="shared" si="16"/>
        <v>2</v>
      </c>
      <c r="E3405" s="15" t="s">
        <v>48</v>
      </c>
      <c r="F3405" s="13" t="str">
        <f>IFERROR(__xludf.DUMMYFUNCTION("REGEXEXTRACT(E3405, ""[А-Яа-я].*"")"),"Убийство")</f>
        <v>Убийство</v>
      </c>
      <c r="G3405" s="16">
        <f t="shared" si="17"/>
        <v>2</v>
      </c>
      <c r="H3405" s="13" t="s">
        <v>28</v>
      </c>
      <c r="I3405" s="13" t="str">
        <f>IFERROR(__xludf.DUMMYFUNCTION("REGEXREPLACE(H3405, "".*\s"", """")"),"человек")</f>
        <v>человек</v>
      </c>
      <c r="J3405" s="13" t="s">
        <v>29</v>
      </c>
      <c r="K3405" s="17" t="str">
        <f>IFERROR(__xludf.DUMMYFUNCTION("REGEXREPLACE(J3405, ""^[\d\s]+"", """")"),"значение показателя за год")</f>
        <v>значение показателя за год</v>
      </c>
      <c r="L3405" s="16">
        <f t="shared" si="18"/>
        <v>2</v>
      </c>
      <c r="M3405" s="13" t="s">
        <v>30</v>
      </c>
      <c r="N3405" s="13" t="str">
        <f>IFERROR(__xludf.DUMMYFUNCTION("REGEXEXTRACT(M3405, "" (.+)$"")"),"все население")</f>
        <v>все население</v>
      </c>
      <c r="O3405" s="18">
        <v>80.0</v>
      </c>
      <c r="P3405" s="18">
        <v>60.0</v>
      </c>
      <c r="Q3405" s="18">
        <v>69.0</v>
      </c>
      <c r="R3405" s="18">
        <v>65.0</v>
      </c>
      <c r="S3405" s="18">
        <v>41.0</v>
      </c>
      <c r="T3405" s="18">
        <v>32.0</v>
      </c>
      <c r="U3405" s="18">
        <v>70.0</v>
      </c>
      <c r="V3405" s="18">
        <v>38.0</v>
      </c>
      <c r="W3405" s="18">
        <v>33.0</v>
      </c>
      <c r="X3405" s="18">
        <v>36.0</v>
      </c>
      <c r="Y3405" s="18">
        <v>20.0</v>
      </c>
      <c r="Z3405" s="19">
        <f t="shared" si="6"/>
        <v>544</v>
      </c>
      <c r="AA3405" s="19" t="str">
        <f t="shared" si="19"/>
        <v/>
      </c>
      <c r="AB3405" s="19" t="str">
        <f t="shared" si="8"/>
        <v/>
      </c>
      <c r="AC3405" s="19">
        <f t="shared" si="20"/>
        <v>49.45454545</v>
      </c>
      <c r="AD3405" s="19">
        <f t="shared" si="21"/>
        <v>65</v>
      </c>
      <c r="AE3405" s="19" t="str">
        <f t="shared" si="22"/>
        <v>Нет моды</v>
      </c>
      <c r="AF3405" s="19">
        <f t="shared" si="23"/>
        <v>20</v>
      </c>
      <c r="AG3405" s="19">
        <f t="shared" si="24"/>
        <v>80</v>
      </c>
      <c r="AH3405" s="20" t="str">
        <f t="shared" si="14"/>
        <v/>
      </c>
      <c r="AI3405" s="21"/>
      <c r="AJ3405" s="21"/>
      <c r="AK3405" s="21"/>
      <c r="AL3405" s="22">
        <f t="shared" si="25"/>
        <v>1</v>
      </c>
    </row>
    <row r="3406" ht="12.75" customHeight="1">
      <c r="A3406" s="13" t="s">
        <v>209</v>
      </c>
      <c r="B3406" s="13" t="str">
        <f>IFERROR(__xludf.DUMMYFUNCTION("REGEXREPLACE(A3406, ""\d"", """")"),"         Ульяновская область")</f>
        <v>         Ульяновская область</v>
      </c>
      <c r="C3406" s="14" t="str">
        <f t="shared" si="15"/>
        <v>Ульяновская область</v>
      </c>
      <c r="D3406" s="3">
        <f t="shared" si="16"/>
        <v>2</v>
      </c>
      <c r="E3406" s="15" t="s">
        <v>48</v>
      </c>
      <c r="F3406" s="13" t="str">
        <f>IFERROR(__xludf.DUMMYFUNCTION("REGEXEXTRACT(E3406, ""[А-Яа-я].*"")"),"Убийство")</f>
        <v>Убийство</v>
      </c>
      <c r="G3406" s="16">
        <f t="shared" si="17"/>
        <v>2</v>
      </c>
      <c r="H3406" s="13" t="s">
        <v>28</v>
      </c>
      <c r="I3406" s="13" t="str">
        <f>IFERROR(__xludf.DUMMYFUNCTION("REGEXREPLACE(H3406, "".*\s"", """")"),"человек")</f>
        <v>человек</v>
      </c>
      <c r="J3406" s="13" t="s">
        <v>29</v>
      </c>
      <c r="K3406" s="17" t="str">
        <f>IFERROR(__xludf.DUMMYFUNCTION("REGEXREPLACE(J3406, ""^[\d\s]+"", """")"),"значение показателя за год")</f>
        <v>значение показателя за год</v>
      </c>
      <c r="L3406" s="16">
        <f t="shared" si="18"/>
        <v>2</v>
      </c>
      <c r="M3406" s="13" t="s">
        <v>31</v>
      </c>
      <c r="N3406" s="13" t="str">
        <f>IFERROR(__xludf.DUMMYFUNCTION("REGEXEXTRACT(M3406, "" (.+)$"")"),"городское население")</f>
        <v>городское население</v>
      </c>
      <c r="O3406" s="18">
        <v>61.0</v>
      </c>
      <c r="P3406" s="18">
        <v>46.0</v>
      </c>
      <c r="Q3406" s="18">
        <v>46.0</v>
      </c>
      <c r="R3406" s="18">
        <v>45.0</v>
      </c>
      <c r="S3406" s="18">
        <v>23.0</v>
      </c>
      <c r="T3406" s="18">
        <v>20.0</v>
      </c>
      <c r="U3406" s="18">
        <v>48.0</v>
      </c>
      <c r="V3406" s="18">
        <v>23.0</v>
      </c>
      <c r="W3406" s="18">
        <v>22.0</v>
      </c>
      <c r="X3406" s="18">
        <v>29.0</v>
      </c>
      <c r="Y3406" s="18">
        <v>19.0</v>
      </c>
      <c r="Z3406" s="19" t="str">
        <f t="shared" si="6"/>
        <v/>
      </c>
      <c r="AA3406" s="19">
        <f t="shared" si="19"/>
        <v>382</v>
      </c>
      <c r="AB3406" s="19" t="str">
        <f t="shared" si="8"/>
        <v/>
      </c>
      <c r="AC3406" s="19">
        <f t="shared" si="20"/>
        <v>34.72727273</v>
      </c>
      <c r="AD3406" s="19">
        <f t="shared" si="21"/>
        <v>39.5</v>
      </c>
      <c r="AE3406" s="19" t="str">
        <f t="shared" si="22"/>
        <v>Нет моды</v>
      </c>
      <c r="AF3406" s="19">
        <f t="shared" si="23"/>
        <v>19</v>
      </c>
      <c r="AG3406" s="19">
        <f t="shared" si="24"/>
        <v>61</v>
      </c>
      <c r="AH3406" s="20" t="str">
        <f t="shared" si="14"/>
        <v/>
      </c>
      <c r="AI3406" s="21"/>
      <c r="AJ3406" s="21"/>
      <c r="AK3406" s="21"/>
      <c r="AL3406" s="22">
        <f t="shared" si="25"/>
        <v>1</v>
      </c>
    </row>
    <row r="3407" ht="12.75" customHeight="1">
      <c r="A3407" s="13" t="s">
        <v>209</v>
      </c>
      <c r="B3407" s="13" t="str">
        <f>IFERROR(__xludf.DUMMYFUNCTION("REGEXREPLACE(A3407, ""\d"", """")"),"         Ульяновская область")</f>
        <v>         Ульяновская область</v>
      </c>
      <c r="C3407" s="14" t="str">
        <f t="shared" si="15"/>
        <v>Ульяновская область</v>
      </c>
      <c r="D3407" s="3">
        <f t="shared" si="16"/>
        <v>2</v>
      </c>
      <c r="E3407" s="15" t="s">
        <v>48</v>
      </c>
      <c r="F3407" s="13" t="str">
        <f>IFERROR(__xludf.DUMMYFUNCTION("REGEXEXTRACT(E3407, ""[А-Яа-я].*"")"),"Убийство")</f>
        <v>Убийство</v>
      </c>
      <c r="G3407" s="16">
        <f t="shared" si="17"/>
        <v>2</v>
      </c>
      <c r="H3407" s="13" t="s">
        <v>28</v>
      </c>
      <c r="I3407" s="13" t="str">
        <f>IFERROR(__xludf.DUMMYFUNCTION("REGEXREPLACE(H3407, "".*\s"", """")"),"человек")</f>
        <v>человек</v>
      </c>
      <c r="J3407" s="13" t="s">
        <v>29</v>
      </c>
      <c r="K3407" s="17" t="str">
        <f>IFERROR(__xludf.DUMMYFUNCTION("REGEXREPLACE(J3407, ""^[\d\s]+"", """")"),"значение показателя за год")</f>
        <v>значение показателя за год</v>
      </c>
      <c r="L3407" s="16">
        <f t="shared" si="18"/>
        <v>2</v>
      </c>
      <c r="M3407" s="13" t="s">
        <v>32</v>
      </c>
      <c r="N3407" s="13" t="str">
        <f>IFERROR(__xludf.DUMMYFUNCTION("REGEXEXTRACT(M3407, "" (.+)$"")"),"сельское население")</f>
        <v>сельское население</v>
      </c>
      <c r="O3407" s="18">
        <v>19.0</v>
      </c>
      <c r="P3407" s="18">
        <v>14.0</v>
      </c>
      <c r="Q3407" s="18">
        <v>23.0</v>
      </c>
      <c r="R3407" s="18">
        <v>20.0</v>
      </c>
      <c r="S3407" s="18">
        <v>18.0</v>
      </c>
      <c r="T3407" s="18">
        <v>12.0</v>
      </c>
      <c r="U3407" s="18">
        <v>22.0</v>
      </c>
      <c r="V3407" s="18">
        <v>15.0</v>
      </c>
      <c r="W3407" s="18">
        <v>11.0</v>
      </c>
      <c r="X3407" s="18">
        <v>7.0</v>
      </c>
      <c r="Y3407" s="18">
        <v>1.0</v>
      </c>
      <c r="Z3407" s="19" t="str">
        <f t="shared" si="6"/>
        <v/>
      </c>
      <c r="AA3407" s="19" t="str">
        <f t="shared" si="19"/>
        <v/>
      </c>
      <c r="AB3407" s="19">
        <f t="shared" si="8"/>
        <v>162</v>
      </c>
      <c r="AC3407" s="19">
        <f t="shared" si="20"/>
        <v>14.72727273</v>
      </c>
      <c r="AD3407" s="19">
        <f t="shared" si="21"/>
        <v>21</v>
      </c>
      <c r="AE3407" s="19" t="str">
        <f t="shared" si="22"/>
        <v>Нет моды</v>
      </c>
      <c r="AF3407" s="19">
        <f t="shared" si="23"/>
        <v>1</v>
      </c>
      <c r="AG3407" s="19">
        <f t="shared" si="24"/>
        <v>23</v>
      </c>
      <c r="AH3407" s="20" t="str">
        <f t="shared" si="14"/>
        <v>Город: 70%; Село: 30%</v>
      </c>
      <c r="AI3407" s="21"/>
      <c r="AJ3407" s="21"/>
      <c r="AK3407" s="21"/>
      <c r="AL3407" s="22">
        <f t="shared" si="25"/>
        <v>1</v>
      </c>
    </row>
    <row r="3408" ht="12.75" customHeight="1">
      <c r="A3408" s="13" t="s">
        <v>209</v>
      </c>
      <c r="B3408" s="13" t="str">
        <f>IFERROR(__xludf.DUMMYFUNCTION("REGEXREPLACE(A3408, ""\d"", """")"),"         Ульяновская область")</f>
        <v>         Ульяновская область</v>
      </c>
      <c r="C3408" s="14" t="str">
        <f t="shared" si="15"/>
        <v>Ульяновская область</v>
      </c>
      <c r="D3408" s="3">
        <f t="shared" si="16"/>
        <v>2</v>
      </c>
      <c r="E3408" s="15" t="s">
        <v>49</v>
      </c>
      <c r="F3408" s="13" t="str">
        <f>IFERROR(__xludf.DUMMYFUNCTION("REGEXEXTRACT(E3408, ""[А-Яа-я].*"")"),"Цереброваскулярные болезни")</f>
        <v>Цереброваскулярные болезни</v>
      </c>
      <c r="G3408" s="16">
        <f t="shared" si="17"/>
        <v>2</v>
      </c>
      <c r="H3408" s="13" t="s">
        <v>28</v>
      </c>
      <c r="I3408" s="13" t="str">
        <f>IFERROR(__xludf.DUMMYFUNCTION("REGEXREPLACE(H3408, "".*\s"", """")"),"человек")</f>
        <v>человек</v>
      </c>
      <c r="J3408" s="13" t="s">
        <v>29</v>
      </c>
      <c r="K3408" s="17" t="str">
        <f>IFERROR(__xludf.DUMMYFUNCTION("REGEXREPLACE(J3408, ""^[\d\s]+"", """")"),"значение показателя за год")</f>
        <v>значение показателя за год</v>
      </c>
      <c r="L3408" s="16">
        <f t="shared" si="18"/>
        <v>2</v>
      </c>
      <c r="M3408" s="13" t="s">
        <v>30</v>
      </c>
      <c r="N3408" s="13" t="str">
        <f>IFERROR(__xludf.DUMMYFUNCTION("REGEXEXTRACT(M3408, "" (.+)$"")"),"все население")</f>
        <v>все население</v>
      </c>
      <c r="O3408" s="18">
        <v>4246.0</v>
      </c>
      <c r="P3408" s="18">
        <v>5138.0</v>
      </c>
      <c r="Q3408" s="18">
        <v>4962.0</v>
      </c>
      <c r="R3408" s="18">
        <v>4740.0</v>
      </c>
      <c r="S3408" s="18">
        <v>4309.0</v>
      </c>
      <c r="T3408" s="18">
        <v>4200.0</v>
      </c>
      <c r="U3408" s="18">
        <v>3699.0</v>
      </c>
      <c r="V3408" s="18">
        <v>3996.0</v>
      </c>
      <c r="W3408" s="18">
        <v>3974.0</v>
      </c>
      <c r="X3408" s="18">
        <v>3632.0</v>
      </c>
      <c r="Y3408" s="18">
        <v>3300.0</v>
      </c>
      <c r="Z3408" s="19">
        <f t="shared" si="6"/>
        <v>46196</v>
      </c>
      <c r="AA3408" s="19" t="str">
        <f t="shared" si="19"/>
        <v/>
      </c>
      <c r="AB3408" s="19" t="str">
        <f t="shared" si="8"/>
        <v/>
      </c>
      <c r="AC3408" s="19">
        <f t="shared" si="20"/>
        <v>4199.636364</v>
      </c>
      <c r="AD3408" s="19">
        <f t="shared" si="21"/>
        <v>1661.5</v>
      </c>
      <c r="AE3408" s="19" t="str">
        <f t="shared" si="22"/>
        <v>Нет моды</v>
      </c>
      <c r="AF3408" s="19">
        <f t="shared" si="23"/>
        <v>3300</v>
      </c>
      <c r="AG3408" s="19">
        <f t="shared" si="24"/>
        <v>5138</v>
      </c>
      <c r="AH3408" s="20" t="str">
        <f t="shared" si="14"/>
        <v/>
      </c>
      <c r="AI3408" s="21"/>
      <c r="AJ3408" s="21"/>
      <c r="AK3408" s="21"/>
      <c r="AL3408" s="22">
        <f t="shared" si="25"/>
        <v>1</v>
      </c>
    </row>
    <row r="3409" ht="12.75" customHeight="1">
      <c r="A3409" s="13" t="s">
        <v>209</v>
      </c>
      <c r="B3409" s="13" t="str">
        <f>IFERROR(__xludf.DUMMYFUNCTION("REGEXREPLACE(A3409, ""\d"", """")"),"         Ульяновская область")</f>
        <v>         Ульяновская область</v>
      </c>
      <c r="C3409" s="14" t="str">
        <f t="shared" si="15"/>
        <v>Ульяновская область</v>
      </c>
      <c r="D3409" s="3">
        <f t="shared" si="16"/>
        <v>2</v>
      </c>
      <c r="E3409" s="15" t="s">
        <v>49</v>
      </c>
      <c r="F3409" s="13" t="str">
        <f>IFERROR(__xludf.DUMMYFUNCTION("REGEXEXTRACT(E3409, ""[А-Яа-я].*"")"),"Цереброваскулярные болезни")</f>
        <v>Цереброваскулярные болезни</v>
      </c>
      <c r="G3409" s="16">
        <f t="shared" si="17"/>
        <v>2</v>
      </c>
      <c r="H3409" s="13" t="s">
        <v>28</v>
      </c>
      <c r="I3409" s="13" t="str">
        <f>IFERROR(__xludf.DUMMYFUNCTION("REGEXREPLACE(H3409, "".*\s"", """")"),"человек")</f>
        <v>человек</v>
      </c>
      <c r="J3409" s="13" t="s">
        <v>29</v>
      </c>
      <c r="K3409" s="17" t="str">
        <f>IFERROR(__xludf.DUMMYFUNCTION("REGEXREPLACE(J3409, ""^[\d\s]+"", """")"),"значение показателя за год")</f>
        <v>значение показателя за год</v>
      </c>
      <c r="L3409" s="16">
        <f t="shared" si="18"/>
        <v>2</v>
      </c>
      <c r="M3409" s="13" t="s">
        <v>31</v>
      </c>
      <c r="N3409" s="13" t="str">
        <f>IFERROR(__xludf.DUMMYFUNCTION("REGEXEXTRACT(M3409, "" (.+)$"")"),"городское население")</f>
        <v>городское население</v>
      </c>
      <c r="O3409" s="18">
        <v>3059.0</v>
      </c>
      <c r="P3409" s="18">
        <v>3658.0</v>
      </c>
      <c r="Q3409" s="18">
        <v>3544.0</v>
      </c>
      <c r="R3409" s="18">
        <v>3539.0</v>
      </c>
      <c r="S3409" s="18">
        <v>3210.0</v>
      </c>
      <c r="T3409" s="18">
        <v>3106.0</v>
      </c>
      <c r="U3409" s="18">
        <v>2878.0</v>
      </c>
      <c r="V3409" s="18">
        <v>3042.0</v>
      </c>
      <c r="W3409" s="18">
        <v>3041.0</v>
      </c>
      <c r="X3409" s="18">
        <v>2694.0</v>
      </c>
      <c r="Y3409" s="18">
        <v>2455.0</v>
      </c>
      <c r="Z3409" s="19" t="str">
        <f t="shared" si="6"/>
        <v/>
      </c>
      <c r="AA3409" s="19">
        <f t="shared" si="19"/>
        <v>34226</v>
      </c>
      <c r="AB3409" s="19" t="str">
        <f t="shared" si="8"/>
        <v/>
      </c>
      <c r="AC3409" s="19">
        <f t="shared" si="20"/>
        <v>3111.454545</v>
      </c>
      <c r="AD3409" s="19">
        <f t="shared" si="21"/>
        <v>3588</v>
      </c>
      <c r="AE3409" s="19" t="str">
        <f t="shared" si="22"/>
        <v>Нет моды</v>
      </c>
      <c r="AF3409" s="19">
        <f t="shared" si="23"/>
        <v>2455</v>
      </c>
      <c r="AG3409" s="19">
        <f t="shared" si="24"/>
        <v>3658</v>
      </c>
      <c r="AH3409" s="20" t="str">
        <f t="shared" si="14"/>
        <v/>
      </c>
      <c r="AI3409" s="21"/>
      <c r="AJ3409" s="21"/>
      <c r="AK3409" s="21"/>
      <c r="AL3409" s="22">
        <f t="shared" si="25"/>
        <v>1</v>
      </c>
    </row>
    <row r="3410" ht="12.75" customHeight="1">
      <c r="A3410" s="13" t="s">
        <v>209</v>
      </c>
      <c r="B3410" s="13" t="str">
        <f>IFERROR(__xludf.DUMMYFUNCTION("REGEXREPLACE(A3410, ""\d"", """")"),"         Ульяновская область")</f>
        <v>         Ульяновская область</v>
      </c>
      <c r="C3410" s="14" t="str">
        <f t="shared" si="15"/>
        <v>Ульяновская область</v>
      </c>
      <c r="D3410" s="3">
        <f t="shared" si="16"/>
        <v>2</v>
      </c>
      <c r="E3410" s="15" t="s">
        <v>49</v>
      </c>
      <c r="F3410" s="13" t="str">
        <f>IFERROR(__xludf.DUMMYFUNCTION("REGEXEXTRACT(E3410, ""[А-Яа-я].*"")"),"Цереброваскулярные болезни")</f>
        <v>Цереброваскулярные болезни</v>
      </c>
      <c r="G3410" s="16">
        <f t="shared" si="17"/>
        <v>2</v>
      </c>
      <c r="H3410" s="13" t="s">
        <v>28</v>
      </c>
      <c r="I3410" s="13" t="str">
        <f>IFERROR(__xludf.DUMMYFUNCTION("REGEXREPLACE(H3410, "".*\s"", """")"),"человек")</f>
        <v>человек</v>
      </c>
      <c r="J3410" s="13" t="s">
        <v>29</v>
      </c>
      <c r="K3410" s="17" t="str">
        <f>IFERROR(__xludf.DUMMYFUNCTION("REGEXREPLACE(J3410, ""^[\d\s]+"", """")"),"значение показателя за год")</f>
        <v>значение показателя за год</v>
      </c>
      <c r="L3410" s="16">
        <f t="shared" si="18"/>
        <v>2</v>
      </c>
      <c r="M3410" s="13" t="s">
        <v>32</v>
      </c>
      <c r="N3410" s="13" t="str">
        <f>IFERROR(__xludf.DUMMYFUNCTION("REGEXEXTRACT(M3410, "" (.+)$"")"),"сельское население")</f>
        <v>сельское население</v>
      </c>
      <c r="O3410" s="18">
        <v>1187.0</v>
      </c>
      <c r="P3410" s="18">
        <v>1480.0</v>
      </c>
      <c r="Q3410" s="18">
        <v>1418.0</v>
      </c>
      <c r="R3410" s="18">
        <v>1201.0</v>
      </c>
      <c r="S3410" s="18">
        <v>1099.0</v>
      </c>
      <c r="T3410" s="18">
        <v>1094.0</v>
      </c>
      <c r="U3410" s="18">
        <v>821.0</v>
      </c>
      <c r="V3410" s="18">
        <v>954.0</v>
      </c>
      <c r="W3410" s="18">
        <v>933.0</v>
      </c>
      <c r="X3410" s="18">
        <v>938.0</v>
      </c>
      <c r="Y3410" s="18">
        <v>845.0</v>
      </c>
      <c r="Z3410" s="19" t="str">
        <f t="shared" si="6"/>
        <v/>
      </c>
      <c r="AA3410" s="19" t="str">
        <f t="shared" si="19"/>
        <v/>
      </c>
      <c r="AB3410" s="19">
        <f t="shared" si="8"/>
        <v>11970</v>
      </c>
      <c r="AC3410" s="19">
        <f t="shared" si="20"/>
        <v>1088.181818</v>
      </c>
      <c r="AD3410" s="19">
        <f t="shared" si="21"/>
        <v>1967.5</v>
      </c>
      <c r="AE3410" s="19" t="str">
        <f t="shared" si="22"/>
        <v>Нет моды</v>
      </c>
      <c r="AF3410" s="19">
        <f t="shared" si="23"/>
        <v>821</v>
      </c>
      <c r="AG3410" s="19">
        <f t="shared" si="24"/>
        <v>1480</v>
      </c>
      <c r="AH3410" s="20" t="str">
        <f t="shared" si="14"/>
        <v>Город: 74%; Село: 26%</v>
      </c>
      <c r="AI3410" s="21"/>
      <c r="AJ3410" s="21"/>
      <c r="AK3410" s="21"/>
      <c r="AL3410" s="22">
        <f t="shared" si="25"/>
        <v>1</v>
      </c>
    </row>
    <row r="3411" ht="12.75" customHeight="1">
      <c r="A3411" s="13" t="s">
        <v>210</v>
      </c>
      <c r="B3411" s="13" t="str">
        <f>IFERROR(__xludf.DUMMYFUNCTION("REGEXREPLACE(A3411, ""\d"", """")"),"     Уральский федеральный округ")</f>
        <v>     Уральский федеральный округ</v>
      </c>
      <c r="C3411" s="14" t="str">
        <f t="shared" si="15"/>
        <v>Уральский федеральный округ</v>
      </c>
      <c r="D3411" s="3">
        <f t="shared" si="16"/>
        <v>2</v>
      </c>
      <c r="E3411" s="15" t="s">
        <v>27</v>
      </c>
      <c r="F3411" s="13" t="str">
        <f>IFERROR(__xludf.DUMMYFUNCTION("REGEXEXTRACT(E3411, ""[А-Яа-я].*"")"),"Болезни органов дыхания")</f>
        <v>Болезни органов дыхания</v>
      </c>
      <c r="G3411" s="16">
        <f t="shared" si="17"/>
        <v>2</v>
      </c>
      <c r="H3411" s="13" t="s">
        <v>28</v>
      </c>
      <c r="I3411" s="13" t="str">
        <f>IFERROR(__xludf.DUMMYFUNCTION("REGEXREPLACE(H3411, "".*\s"", """")"),"человек")</f>
        <v>человек</v>
      </c>
      <c r="J3411" s="13" t="s">
        <v>29</v>
      </c>
      <c r="K3411" s="17" t="str">
        <f>IFERROR(__xludf.DUMMYFUNCTION("REGEXREPLACE(J3411, ""^[\d\s]+"", """")"),"значение показателя за год")</f>
        <v>значение показателя за год</v>
      </c>
      <c r="L3411" s="16">
        <f t="shared" si="18"/>
        <v>2</v>
      </c>
      <c r="M3411" s="13" t="s">
        <v>30</v>
      </c>
      <c r="N3411" s="13" t="str">
        <f>IFERROR(__xludf.DUMMYFUNCTION("REGEXEXTRACT(M3411, "" (.+)$"")"),"все население")</f>
        <v>все население</v>
      </c>
      <c r="O3411" s="18">
        <v>6778.0</v>
      </c>
      <c r="P3411" s="18">
        <v>6624.0</v>
      </c>
      <c r="Q3411" s="18">
        <v>6149.0</v>
      </c>
      <c r="R3411" s="18">
        <v>5514.0</v>
      </c>
      <c r="S3411" s="18">
        <v>4912.0</v>
      </c>
      <c r="T3411" s="18">
        <v>4294.0</v>
      </c>
      <c r="U3411" s="18">
        <v>3737.0</v>
      </c>
      <c r="V3411" s="18">
        <v>6441.0</v>
      </c>
      <c r="W3411" s="18">
        <v>6043.0</v>
      </c>
      <c r="X3411" s="18">
        <v>4439.0</v>
      </c>
      <c r="Y3411" s="18">
        <v>4327.0</v>
      </c>
      <c r="Z3411" s="19">
        <f t="shared" si="6"/>
        <v>59258</v>
      </c>
      <c r="AA3411" s="19" t="str">
        <f t="shared" si="19"/>
        <v/>
      </c>
      <c r="AB3411" s="19" t="str">
        <f t="shared" si="8"/>
        <v/>
      </c>
      <c r="AC3411" s="19">
        <f t="shared" si="20"/>
        <v>5387.090909</v>
      </c>
      <c r="AD3411" s="19">
        <f t="shared" si="21"/>
        <v>2608.5</v>
      </c>
      <c r="AE3411" s="19" t="str">
        <f t="shared" si="22"/>
        <v>Нет моды</v>
      </c>
      <c r="AF3411" s="19">
        <f t="shared" si="23"/>
        <v>3737</v>
      </c>
      <c r="AG3411" s="19">
        <f t="shared" si="24"/>
        <v>6778</v>
      </c>
      <c r="AH3411" s="20" t="str">
        <f t="shared" si="14"/>
        <v/>
      </c>
      <c r="AI3411" s="21"/>
      <c r="AJ3411" s="21"/>
      <c r="AK3411" s="21"/>
      <c r="AL3411" s="22">
        <f t="shared" si="25"/>
        <v>1</v>
      </c>
    </row>
    <row r="3412" ht="12.75" customHeight="1">
      <c r="A3412" s="13" t="s">
        <v>210</v>
      </c>
      <c r="B3412" s="13" t="str">
        <f>IFERROR(__xludf.DUMMYFUNCTION("REGEXREPLACE(A3412, ""\d"", """")"),"     Уральский федеральный округ")</f>
        <v>     Уральский федеральный округ</v>
      </c>
      <c r="C3412" s="14" t="str">
        <f t="shared" si="15"/>
        <v>Уральский федеральный округ</v>
      </c>
      <c r="D3412" s="3">
        <f t="shared" si="16"/>
        <v>2</v>
      </c>
      <c r="E3412" s="15" t="s">
        <v>27</v>
      </c>
      <c r="F3412" s="13" t="str">
        <f>IFERROR(__xludf.DUMMYFUNCTION("REGEXEXTRACT(E3412, ""[А-Яа-я].*"")"),"Болезни органов дыхания")</f>
        <v>Болезни органов дыхания</v>
      </c>
      <c r="G3412" s="16">
        <f t="shared" si="17"/>
        <v>2</v>
      </c>
      <c r="H3412" s="13" t="s">
        <v>28</v>
      </c>
      <c r="I3412" s="13" t="str">
        <f>IFERROR(__xludf.DUMMYFUNCTION("REGEXREPLACE(H3412, "".*\s"", """")"),"человек")</f>
        <v>человек</v>
      </c>
      <c r="J3412" s="13" t="s">
        <v>29</v>
      </c>
      <c r="K3412" s="17" t="str">
        <f>IFERROR(__xludf.DUMMYFUNCTION("REGEXREPLACE(J3412, ""^[\d\s]+"", """")"),"значение показателя за год")</f>
        <v>значение показателя за год</v>
      </c>
      <c r="L3412" s="16">
        <f t="shared" si="18"/>
        <v>2</v>
      </c>
      <c r="M3412" s="13" t="s">
        <v>31</v>
      </c>
      <c r="N3412" s="13" t="str">
        <f>IFERROR(__xludf.DUMMYFUNCTION("REGEXEXTRACT(M3412, "" (.+)$"")"),"городское население")</f>
        <v>городское население</v>
      </c>
      <c r="O3412" s="18">
        <v>4950.0</v>
      </c>
      <c r="P3412" s="18">
        <v>4745.0</v>
      </c>
      <c r="Q3412" s="18">
        <v>4409.0</v>
      </c>
      <c r="R3412" s="18">
        <v>4007.0</v>
      </c>
      <c r="S3412" s="18">
        <v>3623.0</v>
      </c>
      <c r="T3412" s="18">
        <v>3156.0</v>
      </c>
      <c r="U3412" s="18">
        <v>2730.0</v>
      </c>
      <c r="V3412" s="18">
        <v>5053.0</v>
      </c>
      <c r="W3412" s="18">
        <v>4583.0</v>
      </c>
      <c r="X3412" s="18">
        <v>3242.0</v>
      </c>
      <c r="Y3412" s="18">
        <v>3157.0</v>
      </c>
      <c r="Z3412" s="19" t="str">
        <f t="shared" si="6"/>
        <v/>
      </c>
      <c r="AA3412" s="19">
        <f t="shared" si="19"/>
        <v>43655</v>
      </c>
      <c r="AB3412" s="19" t="str">
        <f t="shared" si="8"/>
        <v/>
      </c>
      <c r="AC3412" s="19">
        <f t="shared" si="20"/>
        <v>3968.636364</v>
      </c>
      <c r="AD3412" s="19">
        <f t="shared" si="21"/>
        <v>4511</v>
      </c>
      <c r="AE3412" s="19" t="str">
        <f t="shared" si="22"/>
        <v>Нет моды</v>
      </c>
      <c r="AF3412" s="19">
        <f t="shared" si="23"/>
        <v>2730</v>
      </c>
      <c r="AG3412" s="19">
        <f t="shared" si="24"/>
        <v>5053</v>
      </c>
      <c r="AH3412" s="20" t="str">
        <f t="shared" si="14"/>
        <v/>
      </c>
      <c r="AI3412" s="21"/>
      <c r="AJ3412" s="21"/>
      <c r="AK3412" s="21"/>
      <c r="AL3412" s="22">
        <f t="shared" si="25"/>
        <v>1</v>
      </c>
    </row>
    <row r="3413" ht="12.75" customHeight="1">
      <c r="A3413" s="13" t="s">
        <v>210</v>
      </c>
      <c r="B3413" s="13" t="str">
        <f>IFERROR(__xludf.DUMMYFUNCTION("REGEXREPLACE(A3413, ""\d"", """")"),"     Уральский федеральный округ")</f>
        <v>     Уральский федеральный округ</v>
      </c>
      <c r="C3413" s="14" t="str">
        <f t="shared" si="15"/>
        <v>Уральский федеральный округ</v>
      </c>
      <c r="D3413" s="3">
        <f t="shared" si="16"/>
        <v>2</v>
      </c>
      <c r="E3413" s="15" t="s">
        <v>27</v>
      </c>
      <c r="F3413" s="13" t="str">
        <f>IFERROR(__xludf.DUMMYFUNCTION("REGEXEXTRACT(E3413, ""[А-Яа-я].*"")"),"Болезни органов дыхания")</f>
        <v>Болезни органов дыхания</v>
      </c>
      <c r="G3413" s="16">
        <f t="shared" si="17"/>
        <v>2</v>
      </c>
      <c r="H3413" s="13" t="s">
        <v>28</v>
      </c>
      <c r="I3413" s="13" t="str">
        <f>IFERROR(__xludf.DUMMYFUNCTION("REGEXREPLACE(H3413, "".*\s"", """")"),"человек")</f>
        <v>человек</v>
      </c>
      <c r="J3413" s="13" t="s">
        <v>29</v>
      </c>
      <c r="K3413" s="17" t="str">
        <f>IFERROR(__xludf.DUMMYFUNCTION("REGEXREPLACE(J3413, ""^[\d\s]+"", """")"),"значение показателя за год")</f>
        <v>значение показателя за год</v>
      </c>
      <c r="L3413" s="16">
        <f t="shared" si="18"/>
        <v>2</v>
      </c>
      <c r="M3413" s="13" t="s">
        <v>32</v>
      </c>
      <c r="N3413" s="13" t="str">
        <f>IFERROR(__xludf.DUMMYFUNCTION("REGEXEXTRACT(M3413, "" (.+)$"")"),"сельское население")</f>
        <v>сельское население</v>
      </c>
      <c r="O3413" s="18">
        <v>1828.0</v>
      </c>
      <c r="P3413" s="18">
        <v>1879.0</v>
      </c>
      <c r="Q3413" s="18">
        <v>1740.0</v>
      </c>
      <c r="R3413" s="18">
        <v>1507.0</v>
      </c>
      <c r="S3413" s="18">
        <v>1289.0</v>
      </c>
      <c r="T3413" s="18">
        <v>1138.0</v>
      </c>
      <c r="U3413" s="18">
        <v>1007.0</v>
      </c>
      <c r="V3413" s="18">
        <v>1388.0</v>
      </c>
      <c r="W3413" s="18">
        <v>1460.0</v>
      </c>
      <c r="X3413" s="18">
        <v>1197.0</v>
      </c>
      <c r="Y3413" s="18">
        <v>1170.0</v>
      </c>
      <c r="Z3413" s="19" t="str">
        <f t="shared" si="6"/>
        <v/>
      </c>
      <c r="AA3413" s="19" t="str">
        <f t="shared" si="19"/>
        <v/>
      </c>
      <c r="AB3413" s="19">
        <f t="shared" si="8"/>
        <v>15603</v>
      </c>
      <c r="AC3413" s="19">
        <f t="shared" si="20"/>
        <v>1418.454545</v>
      </c>
      <c r="AD3413" s="19">
        <f t="shared" si="21"/>
        <v>2304.5</v>
      </c>
      <c r="AE3413" s="19" t="str">
        <f t="shared" si="22"/>
        <v>Нет моды</v>
      </c>
      <c r="AF3413" s="19">
        <f t="shared" si="23"/>
        <v>1007</v>
      </c>
      <c r="AG3413" s="19">
        <f t="shared" si="24"/>
        <v>1879</v>
      </c>
      <c r="AH3413" s="20" t="str">
        <f t="shared" si="14"/>
        <v>Город: 74%; Село: 26%</v>
      </c>
      <c r="AI3413" s="21"/>
      <c r="AJ3413" s="21"/>
      <c r="AK3413" s="21"/>
      <c r="AL3413" s="22">
        <f t="shared" si="25"/>
        <v>1</v>
      </c>
    </row>
    <row r="3414" ht="12.75" customHeight="1">
      <c r="A3414" s="13" t="s">
        <v>210</v>
      </c>
      <c r="B3414" s="13" t="str">
        <f>IFERROR(__xludf.DUMMYFUNCTION("REGEXREPLACE(A3414, ""\d"", """")"),"     Уральский федеральный округ")</f>
        <v>     Уральский федеральный округ</v>
      </c>
      <c r="C3414" s="14" t="str">
        <f t="shared" si="15"/>
        <v>Уральский федеральный округ</v>
      </c>
      <c r="D3414" s="3">
        <f t="shared" si="16"/>
        <v>2</v>
      </c>
      <c r="E3414" s="15" t="s">
        <v>33</v>
      </c>
      <c r="F3414" s="13" t="str">
        <f>IFERROR(__xludf.DUMMYFUNCTION("REGEXEXTRACT(E3414, ""[А-Яа-я].*"")"),"Болезни органов пищеварения")</f>
        <v>Болезни органов пищеварения</v>
      </c>
      <c r="G3414" s="16">
        <f t="shared" si="17"/>
        <v>2</v>
      </c>
      <c r="H3414" s="13" t="s">
        <v>28</v>
      </c>
      <c r="I3414" s="13" t="str">
        <f>IFERROR(__xludf.DUMMYFUNCTION("REGEXREPLACE(H3414, "".*\s"", """")"),"человек")</f>
        <v>человек</v>
      </c>
      <c r="J3414" s="13" t="s">
        <v>29</v>
      </c>
      <c r="K3414" s="17" t="str">
        <f>IFERROR(__xludf.DUMMYFUNCTION("REGEXREPLACE(J3414, ""^[\d\s]+"", """")"),"значение показателя за год")</f>
        <v>значение показателя за год</v>
      </c>
      <c r="L3414" s="16">
        <f t="shared" si="18"/>
        <v>2</v>
      </c>
      <c r="M3414" s="13" t="s">
        <v>30</v>
      </c>
      <c r="N3414" s="13" t="str">
        <f>IFERROR(__xludf.DUMMYFUNCTION("REGEXEXTRACT(M3414, "" (.+)$"")"),"все население")</f>
        <v>все население</v>
      </c>
      <c r="O3414" s="18">
        <v>7313.0</v>
      </c>
      <c r="P3414" s="18">
        <v>7937.0</v>
      </c>
      <c r="Q3414" s="18">
        <v>8276.0</v>
      </c>
      <c r="R3414" s="18">
        <v>8173.0</v>
      </c>
      <c r="S3414" s="18">
        <v>7476.0</v>
      </c>
      <c r="T3414" s="18">
        <v>7645.0</v>
      </c>
      <c r="U3414" s="18">
        <v>8002.0</v>
      </c>
      <c r="V3414" s="18">
        <v>8760.0</v>
      </c>
      <c r="W3414" s="18">
        <v>9180.0</v>
      </c>
      <c r="X3414" s="18">
        <v>8567.0</v>
      </c>
      <c r="Y3414" s="18">
        <v>9366.0</v>
      </c>
      <c r="Z3414" s="19">
        <f t="shared" si="6"/>
        <v>90695</v>
      </c>
      <c r="AA3414" s="19" t="str">
        <f t="shared" si="19"/>
        <v/>
      </c>
      <c r="AB3414" s="19" t="str">
        <f t="shared" si="8"/>
        <v/>
      </c>
      <c r="AC3414" s="19">
        <f t="shared" si="20"/>
        <v>8245</v>
      </c>
      <c r="AD3414" s="19">
        <f t="shared" si="21"/>
        <v>4596</v>
      </c>
      <c r="AE3414" s="19" t="str">
        <f t="shared" si="22"/>
        <v>Нет моды</v>
      </c>
      <c r="AF3414" s="19">
        <f t="shared" si="23"/>
        <v>7313</v>
      </c>
      <c r="AG3414" s="19">
        <f t="shared" si="24"/>
        <v>9366</v>
      </c>
      <c r="AH3414" s="20" t="str">
        <f t="shared" si="14"/>
        <v/>
      </c>
      <c r="AI3414" s="21"/>
      <c r="AJ3414" s="21"/>
      <c r="AK3414" s="21"/>
      <c r="AL3414" s="22">
        <f t="shared" si="25"/>
        <v>1</v>
      </c>
    </row>
    <row r="3415" ht="12.75" customHeight="1">
      <c r="A3415" s="13" t="s">
        <v>210</v>
      </c>
      <c r="B3415" s="13" t="str">
        <f>IFERROR(__xludf.DUMMYFUNCTION("REGEXREPLACE(A3415, ""\d"", """")"),"     Уральский федеральный округ")</f>
        <v>     Уральский федеральный округ</v>
      </c>
      <c r="C3415" s="14" t="str">
        <f t="shared" si="15"/>
        <v>Уральский федеральный округ</v>
      </c>
      <c r="D3415" s="3">
        <f t="shared" si="16"/>
        <v>2</v>
      </c>
      <c r="E3415" s="15" t="s">
        <v>33</v>
      </c>
      <c r="F3415" s="13" t="str">
        <f>IFERROR(__xludf.DUMMYFUNCTION("REGEXEXTRACT(E3415, ""[А-Яа-я].*"")"),"Болезни органов пищеварения")</f>
        <v>Болезни органов пищеварения</v>
      </c>
      <c r="G3415" s="16">
        <f t="shared" si="17"/>
        <v>2</v>
      </c>
      <c r="H3415" s="13" t="s">
        <v>28</v>
      </c>
      <c r="I3415" s="13" t="str">
        <f>IFERROR(__xludf.DUMMYFUNCTION("REGEXREPLACE(H3415, "".*\s"", """")"),"человек")</f>
        <v>человек</v>
      </c>
      <c r="J3415" s="13" t="s">
        <v>29</v>
      </c>
      <c r="K3415" s="17" t="str">
        <f>IFERROR(__xludf.DUMMYFUNCTION("REGEXREPLACE(J3415, ""^[\d\s]+"", """")"),"значение показателя за год")</f>
        <v>значение показателя за год</v>
      </c>
      <c r="L3415" s="16">
        <f t="shared" si="18"/>
        <v>2</v>
      </c>
      <c r="M3415" s="13" t="s">
        <v>31</v>
      </c>
      <c r="N3415" s="13" t="str">
        <f>IFERROR(__xludf.DUMMYFUNCTION("REGEXEXTRACT(M3415, "" (.+)$"")"),"городское население")</f>
        <v>городское население</v>
      </c>
      <c r="O3415" s="18">
        <v>5825.0</v>
      </c>
      <c r="P3415" s="18">
        <v>6297.0</v>
      </c>
      <c r="Q3415" s="18">
        <v>6602.0</v>
      </c>
      <c r="R3415" s="18">
        <v>6459.0</v>
      </c>
      <c r="S3415" s="18">
        <v>5955.0</v>
      </c>
      <c r="T3415" s="18">
        <v>6185.0</v>
      </c>
      <c r="U3415" s="18">
        <v>6466.0</v>
      </c>
      <c r="V3415" s="18">
        <v>7009.0</v>
      </c>
      <c r="W3415" s="18">
        <v>7392.0</v>
      </c>
      <c r="X3415" s="18">
        <v>6857.0</v>
      </c>
      <c r="Y3415" s="18">
        <v>7542.0</v>
      </c>
      <c r="Z3415" s="19" t="str">
        <f t="shared" si="6"/>
        <v/>
      </c>
      <c r="AA3415" s="19">
        <f t="shared" si="19"/>
        <v>72589</v>
      </c>
      <c r="AB3415" s="19" t="str">
        <f t="shared" si="8"/>
        <v/>
      </c>
      <c r="AC3415" s="19">
        <f t="shared" si="20"/>
        <v>6599</v>
      </c>
      <c r="AD3415" s="19">
        <f t="shared" si="21"/>
        <v>7434</v>
      </c>
      <c r="AE3415" s="19" t="str">
        <f t="shared" si="22"/>
        <v>Нет моды</v>
      </c>
      <c r="AF3415" s="19">
        <f t="shared" si="23"/>
        <v>5825</v>
      </c>
      <c r="AG3415" s="19">
        <f t="shared" si="24"/>
        <v>7542</v>
      </c>
      <c r="AH3415" s="20" t="str">
        <f t="shared" si="14"/>
        <v/>
      </c>
      <c r="AI3415" s="21"/>
      <c r="AJ3415" s="21"/>
      <c r="AK3415" s="21"/>
      <c r="AL3415" s="22">
        <f t="shared" si="25"/>
        <v>1</v>
      </c>
    </row>
    <row r="3416" ht="12.75" customHeight="1">
      <c r="A3416" s="13" t="s">
        <v>210</v>
      </c>
      <c r="B3416" s="13" t="str">
        <f>IFERROR(__xludf.DUMMYFUNCTION("REGEXREPLACE(A3416, ""\d"", """")"),"     Уральский федеральный округ")</f>
        <v>     Уральский федеральный округ</v>
      </c>
      <c r="C3416" s="14" t="str">
        <f t="shared" si="15"/>
        <v>Уральский федеральный округ</v>
      </c>
      <c r="D3416" s="3">
        <f t="shared" si="16"/>
        <v>2</v>
      </c>
      <c r="E3416" s="15" t="s">
        <v>33</v>
      </c>
      <c r="F3416" s="13" t="str">
        <f>IFERROR(__xludf.DUMMYFUNCTION("REGEXEXTRACT(E3416, ""[А-Яа-я].*"")"),"Болезни органов пищеварения")</f>
        <v>Болезни органов пищеварения</v>
      </c>
      <c r="G3416" s="16">
        <f t="shared" si="17"/>
        <v>2</v>
      </c>
      <c r="H3416" s="13" t="s">
        <v>28</v>
      </c>
      <c r="I3416" s="13" t="str">
        <f>IFERROR(__xludf.DUMMYFUNCTION("REGEXREPLACE(H3416, "".*\s"", """")"),"человек")</f>
        <v>человек</v>
      </c>
      <c r="J3416" s="13" t="s">
        <v>29</v>
      </c>
      <c r="K3416" s="17" t="str">
        <f>IFERROR(__xludf.DUMMYFUNCTION("REGEXREPLACE(J3416, ""^[\d\s]+"", """")"),"значение показателя за год")</f>
        <v>значение показателя за год</v>
      </c>
      <c r="L3416" s="16">
        <f t="shared" si="18"/>
        <v>2</v>
      </c>
      <c r="M3416" s="13" t="s">
        <v>32</v>
      </c>
      <c r="N3416" s="13" t="str">
        <f>IFERROR(__xludf.DUMMYFUNCTION("REGEXEXTRACT(M3416, "" (.+)$"")"),"сельское население")</f>
        <v>сельское население</v>
      </c>
      <c r="O3416" s="18">
        <v>1488.0</v>
      </c>
      <c r="P3416" s="18">
        <v>1640.0</v>
      </c>
      <c r="Q3416" s="18">
        <v>1674.0</v>
      </c>
      <c r="R3416" s="18">
        <v>1714.0</v>
      </c>
      <c r="S3416" s="18">
        <v>1521.0</v>
      </c>
      <c r="T3416" s="18">
        <v>1460.0</v>
      </c>
      <c r="U3416" s="18">
        <v>1536.0</v>
      </c>
      <c r="V3416" s="18">
        <v>1751.0</v>
      </c>
      <c r="W3416" s="18">
        <v>1788.0</v>
      </c>
      <c r="X3416" s="18">
        <v>1710.0</v>
      </c>
      <c r="Y3416" s="18">
        <v>1824.0</v>
      </c>
      <c r="Z3416" s="19" t="str">
        <f t="shared" si="6"/>
        <v/>
      </c>
      <c r="AA3416" s="19" t="str">
        <f t="shared" si="19"/>
        <v/>
      </c>
      <c r="AB3416" s="19">
        <f t="shared" si="8"/>
        <v>18106</v>
      </c>
      <c r="AC3416" s="19">
        <f t="shared" si="20"/>
        <v>1646</v>
      </c>
      <c r="AD3416" s="19">
        <f t="shared" si="21"/>
        <v>3824.5</v>
      </c>
      <c r="AE3416" s="19" t="str">
        <f t="shared" si="22"/>
        <v>Нет моды</v>
      </c>
      <c r="AF3416" s="19">
        <f t="shared" si="23"/>
        <v>1460</v>
      </c>
      <c r="AG3416" s="19">
        <f t="shared" si="24"/>
        <v>1824</v>
      </c>
      <c r="AH3416" s="20" t="str">
        <f t="shared" si="14"/>
        <v>Город: 80%; Село: 20%</v>
      </c>
      <c r="AI3416" s="21"/>
      <c r="AJ3416" s="21"/>
      <c r="AK3416" s="21"/>
      <c r="AL3416" s="22">
        <f t="shared" si="25"/>
        <v>1</v>
      </c>
    </row>
    <row r="3417" ht="12.75" customHeight="1">
      <c r="A3417" s="13" t="s">
        <v>210</v>
      </c>
      <c r="B3417" s="13" t="str">
        <f>IFERROR(__xludf.DUMMYFUNCTION("REGEXREPLACE(A3417, ""\d"", """")"),"     Уральский федеральный округ")</f>
        <v>     Уральский федеральный округ</v>
      </c>
      <c r="C3417" s="14" t="str">
        <f t="shared" si="15"/>
        <v>Уральский федеральный округ</v>
      </c>
      <c r="D3417" s="3">
        <f t="shared" si="16"/>
        <v>2</v>
      </c>
      <c r="E3417" s="15" t="s">
        <v>34</v>
      </c>
      <c r="F3417" s="13" t="str">
        <f>IFERROR(__xludf.DUMMYFUNCTION("REGEXEXTRACT(E3417, ""[А-Яа-я].*"")"),"Болезни системы кровообращения")</f>
        <v>Болезни системы кровообращения</v>
      </c>
      <c r="G3417" s="16">
        <f t="shared" si="17"/>
        <v>2</v>
      </c>
      <c r="H3417" s="13" t="s">
        <v>28</v>
      </c>
      <c r="I3417" s="13" t="str">
        <f>IFERROR(__xludf.DUMMYFUNCTION("REGEXREPLACE(H3417, "".*\s"", """")"),"человек")</f>
        <v>человек</v>
      </c>
      <c r="J3417" s="13" t="s">
        <v>29</v>
      </c>
      <c r="K3417" s="17" t="str">
        <f>IFERROR(__xludf.DUMMYFUNCTION("REGEXREPLACE(J3417, ""^[\d\s]+"", """")"),"значение показателя за год")</f>
        <v>значение показателя за год</v>
      </c>
      <c r="L3417" s="16">
        <f t="shared" si="18"/>
        <v>2</v>
      </c>
      <c r="M3417" s="13" t="s">
        <v>30</v>
      </c>
      <c r="N3417" s="13" t="str">
        <f>IFERROR(__xludf.DUMMYFUNCTION("REGEXEXTRACT(M3417, "" (.+)$"")"),"все население")</f>
        <v>все население</v>
      </c>
      <c r="O3417" s="18">
        <v>76464.0</v>
      </c>
      <c r="P3417" s="18">
        <v>71135.0</v>
      </c>
      <c r="Q3417" s="18">
        <v>70407.0</v>
      </c>
      <c r="R3417" s="18">
        <v>69614.0</v>
      </c>
      <c r="S3417" s="18">
        <v>65470.0</v>
      </c>
      <c r="T3417" s="18">
        <v>66645.0</v>
      </c>
      <c r="U3417" s="18">
        <v>64489.0</v>
      </c>
      <c r="V3417" s="18">
        <v>73863.0</v>
      </c>
      <c r="W3417" s="18">
        <v>67017.0</v>
      </c>
      <c r="X3417" s="18">
        <v>63016.0</v>
      </c>
      <c r="Y3417" s="18">
        <v>65063.0</v>
      </c>
      <c r="Z3417" s="19">
        <f t="shared" si="6"/>
        <v>753183</v>
      </c>
      <c r="AA3417" s="19" t="str">
        <f t="shared" si="19"/>
        <v/>
      </c>
      <c r="AB3417" s="19" t="str">
        <f t="shared" si="8"/>
        <v/>
      </c>
      <c r="AC3417" s="19">
        <f t="shared" si="20"/>
        <v>68471.18182</v>
      </c>
      <c r="AD3417" s="19">
        <f t="shared" si="21"/>
        <v>32420</v>
      </c>
      <c r="AE3417" s="19" t="str">
        <f t="shared" si="22"/>
        <v>Нет моды</v>
      </c>
      <c r="AF3417" s="19">
        <f t="shared" si="23"/>
        <v>63016</v>
      </c>
      <c r="AG3417" s="19">
        <f t="shared" si="24"/>
        <v>76464</v>
      </c>
      <c r="AH3417" s="20" t="str">
        <f t="shared" si="14"/>
        <v/>
      </c>
      <c r="AI3417" s="21"/>
      <c r="AJ3417" s="21"/>
      <c r="AK3417" s="21"/>
      <c r="AL3417" s="22">
        <f t="shared" si="25"/>
        <v>1</v>
      </c>
    </row>
    <row r="3418" ht="12.75" customHeight="1">
      <c r="A3418" s="13" t="s">
        <v>210</v>
      </c>
      <c r="B3418" s="13" t="str">
        <f>IFERROR(__xludf.DUMMYFUNCTION("REGEXREPLACE(A3418, ""\d"", """")"),"     Уральский федеральный округ")</f>
        <v>     Уральский федеральный округ</v>
      </c>
      <c r="C3418" s="14" t="str">
        <f t="shared" si="15"/>
        <v>Уральский федеральный округ</v>
      </c>
      <c r="D3418" s="3">
        <f t="shared" si="16"/>
        <v>2</v>
      </c>
      <c r="E3418" s="15" t="s">
        <v>34</v>
      </c>
      <c r="F3418" s="13" t="str">
        <f>IFERROR(__xludf.DUMMYFUNCTION("REGEXEXTRACT(E3418, ""[А-Яа-я].*"")"),"Болезни системы кровообращения")</f>
        <v>Болезни системы кровообращения</v>
      </c>
      <c r="G3418" s="16">
        <f t="shared" si="17"/>
        <v>2</v>
      </c>
      <c r="H3418" s="13" t="s">
        <v>28</v>
      </c>
      <c r="I3418" s="13" t="str">
        <f>IFERROR(__xludf.DUMMYFUNCTION("REGEXREPLACE(H3418, "".*\s"", """")"),"человек")</f>
        <v>человек</v>
      </c>
      <c r="J3418" s="13" t="s">
        <v>29</v>
      </c>
      <c r="K3418" s="17" t="str">
        <f>IFERROR(__xludf.DUMMYFUNCTION("REGEXREPLACE(J3418, ""^[\d\s]+"", """")"),"значение показателя за год")</f>
        <v>значение показателя за год</v>
      </c>
      <c r="L3418" s="16">
        <f t="shared" si="18"/>
        <v>2</v>
      </c>
      <c r="M3418" s="13" t="s">
        <v>31</v>
      </c>
      <c r="N3418" s="13" t="str">
        <f>IFERROR(__xludf.DUMMYFUNCTION("REGEXEXTRACT(M3418, "" (.+)$"")"),"городское население")</f>
        <v>городское население</v>
      </c>
      <c r="O3418" s="18">
        <v>58820.0</v>
      </c>
      <c r="P3418" s="18">
        <v>55739.0</v>
      </c>
      <c r="Q3418" s="18">
        <v>55060.0</v>
      </c>
      <c r="R3418" s="18">
        <v>54421.0</v>
      </c>
      <c r="S3418" s="18">
        <v>51304.0</v>
      </c>
      <c r="T3418" s="18">
        <v>52266.0</v>
      </c>
      <c r="U3418" s="18">
        <v>50994.0</v>
      </c>
      <c r="V3418" s="18">
        <v>58939.0</v>
      </c>
      <c r="W3418" s="18">
        <v>53037.0</v>
      </c>
      <c r="X3418" s="18">
        <v>50066.0</v>
      </c>
      <c r="Y3418" s="18">
        <v>51580.0</v>
      </c>
      <c r="Z3418" s="19" t="str">
        <f t="shared" si="6"/>
        <v/>
      </c>
      <c r="AA3418" s="19">
        <f t="shared" si="19"/>
        <v>592226</v>
      </c>
      <c r="AB3418" s="19" t="str">
        <f t="shared" si="8"/>
        <v/>
      </c>
      <c r="AC3418" s="19">
        <f t="shared" si="20"/>
        <v>53838.72727</v>
      </c>
      <c r="AD3418" s="19">
        <f t="shared" si="21"/>
        <v>60977.5</v>
      </c>
      <c r="AE3418" s="19" t="str">
        <f t="shared" si="22"/>
        <v>Нет моды</v>
      </c>
      <c r="AF3418" s="19">
        <f t="shared" si="23"/>
        <v>50066</v>
      </c>
      <c r="AG3418" s="19">
        <f t="shared" si="24"/>
        <v>58939</v>
      </c>
      <c r="AH3418" s="20" t="str">
        <f t="shared" si="14"/>
        <v/>
      </c>
      <c r="AI3418" s="21"/>
      <c r="AJ3418" s="21"/>
      <c r="AK3418" s="21"/>
      <c r="AL3418" s="22">
        <f t="shared" si="25"/>
        <v>1</v>
      </c>
    </row>
    <row r="3419" ht="12.75" customHeight="1">
      <c r="A3419" s="13" t="s">
        <v>210</v>
      </c>
      <c r="B3419" s="13" t="str">
        <f>IFERROR(__xludf.DUMMYFUNCTION("REGEXREPLACE(A3419, ""\d"", """")"),"     Уральский федеральный округ")</f>
        <v>     Уральский федеральный округ</v>
      </c>
      <c r="C3419" s="14" t="str">
        <f t="shared" si="15"/>
        <v>Уральский федеральный округ</v>
      </c>
      <c r="D3419" s="3">
        <f t="shared" si="16"/>
        <v>2</v>
      </c>
      <c r="E3419" s="15" t="s">
        <v>34</v>
      </c>
      <c r="F3419" s="13" t="str">
        <f>IFERROR(__xludf.DUMMYFUNCTION("REGEXEXTRACT(E3419, ""[А-Яа-я].*"")"),"Болезни системы кровообращения")</f>
        <v>Болезни системы кровообращения</v>
      </c>
      <c r="G3419" s="16">
        <f t="shared" si="17"/>
        <v>2</v>
      </c>
      <c r="H3419" s="13" t="s">
        <v>28</v>
      </c>
      <c r="I3419" s="13" t="str">
        <f>IFERROR(__xludf.DUMMYFUNCTION("REGEXREPLACE(H3419, "".*\s"", """")"),"человек")</f>
        <v>человек</v>
      </c>
      <c r="J3419" s="13" t="s">
        <v>29</v>
      </c>
      <c r="K3419" s="17" t="str">
        <f>IFERROR(__xludf.DUMMYFUNCTION("REGEXREPLACE(J3419, ""^[\d\s]+"", """")"),"значение показателя за год")</f>
        <v>значение показателя за год</v>
      </c>
      <c r="L3419" s="16">
        <f t="shared" si="18"/>
        <v>2</v>
      </c>
      <c r="M3419" s="13" t="s">
        <v>32</v>
      </c>
      <c r="N3419" s="13" t="str">
        <f>IFERROR(__xludf.DUMMYFUNCTION("REGEXEXTRACT(M3419, "" (.+)$"")"),"сельское население")</f>
        <v>сельское население</v>
      </c>
      <c r="O3419" s="18">
        <v>17644.0</v>
      </c>
      <c r="P3419" s="18">
        <v>15396.0</v>
      </c>
      <c r="Q3419" s="18">
        <v>15347.0</v>
      </c>
      <c r="R3419" s="18">
        <v>15193.0</v>
      </c>
      <c r="S3419" s="18">
        <v>14166.0</v>
      </c>
      <c r="T3419" s="18">
        <v>14379.0</v>
      </c>
      <c r="U3419" s="18">
        <v>13495.0</v>
      </c>
      <c r="V3419" s="18">
        <v>14924.0</v>
      </c>
      <c r="W3419" s="18">
        <v>13980.0</v>
      </c>
      <c r="X3419" s="18">
        <v>12950.0</v>
      </c>
      <c r="Y3419" s="18">
        <v>13483.0</v>
      </c>
      <c r="Z3419" s="19" t="str">
        <f t="shared" si="6"/>
        <v/>
      </c>
      <c r="AA3419" s="19" t="str">
        <f t="shared" si="19"/>
        <v/>
      </c>
      <c r="AB3419" s="19">
        <f t="shared" si="8"/>
        <v>160957</v>
      </c>
      <c r="AC3419" s="19">
        <f t="shared" si="20"/>
        <v>14632.45455</v>
      </c>
      <c r="AD3419" s="19">
        <f t="shared" si="21"/>
        <v>33855</v>
      </c>
      <c r="AE3419" s="19" t="str">
        <f t="shared" si="22"/>
        <v>Нет моды</v>
      </c>
      <c r="AF3419" s="19">
        <f t="shared" si="23"/>
        <v>12950</v>
      </c>
      <c r="AG3419" s="19">
        <f t="shared" si="24"/>
        <v>17644</v>
      </c>
      <c r="AH3419" s="20" t="str">
        <f t="shared" si="14"/>
        <v>Город: 79%; Село: 21%</v>
      </c>
      <c r="AI3419" s="21"/>
      <c r="AJ3419" s="21"/>
      <c r="AK3419" s="21"/>
      <c r="AL3419" s="22">
        <f t="shared" si="25"/>
        <v>1</v>
      </c>
    </row>
    <row r="3420" ht="12.75" customHeight="1">
      <c r="A3420" s="13" t="s">
        <v>210</v>
      </c>
      <c r="B3420" s="13" t="str">
        <f>IFERROR(__xludf.DUMMYFUNCTION("REGEXREPLACE(A3420, ""\d"", """")"),"     Уральский федеральный округ")</f>
        <v>     Уральский федеральный округ</v>
      </c>
      <c r="C3420" s="14" t="str">
        <f t="shared" si="15"/>
        <v>Уральский федеральный округ</v>
      </c>
      <c r="D3420" s="3">
        <f t="shared" si="16"/>
        <v>2</v>
      </c>
      <c r="E3420" s="15" t="s">
        <v>35</v>
      </c>
      <c r="F3420" s="13" t="str">
        <f>IFERROR(__xludf.DUMMYFUNCTION("REGEXEXTRACT(E3420, ""[А-Яа-я].*"")"),"внешние причины")</f>
        <v>внешние причины</v>
      </c>
      <c r="G3420" s="16">
        <f t="shared" si="17"/>
        <v>2</v>
      </c>
      <c r="H3420" s="13" t="s">
        <v>28</v>
      </c>
      <c r="I3420" s="13" t="str">
        <f>IFERROR(__xludf.DUMMYFUNCTION("REGEXREPLACE(H3420, "".*\s"", """")"),"человек")</f>
        <v>человек</v>
      </c>
      <c r="J3420" s="13" t="s">
        <v>29</v>
      </c>
      <c r="K3420" s="17" t="str">
        <f>IFERROR(__xludf.DUMMYFUNCTION("REGEXREPLACE(J3420, ""^[\d\s]+"", """")"),"значение показателя за год")</f>
        <v>значение показателя за год</v>
      </c>
      <c r="L3420" s="16">
        <f t="shared" si="18"/>
        <v>2</v>
      </c>
      <c r="M3420" s="13" t="s">
        <v>30</v>
      </c>
      <c r="N3420" s="13" t="str">
        <f>IFERROR(__xludf.DUMMYFUNCTION("REGEXEXTRACT(M3420, "" (.+)$"")"),"все население")</f>
        <v>все население</v>
      </c>
      <c r="O3420" s="18">
        <v>18054.0</v>
      </c>
      <c r="P3420" s="18">
        <v>17991.0</v>
      </c>
      <c r="Q3420" s="18">
        <v>17409.0</v>
      </c>
      <c r="R3420" s="18">
        <v>16539.0</v>
      </c>
      <c r="S3420" s="18">
        <v>14697.0</v>
      </c>
      <c r="T3420" s="18">
        <v>14145.0</v>
      </c>
      <c r="U3420" s="18">
        <v>13627.0</v>
      </c>
      <c r="V3420" s="18">
        <v>13550.0</v>
      </c>
      <c r="W3420" s="18">
        <v>13542.0</v>
      </c>
      <c r="X3420" s="18">
        <v>13888.0</v>
      </c>
      <c r="Y3420" s="18">
        <v>14916.0</v>
      </c>
      <c r="Z3420" s="19">
        <f t="shared" si="6"/>
        <v>168358</v>
      </c>
      <c r="AA3420" s="19" t="str">
        <f t="shared" si="19"/>
        <v/>
      </c>
      <c r="AB3420" s="19" t="str">
        <f t="shared" si="8"/>
        <v/>
      </c>
      <c r="AC3420" s="19">
        <f t="shared" si="20"/>
        <v>15305.27273</v>
      </c>
      <c r="AD3420" s="19">
        <f t="shared" si="21"/>
        <v>14538</v>
      </c>
      <c r="AE3420" s="19" t="str">
        <f t="shared" si="22"/>
        <v>Нет моды</v>
      </c>
      <c r="AF3420" s="19">
        <f t="shared" si="23"/>
        <v>13542</v>
      </c>
      <c r="AG3420" s="19">
        <f t="shared" si="24"/>
        <v>18054</v>
      </c>
      <c r="AH3420" s="20" t="str">
        <f t="shared" si="14"/>
        <v/>
      </c>
      <c r="AI3420" s="21"/>
      <c r="AJ3420" s="21"/>
      <c r="AK3420" s="21"/>
      <c r="AL3420" s="22">
        <f t="shared" si="25"/>
        <v>1</v>
      </c>
    </row>
    <row r="3421" ht="12.75" customHeight="1">
      <c r="A3421" s="13" t="s">
        <v>210</v>
      </c>
      <c r="B3421" s="13" t="str">
        <f>IFERROR(__xludf.DUMMYFUNCTION("REGEXREPLACE(A3421, ""\d"", """")"),"     Уральский федеральный округ")</f>
        <v>     Уральский федеральный округ</v>
      </c>
      <c r="C3421" s="14" t="str">
        <f t="shared" si="15"/>
        <v>Уральский федеральный округ</v>
      </c>
      <c r="D3421" s="3">
        <f t="shared" si="16"/>
        <v>2</v>
      </c>
      <c r="E3421" s="15" t="s">
        <v>35</v>
      </c>
      <c r="F3421" s="13" t="str">
        <f>IFERROR(__xludf.DUMMYFUNCTION("REGEXEXTRACT(E3421, ""[А-Яа-я].*"")"),"внешние причины")</f>
        <v>внешние причины</v>
      </c>
      <c r="G3421" s="16">
        <f t="shared" si="17"/>
        <v>2</v>
      </c>
      <c r="H3421" s="13" t="s">
        <v>28</v>
      </c>
      <c r="I3421" s="13" t="str">
        <f>IFERROR(__xludf.DUMMYFUNCTION("REGEXREPLACE(H3421, "".*\s"", """")"),"человек")</f>
        <v>человек</v>
      </c>
      <c r="J3421" s="13" t="s">
        <v>29</v>
      </c>
      <c r="K3421" s="17" t="str">
        <f>IFERROR(__xludf.DUMMYFUNCTION("REGEXREPLACE(J3421, ""^[\d\s]+"", """")"),"значение показателя за год")</f>
        <v>значение показателя за год</v>
      </c>
      <c r="L3421" s="16">
        <f t="shared" si="18"/>
        <v>2</v>
      </c>
      <c r="M3421" s="13" t="s">
        <v>31</v>
      </c>
      <c r="N3421" s="13" t="str">
        <f>IFERROR(__xludf.DUMMYFUNCTION("REGEXEXTRACT(M3421, "" (.+)$"")"),"городское население")</f>
        <v>городское население</v>
      </c>
      <c r="O3421" s="18">
        <v>13341.0</v>
      </c>
      <c r="P3421" s="18">
        <v>13344.0</v>
      </c>
      <c r="Q3421" s="18">
        <v>12965.0</v>
      </c>
      <c r="R3421" s="18">
        <v>12336.0</v>
      </c>
      <c r="S3421" s="18">
        <v>10941.0</v>
      </c>
      <c r="T3421" s="18">
        <v>10543.0</v>
      </c>
      <c r="U3421" s="18">
        <v>10192.0</v>
      </c>
      <c r="V3421" s="18">
        <v>10194.0</v>
      </c>
      <c r="W3421" s="18">
        <v>10216.0</v>
      </c>
      <c r="X3421" s="18">
        <v>10378.0</v>
      </c>
      <c r="Y3421" s="18">
        <v>11078.0</v>
      </c>
      <c r="Z3421" s="19" t="str">
        <f t="shared" si="6"/>
        <v/>
      </c>
      <c r="AA3421" s="19">
        <f t="shared" si="19"/>
        <v>125528</v>
      </c>
      <c r="AB3421" s="19" t="str">
        <f t="shared" si="8"/>
        <v/>
      </c>
      <c r="AC3421" s="19">
        <f t="shared" si="20"/>
        <v>11411.63636</v>
      </c>
      <c r="AD3421" s="19">
        <f t="shared" si="21"/>
        <v>13443</v>
      </c>
      <c r="AE3421" s="19" t="str">
        <f t="shared" si="22"/>
        <v>Нет моды</v>
      </c>
      <c r="AF3421" s="19">
        <f t="shared" si="23"/>
        <v>10192</v>
      </c>
      <c r="AG3421" s="19">
        <f t="shared" si="24"/>
        <v>13344</v>
      </c>
      <c r="AH3421" s="20" t="str">
        <f t="shared" si="14"/>
        <v/>
      </c>
      <c r="AI3421" s="21"/>
      <c r="AJ3421" s="21"/>
      <c r="AK3421" s="21"/>
      <c r="AL3421" s="22">
        <f t="shared" si="25"/>
        <v>1</v>
      </c>
    </row>
    <row r="3422" ht="12.75" customHeight="1">
      <c r="A3422" s="13" t="s">
        <v>210</v>
      </c>
      <c r="B3422" s="13" t="str">
        <f>IFERROR(__xludf.DUMMYFUNCTION("REGEXREPLACE(A3422, ""\d"", """")"),"     Уральский федеральный округ")</f>
        <v>     Уральский федеральный округ</v>
      </c>
      <c r="C3422" s="14" t="str">
        <f t="shared" si="15"/>
        <v>Уральский федеральный округ</v>
      </c>
      <c r="D3422" s="3">
        <f t="shared" si="16"/>
        <v>2</v>
      </c>
      <c r="E3422" s="15" t="s">
        <v>35</v>
      </c>
      <c r="F3422" s="13" t="str">
        <f>IFERROR(__xludf.DUMMYFUNCTION("REGEXEXTRACT(E3422, ""[А-Яа-я].*"")"),"внешние причины")</f>
        <v>внешние причины</v>
      </c>
      <c r="G3422" s="16">
        <f t="shared" si="17"/>
        <v>2</v>
      </c>
      <c r="H3422" s="13" t="s">
        <v>28</v>
      </c>
      <c r="I3422" s="13" t="str">
        <f>IFERROR(__xludf.DUMMYFUNCTION("REGEXREPLACE(H3422, "".*\s"", """")"),"человек")</f>
        <v>человек</v>
      </c>
      <c r="J3422" s="13" t="s">
        <v>29</v>
      </c>
      <c r="K3422" s="17" t="str">
        <f>IFERROR(__xludf.DUMMYFUNCTION("REGEXREPLACE(J3422, ""^[\d\s]+"", """")"),"значение показателя за год")</f>
        <v>значение показателя за год</v>
      </c>
      <c r="L3422" s="16">
        <f t="shared" si="18"/>
        <v>2</v>
      </c>
      <c r="M3422" s="13" t="s">
        <v>32</v>
      </c>
      <c r="N3422" s="13" t="str">
        <f>IFERROR(__xludf.DUMMYFUNCTION("REGEXEXTRACT(M3422, "" (.+)$"")"),"сельское население")</f>
        <v>сельское население</v>
      </c>
      <c r="O3422" s="18">
        <v>4713.0</v>
      </c>
      <c r="P3422" s="18">
        <v>4647.0</v>
      </c>
      <c r="Q3422" s="18">
        <v>4444.0</v>
      </c>
      <c r="R3422" s="18">
        <v>4203.0</v>
      </c>
      <c r="S3422" s="18">
        <v>3756.0</v>
      </c>
      <c r="T3422" s="18">
        <v>3602.0</v>
      </c>
      <c r="U3422" s="18">
        <v>3435.0</v>
      </c>
      <c r="V3422" s="18">
        <v>3356.0</v>
      </c>
      <c r="W3422" s="18">
        <v>3326.0</v>
      </c>
      <c r="X3422" s="18">
        <v>3510.0</v>
      </c>
      <c r="Y3422" s="18">
        <v>3838.0</v>
      </c>
      <c r="Z3422" s="19" t="str">
        <f t="shared" si="6"/>
        <v/>
      </c>
      <c r="AA3422" s="19" t="str">
        <f t="shared" si="19"/>
        <v/>
      </c>
      <c r="AB3422" s="19">
        <f t="shared" si="8"/>
        <v>42830</v>
      </c>
      <c r="AC3422" s="19">
        <f t="shared" si="20"/>
        <v>3893.636364</v>
      </c>
      <c r="AD3422" s="19">
        <f t="shared" si="21"/>
        <v>7452.5</v>
      </c>
      <c r="AE3422" s="19" t="str">
        <f t="shared" si="22"/>
        <v>Нет моды</v>
      </c>
      <c r="AF3422" s="19">
        <f t="shared" si="23"/>
        <v>3326</v>
      </c>
      <c r="AG3422" s="19">
        <f t="shared" si="24"/>
        <v>4713</v>
      </c>
      <c r="AH3422" s="20" t="str">
        <f t="shared" si="14"/>
        <v>Город: 75%; Село: 25%</v>
      </c>
      <c r="AI3422" s="21"/>
      <c r="AJ3422" s="21"/>
      <c r="AK3422" s="21"/>
      <c r="AL3422" s="22">
        <f t="shared" si="25"/>
        <v>1</v>
      </c>
    </row>
    <row r="3423" ht="12.75" customHeight="1">
      <c r="A3423" s="13" t="s">
        <v>210</v>
      </c>
      <c r="B3423" s="13" t="str">
        <f>IFERROR(__xludf.DUMMYFUNCTION("REGEXREPLACE(A3423, ""\d"", """")"),"     Уральский федеральный округ")</f>
        <v>     Уральский федеральный округ</v>
      </c>
      <c r="C3423" s="14" t="str">
        <f t="shared" si="15"/>
        <v>Уральский федеральный округ</v>
      </c>
      <c r="D3423" s="3">
        <f t="shared" si="16"/>
        <v>2</v>
      </c>
      <c r="E3423" s="15" t="s">
        <v>36</v>
      </c>
      <c r="F3423" s="13" t="str">
        <f>IFERROR(__xludf.DUMMYFUNCTION("REGEXEXTRACT(E3423,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23" s="16">
        <f t="shared" si="17"/>
        <v>2</v>
      </c>
      <c r="H3423" s="13" t="s">
        <v>28</v>
      </c>
      <c r="I3423" s="13" t="str">
        <f>IFERROR(__xludf.DUMMYFUNCTION("REGEXREPLACE(H3423, "".*\s"", """")"),"человек")</f>
        <v>человек</v>
      </c>
      <c r="J3423" s="13" t="s">
        <v>29</v>
      </c>
      <c r="K3423" s="17" t="str">
        <f>IFERROR(__xludf.DUMMYFUNCTION("REGEXREPLACE(J3423, ""^[\d\s]+"", """")"),"значение показателя за год")</f>
        <v>значение показателя за год</v>
      </c>
      <c r="L3423" s="16">
        <f t="shared" si="18"/>
        <v>2</v>
      </c>
      <c r="M3423" s="13" t="s">
        <v>30</v>
      </c>
      <c r="N3423" s="13" t="str">
        <f>IFERROR(__xludf.DUMMYFUNCTION("REGEXEXTRACT(M3423, "" (.+)$"")"),"все население")</f>
        <v>все население</v>
      </c>
      <c r="O3423" s="18">
        <v>350.0</v>
      </c>
      <c r="P3423" s="18">
        <v>330.0</v>
      </c>
      <c r="Q3423" s="18">
        <v>315.0</v>
      </c>
      <c r="R3423" s="18">
        <v>357.0</v>
      </c>
      <c r="S3423" s="23" t="s">
        <v>37</v>
      </c>
      <c r="T3423" s="23" t="s">
        <v>37</v>
      </c>
      <c r="U3423" s="23" t="s">
        <v>37</v>
      </c>
      <c r="V3423" s="23" t="s">
        <v>37</v>
      </c>
      <c r="W3423" s="23" t="s">
        <v>37</v>
      </c>
      <c r="X3423" s="23" t="s">
        <v>37</v>
      </c>
      <c r="Y3423" s="23" t="s">
        <v>37</v>
      </c>
      <c r="Z3423" s="19">
        <f t="shared" si="6"/>
        <v>1352</v>
      </c>
      <c r="AA3423" s="19" t="str">
        <f t="shared" si="19"/>
        <v/>
      </c>
      <c r="AB3423" s="19" t="str">
        <f t="shared" si="8"/>
        <v/>
      </c>
      <c r="AC3423" s="19">
        <f t="shared" si="20"/>
        <v>338</v>
      </c>
      <c r="AD3423" s="19">
        <f t="shared" si="21"/>
        <v>3510</v>
      </c>
      <c r="AE3423" s="19" t="str">
        <f t="shared" si="22"/>
        <v>Нет моды</v>
      </c>
      <c r="AF3423" s="19">
        <f t="shared" si="23"/>
        <v>315</v>
      </c>
      <c r="AG3423" s="19">
        <f t="shared" si="24"/>
        <v>357</v>
      </c>
      <c r="AH3423" s="20" t="str">
        <f t="shared" si="14"/>
        <v/>
      </c>
      <c r="AI3423" s="24"/>
      <c r="AJ3423" s="24"/>
      <c r="AK3423" s="24"/>
      <c r="AL3423" s="22">
        <f t="shared" si="25"/>
        <v>1</v>
      </c>
    </row>
    <row r="3424" ht="12.75" customHeight="1">
      <c r="A3424" s="13" t="s">
        <v>210</v>
      </c>
      <c r="B3424" s="13" t="str">
        <f>IFERROR(__xludf.DUMMYFUNCTION("REGEXREPLACE(A3424, ""\d"", """")"),"     Уральский федеральный округ")</f>
        <v>     Уральский федеральный округ</v>
      </c>
      <c r="C3424" s="14" t="str">
        <f t="shared" si="15"/>
        <v>Уральский федеральный округ</v>
      </c>
      <c r="D3424" s="3">
        <f t="shared" si="16"/>
        <v>2</v>
      </c>
      <c r="E3424" s="15" t="s">
        <v>36</v>
      </c>
      <c r="F3424" s="13" t="str">
        <f>IFERROR(__xludf.DUMMYFUNCTION("REGEXEXTRACT(E3424,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24" s="16">
        <f t="shared" si="17"/>
        <v>2</v>
      </c>
      <c r="H3424" s="13" t="s">
        <v>28</v>
      </c>
      <c r="I3424" s="13" t="str">
        <f>IFERROR(__xludf.DUMMYFUNCTION("REGEXREPLACE(H3424, "".*\s"", """")"),"человек")</f>
        <v>человек</v>
      </c>
      <c r="J3424" s="13" t="s">
        <v>29</v>
      </c>
      <c r="K3424" s="17" t="str">
        <f>IFERROR(__xludf.DUMMYFUNCTION("REGEXREPLACE(J3424, ""^[\d\s]+"", """")"),"значение показателя за год")</f>
        <v>значение показателя за год</v>
      </c>
      <c r="L3424" s="16">
        <f t="shared" si="18"/>
        <v>2</v>
      </c>
      <c r="M3424" s="13" t="s">
        <v>31</v>
      </c>
      <c r="N3424" s="13" t="str">
        <f>IFERROR(__xludf.DUMMYFUNCTION("REGEXEXTRACT(M3424, "" (.+)$"")"),"городское население")</f>
        <v>городское население</v>
      </c>
      <c r="O3424" s="18">
        <v>267.0</v>
      </c>
      <c r="P3424" s="18">
        <v>241.0</v>
      </c>
      <c r="Q3424" s="18">
        <v>248.0</v>
      </c>
      <c r="R3424" s="18">
        <v>276.0</v>
      </c>
      <c r="S3424" s="23" t="s">
        <v>37</v>
      </c>
      <c r="T3424" s="23" t="s">
        <v>37</v>
      </c>
      <c r="U3424" s="23" t="s">
        <v>37</v>
      </c>
      <c r="V3424" s="23" t="s">
        <v>37</v>
      </c>
      <c r="W3424" s="23" t="s">
        <v>37</v>
      </c>
      <c r="X3424" s="23" t="s">
        <v>37</v>
      </c>
      <c r="Y3424" s="23" t="s">
        <v>37</v>
      </c>
      <c r="Z3424" s="19" t="str">
        <f t="shared" si="6"/>
        <v/>
      </c>
      <c r="AA3424" s="19">
        <f t="shared" si="19"/>
        <v>1032</v>
      </c>
      <c r="AB3424" s="19" t="str">
        <f t="shared" si="8"/>
        <v/>
      </c>
      <c r="AC3424" s="19">
        <f t="shared" si="20"/>
        <v>258</v>
      </c>
      <c r="AD3424" s="19">
        <f t="shared" si="21"/>
        <v>295.5</v>
      </c>
      <c r="AE3424" s="19" t="str">
        <f t="shared" si="22"/>
        <v>Нет моды</v>
      </c>
      <c r="AF3424" s="19">
        <f t="shared" si="23"/>
        <v>241</v>
      </c>
      <c r="AG3424" s="19">
        <f t="shared" si="24"/>
        <v>276</v>
      </c>
      <c r="AH3424" s="20" t="str">
        <f t="shared" si="14"/>
        <v/>
      </c>
      <c r="AI3424" s="24"/>
      <c r="AJ3424" s="24"/>
      <c r="AK3424" s="24"/>
      <c r="AL3424" s="22">
        <f t="shared" si="25"/>
        <v>1</v>
      </c>
    </row>
    <row r="3425" ht="12.75" customHeight="1">
      <c r="A3425" s="13" t="s">
        <v>210</v>
      </c>
      <c r="B3425" s="13" t="str">
        <f>IFERROR(__xludf.DUMMYFUNCTION("REGEXREPLACE(A3425, ""\d"", """")"),"     Уральский федеральный округ")</f>
        <v>     Уральский федеральный округ</v>
      </c>
      <c r="C3425" s="14" t="str">
        <f t="shared" si="15"/>
        <v>Уральский федеральный округ</v>
      </c>
      <c r="D3425" s="3">
        <f t="shared" si="16"/>
        <v>2</v>
      </c>
      <c r="E3425" s="15" t="s">
        <v>36</v>
      </c>
      <c r="F3425" s="13" t="str">
        <f>IFERROR(__xludf.DUMMYFUNCTION("REGEXEXTRACT(E3425,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25" s="16">
        <f t="shared" si="17"/>
        <v>2</v>
      </c>
      <c r="H3425" s="13" t="s">
        <v>28</v>
      </c>
      <c r="I3425" s="13" t="str">
        <f>IFERROR(__xludf.DUMMYFUNCTION("REGEXREPLACE(H3425, "".*\s"", """")"),"человек")</f>
        <v>человек</v>
      </c>
      <c r="J3425" s="13" t="s">
        <v>29</v>
      </c>
      <c r="K3425" s="17" t="str">
        <f>IFERROR(__xludf.DUMMYFUNCTION("REGEXREPLACE(J3425, ""^[\d\s]+"", """")"),"значение показателя за год")</f>
        <v>значение показателя за год</v>
      </c>
      <c r="L3425" s="16">
        <f t="shared" si="18"/>
        <v>2</v>
      </c>
      <c r="M3425" s="13" t="s">
        <v>32</v>
      </c>
      <c r="N3425" s="13" t="str">
        <f>IFERROR(__xludf.DUMMYFUNCTION("REGEXEXTRACT(M3425, "" (.+)$"")"),"сельское население")</f>
        <v>сельское население</v>
      </c>
      <c r="O3425" s="18">
        <v>83.0</v>
      </c>
      <c r="P3425" s="18">
        <v>89.0</v>
      </c>
      <c r="Q3425" s="18">
        <v>67.0</v>
      </c>
      <c r="R3425" s="18">
        <v>81.0</v>
      </c>
      <c r="S3425" s="23" t="s">
        <v>37</v>
      </c>
      <c r="T3425" s="23" t="s">
        <v>37</v>
      </c>
      <c r="U3425" s="23" t="s">
        <v>37</v>
      </c>
      <c r="V3425" s="23" t="s">
        <v>37</v>
      </c>
      <c r="W3425" s="23" t="s">
        <v>37</v>
      </c>
      <c r="X3425" s="23" t="s">
        <v>37</v>
      </c>
      <c r="Y3425" s="23" t="s">
        <v>37</v>
      </c>
      <c r="Z3425" s="19" t="str">
        <f t="shared" si="6"/>
        <v/>
      </c>
      <c r="AA3425" s="19" t="str">
        <f t="shared" si="19"/>
        <v/>
      </c>
      <c r="AB3425" s="19">
        <f t="shared" si="8"/>
        <v>320</v>
      </c>
      <c r="AC3425" s="19">
        <f t="shared" si="20"/>
        <v>80</v>
      </c>
      <c r="AD3425" s="19">
        <f t="shared" si="21"/>
        <v>165</v>
      </c>
      <c r="AE3425" s="19" t="str">
        <f t="shared" si="22"/>
        <v>Нет моды</v>
      </c>
      <c r="AF3425" s="19">
        <f t="shared" si="23"/>
        <v>67</v>
      </c>
      <c r="AG3425" s="19">
        <f t="shared" si="24"/>
        <v>89</v>
      </c>
      <c r="AH3425" s="20" t="str">
        <f t="shared" si="14"/>
        <v>Город: 76%; Село: 24%</v>
      </c>
      <c r="AI3425" s="24"/>
      <c r="AJ3425" s="24"/>
      <c r="AK3425" s="24"/>
      <c r="AL3425" s="22">
        <f t="shared" si="25"/>
        <v>1</v>
      </c>
    </row>
    <row r="3426" ht="12.75" customHeight="1">
      <c r="A3426" s="13" t="s">
        <v>210</v>
      </c>
      <c r="B3426" s="13" t="str">
        <f>IFERROR(__xludf.DUMMYFUNCTION("REGEXREPLACE(A3426, ""\d"", """")"),"     Уральский федеральный округ")</f>
        <v>     Уральский федеральный округ</v>
      </c>
      <c r="C3426" s="14" t="str">
        <f t="shared" si="15"/>
        <v>Уральский федеральный округ</v>
      </c>
      <c r="D3426" s="3">
        <f t="shared" si="16"/>
        <v>2</v>
      </c>
      <c r="E3426" s="15" t="s">
        <v>38</v>
      </c>
      <c r="F3426" s="13" t="str">
        <f>IFERROR(__xludf.DUMMYFUNCTION("REGEXEXTRACT(E3426, ""[А-Яа-я].*"")"),"все виды транспортных несчастных случаев")</f>
        <v>все виды транспортных несчастных случаев</v>
      </c>
      <c r="G3426" s="16">
        <f t="shared" si="17"/>
        <v>2</v>
      </c>
      <c r="H3426" s="13" t="s">
        <v>28</v>
      </c>
      <c r="I3426" s="13" t="str">
        <f>IFERROR(__xludf.DUMMYFUNCTION("REGEXREPLACE(H3426, "".*\s"", """")"),"человек")</f>
        <v>человек</v>
      </c>
      <c r="J3426" s="13" t="s">
        <v>29</v>
      </c>
      <c r="K3426" s="17" t="str">
        <f>IFERROR(__xludf.DUMMYFUNCTION("REGEXREPLACE(J3426, ""^[\d\s]+"", """")"),"значение показателя за год")</f>
        <v>значение показателя за год</v>
      </c>
      <c r="L3426" s="16">
        <f t="shared" si="18"/>
        <v>2</v>
      </c>
      <c r="M3426" s="13" t="s">
        <v>30</v>
      </c>
      <c r="N3426" s="13" t="str">
        <f>IFERROR(__xludf.DUMMYFUNCTION("REGEXEXTRACT(M3426, "" (.+)$"")"),"все население")</f>
        <v>все население</v>
      </c>
      <c r="O3426" s="18">
        <v>2475.0</v>
      </c>
      <c r="P3426" s="18">
        <v>2300.0</v>
      </c>
      <c r="Q3426" s="18">
        <v>1830.0</v>
      </c>
      <c r="R3426" s="18">
        <v>1637.0</v>
      </c>
      <c r="S3426" s="18">
        <v>1478.0</v>
      </c>
      <c r="T3426" s="18">
        <v>1366.0</v>
      </c>
      <c r="U3426" s="18">
        <v>1364.0</v>
      </c>
      <c r="V3426" s="18">
        <v>1285.0</v>
      </c>
      <c r="W3426" s="18">
        <v>1249.0</v>
      </c>
      <c r="X3426" s="18">
        <v>1136.0</v>
      </c>
      <c r="Y3426" s="18">
        <v>1265.0</v>
      </c>
      <c r="Z3426" s="19">
        <f t="shared" si="6"/>
        <v>17385</v>
      </c>
      <c r="AA3426" s="19" t="str">
        <f t="shared" si="19"/>
        <v/>
      </c>
      <c r="AB3426" s="19" t="str">
        <f t="shared" si="8"/>
        <v/>
      </c>
      <c r="AC3426" s="19">
        <f t="shared" si="20"/>
        <v>1580.454545</v>
      </c>
      <c r="AD3426" s="19">
        <f t="shared" si="21"/>
        <v>1285</v>
      </c>
      <c r="AE3426" s="19" t="str">
        <f t="shared" si="22"/>
        <v>Нет моды</v>
      </c>
      <c r="AF3426" s="19">
        <f t="shared" si="23"/>
        <v>1136</v>
      </c>
      <c r="AG3426" s="19">
        <f t="shared" si="24"/>
        <v>2475</v>
      </c>
      <c r="AH3426" s="20" t="str">
        <f t="shared" si="14"/>
        <v/>
      </c>
      <c r="AI3426" s="21"/>
      <c r="AJ3426" s="21"/>
      <c r="AK3426" s="21"/>
      <c r="AL3426" s="22">
        <f t="shared" si="25"/>
        <v>1</v>
      </c>
    </row>
    <row r="3427" ht="12.75" customHeight="1">
      <c r="A3427" s="13" t="s">
        <v>210</v>
      </c>
      <c r="B3427" s="13" t="str">
        <f>IFERROR(__xludf.DUMMYFUNCTION("REGEXREPLACE(A3427, ""\d"", """")"),"     Уральский федеральный округ")</f>
        <v>     Уральский федеральный округ</v>
      </c>
      <c r="C3427" s="14" t="str">
        <f t="shared" si="15"/>
        <v>Уральский федеральный округ</v>
      </c>
      <c r="D3427" s="3">
        <f t="shared" si="16"/>
        <v>2</v>
      </c>
      <c r="E3427" s="15" t="s">
        <v>38</v>
      </c>
      <c r="F3427" s="13" t="str">
        <f>IFERROR(__xludf.DUMMYFUNCTION("REGEXEXTRACT(E3427, ""[А-Яа-я].*"")"),"все виды транспортных несчастных случаев")</f>
        <v>все виды транспортных несчастных случаев</v>
      </c>
      <c r="G3427" s="16">
        <f t="shared" si="17"/>
        <v>2</v>
      </c>
      <c r="H3427" s="13" t="s">
        <v>28</v>
      </c>
      <c r="I3427" s="13" t="str">
        <f>IFERROR(__xludf.DUMMYFUNCTION("REGEXREPLACE(H3427, "".*\s"", """")"),"человек")</f>
        <v>человек</v>
      </c>
      <c r="J3427" s="13" t="s">
        <v>29</v>
      </c>
      <c r="K3427" s="17" t="str">
        <f>IFERROR(__xludf.DUMMYFUNCTION("REGEXREPLACE(J3427, ""^[\d\s]+"", """")"),"значение показателя за год")</f>
        <v>значение показателя за год</v>
      </c>
      <c r="L3427" s="16">
        <f t="shared" si="18"/>
        <v>2</v>
      </c>
      <c r="M3427" s="13" t="s">
        <v>31</v>
      </c>
      <c r="N3427" s="13" t="str">
        <f>IFERROR(__xludf.DUMMYFUNCTION("REGEXEXTRACT(M3427, "" (.+)$"")"),"городское население")</f>
        <v>городское население</v>
      </c>
      <c r="O3427" s="18">
        <v>1696.0</v>
      </c>
      <c r="P3427" s="18">
        <v>1645.0</v>
      </c>
      <c r="Q3427" s="18">
        <v>1330.0</v>
      </c>
      <c r="R3427" s="18">
        <v>1189.0</v>
      </c>
      <c r="S3427" s="18">
        <v>1029.0</v>
      </c>
      <c r="T3427" s="18">
        <v>966.0</v>
      </c>
      <c r="U3427" s="18">
        <v>938.0</v>
      </c>
      <c r="V3427" s="18">
        <v>911.0</v>
      </c>
      <c r="W3427" s="18">
        <v>890.0</v>
      </c>
      <c r="X3427" s="18">
        <v>817.0</v>
      </c>
      <c r="Y3427" s="18">
        <v>881.0</v>
      </c>
      <c r="Z3427" s="19" t="str">
        <f t="shared" si="6"/>
        <v/>
      </c>
      <c r="AA3427" s="19">
        <f t="shared" si="19"/>
        <v>12292</v>
      </c>
      <c r="AB3427" s="19" t="str">
        <f t="shared" si="8"/>
        <v/>
      </c>
      <c r="AC3427" s="19">
        <f t="shared" si="20"/>
        <v>1117.454545</v>
      </c>
      <c r="AD3427" s="19">
        <f t="shared" si="21"/>
        <v>1275</v>
      </c>
      <c r="AE3427" s="19" t="str">
        <f t="shared" si="22"/>
        <v>Нет моды</v>
      </c>
      <c r="AF3427" s="19">
        <f t="shared" si="23"/>
        <v>817</v>
      </c>
      <c r="AG3427" s="19">
        <f t="shared" si="24"/>
        <v>1696</v>
      </c>
      <c r="AH3427" s="20" t="str">
        <f t="shared" si="14"/>
        <v/>
      </c>
      <c r="AI3427" s="21"/>
      <c r="AJ3427" s="21"/>
      <c r="AK3427" s="21"/>
      <c r="AL3427" s="22">
        <f t="shared" si="25"/>
        <v>1</v>
      </c>
    </row>
    <row r="3428" ht="12.75" customHeight="1">
      <c r="A3428" s="13" t="s">
        <v>210</v>
      </c>
      <c r="B3428" s="13" t="str">
        <f>IFERROR(__xludf.DUMMYFUNCTION("REGEXREPLACE(A3428, ""\d"", """")"),"     Уральский федеральный округ")</f>
        <v>     Уральский федеральный округ</v>
      </c>
      <c r="C3428" s="14" t="str">
        <f t="shared" si="15"/>
        <v>Уральский федеральный округ</v>
      </c>
      <c r="D3428" s="3">
        <f t="shared" si="16"/>
        <v>2</v>
      </c>
      <c r="E3428" s="15" t="s">
        <v>38</v>
      </c>
      <c r="F3428" s="13" t="str">
        <f>IFERROR(__xludf.DUMMYFUNCTION("REGEXEXTRACT(E3428, ""[А-Яа-я].*"")"),"все виды транспортных несчастных случаев")</f>
        <v>все виды транспортных несчастных случаев</v>
      </c>
      <c r="G3428" s="16">
        <f t="shared" si="17"/>
        <v>2</v>
      </c>
      <c r="H3428" s="13" t="s">
        <v>28</v>
      </c>
      <c r="I3428" s="13" t="str">
        <f>IFERROR(__xludf.DUMMYFUNCTION("REGEXREPLACE(H3428, "".*\s"", """")"),"человек")</f>
        <v>человек</v>
      </c>
      <c r="J3428" s="13" t="s">
        <v>29</v>
      </c>
      <c r="K3428" s="17" t="str">
        <f>IFERROR(__xludf.DUMMYFUNCTION("REGEXREPLACE(J3428, ""^[\d\s]+"", """")"),"значение показателя за год")</f>
        <v>значение показателя за год</v>
      </c>
      <c r="L3428" s="16">
        <f t="shared" si="18"/>
        <v>2</v>
      </c>
      <c r="M3428" s="13" t="s">
        <v>32</v>
      </c>
      <c r="N3428" s="13" t="str">
        <f>IFERROR(__xludf.DUMMYFUNCTION("REGEXEXTRACT(M3428, "" (.+)$"")"),"сельское население")</f>
        <v>сельское население</v>
      </c>
      <c r="O3428" s="18">
        <v>779.0</v>
      </c>
      <c r="P3428" s="18">
        <v>655.0</v>
      </c>
      <c r="Q3428" s="18">
        <v>500.0</v>
      </c>
      <c r="R3428" s="18">
        <v>448.0</v>
      </c>
      <c r="S3428" s="18">
        <v>449.0</v>
      </c>
      <c r="T3428" s="18">
        <v>400.0</v>
      </c>
      <c r="U3428" s="18">
        <v>426.0</v>
      </c>
      <c r="V3428" s="18">
        <v>374.0</v>
      </c>
      <c r="W3428" s="18">
        <v>359.0</v>
      </c>
      <c r="X3428" s="18">
        <v>319.0</v>
      </c>
      <c r="Y3428" s="18">
        <v>384.0</v>
      </c>
      <c r="Z3428" s="19" t="str">
        <f t="shared" si="6"/>
        <v/>
      </c>
      <c r="AA3428" s="19" t="str">
        <f t="shared" si="19"/>
        <v/>
      </c>
      <c r="AB3428" s="19">
        <f t="shared" si="8"/>
        <v>5093</v>
      </c>
      <c r="AC3428" s="19">
        <f t="shared" si="20"/>
        <v>463</v>
      </c>
      <c r="AD3428" s="19">
        <f t="shared" si="21"/>
        <v>798</v>
      </c>
      <c r="AE3428" s="19" t="str">
        <f t="shared" si="22"/>
        <v>Нет моды</v>
      </c>
      <c r="AF3428" s="19">
        <f t="shared" si="23"/>
        <v>319</v>
      </c>
      <c r="AG3428" s="19">
        <f t="shared" si="24"/>
        <v>779</v>
      </c>
      <c r="AH3428" s="20" t="str">
        <f t="shared" si="14"/>
        <v>Город: 71%; Село: 29%</v>
      </c>
      <c r="AI3428" s="21"/>
      <c r="AJ3428" s="21"/>
      <c r="AK3428" s="21"/>
      <c r="AL3428" s="22">
        <f t="shared" si="25"/>
        <v>1</v>
      </c>
    </row>
    <row r="3429" ht="12.75" customHeight="1">
      <c r="A3429" s="13" t="s">
        <v>210</v>
      </c>
      <c r="B3429" s="13" t="str">
        <f>IFERROR(__xludf.DUMMYFUNCTION("REGEXREPLACE(A3429, ""\d"", """")"),"     Уральский федеральный округ")</f>
        <v>     Уральский федеральный округ</v>
      </c>
      <c r="C3429" s="14" t="str">
        <f t="shared" si="15"/>
        <v>Уральский федеральный округ</v>
      </c>
      <c r="D3429" s="3">
        <f t="shared" si="16"/>
        <v>2</v>
      </c>
      <c r="E3429" s="15" t="s">
        <v>39</v>
      </c>
      <c r="F3429" s="13" t="str">
        <f>IFERROR(__xludf.DUMMYFUNCTION("REGEXEXTRACT(E3429, ""[А-Яа-я].*"")"),"Всего умерших")</f>
        <v>Всего умерших</v>
      </c>
      <c r="G3429" s="16">
        <f t="shared" si="17"/>
        <v>2</v>
      </c>
      <c r="H3429" s="13" t="s">
        <v>28</v>
      </c>
      <c r="I3429" s="13" t="str">
        <f>IFERROR(__xludf.DUMMYFUNCTION("REGEXREPLACE(H3429, "".*\s"", """")"),"человек")</f>
        <v>человек</v>
      </c>
      <c r="J3429" s="13" t="s">
        <v>29</v>
      </c>
      <c r="K3429" s="17" t="str">
        <f>IFERROR(__xludf.DUMMYFUNCTION("REGEXREPLACE(J3429, ""^[\d\s]+"", """")"),"значение показателя за год")</f>
        <v>значение показателя за год</v>
      </c>
      <c r="L3429" s="16">
        <f t="shared" si="18"/>
        <v>2</v>
      </c>
      <c r="M3429" s="13" t="s">
        <v>30</v>
      </c>
      <c r="N3429" s="13" t="str">
        <f>IFERROR(__xludf.DUMMYFUNCTION("REGEXEXTRACT(M3429, "" (.+)$"")"),"все население")</f>
        <v>все население</v>
      </c>
      <c r="O3429" s="18">
        <v>150673.0</v>
      </c>
      <c r="P3429" s="18">
        <v>151937.0</v>
      </c>
      <c r="Q3429" s="18">
        <v>153498.0</v>
      </c>
      <c r="R3429" s="18">
        <v>151886.0</v>
      </c>
      <c r="S3429" s="18">
        <v>145121.0</v>
      </c>
      <c r="T3429" s="18">
        <v>146947.0</v>
      </c>
      <c r="U3429" s="18">
        <v>144213.0</v>
      </c>
      <c r="V3429" s="18">
        <v>172059.0</v>
      </c>
      <c r="W3429" s="18">
        <v>193355.0</v>
      </c>
      <c r="X3429" s="18">
        <v>148317.0</v>
      </c>
      <c r="Y3429" s="18">
        <v>141608.0</v>
      </c>
      <c r="Z3429" s="19">
        <f t="shared" si="6"/>
        <v>1699614</v>
      </c>
      <c r="AA3429" s="19" t="str">
        <f t="shared" si="19"/>
        <v/>
      </c>
      <c r="AB3429" s="19" t="str">
        <f t="shared" si="8"/>
        <v/>
      </c>
      <c r="AC3429" s="19">
        <f t="shared" si="20"/>
        <v>154510.3636</v>
      </c>
      <c r="AD3429" s="19">
        <f t="shared" si="21"/>
        <v>71193.5</v>
      </c>
      <c r="AE3429" s="19" t="str">
        <f t="shared" si="22"/>
        <v>Нет моды</v>
      </c>
      <c r="AF3429" s="19">
        <f t="shared" si="23"/>
        <v>141608</v>
      </c>
      <c r="AG3429" s="19">
        <f t="shared" si="24"/>
        <v>193355</v>
      </c>
      <c r="AH3429" s="20" t="str">
        <f t="shared" si="14"/>
        <v/>
      </c>
      <c r="AI3429" s="21"/>
      <c r="AJ3429" s="21"/>
      <c r="AK3429" s="21"/>
      <c r="AL3429" s="22">
        <f t="shared" si="25"/>
        <v>1</v>
      </c>
    </row>
    <row r="3430" ht="12.75" customHeight="1">
      <c r="A3430" s="13" t="s">
        <v>210</v>
      </c>
      <c r="B3430" s="13" t="str">
        <f>IFERROR(__xludf.DUMMYFUNCTION("REGEXREPLACE(A3430, ""\d"", """")"),"     Уральский федеральный округ")</f>
        <v>     Уральский федеральный округ</v>
      </c>
      <c r="C3430" s="14" t="str">
        <f t="shared" si="15"/>
        <v>Уральский федеральный округ</v>
      </c>
      <c r="D3430" s="3">
        <f t="shared" si="16"/>
        <v>2</v>
      </c>
      <c r="E3430" s="15" t="s">
        <v>39</v>
      </c>
      <c r="F3430" s="13" t="str">
        <f>IFERROR(__xludf.DUMMYFUNCTION("REGEXEXTRACT(E3430, ""[А-Яа-я].*"")"),"Всего умерших")</f>
        <v>Всего умерших</v>
      </c>
      <c r="G3430" s="16">
        <f t="shared" si="17"/>
        <v>2</v>
      </c>
      <c r="H3430" s="13" t="s">
        <v>28</v>
      </c>
      <c r="I3430" s="13" t="str">
        <f>IFERROR(__xludf.DUMMYFUNCTION("REGEXREPLACE(H3430, "".*\s"", """")"),"человек")</f>
        <v>человек</v>
      </c>
      <c r="J3430" s="13" t="s">
        <v>29</v>
      </c>
      <c r="K3430" s="17" t="str">
        <f>IFERROR(__xludf.DUMMYFUNCTION("REGEXREPLACE(J3430, ""^[\d\s]+"", """")"),"значение показателя за год")</f>
        <v>значение показателя за год</v>
      </c>
      <c r="L3430" s="16">
        <f t="shared" si="18"/>
        <v>2</v>
      </c>
      <c r="M3430" s="13" t="s">
        <v>31</v>
      </c>
      <c r="N3430" s="13" t="str">
        <f>IFERROR(__xludf.DUMMYFUNCTION("REGEXEXTRACT(M3430, "" (.+)$"")"),"городское население")</f>
        <v>городское население</v>
      </c>
      <c r="O3430" s="18">
        <v>115156.0</v>
      </c>
      <c r="P3430" s="18">
        <v>117387.0</v>
      </c>
      <c r="Q3430" s="18">
        <v>118729.0</v>
      </c>
      <c r="R3430" s="18">
        <v>117669.0</v>
      </c>
      <c r="S3430" s="18">
        <v>112745.0</v>
      </c>
      <c r="T3430" s="18">
        <v>114261.0</v>
      </c>
      <c r="U3430" s="18">
        <v>112575.0</v>
      </c>
      <c r="V3430" s="18">
        <v>135998.0</v>
      </c>
      <c r="W3430" s="18">
        <v>153042.0</v>
      </c>
      <c r="X3430" s="18">
        <v>116351.0</v>
      </c>
      <c r="Y3430" s="18">
        <v>111237.0</v>
      </c>
      <c r="Z3430" s="19" t="str">
        <f t="shared" si="6"/>
        <v/>
      </c>
      <c r="AA3430" s="19">
        <f t="shared" si="19"/>
        <v>1325150</v>
      </c>
      <c r="AB3430" s="19" t="str">
        <f t="shared" si="8"/>
        <v/>
      </c>
      <c r="AC3430" s="19">
        <f t="shared" si="20"/>
        <v>120468.1818</v>
      </c>
      <c r="AD3430" s="19">
        <f t="shared" si="21"/>
        <v>142910.5</v>
      </c>
      <c r="AE3430" s="19" t="str">
        <f t="shared" si="22"/>
        <v>Нет моды</v>
      </c>
      <c r="AF3430" s="19">
        <f t="shared" si="23"/>
        <v>111237</v>
      </c>
      <c r="AG3430" s="19">
        <f t="shared" si="24"/>
        <v>153042</v>
      </c>
      <c r="AH3430" s="20" t="str">
        <f t="shared" si="14"/>
        <v/>
      </c>
      <c r="AI3430" s="21"/>
      <c r="AJ3430" s="21"/>
      <c r="AK3430" s="21"/>
      <c r="AL3430" s="22">
        <f t="shared" si="25"/>
        <v>1</v>
      </c>
    </row>
    <row r="3431" ht="12.75" customHeight="1">
      <c r="A3431" s="13" t="s">
        <v>210</v>
      </c>
      <c r="B3431" s="13" t="str">
        <f>IFERROR(__xludf.DUMMYFUNCTION("REGEXREPLACE(A3431, ""\d"", """")"),"     Уральский федеральный округ")</f>
        <v>     Уральский федеральный округ</v>
      </c>
      <c r="C3431" s="14" t="str">
        <f t="shared" si="15"/>
        <v>Уральский федеральный округ</v>
      </c>
      <c r="D3431" s="3">
        <f t="shared" si="16"/>
        <v>2</v>
      </c>
      <c r="E3431" s="15" t="s">
        <v>39</v>
      </c>
      <c r="F3431" s="13" t="str">
        <f>IFERROR(__xludf.DUMMYFUNCTION("REGEXEXTRACT(E3431, ""[А-Яа-я].*"")"),"Всего умерших")</f>
        <v>Всего умерших</v>
      </c>
      <c r="G3431" s="16">
        <f t="shared" si="17"/>
        <v>2</v>
      </c>
      <c r="H3431" s="13" t="s">
        <v>28</v>
      </c>
      <c r="I3431" s="13" t="str">
        <f>IFERROR(__xludf.DUMMYFUNCTION("REGEXREPLACE(H3431, "".*\s"", """")"),"человек")</f>
        <v>человек</v>
      </c>
      <c r="J3431" s="13" t="s">
        <v>29</v>
      </c>
      <c r="K3431" s="17" t="str">
        <f>IFERROR(__xludf.DUMMYFUNCTION("REGEXREPLACE(J3431, ""^[\d\s]+"", """")"),"значение показателя за год")</f>
        <v>значение показателя за год</v>
      </c>
      <c r="L3431" s="16">
        <f t="shared" si="18"/>
        <v>2</v>
      </c>
      <c r="M3431" s="13" t="s">
        <v>32</v>
      </c>
      <c r="N3431" s="13" t="str">
        <f>IFERROR(__xludf.DUMMYFUNCTION("REGEXEXTRACT(M3431, "" (.+)$"")"),"сельское население")</f>
        <v>сельское население</v>
      </c>
      <c r="O3431" s="18">
        <v>35517.0</v>
      </c>
      <c r="P3431" s="18">
        <v>34550.0</v>
      </c>
      <c r="Q3431" s="18">
        <v>34769.0</v>
      </c>
      <c r="R3431" s="18">
        <v>34217.0</v>
      </c>
      <c r="S3431" s="18">
        <v>32376.0</v>
      </c>
      <c r="T3431" s="18">
        <v>32686.0</v>
      </c>
      <c r="U3431" s="18">
        <v>31638.0</v>
      </c>
      <c r="V3431" s="18">
        <v>36061.0</v>
      </c>
      <c r="W3431" s="18">
        <v>40313.0</v>
      </c>
      <c r="X3431" s="18">
        <v>31966.0</v>
      </c>
      <c r="Y3431" s="18">
        <v>30371.0</v>
      </c>
      <c r="Z3431" s="19" t="str">
        <f t="shared" si="6"/>
        <v/>
      </c>
      <c r="AA3431" s="19" t="str">
        <f t="shared" si="19"/>
        <v/>
      </c>
      <c r="AB3431" s="19">
        <f t="shared" si="8"/>
        <v>374464</v>
      </c>
      <c r="AC3431" s="19">
        <f t="shared" si="20"/>
        <v>34042.18182</v>
      </c>
      <c r="AD3431" s="19">
        <f t="shared" si="21"/>
        <v>75775</v>
      </c>
      <c r="AE3431" s="19" t="str">
        <f t="shared" si="22"/>
        <v>Нет моды</v>
      </c>
      <c r="AF3431" s="19">
        <f t="shared" si="23"/>
        <v>30371</v>
      </c>
      <c r="AG3431" s="19">
        <f t="shared" si="24"/>
        <v>40313</v>
      </c>
      <c r="AH3431" s="20" t="str">
        <f t="shared" si="14"/>
        <v>Город: 78%; Село: 22%</v>
      </c>
      <c r="AI3431" s="21"/>
      <c r="AJ3431" s="21"/>
      <c r="AK3431" s="21"/>
      <c r="AL3431" s="22">
        <f t="shared" si="25"/>
        <v>1</v>
      </c>
    </row>
    <row r="3432" ht="12.75" customHeight="1">
      <c r="A3432" s="13" t="s">
        <v>210</v>
      </c>
      <c r="B3432" s="13" t="str">
        <f>IFERROR(__xludf.DUMMYFUNCTION("REGEXREPLACE(A3432, ""\d"", """")"),"     Уральский федеральный округ")</f>
        <v>     Уральский федеральный округ</v>
      </c>
      <c r="C3432" s="14" t="str">
        <f t="shared" si="15"/>
        <v>Уральский федеральный округ</v>
      </c>
      <c r="D3432" s="3">
        <f t="shared" si="16"/>
        <v>2</v>
      </c>
      <c r="E3432" s="15" t="s">
        <v>40</v>
      </c>
      <c r="F3432" s="13" t="str">
        <f>IFERROR(__xludf.DUMMYFUNCTION("REGEXEXTRACT(E3432, ""[А-Яа-я].*"")"),"Злокачественные новообразования")</f>
        <v>Злокачественные новообразования</v>
      </c>
      <c r="G3432" s="16">
        <f t="shared" si="17"/>
        <v>2</v>
      </c>
      <c r="H3432" s="13" t="s">
        <v>28</v>
      </c>
      <c r="I3432" s="13" t="str">
        <f>IFERROR(__xludf.DUMMYFUNCTION("REGEXREPLACE(H3432, "".*\s"", """")"),"человек")</f>
        <v>человек</v>
      </c>
      <c r="J3432" s="13" t="s">
        <v>29</v>
      </c>
      <c r="K3432" s="17" t="str">
        <f>IFERROR(__xludf.DUMMYFUNCTION("REGEXREPLACE(J3432, ""^[\d\s]+"", """")"),"значение показателя за год")</f>
        <v>значение показателя за год</v>
      </c>
      <c r="L3432" s="16">
        <f t="shared" si="18"/>
        <v>2</v>
      </c>
      <c r="M3432" s="13" t="s">
        <v>30</v>
      </c>
      <c r="N3432" s="13" t="str">
        <f>IFERROR(__xludf.DUMMYFUNCTION("REGEXEXTRACT(M3432, "" (.+)$"")"),"все население")</f>
        <v>все население</v>
      </c>
      <c r="O3432" s="18">
        <v>23982.0</v>
      </c>
      <c r="P3432" s="18">
        <v>24061.0</v>
      </c>
      <c r="Q3432" s="18">
        <v>24155.0</v>
      </c>
      <c r="R3432" s="18">
        <v>24159.0</v>
      </c>
      <c r="S3432" s="18">
        <v>24200.0</v>
      </c>
      <c r="T3432" s="18">
        <v>25015.0</v>
      </c>
      <c r="U3432" s="18">
        <v>25165.0</v>
      </c>
      <c r="V3432" s="18">
        <v>24206.0</v>
      </c>
      <c r="W3432" s="18">
        <v>23231.0</v>
      </c>
      <c r="X3432" s="18">
        <v>23594.0</v>
      </c>
      <c r="Y3432" s="18">
        <v>24276.0</v>
      </c>
      <c r="Z3432" s="19">
        <f t="shared" si="6"/>
        <v>266044</v>
      </c>
      <c r="AA3432" s="19" t="str">
        <f t="shared" si="19"/>
        <v/>
      </c>
      <c r="AB3432" s="19" t="str">
        <f t="shared" si="8"/>
        <v/>
      </c>
      <c r="AC3432" s="19">
        <f t="shared" si="20"/>
        <v>24185.81818</v>
      </c>
      <c r="AD3432" s="19">
        <f t="shared" si="21"/>
        <v>27768</v>
      </c>
      <c r="AE3432" s="19" t="str">
        <f t="shared" si="22"/>
        <v>Нет моды</v>
      </c>
      <c r="AF3432" s="19">
        <f t="shared" si="23"/>
        <v>23231</v>
      </c>
      <c r="AG3432" s="19">
        <f t="shared" si="24"/>
        <v>25165</v>
      </c>
      <c r="AH3432" s="20" t="str">
        <f t="shared" si="14"/>
        <v/>
      </c>
      <c r="AI3432" s="21"/>
      <c r="AJ3432" s="21"/>
      <c r="AK3432" s="21"/>
      <c r="AL3432" s="22">
        <f t="shared" si="25"/>
        <v>1</v>
      </c>
    </row>
    <row r="3433" ht="12.75" customHeight="1">
      <c r="A3433" s="13" t="s">
        <v>210</v>
      </c>
      <c r="B3433" s="13" t="str">
        <f>IFERROR(__xludf.DUMMYFUNCTION("REGEXREPLACE(A3433, ""\d"", """")"),"     Уральский федеральный округ")</f>
        <v>     Уральский федеральный округ</v>
      </c>
      <c r="C3433" s="14" t="str">
        <f t="shared" si="15"/>
        <v>Уральский федеральный округ</v>
      </c>
      <c r="D3433" s="3">
        <f t="shared" si="16"/>
        <v>2</v>
      </c>
      <c r="E3433" s="15" t="s">
        <v>40</v>
      </c>
      <c r="F3433" s="13" t="str">
        <f>IFERROR(__xludf.DUMMYFUNCTION("REGEXEXTRACT(E3433, ""[А-Яа-я].*"")"),"Злокачественные новообразования")</f>
        <v>Злокачественные новообразования</v>
      </c>
      <c r="G3433" s="16">
        <f t="shared" si="17"/>
        <v>2</v>
      </c>
      <c r="H3433" s="13" t="s">
        <v>28</v>
      </c>
      <c r="I3433" s="13" t="str">
        <f>IFERROR(__xludf.DUMMYFUNCTION("REGEXREPLACE(H3433, "".*\s"", """")"),"человек")</f>
        <v>человек</v>
      </c>
      <c r="J3433" s="13" t="s">
        <v>29</v>
      </c>
      <c r="K3433" s="17" t="str">
        <f>IFERROR(__xludf.DUMMYFUNCTION("REGEXREPLACE(J3433, ""^[\d\s]+"", """")"),"значение показателя за год")</f>
        <v>значение показателя за год</v>
      </c>
      <c r="L3433" s="16">
        <f t="shared" si="18"/>
        <v>2</v>
      </c>
      <c r="M3433" s="13" t="s">
        <v>31</v>
      </c>
      <c r="N3433" s="13" t="str">
        <f>IFERROR(__xludf.DUMMYFUNCTION("REGEXEXTRACT(M3433, "" (.+)$"")"),"городское население")</f>
        <v>городское население</v>
      </c>
      <c r="O3433" s="18">
        <v>19243.0</v>
      </c>
      <c r="P3433" s="18">
        <v>19515.0</v>
      </c>
      <c r="Q3433" s="18">
        <v>19410.0</v>
      </c>
      <c r="R3433" s="18">
        <v>19512.0</v>
      </c>
      <c r="S3433" s="18">
        <v>19589.0</v>
      </c>
      <c r="T3433" s="18">
        <v>20261.0</v>
      </c>
      <c r="U3433" s="18">
        <v>20395.0</v>
      </c>
      <c r="V3433" s="18">
        <v>19539.0</v>
      </c>
      <c r="W3433" s="18">
        <v>18615.0</v>
      </c>
      <c r="X3433" s="18">
        <v>19001.0</v>
      </c>
      <c r="Y3433" s="18">
        <v>19764.0</v>
      </c>
      <c r="Z3433" s="19" t="str">
        <f t="shared" si="6"/>
        <v/>
      </c>
      <c r="AA3433" s="19">
        <f t="shared" si="19"/>
        <v>214844</v>
      </c>
      <c r="AB3433" s="19" t="str">
        <f t="shared" si="8"/>
        <v/>
      </c>
      <c r="AC3433" s="19">
        <f t="shared" si="20"/>
        <v>19531.27273</v>
      </c>
      <c r="AD3433" s="19">
        <f t="shared" si="21"/>
        <v>21813</v>
      </c>
      <c r="AE3433" s="19" t="str">
        <f t="shared" si="22"/>
        <v>Нет моды</v>
      </c>
      <c r="AF3433" s="19">
        <f t="shared" si="23"/>
        <v>18615</v>
      </c>
      <c r="AG3433" s="19">
        <f t="shared" si="24"/>
        <v>20395</v>
      </c>
      <c r="AH3433" s="20" t="str">
        <f t="shared" si="14"/>
        <v/>
      </c>
      <c r="AI3433" s="21"/>
      <c r="AJ3433" s="21"/>
      <c r="AK3433" s="21"/>
      <c r="AL3433" s="22">
        <f t="shared" si="25"/>
        <v>1</v>
      </c>
    </row>
    <row r="3434" ht="12.75" customHeight="1">
      <c r="A3434" s="13" t="s">
        <v>210</v>
      </c>
      <c r="B3434" s="13" t="str">
        <f>IFERROR(__xludf.DUMMYFUNCTION("REGEXREPLACE(A3434, ""\d"", """")"),"     Уральский федеральный округ")</f>
        <v>     Уральский федеральный округ</v>
      </c>
      <c r="C3434" s="14" t="str">
        <f t="shared" si="15"/>
        <v>Уральский федеральный округ</v>
      </c>
      <c r="D3434" s="3">
        <f t="shared" si="16"/>
        <v>2</v>
      </c>
      <c r="E3434" s="15" t="s">
        <v>40</v>
      </c>
      <c r="F3434" s="13" t="str">
        <f>IFERROR(__xludf.DUMMYFUNCTION("REGEXEXTRACT(E3434, ""[А-Яа-я].*"")"),"Злокачественные новообразования")</f>
        <v>Злокачественные новообразования</v>
      </c>
      <c r="G3434" s="16">
        <f t="shared" si="17"/>
        <v>2</v>
      </c>
      <c r="H3434" s="13" t="s">
        <v>28</v>
      </c>
      <c r="I3434" s="13" t="str">
        <f>IFERROR(__xludf.DUMMYFUNCTION("REGEXREPLACE(H3434, "".*\s"", """")"),"человек")</f>
        <v>человек</v>
      </c>
      <c r="J3434" s="13" t="s">
        <v>29</v>
      </c>
      <c r="K3434" s="17" t="str">
        <f>IFERROR(__xludf.DUMMYFUNCTION("REGEXREPLACE(J3434, ""^[\d\s]+"", """")"),"значение показателя за год")</f>
        <v>значение показателя за год</v>
      </c>
      <c r="L3434" s="16">
        <f t="shared" si="18"/>
        <v>2</v>
      </c>
      <c r="M3434" s="13" t="s">
        <v>32</v>
      </c>
      <c r="N3434" s="13" t="str">
        <f>IFERROR(__xludf.DUMMYFUNCTION("REGEXEXTRACT(M3434, "" (.+)$"")"),"сельское население")</f>
        <v>сельское население</v>
      </c>
      <c r="O3434" s="18">
        <v>4739.0</v>
      </c>
      <c r="P3434" s="18">
        <v>4546.0</v>
      </c>
      <c r="Q3434" s="18">
        <v>4745.0</v>
      </c>
      <c r="R3434" s="18">
        <v>4647.0</v>
      </c>
      <c r="S3434" s="18">
        <v>4611.0</v>
      </c>
      <c r="T3434" s="18">
        <v>4754.0</v>
      </c>
      <c r="U3434" s="18">
        <v>4770.0</v>
      </c>
      <c r="V3434" s="18">
        <v>4667.0</v>
      </c>
      <c r="W3434" s="18">
        <v>4616.0</v>
      </c>
      <c r="X3434" s="18">
        <v>4593.0</v>
      </c>
      <c r="Y3434" s="18">
        <v>4512.0</v>
      </c>
      <c r="Z3434" s="19" t="str">
        <f t="shared" si="6"/>
        <v/>
      </c>
      <c r="AA3434" s="19" t="str">
        <f t="shared" si="19"/>
        <v/>
      </c>
      <c r="AB3434" s="19">
        <f t="shared" si="8"/>
        <v>51200</v>
      </c>
      <c r="AC3434" s="19">
        <f t="shared" si="20"/>
        <v>4654.545455</v>
      </c>
      <c r="AD3434" s="19">
        <f t="shared" si="21"/>
        <v>11692.5</v>
      </c>
      <c r="AE3434" s="19" t="str">
        <f t="shared" si="22"/>
        <v>Нет моды</v>
      </c>
      <c r="AF3434" s="19">
        <f t="shared" si="23"/>
        <v>4512</v>
      </c>
      <c r="AG3434" s="19">
        <f t="shared" si="24"/>
        <v>4770</v>
      </c>
      <c r="AH3434" s="20" t="str">
        <f t="shared" si="14"/>
        <v>Город: 81%; Село: 19%</v>
      </c>
      <c r="AI3434" s="21"/>
      <c r="AJ3434" s="21"/>
      <c r="AK3434" s="21"/>
      <c r="AL3434" s="22">
        <f t="shared" si="25"/>
        <v>1</v>
      </c>
    </row>
    <row r="3435" ht="12.75" customHeight="1">
      <c r="A3435" s="13" t="s">
        <v>210</v>
      </c>
      <c r="B3435" s="13" t="str">
        <f>IFERROR(__xludf.DUMMYFUNCTION("REGEXREPLACE(A3435, ""\d"", """")"),"     Уральский федеральный округ")</f>
        <v>     Уральский федеральный округ</v>
      </c>
      <c r="C3435" s="14" t="str">
        <f t="shared" si="15"/>
        <v>Уральский федеральный округ</v>
      </c>
      <c r="D3435" s="3">
        <f t="shared" si="16"/>
        <v>2</v>
      </c>
      <c r="E3435" s="15" t="s">
        <v>41</v>
      </c>
      <c r="F3435" s="13" t="str">
        <f>IFERROR(__xludf.DUMMYFUNCTION("REGEXEXTRACT(E3435, ""[А-Яа-я].*"")"),"Инфекционные и паразитарные болезни")</f>
        <v>Инфекционные и паразитарные болезни</v>
      </c>
      <c r="G3435" s="16">
        <f t="shared" si="17"/>
        <v>2</v>
      </c>
      <c r="H3435" s="13" t="s">
        <v>28</v>
      </c>
      <c r="I3435" s="13" t="str">
        <f>IFERROR(__xludf.DUMMYFUNCTION("REGEXREPLACE(H3435, "".*\s"", """")"),"человек")</f>
        <v>человек</v>
      </c>
      <c r="J3435" s="13" t="s">
        <v>29</v>
      </c>
      <c r="K3435" s="17" t="str">
        <f>IFERROR(__xludf.DUMMYFUNCTION("REGEXREPLACE(J3435, ""^[\d\s]+"", """")"),"значение показателя за год")</f>
        <v>значение показателя за год</v>
      </c>
      <c r="L3435" s="16">
        <f t="shared" si="18"/>
        <v>2</v>
      </c>
      <c r="M3435" s="13" t="s">
        <v>30</v>
      </c>
      <c r="N3435" s="13" t="str">
        <f>IFERROR(__xludf.DUMMYFUNCTION("REGEXEXTRACT(M3435, "" (.+)$"")"),"все население")</f>
        <v>все население</v>
      </c>
      <c r="O3435" s="18">
        <v>4339.0</v>
      </c>
      <c r="P3435" s="18">
        <v>4841.0</v>
      </c>
      <c r="Q3435" s="18">
        <v>5221.0</v>
      </c>
      <c r="R3435" s="18">
        <v>5350.0</v>
      </c>
      <c r="S3435" s="18">
        <v>5354.0</v>
      </c>
      <c r="T3435" s="18">
        <v>5333.0</v>
      </c>
      <c r="U3435" s="18">
        <v>4944.0</v>
      </c>
      <c r="V3435" s="18">
        <v>4596.0</v>
      </c>
      <c r="W3435" s="18">
        <v>3972.0</v>
      </c>
      <c r="X3435" s="18">
        <v>3749.0</v>
      </c>
      <c r="Y3435" s="18">
        <v>3632.0</v>
      </c>
      <c r="Z3435" s="19">
        <f t="shared" si="6"/>
        <v>51331</v>
      </c>
      <c r="AA3435" s="19" t="str">
        <f t="shared" si="19"/>
        <v/>
      </c>
      <c r="AB3435" s="19" t="str">
        <f t="shared" si="8"/>
        <v/>
      </c>
      <c r="AC3435" s="19">
        <f t="shared" si="20"/>
        <v>4666.454545</v>
      </c>
      <c r="AD3435" s="19">
        <f t="shared" si="21"/>
        <v>4657</v>
      </c>
      <c r="AE3435" s="19" t="str">
        <f t="shared" si="22"/>
        <v>Нет моды</v>
      </c>
      <c r="AF3435" s="19">
        <f t="shared" si="23"/>
        <v>3632</v>
      </c>
      <c r="AG3435" s="19">
        <f t="shared" si="24"/>
        <v>5354</v>
      </c>
      <c r="AH3435" s="20" t="str">
        <f t="shared" si="14"/>
        <v/>
      </c>
      <c r="AI3435" s="21"/>
      <c r="AJ3435" s="21"/>
      <c r="AK3435" s="21"/>
      <c r="AL3435" s="22">
        <f t="shared" si="25"/>
        <v>1</v>
      </c>
    </row>
    <row r="3436" ht="12.75" customHeight="1">
      <c r="A3436" s="13" t="s">
        <v>210</v>
      </c>
      <c r="B3436" s="13" t="str">
        <f>IFERROR(__xludf.DUMMYFUNCTION("REGEXREPLACE(A3436, ""\d"", """")"),"     Уральский федеральный округ")</f>
        <v>     Уральский федеральный округ</v>
      </c>
      <c r="C3436" s="14" t="str">
        <f t="shared" si="15"/>
        <v>Уральский федеральный округ</v>
      </c>
      <c r="D3436" s="3">
        <f t="shared" si="16"/>
        <v>2</v>
      </c>
      <c r="E3436" s="15" t="s">
        <v>41</v>
      </c>
      <c r="F3436" s="13" t="str">
        <f>IFERROR(__xludf.DUMMYFUNCTION("REGEXEXTRACT(E3436, ""[А-Яа-я].*"")"),"Инфекционные и паразитарные болезни")</f>
        <v>Инфекционные и паразитарные болезни</v>
      </c>
      <c r="G3436" s="16">
        <f t="shared" si="17"/>
        <v>2</v>
      </c>
      <c r="H3436" s="13" t="s">
        <v>28</v>
      </c>
      <c r="I3436" s="13" t="str">
        <f>IFERROR(__xludf.DUMMYFUNCTION("REGEXREPLACE(H3436, "".*\s"", """")"),"человек")</f>
        <v>человек</v>
      </c>
      <c r="J3436" s="13" t="s">
        <v>29</v>
      </c>
      <c r="K3436" s="17" t="str">
        <f>IFERROR(__xludf.DUMMYFUNCTION("REGEXREPLACE(J3436, ""^[\d\s]+"", """")"),"значение показателя за год")</f>
        <v>значение показателя за год</v>
      </c>
      <c r="L3436" s="16">
        <f t="shared" si="18"/>
        <v>2</v>
      </c>
      <c r="M3436" s="13" t="s">
        <v>31</v>
      </c>
      <c r="N3436" s="13" t="str">
        <f>IFERROR(__xludf.DUMMYFUNCTION("REGEXEXTRACT(M3436, "" (.+)$"")"),"городское население")</f>
        <v>городское население</v>
      </c>
      <c r="O3436" s="18">
        <v>3456.0</v>
      </c>
      <c r="P3436" s="18">
        <v>3980.0</v>
      </c>
      <c r="Q3436" s="18">
        <v>4228.0</v>
      </c>
      <c r="R3436" s="18">
        <v>4383.0</v>
      </c>
      <c r="S3436" s="18">
        <v>4344.0</v>
      </c>
      <c r="T3436" s="18">
        <v>4364.0</v>
      </c>
      <c r="U3436" s="18">
        <v>3961.0</v>
      </c>
      <c r="V3436" s="18">
        <v>3739.0</v>
      </c>
      <c r="W3436" s="18">
        <v>3165.0</v>
      </c>
      <c r="X3436" s="18">
        <v>2968.0</v>
      </c>
      <c r="Y3436" s="18">
        <v>2906.0</v>
      </c>
      <c r="Z3436" s="19" t="str">
        <f t="shared" si="6"/>
        <v/>
      </c>
      <c r="AA3436" s="19">
        <f t="shared" si="19"/>
        <v>41494</v>
      </c>
      <c r="AB3436" s="19" t="str">
        <f t="shared" si="8"/>
        <v/>
      </c>
      <c r="AC3436" s="19">
        <f t="shared" si="20"/>
        <v>3772.181818</v>
      </c>
      <c r="AD3436" s="19">
        <f t="shared" si="21"/>
        <v>4283.5</v>
      </c>
      <c r="AE3436" s="19" t="str">
        <f t="shared" si="22"/>
        <v>Нет моды</v>
      </c>
      <c r="AF3436" s="19">
        <f t="shared" si="23"/>
        <v>2906</v>
      </c>
      <c r="AG3436" s="19">
        <f t="shared" si="24"/>
        <v>4383</v>
      </c>
      <c r="AH3436" s="20" t="str">
        <f t="shared" si="14"/>
        <v/>
      </c>
      <c r="AI3436" s="21"/>
      <c r="AJ3436" s="21"/>
      <c r="AK3436" s="21"/>
      <c r="AL3436" s="22">
        <f t="shared" si="25"/>
        <v>1</v>
      </c>
    </row>
    <row r="3437" ht="12.75" customHeight="1">
      <c r="A3437" s="13" t="s">
        <v>210</v>
      </c>
      <c r="B3437" s="13" t="str">
        <f>IFERROR(__xludf.DUMMYFUNCTION("REGEXREPLACE(A3437, ""\d"", """")"),"     Уральский федеральный округ")</f>
        <v>     Уральский федеральный округ</v>
      </c>
      <c r="C3437" s="14" t="str">
        <f t="shared" si="15"/>
        <v>Уральский федеральный округ</v>
      </c>
      <c r="D3437" s="3">
        <f t="shared" si="16"/>
        <v>2</v>
      </c>
      <c r="E3437" s="15" t="s">
        <v>41</v>
      </c>
      <c r="F3437" s="13" t="str">
        <f>IFERROR(__xludf.DUMMYFUNCTION("REGEXEXTRACT(E3437, ""[А-Яа-я].*"")"),"Инфекционные и паразитарные болезни")</f>
        <v>Инфекционные и паразитарные болезни</v>
      </c>
      <c r="G3437" s="16">
        <f t="shared" si="17"/>
        <v>2</v>
      </c>
      <c r="H3437" s="13" t="s">
        <v>28</v>
      </c>
      <c r="I3437" s="13" t="str">
        <f>IFERROR(__xludf.DUMMYFUNCTION("REGEXREPLACE(H3437, "".*\s"", """")"),"человек")</f>
        <v>человек</v>
      </c>
      <c r="J3437" s="13" t="s">
        <v>29</v>
      </c>
      <c r="K3437" s="17" t="str">
        <f>IFERROR(__xludf.DUMMYFUNCTION("REGEXREPLACE(J3437, ""^[\d\s]+"", """")"),"значение показателя за год")</f>
        <v>значение показателя за год</v>
      </c>
      <c r="L3437" s="16">
        <f t="shared" si="18"/>
        <v>2</v>
      </c>
      <c r="M3437" s="13" t="s">
        <v>32</v>
      </c>
      <c r="N3437" s="13" t="str">
        <f>IFERROR(__xludf.DUMMYFUNCTION("REGEXEXTRACT(M3437, "" (.+)$"")"),"сельское население")</f>
        <v>сельское население</v>
      </c>
      <c r="O3437" s="18">
        <v>883.0</v>
      </c>
      <c r="P3437" s="18">
        <v>861.0</v>
      </c>
      <c r="Q3437" s="18">
        <v>993.0</v>
      </c>
      <c r="R3437" s="18">
        <v>967.0</v>
      </c>
      <c r="S3437" s="18">
        <v>1010.0</v>
      </c>
      <c r="T3437" s="18">
        <v>969.0</v>
      </c>
      <c r="U3437" s="18">
        <v>983.0</v>
      </c>
      <c r="V3437" s="18">
        <v>857.0</v>
      </c>
      <c r="W3437" s="18">
        <v>807.0</v>
      </c>
      <c r="X3437" s="18">
        <v>781.0</v>
      </c>
      <c r="Y3437" s="18">
        <v>726.0</v>
      </c>
      <c r="Z3437" s="19" t="str">
        <f t="shared" si="6"/>
        <v/>
      </c>
      <c r="AA3437" s="19" t="str">
        <f t="shared" si="19"/>
        <v/>
      </c>
      <c r="AB3437" s="19">
        <f t="shared" si="8"/>
        <v>9837</v>
      </c>
      <c r="AC3437" s="19">
        <f t="shared" si="20"/>
        <v>894.2727273</v>
      </c>
      <c r="AD3437" s="19">
        <f t="shared" si="21"/>
        <v>1958</v>
      </c>
      <c r="AE3437" s="19" t="str">
        <f t="shared" si="22"/>
        <v>Нет моды</v>
      </c>
      <c r="AF3437" s="19">
        <f t="shared" si="23"/>
        <v>726</v>
      </c>
      <c r="AG3437" s="19">
        <f t="shared" si="24"/>
        <v>1010</v>
      </c>
      <c r="AH3437" s="20" t="str">
        <f t="shared" si="14"/>
        <v>Город: 81%; Село: 19%</v>
      </c>
      <c r="AI3437" s="21"/>
      <c r="AJ3437" s="21"/>
      <c r="AK3437" s="21"/>
      <c r="AL3437" s="22">
        <f t="shared" si="25"/>
        <v>1</v>
      </c>
    </row>
    <row r="3438" ht="12.75" customHeight="1">
      <c r="A3438" s="13" t="s">
        <v>210</v>
      </c>
      <c r="B3438" s="13" t="str">
        <f>IFERROR(__xludf.DUMMYFUNCTION("REGEXREPLACE(A3438, ""\d"", """")"),"     Уральский федеральный округ")</f>
        <v>     Уральский федеральный округ</v>
      </c>
      <c r="C3438" s="14" t="str">
        <f t="shared" si="15"/>
        <v>Уральский федеральный округ</v>
      </c>
      <c r="D3438" s="3">
        <f t="shared" si="16"/>
        <v>2</v>
      </c>
      <c r="E3438" s="15" t="s">
        <v>42</v>
      </c>
      <c r="F3438" s="13" t="str">
        <f>IFERROR(__xludf.DUMMYFUNCTION("REGEXEXTRACT(E3438, ""[А-Яа-я].*"")"),"Ишемическая болезнь сердца")</f>
        <v>Ишемическая болезнь сердца</v>
      </c>
      <c r="G3438" s="16">
        <f t="shared" si="17"/>
        <v>2</v>
      </c>
      <c r="H3438" s="13" t="s">
        <v>28</v>
      </c>
      <c r="I3438" s="13" t="str">
        <f>IFERROR(__xludf.DUMMYFUNCTION("REGEXREPLACE(H3438, "".*\s"", """")"),"человек")</f>
        <v>человек</v>
      </c>
      <c r="J3438" s="13" t="s">
        <v>29</v>
      </c>
      <c r="K3438" s="17" t="str">
        <f>IFERROR(__xludf.DUMMYFUNCTION("REGEXREPLACE(J3438, ""^[\d\s]+"", """")"),"значение показателя за год")</f>
        <v>значение показателя за год</v>
      </c>
      <c r="L3438" s="16">
        <f t="shared" si="18"/>
        <v>2</v>
      </c>
      <c r="M3438" s="13" t="s">
        <v>30</v>
      </c>
      <c r="N3438" s="13" t="str">
        <f>IFERROR(__xludf.DUMMYFUNCTION("REGEXEXTRACT(M3438, "" (.+)$"")"),"все население")</f>
        <v>все население</v>
      </c>
      <c r="O3438" s="18">
        <v>38511.0</v>
      </c>
      <c r="P3438" s="18">
        <v>36136.0</v>
      </c>
      <c r="Q3438" s="18">
        <v>37836.0</v>
      </c>
      <c r="R3438" s="18">
        <v>37658.0</v>
      </c>
      <c r="S3438" s="18">
        <v>36110.0</v>
      </c>
      <c r="T3438" s="18">
        <v>37278.0</v>
      </c>
      <c r="U3438" s="18">
        <v>36027.0</v>
      </c>
      <c r="V3438" s="18">
        <v>42143.0</v>
      </c>
      <c r="W3438" s="18">
        <v>37842.0</v>
      </c>
      <c r="X3438" s="18">
        <v>35793.0</v>
      </c>
      <c r="Y3438" s="18">
        <v>35174.0</v>
      </c>
      <c r="Z3438" s="19">
        <f t="shared" si="6"/>
        <v>410508</v>
      </c>
      <c r="AA3438" s="19" t="str">
        <f t="shared" si="19"/>
        <v/>
      </c>
      <c r="AB3438" s="19" t="str">
        <f t="shared" si="8"/>
        <v/>
      </c>
      <c r="AC3438" s="19">
        <f t="shared" si="20"/>
        <v>37318.90909</v>
      </c>
      <c r="AD3438" s="19">
        <f t="shared" si="21"/>
        <v>18092</v>
      </c>
      <c r="AE3438" s="19" t="str">
        <f t="shared" si="22"/>
        <v>Нет моды</v>
      </c>
      <c r="AF3438" s="19">
        <f t="shared" si="23"/>
        <v>35174</v>
      </c>
      <c r="AG3438" s="19">
        <f t="shared" si="24"/>
        <v>42143</v>
      </c>
      <c r="AH3438" s="20" t="str">
        <f t="shared" si="14"/>
        <v/>
      </c>
      <c r="AI3438" s="21"/>
      <c r="AJ3438" s="21"/>
      <c r="AK3438" s="21"/>
      <c r="AL3438" s="22">
        <f t="shared" si="25"/>
        <v>1</v>
      </c>
    </row>
    <row r="3439" ht="12.75" customHeight="1">
      <c r="A3439" s="13" t="s">
        <v>210</v>
      </c>
      <c r="B3439" s="13" t="str">
        <f>IFERROR(__xludf.DUMMYFUNCTION("REGEXREPLACE(A3439, ""\d"", """")"),"     Уральский федеральный округ")</f>
        <v>     Уральский федеральный округ</v>
      </c>
      <c r="C3439" s="14" t="str">
        <f t="shared" si="15"/>
        <v>Уральский федеральный округ</v>
      </c>
      <c r="D3439" s="3">
        <f t="shared" si="16"/>
        <v>2</v>
      </c>
      <c r="E3439" s="15" t="s">
        <v>42</v>
      </c>
      <c r="F3439" s="13" t="str">
        <f>IFERROR(__xludf.DUMMYFUNCTION("REGEXEXTRACT(E3439, ""[А-Яа-я].*"")"),"Ишемическая болезнь сердца")</f>
        <v>Ишемическая болезнь сердца</v>
      </c>
      <c r="G3439" s="16">
        <f t="shared" si="17"/>
        <v>2</v>
      </c>
      <c r="H3439" s="13" t="s">
        <v>28</v>
      </c>
      <c r="I3439" s="13" t="str">
        <f>IFERROR(__xludf.DUMMYFUNCTION("REGEXREPLACE(H3439, "".*\s"", """")"),"человек")</f>
        <v>человек</v>
      </c>
      <c r="J3439" s="13" t="s">
        <v>29</v>
      </c>
      <c r="K3439" s="17" t="str">
        <f>IFERROR(__xludf.DUMMYFUNCTION("REGEXREPLACE(J3439, ""^[\d\s]+"", """")"),"значение показателя за год")</f>
        <v>значение показателя за год</v>
      </c>
      <c r="L3439" s="16">
        <f t="shared" si="18"/>
        <v>2</v>
      </c>
      <c r="M3439" s="13" t="s">
        <v>31</v>
      </c>
      <c r="N3439" s="13" t="str">
        <f>IFERROR(__xludf.DUMMYFUNCTION("REGEXEXTRACT(M3439, "" (.+)$"")"),"городское население")</f>
        <v>городское население</v>
      </c>
      <c r="O3439" s="18">
        <v>29530.0</v>
      </c>
      <c r="P3439" s="18">
        <v>28659.0</v>
      </c>
      <c r="Q3439" s="18">
        <v>30081.0</v>
      </c>
      <c r="R3439" s="18">
        <v>30038.0</v>
      </c>
      <c r="S3439" s="18">
        <v>28575.0</v>
      </c>
      <c r="T3439" s="18">
        <v>29556.0</v>
      </c>
      <c r="U3439" s="18">
        <v>28669.0</v>
      </c>
      <c r="V3439" s="18">
        <v>33852.0</v>
      </c>
      <c r="W3439" s="18">
        <v>29979.0</v>
      </c>
      <c r="X3439" s="18">
        <v>28432.0</v>
      </c>
      <c r="Y3439" s="18">
        <v>27946.0</v>
      </c>
      <c r="Z3439" s="19" t="str">
        <f t="shared" si="6"/>
        <v/>
      </c>
      <c r="AA3439" s="19">
        <f t="shared" si="19"/>
        <v>325317</v>
      </c>
      <c r="AB3439" s="19" t="str">
        <f t="shared" si="8"/>
        <v/>
      </c>
      <c r="AC3439" s="19">
        <f t="shared" si="20"/>
        <v>29574.27273</v>
      </c>
      <c r="AD3439" s="19">
        <f t="shared" si="21"/>
        <v>34513</v>
      </c>
      <c r="AE3439" s="19" t="str">
        <f t="shared" si="22"/>
        <v>Нет моды</v>
      </c>
      <c r="AF3439" s="19">
        <f t="shared" si="23"/>
        <v>27946</v>
      </c>
      <c r="AG3439" s="19">
        <f t="shared" si="24"/>
        <v>33852</v>
      </c>
      <c r="AH3439" s="20" t="str">
        <f t="shared" si="14"/>
        <v/>
      </c>
      <c r="AI3439" s="21"/>
      <c r="AJ3439" s="21"/>
      <c r="AK3439" s="21"/>
      <c r="AL3439" s="22">
        <f t="shared" si="25"/>
        <v>1</v>
      </c>
    </row>
    <row r="3440" ht="12.75" customHeight="1">
      <c r="A3440" s="13" t="s">
        <v>210</v>
      </c>
      <c r="B3440" s="13" t="str">
        <f>IFERROR(__xludf.DUMMYFUNCTION("REGEXREPLACE(A3440, ""\d"", """")"),"     Уральский федеральный округ")</f>
        <v>     Уральский федеральный округ</v>
      </c>
      <c r="C3440" s="14" t="str">
        <f t="shared" si="15"/>
        <v>Уральский федеральный округ</v>
      </c>
      <c r="D3440" s="3">
        <f t="shared" si="16"/>
        <v>2</v>
      </c>
      <c r="E3440" s="15" t="s">
        <v>42</v>
      </c>
      <c r="F3440" s="13" t="str">
        <f>IFERROR(__xludf.DUMMYFUNCTION("REGEXEXTRACT(E3440, ""[А-Яа-я].*"")"),"Ишемическая болезнь сердца")</f>
        <v>Ишемическая болезнь сердца</v>
      </c>
      <c r="G3440" s="16">
        <f t="shared" si="17"/>
        <v>2</v>
      </c>
      <c r="H3440" s="13" t="s">
        <v>28</v>
      </c>
      <c r="I3440" s="13" t="str">
        <f>IFERROR(__xludf.DUMMYFUNCTION("REGEXREPLACE(H3440, "".*\s"", """")"),"человек")</f>
        <v>человек</v>
      </c>
      <c r="J3440" s="13" t="s">
        <v>29</v>
      </c>
      <c r="K3440" s="17" t="str">
        <f>IFERROR(__xludf.DUMMYFUNCTION("REGEXREPLACE(J3440, ""^[\d\s]+"", """")"),"значение показателя за год")</f>
        <v>значение показателя за год</v>
      </c>
      <c r="L3440" s="16">
        <f t="shared" si="18"/>
        <v>2</v>
      </c>
      <c r="M3440" s="13" t="s">
        <v>32</v>
      </c>
      <c r="N3440" s="13" t="str">
        <f>IFERROR(__xludf.DUMMYFUNCTION("REGEXEXTRACT(M3440, "" (.+)$"")"),"сельское население")</f>
        <v>сельское население</v>
      </c>
      <c r="O3440" s="18">
        <v>8981.0</v>
      </c>
      <c r="P3440" s="18">
        <v>7477.0</v>
      </c>
      <c r="Q3440" s="18">
        <v>7755.0</v>
      </c>
      <c r="R3440" s="18">
        <v>7620.0</v>
      </c>
      <c r="S3440" s="18">
        <v>7535.0</v>
      </c>
      <c r="T3440" s="18">
        <v>7722.0</v>
      </c>
      <c r="U3440" s="18">
        <v>7358.0</v>
      </c>
      <c r="V3440" s="18">
        <v>8291.0</v>
      </c>
      <c r="W3440" s="18">
        <v>7863.0</v>
      </c>
      <c r="X3440" s="18">
        <v>7361.0</v>
      </c>
      <c r="Y3440" s="18">
        <v>7228.0</v>
      </c>
      <c r="Z3440" s="19" t="str">
        <f t="shared" si="6"/>
        <v/>
      </c>
      <c r="AA3440" s="19" t="str">
        <f t="shared" si="19"/>
        <v/>
      </c>
      <c r="AB3440" s="19">
        <f t="shared" si="8"/>
        <v>85191</v>
      </c>
      <c r="AC3440" s="19">
        <f t="shared" si="20"/>
        <v>7744.636364</v>
      </c>
      <c r="AD3440" s="19">
        <f t="shared" si="21"/>
        <v>18463.5</v>
      </c>
      <c r="AE3440" s="19" t="str">
        <f t="shared" si="22"/>
        <v>Нет моды</v>
      </c>
      <c r="AF3440" s="19">
        <f t="shared" si="23"/>
        <v>7228</v>
      </c>
      <c r="AG3440" s="19">
        <f t="shared" si="24"/>
        <v>8981</v>
      </c>
      <c r="AH3440" s="20" t="str">
        <f t="shared" si="14"/>
        <v>Город: 79%; Село: 21%</v>
      </c>
      <c r="AI3440" s="21"/>
      <c r="AJ3440" s="21"/>
      <c r="AK3440" s="21"/>
      <c r="AL3440" s="22">
        <f t="shared" si="25"/>
        <v>1</v>
      </c>
    </row>
    <row r="3441" ht="12.75" customHeight="1">
      <c r="A3441" s="13" t="s">
        <v>210</v>
      </c>
      <c r="B3441" s="13" t="str">
        <f>IFERROR(__xludf.DUMMYFUNCTION("REGEXREPLACE(A3441, ""\d"", """")"),"     Уральский федеральный округ")</f>
        <v>     Уральский федеральный округ</v>
      </c>
      <c r="C3441" s="14" t="str">
        <f t="shared" si="15"/>
        <v>Уральский федеральный округ</v>
      </c>
      <c r="D3441" s="3">
        <f t="shared" si="16"/>
        <v>2</v>
      </c>
      <c r="E3441" s="15" t="s">
        <v>43</v>
      </c>
      <c r="F3441" s="13" t="str">
        <f>IFERROR(__xludf.DUMMYFUNCTION("REGEXEXTRACT(E3441, ""[А-Яа-я].*"")"),"Новообразования")</f>
        <v>Новообразования</v>
      </c>
      <c r="G3441" s="16">
        <f t="shared" si="17"/>
        <v>2</v>
      </c>
      <c r="H3441" s="13" t="s">
        <v>28</v>
      </c>
      <c r="I3441" s="13" t="str">
        <f>IFERROR(__xludf.DUMMYFUNCTION("REGEXREPLACE(H3441, "".*\s"", """")"),"человек")</f>
        <v>человек</v>
      </c>
      <c r="J3441" s="13" t="s">
        <v>29</v>
      </c>
      <c r="K3441" s="17" t="str">
        <f>IFERROR(__xludf.DUMMYFUNCTION("REGEXREPLACE(J3441, ""^[\d\s]+"", """")"),"значение показателя за год")</f>
        <v>значение показателя за год</v>
      </c>
      <c r="L3441" s="16">
        <f t="shared" si="18"/>
        <v>2</v>
      </c>
      <c r="M3441" s="13" t="s">
        <v>30</v>
      </c>
      <c r="N3441" s="13" t="str">
        <f>IFERROR(__xludf.DUMMYFUNCTION("REGEXEXTRACT(M3441, "" (.+)$"")"),"все население")</f>
        <v>все население</v>
      </c>
      <c r="O3441" s="18">
        <v>24246.0</v>
      </c>
      <c r="P3441" s="18">
        <v>24314.0</v>
      </c>
      <c r="Q3441" s="18">
        <v>24443.0</v>
      </c>
      <c r="R3441" s="18">
        <v>24476.0</v>
      </c>
      <c r="S3441" s="18">
        <v>24503.0</v>
      </c>
      <c r="T3441" s="18">
        <v>25325.0</v>
      </c>
      <c r="U3441" s="18">
        <v>25495.0</v>
      </c>
      <c r="V3441" s="18">
        <v>24592.0</v>
      </c>
      <c r="W3441" s="18">
        <v>23589.0</v>
      </c>
      <c r="X3441" s="18">
        <v>23928.0</v>
      </c>
      <c r="Y3441" s="18">
        <v>24633.0</v>
      </c>
      <c r="Z3441" s="19">
        <f t="shared" si="6"/>
        <v>269544</v>
      </c>
      <c r="AA3441" s="19" t="str">
        <f t="shared" si="19"/>
        <v/>
      </c>
      <c r="AB3441" s="19" t="str">
        <f t="shared" si="8"/>
        <v/>
      </c>
      <c r="AC3441" s="19">
        <f t="shared" si="20"/>
        <v>24504</v>
      </c>
      <c r="AD3441" s="19">
        <f t="shared" si="21"/>
        <v>16285</v>
      </c>
      <c r="AE3441" s="19" t="str">
        <f t="shared" si="22"/>
        <v>Нет моды</v>
      </c>
      <c r="AF3441" s="19">
        <f t="shared" si="23"/>
        <v>23589</v>
      </c>
      <c r="AG3441" s="19">
        <f t="shared" si="24"/>
        <v>25495</v>
      </c>
      <c r="AH3441" s="20" t="str">
        <f t="shared" si="14"/>
        <v/>
      </c>
      <c r="AI3441" s="21"/>
      <c r="AJ3441" s="21"/>
      <c r="AK3441" s="21"/>
      <c r="AL3441" s="22">
        <f t="shared" si="25"/>
        <v>1</v>
      </c>
    </row>
    <row r="3442" ht="12.75" customHeight="1">
      <c r="A3442" s="13" t="s">
        <v>210</v>
      </c>
      <c r="B3442" s="13" t="str">
        <f>IFERROR(__xludf.DUMMYFUNCTION("REGEXREPLACE(A3442, ""\d"", """")"),"     Уральский федеральный округ")</f>
        <v>     Уральский федеральный округ</v>
      </c>
      <c r="C3442" s="14" t="str">
        <f t="shared" si="15"/>
        <v>Уральский федеральный округ</v>
      </c>
      <c r="D3442" s="3">
        <f t="shared" si="16"/>
        <v>2</v>
      </c>
      <c r="E3442" s="15" t="s">
        <v>43</v>
      </c>
      <c r="F3442" s="13" t="str">
        <f>IFERROR(__xludf.DUMMYFUNCTION("REGEXEXTRACT(E3442, ""[А-Яа-я].*"")"),"Новообразования")</f>
        <v>Новообразования</v>
      </c>
      <c r="G3442" s="16">
        <f t="shared" si="17"/>
        <v>2</v>
      </c>
      <c r="H3442" s="13" t="s">
        <v>28</v>
      </c>
      <c r="I3442" s="13" t="str">
        <f>IFERROR(__xludf.DUMMYFUNCTION("REGEXREPLACE(H3442, "".*\s"", """")"),"человек")</f>
        <v>человек</v>
      </c>
      <c r="J3442" s="13" t="s">
        <v>29</v>
      </c>
      <c r="K3442" s="17" t="str">
        <f>IFERROR(__xludf.DUMMYFUNCTION("REGEXREPLACE(J3442, ""^[\d\s]+"", """")"),"значение показателя за год")</f>
        <v>значение показателя за год</v>
      </c>
      <c r="L3442" s="16">
        <f t="shared" si="18"/>
        <v>2</v>
      </c>
      <c r="M3442" s="13" t="s">
        <v>31</v>
      </c>
      <c r="N3442" s="13" t="str">
        <f>IFERROR(__xludf.DUMMYFUNCTION("REGEXEXTRACT(M3442, "" (.+)$"")"),"городское население")</f>
        <v>городское население</v>
      </c>
      <c r="O3442" s="18">
        <v>19456.0</v>
      </c>
      <c r="P3442" s="18">
        <v>19721.0</v>
      </c>
      <c r="Q3442" s="18">
        <v>19642.0</v>
      </c>
      <c r="R3442" s="18">
        <v>19783.0</v>
      </c>
      <c r="S3442" s="18">
        <v>19853.0</v>
      </c>
      <c r="T3442" s="18">
        <v>20533.0</v>
      </c>
      <c r="U3442" s="18">
        <v>20667.0</v>
      </c>
      <c r="V3442" s="18">
        <v>19852.0</v>
      </c>
      <c r="W3442" s="18">
        <v>18905.0</v>
      </c>
      <c r="X3442" s="18">
        <v>19260.0</v>
      </c>
      <c r="Y3442" s="18">
        <v>20033.0</v>
      </c>
      <c r="Z3442" s="19" t="str">
        <f t="shared" si="6"/>
        <v/>
      </c>
      <c r="AA3442" s="19">
        <f t="shared" si="19"/>
        <v>217705</v>
      </c>
      <c r="AB3442" s="19" t="str">
        <f t="shared" si="8"/>
        <v/>
      </c>
      <c r="AC3442" s="19">
        <f t="shared" si="20"/>
        <v>19791.36364</v>
      </c>
      <c r="AD3442" s="19">
        <f t="shared" si="21"/>
        <v>22128</v>
      </c>
      <c r="AE3442" s="19" t="str">
        <f t="shared" si="22"/>
        <v>Нет моды</v>
      </c>
      <c r="AF3442" s="19">
        <f t="shared" si="23"/>
        <v>18905</v>
      </c>
      <c r="AG3442" s="19">
        <f t="shared" si="24"/>
        <v>20667</v>
      </c>
      <c r="AH3442" s="20" t="str">
        <f t="shared" si="14"/>
        <v/>
      </c>
      <c r="AI3442" s="21"/>
      <c r="AJ3442" s="21"/>
      <c r="AK3442" s="21"/>
      <c r="AL3442" s="22">
        <f t="shared" si="25"/>
        <v>1</v>
      </c>
    </row>
    <row r="3443" ht="12.75" customHeight="1">
      <c r="A3443" s="13" t="s">
        <v>210</v>
      </c>
      <c r="B3443" s="13" t="str">
        <f>IFERROR(__xludf.DUMMYFUNCTION("REGEXREPLACE(A3443, ""\d"", """")"),"     Уральский федеральный округ")</f>
        <v>     Уральский федеральный округ</v>
      </c>
      <c r="C3443" s="14" t="str">
        <f t="shared" si="15"/>
        <v>Уральский федеральный округ</v>
      </c>
      <c r="D3443" s="3">
        <f t="shared" si="16"/>
        <v>2</v>
      </c>
      <c r="E3443" s="15" t="s">
        <v>43</v>
      </c>
      <c r="F3443" s="13" t="str">
        <f>IFERROR(__xludf.DUMMYFUNCTION("REGEXEXTRACT(E3443, ""[А-Яа-я].*"")"),"Новообразования")</f>
        <v>Новообразования</v>
      </c>
      <c r="G3443" s="16">
        <f t="shared" si="17"/>
        <v>2</v>
      </c>
      <c r="H3443" s="13" t="s">
        <v>28</v>
      </c>
      <c r="I3443" s="13" t="str">
        <f>IFERROR(__xludf.DUMMYFUNCTION("REGEXREPLACE(H3443, "".*\s"", """")"),"человек")</f>
        <v>человек</v>
      </c>
      <c r="J3443" s="13" t="s">
        <v>29</v>
      </c>
      <c r="K3443" s="17" t="str">
        <f>IFERROR(__xludf.DUMMYFUNCTION("REGEXREPLACE(J3443, ""^[\d\s]+"", """")"),"значение показателя за год")</f>
        <v>значение показателя за год</v>
      </c>
      <c r="L3443" s="16">
        <f t="shared" si="18"/>
        <v>2</v>
      </c>
      <c r="M3443" s="13" t="s">
        <v>32</v>
      </c>
      <c r="N3443" s="13" t="str">
        <f>IFERROR(__xludf.DUMMYFUNCTION("REGEXEXTRACT(M3443, "" (.+)$"")"),"сельское население")</f>
        <v>сельское население</v>
      </c>
      <c r="O3443" s="18">
        <v>4790.0</v>
      </c>
      <c r="P3443" s="18">
        <v>4593.0</v>
      </c>
      <c r="Q3443" s="18">
        <v>4801.0</v>
      </c>
      <c r="R3443" s="18">
        <v>4693.0</v>
      </c>
      <c r="S3443" s="18">
        <v>4650.0</v>
      </c>
      <c r="T3443" s="18">
        <v>4792.0</v>
      </c>
      <c r="U3443" s="18">
        <v>4828.0</v>
      </c>
      <c r="V3443" s="18">
        <v>4740.0</v>
      </c>
      <c r="W3443" s="18">
        <v>4684.0</v>
      </c>
      <c r="X3443" s="18">
        <v>4668.0</v>
      </c>
      <c r="Y3443" s="18">
        <v>4600.0</v>
      </c>
      <c r="Z3443" s="19" t="str">
        <f t="shared" si="6"/>
        <v/>
      </c>
      <c r="AA3443" s="19" t="str">
        <f t="shared" si="19"/>
        <v/>
      </c>
      <c r="AB3443" s="19">
        <f t="shared" si="8"/>
        <v>51839</v>
      </c>
      <c r="AC3443" s="19">
        <f t="shared" si="20"/>
        <v>4712.636364</v>
      </c>
      <c r="AD3443" s="19">
        <f t="shared" si="21"/>
        <v>11866.5</v>
      </c>
      <c r="AE3443" s="19" t="str">
        <f t="shared" si="22"/>
        <v>Нет моды</v>
      </c>
      <c r="AF3443" s="19">
        <f t="shared" si="23"/>
        <v>4593</v>
      </c>
      <c r="AG3443" s="19">
        <f t="shared" si="24"/>
        <v>4828</v>
      </c>
      <c r="AH3443" s="20" t="str">
        <f t="shared" si="14"/>
        <v>Город: 81%; Село: 19%</v>
      </c>
      <c r="AI3443" s="21"/>
      <c r="AJ3443" s="21"/>
      <c r="AK3443" s="21"/>
      <c r="AL3443" s="22">
        <f t="shared" si="25"/>
        <v>1</v>
      </c>
    </row>
    <row r="3444" ht="12.75" customHeight="1">
      <c r="A3444" s="13" t="s">
        <v>210</v>
      </c>
      <c r="B3444" s="13" t="str">
        <f>IFERROR(__xludf.DUMMYFUNCTION("REGEXREPLACE(A3444, ""\d"", """")"),"     Уральский федеральный округ")</f>
        <v>     Уральский федеральный округ</v>
      </c>
      <c r="C3444" s="14" t="str">
        <f t="shared" si="15"/>
        <v>Уральский федеральный округ</v>
      </c>
      <c r="D3444" s="3">
        <f t="shared" si="16"/>
        <v>2</v>
      </c>
      <c r="E3444" s="15" t="s">
        <v>44</v>
      </c>
      <c r="F3444" s="13" t="str">
        <f>IFERROR(__xludf.DUMMYFUNCTION("REGEXEXTRACT(E3444,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44" s="16">
        <f t="shared" si="17"/>
        <v>2</v>
      </c>
      <c r="H3444" s="13" t="s">
        <v>28</v>
      </c>
      <c r="I3444" s="13" t="str">
        <f>IFERROR(__xludf.DUMMYFUNCTION("REGEXREPLACE(H3444, "".*\s"", """")"),"человек")</f>
        <v>человек</v>
      </c>
      <c r="J3444" s="13" t="s">
        <v>29</v>
      </c>
      <c r="K3444" s="17" t="str">
        <f>IFERROR(__xludf.DUMMYFUNCTION("REGEXREPLACE(J3444, ""^[\d\s]+"", """")"),"значение показателя за год")</f>
        <v>значение показателя за год</v>
      </c>
      <c r="L3444" s="16">
        <f t="shared" si="18"/>
        <v>2</v>
      </c>
      <c r="M3444" s="13" t="s">
        <v>30</v>
      </c>
      <c r="N3444" s="13" t="str">
        <f>IFERROR(__xludf.DUMMYFUNCTION("REGEXEXTRACT(M3444, "" (.+)$"")"),"все население")</f>
        <v>все население</v>
      </c>
      <c r="O3444" s="18">
        <v>698.0</v>
      </c>
      <c r="P3444" s="23" t="s">
        <v>37</v>
      </c>
      <c r="Q3444" s="18">
        <v>534.0</v>
      </c>
      <c r="R3444" s="18">
        <v>455.0</v>
      </c>
      <c r="S3444" s="23" t="s">
        <v>37</v>
      </c>
      <c r="T3444" s="23" t="s">
        <v>37</v>
      </c>
      <c r="U3444" s="23" t="s">
        <v>37</v>
      </c>
      <c r="V3444" s="23" t="s">
        <v>37</v>
      </c>
      <c r="W3444" s="23" t="s">
        <v>37</v>
      </c>
      <c r="X3444" s="23" t="s">
        <v>37</v>
      </c>
      <c r="Y3444" s="23" t="s">
        <v>37</v>
      </c>
      <c r="Z3444" s="19">
        <f t="shared" si="6"/>
        <v>1687</v>
      </c>
      <c r="AA3444" s="19" t="str">
        <f t="shared" si="19"/>
        <v/>
      </c>
      <c r="AB3444" s="19" t="str">
        <f t="shared" si="8"/>
        <v/>
      </c>
      <c r="AC3444" s="19">
        <f t="shared" si="20"/>
        <v>562.3333333</v>
      </c>
      <c r="AD3444" s="19">
        <f t="shared" si="21"/>
        <v>4676</v>
      </c>
      <c r="AE3444" s="19" t="str">
        <f t="shared" si="22"/>
        <v>Нет моды</v>
      </c>
      <c r="AF3444" s="19">
        <f t="shared" si="23"/>
        <v>455</v>
      </c>
      <c r="AG3444" s="19">
        <f t="shared" si="24"/>
        <v>698</v>
      </c>
      <c r="AH3444" s="20" t="str">
        <f t="shared" si="14"/>
        <v/>
      </c>
      <c r="AI3444" s="24"/>
      <c r="AJ3444" s="24"/>
      <c r="AK3444" s="24"/>
      <c r="AL3444" s="22">
        <f t="shared" si="25"/>
        <v>1</v>
      </c>
    </row>
    <row r="3445" ht="12.75" customHeight="1">
      <c r="A3445" s="13" t="s">
        <v>210</v>
      </c>
      <c r="B3445" s="13" t="str">
        <f>IFERROR(__xludf.DUMMYFUNCTION("REGEXREPLACE(A3445, ""\d"", """")"),"     Уральский федеральный округ")</f>
        <v>     Уральский федеральный округ</v>
      </c>
      <c r="C3445" s="14" t="str">
        <f t="shared" si="15"/>
        <v>Уральский федеральный округ</v>
      </c>
      <c r="D3445" s="3">
        <f t="shared" si="16"/>
        <v>2</v>
      </c>
      <c r="E3445" s="15" t="s">
        <v>44</v>
      </c>
      <c r="F3445" s="13" t="str">
        <f>IFERROR(__xludf.DUMMYFUNCTION("REGEXEXTRACT(E3445,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45" s="16">
        <f t="shared" si="17"/>
        <v>2</v>
      </c>
      <c r="H3445" s="13" t="s">
        <v>28</v>
      </c>
      <c r="I3445" s="13" t="str">
        <f>IFERROR(__xludf.DUMMYFUNCTION("REGEXREPLACE(H3445, "".*\s"", """")"),"человек")</f>
        <v>человек</v>
      </c>
      <c r="J3445" s="13" t="s">
        <v>29</v>
      </c>
      <c r="K3445" s="17" t="str">
        <f>IFERROR(__xludf.DUMMYFUNCTION("REGEXREPLACE(J3445, ""^[\d\s]+"", """")"),"значение показателя за год")</f>
        <v>значение показателя за год</v>
      </c>
      <c r="L3445" s="16">
        <f t="shared" si="18"/>
        <v>2</v>
      </c>
      <c r="M3445" s="13" t="s">
        <v>31</v>
      </c>
      <c r="N3445" s="13" t="str">
        <f>IFERROR(__xludf.DUMMYFUNCTION("REGEXEXTRACT(M3445, "" (.+)$"")"),"городское население")</f>
        <v>городское население</v>
      </c>
      <c r="O3445" s="18">
        <v>525.0</v>
      </c>
      <c r="P3445" s="23" t="s">
        <v>37</v>
      </c>
      <c r="Q3445" s="18">
        <v>418.0</v>
      </c>
      <c r="R3445" s="18">
        <v>340.0</v>
      </c>
      <c r="S3445" s="23" t="s">
        <v>37</v>
      </c>
      <c r="T3445" s="23" t="s">
        <v>37</v>
      </c>
      <c r="U3445" s="23" t="s">
        <v>37</v>
      </c>
      <c r="V3445" s="23" t="s">
        <v>37</v>
      </c>
      <c r="W3445" s="23" t="s">
        <v>37</v>
      </c>
      <c r="X3445" s="23" t="s">
        <v>37</v>
      </c>
      <c r="Y3445" s="23" t="s">
        <v>37</v>
      </c>
      <c r="Z3445" s="19" t="str">
        <f t="shared" si="6"/>
        <v/>
      </c>
      <c r="AA3445" s="19">
        <f t="shared" si="19"/>
        <v>1283</v>
      </c>
      <c r="AB3445" s="19" t="str">
        <f t="shared" si="8"/>
        <v/>
      </c>
      <c r="AC3445" s="19">
        <f t="shared" si="20"/>
        <v>427.6666667</v>
      </c>
      <c r="AD3445" s="19">
        <f t="shared" si="21"/>
        <v>490</v>
      </c>
      <c r="AE3445" s="19" t="str">
        <f t="shared" si="22"/>
        <v>Нет моды</v>
      </c>
      <c r="AF3445" s="19">
        <f t="shared" si="23"/>
        <v>340</v>
      </c>
      <c r="AG3445" s="19">
        <f t="shared" si="24"/>
        <v>525</v>
      </c>
      <c r="AH3445" s="20" t="str">
        <f t="shared" si="14"/>
        <v/>
      </c>
      <c r="AI3445" s="24"/>
      <c r="AJ3445" s="24"/>
      <c r="AK3445" s="24"/>
      <c r="AL3445" s="22">
        <f t="shared" si="25"/>
        <v>1</v>
      </c>
    </row>
    <row r="3446" ht="12.75" customHeight="1">
      <c r="A3446" s="13" t="s">
        <v>210</v>
      </c>
      <c r="B3446" s="13" t="str">
        <f>IFERROR(__xludf.DUMMYFUNCTION("REGEXREPLACE(A3446, ""\d"", """")"),"     Уральский федеральный округ")</f>
        <v>     Уральский федеральный округ</v>
      </c>
      <c r="C3446" s="14" t="str">
        <f t="shared" si="15"/>
        <v>Уральский федеральный округ</v>
      </c>
      <c r="D3446" s="3">
        <f t="shared" si="16"/>
        <v>2</v>
      </c>
      <c r="E3446" s="15" t="s">
        <v>44</v>
      </c>
      <c r="F3446" s="13" t="str">
        <f>IFERROR(__xludf.DUMMYFUNCTION("REGEXEXTRACT(E3446,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46" s="16">
        <f t="shared" si="17"/>
        <v>2</v>
      </c>
      <c r="H3446" s="13" t="s">
        <v>28</v>
      </c>
      <c r="I3446" s="13" t="str">
        <f>IFERROR(__xludf.DUMMYFUNCTION("REGEXREPLACE(H3446, "".*\s"", """")"),"человек")</f>
        <v>человек</v>
      </c>
      <c r="J3446" s="13" t="s">
        <v>29</v>
      </c>
      <c r="K3446" s="17" t="str">
        <f>IFERROR(__xludf.DUMMYFUNCTION("REGEXREPLACE(J3446, ""^[\d\s]+"", """")"),"значение показателя за год")</f>
        <v>значение показателя за год</v>
      </c>
      <c r="L3446" s="16">
        <f t="shared" si="18"/>
        <v>2</v>
      </c>
      <c r="M3446" s="13" t="s">
        <v>32</v>
      </c>
      <c r="N3446" s="13" t="str">
        <f>IFERROR(__xludf.DUMMYFUNCTION("REGEXEXTRACT(M3446, "" (.+)$"")"),"сельское население")</f>
        <v>сельское население</v>
      </c>
      <c r="O3446" s="18">
        <v>173.0</v>
      </c>
      <c r="P3446" s="23" t="s">
        <v>37</v>
      </c>
      <c r="Q3446" s="18">
        <v>116.0</v>
      </c>
      <c r="R3446" s="18">
        <v>115.0</v>
      </c>
      <c r="S3446" s="23" t="s">
        <v>37</v>
      </c>
      <c r="T3446" s="23" t="s">
        <v>37</v>
      </c>
      <c r="U3446" s="23" t="s">
        <v>37</v>
      </c>
      <c r="V3446" s="23" t="s">
        <v>37</v>
      </c>
      <c r="W3446" s="23" t="s">
        <v>37</v>
      </c>
      <c r="X3446" s="23" t="s">
        <v>37</v>
      </c>
      <c r="Y3446" s="23" t="s">
        <v>37</v>
      </c>
      <c r="Z3446" s="19" t="str">
        <f t="shared" si="6"/>
        <v/>
      </c>
      <c r="AA3446" s="19" t="str">
        <f t="shared" si="19"/>
        <v/>
      </c>
      <c r="AB3446" s="19">
        <f t="shared" si="8"/>
        <v>404</v>
      </c>
      <c r="AC3446" s="19">
        <f t="shared" si="20"/>
        <v>134.6666667</v>
      </c>
      <c r="AD3446" s="19">
        <f t="shared" si="21"/>
        <v>256.5</v>
      </c>
      <c r="AE3446" s="19" t="str">
        <f t="shared" si="22"/>
        <v>Нет моды</v>
      </c>
      <c r="AF3446" s="19">
        <f t="shared" si="23"/>
        <v>115</v>
      </c>
      <c r="AG3446" s="19">
        <f t="shared" si="24"/>
        <v>173</v>
      </c>
      <c r="AH3446" s="20" t="str">
        <f t="shared" si="14"/>
        <v>Город: 76%; Село: 24%</v>
      </c>
      <c r="AI3446" s="24"/>
      <c r="AJ3446" s="24"/>
      <c r="AK3446" s="24"/>
      <c r="AL3446" s="22">
        <f t="shared" si="25"/>
        <v>1</v>
      </c>
    </row>
    <row r="3447" ht="12.75" customHeight="1">
      <c r="A3447" s="13" t="s">
        <v>210</v>
      </c>
      <c r="B3447" s="13" t="str">
        <f>IFERROR(__xludf.DUMMYFUNCTION("REGEXREPLACE(A3447, ""\d"", """")"),"     Уральский федеральный округ")</f>
        <v>     Уральский федеральный округ</v>
      </c>
      <c r="C3447" s="14" t="str">
        <f t="shared" si="15"/>
        <v>Уральский федеральный округ</v>
      </c>
      <c r="D3447" s="3">
        <f t="shared" si="16"/>
        <v>2</v>
      </c>
      <c r="E3447" s="15" t="s">
        <v>45</v>
      </c>
      <c r="F3447" s="13" t="str">
        <f>IFERROR(__xludf.DUMMYFUNCTION("REGEXEXTRACT(E3447, ""[А-Яа-я].*"")"),"Самоубийство")</f>
        <v>Самоубийство</v>
      </c>
      <c r="G3447" s="16">
        <f t="shared" si="17"/>
        <v>2</v>
      </c>
      <c r="H3447" s="13" t="s">
        <v>28</v>
      </c>
      <c r="I3447" s="13" t="str">
        <f>IFERROR(__xludf.DUMMYFUNCTION("REGEXREPLACE(H3447, "".*\s"", """")"),"человек")</f>
        <v>человек</v>
      </c>
      <c r="J3447" s="13" t="s">
        <v>29</v>
      </c>
      <c r="K3447" s="17" t="str">
        <f>IFERROR(__xludf.DUMMYFUNCTION("REGEXREPLACE(J3447, ""^[\d\s]+"", """")"),"значение показателя за год")</f>
        <v>значение показателя за год</v>
      </c>
      <c r="L3447" s="16">
        <f t="shared" si="18"/>
        <v>2</v>
      </c>
      <c r="M3447" s="13" t="s">
        <v>30</v>
      </c>
      <c r="N3447" s="13" t="str">
        <f>IFERROR(__xludf.DUMMYFUNCTION("REGEXEXTRACT(M3447, "" (.+)$"")"),"все население")</f>
        <v>все население</v>
      </c>
      <c r="O3447" s="18">
        <v>3273.0</v>
      </c>
      <c r="P3447" s="18">
        <v>2938.0</v>
      </c>
      <c r="Q3447" s="18">
        <v>2799.0</v>
      </c>
      <c r="R3447" s="18">
        <v>2468.0</v>
      </c>
      <c r="S3447" s="18">
        <v>1923.0</v>
      </c>
      <c r="T3447" s="18">
        <v>1797.0</v>
      </c>
      <c r="U3447" s="18">
        <v>1640.0</v>
      </c>
      <c r="V3447" s="18">
        <v>1627.0</v>
      </c>
      <c r="W3447" s="18">
        <v>1484.0</v>
      </c>
      <c r="X3447" s="18">
        <v>1320.0</v>
      </c>
      <c r="Y3447" s="18">
        <v>1196.0</v>
      </c>
      <c r="Z3447" s="19">
        <f t="shared" si="6"/>
        <v>22465</v>
      </c>
      <c r="AA3447" s="19" t="str">
        <f t="shared" si="19"/>
        <v/>
      </c>
      <c r="AB3447" s="19" t="str">
        <f t="shared" si="8"/>
        <v/>
      </c>
      <c r="AC3447" s="19">
        <f t="shared" si="20"/>
        <v>2042.272727</v>
      </c>
      <c r="AD3447" s="19">
        <f t="shared" si="21"/>
        <v>1633.5</v>
      </c>
      <c r="AE3447" s="19" t="str">
        <f t="shared" si="22"/>
        <v>Нет моды</v>
      </c>
      <c r="AF3447" s="19">
        <f t="shared" si="23"/>
        <v>1196</v>
      </c>
      <c r="AG3447" s="19">
        <f t="shared" si="24"/>
        <v>3273</v>
      </c>
      <c r="AH3447" s="20" t="str">
        <f t="shared" si="14"/>
        <v/>
      </c>
      <c r="AI3447" s="21"/>
      <c r="AJ3447" s="21"/>
      <c r="AK3447" s="21"/>
      <c r="AL3447" s="22">
        <f t="shared" si="25"/>
        <v>1</v>
      </c>
    </row>
    <row r="3448" ht="12.75" customHeight="1">
      <c r="A3448" s="13" t="s">
        <v>210</v>
      </c>
      <c r="B3448" s="13" t="str">
        <f>IFERROR(__xludf.DUMMYFUNCTION("REGEXREPLACE(A3448, ""\d"", """")"),"     Уральский федеральный округ")</f>
        <v>     Уральский федеральный округ</v>
      </c>
      <c r="C3448" s="14" t="str">
        <f t="shared" si="15"/>
        <v>Уральский федеральный округ</v>
      </c>
      <c r="D3448" s="3">
        <f t="shared" si="16"/>
        <v>2</v>
      </c>
      <c r="E3448" s="15" t="s">
        <v>45</v>
      </c>
      <c r="F3448" s="13" t="str">
        <f>IFERROR(__xludf.DUMMYFUNCTION("REGEXEXTRACT(E3448, ""[А-Яа-я].*"")"),"Самоубийство")</f>
        <v>Самоубийство</v>
      </c>
      <c r="G3448" s="16">
        <f t="shared" si="17"/>
        <v>2</v>
      </c>
      <c r="H3448" s="13" t="s">
        <v>28</v>
      </c>
      <c r="I3448" s="13" t="str">
        <f>IFERROR(__xludf.DUMMYFUNCTION("REGEXREPLACE(H3448, "".*\s"", """")"),"человек")</f>
        <v>человек</v>
      </c>
      <c r="J3448" s="13" t="s">
        <v>29</v>
      </c>
      <c r="K3448" s="17" t="str">
        <f>IFERROR(__xludf.DUMMYFUNCTION("REGEXREPLACE(J3448, ""^[\d\s]+"", """")"),"значение показателя за год")</f>
        <v>значение показателя за год</v>
      </c>
      <c r="L3448" s="16">
        <f t="shared" si="18"/>
        <v>2</v>
      </c>
      <c r="M3448" s="13" t="s">
        <v>31</v>
      </c>
      <c r="N3448" s="13" t="str">
        <f>IFERROR(__xludf.DUMMYFUNCTION("REGEXEXTRACT(M3448, "" (.+)$"")"),"городское население")</f>
        <v>городское население</v>
      </c>
      <c r="O3448" s="18">
        <v>2153.0</v>
      </c>
      <c r="P3448" s="18">
        <v>1947.0</v>
      </c>
      <c r="Q3448" s="18">
        <v>1838.0</v>
      </c>
      <c r="R3448" s="18">
        <v>1622.0</v>
      </c>
      <c r="S3448" s="18">
        <v>1282.0</v>
      </c>
      <c r="T3448" s="18">
        <v>1201.0</v>
      </c>
      <c r="U3448" s="18">
        <v>1104.0</v>
      </c>
      <c r="V3448" s="18">
        <v>1082.0</v>
      </c>
      <c r="W3448" s="18">
        <v>954.0</v>
      </c>
      <c r="X3448" s="18">
        <v>823.0</v>
      </c>
      <c r="Y3448" s="18">
        <v>749.0</v>
      </c>
      <c r="Z3448" s="19" t="str">
        <f t="shared" si="6"/>
        <v/>
      </c>
      <c r="AA3448" s="19">
        <f t="shared" si="19"/>
        <v>14755</v>
      </c>
      <c r="AB3448" s="19" t="str">
        <f t="shared" si="8"/>
        <v/>
      </c>
      <c r="AC3448" s="19">
        <f t="shared" si="20"/>
        <v>1341.363636</v>
      </c>
      <c r="AD3448" s="19">
        <f t="shared" si="21"/>
        <v>1624.5</v>
      </c>
      <c r="AE3448" s="19" t="str">
        <f t="shared" si="22"/>
        <v>Нет моды</v>
      </c>
      <c r="AF3448" s="19">
        <f t="shared" si="23"/>
        <v>749</v>
      </c>
      <c r="AG3448" s="19">
        <f t="shared" si="24"/>
        <v>2153</v>
      </c>
      <c r="AH3448" s="20" t="str">
        <f t="shared" si="14"/>
        <v/>
      </c>
      <c r="AI3448" s="21"/>
      <c r="AJ3448" s="21"/>
      <c r="AK3448" s="21"/>
      <c r="AL3448" s="22">
        <f t="shared" si="25"/>
        <v>1</v>
      </c>
    </row>
    <row r="3449" ht="12.75" customHeight="1">
      <c r="A3449" s="13" t="s">
        <v>210</v>
      </c>
      <c r="B3449" s="13" t="str">
        <f>IFERROR(__xludf.DUMMYFUNCTION("REGEXREPLACE(A3449, ""\d"", """")"),"     Уральский федеральный округ")</f>
        <v>     Уральский федеральный округ</v>
      </c>
      <c r="C3449" s="14" t="str">
        <f t="shared" si="15"/>
        <v>Уральский федеральный округ</v>
      </c>
      <c r="D3449" s="3">
        <f t="shared" si="16"/>
        <v>2</v>
      </c>
      <c r="E3449" s="15" t="s">
        <v>45</v>
      </c>
      <c r="F3449" s="13" t="str">
        <f>IFERROR(__xludf.DUMMYFUNCTION("REGEXEXTRACT(E3449, ""[А-Яа-я].*"")"),"Самоубийство")</f>
        <v>Самоубийство</v>
      </c>
      <c r="G3449" s="16">
        <f t="shared" si="17"/>
        <v>2</v>
      </c>
      <c r="H3449" s="13" t="s">
        <v>28</v>
      </c>
      <c r="I3449" s="13" t="str">
        <f>IFERROR(__xludf.DUMMYFUNCTION("REGEXREPLACE(H3449, "".*\s"", """")"),"человек")</f>
        <v>человек</v>
      </c>
      <c r="J3449" s="13" t="s">
        <v>29</v>
      </c>
      <c r="K3449" s="17" t="str">
        <f>IFERROR(__xludf.DUMMYFUNCTION("REGEXREPLACE(J3449, ""^[\d\s]+"", """")"),"значение показателя за год")</f>
        <v>значение показателя за год</v>
      </c>
      <c r="L3449" s="16">
        <f t="shared" si="18"/>
        <v>2</v>
      </c>
      <c r="M3449" s="13" t="s">
        <v>32</v>
      </c>
      <c r="N3449" s="13" t="str">
        <f>IFERROR(__xludf.DUMMYFUNCTION("REGEXEXTRACT(M3449, "" (.+)$"")"),"сельское население")</f>
        <v>сельское население</v>
      </c>
      <c r="O3449" s="18">
        <v>1120.0</v>
      </c>
      <c r="P3449" s="18">
        <v>991.0</v>
      </c>
      <c r="Q3449" s="18">
        <v>961.0</v>
      </c>
      <c r="R3449" s="18">
        <v>846.0</v>
      </c>
      <c r="S3449" s="18">
        <v>641.0</v>
      </c>
      <c r="T3449" s="18">
        <v>596.0</v>
      </c>
      <c r="U3449" s="18">
        <v>536.0</v>
      </c>
      <c r="V3449" s="18">
        <v>545.0</v>
      </c>
      <c r="W3449" s="18">
        <v>530.0</v>
      </c>
      <c r="X3449" s="18">
        <v>497.0</v>
      </c>
      <c r="Y3449" s="18">
        <v>447.0</v>
      </c>
      <c r="Z3449" s="19" t="str">
        <f t="shared" si="6"/>
        <v/>
      </c>
      <c r="AA3449" s="19" t="str">
        <f t="shared" si="19"/>
        <v/>
      </c>
      <c r="AB3449" s="19">
        <f t="shared" si="8"/>
        <v>7710</v>
      </c>
      <c r="AC3449" s="19">
        <f t="shared" si="20"/>
        <v>700.9090909</v>
      </c>
      <c r="AD3449" s="19">
        <f t="shared" si="21"/>
        <v>957.5</v>
      </c>
      <c r="AE3449" s="19" t="str">
        <f t="shared" si="22"/>
        <v>Нет моды</v>
      </c>
      <c r="AF3449" s="19">
        <f t="shared" si="23"/>
        <v>447</v>
      </c>
      <c r="AG3449" s="19">
        <f t="shared" si="24"/>
        <v>1120</v>
      </c>
      <c r="AH3449" s="20" t="str">
        <f t="shared" si="14"/>
        <v>Город: 66%; Село: 34%</v>
      </c>
      <c r="AI3449" s="21"/>
      <c r="AJ3449" s="21"/>
      <c r="AK3449" s="21"/>
      <c r="AL3449" s="22">
        <f t="shared" si="25"/>
        <v>1</v>
      </c>
    </row>
    <row r="3450" ht="12.75" customHeight="1">
      <c r="A3450" s="13" t="s">
        <v>210</v>
      </c>
      <c r="B3450" s="13" t="str">
        <f>IFERROR(__xludf.DUMMYFUNCTION("REGEXREPLACE(A3450, ""\d"", """")"),"     Уральский федеральный округ")</f>
        <v>     Уральский федеральный округ</v>
      </c>
      <c r="C3450" s="14" t="str">
        <f t="shared" si="15"/>
        <v>Уральский федеральный округ</v>
      </c>
      <c r="D3450" s="3">
        <f t="shared" si="16"/>
        <v>2</v>
      </c>
      <c r="E3450" s="15" t="s">
        <v>46</v>
      </c>
      <c r="F3450" s="13" t="str">
        <f>IFERROR(__xludf.DUMMYFUNCTION("REGEXEXTRACT(E3450, ""[А-Яа-я].*"")"),"Случ.отравл.алкоголем")</f>
        <v>Случ.отравл.алкоголем</v>
      </c>
      <c r="G3450" s="16">
        <f t="shared" si="17"/>
        <v>2</v>
      </c>
      <c r="H3450" s="13" t="s">
        <v>28</v>
      </c>
      <c r="I3450" s="13" t="str">
        <f>IFERROR(__xludf.DUMMYFUNCTION("REGEXREPLACE(H3450, "".*\s"", """")"),"человек")</f>
        <v>человек</v>
      </c>
      <c r="J3450" s="13" t="s">
        <v>29</v>
      </c>
      <c r="K3450" s="17" t="str">
        <f>IFERROR(__xludf.DUMMYFUNCTION("REGEXREPLACE(J3450, ""^[\d\s]+"", """")"),"значение показателя за год")</f>
        <v>значение показателя за год</v>
      </c>
      <c r="L3450" s="16">
        <f t="shared" si="18"/>
        <v>2</v>
      </c>
      <c r="M3450" s="13" t="s">
        <v>30</v>
      </c>
      <c r="N3450" s="13" t="str">
        <f>IFERROR(__xludf.DUMMYFUNCTION("REGEXEXTRACT(M3450, "" (.+)$"")"),"все население")</f>
        <v>все население</v>
      </c>
      <c r="O3450" s="18">
        <v>1299.0</v>
      </c>
      <c r="P3450" s="18">
        <v>1472.0</v>
      </c>
      <c r="Q3450" s="18">
        <v>1677.0</v>
      </c>
      <c r="R3450" s="18">
        <v>1422.0</v>
      </c>
      <c r="S3450" s="18">
        <v>1368.0</v>
      </c>
      <c r="T3450" s="18">
        <v>1415.0</v>
      </c>
      <c r="U3450" s="18">
        <v>1303.0</v>
      </c>
      <c r="V3450" s="18">
        <v>1213.0</v>
      </c>
      <c r="W3450" s="18">
        <v>1121.0</v>
      </c>
      <c r="X3450" s="18">
        <v>1137.0</v>
      </c>
      <c r="Y3450" s="18">
        <v>1116.0</v>
      </c>
      <c r="Z3450" s="19">
        <f t="shared" si="6"/>
        <v>14543</v>
      </c>
      <c r="AA3450" s="19" t="str">
        <f t="shared" si="19"/>
        <v/>
      </c>
      <c r="AB3450" s="19" t="str">
        <f t="shared" si="8"/>
        <v/>
      </c>
      <c r="AC3450" s="19">
        <f t="shared" si="20"/>
        <v>1322.090909</v>
      </c>
      <c r="AD3450" s="19">
        <f t="shared" si="21"/>
        <v>1118</v>
      </c>
      <c r="AE3450" s="19" t="str">
        <f t="shared" si="22"/>
        <v>Нет моды</v>
      </c>
      <c r="AF3450" s="19">
        <f t="shared" si="23"/>
        <v>1116</v>
      </c>
      <c r="AG3450" s="19">
        <f t="shared" si="24"/>
        <v>1677</v>
      </c>
      <c r="AH3450" s="20" t="str">
        <f t="shared" si="14"/>
        <v/>
      </c>
      <c r="AI3450" s="21"/>
      <c r="AJ3450" s="21"/>
      <c r="AK3450" s="21"/>
      <c r="AL3450" s="22">
        <f t="shared" si="25"/>
        <v>1</v>
      </c>
    </row>
    <row r="3451" ht="12.75" customHeight="1">
      <c r="A3451" s="13" t="s">
        <v>210</v>
      </c>
      <c r="B3451" s="13" t="str">
        <f>IFERROR(__xludf.DUMMYFUNCTION("REGEXREPLACE(A3451, ""\d"", """")"),"     Уральский федеральный округ")</f>
        <v>     Уральский федеральный округ</v>
      </c>
      <c r="C3451" s="14" t="str">
        <f t="shared" si="15"/>
        <v>Уральский федеральный округ</v>
      </c>
      <c r="D3451" s="3">
        <f t="shared" si="16"/>
        <v>2</v>
      </c>
      <c r="E3451" s="15" t="s">
        <v>46</v>
      </c>
      <c r="F3451" s="13" t="str">
        <f>IFERROR(__xludf.DUMMYFUNCTION("REGEXEXTRACT(E3451, ""[А-Яа-я].*"")"),"Случ.отравл.алкоголем")</f>
        <v>Случ.отравл.алкоголем</v>
      </c>
      <c r="G3451" s="16">
        <f t="shared" si="17"/>
        <v>2</v>
      </c>
      <c r="H3451" s="13" t="s">
        <v>28</v>
      </c>
      <c r="I3451" s="13" t="str">
        <f>IFERROR(__xludf.DUMMYFUNCTION("REGEXREPLACE(H3451, "".*\s"", """")"),"человек")</f>
        <v>человек</v>
      </c>
      <c r="J3451" s="13" t="s">
        <v>29</v>
      </c>
      <c r="K3451" s="17" t="str">
        <f>IFERROR(__xludf.DUMMYFUNCTION("REGEXREPLACE(J3451, ""^[\d\s]+"", """")"),"значение показателя за год")</f>
        <v>значение показателя за год</v>
      </c>
      <c r="L3451" s="16">
        <f t="shared" si="18"/>
        <v>2</v>
      </c>
      <c r="M3451" s="13" t="s">
        <v>31</v>
      </c>
      <c r="N3451" s="13" t="str">
        <f>IFERROR(__xludf.DUMMYFUNCTION("REGEXEXTRACT(M3451, "" (.+)$"")"),"городское население")</f>
        <v>городское население</v>
      </c>
      <c r="O3451" s="18">
        <v>914.0</v>
      </c>
      <c r="P3451" s="18">
        <v>1054.0</v>
      </c>
      <c r="Q3451" s="18">
        <v>1216.0</v>
      </c>
      <c r="R3451" s="18">
        <v>1018.0</v>
      </c>
      <c r="S3451" s="18">
        <v>1042.0</v>
      </c>
      <c r="T3451" s="18">
        <v>1050.0</v>
      </c>
      <c r="U3451" s="18">
        <v>1001.0</v>
      </c>
      <c r="V3451" s="18">
        <v>923.0</v>
      </c>
      <c r="W3451" s="18">
        <v>824.0</v>
      </c>
      <c r="X3451" s="18">
        <v>829.0</v>
      </c>
      <c r="Y3451" s="18">
        <v>825.0</v>
      </c>
      <c r="Z3451" s="19" t="str">
        <f t="shared" si="6"/>
        <v/>
      </c>
      <c r="AA3451" s="19">
        <f t="shared" si="19"/>
        <v>10696</v>
      </c>
      <c r="AB3451" s="19" t="str">
        <f t="shared" si="8"/>
        <v/>
      </c>
      <c r="AC3451" s="19">
        <f t="shared" si="20"/>
        <v>972.3636364</v>
      </c>
      <c r="AD3451" s="19">
        <f t="shared" si="21"/>
        <v>1118.5</v>
      </c>
      <c r="AE3451" s="19" t="str">
        <f t="shared" si="22"/>
        <v>Нет моды</v>
      </c>
      <c r="AF3451" s="19">
        <f t="shared" si="23"/>
        <v>824</v>
      </c>
      <c r="AG3451" s="19">
        <f t="shared" si="24"/>
        <v>1216</v>
      </c>
      <c r="AH3451" s="20" t="str">
        <f t="shared" si="14"/>
        <v/>
      </c>
      <c r="AI3451" s="21"/>
      <c r="AJ3451" s="21"/>
      <c r="AK3451" s="21"/>
      <c r="AL3451" s="22">
        <f t="shared" si="25"/>
        <v>1</v>
      </c>
    </row>
    <row r="3452" ht="12.75" customHeight="1">
      <c r="A3452" s="13" t="s">
        <v>210</v>
      </c>
      <c r="B3452" s="13" t="str">
        <f>IFERROR(__xludf.DUMMYFUNCTION("REGEXREPLACE(A3452, ""\d"", """")"),"     Уральский федеральный округ")</f>
        <v>     Уральский федеральный округ</v>
      </c>
      <c r="C3452" s="14" t="str">
        <f t="shared" si="15"/>
        <v>Уральский федеральный округ</v>
      </c>
      <c r="D3452" s="3">
        <f t="shared" si="16"/>
        <v>2</v>
      </c>
      <c r="E3452" s="15" t="s">
        <v>46</v>
      </c>
      <c r="F3452" s="13" t="str">
        <f>IFERROR(__xludf.DUMMYFUNCTION("REGEXEXTRACT(E3452, ""[А-Яа-я].*"")"),"Случ.отравл.алкоголем")</f>
        <v>Случ.отравл.алкоголем</v>
      </c>
      <c r="G3452" s="16">
        <f t="shared" si="17"/>
        <v>2</v>
      </c>
      <c r="H3452" s="13" t="s">
        <v>28</v>
      </c>
      <c r="I3452" s="13" t="str">
        <f>IFERROR(__xludf.DUMMYFUNCTION("REGEXREPLACE(H3452, "".*\s"", """")"),"человек")</f>
        <v>человек</v>
      </c>
      <c r="J3452" s="13" t="s">
        <v>29</v>
      </c>
      <c r="K3452" s="17" t="str">
        <f>IFERROR(__xludf.DUMMYFUNCTION("REGEXREPLACE(J3452, ""^[\d\s]+"", """")"),"значение показателя за год")</f>
        <v>значение показателя за год</v>
      </c>
      <c r="L3452" s="16">
        <f t="shared" si="18"/>
        <v>2</v>
      </c>
      <c r="M3452" s="13" t="s">
        <v>32</v>
      </c>
      <c r="N3452" s="13" t="str">
        <f>IFERROR(__xludf.DUMMYFUNCTION("REGEXEXTRACT(M3452, "" (.+)$"")"),"сельское население")</f>
        <v>сельское население</v>
      </c>
      <c r="O3452" s="18">
        <v>385.0</v>
      </c>
      <c r="P3452" s="18">
        <v>418.0</v>
      </c>
      <c r="Q3452" s="18">
        <v>461.0</v>
      </c>
      <c r="R3452" s="18">
        <v>404.0</v>
      </c>
      <c r="S3452" s="18">
        <v>326.0</v>
      </c>
      <c r="T3452" s="18">
        <v>365.0</v>
      </c>
      <c r="U3452" s="18">
        <v>302.0</v>
      </c>
      <c r="V3452" s="18">
        <v>290.0</v>
      </c>
      <c r="W3452" s="18">
        <v>297.0</v>
      </c>
      <c r="X3452" s="18">
        <v>308.0</v>
      </c>
      <c r="Y3452" s="18">
        <v>291.0</v>
      </c>
      <c r="Z3452" s="19" t="str">
        <f t="shared" si="6"/>
        <v/>
      </c>
      <c r="AA3452" s="19" t="str">
        <f t="shared" si="19"/>
        <v/>
      </c>
      <c r="AB3452" s="19">
        <f t="shared" si="8"/>
        <v>3847</v>
      </c>
      <c r="AC3452" s="19">
        <f t="shared" si="20"/>
        <v>349.7272727</v>
      </c>
      <c r="AD3452" s="19">
        <f t="shared" si="21"/>
        <v>642.5</v>
      </c>
      <c r="AE3452" s="19" t="str">
        <f t="shared" si="22"/>
        <v>Нет моды</v>
      </c>
      <c r="AF3452" s="19">
        <f t="shared" si="23"/>
        <v>290</v>
      </c>
      <c r="AG3452" s="19">
        <f t="shared" si="24"/>
        <v>461</v>
      </c>
      <c r="AH3452" s="20" t="str">
        <f t="shared" si="14"/>
        <v>Город: 74%; Село: 26%</v>
      </c>
      <c r="AI3452" s="21"/>
      <c r="AJ3452" s="21"/>
      <c r="AK3452" s="21"/>
      <c r="AL3452" s="22">
        <f t="shared" si="25"/>
        <v>1</v>
      </c>
    </row>
    <row r="3453" ht="12.75" customHeight="1">
      <c r="A3453" s="13" t="s">
        <v>210</v>
      </c>
      <c r="B3453" s="13" t="str">
        <f>IFERROR(__xludf.DUMMYFUNCTION("REGEXREPLACE(A3453, ""\d"", """")"),"     Уральский федеральный округ")</f>
        <v>     Уральский федеральный округ</v>
      </c>
      <c r="C3453" s="14" t="str">
        <f t="shared" si="15"/>
        <v>Уральский федеральный округ</v>
      </c>
      <c r="D3453" s="3">
        <f t="shared" si="16"/>
        <v>2</v>
      </c>
      <c r="E3453" s="15" t="s">
        <v>47</v>
      </c>
      <c r="F3453" s="13" t="str">
        <f>IFERROR(__xludf.DUMMYFUNCTION("REGEXEXTRACT(E3453, ""[А-Яа-я].*"")"),"транспортные травмы всех видов")</f>
        <v>транспортные травмы всех видов</v>
      </c>
      <c r="G3453" s="16">
        <f t="shared" si="17"/>
        <v>2</v>
      </c>
      <c r="H3453" s="13" t="s">
        <v>28</v>
      </c>
      <c r="I3453" s="13" t="str">
        <f>IFERROR(__xludf.DUMMYFUNCTION("REGEXREPLACE(H3453, "".*\s"", """")"),"человек")</f>
        <v>человек</v>
      </c>
      <c r="J3453" s="13" t="s">
        <v>29</v>
      </c>
      <c r="K3453" s="17" t="str">
        <f>IFERROR(__xludf.DUMMYFUNCTION("REGEXREPLACE(J3453, ""^[\d\s]+"", """")"),"значение показателя за год")</f>
        <v>значение показателя за год</v>
      </c>
      <c r="L3453" s="16">
        <f t="shared" si="18"/>
        <v>2</v>
      </c>
      <c r="M3453" s="13" t="s">
        <v>30</v>
      </c>
      <c r="N3453" s="13" t="str">
        <f>IFERROR(__xludf.DUMMYFUNCTION("REGEXEXTRACT(M3453, "" (.+)$"")"),"все население")</f>
        <v>все население</v>
      </c>
      <c r="O3453" s="18">
        <v>2475.0</v>
      </c>
      <c r="P3453" s="18">
        <v>2300.0</v>
      </c>
      <c r="Q3453" s="18">
        <v>1830.0</v>
      </c>
      <c r="R3453" s="18">
        <v>1637.0</v>
      </c>
      <c r="S3453" s="23" t="s">
        <v>37</v>
      </c>
      <c r="T3453" s="23" t="s">
        <v>37</v>
      </c>
      <c r="U3453" s="23" t="s">
        <v>37</v>
      </c>
      <c r="V3453" s="23" t="s">
        <v>37</v>
      </c>
      <c r="W3453" s="23" t="s">
        <v>37</v>
      </c>
      <c r="X3453" s="23" t="s">
        <v>37</v>
      </c>
      <c r="Y3453" s="23" t="s">
        <v>37</v>
      </c>
      <c r="Z3453" s="19">
        <f t="shared" si="6"/>
        <v>8242</v>
      </c>
      <c r="AA3453" s="19" t="str">
        <f t="shared" si="19"/>
        <v/>
      </c>
      <c r="AB3453" s="19" t="str">
        <f t="shared" si="8"/>
        <v/>
      </c>
      <c r="AC3453" s="19">
        <f t="shared" si="20"/>
        <v>2060.5</v>
      </c>
      <c r="AD3453" s="19">
        <f t="shared" si="21"/>
        <v>385</v>
      </c>
      <c r="AE3453" s="19" t="str">
        <f t="shared" si="22"/>
        <v>Нет моды</v>
      </c>
      <c r="AF3453" s="19">
        <f t="shared" si="23"/>
        <v>1637</v>
      </c>
      <c r="AG3453" s="19">
        <f t="shared" si="24"/>
        <v>2475</v>
      </c>
      <c r="AH3453" s="20" t="str">
        <f t="shared" si="14"/>
        <v/>
      </c>
      <c r="AI3453" s="24"/>
      <c r="AJ3453" s="24"/>
      <c r="AK3453" s="24"/>
      <c r="AL3453" s="22">
        <f t="shared" si="25"/>
        <v>1</v>
      </c>
    </row>
    <row r="3454" ht="12.75" customHeight="1">
      <c r="A3454" s="13" t="s">
        <v>210</v>
      </c>
      <c r="B3454" s="13" t="str">
        <f>IFERROR(__xludf.DUMMYFUNCTION("REGEXREPLACE(A3454, ""\d"", """")"),"     Уральский федеральный округ")</f>
        <v>     Уральский федеральный округ</v>
      </c>
      <c r="C3454" s="14" t="str">
        <f t="shared" si="15"/>
        <v>Уральский федеральный округ</v>
      </c>
      <c r="D3454" s="3">
        <f t="shared" si="16"/>
        <v>2</v>
      </c>
      <c r="E3454" s="15" t="s">
        <v>47</v>
      </c>
      <c r="F3454" s="13" t="str">
        <f>IFERROR(__xludf.DUMMYFUNCTION("REGEXEXTRACT(E3454, ""[А-Яа-я].*"")"),"транспортные травмы всех видов")</f>
        <v>транспортные травмы всех видов</v>
      </c>
      <c r="G3454" s="16">
        <f t="shared" si="17"/>
        <v>2</v>
      </c>
      <c r="H3454" s="13" t="s">
        <v>28</v>
      </c>
      <c r="I3454" s="13" t="str">
        <f>IFERROR(__xludf.DUMMYFUNCTION("REGEXREPLACE(H3454, "".*\s"", """")"),"человек")</f>
        <v>человек</v>
      </c>
      <c r="J3454" s="13" t="s">
        <v>29</v>
      </c>
      <c r="K3454" s="17" t="str">
        <f>IFERROR(__xludf.DUMMYFUNCTION("REGEXREPLACE(J3454, ""^[\d\s]+"", """")"),"значение показателя за год")</f>
        <v>значение показателя за год</v>
      </c>
      <c r="L3454" s="16">
        <f t="shared" si="18"/>
        <v>2</v>
      </c>
      <c r="M3454" s="13" t="s">
        <v>31</v>
      </c>
      <c r="N3454" s="13" t="str">
        <f>IFERROR(__xludf.DUMMYFUNCTION("REGEXEXTRACT(M3454, "" (.+)$"")"),"городское население")</f>
        <v>городское население</v>
      </c>
      <c r="O3454" s="18">
        <v>1696.0</v>
      </c>
      <c r="P3454" s="18">
        <v>1645.0</v>
      </c>
      <c r="Q3454" s="18">
        <v>1330.0</v>
      </c>
      <c r="R3454" s="18">
        <v>1189.0</v>
      </c>
      <c r="S3454" s="23" t="s">
        <v>37</v>
      </c>
      <c r="T3454" s="23" t="s">
        <v>37</v>
      </c>
      <c r="U3454" s="23" t="s">
        <v>37</v>
      </c>
      <c r="V3454" s="23" t="s">
        <v>37</v>
      </c>
      <c r="W3454" s="23" t="s">
        <v>37</v>
      </c>
      <c r="X3454" s="23" t="s">
        <v>37</v>
      </c>
      <c r="Y3454" s="23" t="s">
        <v>37</v>
      </c>
      <c r="Z3454" s="19" t="str">
        <f t="shared" si="6"/>
        <v/>
      </c>
      <c r="AA3454" s="19">
        <f t="shared" si="19"/>
        <v>5860</v>
      </c>
      <c r="AB3454" s="19" t="str">
        <f t="shared" si="8"/>
        <v/>
      </c>
      <c r="AC3454" s="19">
        <f t="shared" si="20"/>
        <v>1465</v>
      </c>
      <c r="AD3454" s="19">
        <f t="shared" si="21"/>
        <v>1670.5</v>
      </c>
      <c r="AE3454" s="19" t="str">
        <f t="shared" si="22"/>
        <v>Нет моды</v>
      </c>
      <c r="AF3454" s="19">
        <f t="shared" si="23"/>
        <v>1189</v>
      </c>
      <c r="AG3454" s="19">
        <f t="shared" si="24"/>
        <v>1696</v>
      </c>
      <c r="AH3454" s="20" t="str">
        <f t="shared" si="14"/>
        <v/>
      </c>
      <c r="AI3454" s="24"/>
      <c r="AJ3454" s="24"/>
      <c r="AK3454" s="24"/>
      <c r="AL3454" s="22">
        <f t="shared" si="25"/>
        <v>1</v>
      </c>
    </row>
    <row r="3455" ht="12.75" customHeight="1">
      <c r="A3455" s="13" t="s">
        <v>210</v>
      </c>
      <c r="B3455" s="13" t="str">
        <f>IFERROR(__xludf.DUMMYFUNCTION("REGEXREPLACE(A3455, ""\d"", """")"),"     Уральский федеральный округ")</f>
        <v>     Уральский федеральный округ</v>
      </c>
      <c r="C3455" s="14" t="str">
        <f t="shared" si="15"/>
        <v>Уральский федеральный округ</v>
      </c>
      <c r="D3455" s="3">
        <f t="shared" si="16"/>
        <v>2</v>
      </c>
      <c r="E3455" s="15" t="s">
        <v>47</v>
      </c>
      <c r="F3455" s="13" t="str">
        <f>IFERROR(__xludf.DUMMYFUNCTION("REGEXEXTRACT(E3455, ""[А-Яа-я].*"")"),"транспортные травмы всех видов")</f>
        <v>транспортные травмы всех видов</v>
      </c>
      <c r="G3455" s="16">
        <f t="shared" si="17"/>
        <v>2</v>
      </c>
      <c r="H3455" s="13" t="s">
        <v>28</v>
      </c>
      <c r="I3455" s="13" t="str">
        <f>IFERROR(__xludf.DUMMYFUNCTION("REGEXREPLACE(H3455, "".*\s"", """")"),"человек")</f>
        <v>человек</v>
      </c>
      <c r="J3455" s="13" t="s">
        <v>29</v>
      </c>
      <c r="K3455" s="17" t="str">
        <f>IFERROR(__xludf.DUMMYFUNCTION("REGEXREPLACE(J3455, ""^[\d\s]+"", """")"),"значение показателя за год")</f>
        <v>значение показателя за год</v>
      </c>
      <c r="L3455" s="16">
        <f t="shared" si="18"/>
        <v>2</v>
      </c>
      <c r="M3455" s="13" t="s">
        <v>32</v>
      </c>
      <c r="N3455" s="13" t="str">
        <f>IFERROR(__xludf.DUMMYFUNCTION("REGEXEXTRACT(M3455, "" (.+)$"")"),"сельское население")</f>
        <v>сельское население</v>
      </c>
      <c r="O3455" s="18">
        <v>779.0</v>
      </c>
      <c r="P3455" s="18">
        <v>655.0</v>
      </c>
      <c r="Q3455" s="18">
        <v>500.0</v>
      </c>
      <c r="R3455" s="18">
        <v>448.0</v>
      </c>
      <c r="S3455" s="23" t="s">
        <v>37</v>
      </c>
      <c r="T3455" s="23" t="s">
        <v>37</v>
      </c>
      <c r="U3455" s="23" t="s">
        <v>37</v>
      </c>
      <c r="V3455" s="23" t="s">
        <v>37</v>
      </c>
      <c r="W3455" s="23" t="s">
        <v>37</v>
      </c>
      <c r="X3455" s="23" t="s">
        <v>37</v>
      </c>
      <c r="Y3455" s="23" t="s">
        <v>37</v>
      </c>
      <c r="Z3455" s="19" t="str">
        <f t="shared" si="6"/>
        <v/>
      </c>
      <c r="AA3455" s="19" t="str">
        <f t="shared" si="19"/>
        <v/>
      </c>
      <c r="AB3455" s="19">
        <f t="shared" si="8"/>
        <v>2382</v>
      </c>
      <c r="AC3455" s="19">
        <f t="shared" si="20"/>
        <v>595.5</v>
      </c>
      <c r="AD3455" s="19">
        <f t="shared" si="21"/>
        <v>984</v>
      </c>
      <c r="AE3455" s="19" t="str">
        <f t="shared" si="22"/>
        <v>Нет моды</v>
      </c>
      <c r="AF3455" s="19">
        <f t="shared" si="23"/>
        <v>448</v>
      </c>
      <c r="AG3455" s="19">
        <f t="shared" si="24"/>
        <v>779</v>
      </c>
      <c r="AH3455" s="20" t="str">
        <f t="shared" si="14"/>
        <v>Город: 71%; Село: 29%</v>
      </c>
      <c r="AI3455" s="24"/>
      <c r="AJ3455" s="24"/>
      <c r="AK3455" s="24"/>
      <c r="AL3455" s="22">
        <f t="shared" si="25"/>
        <v>1</v>
      </c>
    </row>
    <row r="3456" ht="12.75" customHeight="1">
      <c r="A3456" s="13" t="s">
        <v>210</v>
      </c>
      <c r="B3456" s="13" t="str">
        <f>IFERROR(__xludf.DUMMYFUNCTION("REGEXREPLACE(A3456, ""\d"", """")"),"     Уральский федеральный округ")</f>
        <v>     Уральский федеральный округ</v>
      </c>
      <c r="C3456" s="14" t="str">
        <f t="shared" si="15"/>
        <v>Уральский федеральный округ</v>
      </c>
      <c r="D3456" s="3">
        <f t="shared" si="16"/>
        <v>2</v>
      </c>
      <c r="E3456" s="15" t="s">
        <v>48</v>
      </c>
      <c r="F3456" s="13" t="str">
        <f>IFERROR(__xludf.DUMMYFUNCTION("REGEXEXTRACT(E3456, ""[А-Яа-я].*"")"),"Убийство")</f>
        <v>Убийство</v>
      </c>
      <c r="G3456" s="16">
        <f t="shared" si="17"/>
        <v>2</v>
      </c>
      <c r="H3456" s="13" t="s">
        <v>28</v>
      </c>
      <c r="I3456" s="13" t="str">
        <f>IFERROR(__xludf.DUMMYFUNCTION("REGEXREPLACE(H3456, "".*\s"", """")"),"человек")</f>
        <v>человек</v>
      </c>
      <c r="J3456" s="13" t="s">
        <v>29</v>
      </c>
      <c r="K3456" s="17" t="str">
        <f>IFERROR(__xludf.DUMMYFUNCTION("REGEXREPLACE(J3456, ""^[\d\s]+"", """")"),"значение показателя за год")</f>
        <v>значение показателя за год</v>
      </c>
      <c r="L3456" s="16">
        <f t="shared" si="18"/>
        <v>2</v>
      </c>
      <c r="M3456" s="13" t="s">
        <v>30</v>
      </c>
      <c r="N3456" s="13" t="str">
        <f>IFERROR(__xludf.DUMMYFUNCTION("REGEXEXTRACT(M3456, "" (.+)$"")"),"все население")</f>
        <v>все население</v>
      </c>
      <c r="O3456" s="18">
        <v>1546.0</v>
      </c>
      <c r="P3456" s="18">
        <v>1481.0</v>
      </c>
      <c r="Q3456" s="18">
        <v>1334.0</v>
      </c>
      <c r="R3456" s="18">
        <v>1119.0</v>
      </c>
      <c r="S3456" s="18">
        <v>952.0</v>
      </c>
      <c r="T3456" s="18">
        <v>850.0</v>
      </c>
      <c r="U3456" s="18">
        <v>781.0</v>
      </c>
      <c r="V3456" s="18">
        <v>638.0</v>
      </c>
      <c r="W3456" s="18">
        <v>534.0</v>
      </c>
      <c r="X3456" s="18">
        <v>516.0</v>
      </c>
      <c r="Y3456" s="18">
        <v>458.0</v>
      </c>
      <c r="Z3456" s="19">
        <f t="shared" si="6"/>
        <v>10209</v>
      </c>
      <c r="AA3456" s="19" t="str">
        <f t="shared" si="19"/>
        <v/>
      </c>
      <c r="AB3456" s="19" t="str">
        <f t="shared" si="8"/>
        <v/>
      </c>
      <c r="AC3456" s="19">
        <f t="shared" si="20"/>
        <v>928.0909091</v>
      </c>
      <c r="AD3456" s="19">
        <f t="shared" si="21"/>
        <v>779</v>
      </c>
      <c r="AE3456" s="19" t="str">
        <f t="shared" si="22"/>
        <v>Нет моды</v>
      </c>
      <c r="AF3456" s="19">
        <f t="shared" si="23"/>
        <v>458</v>
      </c>
      <c r="AG3456" s="19">
        <f t="shared" si="24"/>
        <v>1546</v>
      </c>
      <c r="AH3456" s="20" t="str">
        <f t="shared" si="14"/>
        <v/>
      </c>
      <c r="AI3456" s="21"/>
      <c r="AJ3456" s="21"/>
      <c r="AK3456" s="21"/>
      <c r="AL3456" s="22">
        <f t="shared" si="25"/>
        <v>1</v>
      </c>
    </row>
    <row r="3457" ht="12.75" customHeight="1">
      <c r="A3457" s="13" t="s">
        <v>210</v>
      </c>
      <c r="B3457" s="13" t="str">
        <f>IFERROR(__xludf.DUMMYFUNCTION("REGEXREPLACE(A3457, ""\d"", """")"),"     Уральский федеральный округ")</f>
        <v>     Уральский федеральный округ</v>
      </c>
      <c r="C3457" s="14" t="str">
        <f t="shared" si="15"/>
        <v>Уральский федеральный округ</v>
      </c>
      <c r="D3457" s="3">
        <f t="shared" si="16"/>
        <v>2</v>
      </c>
      <c r="E3457" s="15" t="s">
        <v>48</v>
      </c>
      <c r="F3457" s="13" t="str">
        <f>IFERROR(__xludf.DUMMYFUNCTION("REGEXEXTRACT(E3457, ""[А-Яа-я].*"")"),"Убийство")</f>
        <v>Убийство</v>
      </c>
      <c r="G3457" s="16">
        <f t="shared" si="17"/>
        <v>2</v>
      </c>
      <c r="H3457" s="13" t="s">
        <v>28</v>
      </c>
      <c r="I3457" s="13" t="str">
        <f>IFERROR(__xludf.DUMMYFUNCTION("REGEXREPLACE(H3457, "".*\s"", """")"),"человек")</f>
        <v>человек</v>
      </c>
      <c r="J3457" s="13" t="s">
        <v>29</v>
      </c>
      <c r="K3457" s="17" t="str">
        <f>IFERROR(__xludf.DUMMYFUNCTION("REGEXREPLACE(J3457, ""^[\d\s]+"", """")"),"значение показателя за год")</f>
        <v>значение показателя за год</v>
      </c>
      <c r="L3457" s="16">
        <f t="shared" si="18"/>
        <v>2</v>
      </c>
      <c r="M3457" s="13" t="s">
        <v>31</v>
      </c>
      <c r="N3457" s="13" t="str">
        <f>IFERROR(__xludf.DUMMYFUNCTION("REGEXEXTRACT(M3457, "" (.+)$"")"),"городское население")</f>
        <v>городское население</v>
      </c>
      <c r="O3457" s="18">
        <v>1165.0</v>
      </c>
      <c r="P3457" s="18">
        <v>1085.0</v>
      </c>
      <c r="Q3457" s="18">
        <v>976.0</v>
      </c>
      <c r="R3457" s="18">
        <v>823.0</v>
      </c>
      <c r="S3457" s="18">
        <v>687.0</v>
      </c>
      <c r="T3457" s="18">
        <v>609.0</v>
      </c>
      <c r="U3457" s="18">
        <v>546.0</v>
      </c>
      <c r="V3457" s="18">
        <v>453.0</v>
      </c>
      <c r="W3457" s="18">
        <v>377.0</v>
      </c>
      <c r="X3457" s="18">
        <v>359.0</v>
      </c>
      <c r="Y3457" s="18">
        <v>336.0</v>
      </c>
      <c r="Z3457" s="19" t="str">
        <f t="shared" si="6"/>
        <v/>
      </c>
      <c r="AA3457" s="19">
        <f t="shared" si="19"/>
        <v>7416</v>
      </c>
      <c r="AB3457" s="19" t="str">
        <f t="shared" si="8"/>
        <v/>
      </c>
      <c r="AC3457" s="19">
        <f t="shared" si="20"/>
        <v>674.1818182</v>
      </c>
      <c r="AD3457" s="19">
        <f t="shared" si="21"/>
        <v>734</v>
      </c>
      <c r="AE3457" s="19" t="str">
        <f t="shared" si="22"/>
        <v>Нет моды</v>
      </c>
      <c r="AF3457" s="19">
        <f t="shared" si="23"/>
        <v>336</v>
      </c>
      <c r="AG3457" s="19">
        <f t="shared" si="24"/>
        <v>1165</v>
      </c>
      <c r="AH3457" s="20" t="str">
        <f t="shared" si="14"/>
        <v/>
      </c>
      <c r="AI3457" s="21"/>
      <c r="AJ3457" s="21"/>
      <c r="AK3457" s="21"/>
      <c r="AL3457" s="22">
        <f t="shared" si="25"/>
        <v>1</v>
      </c>
    </row>
    <row r="3458" ht="12.75" customHeight="1">
      <c r="A3458" s="13" t="s">
        <v>210</v>
      </c>
      <c r="B3458" s="13" t="str">
        <f>IFERROR(__xludf.DUMMYFUNCTION("REGEXREPLACE(A3458, ""\d"", """")"),"     Уральский федеральный округ")</f>
        <v>     Уральский федеральный округ</v>
      </c>
      <c r="C3458" s="14" t="str">
        <f t="shared" si="15"/>
        <v>Уральский федеральный округ</v>
      </c>
      <c r="D3458" s="3">
        <f t="shared" si="16"/>
        <v>2</v>
      </c>
      <c r="E3458" s="15" t="s">
        <v>48</v>
      </c>
      <c r="F3458" s="13" t="str">
        <f>IFERROR(__xludf.DUMMYFUNCTION("REGEXEXTRACT(E3458, ""[А-Яа-я].*"")"),"Убийство")</f>
        <v>Убийство</v>
      </c>
      <c r="G3458" s="16">
        <f t="shared" si="17"/>
        <v>2</v>
      </c>
      <c r="H3458" s="13" t="s">
        <v>28</v>
      </c>
      <c r="I3458" s="13" t="str">
        <f>IFERROR(__xludf.DUMMYFUNCTION("REGEXREPLACE(H3458, "".*\s"", """")"),"человек")</f>
        <v>человек</v>
      </c>
      <c r="J3458" s="13" t="s">
        <v>29</v>
      </c>
      <c r="K3458" s="17" t="str">
        <f>IFERROR(__xludf.DUMMYFUNCTION("REGEXREPLACE(J3458, ""^[\d\s]+"", """")"),"значение показателя за год")</f>
        <v>значение показателя за год</v>
      </c>
      <c r="L3458" s="16">
        <f t="shared" si="18"/>
        <v>2</v>
      </c>
      <c r="M3458" s="13" t="s">
        <v>32</v>
      </c>
      <c r="N3458" s="13" t="str">
        <f>IFERROR(__xludf.DUMMYFUNCTION("REGEXEXTRACT(M3458, "" (.+)$"")"),"сельское население")</f>
        <v>сельское население</v>
      </c>
      <c r="O3458" s="18">
        <v>381.0</v>
      </c>
      <c r="P3458" s="18">
        <v>396.0</v>
      </c>
      <c r="Q3458" s="18">
        <v>358.0</v>
      </c>
      <c r="R3458" s="18">
        <v>296.0</v>
      </c>
      <c r="S3458" s="18">
        <v>265.0</v>
      </c>
      <c r="T3458" s="18">
        <v>241.0</v>
      </c>
      <c r="U3458" s="18">
        <v>235.0</v>
      </c>
      <c r="V3458" s="18">
        <v>185.0</v>
      </c>
      <c r="W3458" s="18">
        <v>157.0</v>
      </c>
      <c r="X3458" s="18">
        <v>157.0</v>
      </c>
      <c r="Y3458" s="18">
        <v>122.0</v>
      </c>
      <c r="Z3458" s="19" t="str">
        <f t="shared" si="6"/>
        <v/>
      </c>
      <c r="AA3458" s="19" t="str">
        <f t="shared" si="19"/>
        <v/>
      </c>
      <c r="AB3458" s="19">
        <f t="shared" si="8"/>
        <v>2793</v>
      </c>
      <c r="AC3458" s="19">
        <f t="shared" si="20"/>
        <v>253.9090909</v>
      </c>
      <c r="AD3458" s="19">
        <f t="shared" si="21"/>
        <v>368</v>
      </c>
      <c r="AE3458" s="19" t="str">
        <f t="shared" si="22"/>
        <v>Нет моды</v>
      </c>
      <c r="AF3458" s="19">
        <f t="shared" si="23"/>
        <v>122</v>
      </c>
      <c r="AG3458" s="19">
        <f t="shared" si="24"/>
        <v>396</v>
      </c>
      <c r="AH3458" s="20" t="str">
        <f t="shared" si="14"/>
        <v>Город: 73%; Село: 27%</v>
      </c>
      <c r="AI3458" s="21"/>
      <c r="AJ3458" s="21"/>
      <c r="AK3458" s="21"/>
      <c r="AL3458" s="22">
        <f t="shared" si="25"/>
        <v>1</v>
      </c>
    </row>
    <row r="3459" ht="12.75" customHeight="1">
      <c r="A3459" s="13" t="s">
        <v>210</v>
      </c>
      <c r="B3459" s="13" t="str">
        <f>IFERROR(__xludf.DUMMYFUNCTION("REGEXREPLACE(A3459, ""\d"", """")"),"     Уральский федеральный округ")</f>
        <v>     Уральский федеральный округ</v>
      </c>
      <c r="C3459" s="14" t="str">
        <f t="shared" si="15"/>
        <v>Уральский федеральный округ</v>
      </c>
      <c r="D3459" s="3">
        <f t="shared" si="16"/>
        <v>2</v>
      </c>
      <c r="E3459" s="15" t="s">
        <v>49</v>
      </c>
      <c r="F3459" s="13" t="str">
        <f>IFERROR(__xludf.DUMMYFUNCTION("REGEXEXTRACT(E3459, ""[А-Яа-я].*"")"),"Цереброваскулярные болезни")</f>
        <v>Цереброваскулярные болезни</v>
      </c>
      <c r="G3459" s="16">
        <f t="shared" si="17"/>
        <v>2</v>
      </c>
      <c r="H3459" s="13" t="s">
        <v>28</v>
      </c>
      <c r="I3459" s="13" t="str">
        <f>IFERROR(__xludf.DUMMYFUNCTION("REGEXREPLACE(H3459, "".*\s"", """")"),"человек")</f>
        <v>человек</v>
      </c>
      <c r="J3459" s="13" t="s">
        <v>29</v>
      </c>
      <c r="K3459" s="17" t="str">
        <f>IFERROR(__xludf.DUMMYFUNCTION("REGEXREPLACE(J3459, ""^[\d\s]+"", """")"),"значение показателя за год")</f>
        <v>значение показателя за год</v>
      </c>
      <c r="L3459" s="16">
        <f t="shared" si="18"/>
        <v>2</v>
      </c>
      <c r="M3459" s="13" t="s">
        <v>30</v>
      </c>
      <c r="N3459" s="13" t="str">
        <f>IFERROR(__xludf.DUMMYFUNCTION("REGEXEXTRACT(M3459, "" (.+)$"")"),"все население")</f>
        <v>все население</v>
      </c>
      <c r="O3459" s="18">
        <v>24657.0</v>
      </c>
      <c r="P3459" s="18">
        <v>21325.0</v>
      </c>
      <c r="Q3459" s="18">
        <v>19343.0</v>
      </c>
      <c r="R3459" s="18">
        <v>18502.0</v>
      </c>
      <c r="S3459" s="18">
        <v>17189.0</v>
      </c>
      <c r="T3459" s="18">
        <v>16934.0</v>
      </c>
      <c r="U3459" s="18">
        <v>15741.0</v>
      </c>
      <c r="V3459" s="18">
        <v>18024.0</v>
      </c>
      <c r="W3459" s="18">
        <v>17076.0</v>
      </c>
      <c r="X3459" s="18">
        <v>16320.0</v>
      </c>
      <c r="Y3459" s="18">
        <v>18488.0</v>
      </c>
      <c r="Z3459" s="19">
        <f t="shared" si="6"/>
        <v>203599</v>
      </c>
      <c r="AA3459" s="19" t="str">
        <f t="shared" si="19"/>
        <v/>
      </c>
      <c r="AB3459" s="19" t="str">
        <f t="shared" si="8"/>
        <v/>
      </c>
      <c r="AC3459" s="19">
        <f t="shared" si="20"/>
        <v>18509</v>
      </c>
      <c r="AD3459" s="19">
        <f t="shared" si="21"/>
        <v>8068.5</v>
      </c>
      <c r="AE3459" s="19" t="str">
        <f t="shared" si="22"/>
        <v>Нет моды</v>
      </c>
      <c r="AF3459" s="19">
        <f t="shared" si="23"/>
        <v>15741</v>
      </c>
      <c r="AG3459" s="19">
        <f t="shared" si="24"/>
        <v>24657</v>
      </c>
      <c r="AH3459" s="20" t="str">
        <f t="shared" si="14"/>
        <v/>
      </c>
      <c r="AI3459" s="21"/>
      <c r="AJ3459" s="21"/>
      <c r="AK3459" s="21"/>
      <c r="AL3459" s="22">
        <f t="shared" si="25"/>
        <v>1</v>
      </c>
    </row>
    <row r="3460" ht="12.75" customHeight="1">
      <c r="A3460" s="13" t="s">
        <v>210</v>
      </c>
      <c r="B3460" s="13" t="str">
        <f>IFERROR(__xludf.DUMMYFUNCTION("REGEXREPLACE(A3460, ""\d"", """")"),"     Уральский федеральный округ")</f>
        <v>     Уральский федеральный округ</v>
      </c>
      <c r="C3460" s="14" t="str">
        <f t="shared" si="15"/>
        <v>Уральский федеральный округ</v>
      </c>
      <c r="D3460" s="3">
        <f t="shared" si="16"/>
        <v>2</v>
      </c>
      <c r="E3460" s="15" t="s">
        <v>49</v>
      </c>
      <c r="F3460" s="13" t="str">
        <f>IFERROR(__xludf.DUMMYFUNCTION("REGEXEXTRACT(E3460, ""[А-Яа-я].*"")"),"Цереброваскулярные болезни")</f>
        <v>Цереброваскулярные болезни</v>
      </c>
      <c r="G3460" s="16">
        <f t="shared" si="17"/>
        <v>2</v>
      </c>
      <c r="H3460" s="13" t="s">
        <v>28</v>
      </c>
      <c r="I3460" s="13" t="str">
        <f>IFERROR(__xludf.DUMMYFUNCTION("REGEXREPLACE(H3460, "".*\s"", """")"),"человек")</f>
        <v>человек</v>
      </c>
      <c r="J3460" s="13" t="s">
        <v>29</v>
      </c>
      <c r="K3460" s="17" t="str">
        <f>IFERROR(__xludf.DUMMYFUNCTION("REGEXREPLACE(J3460, ""^[\d\s]+"", """")"),"значение показателя за год")</f>
        <v>значение показателя за год</v>
      </c>
      <c r="L3460" s="16">
        <f t="shared" si="18"/>
        <v>2</v>
      </c>
      <c r="M3460" s="13" t="s">
        <v>31</v>
      </c>
      <c r="N3460" s="13" t="str">
        <f>IFERROR(__xludf.DUMMYFUNCTION("REGEXEXTRACT(M3460, "" (.+)$"")"),"городское население")</f>
        <v>городское население</v>
      </c>
      <c r="O3460" s="18">
        <v>19558.0</v>
      </c>
      <c r="P3460" s="18">
        <v>17056.0</v>
      </c>
      <c r="Q3460" s="18">
        <v>15237.0</v>
      </c>
      <c r="R3460" s="18">
        <v>14408.0</v>
      </c>
      <c r="S3460" s="18">
        <v>13608.0</v>
      </c>
      <c r="T3460" s="18">
        <v>13530.0</v>
      </c>
      <c r="U3460" s="18">
        <v>12657.0</v>
      </c>
      <c r="V3460" s="18">
        <v>14643.0</v>
      </c>
      <c r="W3460" s="18">
        <v>13777.0</v>
      </c>
      <c r="X3460" s="18">
        <v>13144.0</v>
      </c>
      <c r="Y3460" s="18">
        <v>14866.0</v>
      </c>
      <c r="Z3460" s="19" t="str">
        <f t="shared" si="6"/>
        <v/>
      </c>
      <c r="AA3460" s="19">
        <f t="shared" si="19"/>
        <v>162484</v>
      </c>
      <c r="AB3460" s="19" t="str">
        <f t="shared" si="8"/>
        <v/>
      </c>
      <c r="AC3460" s="19">
        <f t="shared" si="20"/>
        <v>14771.27273</v>
      </c>
      <c r="AD3460" s="19">
        <f t="shared" si="21"/>
        <v>16627</v>
      </c>
      <c r="AE3460" s="19" t="str">
        <f t="shared" si="22"/>
        <v>Нет моды</v>
      </c>
      <c r="AF3460" s="19">
        <f t="shared" si="23"/>
        <v>12657</v>
      </c>
      <c r="AG3460" s="19">
        <f t="shared" si="24"/>
        <v>19558</v>
      </c>
      <c r="AH3460" s="20" t="str">
        <f t="shared" si="14"/>
        <v/>
      </c>
      <c r="AI3460" s="21"/>
      <c r="AJ3460" s="21"/>
      <c r="AK3460" s="21"/>
      <c r="AL3460" s="22">
        <f t="shared" si="25"/>
        <v>1</v>
      </c>
    </row>
    <row r="3461" ht="12.75" customHeight="1">
      <c r="A3461" s="13" t="s">
        <v>210</v>
      </c>
      <c r="B3461" s="13" t="str">
        <f>IFERROR(__xludf.DUMMYFUNCTION("REGEXREPLACE(A3461, ""\d"", """")"),"     Уральский федеральный округ")</f>
        <v>     Уральский федеральный округ</v>
      </c>
      <c r="C3461" s="14" t="str">
        <f t="shared" si="15"/>
        <v>Уральский федеральный округ</v>
      </c>
      <c r="D3461" s="3">
        <f t="shared" si="16"/>
        <v>2</v>
      </c>
      <c r="E3461" s="15" t="s">
        <v>49</v>
      </c>
      <c r="F3461" s="13" t="str">
        <f>IFERROR(__xludf.DUMMYFUNCTION("REGEXEXTRACT(E3461, ""[А-Яа-я].*"")"),"Цереброваскулярные болезни")</f>
        <v>Цереброваскулярные болезни</v>
      </c>
      <c r="G3461" s="16">
        <f t="shared" si="17"/>
        <v>2</v>
      </c>
      <c r="H3461" s="13" t="s">
        <v>28</v>
      </c>
      <c r="I3461" s="13" t="str">
        <f>IFERROR(__xludf.DUMMYFUNCTION("REGEXREPLACE(H3461, "".*\s"", """")"),"человек")</f>
        <v>человек</v>
      </c>
      <c r="J3461" s="13" t="s">
        <v>29</v>
      </c>
      <c r="K3461" s="17" t="str">
        <f>IFERROR(__xludf.DUMMYFUNCTION("REGEXREPLACE(J3461, ""^[\d\s]+"", """")"),"значение показателя за год")</f>
        <v>значение показателя за год</v>
      </c>
      <c r="L3461" s="16">
        <f t="shared" si="18"/>
        <v>2</v>
      </c>
      <c r="M3461" s="13" t="s">
        <v>32</v>
      </c>
      <c r="N3461" s="13" t="str">
        <f>IFERROR(__xludf.DUMMYFUNCTION("REGEXEXTRACT(M3461, "" (.+)$"")"),"сельское население")</f>
        <v>сельское население</v>
      </c>
      <c r="O3461" s="18">
        <v>5099.0</v>
      </c>
      <c r="P3461" s="18">
        <v>4269.0</v>
      </c>
      <c r="Q3461" s="18">
        <v>4106.0</v>
      </c>
      <c r="R3461" s="18">
        <v>4094.0</v>
      </c>
      <c r="S3461" s="18">
        <v>3581.0</v>
      </c>
      <c r="T3461" s="18">
        <v>3404.0</v>
      </c>
      <c r="U3461" s="18">
        <v>3084.0</v>
      </c>
      <c r="V3461" s="18">
        <v>3381.0</v>
      </c>
      <c r="W3461" s="18">
        <v>3299.0</v>
      </c>
      <c r="X3461" s="18">
        <v>3176.0</v>
      </c>
      <c r="Y3461" s="18">
        <v>3622.0</v>
      </c>
      <c r="Z3461" s="19" t="str">
        <f t="shared" si="6"/>
        <v/>
      </c>
      <c r="AA3461" s="19" t="str">
        <f t="shared" si="19"/>
        <v/>
      </c>
      <c r="AB3461" s="19">
        <f t="shared" si="8"/>
        <v>41115</v>
      </c>
      <c r="AC3461" s="19">
        <f t="shared" si="20"/>
        <v>3737.727273</v>
      </c>
      <c r="AD3461" s="19">
        <f t="shared" si="21"/>
        <v>8878</v>
      </c>
      <c r="AE3461" s="19" t="str">
        <f t="shared" si="22"/>
        <v>Нет моды</v>
      </c>
      <c r="AF3461" s="19">
        <f t="shared" si="23"/>
        <v>3084</v>
      </c>
      <c r="AG3461" s="19">
        <f t="shared" si="24"/>
        <v>5099</v>
      </c>
      <c r="AH3461" s="20" t="str">
        <f t="shared" si="14"/>
        <v>Город: 80%; Село: 20%</v>
      </c>
      <c r="AI3461" s="21"/>
      <c r="AJ3461" s="21"/>
      <c r="AK3461" s="21"/>
      <c r="AL3461" s="22">
        <f t="shared" si="25"/>
        <v>1</v>
      </c>
    </row>
    <row r="3462" ht="12.75" customHeight="1">
      <c r="A3462" s="13" t="s">
        <v>211</v>
      </c>
      <c r="B3462" s="13" t="str">
        <f>IFERROR(__xludf.DUMMYFUNCTION("REGEXREPLACE(A3462, ""\d"", """")"),"         Курганская область")</f>
        <v>         Курганская область</v>
      </c>
      <c r="C3462" s="14" t="str">
        <f t="shared" si="15"/>
        <v>Курганская область</v>
      </c>
      <c r="D3462" s="3">
        <f t="shared" si="16"/>
        <v>2</v>
      </c>
      <c r="E3462" s="15" t="s">
        <v>27</v>
      </c>
      <c r="F3462" s="13" t="str">
        <f>IFERROR(__xludf.DUMMYFUNCTION("REGEXEXTRACT(E3462, ""[А-Яа-я].*"")"),"Болезни органов дыхания")</f>
        <v>Болезни органов дыхания</v>
      </c>
      <c r="G3462" s="16">
        <f t="shared" si="17"/>
        <v>2</v>
      </c>
      <c r="H3462" s="13" t="s">
        <v>28</v>
      </c>
      <c r="I3462" s="13" t="str">
        <f>IFERROR(__xludf.DUMMYFUNCTION("REGEXREPLACE(H3462, "".*\s"", """")"),"человек")</f>
        <v>человек</v>
      </c>
      <c r="J3462" s="13" t="s">
        <v>29</v>
      </c>
      <c r="K3462" s="17" t="str">
        <f>IFERROR(__xludf.DUMMYFUNCTION("REGEXREPLACE(J3462, ""^[\d\s]+"", """")"),"значение показателя за год")</f>
        <v>значение показателя за год</v>
      </c>
      <c r="L3462" s="16">
        <f t="shared" si="18"/>
        <v>2</v>
      </c>
      <c r="M3462" s="13" t="s">
        <v>30</v>
      </c>
      <c r="N3462" s="13" t="str">
        <f>IFERROR(__xludf.DUMMYFUNCTION("REGEXEXTRACT(M3462, "" (.+)$"")"),"все население")</f>
        <v>все население</v>
      </c>
      <c r="O3462" s="18">
        <v>748.0</v>
      </c>
      <c r="P3462" s="18">
        <v>943.0</v>
      </c>
      <c r="Q3462" s="18">
        <v>962.0</v>
      </c>
      <c r="R3462" s="18">
        <v>841.0</v>
      </c>
      <c r="S3462" s="18">
        <v>717.0</v>
      </c>
      <c r="T3462" s="18">
        <v>557.0</v>
      </c>
      <c r="U3462" s="18">
        <v>433.0</v>
      </c>
      <c r="V3462" s="18">
        <v>383.0</v>
      </c>
      <c r="W3462" s="18">
        <v>428.0</v>
      </c>
      <c r="X3462" s="18">
        <v>445.0</v>
      </c>
      <c r="Y3462" s="18">
        <v>515.0</v>
      </c>
      <c r="Z3462" s="19">
        <f t="shared" si="6"/>
        <v>6972</v>
      </c>
      <c r="AA3462" s="19" t="str">
        <f t="shared" si="19"/>
        <v/>
      </c>
      <c r="AB3462" s="19" t="str">
        <f t="shared" si="8"/>
        <v/>
      </c>
      <c r="AC3462" s="19">
        <f t="shared" si="20"/>
        <v>633.8181818</v>
      </c>
      <c r="AD3462" s="19">
        <f t="shared" si="21"/>
        <v>2023</v>
      </c>
      <c r="AE3462" s="19" t="str">
        <f t="shared" si="22"/>
        <v>Нет моды</v>
      </c>
      <c r="AF3462" s="19">
        <f t="shared" si="23"/>
        <v>383</v>
      </c>
      <c r="AG3462" s="19">
        <f t="shared" si="24"/>
        <v>962</v>
      </c>
      <c r="AH3462" s="20" t="str">
        <f t="shared" si="14"/>
        <v/>
      </c>
      <c r="AI3462" s="21"/>
      <c r="AJ3462" s="21"/>
      <c r="AK3462" s="21"/>
      <c r="AL3462" s="22">
        <f t="shared" si="25"/>
        <v>1</v>
      </c>
    </row>
    <row r="3463" ht="12.75" customHeight="1">
      <c r="A3463" s="13" t="s">
        <v>211</v>
      </c>
      <c r="B3463" s="13" t="str">
        <f>IFERROR(__xludf.DUMMYFUNCTION("REGEXREPLACE(A3463, ""\d"", """")"),"         Курганская область")</f>
        <v>         Курганская область</v>
      </c>
      <c r="C3463" s="14" t="str">
        <f t="shared" si="15"/>
        <v>Курганская область</v>
      </c>
      <c r="D3463" s="3">
        <f t="shared" si="16"/>
        <v>2</v>
      </c>
      <c r="E3463" s="15" t="s">
        <v>27</v>
      </c>
      <c r="F3463" s="13" t="str">
        <f>IFERROR(__xludf.DUMMYFUNCTION("REGEXEXTRACT(E3463, ""[А-Яа-я].*"")"),"Болезни органов дыхания")</f>
        <v>Болезни органов дыхания</v>
      </c>
      <c r="G3463" s="16">
        <f t="shared" si="17"/>
        <v>2</v>
      </c>
      <c r="H3463" s="13" t="s">
        <v>28</v>
      </c>
      <c r="I3463" s="13" t="str">
        <f>IFERROR(__xludf.DUMMYFUNCTION("REGEXREPLACE(H3463, "".*\s"", """")"),"человек")</f>
        <v>человек</v>
      </c>
      <c r="J3463" s="13" t="s">
        <v>29</v>
      </c>
      <c r="K3463" s="17" t="str">
        <f>IFERROR(__xludf.DUMMYFUNCTION("REGEXREPLACE(J3463, ""^[\d\s]+"", """")"),"значение показателя за год")</f>
        <v>значение показателя за год</v>
      </c>
      <c r="L3463" s="16">
        <f t="shared" si="18"/>
        <v>2</v>
      </c>
      <c r="M3463" s="13" t="s">
        <v>31</v>
      </c>
      <c r="N3463" s="13" t="str">
        <f>IFERROR(__xludf.DUMMYFUNCTION("REGEXEXTRACT(M3463, "" (.+)$"")"),"городское население")</f>
        <v>городское население</v>
      </c>
      <c r="O3463" s="18">
        <v>417.0</v>
      </c>
      <c r="P3463" s="18">
        <v>516.0</v>
      </c>
      <c r="Q3463" s="18">
        <v>498.0</v>
      </c>
      <c r="R3463" s="18">
        <v>468.0</v>
      </c>
      <c r="S3463" s="18">
        <v>387.0</v>
      </c>
      <c r="T3463" s="18">
        <v>294.0</v>
      </c>
      <c r="U3463" s="18">
        <v>237.0</v>
      </c>
      <c r="V3463" s="18">
        <v>209.0</v>
      </c>
      <c r="W3463" s="18">
        <v>231.0</v>
      </c>
      <c r="X3463" s="18">
        <v>260.0</v>
      </c>
      <c r="Y3463" s="18">
        <v>324.0</v>
      </c>
      <c r="Z3463" s="19" t="str">
        <f t="shared" si="6"/>
        <v/>
      </c>
      <c r="AA3463" s="19">
        <f t="shared" si="19"/>
        <v>3841</v>
      </c>
      <c r="AB3463" s="19" t="str">
        <f t="shared" si="8"/>
        <v/>
      </c>
      <c r="AC3463" s="19">
        <f t="shared" si="20"/>
        <v>349.1818182</v>
      </c>
      <c r="AD3463" s="19">
        <f t="shared" si="21"/>
        <v>439</v>
      </c>
      <c r="AE3463" s="19" t="str">
        <f t="shared" si="22"/>
        <v>Нет моды</v>
      </c>
      <c r="AF3463" s="19">
        <f t="shared" si="23"/>
        <v>209</v>
      </c>
      <c r="AG3463" s="19">
        <f t="shared" si="24"/>
        <v>516</v>
      </c>
      <c r="AH3463" s="20" t="str">
        <f t="shared" si="14"/>
        <v/>
      </c>
      <c r="AI3463" s="21"/>
      <c r="AJ3463" s="21"/>
      <c r="AK3463" s="21"/>
      <c r="AL3463" s="22">
        <f t="shared" si="25"/>
        <v>1</v>
      </c>
    </row>
    <row r="3464" ht="12.75" customHeight="1">
      <c r="A3464" s="13" t="s">
        <v>211</v>
      </c>
      <c r="B3464" s="13" t="str">
        <f>IFERROR(__xludf.DUMMYFUNCTION("REGEXREPLACE(A3464, ""\d"", """")"),"         Курганская область")</f>
        <v>         Курганская область</v>
      </c>
      <c r="C3464" s="14" t="str">
        <f t="shared" si="15"/>
        <v>Курганская область</v>
      </c>
      <c r="D3464" s="3">
        <f t="shared" si="16"/>
        <v>2</v>
      </c>
      <c r="E3464" s="15" t="s">
        <v>27</v>
      </c>
      <c r="F3464" s="13" t="str">
        <f>IFERROR(__xludf.DUMMYFUNCTION("REGEXEXTRACT(E3464, ""[А-Яа-я].*"")"),"Болезни органов дыхания")</f>
        <v>Болезни органов дыхания</v>
      </c>
      <c r="G3464" s="16">
        <f t="shared" si="17"/>
        <v>2</v>
      </c>
      <c r="H3464" s="13" t="s">
        <v>28</v>
      </c>
      <c r="I3464" s="13" t="str">
        <f>IFERROR(__xludf.DUMMYFUNCTION("REGEXREPLACE(H3464, "".*\s"", """")"),"человек")</f>
        <v>человек</v>
      </c>
      <c r="J3464" s="13" t="s">
        <v>29</v>
      </c>
      <c r="K3464" s="17" t="str">
        <f>IFERROR(__xludf.DUMMYFUNCTION("REGEXREPLACE(J3464, ""^[\d\s]+"", """")"),"значение показателя за год")</f>
        <v>значение показателя за год</v>
      </c>
      <c r="L3464" s="16">
        <f t="shared" si="18"/>
        <v>2</v>
      </c>
      <c r="M3464" s="13" t="s">
        <v>32</v>
      </c>
      <c r="N3464" s="13" t="str">
        <f>IFERROR(__xludf.DUMMYFUNCTION("REGEXEXTRACT(M3464, "" (.+)$"")"),"сельское население")</f>
        <v>сельское население</v>
      </c>
      <c r="O3464" s="18">
        <v>331.0</v>
      </c>
      <c r="P3464" s="18">
        <v>427.0</v>
      </c>
      <c r="Q3464" s="18">
        <v>464.0</v>
      </c>
      <c r="R3464" s="18">
        <v>373.0</v>
      </c>
      <c r="S3464" s="18">
        <v>330.0</v>
      </c>
      <c r="T3464" s="18">
        <v>263.0</v>
      </c>
      <c r="U3464" s="18">
        <v>196.0</v>
      </c>
      <c r="V3464" s="18">
        <v>174.0</v>
      </c>
      <c r="W3464" s="18">
        <v>197.0</v>
      </c>
      <c r="X3464" s="18">
        <v>185.0</v>
      </c>
      <c r="Y3464" s="18">
        <v>191.0</v>
      </c>
      <c r="Z3464" s="19" t="str">
        <f t="shared" si="6"/>
        <v/>
      </c>
      <c r="AA3464" s="19" t="str">
        <f t="shared" si="19"/>
        <v/>
      </c>
      <c r="AB3464" s="19">
        <f t="shared" si="8"/>
        <v>3131</v>
      </c>
      <c r="AC3464" s="19">
        <f t="shared" si="20"/>
        <v>284.6363636</v>
      </c>
      <c r="AD3464" s="19">
        <f t="shared" si="21"/>
        <v>309</v>
      </c>
      <c r="AE3464" s="19" t="str">
        <f t="shared" si="22"/>
        <v>Нет моды</v>
      </c>
      <c r="AF3464" s="19">
        <f t="shared" si="23"/>
        <v>174</v>
      </c>
      <c r="AG3464" s="19">
        <f t="shared" si="24"/>
        <v>464</v>
      </c>
      <c r="AH3464" s="20" t="str">
        <f t="shared" si="14"/>
        <v>Город: 55%; Село: 45%</v>
      </c>
      <c r="AI3464" s="21"/>
      <c r="AJ3464" s="21"/>
      <c r="AK3464" s="21"/>
      <c r="AL3464" s="22">
        <f t="shared" si="25"/>
        <v>1</v>
      </c>
    </row>
    <row r="3465" ht="12.75" customHeight="1">
      <c r="A3465" s="13" t="s">
        <v>211</v>
      </c>
      <c r="B3465" s="13" t="str">
        <f>IFERROR(__xludf.DUMMYFUNCTION("REGEXREPLACE(A3465, ""\d"", """")"),"         Курганская область")</f>
        <v>         Курганская область</v>
      </c>
      <c r="C3465" s="14" t="str">
        <f t="shared" si="15"/>
        <v>Курганская область</v>
      </c>
      <c r="D3465" s="3">
        <f t="shared" si="16"/>
        <v>2</v>
      </c>
      <c r="E3465" s="15" t="s">
        <v>33</v>
      </c>
      <c r="F3465" s="13" t="str">
        <f>IFERROR(__xludf.DUMMYFUNCTION("REGEXEXTRACT(E3465, ""[А-Яа-я].*"")"),"Болезни органов пищеварения")</f>
        <v>Болезни органов пищеварения</v>
      </c>
      <c r="G3465" s="16">
        <f t="shared" si="17"/>
        <v>2</v>
      </c>
      <c r="H3465" s="13" t="s">
        <v>28</v>
      </c>
      <c r="I3465" s="13" t="str">
        <f>IFERROR(__xludf.DUMMYFUNCTION("REGEXREPLACE(H3465, "".*\s"", """")"),"человек")</f>
        <v>человек</v>
      </c>
      <c r="J3465" s="13" t="s">
        <v>29</v>
      </c>
      <c r="K3465" s="17" t="str">
        <f>IFERROR(__xludf.DUMMYFUNCTION("REGEXREPLACE(J3465, ""^[\d\s]+"", """")"),"значение показателя за год")</f>
        <v>значение показателя за год</v>
      </c>
      <c r="L3465" s="16">
        <f t="shared" si="18"/>
        <v>2</v>
      </c>
      <c r="M3465" s="13" t="s">
        <v>30</v>
      </c>
      <c r="N3465" s="13" t="str">
        <f>IFERROR(__xludf.DUMMYFUNCTION("REGEXEXTRACT(M3465, "" (.+)$"")"),"все население")</f>
        <v>все население</v>
      </c>
      <c r="O3465" s="18">
        <v>555.0</v>
      </c>
      <c r="P3465" s="18">
        <v>641.0</v>
      </c>
      <c r="Q3465" s="18">
        <v>719.0</v>
      </c>
      <c r="R3465" s="18">
        <v>702.0</v>
      </c>
      <c r="S3465" s="18">
        <v>690.0</v>
      </c>
      <c r="T3465" s="18">
        <v>624.0</v>
      </c>
      <c r="U3465" s="18">
        <v>618.0</v>
      </c>
      <c r="V3465" s="18">
        <v>650.0</v>
      </c>
      <c r="W3465" s="18">
        <v>678.0</v>
      </c>
      <c r="X3465" s="18">
        <v>619.0</v>
      </c>
      <c r="Y3465" s="18">
        <v>679.0</v>
      </c>
      <c r="Z3465" s="19">
        <f t="shared" si="6"/>
        <v>7175</v>
      </c>
      <c r="AA3465" s="19" t="str">
        <f t="shared" si="19"/>
        <v/>
      </c>
      <c r="AB3465" s="19" t="str">
        <f t="shared" si="8"/>
        <v/>
      </c>
      <c r="AC3465" s="19">
        <f t="shared" si="20"/>
        <v>652.2727273</v>
      </c>
      <c r="AD3465" s="19">
        <f t="shared" si="21"/>
        <v>509.5</v>
      </c>
      <c r="AE3465" s="19" t="str">
        <f t="shared" si="22"/>
        <v>Нет моды</v>
      </c>
      <c r="AF3465" s="19">
        <f t="shared" si="23"/>
        <v>555</v>
      </c>
      <c r="AG3465" s="19">
        <f t="shared" si="24"/>
        <v>719</v>
      </c>
      <c r="AH3465" s="20" t="str">
        <f t="shared" si="14"/>
        <v/>
      </c>
      <c r="AI3465" s="21"/>
      <c r="AJ3465" s="21"/>
      <c r="AK3465" s="21"/>
      <c r="AL3465" s="22">
        <f t="shared" si="25"/>
        <v>1</v>
      </c>
    </row>
    <row r="3466" ht="12.75" customHeight="1">
      <c r="A3466" s="13" t="s">
        <v>211</v>
      </c>
      <c r="B3466" s="13" t="str">
        <f>IFERROR(__xludf.DUMMYFUNCTION("REGEXREPLACE(A3466, ""\d"", """")"),"         Курганская область")</f>
        <v>         Курганская область</v>
      </c>
      <c r="C3466" s="14" t="str">
        <f t="shared" si="15"/>
        <v>Курганская область</v>
      </c>
      <c r="D3466" s="3">
        <f t="shared" si="16"/>
        <v>2</v>
      </c>
      <c r="E3466" s="15" t="s">
        <v>33</v>
      </c>
      <c r="F3466" s="13" t="str">
        <f>IFERROR(__xludf.DUMMYFUNCTION("REGEXEXTRACT(E3466, ""[А-Яа-я].*"")"),"Болезни органов пищеварения")</f>
        <v>Болезни органов пищеварения</v>
      </c>
      <c r="G3466" s="16">
        <f t="shared" si="17"/>
        <v>2</v>
      </c>
      <c r="H3466" s="13" t="s">
        <v>28</v>
      </c>
      <c r="I3466" s="13" t="str">
        <f>IFERROR(__xludf.DUMMYFUNCTION("REGEXREPLACE(H3466, "".*\s"", """")"),"человек")</f>
        <v>человек</v>
      </c>
      <c r="J3466" s="13" t="s">
        <v>29</v>
      </c>
      <c r="K3466" s="17" t="str">
        <f>IFERROR(__xludf.DUMMYFUNCTION("REGEXREPLACE(J3466, ""^[\d\s]+"", """")"),"значение показателя за год")</f>
        <v>значение показателя за год</v>
      </c>
      <c r="L3466" s="16">
        <f t="shared" si="18"/>
        <v>2</v>
      </c>
      <c r="M3466" s="13" t="s">
        <v>31</v>
      </c>
      <c r="N3466" s="13" t="str">
        <f>IFERROR(__xludf.DUMMYFUNCTION("REGEXEXTRACT(M3466, "" (.+)$"")"),"городское население")</f>
        <v>городское население</v>
      </c>
      <c r="O3466" s="18">
        <v>349.0</v>
      </c>
      <c r="P3466" s="18">
        <v>386.0</v>
      </c>
      <c r="Q3466" s="18">
        <v>418.0</v>
      </c>
      <c r="R3466" s="18">
        <v>397.0</v>
      </c>
      <c r="S3466" s="18">
        <v>388.0</v>
      </c>
      <c r="T3466" s="18">
        <v>372.0</v>
      </c>
      <c r="U3466" s="18">
        <v>373.0</v>
      </c>
      <c r="V3466" s="18">
        <v>398.0</v>
      </c>
      <c r="W3466" s="18">
        <v>421.0</v>
      </c>
      <c r="X3466" s="18">
        <v>364.0</v>
      </c>
      <c r="Y3466" s="18">
        <v>416.0</v>
      </c>
      <c r="Z3466" s="19" t="str">
        <f t="shared" si="6"/>
        <v/>
      </c>
      <c r="AA3466" s="19">
        <f t="shared" si="19"/>
        <v>4282</v>
      </c>
      <c r="AB3466" s="19" t="str">
        <f t="shared" si="8"/>
        <v/>
      </c>
      <c r="AC3466" s="19">
        <f t="shared" si="20"/>
        <v>389.2727273</v>
      </c>
      <c r="AD3466" s="19">
        <f t="shared" si="21"/>
        <v>488</v>
      </c>
      <c r="AE3466" s="19" t="str">
        <f t="shared" si="22"/>
        <v>Нет моды</v>
      </c>
      <c r="AF3466" s="19">
        <f t="shared" si="23"/>
        <v>349</v>
      </c>
      <c r="AG3466" s="19">
        <f t="shared" si="24"/>
        <v>421</v>
      </c>
      <c r="AH3466" s="20" t="str">
        <f t="shared" si="14"/>
        <v/>
      </c>
      <c r="AI3466" s="21"/>
      <c r="AJ3466" s="21"/>
      <c r="AK3466" s="21"/>
      <c r="AL3466" s="22">
        <f t="shared" si="25"/>
        <v>1</v>
      </c>
    </row>
    <row r="3467" ht="12.75" customHeight="1">
      <c r="A3467" s="13" t="s">
        <v>211</v>
      </c>
      <c r="B3467" s="13" t="str">
        <f>IFERROR(__xludf.DUMMYFUNCTION("REGEXREPLACE(A3467, ""\d"", """")"),"         Курганская область")</f>
        <v>         Курганская область</v>
      </c>
      <c r="C3467" s="14" t="str">
        <f t="shared" si="15"/>
        <v>Курганская область</v>
      </c>
      <c r="D3467" s="3">
        <f t="shared" si="16"/>
        <v>2</v>
      </c>
      <c r="E3467" s="15" t="s">
        <v>33</v>
      </c>
      <c r="F3467" s="13" t="str">
        <f>IFERROR(__xludf.DUMMYFUNCTION("REGEXEXTRACT(E3467, ""[А-Яа-я].*"")"),"Болезни органов пищеварения")</f>
        <v>Болезни органов пищеварения</v>
      </c>
      <c r="G3467" s="16">
        <f t="shared" si="17"/>
        <v>2</v>
      </c>
      <c r="H3467" s="13" t="s">
        <v>28</v>
      </c>
      <c r="I3467" s="13" t="str">
        <f>IFERROR(__xludf.DUMMYFUNCTION("REGEXREPLACE(H3467, "".*\s"", """")"),"человек")</f>
        <v>человек</v>
      </c>
      <c r="J3467" s="13" t="s">
        <v>29</v>
      </c>
      <c r="K3467" s="17" t="str">
        <f>IFERROR(__xludf.DUMMYFUNCTION("REGEXREPLACE(J3467, ""^[\d\s]+"", """")"),"значение показателя за год")</f>
        <v>значение показателя за год</v>
      </c>
      <c r="L3467" s="16">
        <f t="shared" si="18"/>
        <v>2</v>
      </c>
      <c r="M3467" s="13" t="s">
        <v>32</v>
      </c>
      <c r="N3467" s="13" t="str">
        <f>IFERROR(__xludf.DUMMYFUNCTION("REGEXEXTRACT(M3467, "" (.+)$"")"),"сельское население")</f>
        <v>сельское население</v>
      </c>
      <c r="O3467" s="18">
        <v>206.0</v>
      </c>
      <c r="P3467" s="18">
        <v>255.0</v>
      </c>
      <c r="Q3467" s="18">
        <v>301.0</v>
      </c>
      <c r="R3467" s="18">
        <v>305.0</v>
      </c>
      <c r="S3467" s="18">
        <v>302.0</v>
      </c>
      <c r="T3467" s="18">
        <v>252.0</v>
      </c>
      <c r="U3467" s="18">
        <v>245.0</v>
      </c>
      <c r="V3467" s="18">
        <v>252.0</v>
      </c>
      <c r="W3467" s="18">
        <v>257.0</v>
      </c>
      <c r="X3467" s="18">
        <v>255.0</v>
      </c>
      <c r="Y3467" s="18">
        <v>263.0</v>
      </c>
      <c r="Z3467" s="19" t="str">
        <f t="shared" si="6"/>
        <v/>
      </c>
      <c r="AA3467" s="19" t="str">
        <f t="shared" si="19"/>
        <v/>
      </c>
      <c r="AB3467" s="19">
        <f t="shared" si="8"/>
        <v>2893</v>
      </c>
      <c r="AC3467" s="19">
        <f t="shared" si="20"/>
        <v>263</v>
      </c>
      <c r="AD3467" s="19">
        <f t="shared" si="21"/>
        <v>327</v>
      </c>
      <c r="AE3467" s="19" t="str">
        <f t="shared" si="22"/>
        <v>Нет моды</v>
      </c>
      <c r="AF3467" s="19">
        <f t="shared" si="23"/>
        <v>206</v>
      </c>
      <c r="AG3467" s="19">
        <f t="shared" si="24"/>
        <v>305</v>
      </c>
      <c r="AH3467" s="20" t="str">
        <f t="shared" si="14"/>
        <v>Город: 60%; Село: 40%</v>
      </c>
      <c r="AI3467" s="21"/>
      <c r="AJ3467" s="21"/>
      <c r="AK3467" s="21"/>
      <c r="AL3467" s="22">
        <f t="shared" si="25"/>
        <v>1</v>
      </c>
    </row>
    <row r="3468" ht="12.75" customHeight="1">
      <c r="A3468" s="13" t="s">
        <v>211</v>
      </c>
      <c r="B3468" s="13" t="str">
        <f>IFERROR(__xludf.DUMMYFUNCTION("REGEXREPLACE(A3468, ""\d"", """")"),"         Курганская область")</f>
        <v>         Курганская область</v>
      </c>
      <c r="C3468" s="14" t="str">
        <f t="shared" si="15"/>
        <v>Курганская область</v>
      </c>
      <c r="D3468" s="3">
        <f t="shared" si="16"/>
        <v>2</v>
      </c>
      <c r="E3468" s="15" t="s">
        <v>34</v>
      </c>
      <c r="F3468" s="13" t="str">
        <f>IFERROR(__xludf.DUMMYFUNCTION("REGEXEXTRACT(E3468, ""[А-Яа-я].*"")"),"Болезни системы кровообращения")</f>
        <v>Болезни системы кровообращения</v>
      </c>
      <c r="G3468" s="16">
        <f t="shared" si="17"/>
        <v>2</v>
      </c>
      <c r="H3468" s="13" t="s">
        <v>28</v>
      </c>
      <c r="I3468" s="13" t="str">
        <f>IFERROR(__xludf.DUMMYFUNCTION("REGEXREPLACE(H3468, "".*\s"", """")"),"человек")</f>
        <v>человек</v>
      </c>
      <c r="J3468" s="13" t="s">
        <v>29</v>
      </c>
      <c r="K3468" s="17" t="str">
        <f>IFERROR(__xludf.DUMMYFUNCTION("REGEXREPLACE(J3468, ""^[\d\s]+"", """")"),"значение показателя за год")</f>
        <v>значение показателя за год</v>
      </c>
      <c r="L3468" s="16">
        <f t="shared" si="18"/>
        <v>2</v>
      </c>
      <c r="M3468" s="13" t="s">
        <v>30</v>
      </c>
      <c r="N3468" s="13" t="str">
        <f>IFERROR(__xludf.DUMMYFUNCTION("REGEXEXTRACT(M3468, "" (.+)$"")"),"все население")</f>
        <v>все население</v>
      </c>
      <c r="O3468" s="18">
        <v>5886.0</v>
      </c>
      <c r="P3468" s="18">
        <v>5275.0</v>
      </c>
      <c r="Q3468" s="18">
        <v>5117.0</v>
      </c>
      <c r="R3468" s="18">
        <v>5253.0</v>
      </c>
      <c r="S3468" s="18">
        <v>4750.0</v>
      </c>
      <c r="T3468" s="18">
        <v>4980.0</v>
      </c>
      <c r="U3468" s="18">
        <v>4580.0</v>
      </c>
      <c r="V3468" s="18">
        <v>5107.0</v>
      </c>
      <c r="W3468" s="18">
        <v>5179.0</v>
      </c>
      <c r="X3468" s="18">
        <v>4645.0</v>
      </c>
      <c r="Y3468" s="18">
        <v>4962.0</v>
      </c>
      <c r="Z3468" s="19">
        <f t="shared" si="6"/>
        <v>55734</v>
      </c>
      <c r="AA3468" s="19" t="str">
        <f t="shared" si="19"/>
        <v/>
      </c>
      <c r="AB3468" s="19" t="str">
        <f t="shared" si="8"/>
        <v/>
      </c>
      <c r="AC3468" s="19">
        <f t="shared" si="20"/>
        <v>5066.727273</v>
      </c>
      <c r="AD3468" s="19">
        <f t="shared" si="21"/>
        <v>2442.5</v>
      </c>
      <c r="AE3468" s="19" t="str">
        <f t="shared" si="22"/>
        <v>Нет моды</v>
      </c>
      <c r="AF3468" s="19">
        <f t="shared" si="23"/>
        <v>4580</v>
      </c>
      <c r="AG3468" s="19">
        <f t="shared" si="24"/>
        <v>5886</v>
      </c>
      <c r="AH3468" s="20" t="str">
        <f t="shared" si="14"/>
        <v/>
      </c>
      <c r="AI3468" s="21"/>
      <c r="AJ3468" s="21"/>
      <c r="AK3468" s="21"/>
      <c r="AL3468" s="22">
        <f t="shared" si="25"/>
        <v>1</v>
      </c>
    </row>
    <row r="3469" ht="12.75" customHeight="1">
      <c r="A3469" s="13" t="s">
        <v>211</v>
      </c>
      <c r="B3469" s="13" t="str">
        <f>IFERROR(__xludf.DUMMYFUNCTION("REGEXREPLACE(A3469, ""\d"", """")"),"         Курганская область")</f>
        <v>         Курганская область</v>
      </c>
      <c r="C3469" s="14" t="str">
        <f t="shared" si="15"/>
        <v>Курганская область</v>
      </c>
      <c r="D3469" s="3">
        <f t="shared" si="16"/>
        <v>2</v>
      </c>
      <c r="E3469" s="15" t="s">
        <v>34</v>
      </c>
      <c r="F3469" s="13" t="str">
        <f>IFERROR(__xludf.DUMMYFUNCTION("REGEXEXTRACT(E3469, ""[А-Яа-я].*"")"),"Болезни системы кровообращения")</f>
        <v>Болезни системы кровообращения</v>
      </c>
      <c r="G3469" s="16">
        <f t="shared" si="17"/>
        <v>2</v>
      </c>
      <c r="H3469" s="13" t="s">
        <v>28</v>
      </c>
      <c r="I3469" s="13" t="str">
        <f>IFERROR(__xludf.DUMMYFUNCTION("REGEXREPLACE(H3469, "".*\s"", """")"),"человек")</f>
        <v>человек</v>
      </c>
      <c r="J3469" s="13" t="s">
        <v>29</v>
      </c>
      <c r="K3469" s="17" t="str">
        <f>IFERROR(__xludf.DUMMYFUNCTION("REGEXREPLACE(J3469, ""^[\d\s]+"", """")"),"значение показателя за год")</f>
        <v>значение показателя за год</v>
      </c>
      <c r="L3469" s="16">
        <f t="shared" si="18"/>
        <v>2</v>
      </c>
      <c r="M3469" s="13" t="s">
        <v>31</v>
      </c>
      <c r="N3469" s="13" t="str">
        <f>IFERROR(__xludf.DUMMYFUNCTION("REGEXEXTRACT(M3469, "" (.+)$"")"),"городское население")</f>
        <v>городское население</v>
      </c>
      <c r="O3469" s="18">
        <v>3436.0</v>
      </c>
      <c r="P3469" s="18">
        <v>3176.0</v>
      </c>
      <c r="Q3469" s="18">
        <v>2996.0</v>
      </c>
      <c r="R3469" s="18">
        <v>2939.0</v>
      </c>
      <c r="S3469" s="18">
        <v>2663.0</v>
      </c>
      <c r="T3469" s="18">
        <v>2932.0</v>
      </c>
      <c r="U3469" s="18">
        <v>2744.0</v>
      </c>
      <c r="V3469" s="18">
        <v>3157.0</v>
      </c>
      <c r="W3469" s="18">
        <v>3087.0</v>
      </c>
      <c r="X3469" s="18">
        <v>2857.0</v>
      </c>
      <c r="Y3469" s="18">
        <v>3000.0</v>
      </c>
      <c r="Z3469" s="19" t="str">
        <f t="shared" si="6"/>
        <v/>
      </c>
      <c r="AA3469" s="19">
        <f t="shared" si="19"/>
        <v>32987</v>
      </c>
      <c r="AB3469" s="19" t="str">
        <f t="shared" si="8"/>
        <v/>
      </c>
      <c r="AC3469" s="19">
        <f t="shared" si="20"/>
        <v>2998.818182</v>
      </c>
      <c r="AD3469" s="19">
        <f t="shared" si="21"/>
        <v>4008</v>
      </c>
      <c r="AE3469" s="19" t="str">
        <f t="shared" si="22"/>
        <v>Нет моды</v>
      </c>
      <c r="AF3469" s="19">
        <f t="shared" si="23"/>
        <v>2663</v>
      </c>
      <c r="AG3469" s="19">
        <f t="shared" si="24"/>
        <v>3436</v>
      </c>
      <c r="AH3469" s="20" t="str">
        <f t="shared" si="14"/>
        <v/>
      </c>
      <c r="AI3469" s="21"/>
      <c r="AJ3469" s="21"/>
      <c r="AK3469" s="21"/>
      <c r="AL3469" s="22">
        <f t="shared" si="25"/>
        <v>1</v>
      </c>
    </row>
    <row r="3470" ht="12.75" customHeight="1">
      <c r="A3470" s="13" t="s">
        <v>211</v>
      </c>
      <c r="B3470" s="13" t="str">
        <f>IFERROR(__xludf.DUMMYFUNCTION("REGEXREPLACE(A3470, ""\d"", """")"),"         Курганская область")</f>
        <v>         Курганская область</v>
      </c>
      <c r="C3470" s="14" t="str">
        <f t="shared" si="15"/>
        <v>Курганская область</v>
      </c>
      <c r="D3470" s="3">
        <f t="shared" si="16"/>
        <v>2</v>
      </c>
      <c r="E3470" s="15" t="s">
        <v>34</v>
      </c>
      <c r="F3470" s="13" t="str">
        <f>IFERROR(__xludf.DUMMYFUNCTION("REGEXEXTRACT(E3470, ""[А-Яа-я].*"")"),"Болезни системы кровообращения")</f>
        <v>Болезни системы кровообращения</v>
      </c>
      <c r="G3470" s="16">
        <f t="shared" si="17"/>
        <v>2</v>
      </c>
      <c r="H3470" s="13" t="s">
        <v>28</v>
      </c>
      <c r="I3470" s="13" t="str">
        <f>IFERROR(__xludf.DUMMYFUNCTION("REGEXREPLACE(H3470, "".*\s"", """")"),"человек")</f>
        <v>человек</v>
      </c>
      <c r="J3470" s="13" t="s">
        <v>29</v>
      </c>
      <c r="K3470" s="17" t="str">
        <f>IFERROR(__xludf.DUMMYFUNCTION("REGEXREPLACE(J3470, ""^[\d\s]+"", """")"),"значение показателя за год")</f>
        <v>значение показателя за год</v>
      </c>
      <c r="L3470" s="16">
        <f t="shared" si="18"/>
        <v>2</v>
      </c>
      <c r="M3470" s="13" t="s">
        <v>32</v>
      </c>
      <c r="N3470" s="13" t="str">
        <f>IFERROR(__xludf.DUMMYFUNCTION("REGEXEXTRACT(M3470, "" (.+)$"")"),"сельское население")</f>
        <v>сельское население</v>
      </c>
      <c r="O3470" s="18">
        <v>2450.0</v>
      </c>
      <c r="P3470" s="18">
        <v>2099.0</v>
      </c>
      <c r="Q3470" s="18">
        <v>2121.0</v>
      </c>
      <c r="R3470" s="18">
        <v>2314.0</v>
      </c>
      <c r="S3470" s="18">
        <v>2087.0</v>
      </c>
      <c r="T3470" s="18">
        <v>2048.0</v>
      </c>
      <c r="U3470" s="18">
        <v>1836.0</v>
      </c>
      <c r="V3470" s="18">
        <v>1950.0</v>
      </c>
      <c r="W3470" s="18">
        <v>2092.0</v>
      </c>
      <c r="X3470" s="18">
        <v>1788.0</v>
      </c>
      <c r="Y3470" s="18">
        <v>1962.0</v>
      </c>
      <c r="Z3470" s="19" t="str">
        <f t="shared" si="6"/>
        <v/>
      </c>
      <c r="AA3470" s="19" t="str">
        <f t="shared" si="19"/>
        <v/>
      </c>
      <c r="AB3470" s="19">
        <f t="shared" si="8"/>
        <v>22747</v>
      </c>
      <c r="AC3470" s="19">
        <f t="shared" si="20"/>
        <v>2067.909091</v>
      </c>
      <c r="AD3470" s="19">
        <f t="shared" si="21"/>
        <v>2556.5</v>
      </c>
      <c r="AE3470" s="19" t="str">
        <f t="shared" si="22"/>
        <v>Нет моды</v>
      </c>
      <c r="AF3470" s="19">
        <f t="shared" si="23"/>
        <v>1788</v>
      </c>
      <c r="AG3470" s="19">
        <f t="shared" si="24"/>
        <v>2450</v>
      </c>
      <c r="AH3470" s="20" t="str">
        <f t="shared" si="14"/>
        <v>Город: 59%; Село: 41%</v>
      </c>
      <c r="AI3470" s="21"/>
      <c r="AJ3470" s="21"/>
      <c r="AK3470" s="21"/>
      <c r="AL3470" s="22">
        <f t="shared" si="25"/>
        <v>1</v>
      </c>
    </row>
    <row r="3471" ht="12.75" customHeight="1">
      <c r="A3471" s="13" t="s">
        <v>211</v>
      </c>
      <c r="B3471" s="13" t="str">
        <f>IFERROR(__xludf.DUMMYFUNCTION("REGEXREPLACE(A3471, ""\d"", """")"),"         Курганская область")</f>
        <v>         Курганская область</v>
      </c>
      <c r="C3471" s="14" t="str">
        <f t="shared" si="15"/>
        <v>Курганская область</v>
      </c>
      <c r="D3471" s="3">
        <f t="shared" si="16"/>
        <v>2</v>
      </c>
      <c r="E3471" s="15" t="s">
        <v>35</v>
      </c>
      <c r="F3471" s="13" t="str">
        <f>IFERROR(__xludf.DUMMYFUNCTION("REGEXEXTRACT(E3471, ""[А-Яа-я].*"")"),"внешние причины")</f>
        <v>внешние причины</v>
      </c>
      <c r="G3471" s="16">
        <f t="shared" si="17"/>
        <v>2</v>
      </c>
      <c r="H3471" s="13" t="s">
        <v>28</v>
      </c>
      <c r="I3471" s="13" t="str">
        <f>IFERROR(__xludf.DUMMYFUNCTION("REGEXREPLACE(H3471, "".*\s"", """")"),"человек")</f>
        <v>человек</v>
      </c>
      <c r="J3471" s="13" t="s">
        <v>29</v>
      </c>
      <c r="K3471" s="17" t="str">
        <f>IFERROR(__xludf.DUMMYFUNCTION("REGEXREPLACE(J3471, ""^[\d\s]+"", """")"),"значение показателя за год")</f>
        <v>значение показателя за год</v>
      </c>
      <c r="L3471" s="16">
        <f t="shared" si="18"/>
        <v>2</v>
      </c>
      <c r="M3471" s="13" t="s">
        <v>30</v>
      </c>
      <c r="N3471" s="13" t="str">
        <f>IFERROR(__xludf.DUMMYFUNCTION("REGEXEXTRACT(M3471, "" (.+)$"")"),"все население")</f>
        <v>все население</v>
      </c>
      <c r="O3471" s="18">
        <v>1698.0</v>
      </c>
      <c r="P3471" s="18">
        <v>1551.0</v>
      </c>
      <c r="Q3471" s="18">
        <v>1501.0</v>
      </c>
      <c r="R3471" s="18">
        <v>1353.0</v>
      </c>
      <c r="S3471" s="18">
        <v>1275.0</v>
      </c>
      <c r="T3471" s="18">
        <v>1233.0</v>
      </c>
      <c r="U3471" s="18">
        <v>1152.0</v>
      </c>
      <c r="V3471" s="18">
        <v>1094.0</v>
      </c>
      <c r="W3471" s="18">
        <v>1104.0</v>
      </c>
      <c r="X3471" s="18">
        <v>1240.0</v>
      </c>
      <c r="Y3471" s="18">
        <v>1323.0</v>
      </c>
      <c r="Z3471" s="19">
        <f t="shared" si="6"/>
        <v>14524</v>
      </c>
      <c r="AA3471" s="19" t="str">
        <f t="shared" si="19"/>
        <v/>
      </c>
      <c r="AB3471" s="19" t="str">
        <f t="shared" si="8"/>
        <v/>
      </c>
      <c r="AC3471" s="19">
        <f t="shared" si="20"/>
        <v>1320.363636</v>
      </c>
      <c r="AD3471" s="19">
        <f t="shared" si="21"/>
        <v>1743</v>
      </c>
      <c r="AE3471" s="19" t="str">
        <f t="shared" si="22"/>
        <v>Нет моды</v>
      </c>
      <c r="AF3471" s="19">
        <f t="shared" si="23"/>
        <v>1094</v>
      </c>
      <c r="AG3471" s="19">
        <f t="shared" si="24"/>
        <v>1698</v>
      </c>
      <c r="AH3471" s="20" t="str">
        <f t="shared" si="14"/>
        <v/>
      </c>
      <c r="AI3471" s="21"/>
      <c r="AJ3471" s="21"/>
      <c r="AK3471" s="21"/>
      <c r="AL3471" s="22">
        <f t="shared" si="25"/>
        <v>1</v>
      </c>
    </row>
    <row r="3472" ht="12.75" customHeight="1">
      <c r="A3472" s="13" t="s">
        <v>211</v>
      </c>
      <c r="B3472" s="13" t="str">
        <f>IFERROR(__xludf.DUMMYFUNCTION("REGEXREPLACE(A3472, ""\d"", """")"),"         Курганская область")</f>
        <v>         Курганская область</v>
      </c>
      <c r="C3472" s="14" t="str">
        <f t="shared" si="15"/>
        <v>Курганская область</v>
      </c>
      <c r="D3472" s="3">
        <f t="shared" si="16"/>
        <v>2</v>
      </c>
      <c r="E3472" s="15" t="s">
        <v>35</v>
      </c>
      <c r="F3472" s="13" t="str">
        <f>IFERROR(__xludf.DUMMYFUNCTION("REGEXEXTRACT(E3472, ""[А-Яа-я].*"")"),"внешние причины")</f>
        <v>внешние причины</v>
      </c>
      <c r="G3472" s="16">
        <f t="shared" si="17"/>
        <v>2</v>
      </c>
      <c r="H3472" s="13" t="s">
        <v>28</v>
      </c>
      <c r="I3472" s="13" t="str">
        <f>IFERROR(__xludf.DUMMYFUNCTION("REGEXREPLACE(H3472, "".*\s"", """")"),"человек")</f>
        <v>человек</v>
      </c>
      <c r="J3472" s="13" t="s">
        <v>29</v>
      </c>
      <c r="K3472" s="17" t="str">
        <f>IFERROR(__xludf.DUMMYFUNCTION("REGEXREPLACE(J3472, ""^[\d\s]+"", """")"),"значение показателя за год")</f>
        <v>значение показателя за год</v>
      </c>
      <c r="L3472" s="16">
        <f t="shared" si="18"/>
        <v>2</v>
      </c>
      <c r="M3472" s="13" t="s">
        <v>31</v>
      </c>
      <c r="N3472" s="13" t="str">
        <f>IFERROR(__xludf.DUMMYFUNCTION("REGEXEXTRACT(M3472, "" (.+)$"")"),"городское население")</f>
        <v>городское население</v>
      </c>
      <c r="O3472" s="18">
        <v>914.0</v>
      </c>
      <c r="P3472" s="18">
        <v>818.0</v>
      </c>
      <c r="Q3472" s="18">
        <v>813.0</v>
      </c>
      <c r="R3472" s="18">
        <v>740.0</v>
      </c>
      <c r="S3472" s="18">
        <v>729.0</v>
      </c>
      <c r="T3472" s="18">
        <v>700.0</v>
      </c>
      <c r="U3472" s="18">
        <v>659.0</v>
      </c>
      <c r="V3472" s="18">
        <v>596.0</v>
      </c>
      <c r="W3472" s="18">
        <v>635.0</v>
      </c>
      <c r="X3472" s="18">
        <v>720.0</v>
      </c>
      <c r="Y3472" s="18">
        <v>740.0</v>
      </c>
      <c r="Z3472" s="19" t="str">
        <f t="shared" si="6"/>
        <v/>
      </c>
      <c r="AA3472" s="19">
        <f t="shared" si="19"/>
        <v>8064</v>
      </c>
      <c r="AB3472" s="19" t="str">
        <f t="shared" si="8"/>
        <v/>
      </c>
      <c r="AC3472" s="19">
        <f t="shared" si="20"/>
        <v>733.0909091</v>
      </c>
      <c r="AD3472" s="19">
        <f t="shared" si="21"/>
        <v>1004</v>
      </c>
      <c r="AE3472" s="19" t="str">
        <f t="shared" si="22"/>
        <v>Нет моды</v>
      </c>
      <c r="AF3472" s="19">
        <f t="shared" si="23"/>
        <v>596</v>
      </c>
      <c r="AG3472" s="19">
        <f t="shared" si="24"/>
        <v>914</v>
      </c>
      <c r="AH3472" s="20" t="str">
        <f t="shared" si="14"/>
        <v/>
      </c>
      <c r="AI3472" s="21"/>
      <c r="AJ3472" s="21"/>
      <c r="AK3472" s="21"/>
      <c r="AL3472" s="22">
        <f t="shared" si="25"/>
        <v>1</v>
      </c>
    </row>
    <row r="3473" ht="12.75" customHeight="1">
      <c r="A3473" s="13" t="s">
        <v>211</v>
      </c>
      <c r="B3473" s="13" t="str">
        <f>IFERROR(__xludf.DUMMYFUNCTION("REGEXREPLACE(A3473, ""\d"", """")"),"         Курганская область")</f>
        <v>         Курганская область</v>
      </c>
      <c r="C3473" s="14" t="str">
        <f t="shared" si="15"/>
        <v>Курганская область</v>
      </c>
      <c r="D3473" s="3">
        <f t="shared" si="16"/>
        <v>2</v>
      </c>
      <c r="E3473" s="15" t="s">
        <v>35</v>
      </c>
      <c r="F3473" s="13" t="str">
        <f>IFERROR(__xludf.DUMMYFUNCTION("REGEXEXTRACT(E3473, ""[А-Яа-я].*"")"),"внешние причины")</f>
        <v>внешние причины</v>
      </c>
      <c r="G3473" s="16">
        <f t="shared" si="17"/>
        <v>2</v>
      </c>
      <c r="H3473" s="13" t="s">
        <v>28</v>
      </c>
      <c r="I3473" s="13" t="str">
        <f>IFERROR(__xludf.DUMMYFUNCTION("REGEXREPLACE(H3473, "".*\s"", """")"),"человек")</f>
        <v>человек</v>
      </c>
      <c r="J3473" s="13" t="s">
        <v>29</v>
      </c>
      <c r="K3473" s="17" t="str">
        <f>IFERROR(__xludf.DUMMYFUNCTION("REGEXREPLACE(J3473, ""^[\d\s]+"", """")"),"значение показателя за год")</f>
        <v>значение показателя за год</v>
      </c>
      <c r="L3473" s="16">
        <f t="shared" si="18"/>
        <v>2</v>
      </c>
      <c r="M3473" s="13" t="s">
        <v>32</v>
      </c>
      <c r="N3473" s="13" t="str">
        <f>IFERROR(__xludf.DUMMYFUNCTION("REGEXEXTRACT(M3473, "" (.+)$"")"),"сельское население")</f>
        <v>сельское население</v>
      </c>
      <c r="O3473" s="18">
        <v>784.0</v>
      </c>
      <c r="P3473" s="18">
        <v>733.0</v>
      </c>
      <c r="Q3473" s="18">
        <v>688.0</v>
      </c>
      <c r="R3473" s="18">
        <v>613.0</v>
      </c>
      <c r="S3473" s="18">
        <v>546.0</v>
      </c>
      <c r="T3473" s="18">
        <v>533.0</v>
      </c>
      <c r="U3473" s="18">
        <v>493.0</v>
      </c>
      <c r="V3473" s="18">
        <v>498.0</v>
      </c>
      <c r="W3473" s="18">
        <v>469.0</v>
      </c>
      <c r="X3473" s="18">
        <v>520.0</v>
      </c>
      <c r="Y3473" s="18">
        <v>583.0</v>
      </c>
      <c r="Z3473" s="19" t="str">
        <f t="shared" si="6"/>
        <v/>
      </c>
      <c r="AA3473" s="19" t="str">
        <f t="shared" si="19"/>
        <v/>
      </c>
      <c r="AB3473" s="19">
        <f t="shared" si="8"/>
        <v>6460</v>
      </c>
      <c r="AC3473" s="19">
        <f t="shared" si="20"/>
        <v>587.2727273</v>
      </c>
      <c r="AD3473" s="19">
        <f t="shared" si="21"/>
        <v>673.5</v>
      </c>
      <c r="AE3473" s="19" t="str">
        <f t="shared" si="22"/>
        <v>Нет моды</v>
      </c>
      <c r="AF3473" s="19">
        <f t="shared" si="23"/>
        <v>469</v>
      </c>
      <c r="AG3473" s="19">
        <f t="shared" si="24"/>
        <v>784</v>
      </c>
      <c r="AH3473" s="20" t="str">
        <f t="shared" si="14"/>
        <v>Город: 56%; Село: 44%</v>
      </c>
      <c r="AI3473" s="21"/>
      <c r="AJ3473" s="21"/>
      <c r="AK3473" s="21"/>
      <c r="AL3473" s="22">
        <f t="shared" si="25"/>
        <v>1</v>
      </c>
    </row>
    <row r="3474" ht="12.75" customHeight="1">
      <c r="A3474" s="13" t="s">
        <v>211</v>
      </c>
      <c r="B3474" s="13" t="str">
        <f>IFERROR(__xludf.DUMMYFUNCTION("REGEXREPLACE(A3474, ""\d"", """")"),"         Курганская область")</f>
        <v>         Курганская область</v>
      </c>
      <c r="C3474" s="14" t="str">
        <f t="shared" si="15"/>
        <v>Курганская область</v>
      </c>
      <c r="D3474" s="3">
        <f t="shared" si="16"/>
        <v>2</v>
      </c>
      <c r="E3474" s="15" t="s">
        <v>36</v>
      </c>
      <c r="F3474" s="13" t="str">
        <f>IFERROR(__xludf.DUMMYFUNCTION("REGEXEXTRACT(E3474,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74" s="16">
        <f t="shared" si="17"/>
        <v>2</v>
      </c>
      <c r="H3474" s="13" t="s">
        <v>28</v>
      </c>
      <c r="I3474" s="13" t="str">
        <f>IFERROR(__xludf.DUMMYFUNCTION("REGEXREPLACE(H3474, "".*\s"", """")"),"человек")</f>
        <v>человек</v>
      </c>
      <c r="J3474" s="13" t="s">
        <v>29</v>
      </c>
      <c r="K3474" s="17" t="str">
        <f>IFERROR(__xludf.DUMMYFUNCTION("REGEXREPLACE(J3474, ""^[\d\s]+"", """")"),"значение показателя за год")</f>
        <v>значение показателя за год</v>
      </c>
      <c r="L3474" s="16">
        <f t="shared" si="18"/>
        <v>2</v>
      </c>
      <c r="M3474" s="13" t="s">
        <v>30</v>
      </c>
      <c r="N3474" s="13" t="str">
        <f>IFERROR(__xludf.DUMMYFUNCTION("REGEXEXTRACT(M3474, "" (.+)$"")"),"все население")</f>
        <v>все население</v>
      </c>
      <c r="O3474" s="18">
        <v>32.0</v>
      </c>
      <c r="P3474" s="18">
        <v>32.0</v>
      </c>
      <c r="Q3474" s="18">
        <v>31.0</v>
      </c>
      <c r="R3474" s="18">
        <v>31.0</v>
      </c>
      <c r="S3474" s="23" t="s">
        <v>37</v>
      </c>
      <c r="T3474" s="23" t="s">
        <v>37</v>
      </c>
      <c r="U3474" s="23" t="s">
        <v>37</v>
      </c>
      <c r="V3474" s="23" t="s">
        <v>37</v>
      </c>
      <c r="W3474" s="23" t="s">
        <v>37</v>
      </c>
      <c r="X3474" s="23" t="s">
        <v>37</v>
      </c>
      <c r="Y3474" s="23" t="s">
        <v>37</v>
      </c>
      <c r="Z3474" s="19">
        <f t="shared" si="6"/>
        <v>126</v>
      </c>
      <c r="AA3474" s="19" t="str">
        <f t="shared" si="19"/>
        <v/>
      </c>
      <c r="AB3474" s="19" t="str">
        <f t="shared" si="8"/>
        <v/>
      </c>
      <c r="AC3474" s="19">
        <f t="shared" si="20"/>
        <v>31.5</v>
      </c>
      <c r="AD3474" s="19">
        <f t="shared" si="21"/>
        <v>520</v>
      </c>
      <c r="AE3474" s="19" t="str">
        <f t="shared" si="22"/>
        <v>Нет моды</v>
      </c>
      <c r="AF3474" s="19">
        <f t="shared" si="23"/>
        <v>31</v>
      </c>
      <c r="AG3474" s="19">
        <f t="shared" si="24"/>
        <v>32</v>
      </c>
      <c r="AH3474" s="20" t="str">
        <f t="shared" si="14"/>
        <v/>
      </c>
      <c r="AI3474" s="24"/>
      <c r="AJ3474" s="24"/>
      <c r="AK3474" s="24"/>
      <c r="AL3474" s="22">
        <f t="shared" si="25"/>
        <v>1</v>
      </c>
    </row>
    <row r="3475" ht="12.75" customHeight="1">
      <c r="A3475" s="13" t="s">
        <v>211</v>
      </c>
      <c r="B3475" s="13" t="str">
        <f>IFERROR(__xludf.DUMMYFUNCTION("REGEXREPLACE(A3475, ""\d"", """")"),"         Курганская область")</f>
        <v>         Курганская область</v>
      </c>
      <c r="C3475" s="14" t="str">
        <f t="shared" si="15"/>
        <v>Курганская область</v>
      </c>
      <c r="D3475" s="3">
        <f t="shared" si="16"/>
        <v>2</v>
      </c>
      <c r="E3475" s="15" t="s">
        <v>36</v>
      </c>
      <c r="F3475" s="13" t="str">
        <f>IFERROR(__xludf.DUMMYFUNCTION("REGEXEXTRACT(E3475,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75" s="16">
        <f t="shared" si="17"/>
        <v>2</v>
      </c>
      <c r="H3475" s="13" t="s">
        <v>28</v>
      </c>
      <c r="I3475" s="13" t="str">
        <f>IFERROR(__xludf.DUMMYFUNCTION("REGEXREPLACE(H3475, "".*\s"", """")"),"человек")</f>
        <v>человек</v>
      </c>
      <c r="J3475" s="13" t="s">
        <v>29</v>
      </c>
      <c r="K3475" s="17" t="str">
        <f>IFERROR(__xludf.DUMMYFUNCTION("REGEXREPLACE(J3475, ""^[\d\s]+"", """")"),"значение показателя за год")</f>
        <v>значение показателя за год</v>
      </c>
      <c r="L3475" s="16">
        <f t="shared" si="18"/>
        <v>2</v>
      </c>
      <c r="M3475" s="13" t="s">
        <v>31</v>
      </c>
      <c r="N3475" s="13" t="str">
        <f>IFERROR(__xludf.DUMMYFUNCTION("REGEXEXTRACT(M3475, "" (.+)$"")"),"городское население")</f>
        <v>городское население</v>
      </c>
      <c r="O3475" s="18">
        <v>21.0</v>
      </c>
      <c r="P3475" s="18">
        <v>12.0</v>
      </c>
      <c r="Q3475" s="18">
        <v>11.0</v>
      </c>
      <c r="R3475" s="18">
        <v>17.0</v>
      </c>
      <c r="S3475" s="23" t="s">
        <v>37</v>
      </c>
      <c r="T3475" s="23" t="s">
        <v>37</v>
      </c>
      <c r="U3475" s="23" t="s">
        <v>37</v>
      </c>
      <c r="V3475" s="23" t="s">
        <v>37</v>
      </c>
      <c r="W3475" s="23" t="s">
        <v>37</v>
      </c>
      <c r="X3475" s="23" t="s">
        <v>37</v>
      </c>
      <c r="Y3475" s="23" t="s">
        <v>37</v>
      </c>
      <c r="Z3475" s="19" t="str">
        <f t="shared" si="6"/>
        <v/>
      </c>
      <c r="AA3475" s="19">
        <f t="shared" si="19"/>
        <v>61</v>
      </c>
      <c r="AB3475" s="19" t="str">
        <f t="shared" si="8"/>
        <v/>
      </c>
      <c r="AC3475" s="19">
        <f t="shared" si="20"/>
        <v>15.25</v>
      </c>
      <c r="AD3475" s="19">
        <f t="shared" si="21"/>
        <v>26</v>
      </c>
      <c r="AE3475" s="19" t="str">
        <f t="shared" si="22"/>
        <v>Нет моды</v>
      </c>
      <c r="AF3475" s="19">
        <f t="shared" si="23"/>
        <v>11</v>
      </c>
      <c r="AG3475" s="19">
        <f t="shared" si="24"/>
        <v>21</v>
      </c>
      <c r="AH3475" s="20" t="str">
        <f t="shared" si="14"/>
        <v/>
      </c>
      <c r="AI3475" s="24"/>
      <c r="AJ3475" s="24"/>
      <c r="AK3475" s="24"/>
      <c r="AL3475" s="22">
        <f t="shared" si="25"/>
        <v>1</v>
      </c>
    </row>
    <row r="3476" ht="12.75" customHeight="1">
      <c r="A3476" s="13" t="s">
        <v>211</v>
      </c>
      <c r="B3476" s="13" t="str">
        <f>IFERROR(__xludf.DUMMYFUNCTION("REGEXREPLACE(A3476, ""\d"", """")"),"         Курганская область")</f>
        <v>         Курганская область</v>
      </c>
      <c r="C3476" s="14" t="str">
        <f t="shared" si="15"/>
        <v>Курганская область</v>
      </c>
      <c r="D3476" s="3">
        <f t="shared" si="16"/>
        <v>2</v>
      </c>
      <c r="E3476" s="15" t="s">
        <v>36</v>
      </c>
      <c r="F3476" s="13" t="str">
        <f>IFERROR(__xludf.DUMMYFUNCTION("REGEXEXTRACT(E3476,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476" s="16">
        <f t="shared" si="17"/>
        <v>2</v>
      </c>
      <c r="H3476" s="13" t="s">
        <v>28</v>
      </c>
      <c r="I3476" s="13" t="str">
        <f>IFERROR(__xludf.DUMMYFUNCTION("REGEXREPLACE(H3476, "".*\s"", """")"),"человек")</f>
        <v>человек</v>
      </c>
      <c r="J3476" s="13" t="s">
        <v>29</v>
      </c>
      <c r="K3476" s="17" t="str">
        <f>IFERROR(__xludf.DUMMYFUNCTION("REGEXREPLACE(J3476, ""^[\d\s]+"", """")"),"значение показателя за год")</f>
        <v>значение показателя за год</v>
      </c>
      <c r="L3476" s="16">
        <f t="shared" si="18"/>
        <v>2</v>
      </c>
      <c r="M3476" s="13" t="s">
        <v>32</v>
      </c>
      <c r="N3476" s="13" t="str">
        <f>IFERROR(__xludf.DUMMYFUNCTION("REGEXEXTRACT(M3476, "" (.+)$"")"),"сельское население")</f>
        <v>сельское население</v>
      </c>
      <c r="O3476" s="18">
        <v>11.0</v>
      </c>
      <c r="P3476" s="18">
        <v>20.0</v>
      </c>
      <c r="Q3476" s="18">
        <v>20.0</v>
      </c>
      <c r="R3476" s="18">
        <v>14.0</v>
      </c>
      <c r="S3476" s="23" t="s">
        <v>37</v>
      </c>
      <c r="T3476" s="23" t="s">
        <v>37</v>
      </c>
      <c r="U3476" s="23" t="s">
        <v>37</v>
      </c>
      <c r="V3476" s="23" t="s">
        <v>37</v>
      </c>
      <c r="W3476" s="23" t="s">
        <v>37</v>
      </c>
      <c r="X3476" s="23" t="s">
        <v>37</v>
      </c>
      <c r="Y3476" s="23" t="s">
        <v>37</v>
      </c>
      <c r="Z3476" s="19" t="str">
        <f t="shared" si="6"/>
        <v/>
      </c>
      <c r="AA3476" s="19" t="str">
        <f t="shared" si="19"/>
        <v/>
      </c>
      <c r="AB3476" s="19">
        <f t="shared" si="8"/>
        <v>65</v>
      </c>
      <c r="AC3476" s="19">
        <f t="shared" si="20"/>
        <v>16.25</v>
      </c>
      <c r="AD3476" s="19">
        <f t="shared" si="21"/>
        <v>15.5</v>
      </c>
      <c r="AE3476" s="19" t="str">
        <f t="shared" si="22"/>
        <v>Нет моды</v>
      </c>
      <c r="AF3476" s="19">
        <f t="shared" si="23"/>
        <v>11</v>
      </c>
      <c r="AG3476" s="19">
        <f t="shared" si="24"/>
        <v>20</v>
      </c>
      <c r="AH3476" s="20" t="str">
        <f t="shared" si="14"/>
        <v>Город: 48%; Село: 52%</v>
      </c>
      <c r="AI3476" s="24"/>
      <c r="AJ3476" s="24"/>
      <c r="AK3476" s="24"/>
      <c r="AL3476" s="22">
        <f t="shared" si="25"/>
        <v>1</v>
      </c>
    </row>
    <row r="3477" ht="12.75" customHeight="1">
      <c r="A3477" s="13" t="s">
        <v>211</v>
      </c>
      <c r="B3477" s="13" t="str">
        <f>IFERROR(__xludf.DUMMYFUNCTION("REGEXREPLACE(A3477, ""\d"", """")"),"         Курганская область")</f>
        <v>         Курганская область</v>
      </c>
      <c r="C3477" s="14" t="str">
        <f t="shared" si="15"/>
        <v>Курганская область</v>
      </c>
      <c r="D3477" s="3">
        <f t="shared" si="16"/>
        <v>2</v>
      </c>
      <c r="E3477" s="15" t="s">
        <v>38</v>
      </c>
      <c r="F3477" s="13" t="str">
        <f>IFERROR(__xludf.DUMMYFUNCTION("REGEXEXTRACT(E3477, ""[А-Яа-я].*"")"),"все виды транспортных несчастных случаев")</f>
        <v>все виды транспортных несчастных случаев</v>
      </c>
      <c r="G3477" s="16">
        <f t="shared" si="17"/>
        <v>2</v>
      </c>
      <c r="H3477" s="13" t="s">
        <v>28</v>
      </c>
      <c r="I3477" s="13" t="str">
        <f>IFERROR(__xludf.DUMMYFUNCTION("REGEXREPLACE(H3477, "".*\s"", """")"),"человек")</f>
        <v>человек</v>
      </c>
      <c r="J3477" s="13" t="s">
        <v>29</v>
      </c>
      <c r="K3477" s="17" t="str">
        <f>IFERROR(__xludf.DUMMYFUNCTION("REGEXREPLACE(J3477, ""^[\d\s]+"", """")"),"значение показателя за год")</f>
        <v>значение показателя за год</v>
      </c>
      <c r="L3477" s="16">
        <f t="shared" si="18"/>
        <v>2</v>
      </c>
      <c r="M3477" s="13" t="s">
        <v>30</v>
      </c>
      <c r="N3477" s="13" t="str">
        <f>IFERROR(__xludf.DUMMYFUNCTION("REGEXEXTRACT(M3477, "" (.+)$"")"),"все население")</f>
        <v>все население</v>
      </c>
      <c r="O3477" s="18">
        <v>277.0</v>
      </c>
      <c r="P3477" s="18">
        <v>251.0</v>
      </c>
      <c r="Q3477" s="18">
        <v>202.0</v>
      </c>
      <c r="R3477" s="18">
        <v>173.0</v>
      </c>
      <c r="S3477" s="18">
        <v>174.0</v>
      </c>
      <c r="T3477" s="18">
        <v>164.0</v>
      </c>
      <c r="U3477" s="18">
        <v>169.0</v>
      </c>
      <c r="V3477" s="18">
        <v>141.0</v>
      </c>
      <c r="W3477" s="18">
        <v>146.0</v>
      </c>
      <c r="X3477" s="18">
        <v>123.0</v>
      </c>
      <c r="Y3477" s="18">
        <v>164.0</v>
      </c>
      <c r="Z3477" s="19">
        <f t="shared" si="6"/>
        <v>1984</v>
      </c>
      <c r="AA3477" s="19" t="str">
        <f t="shared" si="19"/>
        <v/>
      </c>
      <c r="AB3477" s="19" t="str">
        <f t="shared" si="8"/>
        <v/>
      </c>
      <c r="AC3477" s="19">
        <f t="shared" si="20"/>
        <v>180.3636364</v>
      </c>
      <c r="AD3477" s="19">
        <f t="shared" si="21"/>
        <v>164</v>
      </c>
      <c r="AE3477" s="19" t="str">
        <f t="shared" si="22"/>
        <v>Нет моды</v>
      </c>
      <c r="AF3477" s="19">
        <f t="shared" si="23"/>
        <v>123</v>
      </c>
      <c r="AG3477" s="19">
        <f t="shared" si="24"/>
        <v>277</v>
      </c>
      <c r="AH3477" s="20" t="str">
        <f t="shared" si="14"/>
        <v/>
      </c>
      <c r="AI3477" s="21"/>
      <c r="AJ3477" s="21"/>
      <c r="AK3477" s="21"/>
      <c r="AL3477" s="22">
        <f t="shared" si="25"/>
        <v>1</v>
      </c>
    </row>
    <row r="3478" ht="12.75" customHeight="1">
      <c r="A3478" s="13" t="s">
        <v>211</v>
      </c>
      <c r="B3478" s="13" t="str">
        <f>IFERROR(__xludf.DUMMYFUNCTION("REGEXREPLACE(A3478, ""\d"", """")"),"         Курганская область")</f>
        <v>         Курганская область</v>
      </c>
      <c r="C3478" s="14" t="str">
        <f t="shared" si="15"/>
        <v>Курганская область</v>
      </c>
      <c r="D3478" s="3">
        <f t="shared" si="16"/>
        <v>2</v>
      </c>
      <c r="E3478" s="15" t="s">
        <v>38</v>
      </c>
      <c r="F3478" s="13" t="str">
        <f>IFERROR(__xludf.DUMMYFUNCTION("REGEXEXTRACT(E3478, ""[А-Яа-я].*"")"),"все виды транспортных несчастных случаев")</f>
        <v>все виды транспортных несчастных случаев</v>
      </c>
      <c r="G3478" s="16">
        <f t="shared" si="17"/>
        <v>2</v>
      </c>
      <c r="H3478" s="13" t="s">
        <v>28</v>
      </c>
      <c r="I3478" s="13" t="str">
        <f>IFERROR(__xludf.DUMMYFUNCTION("REGEXREPLACE(H3478, "".*\s"", """")"),"человек")</f>
        <v>человек</v>
      </c>
      <c r="J3478" s="13" t="s">
        <v>29</v>
      </c>
      <c r="K3478" s="17" t="str">
        <f>IFERROR(__xludf.DUMMYFUNCTION("REGEXREPLACE(J3478, ""^[\d\s]+"", """")"),"значение показателя за год")</f>
        <v>значение показателя за год</v>
      </c>
      <c r="L3478" s="16">
        <f t="shared" si="18"/>
        <v>2</v>
      </c>
      <c r="M3478" s="13" t="s">
        <v>31</v>
      </c>
      <c r="N3478" s="13" t="str">
        <f>IFERROR(__xludf.DUMMYFUNCTION("REGEXEXTRACT(M3478, "" (.+)$"")"),"городское население")</f>
        <v>городское население</v>
      </c>
      <c r="O3478" s="18">
        <v>139.0</v>
      </c>
      <c r="P3478" s="18">
        <v>147.0</v>
      </c>
      <c r="Q3478" s="18">
        <v>117.0</v>
      </c>
      <c r="R3478" s="18">
        <v>98.0</v>
      </c>
      <c r="S3478" s="18">
        <v>101.0</v>
      </c>
      <c r="T3478" s="18">
        <v>99.0</v>
      </c>
      <c r="U3478" s="18">
        <v>90.0</v>
      </c>
      <c r="V3478" s="18">
        <v>80.0</v>
      </c>
      <c r="W3478" s="18">
        <v>77.0</v>
      </c>
      <c r="X3478" s="18">
        <v>71.0</v>
      </c>
      <c r="Y3478" s="18">
        <v>92.0</v>
      </c>
      <c r="Z3478" s="19" t="str">
        <f t="shared" si="6"/>
        <v/>
      </c>
      <c r="AA3478" s="19">
        <f t="shared" si="19"/>
        <v>1111</v>
      </c>
      <c r="AB3478" s="19" t="str">
        <f t="shared" si="8"/>
        <v/>
      </c>
      <c r="AC3478" s="19">
        <f t="shared" si="20"/>
        <v>101</v>
      </c>
      <c r="AD3478" s="19">
        <f t="shared" si="21"/>
        <v>140</v>
      </c>
      <c r="AE3478" s="19" t="str">
        <f t="shared" si="22"/>
        <v>Нет моды</v>
      </c>
      <c r="AF3478" s="19">
        <f t="shared" si="23"/>
        <v>71</v>
      </c>
      <c r="AG3478" s="19">
        <f t="shared" si="24"/>
        <v>147</v>
      </c>
      <c r="AH3478" s="20" t="str">
        <f t="shared" si="14"/>
        <v/>
      </c>
      <c r="AI3478" s="21"/>
      <c r="AJ3478" s="21"/>
      <c r="AK3478" s="21"/>
      <c r="AL3478" s="22">
        <f t="shared" si="25"/>
        <v>1</v>
      </c>
    </row>
    <row r="3479" ht="12.75" customHeight="1">
      <c r="A3479" s="13" t="s">
        <v>211</v>
      </c>
      <c r="B3479" s="13" t="str">
        <f>IFERROR(__xludf.DUMMYFUNCTION("REGEXREPLACE(A3479, ""\d"", """")"),"         Курганская область")</f>
        <v>         Курганская область</v>
      </c>
      <c r="C3479" s="14" t="str">
        <f t="shared" si="15"/>
        <v>Курганская область</v>
      </c>
      <c r="D3479" s="3">
        <f t="shared" si="16"/>
        <v>2</v>
      </c>
      <c r="E3479" s="15" t="s">
        <v>38</v>
      </c>
      <c r="F3479" s="13" t="str">
        <f>IFERROR(__xludf.DUMMYFUNCTION("REGEXEXTRACT(E3479, ""[А-Яа-я].*"")"),"все виды транспортных несчастных случаев")</f>
        <v>все виды транспортных несчастных случаев</v>
      </c>
      <c r="G3479" s="16">
        <f t="shared" si="17"/>
        <v>2</v>
      </c>
      <c r="H3479" s="13" t="s">
        <v>28</v>
      </c>
      <c r="I3479" s="13" t="str">
        <f>IFERROR(__xludf.DUMMYFUNCTION("REGEXREPLACE(H3479, "".*\s"", """")"),"человек")</f>
        <v>человек</v>
      </c>
      <c r="J3479" s="13" t="s">
        <v>29</v>
      </c>
      <c r="K3479" s="17" t="str">
        <f>IFERROR(__xludf.DUMMYFUNCTION("REGEXREPLACE(J3479, ""^[\d\s]+"", """")"),"значение показателя за год")</f>
        <v>значение показателя за год</v>
      </c>
      <c r="L3479" s="16">
        <f t="shared" si="18"/>
        <v>2</v>
      </c>
      <c r="M3479" s="13" t="s">
        <v>32</v>
      </c>
      <c r="N3479" s="13" t="str">
        <f>IFERROR(__xludf.DUMMYFUNCTION("REGEXEXTRACT(M3479, "" (.+)$"")"),"сельское население")</f>
        <v>сельское население</v>
      </c>
      <c r="O3479" s="18">
        <v>138.0</v>
      </c>
      <c r="P3479" s="18">
        <v>104.0</v>
      </c>
      <c r="Q3479" s="18">
        <v>85.0</v>
      </c>
      <c r="R3479" s="18">
        <v>75.0</v>
      </c>
      <c r="S3479" s="18">
        <v>73.0</v>
      </c>
      <c r="T3479" s="18">
        <v>65.0</v>
      </c>
      <c r="U3479" s="18">
        <v>79.0</v>
      </c>
      <c r="V3479" s="18">
        <v>61.0</v>
      </c>
      <c r="W3479" s="18">
        <v>69.0</v>
      </c>
      <c r="X3479" s="18">
        <v>52.0</v>
      </c>
      <c r="Y3479" s="18">
        <v>72.0</v>
      </c>
      <c r="Z3479" s="19" t="str">
        <f t="shared" si="6"/>
        <v/>
      </c>
      <c r="AA3479" s="19" t="str">
        <f t="shared" si="19"/>
        <v/>
      </c>
      <c r="AB3479" s="19">
        <f t="shared" si="8"/>
        <v>873</v>
      </c>
      <c r="AC3479" s="19">
        <f t="shared" si="20"/>
        <v>79.36363636</v>
      </c>
      <c r="AD3479" s="19">
        <f t="shared" si="21"/>
        <v>82.5</v>
      </c>
      <c r="AE3479" s="19" t="str">
        <f t="shared" si="22"/>
        <v>Нет моды</v>
      </c>
      <c r="AF3479" s="19">
        <f t="shared" si="23"/>
        <v>52</v>
      </c>
      <c r="AG3479" s="19">
        <f t="shared" si="24"/>
        <v>138</v>
      </c>
      <c r="AH3479" s="20" t="str">
        <f t="shared" si="14"/>
        <v>Город: 56%; Село: 44%</v>
      </c>
      <c r="AI3479" s="21"/>
      <c r="AJ3479" s="21"/>
      <c r="AK3479" s="21"/>
      <c r="AL3479" s="22">
        <f t="shared" si="25"/>
        <v>1</v>
      </c>
    </row>
    <row r="3480" ht="12.75" customHeight="1">
      <c r="A3480" s="13" t="s">
        <v>211</v>
      </c>
      <c r="B3480" s="13" t="str">
        <f>IFERROR(__xludf.DUMMYFUNCTION("REGEXREPLACE(A3480, ""\d"", """")"),"         Курганская область")</f>
        <v>         Курганская область</v>
      </c>
      <c r="C3480" s="14" t="str">
        <f t="shared" si="15"/>
        <v>Курганская область</v>
      </c>
      <c r="D3480" s="3">
        <f t="shared" si="16"/>
        <v>2</v>
      </c>
      <c r="E3480" s="15" t="s">
        <v>39</v>
      </c>
      <c r="F3480" s="13" t="str">
        <f>IFERROR(__xludf.DUMMYFUNCTION("REGEXEXTRACT(E3480, ""[А-Яа-я].*"")"),"Всего умерших")</f>
        <v>Всего умерших</v>
      </c>
      <c r="G3480" s="16">
        <f t="shared" si="17"/>
        <v>2</v>
      </c>
      <c r="H3480" s="13" t="s">
        <v>28</v>
      </c>
      <c r="I3480" s="13" t="str">
        <f>IFERROR(__xludf.DUMMYFUNCTION("REGEXREPLACE(H3480, "".*\s"", """")"),"человек")</f>
        <v>человек</v>
      </c>
      <c r="J3480" s="13" t="s">
        <v>29</v>
      </c>
      <c r="K3480" s="17" t="str">
        <f>IFERROR(__xludf.DUMMYFUNCTION("REGEXREPLACE(J3480, ""^[\d\s]+"", """")"),"значение показателя за год")</f>
        <v>значение показателя за год</v>
      </c>
      <c r="L3480" s="16">
        <f t="shared" si="18"/>
        <v>2</v>
      </c>
      <c r="M3480" s="13" t="s">
        <v>30</v>
      </c>
      <c r="N3480" s="13" t="str">
        <f>IFERROR(__xludf.DUMMYFUNCTION("REGEXEXTRACT(M3480, "" (.+)$"")"),"все население")</f>
        <v>все население</v>
      </c>
      <c r="O3480" s="18">
        <v>14154.0</v>
      </c>
      <c r="P3480" s="18">
        <v>13899.0</v>
      </c>
      <c r="Q3480" s="18">
        <v>13950.0</v>
      </c>
      <c r="R3480" s="18">
        <v>13608.0</v>
      </c>
      <c r="S3480" s="18">
        <v>12928.0</v>
      </c>
      <c r="T3480" s="18">
        <v>12990.0</v>
      </c>
      <c r="U3480" s="18">
        <v>12651.0</v>
      </c>
      <c r="V3480" s="18">
        <v>14331.0</v>
      </c>
      <c r="W3480" s="18">
        <v>16598.0</v>
      </c>
      <c r="X3480" s="18">
        <v>12612.0</v>
      </c>
      <c r="Y3480" s="18">
        <v>12413.0</v>
      </c>
      <c r="Z3480" s="19">
        <f t="shared" si="6"/>
        <v>150134</v>
      </c>
      <c r="AA3480" s="19" t="str">
        <f t="shared" si="19"/>
        <v/>
      </c>
      <c r="AB3480" s="19" t="str">
        <f t="shared" si="8"/>
        <v/>
      </c>
      <c r="AC3480" s="19">
        <f t="shared" si="20"/>
        <v>13648.54545</v>
      </c>
      <c r="AD3480" s="19">
        <f t="shared" si="21"/>
        <v>6275.5</v>
      </c>
      <c r="AE3480" s="19" t="str">
        <f t="shared" si="22"/>
        <v>Нет моды</v>
      </c>
      <c r="AF3480" s="19">
        <f t="shared" si="23"/>
        <v>12413</v>
      </c>
      <c r="AG3480" s="19">
        <f t="shared" si="24"/>
        <v>16598</v>
      </c>
      <c r="AH3480" s="20" t="str">
        <f t="shared" si="14"/>
        <v/>
      </c>
      <c r="AI3480" s="21"/>
      <c r="AJ3480" s="21"/>
      <c r="AK3480" s="21"/>
      <c r="AL3480" s="22">
        <f t="shared" si="25"/>
        <v>1</v>
      </c>
    </row>
    <row r="3481" ht="12.75" customHeight="1">
      <c r="A3481" s="13" t="s">
        <v>211</v>
      </c>
      <c r="B3481" s="13" t="str">
        <f>IFERROR(__xludf.DUMMYFUNCTION("REGEXREPLACE(A3481, ""\d"", """")"),"         Курганская область")</f>
        <v>         Курганская область</v>
      </c>
      <c r="C3481" s="14" t="str">
        <f t="shared" si="15"/>
        <v>Курганская область</v>
      </c>
      <c r="D3481" s="3">
        <f t="shared" si="16"/>
        <v>2</v>
      </c>
      <c r="E3481" s="15" t="s">
        <v>39</v>
      </c>
      <c r="F3481" s="13" t="str">
        <f>IFERROR(__xludf.DUMMYFUNCTION("REGEXEXTRACT(E3481, ""[А-Яа-я].*"")"),"Всего умерших")</f>
        <v>Всего умерших</v>
      </c>
      <c r="G3481" s="16">
        <f t="shared" si="17"/>
        <v>2</v>
      </c>
      <c r="H3481" s="13" t="s">
        <v>28</v>
      </c>
      <c r="I3481" s="13" t="str">
        <f>IFERROR(__xludf.DUMMYFUNCTION("REGEXREPLACE(H3481, "".*\s"", """")"),"человек")</f>
        <v>человек</v>
      </c>
      <c r="J3481" s="13" t="s">
        <v>29</v>
      </c>
      <c r="K3481" s="17" t="str">
        <f>IFERROR(__xludf.DUMMYFUNCTION("REGEXREPLACE(J3481, ""^[\d\s]+"", """")"),"значение показателя за год")</f>
        <v>значение показателя за год</v>
      </c>
      <c r="L3481" s="16">
        <f t="shared" si="18"/>
        <v>2</v>
      </c>
      <c r="M3481" s="13" t="s">
        <v>31</v>
      </c>
      <c r="N3481" s="13" t="str">
        <f>IFERROR(__xludf.DUMMYFUNCTION("REGEXEXTRACT(M3481, "" (.+)$"")"),"городское население")</f>
        <v>городское население</v>
      </c>
      <c r="O3481" s="18">
        <v>7897.0</v>
      </c>
      <c r="P3481" s="18">
        <v>7908.0</v>
      </c>
      <c r="Q3481" s="18">
        <v>7865.0</v>
      </c>
      <c r="R3481" s="18">
        <v>7736.0</v>
      </c>
      <c r="S3481" s="18">
        <v>7432.0</v>
      </c>
      <c r="T3481" s="18">
        <v>7560.0</v>
      </c>
      <c r="U3481" s="18">
        <v>7439.0</v>
      </c>
      <c r="V3481" s="18">
        <v>8628.0</v>
      </c>
      <c r="W3481" s="18">
        <v>10048.0</v>
      </c>
      <c r="X3481" s="18">
        <v>7511.0</v>
      </c>
      <c r="Y3481" s="18">
        <v>7494.0</v>
      </c>
      <c r="Z3481" s="19" t="str">
        <f t="shared" si="6"/>
        <v/>
      </c>
      <c r="AA3481" s="19">
        <f t="shared" si="19"/>
        <v>87518</v>
      </c>
      <c r="AB3481" s="19" t="str">
        <f t="shared" si="8"/>
        <v/>
      </c>
      <c r="AC3481" s="19">
        <f t="shared" si="20"/>
        <v>7956.181818</v>
      </c>
      <c r="AD3481" s="19">
        <f t="shared" si="21"/>
        <v>11230.5</v>
      </c>
      <c r="AE3481" s="19" t="str">
        <f t="shared" si="22"/>
        <v>Нет моды</v>
      </c>
      <c r="AF3481" s="19">
        <f t="shared" si="23"/>
        <v>7432</v>
      </c>
      <c r="AG3481" s="19">
        <f t="shared" si="24"/>
        <v>10048</v>
      </c>
      <c r="AH3481" s="20" t="str">
        <f t="shared" si="14"/>
        <v/>
      </c>
      <c r="AI3481" s="21"/>
      <c r="AJ3481" s="21"/>
      <c r="AK3481" s="21"/>
      <c r="AL3481" s="22">
        <f t="shared" si="25"/>
        <v>1</v>
      </c>
    </row>
    <row r="3482" ht="12.75" customHeight="1">
      <c r="A3482" s="13" t="s">
        <v>211</v>
      </c>
      <c r="B3482" s="13" t="str">
        <f>IFERROR(__xludf.DUMMYFUNCTION("REGEXREPLACE(A3482, ""\d"", """")"),"         Курганская область")</f>
        <v>         Курганская область</v>
      </c>
      <c r="C3482" s="14" t="str">
        <f t="shared" si="15"/>
        <v>Курганская область</v>
      </c>
      <c r="D3482" s="3">
        <f t="shared" si="16"/>
        <v>2</v>
      </c>
      <c r="E3482" s="15" t="s">
        <v>39</v>
      </c>
      <c r="F3482" s="13" t="str">
        <f>IFERROR(__xludf.DUMMYFUNCTION("REGEXEXTRACT(E3482, ""[А-Яа-я].*"")"),"Всего умерших")</f>
        <v>Всего умерших</v>
      </c>
      <c r="G3482" s="16">
        <f t="shared" si="17"/>
        <v>2</v>
      </c>
      <c r="H3482" s="13" t="s">
        <v>28</v>
      </c>
      <c r="I3482" s="13" t="str">
        <f>IFERROR(__xludf.DUMMYFUNCTION("REGEXREPLACE(H3482, "".*\s"", """")"),"человек")</f>
        <v>человек</v>
      </c>
      <c r="J3482" s="13" t="s">
        <v>29</v>
      </c>
      <c r="K3482" s="17" t="str">
        <f>IFERROR(__xludf.DUMMYFUNCTION("REGEXREPLACE(J3482, ""^[\d\s]+"", """")"),"значение показателя за год")</f>
        <v>значение показателя за год</v>
      </c>
      <c r="L3482" s="16">
        <f t="shared" si="18"/>
        <v>2</v>
      </c>
      <c r="M3482" s="13" t="s">
        <v>32</v>
      </c>
      <c r="N3482" s="13" t="str">
        <f>IFERROR(__xludf.DUMMYFUNCTION("REGEXEXTRACT(M3482, "" (.+)$"")"),"сельское население")</f>
        <v>сельское население</v>
      </c>
      <c r="O3482" s="18">
        <v>6257.0</v>
      </c>
      <c r="P3482" s="18">
        <v>5991.0</v>
      </c>
      <c r="Q3482" s="18">
        <v>6085.0</v>
      </c>
      <c r="R3482" s="18">
        <v>5872.0</v>
      </c>
      <c r="S3482" s="18">
        <v>5496.0</v>
      </c>
      <c r="T3482" s="18">
        <v>5430.0</v>
      </c>
      <c r="U3482" s="18">
        <v>5212.0</v>
      </c>
      <c r="V3482" s="18">
        <v>5703.0</v>
      </c>
      <c r="W3482" s="18">
        <v>6550.0</v>
      </c>
      <c r="X3482" s="18">
        <v>5101.0</v>
      </c>
      <c r="Y3482" s="18">
        <v>4919.0</v>
      </c>
      <c r="Z3482" s="19" t="str">
        <f t="shared" si="6"/>
        <v/>
      </c>
      <c r="AA3482" s="19" t="str">
        <f t="shared" si="19"/>
        <v/>
      </c>
      <c r="AB3482" s="19">
        <f t="shared" si="8"/>
        <v>62616</v>
      </c>
      <c r="AC3482" s="19">
        <f t="shared" si="20"/>
        <v>5692.363636</v>
      </c>
      <c r="AD3482" s="19">
        <f t="shared" si="21"/>
        <v>6991</v>
      </c>
      <c r="AE3482" s="19" t="str">
        <f t="shared" si="22"/>
        <v>Нет моды</v>
      </c>
      <c r="AF3482" s="19">
        <f t="shared" si="23"/>
        <v>4919</v>
      </c>
      <c r="AG3482" s="19">
        <f t="shared" si="24"/>
        <v>6550</v>
      </c>
      <c r="AH3482" s="20" t="str">
        <f t="shared" si="14"/>
        <v>Город: 58%; Село: 42%</v>
      </c>
      <c r="AI3482" s="21"/>
      <c r="AJ3482" s="21"/>
      <c r="AK3482" s="21"/>
      <c r="AL3482" s="22">
        <f t="shared" si="25"/>
        <v>1</v>
      </c>
    </row>
    <row r="3483" ht="12.75" customHeight="1">
      <c r="A3483" s="13" t="s">
        <v>211</v>
      </c>
      <c r="B3483" s="13" t="str">
        <f>IFERROR(__xludf.DUMMYFUNCTION("REGEXREPLACE(A3483, ""\d"", """")"),"         Курганская область")</f>
        <v>         Курганская область</v>
      </c>
      <c r="C3483" s="14" t="str">
        <f t="shared" si="15"/>
        <v>Курганская область</v>
      </c>
      <c r="D3483" s="3">
        <f t="shared" si="16"/>
        <v>2</v>
      </c>
      <c r="E3483" s="15" t="s">
        <v>40</v>
      </c>
      <c r="F3483" s="13" t="str">
        <f>IFERROR(__xludf.DUMMYFUNCTION("REGEXEXTRACT(E3483, ""[А-Яа-я].*"")"),"Злокачественные новообразования")</f>
        <v>Злокачественные новообразования</v>
      </c>
      <c r="G3483" s="16">
        <f t="shared" si="17"/>
        <v>2</v>
      </c>
      <c r="H3483" s="13" t="s">
        <v>28</v>
      </c>
      <c r="I3483" s="13" t="str">
        <f>IFERROR(__xludf.DUMMYFUNCTION("REGEXREPLACE(H3483, "".*\s"", """")"),"человек")</f>
        <v>человек</v>
      </c>
      <c r="J3483" s="13" t="s">
        <v>29</v>
      </c>
      <c r="K3483" s="17" t="str">
        <f>IFERROR(__xludf.DUMMYFUNCTION("REGEXREPLACE(J3483, ""^[\d\s]+"", """")"),"значение показателя за год")</f>
        <v>значение показателя за год</v>
      </c>
      <c r="L3483" s="16">
        <f t="shared" si="18"/>
        <v>2</v>
      </c>
      <c r="M3483" s="13" t="s">
        <v>30</v>
      </c>
      <c r="N3483" s="13" t="str">
        <f>IFERROR(__xludf.DUMMYFUNCTION("REGEXEXTRACT(M3483, "" (.+)$"")"),"все население")</f>
        <v>все население</v>
      </c>
      <c r="O3483" s="18">
        <v>2361.0</v>
      </c>
      <c r="P3483" s="18">
        <v>2049.0</v>
      </c>
      <c r="Q3483" s="18">
        <v>2189.0</v>
      </c>
      <c r="R3483" s="18">
        <v>2196.0</v>
      </c>
      <c r="S3483" s="18">
        <v>1989.0</v>
      </c>
      <c r="T3483" s="18">
        <v>2073.0</v>
      </c>
      <c r="U3483" s="18">
        <v>2102.0</v>
      </c>
      <c r="V3483" s="18">
        <v>2089.0</v>
      </c>
      <c r="W3483" s="18">
        <v>1943.0</v>
      </c>
      <c r="X3483" s="18">
        <v>1951.0</v>
      </c>
      <c r="Y3483" s="18">
        <v>2049.0</v>
      </c>
      <c r="Z3483" s="19">
        <f t="shared" si="6"/>
        <v>22991</v>
      </c>
      <c r="AA3483" s="19" t="str">
        <f t="shared" si="19"/>
        <v/>
      </c>
      <c r="AB3483" s="19" t="str">
        <f t="shared" si="8"/>
        <v/>
      </c>
      <c r="AC3483" s="19">
        <f t="shared" si="20"/>
        <v>2090.090909</v>
      </c>
      <c r="AD3483" s="19">
        <f t="shared" si="21"/>
        <v>3640</v>
      </c>
      <c r="AE3483" s="19" t="str">
        <f t="shared" si="22"/>
        <v>Нет моды</v>
      </c>
      <c r="AF3483" s="19">
        <f t="shared" si="23"/>
        <v>1943</v>
      </c>
      <c r="AG3483" s="19">
        <f t="shared" si="24"/>
        <v>2361</v>
      </c>
      <c r="AH3483" s="20" t="str">
        <f t="shared" si="14"/>
        <v/>
      </c>
      <c r="AI3483" s="21"/>
      <c r="AJ3483" s="21"/>
      <c r="AK3483" s="21"/>
      <c r="AL3483" s="22">
        <f t="shared" si="25"/>
        <v>1</v>
      </c>
    </row>
    <row r="3484" ht="12.75" customHeight="1">
      <c r="A3484" s="13" t="s">
        <v>211</v>
      </c>
      <c r="B3484" s="13" t="str">
        <f>IFERROR(__xludf.DUMMYFUNCTION("REGEXREPLACE(A3484, ""\d"", """")"),"         Курганская область")</f>
        <v>         Курганская область</v>
      </c>
      <c r="C3484" s="14" t="str">
        <f t="shared" si="15"/>
        <v>Курганская область</v>
      </c>
      <c r="D3484" s="3">
        <f t="shared" si="16"/>
        <v>2</v>
      </c>
      <c r="E3484" s="15" t="s">
        <v>40</v>
      </c>
      <c r="F3484" s="13" t="str">
        <f>IFERROR(__xludf.DUMMYFUNCTION("REGEXEXTRACT(E3484, ""[А-Яа-я].*"")"),"Злокачественные новообразования")</f>
        <v>Злокачественные новообразования</v>
      </c>
      <c r="G3484" s="16">
        <f t="shared" si="17"/>
        <v>2</v>
      </c>
      <c r="H3484" s="13" t="s">
        <v>28</v>
      </c>
      <c r="I3484" s="13" t="str">
        <f>IFERROR(__xludf.DUMMYFUNCTION("REGEXREPLACE(H3484, "".*\s"", """")"),"человек")</f>
        <v>человек</v>
      </c>
      <c r="J3484" s="13" t="s">
        <v>29</v>
      </c>
      <c r="K3484" s="17" t="str">
        <f>IFERROR(__xludf.DUMMYFUNCTION("REGEXREPLACE(J3484, ""^[\d\s]+"", """")"),"значение показателя за год")</f>
        <v>значение показателя за год</v>
      </c>
      <c r="L3484" s="16">
        <f t="shared" si="18"/>
        <v>2</v>
      </c>
      <c r="M3484" s="13" t="s">
        <v>31</v>
      </c>
      <c r="N3484" s="13" t="str">
        <f>IFERROR(__xludf.DUMMYFUNCTION("REGEXEXTRACT(M3484, "" (.+)$"")"),"городское население")</f>
        <v>городское население</v>
      </c>
      <c r="O3484" s="18">
        <v>1385.0</v>
      </c>
      <c r="P3484" s="18">
        <v>1216.0</v>
      </c>
      <c r="Q3484" s="18">
        <v>1265.0</v>
      </c>
      <c r="R3484" s="18">
        <v>1312.0</v>
      </c>
      <c r="S3484" s="18">
        <v>1213.0</v>
      </c>
      <c r="T3484" s="18">
        <v>1265.0</v>
      </c>
      <c r="U3484" s="18">
        <v>1273.0</v>
      </c>
      <c r="V3484" s="18">
        <v>1275.0</v>
      </c>
      <c r="W3484" s="18">
        <v>1189.0</v>
      </c>
      <c r="X3484" s="18">
        <v>1179.0</v>
      </c>
      <c r="Y3484" s="18">
        <v>1298.0</v>
      </c>
      <c r="Z3484" s="19" t="str">
        <f t="shared" si="6"/>
        <v/>
      </c>
      <c r="AA3484" s="19">
        <f t="shared" si="19"/>
        <v>13870</v>
      </c>
      <c r="AB3484" s="19" t="str">
        <f t="shared" si="8"/>
        <v/>
      </c>
      <c r="AC3484" s="19">
        <f t="shared" si="20"/>
        <v>1260.909091</v>
      </c>
      <c r="AD3484" s="19">
        <f t="shared" si="21"/>
        <v>1664</v>
      </c>
      <c r="AE3484" s="19" t="str">
        <f t="shared" si="22"/>
        <v>Нет моды</v>
      </c>
      <c r="AF3484" s="19">
        <f t="shared" si="23"/>
        <v>1179</v>
      </c>
      <c r="AG3484" s="19">
        <f t="shared" si="24"/>
        <v>1385</v>
      </c>
      <c r="AH3484" s="20" t="str">
        <f t="shared" si="14"/>
        <v/>
      </c>
      <c r="AI3484" s="21"/>
      <c r="AJ3484" s="21"/>
      <c r="AK3484" s="21"/>
      <c r="AL3484" s="22">
        <f t="shared" si="25"/>
        <v>1</v>
      </c>
    </row>
    <row r="3485" ht="12.75" customHeight="1">
      <c r="A3485" s="13" t="s">
        <v>211</v>
      </c>
      <c r="B3485" s="13" t="str">
        <f>IFERROR(__xludf.DUMMYFUNCTION("REGEXREPLACE(A3485, ""\d"", """")"),"         Курганская область")</f>
        <v>         Курганская область</v>
      </c>
      <c r="C3485" s="14" t="str">
        <f t="shared" si="15"/>
        <v>Курганская область</v>
      </c>
      <c r="D3485" s="3">
        <f t="shared" si="16"/>
        <v>2</v>
      </c>
      <c r="E3485" s="15" t="s">
        <v>40</v>
      </c>
      <c r="F3485" s="13" t="str">
        <f>IFERROR(__xludf.DUMMYFUNCTION("REGEXEXTRACT(E3485, ""[А-Яа-я].*"")"),"Злокачественные новообразования")</f>
        <v>Злокачественные новообразования</v>
      </c>
      <c r="G3485" s="16">
        <f t="shared" si="17"/>
        <v>2</v>
      </c>
      <c r="H3485" s="13" t="s">
        <v>28</v>
      </c>
      <c r="I3485" s="13" t="str">
        <f>IFERROR(__xludf.DUMMYFUNCTION("REGEXREPLACE(H3485, "".*\s"", """")"),"человек")</f>
        <v>человек</v>
      </c>
      <c r="J3485" s="13" t="s">
        <v>29</v>
      </c>
      <c r="K3485" s="17" t="str">
        <f>IFERROR(__xludf.DUMMYFUNCTION("REGEXREPLACE(J3485, ""^[\d\s]+"", """")"),"значение показателя за год")</f>
        <v>значение показателя за год</v>
      </c>
      <c r="L3485" s="16">
        <f t="shared" si="18"/>
        <v>2</v>
      </c>
      <c r="M3485" s="13" t="s">
        <v>32</v>
      </c>
      <c r="N3485" s="13" t="str">
        <f>IFERROR(__xludf.DUMMYFUNCTION("REGEXEXTRACT(M3485, "" (.+)$"")"),"сельское население")</f>
        <v>сельское население</v>
      </c>
      <c r="O3485" s="18">
        <v>976.0</v>
      </c>
      <c r="P3485" s="18">
        <v>833.0</v>
      </c>
      <c r="Q3485" s="18">
        <v>924.0</v>
      </c>
      <c r="R3485" s="18">
        <v>884.0</v>
      </c>
      <c r="S3485" s="18">
        <v>776.0</v>
      </c>
      <c r="T3485" s="18">
        <v>808.0</v>
      </c>
      <c r="U3485" s="18">
        <v>829.0</v>
      </c>
      <c r="V3485" s="18">
        <v>814.0</v>
      </c>
      <c r="W3485" s="18">
        <v>754.0</v>
      </c>
      <c r="X3485" s="18">
        <v>772.0</v>
      </c>
      <c r="Y3485" s="18">
        <v>751.0</v>
      </c>
      <c r="Z3485" s="19" t="str">
        <f t="shared" si="6"/>
        <v/>
      </c>
      <c r="AA3485" s="19" t="str">
        <f t="shared" si="19"/>
        <v/>
      </c>
      <c r="AB3485" s="19">
        <f t="shared" si="8"/>
        <v>9121</v>
      </c>
      <c r="AC3485" s="19">
        <f t="shared" si="20"/>
        <v>829.1818182</v>
      </c>
      <c r="AD3485" s="19">
        <f t="shared" si="21"/>
        <v>1077.5</v>
      </c>
      <c r="AE3485" s="19" t="str">
        <f t="shared" si="22"/>
        <v>Нет моды</v>
      </c>
      <c r="AF3485" s="19">
        <f t="shared" si="23"/>
        <v>751</v>
      </c>
      <c r="AG3485" s="19">
        <f t="shared" si="24"/>
        <v>976</v>
      </c>
      <c r="AH3485" s="20" t="str">
        <f t="shared" si="14"/>
        <v>Город: 60%; Село: 40%</v>
      </c>
      <c r="AI3485" s="21"/>
      <c r="AJ3485" s="21"/>
      <c r="AK3485" s="21"/>
      <c r="AL3485" s="22">
        <f t="shared" si="25"/>
        <v>1</v>
      </c>
    </row>
    <row r="3486" ht="12.75" customHeight="1">
      <c r="A3486" s="13" t="s">
        <v>211</v>
      </c>
      <c r="B3486" s="13" t="str">
        <f>IFERROR(__xludf.DUMMYFUNCTION("REGEXREPLACE(A3486, ""\d"", """")"),"         Курганская область")</f>
        <v>         Курганская область</v>
      </c>
      <c r="C3486" s="14" t="str">
        <f t="shared" si="15"/>
        <v>Курганская область</v>
      </c>
      <c r="D3486" s="3">
        <f t="shared" si="16"/>
        <v>2</v>
      </c>
      <c r="E3486" s="15" t="s">
        <v>41</v>
      </c>
      <c r="F3486" s="13" t="str">
        <f>IFERROR(__xludf.DUMMYFUNCTION("REGEXEXTRACT(E3486, ""[А-Яа-я].*"")"),"Инфекционные и паразитарные болезни")</f>
        <v>Инфекционные и паразитарные болезни</v>
      </c>
      <c r="G3486" s="16">
        <f t="shared" si="17"/>
        <v>2</v>
      </c>
      <c r="H3486" s="13" t="s">
        <v>28</v>
      </c>
      <c r="I3486" s="13" t="str">
        <f>IFERROR(__xludf.DUMMYFUNCTION("REGEXREPLACE(H3486, "".*\s"", """")"),"человек")</f>
        <v>человек</v>
      </c>
      <c r="J3486" s="13" t="s">
        <v>29</v>
      </c>
      <c r="K3486" s="17" t="str">
        <f>IFERROR(__xludf.DUMMYFUNCTION("REGEXREPLACE(J3486, ""^[\d\s]+"", """")"),"значение показателя за год")</f>
        <v>значение показателя за год</v>
      </c>
      <c r="L3486" s="16">
        <f t="shared" si="18"/>
        <v>2</v>
      </c>
      <c r="M3486" s="13" t="s">
        <v>30</v>
      </c>
      <c r="N3486" s="13" t="str">
        <f>IFERROR(__xludf.DUMMYFUNCTION("REGEXEXTRACT(M3486, "" (.+)$"")"),"все население")</f>
        <v>все население</v>
      </c>
      <c r="O3486" s="18">
        <v>372.0</v>
      </c>
      <c r="P3486" s="18">
        <v>366.0</v>
      </c>
      <c r="Q3486" s="18">
        <v>371.0</v>
      </c>
      <c r="R3486" s="18">
        <v>382.0</v>
      </c>
      <c r="S3486" s="18">
        <v>369.0</v>
      </c>
      <c r="T3486" s="18">
        <v>395.0</v>
      </c>
      <c r="U3486" s="18">
        <v>353.0</v>
      </c>
      <c r="V3486" s="18">
        <v>366.0</v>
      </c>
      <c r="W3486" s="18">
        <v>359.0</v>
      </c>
      <c r="X3486" s="18">
        <v>317.0</v>
      </c>
      <c r="Y3486" s="18">
        <v>323.0</v>
      </c>
      <c r="Z3486" s="19">
        <f t="shared" si="6"/>
        <v>3973</v>
      </c>
      <c r="AA3486" s="19" t="str">
        <f t="shared" si="19"/>
        <v/>
      </c>
      <c r="AB3486" s="19" t="str">
        <f t="shared" si="8"/>
        <v/>
      </c>
      <c r="AC3486" s="19">
        <f t="shared" si="20"/>
        <v>361.1818182</v>
      </c>
      <c r="AD3486" s="19">
        <f t="shared" si="21"/>
        <v>573</v>
      </c>
      <c r="AE3486" s="19" t="str">
        <f t="shared" si="22"/>
        <v>Нет моды</v>
      </c>
      <c r="AF3486" s="19">
        <f t="shared" si="23"/>
        <v>317</v>
      </c>
      <c r="AG3486" s="19">
        <f t="shared" si="24"/>
        <v>395</v>
      </c>
      <c r="AH3486" s="20" t="str">
        <f t="shared" si="14"/>
        <v/>
      </c>
      <c r="AI3486" s="21"/>
      <c r="AJ3486" s="21"/>
      <c r="AK3486" s="21"/>
      <c r="AL3486" s="22">
        <f t="shared" si="25"/>
        <v>1</v>
      </c>
    </row>
    <row r="3487" ht="12.75" customHeight="1">
      <c r="A3487" s="13" t="s">
        <v>211</v>
      </c>
      <c r="B3487" s="13" t="str">
        <f>IFERROR(__xludf.DUMMYFUNCTION("REGEXREPLACE(A3487, ""\d"", """")"),"         Курганская область")</f>
        <v>         Курганская область</v>
      </c>
      <c r="C3487" s="14" t="str">
        <f t="shared" si="15"/>
        <v>Курганская область</v>
      </c>
      <c r="D3487" s="3">
        <f t="shared" si="16"/>
        <v>2</v>
      </c>
      <c r="E3487" s="15" t="s">
        <v>41</v>
      </c>
      <c r="F3487" s="13" t="str">
        <f>IFERROR(__xludf.DUMMYFUNCTION("REGEXEXTRACT(E3487, ""[А-Яа-я].*"")"),"Инфекционные и паразитарные болезни")</f>
        <v>Инфекционные и паразитарные болезни</v>
      </c>
      <c r="G3487" s="16">
        <f t="shared" si="17"/>
        <v>2</v>
      </c>
      <c r="H3487" s="13" t="s">
        <v>28</v>
      </c>
      <c r="I3487" s="13" t="str">
        <f>IFERROR(__xludf.DUMMYFUNCTION("REGEXREPLACE(H3487, "".*\s"", """")"),"человек")</f>
        <v>человек</v>
      </c>
      <c r="J3487" s="13" t="s">
        <v>29</v>
      </c>
      <c r="K3487" s="17" t="str">
        <f>IFERROR(__xludf.DUMMYFUNCTION("REGEXREPLACE(J3487, ""^[\d\s]+"", """")"),"значение показателя за год")</f>
        <v>значение показателя за год</v>
      </c>
      <c r="L3487" s="16">
        <f t="shared" si="18"/>
        <v>2</v>
      </c>
      <c r="M3487" s="13" t="s">
        <v>31</v>
      </c>
      <c r="N3487" s="13" t="str">
        <f>IFERROR(__xludf.DUMMYFUNCTION("REGEXEXTRACT(M3487, "" (.+)$"")"),"городское население")</f>
        <v>городское население</v>
      </c>
      <c r="O3487" s="18">
        <v>216.0</v>
      </c>
      <c r="P3487" s="18">
        <v>231.0</v>
      </c>
      <c r="Q3487" s="18">
        <v>238.0</v>
      </c>
      <c r="R3487" s="18">
        <v>236.0</v>
      </c>
      <c r="S3487" s="18">
        <v>237.0</v>
      </c>
      <c r="T3487" s="18">
        <v>274.0</v>
      </c>
      <c r="U3487" s="18">
        <v>227.0</v>
      </c>
      <c r="V3487" s="18">
        <v>229.0</v>
      </c>
      <c r="W3487" s="18">
        <v>217.0</v>
      </c>
      <c r="X3487" s="18">
        <v>208.0</v>
      </c>
      <c r="Y3487" s="18">
        <v>215.0</v>
      </c>
      <c r="Z3487" s="19" t="str">
        <f t="shared" si="6"/>
        <v/>
      </c>
      <c r="AA3487" s="19">
        <f t="shared" si="19"/>
        <v>2528</v>
      </c>
      <c r="AB3487" s="19" t="str">
        <f t="shared" si="8"/>
        <v/>
      </c>
      <c r="AC3487" s="19">
        <f t="shared" si="20"/>
        <v>229.8181818</v>
      </c>
      <c r="AD3487" s="19">
        <f t="shared" si="21"/>
        <v>295.5</v>
      </c>
      <c r="AE3487" s="19" t="str">
        <f t="shared" si="22"/>
        <v>Нет моды</v>
      </c>
      <c r="AF3487" s="19">
        <f t="shared" si="23"/>
        <v>208</v>
      </c>
      <c r="AG3487" s="19">
        <f t="shared" si="24"/>
        <v>274</v>
      </c>
      <c r="AH3487" s="20" t="str">
        <f t="shared" si="14"/>
        <v/>
      </c>
      <c r="AI3487" s="21"/>
      <c r="AJ3487" s="21"/>
      <c r="AK3487" s="21"/>
      <c r="AL3487" s="22">
        <f t="shared" si="25"/>
        <v>1</v>
      </c>
    </row>
    <row r="3488" ht="12.75" customHeight="1">
      <c r="A3488" s="13" t="s">
        <v>211</v>
      </c>
      <c r="B3488" s="13" t="str">
        <f>IFERROR(__xludf.DUMMYFUNCTION("REGEXREPLACE(A3488, ""\d"", """")"),"         Курганская область")</f>
        <v>         Курганская область</v>
      </c>
      <c r="C3488" s="14" t="str">
        <f t="shared" si="15"/>
        <v>Курганская область</v>
      </c>
      <c r="D3488" s="3">
        <f t="shared" si="16"/>
        <v>2</v>
      </c>
      <c r="E3488" s="15" t="s">
        <v>41</v>
      </c>
      <c r="F3488" s="13" t="str">
        <f>IFERROR(__xludf.DUMMYFUNCTION("REGEXEXTRACT(E3488, ""[А-Яа-я].*"")"),"Инфекционные и паразитарные болезни")</f>
        <v>Инфекционные и паразитарные болезни</v>
      </c>
      <c r="G3488" s="16">
        <f t="shared" si="17"/>
        <v>2</v>
      </c>
      <c r="H3488" s="13" t="s">
        <v>28</v>
      </c>
      <c r="I3488" s="13" t="str">
        <f>IFERROR(__xludf.DUMMYFUNCTION("REGEXREPLACE(H3488, "".*\s"", """")"),"человек")</f>
        <v>человек</v>
      </c>
      <c r="J3488" s="13" t="s">
        <v>29</v>
      </c>
      <c r="K3488" s="17" t="str">
        <f>IFERROR(__xludf.DUMMYFUNCTION("REGEXREPLACE(J3488, ""^[\d\s]+"", """")"),"значение показателя за год")</f>
        <v>значение показателя за год</v>
      </c>
      <c r="L3488" s="16">
        <f t="shared" si="18"/>
        <v>2</v>
      </c>
      <c r="M3488" s="13" t="s">
        <v>32</v>
      </c>
      <c r="N3488" s="13" t="str">
        <f>IFERROR(__xludf.DUMMYFUNCTION("REGEXEXTRACT(M3488, "" (.+)$"")"),"сельское население")</f>
        <v>сельское население</v>
      </c>
      <c r="O3488" s="18">
        <v>156.0</v>
      </c>
      <c r="P3488" s="18">
        <v>135.0</v>
      </c>
      <c r="Q3488" s="18">
        <v>133.0</v>
      </c>
      <c r="R3488" s="18">
        <v>146.0</v>
      </c>
      <c r="S3488" s="18">
        <v>132.0</v>
      </c>
      <c r="T3488" s="18">
        <v>121.0</v>
      </c>
      <c r="U3488" s="18">
        <v>126.0</v>
      </c>
      <c r="V3488" s="18">
        <v>137.0</v>
      </c>
      <c r="W3488" s="18">
        <v>142.0</v>
      </c>
      <c r="X3488" s="18">
        <v>109.0</v>
      </c>
      <c r="Y3488" s="18">
        <v>108.0</v>
      </c>
      <c r="Z3488" s="19" t="str">
        <f t="shared" si="6"/>
        <v/>
      </c>
      <c r="AA3488" s="19" t="str">
        <f t="shared" si="19"/>
        <v/>
      </c>
      <c r="AB3488" s="19">
        <f t="shared" si="8"/>
        <v>1445</v>
      </c>
      <c r="AC3488" s="19">
        <f t="shared" si="20"/>
        <v>131.3636364</v>
      </c>
      <c r="AD3488" s="19">
        <f t="shared" si="21"/>
        <v>182</v>
      </c>
      <c r="AE3488" s="19" t="str">
        <f t="shared" si="22"/>
        <v>Нет моды</v>
      </c>
      <c r="AF3488" s="19">
        <f t="shared" si="23"/>
        <v>108</v>
      </c>
      <c r="AG3488" s="19">
        <f t="shared" si="24"/>
        <v>156</v>
      </c>
      <c r="AH3488" s="20" t="str">
        <f t="shared" si="14"/>
        <v>Город: 64%; Село: 36%</v>
      </c>
      <c r="AI3488" s="21"/>
      <c r="AJ3488" s="21"/>
      <c r="AK3488" s="21"/>
      <c r="AL3488" s="22">
        <f t="shared" si="25"/>
        <v>1</v>
      </c>
    </row>
    <row r="3489" ht="12.75" customHeight="1">
      <c r="A3489" s="13" t="s">
        <v>211</v>
      </c>
      <c r="B3489" s="13" t="str">
        <f>IFERROR(__xludf.DUMMYFUNCTION("REGEXREPLACE(A3489, ""\d"", """")"),"         Курганская область")</f>
        <v>         Курганская область</v>
      </c>
      <c r="C3489" s="14" t="str">
        <f t="shared" si="15"/>
        <v>Курганская область</v>
      </c>
      <c r="D3489" s="3">
        <f t="shared" si="16"/>
        <v>2</v>
      </c>
      <c r="E3489" s="15" t="s">
        <v>42</v>
      </c>
      <c r="F3489" s="13" t="str">
        <f>IFERROR(__xludf.DUMMYFUNCTION("REGEXEXTRACT(E3489, ""[А-Яа-я].*"")"),"Ишемическая болезнь сердца")</f>
        <v>Ишемическая болезнь сердца</v>
      </c>
      <c r="G3489" s="16">
        <f t="shared" si="17"/>
        <v>2</v>
      </c>
      <c r="H3489" s="13" t="s">
        <v>28</v>
      </c>
      <c r="I3489" s="13" t="str">
        <f>IFERROR(__xludf.DUMMYFUNCTION("REGEXREPLACE(H3489, "".*\s"", """")"),"человек")</f>
        <v>человек</v>
      </c>
      <c r="J3489" s="13" t="s">
        <v>29</v>
      </c>
      <c r="K3489" s="17" t="str">
        <f>IFERROR(__xludf.DUMMYFUNCTION("REGEXREPLACE(J3489, ""^[\d\s]+"", """")"),"значение показателя за год")</f>
        <v>значение показателя за год</v>
      </c>
      <c r="L3489" s="16">
        <f t="shared" si="18"/>
        <v>2</v>
      </c>
      <c r="M3489" s="13" t="s">
        <v>30</v>
      </c>
      <c r="N3489" s="13" t="str">
        <f>IFERROR(__xludf.DUMMYFUNCTION("REGEXEXTRACT(M3489, "" (.+)$"")"),"все население")</f>
        <v>все население</v>
      </c>
      <c r="O3489" s="18">
        <v>2606.0</v>
      </c>
      <c r="P3489" s="18">
        <v>2230.0</v>
      </c>
      <c r="Q3489" s="18">
        <v>2155.0</v>
      </c>
      <c r="R3489" s="18">
        <v>2151.0</v>
      </c>
      <c r="S3489" s="18">
        <v>1911.0</v>
      </c>
      <c r="T3489" s="18">
        <v>2041.0</v>
      </c>
      <c r="U3489" s="18">
        <v>1876.0</v>
      </c>
      <c r="V3489" s="18">
        <v>2004.0</v>
      </c>
      <c r="W3489" s="18">
        <v>1991.0</v>
      </c>
      <c r="X3489" s="18">
        <v>1812.0</v>
      </c>
      <c r="Y3489" s="18">
        <v>1707.0</v>
      </c>
      <c r="Z3489" s="19">
        <f t="shared" si="6"/>
        <v>22484</v>
      </c>
      <c r="AA3489" s="19" t="str">
        <f t="shared" si="19"/>
        <v/>
      </c>
      <c r="AB3489" s="19" t="str">
        <f t="shared" si="8"/>
        <v/>
      </c>
      <c r="AC3489" s="19">
        <f t="shared" si="20"/>
        <v>2044</v>
      </c>
      <c r="AD3489" s="19">
        <f t="shared" si="21"/>
        <v>931.5</v>
      </c>
      <c r="AE3489" s="19" t="str">
        <f t="shared" si="22"/>
        <v>Нет моды</v>
      </c>
      <c r="AF3489" s="19">
        <f t="shared" si="23"/>
        <v>1707</v>
      </c>
      <c r="AG3489" s="19">
        <f t="shared" si="24"/>
        <v>2606</v>
      </c>
      <c r="AH3489" s="20" t="str">
        <f t="shared" si="14"/>
        <v/>
      </c>
      <c r="AI3489" s="21"/>
      <c r="AJ3489" s="21"/>
      <c r="AK3489" s="21"/>
      <c r="AL3489" s="22">
        <f t="shared" si="25"/>
        <v>1</v>
      </c>
    </row>
    <row r="3490" ht="12.75" customHeight="1">
      <c r="A3490" s="13" t="s">
        <v>211</v>
      </c>
      <c r="B3490" s="13" t="str">
        <f>IFERROR(__xludf.DUMMYFUNCTION("REGEXREPLACE(A3490, ""\d"", """")"),"         Курганская область")</f>
        <v>         Курганская область</v>
      </c>
      <c r="C3490" s="14" t="str">
        <f t="shared" si="15"/>
        <v>Курганская область</v>
      </c>
      <c r="D3490" s="3">
        <f t="shared" si="16"/>
        <v>2</v>
      </c>
      <c r="E3490" s="15" t="s">
        <v>42</v>
      </c>
      <c r="F3490" s="13" t="str">
        <f>IFERROR(__xludf.DUMMYFUNCTION("REGEXEXTRACT(E3490, ""[А-Яа-я].*"")"),"Ишемическая болезнь сердца")</f>
        <v>Ишемическая болезнь сердца</v>
      </c>
      <c r="G3490" s="16">
        <f t="shared" si="17"/>
        <v>2</v>
      </c>
      <c r="H3490" s="13" t="s">
        <v>28</v>
      </c>
      <c r="I3490" s="13" t="str">
        <f>IFERROR(__xludf.DUMMYFUNCTION("REGEXREPLACE(H3490, "".*\s"", """")"),"человек")</f>
        <v>человек</v>
      </c>
      <c r="J3490" s="13" t="s">
        <v>29</v>
      </c>
      <c r="K3490" s="17" t="str">
        <f>IFERROR(__xludf.DUMMYFUNCTION("REGEXREPLACE(J3490, ""^[\d\s]+"", """")"),"значение показателя за год")</f>
        <v>значение показателя за год</v>
      </c>
      <c r="L3490" s="16">
        <f t="shared" si="18"/>
        <v>2</v>
      </c>
      <c r="M3490" s="13" t="s">
        <v>31</v>
      </c>
      <c r="N3490" s="13" t="str">
        <f>IFERROR(__xludf.DUMMYFUNCTION("REGEXEXTRACT(M3490, "" (.+)$"")"),"городское население")</f>
        <v>городское население</v>
      </c>
      <c r="O3490" s="18">
        <v>1425.0</v>
      </c>
      <c r="P3490" s="18">
        <v>1337.0</v>
      </c>
      <c r="Q3490" s="18">
        <v>1273.0</v>
      </c>
      <c r="R3490" s="18">
        <v>1204.0</v>
      </c>
      <c r="S3490" s="18">
        <v>1062.0</v>
      </c>
      <c r="T3490" s="18">
        <v>1192.0</v>
      </c>
      <c r="U3490" s="18">
        <v>1091.0</v>
      </c>
      <c r="V3490" s="18">
        <v>1230.0</v>
      </c>
      <c r="W3490" s="18">
        <v>1124.0</v>
      </c>
      <c r="X3490" s="18">
        <v>1074.0</v>
      </c>
      <c r="Y3490" s="18">
        <v>1011.0</v>
      </c>
      <c r="Z3490" s="19" t="str">
        <f t="shared" si="6"/>
        <v/>
      </c>
      <c r="AA3490" s="19">
        <f t="shared" si="19"/>
        <v>13023</v>
      </c>
      <c r="AB3490" s="19" t="str">
        <f t="shared" si="8"/>
        <v/>
      </c>
      <c r="AC3490" s="19">
        <f t="shared" si="20"/>
        <v>1183.909091</v>
      </c>
      <c r="AD3490" s="19">
        <f t="shared" si="21"/>
        <v>1566</v>
      </c>
      <c r="AE3490" s="19" t="str">
        <f t="shared" si="22"/>
        <v>Нет моды</v>
      </c>
      <c r="AF3490" s="19">
        <f t="shared" si="23"/>
        <v>1011</v>
      </c>
      <c r="AG3490" s="19">
        <f t="shared" si="24"/>
        <v>1425</v>
      </c>
      <c r="AH3490" s="20" t="str">
        <f t="shared" si="14"/>
        <v/>
      </c>
      <c r="AI3490" s="21"/>
      <c r="AJ3490" s="21"/>
      <c r="AK3490" s="21"/>
      <c r="AL3490" s="22">
        <f t="shared" si="25"/>
        <v>1</v>
      </c>
    </row>
    <row r="3491" ht="12.75" customHeight="1">
      <c r="A3491" s="13" t="s">
        <v>211</v>
      </c>
      <c r="B3491" s="13" t="str">
        <f>IFERROR(__xludf.DUMMYFUNCTION("REGEXREPLACE(A3491, ""\d"", """")"),"         Курганская область")</f>
        <v>         Курганская область</v>
      </c>
      <c r="C3491" s="14" t="str">
        <f t="shared" si="15"/>
        <v>Курганская область</v>
      </c>
      <c r="D3491" s="3">
        <f t="shared" si="16"/>
        <v>2</v>
      </c>
      <c r="E3491" s="15" t="s">
        <v>42</v>
      </c>
      <c r="F3491" s="13" t="str">
        <f>IFERROR(__xludf.DUMMYFUNCTION("REGEXEXTRACT(E3491, ""[А-Яа-я].*"")"),"Ишемическая болезнь сердца")</f>
        <v>Ишемическая болезнь сердца</v>
      </c>
      <c r="G3491" s="16">
        <f t="shared" si="17"/>
        <v>2</v>
      </c>
      <c r="H3491" s="13" t="s">
        <v>28</v>
      </c>
      <c r="I3491" s="13" t="str">
        <f>IFERROR(__xludf.DUMMYFUNCTION("REGEXREPLACE(H3491, "".*\s"", """")"),"человек")</f>
        <v>человек</v>
      </c>
      <c r="J3491" s="13" t="s">
        <v>29</v>
      </c>
      <c r="K3491" s="17" t="str">
        <f>IFERROR(__xludf.DUMMYFUNCTION("REGEXREPLACE(J3491, ""^[\d\s]+"", """")"),"значение показателя за год")</f>
        <v>значение показателя за год</v>
      </c>
      <c r="L3491" s="16">
        <f t="shared" si="18"/>
        <v>2</v>
      </c>
      <c r="M3491" s="13" t="s">
        <v>32</v>
      </c>
      <c r="N3491" s="13" t="str">
        <f>IFERROR(__xludf.DUMMYFUNCTION("REGEXEXTRACT(M3491, "" (.+)$"")"),"сельское население")</f>
        <v>сельское население</v>
      </c>
      <c r="O3491" s="18">
        <v>1181.0</v>
      </c>
      <c r="P3491" s="18">
        <v>893.0</v>
      </c>
      <c r="Q3491" s="18">
        <v>882.0</v>
      </c>
      <c r="R3491" s="18">
        <v>947.0</v>
      </c>
      <c r="S3491" s="18">
        <v>849.0</v>
      </c>
      <c r="T3491" s="18">
        <v>849.0</v>
      </c>
      <c r="U3491" s="18">
        <v>785.0</v>
      </c>
      <c r="V3491" s="18">
        <v>774.0</v>
      </c>
      <c r="W3491" s="18">
        <v>867.0</v>
      </c>
      <c r="X3491" s="18">
        <v>738.0</v>
      </c>
      <c r="Y3491" s="18">
        <v>696.0</v>
      </c>
      <c r="Z3491" s="19" t="str">
        <f t="shared" si="6"/>
        <v/>
      </c>
      <c r="AA3491" s="19" t="str">
        <f t="shared" si="19"/>
        <v/>
      </c>
      <c r="AB3491" s="19">
        <f t="shared" si="8"/>
        <v>9461</v>
      </c>
      <c r="AC3491" s="19">
        <f t="shared" si="20"/>
        <v>860.0909091</v>
      </c>
      <c r="AD3491" s="19">
        <f t="shared" si="21"/>
        <v>1036.5</v>
      </c>
      <c r="AE3491" s="19" t="str">
        <f t="shared" si="22"/>
        <v>Нет моды</v>
      </c>
      <c r="AF3491" s="19">
        <f t="shared" si="23"/>
        <v>696</v>
      </c>
      <c r="AG3491" s="19">
        <f t="shared" si="24"/>
        <v>1181</v>
      </c>
      <c r="AH3491" s="20" t="str">
        <f t="shared" si="14"/>
        <v>Город: 58%; Село: 42%</v>
      </c>
      <c r="AI3491" s="21"/>
      <c r="AJ3491" s="21"/>
      <c r="AK3491" s="21"/>
      <c r="AL3491" s="22">
        <f t="shared" si="25"/>
        <v>1</v>
      </c>
    </row>
    <row r="3492" ht="12.75" customHeight="1">
      <c r="A3492" s="13" t="s">
        <v>211</v>
      </c>
      <c r="B3492" s="13" t="str">
        <f>IFERROR(__xludf.DUMMYFUNCTION("REGEXREPLACE(A3492, ""\d"", """")"),"         Курганская область")</f>
        <v>         Курганская область</v>
      </c>
      <c r="C3492" s="14" t="str">
        <f t="shared" si="15"/>
        <v>Курганская область</v>
      </c>
      <c r="D3492" s="3">
        <f t="shared" si="16"/>
        <v>2</v>
      </c>
      <c r="E3492" s="15" t="s">
        <v>43</v>
      </c>
      <c r="F3492" s="13" t="str">
        <f>IFERROR(__xludf.DUMMYFUNCTION("REGEXEXTRACT(E3492, ""[А-Яа-я].*"")"),"Новообразования")</f>
        <v>Новообразования</v>
      </c>
      <c r="G3492" s="16">
        <f t="shared" si="17"/>
        <v>2</v>
      </c>
      <c r="H3492" s="13" t="s">
        <v>28</v>
      </c>
      <c r="I3492" s="13" t="str">
        <f>IFERROR(__xludf.DUMMYFUNCTION("REGEXREPLACE(H3492, "".*\s"", """")"),"человек")</f>
        <v>человек</v>
      </c>
      <c r="J3492" s="13" t="s">
        <v>29</v>
      </c>
      <c r="K3492" s="17" t="str">
        <f>IFERROR(__xludf.DUMMYFUNCTION("REGEXREPLACE(J3492, ""^[\d\s]+"", """")"),"значение показателя за год")</f>
        <v>значение показателя за год</v>
      </c>
      <c r="L3492" s="16">
        <f t="shared" si="18"/>
        <v>2</v>
      </c>
      <c r="M3492" s="13" t="s">
        <v>30</v>
      </c>
      <c r="N3492" s="13" t="str">
        <f>IFERROR(__xludf.DUMMYFUNCTION("REGEXEXTRACT(M3492, "" (.+)$"")"),"все население")</f>
        <v>все население</v>
      </c>
      <c r="O3492" s="18">
        <v>2385.0</v>
      </c>
      <c r="P3492" s="18">
        <v>2063.0</v>
      </c>
      <c r="Q3492" s="18">
        <v>2213.0</v>
      </c>
      <c r="R3492" s="18">
        <v>2210.0</v>
      </c>
      <c r="S3492" s="18">
        <v>2009.0</v>
      </c>
      <c r="T3492" s="18">
        <v>2090.0</v>
      </c>
      <c r="U3492" s="18">
        <v>2126.0</v>
      </c>
      <c r="V3492" s="18">
        <v>2122.0</v>
      </c>
      <c r="W3492" s="18">
        <v>1976.0</v>
      </c>
      <c r="X3492" s="18">
        <v>1987.0</v>
      </c>
      <c r="Y3492" s="18">
        <v>2094.0</v>
      </c>
      <c r="Z3492" s="19">
        <f t="shared" si="6"/>
        <v>23275</v>
      </c>
      <c r="AA3492" s="19" t="str">
        <f t="shared" si="19"/>
        <v/>
      </c>
      <c r="AB3492" s="19" t="str">
        <f t="shared" si="8"/>
        <v/>
      </c>
      <c r="AC3492" s="19">
        <f t="shared" si="20"/>
        <v>2115.909091</v>
      </c>
      <c r="AD3492" s="19">
        <f t="shared" si="21"/>
        <v>1578.5</v>
      </c>
      <c r="AE3492" s="19" t="str">
        <f t="shared" si="22"/>
        <v>Нет моды</v>
      </c>
      <c r="AF3492" s="19">
        <f t="shared" si="23"/>
        <v>1976</v>
      </c>
      <c r="AG3492" s="19">
        <f t="shared" si="24"/>
        <v>2385</v>
      </c>
      <c r="AH3492" s="20" t="str">
        <f t="shared" si="14"/>
        <v/>
      </c>
      <c r="AI3492" s="21"/>
      <c r="AJ3492" s="21"/>
      <c r="AK3492" s="21"/>
      <c r="AL3492" s="22">
        <f t="shared" si="25"/>
        <v>1</v>
      </c>
    </row>
    <row r="3493" ht="12.75" customHeight="1">
      <c r="A3493" s="13" t="s">
        <v>211</v>
      </c>
      <c r="B3493" s="13" t="str">
        <f>IFERROR(__xludf.DUMMYFUNCTION("REGEXREPLACE(A3493, ""\d"", """")"),"         Курганская область")</f>
        <v>         Курганская область</v>
      </c>
      <c r="C3493" s="14" t="str">
        <f t="shared" si="15"/>
        <v>Курганская область</v>
      </c>
      <c r="D3493" s="3">
        <f t="shared" si="16"/>
        <v>2</v>
      </c>
      <c r="E3493" s="15" t="s">
        <v>43</v>
      </c>
      <c r="F3493" s="13" t="str">
        <f>IFERROR(__xludf.DUMMYFUNCTION("REGEXEXTRACT(E3493, ""[А-Яа-я].*"")"),"Новообразования")</f>
        <v>Новообразования</v>
      </c>
      <c r="G3493" s="16">
        <f t="shared" si="17"/>
        <v>2</v>
      </c>
      <c r="H3493" s="13" t="s">
        <v>28</v>
      </c>
      <c r="I3493" s="13" t="str">
        <f>IFERROR(__xludf.DUMMYFUNCTION("REGEXREPLACE(H3493, "".*\s"", """")"),"человек")</f>
        <v>человек</v>
      </c>
      <c r="J3493" s="13" t="s">
        <v>29</v>
      </c>
      <c r="K3493" s="17" t="str">
        <f>IFERROR(__xludf.DUMMYFUNCTION("REGEXREPLACE(J3493, ""^[\d\s]+"", """")"),"значение показателя за год")</f>
        <v>значение показателя за год</v>
      </c>
      <c r="L3493" s="16">
        <f t="shared" si="18"/>
        <v>2</v>
      </c>
      <c r="M3493" s="13" t="s">
        <v>31</v>
      </c>
      <c r="N3493" s="13" t="str">
        <f>IFERROR(__xludf.DUMMYFUNCTION("REGEXEXTRACT(M3493, "" (.+)$"")"),"городское население")</f>
        <v>городское население</v>
      </c>
      <c r="O3493" s="18">
        <v>1399.0</v>
      </c>
      <c r="P3493" s="18">
        <v>1227.0</v>
      </c>
      <c r="Q3493" s="18">
        <v>1283.0</v>
      </c>
      <c r="R3493" s="18">
        <v>1320.0</v>
      </c>
      <c r="S3493" s="18">
        <v>1230.0</v>
      </c>
      <c r="T3493" s="18">
        <v>1276.0</v>
      </c>
      <c r="U3493" s="18">
        <v>1285.0</v>
      </c>
      <c r="V3493" s="18">
        <v>1290.0</v>
      </c>
      <c r="W3493" s="18">
        <v>1211.0</v>
      </c>
      <c r="X3493" s="18">
        <v>1198.0</v>
      </c>
      <c r="Y3493" s="18">
        <v>1329.0</v>
      </c>
      <c r="Z3493" s="19" t="str">
        <f t="shared" si="6"/>
        <v/>
      </c>
      <c r="AA3493" s="19">
        <f t="shared" si="19"/>
        <v>14048</v>
      </c>
      <c r="AB3493" s="19" t="str">
        <f t="shared" si="8"/>
        <v/>
      </c>
      <c r="AC3493" s="19">
        <f t="shared" si="20"/>
        <v>1277.090909</v>
      </c>
      <c r="AD3493" s="19">
        <f t="shared" si="21"/>
        <v>1687.5</v>
      </c>
      <c r="AE3493" s="19" t="str">
        <f t="shared" si="22"/>
        <v>Нет моды</v>
      </c>
      <c r="AF3493" s="19">
        <f t="shared" si="23"/>
        <v>1198</v>
      </c>
      <c r="AG3493" s="19">
        <f t="shared" si="24"/>
        <v>1399</v>
      </c>
      <c r="AH3493" s="20" t="str">
        <f t="shared" si="14"/>
        <v/>
      </c>
      <c r="AI3493" s="21"/>
      <c r="AJ3493" s="21"/>
      <c r="AK3493" s="21"/>
      <c r="AL3493" s="22">
        <f t="shared" si="25"/>
        <v>1</v>
      </c>
    </row>
    <row r="3494" ht="12.75" customHeight="1">
      <c r="A3494" s="13" t="s">
        <v>211</v>
      </c>
      <c r="B3494" s="13" t="str">
        <f>IFERROR(__xludf.DUMMYFUNCTION("REGEXREPLACE(A3494, ""\d"", """")"),"         Курганская область")</f>
        <v>         Курганская область</v>
      </c>
      <c r="C3494" s="14" t="str">
        <f t="shared" si="15"/>
        <v>Курганская область</v>
      </c>
      <c r="D3494" s="3">
        <f t="shared" si="16"/>
        <v>2</v>
      </c>
      <c r="E3494" s="15" t="s">
        <v>43</v>
      </c>
      <c r="F3494" s="13" t="str">
        <f>IFERROR(__xludf.DUMMYFUNCTION("REGEXEXTRACT(E3494, ""[А-Яа-я].*"")"),"Новообразования")</f>
        <v>Новообразования</v>
      </c>
      <c r="G3494" s="16">
        <f t="shared" si="17"/>
        <v>2</v>
      </c>
      <c r="H3494" s="13" t="s">
        <v>28</v>
      </c>
      <c r="I3494" s="13" t="str">
        <f>IFERROR(__xludf.DUMMYFUNCTION("REGEXREPLACE(H3494, "".*\s"", """")"),"человек")</f>
        <v>человек</v>
      </c>
      <c r="J3494" s="13" t="s">
        <v>29</v>
      </c>
      <c r="K3494" s="17" t="str">
        <f>IFERROR(__xludf.DUMMYFUNCTION("REGEXREPLACE(J3494, ""^[\d\s]+"", """")"),"значение показателя за год")</f>
        <v>значение показателя за год</v>
      </c>
      <c r="L3494" s="16">
        <f t="shared" si="18"/>
        <v>2</v>
      </c>
      <c r="M3494" s="13" t="s">
        <v>32</v>
      </c>
      <c r="N3494" s="13" t="str">
        <f>IFERROR(__xludf.DUMMYFUNCTION("REGEXEXTRACT(M3494, "" (.+)$"")"),"сельское население")</f>
        <v>сельское население</v>
      </c>
      <c r="O3494" s="18">
        <v>986.0</v>
      </c>
      <c r="P3494" s="18">
        <v>836.0</v>
      </c>
      <c r="Q3494" s="18">
        <v>930.0</v>
      </c>
      <c r="R3494" s="18">
        <v>890.0</v>
      </c>
      <c r="S3494" s="18">
        <v>779.0</v>
      </c>
      <c r="T3494" s="18">
        <v>814.0</v>
      </c>
      <c r="U3494" s="18">
        <v>841.0</v>
      </c>
      <c r="V3494" s="18">
        <v>832.0</v>
      </c>
      <c r="W3494" s="18">
        <v>765.0</v>
      </c>
      <c r="X3494" s="18">
        <v>789.0</v>
      </c>
      <c r="Y3494" s="18">
        <v>765.0</v>
      </c>
      <c r="Z3494" s="19" t="str">
        <f t="shared" si="6"/>
        <v/>
      </c>
      <c r="AA3494" s="19" t="str">
        <f t="shared" si="19"/>
        <v/>
      </c>
      <c r="AB3494" s="19">
        <f t="shared" si="8"/>
        <v>9227</v>
      </c>
      <c r="AC3494" s="19">
        <f t="shared" si="20"/>
        <v>838.8181818</v>
      </c>
      <c r="AD3494" s="19">
        <f t="shared" si="21"/>
        <v>1092</v>
      </c>
      <c r="AE3494" s="19" t="str">
        <f t="shared" si="22"/>
        <v>Нет моды</v>
      </c>
      <c r="AF3494" s="19">
        <f t="shared" si="23"/>
        <v>765</v>
      </c>
      <c r="AG3494" s="19">
        <f t="shared" si="24"/>
        <v>986</v>
      </c>
      <c r="AH3494" s="20" t="str">
        <f t="shared" si="14"/>
        <v>Город: 60%; Село: 40%</v>
      </c>
      <c r="AI3494" s="21"/>
      <c r="AJ3494" s="21"/>
      <c r="AK3494" s="21"/>
      <c r="AL3494" s="22">
        <f t="shared" si="25"/>
        <v>1</v>
      </c>
    </row>
    <row r="3495" ht="12.75" customHeight="1">
      <c r="A3495" s="13" t="s">
        <v>211</v>
      </c>
      <c r="B3495" s="13" t="str">
        <f>IFERROR(__xludf.DUMMYFUNCTION("REGEXREPLACE(A3495, ""\d"", """")"),"         Курганская область")</f>
        <v>         Курганская область</v>
      </c>
      <c r="C3495" s="14" t="str">
        <f t="shared" si="15"/>
        <v>Курганская область</v>
      </c>
      <c r="D3495" s="3">
        <f t="shared" si="16"/>
        <v>2</v>
      </c>
      <c r="E3495" s="15" t="s">
        <v>44</v>
      </c>
      <c r="F3495" s="13" t="str">
        <f>IFERROR(__xludf.DUMMYFUNCTION("REGEXEXTRACT(E3495,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95" s="16">
        <f t="shared" si="17"/>
        <v>2</v>
      </c>
      <c r="H3495" s="13" t="s">
        <v>28</v>
      </c>
      <c r="I3495" s="13" t="str">
        <f>IFERROR(__xludf.DUMMYFUNCTION("REGEXREPLACE(H3495, "".*\s"", """")"),"человек")</f>
        <v>человек</v>
      </c>
      <c r="J3495" s="13" t="s">
        <v>29</v>
      </c>
      <c r="K3495" s="17" t="str">
        <f>IFERROR(__xludf.DUMMYFUNCTION("REGEXREPLACE(J3495, ""^[\d\s]+"", """")"),"значение показателя за год")</f>
        <v>значение показателя за год</v>
      </c>
      <c r="L3495" s="16">
        <f t="shared" si="18"/>
        <v>2</v>
      </c>
      <c r="M3495" s="13" t="s">
        <v>30</v>
      </c>
      <c r="N3495" s="13" t="str">
        <f>IFERROR(__xludf.DUMMYFUNCTION("REGEXEXTRACT(M3495, "" (.+)$"")"),"все население")</f>
        <v>все население</v>
      </c>
      <c r="O3495" s="18">
        <v>53.0</v>
      </c>
      <c r="P3495" s="23" t="s">
        <v>37</v>
      </c>
      <c r="Q3495" s="18">
        <v>31.0</v>
      </c>
      <c r="R3495" s="18">
        <v>34.0</v>
      </c>
      <c r="S3495" s="23" t="s">
        <v>37</v>
      </c>
      <c r="T3495" s="23" t="s">
        <v>37</v>
      </c>
      <c r="U3495" s="23" t="s">
        <v>37</v>
      </c>
      <c r="V3495" s="23" t="s">
        <v>37</v>
      </c>
      <c r="W3495" s="23" t="s">
        <v>37</v>
      </c>
      <c r="X3495" s="23" t="s">
        <v>37</v>
      </c>
      <c r="Y3495" s="23" t="s">
        <v>37</v>
      </c>
      <c r="Z3495" s="19">
        <f t="shared" si="6"/>
        <v>118</v>
      </c>
      <c r="AA3495" s="19" t="str">
        <f t="shared" si="19"/>
        <v/>
      </c>
      <c r="AB3495" s="19" t="str">
        <f t="shared" si="8"/>
        <v/>
      </c>
      <c r="AC3495" s="19">
        <f t="shared" si="20"/>
        <v>39.33333333</v>
      </c>
      <c r="AD3495" s="19">
        <f t="shared" si="21"/>
        <v>801.5</v>
      </c>
      <c r="AE3495" s="19" t="str">
        <f t="shared" si="22"/>
        <v>Нет моды</v>
      </c>
      <c r="AF3495" s="19">
        <f t="shared" si="23"/>
        <v>31</v>
      </c>
      <c r="AG3495" s="19">
        <f t="shared" si="24"/>
        <v>53</v>
      </c>
      <c r="AH3495" s="20" t="str">
        <f t="shared" si="14"/>
        <v/>
      </c>
      <c r="AI3495" s="24"/>
      <c r="AJ3495" s="24"/>
      <c r="AK3495" s="24"/>
      <c r="AL3495" s="22">
        <f t="shared" si="25"/>
        <v>1</v>
      </c>
    </row>
    <row r="3496" ht="12.75" customHeight="1">
      <c r="A3496" s="13" t="s">
        <v>211</v>
      </c>
      <c r="B3496" s="13" t="str">
        <f>IFERROR(__xludf.DUMMYFUNCTION("REGEXREPLACE(A3496, ""\d"", """")"),"         Курганская область")</f>
        <v>         Курганская область</v>
      </c>
      <c r="C3496" s="14" t="str">
        <f t="shared" si="15"/>
        <v>Курганская область</v>
      </c>
      <c r="D3496" s="3">
        <f t="shared" si="16"/>
        <v>2</v>
      </c>
      <c r="E3496" s="15" t="s">
        <v>44</v>
      </c>
      <c r="F3496" s="13" t="str">
        <f>IFERROR(__xludf.DUMMYFUNCTION("REGEXEXTRACT(E3496,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96" s="16">
        <f t="shared" si="17"/>
        <v>2</v>
      </c>
      <c r="H3496" s="13" t="s">
        <v>28</v>
      </c>
      <c r="I3496" s="13" t="str">
        <f>IFERROR(__xludf.DUMMYFUNCTION("REGEXREPLACE(H3496, "".*\s"", """")"),"человек")</f>
        <v>человек</v>
      </c>
      <c r="J3496" s="13" t="s">
        <v>29</v>
      </c>
      <c r="K3496" s="17" t="str">
        <f>IFERROR(__xludf.DUMMYFUNCTION("REGEXREPLACE(J3496, ""^[\d\s]+"", """")"),"значение показателя за год")</f>
        <v>значение показателя за год</v>
      </c>
      <c r="L3496" s="16">
        <f t="shared" si="18"/>
        <v>2</v>
      </c>
      <c r="M3496" s="13" t="s">
        <v>31</v>
      </c>
      <c r="N3496" s="13" t="str">
        <f>IFERROR(__xludf.DUMMYFUNCTION("REGEXEXTRACT(M3496, "" (.+)$"")"),"городское население")</f>
        <v>городское население</v>
      </c>
      <c r="O3496" s="18">
        <v>30.0</v>
      </c>
      <c r="P3496" s="23" t="s">
        <v>37</v>
      </c>
      <c r="Q3496" s="18">
        <v>18.0</v>
      </c>
      <c r="R3496" s="18">
        <v>18.0</v>
      </c>
      <c r="S3496" s="23" t="s">
        <v>37</v>
      </c>
      <c r="T3496" s="23" t="s">
        <v>37</v>
      </c>
      <c r="U3496" s="23" t="s">
        <v>37</v>
      </c>
      <c r="V3496" s="23" t="s">
        <v>37</v>
      </c>
      <c r="W3496" s="23" t="s">
        <v>37</v>
      </c>
      <c r="X3496" s="23" t="s">
        <v>37</v>
      </c>
      <c r="Y3496" s="23" t="s">
        <v>37</v>
      </c>
      <c r="Z3496" s="19" t="str">
        <f t="shared" si="6"/>
        <v/>
      </c>
      <c r="AA3496" s="19">
        <f t="shared" si="19"/>
        <v>66</v>
      </c>
      <c r="AB3496" s="19" t="str">
        <f t="shared" si="8"/>
        <v/>
      </c>
      <c r="AC3496" s="19">
        <f t="shared" si="20"/>
        <v>22</v>
      </c>
      <c r="AD3496" s="19">
        <f t="shared" si="21"/>
        <v>30.5</v>
      </c>
      <c r="AE3496" s="19" t="str">
        <f t="shared" si="22"/>
        <v>Нет моды</v>
      </c>
      <c r="AF3496" s="19">
        <f t="shared" si="23"/>
        <v>18</v>
      </c>
      <c r="AG3496" s="19">
        <f t="shared" si="24"/>
        <v>30</v>
      </c>
      <c r="AH3496" s="20" t="str">
        <f t="shared" si="14"/>
        <v/>
      </c>
      <c r="AI3496" s="24"/>
      <c r="AJ3496" s="24"/>
      <c r="AK3496" s="24"/>
      <c r="AL3496" s="22">
        <f t="shared" si="25"/>
        <v>1</v>
      </c>
    </row>
    <row r="3497" ht="12.75" customHeight="1">
      <c r="A3497" s="13" t="s">
        <v>211</v>
      </c>
      <c r="B3497" s="13" t="str">
        <f>IFERROR(__xludf.DUMMYFUNCTION("REGEXREPLACE(A3497, ""\d"", """")"),"         Курганская область")</f>
        <v>         Курганская область</v>
      </c>
      <c r="C3497" s="14" t="str">
        <f t="shared" si="15"/>
        <v>Курганская область</v>
      </c>
      <c r="D3497" s="3">
        <f t="shared" si="16"/>
        <v>2</v>
      </c>
      <c r="E3497" s="15" t="s">
        <v>44</v>
      </c>
      <c r="F3497" s="13" t="str">
        <f>IFERROR(__xludf.DUMMYFUNCTION("REGEXEXTRACT(E3497,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497" s="16">
        <f t="shared" si="17"/>
        <v>2</v>
      </c>
      <c r="H3497" s="13" t="s">
        <v>28</v>
      </c>
      <c r="I3497" s="13" t="str">
        <f>IFERROR(__xludf.DUMMYFUNCTION("REGEXREPLACE(H3497, "".*\s"", """")"),"человек")</f>
        <v>человек</v>
      </c>
      <c r="J3497" s="13" t="s">
        <v>29</v>
      </c>
      <c r="K3497" s="17" t="str">
        <f>IFERROR(__xludf.DUMMYFUNCTION("REGEXREPLACE(J3497, ""^[\d\s]+"", """")"),"значение показателя за год")</f>
        <v>значение показателя за год</v>
      </c>
      <c r="L3497" s="16">
        <f t="shared" si="18"/>
        <v>2</v>
      </c>
      <c r="M3497" s="13" t="s">
        <v>32</v>
      </c>
      <c r="N3497" s="13" t="str">
        <f>IFERROR(__xludf.DUMMYFUNCTION("REGEXEXTRACT(M3497, "" (.+)$"")"),"сельское население")</f>
        <v>сельское население</v>
      </c>
      <c r="O3497" s="18">
        <v>23.0</v>
      </c>
      <c r="P3497" s="23" t="s">
        <v>37</v>
      </c>
      <c r="Q3497" s="18">
        <v>13.0</v>
      </c>
      <c r="R3497" s="18">
        <v>16.0</v>
      </c>
      <c r="S3497" s="23" t="s">
        <v>37</v>
      </c>
      <c r="T3497" s="23" t="s">
        <v>37</v>
      </c>
      <c r="U3497" s="23" t="s">
        <v>37</v>
      </c>
      <c r="V3497" s="23" t="s">
        <v>37</v>
      </c>
      <c r="W3497" s="23" t="s">
        <v>37</v>
      </c>
      <c r="X3497" s="23" t="s">
        <v>37</v>
      </c>
      <c r="Y3497" s="23" t="s">
        <v>37</v>
      </c>
      <c r="Z3497" s="19" t="str">
        <f t="shared" si="6"/>
        <v/>
      </c>
      <c r="AA3497" s="19" t="str">
        <f t="shared" si="19"/>
        <v/>
      </c>
      <c r="AB3497" s="19">
        <f t="shared" si="8"/>
        <v>52</v>
      </c>
      <c r="AC3497" s="19">
        <f t="shared" si="20"/>
        <v>17.33333333</v>
      </c>
      <c r="AD3497" s="19">
        <f t="shared" si="21"/>
        <v>18</v>
      </c>
      <c r="AE3497" s="19" t="str">
        <f t="shared" si="22"/>
        <v>Нет моды</v>
      </c>
      <c r="AF3497" s="19">
        <f t="shared" si="23"/>
        <v>13</v>
      </c>
      <c r="AG3497" s="19">
        <f t="shared" si="24"/>
        <v>23</v>
      </c>
      <c r="AH3497" s="20" t="str">
        <f t="shared" si="14"/>
        <v>Город: 56%; Село: 44%</v>
      </c>
      <c r="AI3497" s="24"/>
      <c r="AJ3497" s="24"/>
      <c r="AK3497" s="24"/>
      <c r="AL3497" s="22">
        <f t="shared" si="25"/>
        <v>1</v>
      </c>
    </row>
    <row r="3498" ht="12.75" customHeight="1">
      <c r="A3498" s="13" t="s">
        <v>211</v>
      </c>
      <c r="B3498" s="13" t="str">
        <f>IFERROR(__xludf.DUMMYFUNCTION("REGEXREPLACE(A3498, ""\d"", """")"),"         Курганская область")</f>
        <v>         Курганская область</v>
      </c>
      <c r="C3498" s="14" t="str">
        <f t="shared" si="15"/>
        <v>Курганская область</v>
      </c>
      <c r="D3498" s="3">
        <f t="shared" si="16"/>
        <v>2</v>
      </c>
      <c r="E3498" s="15" t="s">
        <v>45</v>
      </c>
      <c r="F3498" s="13" t="str">
        <f>IFERROR(__xludf.DUMMYFUNCTION("REGEXEXTRACT(E3498, ""[А-Яа-я].*"")"),"Самоубийство")</f>
        <v>Самоубийство</v>
      </c>
      <c r="G3498" s="16">
        <f t="shared" si="17"/>
        <v>2</v>
      </c>
      <c r="H3498" s="13" t="s">
        <v>28</v>
      </c>
      <c r="I3498" s="13" t="str">
        <f>IFERROR(__xludf.DUMMYFUNCTION("REGEXREPLACE(H3498, "".*\s"", """")"),"человек")</f>
        <v>человек</v>
      </c>
      <c r="J3498" s="13" t="s">
        <v>29</v>
      </c>
      <c r="K3498" s="17" t="str">
        <f>IFERROR(__xludf.DUMMYFUNCTION("REGEXREPLACE(J3498, ""^[\d\s]+"", """")"),"значение показателя за год")</f>
        <v>значение показателя за год</v>
      </c>
      <c r="L3498" s="16">
        <f t="shared" si="18"/>
        <v>2</v>
      </c>
      <c r="M3498" s="13" t="s">
        <v>30</v>
      </c>
      <c r="N3498" s="13" t="str">
        <f>IFERROR(__xludf.DUMMYFUNCTION("REGEXEXTRACT(M3498, "" (.+)$"")"),"все население")</f>
        <v>все население</v>
      </c>
      <c r="O3498" s="18">
        <v>384.0</v>
      </c>
      <c r="P3498" s="18">
        <v>352.0</v>
      </c>
      <c r="Q3498" s="18">
        <v>348.0</v>
      </c>
      <c r="R3498" s="18">
        <v>317.0</v>
      </c>
      <c r="S3498" s="18">
        <v>304.0</v>
      </c>
      <c r="T3498" s="18">
        <v>277.0</v>
      </c>
      <c r="U3498" s="18">
        <v>237.0</v>
      </c>
      <c r="V3498" s="18">
        <v>241.0</v>
      </c>
      <c r="W3498" s="18">
        <v>218.0</v>
      </c>
      <c r="X3498" s="18">
        <v>206.0</v>
      </c>
      <c r="Y3498" s="18">
        <v>190.0</v>
      </c>
      <c r="Z3498" s="19">
        <f t="shared" si="6"/>
        <v>3074</v>
      </c>
      <c r="AA3498" s="19" t="str">
        <f t="shared" si="19"/>
        <v/>
      </c>
      <c r="AB3498" s="19" t="str">
        <f t="shared" si="8"/>
        <v/>
      </c>
      <c r="AC3498" s="19">
        <f t="shared" si="20"/>
        <v>279.4545455</v>
      </c>
      <c r="AD3498" s="19">
        <f t="shared" si="21"/>
        <v>239</v>
      </c>
      <c r="AE3498" s="19" t="str">
        <f t="shared" si="22"/>
        <v>Нет моды</v>
      </c>
      <c r="AF3498" s="19">
        <f t="shared" si="23"/>
        <v>190</v>
      </c>
      <c r="AG3498" s="19">
        <f t="shared" si="24"/>
        <v>384</v>
      </c>
      <c r="AH3498" s="20" t="str">
        <f t="shared" si="14"/>
        <v/>
      </c>
      <c r="AI3498" s="21"/>
      <c r="AJ3498" s="21"/>
      <c r="AK3498" s="21"/>
      <c r="AL3498" s="22">
        <f t="shared" si="25"/>
        <v>1</v>
      </c>
    </row>
    <row r="3499" ht="12.75" customHeight="1">
      <c r="A3499" s="13" t="s">
        <v>211</v>
      </c>
      <c r="B3499" s="13" t="str">
        <f>IFERROR(__xludf.DUMMYFUNCTION("REGEXREPLACE(A3499, ""\d"", """")"),"         Курганская область")</f>
        <v>         Курганская область</v>
      </c>
      <c r="C3499" s="14" t="str">
        <f t="shared" si="15"/>
        <v>Курганская область</v>
      </c>
      <c r="D3499" s="3">
        <f t="shared" si="16"/>
        <v>2</v>
      </c>
      <c r="E3499" s="15" t="s">
        <v>45</v>
      </c>
      <c r="F3499" s="13" t="str">
        <f>IFERROR(__xludf.DUMMYFUNCTION("REGEXEXTRACT(E3499, ""[А-Яа-я].*"")"),"Самоубийство")</f>
        <v>Самоубийство</v>
      </c>
      <c r="G3499" s="16">
        <f t="shared" si="17"/>
        <v>2</v>
      </c>
      <c r="H3499" s="13" t="s">
        <v>28</v>
      </c>
      <c r="I3499" s="13" t="str">
        <f>IFERROR(__xludf.DUMMYFUNCTION("REGEXREPLACE(H3499, "".*\s"", """")"),"человек")</f>
        <v>человек</v>
      </c>
      <c r="J3499" s="13" t="s">
        <v>29</v>
      </c>
      <c r="K3499" s="17" t="str">
        <f>IFERROR(__xludf.DUMMYFUNCTION("REGEXREPLACE(J3499, ""^[\d\s]+"", """")"),"значение показателя за год")</f>
        <v>значение показателя за год</v>
      </c>
      <c r="L3499" s="16">
        <f t="shared" si="18"/>
        <v>2</v>
      </c>
      <c r="M3499" s="13" t="s">
        <v>31</v>
      </c>
      <c r="N3499" s="13" t="str">
        <f>IFERROR(__xludf.DUMMYFUNCTION("REGEXEXTRACT(M3499, "" (.+)$"")"),"городское население")</f>
        <v>городское население</v>
      </c>
      <c r="O3499" s="18">
        <v>181.0</v>
      </c>
      <c r="P3499" s="18">
        <v>169.0</v>
      </c>
      <c r="Q3499" s="18">
        <v>167.0</v>
      </c>
      <c r="R3499" s="18">
        <v>156.0</v>
      </c>
      <c r="S3499" s="18">
        <v>165.0</v>
      </c>
      <c r="T3499" s="18">
        <v>151.0</v>
      </c>
      <c r="U3499" s="18">
        <v>125.0</v>
      </c>
      <c r="V3499" s="18">
        <v>121.0</v>
      </c>
      <c r="W3499" s="18">
        <v>106.0</v>
      </c>
      <c r="X3499" s="18">
        <v>101.0</v>
      </c>
      <c r="Y3499" s="18">
        <v>91.0</v>
      </c>
      <c r="Z3499" s="19" t="str">
        <f t="shared" si="6"/>
        <v/>
      </c>
      <c r="AA3499" s="19">
        <f t="shared" si="19"/>
        <v>1533</v>
      </c>
      <c r="AB3499" s="19" t="str">
        <f t="shared" si="8"/>
        <v/>
      </c>
      <c r="AC3499" s="19">
        <f t="shared" si="20"/>
        <v>139.3636364</v>
      </c>
      <c r="AD3499" s="19">
        <f t="shared" si="21"/>
        <v>185.5</v>
      </c>
      <c r="AE3499" s="19" t="str">
        <f t="shared" si="22"/>
        <v>Нет моды</v>
      </c>
      <c r="AF3499" s="19">
        <f t="shared" si="23"/>
        <v>91</v>
      </c>
      <c r="AG3499" s="19">
        <f t="shared" si="24"/>
        <v>181</v>
      </c>
      <c r="AH3499" s="20" t="str">
        <f t="shared" si="14"/>
        <v/>
      </c>
      <c r="AI3499" s="21"/>
      <c r="AJ3499" s="21"/>
      <c r="AK3499" s="21"/>
      <c r="AL3499" s="22">
        <f t="shared" si="25"/>
        <v>1</v>
      </c>
    </row>
    <row r="3500" ht="12.75" customHeight="1">
      <c r="A3500" s="13" t="s">
        <v>211</v>
      </c>
      <c r="B3500" s="13" t="str">
        <f>IFERROR(__xludf.DUMMYFUNCTION("REGEXREPLACE(A3500, ""\d"", """")"),"         Курганская область")</f>
        <v>         Курганская область</v>
      </c>
      <c r="C3500" s="14" t="str">
        <f t="shared" si="15"/>
        <v>Курганская область</v>
      </c>
      <c r="D3500" s="3">
        <f t="shared" si="16"/>
        <v>2</v>
      </c>
      <c r="E3500" s="15" t="s">
        <v>45</v>
      </c>
      <c r="F3500" s="13" t="str">
        <f>IFERROR(__xludf.DUMMYFUNCTION("REGEXEXTRACT(E3500, ""[А-Яа-я].*"")"),"Самоубийство")</f>
        <v>Самоубийство</v>
      </c>
      <c r="G3500" s="16">
        <f t="shared" si="17"/>
        <v>2</v>
      </c>
      <c r="H3500" s="13" t="s">
        <v>28</v>
      </c>
      <c r="I3500" s="13" t="str">
        <f>IFERROR(__xludf.DUMMYFUNCTION("REGEXREPLACE(H3500, "".*\s"", """")"),"человек")</f>
        <v>человек</v>
      </c>
      <c r="J3500" s="13" t="s">
        <v>29</v>
      </c>
      <c r="K3500" s="17" t="str">
        <f>IFERROR(__xludf.DUMMYFUNCTION("REGEXREPLACE(J3500, ""^[\d\s]+"", """")"),"значение показателя за год")</f>
        <v>значение показателя за год</v>
      </c>
      <c r="L3500" s="16">
        <f t="shared" si="18"/>
        <v>2</v>
      </c>
      <c r="M3500" s="13" t="s">
        <v>32</v>
      </c>
      <c r="N3500" s="13" t="str">
        <f>IFERROR(__xludf.DUMMYFUNCTION("REGEXEXTRACT(M3500, "" (.+)$"")"),"сельское население")</f>
        <v>сельское население</v>
      </c>
      <c r="O3500" s="18">
        <v>203.0</v>
      </c>
      <c r="P3500" s="18">
        <v>183.0</v>
      </c>
      <c r="Q3500" s="18">
        <v>181.0</v>
      </c>
      <c r="R3500" s="18">
        <v>161.0</v>
      </c>
      <c r="S3500" s="18">
        <v>139.0</v>
      </c>
      <c r="T3500" s="18">
        <v>126.0</v>
      </c>
      <c r="U3500" s="18">
        <v>112.0</v>
      </c>
      <c r="V3500" s="18">
        <v>120.0</v>
      </c>
      <c r="W3500" s="18">
        <v>112.0</v>
      </c>
      <c r="X3500" s="18">
        <v>105.0</v>
      </c>
      <c r="Y3500" s="18">
        <v>99.0</v>
      </c>
      <c r="Z3500" s="19" t="str">
        <f t="shared" si="6"/>
        <v/>
      </c>
      <c r="AA3500" s="19" t="str">
        <f t="shared" si="19"/>
        <v/>
      </c>
      <c r="AB3500" s="19">
        <f t="shared" si="8"/>
        <v>1541</v>
      </c>
      <c r="AC3500" s="19">
        <f t="shared" si="20"/>
        <v>140.0909091</v>
      </c>
      <c r="AD3500" s="19">
        <f t="shared" si="21"/>
        <v>132.5</v>
      </c>
      <c r="AE3500" s="19" t="str">
        <f t="shared" si="22"/>
        <v>Нет моды</v>
      </c>
      <c r="AF3500" s="19">
        <f t="shared" si="23"/>
        <v>99</v>
      </c>
      <c r="AG3500" s="19">
        <f t="shared" si="24"/>
        <v>203</v>
      </c>
      <c r="AH3500" s="20" t="str">
        <f t="shared" si="14"/>
        <v>Город: 50%; Село: 50%</v>
      </c>
      <c r="AI3500" s="21"/>
      <c r="AJ3500" s="21"/>
      <c r="AK3500" s="21"/>
      <c r="AL3500" s="22">
        <f t="shared" si="25"/>
        <v>1</v>
      </c>
    </row>
    <row r="3501" ht="12.75" customHeight="1">
      <c r="A3501" s="13" t="s">
        <v>211</v>
      </c>
      <c r="B3501" s="13" t="str">
        <f>IFERROR(__xludf.DUMMYFUNCTION("REGEXREPLACE(A3501, ""\d"", """")"),"         Курганская область")</f>
        <v>         Курганская область</v>
      </c>
      <c r="C3501" s="14" t="str">
        <f t="shared" si="15"/>
        <v>Курганская область</v>
      </c>
      <c r="D3501" s="3">
        <f t="shared" si="16"/>
        <v>2</v>
      </c>
      <c r="E3501" s="15" t="s">
        <v>46</v>
      </c>
      <c r="F3501" s="13" t="str">
        <f>IFERROR(__xludf.DUMMYFUNCTION("REGEXEXTRACT(E3501, ""[А-Яа-я].*"")"),"Случ.отравл.алкоголем")</f>
        <v>Случ.отравл.алкоголем</v>
      </c>
      <c r="G3501" s="16">
        <f t="shared" si="17"/>
        <v>2</v>
      </c>
      <c r="H3501" s="13" t="s">
        <v>28</v>
      </c>
      <c r="I3501" s="13" t="str">
        <f>IFERROR(__xludf.DUMMYFUNCTION("REGEXREPLACE(H3501, "".*\s"", """")"),"человек")</f>
        <v>человек</v>
      </c>
      <c r="J3501" s="13" t="s">
        <v>29</v>
      </c>
      <c r="K3501" s="17" t="str">
        <f>IFERROR(__xludf.DUMMYFUNCTION("REGEXREPLACE(J3501, ""^[\d\s]+"", """")"),"значение показателя за год")</f>
        <v>значение показателя за год</v>
      </c>
      <c r="L3501" s="16">
        <f t="shared" si="18"/>
        <v>2</v>
      </c>
      <c r="M3501" s="13" t="s">
        <v>30</v>
      </c>
      <c r="N3501" s="13" t="str">
        <f>IFERROR(__xludf.DUMMYFUNCTION("REGEXEXTRACT(M3501, "" (.+)$"")"),"все население")</f>
        <v>все население</v>
      </c>
      <c r="O3501" s="18">
        <v>243.0</v>
      </c>
      <c r="P3501" s="18">
        <v>197.0</v>
      </c>
      <c r="Q3501" s="18">
        <v>216.0</v>
      </c>
      <c r="R3501" s="18">
        <v>176.0</v>
      </c>
      <c r="S3501" s="18">
        <v>138.0</v>
      </c>
      <c r="T3501" s="18">
        <v>200.0</v>
      </c>
      <c r="U3501" s="18">
        <v>160.0</v>
      </c>
      <c r="V3501" s="18">
        <v>141.0</v>
      </c>
      <c r="W3501" s="18">
        <v>168.0</v>
      </c>
      <c r="X3501" s="18">
        <v>199.0</v>
      </c>
      <c r="Y3501" s="18">
        <v>155.0</v>
      </c>
      <c r="Z3501" s="19">
        <f t="shared" si="6"/>
        <v>1993</v>
      </c>
      <c r="AA3501" s="19" t="str">
        <f t="shared" si="19"/>
        <v/>
      </c>
      <c r="AB3501" s="19" t="str">
        <f t="shared" si="8"/>
        <v/>
      </c>
      <c r="AC3501" s="19">
        <f t="shared" si="20"/>
        <v>181.1818182</v>
      </c>
      <c r="AD3501" s="19">
        <f t="shared" si="21"/>
        <v>160.5</v>
      </c>
      <c r="AE3501" s="19" t="str">
        <f t="shared" si="22"/>
        <v>Нет моды</v>
      </c>
      <c r="AF3501" s="19">
        <f t="shared" si="23"/>
        <v>138</v>
      </c>
      <c r="AG3501" s="19">
        <f t="shared" si="24"/>
        <v>243</v>
      </c>
      <c r="AH3501" s="20" t="str">
        <f t="shared" si="14"/>
        <v/>
      </c>
      <c r="AI3501" s="21"/>
      <c r="AJ3501" s="21"/>
      <c r="AK3501" s="21"/>
      <c r="AL3501" s="22">
        <f t="shared" si="25"/>
        <v>1</v>
      </c>
    </row>
    <row r="3502" ht="12.75" customHeight="1">
      <c r="A3502" s="13" t="s">
        <v>211</v>
      </c>
      <c r="B3502" s="13" t="str">
        <f>IFERROR(__xludf.DUMMYFUNCTION("REGEXREPLACE(A3502, ""\d"", """")"),"         Курганская область")</f>
        <v>         Курганская область</v>
      </c>
      <c r="C3502" s="14" t="str">
        <f t="shared" si="15"/>
        <v>Курганская область</v>
      </c>
      <c r="D3502" s="3">
        <f t="shared" si="16"/>
        <v>2</v>
      </c>
      <c r="E3502" s="15" t="s">
        <v>46</v>
      </c>
      <c r="F3502" s="13" t="str">
        <f>IFERROR(__xludf.DUMMYFUNCTION("REGEXEXTRACT(E3502, ""[А-Яа-я].*"")"),"Случ.отравл.алкоголем")</f>
        <v>Случ.отравл.алкоголем</v>
      </c>
      <c r="G3502" s="16">
        <f t="shared" si="17"/>
        <v>2</v>
      </c>
      <c r="H3502" s="13" t="s">
        <v>28</v>
      </c>
      <c r="I3502" s="13" t="str">
        <f>IFERROR(__xludf.DUMMYFUNCTION("REGEXREPLACE(H3502, "".*\s"", """")"),"человек")</f>
        <v>человек</v>
      </c>
      <c r="J3502" s="13" t="s">
        <v>29</v>
      </c>
      <c r="K3502" s="17" t="str">
        <f>IFERROR(__xludf.DUMMYFUNCTION("REGEXREPLACE(J3502, ""^[\d\s]+"", """")"),"значение показателя за год")</f>
        <v>значение показателя за год</v>
      </c>
      <c r="L3502" s="16">
        <f t="shared" si="18"/>
        <v>2</v>
      </c>
      <c r="M3502" s="13" t="s">
        <v>31</v>
      </c>
      <c r="N3502" s="13" t="str">
        <f>IFERROR(__xludf.DUMMYFUNCTION("REGEXEXTRACT(M3502, "" (.+)$"")"),"городское население")</f>
        <v>городское население</v>
      </c>
      <c r="O3502" s="18">
        <v>132.0</v>
      </c>
      <c r="P3502" s="18">
        <v>96.0</v>
      </c>
      <c r="Q3502" s="18">
        <v>118.0</v>
      </c>
      <c r="R3502" s="18">
        <v>96.0</v>
      </c>
      <c r="S3502" s="18">
        <v>90.0</v>
      </c>
      <c r="T3502" s="18">
        <v>115.0</v>
      </c>
      <c r="U3502" s="18">
        <v>101.0</v>
      </c>
      <c r="V3502" s="18">
        <v>77.0</v>
      </c>
      <c r="W3502" s="18">
        <v>103.0</v>
      </c>
      <c r="X3502" s="18">
        <v>104.0</v>
      </c>
      <c r="Y3502" s="18">
        <v>92.0</v>
      </c>
      <c r="Z3502" s="19" t="str">
        <f t="shared" si="6"/>
        <v/>
      </c>
      <c r="AA3502" s="19">
        <f t="shared" si="19"/>
        <v>1124</v>
      </c>
      <c r="AB3502" s="19" t="str">
        <f t="shared" si="8"/>
        <v/>
      </c>
      <c r="AC3502" s="19">
        <f t="shared" si="20"/>
        <v>102.1818182</v>
      </c>
      <c r="AD3502" s="19">
        <f t="shared" si="21"/>
        <v>135</v>
      </c>
      <c r="AE3502" s="19" t="str">
        <f t="shared" si="22"/>
        <v>Нет моды</v>
      </c>
      <c r="AF3502" s="19">
        <f t="shared" si="23"/>
        <v>77</v>
      </c>
      <c r="AG3502" s="19">
        <f t="shared" si="24"/>
        <v>132</v>
      </c>
      <c r="AH3502" s="20" t="str">
        <f t="shared" si="14"/>
        <v/>
      </c>
      <c r="AI3502" s="21"/>
      <c r="AJ3502" s="21"/>
      <c r="AK3502" s="21"/>
      <c r="AL3502" s="22">
        <f t="shared" si="25"/>
        <v>1</v>
      </c>
    </row>
    <row r="3503" ht="12.75" customHeight="1">
      <c r="A3503" s="13" t="s">
        <v>211</v>
      </c>
      <c r="B3503" s="13" t="str">
        <f>IFERROR(__xludf.DUMMYFUNCTION("REGEXREPLACE(A3503, ""\d"", """")"),"         Курганская область")</f>
        <v>         Курганская область</v>
      </c>
      <c r="C3503" s="14" t="str">
        <f t="shared" si="15"/>
        <v>Курганская область</v>
      </c>
      <c r="D3503" s="3">
        <f t="shared" si="16"/>
        <v>2</v>
      </c>
      <c r="E3503" s="15" t="s">
        <v>46</v>
      </c>
      <c r="F3503" s="13" t="str">
        <f>IFERROR(__xludf.DUMMYFUNCTION("REGEXEXTRACT(E3503, ""[А-Яа-я].*"")"),"Случ.отравл.алкоголем")</f>
        <v>Случ.отравл.алкоголем</v>
      </c>
      <c r="G3503" s="16">
        <f t="shared" si="17"/>
        <v>2</v>
      </c>
      <c r="H3503" s="13" t="s">
        <v>28</v>
      </c>
      <c r="I3503" s="13" t="str">
        <f>IFERROR(__xludf.DUMMYFUNCTION("REGEXREPLACE(H3503, "".*\s"", """")"),"человек")</f>
        <v>человек</v>
      </c>
      <c r="J3503" s="13" t="s">
        <v>29</v>
      </c>
      <c r="K3503" s="17" t="str">
        <f>IFERROR(__xludf.DUMMYFUNCTION("REGEXREPLACE(J3503, ""^[\d\s]+"", """")"),"значение показателя за год")</f>
        <v>значение показателя за год</v>
      </c>
      <c r="L3503" s="16">
        <f t="shared" si="18"/>
        <v>2</v>
      </c>
      <c r="M3503" s="13" t="s">
        <v>32</v>
      </c>
      <c r="N3503" s="13" t="str">
        <f>IFERROR(__xludf.DUMMYFUNCTION("REGEXEXTRACT(M3503, "" (.+)$"")"),"сельское население")</f>
        <v>сельское население</v>
      </c>
      <c r="O3503" s="18">
        <v>111.0</v>
      </c>
      <c r="P3503" s="18">
        <v>101.0</v>
      </c>
      <c r="Q3503" s="18">
        <v>98.0</v>
      </c>
      <c r="R3503" s="18">
        <v>80.0</v>
      </c>
      <c r="S3503" s="18">
        <v>48.0</v>
      </c>
      <c r="T3503" s="18">
        <v>85.0</v>
      </c>
      <c r="U3503" s="18">
        <v>59.0</v>
      </c>
      <c r="V3503" s="18">
        <v>64.0</v>
      </c>
      <c r="W3503" s="18">
        <v>65.0</v>
      </c>
      <c r="X3503" s="18">
        <v>95.0</v>
      </c>
      <c r="Y3503" s="18">
        <v>63.0</v>
      </c>
      <c r="Z3503" s="19" t="str">
        <f t="shared" si="6"/>
        <v/>
      </c>
      <c r="AA3503" s="19" t="str">
        <f t="shared" si="19"/>
        <v/>
      </c>
      <c r="AB3503" s="19">
        <f t="shared" si="8"/>
        <v>869</v>
      </c>
      <c r="AC3503" s="19">
        <f t="shared" si="20"/>
        <v>79</v>
      </c>
      <c r="AD3503" s="19">
        <f t="shared" si="21"/>
        <v>95.5</v>
      </c>
      <c r="AE3503" s="19" t="str">
        <f t="shared" si="22"/>
        <v>Нет моды</v>
      </c>
      <c r="AF3503" s="19">
        <f t="shared" si="23"/>
        <v>48</v>
      </c>
      <c r="AG3503" s="19">
        <f t="shared" si="24"/>
        <v>111</v>
      </c>
      <c r="AH3503" s="20" t="str">
        <f t="shared" si="14"/>
        <v>Город: 56%; Село: 44%</v>
      </c>
      <c r="AI3503" s="21"/>
      <c r="AJ3503" s="21"/>
      <c r="AK3503" s="21"/>
      <c r="AL3503" s="22">
        <f t="shared" si="25"/>
        <v>1</v>
      </c>
    </row>
    <row r="3504" ht="12.75" customHeight="1">
      <c r="A3504" s="13" t="s">
        <v>211</v>
      </c>
      <c r="B3504" s="13" t="str">
        <f>IFERROR(__xludf.DUMMYFUNCTION("REGEXREPLACE(A3504, ""\d"", """")"),"         Курганская область")</f>
        <v>         Курганская область</v>
      </c>
      <c r="C3504" s="14" t="str">
        <f t="shared" si="15"/>
        <v>Курганская область</v>
      </c>
      <c r="D3504" s="3">
        <f t="shared" si="16"/>
        <v>2</v>
      </c>
      <c r="E3504" s="15" t="s">
        <v>47</v>
      </c>
      <c r="F3504" s="13" t="str">
        <f>IFERROR(__xludf.DUMMYFUNCTION("REGEXEXTRACT(E3504, ""[А-Яа-я].*"")"),"транспортные травмы всех видов")</f>
        <v>транспортные травмы всех видов</v>
      </c>
      <c r="G3504" s="16">
        <f t="shared" si="17"/>
        <v>2</v>
      </c>
      <c r="H3504" s="13" t="s">
        <v>28</v>
      </c>
      <c r="I3504" s="13" t="str">
        <f>IFERROR(__xludf.DUMMYFUNCTION("REGEXREPLACE(H3504, "".*\s"", """")"),"человек")</f>
        <v>человек</v>
      </c>
      <c r="J3504" s="13" t="s">
        <v>29</v>
      </c>
      <c r="K3504" s="17" t="str">
        <f>IFERROR(__xludf.DUMMYFUNCTION("REGEXREPLACE(J3504, ""^[\d\s]+"", """")"),"значение показателя за год")</f>
        <v>значение показателя за год</v>
      </c>
      <c r="L3504" s="16">
        <f t="shared" si="18"/>
        <v>2</v>
      </c>
      <c r="M3504" s="13" t="s">
        <v>30</v>
      </c>
      <c r="N3504" s="13" t="str">
        <f>IFERROR(__xludf.DUMMYFUNCTION("REGEXEXTRACT(M3504, "" (.+)$"")"),"все население")</f>
        <v>все население</v>
      </c>
      <c r="O3504" s="18">
        <v>277.0</v>
      </c>
      <c r="P3504" s="18">
        <v>251.0</v>
      </c>
      <c r="Q3504" s="18">
        <v>202.0</v>
      </c>
      <c r="R3504" s="18">
        <v>173.0</v>
      </c>
      <c r="S3504" s="23" t="s">
        <v>37</v>
      </c>
      <c r="T3504" s="23" t="s">
        <v>37</v>
      </c>
      <c r="U3504" s="23" t="s">
        <v>37</v>
      </c>
      <c r="V3504" s="23" t="s">
        <v>37</v>
      </c>
      <c r="W3504" s="23" t="s">
        <v>37</v>
      </c>
      <c r="X3504" s="23" t="s">
        <v>37</v>
      </c>
      <c r="Y3504" s="23" t="s">
        <v>37</v>
      </c>
      <c r="Z3504" s="19">
        <f t="shared" si="6"/>
        <v>903</v>
      </c>
      <c r="AA3504" s="19" t="str">
        <f t="shared" si="19"/>
        <v/>
      </c>
      <c r="AB3504" s="19" t="str">
        <f t="shared" si="8"/>
        <v/>
      </c>
      <c r="AC3504" s="19">
        <f t="shared" si="20"/>
        <v>225.75</v>
      </c>
      <c r="AD3504" s="19">
        <f t="shared" si="21"/>
        <v>95</v>
      </c>
      <c r="AE3504" s="19" t="str">
        <f t="shared" si="22"/>
        <v>Нет моды</v>
      </c>
      <c r="AF3504" s="19">
        <f t="shared" si="23"/>
        <v>173</v>
      </c>
      <c r="AG3504" s="19">
        <f t="shared" si="24"/>
        <v>277</v>
      </c>
      <c r="AH3504" s="20" t="str">
        <f t="shared" si="14"/>
        <v/>
      </c>
      <c r="AI3504" s="24"/>
      <c r="AJ3504" s="24"/>
      <c r="AK3504" s="24"/>
      <c r="AL3504" s="22">
        <f t="shared" si="25"/>
        <v>1</v>
      </c>
    </row>
    <row r="3505" ht="12.75" customHeight="1">
      <c r="A3505" s="13" t="s">
        <v>211</v>
      </c>
      <c r="B3505" s="13" t="str">
        <f>IFERROR(__xludf.DUMMYFUNCTION("REGEXREPLACE(A3505, ""\d"", """")"),"         Курганская область")</f>
        <v>         Курганская область</v>
      </c>
      <c r="C3505" s="14" t="str">
        <f t="shared" si="15"/>
        <v>Курганская область</v>
      </c>
      <c r="D3505" s="3">
        <f t="shared" si="16"/>
        <v>2</v>
      </c>
      <c r="E3505" s="15" t="s">
        <v>47</v>
      </c>
      <c r="F3505" s="13" t="str">
        <f>IFERROR(__xludf.DUMMYFUNCTION("REGEXEXTRACT(E3505, ""[А-Яа-я].*"")"),"транспортные травмы всех видов")</f>
        <v>транспортные травмы всех видов</v>
      </c>
      <c r="G3505" s="16">
        <f t="shared" si="17"/>
        <v>2</v>
      </c>
      <c r="H3505" s="13" t="s">
        <v>28</v>
      </c>
      <c r="I3505" s="13" t="str">
        <f>IFERROR(__xludf.DUMMYFUNCTION("REGEXREPLACE(H3505, "".*\s"", """")"),"человек")</f>
        <v>человек</v>
      </c>
      <c r="J3505" s="13" t="s">
        <v>29</v>
      </c>
      <c r="K3505" s="17" t="str">
        <f>IFERROR(__xludf.DUMMYFUNCTION("REGEXREPLACE(J3505, ""^[\d\s]+"", """")"),"значение показателя за год")</f>
        <v>значение показателя за год</v>
      </c>
      <c r="L3505" s="16">
        <f t="shared" si="18"/>
        <v>2</v>
      </c>
      <c r="M3505" s="13" t="s">
        <v>31</v>
      </c>
      <c r="N3505" s="13" t="str">
        <f>IFERROR(__xludf.DUMMYFUNCTION("REGEXEXTRACT(M3505, "" (.+)$"")"),"городское население")</f>
        <v>городское население</v>
      </c>
      <c r="O3505" s="18">
        <v>139.0</v>
      </c>
      <c r="P3505" s="18">
        <v>147.0</v>
      </c>
      <c r="Q3505" s="18">
        <v>117.0</v>
      </c>
      <c r="R3505" s="18">
        <v>98.0</v>
      </c>
      <c r="S3505" s="23" t="s">
        <v>37</v>
      </c>
      <c r="T3505" s="23" t="s">
        <v>37</v>
      </c>
      <c r="U3505" s="23" t="s">
        <v>37</v>
      </c>
      <c r="V3505" s="23" t="s">
        <v>37</v>
      </c>
      <c r="W3505" s="23" t="s">
        <v>37</v>
      </c>
      <c r="X3505" s="23" t="s">
        <v>37</v>
      </c>
      <c r="Y3505" s="23" t="s">
        <v>37</v>
      </c>
      <c r="Z3505" s="19" t="str">
        <f t="shared" si="6"/>
        <v/>
      </c>
      <c r="AA3505" s="19">
        <f t="shared" si="19"/>
        <v>501</v>
      </c>
      <c r="AB3505" s="19" t="str">
        <f t="shared" si="8"/>
        <v/>
      </c>
      <c r="AC3505" s="19">
        <f t="shared" si="20"/>
        <v>125.25</v>
      </c>
      <c r="AD3505" s="19">
        <f t="shared" si="21"/>
        <v>160</v>
      </c>
      <c r="AE3505" s="19" t="str">
        <f t="shared" si="22"/>
        <v>Нет моды</v>
      </c>
      <c r="AF3505" s="19">
        <f t="shared" si="23"/>
        <v>98</v>
      </c>
      <c r="AG3505" s="19">
        <f t="shared" si="24"/>
        <v>147</v>
      </c>
      <c r="AH3505" s="20" t="str">
        <f t="shared" si="14"/>
        <v/>
      </c>
      <c r="AI3505" s="24"/>
      <c r="AJ3505" s="24"/>
      <c r="AK3505" s="24"/>
      <c r="AL3505" s="22">
        <f t="shared" si="25"/>
        <v>1</v>
      </c>
    </row>
    <row r="3506" ht="12.75" customHeight="1">
      <c r="A3506" s="13" t="s">
        <v>211</v>
      </c>
      <c r="B3506" s="13" t="str">
        <f>IFERROR(__xludf.DUMMYFUNCTION("REGEXREPLACE(A3506, ""\d"", """")"),"         Курганская область")</f>
        <v>         Курганская область</v>
      </c>
      <c r="C3506" s="14" t="str">
        <f t="shared" si="15"/>
        <v>Курганская область</v>
      </c>
      <c r="D3506" s="3">
        <f t="shared" si="16"/>
        <v>2</v>
      </c>
      <c r="E3506" s="15" t="s">
        <v>47</v>
      </c>
      <c r="F3506" s="13" t="str">
        <f>IFERROR(__xludf.DUMMYFUNCTION("REGEXEXTRACT(E3506, ""[А-Яа-я].*"")"),"транспортные травмы всех видов")</f>
        <v>транспортные травмы всех видов</v>
      </c>
      <c r="G3506" s="16">
        <f t="shared" si="17"/>
        <v>2</v>
      </c>
      <c r="H3506" s="13" t="s">
        <v>28</v>
      </c>
      <c r="I3506" s="13" t="str">
        <f>IFERROR(__xludf.DUMMYFUNCTION("REGEXREPLACE(H3506, "".*\s"", """")"),"человек")</f>
        <v>человек</v>
      </c>
      <c r="J3506" s="13" t="s">
        <v>29</v>
      </c>
      <c r="K3506" s="17" t="str">
        <f>IFERROR(__xludf.DUMMYFUNCTION("REGEXREPLACE(J3506, ""^[\d\s]+"", """")"),"значение показателя за год")</f>
        <v>значение показателя за год</v>
      </c>
      <c r="L3506" s="16">
        <f t="shared" si="18"/>
        <v>2</v>
      </c>
      <c r="M3506" s="13" t="s">
        <v>32</v>
      </c>
      <c r="N3506" s="13" t="str">
        <f>IFERROR(__xludf.DUMMYFUNCTION("REGEXEXTRACT(M3506, "" (.+)$"")"),"сельское население")</f>
        <v>сельское население</v>
      </c>
      <c r="O3506" s="18">
        <v>138.0</v>
      </c>
      <c r="P3506" s="18">
        <v>104.0</v>
      </c>
      <c r="Q3506" s="18">
        <v>85.0</v>
      </c>
      <c r="R3506" s="18">
        <v>75.0</v>
      </c>
      <c r="S3506" s="23" t="s">
        <v>37</v>
      </c>
      <c r="T3506" s="23" t="s">
        <v>37</v>
      </c>
      <c r="U3506" s="23" t="s">
        <v>37</v>
      </c>
      <c r="V3506" s="23" t="s">
        <v>37</v>
      </c>
      <c r="W3506" s="23" t="s">
        <v>37</v>
      </c>
      <c r="X3506" s="23" t="s">
        <v>37</v>
      </c>
      <c r="Y3506" s="23" t="s">
        <v>37</v>
      </c>
      <c r="Z3506" s="19" t="str">
        <f t="shared" si="6"/>
        <v/>
      </c>
      <c r="AA3506" s="19" t="str">
        <f t="shared" si="19"/>
        <v/>
      </c>
      <c r="AB3506" s="19">
        <f t="shared" si="8"/>
        <v>402</v>
      </c>
      <c r="AC3506" s="19">
        <f t="shared" si="20"/>
        <v>100.5</v>
      </c>
      <c r="AD3506" s="19">
        <f t="shared" si="21"/>
        <v>110.5</v>
      </c>
      <c r="AE3506" s="19" t="str">
        <f t="shared" si="22"/>
        <v>Нет моды</v>
      </c>
      <c r="AF3506" s="19">
        <f t="shared" si="23"/>
        <v>75</v>
      </c>
      <c r="AG3506" s="19">
        <f t="shared" si="24"/>
        <v>138</v>
      </c>
      <c r="AH3506" s="20" t="str">
        <f t="shared" si="14"/>
        <v>Город: 55%; Село: 45%</v>
      </c>
      <c r="AI3506" s="24"/>
      <c r="AJ3506" s="24"/>
      <c r="AK3506" s="24"/>
      <c r="AL3506" s="22">
        <f t="shared" si="25"/>
        <v>1</v>
      </c>
    </row>
    <row r="3507" ht="12.75" customHeight="1">
      <c r="A3507" s="13" t="s">
        <v>211</v>
      </c>
      <c r="B3507" s="13" t="str">
        <f>IFERROR(__xludf.DUMMYFUNCTION("REGEXREPLACE(A3507, ""\d"", """")"),"         Курганская область")</f>
        <v>         Курганская область</v>
      </c>
      <c r="C3507" s="14" t="str">
        <f t="shared" si="15"/>
        <v>Курганская область</v>
      </c>
      <c r="D3507" s="3">
        <f t="shared" si="16"/>
        <v>2</v>
      </c>
      <c r="E3507" s="15" t="s">
        <v>48</v>
      </c>
      <c r="F3507" s="13" t="str">
        <f>IFERROR(__xludf.DUMMYFUNCTION("REGEXEXTRACT(E3507, ""[А-Яа-я].*"")"),"Убийство")</f>
        <v>Убийство</v>
      </c>
      <c r="G3507" s="16">
        <f t="shared" si="17"/>
        <v>2</v>
      </c>
      <c r="H3507" s="13" t="s">
        <v>28</v>
      </c>
      <c r="I3507" s="13" t="str">
        <f>IFERROR(__xludf.DUMMYFUNCTION("REGEXREPLACE(H3507, "".*\s"", """")"),"человек")</f>
        <v>человек</v>
      </c>
      <c r="J3507" s="13" t="s">
        <v>29</v>
      </c>
      <c r="K3507" s="17" t="str">
        <f>IFERROR(__xludf.DUMMYFUNCTION("REGEXREPLACE(J3507, ""^[\d\s]+"", """")"),"значение показателя за год")</f>
        <v>значение показателя за год</v>
      </c>
      <c r="L3507" s="16">
        <f t="shared" si="18"/>
        <v>2</v>
      </c>
      <c r="M3507" s="13" t="s">
        <v>30</v>
      </c>
      <c r="N3507" s="13" t="str">
        <f>IFERROR(__xludf.DUMMYFUNCTION("REGEXEXTRACT(M3507, "" (.+)$"")"),"все население")</f>
        <v>все население</v>
      </c>
      <c r="O3507" s="18">
        <v>164.0</v>
      </c>
      <c r="P3507" s="18">
        <v>156.0</v>
      </c>
      <c r="Q3507" s="18">
        <v>139.0</v>
      </c>
      <c r="R3507" s="18">
        <v>107.0</v>
      </c>
      <c r="S3507" s="18">
        <v>104.0</v>
      </c>
      <c r="T3507" s="18">
        <v>105.0</v>
      </c>
      <c r="U3507" s="18">
        <v>81.0</v>
      </c>
      <c r="V3507" s="18">
        <v>64.0</v>
      </c>
      <c r="W3507" s="18">
        <v>54.0</v>
      </c>
      <c r="X3507" s="18">
        <v>57.0</v>
      </c>
      <c r="Y3507" s="18">
        <v>43.0</v>
      </c>
      <c r="Z3507" s="19">
        <f t="shared" si="6"/>
        <v>1074</v>
      </c>
      <c r="AA3507" s="19" t="str">
        <f t="shared" si="19"/>
        <v/>
      </c>
      <c r="AB3507" s="19" t="str">
        <f t="shared" si="8"/>
        <v/>
      </c>
      <c r="AC3507" s="19">
        <f t="shared" si="20"/>
        <v>97.63636364</v>
      </c>
      <c r="AD3507" s="19">
        <f t="shared" si="21"/>
        <v>104</v>
      </c>
      <c r="AE3507" s="19" t="str">
        <f t="shared" si="22"/>
        <v>Нет моды</v>
      </c>
      <c r="AF3507" s="19">
        <f t="shared" si="23"/>
        <v>43</v>
      </c>
      <c r="AG3507" s="19">
        <f t="shared" si="24"/>
        <v>164</v>
      </c>
      <c r="AH3507" s="20" t="str">
        <f t="shared" si="14"/>
        <v/>
      </c>
      <c r="AI3507" s="21"/>
      <c r="AJ3507" s="21"/>
      <c r="AK3507" s="21"/>
      <c r="AL3507" s="22">
        <f t="shared" si="25"/>
        <v>1</v>
      </c>
    </row>
    <row r="3508" ht="12.75" customHeight="1">
      <c r="A3508" s="13" t="s">
        <v>211</v>
      </c>
      <c r="B3508" s="13" t="str">
        <f>IFERROR(__xludf.DUMMYFUNCTION("REGEXREPLACE(A3508, ""\d"", """")"),"         Курганская область")</f>
        <v>         Курганская область</v>
      </c>
      <c r="C3508" s="14" t="str">
        <f t="shared" si="15"/>
        <v>Курганская область</v>
      </c>
      <c r="D3508" s="3">
        <f t="shared" si="16"/>
        <v>2</v>
      </c>
      <c r="E3508" s="15" t="s">
        <v>48</v>
      </c>
      <c r="F3508" s="13" t="str">
        <f>IFERROR(__xludf.DUMMYFUNCTION("REGEXEXTRACT(E3508, ""[А-Яа-я].*"")"),"Убийство")</f>
        <v>Убийство</v>
      </c>
      <c r="G3508" s="16">
        <f t="shared" si="17"/>
        <v>2</v>
      </c>
      <c r="H3508" s="13" t="s">
        <v>28</v>
      </c>
      <c r="I3508" s="13" t="str">
        <f>IFERROR(__xludf.DUMMYFUNCTION("REGEXREPLACE(H3508, "".*\s"", """")"),"человек")</f>
        <v>человек</v>
      </c>
      <c r="J3508" s="13" t="s">
        <v>29</v>
      </c>
      <c r="K3508" s="17" t="str">
        <f>IFERROR(__xludf.DUMMYFUNCTION("REGEXREPLACE(J3508, ""^[\d\s]+"", """")"),"значение показателя за год")</f>
        <v>значение показателя за год</v>
      </c>
      <c r="L3508" s="16">
        <f t="shared" si="18"/>
        <v>2</v>
      </c>
      <c r="M3508" s="13" t="s">
        <v>31</v>
      </c>
      <c r="N3508" s="13" t="str">
        <f>IFERROR(__xludf.DUMMYFUNCTION("REGEXEXTRACT(M3508, "" (.+)$"")"),"городское население")</f>
        <v>городское население</v>
      </c>
      <c r="O3508" s="18">
        <v>94.0</v>
      </c>
      <c r="P3508" s="18">
        <v>84.0</v>
      </c>
      <c r="Q3508" s="18">
        <v>88.0</v>
      </c>
      <c r="R3508" s="18">
        <v>67.0</v>
      </c>
      <c r="S3508" s="18">
        <v>68.0</v>
      </c>
      <c r="T3508" s="18">
        <v>63.0</v>
      </c>
      <c r="U3508" s="18">
        <v>44.0</v>
      </c>
      <c r="V3508" s="18">
        <v>36.0</v>
      </c>
      <c r="W3508" s="18">
        <v>28.0</v>
      </c>
      <c r="X3508" s="18">
        <v>37.0</v>
      </c>
      <c r="Y3508" s="18">
        <v>31.0</v>
      </c>
      <c r="Z3508" s="19" t="str">
        <f t="shared" si="6"/>
        <v/>
      </c>
      <c r="AA3508" s="19">
        <f t="shared" si="19"/>
        <v>640</v>
      </c>
      <c r="AB3508" s="19" t="str">
        <f t="shared" si="8"/>
        <v/>
      </c>
      <c r="AC3508" s="19">
        <f t="shared" si="20"/>
        <v>58.18181818</v>
      </c>
      <c r="AD3508" s="19">
        <f t="shared" si="21"/>
        <v>67.5</v>
      </c>
      <c r="AE3508" s="19" t="str">
        <f t="shared" si="22"/>
        <v>Нет моды</v>
      </c>
      <c r="AF3508" s="19">
        <f t="shared" si="23"/>
        <v>28</v>
      </c>
      <c r="AG3508" s="19">
        <f t="shared" si="24"/>
        <v>94</v>
      </c>
      <c r="AH3508" s="20" t="str">
        <f t="shared" si="14"/>
        <v/>
      </c>
      <c r="AI3508" s="21"/>
      <c r="AJ3508" s="21"/>
      <c r="AK3508" s="21"/>
      <c r="AL3508" s="22">
        <f t="shared" si="25"/>
        <v>1</v>
      </c>
    </row>
    <row r="3509" ht="12.75" customHeight="1">
      <c r="A3509" s="13" t="s">
        <v>211</v>
      </c>
      <c r="B3509" s="13" t="str">
        <f>IFERROR(__xludf.DUMMYFUNCTION("REGEXREPLACE(A3509, ""\d"", """")"),"         Курганская область")</f>
        <v>         Курганская область</v>
      </c>
      <c r="C3509" s="14" t="str">
        <f t="shared" si="15"/>
        <v>Курганская область</v>
      </c>
      <c r="D3509" s="3">
        <f t="shared" si="16"/>
        <v>2</v>
      </c>
      <c r="E3509" s="15" t="s">
        <v>48</v>
      </c>
      <c r="F3509" s="13" t="str">
        <f>IFERROR(__xludf.DUMMYFUNCTION("REGEXEXTRACT(E3509, ""[А-Яа-я].*"")"),"Убийство")</f>
        <v>Убийство</v>
      </c>
      <c r="G3509" s="16">
        <f t="shared" si="17"/>
        <v>2</v>
      </c>
      <c r="H3509" s="13" t="s">
        <v>28</v>
      </c>
      <c r="I3509" s="13" t="str">
        <f>IFERROR(__xludf.DUMMYFUNCTION("REGEXREPLACE(H3509, "".*\s"", """")"),"человек")</f>
        <v>человек</v>
      </c>
      <c r="J3509" s="13" t="s">
        <v>29</v>
      </c>
      <c r="K3509" s="17" t="str">
        <f>IFERROR(__xludf.DUMMYFUNCTION("REGEXREPLACE(J3509, ""^[\d\s]+"", """")"),"значение показателя за год")</f>
        <v>значение показателя за год</v>
      </c>
      <c r="L3509" s="16">
        <f t="shared" si="18"/>
        <v>2</v>
      </c>
      <c r="M3509" s="13" t="s">
        <v>32</v>
      </c>
      <c r="N3509" s="13" t="str">
        <f>IFERROR(__xludf.DUMMYFUNCTION("REGEXEXTRACT(M3509, "" (.+)$"")"),"сельское население")</f>
        <v>сельское население</v>
      </c>
      <c r="O3509" s="18">
        <v>70.0</v>
      </c>
      <c r="P3509" s="18">
        <v>72.0</v>
      </c>
      <c r="Q3509" s="18">
        <v>51.0</v>
      </c>
      <c r="R3509" s="18">
        <v>40.0</v>
      </c>
      <c r="S3509" s="18">
        <v>36.0</v>
      </c>
      <c r="T3509" s="18">
        <v>42.0</v>
      </c>
      <c r="U3509" s="18">
        <v>37.0</v>
      </c>
      <c r="V3509" s="18">
        <v>28.0</v>
      </c>
      <c r="W3509" s="18">
        <v>26.0</v>
      </c>
      <c r="X3509" s="18">
        <v>20.0</v>
      </c>
      <c r="Y3509" s="18">
        <v>12.0</v>
      </c>
      <c r="Z3509" s="19" t="str">
        <f t="shared" si="6"/>
        <v/>
      </c>
      <c r="AA3509" s="19" t="str">
        <f t="shared" si="19"/>
        <v/>
      </c>
      <c r="AB3509" s="19">
        <f t="shared" si="8"/>
        <v>434</v>
      </c>
      <c r="AC3509" s="19">
        <f t="shared" si="20"/>
        <v>39.45454545</v>
      </c>
      <c r="AD3509" s="19">
        <f t="shared" si="21"/>
        <v>41</v>
      </c>
      <c r="AE3509" s="19" t="str">
        <f t="shared" si="22"/>
        <v>Нет моды</v>
      </c>
      <c r="AF3509" s="19">
        <f t="shared" si="23"/>
        <v>12</v>
      </c>
      <c r="AG3509" s="19">
        <f t="shared" si="24"/>
        <v>72</v>
      </c>
      <c r="AH3509" s="20" t="str">
        <f t="shared" si="14"/>
        <v>Город: 60%; Село: 40%</v>
      </c>
      <c r="AI3509" s="21"/>
      <c r="AJ3509" s="21"/>
      <c r="AK3509" s="21"/>
      <c r="AL3509" s="22">
        <f t="shared" si="25"/>
        <v>1</v>
      </c>
    </row>
    <row r="3510" ht="12.75" customHeight="1">
      <c r="A3510" s="13" t="s">
        <v>211</v>
      </c>
      <c r="B3510" s="13" t="str">
        <f>IFERROR(__xludf.DUMMYFUNCTION("REGEXREPLACE(A3510, ""\d"", """")"),"         Курганская область")</f>
        <v>         Курганская область</v>
      </c>
      <c r="C3510" s="14" t="str">
        <f t="shared" si="15"/>
        <v>Курганская область</v>
      </c>
      <c r="D3510" s="3">
        <f t="shared" si="16"/>
        <v>2</v>
      </c>
      <c r="E3510" s="15" t="s">
        <v>49</v>
      </c>
      <c r="F3510" s="13" t="str">
        <f>IFERROR(__xludf.DUMMYFUNCTION("REGEXEXTRACT(E3510, ""[А-Яа-я].*"")"),"Цереброваскулярные болезни")</f>
        <v>Цереброваскулярные болезни</v>
      </c>
      <c r="G3510" s="16">
        <f t="shared" si="17"/>
        <v>2</v>
      </c>
      <c r="H3510" s="13" t="s">
        <v>28</v>
      </c>
      <c r="I3510" s="13" t="str">
        <f>IFERROR(__xludf.DUMMYFUNCTION("REGEXREPLACE(H3510, "".*\s"", """")"),"человек")</f>
        <v>человек</v>
      </c>
      <c r="J3510" s="13" t="s">
        <v>29</v>
      </c>
      <c r="K3510" s="17" t="str">
        <f>IFERROR(__xludf.DUMMYFUNCTION("REGEXREPLACE(J3510, ""^[\d\s]+"", """")"),"значение показателя за год")</f>
        <v>значение показателя за год</v>
      </c>
      <c r="L3510" s="16">
        <f t="shared" si="18"/>
        <v>2</v>
      </c>
      <c r="M3510" s="13" t="s">
        <v>30</v>
      </c>
      <c r="N3510" s="13" t="str">
        <f>IFERROR(__xludf.DUMMYFUNCTION("REGEXEXTRACT(M3510, "" (.+)$"")"),"все население")</f>
        <v>все население</v>
      </c>
      <c r="O3510" s="18">
        <v>2021.0</v>
      </c>
      <c r="P3510" s="18">
        <v>1753.0</v>
      </c>
      <c r="Q3510" s="18">
        <v>1788.0</v>
      </c>
      <c r="R3510" s="18">
        <v>1878.0</v>
      </c>
      <c r="S3510" s="18">
        <v>1741.0</v>
      </c>
      <c r="T3510" s="18">
        <v>1756.0</v>
      </c>
      <c r="U3510" s="18">
        <v>1536.0</v>
      </c>
      <c r="V3510" s="18">
        <v>1741.0</v>
      </c>
      <c r="W3510" s="18">
        <v>1942.0</v>
      </c>
      <c r="X3510" s="18">
        <v>1734.0</v>
      </c>
      <c r="Y3510" s="18">
        <v>1894.0</v>
      </c>
      <c r="Z3510" s="19">
        <f t="shared" si="6"/>
        <v>19784</v>
      </c>
      <c r="AA3510" s="19" t="str">
        <f t="shared" si="19"/>
        <v/>
      </c>
      <c r="AB3510" s="19" t="str">
        <f t="shared" si="8"/>
        <v/>
      </c>
      <c r="AC3510" s="19">
        <f t="shared" si="20"/>
        <v>1798.545455</v>
      </c>
      <c r="AD3510" s="19">
        <f t="shared" si="21"/>
        <v>804</v>
      </c>
      <c r="AE3510" s="19" t="str">
        <f t="shared" si="22"/>
        <v>Нет моды</v>
      </c>
      <c r="AF3510" s="19">
        <f t="shared" si="23"/>
        <v>1536</v>
      </c>
      <c r="AG3510" s="19">
        <f t="shared" si="24"/>
        <v>2021</v>
      </c>
      <c r="AH3510" s="20" t="str">
        <f t="shared" si="14"/>
        <v/>
      </c>
      <c r="AI3510" s="21"/>
      <c r="AJ3510" s="21"/>
      <c r="AK3510" s="21"/>
      <c r="AL3510" s="22">
        <f t="shared" si="25"/>
        <v>1</v>
      </c>
    </row>
    <row r="3511" ht="12.75" customHeight="1">
      <c r="A3511" s="13" t="s">
        <v>211</v>
      </c>
      <c r="B3511" s="13" t="str">
        <f>IFERROR(__xludf.DUMMYFUNCTION("REGEXREPLACE(A3511, ""\d"", """")"),"         Курганская область")</f>
        <v>         Курганская область</v>
      </c>
      <c r="C3511" s="14" t="str">
        <f t="shared" si="15"/>
        <v>Курганская область</v>
      </c>
      <c r="D3511" s="3">
        <f t="shared" si="16"/>
        <v>2</v>
      </c>
      <c r="E3511" s="15" t="s">
        <v>49</v>
      </c>
      <c r="F3511" s="13" t="str">
        <f>IFERROR(__xludf.DUMMYFUNCTION("REGEXEXTRACT(E3511, ""[А-Яа-я].*"")"),"Цереброваскулярные болезни")</f>
        <v>Цереброваскулярные болезни</v>
      </c>
      <c r="G3511" s="16">
        <f t="shared" si="17"/>
        <v>2</v>
      </c>
      <c r="H3511" s="13" t="s">
        <v>28</v>
      </c>
      <c r="I3511" s="13" t="str">
        <f>IFERROR(__xludf.DUMMYFUNCTION("REGEXREPLACE(H3511, "".*\s"", """")"),"человек")</f>
        <v>человек</v>
      </c>
      <c r="J3511" s="13" t="s">
        <v>29</v>
      </c>
      <c r="K3511" s="17" t="str">
        <f>IFERROR(__xludf.DUMMYFUNCTION("REGEXREPLACE(J3511, ""^[\d\s]+"", """")"),"значение показателя за год")</f>
        <v>значение показателя за год</v>
      </c>
      <c r="L3511" s="16">
        <f t="shared" si="18"/>
        <v>2</v>
      </c>
      <c r="M3511" s="13" t="s">
        <v>31</v>
      </c>
      <c r="N3511" s="13" t="str">
        <f>IFERROR(__xludf.DUMMYFUNCTION("REGEXEXTRACT(M3511, "" (.+)$"")"),"городское население")</f>
        <v>городское население</v>
      </c>
      <c r="O3511" s="18">
        <v>1351.0</v>
      </c>
      <c r="P3511" s="18">
        <v>1129.0</v>
      </c>
      <c r="Q3511" s="18">
        <v>1113.0</v>
      </c>
      <c r="R3511" s="18">
        <v>1137.0</v>
      </c>
      <c r="S3511" s="18">
        <v>1071.0</v>
      </c>
      <c r="T3511" s="18">
        <v>1145.0</v>
      </c>
      <c r="U3511" s="18">
        <v>1014.0</v>
      </c>
      <c r="V3511" s="18">
        <v>1170.0</v>
      </c>
      <c r="W3511" s="18">
        <v>1319.0</v>
      </c>
      <c r="X3511" s="18">
        <v>1159.0</v>
      </c>
      <c r="Y3511" s="18">
        <v>1248.0</v>
      </c>
      <c r="Z3511" s="19" t="str">
        <f t="shared" si="6"/>
        <v/>
      </c>
      <c r="AA3511" s="19">
        <f t="shared" si="19"/>
        <v>12856</v>
      </c>
      <c r="AB3511" s="19" t="str">
        <f t="shared" si="8"/>
        <v/>
      </c>
      <c r="AC3511" s="19">
        <f t="shared" si="20"/>
        <v>1168.727273</v>
      </c>
      <c r="AD3511" s="19">
        <f t="shared" si="21"/>
        <v>1443.5</v>
      </c>
      <c r="AE3511" s="19" t="str">
        <f t="shared" si="22"/>
        <v>Нет моды</v>
      </c>
      <c r="AF3511" s="19">
        <f t="shared" si="23"/>
        <v>1014</v>
      </c>
      <c r="AG3511" s="19">
        <f t="shared" si="24"/>
        <v>1351</v>
      </c>
      <c r="AH3511" s="20" t="str">
        <f t="shared" si="14"/>
        <v/>
      </c>
      <c r="AI3511" s="21"/>
      <c r="AJ3511" s="21"/>
      <c r="AK3511" s="21"/>
      <c r="AL3511" s="22">
        <f t="shared" si="25"/>
        <v>1</v>
      </c>
    </row>
    <row r="3512" ht="12.75" customHeight="1">
      <c r="A3512" s="13" t="s">
        <v>211</v>
      </c>
      <c r="B3512" s="13" t="str">
        <f>IFERROR(__xludf.DUMMYFUNCTION("REGEXREPLACE(A3512, ""\d"", """")"),"         Курганская область")</f>
        <v>         Курганская область</v>
      </c>
      <c r="C3512" s="14" t="str">
        <f t="shared" si="15"/>
        <v>Курганская область</v>
      </c>
      <c r="D3512" s="3">
        <f t="shared" si="16"/>
        <v>2</v>
      </c>
      <c r="E3512" s="15" t="s">
        <v>49</v>
      </c>
      <c r="F3512" s="13" t="str">
        <f>IFERROR(__xludf.DUMMYFUNCTION("REGEXEXTRACT(E3512, ""[А-Яа-я].*"")"),"Цереброваскулярные болезни")</f>
        <v>Цереброваскулярные болезни</v>
      </c>
      <c r="G3512" s="16">
        <f t="shared" si="17"/>
        <v>2</v>
      </c>
      <c r="H3512" s="13" t="s">
        <v>28</v>
      </c>
      <c r="I3512" s="13" t="str">
        <f>IFERROR(__xludf.DUMMYFUNCTION("REGEXREPLACE(H3512, "".*\s"", """")"),"человек")</f>
        <v>человек</v>
      </c>
      <c r="J3512" s="13" t="s">
        <v>29</v>
      </c>
      <c r="K3512" s="17" t="str">
        <f>IFERROR(__xludf.DUMMYFUNCTION("REGEXREPLACE(J3512, ""^[\d\s]+"", """")"),"значение показателя за год")</f>
        <v>значение показателя за год</v>
      </c>
      <c r="L3512" s="16">
        <f t="shared" si="18"/>
        <v>2</v>
      </c>
      <c r="M3512" s="13" t="s">
        <v>32</v>
      </c>
      <c r="N3512" s="13" t="str">
        <f>IFERROR(__xludf.DUMMYFUNCTION("REGEXEXTRACT(M3512, "" (.+)$"")"),"сельское население")</f>
        <v>сельское население</v>
      </c>
      <c r="O3512" s="18">
        <v>670.0</v>
      </c>
      <c r="P3512" s="18">
        <v>624.0</v>
      </c>
      <c r="Q3512" s="18">
        <v>675.0</v>
      </c>
      <c r="R3512" s="18">
        <v>741.0</v>
      </c>
      <c r="S3512" s="18">
        <v>670.0</v>
      </c>
      <c r="T3512" s="18">
        <v>611.0</v>
      </c>
      <c r="U3512" s="18">
        <v>522.0</v>
      </c>
      <c r="V3512" s="18">
        <v>571.0</v>
      </c>
      <c r="W3512" s="18">
        <v>623.0</v>
      </c>
      <c r="X3512" s="18">
        <v>575.0</v>
      </c>
      <c r="Y3512" s="18">
        <v>646.0</v>
      </c>
      <c r="Z3512" s="19" t="str">
        <f t="shared" si="6"/>
        <v/>
      </c>
      <c r="AA3512" s="19" t="str">
        <f t="shared" si="19"/>
        <v/>
      </c>
      <c r="AB3512" s="19">
        <f t="shared" si="8"/>
        <v>6928</v>
      </c>
      <c r="AC3512" s="19">
        <f t="shared" si="20"/>
        <v>629.8181818</v>
      </c>
      <c r="AD3512" s="19">
        <f t="shared" si="21"/>
        <v>877.5</v>
      </c>
      <c r="AE3512" s="19" t="str">
        <f t="shared" si="22"/>
        <v>Нет моды</v>
      </c>
      <c r="AF3512" s="19">
        <f t="shared" si="23"/>
        <v>522</v>
      </c>
      <c r="AG3512" s="19">
        <f t="shared" si="24"/>
        <v>741</v>
      </c>
      <c r="AH3512" s="20" t="str">
        <f t="shared" si="14"/>
        <v>Город: 65%; Село: 35%</v>
      </c>
      <c r="AI3512" s="21"/>
      <c r="AJ3512" s="21"/>
      <c r="AK3512" s="21"/>
      <c r="AL3512" s="22">
        <f t="shared" si="25"/>
        <v>1</v>
      </c>
    </row>
    <row r="3513" ht="12.75" customHeight="1">
      <c r="A3513" s="13" t="s">
        <v>212</v>
      </c>
      <c r="B3513" s="13" t="str">
        <f>IFERROR(__xludf.DUMMYFUNCTION("REGEXREPLACE(A3513, ""\d"", """")"),"         Свердловская область")</f>
        <v>         Свердловская область</v>
      </c>
      <c r="C3513" s="14" t="str">
        <f t="shared" si="15"/>
        <v>Свердловская область</v>
      </c>
      <c r="D3513" s="3">
        <f t="shared" si="16"/>
        <v>2</v>
      </c>
      <c r="E3513" s="15" t="s">
        <v>27</v>
      </c>
      <c r="F3513" s="13" t="str">
        <f>IFERROR(__xludf.DUMMYFUNCTION("REGEXEXTRACT(E3513, ""[А-Яа-я].*"")"),"Болезни органов дыхания")</f>
        <v>Болезни органов дыхания</v>
      </c>
      <c r="G3513" s="16">
        <f t="shared" si="17"/>
        <v>2</v>
      </c>
      <c r="H3513" s="13" t="s">
        <v>28</v>
      </c>
      <c r="I3513" s="13" t="str">
        <f>IFERROR(__xludf.DUMMYFUNCTION("REGEXREPLACE(H3513, "".*\s"", """")"),"человек")</f>
        <v>человек</v>
      </c>
      <c r="J3513" s="13" t="s">
        <v>29</v>
      </c>
      <c r="K3513" s="17" t="str">
        <f>IFERROR(__xludf.DUMMYFUNCTION("REGEXREPLACE(J3513, ""^[\d\s]+"", """")"),"значение показателя за год")</f>
        <v>значение показателя за год</v>
      </c>
      <c r="L3513" s="16">
        <f t="shared" si="18"/>
        <v>2</v>
      </c>
      <c r="M3513" s="13" t="s">
        <v>30</v>
      </c>
      <c r="N3513" s="13" t="str">
        <f>IFERROR(__xludf.DUMMYFUNCTION("REGEXEXTRACT(M3513, "" (.+)$"")"),"все население")</f>
        <v>все население</v>
      </c>
      <c r="O3513" s="18">
        <v>2452.0</v>
      </c>
      <c r="P3513" s="18">
        <v>2153.0</v>
      </c>
      <c r="Q3513" s="18">
        <v>2123.0</v>
      </c>
      <c r="R3513" s="18">
        <v>1951.0</v>
      </c>
      <c r="S3513" s="18">
        <v>1833.0</v>
      </c>
      <c r="T3513" s="18">
        <v>1651.0</v>
      </c>
      <c r="U3513" s="18">
        <v>1404.0</v>
      </c>
      <c r="V3513" s="18">
        <v>2379.0</v>
      </c>
      <c r="W3513" s="18">
        <v>1543.0</v>
      </c>
      <c r="X3513" s="18">
        <v>1547.0</v>
      </c>
      <c r="Y3513" s="18">
        <v>1449.0</v>
      </c>
      <c r="Z3513" s="19">
        <f t="shared" si="6"/>
        <v>20485</v>
      </c>
      <c r="AA3513" s="19" t="str">
        <f t="shared" si="19"/>
        <v/>
      </c>
      <c r="AB3513" s="19" t="str">
        <f t="shared" si="8"/>
        <v/>
      </c>
      <c r="AC3513" s="19">
        <f t="shared" si="20"/>
        <v>1862.272727</v>
      </c>
      <c r="AD3513" s="19">
        <f t="shared" si="21"/>
        <v>1072.5</v>
      </c>
      <c r="AE3513" s="19" t="str">
        <f t="shared" si="22"/>
        <v>Нет моды</v>
      </c>
      <c r="AF3513" s="19">
        <f t="shared" si="23"/>
        <v>1404</v>
      </c>
      <c r="AG3513" s="19">
        <f t="shared" si="24"/>
        <v>2452</v>
      </c>
      <c r="AH3513" s="20" t="str">
        <f t="shared" si="14"/>
        <v/>
      </c>
      <c r="AI3513" s="21"/>
      <c r="AJ3513" s="21"/>
      <c r="AK3513" s="21"/>
      <c r="AL3513" s="22">
        <f t="shared" si="25"/>
        <v>1</v>
      </c>
    </row>
    <row r="3514" ht="12.75" customHeight="1">
      <c r="A3514" s="13" t="s">
        <v>212</v>
      </c>
      <c r="B3514" s="13" t="str">
        <f>IFERROR(__xludf.DUMMYFUNCTION("REGEXREPLACE(A3514, ""\d"", """")"),"         Свердловская область")</f>
        <v>         Свердловская область</v>
      </c>
      <c r="C3514" s="14" t="str">
        <f t="shared" si="15"/>
        <v>Свердловская область</v>
      </c>
      <c r="D3514" s="3">
        <f t="shared" si="16"/>
        <v>2</v>
      </c>
      <c r="E3514" s="15" t="s">
        <v>27</v>
      </c>
      <c r="F3514" s="13" t="str">
        <f>IFERROR(__xludf.DUMMYFUNCTION("REGEXEXTRACT(E3514, ""[А-Яа-я].*"")"),"Болезни органов дыхания")</f>
        <v>Болезни органов дыхания</v>
      </c>
      <c r="G3514" s="16">
        <f t="shared" si="17"/>
        <v>2</v>
      </c>
      <c r="H3514" s="13" t="s">
        <v>28</v>
      </c>
      <c r="I3514" s="13" t="str">
        <f>IFERROR(__xludf.DUMMYFUNCTION("REGEXREPLACE(H3514, "".*\s"", """")"),"человек")</f>
        <v>человек</v>
      </c>
      <c r="J3514" s="13" t="s">
        <v>29</v>
      </c>
      <c r="K3514" s="17" t="str">
        <f>IFERROR(__xludf.DUMMYFUNCTION("REGEXREPLACE(J3514, ""^[\d\s]+"", """")"),"значение показателя за год")</f>
        <v>значение показателя за год</v>
      </c>
      <c r="L3514" s="16">
        <f t="shared" si="18"/>
        <v>2</v>
      </c>
      <c r="M3514" s="13" t="s">
        <v>31</v>
      </c>
      <c r="N3514" s="13" t="str">
        <f>IFERROR(__xludf.DUMMYFUNCTION("REGEXEXTRACT(M3514, "" (.+)$"")"),"городское население")</f>
        <v>городское население</v>
      </c>
      <c r="O3514" s="18">
        <v>2038.0</v>
      </c>
      <c r="P3514" s="18">
        <v>1797.0</v>
      </c>
      <c r="Q3514" s="18">
        <v>1723.0</v>
      </c>
      <c r="R3514" s="18">
        <v>1613.0</v>
      </c>
      <c r="S3514" s="18">
        <v>1519.0</v>
      </c>
      <c r="T3514" s="18">
        <v>1382.0</v>
      </c>
      <c r="U3514" s="18">
        <v>1149.0</v>
      </c>
      <c r="V3514" s="18">
        <v>1984.0</v>
      </c>
      <c r="W3514" s="18">
        <v>1209.0</v>
      </c>
      <c r="X3514" s="18">
        <v>1248.0</v>
      </c>
      <c r="Y3514" s="18">
        <v>1142.0</v>
      </c>
      <c r="Z3514" s="19" t="str">
        <f t="shared" si="6"/>
        <v/>
      </c>
      <c r="AA3514" s="19">
        <f t="shared" si="19"/>
        <v>16804</v>
      </c>
      <c r="AB3514" s="19" t="str">
        <f t="shared" si="8"/>
        <v/>
      </c>
      <c r="AC3514" s="19">
        <f t="shared" si="20"/>
        <v>1527.636364</v>
      </c>
      <c r="AD3514" s="19">
        <f t="shared" si="21"/>
        <v>1632</v>
      </c>
      <c r="AE3514" s="19" t="str">
        <f t="shared" si="22"/>
        <v>Нет моды</v>
      </c>
      <c r="AF3514" s="19">
        <f t="shared" si="23"/>
        <v>1142</v>
      </c>
      <c r="AG3514" s="19">
        <f t="shared" si="24"/>
        <v>2038</v>
      </c>
      <c r="AH3514" s="20" t="str">
        <f t="shared" si="14"/>
        <v/>
      </c>
      <c r="AI3514" s="21"/>
      <c r="AJ3514" s="21"/>
      <c r="AK3514" s="21"/>
      <c r="AL3514" s="22">
        <f t="shared" si="25"/>
        <v>1</v>
      </c>
    </row>
    <row r="3515" ht="12.75" customHeight="1">
      <c r="A3515" s="13" t="s">
        <v>212</v>
      </c>
      <c r="B3515" s="13" t="str">
        <f>IFERROR(__xludf.DUMMYFUNCTION("REGEXREPLACE(A3515, ""\d"", """")"),"         Свердловская область")</f>
        <v>         Свердловская область</v>
      </c>
      <c r="C3515" s="14" t="str">
        <f t="shared" si="15"/>
        <v>Свердловская область</v>
      </c>
      <c r="D3515" s="3">
        <f t="shared" si="16"/>
        <v>2</v>
      </c>
      <c r="E3515" s="15" t="s">
        <v>27</v>
      </c>
      <c r="F3515" s="13" t="str">
        <f>IFERROR(__xludf.DUMMYFUNCTION("REGEXEXTRACT(E3515, ""[А-Яа-я].*"")"),"Болезни органов дыхания")</f>
        <v>Болезни органов дыхания</v>
      </c>
      <c r="G3515" s="16">
        <f t="shared" si="17"/>
        <v>2</v>
      </c>
      <c r="H3515" s="13" t="s">
        <v>28</v>
      </c>
      <c r="I3515" s="13" t="str">
        <f>IFERROR(__xludf.DUMMYFUNCTION("REGEXREPLACE(H3515, "".*\s"", """")"),"человек")</f>
        <v>человек</v>
      </c>
      <c r="J3515" s="13" t="s">
        <v>29</v>
      </c>
      <c r="K3515" s="17" t="str">
        <f>IFERROR(__xludf.DUMMYFUNCTION("REGEXREPLACE(J3515, ""^[\d\s]+"", """")"),"значение показателя за год")</f>
        <v>значение показателя за год</v>
      </c>
      <c r="L3515" s="16">
        <f t="shared" si="18"/>
        <v>2</v>
      </c>
      <c r="M3515" s="13" t="s">
        <v>32</v>
      </c>
      <c r="N3515" s="13" t="str">
        <f>IFERROR(__xludf.DUMMYFUNCTION("REGEXEXTRACT(M3515, "" (.+)$"")"),"сельское население")</f>
        <v>сельское население</v>
      </c>
      <c r="O3515" s="18">
        <v>414.0</v>
      </c>
      <c r="P3515" s="18">
        <v>356.0</v>
      </c>
      <c r="Q3515" s="18">
        <v>400.0</v>
      </c>
      <c r="R3515" s="18">
        <v>338.0</v>
      </c>
      <c r="S3515" s="18">
        <v>314.0</v>
      </c>
      <c r="T3515" s="18">
        <v>269.0</v>
      </c>
      <c r="U3515" s="18">
        <v>255.0</v>
      </c>
      <c r="V3515" s="18">
        <v>395.0</v>
      </c>
      <c r="W3515" s="18">
        <v>334.0</v>
      </c>
      <c r="X3515" s="18">
        <v>299.0</v>
      </c>
      <c r="Y3515" s="18">
        <v>307.0</v>
      </c>
      <c r="Z3515" s="19" t="str">
        <f t="shared" si="6"/>
        <v/>
      </c>
      <c r="AA3515" s="19" t="str">
        <f t="shared" si="19"/>
        <v/>
      </c>
      <c r="AB3515" s="19">
        <f t="shared" si="8"/>
        <v>3681</v>
      </c>
      <c r="AC3515" s="19">
        <f t="shared" si="20"/>
        <v>334.6363636</v>
      </c>
      <c r="AD3515" s="19">
        <f t="shared" si="21"/>
        <v>778</v>
      </c>
      <c r="AE3515" s="19" t="str">
        <f t="shared" si="22"/>
        <v>Нет моды</v>
      </c>
      <c r="AF3515" s="19">
        <f t="shared" si="23"/>
        <v>255</v>
      </c>
      <c r="AG3515" s="19">
        <f t="shared" si="24"/>
        <v>414</v>
      </c>
      <c r="AH3515" s="20" t="str">
        <f t="shared" si="14"/>
        <v>Город: 82%; Село: 18%</v>
      </c>
      <c r="AI3515" s="21"/>
      <c r="AJ3515" s="21"/>
      <c r="AK3515" s="21"/>
      <c r="AL3515" s="22">
        <f t="shared" si="25"/>
        <v>1</v>
      </c>
    </row>
    <row r="3516" ht="12.75" customHeight="1">
      <c r="A3516" s="13" t="s">
        <v>212</v>
      </c>
      <c r="B3516" s="13" t="str">
        <f>IFERROR(__xludf.DUMMYFUNCTION("REGEXREPLACE(A3516, ""\d"", """")"),"         Свердловская область")</f>
        <v>         Свердловская область</v>
      </c>
      <c r="C3516" s="14" t="str">
        <f t="shared" si="15"/>
        <v>Свердловская область</v>
      </c>
      <c r="D3516" s="3">
        <f t="shared" si="16"/>
        <v>2</v>
      </c>
      <c r="E3516" s="15" t="s">
        <v>33</v>
      </c>
      <c r="F3516" s="13" t="str">
        <f>IFERROR(__xludf.DUMMYFUNCTION("REGEXEXTRACT(E3516, ""[А-Яа-я].*"")"),"Болезни органов пищеварения")</f>
        <v>Болезни органов пищеварения</v>
      </c>
      <c r="G3516" s="16">
        <f t="shared" si="17"/>
        <v>2</v>
      </c>
      <c r="H3516" s="13" t="s">
        <v>28</v>
      </c>
      <c r="I3516" s="13" t="str">
        <f>IFERROR(__xludf.DUMMYFUNCTION("REGEXREPLACE(H3516, "".*\s"", """")"),"человек")</f>
        <v>человек</v>
      </c>
      <c r="J3516" s="13" t="s">
        <v>29</v>
      </c>
      <c r="K3516" s="17" t="str">
        <f>IFERROR(__xludf.DUMMYFUNCTION("REGEXREPLACE(J3516, ""^[\d\s]+"", """")"),"значение показателя за год")</f>
        <v>значение показателя за год</v>
      </c>
      <c r="L3516" s="16">
        <f t="shared" si="18"/>
        <v>2</v>
      </c>
      <c r="M3516" s="13" t="s">
        <v>30</v>
      </c>
      <c r="N3516" s="13" t="str">
        <f>IFERROR(__xludf.DUMMYFUNCTION("REGEXEXTRACT(M3516, "" (.+)$"")"),"все население")</f>
        <v>все население</v>
      </c>
      <c r="O3516" s="18">
        <v>3044.0</v>
      </c>
      <c r="P3516" s="18">
        <v>3341.0</v>
      </c>
      <c r="Q3516" s="18">
        <v>3558.0</v>
      </c>
      <c r="R3516" s="18">
        <v>3618.0</v>
      </c>
      <c r="S3516" s="18">
        <v>3322.0</v>
      </c>
      <c r="T3516" s="18">
        <v>3333.0</v>
      </c>
      <c r="U3516" s="18">
        <v>3492.0</v>
      </c>
      <c r="V3516" s="18">
        <v>3626.0</v>
      </c>
      <c r="W3516" s="18">
        <v>3578.0</v>
      </c>
      <c r="X3516" s="18">
        <v>3397.0</v>
      </c>
      <c r="Y3516" s="18">
        <v>3753.0</v>
      </c>
      <c r="Z3516" s="19">
        <f t="shared" si="6"/>
        <v>38062</v>
      </c>
      <c r="AA3516" s="19" t="str">
        <f t="shared" si="19"/>
        <v/>
      </c>
      <c r="AB3516" s="19" t="str">
        <f t="shared" si="8"/>
        <v/>
      </c>
      <c r="AC3516" s="19">
        <f t="shared" si="20"/>
        <v>3460.181818</v>
      </c>
      <c r="AD3516" s="19">
        <f t="shared" si="21"/>
        <v>1729</v>
      </c>
      <c r="AE3516" s="19" t="str">
        <f t="shared" si="22"/>
        <v>Нет моды</v>
      </c>
      <c r="AF3516" s="19">
        <f t="shared" si="23"/>
        <v>3044</v>
      </c>
      <c r="AG3516" s="19">
        <f t="shared" si="24"/>
        <v>3753</v>
      </c>
      <c r="AH3516" s="20" t="str">
        <f t="shared" si="14"/>
        <v/>
      </c>
      <c r="AI3516" s="21"/>
      <c r="AJ3516" s="21"/>
      <c r="AK3516" s="21"/>
      <c r="AL3516" s="22">
        <f t="shared" si="25"/>
        <v>1</v>
      </c>
    </row>
    <row r="3517" ht="12.75" customHeight="1">
      <c r="A3517" s="13" t="s">
        <v>212</v>
      </c>
      <c r="B3517" s="13" t="str">
        <f>IFERROR(__xludf.DUMMYFUNCTION("REGEXREPLACE(A3517, ""\d"", """")"),"         Свердловская область")</f>
        <v>         Свердловская область</v>
      </c>
      <c r="C3517" s="14" t="str">
        <f t="shared" si="15"/>
        <v>Свердловская область</v>
      </c>
      <c r="D3517" s="3">
        <f t="shared" si="16"/>
        <v>2</v>
      </c>
      <c r="E3517" s="15" t="s">
        <v>33</v>
      </c>
      <c r="F3517" s="13" t="str">
        <f>IFERROR(__xludf.DUMMYFUNCTION("REGEXEXTRACT(E3517, ""[А-Яа-я].*"")"),"Болезни органов пищеварения")</f>
        <v>Болезни органов пищеварения</v>
      </c>
      <c r="G3517" s="16">
        <f t="shared" si="17"/>
        <v>2</v>
      </c>
      <c r="H3517" s="13" t="s">
        <v>28</v>
      </c>
      <c r="I3517" s="13" t="str">
        <f>IFERROR(__xludf.DUMMYFUNCTION("REGEXREPLACE(H3517, "".*\s"", """")"),"человек")</f>
        <v>человек</v>
      </c>
      <c r="J3517" s="13" t="s">
        <v>29</v>
      </c>
      <c r="K3517" s="17" t="str">
        <f>IFERROR(__xludf.DUMMYFUNCTION("REGEXREPLACE(J3517, ""^[\d\s]+"", """")"),"значение показателя за год")</f>
        <v>значение показателя за год</v>
      </c>
      <c r="L3517" s="16">
        <f t="shared" si="18"/>
        <v>2</v>
      </c>
      <c r="M3517" s="13" t="s">
        <v>31</v>
      </c>
      <c r="N3517" s="13" t="str">
        <f>IFERROR(__xludf.DUMMYFUNCTION("REGEXEXTRACT(M3517, "" (.+)$"")"),"городское население")</f>
        <v>городское население</v>
      </c>
      <c r="O3517" s="18">
        <v>2593.0</v>
      </c>
      <c r="P3517" s="18">
        <v>2818.0</v>
      </c>
      <c r="Q3517" s="18">
        <v>2999.0</v>
      </c>
      <c r="R3517" s="18">
        <v>3052.0</v>
      </c>
      <c r="S3517" s="18">
        <v>2807.0</v>
      </c>
      <c r="T3517" s="18">
        <v>2806.0</v>
      </c>
      <c r="U3517" s="18">
        <v>2990.0</v>
      </c>
      <c r="V3517" s="18">
        <v>3054.0</v>
      </c>
      <c r="W3517" s="18">
        <v>3005.0</v>
      </c>
      <c r="X3517" s="18">
        <v>2898.0</v>
      </c>
      <c r="Y3517" s="18">
        <v>3168.0</v>
      </c>
      <c r="Z3517" s="19" t="str">
        <f t="shared" si="6"/>
        <v/>
      </c>
      <c r="AA3517" s="19">
        <f t="shared" si="19"/>
        <v>32190</v>
      </c>
      <c r="AB3517" s="19" t="str">
        <f t="shared" si="8"/>
        <v/>
      </c>
      <c r="AC3517" s="19">
        <f t="shared" si="20"/>
        <v>2926.363636</v>
      </c>
      <c r="AD3517" s="19">
        <f t="shared" si="21"/>
        <v>3111</v>
      </c>
      <c r="AE3517" s="19" t="str">
        <f t="shared" si="22"/>
        <v>Нет моды</v>
      </c>
      <c r="AF3517" s="19">
        <f t="shared" si="23"/>
        <v>2593</v>
      </c>
      <c r="AG3517" s="19">
        <f t="shared" si="24"/>
        <v>3168</v>
      </c>
      <c r="AH3517" s="20" t="str">
        <f t="shared" si="14"/>
        <v/>
      </c>
      <c r="AI3517" s="21"/>
      <c r="AJ3517" s="21"/>
      <c r="AK3517" s="21"/>
      <c r="AL3517" s="22">
        <f t="shared" si="25"/>
        <v>1</v>
      </c>
    </row>
    <row r="3518" ht="12.75" customHeight="1">
      <c r="A3518" s="13" t="s">
        <v>212</v>
      </c>
      <c r="B3518" s="13" t="str">
        <f>IFERROR(__xludf.DUMMYFUNCTION("REGEXREPLACE(A3518, ""\d"", """")"),"         Свердловская область")</f>
        <v>         Свердловская область</v>
      </c>
      <c r="C3518" s="14" t="str">
        <f t="shared" si="15"/>
        <v>Свердловская область</v>
      </c>
      <c r="D3518" s="3">
        <f t="shared" si="16"/>
        <v>2</v>
      </c>
      <c r="E3518" s="15" t="s">
        <v>33</v>
      </c>
      <c r="F3518" s="13" t="str">
        <f>IFERROR(__xludf.DUMMYFUNCTION("REGEXEXTRACT(E3518, ""[А-Яа-я].*"")"),"Болезни органов пищеварения")</f>
        <v>Болезни органов пищеварения</v>
      </c>
      <c r="G3518" s="16">
        <f t="shared" si="17"/>
        <v>2</v>
      </c>
      <c r="H3518" s="13" t="s">
        <v>28</v>
      </c>
      <c r="I3518" s="13" t="str">
        <f>IFERROR(__xludf.DUMMYFUNCTION("REGEXREPLACE(H3518, "".*\s"", """")"),"человек")</f>
        <v>человек</v>
      </c>
      <c r="J3518" s="13" t="s">
        <v>29</v>
      </c>
      <c r="K3518" s="17" t="str">
        <f>IFERROR(__xludf.DUMMYFUNCTION("REGEXREPLACE(J3518, ""^[\d\s]+"", """")"),"значение показателя за год")</f>
        <v>значение показателя за год</v>
      </c>
      <c r="L3518" s="16">
        <f t="shared" si="18"/>
        <v>2</v>
      </c>
      <c r="M3518" s="13" t="s">
        <v>32</v>
      </c>
      <c r="N3518" s="13" t="str">
        <f>IFERROR(__xludf.DUMMYFUNCTION("REGEXEXTRACT(M3518, "" (.+)$"")"),"сельское население")</f>
        <v>сельское население</v>
      </c>
      <c r="O3518" s="18">
        <v>451.0</v>
      </c>
      <c r="P3518" s="18">
        <v>523.0</v>
      </c>
      <c r="Q3518" s="18">
        <v>559.0</v>
      </c>
      <c r="R3518" s="18">
        <v>566.0</v>
      </c>
      <c r="S3518" s="18">
        <v>515.0</v>
      </c>
      <c r="T3518" s="18">
        <v>527.0</v>
      </c>
      <c r="U3518" s="18">
        <v>502.0</v>
      </c>
      <c r="V3518" s="18">
        <v>572.0</v>
      </c>
      <c r="W3518" s="18">
        <v>573.0</v>
      </c>
      <c r="X3518" s="18">
        <v>499.0</v>
      </c>
      <c r="Y3518" s="18">
        <v>585.0</v>
      </c>
      <c r="Z3518" s="19" t="str">
        <f t="shared" si="6"/>
        <v/>
      </c>
      <c r="AA3518" s="19" t="str">
        <f t="shared" si="19"/>
        <v/>
      </c>
      <c r="AB3518" s="19">
        <f t="shared" si="8"/>
        <v>5872</v>
      </c>
      <c r="AC3518" s="19">
        <f t="shared" si="20"/>
        <v>533.8181818</v>
      </c>
      <c r="AD3518" s="19">
        <f t="shared" si="21"/>
        <v>1589</v>
      </c>
      <c r="AE3518" s="19" t="str">
        <f t="shared" si="22"/>
        <v>Нет моды</v>
      </c>
      <c r="AF3518" s="19">
        <f t="shared" si="23"/>
        <v>451</v>
      </c>
      <c r="AG3518" s="19">
        <f t="shared" si="24"/>
        <v>585</v>
      </c>
      <c r="AH3518" s="20" t="str">
        <f t="shared" si="14"/>
        <v>Город: 85%; Село: 15%</v>
      </c>
      <c r="AI3518" s="21"/>
      <c r="AJ3518" s="21"/>
      <c r="AK3518" s="21"/>
      <c r="AL3518" s="22">
        <f t="shared" si="25"/>
        <v>1</v>
      </c>
    </row>
    <row r="3519" ht="12.75" customHeight="1">
      <c r="A3519" s="13" t="s">
        <v>212</v>
      </c>
      <c r="B3519" s="13" t="str">
        <f>IFERROR(__xludf.DUMMYFUNCTION("REGEXREPLACE(A3519, ""\d"", """")"),"         Свердловская область")</f>
        <v>         Свердловская область</v>
      </c>
      <c r="C3519" s="14" t="str">
        <f t="shared" si="15"/>
        <v>Свердловская область</v>
      </c>
      <c r="D3519" s="3">
        <f t="shared" si="16"/>
        <v>2</v>
      </c>
      <c r="E3519" s="15" t="s">
        <v>34</v>
      </c>
      <c r="F3519" s="13" t="str">
        <f>IFERROR(__xludf.DUMMYFUNCTION("REGEXEXTRACT(E3519, ""[А-Яа-я].*"")"),"Болезни системы кровообращения")</f>
        <v>Болезни системы кровообращения</v>
      </c>
      <c r="G3519" s="16">
        <f t="shared" si="17"/>
        <v>2</v>
      </c>
      <c r="H3519" s="13" t="s">
        <v>28</v>
      </c>
      <c r="I3519" s="13" t="str">
        <f>IFERROR(__xludf.DUMMYFUNCTION("REGEXREPLACE(H3519, "".*\s"", """")"),"человек")</f>
        <v>человек</v>
      </c>
      <c r="J3519" s="13" t="s">
        <v>29</v>
      </c>
      <c r="K3519" s="17" t="str">
        <f>IFERROR(__xludf.DUMMYFUNCTION("REGEXREPLACE(J3519, ""^[\d\s]+"", """")"),"значение показателя за год")</f>
        <v>значение показателя за год</v>
      </c>
      <c r="L3519" s="16">
        <f t="shared" si="18"/>
        <v>2</v>
      </c>
      <c r="M3519" s="13" t="s">
        <v>30</v>
      </c>
      <c r="N3519" s="13" t="str">
        <f>IFERROR(__xludf.DUMMYFUNCTION("REGEXEXTRACT(M3519, "" (.+)$"")"),"все население")</f>
        <v>все население</v>
      </c>
      <c r="O3519" s="18">
        <v>31239.0</v>
      </c>
      <c r="P3519" s="18">
        <v>28564.0</v>
      </c>
      <c r="Q3519" s="18">
        <v>29913.0</v>
      </c>
      <c r="R3519" s="18">
        <v>29367.0</v>
      </c>
      <c r="S3519" s="18">
        <v>28311.0</v>
      </c>
      <c r="T3519" s="18">
        <v>28234.0</v>
      </c>
      <c r="U3519" s="18">
        <v>27705.0</v>
      </c>
      <c r="V3519" s="18">
        <v>32109.0</v>
      </c>
      <c r="W3519" s="18">
        <v>29710.0</v>
      </c>
      <c r="X3519" s="18">
        <v>28514.0</v>
      </c>
      <c r="Y3519" s="18">
        <v>28431.0</v>
      </c>
      <c r="Z3519" s="19">
        <f t="shared" si="6"/>
        <v>322097</v>
      </c>
      <c r="AA3519" s="19" t="str">
        <f t="shared" si="19"/>
        <v/>
      </c>
      <c r="AB3519" s="19" t="str">
        <f t="shared" si="8"/>
        <v/>
      </c>
      <c r="AC3519" s="19">
        <f t="shared" si="20"/>
        <v>29281.54545</v>
      </c>
      <c r="AD3519" s="19">
        <f t="shared" si="21"/>
        <v>14145</v>
      </c>
      <c r="AE3519" s="19" t="str">
        <f t="shared" si="22"/>
        <v>Нет моды</v>
      </c>
      <c r="AF3519" s="19">
        <f t="shared" si="23"/>
        <v>27705</v>
      </c>
      <c r="AG3519" s="19">
        <f t="shared" si="24"/>
        <v>32109</v>
      </c>
      <c r="AH3519" s="20" t="str">
        <f t="shared" si="14"/>
        <v/>
      </c>
      <c r="AI3519" s="21"/>
      <c r="AJ3519" s="21"/>
      <c r="AK3519" s="21"/>
      <c r="AL3519" s="22">
        <f t="shared" si="25"/>
        <v>1</v>
      </c>
    </row>
    <row r="3520" ht="12.75" customHeight="1">
      <c r="A3520" s="13" t="s">
        <v>212</v>
      </c>
      <c r="B3520" s="13" t="str">
        <f>IFERROR(__xludf.DUMMYFUNCTION("REGEXREPLACE(A3520, ""\d"", """")"),"         Свердловская область")</f>
        <v>         Свердловская область</v>
      </c>
      <c r="C3520" s="14" t="str">
        <f t="shared" si="15"/>
        <v>Свердловская область</v>
      </c>
      <c r="D3520" s="3">
        <f t="shared" si="16"/>
        <v>2</v>
      </c>
      <c r="E3520" s="15" t="s">
        <v>34</v>
      </c>
      <c r="F3520" s="13" t="str">
        <f>IFERROR(__xludf.DUMMYFUNCTION("REGEXEXTRACT(E3520, ""[А-Яа-я].*"")"),"Болезни системы кровообращения")</f>
        <v>Болезни системы кровообращения</v>
      </c>
      <c r="G3520" s="16">
        <f t="shared" si="17"/>
        <v>2</v>
      </c>
      <c r="H3520" s="13" t="s">
        <v>28</v>
      </c>
      <c r="I3520" s="13" t="str">
        <f>IFERROR(__xludf.DUMMYFUNCTION("REGEXREPLACE(H3520, "".*\s"", """")"),"человек")</f>
        <v>человек</v>
      </c>
      <c r="J3520" s="13" t="s">
        <v>29</v>
      </c>
      <c r="K3520" s="17" t="str">
        <f>IFERROR(__xludf.DUMMYFUNCTION("REGEXREPLACE(J3520, ""^[\d\s]+"", """")"),"значение показателя за год")</f>
        <v>значение показателя за год</v>
      </c>
      <c r="L3520" s="16">
        <f t="shared" si="18"/>
        <v>2</v>
      </c>
      <c r="M3520" s="13" t="s">
        <v>31</v>
      </c>
      <c r="N3520" s="13" t="str">
        <f>IFERROR(__xludf.DUMMYFUNCTION("REGEXEXTRACT(M3520, "" (.+)$"")"),"городское население")</f>
        <v>городское население</v>
      </c>
      <c r="O3520" s="18">
        <v>25636.0</v>
      </c>
      <c r="P3520" s="18">
        <v>23874.0</v>
      </c>
      <c r="Q3520" s="18">
        <v>24982.0</v>
      </c>
      <c r="R3520" s="18">
        <v>24487.0</v>
      </c>
      <c r="S3520" s="18">
        <v>23778.0</v>
      </c>
      <c r="T3520" s="18">
        <v>23626.0</v>
      </c>
      <c r="U3520" s="18">
        <v>23321.0</v>
      </c>
      <c r="V3520" s="18">
        <v>26901.0</v>
      </c>
      <c r="W3520" s="18">
        <v>24961.0</v>
      </c>
      <c r="X3520" s="18">
        <v>23931.0</v>
      </c>
      <c r="Y3520" s="18">
        <v>23822.0</v>
      </c>
      <c r="Z3520" s="19" t="str">
        <f t="shared" si="6"/>
        <v/>
      </c>
      <c r="AA3520" s="19">
        <f t="shared" si="19"/>
        <v>269319</v>
      </c>
      <c r="AB3520" s="19" t="str">
        <f t="shared" si="8"/>
        <v/>
      </c>
      <c r="AC3520" s="19">
        <f t="shared" si="20"/>
        <v>24483.54545</v>
      </c>
      <c r="AD3520" s="19">
        <f t="shared" si="21"/>
        <v>27303</v>
      </c>
      <c r="AE3520" s="19" t="str">
        <f t="shared" si="22"/>
        <v>Нет моды</v>
      </c>
      <c r="AF3520" s="19">
        <f t="shared" si="23"/>
        <v>23321</v>
      </c>
      <c r="AG3520" s="19">
        <f t="shared" si="24"/>
        <v>26901</v>
      </c>
      <c r="AH3520" s="20" t="str">
        <f t="shared" si="14"/>
        <v/>
      </c>
      <c r="AI3520" s="21"/>
      <c r="AJ3520" s="21"/>
      <c r="AK3520" s="21"/>
      <c r="AL3520" s="22">
        <f t="shared" si="25"/>
        <v>1</v>
      </c>
    </row>
    <row r="3521" ht="12.75" customHeight="1">
      <c r="A3521" s="13" t="s">
        <v>212</v>
      </c>
      <c r="B3521" s="13" t="str">
        <f>IFERROR(__xludf.DUMMYFUNCTION("REGEXREPLACE(A3521, ""\d"", """")"),"         Свердловская область")</f>
        <v>         Свердловская область</v>
      </c>
      <c r="C3521" s="14" t="str">
        <f t="shared" si="15"/>
        <v>Свердловская область</v>
      </c>
      <c r="D3521" s="3">
        <f t="shared" si="16"/>
        <v>2</v>
      </c>
      <c r="E3521" s="15" t="s">
        <v>34</v>
      </c>
      <c r="F3521" s="13" t="str">
        <f>IFERROR(__xludf.DUMMYFUNCTION("REGEXEXTRACT(E3521, ""[А-Яа-я].*"")"),"Болезни системы кровообращения")</f>
        <v>Болезни системы кровообращения</v>
      </c>
      <c r="G3521" s="16">
        <f t="shared" si="17"/>
        <v>2</v>
      </c>
      <c r="H3521" s="13" t="s">
        <v>28</v>
      </c>
      <c r="I3521" s="13" t="str">
        <f>IFERROR(__xludf.DUMMYFUNCTION("REGEXREPLACE(H3521, "".*\s"", """")"),"человек")</f>
        <v>человек</v>
      </c>
      <c r="J3521" s="13" t="s">
        <v>29</v>
      </c>
      <c r="K3521" s="17" t="str">
        <f>IFERROR(__xludf.DUMMYFUNCTION("REGEXREPLACE(J3521, ""^[\d\s]+"", """")"),"значение показателя за год")</f>
        <v>значение показателя за год</v>
      </c>
      <c r="L3521" s="16">
        <f t="shared" si="18"/>
        <v>2</v>
      </c>
      <c r="M3521" s="13" t="s">
        <v>32</v>
      </c>
      <c r="N3521" s="13" t="str">
        <f>IFERROR(__xludf.DUMMYFUNCTION("REGEXEXTRACT(M3521, "" (.+)$"")"),"сельское население")</f>
        <v>сельское население</v>
      </c>
      <c r="O3521" s="18">
        <v>5603.0</v>
      </c>
      <c r="P3521" s="18">
        <v>4690.0</v>
      </c>
      <c r="Q3521" s="18">
        <v>4931.0</v>
      </c>
      <c r="R3521" s="18">
        <v>4880.0</v>
      </c>
      <c r="S3521" s="18">
        <v>4533.0</v>
      </c>
      <c r="T3521" s="18">
        <v>4608.0</v>
      </c>
      <c r="U3521" s="18">
        <v>4384.0</v>
      </c>
      <c r="V3521" s="18">
        <v>5208.0</v>
      </c>
      <c r="W3521" s="18">
        <v>4749.0</v>
      </c>
      <c r="X3521" s="18">
        <v>4583.0</v>
      </c>
      <c r="Y3521" s="18">
        <v>4609.0</v>
      </c>
      <c r="Z3521" s="19" t="str">
        <f t="shared" si="6"/>
        <v/>
      </c>
      <c r="AA3521" s="19" t="str">
        <f t="shared" si="19"/>
        <v/>
      </c>
      <c r="AB3521" s="19">
        <f t="shared" si="8"/>
        <v>52778</v>
      </c>
      <c r="AC3521" s="19">
        <f t="shared" si="20"/>
        <v>4798</v>
      </c>
      <c r="AD3521" s="19">
        <f t="shared" si="21"/>
        <v>14462</v>
      </c>
      <c r="AE3521" s="19" t="str">
        <f t="shared" si="22"/>
        <v>Нет моды</v>
      </c>
      <c r="AF3521" s="19">
        <f t="shared" si="23"/>
        <v>4384</v>
      </c>
      <c r="AG3521" s="19">
        <f t="shared" si="24"/>
        <v>5603</v>
      </c>
      <c r="AH3521" s="20" t="str">
        <f t="shared" si="14"/>
        <v>Город: 84%; Село: 16%</v>
      </c>
      <c r="AI3521" s="21"/>
      <c r="AJ3521" s="21"/>
      <c r="AK3521" s="21"/>
      <c r="AL3521" s="22">
        <f t="shared" si="25"/>
        <v>1</v>
      </c>
    </row>
    <row r="3522" ht="12.75" customHeight="1">
      <c r="A3522" s="13" t="s">
        <v>212</v>
      </c>
      <c r="B3522" s="13" t="str">
        <f>IFERROR(__xludf.DUMMYFUNCTION("REGEXREPLACE(A3522, ""\d"", """")"),"         Свердловская область")</f>
        <v>         Свердловская область</v>
      </c>
      <c r="C3522" s="14" t="str">
        <f t="shared" si="15"/>
        <v>Свердловская область</v>
      </c>
      <c r="D3522" s="3">
        <f t="shared" si="16"/>
        <v>2</v>
      </c>
      <c r="E3522" s="15" t="s">
        <v>35</v>
      </c>
      <c r="F3522" s="13" t="str">
        <f>IFERROR(__xludf.DUMMYFUNCTION("REGEXEXTRACT(E3522, ""[А-Яа-я].*"")"),"внешние причины")</f>
        <v>внешние причины</v>
      </c>
      <c r="G3522" s="16">
        <f t="shared" si="17"/>
        <v>2</v>
      </c>
      <c r="H3522" s="13" t="s">
        <v>28</v>
      </c>
      <c r="I3522" s="13" t="str">
        <f>IFERROR(__xludf.DUMMYFUNCTION("REGEXREPLACE(H3522, "".*\s"", """")"),"человек")</f>
        <v>человек</v>
      </c>
      <c r="J3522" s="13" t="s">
        <v>29</v>
      </c>
      <c r="K3522" s="17" t="str">
        <f>IFERROR(__xludf.DUMMYFUNCTION("REGEXREPLACE(J3522, ""^[\d\s]+"", """")"),"значение показателя за год")</f>
        <v>значение показателя за год</v>
      </c>
      <c r="L3522" s="16">
        <f t="shared" si="18"/>
        <v>2</v>
      </c>
      <c r="M3522" s="13" t="s">
        <v>30</v>
      </c>
      <c r="N3522" s="13" t="str">
        <f>IFERROR(__xludf.DUMMYFUNCTION("REGEXEXTRACT(M3522, "" (.+)$"")"),"все население")</f>
        <v>все население</v>
      </c>
      <c r="O3522" s="18">
        <v>6859.0</v>
      </c>
      <c r="P3522" s="18">
        <v>6788.0</v>
      </c>
      <c r="Q3522" s="18">
        <v>6719.0</v>
      </c>
      <c r="R3522" s="18">
        <v>6522.0</v>
      </c>
      <c r="S3522" s="18">
        <v>5579.0</v>
      </c>
      <c r="T3522" s="18">
        <v>5403.0</v>
      </c>
      <c r="U3522" s="18">
        <v>5214.0</v>
      </c>
      <c r="V3522" s="18">
        <v>5069.0</v>
      </c>
      <c r="W3522" s="18">
        <v>5121.0</v>
      </c>
      <c r="X3522" s="18">
        <v>5277.0</v>
      </c>
      <c r="Y3522" s="18">
        <v>5458.0</v>
      </c>
      <c r="Z3522" s="19">
        <f t="shared" si="6"/>
        <v>64009</v>
      </c>
      <c r="AA3522" s="19" t="str">
        <f t="shared" si="19"/>
        <v/>
      </c>
      <c r="AB3522" s="19" t="str">
        <f t="shared" si="8"/>
        <v/>
      </c>
      <c r="AC3522" s="19">
        <f t="shared" si="20"/>
        <v>5819</v>
      </c>
      <c r="AD3522" s="19">
        <f t="shared" si="21"/>
        <v>5164.5</v>
      </c>
      <c r="AE3522" s="19" t="str">
        <f t="shared" si="22"/>
        <v>Нет моды</v>
      </c>
      <c r="AF3522" s="19">
        <f t="shared" si="23"/>
        <v>5069</v>
      </c>
      <c r="AG3522" s="19">
        <f t="shared" si="24"/>
        <v>6859</v>
      </c>
      <c r="AH3522" s="20" t="str">
        <f t="shared" si="14"/>
        <v/>
      </c>
      <c r="AI3522" s="21"/>
      <c r="AJ3522" s="21"/>
      <c r="AK3522" s="21"/>
      <c r="AL3522" s="22">
        <f t="shared" si="25"/>
        <v>1</v>
      </c>
    </row>
    <row r="3523" ht="12.75" customHeight="1">
      <c r="A3523" s="13" t="s">
        <v>212</v>
      </c>
      <c r="B3523" s="13" t="str">
        <f>IFERROR(__xludf.DUMMYFUNCTION("REGEXREPLACE(A3523, ""\d"", """")"),"         Свердловская область")</f>
        <v>         Свердловская область</v>
      </c>
      <c r="C3523" s="14" t="str">
        <f t="shared" si="15"/>
        <v>Свердловская область</v>
      </c>
      <c r="D3523" s="3">
        <f t="shared" si="16"/>
        <v>2</v>
      </c>
      <c r="E3523" s="15" t="s">
        <v>35</v>
      </c>
      <c r="F3523" s="13" t="str">
        <f>IFERROR(__xludf.DUMMYFUNCTION("REGEXEXTRACT(E3523, ""[А-Яа-я].*"")"),"внешние причины")</f>
        <v>внешние причины</v>
      </c>
      <c r="G3523" s="16">
        <f t="shared" si="17"/>
        <v>2</v>
      </c>
      <c r="H3523" s="13" t="s">
        <v>28</v>
      </c>
      <c r="I3523" s="13" t="str">
        <f>IFERROR(__xludf.DUMMYFUNCTION("REGEXREPLACE(H3523, "".*\s"", """")"),"человек")</f>
        <v>человек</v>
      </c>
      <c r="J3523" s="13" t="s">
        <v>29</v>
      </c>
      <c r="K3523" s="17" t="str">
        <f>IFERROR(__xludf.DUMMYFUNCTION("REGEXREPLACE(J3523, ""^[\d\s]+"", """")"),"значение показателя за год")</f>
        <v>значение показателя за год</v>
      </c>
      <c r="L3523" s="16">
        <f t="shared" si="18"/>
        <v>2</v>
      </c>
      <c r="M3523" s="13" t="s">
        <v>31</v>
      </c>
      <c r="N3523" s="13" t="str">
        <f>IFERROR(__xludf.DUMMYFUNCTION("REGEXEXTRACT(M3523, "" (.+)$"")"),"городское население")</f>
        <v>городское население</v>
      </c>
      <c r="O3523" s="18">
        <v>5523.0</v>
      </c>
      <c r="P3523" s="18">
        <v>5432.0</v>
      </c>
      <c r="Q3523" s="18">
        <v>5427.0</v>
      </c>
      <c r="R3523" s="18">
        <v>5237.0</v>
      </c>
      <c r="S3523" s="18">
        <v>4495.0</v>
      </c>
      <c r="T3523" s="18">
        <v>4359.0</v>
      </c>
      <c r="U3523" s="18">
        <v>4235.0</v>
      </c>
      <c r="V3523" s="18">
        <v>4141.0</v>
      </c>
      <c r="W3523" s="18">
        <v>4153.0</v>
      </c>
      <c r="X3523" s="18">
        <v>4280.0</v>
      </c>
      <c r="Y3523" s="18">
        <v>4418.0</v>
      </c>
      <c r="Z3523" s="19" t="str">
        <f t="shared" si="6"/>
        <v/>
      </c>
      <c r="AA3523" s="19">
        <f t="shared" si="19"/>
        <v>51700</v>
      </c>
      <c r="AB3523" s="19" t="str">
        <f t="shared" si="8"/>
        <v/>
      </c>
      <c r="AC3523" s="19">
        <f t="shared" si="20"/>
        <v>4700</v>
      </c>
      <c r="AD3523" s="19">
        <f t="shared" si="21"/>
        <v>5257</v>
      </c>
      <c r="AE3523" s="19" t="str">
        <f t="shared" si="22"/>
        <v>Нет моды</v>
      </c>
      <c r="AF3523" s="19">
        <f t="shared" si="23"/>
        <v>4141</v>
      </c>
      <c r="AG3523" s="19">
        <f t="shared" si="24"/>
        <v>5523</v>
      </c>
      <c r="AH3523" s="20" t="str">
        <f t="shared" si="14"/>
        <v/>
      </c>
      <c r="AI3523" s="21"/>
      <c r="AJ3523" s="21"/>
      <c r="AK3523" s="21"/>
      <c r="AL3523" s="22">
        <f t="shared" si="25"/>
        <v>1</v>
      </c>
    </row>
    <row r="3524" ht="12.75" customHeight="1">
      <c r="A3524" s="13" t="s">
        <v>212</v>
      </c>
      <c r="B3524" s="13" t="str">
        <f>IFERROR(__xludf.DUMMYFUNCTION("REGEXREPLACE(A3524, ""\d"", """")"),"         Свердловская область")</f>
        <v>         Свердловская область</v>
      </c>
      <c r="C3524" s="14" t="str">
        <f t="shared" si="15"/>
        <v>Свердловская область</v>
      </c>
      <c r="D3524" s="3">
        <f t="shared" si="16"/>
        <v>2</v>
      </c>
      <c r="E3524" s="15" t="s">
        <v>35</v>
      </c>
      <c r="F3524" s="13" t="str">
        <f>IFERROR(__xludf.DUMMYFUNCTION("REGEXEXTRACT(E3524, ""[А-Яа-я].*"")"),"внешние причины")</f>
        <v>внешние причины</v>
      </c>
      <c r="G3524" s="16">
        <f t="shared" si="17"/>
        <v>2</v>
      </c>
      <c r="H3524" s="13" t="s">
        <v>28</v>
      </c>
      <c r="I3524" s="13" t="str">
        <f>IFERROR(__xludf.DUMMYFUNCTION("REGEXREPLACE(H3524, "".*\s"", """")"),"человек")</f>
        <v>человек</v>
      </c>
      <c r="J3524" s="13" t="s">
        <v>29</v>
      </c>
      <c r="K3524" s="17" t="str">
        <f>IFERROR(__xludf.DUMMYFUNCTION("REGEXREPLACE(J3524, ""^[\d\s]+"", """")"),"значение показателя за год")</f>
        <v>значение показателя за год</v>
      </c>
      <c r="L3524" s="16">
        <f t="shared" si="18"/>
        <v>2</v>
      </c>
      <c r="M3524" s="13" t="s">
        <v>32</v>
      </c>
      <c r="N3524" s="13" t="str">
        <f>IFERROR(__xludf.DUMMYFUNCTION("REGEXEXTRACT(M3524, "" (.+)$"")"),"сельское население")</f>
        <v>сельское население</v>
      </c>
      <c r="O3524" s="18">
        <v>1336.0</v>
      </c>
      <c r="P3524" s="18">
        <v>1356.0</v>
      </c>
      <c r="Q3524" s="18">
        <v>1292.0</v>
      </c>
      <c r="R3524" s="18">
        <v>1285.0</v>
      </c>
      <c r="S3524" s="18">
        <v>1084.0</v>
      </c>
      <c r="T3524" s="18">
        <v>1044.0</v>
      </c>
      <c r="U3524" s="18">
        <v>979.0</v>
      </c>
      <c r="V3524" s="18">
        <v>928.0</v>
      </c>
      <c r="W3524" s="18">
        <v>968.0</v>
      </c>
      <c r="X3524" s="18">
        <v>997.0</v>
      </c>
      <c r="Y3524" s="18">
        <v>1040.0</v>
      </c>
      <c r="Z3524" s="19" t="str">
        <f t="shared" si="6"/>
        <v/>
      </c>
      <c r="AA3524" s="19" t="str">
        <f t="shared" si="19"/>
        <v/>
      </c>
      <c r="AB3524" s="19">
        <f t="shared" si="8"/>
        <v>12309</v>
      </c>
      <c r="AC3524" s="19">
        <f t="shared" si="20"/>
        <v>1119</v>
      </c>
      <c r="AD3524" s="19">
        <f t="shared" si="21"/>
        <v>2748.5</v>
      </c>
      <c r="AE3524" s="19" t="str">
        <f t="shared" si="22"/>
        <v>Нет моды</v>
      </c>
      <c r="AF3524" s="19">
        <f t="shared" si="23"/>
        <v>928</v>
      </c>
      <c r="AG3524" s="19">
        <f t="shared" si="24"/>
        <v>1356</v>
      </c>
      <c r="AH3524" s="20" t="str">
        <f t="shared" si="14"/>
        <v>Город: 81%; Село: 19%</v>
      </c>
      <c r="AI3524" s="21"/>
      <c r="AJ3524" s="21"/>
      <c r="AK3524" s="21"/>
      <c r="AL3524" s="22">
        <f t="shared" si="25"/>
        <v>1</v>
      </c>
    </row>
    <row r="3525" ht="12.75" customHeight="1">
      <c r="A3525" s="13" t="s">
        <v>212</v>
      </c>
      <c r="B3525" s="13" t="str">
        <f>IFERROR(__xludf.DUMMYFUNCTION("REGEXREPLACE(A3525, ""\d"", """")"),"         Свердловская область")</f>
        <v>         Свердловская область</v>
      </c>
      <c r="C3525" s="14" t="str">
        <f t="shared" si="15"/>
        <v>Свердловская область</v>
      </c>
      <c r="D3525" s="3">
        <f t="shared" si="16"/>
        <v>2</v>
      </c>
      <c r="E3525" s="15" t="s">
        <v>36</v>
      </c>
      <c r="F3525" s="13" t="str">
        <f>IFERROR(__xludf.DUMMYFUNCTION("REGEXEXTRACT(E3525,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25" s="16">
        <f t="shared" si="17"/>
        <v>2</v>
      </c>
      <c r="H3525" s="13" t="s">
        <v>28</v>
      </c>
      <c r="I3525" s="13" t="str">
        <f>IFERROR(__xludf.DUMMYFUNCTION("REGEXREPLACE(H3525, "".*\s"", """")"),"человек")</f>
        <v>человек</v>
      </c>
      <c r="J3525" s="13" t="s">
        <v>29</v>
      </c>
      <c r="K3525" s="17" t="str">
        <f>IFERROR(__xludf.DUMMYFUNCTION("REGEXREPLACE(J3525, ""^[\d\s]+"", """")"),"значение показателя за год")</f>
        <v>значение показателя за год</v>
      </c>
      <c r="L3525" s="16">
        <f t="shared" si="18"/>
        <v>2</v>
      </c>
      <c r="M3525" s="13" t="s">
        <v>30</v>
      </c>
      <c r="N3525" s="13" t="str">
        <f>IFERROR(__xludf.DUMMYFUNCTION("REGEXEXTRACT(M3525, "" (.+)$"")"),"все население")</f>
        <v>все население</v>
      </c>
      <c r="O3525" s="18">
        <v>91.0</v>
      </c>
      <c r="P3525" s="18">
        <v>78.0</v>
      </c>
      <c r="Q3525" s="18">
        <v>91.0</v>
      </c>
      <c r="R3525" s="18">
        <v>88.0</v>
      </c>
      <c r="S3525" s="23" t="s">
        <v>37</v>
      </c>
      <c r="T3525" s="23" t="s">
        <v>37</v>
      </c>
      <c r="U3525" s="23" t="s">
        <v>37</v>
      </c>
      <c r="V3525" s="23" t="s">
        <v>37</v>
      </c>
      <c r="W3525" s="23" t="s">
        <v>37</v>
      </c>
      <c r="X3525" s="23" t="s">
        <v>37</v>
      </c>
      <c r="Y3525" s="23" t="s">
        <v>37</v>
      </c>
      <c r="Z3525" s="19">
        <f t="shared" si="6"/>
        <v>348</v>
      </c>
      <c r="AA3525" s="19" t="str">
        <f t="shared" si="19"/>
        <v/>
      </c>
      <c r="AB3525" s="19" t="str">
        <f t="shared" si="8"/>
        <v/>
      </c>
      <c r="AC3525" s="19">
        <f t="shared" si="20"/>
        <v>87</v>
      </c>
      <c r="AD3525" s="19">
        <f t="shared" si="21"/>
        <v>997</v>
      </c>
      <c r="AE3525" s="19" t="str">
        <f t="shared" si="22"/>
        <v>Нет моды</v>
      </c>
      <c r="AF3525" s="19">
        <f t="shared" si="23"/>
        <v>78</v>
      </c>
      <c r="AG3525" s="19">
        <f t="shared" si="24"/>
        <v>91</v>
      </c>
      <c r="AH3525" s="20" t="str">
        <f t="shared" si="14"/>
        <v/>
      </c>
      <c r="AI3525" s="24"/>
      <c r="AJ3525" s="24"/>
      <c r="AK3525" s="24"/>
      <c r="AL3525" s="22">
        <f t="shared" si="25"/>
        <v>1</v>
      </c>
    </row>
    <row r="3526" ht="12.75" customHeight="1">
      <c r="A3526" s="13" t="s">
        <v>212</v>
      </c>
      <c r="B3526" s="13" t="str">
        <f>IFERROR(__xludf.DUMMYFUNCTION("REGEXREPLACE(A3526, ""\d"", """")"),"         Свердловская область")</f>
        <v>         Свердловская область</v>
      </c>
      <c r="C3526" s="14" t="str">
        <f t="shared" si="15"/>
        <v>Свердловская область</v>
      </c>
      <c r="D3526" s="3">
        <f t="shared" si="16"/>
        <v>2</v>
      </c>
      <c r="E3526" s="15" t="s">
        <v>36</v>
      </c>
      <c r="F3526" s="13" t="str">
        <f>IFERROR(__xludf.DUMMYFUNCTION("REGEXEXTRACT(E3526,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26" s="16">
        <f t="shared" si="17"/>
        <v>2</v>
      </c>
      <c r="H3526" s="13" t="s">
        <v>28</v>
      </c>
      <c r="I3526" s="13" t="str">
        <f>IFERROR(__xludf.DUMMYFUNCTION("REGEXREPLACE(H3526, "".*\s"", """")"),"человек")</f>
        <v>человек</v>
      </c>
      <c r="J3526" s="13" t="s">
        <v>29</v>
      </c>
      <c r="K3526" s="17" t="str">
        <f>IFERROR(__xludf.DUMMYFUNCTION("REGEXREPLACE(J3526, ""^[\d\s]+"", """")"),"значение показателя за год")</f>
        <v>значение показателя за год</v>
      </c>
      <c r="L3526" s="16">
        <f t="shared" si="18"/>
        <v>2</v>
      </c>
      <c r="M3526" s="13" t="s">
        <v>31</v>
      </c>
      <c r="N3526" s="13" t="str">
        <f>IFERROR(__xludf.DUMMYFUNCTION("REGEXEXTRACT(M3526, "" (.+)$"")"),"городское население")</f>
        <v>городское население</v>
      </c>
      <c r="O3526" s="18">
        <v>73.0</v>
      </c>
      <c r="P3526" s="18">
        <v>64.0</v>
      </c>
      <c r="Q3526" s="18">
        <v>77.0</v>
      </c>
      <c r="R3526" s="18">
        <v>74.0</v>
      </c>
      <c r="S3526" s="23" t="s">
        <v>37</v>
      </c>
      <c r="T3526" s="23" t="s">
        <v>37</v>
      </c>
      <c r="U3526" s="23" t="s">
        <v>37</v>
      </c>
      <c r="V3526" s="23" t="s">
        <v>37</v>
      </c>
      <c r="W3526" s="23" t="s">
        <v>37</v>
      </c>
      <c r="X3526" s="23" t="s">
        <v>37</v>
      </c>
      <c r="Y3526" s="23" t="s">
        <v>37</v>
      </c>
      <c r="Z3526" s="19" t="str">
        <f t="shared" si="6"/>
        <v/>
      </c>
      <c r="AA3526" s="19">
        <f t="shared" si="19"/>
        <v>288</v>
      </c>
      <c r="AB3526" s="19" t="str">
        <f t="shared" si="8"/>
        <v/>
      </c>
      <c r="AC3526" s="19">
        <f t="shared" si="20"/>
        <v>72</v>
      </c>
      <c r="AD3526" s="19">
        <f t="shared" si="21"/>
        <v>77.5</v>
      </c>
      <c r="AE3526" s="19" t="str">
        <f t="shared" si="22"/>
        <v>Нет моды</v>
      </c>
      <c r="AF3526" s="19">
        <f t="shared" si="23"/>
        <v>64</v>
      </c>
      <c r="AG3526" s="19">
        <f t="shared" si="24"/>
        <v>77</v>
      </c>
      <c r="AH3526" s="20" t="str">
        <f t="shared" si="14"/>
        <v/>
      </c>
      <c r="AI3526" s="24"/>
      <c r="AJ3526" s="24"/>
      <c r="AK3526" s="24"/>
      <c r="AL3526" s="22">
        <f t="shared" si="25"/>
        <v>1</v>
      </c>
    </row>
    <row r="3527" ht="12.75" customHeight="1">
      <c r="A3527" s="13" t="s">
        <v>212</v>
      </c>
      <c r="B3527" s="13" t="str">
        <f>IFERROR(__xludf.DUMMYFUNCTION("REGEXREPLACE(A3527, ""\d"", """")"),"         Свердловская область")</f>
        <v>         Свердловская область</v>
      </c>
      <c r="C3527" s="14" t="str">
        <f t="shared" si="15"/>
        <v>Свердловская область</v>
      </c>
      <c r="D3527" s="3">
        <f t="shared" si="16"/>
        <v>2</v>
      </c>
      <c r="E3527" s="15" t="s">
        <v>36</v>
      </c>
      <c r="F3527" s="13" t="str">
        <f>IFERROR(__xludf.DUMMYFUNCTION("REGEXEXTRACT(E3527,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27" s="16">
        <f t="shared" si="17"/>
        <v>2</v>
      </c>
      <c r="H3527" s="13" t="s">
        <v>28</v>
      </c>
      <c r="I3527" s="13" t="str">
        <f>IFERROR(__xludf.DUMMYFUNCTION("REGEXREPLACE(H3527, "".*\s"", """")"),"человек")</f>
        <v>человек</v>
      </c>
      <c r="J3527" s="13" t="s">
        <v>29</v>
      </c>
      <c r="K3527" s="17" t="str">
        <f>IFERROR(__xludf.DUMMYFUNCTION("REGEXREPLACE(J3527, ""^[\d\s]+"", """")"),"значение показателя за год")</f>
        <v>значение показателя за год</v>
      </c>
      <c r="L3527" s="16">
        <f t="shared" si="18"/>
        <v>2</v>
      </c>
      <c r="M3527" s="13" t="s">
        <v>32</v>
      </c>
      <c r="N3527" s="13" t="str">
        <f>IFERROR(__xludf.DUMMYFUNCTION("REGEXEXTRACT(M3527, "" (.+)$"")"),"сельское население")</f>
        <v>сельское население</v>
      </c>
      <c r="O3527" s="18">
        <v>18.0</v>
      </c>
      <c r="P3527" s="18">
        <v>14.0</v>
      </c>
      <c r="Q3527" s="18">
        <v>14.0</v>
      </c>
      <c r="R3527" s="18">
        <v>14.0</v>
      </c>
      <c r="S3527" s="23" t="s">
        <v>37</v>
      </c>
      <c r="T3527" s="23" t="s">
        <v>37</v>
      </c>
      <c r="U3527" s="23" t="s">
        <v>37</v>
      </c>
      <c r="V3527" s="23" t="s">
        <v>37</v>
      </c>
      <c r="W3527" s="23" t="s">
        <v>37</v>
      </c>
      <c r="X3527" s="23" t="s">
        <v>37</v>
      </c>
      <c r="Y3527" s="23" t="s">
        <v>37</v>
      </c>
      <c r="Z3527" s="19" t="str">
        <f t="shared" si="6"/>
        <v/>
      </c>
      <c r="AA3527" s="19" t="str">
        <f t="shared" si="19"/>
        <v/>
      </c>
      <c r="AB3527" s="19">
        <f t="shared" si="8"/>
        <v>60</v>
      </c>
      <c r="AC3527" s="19">
        <f t="shared" si="20"/>
        <v>15</v>
      </c>
      <c r="AD3527" s="19">
        <f t="shared" si="21"/>
        <v>41</v>
      </c>
      <c r="AE3527" s="19" t="str">
        <f t="shared" si="22"/>
        <v>Нет моды</v>
      </c>
      <c r="AF3527" s="19">
        <f t="shared" si="23"/>
        <v>14</v>
      </c>
      <c r="AG3527" s="19">
        <f t="shared" si="24"/>
        <v>18</v>
      </c>
      <c r="AH3527" s="20" t="str">
        <f t="shared" si="14"/>
        <v>Город: 83%; Село: 17%</v>
      </c>
      <c r="AI3527" s="24"/>
      <c r="AJ3527" s="24"/>
      <c r="AK3527" s="24"/>
      <c r="AL3527" s="22">
        <f t="shared" si="25"/>
        <v>1</v>
      </c>
    </row>
    <row r="3528" ht="12.75" customHeight="1">
      <c r="A3528" s="13" t="s">
        <v>212</v>
      </c>
      <c r="B3528" s="13" t="str">
        <f>IFERROR(__xludf.DUMMYFUNCTION("REGEXREPLACE(A3528, ""\d"", """")"),"         Свердловская область")</f>
        <v>         Свердловская область</v>
      </c>
      <c r="C3528" s="14" t="str">
        <f t="shared" si="15"/>
        <v>Свердловская область</v>
      </c>
      <c r="D3528" s="3">
        <f t="shared" si="16"/>
        <v>2</v>
      </c>
      <c r="E3528" s="15" t="s">
        <v>38</v>
      </c>
      <c r="F3528" s="13" t="str">
        <f>IFERROR(__xludf.DUMMYFUNCTION("REGEXEXTRACT(E3528, ""[А-Яа-я].*"")"),"все виды транспортных несчастных случаев")</f>
        <v>все виды транспортных несчастных случаев</v>
      </c>
      <c r="G3528" s="16">
        <f t="shared" si="17"/>
        <v>2</v>
      </c>
      <c r="H3528" s="13" t="s">
        <v>28</v>
      </c>
      <c r="I3528" s="13" t="str">
        <f>IFERROR(__xludf.DUMMYFUNCTION("REGEXREPLACE(H3528, "".*\s"", """")"),"человек")</f>
        <v>человек</v>
      </c>
      <c r="J3528" s="13" t="s">
        <v>29</v>
      </c>
      <c r="K3528" s="17" t="str">
        <f>IFERROR(__xludf.DUMMYFUNCTION("REGEXREPLACE(J3528, ""^[\d\s]+"", """")"),"значение показателя за год")</f>
        <v>значение показателя за год</v>
      </c>
      <c r="L3528" s="16">
        <f t="shared" si="18"/>
        <v>2</v>
      </c>
      <c r="M3528" s="13" t="s">
        <v>30</v>
      </c>
      <c r="N3528" s="13" t="str">
        <f>IFERROR(__xludf.DUMMYFUNCTION("REGEXEXTRACT(M3528, "" (.+)$"")"),"все население")</f>
        <v>все население</v>
      </c>
      <c r="O3528" s="18">
        <v>728.0</v>
      </c>
      <c r="P3528" s="18">
        <v>666.0</v>
      </c>
      <c r="Q3528" s="18">
        <v>513.0</v>
      </c>
      <c r="R3528" s="18">
        <v>496.0</v>
      </c>
      <c r="S3528" s="18">
        <v>440.0</v>
      </c>
      <c r="T3528" s="18">
        <v>401.0</v>
      </c>
      <c r="U3528" s="18">
        <v>387.0</v>
      </c>
      <c r="V3528" s="18">
        <v>373.0</v>
      </c>
      <c r="W3528" s="18">
        <v>357.0</v>
      </c>
      <c r="X3528" s="18">
        <v>345.0</v>
      </c>
      <c r="Y3528" s="18">
        <v>350.0</v>
      </c>
      <c r="Z3528" s="19">
        <f t="shared" si="6"/>
        <v>5056</v>
      </c>
      <c r="AA3528" s="19" t="str">
        <f t="shared" si="19"/>
        <v/>
      </c>
      <c r="AB3528" s="19" t="str">
        <f t="shared" si="8"/>
        <v/>
      </c>
      <c r="AC3528" s="19">
        <f t="shared" si="20"/>
        <v>459.6363636</v>
      </c>
      <c r="AD3528" s="19">
        <f t="shared" si="21"/>
        <v>373</v>
      </c>
      <c r="AE3528" s="19" t="str">
        <f t="shared" si="22"/>
        <v>Нет моды</v>
      </c>
      <c r="AF3528" s="19">
        <f t="shared" si="23"/>
        <v>345</v>
      </c>
      <c r="AG3528" s="19">
        <f t="shared" si="24"/>
        <v>728</v>
      </c>
      <c r="AH3528" s="20" t="str">
        <f t="shared" si="14"/>
        <v/>
      </c>
      <c r="AI3528" s="21"/>
      <c r="AJ3528" s="21"/>
      <c r="AK3528" s="21"/>
      <c r="AL3528" s="22">
        <f t="shared" si="25"/>
        <v>1</v>
      </c>
    </row>
    <row r="3529" ht="12.75" customHeight="1">
      <c r="A3529" s="13" t="s">
        <v>212</v>
      </c>
      <c r="B3529" s="13" t="str">
        <f>IFERROR(__xludf.DUMMYFUNCTION("REGEXREPLACE(A3529, ""\d"", """")"),"         Свердловская область")</f>
        <v>         Свердловская область</v>
      </c>
      <c r="C3529" s="14" t="str">
        <f t="shared" si="15"/>
        <v>Свердловская область</v>
      </c>
      <c r="D3529" s="3">
        <f t="shared" si="16"/>
        <v>2</v>
      </c>
      <c r="E3529" s="15" t="s">
        <v>38</v>
      </c>
      <c r="F3529" s="13" t="str">
        <f>IFERROR(__xludf.DUMMYFUNCTION("REGEXEXTRACT(E3529, ""[А-Яа-я].*"")"),"все виды транспортных несчастных случаев")</f>
        <v>все виды транспортных несчастных случаев</v>
      </c>
      <c r="G3529" s="16">
        <f t="shared" si="17"/>
        <v>2</v>
      </c>
      <c r="H3529" s="13" t="s">
        <v>28</v>
      </c>
      <c r="I3529" s="13" t="str">
        <f>IFERROR(__xludf.DUMMYFUNCTION("REGEXREPLACE(H3529, "".*\s"", """")"),"человек")</f>
        <v>человек</v>
      </c>
      <c r="J3529" s="13" t="s">
        <v>29</v>
      </c>
      <c r="K3529" s="17" t="str">
        <f>IFERROR(__xludf.DUMMYFUNCTION("REGEXREPLACE(J3529, ""^[\d\s]+"", """")"),"значение показателя за год")</f>
        <v>значение показателя за год</v>
      </c>
      <c r="L3529" s="16">
        <f t="shared" si="18"/>
        <v>2</v>
      </c>
      <c r="M3529" s="13" t="s">
        <v>31</v>
      </c>
      <c r="N3529" s="13" t="str">
        <f>IFERROR(__xludf.DUMMYFUNCTION("REGEXEXTRACT(M3529, "" (.+)$"")"),"городское население")</f>
        <v>городское население</v>
      </c>
      <c r="O3529" s="18">
        <v>523.0</v>
      </c>
      <c r="P3529" s="18">
        <v>488.0</v>
      </c>
      <c r="Q3529" s="18">
        <v>411.0</v>
      </c>
      <c r="R3529" s="18">
        <v>383.0</v>
      </c>
      <c r="S3529" s="18">
        <v>343.0</v>
      </c>
      <c r="T3529" s="18">
        <v>307.0</v>
      </c>
      <c r="U3529" s="18">
        <v>298.0</v>
      </c>
      <c r="V3529" s="18">
        <v>285.0</v>
      </c>
      <c r="W3529" s="18">
        <v>277.0</v>
      </c>
      <c r="X3529" s="18">
        <v>275.0</v>
      </c>
      <c r="Y3529" s="18">
        <v>267.0</v>
      </c>
      <c r="Z3529" s="19" t="str">
        <f t="shared" si="6"/>
        <v/>
      </c>
      <c r="AA3529" s="19">
        <f t="shared" si="19"/>
        <v>3857</v>
      </c>
      <c r="AB3529" s="19" t="str">
        <f t="shared" si="8"/>
        <v/>
      </c>
      <c r="AC3529" s="19">
        <f t="shared" si="20"/>
        <v>350.6363636</v>
      </c>
      <c r="AD3529" s="19">
        <f t="shared" si="21"/>
        <v>378</v>
      </c>
      <c r="AE3529" s="19" t="str">
        <f t="shared" si="22"/>
        <v>Нет моды</v>
      </c>
      <c r="AF3529" s="19">
        <f t="shared" si="23"/>
        <v>267</v>
      </c>
      <c r="AG3529" s="19">
        <f t="shared" si="24"/>
        <v>523</v>
      </c>
      <c r="AH3529" s="20" t="str">
        <f t="shared" si="14"/>
        <v/>
      </c>
      <c r="AI3529" s="21"/>
      <c r="AJ3529" s="21"/>
      <c r="AK3529" s="21"/>
      <c r="AL3529" s="22">
        <f t="shared" si="25"/>
        <v>1</v>
      </c>
    </row>
    <row r="3530" ht="12.75" customHeight="1">
      <c r="A3530" s="13" t="s">
        <v>212</v>
      </c>
      <c r="B3530" s="13" t="str">
        <f>IFERROR(__xludf.DUMMYFUNCTION("REGEXREPLACE(A3530, ""\d"", """")"),"         Свердловская область")</f>
        <v>         Свердловская область</v>
      </c>
      <c r="C3530" s="14" t="str">
        <f t="shared" si="15"/>
        <v>Свердловская область</v>
      </c>
      <c r="D3530" s="3">
        <f t="shared" si="16"/>
        <v>2</v>
      </c>
      <c r="E3530" s="15" t="s">
        <v>38</v>
      </c>
      <c r="F3530" s="13" t="str">
        <f>IFERROR(__xludf.DUMMYFUNCTION("REGEXEXTRACT(E3530, ""[А-Яа-я].*"")"),"все виды транспортных несчастных случаев")</f>
        <v>все виды транспортных несчастных случаев</v>
      </c>
      <c r="G3530" s="16">
        <f t="shared" si="17"/>
        <v>2</v>
      </c>
      <c r="H3530" s="13" t="s">
        <v>28</v>
      </c>
      <c r="I3530" s="13" t="str">
        <f>IFERROR(__xludf.DUMMYFUNCTION("REGEXREPLACE(H3530, "".*\s"", """")"),"человек")</f>
        <v>человек</v>
      </c>
      <c r="J3530" s="13" t="s">
        <v>29</v>
      </c>
      <c r="K3530" s="17" t="str">
        <f>IFERROR(__xludf.DUMMYFUNCTION("REGEXREPLACE(J3530, ""^[\d\s]+"", """")"),"значение показателя за год")</f>
        <v>значение показателя за год</v>
      </c>
      <c r="L3530" s="16">
        <f t="shared" si="18"/>
        <v>2</v>
      </c>
      <c r="M3530" s="13" t="s">
        <v>32</v>
      </c>
      <c r="N3530" s="13" t="str">
        <f>IFERROR(__xludf.DUMMYFUNCTION("REGEXEXTRACT(M3530, "" (.+)$"")"),"сельское население")</f>
        <v>сельское население</v>
      </c>
      <c r="O3530" s="18">
        <v>205.0</v>
      </c>
      <c r="P3530" s="18">
        <v>178.0</v>
      </c>
      <c r="Q3530" s="18">
        <v>102.0</v>
      </c>
      <c r="R3530" s="18">
        <v>113.0</v>
      </c>
      <c r="S3530" s="18">
        <v>97.0</v>
      </c>
      <c r="T3530" s="18">
        <v>94.0</v>
      </c>
      <c r="U3530" s="18">
        <v>89.0</v>
      </c>
      <c r="V3530" s="18">
        <v>88.0</v>
      </c>
      <c r="W3530" s="18">
        <v>80.0</v>
      </c>
      <c r="X3530" s="18">
        <v>70.0</v>
      </c>
      <c r="Y3530" s="18">
        <v>83.0</v>
      </c>
      <c r="Z3530" s="19" t="str">
        <f t="shared" si="6"/>
        <v/>
      </c>
      <c r="AA3530" s="19" t="str">
        <f t="shared" si="19"/>
        <v/>
      </c>
      <c r="AB3530" s="19">
        <f t="shared" si="8"/>
        <v>1199</v>
      </c>
      <c r="AC3530" s="19">
        <f t="shared" si="20"/>
        <v>109</v>
      </c>
      <c r="AD3530" s="19">
        <f t="shared" si="21"/>
        <v>236</v>
      </c>
      <c r="AE3530" s="19" t="str">
        <f t="shared" si="22"/>
        <v>Нет моды</v>
      </c>
      <c r="AF3530" s="19">
        <f t="shared" si="23"/>
        <v>70</v>
      </c>
      <c r="AG3530" s="19">
        <f t="shared" si="24"/>
        <v>205</v>
      </c>
      <c r="AH3530" s="20" t="str">
        <f t="shared" si="14"/>
        <v>Город: 76%; Село: 24%</v>
      </c>
      <c r="AI3530" s="21"/>
      <c r="AJ3530" s="21"/>
      <c r="AK3530" s="21"/>
      <c r="AL3530" s="22">
        <f t="shared" si="25"/>
        <v>1</v>
      </c>
    </row>
    <row r="3531" ht="12.75" customHeight="1">
      <c r="A3531" s="13" t="s">
        <v>212</v>
      </c>
      <c r="B3531" s="13" t="str">
        <f>IFERROR(__xludf.DUMMYFUNCTION("REGEXREPLACE(A3531, ""\d"", """")"),"         Свердловская область")</f>
        <v>         Свердловская область</v>
      </c>
      <c r="C3531" s="14" t="str">
        <f t="shared" si="15"/>
        <v>Свердловская область</v>
      </c>
      <c r="D3531" s="3">
        <f t="shared" si="16"/>
        <v>2</v>
      </c>
      <c r="E3531" s="15" t="s">
        <v>39</v>
      </c>
      <c r="F3531" s="13" t="str">
        <f>IFERROR(__xludf.DUMMYFUNCTION("REGEXEXTRACT(E3531, ""[А-Яа-я].*"")"),"Всего умерших")</f>
        <v>Всего умерших</v>
      </c>
      <c r="G3531" s="16">
        <f t="shared" si="17"/>
        <v>2</v>
      </c>
      <c r="H3531" s="13" t="s">
        <v>28</v>
      </c>
      <c r="I3531" s="13" t="str">
        <f>IFERROR(__xludf.DUMMYFUNCTION("REGEXREPLACE(H3531, "".*\s"", """")"),"человек")</f>
        <v>человек</v>
      </c>
      <c r="J3531" s="13" t="s">
        <v>29</v>
      </c>
      <c r="K3531" s="17" t="str">
        <f>IFERROR(__xludf.DUMMYFUNCTION("REGEXREPLACE(J3531, ""^[\d\s]+"", """")"),"значение показателя за год")</f>
        <v>значение показателя за год</v>
      </c>
      <c r="L3531" s="16">
        <f t="shared" si="18"/>
        <v>2</v>
      </c>
      <c r="M3531" s="13" t="s">
        <v>30</v>
      </c>
      <c r="N3531" s="13" t="str">
        <f>IFERROR(__xludf.DUMMYFUNCTION("REGEXEXTRACT(M3531, "" (.+)$"")"),"все население")</f>
        <v>все население</v>
      </c>
      <c r="O3531" s="18">
        <v>59266.0</v>
      </c>
      <c r="P3531" s="18">
        <v>60386.0</v>
      </c>
      <c r="Q3531" s="18">
        <v>61222.0</v>
      </c>
      <c r="R3531" s="18">
        <v>60831.0</v>
      </c>
      <c r="S3531" s="18">
        <v>57685.0</v>
      </c>
      <c r="T3531" s="18">
        <v>58511.0</v>
      </c>
      <c r="U3531" s="18">
        <v>57392.0</v>
      </c>
      <c r="V3531" s="18">
        <v>67643.0</v>
      </c>
      <c r="W3531" s="18">
        <v>76765.0</v>
      </c>
      <c r="X3531" s="18">
        <v>59232.0</v>
      </c>
      <c r="Y3531" s="18">
        <v>56116.0</v>
      </c>
      <c r="Z3531" s="19">
        <f t="shared" si="6"/>
        <v>675049</v>
      </c>
      <c r="AA3531" s="19" t="str">
        <f t="shared" si="19"/>
        <v/>
      </c>
      <c r="AB3531" s="19" t="str">
        <f t="shared" si="8"/>
        <v/>
      </c>
      <c r="AC3531" s="19">
        <f t="shared" si="20"/>
        <v>61368.09091</v>
      </c>
      <c r="AD3531" s="19">
        <f t="shared" si="21"/>
        <v>28160.5</v>
      </c>
      <c r="AE3531" s="19" t="str">
        <f t="shared" si="22"/>
        <v>Нет моды</v>
      </c>
      <c r="AF3531" s="19">
        <f t="shared" si="23"/>
        <v>56116</v>
      </c>
      <c r="AG3531" s="19">
        <f t="shared" si="24"/>
        <v>76765</v>
      </c>
      <c r="AH3531" s="20" t="str">
        <f t="shared" si="14"/>
        <v/>
      </c>
      <c r="AI3531" s="21"/>
      <c r="AJ3531" s="21"/>
      <c r="AK3531" s="21"/>
      <c r="AL3531" s="22">
        <f t="shared" si="25"/>
        <v>1</v>
      </c>
    </row>
    <row r="3532" ht="12.75" customHeight="1">
      <c r="A3532" s="13" t="s">
        <v>212</v>
      </c>
      <c r="B3532" s="13" t="str">
        <f>IFERROR(__xludf.DUMMYFUNCTION("REGEXREPLACE(A3532, ""\d"", """")"),"         Свердловская область")</f>
        <v>         Свердловская область</v>
      </c>
      <c r="C3532" s="14" t="str">
        <f t="shared" si="15"/>
        <v>Свердловская область</v>
      </c>
      <c r="D3532" s="3">
        <f t="shared" si="16"/>
        <v>2</v>
      </c>
      <c r="E3532" s="15" t="s">
        <v>39</v>
      </c>
      <c r="F3532" s="13" t="str">
        <f>IFERROR(__xludf.DUMMYFUNCTION("REGEXEXTRACT(E3532, ""[А-Яа-я].*"")"),"Всего умерших")</f>
        <v>Всего умерших</v>
      </c>
      <c r="G3532" s="16">
        <f t="shared" si="17"/>
        <v>2</v>
      </c>
      <c r="H3532" s="13" t="s">
        <v>28</v>
      </c>
      <c r="I3532" s="13" t="str">
        <f>IFERROR(__xludf.DUMMYFUNCTION("REGEXREPLACE(H3532, "".*\s"", """")"),"человек")</f>
        <v>человек</v>
      </c>
      <c r="J3532" s="13" t="s">
        <v>29</v>
      </c>
      <c r="K3532" s="17" t="str">
        <f>IFERROR(__xludf.DUMMYFUNCTION("REGEXREPLACE(J3532, ""^[\d\s]+"", """")"),"значение показателя за год")</f>
        <v>значение показателя за год</v>
      </c>
      <c r="L3532" s="16">
        <f t="shared" si="18"/>
        <v>2</v>
      </c>
      <c r="M3532" s="13" t="s">
        <v>31</v>
      </c>
      <c r="N3532" s="13" t="str">
        <f>IFERROR(__xludf.DUMMYFUNCTION("REGEXEXTRACT(M3532, "" (.+)$"")"),"городское население")</f>
        <v>городское население</v>
      </c>
      <c r="O3532" s="18">
        <v>48932.0</v>
      </c>
      <c r="P3532" s="18">
        <v>50180.0</v>
      </c>
      <c r="Q3532" s="18">
        <v>50771.0</v>
      </c>
      <c r="R3532" s="18">
        <v>50430.0</v>
      </c>
      <c r="S3532" s="18">
        <v>48100.0</v>
      </c>
      <c r="T3532" s="18">
        <v>48669.0</v>
      </c>
      <c r="U3532" s="18">
        <v>47932.0</v>
      </c>
      <c r="V3532" s="18">
        <v>56615.0</v>
      </c>
      <c r="W3532" s="18">
        <v>64395.0</v>
      </c>
      <c r="X3532" s="18">
        <v>49470.0</v>
      </c>
      <c r="Y3532" s="18">
        <v>46897.0</v>
      </c>
      <c r="Z3532" s="19" t="str">
        <f t="shared" si="6"/>
        <v/>
      </c>
      <c r="AA3532" s="19">
        <f t="shared" si="19"/>
        <v>562391</v>
      </c>
      <c r="AB3532" s="19" t="str">
        <f t="shared" si="8"/>
        <v/>
      </c>
      <c r="AC3532" s="19">
        <f t="shared" si="20"/>
        <v>51126.45455</v>
      </c>
      <c r="AD3532" s="19">
        <f t="shared" si="21"/>
        <v>57003.5</v>
      </c>
      <c r="AE3532" s="19" t="str">
        <f t="shared" si="22"/>
        <v>Нет моды</v>
      </c>
      <c r="AF3532" s="19">
        <f t="shared" si="23"/>
        <v>46897</v>
      </c>
      <c r="AG3532" s="19">
        <f t="shared" si="24"/>
        <v>64395</v>
      </c>
      <c r="AH3532" s="20" t="str">
        <f t="shared" si="14"/>
        <v/>
      </c>
      <c r="AI3532" s="21"/>
      <c r="AJ3532" s="21"/>
      <c r="AK3532" s="21"/>
      <c r="AL3532" s="22">
        <f t="shared" si="25"/>
        <v>1</v>
      </c>
    </row>
    <row r="3533" ht="12.75" customHeight="1">
      <c r="A3533" s="13" t="s">
        <v>212</v>
      </c>
      <c r="B3533" s="13" t="str">
        <f>IFERROR(__xludf.DUMMYFUNCTION("REGEXREPLACE(A3533, ""\d"", """")"),"         Свердловская область")</f>
        <v>         Свердловская область</v>
      </c>
      <c r="C3533" s="14" t="str">
        <f t="shared" si="15"/>
        <v>Свердловская область</v>
      </c>
      <c r="D3533" s="3">
        <f t="shared" si="16"/>
        <v>2</v>
      </c>
      <c r="E3533" s="15" t="s">
        <v>39</v>
      </c>
      <c r="F3533" s="13" t="str">
        <f>IFERROR(__xludf.DUMMYFUNCTION("REGEXEXTRACT(E3533, ""[А-Яа-я].*"")"),"Всего умерших")</f>
        <v>Всего умерших</v>
      </c>
      <c r="G3533" s="16">
        <f t="shared" si="17"/>
        <v>2</v>
      </c>
      <c r="H3533" s="13" t="s">
        <v>28</v>
      </c>
      <c r="I3533" s="13" t="str">
        <f>IFERROR(__xludf.DUMMYFUNCTION("REGEXREPLACE(H3533, "".*\s"", """")"),"человек")</f>
        <v>человек</v>
      </c>
      <c r="J3533" s="13" t="s">
        <v>29</v>
      </c>
      <c r="K3533" s="17" t="str">
        <f>IFERROR(__xludf.DUMMYFUNCTION("REGEXREPLACE(J3533, ""^[\d\s]+"", """")"),"значение показателя за год")</f>
        <v>значение показателя за год</v>
      </c>
      <c r="L3533" s="16">
        <f t="shared" si="18"/>
        <v>2</v>
      </c>
      <c r="M3533" s="13" t="s">
        <v>32</v>
      </c>
      <c r="N3533" s="13" t="str">
        <f>IFERROR(__xludf.DUMMYFUNCTION("REGEXEXTRACT(M3533, "" (.+)$"")"),"сельское население")</f>
        <v>сельское население</v>
      </c>
      <c r="O3533" s="18">
        <v>10334.0</v>
      </c>
      <c r="P3533" s="18">
        <v>10206.0</v>
      </c>
      <c r="Q3533" s="18">
        <v>10451.0</v>
      </c>
      <c r="R3533" s="18">
        <v>10401.0</v>
      </c>
      <c r="S3533" s="18">
        <v>9585.0</v>
      </c>
      <c r="T3533" s="18">
        <v>9842.0</v>
      </c>
      <c r="U3533" s="18">
        <v>9460.0</v>
      </c>
      <c r="V3533" s="18">
        <v>11028.0</v>
      </c>
      <c r="W3533" s="18">
        <v>12370.0</v>
      </c>
      <c r="X3533" s="18">
        <v>9762.0</v>
      </c>
      <c r="Y3533" s="18">
        <v>9219.0</v>
      </c>
      <c r="Z3533" s="19" t="str">
        <f t="shared" si="6"/>
        <v/>
      </c>
      <c r="AA3533" s="19" t="str">
        <f t="shared" si="19"/>
        <v/>
      </c>
      <c r="AB3533" s="19">
        <f t="shared" si="8"/>
        <v>112658</v>
      </c>
      <c r="AC3533" s="19">
        <f t="shared" si="20"/>
        <v>10241.63636</v>
      </c>
      <c r="AD3533" s="19">
        <f t="shared" si="21"/>
        <v>29633.5</v>
      </c>
      <c r="AE3533" s="19" t="str">
        <f t="shared" si="22"/>
        <v>Нет моды</v>
      </c>
      <c r="AF3533" s="19">
        <f t="shared" si="23"/>
        <v>9219</v>
      </c>
      <c r="AG3533" s="19">
        <f t="shared" si="24"/>
        <v>12370</v>
      </c>
      <c r="AH3533" s="20" t="str">
        <f t="shared" si="14"/>
        <v>Город: 83%; Село: 17%</v>
      </c>
      <c r="AI3533" s="21"/>
      <c r="AJ3533" s="21"/>
      <c r="AK3533" s="21"/>
      <c r="AL3533" s="22">
        <f t="shared" si="25"/>
        <v>1</v>
      </c>
    </row>
    <row r="3534" ht="12.75" customHeight="1">
      <c r="A3534" s="13" t="s">
        <v>212</v>
      </c>
      <c r="B3534" s="13" t="str">
        <f>IFERROR(__xludf.DUMMYFUNCTION("REGEXREPLACE(A3534, ""\d"", """")"),"         Свердловская область")</f>
        <v>         Свердловская область</v>
      </c>
      <c r="C3534" s="14" t="str">
        <f t="shared" si="15"/>
        <v>Свердловская область</v>
      </c>
      <c r="D3534" s="3">
        <f t="shared" si="16"/>
        <v>2</v>
      </c>
      <c r="E3534" s="15" t="s">
        <v>40</v>
      </c>
      <c r="F3534" s="13" t="str">
        <f>IFERROR(__xludf.DUMMYFUNCTION("REGEXEXTRACT(E3534, ""[А-Яа-я].*"")"),"Злокачественные новообразования")</f>
        <v>Злокачественные новообразования</v>
      </c>
      <c r="G3534" s="16">
        <f t="shared" si="17"/>
        <v>2</v>
      </c>
      <c r="H3534" s="13" t="s">
        <v>28</v>
      </c>
      <c r="I3534" s="13" t="str">
        <f>IFERROR(__xludf.DUMMYFUNCTION("REGEXREPLACE(H3534, "".*\s"", """")"),"человек")</f>
        <v>человек</v>
      </c>
      <c r="J3534" s="13" t="s">
        <v>29</v>
      </c>
      <c r="K3534" s="17" t="str">
        <f>IFERROR(__xludf.DUMMYFUNCTION("REGEXREPLACE(J3534, ""^[\d\s]+"", """")"),"значение показателя за год")</f>
        <v>значение показателя за год</v>
      </c>
      <c r="L3534" s="16">
        <f t="shared" si="18"/>
        <v>2</v>
      </c>
      <c r="M3534" s="13" t="s">
        <v>30</v>
      </c>
      <c r="N3534" s="13" t="str">
        <f>IFERROR(__xludf.DUMMYFUNCTION("REGEXEXTRACT(M3534, "" (.+)$"")"),"все население")</f>
        <v>все население</v>
      </c>
      <c r="O3534" s="18">
        <v>9589.0</v>
      </c>
      <c r="P3534" s="18">
        <v>9690.0</v>
      </c>
      <c r="Q3534" s="18">
        <v>9412.0</v>
      </c>
      <c r="R3534" s="18">
        <v>9468.0</v>
      </c>
      <c r="S3534" s="18">
        <v>9627.0</v>
      </c>
      <c r="T3534" s="18">
        <v>10014.0</v>
      </c>
      <c r="U3534" s="18">
        <v>10047.0</v>
      </c>
      <c r="V3534" s="18">
        <v>9864.0</v>
      </c>
      <c r="W3534" s="18">
        <v>8974.0</v>
      </c>
      <c r="X3534" s="18">
        <v>9230.0</v>
      </c>
      <c r="Y3534" s="18">
        <v>9695.0</v>
      </c>
      <c r="Z3534" s="19">
        <f t="shared" si="6"/>
        <v>105610</v>
      </c>
      <c r="AA3534" s="19" t="str">
        <f t="shared" si="19"/>
        <v/>
      </c>
      <c r="AB3534" s="19" t="str">
        <f t="shared" si="8"/>
        <v/>
      </c>
      <c r="AC3534" s="19">
        <f t="shared" si="20"/>
        <v>9600.909091</v>
      </c>
      <c r="AD3534" s="19">
        <f t="shared" si="21"/>
        <v>9728.5</v>
      </c>
      <c r="AE3534" s="19" t="str">
        <f t="shared" si="22"/>
        <v>Нет моды</v>
      </c>
      <c r="AF3534" s="19">
        <f t="shared" si="23"/>
        <v>8974</v>
      </c>
      <c r="AG3534" s="19">
        <f t="shared" si="24"/>
        <v>10047</v>
      </c>
      <c r="AH3534" s="20" t="str">
        <f t="shared" si="14"/>
        <v/>
      </c>
      <c r="AI3534" s="21"/>
      <c r="AJ3534" s="21"/>
      <c r="AK3534" s="21"/>
      <c r="AL3534" s="22">
        <f t="shared" si="25"/>
        <v>1</v>
      </c>
    </row>
    <row r="3535" ht="12.75" customHeight="1">
      <c r="A3535" s="13" t="s">
        <v>212</v>
      </c>
      <c r="B3535" s="13" t="str">
        <f>IFERROR(__xludf.DUMMYFUNCTION("REGEXREPLACE(A3535, ""\d"", """")"),"         Свердловская область")</f>
        <v>         Свердловская область</v>
      </c>
      <c r="C3535" s="14" t="str">
        <f t="shared" si="15"/>
        <v>Свердловская область</v>
      </c>
      <c r="D3535" s="3">
        <f t="shared" si="16"/>
        <v>2</v>
      </c>
      <c r="E3535" s="15" t="s">
        <v>40</v>
      </c>
      <c r="F3535" s="13" t="str">
        <f>IFERROR(__xludf.DUMMYFUNCTION("REGEXEXTRACT(E3535, ""[А-Яа-я].*"")"),"Злокачественные новообразования")</f>
        <v>Злокачественные новообразования</v>
      </c>
      <c r="G3535" s="16">
        <f t="shared" si="17"/>
        <v>2</v>
      </c>
      <c r="H3535" s="13" t="s">
        <v>28</v>
      </c>
      <c r="I3535" s="13" t="str">
        <f>IFERROR(__xludf.DUMMYFUNCTION("REGEXREPLACE(H3535, "".*\s"", """")"),"человек")</f>
        <v>человек</v>
      </c>
      <c r="J3535" s="13" t="s">
        <v>29</v>
      </c>
      <c r="K3535" s="17" t="str">
        <f>IFERROR(__xludf.DUMMYFUNCTION("REGEXREPLACE(J3535, ""^[\d\s]+"", """")"),"значение показателя за год")</f>
        <v>значение показателя за год</v>
      </c>
      <c r="L3535" s="16">
        <f t="shared" si="18"/>
        <v>2</v>
      </c>
      <c r="M3535" s="13" t="s">
        <v>31</v>
      </c>
      <c r="N3535" s="13" t="str">
        <f>IFERROR(__xludf.DUMMYFUNCTION("REGEXEXTRACT(M3535, "" (.+)$"")"),"городское население")</f>
        <v>городское население</v>
      </c>
      <c r="O3535" s="18">
        <v>8162.0</v>
      </c>
      <c r="P3535" s="18">
        <v>8330.0</v>
      </c>
      <c r="Q3535" s="18">
        <v>7997.0</v>
      </c>
      <c r="R3535" s="18">
        <v>8047.0</v>
      </c>
      <c r="S3535" s="18">
        <v>8174.0</v>
      </c>
      <c r="T3535" s="18">
        <v>8528.0</v>
      </c>
      <c r="U3535" s="18">
        <v>8596.0</v>
      </c>
      <c r="V3535" s="18">
        <v>8381.0</v>
      </c>
      <c r="W3535" s="18">
        <v>7568.0</v>
      </c>
      <c r="X3535" s="18">
        <v>7764.0</v>
      </c>
      <c r="Y3535" s="18">
        <v>8276.0</v>
      </c>
      <c r="Z3535" s="19" t="str">
        <f t="shared" si="6"/>
        <v/>
      </c>
      <c r="AA3535" s="19">
        <f t="shared" si="19"/>
        <v>89823</v>
      </c>
      <c r="AB3535" s="19" t="str">
        <f t="shared" si="8"/>
        <v/>
      </c>
      <c r="AC3535" s="19">
        <f t="shared" si="20"/>
        <v>8165.727273</v>
      </c>
      <c r="AD3535" s="19">
        <f t="shared" si="21"/>
        <v>8785</v>
      </c>
      <c r="AE3535" s="19" t="str">
        <f t="shared" si="22"/>
        <v>Нет моды</v>
      </c>
      <c r="AF3535" s="19">
        <f t="shared" si="23"/>
        <v>7568</v>
      </c>
      <c r="AG3535" s="19">
        <f t="shared" si="24"/>
        <v>8596</v>
      </c>
      <c r="AH3535" s="20" t="str">
        <f t="shared" si="14"/>
        <v/>
      </c>
      <c r="AI3535" s="21"/>
      <c r="AJ3535" s="21"/>
      <c r="AK3535" s="21"/>
      <c r="AL3535" s="22">
        <f t="shared" si="25"/>
        <v>1</v>
      </c>
    </row>
    <row r="3536" ht="12.75" customHeight="1">
      <c r="A3536" s="13" t="s">
        <v>212</v>
      </c>
      <c r="B3536" s="13" t="str">
        <f>IFERROR(__xludf.DUMMYFUNCTION("REGEXREPLACE(A3536, ""\d"", """")"),"         Свердловская область")</f>
        <v>         Свердловская область</v>
      </c>
      <c r="C3536" s="14" t="str">
        <f t="shared" si="15"/>
        <v>Свердловская область</v>
      </c>
      <c r="D3536" s="3">
        <f t="shared" si="16"/>
        <v>2</v>
      </c>
      <c r="E3536" s="15" t="s">
        <v>40</v>
      </c>
      <c r="F3536" s="13" t="str">
        <f>IFERROR(__xludf.DUMMYFUNCTION("REGEXEXTRACT(E3536, ""[А-Яа-я].*"")"),"Злокачественные новообразования")</f>
        <v>Злокачественные новообразования</v>
      </c>
      <c r="G3536" s="16">
        <f t="shared" si="17"/>
        <v>2</v>
      </c>
      <c r="H3536" s="13" t="s">
        <v>28</v>
      </c>
      <c r="I3536" s="13" t="str">
        <f>IFERROR(__xludf.DUMMYFUNCTION("REGEXREPLACE(H3536, "".*\s"", """")"),"человек")</f>
        <v>человек</v>
      </c>
      <c r="J3536" s="13" t="s">
        <v>29</v>
      </c>
      <c r="K3536" s="17" t="str">
        <f>IFERROR(__xludf.DUMMYFUNCTION("REGEXREPLACE(J3536, ""^[\d\s]+"", """")"),"значение показателя за год")</f>
        <v>значение показателя за год</v>
      </c>
      <c r="L3536" s="16">
        <f t="shared" si="18"/>
        <v>2</v>
      </c>
      <c r="M3536" s="13" t="s">
        <v>32</v>
      </c>
      <c r="N3536" s="13" t="str">
        <f>IFERROR(__xludf.DUMMYFUNCTION("REGEXEXTRACT(M3536, "" (.+)$"")"),"сельское население")</f>
        <v>сельское население</v>
      </c>
      <c r="O3536" s="18">
        <v>1427.0</v>
      </c>
      <c r="P3536" s="18">
        <v>1360.0</v>
      </c>
      <c r="Q3536" s="18">
        <v>1415.0</v>
      </c>
      <c r="R3536" s="18">
        <v>1421.0</v>
      </c>
      <c r="S3536" s="18">
        <v>1453.0</v>
      </c>
      <c r="T3536" s="18">
        <v>1486.0</v>
      </c>
      <c r="U3536" s="18">
        <v>1451.0</v>
      </c>
      <c r="V3536" s="18">
        <v>1483.0</v>
      </c>
      <c r="W3536" s="18">
        <v>1406.0</v>
      </c>
      <c r="X3536" s="18">
        <v>1466.0</v>
      </c>
      <c r="Y3536" s="18">
        <v>1419.0</v>
      </c>
      <c r="Z3536" s="19" t="str">
        <f t="shared" si="6"/>
        <v/>
      </c>
      <c r="AA3536" s="19" t="str">
        <f t="shared" si="19"/>
        <v/>
      </c>
      <c r="AB3536" s="19">
        <f t="shared" si="8"/>
        <v>15787</v>
      </c>
      <c r="AC3536" s="19">
        <f t="shared" si="20"/>
        <v>1435.181818</v>
      </c>
      <c r="AD3536" s="19">
        <f t="shared" si="21"/>
        <v>4527</v>
      </c>
      <c r="AE3536" s="19" t="str">
        <f t="shared" si="22"/>
        <v>Нет моды</v>
      </c>
      <c r="AF3536" s="19">
        <f t="shared" si="23"/>
        <v>1360</v>
      </c>
      <c r="AG3536" s="19">
        <f t="shared" si="24"/>
        <v>1486</v>
      </c>
      <c r="AH3536" s="20" t="str">
        <f t="shared" si="14"/>
        <v>Город: 85%; Село: 15%</v>
      </c>
      <c r="AI3536" s="21"/>
      <c r="AJ3536" s="21"/>
      <c r="AK3536" s="21"/>
      <c r="AL3536" s="22">
        <f t="shared" si="25"/>
        <v>1</v>
      </c>
    </row>
    <row r="3537" ht="12.75" customHeight="1">
      <c r="A3537" s="13" t="s">
        <v>212</v>
      </c>
      <c r="B3537" s="13" t="str">
        <f>IFERROR(__xludf.DUMMYFUNCTION("REGEXREPLACE(A3537, ""\d"", """")"),"         Свердловская область")</f>
        <v>         Свердловская область</v>
      </c>
      <c r="C3537" s="14" t="str">
        <f t="shared" si="15"/>
        <v>Свердловская область</v>
      </c>
      <c r="D3537" s="3">
        <f t="shared" si="16"/>
        <v>2</v>
      </c>
      <c r="E3537" s="15" t="s">
        <v>41</v>
      </c>
      <c r="F3537" s="13" t="str">
        <f>IFERROR(__xludf.DUMMYFUNCTION("REGEXEXTRACT(E3537, ""[А-Яа-я].*"")"),"Инфекционные и паразитарные болезни")</f>
        <v>Инфекционные и паразитарные болезни</v>
      </c>
      <c r="G3537" s="16">
        <f t="shared" si="17"/>
        <v>2</v>
      </c>
      <c r="H3537" s="13" t="s">
        <v>28</v>
      </c>
      <c r="I3537" s="13" t="str">
        <f>IFERROR(__xludf.DUMMYFUNCTION("REGEXREPLACE(H3537, "".*\s"", """")"),"человек")</f>
        <v>человек</v>
      </c>
      <c r="J3537" s="13" t="s">
        <v>29</v>
      </c>
      <c r="K3537" s="17" t="str">
        <f>IFERROR(__xludf.DUMMYFUNCTION("REGEXREPLACE(J3537, ""^[\d\s]+"", """")"),"значение показателя за год")</f>
        <v>значение показателя за год</v>
      </c>
      <c r="L3537" s="16">
        <f t="shared" si="18"/>
        <v>2</v>
      </c>
      <c r="M3537" s="13" t="s">
        <v>30</v>
      </c>
      <c r="N3537" s="13" t="str">
        <f>IFERROR(__xludf.DUMMYFUNCTION("REGEXEXTRACT(M3537, "" (.+)$"")"),"все население")</f>
        <v>все население</v>
      </c>
      <c r="O3537" s="18">
        <v>1830.0</v>
      </c>
      <c r="P3537" s="18">
        <v>2037.0</v>
      </c>
      <c r="Q3537" s="18">
        <v>2176.0</v>
      </c>
      <c r="R3537" s="18">
        <v>2238.0</v>
      </c>
      <c r="S3537" s="18">
        <v>2153.0</v>
      </c>
      <c r="T3537" s="18">
        <v>2292.0</v>
      </c>
      <c r="U3537" s="18">
        <v>2039.0</v>
      </c>
      <c r="V3537" s="18">
        <v>1836.0</v>
      </c>
      <c r="W3537" s="18">
        <v>1657.0</v>
      </c>
      <c r="X3537" s="18">
        <v>1540.0</v>
      </c>
      <c r="Y3537" s="18">
        <v>1531.0</v>
      </c>
      <c r="Z3537" s="19">
        <f t="shared" si="6"/>
        <v>21329</v>
      </c>
      <c r="AA3537" s="19" t="str">
        <f t="shared" si="19"/>
        <v/>
      </c>
      <c r="AB3537" s="19" t="str">
        <f t="shared" si="8"/>
        <v/>
      </c>
      <c r="AC3537" s="19">
        <f t="shared" si="20"/>
        <v>1939</v>
      </c>
      <c r="AD3537" s="19">
        <f t="shared" si="21"/>
        <v>1508.5</v>
      </c>
      <c r="AE3537" s="19" t="str">
        <f t="shared" si="22"/>
        <v>Нет моды</v>
      </c>
      <c r="AF3537" s="19">
        <f t="shared" si="23"/>
        <v>1531</v>
      </c>
      <c r="AG3537" s="19">
        <f t="shared" si="24"/>
        <v>2292</v>
      </c>
      <c r="AH3537" s="20" t="str">
        <f t="shared" si="14"/>
        <v/>
      </c>
      <c r="AI3537" s="21"/>
      <c r="AJ3537" s="21"/>
      <c r="AK3537" s="21"/>
      <c r="AL3537" s="22">
        <f t="shared" si="25"/>
        <v>1</v>
      </c>
    </row>
    <row r="3538" ht="12.75" customHeight="1">
      <c r="A3538" s="13" t="s">
        <v>212</v>
      </c>
      <c r="B3538" s="13" t="str">
        <f>IFERROR(__xludf.DUMMYFUNCTION("REGEXREPLACE(A3538, ""\d"", """")"),"         Свердловская область")</f>
        <v>         Свердловская область</v>
      </c>
      <c r="C3538" s="14" t="str">
        <f t="shared" si="15"/>
        <v>Свердловская область</v>
      </c>
      <c r="D3538" s="3">
        <f t="shared" si="16"/>
        <v>2</v>
      </c>
      <c r="E3538" s="15" t="s">
        <v>41</v>
      </c>
      <c r="F3538" s="13" t="str">
        <f>IFERROR(__xludf.DUMMYFUNCTION("REGEXEXTRACT(E3538, ""[А-Яа-я].*"")"),"Инфекционные и паразитарные болезни")</f>
        <v>Инфекционные и паразитарные болезни</v>
      </c>
      <c r="G3538" s="16">
        <f t="shared" si="17"/>
        <v>2</v>
      </c>
      <c r="H3538" s="13" t="s">
        <v>28</v>
      </c>
      <c r="I3538" s="13" t="str">
        <f>IFERROR(__xludf.DUMMYFUNCTION("REGEXREPLACE(H3538, "".*\s"", """")"),"человек")</f>
        <v>человек</v>
      </c>
      <c r="J3538" s="13" t="s">
        <v>29</v>
      </c>
      <c r="K3538" s="17" t="str">
        <f>IFERROR(__xludf.DUMMYFUNCTION("REGEXREPLACE(J3538, ""^[\d\s]+"", """")"),"значение показателя за год")</f>
        <v>значение показателя за год</v>
      </c>
      <c r="L3538" s="16">
        <f t="shared" si="18"/>
        <v>2</v>
      </c>
      <c r="M3538" s="13" t="s">
        <v>31</v>
      </c>
      <c r="N3538" s="13" t="str">
        <f>IFERROR(__xludf.DUMMYFUNCTION("REGEXEXTRACT(M3538, "" (.+)$"")"),"городское население")</f>
        <v>городское население</v>
      </c>
      <c r="O3538" s="18">
        <v>1546.0</v>
      </c>
      <c r="P3538" s="18">
        <v>1739.0</v>
      </c>
      <c r="Q3538" s="18">
        <v>1808.0</v>
      </c>
      <c r="R3538" s="18">
        <v>1918.0</v>
      </c>
      <c r="S3538" s="18">
        <v>1795.0</v>
      </c>
      <c r="T3538" s="18">
        <v>1939.0</v>
      </c>
      <c r="U3538" s="18">
        <v>1681.0</v>
      </c>
      <c r="V3538" s="18">
        <v>1544.0</v>
      </c>
      <c r="W3538" s="18">
        <v>1384.0</v>
      </c>
      <c r="X3538" s="18">
        <v>1266.0</v>
      </c>
      <c r="Y3538" s="18">
        <v>1248.0</v>
      </c>
      <c r="Z3538" s="19" t="str">
        <f t="shared" si="6"/>
        <v/>
      </c>
      <c r="AA3538" s="19">
        <f t="shared" si="19"/>
        <v>17868</v>
      </c>
      <c r="AB3538" s="19" t="str">
        <f t="shared" si="8"/>
        <v/>
      </c>
      <c r="AC3538" s="19">
        <f t="shared" si="20"/>
        <v>1624.363636</v>
      </c>
      <c r="AD3538" s="19">
        <f t="shared" si="21"/>
        <v>1801.5</v>
      </c>
      <c r="AE3538" s="19" t="str">
        <f t="shared" si="22"/>
        <v>Нет моды</v>
      </c>
      <c r="AF3538" s="19">
        <f t="shared" si="23"/>
        <v>1248</v>
      </c>
      <c r="AG3538" s="19">
        <f t="shared" si="24"/>
        <v>1939</v>
      </c>
      <c r="AH3538" s="20" t="str">
        <f t="shared" si="14"/>
        <v/>
      </c>
      <c r="AI3538" s="21"/>
      <c r="AJ3538" s="21"/>
      <c r="AK3538" s="21"/>
      <c r="AL3538" s="22">
        <f t="shared" si="25"/>
        <v>1</v>
      </c>
    </row>
    <row r="3539" ht="12.75" customHeight="1">
      <c r="A3539" s="13" t="s">
        <v>212</v>
      </c>
      <c r="B3539" s="13" t="str">
        <f>IFERROR(__xludf.DUMMYFUNCTION("REGEXREPLACE(A3539, ""\d"", """")"),"         Свердловская область")</f>
        <v>         Свердловская область</v>
      </c>
      <c r="C3539" s="14" t="str">
        <f t="shared" si="15"/>
        <v>Свердловская область</v>
      </c>
      <c r="D3539" s="3">
        <f t="shared" si="16"/>
        <v>2</v>
      </c>
      <c r="E3539" s="15" t="s">
        <v>41</v>
      </c>
      <c r="F3539" s="13" t="str">
        <f>IFERROR(__xludf.DUMMYFUNCTION("REGEXEXTRACT(E3539, ""[А-Яа-я].*"")"),"Инфекционные и паразитарные болезни")</f>
        <v>Инфекционные и паразитарные болезни</v>
      </c>
      <c r="G3539" s="16">
        <f t="shared" si="17"/>
        <v>2</v>
      </c>
      <c r="H3539" s="13" t="s">
        <v>28</v>
      </c>
      <c r="I3539" s="13" t="str">
        <f>IFERROR(__xludf.DUMMYFUNCTION("REGEXREPLACE(H3539, "".*\s"", """")"),"человек")</f>
        <v>человек</v>
      </c>
      <c r="J3539" s="13" t="s">
        <v>29</v>
      </c>
      <c r="K3539" s="17" t="str">
        <f>IFERROR(__xludf.DUMMYFUNCTION("REGEXREPLACE(J3539, ""^[\d\s]+"", """")"),"значение показателя за год")</f>
        <v>значение показателя за год</v>
      </c>
      <c r="L3539" s="16">
        <f t="shared" si="18"/>
        <v>2</v>
      </c>
      <c r="M3539" s="13" t="s">
        <v>32</v>
      </c>
      <c r="N3539" s="13" t="str">
        <f>IFERROR(__xludf.DUMMYFUNCTION("REGEXEXTRACT(M3539, "" (.+)$"")"),"сельское население")</f>
        <v>сельское население</v>
      </c>
      <c r="O3539" s="18">
        <v>284.0</v>
      </c>
      <c r="P3539" s="18">
        <v>298.0</v>
      </c>
      <c r="Q3539" s="18">
        <v>368.0</v>
      </c>
      <c r="R3539" s="18">
        <v>320.0</v>
      </c>
      <c r="S3539" s="18">
        <v>358.0</v>
      </c>
      <c r="T3539" s="18">
        <v>353.0</v>
      </c>
      <c r="U3539" s="18">
        <v>358.0</v>
      </c>
      <c r="V3539" s="18">
        <v>292.0</v>
      </c>
      <c r="W3539" s="18">
        <v>273.0</v>
      </c>
      <c r="X3539" s="18">
        <v>274.0</v>
      </c>
      <c r="Y3539" s="18">
        <v>283.0</v>
      </c>
      <c r="Z3539" s="19" t="str">
        <f t="shared" si="6"/>
        <v/>
      </c>
      <c r="AA3539" s="19" t="str">
        <f t="shared" si="19"/>
        <v/>
      </c>
      <c r="AB3539" s="19">
        <f t="shared" si="8"/>
        <v>3461</v>
      </c>
      <c r="AC3539" s="19">
        <f t="shared" si="20"/>
        <v>314.6363636</v>
      </c>
      <c r="AD3539" s="19">
        <f t="shared" si="21"/>
        <v>808</v>
      </c>
      <c r="AE3539" s="19" t="str">
        <f t="shared" si="22"/>
        <v>Нет моды</v>
      </c>
      <c r="AF3539" s="19">
        <f t="shared" si="23"/>
        <v>273</v>
      </c>
      <c r="AG3539" s="19">
        <f t="shared" si="24"/>
        <v>368</v>
      </c>
      <c r="AH3539" s="20" t="str">
        <f t="shared" si="14"/>
        <v>Город: 84%; Село: 16%</v>
      </c>
      <c r="AI3539" s="21"/>
      <c r="AJ3539" s="21"/>
      <c r="AK3539" s="21"/>
      <c r="AL3539" s="22">
        <f t="shared" si="25"/>
        <v>1</v>
      </c>
    </row>
    <row r="3540" ht="12.75" customHeight="1">
      <c r="A3540" s="13" t="s">
        <v>212</v>
      </c>
      <c r="B3540" s="13" t="str">
        <f>IFERROR(__xludf.DUMMYFUNCTION("REGEXREPLACE(A3540, ""\d"", """")"),"         Свердловская область")</f>
        <v>         Свердловская область</v>
      </c>
      <c r="C3540" s="14" t="str">
        <f t="shared" si="15"/>
        <v>Свердловская область</v>
      </c>
      <c r="D3540" s="3">
        <f t="shared" si="16"/>
        <v>2</v>
      </c>
      <c r="E3540" s="15" t="s">
        <v>42</v>
      </c>
      <c r="F3540" s="13" t="str">
        <f>IFERROR(__xludf.DUMMYFUNCTION("REGEXEXTRACT(E3540, ""[А-Яа-я].*"")"),"Ишемическая болезнь сердца")</f>
        <v>Ишемическая болезнь сердца</v>
      </c>
      <c r="G3540" s="16">
        <f t="shared" si="17"/>
        <v>2</v>
      </c>
      <c r="H3540" s="13" t="s">
        <v>28</v>
      </c>
      <c r="I3540" s="13" t="str">
        <f>IFERROR(__xludf.DUMMYFUNCTION("REGEXREPLACE(H3540, "".*\s"", """")"),"человек")</f>
        <v>человек</v>
      </c>
      <c r="J3540" s="13" t="s">
        <v>29</v>
      </c>
      <c r="K3540" s="17" t="str">
        <f>IFERROR(__xludf.DUMMYFUNCTION("REGEXREPLACE(J3540, ""^[\d\s]+"", """")"),"значение показателя за год")</f>
        <v>значение показателя за год</v>
      </c>
      <c r="L3540" s="16">
        <f t="shared" si="18"/>
        <v>2</v>
      </c>
      <c r="M3540" s="13" t="s">
        <v>30</v>
      </c>
      <c r="N3540" s="13" t="str">
        <f>IFERROR(__xludf.DUMMYFUNCTION("REGEXEXTRACT(M3540, "" (.+)$"")"),"все население")</f>
        <v>все население</v>
      </c>
      <c r="O3540" s="18">
        <v>14821.0</v>
      </c>
      <c r="P3540" s="18">
        <v>14001.0</v>
      </c>
      <c r="Q3540" s="18">
        <v>16831.0</v>
      </c>
      <c r="R3540" s="18">
        <v>16209.0</v>
      </c>
      <c r="S3540" s="18">
        <v>15965.0</v>
      </c>
      <c r="T3540" s="18">
        <v>15615.0</v>
      </c>
      <c r="U3540" s="18">
        <v>14786.0</v>
      </c>
      <c r="V3540" s="18">
        <v>17561.0</v>
      </c>
      <c r="W3540" s="18">
        <v>16244.0</v>
      </c>
      <c r="X3540" s="18">
        <v>15614.0</v>
      </c>
      <c r="Y3540" s="18">
        <v>14973.0</v>
      </c>
      <c r="Z3540" s="19">
        <f t="shared" si="6"/>
        <v>172620</v>
      </c>
      <c r="AA3540" s="19" t="str">
        <f t="shared" si="19"/>
        <v/>
      </c>
      <c r="AB3540" s="19" t="str">
        <f t="shared" si="8"/>
        <v/>
      </c>
      <c r="AC3540" s="19">
        <f t="shared" si="20"/>
        <v>15692.72727</v>
      </c>
      <c r="AD3540" s="19">
        <f t="shared" si="21"/>
        <v>7184.5</v>
      </c>
      <c r="AE3540" s="19" t="str">
        <f t="shared" si="22"/>
        <v>Нет моды</v>
      </c>
      <c r="AF3540" s="19">
        <f t="shared" si="23"/>
        <v>14001</v>
      </c>
      <c r="AG3540" s="19">
        <f t="shared" si="24"/>
        <v>17561</v>
      </c>
      <c r="AH3540" s="20" t="str">
        <f t="shared" si="14"/>
        <v/>
      </c>
      <c r="AI3540" s="21"/>
      <c r="AJ3540" s="21"/>
      <c r="AK3540" s="21"/>
      <c r="AL3540" s="22">
        <f t="shared" si="25"/>
        <v>1</v>
      </c>
    </row>
    <row r="3541" ht="12.75" customHeight="1">
      <c r="A3541" s="13" t="s">
        <v>212</v>
      </c>
      <c r="B3541" s="13" t="str">
        <f>IFERROR(__xludf.DUMMYFUNCTION("REGEXREPLACE(A3541, ""\d"", """")"),"         Свердловская область")</f>
        <v>         Свердловская область</v>
      </c>
      <c r="C3541" s="14" t="str">
        <f t="shared" si="15"/>
        <v>Свердловская область</v>
      </c>
      <c r="D3541" s="3">
        <f t="shared" si="16"/>
        <v>2</v>
      </c>
      <c r="E3541" s="15" t="s">
        <v>42</v>
      </c>
      <c r="F3541" s="13" t="str">
        <f>IFERROR(__xludf.DUMMYFUNCTION("REGEXEXTRACT(E3541, ""[А-Яа-я].*"")"),"Ишемическая болезнь сердца")</f>
        <v>Ишемическая болезнь сердца</v>
      </c>
      <c r="G3541" s="16">
        <f t="shared" si="17"/>
        <v>2</v>
      </c>
      <c r="H3541" s="13" t="s">
        <v>28</v>
      </c>
      <c r="I3541" s="13" t="str">
        <f>IFERROR(__xludf.DUMMYFUNCTION("REGEXREPLACE(H3541, "".*\s"", """")"),"человек")</f>
        <v>человек</v>
      </c>
      <c r="J3541" s="13" t="s">
        <v>29</v>
      </c>
      <c r="K3541" s="17" t="str">
        <f>IFERROR(__xludf.DUMMYFUNCTION("REGEXREPLACE(J3541, ""^[\d\s]+"", """")"),"значение показателя за год")</f>
        <v>значение показателя за год</v>
      </c>
      <c r="L3541" s="16">
        <f t="shared" si="18"/>
        <v>2</v>
      </c>
      <c r="M3541" s="13" t="s">
        <v>31</v>
      </c>
      <c r="N3541" s="13" t="str">
        <f>IFERROR(__xludf.DUMMYFUNCTION("REGEXEXTRACT(M3541, "" (.+)$"")"),"городское население")</f>
        <v>городское население</v>
      </c>
      <c r="O3541" s="18">
        <v>12232.0</v>
      </c>
      <c r="P3541" s="18">
        <v>11841.0</v>
      </c>
      <c r="Q3541" s="18">
        <v>14201.0</v>
      </c>
      <c r="R3541" s="18">
        <v>13710.0</v>
      </c>
      <c r="S3541" s="18">
        <v>13464.0</v>
      </c>
      <c r="T3541" s="18">
        <v>13091.0</v>
      </c>
      <c r="U3541" s="18">
        <v>12506.0</v>
      </c>
      <c r="V3541" s="18">
        <v>14768.0</v>
      </c>
      <c r="W3541" s="18">
        <v>13753.0</v>
      </c>
      <c r="X3541" s="18">
        <v>13184.0</v>
      </c>
      <c r="Y3541" s="18">
        <v>12616.0</v>
      </c>
      <c r="Z3541" s="19" t="str">
        <f t="shared" si="6"/>
        <v/>
      </c>
      <c r="AA3541" s="19">
        <f t="shared" si="19"/>
        <v>145366</v>
      </c>
      <c r="AB3541" s="19" t="str">
        <f t="shared" si="8"/>
        <v/>
      </c>
      <c r="AC3541" s="19">
        <f t="shared" si="20"/>
        <v>13215.09091</v>
      </c>
      <c r="AD3541" s="19">
        <f t="shared" si="21"/>
        <v>14484.5</v>
      </c>
      <c r="AE3541" s="19" t="str">
        <f t="shared" si="22"/>
        <v>Нет моды</v>
      </c>
      <c r="AF3541" s="19">
        <f t="shared" si="23"/>
        <v>11841</v>
      </c>
      <c r="AG3541" s="19">
        <f t="shared" si="24"/>
        <v>14768</v>
      </c>
      <c r="AH3541" s="20" t="str">
        <f t="shared" si="14"/>
        <v/>
      </c>
      <c r="AI3541" s="21"/>
      <c r="AJ3541" s="21"/>
      <c r="AK3541" s="21"/>
      <c r="AL3541" s="22">
        <f t="shared" si="25"/>
        <v>1</v>
      </c>
    </row>
    <row r="3542" ht="12.75" customHeight="1">
      <c r="A3542" s="13" t="s">
        <v>212</v>
      </c>
      <c r="B3542" s="13" t="str">
        <f>IFERROR(__xludf.DUMMYFUNCTION("REGEXREPLACE(A3542, ""\d"", """")"),"         Свердловская область")</f>
        <v>         Свердловская область</v>
      </c>
      <c r="C3542" s="14" t="str">
        <f t="shared" si="15"/>
        <v>Свердловская область</v>
      </c>
      <c r="D3542" s="3">
        <f t="shared" si="16"/>
        <v>2</v>
      </c>
      <c r="E3542" s="15" t="s">
        <v>42</v>
      </c>
      <c r="F3542" s="13" t="str">
        <f>IFERROR(__xludf.DUMMYFUNCTION("REGEXEXTRACT(E3542, ""[А-Яа-я].*"")"),"Ишемическая болезнь сердца")</f>
        <v>Ишемическая болезнь сердца</v>
      </c>
      <c r="G3542" s="16">
        <f t="shared" si="17"/>
        <v>2</v>
      </c>
      <c r="H3542" s="13" t="s">
        <v>28</v>
      </c>
      <c r="I3542" s="13" t="str">
        <f>IFERROR(__xludf.DUMMYFUNCTION("REGEXREPLACE(H3542, "".*\s"", """")"),"человек")</f>
        <v>человек</v>
      </c>
      <c r="J3542" s="13" t="s">
        <v>29</v>
      </c>
      <c r="K3542" s="17" t="str">
        <f>IFERROR(__xludf.DUMMYFUNCTION("REGEXREPLACE(J3542, ""^[\d\s]+"", """")"),"значение показателя за год")</f>
        <v>значение показателя за год</v>
      </c>
      <c r="L3542" s="16">
        <f t="shared" si="18"/>
        <v>2</v>
      </c>
      <c r="M3542" s="13" t="s">
        <v>32</v>
      </c>
      <c r="N3542" s="13" t="str">
        <f>IFERROR(__xludf.DUMMYFUNCTION("REGEXEXTRACT(M3542, "" (.+)$"")"),"сельское население")</f>
        <v>сельское население</v>
      </c>
      <c r="O3542" s="18">
        <v>2589.0</v>
      </c>
      <c r="P3542" s="18">
        <v>2160.0</v>
      </c>
      <c r="Q3542" s="18">
        <v>2630.0</v>
      </c>
      <c r="R3542" s="18">
        <v>2499.0</v>
      </c>
      <c r="S3542" s="18">
        <v>2501.0</v>
      </c>
      <c r="T3542" s="18">
        <v>2524.0</v>
      </c>
      <c r="U3542" s="18">
        <v>2280.0</v>
      </c>
      <c r="V3542" s="18">
        <v>2793.0</v>
      </c>
      <c r="W3542" s="18">
        <v>2491.0</v>
      </c>
      <c r="X3542" s="18">
        <v>2430.0</v>
      </c>
      <c r="Y3542" s="18">
        <v>2357.0</v>
      </c>
      <c r="Z3542" s="19" t="str">
        <f t="shared" si="6"/>
        <v/>
      </c>
      <c r="AA3542" s="19" t="str">
        <f t="shared" si="19"/>
        <v/>
      </c>
      <c r="AB3542" s="19">
        <f t="shared" si="8"/>
        <v>27254</v>
      </c>
      <c r="AC3542" s="19">
        <f t="shared" si="20"/>
        <v>2477.636364</v>
      </c>
      <c r="AD3542" s="19">
        <f t="shared" si="21"/>
        <v>7317</v>
      </c>
      <c r="AE3542" s="19" t="str">
        <f t="shared" si="22"/>
        <v>Нет моды</v>
      </c>
      <c r="AF3542" s="19">
        <f t="shared" si="23"/>
        <v>2160</v>
      </c>
      <c r="AG3542" s="19">
        <f t="shared" si="24"/>
        <v>2793</v>
      </c>
      <c r="AH3542" s="20" t="str">
        <f t="shared" si="14"/>
        <v>Город: 84%; Село: 16%</v>
      </c>
      <c r="AI3542" s="21"/>
      <c r="AJ3542" s="21"/>
      <c r="AK3542" s="21"/>
      <c r="AL3542" s="22">
        <f t="shared" si="25"/>
        <v>1</v>
      </c>
    </row>
    <row r="3543" ht="12.75" customHeight="1">
      <c r="A3543" s="13" t="s">
        <v>212</v>
      </c>
      <c r="B3543" s="13" t="str">
        <f>IFERROR(__xludf.DUMMYFUNCTION("REGEXREPLACE(A3543, ""\d"", """")"),"         Свердловская область")</f>
        <v>         Свердловская область</v>
      </c>
      <c r="C3543" s="14" t="str">
        <f t="shared" si="15"/>
        <v>Свердловская область</v>
      </c>
      <c r="D3543" s="3">
        <f t="shared" si="16"/>
        <v>2</v>
      </c>
      <c r="E3543" s="15" t="s">
        <v>43</v>
      </c>
      <c r="F3543" s="13" t="str">
        <f>IFERROR(__xludf.DUMMYFUNCTION("REGEXEXTRACT(E3543, ""[А-Яа-я].*"")"),"Новообразования")</f>
        <v>Новообразования</v>
      </c>
      <c r="G3543" s="16">
        <f t="shared" si="17"/>
        <v>2</v>
      </c>
      <c r="H3543" s="13" t="s">
        <v>28</v>
      </c>
      <c r="I3543" s="13" t="str">
        <f>IFERROR(__xludf.DUMMYFUNCTION("REGEXREPLACE(H3543, "".*\s"", """")"),"человек")</f>
        <v>человек</v>
      </c>
      <c r="J3543" s="13" t="s">
        <v>29</v>
      </c>
      <c r="K3543" s="17" t="str">
        <f>IFERROR(__xludf.DUMMYFUNCTION("REGEXREPLACE(J3543, ""^[\d\s]+"", """")"),"значение показателя за год")</f>
        <v>значение показателя за год</v>
      </c>
      <c r="L3543" s="16">
        <f t="shared" si="18"/>
        <v>2</v>
      </c>
      <c r="M3543" s="13" t="s">
        <v>30</v>
      </c>
      <c r="N3543" s="13" t="str">
        <f>IFERROR(__xludf.DUMMYFUNCTION("REGEXEXTRACT(M3543, "" (.+)$"")"),"все население")</f>
        <v>все население</v>
      </c>
      <c r="O3543" s="18">
        <v>9667.0</v>
      </c>
      <c r="P3543" s="18">
        <v>9777.0</v>
      </c>
      <c r="Q3543" s="18">
        <v>9513.0</v>
      </c>
      <c r="R3543" s="18">
        <v>9606.0</v>
      </c>
      <c r="S3543" s="18">
        <v>9724.0</v>
      </c>
      <c r="T3543" s="18">
        <v>10126.0</v>
      </c>
      <c r="U3543" s="18">
        <v>10156.0</v>
      </c>
      <c r="V3543" s="18">
        <v>9982.0</v>
      </c>
      <c r="W3543" s="18">
        <v>9086.0</v>
      </c>
      <c r="X3543" s="18">
        <v>9361.0</v>
      </c>
      <c r="Y3543" s="18">
        <v>9805.0</v>
      </c>
      <c r="Z3543" s="19">
        <f t="shared" si="6"/>
        <v>106803</v>
      </c>
      <c r="AA3543" s="19" t="str">
        <f t="shared" si="19"/>
        <v/>
      </c>
      <c r="AB3543" s="19" t="str">
        <f t="shared" si="8"/>
        <v/>
      </c>
      <c r="AC3543" s="19">
        <f t="shared" si="20"/>
        <v>9709.363636</v>
      </c>
      <c r="AD3543" s="19">
        <f t="shared" si="21"/>
        <v>5939.5</v>
      </c>
      <c r="AE3543" s="19" t="str">
        <f t="shared" si="22"/>
        <v>Нет моды</v>
      </c>
      <c r="AF3543" s="19">
        <f t="shared" si="23"/>
        <v>9086</v>
      </c>
      <c r="AG3543" s="19">
        <f t="shared" si="24"/>
        <v>10156</v>
      </c>
      <c r="AH3543" s="20" t="str">
        <f t="shared" si="14"/>
        <v/>
      </c>
      <c r="AI3543" s="21"/>
      <c r="AJ3543" s="21"/>
      <c r="AK3543" s="21"/>
      <c r="AL3543" s="22">
        <f t="shared" si="25"/>
        <v>1</v>
      </c>
    </row>
    <row r="3544" ht="12.75" customHeight="1">
      <c r="A3544" s="13" t="s">
        <v>212</v>
      </c>
      <c r="B3544" s="13" t="str">
        <f>IFERROR(__xludf.DUMMYFUNCTION("REGEXREPLACE(A3544, ""\d"", """")"),"         Свердловская область")</f>
        <v>         Свердловская область</v>
      </c>
      <c r="C3544" s="14" t="str">
        <f t="shared" si="15"/>
        <v>Свердловская область</v>
      </c>
      <c r="D3544" s="3">
        <f t="shared" si="16"/>
        <v>2</v>
      </c>
      <c r="E3544" s="15" t="s">
        <v>43</v>
      </c>
      <c r="F3544" s="13" t="str">
        <f>IFERROR(__xludf.DUMMYFUNCTION("REGEXEXTRACT(E3544, ""[А-Яа-я].*"")"),"Новообразования")</f>
        <v>Новообразования</v>
      </c>
      <c r="G3544" s="16">
        <f t="shared" si="17"/>
        <v>2</v>
      </c>
      <c r="H3544" s="13" t="s">
        <v>28</v>
      </c>
      <c r="I3544" s="13" t="str">
        <f>IFERROR(__xludf.DUMMYFUNCTION("REGEXREPLACE(H3544, "".*\s"", """")"),"человек")</f>
        <v>человек</v>
      </c>
      <c r="J3544" s="13" t="s">
        <v>29</v>
      </c>
      <c r="K3544" s="17" t="str">
        <f>IFERROR(__xludf.DUMMYFUNCTION("REGEXREPLACE(J3544, ""^[\d\s]+"", """")"),"значение показателя за год")</f>
        <v>значение показателя за год</v>
      </c>
      <c r="L3544" s="16">
        <f t="shared" si="18"/>
        <v>2</v>
      </c>
      <c r="M3544" s="13" t="s">
        <v>31</v>
      </c>
      <c r="N3544" s="13" t="str">
        <f>IFERROR(__xludf.DUMMYFUNCTION("REGEXEXTRACT(M3544, "" (.+)$"")"),"городское население")</f>
        <v>городское население</v>
      </c>
      <c r="O3544" s="18">
        <v>8231.0</v>
      </c>
      <c r="P3544" s="18">
        <v>8402.0</v>
      </c>
      <c r="Q3544" s="18">
        <v>8084.0</v>
      </c>
      <c r="R3544" s="18">
        <v>8172.0</v>
      </c>
      <c r="S3544" s="18">
        <v>8263.0</v>
      </c>
      <c r="T3544" s="18">
        <v>8633.0</v>
      </c>
      <c r="U3544" s="18">
        <v>8694.0</v>
      </c>
      <c r="V3544" s="18">
        <v>8488.0</v>
      </c>
      <c r="W3544" s="18">
        <v>7661.0</v>
      </c>
      <c r="X3544" s="18">
        <v>7861.0</v>
      </c>
      <c r="Y3544" s="18">
        <v>8356.0</v>
      </c>
      <c r="Z3544" s="19" t="str">
        <f t="shared" si="6"/>
        <v/>
      </c>
      <c r="AA3544" s="19">
        <f t="shared" si="19"/>
        <v>90845</v>
      </c>
      <c r="AB3544" s="19" t="str">
        <f t="shared" si="8"/>
        <v/>
      </c>
      <c r="AC3544" s="19">
        <f t="shared" si="20"/>
        <v>8258.636364</v>
      </c>
      <c r="AD3544" s="19">
        <f t="shared" si="21"/>
        <v>8890</v>
      </c>
      <c r="AE3544" s="19" t="str">
        <f t="shared" si="22"/>
        <v>Нет моды</v>
      </c>
      <c r="AF3544" s="19">
        <f t="shared" si="23"/>
        <v>7661</v>
      </c>
      <c r="AG3544" s="19">
        <f t="shared" si="24"/>
        <v>8694</v>
      </c>
      <c r="AH3544" s="20" t="str">
        <f t="shared" si="14"/>
        <v/>
      </c>
      <c r="AI3544" s="21"/>
      <c r="AJ3544" s="21"/>
      <c r="AK3544" s="21"/>
      <c r="AL3544" s="22">
        <f t="shared" si="25"/>
        <v>1</v>
      </c>
    </row>
    <row r="3545" ht="12.75" customHeight="1">
      <c r="A3545" s="13" t="s">
        <v>212</v>
      </c>
      <c r="B3545" s="13" t="str">
        <f>IFERROR(__xludf.DUMMYFUNCTION("REGEXREPLACE(A3545, ""\d"", """")"),"         Свердловская область")</f>
        <v>         Свердловская область</v>
      </c>
      <c r="C3545" s="14" t="str">
        <f t="shared" si="15"/>
        <v>Свердловская область</v>
      </c>
      <c r="D3545" s="3">
        <f t="shared" si="16"/>
        <v>2</v>
      </c>
      <c r="E3545" s="15" t="s">
        <v>43</v>
      </c>
      <c r="F3545" s="13" t="str">
        <f>IFERROR(__xludf.DUMMYFUNCTION("REGEXEXTRACT(E3545, ""[А-Яа-я].*"")"),"Новообразования")</f>
        <v>Новообразования</v>
      </c>
      <c r="G3545" s="16">
        <f t="shared" si="17"/>
        <v>2</v>
      </c>
      <c r="H3545" s="13" t="s">
        <v>28</v>
      </c>
      <c r="I3545" s="13" t="str">
        <f>IFERROR(__xludf.DUMMYFUNCTION("REGEXREPLACE(H3545, "".*\s"", """")"),"человек")</f>
        <v>человек</v>
      </c>
      <c r="J3545" s="13" t="s">
        <v>29</v>
      </c>
      <c r="K3545" s="17" t="str">
        <f>IFERROR(__xludf.DUMMYFUNCTION("REGEXREPLACE(J3545, ""^[\d\s]+"", """")"),"значение показателя за год")</f>
        <v>значение показателя за год</v>
      </c>
      <c r="L3545" s="16">
        <f t="shared" si="18"/>
        <v>2</v>
      </c>
      <c r="M3545" s="13" t="s">
        <v>32</v>
      </c>
      <c r="N3545" s="13" t="str">
        <f>IFERROR(__xludf.DUMMYFUNCTION("REGEXEXTRACT(M3545, "" (.+)$"")"),"сельское население")</f>
        <v>сельское население</v>
      </c>
      <c r="O3545" s="18">
        <v>1436.0</v>
      </c>
      <c r="P3545" s="18">
        <v>1375.0</v>
      </c>
      <c r="Q3545" s="18">
        <v>1429.0</v>
      </c>
      <c r="R3545" s="18">
        <v>1434.0</v>
      </c>
      <c r="S3545" s="18">
        <v>1461.0</v>
      </c>
      <c r="T3545" s="18">
        <v>1493.0</v>
      </c>
      <c r="U3545" s="18">
        <v>1462.0</v>
      </c>
      <c r="V3545" s="18">
        <v>1494.0</v>
      </c>
      <c r="W3545" s="18">
        <v>1425.0</v>
      </c>
      <c r="X3545" s="18">
        <v>1500.0</v>
      </c>
      <c r="Y3545" s="18">
        <v>1449.0</v>
      </c>
      <c r="Z3545" s="19" t="str">
        <f t="shared" si="6"/>
        <v/>
      </c>
      <c r="AA3545" s="19" t="str">
        <f t="shared" si="19"/>
        <v/>
      </c>
      <c r="AB3545" s="19">
        <f t="shared" si="8"/>
        <v>15958</v>
      </c>
      <c r="AC3545" s="19">
        <f t="shared" si="20"/>
        <v>1450.727273</v>
      </c>
      <c r="AD3545" s="19">
        <f t="shared" si="21"/>
        <v>4580.5</v>
      </c>
      <c r="AE3545" s="19" t="str">
        <f t="shared" si="22"/>
        <v>Нет моды</v>
      </c>
      <c r="AF3545" s="19">
        <f t="shared" si="23"/>
        <v>1375</v>
      </c>
      <c r="AG3545" s="19">
        <f t="shared" si="24"/>
        <v>1500</v>
      </c>
      <c r="AH3545" s="20" t="str">
        <f t="shared" si="14"/>
        <v>Город: 85%; Село: 15%</v>
      </c>
      <c r="AI3545" s="21"/>
      <c r="AJ3545" s="21"/>
      <c r="AK3545" s="21"/>
      <c r="AL3545" s="22">
        <f t="shared" si="25"/>
        <v>1</v>
      </c>
    </row>
    <row r="3546" ht="12.75" customHeight="1">
      <c r="A3546" s="13" t="s">
        <v>212</v>
      </c>
      <c r="B3546" s="13" t="str">
        <f>IFERROR(__xludf.DUMMYFUNCTION("REGEXREPLACE(A3546, ""\d"", """")"),"         Свердловская область")</f>
        <v>         Свердловская область</v>
      </c>
      <c r="C3546" s="14" t="str">
        <f t="shared" si="15"/>
        <v>Свердловская область</v>
      </c>
      <c r="D3546" s="3">
        <f t="shared" si="16"/>
        <v>2</v>
      </c>
      <c r="E3546" s="15" t="s">
        <v>44</v>
      </c>
      <c r="F3546" s="13" t="str">
        <f>IFERROR(__xludf.DUMMYFUNCTION("REGEXEXTRACT(E3546,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46" s="16">
        <f t="shared" si="17"/>
        <v>2</v>
      </c>
      <c r="H3546" s="13" t="s">
        <v>28</v>
      </c>
      <c r="I3546" s="13" t="str">
        <f>IFERROR(__xludf.DUMMYFUNCTION("REGEXREPLACE(H3546, "".*\s"", """")"),"человек")</f>
        <v>человек</v>
      </c>
      <c r="J3546" s="13" t="s">
        <v>29</v>
      </c>
      <c r="K3546" s="17" t="str">
        <f>IFERROR(__xludf.DUMMYFUNCTION("REGEXREPLACE(J3546, ""^[\d\s]+"", """")"),"значение показателя за год")</f>
        <v>значение показателя за год</v>
      </c>
      <c r="L3546" s="16">
        <f t="shared" si="18"/>
        <v>2</v>
      </c>
      <c r="M3546" s="13" t="s">
        <v>30</v>
      </c>
      <c r="N3546" s="13" t="str">
        <f>IFERROR(__xludf.DUMMYFUNCTION("REGEXEXTRACT(M3546, "" (.+)$"")"),"все население")</f>
        <v>все население</v>
      </c>
      <c r="O3546" s="18">
        <v>201.0</v>
      </c>
      <c r="P3546" s="23" t="s">
        <v>37</v>
      </c>
      <c r="Q3546" s="18">
        <v>155.0</v>
      </c>
      <c r="R3546" s="18">
        <v>145.0</v>
      </c>
      <c r="S3546" s="23" t="s">
        <v>37</v>
      </c>
      <c r="T3546" s="23" t="s">
        <v>37</v>
      </c>
      <c r="U3546" s="23" t="s">
        <v>37</v>
      </c>
      <c r="V3546" s="23" t="s">
        <v>37</v>
      </c>
      <c r="W3546" s="23" t="s">
        <v>37</v>
      </c>
      <c r="X3546" s="23" t="s">
        <v>37</v>
      </c>
      <c r="Y3546" s="23" t="s">
        <v>37</v>
      </c>
      <c r="Z3546" s="19">
        <f t="shared" si="6"/>
        <v>501</v>
      </c>
      <c r="AA3546" s="19" t="str">
        <f t="shared" si="19"/>
        <v/>
      </c>
      <c r="AB3546" s="19" t="str">
        <f t="shared" si="8"/>
        <v/>
      </c>
      <c r="AC3546" s="19">
        <f t="shared" si="20"/>
        <v>167</v>
      </c>
      <c r="AD3546" s="19">
        <f t="shared" si="21"/>
        <v>1435</v>
      </c>
      <c r="AE3546" s="19" t="str">
        <f t="shared" si="22"/>
        <v>Нет моды</v>
      </c>
      <c r="AF3546" s="19">
        <f t="shared" si="23"/>
        <v>145</v>
      </c>
      <c r="AG3546" s="19">
        <f t="shared" si="24"/>
        <v>201</v>
      </c>
      <c r="AH3546" s="20" t="str">
        <f t="shared" si="14"/>
        <v/>
      </c>
      <c r="AI3546" s="24"/>
      <c r="AJ3546" s="24"/>
      <c r="AK3546" s="24"/>
      <c r="AL3546" s="22">
        <f t="shared" si="25"/>
        <v>1</v>
      </c>
    </row>
    <row r="3547" ht="12.75" customHeight="1">
      <c r="A3547" s="13" t="s">
        <v>212</v>
      </c>
      <c r="B3547" s="13" t="str">
        <f>IFERROR(__xludf.DUMMYFUNCTION("REGEXREPLACE(A3547, ""\d"", """")"),"         Свердловская область")</f>
        <v>         Свердловская область</v>
      </c>
      <c r="C3547" s="14" t="str">
        <f t="shared" si="15"/>
        <v>Свердловская область</v>
      </c>
      <c r="D3547" s="3">
        <f t="shared" si="16"/>
        <v>2</v>
      </c>
      <c r="E3547" s="15" t="s">
        <v>44</v>
      </c>
      <c r="F3547" s="13" t="str">
        <f>IFERROR(__xludf.DUMMYFUNCTION("REGEXEXTRACT(E3547,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47" s="16">
        <f t="shared" si="17"/>
        <v>2</v>
      </c>
      <c r="H3547" s="13" t="s">
        <v>28</v>
      </c>
      <c r="I3547" s="13" t="str">
        <f>IFERROR(__xludf.DUMMYFUNCTION("REGEXREPLACE(H3547, "".*\s"", """")"),"человек")</f>
        <v>человек</v>
      </c>
      <c r="J3547" s="13" t="s">
        <v>29</v>
      </c>
      <c r="K3547" s="17" t="str">
        <f>IFERROR(__xludf.DUMMYFUNCTION("REGEXREPLACE(J3547, ""^[\d\s]+"", """")"),"значение показателя за год")</f>
        <v>значение показателя за год</v>
      </c>
      <c r="L3547" s="16">
        <f t="shared" si="18"/>
        <v>2</v>
      </c>
      <c r="M3547" s="13" t="s">
        <v>31</v>
      </c>
      <c r="N3547" s="13" t="str">
        <f>IFERROR(__xludf.DUMMYFUNCTION("REGEXEXTRACT(M3547, "" (.+)$"")"),"городское население")</f>
        <v>городское население</v>
      </c>
      <c r="O3547" s="18">
        <v>166.0</v>
      </c>
      <c r="P3547" s="23" t="s">
        <v>37</v>
      </c>
      <c r="Q3547" s="18">
        <v>133.0</v>
      </c>
      <c r="R3547" s="18">
        <v>114.0</v>
      </c>
      <c r="S3547" s="23" t="s">
        <v>37</v>
      </c>
      <c r="T3547" s="23" t="s">
        <v>37</v>
      </c>
      <c r="U3547" s="23" t="s">
        <v>37</v>
      </c>
      <c r="V3547" s="23" t="s">
        <v>37</v>
      </c>
      <c r="W3547" s="23" t="s">
        <v>37</v>
      </c>
      <c r="X3547" s="23" t="s">
        <v>37</v>
      </c>
      <c r="Y3547" s="23" t="s">
        <v>37</v>
      </c>
      <c r="Z3547" s="19" t="str">
        <f t="shared" si="6"/>
        <v/>
      </c>
      <c r="AA3547" s="19">
        <f t="shared" si="19"/>
        <v>413</v>
      </c>
      <c r="AB3547" s="19" t="str">
        <f t="shared" si="8"/>
        <v/>
      </c>
      <c r="AC3547" s="19">
        <f t="shared" si="20"/>
        <v>137.6666667</v>
      </c>
      <c r="AD3547" s="19">
        <f t="shared" si="21"/>
        <v>150</v>
      </c>
      <c r="AE3547" s="19" t="str">
        <f t="shared" si="22"/>
        <v>Нет моды</v>
      </c>
      <c r="AF3547" s="19">
        <f t="shared" si="23"/>
        <v>114</v>
      </c>
      <c r="AG3547" s="19">
        <f t="shared" si="24"/>
        <v>166</v>
      </c>
      <c r="AH3547" s="20" t="str">
        <f t="shared" si="14"/>
        <v/>
      </c>
      <c r="AI3547" s="24"/>
      <c r="AJ3547" s="24"/>
      <c r="AK3547" s="24"/>
      <c r="AL3547" s="22">
        <f t="shared" si="25"/>
        <v>1</v>
      </c>
    </row>
    <row r="3548" ht="12.75" customHeight="1">
      <c r="A3548" s="13" t="s">
        <v>212</v>
      </c>
      <c r="B3548" s="13" t="str">
        <f>IFERROR(__xludf.DUMMYFUNCTION("REGEXREPLACE(A3548, ""\d"", """")"),"         Свердловская область")</f>
        <v>         Свердловская область</v>
      </c>
      <c r="C3548" s="14" t="str">
        <f t="shared" si="15"/>
        <v>Свердловская область</v>
      </c>
      <c r="D3548" s="3">
        <f t="shared" si="16"/>
        <v>2</v>
      </c>
      <c r="E3548" s="15" t="s">
        <v>44</v>
      </c>
      <c r="F3548" s="13" t="str">
        <f>IFERROR(__xludf.DUMMYFUNCTION("REGEXEXTRACT(E3548,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48" s="16">
        <f t="shared" si="17"/>
        <v>2</v>
      </c>
      <c r="H3548" s="13" t="s">
        <v>28</v>
      </c>
      <c r="I3548" s="13" t="str">
        <f>IFERROR(__xludf.DUMMYFUNCTION("REGEXREPLACE(H3548, "".*\s"", """")"),"человек")</f>
        <v>человек</v>
      </c>
      <c r="J3548" s="13" t="s">
        <v>29</v>
      </c>
      <c r="K3548" s="17" t="str">
        <f>IFERROR(__xludf.DUMMYFUNCTION("REGEXREPLACE(J3548, ""^[\d\s]+"", """")"),"значение показателя за год")</f>
        <v>значение показателя за год</v>
      </c>
      <c r="L3548" s="16">
        <f t="shared" si="18"/>
        <v>2</v>
      </c>
      <c r="M3548" s="13" t="s">
        <v>32</v>
      </c>
      <c r="N3548" s="13" t="str">
        <f>IFERROR(__xludf.DUMMYFUNCTION("REGEXEXTRACT(M3548, "" (.+)$"")"),"сельское население")</f>
        <v>сельское население</v>
      </c>
      <c r="O3548" s="18">
        <v>35.0</v>
      </c>
      <c r="P3548" s="23" t="s">
        <v>37</v>
      </c>
      <c r="Q3548" s="18">
        <v>22.0</v>
      </c>
      <c r="R3548" s="18">
        <v>31.0</v>
      </c>
      <c r="S3548" s="23" t="s">
        <v>37</v>
      </c>
      <c r="T3548" s="23" t="s">
        <v>37</v>
      </c>
      <c r="U3548" s="23" t="s">
        <v>37</v>
      </c>
      <c r="V3548" s="23" t="s">
        <v>37</v>
      </c>
      <c r="W3548" s="23" t="s">
        <v>37</v>
      </c>
      <c r="X3548" s="23" t="s">
        <v>37</v>
      </c>
      <c r="Y3548" s="23" t="s">
        <v>37</v>
      </c>
      <c r="Z3548" s="19" t="str">
        <f t="shared" si="6"/>
        <v/>
      </c>
      <c r="AA3548" s="19" t="str">
        <f t="shared" si="19"/>
        <v/>
      </c>
      <c r="AB3548" s="19">
        <f t="shared" si="8"/>
        <v>88</v>
      </c>
      <c r="AC3548" s="19">
        <f t="shared" si="20"/>
        <v>29.33333333</v>
      </c>
      <c r="AD3548" s="19">
        <f t="shared" si="21"/>
        <v>74.5</v>
      </c>
      <c r="AE3548" s="19" t="str">
        <f t="shared" si="22"/>
        <v>Нет моды</v>
      </c>
      <c r="AF3548" s="19">
        <f t="shared" si="23"/>
        <v>22</v>
      </c>
      <c r="AG3548" s="19">
        <f t="shared" si="24"/>
        <v>35</v>
      </c>
      <c r="AH3548" s="20" t="str">
        <f t="shared" si="14"/>
        <v>Город: 82%; Село: 18%</v>
      </c>
      <c r="AI3548" s="24"/>
      <c r="AJ3548" s="24"/>
      <c r="AK3548" s="24"/>
      <c r="AL3548" s="22">
        <f t="shared" si="25"/>
        <v>1</v>
      </c>
    </row>
    <row r="3549" ht="12.75" customHeight="1">
      <c r="A3549" s="13" t="s">
        <v>212</v>
      </c>
      <c r="B3549" s="13" t="str">
        <f>IFERROR(__xludf.DUMMYFUNCTION("REGEXREPLACE(A3549, ""\d"", """")"),"         Свердловская область")</f>
        <v>         Свердловская область</v>
      </c>
      <c r="C3549" s="14" t="str">
        <f t="shared" si="15"/>
        <v>Свердловская область</v>
      </c>
      <c r="D3549" s="3">
        <f t="shared" si="16"/>
        <v>2</v>
      </c>
      <c r="E3549" s="15" t="s">
        <v>45</v>
      </c>
      <c r="F3549" s="13" t="str">
        <f>IFERROR(__xludf.DUMMYFUNCTION("REGEXEXTRACT(E3549, ""[А-Яа-я].*"")"),"Самоубийство")</f>
        <v>Самоубийство</v>
      </c>
      <c r="G3549" s="16">
        <f t="shared" si="17"/>
        <v>2</v>
      </c>
      <c r="H3549" s="13" t="s">
        <v>28</v>
      </c>
      <c r="I3549" s="13" t="str">
        <f>IFERROR(__xludf.DUMMYFUNCTION("REGEXREPLACE(H3549, "".*\s"", """")"),"человек")</f>
        <v>человек</v>
      </c>
      <c r="J3549" s="13" t="s">
        <v>29</v>
      </c>
      <c r="K3549" s="17" t="str">
        <f>IFERROR(__xludf.DUMMYFUNCTION("REGEXREPLACE(J3549, ""^[\d\s]+"", """")"),"значение показателя за год")</f>
        <v>значение показателя за год</v>
      </c>
      <c r="L3549" s="16">
        <f t="shared" si="18"/>
        <v>2</v>
      </c>
      <c r="M3549" s="13" t="s">
        <v>30</v>
      </c>
      <c r="N3549" s="13" t="str">
        <f>IFERROR(__xludf.DUMMYFUNCTION("REGEXEXTRACT(M3549, "" (.+)$"")"),"все население")</f>
        <v>все население</v>
      </c>
      <c r="O3549" s="18">
        <v>1042.0</v>
      </c>
      <c r="P3549" s="18">
        <v>1077.0</v>
      </c>
      <c r="Q3549" s="18">
        <v>965.0</v>
      </c>
      <c r="R3549" s="18">
        <v>756.0</v>
      </c>
      <c r="S3549" s="18">
        <v>503.0</v>
      </c>
      <c r="T3549" s="18">
        <v>448.0</v>
      </c>
      <c r="U3549" s="18">
        <v>464.0</v>
      </c>
      <c r="V3549" s="18">
        <v>365.0</v>
      </c>
      <c r="W3549" s="18">
        <v>305.0</v>
      </c>
      <c r="X3549" s="18">
        <v>235.0</v>
      </c>
      <c r="Y3549" s="18">
        <v>171.0</v>
      </c>
      <c r="Z3549" s="19">
        <f t="shared" si="6"/>
        <v>6331</v>
      </c>
      <c r="AA3549" s="19" t="str">
        <f t="shared" si="19"/>
        <v/>
      </c>
      <c r="AB3549" s="19" t="str">
        <f t="shared" si="8"/>
        <v/>
      </c>
      <c r="AC3549" s="19">
        <f t="shared" si="20"/>
        <v>575.5454545</v>
      </c>
      <c r="AD3549" s="19">
        <f t="shared" si="21"/>
        <v>406.5</v>
      </c>
      <c r="AE3549" s="19" t="str">
        <f t="shared" si="22"/>
        <v>Нет моды</v>
      </c>
      <c r="AF3549" s="19">
        <f t="shared" si="23"/>
        <v>171</v>
      </c>
      <c r="AG3549" s="19">
        <f t="shared" si="24"/>
        <v>1077</v>
      </c>
      <c r="AH3549" s="20" t="str">
        <f t="shared" si="14"/>
        <v/>
      </c>
      <c r="AI3549" s="21"/>
      <c r="AJ3549" s="21"/>
      <c r="AK3549" s="21"/>
      <c r="AL3549" s="22">
        <f t="shared" si="25"/>
        <v>1</v>
      </c>
    </row>
    <row r="3550" ht="12.75" customHeight="1">
      <c r="A3550" s="13" t="s">
        <v>212</v>
      </c>
      <c r="B3550" s="13" t="str">
        <f>IFERROR(__xludf.DUMMYFUNCTION("REGEXREPLACE(A3550, ""\d"", """")"),"         Свердловская область")</f>
        <v>         Свердловская область</v>
      </c>
      <c r="C3550" s="14" t="str">
        <f t="shared" si="15"/>
        <v>Свердловская область</v>
      </c>
      <c r="D3550" s="3">
        <f t="shared" si="16"/>
        <v>2</v>
      </c>
      <c r="E3550" s="15" t="s">
        <v>45</v>
      </c>
      <c r="F3550" s="13" t="str">
        <f>IFERROR(__xludf.DUMMYFUNCTION("REGEXEXTRACT(E3550, ""[А-Яа-я].*"")"),"Самоубийство")</f>
        <v>Самоубийство</v>
      </c>
      <c r="G3550" s="16">
        <f t="shared" si="17"/>
        <v>2</v>
      </c>
      <c r="H3550" s="13" t="s">
        <v>28</v>
      </c>
      <c r="I3550" s="13" t="str">
        <f>IFERROR(__xludf.DUMMYFUNCTION("REGEXREPLACE(H3550, "".*\s"", """")"),"человек")</f>
        <v>человек</v>
      </c>
      <c r="J3550" s="13" t="s">
        <v>29</v>
      </c>
      <c r="K3550" s="17" t="str">
        <f>IFERROR(__xludf.DUMMYFUNCTION("REGEXREPLACE(J3550, ""^[\d\s]+"", """")"),"значение показателя за год")</f>
        <v>значение показателя за год</v>
      </c>
      <c r="L3550" s="16">
        <f t="shared" si="18"/>
        <v>2</v>
      </c>
      <c r="M3550" s="13" t="s">
        <v>31</v>
      </c>
      <c r="N3550" s="13" t="str">
        <f>IFERROR(__xludf.DUMMYFUNCTION("REGEXEXTRACT(M3550, "" (.+)$"")"),"городское население")</f>
        <v>городское население</v>
      </c>
      <c r="O3550" s="18">
        <v>782.0</v>
      </c>
      <c r="P3550" s="18">
        <v>810.0</v>
      </c>
      <c r="Q3550" s="18">
        <v>707.0</v>
      </c>
      <c r="R3550" s="18">
        <v>538.0</v>
      </c>
      <c r="S3550" s="18">
        <v>390.0</v>
      </c>
      <c r="T3550" s="18">
        <v>362.0</v>
      </c>
      <c r="U3550" s="18">
        <v>360.0</v>
      </c>
      <c r="V3550" s="18">
        <v>297.0</v>
      </c>
      <c r="W3550" s="18">
        <v>228.0</v>
      </c>
      <c r="X3550" s="18">
        <v>171.0</v>
      </c>
      <c r="Y3550" s="18">
        <v>133.0</v>
      </c>
      <c r="Z3550" s="19" t="str">
        <f t="shared" si="6"/>
        <v/>
      </c>
      <c r="AA3550" s="19">
        <f t="shared" si="19"/>
        <v>4778</v>
      </c>
      <c r="AB3550" s="19" t="str">
        <f t="shared" si="8"/>
        <v/>
      </c>
      <c r="AC3550" s="19">
        <f t="shared" si="20"/>
        <v>434.3636364</v>
      </c>
      <c r="AD3550" s="19">
        <f t="shared" si="21"/>
        <v>419</v>
      </c>
      <c r="AE3550" s="19" t="str">
        <f t="shared" si="22"/>
        <v>Нет моды</v>
      </c>
      <c r="AF3550" s="19">
        <f t="shared" si="23"/>
        <v>133</v>
      </c>
      <c r="AG3550" s="19">
        <f t="shared" si="24"/>
        <v>810</v>
      </c>
      <c r="AH3550" s="20" t="str">
        <f t="shared" si="14"/>
        <v/>
      </c>
      <c r="AI3550" s="21"/>
      <c r="AJ3550" s="21"/>
      <c r="AK3550" s="21"/>
      <c r="AL3550" s="22">
        <f t="shared" si="25"/>
        <v>1</v>
      </c>
    </row>
    <row r="3551" ht="12.75" customHeight="1">
      <c r="A3551" s="13" t="s">
        <v>212</v>
      </c>
      <c r="B3551" s="13" t="str">
        <f>IFERROR(__xludf.DUMMYFUNCTION("REGEXREPLACE(A3551, ""\d"", """")"),"         Свердловская область")</f>
        <v>         Свердловская область</v>
      </c>
      <c r="C3551" s="14" t="str">
        <f t="shared" si="15"/>
        <v>Свердловская область</v>
      </c>
      <c r="D3551" s="3">
        <f t="shared" si="16"/>
        <v>2</v>
      </c>
      <c r="E3551" s="15" t="s">
        <v>45</v>
      </c>
      <c r="F3551" s="13" t="str">
        <f>IFERROR(__xludf.DUMMYFUNCTION("REGEXEXTRACT(E3551, ""[А-Яа-я].*"")"),"Самоубийство")</f>
        <v>Самоубийство</v>
      </c>
      <c r="G3551" s="16">
        <f t="shared" si="17"/>
        <v>2</v>
      </c>
      <c r="H3551" s="13" t="s">
        <v>28</v>
      </c>
      <c r="I3551" s="13" t="str">
        <f>IFERROR(__xludf.DUMMYFUNCTION("REGEXREPLACE(H3551, "".*\s"", """")"),"человек")</f>
        <v>человек</v>
      </c>
      <c r="J3551" s="13" t="s">
        <v>29</v>
      </c>
      <c r="K3551" s="17" t="str">
        <f>IFERROR(__xludf.DUMMYFUNCTION("REGEXREPLACE(J3551, ""^[\d\s]+"", """")"),"значение показателя за год")</f>
        <v>значение показателя за год</v>
      </c>
      <c r="L3551" s="16">
        <f t="shared" si="18"/>
        <v>2</v>
      </c>
      <c r="M3551" s="13" t="s">
        <v>32</v>
      </c>
      <c r="N3551" s="13" t="str">
        <f>IFERROR(__xludf.DUMMYFUNCTION("REGEXEXTRACT(M3551, "" (.+)$"")"),"сельское население")</f>
        <v>сельское население</v>
      </c>
      <c r="O3551" s="18">
        <v>260.0</v>
      </c>
      <c r="P3551" s="18">
        <v>267.0</v>
      </c>
      <c r="Q3551" s="18">
        <v>258.0</v>
      </c>
      <c r="R3551" s="18">
        <v>218.0</v>
      </c>
      <c r="S3551" s="18">
        <v>113.0</v>
      </c>
      <c r="T3551" s="18">
        <v>86.0</v>
      </c>
      <c r="U3551" s="18">
        <v>104.0</v>
      </c>
      <c r="V3551" s="18">
        <v>68.0</v>
      </c>
      <c r="W3551" s="18">
        <v>77.0</v>
      </c>
      <c r="X3551" s="18">
        <v>64.0</v>
      </c>
      <c r="Y3551" s="18">
        <v>38.0</v>
      </c>
      <c r="Z3551" s="19" t="str">
        <f t="shared" si="6"/>
        <v/>
      </c>
      <c r="AA3551" s="19" t="str">
        <f t="shared" si="19"/>
        <v/>
      </c>
      <c r="AB3551" s="19">
        <f t="shared" si="8"/>
        <v>1553</v>
      </c>
      <c r="AC3551" s="19">
        <f t="shared" si="20"/>
        <v>141.1818182</v>
      </c>
      <c r="AD3551" s="19">
        <f t="shared" si="21"/>
        <v>243</v>
      </c>
      <c r="AE3551" s="19" t="str">
        <f t="shared" si="22"/>
        <v>Нет моды</v>
      </c>
      <c r="AF3551" s="19">
        <f t="shared" si="23"/>
        <v>38</v>
      </c>
      <c r="AG3551" s="19">
        <f t="shared" si="24"/>
        <v>267</v>
      </c>
      <c r="AH3551" s="20" t="str">
        <f t="shared" si="14"/>
        <v>Город: 75%; Село: 25%</v>
      </c>
      <c r="AI3551" s="21"/>
      <c r="AJ3551" s="21"/>
      <c r="AK3551" s="21"/>
      <c r="AL3551" s="22">
        <f t="shared" si="25"/>
        <v>1</v>
      </c>
    </row>
    <row r="3552" ht="12.75" customHeight="1">
      <c r="A3552" s="13" t="s">
        <v>212</v>
      </c>
      <c r="B3552" s="13" t="str">
        <f>IFERROR(__xludf.DUMMYFUNCTION("REGEXREPLACE(A3552, ""\d"", """")"),"         Свердловская область")</f>
        <v>         Свердловская область</v>
      </c>
      <c r="C3552" s="14" t="str">
        <f t="shared" si="15"/>
        <v>Свердловская область</v>
      </c>
      <c r="D3552" s="3">
        <f t="shared" si="16"/>
        <v>2</v>
      </c>
      <c r="E3552" s="15" t="s">
        <v>46</v>
      </c>
      <c r="F3552" s="13" t="str">
        <f>IFERROR(__xludf.DUMMYFUNCTION("REGEXEXTRACT(E3552, ""[А-Яа-я].*"")"),"Случ.отравл.алкоголем")</f>
        <v>Случ.отравл.алкоголем</v>
      </c>
      <c r="G3552" s="16">
        <f t="shared" si="17"/>
        <v>2</v>
      </c>
      <c r="H3552" s="13" t="s">
        <v>28</v>
      </c>
      <c r="I3552" s="13" t="str">
        <f>IFERROR(__xludf.DUMMYFUNCTION("REGEXREPLACE(H3552, "".*\s"", """")"),"человек")</f>
        <v>человек</v>
      </c>
      <c r="J3552" s="13" t="s">
        <v>29</v>
      </c>
      <c r="K3552" s="17" t="str">
        <f>IFERROR(__xludf.DUMMYFUNCTION("REGEXREPLACE(J3552, ""^[\d\s]+"", """")"),"значение показателя за год")</f>
        <v>значение показателя за год</v>
      </c>
      <c r="L3552" s="16">
        <f t="shared" si="18"/>
        <v>2</v>
      </c>
      <c r="M3552" s="13" t="s">
        <v>30</v>
      </c>
      <c r="N3552" s="13" t="str">
        <f>IFERROR(__xludf.DUMMYFUNCTION("REGEXEXTRACT(M3552, "" (.+)$"")"),"все население")</f>
        <v>все население</v>
      </c>
      <c r="O3552" s="18">
        <v>603.0</v>
      </c>
      <c r="P3552" s="18">
        <v>688.0</v>
      </c>
      <c r="Q3552" s="18">
        <v>682.0</v>
      </c>
      <c r="R3552" s="18">
        <v>524.0</v>
      </c>
      <c r="S3552" s="18">
        <v>503.0</v>
      </c>
      <c r="T3552" s="18">
        <v>464.0</v>
      </c>
      <c r="U3552" s="18">
        <v>399.0</v>
      </c>
      <c r="V3552" s="18">
        <v>328.0</v>
      </c>
      <c r="W3552" s="18">
        <v>315.0</v>
      </c>
      <c r="X3552" s="18">
        <v>254.0</v>
      </c>
      <c r="Y3552" s="18">
        <v>299.0</v>
      </c>
      <c r="Z3552" s="19">
        <f t="shared" si="6"/>
        <v>5059</v>
      </c>
      <c r="AA3552" s="19" t="str">
        <f t="shared" si="19"/>
        <v/>
      </c>
      <c r="AB3552" s="19" t="str">
        <f t="shared" si="8"/>
        <v/>
      </c>
      <c r="AC3552" s="19">
        <f t="shared" si="20"/>
        <v>459.9090909</v>
      </c>
      <c r="AD3552" s="19">
        <f t="shared" si="21"/>
        <v>263.5</v>
      </c>
      <c r="AE3552" s="19" t="str">
        <f t="shared" si="22"/>
        <v>Нет моды</v>
      </c>
      <c r="AF3552" s="19">
        <f t="shared" si="23"/>
        <v>254</v>
      </c>
      <c r="AG3552" s="19">
        <f t="shared" si="24"/>
        <v>688</v>
      </c>
      <c r="AH3552" s="20" t="str">
        <f t="shared" si="14"/>
        <v/>
      </c>
      <c r="AI3552" s="21"/>
      <c r="AJ3552" s="21"/>
      <c r="AK3552" s="21"/>
      <c r="AL3552" s="22">
        <f t="shared" si="25"/>
        <v>1</v>
      </c>
    </row>
    <row r="3553" ht="12.75" customHeight="1">
      <c r="A3553" s="13" t="s">
        <v>212</v>
      </c>
      <c r="B3553" s="13" t="str">
        <f>IFERROR(__xludf.DUMMYFUNCTION("REGEXREPLACE(A3553, ""\d"", """")"),"         Свердловская область")</f>
        <v>         Свердловская область</v>
      </c>
      <c r="C3553" s="14" t="str">
        <f t="shared" si="15"/>
        <v>Свердловская область</v>
      </c>
      <c r="D3553" s="3">
        <f t="shared" si="16"/>
        <v>2</v>
      </c>
      <c r="E3553" s="15" t="s">
        <v>46</v>
      </c>
      <c r="F3553" s="13" t="str">
        <f>IFERROR(__xludf.DUMMYFUNCTION("REGEXEXTRACT(E3553, ""[А-Яа-я].*"")"),"Случ.отравл.алкоголем")</f>
        <v>Случ.отравл.алкоголем</v>
      </c>
      <c r="G3553" s="16">
        <f t="shared" si="17"/>
        <v>2</v>
      </c>
      <c r="H3553" s="13" t="s">
        <v>28</v>
      </c>
      <c r="I3553" s="13" t="str">
        <f>IFERROR(__xludf.DUMMYFUNCTION("REGEXREPLACE(H3553, "".*\s"", """")"),"человек")</f>
        <v>человек</v>
      </c>
      <c r="J3553" s="13" t="s">
        <v>29</v>
      </c>
      <c r="K3553" s="17" t="str">
        <f>IFERROR(__xludf.DUMMYFUNCTION("REGEXREPLACE(J3553, ""^[\d\s]+"", """")"),"значение показателя за год")</f>
        <v>значение показателя за год</v>
      </c>
      <c r="L3553" s="16">
        <f t="shared" si="18"/>
        <v>2</v>
      </c>
      <c r="M3553" s="13" t="s">
        <v>31</v>
      </c>
      <c r="N3553" s="13" t="str">
        <f>IFERROR(__xludf.DUMMYFUNCTION("REGEXEXTRACT(M3553, "" (.+)$"")"),"городское население")</f>
        <v>городское население</v>
      </c>
      <c r="O3553" s="18">
        <v>459.0</v>
      </c>
      <c r="P3553" s="18">
        <v>532.0</v>
      </c>
      <c r="Q3553" s="18">
        <v>522.0</v>
      </c>
      <c r="R3553" s="18">
        <v>394.0</v>
      </c>
      <c r="S3553" s="18">
        <v>394.0</v>
      </c>
      <c r="T3553" s="18">
        <v>357.0</v>
      </c>
      <c r="U3553" s="18">
        <v>317.0</v>
      </c>
      <c r="V3553" s="18">
        <v>264.0</v>
      </c>
      <c r="W3553" s="18">
        <v>242.0</v>
      </c>
      <c r="X3553" s="18">
        <v>190.0</v>
      </c>
      <c r="Y3553" s="18">
        <v>232.0</v>
      </c>
      <c r="Z3553" s="19" t="str">
        <f t="shared" si="6"/>
        <v/>
      </c>
      <c r="AA3553" s="19">
        <f t="shared" si="19"/>
        <v>3903</v>
      </c>
      <c r="AB3553" s="19" t="str">
        <f t="shared" si="8"/>
        <v/>
      </c>
      <c r="AC3553" s="19">
        <f t="shared" si="20"/>
        <v>354.8181818</v>
      </c>
      <c r="AD3553" s="19">
        <f t="shared" si="21"/>
        <v>394</v>
      </c>
      <c r="AE3553" s="19" t="str">
        <f t="shared" si="22"/>
        <v>Нет моды</v>
      </c>
      <c r="AF3553" s="19">
        <f t="shared" si="23"/>
        <v>190</v>
      </c>
      <c r="AG3553" s="19">
        <f t="shared" si="24"/>
        <v>532</v>
      </c>
      <c r="AH3553" s="20" t="str">
        <f t="shared" si="14"/>
        <v/>
      </c>
      <c r="AI3553" s="21"/>
      <c r="AJ3553" s="21"/>
      <c r="AK3553" s="21"/>
      <c r="AL3553" s="22">
        <f t="shared" si="25"/>
        <v>1</v>
      </c>
    </row>
    <row r="3554" ht="12.75" customHeight="1">
      <c r="A3554" s="13" t="s">
        <v>212</v>
      </c>
      <c r="B3554" s="13" t="str">
        <f>IFERROR(__xludf.DUMMYFUNCTION("REGEXREPLACE(A3554, ""\d"", """")"),"         Свердловская область")</f>
        <v>         Свердловская область</v>
      </c>
      <c r="C3554" s="14" t="str">
        <f t="shared" si="15"/>
        <v>Свердловская область</v>
      </c>
      <c r="D3554" s="3">
        <f t="shared" si="16"/>
        <v>2</v>
      </c>
      <c r="E3554" s="15" t="s">
        <v>46</v>
      </c>
      <c r="F3554" s="13" t="str">
        <f>IFERROR(__xludf.DUMMYFUNCTION("REGEXEXTRACT(E3554, ""[А-Яа-я].*"")"),"Случ.отравл.алкоголем")</f>
        <v>Случ.отравл.алкоголем</v>
      </c>
      <c r="G3554" s="16">
        <f t="shared" si="17"/>
        <v>2</v>
      </c>
      <c r="H3554" s="13" t="s">
        <v>28</v>
      </c>
      <c r="I3554" s="13" t="str">
        <f>IFERROR(__xludf.DUMMYFUNCTION("REGEXREPLACE(H3554, "".*\s"", """")"),"человек")</f>
        <v>человек</v>
      </c>
      <c r="J3554" s="13" t="s">
        <v>29</v>
      </c>
      <c r="K3554" s="17" t="str">
        <f>IFERROR(__xludf.DUMMYFUNCTION("REGEXREPLACE(J3554, ""^[\d\s]+"", """")"),"значение показателя за год")</f>
        <v>значение показателя за год</v>
      </c>
      <c r="L3554" s="16">
        <f t="shared" si="18"/>
        <v>2</v>
      </c>
      <c r="M3554" s="13" t="s">
        <v>32</v>
      </c>
      <c r="N3554" s="13" t="str">
        <f>IFERROR(__xludf.DUMMYFUNCTION("REGEXEXTRACT(M3554, "" (.+)$"")"),"сельское население")</f>
        <v>сельское население</v>
      </c>
      <c r="O3554" s="18">
        <v>144.0</v>
      </c>
      <c r="P3554" s="18">
        <v>156.0</v>
      </c>
      <c r="Q3554" s="18">
        <v>160.0</v>
      </c>
      <c r="R3554" s="18">
        <v>130.0</v>
      </c>
      <c r="S3554" s="18">
        <v>109.0</v>
      </c>
      <c r="T3554" s="18">
        <v>107.0</v>
      </c>
      <c r="U3554" s="18">
        <v>82.0</v>
      </c>
      <c r="V3554" s="18">
        <v>64.0</v>
      </c>
      <c r="W3554" s="18">
        <v>73.0</v>
      </c>
      <c r="X3554" s="18">
        <v>64.0</v>
      </c>
      <c r="Y3554" s="18">
        <v>67.0</v>
      </c>
      <c r="Z3554" s="19" t="str">
        <f t="shared" si="6"/>
        <v/>
      </c>
      <c r="AA3554" s="19" t="str">
        <f t="shared" si="19"/>
        <v/>
      </c>
      <c r="AB3554" s="19">
        <f t="shared" si="8"/>
        <v>1156</v>
      </c>
      <c r="AC3554" s="19">
        <f t="shared" si="20"/>
        <v>105.0909091</v>
      </c>
      <c r="AD3554" s="19">
        <f t="shared" si="21"/>
        <v>175</v>
      </c>
      <c r="AE3554" s="19" t="str">
        <f t="shared" si="22"/>
        <v>Нет моды</v>
      </c>
      <c r="AF3554" s="19">
        <f t="shared" si="23"/>
        <v>64</v>
      </c>
      <c r="AG3554" s="19">
        <f t="shared" si="24"/>
        <v>160</v>
      </c>
      <c r="AH3554" s="20" t="str">
        <f t="shared" si="14"/>
        <v>Город: 77%; Село: 23%</v>
      </c>
      <c r="AI3554" s="21"/>
      <c r="AJ3554" s="21"/>
      <c r="AK3554" s="21"/>
      <c r="AL3554" s="22">
        <f t="shared" si="25"/>
        <v>1</v>
      </c>
    </row>
    <row r="3555" ht="12.75" customHeight="1">
      <c r="A3555" s="13" t="s">
        <v>212</v>
      </c>
      <c r="B3555" s="13" t="str">
        <f>IFERROR(__xludf.DUMMYFUNCTION("REGEXREPLACE(A3555, ""\d"", """")"),"         Свердловская область")</f>
        <v>         Свердловская область</v>
      </c>
      <c r="C3555" s="14" t="str">
        <f t="shared" si="15"/>
        <v>Свердловская область</v>
      </c>
      <c r="D3555" s="3">
        <f t="shared" si="16"/>
        <v>2</v>
      </c>
      <c r="E3555" s="15" t="s">
        <v>47</v>
      </c>
      <c r="F3555" s="13" t="str">
        <f>IFERROR(__xludf.DUMMYFUNCTION("REGEXEXTRACT(E3555, ""[А-Яа-я].*"")"),"транспортные травмы всех видов")</f>
        <v>транспортные травмы всех видов</v>
      </c>
      <c r="G3555" s="16">
        <f t="shared" si="17"/>
        <v>2</v>
      </c>
      <c r="H3555" s="13" t="s">
        <v>28</v>
      </c>
      <c r="I3555" s="13" t="str">
        <f>IFERROR(__xludf.DUMMYFUNCTION("REGEXREPLACE(H3555, "".*\s"", """")"),"человек")</f>
        <v>человек</v>
      </c>
      <c r="J3555" s="13" t="s">
        <v>29</v>
      </c>
      <c r="K3555" s="17" t="str">
        <f>IFERROR(__xludf.DUMMYFUNCTION("REGEXREPLACE(J3555, ""^[\d\s]+"", """")"),"значение показателя за год")</f>
        <v>значение показателя за год</v>
      </c>
      <c r="L3555" s="16">
        <f t="shared" si="18"/>
        <v>2</v>
      </c>
      <c r="M3555" s="13" t="s">
        <v>30</v>
      </c>
      <c r="N3555" s="13" t="str">
        <f>IFERROR(__xludf.DUMMYFUNCTION("REGEXEXTRACT(M3555, "" (.+)$"")"),"все население")</f>
        <v>все население</v>
      </c>
      <c r="O3555" s="18">
        <v>728.0</v>
      </c>
      <c r="P3555" s="18">
        <v>666.0</v>
      </c>
      <c r="Q3555" s="18">
        <v>513.0</v>
      </c>
      <c r="R3555" s="18">
        <v>496.0</v>
      </c>
      <c r="S3555" s="23" t="s">
        <v>37</v>
      </c>
      <c r="T3555" s="23" t="s">
        <v>37</v>
      </c>
      <c r="U3555" s="23" t="s">
        <v>37</v>
      </c>
      <c r="V3555" s="23" t="s">
        <v>37</v>
      </c>
      <c r="W3555" s="23" t="s">
        <v>37</v>
      </c>
      <c r="X3555" s="23" t="s">
        <v>37</v>
      </c>
      <c r="Y3555" s="23" t="s">
        <v>37</v>
      </c>
      <c r="Z3555" s="19">
        <f t="shared" si="6"/>
        <v>2403</v>
      </c>
      <c r="AA3555" s="19" t="str">
        <f t="shared" si="19"/>
        <v/>
      </c>
      <c r="AB3555" s="19" t="str">
        <f t="shared" si="8"/>
        <v/>
      </c>
      <c r="AC3555" s="19">
        <f t="shared" si="20"/>
        <v>600.75</v>
      </c>
      <c r="AD3555" s="19">
        <f t="shared" si="21"/>
        <v>130</v>
      </c>
      <c r="AE3555" s="19" t="str">
        <f t="shared" si="22"/>
        <v>Нет моды</v>
      </c>
      <c r="AF3555" s="19">
        <f t="shared" si="23"/>
        <v>496</v>
      </c>
      <c r="AG3555" s="19">
        <f t="shared" si="24"/>
        <v>728</v>
      </c>
      <c r="AH3555" s="20" t="str">
        <f t="shared" si="14"/>
        <v/>
      </c>
      <c r="AI3555" s="24"/>
      <c r="AJ3555" s="24"/>
      <c r="AK3555" s="24"/>
      <c r="AL3555" s="22">
        <f t="shared" si="25"/>
        <v>1</v>
      </c>
    </row>
    <row r="3556" ht="12.75" customHeight="1">
      <c r="A3556" s="13" t="s">
        <v>212</v>
      </c>
      <c r="B3556" s="13" t="str">
        <f>IFERROR(__xludf.DUMMYFUNCTION("REGEXREPLACE(A3556, ""\d"", """")"),"         Свердловская область")</f>
        <v>         Свердловская область</v>
      </c>
      <c r="C3556" s="14" t="str">
        <f t="shared" si="15"/>
        <v>Свердловская область</v>
      </c>
      <c r="D3556" s="3">
        <f t="shared" si="16"/>
        <v>2</v>
      </c>
      <c r="E3556" s="15" t="s">
        <v>47</v>
      </c>
      <c r="F3556" s="13" t="str">
        <f>IFERROR(__xludf.DUMMYFUNCTION("REGEXEXTRACT(E3556, ""[А-Яа-я].*"")"),"транспортные травмы всех видов")</f>
        <v>транспортные травмы всех видов</v>
      </c>
      <c r="G3556" s="16">
        <f t="shared" si="17"/>
        <v>2</v>
      </c>
      <c r="H3556" s="13" t="s">
        <v>28</v>
      </c>
      <c r="I3556" s="13" t="str">
        <f>IFERROR(__xludf.DUMMYFUNCTION("REGEXREPLACE(H3556, "".*\s"", """")"),"человек")</f>
        <v>человек</v>
      </c>
      <c r="J3556" s="13" t="s">
        <v>29</v>
      </c>
      <c r="K3556" s="17" t="str">
        <f>IFERROR(__xludf.DUMMYFUNCTION("REGEXREPLACE(J3556, ""^[\d\s]+"", """")"),"значение показателя за год")</f>
        <v>значение показателя за год</v>
      </c>
      <c r="L3556" s="16">
        <f t="shared" si="18"/>
        <v>2</v>
      </c>
      <c r="M3556" s="13" t="s">
        <v>31</v>
      </c>
      <c r="N3556" s="13" t="str">
        <f>IFERROR(__xludf.DUMMYFUNCTION("REGEXEXTRACT(M3556, "" (.+)$"")"),"городское население")</f>
        <v>городское население</v>
      </c>
      <c r="O3556" s="18">
        <v>523.0</v>
      </c>
      <c r="P3556" s="18">
        <v>488.0</v>
      </c>
      <c r="Q3556" s="18">
        <v>411.0</v>
      </c>
      <c r="R3556" s="18">
        <v>383.0</v>
      </c>
      <c r="S3556" s="23" t="s">
        <v>37</v>
      </c>
      <c r="T3556" s="23" t="s">
        <v>37</v>
      </c>
      <c r="U3556" s="23" t="s">
        <v>37</v>
      </c>
      <c r="V3556" s="23" t="s">
        <v>37</v>
      </c>
      <c r="W3556" s="23" t="s">
        <v>37</v>
      </c>
      <c r="X3556" s="23" t="s">
        <v>37</v>
      </c>
      <c r="Y3556" s="23" t="s">
        <v>37</v>
      </c>
      <c r="Z3556" s="19" t="str">
        <f t="shared" si="6"/>
        <v/>
      </c>
      <c r="AA3556" s="19">
        <f t="shared" si="19"/>
        <v>1805</v>
      </c>
      <c r="AB3556" s="19" t="str">
        <f t="shared" si="8"/>
        <v/>
      </c>
      <c r="AC3556" s="19">
        <f t="shared" si="20"/>
        <v>451.25</v>
      </c>
      <c r="AD3556" s="19">
        <f t="shared" si="21"/>
        <v>504.5</v>
      </c>
      <c r="AE3556" s="19" t="str">
        <f t="shared" si="22"/>
        <v>Нет моды</v>
      </c>
      <c r="AF3556" s="19">
        <f t="shared" si="23"/>
        <v>383</v>
      </c>
      <c r="AG3556" s="19">
        <f t="shared" si="24"/>
        <v>523</v>
      </c>
      <c r="AH3556" s="20" t="str">
        <f t="shared" si="14"/>
        <v/>
      </c>
      <c r="AI3556" s="24"/>
      <c r="AJ3556" s="24"/>
      <c r="AK3556" s="24"/>
      <c r="AL3556" s="22">
        <f t="shared" si="25"/>
        <v>1</v>
      </c>
    </row>
    <row r="3557" ht="12.75" customHeight="1">
      <c r="A3557" s="13" t="s">
        <v>212</v>
      </c>
      <c r="B3557" s="13" t="str">
        <f>IFERROR(__xludf.DUMMYFUNCTION("REGEXREPLACE(A3557, ""\d"", """")"),"         Свердловская область")</f>
        <v>         Свердловская область</v>
      </c>
      <c r="C3557" s="14" t="str">
        <f t="shared" si="15"/>
        <v>Свердловская область</v>
      </c>
      <c r="D3557" s="3">
        <f t="shared" si="16"/>
        <v>2</v>
      </c>
      <c r="E3557" s="15" t="s">
        <v>47</v>
      </c>
      <c r="F3557" s="13" t="str">
        <f>IFERROR(__xludf.DUMMYFUNCTION("REGEXEXTRACT(E3557, ""[А-Яа-я].*"")"),"транспортные травмы всех видов")</f>
        <v>транспортные травмы всех видов</v>
      </c>
      <c r="G3557" s="16">
        <f t="shared" si="17"/>
        <v>2</v>
      </c>
      <c r="H3557" s="13" t="s">
        <v>28</v>
      </c>
      <c r="I3557" s="13" t="str">
        <f>IFERROR(__xludf.DUMMYFUNCTION("REGEXREPLACE(H3557, "".*\s"", """")"),"человек")</f>
        <v>человек</v>
      </c>
      <c r="J3557" s="13" t="s">
        <v>29</v>
      </c>
      <c r="K3557" s="17" t="str">
        <f>IFERROR(__xludf.DUMMYFUNCTION("REGEXREPLACE(J3557, ""^[\d\s]+"", """")"),"значение показателя за год")</f>
        <v>значение показателя за год</v>
      </c>
      <c r="L3557" s="16">
        <f t="shared" si="18"/>
        <v>2</v>
      </c>
      <c r="M3557" s="13" t="s">
        <v>32</v>
      </c>
      <c r="N3557" s="13" t="str">
        <f>IFERROR(__xludf.DUMMYFUNCTION("REGEXEXTRACT(M3557, "" (.+)$"")"),"сельское население")</f>
        <v>сельское население</v>
      </c>
      <c r="O3557" s="18">
        <v>205.0</v>
      </c>
      <c r="P3557" s="18">
        <v>178.0</v>
      </c>
      <c r="Q3557" s="18">
        <v>102.0</v>
      </c>
      <c r="R3557" s="18">
        <v>113.0</v>
      </c>
      <c r="S3557" s="23" t="s">
        <v>37</v>
      </c>
      <c r="T3557" s="23" t="s">
        <v>37</v>
      </c>
      <c r="U3557" s="23" t="s">
        <v>37</v>
      </c>
      <c r="V3557" s="23" t="s">
        <v>37</v>
      </c>
      <c r="W3557" s="23" t="s">
        <v>37</v>
      </c>
      <c r="X3557" s="23" t="s">
        <v>37</v>
      </c>
      <c r="Y3557" s="23" t="s">
        <v>37</v>
      </c>
      <c r="Z3557" s="19" t="str">
        <f t="shared" si="6"/>
        <v/>
      </c>
      <c r="AA3557" s="19" t="str">
        <f t="shared" si="19"/>
        <v/>
      </c>
      <c r="AB3557" s="19">
        <f t="shared" si="8"/>
        <v>598</v>
      </c>
      <c r="AC3557" s="19">
        <f t="shared" si="20"/>
        <v>149.5</v>
      </c>
      <c r="AD3557" s="19">
        <f t="shared" si="21"/>
        <v>294</v>
      </c>
      <c r="AE3557" s="19" t="str">
        <f t="shared" si="22"/>
        <v>Нет моды</v>
      </c>
      <c r="AF3557" s="19">
        <f t="shared" si="23"/>
        <v>102</v>
      </c>
      <c r="AG3557" s="19">
        <f t="shared" si="24"/>
        <v>205</v>
      </c>
      <c r="AH3557" s="20" t="str">
        <f t="shared" si="14"/>
        <v>Город: 75%; Село: 25%</v>
      </c>
      <c r="AI3557" s="24"/>
      <c r="AJ3557" s="24"/>
      <c r="AK3557" s="24"/>
      <c r="AL3557" s="22">
        <f t="shared" si="25"/>
        <v>1</v>
      </c>
    </row>
    <row r="3558" ht="12.75" customHeight="1">
      <c r="A3558" s="13" t="s">
        <v>212</v>
      </c>
      <c r="B3558" s="13" t="str">
        <f>IFERROR(__xludf.DUMMYFUNCTION("REGEXREPLACE(A3558, ""\d"", """")"),"         Свердловская область")</f>
        <v>         Свердловская область</v>
      </c>
      <c r="C3558" s="14" t="str">
        <f t="shared" si="15"/>
        <v>Свердловская область</v>
      </c>
      <c r="D3558" s="3">
        <f t="shared" si="16"/>
        <v>2</v>
      </c>
      <c r="E3558" s="15" t="s">
        <v>48</v>
      </c>
      <c r="F3558" s="13" t="str">
        <f>IFERROR(__xludf.DUMMYFUNCTION("REGEXEXTRACT(E3558, ""[А-Яа-я].*"")"),"Убийство")</f>
        <v>Убийство</v>
      </c>
      <c r="G3558" s="16">
        <f t="shared" si="17"/>
        <v>2</v>
      </c>
      <c r="H3558" s="13" t="s">
        <v>28</v>
      </c>
      <c r="I3558" s="13" t="str">
        <f>IFERROR(__xludf.DUMMYFUNCTION("REGEXREPLACE(H3558, "".*\s"", """")"),"человек")</f>
        <v>человек</v>
      </c>
      <c r="J3558" s="13" t="s">
        <v>29</v>
      </c>
      <c r="K3558" s="17" t="str">
        <f>IFERROR(__xludf.DUMMYFUNCTION("REGEXREPLACE(J3558, ""^[\d\s]+"", """")"),"значение показателя за год")</f>
        <v>значение показателя за год</v>
      </c>
      <c r="L3558" s="16">
        <f t="shared" si="18"/>
        <v>2</v>
      </c>
      <c r="M3558" s="13" t="s">
        <v>30</v>
      </c>
      <c r="N3558" s="13" t="str">
        <f>IFERROR(__xludf.DUMMYFUNCTION("REGEXEXTRACT(M3558, "" (.+)$"")"),"все население")</f>
        <v>все население</v>
      </c>
      <c r="O3558" s="18">
        <v>572.0</v>
      </c>
      <c r="P3558" s="18">
        <v>580.0</v>
      </c>
      <c r="Q3558" s="18">
        <v>489.0</v>
      </c>
      <c r="R3558" s="18">
        <v>425.0</v>
      </c>
      <c r="S3558" s="18">
        <v>347.0</v>
      </c>
      <c r="T3558" s="18">
        <v>292.0</v>
      </c>
      <c r="U3558" s="18">
        <v>272.0</v>
      </c>
      <c r="V3558" s="18">
        <v>211.0</v>
      </c>
      <c r="W3558" s="18">
        <v>186.0</v>
      </c>
      <c r="X3558" s="18">
        <v>172.0</v>
      </c>
      <c r="Y3558" s="18">
        <v>165.0</v>
      </c>
      <c r="Z3558" s="19">
        <f t="shared" si="6"/>
        <v>3711</v>
      </c>
      <c r="AA3558" s="19" t="str">
        <f t="shared" si="19"/>
        <v/>
      </c>
      <c r="AB3558" s="19" t="str">
        <f t="shared" si="8"/>
        <v/>
      </c>
      <c r="AC3558" s="19">
        <f t="shared" si="20"/>
        <v>337.3636364</v>
      </c>
      <c r="AD3558" s="19">
        <f t="shared" si="21"/>
        <v>211</v>
      </c>
      <c r="AE3558" s="19" t="str">
        <f t="shared" si="22"/>
        <v>Нет моды</v>
      </c>
      <c r="AF3558" s="19">
        <f t="shared" si="23"/>
        <v>165</v>
      </c>
      <c r="AG3558" s="19">
        <f t="shared" si="24"/>
        <v>580</v>
      </c>
      <c r="AH3558" s="20" t="str">
        <f t="shared" si="14"/>
        <v/>
      </c>
      <c r="AI3558" s="21"/>
      <c r="AJ3558" s="21"/>
      <c r="AK3558" s="21"/>
      <c r="AL3558" s="22">
        <f t="shared" si="25"/>
        <v>1</v>
      </c>
    </row>
    <row r="3559" ht="12.75" customHeight="1">
      <c r="A3559" s="13" t="s">
        <v>212</v>
      </c>
      <c r="B3559" s="13" t="str">
        <f>IFERROR(__xludf.DUMMYFUNCTION("REGEXREPLACE(A3559, ""\d"", """")"),"         Свердловская область")</f>
        <v>         Свердловская область</v>
      </c>
      <c r="C3559" s="14" t="str">
        <f t="shared" si="15"/>
        <v>Свердловская область</v>
      </c>
      <c r="D3559" s="3">
        <f t="shared" si="16"/>
        <v>2</v>
      </c>
      <c r="E3559" s="15" t="s">
        <v>48</v>
      </c>
      <c r="F3559" s="13" t="str">
        <f>IFERROR(__xludf.DUMMYFUNCTION("REGEXEXTRACT(E3559, ""[А-Яа-я].*"")"),"Убийство")</f>
        <v>Убийство</v>
      </c>
      <c r="G3559" s="16">
        <f t="shared" si="17"/>
        <v>2</v>
      </c>
      <c r="H3559" s="13" t="s">
        <v>28</v>
      </c>
      <c r="I3559" s="13" t="str">
        <f>IFERROR(__xludf.DUMMYFUNCTION("REGEXREPLACE(H3559, "".*\s"", """")"),"человек")</f>
        <v>человек</v>
      </c>
      <c r="J3559" s="13" t="s">
        <v>29</v>
      </c>
      <c r="K3559" s="17" t="str">
        <f>IFERROR(__xludf.DUMMYFUNCTION("REGEXREPLACE(J3559, ""^[\d\s]+"", """")"),"значение показателя за год")</f>
        <v>значение показателя за год</v>
      </c>
      <c r="L3559" s="16">
        <f t="shared" si="18"/>
        <v>2</v>
      </c>
      <c r="M3559" s="13" t="s">
        <v>31</v>
      </c>
      <c r="N3559" s="13" t="str">
        <f>IFERROR(__xludf.DUMMYFUNCTION("REGEXEXTRACT(M3559, "" (.+)$"")"),"городское население")</f>
        <v>городское население</v>
      </c>
      <c r="O3559" s="18">
        <v>478.0</v>
      </c>
      <c r="P3559" s="18">
        <v>456.0</v>
      </c>
      <c r="Q3559" s="18">
        <v>394.0</v>
      </c>
      <c r="R3559" s="18">
        <v>320.0</v>
      </c>
      <c r="S3559" s="18">
        <v>254.0</v>
      </c>
      <c r="T3559" s="18">
        <v>231.0</v>
      </c>
      <c r="U3559" s="18">
        <v>203.0</v>
      </c>
      <c r="V3559" s="18">
        <v>159.0</v>
      </c>
      <c r="W3559" s="18">
        <v>143.0</v>
      </c>
      <c r="X3559" s="18">
        <v>129.0</v>
      </c>
      <c r="Y3559" s="18">
        <v>125.0</v>
      </c>
      <c r="Z3559" s="19" t="str">
        <f t="shared" si="6"/>
        <v/>
      </c>
      <c r="AA3559" s="19">
        <f t="shared" si="19"/>
        <v>2892</v>
      </c>
      <c r="AB3559" s="19" t="str">
        <f t="shared" si="8"/>
        <v/>
      </c>
      <c r="AC3559" s="19">
        <f t="shared" si="20"/>
        <v>262.9090909</v>
      </c>
      <c r="AD3559" s="19">
        <f t="shared" si="21"/>
        <v>263</v>
      </c>
      <c r="AE3559" s="19" t="str">
        <f t="shared" si="22"/>
        <v>Нет моды</v>
      </c>
      <c r="AF3559" s="19">
        <f t="shared" si="23"/>
        <v>125</v>
      </c>
      <c r="AG3559" s="19">
        <f t="shared" si="24"/>
        <v>478</v>
      </c>
      <c r="AH3559" s="20" t="str">
        <f t="shared" si="14"/>
        <v/>
      </c>
      <c r="AI3559" s="21"/>
      <c r="AJ3559" s="21"/>
      <c r="AK3559" s="21"/>
      <c r="AL3559" s="22">
        <f t="shared" si="25"/>
        <v>1</v>
      </c>
    </row>
    <row r="3560" ht="12.75" customHeight="1">
      <c r="A3560" s="13" t="s">
        <v>212</v>
      </c>
      <c r="B3560" s="13" t="str">
        <f>IFERROR(__xludf.DUMMYFUNCTION("REGEXREPLACE(A3560, ""\d"", """")"),"         Свердловская область")</f>
        <v>         Свердловская область</v>
      </c>
      <c r="C3560" s="14" t="str">
        <f t="shared" si="15"/>
        <v>Свердловская область</v>
      </c>
      <c r="D3560" s="3">
        <f t="shared" si="16"/>
        <v>2</v>
      </c>
      <c r="E3560" s="15" t="s">
        <v>48</v>
      </c>
      <c r="F3560" s="13" t="str">
        <f>IFERROR(__xludf.DUMMYFUNCTION("REGEXEXTRACT(E3560, ""[А-Яа-я].*"")"),"Убийство")</f>
        <v>Убийство</v>
      </c>
      <c r="G3560" s="16">
        <f t="shared" si="17"/>
        <v>2</v>
      </c>
      <c r="H3560" s="13" t="s">
        <v>28</v>
      </c>
      <c r="I3560" s="13" t="str">
        <f>IFERROR(__xludf.DUMMYFUNCTION("REGEXREPLACE(H3560, "".*\s"", """")"),"человек")</f>
        <v>человек</v>
      </c>
      <c r="J3560" s="13" t="s">
        <v>29</v>
      </c>
      <c r="K3560" s="17" t="str">
        <f>IFERROR(__xludf.DUMMYFUNCTION("REGEXREPLACE(J3560, ""^[\d\s]+"", """")"),"значение показателя за год")</f>
        <v>значение показателя за год</v>
      </c>
      <c r="L3560" s="16">
        <f t="shared" si="18"/>
        <v>2</v>
      </c>
      <c r="M3560" s="13" t="s">
        <v>32</v>
      </c>
      <c r="N3560" s="13" t="str">
        <f>IFERROR(__xludf.DUMMYFUNCTION("REGEXEXTRACT(M3560, "" (.+)$"")"),"сельское население")</f>
        <v>сельское население</v>
      </c>
      <c r="O3560" s="18">
        <v>94.0</v>
      </c>
      <c r="P3560" s="18">
        <v>124.0</v>
      </c>
      <c r="Q3560" s="18">
        <v>95.0</v>
      </c>
      <c r="R3560" s="18">
        <v>105.0</v>
      </c>
      <c r="S3560" s="18">
        <v>93.0</v>
      </c>
      <c r="T3560" s="18">
        <v>61.0</v>
      </c>
      <c r="U3560" s="18">
        <v>69.0</v>
      </c>
      <c r="V3560" s="18">
        <v>52.0</v>
      </c>
      <c r="W3560" s="18">
        <v>43.0</v>
      </c>
      <c r="X3560" s="18">
        <v>43.0</v>
      </c>
      <c r="Y3560" s="18">
        <v>40.0</v>
      </c>
      <c r="Z3560" s="19" t="str">
        <f t="shared" si="6"/>
        <v/>
      </c>
      <c r="AA3560" s="19" t="str">
        <f t="shared" si="19"/>
        <v/>
      </c>
      <c r="AB3560" s="19">
        <f t="shared" si="8"/>
        <v>819</v>
      </c>
      <c r="AC3560" s="19">
        <f t="shared" si="20"/>
        <v>74.45454545</v>
      </c>
      <c r="AD3560" s="19">
        <f t="shared" si="21"/>
        <v>124.5</v>
      </c>
      <c r="AE3560" s="19" t="str">
        <f t="shared" si="22"/>
        <v>Нет моды</v>
      </c>
      <c r="AF3560" s="19">
        <f t="shared" si="23"/>
        <v>40</v>
      </c>
      <c r="AG3560" s="19">
        <f t="shared" si="24"/>
        <v>124</v>
      </c>
      <c r="AH3560" s="20" t="str">
        <f t="shared" si="14"/>
        <v>Город: 78%; Село: 22%</v>
      </c>
      <c r="AI3560" s="21"/>
      <c r="AJ3560" s="21"/>
      <c r="AK3560" s="21"/>
      <c r="AL3560" s="22">
        <f t="shared" si="25"/>
        <v>1</v>
      </c>
    </row>
    <row r="3561" ht="12.75" customHeight="1">
      <c r="A3561" s="13" t="s">
        <v>212</v>
      </c>
      <c r="B3561" s="13" t="str">
        <f>IFERROR(__xludf.DUMMYFUNCTION("REGEXREPLACE(A3561, ""\d"", """")"),"         Свердловская область")</f>
        <v>         Свердловская область</v>
      </c>
      <c r="C3561" s="14" t="str">
        <f t="shared" si="15"/>
        <v>Свердловская область</v>
      </c>
      <c r="D3561" s="3">
        <f t="shared" si="16"/>
        <v>2</v>
      </c>
      <c r="E3561" s="15" t="s">
        <v>49</v>
      </c>
      <c r="F3561" s="13" t="str">
        <f>IFERROR(__xludf.DUMMYFUNCTION("REGEXEXTRACT(E3561, ""[А-Яа-я].*"")"),"Цереброваскулярные болезни")</f>
        <v>Цереброваскулярные болезни</v>
      </c>
      <c r="G3561" s="16">
        <f t="shared" si="17"/>
        <v>2</v>
      </c>
      <c r="H3561" s="13" t="s">
        <v>28</v>
      </c>
      <c r="I3561" s="13" t="str">
        <f>IFERROR(__xludf.DUMMYFUNCTION("REGEXREPLACE(H3561, "".*\s"", """")"),"человек")</f>
        <v>человек</v>
      </c>
      <c r="J3561" s="13" t="s">
        <v>29</v>
      </c>
      <c r="K3561" s="17" t="str">
        <f>IFERROR(__xludf.DUMMYFUNCTION("REGEXREPLACE(J3561, ""^[\d\s]+"", """")"),"значение показателя за год")</f>
        <v>значение показателя за год</v>
      </c>
      <c r="L3561" s="16">
        <f t="shared" si="18"/>
        <v>2</v>
      </c>
      <c r="M3561" s="13" t="s">
        <v>30</v>
      </c>
      <c r="N3561" s="13" t="str">
        <f>IFERROR(__xludf.DUMMYFUNCTION("REGEXEXTRACT(M3561, "" (.+)$"")"),"все население")</f>
        <v>все население</v>
      </c>
      <c r="O3561" s="18">
        <v>11677.0</v>
      </c>
      <c r="P3561" s="18">
        <v>9185.0</v>
      </c>
      <c r="Q3561" s="18">
        <v>8761.0</v>
      </c>
      <c r="R3561" s="18">
        <v>8339.0</v>
      </c>
      <c r="S3561" s="18">
        <v>7925.0</v>
      </c>
      <c r="T3561" s="18">
        <v>7792.0</v>
      </c>
      <c r="U3561" s="18">
        <v>7830.0</v>
      </c>
      <c r="V3561" s="18">
        <v>9095.0</v>
      </c>
      <c r="W3561" s="18">
        <v>8509.0</v>
      </c>
      <c r="X3561" s="18">
        <v>8252.0</v>
      </c>
      <c r="Y3561" s="18">
        <v>8842.0</v>
      </c>
      <c r="Z3561" s="19">
        <f t="shared" si="6"/>
        <v>96207</v>
      </c>
      <c r="AA3561" s="19" t="str">
        <f t="shared" si="19"/>
        <v/>
      </c>
      <c r="AB3561" s="19" t="str">
        <f t="shared" si="8"/>
        <v/>
      </c>
      <c r="AC3561" s="19">
        <f t="shared" si="20"/>
        <v>8746.090909</v>
      </c>
      <c r="AD3561" s="19">
        <f t="shared" si="21"/>
        <v>3958</v>
      </c>
      <c r="AE3561" s="19" t="str">
        <f t="shared" si="22"/>
        <v>Нет моды</v>
      </c>
      <c r="AF3561" s="19">
        <f t="shared" si="23"/>
        <v>7792</v>
      </c>
      <c r="AG3561" s="19">
        <f t="shared" si="24"/>
        <v>11677</v>
      </c>
      <c r="AH3561" s="20" t="str">
        <f t="shared" si="14"/>
        <v/>
      </c>
      <c r="AI3561" s="21"/>
      <c r="AJ3561" s="21"/>
      <c r="AK3561" s="21"/>
      <c r="AL3561" s="22">
        <f t="shared" si="25"/>
        <v>1</v>
      </c>
    </row>
    <row r="3562" ht="12.75" customHeight="1">
      <c r="A3562" s="13" t="s">
        <v>212</v>
      </c>
      <c r="B3562" s="13" t="str">
        <f>IFERROR(__xludf.DUMMYFUNCTION("REGEXREPLACE(A3562, ""\d"", """")"),"         Свердловская область")</f>
        <v>         Свердловская область</v>
      </c>
      <c r="C3562" s="14" t="str">
        <f t="shared" si="15"/>
        <v>Свердловская область</v>
      </c>
      <c r="D3562" s="3">
        <f t="shared" si="16"/>
        <v>2</v>
      </c>
      <c r="E3562" s="15" t="s">
        <v>49</v>
      </c>
      <c r="F3562" s="13" t="str">
        <f>IFERROR(__xludf.DUMMYFUNCTION("REGEXEXTRACT(E3562, ""[А-Яа-я].*"")"),"Цереброваскулярные болезни")</f>
        <v>Цереброваскулярные болезни</v>
      </c>
      <c r="G3562" s="16">
        <f t="shared" si="17"/>
        <v>2</v>
      </c>
      <c r="H3562" s="13" t="s">
        <v>28</v>
      </c>
      <c r="I3562" s="13" t="str">
        <f>IFERROR(__xludf.DUMMYFUNCTION("REGEXREPLACE(H3562, "".*\s"", """")"),"человек")</f>
        <v>человек</v>
      </c>
      <c r="J3562" s="13" t="s">
        <v>29</v>
      </c>
      <c r="K3562" s="17" t="str">
        <f>IFERROR(__xludf.DUMMYFUNCTION("REGEXREPLACE(J3562, ""^[\d\s]+"", """")"),"значение показателя за год")</f>
        <v>значение показателя за год</v>
      </c>
      <c r="L3562" s="16">
        <f t="shared" si="18"/>
        <v>2</v>
      </c>
      <c r="M3562" s="13" t="s">
        <v>31</v>
      </c>
      <c r="N3562" s="13" t="str">
        <f>IFERROR(__xludf.DUMMYFUNCTION("REGEXEXTRACT(M3562, "" (.+)$"")"),"городское население")</f>
        <v>городское население</v>
      </c>
      <c r="O3562" s="18">
        <v>9624.0</v>
      </c>
      <c r="P3562" s="18">
        <v>7714.0</v>
      </c>
      <c r="Q3562" s="18">
        <v>7274.0</v>
      </c>
      <c r="R3562" s="18">
        <v>6851.0</v>
      </c>
      <c r="S3562" s="18">
        <v>6659.0</v>
      </c>
      <c r="T3562" s="18">
        <v>6535.0</v>
      </c>
      <c r="U3562" s="18">
        <v>6583.0</v>
      </c>
      <c r="V3562" s="18">
        <v>7701.0</v>
      </c>
      <c r="W3562" s="18">
        <v>7114.0</v>
      </c>
      <c r="X3562" s="18">
        <v>6916.0</v>
      </c>
      <c r="Y3562" s="18">
        <v>7390.0</v>
      </c>
      <c r="Z3562" s="19" t="str">
        <f t="shared" si="6"/>
        <v/>
      </c>
      <c r="AA3562" s="19">
        <f t="shared" si="19"/>
        <v>80361</v>
      </c>
      <c r="AB3562" s="19" t="str">
        <f t="shared" si="8"/>
        <v/>
      </c>
      <c r="AC3562" s="19">
        <f t="shared" si="20"/>
        <v>7305.545455</v>
      </c>
      <c r="AD3562" s="19">
        <f t="shared" si="21"/>
        <v>7811</v>
      </c>
      <c r="AE3562" s="19" t="str">
        <f t="shared" si="22"/>
        <v>Нет моды</v>
      </c>
      <c r="AF3562" s="19">
        <f t="shared" si="23"/>
        <v>6535</v>
      </c>
      <c r="AG3562" s="19">
        <f t="shared" si="24"/>
        <v>9624</v>
      </c>
      <c r="AH3562" s="20" t="str">
        <f t="shared" si="14"/>
        <v/>
      </c>
      <c r="AI3562" s="21"/>
      <c r="AJ3562" s="21"/>
      <c r="AK3562" s="21"/>
      <c r="AL3562" s="22">
        <f t="shared" si="25"/>
        <v>1</v>
      </c>
    </row>
    <row r="3563" ht="12.75" customHeight="1">
      <c r="A3563" s="13" t="s">
        <v>212</v>
      </c>
      <c r="B3563" s="13" t="str">
        <f>IFERROR(__xludf.DUMMYFUNCTION("REGEXREPLACE(A3563, ""\d"", """")"),"         Свердловская область")</f>
        <v>         Свердловская область</v>
      </c>
      <c r="C3563" s="14" t="str">
        <f t="shared" si="15"/>
        <v>Свердловская область</v>
      </c>
      <c r="D3563" s="3">
        <f t="shared" si="16"/>
        <v>2</v>
      </c>
      <c r="E3563" s="15" t="s">
        <v>49</v>
      </c>
      <c r="F3563" s="13" t="str">
        <f>IFERROR(__xludf.DUMMYFUNCTION("REGEXEXTRACT(E3563, ""[А-Яа-я].*"")"),"Цереброваскулярные болезни")</f>
        <v>Цереброваскулярные болезни</v>
      </c>
      <c r="G3563" s="16">
        <f t="shared" si="17"/>
        <v>2</v>
      </c>
      <c r="H3563" s="13" t="s">
        <v>28</v>
      </c>
      <c r="I3563" s="13" t="str">
        <f>IFERROR(__xludf.DUMMYFUNCTION("REGEXREPLACE(H3563, "".*\s"", """")"),"человек")</f>
        <v>человек</v>
      </c>
      <c r="J3563" s="13" t="s">
        <v>29</v>
      </c>
      <c r="K3563" s="17" t="str">
        <f>IFERROR(__xludf.DUMMYFUNCTION("REGEXREPLACE(J3563, ""^[\d\s]+"", """")"),"значение показателя за год")</f>
        <v>значение показателя за год</v>
      </c>
      <c r="L3563" s="16">
        <f t="shared" si="18"/>
        <v>2</v>
      </c>
      <c r="M3563" s="13" t="s">
        <v>32</v>
      </c>
      <c r="N3563" s="13" t="str">
        <f>IFERROR(__xludf.DUMMYFUNCTION("REGEXEXTRACT(M3563, "" (.+)$"")"),"сельское население")</f>
        <v>сельское население</v>
      </c>
      <c r="O3563" s="18">
        <v>2053.0</v>
      </c>
      <c r="P3563" s="18">
        <v>1471.0</v>
      </c>
      <c r="Q3563" s="18">
        <v>1487.0</v>
      </c>
      <c r="R3563" s="18">
        <v>1488.0</v>
      </c>
      <c r="S3563" s="18">
        <v>1266.0</v>
      </c>
      <c r="T3563" s="18">
        <v>1257.0</v>
      </c>
      <c r="U3563" s="18">
        <v>1247.0</v>
      </c>
      <c r="V3563" s="18">
        <v>1394.0</v>
      </c>
      <c r="W3563" s="18">
        <v>1395.0</v>
      </c>
      <c r="X3563" s="18">
        <v>1336.0</v>
      </c>
      <c r="Y3563" s="18">
        <v>1452.0</v>
      </c>
      <c r="Z3563" s="19" t="str">
        <f t="shared" si="6"/>
        <v/>
      </c>
      <c r="AA3563" s="19" t="str">
        <f t="shared" si="19"/>
        <v/>
      </c>
      <c r="AB3563" s="19">
        <f t="shared" si="8"/>
        <v>15846</v>
      </c>
      <c r="AC3563" s="19">
        <f t="shared" si="20"/>
        <v>1440.545455</v>
      </c>
      <c r="AD3563" s="19">
        <f t="shared" si="21"/>
        <v>4294</v>
      </c>
      <c r="AE3563" s="19" t="str">
        <f t="shared" si="22"/>
        <v>Нет моды</v>
      </c>
      <c r="AF3563" s="19">
        <f t="shared" si="23"/>
        <v>1247</v>
      </c>
      <c r="AG3563" s="19">
        <f t="shared" si="24"/>
        <v>2053</v>
      </c>
      <c r="AH3563" s="20" t="str">
        <f t="shared" si="14"/>
        <v>Город: 84%; Село: 16%</v>
      </c>
      <c r="AI3563" s="21"/>
      <c r="AJ3563" s="21"/>
      <c r="AK3563" s="21"/>
      <c r="AL3563" s="22">
        <f t="shared" si="25"/>
        <v>1</v>
      </c>
    </row>
    <row r="3564" ht="12.75" customHeight="1">
      <c r="A3564" s="13" t="s">
        <v>213</v>
      </c>
      <c r="B3564" s="13" t="str">
        <f>IFERROR(__xludf.DUMMYFUNCTION("REGEXREPLACE(A3564, ""\d"", """")"),"         Тюменская область")</f>
        <v>         Тюменская область</v>
      </c>
      <c r="C3564" s="14" t="str">
        <f t="shared" si="15"/>
        <v>Тюменская область</v>
      </c>
      <c r="D3564" s="3">
        <f t="shared" si="16"/>
        <v>2</v>
      </c>
      <c r="E3564" s="15" t="s">
        <v>27</v>
      </c>
      <c r="F3564" s="13" t="str">
        <f>IFERROR(__xludf.DUMMYFUNCTION("REGEXEXTRACT(E3564, ""[А-Яа-я].*"")"),"Болезни органов дыхания")</f>
        <v>Болезни органов дыхания</v>
      </c>
      <c r="G3564" s="16">
        <f t="shared" si="17"/>
        <v>2</v>
      </c>
      <c r="H3564" s="13" t="s">
        <v>28</v>
      </c>
      <c r="I3564" s="13" t="str">
        <f>IFERROR(__xludf.DUMMYFUNCTION("REGEXREPLACE(H3564, "".*\s"", """")"),"человек")</f>
        <v>человек</v>
      </c>
      <c r="J3564" s="13" t="s">
        <v>29</v>
      </c>
      <c r="K3564" s="17" t="str">
        <f>IFERROR(__xludf.DUMMYFUNCTION("REGEXREPLACE(J3564, ""^[\d\s]+"", """")"),"значение показателя за год")</f>
        <v>значение показателя за год</v>
      </c>
      <c r="L3564" s="16">
        <f t="shared" si="18"/>
        <v>2</v>
      </c>
      <c r="M3564" s="13" t="s">
        <v>30</v>
      </c>
      <c r="N3564" s="13" t="str">
        <f>IFERROR(__xludf.DUMMYFUNCTION("REGEXEXTRACT(M3564, "" (.+)$"")"),"все население")</f>
        <v>все население</v>
      </c>
      <c r="O3564" s="18">
        <v>1321.0</v>
      </c>
      <c r="P3564" s="18">
        <v>1415.0</v>
      </c>
      <c r="Q3564" s="18">
        <v>1172.0</v>
      </c>
      <c r="R3564" s="18">
        <v>1075.0</v>
      </c>
      <c r="S3564" s="18">
        <v>794.0</v>
      </c>
      <c r="T3564" s="18">
        <v>813.0</v>
      </c>
      <c r="U3564" s="18">
        <v>734.0</v>
      </c>
      <c r="V3564" s="18">
        <v>1652.0</v>
      </c>
      <c r="W3564" s="18">
        <v>1752.0</v>
      </c>
      <c r="X3564" s="18">
        <v>1250.0</v>
      </c>
      <c r="Y3564" s="18">
        <v>1087.0</v>
      </c>
      <c r="Z3564" s="19">
        <f t="shared" si="6"/>
        <v>13065</v>
      </c>
      <c r="AA3564" s="19" t="str">
        <f t="shared" si="19"/>
        <v/>
      </c>
      <c r="AB3564" s="19" t="str">
        <f t="shared" si="8"/>
        <v/>
      </c>
      <c r="AC3564" s="19">
        <f t="shared" si="20"/>
        <v>1187.727273</v>
      </c>
      <c r="AD3564" s="19">
        <f t="shared" si="21"/>
        <v>1328.5</v>
      </c>
      <c r="AE3564" s="19" t="str">
        <f t="shared" si="22"/>
        <v>Нет моды</v>
      </c>
      <c r="AF3564" s="19">
        <f t="shared" si="23"/>
        <v>734</v>
      </c>
      <c r="AG3564" s="19">
        <f t="shared" si="24"/>
        <v>1752</v>
      </c>
      <c r="AH3564" s="20" t="str">
        <f t="shared" si="14"/>
        <v/>
      </c>
      <c r="AI3564" s="21"/>
      <c r="AJ3564" s="21"/>
      <c r="AK3564" s="21"/>
      <c r="AL3564" s="22">
        <f t="shared" si="25"/>
        <v>1</v>
      </c>
    </row>
    <row r="3565" ht="12.75" customHeight="1">
      <c r="A3565" s="13" t="s">
        <v>213</v>
      </c>
      <c r="B3565" s="13" t="str">
        <f>IFERROR(__xludf.DUMMYFUNCTION("REGEXREPLACE(A3565, ""\d"", """")"),"         Тюменская область")</f>
        <v>         Тюменская область</v>
      </c>
      <c r="C3565" s="14" t="str">
        <f t="shared" si="15"/>
        <v>Тюменская область</v>
      </c>
      <c r="D3565" s="3">
        <f t="shared" si="16"/>
        <v>2</v>
      </c>
      <c r="E3565" s="15" t="s">
        <v>27</v>
      </c>
      <c r="F3565" s="13" t="str">
        <f>IFERROR(__xludf.DUMMYFUNCTION("REGEXEXTRACT(E3565, ""[А-Яа-я].*"")"),"Болезни органов дыхания")</f>
        <v>Болезни органов дыхания</v>
      </c>
      <c r="G3565" s="16">
        <f t="shared" si="17"/>
        <v>2</v>
      </c>
      <c r="H3565" s="13" t="s">
        <v>28</v>
      </c>
      <c r="I3565" s="13" t="str">
        <f>IFERROR(__xludf.DUMMYFUNCTION("REGEXREPLACE(H3565, "".*\s"", """")"),"человек")</f>
        <v>человек</v>
      </c>
      <c r="J3565" s="13" t="s">
        <v>29</v>
      </c>
      <c r="K3565" s="17" t="str">
        <f>IFERROR(__xludf.DUMMYFUNCTION("REGEXREPLACE(J3565, ""^[\d\s]+"", """")"),"значение показателя за год")</f>
        <v>значение показателя за год</v>
      </c>
      <c r="L3565" s="16">
        <f t="shared" si="18"/>
        <v>2</v>
      </c>
      <c r="M3565" s="13" t="s">
        <v>31</v>
      </c>
      <c r="N3565" s="13" t="str">
        <f>IFERROR(__xludf.DUMMYFUNCTION("REGEXEXTRACT(M3565, "" (.+)$"")"),"городское население")</f>
        <v>городское население</v>
      </c>
      <c r="O3565" s="18">
        <v>810.0</v>
      </c>
      <c r="P3565" s="18">
        <v>859.0</v>
      </c>
      <c r="Q3565" s="18">
        <v>759.0</v>
      </c>
      <c r="R3565" s="18">
        <v>680.0</v>
      </c>
      <c r="S3565" s="18">
        <v>531.0</v>
      </c>
      <c r="T3565" s="18">
        <v>530.0</v>
      </c>
      <c r="U3565" s="18">
        <v>481.0</v>
      </c>
      <c r="V3565" s="18">
        <v>1253.0</v>
      </c>
      <c r="W3565" s="18">
        <v>1301.0</v>
      </c>
      <c r="X3565" s="18">
        <v>826.0</v>
      </c>
      <c r="Y3565" s="18">
        <v>679.0</v>
      </c>
      <c r="Z3565" s="19" t="str">
        <f t="shared" si="6"/>
        <v/>
      </c>
      <c r="AA3565" s="19">
        <f t="shared" si="19"/>
        <v>8709</v>
      </c>
      <c r="AB3565" s="19" t="str">
        <f t="shared" si="8"/>
        <v/>
      </c>
      <c r="AC3565" s="19">
        <f t="shared" si="20"/>
        <v>791.7272727</v>
      </c>
      <c r="AD3565" s="19">
        <f t="shared" si="21"/>
        <v>842.5</v>
      </c>
      <c r="AE3565" s="19" t="str">
        <f t="shared" si="22"/>
        <v>Нет моды</v>
      </c>
      <c r="AF3565" s="19">
        <f t="shared" si="23"/>
        <v>481</v>
      </c>
      <c r="AG3565" s="19">
        <f t="shared" si="24"/>
        <v>1301</v>
      </c>
      <c r="AH3565" s="20" t="str">
        <f t="shared" si="14"/>
        <v/>
      </c>
      <c r="AI3565" s="21"/>
      <c r="AJ3565" s="21"/>
      <c r="AK3565" s="21"/>
      <c r="AL3565" s="22">
        <f t="shared" si="25"/>
        <v>1</v>
      </c>
    </row>
    <row r="3566" ht="12.75" customHeight="1">
      <c r="A3566" s="13" t="s">
        <v>213</v>
      </c>
      <c r="B3566" s="13" t="str">
        <f>IFERROR(__xludf.DUMMYFUNCTION("REGEXREPLACE(A3566, ""\d"", """")"),"         Тюменская область")</f>
        <v>         Тюменская область</v>
      </c>
      <c r="C3566" s="14" t="str">
        <f t="shared" si="15"/>
        <v>Тюменская область</v>
      </c>
      <c r="D3566" s="3">
        <f t="shared" si="16"/>
        <v>2</v>
      </c>
      <c r="E3566" s="15" t="s">
        <v>27</v>
      </c>
      <c r="F3566" s="13" t="str">
        <f>IFERROR(__xludf.DUMMYFUNCTION("REGEXEXTRACT(E3566, ""[А-Яа-я].*"")"),"Болезни органов дыхания")</f>
        <v>Болезни органов дыхания</v>
      </c>
      <c r="G3566" s="16">
        <f t="shared" si="17"/>
        <v>2</v>
      </c>
      <c r="H3566" s="13" t="s">
        <v>28</v>
      </c>
      <c r="I3566" s="13" t="str">
        <f>IFERROR(__xludf.DUMMYFUNCTION("REGEXREPLACE(H3566, "".*\s"", """")"),"человек")</f>
        <v>человек</v>
      </c>
      <c r="J3566" s="13" t="s">
        <v>29</v>
      </c>
      <c r="K3566" s="17" t="str">
        <f>IFERROR(__xludf.DUMMYFUNCTION("REGEXREPLACE(J3566, ""^[\d\s]+"", """")"),"значение показателя за год")</f>
        <v>значение показателя за год</v>
      </c>
      <c r="L3566" s="16">
        <f t="shared" si="18"/>
        <v>2</v>
      </c>
      <c r="M3566" s="13" t="s">
        <v>32</v>
      </c>
      <c r="N3566" s="13" t="str">
        <f>IFERROR(__xludf.DUMMYFUNCTION("REGEXEXTRACT(M3566, "" (.+)$"")"),"сельское население")</f>
        <v>сельское население</v>
      </c>
      <c r="O3566" s="18">
        <v>511.0</v>
      </c>
      <c r="P3566" s="18">
        <v>556.0</v>
      </c>
      <c r="Q3566" s="18">
        <v>413.0</v>
      </c>
      <c r="R3566" s="18">
        <v>395.0</v>
      </c>
      <c r="S3566" s="18">
        <v>263.0</v>
      </c>
      <c r="T3566" s="18">
        <v>283.0</v>
      </c>
      <c r="U3566" s="18">
        <v>253.0</v>
      </c>
      <c r="V3566" s="18">
        <v>399.0</v>
      </c>
      <c r="W3566" s="18">
        <v>451.0</v>
      </c>
      <c r="X3566" s="18">
        <v>424.0</v>
      </c>
      <c r="Y3566" s="18">
        <v>408.0</v>
      </c>
      <c r="Z3566" s="19" t="str">
        <f t="shared" si="6"/>
        <v/>
      </c>
      <c r="AA3566" s="19" t="str">
        <f t="shared" si="19"/>
        <v/>
      </c>
      <c r="AB3566" s="19">
        <f t="shared" si="8"/>
        <v>4356</v>
      </c>
      <c r="AC3566" s="19">
        <f t="shared" si="20"/>
        <v>396</v>
      </c>
      <c r="AD3566" s="19">
        <f t="shared" si="21"/>
        <v>520.5</v>
      </c>
      <c r="AE3566" s="19" t="str">
        <f t="shared" si="22"/>
        <v>Нет моды</v>
      </c>
      <c r="AF3566" s="19">
        <f t="shared" si="23"/>
        <v>253</v>
      </c>
      <c r="AG3566" s="19">
        <f t="shared" si="24"/>
        <v>556</v>
      </c>
      <c r="AH3566" s="20" t="str">
        <f t="shared" si="14"/>
        <v>Город: 67%; Село: 33%</v>
      </c>
      <c r="AI3566" s="21"/>
      <c r="AJ3566" s="21"/>
      <c r="AK3566" s="21"/>
      <c r="AL3566" s="22">
        <f t="shared" si="25"/>
        <v>1</v>
      </c>
    </row>
    <row r="3567" ht="12.75" customHeight="1">
      <c r="A3567" s="13" t="s">
        <v>213</v>
      </c>
      <c r="B3567" s="13" t="str">
        <f>IFERROR(__xludf.DUMMYFUNCTION("REGEXREPLACE(A3567, ""\d"", """")"),"         Тюменская область")</f>
        <v>         Тюменская область</v>
      </c>
      <c r="C3567" s="14" t="str">
        <f t="shared" si="15"/>
        <v>Тюменская область</v>
      </c>
      <c r="D3567" s="3">
        <f t="shared" si="16"/>
        <v>2</v>
      </c>
      <c r="E3567" s="15" t="s">
        <v>33</v>
      </c>
      <c r="F3567" s="13" t="str">
        <f>IFERROR(__xludf.DUMMYFUNCTION("REGEXEXTRACT(E3567, ""[А-Яа-я].*"")"),"Болезни органов пищеварения")</f>
        <v>Болезни органов пищеварения</v>
      </c>
      <c r="G3567" s="16">
        <f t="shared" si="17"/>
        <v>2</v>
      </c>
      <c r="H3567" s="13" t="s">
        <v>28</v>
      </c>
      <c r="I3567" s="13" t="str">
        <f>IFERROR(__xludf.DUMMYFUNCTION("REGEXREPLACE(H3567, "".*\s"", """")"),"человек")</f>
        <v>человек</v>
      </c>
      <c r="J3567" s="13" t="s">
        <v>29</v>
      </c>
      <c r="K3567" s="17" t="str">
        <f>IFERROR(__xludf.DUMMYFUNCTION("REGEXREPLACE(J3567, ""^[\d\s]+"", """")"),"значение показателя за год")</f>
        <v>значение показателя за год</v>
      </c>
      <c r="L3567" s="16">
        <f t="shared" si="18"/>
        <v>2</v>
      </c>
      <c r="M3567" s="13" t="s">
        <v>30</v>
      </c>
      <c r="N3567" s="13" t="str">
        <f>IFERROR(__xludf.DUMMYFUNCTION("REGEXEXTRACT(M3567, "" (.+)$"")"),"все население")</f>
        <v>все население</v>
      </c>
      <c r="O3567" s="18">
        <v>1477.0</v>
      </c>
      <c r="P3567" s="18">
        <v>1576.0</v>
      </c>
      <c r="Q3567" s="18">
        <v>1517.0</v>
      </c>
      <c r="R3567" s="18">
        <v>1530.0</v>
      </c>
      <c r="S3567" s="18">
        <v>1304.0</v>
      </c>
      <c r="T3567" s="18">
        <v>1413.0</v>
      </c>
      <c r="U3567" s="18">
        <v>1503.0</v>
      </c>
      <c r="V3567" s="18">
        <v>1657.0</v>
      </c>
      <c r="W3567" s="18">
        <v>1656.0</v>
      </c>
      <c r="X3567" s="18">
        <v>1683.0</v>
      </c>
      <c r="Y3567" s="18">
        <v>1747.0</v>
      </c>
      <c r="Z3567" s="19">
        <f t="shared" si="6"/>
        <v>17063</v>
      </c>
      <c r="AA3567" s="19" t="str">
        <f t="shared" si="19"/>
        <v/>
      </c>
      <c r="AB3567" s="19" t="str">
        <f t="shared" si="8"/>
        <v/>
      </c>
      <c r="AC3567" s="19">
        <f t="shared" si="20"/>
        <v>1551.181818</v>
      </c>
      <c r="AD3567" s="19">
        <f t="shared" si="21"/>
        <v>930</v>
      </c>
      <c r="AE3567" s="19" t="str">
        <f t="shared" si="22"/>
        <v>Нет моды</v>
      </c>
      <c r="AF3567" s="19">
        <f t="shared" si="23"/>
        <v>1304</v>
      </c>
      <c r="AG3567" s="19">
        <f t="shared" si="24"/>
        <v>1747</v>
      </c>
      <c r="AH3567" s="20" t="str">
        <f t="shared" si="14"/>
        <v/>
      </c>
      <c r="AI3567" s="21"/>
      <c r="AJ3567" s="21"/>
      <c r="AK3567" s="21"/>
      <c r="AL3567" s="22">
        <f t="shared" si="25"/>
        <v>1</v>
      </c>
    </row>
    <row r="3568" ht="12.75" customHeight="1">
      <c r="A3568" s="13" t="s">
        <v>213</v>
      </c>
      <c r="B3568" s="13" t="str">
        <f>IFERROR(__xludf.DUMMYFUNCTION("REGEXREPLACE(A3568, ""\d"", """")"),"         Тюменская область")</f>
        <v>         Тюменская область</v>
      </c>
      <c r="C3568" s="14" t="str">
        <f t="shared" si="15"/>
        <v>Тюменская область</v>
      </c>
      <c r="D3568" s="3">
        <f t="shared" si="16"/>
        <v>2</v>
      </c>
      <c r="E3568" s="15" t="s">
        <v>33</v>
      </c>
      <c r="F3568" s="13" t="str">
        <f>IFERROR(__xludf.DUMMYFUNCTION("REGEXEXTRACT(E3568, ""[А-Яа-я].*"")"),"Болезни органов пищеварения")</f>
        <v>Болезни органов пищеварения</v>
      </c>
      <c r="G3568" s="16">
        <f t="shared" si="17"/>
        <v>2</v>
      </c>
      <c r="H3568" s="13" t="s">
        <v>28</v>
      </c>
      <c r="I3568" s="13" t="str">
        <f>IFERROR(__xludf.DUMMYFUNCTION("REGEXREPLACE(H3568, "".*\s"", """")"),"человек")</f>
        <v>человек</v>
      </c>
      <c r="J3568" s="13" t="s">
        <v>29</v>
      </c>
      <c r="K3568" s="17" t="str">
        <f>IFERROR(__xludf.DUMMYFUNCTION("REGEXREPLACE(J3568, ""^[\d\s]+"", """")"),"значение показателя за год")</f>
        <v>значение показателя за год</v>
      </c>
      <c r="L3568" s="16">
        <f t="shared" si="18"/>
        <v>2</v>
      </c>
      <c r="M3568" s="13" t="s">
        <v>31</v>
      </c>
      <c r="N3568" s="13" t="str">
        <f>IFERROR(__xludf.DUMMYFUNCTION("REGEXEXTRACT(M3568, "" (.+)$"")"),"городское население")</f>
        <v>городское население</v>
      </c>
      <c r="O3568" s="18">
        <v>1042.0</v>
      </c>
      <c r="P3568" s="18">
        <v>1141.0</v>
      </c>
      <c r="Q3568" s="18">
        <v>1138.0</v>
      </c>
      <c r="R3568" s="18">
        <v>1143.0</v>
      </c>
      <c r="S3568" s="18">
        <v>993.0</v>
      </c>
      <c r="T3568" s="18">
        <v>1112.0</v>
      </c>
      <c r="U3568" s="18">
        <v>1161.0</v>
      </c>
      <c r="V3568" s="18">
        <v>1260.0</v>
      </c>
      <c r="W3568" s="18">
        <v>1277.0</v>
      </c>
      <c r="X3568" s="18">
        <v>1265.0</v>
      </c>
      <c r="Y3568" s="18">
        <v>1341.0</v>
      </c>
      <c r="Z3568" s="19" t="str">
        <f t="shared" si="6"/>
        <v/>
      </c>
      <c r="AA3568" s="19">
        <f t="shared" si="19"/>
        <v>12873</v>
      </c>
      <c r="AB3568" s="19" t="str">
        <f t="shared" si="8"/>
        <v/>
      </c>
      <c r="AC3568" s="19">
        <f t="shared" si="20"/>
        <v>1170.272727</v>
      </c>
      <c r="AD3568" s="19">
        <f t="shared" si="21"/>
        <v>1322.5</v>
      </c>
      <c r="AE3568" s="19" t="str">
        <f t="shared" si="22"/>
        <v>Нет моды</v>
      </c>
      <c r="AF3568" s="19">
        <f t="shared" si="23"/>
        <v>993</v>
      </c>
      <c r="AG3568" s="19">
        <f t="shared" si="24"/>
        <v>1341</v>
      </c>
      <c r="AH3568" s="20" t="str">
        <f t="shared" si="14"/>
        <v/>
      </c>
      <c r="AI3568" s="21"/>
      <c r="AJ3568" s="21"/>
      <c r="AK3568" s="21"/>
      <c r="AL3568" s="22">
        <f t="shared" si="25"/>
        <v>1</v>
      </c>
    </row>
    <row r="3569" ht="12.75" customHeight="1">
      <c r="A3569" s="13" t="s">
        <v>213</v>
      </c>
      <c r="B3569" s="13" t="str">
        <f>IFERROR(__xludf.DUMMYFUNCTION("REGEXREPLACE(A3569, ""\d"", """")"),"         Тюменская область")</f>
        <v>         Тюменская область</v>
      </c>
      <c r="C3569" s="14" t="str">
        <f t="shared" si="15"/>
        <v>Тюменская область</v>
      </c>
      <c r="D3569" s="3">
        <f t="shared" si="16"/>
        <v>2</v>
      </c>
      <c r="E3569" s="15" t="s">
        <v>33</v>
      </c>
      <c r="F3569" s="13" t="str">
        <f>IFERROR(__xludf.DUMMYFUNCTION("REGEXEXTRACT(E3569, ""[А-Яа-я].*"")"),"Болезни органов пищеварения")</f>
        <v>Болезни органов пищеварения</v>
      </c>
      <c r="G3569" s="16">
        <f t="shared" si="17"/>
        <v>2</v>
      </c>
      <c r="H3569" s="13" t="s">
        <v>28</v>
      </c>
      <c r="I3569" s="13" t="str">
        <f>IFERROR(__xludf.DUMMYFUNCTION("REGEXREPLACE(H3569, "".*\s"", """")"),"человек")</f>
        <v>человек</v>
      </c>
      <c r="J3569" s="13" t="s">
        <v>29</v>
      </c>
      <c r="K3569" s="17" t="str">
        <f>IFERROR(__xludf.DUMMYFUNCTION("REGEXREPLACE(J3569, ""^[\d\s]+"", """")"),"значение показателя за год")</f>
        <v>значение показателя за год</v>
      </c>
      <c r="L3569" s="16">
        <f t="shared" si="18"/>
        <v>2</v>
      </c>
      <c r="M3569" s="13" t="s">
        <v>32</v>
      </c>
      <c r="N3569" s="13" t="str">
        <f>IFERROR(__xludf.DUMMYFUNCTION("REGEXEXTRACT(M3569, "" (.+)$"")"),"сельское население")</f>
        <v>сельское население</v>
      </c>
      <c r="O3569" s="18">
        <v>435.0</v>
      </c>
      <c r="P3569" s="18">
        <v>435.0</v>
      </c>
      <c r="Q3569" s="18">
        <v>379.0</v>
      </c>
      <c r="R3569" s="18">
        <v>387.0</v>
      </c>
      <c r="S3569" s="18">
        <v>311.0</v>
      </c>
      <c r="T3569" s="18">
        <v>301.0</v>
      </c>
      <c r="U3569" s="18">
        <v>342.0</v>
      </c>
      <c r="V3569" s="18">
        <v>397.0</v>
      </c>
      <c r="W3569" s="18">
        <v>379.0</v>
      </c>
      <c r="X3569" s="18">
        <v>418.0</v>
      </c>
      <c r="Y3569" s="18">
        <v>406.0</v>
      </c>
      <c r="Z3569" s="19" t="str">
        <f t="shared" si="6"/>
        <v/>
      </c>
      <c r="AA3569" s="19" t="str">
        <f t="shared" si="19"/>
        <v/>
      </c>
      <c r="AB3569" s="19">
        <f t="shared" si="8"/>
        <v>4190</v>
      </c>
      <c r="AC3569" s="19">
        <f t="shared" si="20"/>
        <v>380.9090909</v>
      </c>
      <c r="AD3569" s="19">
        <f t="shared" si="21"/>
        <v>714</v>
      </c>
      <c r="AE3569" s="19" t="str">
        <f t="shared" si="22"/>
        <v>Нет моды</v>
      </c>
      <c r="AF3569" s="19">
        <f t="shared" si="23"/>
        <v>301</v>
      </c>
      <c r="AG3569" s="19">
        <f t="shared" si="24"/>
        <v>435</v>
      </c>
      <c r="AH3569" s="20" t="str">
        <f t="shared" si="14"/>
        <v>Город: 75%; Село: 25%</v>
      </c>
      <c r="AI3569" s="21"/>
      <c r="AJ3569" s="21"/>
      <c r="AK3569" s="21"/>
      <c r="AL3569" s="22">
        <f t="shared" si="25"/>
        <v>1</v>
      </c>
    </row>
    <row r="3570" ht="12.75" customHeight="1">
      <c r="A3570" s="13" t="s">
        <v>213</v>
      </c>
      <c r="B3570" s="13" t="str">
        <f>IFERROR(__xludf.DUMMYFUNCTION("REGEXREPLACE(A3570, ""\d"", """")"),"         Тюменская область")</f>
        <v>         Тюменская область</v>
      </c>
      <c r="C3570" s="14" t="str">
        <f t="shared" si="15"/>
        <v>Тюменская область</v>
      </c>
      <c r="D3570" s="3">
        <f t="shared" si="16"/>
        <v>2</v>
      </c>
      <c r="E3570" s="15" t="s">
        <v>34</v>
      </c>
      <c r="F3570" s="13" t="str">
        <f>IFERROR(__xludf.DUMMYFUNCTION("REGEXEXTRACT(E3570, ""[А-Яа-я].*"")"),"Болезни системы кровообращения")</f>
        <v>Болезни системы кровообращения</v>
      </c>
      <c r="G3570" s="16">
        <f t="shared" si="17"/>
        <v>2</v>
      </c>
      <c r="H3570" s="13" t="s">
        <v>28</v>
      </c>
      <c r="I3570" s="13" t="str">
        <f>IFERROR(__xludf.DUMMYFUNCTION("REGEXREPLACE(H3570, "".*\s"", """")"),"человек")</f>
        <v>человек</v>
      </c>
      <c r="J3570" s="13" t="s">
        <v>29</v>
      </c>
      <c r="K3570" s="17" t="str">
        <f>IFERROR(__xludf.DUMMYFUNCTION("REGEXREPLACE(J3570, ""^[\d\s]+"", """")"),"значение показателя за год")</f>
        <v>значение показателя за год</v>
      </c>
      <c r="L3570" s="16">
        <f t="shared" si="18"/>
        <v>2</v>
      </c>
      <c r="M3570" s="13" t="s">
        <v>30</v>
      </c>
      <c r="N3570" s="13" t="str">
        <f>IFERROR(__xludf.DUMMYFUNCTION("REGEXEXTRACT(M3570, "" (.+)$"")"),"все население")</f>
        <v>все население</v>
      </c>
      <c r="O3570" s="18">
        <v>14007.0</v>
      </c>
      <c r="P3570" s="18">
        <v>13829.0</v>
      </c>
      <c r="Q3570" s="18">
        <v>13453.0</v>
      </c>
      <c r="R3570" s="18">
        <v>13386.0</v>
      </c>
      <c r="S3570" s="18">
        <v>12595.0</v>
      </c>
      <c r="T3570" s="18">
        <v>12913.0</v>
      </c>
      <c r="U3570" s="18">
        <v>12257.0</v>
      </c>
      <c r="V3570" s="18">
        <v>13656.0</v>
      </c>
      <c r="W3570" s="18">
        <v>13745.0</v>
      </c>
      <c r="X3570" s="18">
        <v>12770.0</v>
      </c>
      <c r="Y3570" s="18">
        <v>12571.0</v>
      </c>
      <c r="Z3570" s="19">
        <f t="shared" si="6"/>
        <v>145182</v>
      </c>
      <c r="AA3570" s="19" t="str">
        <f t="shared" si="19"/>
        <v/>
      </c>
      <c r="AB3570" s="19" t="str">
        <f t="shared" si="8"/>
        <v/>
      </c>
      <c r="AC3570" s="19">
        <f t="shared" si="20"/>
        <v>13198.36364</v>
      </c>
      <c r="AD3570" s="19">
        <f t="shared" si="21"/>
        <v>6346</v>
      </c>
      <c r="AE3570" s="19" t="str">
        <f t="shared" si="22"/>
        <v>Нет моды</v>
      </c>
      <c r="AF3570" s="19">
        <f t="shared" si="23"/>
        <v>12257</v>
      </c>
      <c r="AG3570" s="19">
        <f t="shared" si="24"/>
        <v>14007</v>
      </c>
      <c r="AH3570" s="20" t="str">
        <f t="shared" si="14"/>
        <v/>
      </c>
      <c r="AI3570" s="21"/>
      <c r="AJ3570" s="21"/>
      <c r="AK3570" s="21"/>
      <c r="AL3570" s="22">
        <f t="shared" si="25"/>
        <v>1</v>
      </c>
    </row>
    <row r="3571" ht="12.75" customHeight="1">
      <c r="A3571" s="13" t="s">
        <v>213</v>
      </c>
      <c r="B3571" s="13" t="str">
        <f>IFERROR(__xludf.DUMMYFUNCTION("REGEXREPLACE(A3571, ""\d"", """")"),"         Тюменская область")</f>
        <v>         Тюменская область</v>
      </c>
      <c r="C3571" s="14" t="str">
        <f t="shared" si="15"/>
        <v>Тюменская область</v>
      </c>
      <c r="D3571" s="3">
        <f t="shared" si="16"/>
        <v>2</v>
      </c>
      <c r="E3571" s="15" t="s">
        <v>34</v>
      </c>
      <c r="F3571" s="13" t="str">
        <f>IFERROR(__xludf.DUMMYFUNCTION("REGEXEXTRACT(E3571, ""[А-Яа-я].*"")"),"Болезни системы кровообращения")</f>
        <v>Болезни системы кровообращения</v>
      </c>
      <c r="G3571" s="16">
        <f t="shared" si="17"/>
        <v>2</v>
      </c>
      <c r="H3571" s="13" t="s">
        <v>28</v>
      </c>
      <c r="I3571" s="13" t="str">
        <f>IFERROR(__xludf.DUMMYFUNCTION("REGEXREPLACE(H3571, "".*\s"", """")"),"человек")</f>
        <v>человек</v>
      </c>
      <c r="J3571" s="13" t="s">
        <v>29</v>
      </c>
      <c r="K3571" s="17" t="str">
        <f>IFERROR(__xludf.DUMMYFUNCTION("REGEXREPLACE(J3571, ""^[\d\s]+"", """")"),"значение показателя за год")</f>
        <v>значение показателя за год</v>
      </c>
      <c r="L3571" s="16">
        <f t="shared" si="18"/>
        <v>2</v>
      </c>
      <c r="M3571" s="13" t="s">
        <v>31</v>
      </c>
      <c r="N3571" s="13" t="str">
        <f>IFERROR(__xludf.DUMMYFUNCTION("REGEXEXTRACT(M3571, "" (.+)$"")"),"городское население")</f>
        <v>городское население</v>
      </c>
      <c r="O3571" s="18">
        <v>9557.0</v>
      </c>
      <c r="P3571" s="18">
        <v>9663.0</v>
      </c>
      <c r="Q3571" s="18">
        <v>9230.0</v>
      </c>
      <c r="R3571" s="18">
        <v>9279.0</v>
      </c>
      <c r="S3571" s="18">
        <v>8789.0</v>
      </c>
      <c r="T3571" s="18">
        <v>9119.0</v>
      </c>
      <c r="U3571" s="18">
        <v>8752.0</v>
      </c>
      <c r="V3571" s="18">
        <v>9924.0</v>
      </c>
      <c r="W3571" s="18">
        <v>9935.0</v>
      </c>
      <c r="X3571" s="18">
        <v>9377.0</v>
      </c>
      <c r="Y3571" s="18">
        <v>9189.0</v>
      </c>
      <c r="Z3571" s="19" t="str">
        <f t="shared" si="6"/>
        <v/>
      </c>
      <c r="AA3571" s="19">
        <f t="shared" si="19"/>
        <v>102814</v>
      </c>
      <c r="AB3571" s="19" t="str">
        <f t="shared" si="8"/>
        <v/>
      </c>
      <c r="AC3571" s="19">
        <f t="shared" si="20"/>
        <v>9346.727273</v>
      </c>
      <c r="AD3571" s="19">
        <f t="shared" si="21"/>
        <v>11096</v>
      </c>
      <c r="AE3571" s="19" t="str">
        <f t="shared" si="22"/>
        <v>Нет моды</v>
      </c>
      <c r="AF3571" s="19">
        <f t="shared" si="23"/>
        <v>8752</v>
      </c>
      <c r="AG3571" s="19">
        <f t="shared" si="24"/>
        <v>9935</v>
      </c>
      <c r="AH3571" s="20" t="str">
        <f t="shared" si="14"/>
        <v/>
      </c>
      <c r="AI3571" s="21"/>
      <c r="AJ3571" s="21"/>
      <c r="AK3571" s="21"/>
      <c r="AL3571" s="22">
        <f t="shared" si="25"/>
        <v>1</v>
      </c>
    </row>
    <row r="3572" ht="12.75" customHeight="1">
      <c r="A3572" s="13" t="s">
        <v>213</v>
      </c>
      <c r="B3572" s="13" t="str">
        <f>IFERROR(__xludf.DUMMYFUNCTION("REGEXREPLACE(A3572, ""\d"", """")"),"         Тюменская область")</f>
        <v>         Тюменская область</v>
      </c>
      <c r="C3572" s="14" t="str">
        <f t="shared" si="15"/>
        <v>Тюменская область</v>
      </c>
      <c r="D3572" s="3">
        <f t="shared" si="16"/>
        <v>2</v>
      </c>
      <c r="E3572" s="15" t="s">
        <v>34</v>
      </c>
      <c r="F3572" s="13" t="str">
        <f>IFERROR(__xludf.DUMMYFUNCTION("REGEXEXTRACT(E3572, ""[А-Яа-я].*"")"),"Болезни системы кровообращения")</f>
        <v>Болезни системы кровообращения</v>
      </c>
      <c r="G3572" s="16">
        <f t="shared" si="17"/>
        <v>2</v>
      </c>
      <c r="H3572" s="13" t="s">
        <v>28</v>
      </c>
      <c r="I3572" s="13" t="str">
        <f>IFERROR(__xludf.DUMMYFUNCTION("REGEXREPLACE(H3572, "".*\s"", """")"),"человек")</f>
        <v>человек</v>
      </c>
      <c r="J3572" s="13" t="s">
        <v>29</v>
      </c>
      <c r="K3572" s="17" t="str">
        <f>IFERROR(__xludf.DUMMYFUNCTION("REGEXREPLACE(J3572, ""^[\d\s]+"", """")"),"значение показателя за год")</f>
        <v>значение показателя за год</v>
      </c>
      <c r="L3572" s="16">
        <f t="shared" si="18"/>
        <v>2</v>
      </c>
      <c r="M3572" s="13" t="s">
        <v>32</v>
      </c>
      <c r="N3572" s="13" t="str">
        <f>IFERROR(__xludf.DUMMYFUNCTION("REGEXEXTRACT(M3572, "" (.+)$"")"),"сельское население")</f>
        <v>сельское население</v>
      </c>
      <c r="O3572" s="18">
        <v>4450.0</v>
      </c>
      <c r="P3572" s="18">
        <v>4166.0</v>
      </c>
      <c r="Q3572" s="18">
        <v>4223.0</v>
      </c>
      <c r="R3572" s="18">
        <v>4107.0</v>
      </c>
      <c r="S3572" s="18">
        <v>3806.0</v>
      </c>
      <c r="T3572" s="18">
        <v>3794.0</v>
      </c>
      <c r="U3572" s="18">
        <v>3505.0</v>
      </c>
      <c r="V3572" s="18">
        <v>3732.0</v>
      </c>
      <c r="W3572" s="18">
        <v>3810.0</v>
      </c>
      <c r="X3572" s="18">
        <v>3393.0</v>
      </c>
      <c r="Y3572" s="18">
        <v>3382.0</v>
      </c>
      <c r="Z3572" s="19" t="str">
        <f t="shared" si="6"/>
        <v/>
      </c>
      <c r="AA3572" s="19" t="str">
        <f t="shared" si="19"/>
        <v/>
      </c>
      <c r="AB3572" s="19">
        <f t="shared" si="8"/>
        <v>42368</v>
      </c>
      <c r="AC3572" s="19">
        <f t="shared" si="20"/>
        <v>3851.636364</v>
      </c>
      <c r="AD3572" s="19">
        <f t="shared" si="21"/>
        <v>6601</v>
      </c>
      <c r="AE3572" s="19" t="str">
        <f t="shared" si="22"/>
        <v>Нет моды</v>
      </c>
      <c r="AF3572" s="19">
        <f t="shared" si="23"/>
        <v>3382</v>
      </c>
      <c r="AG3572" s="19">
        <f t="shared" si="24"/>
        <v>4450</v>
      </c>
      <c r="AH3572" s="20" t="str">
        <f t="shared" si="14"/>
        <v>Город: 71%; Село: 29%</v>
      </c>
      <c r="AI3572" s="21"/>
      <c r="AJ3572" s="21"/>
      <c r="AK3572" s="21"/>
      <c r="AL3572" s="22">
        <f t="shared" si="25"/>
        <v>1</v>
      </c>
    </row>
    <row r="3573" ht="12.75" customHeight="1">
      <c r="A3573" s="13" t="s">
        <v>213</v>
      </c>
      <c r="B3573" s="13" t="str">
        <f>IFERROR(__xludf.DUMMYFUNCTION("REGEXREPLACE(A3573, ""\d"", """")"),"         Тюменская область")</f>
        <v>         Тюменская область</v>
      </c>
      <c r="C3573" s="14" t="str">
        <f t="shared" si="15"/>
        <v>Тюменская область</v>
      </c>
      <c r="D3573" s="3">
        <f t="shared" si="16"/>
        <v>2</v>
      </c>
      <c r="E3573" s="15" t="s">
        <v>35</v>
      </c>
      <c r="F3573" s="13" t="str">
        <f>IFERROR(__xludf.DUMMYFUNCTION("REGEXEXTRACT(E3573, ""[А-Яа-я].*"")"),"внешние причины")</f>
        <v>внешние причины</v>
      </c>
      <c r="G3573" s="16">
        <f t="shared" si="17"/>
        <v>2</v>
      </c>
      <c r="H3573" s="13" t="s">
        <v>28</v>
      </c>
      <c r="I3573" s="13" t="str">
        <f>IFERROR(__xludf.DUMMYFUNCTION("REGEXREPLACE(H3573, "".*\s"", """")"),"человек")</f>
        <v>человек</v>
      </c>
      <c r="J3573" s="13" t="s">
        <v>29</v>
      </c>
      <c r="K3573" s="17" t="str">
        <f>IFERROR(__xludf.DUMMYFUNCTION("REGEXREPLACE(J3573, ""^[\d\s]+"", """")"),"значение показателя за год")</f>
        <v>значение показателя за год</v>
      </c>
      <c r="L3573" s="16">
        <f t="shared" si="18"/>
        <v>2</v>
      </c>
      <c r="M3573" s="13" t="s">
        <v>30</v>
      </c>
      <c r="N3573" s="13" t="str">
        <f>IFERROR(__xludf.DUMMYFUNCTION("REGEXEXTRACT(M3573, "" (.+)$"")"),"все население")</f>
        <v>все население</v>
      </c>
      <c r="O3573" s="18">
        <v>4071.0</v>
      </c>
      <c r="P3573" s="18">
        <v>3954.0</v>
      </c>
      <c r="Q3573" s="18">
        <v>3693.0</v>
      </c>
      <c r="R3573" s="18">
        <v>3658.0</v>
      </c>
      <c r="S3573" s="18">
        <v>3329.0</v>
      </c>
      <c r="T3573" s="18">
        <v>3173.0</v>
      </c>
      <c r="U3573" s="18">
        <v>3123.0</v>
      </c>
      <c r="V3573" s="18">
        <v>3198.0</v>
      </c>
      <c r="W3573" s="18">
        <v>3125.0</v>
      </c>
      <c r="X3573" s="18">
        <v>3088.0</v>
      </c>
      <c r="Y3573" s="18">
        <v>3534.0</v>
      </c>
      <c r="Z3573" s="19">
        <f t="shared" si="6"/>
        <v>37946</v>
      </c>
      <c r="AA3573" s="19" t="str">
        <f t="shared" si="19"/>
        <v/>
      </c>
      <c r="AB3573" s="19" t="str">
        <f t="shared" si="8"/>
        <v/>
      </c>
      <c r="AC3573" s="19">
        <f t="shared" si="20"/>
        <v>3449.636364</v>
      </c>
      <c r="AD3573" s="19">
        <f t="shared" si="21"/>
        <v>3675.5</v>
      </c>
      <c r="AE3573" s="19" t="str">
        <f t="shared" si="22"/>
        <v>Нет моды</v>
      </c>
      <c r="AF3573" s="19">
        <f t="shared" si="23"/>
        <v>3088</v>
      </c>
      <c r="AG3573" s="19">
        <f t="shared" si="24"/>
        <v>4071</v>
      </c>
      <c r="AH3573" s="20" t="str">
        <f t="shared" si="14"/>
        <v/>
      </c>
      <c r="AI3573" s="21"/>
      <c r="AJ3573" s="21"/>
      <c r="AK3573" s="21"/>
      <c r="AL3573" s="22">
        <f t="shared" si="25"/>
        <v>1</v>
      </c>
    </row>
    <row r="3574" ht="12.75" customHeight="1">
      <c r="A3574" s="13" t="s">
        <v>213</v>
      </c>
      <c r="B3574" s="13" t="str">
        <f>IFERROR(__xludf.DUMMYFUNCTION("REGEXREPLACE(A3574, ""\d"", """")"),"         Тюменская область")</f>
        <v>         Тюменская область</v>
      </c>
      <c r="C3574" s="14" t="str">
        <f t="shared" si="15"/>
        <v>Тюменская область</v>
      </c>
      <c r="D3574" s="3">
        <f t="shared" si="16"/>
        <v>2</v>
      </c>
      <c r="E3574" s="15" t="s">
        <v>35</v>
      </c>
      <c r="F3574" s="13" t="str">
        <f>IFERROR(__xludf.DUMMYFUNCTION("REGEXEXTRACT(E3574, ""[А-Яа-я].*"")"),"внешние причины")</f>
        <v>внешние причины</v>
      </c>
      <c r="G3574" s="16">
        <f t="shared" si="17"/>
        <v>2</v>
      </c>
      <c r="H3574" s="13" t="s">
        <v>28</v>
      </c>
      <c r="I3574" s="13" t="str">
        <f>IFERROR(__xludf.DUMMYFUNCTION("REGEXREPLACE(H3574, "".*\s"", """")"),"человек")</f>
        <v>человек</v>
      </c>
      <c r="J3574" s="13" t="s">
        <v>29</v>
      </c>
      <c r="K3574" s="17" t="str">
        <f>IFERROR(__xludf.DUMMYFUNCTION("REGEXREPLACE(J3574, ""^[\d\s]+"", """")"),"значение показателя за год")</f>
        <v>значение показателя за год</v>
      </c>
      <c r="L3574" s="16">
        <f t="shared" si="18"/>
        <v>2</v>
      </c>
      <c r="M3574" s="13" t="s">
        <v>31</v>
      </c>
      <c r="N3574" s="13" t="str">
        <f>IFERROR(__xludf.DUMMYFUNCTION("REGEXEXTRACT(M3574, "" (.+)$"")"),"городское население")</f>
        <v>городское население</v>
      </c>
      <c r="O3574" s="18">
        <v>2762.0</v>
      </c>
      <c r="P3574" s="18">
        <v>2736.0</v>
      </c>
      <c r="Q3574" s="18">
        <v>2477.0</v>
      </c>
      <c r="R3574" s="18">
        <v>2471.0</v>
      </c>
      <c r="S3574" s="18">
        <v>2278.0</v>
      </c>
      <c r="T3574" s="18">
        <v>2173.0</v>
      </c>
      <c r="U3574" s="18">
        <v>2141.0</v>
      </c>
      <c r="V3574" s="18">
        <v>2232.0</v>
      </c>
      <c r="W3574" s="18">
        <v>2193.0</v>
      </c>
      <c r="X3574" s="18">
        <v>2089.0</v>
      </c>
      <c r="Y3574" s="18">
        <v>2472.0</v>
      </c>
      <c r="Z3574" s="19" t="str">
        <f t="shared" si="6"/>
        <v/>
      </c>
      <c r="AA3574" s="19">
        <f t="shared" si="19"/>
        <v>26024</v>
      </c>
      <c r="AB3574" s="19" t="str">
        <f t="shared" si="8"/>
        <v/>
      </c>
      <c r="AC3574" s="19">
        <f t="shared" si="20"/>
        <v>2365.818182</v>
      </c>
      <c r="AD3574" s="19">
        <f t="shared" si="21"/>
        <v>2925</v>
      </c>
      <c r="AE3574" s="19" t="str">
        <f t="shared" si="22"/>
        <v>Нет моды</v>
      </c>
      <c r="AF3574" s="19">
        <f t="shared" si="23"/>
        <v>2089</v>
      </c>
      <c r="AG3574" s="19">
        <f t="shared" si="24"/>
        <v>2762</v>
      </c>
      <c r="AH3574" s="20" t="str">
        <f t="shared" si="14"/>
        <v/>
      </c>
      <c r="AI3574" s="21"/>
      <c r="AJ3574" s="21"/>
      <c r="AK3574" s="21"/>
      <c r="AL3574" s="22">
        <f t="shared" si="25"/>
        <v>1</v>
      </c>
    </row>
    <row r="3575" ht="12.75" customHeight="1">
      <c r="A3575" s="13" t="s">
        <v>213</v>
      </c>
      <c r="B3575" s="13" t="str">
        <f>IFERROR(__xludf.DUMMYFUNCTION("REGEXREPLACE(A3575, ""\d"", """")"),"         Тюменская область")</f>
        <v>         Тюменская область</v>
      </c>
      <c r="C3575" s="14" t="str">
        <f t="shared" si="15"/>
        <v>Тюменская область</v>
      </c>
      <c r="D3575" s="3">
        <f t="shared" si="16"/>
        <v>2</v>
      </c>
      <c r="E3575" s="15" t="s">
        <v>35</v>
      </c>
      <c r="F3575" s="13" t="str">
        <f>IFERROR(__xludf.DUMMYFUNCTION("REGEXEXTRACT(E3575, ""[А-Яа-я].*"")"),"внешние причины")</f>
        <v>внешние причины</v>
      </c>
      <c r="G3575" s="16">
        <f t="shared" si="17"/>
        <v>2</v>
      </c>
      <c r="H3575" s="13" t="s">
        <v>28</v>
      </c>
      <c r="I3575" s="13" t="str">
        <f>IFERROR(__xludf.DUMMYFUNCTION("REGEXREPLACE(H3575, "".*\s"", """")"),"человек")</f>
        <v>человек</v>
      </c>
      <c r="J3575" s="13" t="s">
        <v>29</v>
      </c>
      <c r="K3575" s="17" t="str">
        <f>IFERROR(__xludf.DUMMYFUNCTION("REGEXREPLACE(J3575, ""^[\d\s]+"", """")"),"значение показателя за год")</f>
        <v>значение показателя за год</v>
      </c>
      <c r="L3575" s="16">
        <f t="shared" si="18"/>
        <v>2</v>
      </c>
      <c r="M3575" s="13" t="s">
        <v>32</v>
      </c>
      <c r="N3575" s="13" t="str">
        <f>IFERROR(__xludf.DUMMYFUNCTION("REGEXEXTRACT(M3575, "" (.+)$"")"),"сельское население")</f>
        <v>сельское население</v>
      </c>
      <c r="O3575" s="18">
        <v>1309.0</v>
      </c>
      <c r="P3575" s="18">
        <v>1218.0</v>
      </c>
      <c r="Q3575" s="18">
        <v>1216.0</v>
      </c>
      <c r="R3575" s="18">
        <v>1187.0</v>
      </c>
      <c r="S3575" s="18">
        <v>1051.0</v>
      </c>
      <c r="T3575" s="18">
        <v>1000.0</v>
      </c>
      <c r="U3575" s="18">
        <v>982.0</v>
      </c>
      <c r="V3575" s="18">
        <v>966.0</v>
      </c>
      <c r="W3575" s="18">
        <v>932.0</v>
      </c>
      <c r="X3575" s="18">
        <v>999.0</v>
      </c>
      <c r="Y3575" s="18">
        <v>1062.0</v>
      </c>
      <c r="Z3575" s="19" t="str">
        <f t="shared" si="6"/>
        <v/>
      </c>
      <c r="AA3575" s="19" t="str">
        <f t="shared" si="19"/>
        <v/>
      </c>
      <c r="AB3575" s="19">
        <f t="shared" si="8"/>
        <v>11922</v>
      </c>
      <c r="AC3575" s="19">
        <f t="shared" si="20"/>
        <v>1083.818182</v>
      </c>
      <c r="AD3575" s="19">
        <f t="shared" si="21"/>
        <v>1699</v>
      </c>
      <c r="AE3575" s="19" t="str">
        <f t="shared" si="22"/>
        <v>Нет моды</v>
      </c>
      <c r="AF3575" s="19">
        <f t="shared" si="23"/>
        <v>932</v>
      </c>
      <c r="AG3575" s="19">
        <f t="shared" si="24"/>
        <v>1309</v>
      </c>
      <c r="AH3575" s="20" t="str">
        <f t="shared" si="14"/>
        <v>Город: 69%; Село: 31%</v>
      </c>
      <c r="AI3575" s="21"/>
      <c r="AJ3575" s="21"/>
      <c r="AK3575" s="21"/>
      <c r="AL3575" s="22">
        <f t="shared" si="25"/>
        <v>1</v>
      </c>
    </row>
    <row r="3576" ht="12.75" customHeight="1">
      <c r="A3576" s="13" t="s">
        <v>213</v>
      </c>
      <c r="B3576" s="13" t="str">
        <f>IFERROR(__xludf.DUMMYFUNCTION("REGEXREPLACE(A3576, ""\d"", """")"),"         Тюменская область")</f>
        <v>         Тюменская область</v>
      </c>
      <c r="C3576" s="14" t="str">
        <f t="shared" si="15"/>
        <v>Тюменская область</v>
      </c>
      <c r="D3576" s="3">
        <f t="shared" si="16"/>
        <v>2</v>
      </c>
      <c r="E3576" s="15" t="s">
        <v>36</v>
      </c>
      <c r="F3576" s="13" t="str">
        <f>IFERROR(__xludf.DUMMYFUNCTION("REGEXEXTRACT(E3576,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76" s="16">
        <f t="shared" si="17"/>
        <v>2</v>
      </c>
      <c r="H3576" s="13" t="s">
        <v>28</v>
      </c>
      <c r="I3576" s="13" t="str">
        <f>IFERROR(__xludf.DUMMYFUNCTION("REGEXREPLACE(H3576, "".*\s"", """")"),"человек")</f>
        <v>человек</v>
      </c>
      <c r="J3576" s="13" t="s">
        <v>29</v>
      </c>
      <c r="K3576" s="17" t="str">
        <f>IFERROR(__xludf.DUMMYFUNCTION("REGEXREPLACE(J3576, ""^[\d\s]+"", """")"),"значение показателя за год")</f>
        <v>значение показателя за год</v>
      </c>
      <c r="L3576" s="16">
        <f t="shared" si="18"/>
        <v>2</v>
      </c>
      <c r="M3576" s="13" t="s">
        <v>30</v>
      </c>
      <c r="N3576" s="13" t="str">
        <f>IFERROR(__xludf.DUMMYFUNCTION("REGEXEXTRACT(M3576, "" (.+)$"")"),"все население")</f>
        <v>все население</v>
      </c>
      <c r="O3576" s="18">
        <v>96.0</v>
      </c>
      <c r="P3576" s="18">
        <v>106.0</v>
      </c>
      <c r="Q3576" s="18">
        <v>97.0</v>
      </c>
      <c r="R3576" s="18">
        <v>106.0</v>
      </c>
      <c r="S3576" s="23" t="s">
        <v>37</v>
      </c>
      <c r="T3576" s="23" t="s">
        <v>37</v>
      </c>
      <c r="U3576" s="23" t="s">
        <v>37</v>
      </c>
      <c r="V3576" s="23" t="s">
        <v>37</v>
      </c>
      <c r="W3576" s="23" t="s">
        <v>37</v>
      </c>
      <c r="X3576" s="23" t="s">
        <v>37</v>
      </c>
      <c r="Y3576" s="23" t="s">
        <v>37</v>
      </c>
      <c r="Z3576" s="19">
        <f t="shared" si="6"/>
        <v>405</v>
      </c>
      <c r="AA3576" s="19" t="str">
        <f t="shared" si="19"/>
        <v/>
      </c>
      <c r="AB3576" s="19" t="str">
        <f t="shared" si="8"/>
        <v/>
      </c>
      <c r="AC3576" s="19">
        <f t="shared" si="20"/>
        <v>101.25</v>
      </c>
      <c r="AD3576" s="19">
        <f t="shared" si="21"/>
        <v>999</v>
      </c>
      <c r="AE3576" s="19" t="str">
        <f t="shared" si="22"/>
        <v>Нет моды</v>
      </c>
      <c r="AF3576" s="19">
        <f t="shared" si="23"/>
        <v>96</v>
      </c>
      <c r="AG3576" s="19">
        <f t="shared" si="24"/>
        <v>106</v>
      </c>
      <c r="AH3576" s="20" t="str">
        <f t="shared" si="14"/>
        <v/>
      </c>
      <c r="AI3576" s="24"/>
      <c r="AJ3576" s="24"/>
      <c r="AK3576" s="24"/>
      <c r="AL3576" s="22">
        <f t="shared" si="25"/>
        <v>1</v>
      </c>
    </row>
    <row r="3577" ht="12.75" customHeight="1">
      <c r="A3577" s="13" t="s">
        <v>213</v>
      </c>
      <c r="B3577" s="13" t="str">
        <f>IFERROR(__xludf.DUMMYFUNCTION("REGEXREPLACE(A3577, ""\d"", """")"),"         Тюменская область")</f>
        <v>         Тюменская область</v>
      </c>
      <c r="C3577" s="14" t="str">
        <f t="shared" si="15"/>
        <v>Тюменская область</v>
      </c>
      <c r="D3577" s="3">
        <f t="shared" si="16"/>
        <v>2</v>
      </c>
      <c r="E3577" s="15" t="s">
        <v>36</v>
      </c>
      <c r="F3577" s="13" t="str">
        <f>IFERROR(__xludf.DUMMYFUNCTION("REGEXEXTRACT(E3577,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77" s="16">
        <f t="shared" si="17"/>
        <v>2</v>
      </c>
      <c r="H3577" s="13" t="s">
        <v>28</v>
      </c>
      <c r="I3577" s="13" t="str">
        <f>IFERROR(__xludf.DUMMYFUNCTION("REGEXREPLACE(H3577, "".*\s"", """")"),"человек")</f>
        <v>человек</v>
      </c>
      <c r="J3577" s="13" t="s">
        <v>29</v>
      </c>
      <c r="K3577" s="17" t="str">
        <f>IFERROR(__xludf.DUMMYFUNCTION("REGEXREPLACE(J3577, ""^[\d\s]+"", """")"),"значение показателя за год")</f>
        <v>значение показателя за год</v>
      </c>
      <c r="L3577" s="16">
        <f t="shared" si="18"/>
        <v>2</v>
      </c>
      <c r="M3577" s="13" t="s">
        <v>31</v>
      </c>
      <c r="N3577" s="13" t="str">
        <f>IFERROR(__xludf.DUMMYFUNCTION("REGEXEXTRACT(M3577, "" (.+)$"")"),"городское население")</f>
        <v>городское население</v>
      </c>
      <c r="O3577" s="18">
        <v>70.0</v>
      </c>
      <c r="P3577" s="18">
        <v>74.0</v>
      </c>
      <c r="Q3577" s="18">
        <v>78.0</v>
      </c>
      <c r="R3577" s="18">
        <v>80.0</v>
      </c>
      <c r="S3577" s="23" t="s">
        <v>37</v>
      </c>
      <c r="T3577" s="23" t="s">
        <v>37</v>
      </c>
      <c r="U3577" s="23" t="s">
        <v>37</v>
      </c>
      <c r="V3577" s="23" t="s">
        <v>37</v>
      </c>
      <c r="W3577" s="23" t="s">
        <v>37</v>
      </c>
      <c r="X3577" s="23" t="s">
        <v>37</v>
      </c>
      <c r="Y3577" s="23" t="s">
        <v>37</v>
      </c>
      <c r="Z3577" s="19" t="str">
        <f t="shared" si="6"/>
        <v/>
      </c>
      <c r="AA3577" s="19">
        <f t="shared" si="19"/>
        <v>302</v>
      </c>
      <c r="AB3577" s="19" t="str">
        <f t="shared" si="8"/>
        <v/>
      </c>
      <c r="AC3577" s="19">
        <f t="shared" si="20"/>
        <v>75.5</v>
      </c>
      <c r="AD3577" s="19">
        <f t="shared" si="21"/>
        <v>88</v>
      </c>
      <c r="AE3577" s="19" t="str">
        <f t="shared" si="22"/>
        <v>Нет моды</v>
      </c>
      <c r="AF3577" s="19">
        <f t="shared" si="23"/>
        <v>70</v>
      </c>
      <c r="AG3577" s="19">
        <f t="shared" si="24"/>
        <v>80</v>
      </c>
      <c r="AH3577" s="20" t="str">
        <f t="shared" si="14"/>
        <v/>
      </c>
      <c r="AI3577" s="24"/>
      <c r="AJ3577" s="24"/>
      <c r="AK3577" s="24"/>
      <c r="AL3577" s="22">
        <f t="shared" si="25"/>
        <v>1</v>
      </c>
    </row>
    <row r="3578" ht="12.75" customHeight="1">
      <c r="A3578" s="13" t="s">
        <v>213</v>
      </c>
      <c r="B3578" s="13" t="str">
        <f>IFERROR(__xludf.DUMMYFUNCTION("REGEXREPLACE(A3578, ""\d"", """")"),"         Тюменская область")</f>
        <v>         Тюменская область</v>
      </c>
      <c r="C3578" s="14" t="str">
        <f t="shared" si="15"/>
        <v>Тюменская область</v>
      </c>
      <c r="D3578" s="3">
        <f t="shared" si="16"/>
        <v>2</v>
      </c>
      <c r="E3578" s="15" t="s">
        <v>36</v>
      </c>
      <c r="F3578" s="13" t="str">
        <f>IFERROR(__xludf.DUMMYFUNCTION("REGEXEXTRACT(E3578,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578" s="16">
        <f t="shared" si="17"/>
        <v>2</v>
      </c>
      <c r="H3578" s="13" t="s">
        <v>28</v>
      </c>
      <c r="I3578" s="13" t="str">
        <f>IFERROR(__xludf.DUMMYFUNCTION("REGEXREPLACE(H3578, "".*\s"", """")"),"человек")</f>
        <v>человек</v>
      </c>
      <c r="J3578" s="13" t="s">
        <v>29</v>
      </c>
      <c r="K3578" s="17" t="str">
        <f>IFERROR(__xludf.DUMMYFUNCTION("REGEXREPLACE(J3578, ""^[\d\s]+"", """")"),"значение показателя за год")</f>
        <v>значение показателя за год</v>
      </c>
      <c r="L3578" s="16">
        <f t="shared" si="18"/>
        <v>2</v>
      </c>
      <c r="M3578" s="13" t="s">
        <v>32</v>
      </c>
      <c r="N3578" s="13" t="str">
        <f>IFERROR(__xludf.DUMMYFUNCTION("REGEXEXTRACT(M3578, "" (.+)$"")"),"сельское население")</f>
        <v>сельское население</v>
      </c>
      <c r="O3578" s="18">
        <v>26.0</v>
      </c>
      <c r="P3578" s="18">
        <v>32.0</v>
      </c>
      <c r="Q3578" s="18">
        <v>19.0</v>
      </c>
      <c r="R3578" s="18">
        <v>26.0</v>
      </c>
      <c r="S3578" s="23" t="s">
        <v>37</v>
      </c>
      <c r="T3578" s="23" t="s">
        <v>37</v>
      </c>
      <c r="U3578" s="23" t="s">
        <v>37</v>
      </c>
      <c r="V3578" s="23" t="s">
        <v>37</v>
      </c>
      <c r="W3578" s="23" t="s">
        <v>37</v>
      </c>
      <c r="X3578" s="23" t="s">
        <v>37</v>
      </c>
      <c r="Y3578" s="23" t="s">
        <v>37</v>
      </c>
      <c r="Z3578" s="19" t="str">
        <f t="shared" si="6"/>
        <v/>
      </c>
      <c r="AA3578" s="19" t="str">
        <f t="shared" si="19"/>
        <v/>
      </c>
      <c r="AB3578" s="19">
        <f t="shared" si="8"/>
        <v>103</v>
      </c>
      <c r="AC3578" s="19">
        <f t="shared" si="20"/>
        <v>25.75</v>
      </c>
      <c r="AD3578" s="19">
        <f t="shared" si="21"/>
        <v>51</v>
      </c>
      <c r="AE3578" s="19" t="str">
        <f t="shared" si="22"/>
        <v>Нет моды</v>
      </c>
      <c r="AF3578" s="19">
        <f t="shared" si="23"/>
        <v>19</v>
      </c>
      <c r="AG3578" s="19">
        <f t="shared" si="24"/>
        <v>32</v>
      </c>
      <c r="AH3578" s="20" t="str">
        <f t="shared" si="14"/>
        <v>Город: 75%; Село: 25%</v>
      </c>
      <c r="AI3578" s="24"/>
      <c r="AJ3578" s="24"/>
      <c r="AK3578" s="24"/>
      <c r="AL3578" s="22">
        <f t="shared" si="25"/>
        <v>1</v>
      </c>
    </row>
    <row r="3579" ht="12.75" customHeight="1">
      <c r="A3579" s="13" t="s">
        <v>213</v>
      </c>
      <c r="B3579" s="13" t="str">
        <f>IFERROR(__xludf.DUMMYFUNCTION("REGEXREPLACE(A3579, ""\d"", """")"),"         Тюменская область")</f>
        <v>         Тюменская область</v>
      </c>
      <c r="C3579" s="14" t="str">
        <f t="shared" si="15"/>
        <v>Тюменская область</v>
      </c>
      <c r="D3579" s="3">
        <f t="shared" si="16"/>
        <v>2</v>
      </c>
      <c r="E3579" s="15" t="s">
        <v>38</v>
      </c>
      <c r="F3579" s="13" t="str">
        <f>IFERROR(__xludf.DUMMYFUNCTION("REGEXEXTRACT(E3579, ""[А-Яа-я].*"")"),"все виды транспортных несчастных случаев")</f>
        <v>все виды транспортных несчастных случаев</v>
      </c>
      <c r="G3579" s="16">
        <f t="shared" si="17"/>
        <v>2</v>
      </c>
      <c r="H3579" s="13" t="s">
        <v>28</v>
      </c>
      <c r="I3579" s="13" t="str">
        <f>IFERROR(__xludf.DUMMYFUNCTION("REGEXREPLACE(H3579, "".*\s"", """")"),"человек")</f>
        <v>человек</v>
      </c>
      <c r="J3579" s="13" t="s">
        <v>29</v>
      </c>
      <c r="K3579" s="17" t="str">
        <f>IFERROR(__xludf.DUMMYFUNCTION("REGEXREPLACE(J3579, ""^[\d\s]+"", """")"),"значение показателя за год")</f>
        <v>значение показателя за год</v>
      </c>
      <c r="L3579" s="16">
        <f t="shared" si="18"/>
        <v>2</v>
      </c>
      <c r="M3579" s="13" t="s">
        <v>30</v>
      </c>
      <c r="N3579" s="13" t="str">
        <f>IFERROR(__xludf.DUMMYFUNCTION("REGEXEXTRACT(M3579, "" (.+)$"")"),"все население")</f>
        <v>все население</v>
      </c>
      <c r="O3579" s="18">
        <v>755.0</v>
      </c>
      <c r="P3579" s="18">
        <v>635.0</v>
      </c>
      <c r="Q3579" s="18">
        <v>528.0</v>
      </c>
      <c r="R3579" s="18">
        <v>573.0</v>
      </c>
      <c r="S3579" s="18">
        <v>488.0</v>
      </c>
      <c r="T3579" s="18">
        <v>387.0</v>
      </c>
      <c r="U3579" s="18">
        <v>386.0</v>
      </c>
      <c r="V3579" s="18">
        <v>409.0</v>
      </c>
      <c r="W3579" s="18">
        <v>387.0</v>
      </c>
      <c r="X3579" s="18">
        <v>347.0</v>
      </c>
      <c r="Y3579" s="18">
        <v>388.0</v>
      </c>
      <c r="Z3579" s="19">
        <f t="shared" si="6"/>
        <v>5283</v>
      </c>
      <c r="AA3579" s="19" t="str">
        <f t="shared" si="19"/>
        <v/>
      </c>
      <c r="AB3579" s="19" t="str">
        <f t="shared" si="8"/>
        <v/>
      </c>
      <c r="AC3579" s="19">
        <f t="shared" si="20"/>
        <v>480.2727273</v>
      </c>
      <c r="AD3579" s="19">
        <f t="shared" si="21"/>
        <v>387</v>
      </c>
      <c r="AE3579" s="19" t="str">
        <f t="shared" si="22"/>
        <v>Нет моды</v>
      </c>
      <c r="AF3579" s="19">
        <f t="shared" si="23"/>
        <v>347</v>
      </c>
      <c r="AG3579" s="19">
        <f t="shared" si="24"/>
        <v>755</v>
      </c>
      <c r="AH3579" s="20" t="str">
        <f t="shared" si="14"/>
        <v/>
      </c>
      <c r="AI3579" s="21"/>
      <c r="AJ3579" s="21"/>
      <c r="AK3579" s="21"/>
      <c r="AL3579" s="22">
        <f t="shared" si="25"/>
        <v>1</v>
      </c>
    </row>
    <row r="3580" ht="12.75" customHeight="1">
      <c r="A3580" s="13" t="s">
        <v>213</v>
      </c>
      <c r="B3580" s="13" t="str">
        <f>IFERROR(__xludf.DUMMYFUNCTION("REGEXREPLACE(A3580, ""\d"", """")"),"         Тюменская область")</f>
        <v>         Тюменская область</v>
      </c>
      <c r="C3580" s="14" t="str">
        <f t="shared" si="15"/>
        <v>Тюменская область</v>
      </c>
      <c r="D3580" s="3">
        <f t="shared" si="16"/>
        <v>2</v>
      </c>
      <c r="E3580" s="15" t="s">
        <v>38</v>
      </c>
      <c r="F3580" s="13" t="str">
        <f>IFERROR(__xludf.DUMMYFUNCTION("REGEXEXTRACT(E3580, ""[А-Яа-я].*"")"),"все виды транспортных несчастных случаев")</f>
        <v>все виды транспортных несчастных случаев</v>
      </c>
      <c r="G3580" s="16">
        <f t="shared" si="17"/>
        <v>2</v>
      </c>
      <c r="H3580" s="13" t="s">
        <v>28</v>
      </c>
      <c r="I3580" s="13" t="str">
        <f>IFERROR(__xludf.DUMMYFUNCTION("REGEXREPLACE(H3580, "".*\s"", """")"),"человек")</f>
        <v>человек</v>
      </c>
      <c r="J3580" s="13" t="s">
        <v>29</v>
      </c>
      <c r="K3580" s="17" t="str">
        <f>IFERROR(__xludf.DUMMYFUNCTION("REGEXREPLACE(J3580, ""^[\d\s]+"", """")"),"значение показателя за год")</f>
        <v>значение показателя за год</v>
      </c>
      <c r="L3580" s="16">
        <f t="shared" si="18"/>
        <v>2</v>
      </c>
      <c r="M3580" s="13" t="s">
        <v>31</v>
      </c>
      <c r="N3580" s="13" t="str">
        <f>IFERROR(__xludf.DUMMYFUNCTION("REGEXEXTRACT(M3580, "" (.+)$"")"),"городское население")</f>
        <v>городское население</v>
      </c>
      <c r="O3580" s="18">
        <v>550.0</v>
      </c>
      <c r="P3580" s="18">
        <v>487.0</v>
      </c>
      <c r="Q3580" s="18">
        <v>377.0</v>
      </c>
      <c r="R3580" s="18">
        <v>427.0</v>
      </c>
      <c r="S3580" s="18">
        <v>337.0</v>
      </c>
      <c r="T3580" s="18">
        <v>260.0</v>
      </c>
      <c r="U3580" s="18">
        <v>279.0</v>
      </c>
      <c r="V3580" s="18">
        <v>299.0</v>
      </c>
      <c r="W3580" s="18">
        <v>277.0</v>
      </c>
      <c r="X3580" s="18">
        <v>240.0</v>
      </c>
      <c r="Y3580" s="18">
        <v>285.0</v>
      </c>
      <c r="Z3580" s="19" t="str">
        <f t="shared" si="6"/>
        <v/>
      </c>
      <c r="AA3580" s="19">
        <f t="shared" si="19"/>
        <v>3818</v>
      </c>
      <c r="AB3580" s="19" t="str">
        <f t="shared" si="8"/>
        <v/>
      </c>
      <c r="AC3580" s="19">
        <f t="shared" si="20"/>
        <v>347.0909091</v>
      </c>
      <c r="AD3580" s="19">
        <f t="shared" si="21"/>
        <v>387</v>
      </c>
      <c r="AE3580" s="19" t="str">
        <f t="shared" si="22"/>
        <v>Нет моды</v>
      </c>
      <c r="AF3580" s="19">
        <f t="shared" si="23"/>
        <v>240</v>
      </c>
      <c r="AG3580" s="19">
        <f t="shared" si="24"/>
        <v>550</v>
      </c>
      <c r="AH3580" s="20" t="str">
        <f t="shared" si="14"/>
        <v/>
      </c>
      <c r="AI3580" s="21"/>
      <c r="AJ3580" s="21"/>
      <c r="AK3580" s="21"/>
      <c r="AL3580" s="22">
        <f t="shared" si="25"/>
        <v>1</v>
      </c>
    </row>
    <row r="3581" ht="12.75" customHeight="1">
      <c r="A3581" s="13" t="s">
        <v>213</v>
      </c>
      <c r="B3581" s="13" t="str">
        <f>IFERROR(__xludf.DUMMYFUNCTION("REGEXREPLACE(A3581, ""\d"", """")"),"         Тюменская область")</f>
        <v>         Тюменская область</v>
      </c>
      <c r="C3581" s="14" t="str">
        <f t="shared" si="15"/>
        <v>Тюменская область</v>
      </c>
      <c r="D3581" s="3">
        <f t="shared" si="16"/>
        <v>2</v>
      </c>
      <c r="E3581" s="15" t="s">
        <v>38</v>
      </c>
      <c r="F3581" s="13" t="str">
        <f>IFERROR(__xludf.DUMMYFUNCTION("REGEXEXTRACT(E3581, ""[А-Яа-я].*"")"),"все виды транспортных несчастных случаев")</f>
        <v>все виды транспортных несчастных случаев</v>
      </c>
      <c r="G3581" s="16">
        <f t="shared" si="17"/>
        <v>2</v>
      </c>
      <c r="H3581" s="13" t="s">
        <v>28</v>
      </c>
      <c r="I3581" s="13" t="str">
        <f>IFERROR(__xludf.DUMMYFUNCTION("REGEXREPLACE(H3581, "".*\s"", """")"),"человек")</f>
        <v>человек</v>
      </c>
      <c r="J3581" s="13" t="s">
        <v>29</v>
      </c>
      <c r="K3581" s="17" t="str">
        <f>IFERROR(__xludf.DUMMYFUNCTION("REGEXREPLACE(J3581, ""^[\d\s]+"", """")"),"значение показателя за год")</f>
        <v>значение показателя за год</v>
      </c>
      <c r="L3581" s="16">
        <f t="shared" si="18"/>
        <v>2</v>
      </c>
      <c r="M3581" s="13" t="s">
        <v>32</v>
      </c>
      <c r="N3581" s="13" t="str">
        <f>IFERROR(__xludf.DUMMYFUNCTION("REGEXEXTRACT(M3581, "" (.+)$"")"),"сельское население")</f>
        <v>сельское население</v>
      </c>
      <c r="O3581" s="18">
        <v>205.0</v>
      </c>
      <c r="P3581" s="18">
        <v>148.0</v>
      </c>
      <c r="Q3581" s="18">
        <v>151.0</v>
      </c>
      <c r="R3581" s="18">
        <v>146.0</v>
      </c>
      <c r="S3581" s="18">
        <v>151.0</v>
      </c>
      <c r="T3581" s="18">
        <v>127.0</v>
      </c>
      <c r="U3581" s="18">
        <v>107.0</v>
      </c>
      <c r="V3581" s="18">
        <v>110.0</v>
      </c>
      <c r="W3581" s="18">
        <v>110.0</v>
      </c>
      <c r="X3581" s="18">
        <v>107.0</v>
      </c>
      <c r="Y3581" s="18">
        <v>103.0</v>
      </c>
      <c r="Z3581" s="19" t="str">
        <f t="shared" si="6"/>
        <v/>
      </c>
      <c r="AA3581" s="19" t="str">
        <f t="shared" si="19"/>
        <v/>
      </c>
      <c r="AB3581" s="19">
        <f t="shared" si="8"/>
        <v>1465</v>
      </c>
      <c r="AC3581" s="19">
        <f t="shared" si="20"/>
        <v>133.1818182</v>
      </c>
      <c r="AD3581" s="19">
        <f t="shared" si="21"/>
        <v>222.5</v>
      </c>
      <c r="AE3581" s="19" t="str">
        <f t="shared" si="22"/>
        <v>Нет моды</v>
      </c>
      <c r="AF3581" s="19">
        <f t="shared" si="23"/>
        <v>103</v>
      </c>
      <c r="AG3581" s="19">
        <f t="shared" si="24"/>
        <v>205</v>
      </c>
      <c r="AH3581" s="20" t="str">
        <f t="shared" si="14"/>
        <v>Город: 72%; Село: 28%</v>
      </c>
      <c r="AI3581" s="21"/>
      <c r="AJ3581" s="21"/>
      <c r="AK3581" s="21"/>
      <c r="AL3581" s="22">
        <f t="shared" si="25"/>
        <v>1</v>
      </c>
    </row>
    <row r="3582" ht="12.75" customHeight="1">
      <c r="A3582" s="13" t="s">
        <v>213</v>
      </c>
      <c r="B3582" s="13" t="str">
        <f>IFERROR(__xludf.DUMMYFUNCTION("REGEXREPLACE(A3582, ""\d"", """")"),"         Тюменская область")</f>
        <v>         Тюменская область</v>
      </c>
      <c r="C3582" s="14" t="str">
        <f t="shared" si="15"/>
        <v>Тюменская область</v>
      </c>
      <c r="D3582" s="3">
        <f t="shared" si="16"/>
        <v>2</v>
      </c>
      <c r="E3582" s="15" t="s">
        <v>39</v>
      </c>
      <c r="F3582" s="13" t="str">
        <f>IFERROR(__xludf.DUMMYFUNCTION("REGEXEXTRACT(E3582, ""[А-Яа-я].*"")"),"Всего умерших")</f>
        <v>Всего умерших</v>
      </c>
      <c r="G3582" s="16">
        <f t="shared" si="17"/>
        <v>2</v>
      </c>
      <c r="H3582" s="13" t="s">
        <v>28</v>
      </c>
      <c r="I3582" s="13" t="str">
        <f>IFERROR(__xludf.DUMMYFUNCTION("REGEXREPLACE(H3582, "".*\s"", """")"),"человек")</f>
        <v>человек</v>
      </c>
      <c r="J3582" s="13" t="s">
        <v>29</v>
      </c>
      <c r="K3582" s="17" t="str">
        <f>IFERROR(__xludf.DUMMYFUNCTION("REGEXREPLACE(J3582, ""^[\d\s]+"", """")"),"значение показателя за год")</f>
        <v>значение показателя за год</v>
      </c>
      <c r="L3582" s="16">
        <f t="shared" si="18"/>
        <v>2</v>
      </c>
      <c r="M3582" s="13" t="s">
        <v>30</v>
      </c>
      <c r="N3582" s="13" t="str">
        <f>IFERROR(__xludf.DUMMYFUNCTION("REGEXEXTRACT(M3582, "" (.+)$"")"),"все население")</f>
        <v>все население</v>
      </c>
      <c r="O3582" s="18">
        <v>28861.0</v>
      </c>
      <c r="P3582" s="18">
        <v>29534.0</v>
      </c>
      <c r="Q3582" s="18">
        <v>29810.0</v>
      </c>
      <c r="R3582" s="18">
        <v>29730.0</v>
      </c>
      <c r="S3582" s="18">
        <v>28870.0</v>
      </c>
      <c r="T3582" s="18">
        <v>29424.0</v>
      </c>
      <c r="U3582" s="18">
        <v>28750.0</v>
      </c>
      <c r="V3582" s="18">
        <v>34964.0</v>
      </c>
      <c r="W3582" s="18">
        <v>39417.0</v>
      </c>
      <c r="X3582" s="18">
        <v>31119.0</v>
      </c>
      <c r="Y3582" s="18">
        <v>29553.0</v>
      </c>
      <c r="Z3582" s="19">
        <f t="shared" si="6"/>
        <v>340032</v>
      </c>
      <c r="AA3582" s="19" t="str">
        <f t="shared" si="19"/>
        <v/>
      </c>
      <c r="AB3582" s="19" t="str">
        <f t="shared" si="8"/>
        <v/>
      </c>
      <c r="AC3582" s="19">
        <f t="shared" si="20"/>
        <v>30912</v>
      </c>
      <c r="AD3582" s="19">
        <f t="shared" si="21"/>
        <v>14477.5</v>
      </c>
      <c r="AE3582" s="19" t="str">
        <f t="shared" si="22"/>
        <v>Нет моды</v>
      </c>
      <c r="AF3582" s="19">
        <f t="shared" si="23"/>
        <v>28750</v>
      </c>
      <c r="AG3582" s="19">
        <f t="shared" si="24"/>
        <v>39417</v>
      </c>
      <c r="AH3582" s="20" t="str">
        <f t="shared" si="14"/>
        <v/>
      </c>
      <c r="AI3582" s="21"/>
      <c r="AJ3582" s="21"/>
      <c r="AK3582" s="21"/>
      <c r="AL3582" s="22">
        <f t="shared" si="25"/>
        <v>1</v>
      </c>
    </row>
    <row r="3583" ht="12.75" customHeight="1">
      <c r="A3583" s="13" t="s">
        <v>213</v>
      </c>
      <c r="B3583" s="13" t="str">
        <f>IFERROR(__xludf.DUMMYFUNCTION("REGEXREPLACE(A3583, ""\d"", """")"),"         Тюменская область")</f>
        <v>         Тюменская область</v>
      </c>
      <c r="C3583" s="14" t="str">
        <f t="shared" si="15"/>
        <v>Тюменская область</v>
      </c>
      <c r="D3583" s="3">
        <f t="shared" si="16"/>
        <v>2</v>
      </c>
      <c r="E3583" s="15" t="s">
        <v>39</v>
      </c>
      <c r="F3583" s="13" t="str">
        <f>IFERROR(__xludf.DUMMYFUNCTION("REGEXEXTRACT(E3583, ""[А-Яа-я].*"")"),"Всего умерших")</f>
        <v>Всего умерших</v>
      </c>
      <c r="G3583" s="16">
        <f t="shared" si="17"/>
        <v>2</v>
      </c>
      <c r="H3583" s="13" t="s">
        <v>28</v>
      </c>
      <c r="I3583" s="13" t="str">
        <f>IFERROR(__xludf.DUMMYFUNCTION("REGEXREPLACE(H3583, "".*\s"", """")"),"человек")</f>
        <v>человек</v>
      </c>
      <c r="J3583" s="13" t="s">
        <v>29</v>
      </c>
      <c r="K3583" s="17" t="str">
        <f>IFERROR(__xludf.DUMMYFUNCTION("REGEXREPLACE(J3583, ""^[\d\s]+"", """")"),"значение показателя за год")</f>
        <v>значение показателя за год</v>
      </c>
      <c r="L3583" s="16">
        <f t="shared" si="18"/>
        <v>2</v>
      </c>
      <c r="M3583" s="13" t="s">
        <v>31</v>
      </c>
      <c r="N3583" s="13" t="str">
        <f>IFERROR(__xludf.DUMMYFUNCTION("REGEXEXTRACT(M3583, "" (.+)$"")"),"городское население")</f>
        <v>городское население</v>
      </c>
      <c r="O3583" s="18">
        <v>19606.0</v>
      </c>
      <c r="P3583" s="18">
        <v>20565.0</v>
      </c>
      <c r="Q3583" s="18">
        <v>20791.0</v>
      </c>
      <c r="R3583" s="18">
        <v>20805.0</v>
      </c>
      <c r="S3583" s="18">
        <v>20421.0</v>
      </c>
      <c r="T3583" s="18">
        <v>20917.0</v>
      </c>
      <c r="U3583" s="18">
        <v>20556.0</v>
      </c>
      <c r="V3583" s="18">
        <v>25536.0</v>
      </c>
      <c r="W3583" s="18">
        <v>28988.0</v>
      </c>
      <c r="X3583" s="18">
        <v>22633.0</v>
      </c>
      <c r="Y3583" s="18">
        <v>21563.0</v>
      </c>
      <c r="Z3583" s="19" t="str">
        <f t="shared" si="6"/>
        <v/>
      </c>
      <c r="AA3583" s="19">
        <f t="shared" si="19"/>
        <v>242381</v>
      </c>
      <c r="AB3583" s="19" t="str">
        <f t="shared" si="8"/>
        <v/>
      </c>
      <c r="AC3583" s="19">
        <f t="shared" si="20"/>
        <v>22034.63636</v>
      </c>
      <c r="AD3583" s="19">
        <f t="shared" si="21"/>
        <v>28805.5</v>
      </c>
      <c r="AE3583" s="19" t="str">
        <f t="shared" si="22"/>
        <v>Нет моды</v>
      </c>
      <c r="AF3583" s="19">
        <f t="shared" si="23"/>
        <v>19606</v>
      </c>
      <c r="AG3583" s="19">
        <f t="shared" si="24"/>
        <v>28988</v>
      </c>
      <c r="AH3583" s="20" t="str">
        <f t="shared" si="14"/>
        <v/>
      </c>
      <c r="AI3583" s="21"/>
      <c r="AJ3583" s="21"/>
      <c r="AK3583" s="21"/>
      <c r="AL3583" s="22">
        <f t="shared" si="25"/>
        <v>1</v>
      </c>
    </row>
    <row r="3584" ht="12.75" customHeight="1">
      <c r="A3584" s="13" t="s">
        <v>213</v>
      </c>
      <c r="B3584" s="13" t="str">
        <f>IFERROR(__xludf.DUMMYFUNCTION("REGEXREPLACE(A3584, ""\d"", """")"),"         Тюменская область")</f>
        <v>         Тюменская область</v>
      </c>
      <c r="C3584" s="14" t="str">
        <f t="shared" si="15"/>
        <v>Тюменская область</v>
      </c>
      <c r="D3584" s="3">
        <f t="shared" si="16"/>
        <v>2</v>
      </c>
      <c r="E3584" s="15" t="s">
        <v>39</v>
      </c>
      <c r="F3584" s="13" t="str">
        <f>IFERROR(__xludf.DUMMYFUNCTION("REGEXEXTRACT(E3584, ""[А-Яа-я].*"")"),"Всего умерших")</f>
        <v>Всего умерших</v>
      </c>
      <c r="G3584" s="16">
        <f t="shared" si="17"/>
        <v>2</v>
      </c>
      <c r="H3584" s="13" t="s">
        <v>28</v>
      </c>
      <c r="I3584" s="13" t="str">
        <f>IFERROR(__xludf.DUMMYFUNCTION("REGEXREPLACE(H3584, "".*\s"", """")"),"человек")</f>
        <v>человек</v>
      </c>
      <c r="J3584" s="13" t="s">
        <v>29</v>
      </c>
      <c r="K3584" s="17" t="str">
        <f>IFERROR(__xludf.DUMMYFUNCTION("REGEXREPLACE(J3584, ""^[\d\s]+"", """")"),"значение показателя за год")</f>
        <v>значение показателя за год</v>
      </c>
      <c r="L3584" s="16">
        <f t="shared" si="18"/>
        <v>2</v>
      </c>
      <c r="M3584" s="13" t="s">
        <v>32</v>
      </c>
      <c r="N3584" s="13" t="str">
        <f>IFERROR(__xludf.DUMMYFUNCTION("REGEXEXTRACT(M3584, "" (.+)$"")"),"сельское население")</f>
        <v>сельское население</v>
      </c>
      <c r="O3584" s="18">
        <v>9255.0</v>
      </c>
      <c r="P3584" s="18">
        <v>8969.0</v>
      </c>
      <c r="Q3584" s="18">
        <v>9019.0</v>
      </c>
      <c r="R3584" s="18">
        <v>8925.0</v>
      </c>
      <c r="S3584" s="18">
        <v>8449.0</v>
      </c>
      <c r="T3584" s="18">
        <v>8507.0</v>
      </c>
      <c r="U3584" s="18">
        <v>8194.0</v>
      </c>
      <c r="V3584" s="18">
        <v>9428.0</v>
      </c>
      <c r="W3584" s="18">
        <v>10429.0</v>
      </c>
      <c r="X3584" s="18">
        <v>8486.0</v>
      </c>
      <c r="Y3584" s="18">
        <v>7990.0</v>
      </c>
      <c r="Z3584" s="19" t="str">
        <f t="shared" si="6"/>
        <v/>
      </c>
      <c r="AA3584" s="19" t="str">
        <f t="shared" si="19"/>
        <v/>
      </c>
      <c r="AB3584" s="19">
        <f t="shared" si="8"/>
        <v>97651</v>
      </c>
      <c r="AC3584" s="19">
        <f t="shared" si="20"/>
        <v>8877.363636</v>
      </c>
      <c r="AD3584" s="19">
        <f t="shared" si="21"/>
        <v>15017.5</v>
      </c>
      <c r="AE3584" s="19" t="str">
        <f t="shared" si="22"/>
        <v>Нет моды</v>
      </c>
      <c r="AF3584" s="19">
        <f t="shared" si="23"/>
        <v>7990</v>
      </c>
      <c r="AG3584" s="19">
        <f t="shared" si="24"/>
        <v>10429</v>
      </c>
      <c r="AH3584" s="20" t="str">
        <f t="shared" si="14"/>
        <v>Город: 71%; Село: 29%</v>
      </c>
      <c r="AI3584" s="21"/>
      <c r="AJ3584" s="21"/>
      <c r="AK3584" s="21"/>
      <c r="AL3584" s="22">
        <f t="shared" si="25"/>
        <v>1</v>
      </c>
    </row>
    <row r="3585" ht="12.75" customHeight="1">
      <c r="A3585" s="13" t="s">
        <v>213</v>
      </c>
      <c r="B3585" s="13" t="str">
        <f>IFERROR(__xludf.DUMMYFUNCTION("REGEXREPLACE(A3585, ""\d"", """")"),"         Тюменская область")</f>
        <v>         Тюменская область</v>
      </c>
      <c r="C3585" s="14" t="str">
        <f t="shared" si="15"/>
        <v>Тюменская область</v>
      </c>
      <c r="D3585" s="3">
        <f t="shared" si="16"/>
        <v>2</v>
      </c>
      <c r="E3585" s="15" t="s">
        <v>40</v>
      </c>
      <c r="F3585" s="13" t="str">
        <f>IFERROR(__xludf.DUMMYFUNCTION("REGEXEXTRACT(E3585, ""[А-Яа-я].*"")"),"Злокачественные новообразования")</f>
        <v>Злокачественные новообразования</v>
      </c>
      <c r="G3585" s="16">
        <f t="shared" si="17"/>
        <v>2</v>
      </c>
      <c r="H3585" s="13" t="s">
        <v>28</v>
      </c>
      <c r="I3585" s="13" t="str">
        <f>IFERROR(__xludf.DUMMYFUNCTION("REGEXREPLACE(H3585, "".*\s"", """")"),"человек")</f>
        <v>человек</v>
      </c>
      <c r="J3585" s="13" t="s">
        <v>29</v>
      </c>
      <c r="K3585" s="17" t="str">
        <f>IFERROR(__xludf.DUMMYFUNCTION("REGEXREPLACE(J3585, ""^[\d\s]+"", """")"),"значение показателя за год")</f>
        <v>значение показателя за год</v>
      </c>
      <c r="L3585" s="16">
        <f t="shared" si="18"/>
        <v>2</v>
      </c>
      <c r="M3585" s="13" t="s">
        <v>30</v>
      </c>
      <c r="N3585" s="13" t="str">
        <f>IFERROR(__xludf.DUMMYFUNCTION("REGEXEXTRACT(M3585, "" (.+)$"")"),"все население")</f>
        <v>все население</v>
      </c>
      <c r="O3585" s="18">
        <v>4029.0</v>
      </c>
      <c r="P3585" s="18">
        <v>4122.0</v>
      </c>
      <c r="Q3585" s="18">
        <v>4303.0</v>
      </c>
      <c r="R3585" s="18">
        <v>4254.0</v>
      </c>
      <c r="S3585" s="18">
        <v>4313.0</v>
      </c>
      <c r="T3585" s="18">
        <v>4627.0</v>
      </c>
      <c r="U3585" s="18">
        <v>4450.0</v>
      </c>
      <c r="V3585" s="18">
        <v>4729.0</v>
      </c>
      <c r="W3585" s="18">
        <v>4864.0</v>
      </c>
      <c r="X3585" s="18">
        <v>5018.0</v>
      </c>
      <c r="Y3585" s="18">
        <v>5073.0</v>
      </c>
      <c r="Z3585" s="19">
        <f t="shared" si="6"/>
        <v>49782</v>
      </c>
      <c r="AA3585" s="19" t="str">
        <f t="shared" si="19"/>
        <v/>
      </c>
      <c r="AB3585" s="19" t="str">
        <f t="shared" si="8"/>
        <v/>
      </c>
      <c r="AC3585" s="19">
        <f t="shared" si="20"/>
        <v>4525.636364</v>
      </c>
      <c r="AD3585" s="19">
        <f t="shared" si="21"/>
        <v>6531.5</v>
      </c>
      <c r="AE3585" s="19" t="str">
        <f t="shared" si="22"/>
        <v>Нет моды</v>
      </c>
      <c r="AF3585" s="19">
        <f t="shared" si="23"/>
        <v>4029</v>
      </c>
      <c r="AG3585" s="19">
        <f t="shared" si="24"/>
        <v>5073</v>
      </c>
      <c r="AH3585" s="20" t="str">
        <f t="shared" si="14"/>
        <v/>
      </c>
      <c r="AI3585" s="21"/>
      <c r="AJ3585" s="21"/>
      <c r="AK3585" s="21"/>
      <c r="AL3585" s="22">
        <f t="shared" si="25"/>
        <v>1</v>
      </c>
    </row>
    <row r="3586" ht="12.75" customHeight="1">
      <c r="A3586" s="13" t="s">
        <v>213</v>
      </c>
      <c r="B3586" s="13" t="str">
        <f>IFERROR(__xludf.DUMMYFUNCTION("REGEXREPLACE(A3586, ""\d"", """")"),"         Тюменская область")</f>
        <v>         Тюменская область</v>
      </c>
      <c r="C3586" s="14" t="str">
        <f t="shared" si="15"/>
        <v>Тюменская область</v>
      </c>
      <c r="D3586" s="3">
        <f t="shared" si="16"/>
        <v>2</v>
      </c>
      <c r="E3586" s="15" t="s">
        <v>40</v>
      </c>
      <c r="F3586" s="13" t="str">
        <f>IFERROR(__xludf.DUMMYFUNCTION("REGEXEXTRACT(E3586, ""[А-Яа-я].*"")"),"Злокачественные новообразования")</f>
        <v>Злокачественные новообразования</v>
      </c>
      <c r="G3586" s="16">
        <f t="shared" si="17"/>
        <v>2</v>
      </c>
      <c r="H3586" s="13" t="s">
        <v>28</v>
      </c>
      <c r="I3586" s="13" t="str">
        <f>IFERROR(__xludf.DUMMYFUNCTION("REGEXREPLACE(H3586, "".*\s"", """")"),"человек")</f>
        <v>человек</v>
      </c>
      <c r="J3586" s="13" t="s">
        <v>29</v>
      </c>
      <c r="K3586" s="17" t="str">
        <f>IFERROR(__xludf.DUMMYFUNCTION("REGEXREPLACE(J3586, ""^[\d\s]+"", """")"),"значение показателя за год")</f>
        <v>значение показателя за год</v>
      </c>
      <c r="L3586" s="16">
        <f t="shared" si="18"/>
        <v>2</v>
      </c>
      <c r="M3586" s="13" t="s">
        <v>31</v>
      </c>
      <c r="N3586" s="13" t="str">
        <f>IFERROR(__xludf.DUMMYFUNCTION("REGEXEXTRACT(M3586, "" (.+)$"")"),"городское население")</f>
        <v>городское население</v>
      </c>
      <c r="O3586" s="18">
        <v>3043.0</v>
      </c>
      <c r="P3586" s="18">
        <v>3175.0</v>
      </c>
      <c r="Q3586" s="18">
        <v>3261.0</v>
      </c>
      <c r="R3586" s="18">
        <v>3312.0</v>
      </c>
      <c r="S3586" s="18">
        <v>3362.0</v>
      </c>
      <c r="T3586" s="18">
        <v>3628.0</v>
      </c>
      <c r="U3586" s="18">
        <v>3496.0</v>
      </c>
      <c r="V3586" s="18">
        <v>3644.0</v>
      </c>
      <c r="W3586" s="18">
        <v>3784.0</v>
      </c>
      <c r="X3586" s="18">
        <v>3966.0</v>
      </c>
      <c r="Y3586" s="18">
        <v>4064.0</v>
      </c>
      <c r="Z3586" s="19" t="str">
        <f t="shared" si="6"/>
        <v/>
      </c>
      <c r="AA3586" s="19">
        <f t="shared" si="19"/>
        <v>38735</v>
      </c>
      <c r="AB3586" s="19" t="str">
        <f t="shared" si="8"/>
        <v/>
      </c>
      <c r="AC3586" s="19">
        <f t="shared" si="20"/>
        <v>3521.363636</v>
      </c>
      <c r="AD3586" s="19">
        <f t="shared" si="21"/>
        <v>4046.5</v>
      </c>
      <c r="AE3586" s="19" t="str">
        <f t="shared" si="22"/>
        <v>Нет моды</v>
      </c>
      <c r="AF3586" s="19">
        <f t="shared" si="23"/>
        <v>3043</v>
      </c>
      <c r="AG3586" s="19">
        <f t="shared" si="24"/>
        <v>4064</v>
      </c>
      <c r="AH3586" s="20" t="str">
        <f t="shared" si="14"/>
        <v/>
      </c>
      <c r="AI3586" s="21"/>
      <c r="AJ3586" s="21"/>
      <c r="AK3586" s="21"/>
      <c r="AL3586" s="22">
        <f t="shared" si="25"/>
        <v>1</v>
      </c>
    </row>
    <row r="3587" ht="12.75" customHeight="1">
      <c r="A3587" s="13" t="s">
        <v>213</v>
      </c>
      <c r="B3587" s="13" t="str">
        <f>IFERROR(__xludf.DUMMYFUNCTION("REGEXREPLACE(A3587, ""\d"", """")"),"         Тюменская область")</f>
        <v>         Тюменская область</v>
      </c>
      <c r="C3587" s="14" t="str">
        <f t="shared" si="15"/>
        <v>Тюменская область</v>
      </c>
      <c r="D3587" s="3">
        <f t="shared" si="16"/>
        <v>2</v>
      </c>
      <c r="E3587" s="15" t="s">
        <v>40</v>
      </c>
      <c r="F3587" s="13" t="str">
        <f>IFERROR(__xludf.DUMMYFUNCTION("REGEXEXTRACT(E3587, ""[А-Яа-я].*"")"),"Злокачественные новообразования")</f>
        <v>Злокачественные новообразования</v>
      </c>
      <c r="G3587" s="16">
        <f t="shared" si="17"/>
        <v>2</v>
      </c>
      <c r="H3587" s="13" t="s">
        <v>28</v>
      </c>
      <c r="I3587" s="13" t="str">
        <f>IFERROR(__xludf.DUMMYFUNCTION("REGEXREPLACE(H3587, "".*\s"", """")"),"человек")</f>
        <v>человек</v>
      </c>
      <c r="J3587" s="13" t="s">
        <v>29</v>
      </c>
      <c r="K3587" s="17" t="str">
        <f>IFERROR(__xludf.DUMMYFUNCTION("REGEXREPLACE(J3587, ""^[\d\s]+"", """")"),"значение показателя за год")</f>
        <v>значение показателя за год</v>
      </c>
      <c r="L3587" s="16">
        <f t="shared" si="18"/>
        <v>2</v>
      </c>
      <c r="M3587" s="13" t="s">
        <v>32</v>
      </c>
      <c r="N3587" s="13" t="str">
        <f>IFERROR(__xludf.DUMMYFUNCTION("REGEXEXTRACT(M3587, "" (.+)$"")"),"сельское население")</f>
        <v>сельское население</v>
      </c>
      <c r="O3587" s="18">
        <v>986.0</v>
      </c>
      <c r="P3587" s="18">
        <v>947.0</v>
      </c>
      <c r="Q3587" s="18">
        <v>1042.0</v>
      </c>
      <c r="R3587" s="18">
        <v>942.0</v>
      </c>
      <c r="S3587" s="18">
        <v>951.0</v>
      </c>
      <c r="T3587" s="18">
        <v>999.0</v>
      </c>
      <c r="U3587" s="18">
        <v>954.0</v>
      </c>
      <c r="V3587" s="18">
        <v>1085.0</v>
      </c>
      <c r="W3587" s="18">
        <v>1080.0</v>
      </c>
      <c r="X3587" s="18">
        <v>1052.0</v>
      </c>
      <c r="Y3587" s="18">
        <v>1009.0</v>
      </c>
      <c r="Z3587" s="19" t="str">
        <f t="shared" si="6"/>
        <v/>
      </c>
      <c r="AA3587" s="19" t="str">
        <f t="shared" si="19"/>
        <v/>
      </c>
      <c r="AB3587" s="19">
        <f t="shared" si="8"/>
        <v>11047</v>
      </c>
      <c r="AC3587" s="19">
        <f t="shared" si="20"/>
        <v>1004.272727</v>
      </c>
      <c r="AD3587" s="19">
        <f t="shared" si="21"/>
        <v>2064</v>
      </c>
      <c r="AE3587" s="19" t="str">
        <f t="shared" si="22"/>
        <v>Нет моды</v>
      </c>
      <c r="AF3587" s="19">
        <f t="shared" si="23"/>
        <v>942</v>
      </c>
      <c r="AG3587" s="19">
        <f t="shared" si="24"/>
        <v>1085</v>
      </c>
      <c r="AH3587" s="20" t="str">
        <f t="shared" si="14"/>
        <v>Город: 78%; Село: 22%</v>
      </c>
      <c r="AI3587" s="21"/>
      <c r="AJ3587" s="21"/>
      <c r="AK3587" s="21"/>
      <c r="AL3587" s="22">
        <f t="shared" si="25"/>
        <v>1</v>
      </c>
    </row>
    <row r="3588" ht="12.75" customHeight="1">
      <c r="A3588" s="13" t="s">
        <v>213</v>
      </c>
      <c r="B3588" s="13" t="str">
        <f>IFERROR(__xludf.DUMMYFUNCTION("REGEXREPLACE(A3588, ""\d"", """")"),"         Тюменская область")</f>
        <v>         Тюменская область</v>
      </c>
      <c r="C3588" s="14" t="str">
        <f t="shared" si="15"/>
        <v>Тюменская область</v>
      </c>
      <c r="D3588" s="3">
        <f t="shared" si="16"/>
        <v>2</v>
      </c>
      <c r="E3588" s="15" t="s">
        <v>41</v>
      </c>
      <c r="F3588" s="13" t="str">
        <f>IFERROR(__xludf.DUMMYFUNCTION("REGEXEXTRACT(E3588, ""[А-Яа-я].*"")"),"Инфекционные и паразитарные болезни")</f>
        <v>Инфекционные и паразитарные болезни</v>
      </c>
      <c r="G3588" s="16">
        <f t="shared" si="17"/>
        <v>2</v>
      </c>
      <c r="H3588" s="13" t="s">
        <v>28</v>
      </c>
      <c r="I3588" s="13" t="str">
        <f>IFERROR(__xludf.DUMMYFUNCTION("REGEXREPLACE(H3588, "".*\s"", """")"),"человек")</f>
        <v>человек</v>
      </c>
      <c r="J3588" s="13" t="s">
        <v>29</v>
      </c>
      <c r="K3588" s="17" t="str">
        <f>IFERROR(__xludf.DUMMYFUNCTION("REGEXREPLACE(J3588, ""^[\d\s]+"", """")"),"значение показателя за год")</f>
        <v>значение показателя за год</v>
      </c>
      <c r="L3588" s="16">
        <f t="shared" si="18"/>
        <v>2</v>
      </c>
      <c r="M3588" s="13" t="s">
        <v>30</v>
      </c>
      <c r="N3588" s="13" t="str">
        <f>IFERROR(__xludf.DUMMYFUNCTION("REGEXEXTRACT(M3588, "" (.+)$"")"),"все население")</f>
        <v>все население</v>
      </c>
      <c r="O3588" s="18">
        <v>1027.0</v>
      </c>
      <c r="P3588" s="18">
        <v>1230.0</v>
      </c>
      <c r="Q3588" s="18">
        <v>1295.0</v>
      </c>
      <c r="R3588" s="18">
        <v>1226.0</v>
      </c>
      <c r="S3588" s="18">
        <v>1345.0</v>
      </c>
      <c r="T3588" s="18">
        <v>1268.0</v>
      </c>
      <c r="U3588" s="18">
        <v>1232.0</v>
      </c>
      <c r="V3588" s="18">
        <v>1178.0</v>
      </c>
      <c r="W3588" s="18">
        <v>856.0</v>
      </c>
      <c r="X3588" s="18">
        <v>855.0</v>
      </c>
      <c r="Y3588" s="18">
        <v>783.0</v>
      </c>
      <c r="Z3588" s="19">
        <f t="shared" si="6"/>
        <v>12295</v>
      </c>
      <c r="AA3588" s="19" t="str">
        <f t="shared" si="19"/>
        <v/>
      </c>
      <c r="AB3588" s="19" t="str">
        <f t="shared" si="8"/>
        <v/>
      </c>
      <c r="AC3588" s="19">
        <f t="shared" si="20"/>
        <v>1117.727273</v>
      </c>
      <c r="AD3588" s="19">
        <f t="shared" si="21"/>
        <v>1034.5</v>
      </c>
      <c r="AE3588" s="19" t="str">
        <f t="shared" si="22"/>
        <v>Нет моды</v>
      </c>
      <c r="AF3588" s="19">
        <f t="shared" si="23"/>
        <v>783</v>
      </c>
      <c r="AG3588" s="19">
        <f t="shared" si="24"/>
        <v>1345</v>
      </c>
      <c r="AH3588" s="20" t="str">
        <f t="shared" si="14"/>
        <v/>
      </c>
      <c r="AI3588" s="21"/>
      <c r="AJ3588" s="21"/>
      <c r="AK3588" s="21"/>
      <c r="AL3588" s="22">
        <f t="shared" si="25"/>
        <v>1</v>
      </c>
    </row>
    <row r="3589" ht="12.75" customHeight="1">
      <c r="A3589" s="13" t="s">
        <v>213</v>
      </c>
      <c r="B3589" s="13" t="str">
        <f>IFERROR(__xludf.DUMMYFUNCTION("REGEXREPLACE(A3589, ""\d"", """")"),"         Тюменская область")</f>
        <v>         Тюменская область</v>
      </c>
      <c r="C3589" s="14" t="str">
        <f t="shared" si="15"/>
        <v>Тюменская область</v>
      </c>
      <c r="D3589" s="3">
        <f t="shared" si="16"/>
        <v>2</v>
      </c>
      <c r="E3589" s="15" t="s">
        <v>41</v>
      </c>
      <c r="F3589" s="13" t="str">
        <f>IFERROR(__xludf.DUMMYFUNCTION("REGEXEXTRACT(E3589, ""[А-Яа-я].*"")"),"Инфекционные и паразитарные болезни")</f>
        <v>Инфекционные и паразитарные болезни</v>
      </c>
      <c r="G3589" s="16">
        <f t="shared" si="17"/>
        <v>2</v>
      </c>
      <c r="H3589" s="13" t="s">
        <v>28</v>
      </c>
      <c r="I3589" s="13" t="str">
        <f>IFERROR(__xludf.DUMMYFUNCTION("REGEXREPLACE(H3589, "".*\s"", """")"),"человек")</f>
        <v>человек</v>
      </c>
      <c r="J3589" s="13" t="s">
        <v>29</v>
      </c>
      <c r="K3589" s="17" t="str">
        <f>IFERROR(__xludf.DUMMYFUNCTION("REGEXREPLACE(J3589, ""^[\d\s]+"", """")"),"значение показателя за год")</f>
        <v>значение показателя за год</v>
      </c>
      <c r="L3589" s="16">
        <f t="shared" si="18"/>
        <v>2</v>
      </c>
      <c r="M3589" s="13" t="s">
        <v>31</v>
      </c>
      <c r="N3589" s="13" t="str">
        <f>IFERROR(__xludf.DUMMYFUNCTION("REGEXEXTRACT(M3589, "" (.+)$"")"),"городское население")</f>
        <v>городское население</v>
      </c>
      <c r="O3589" s="18">
        <v>789.0</v>
      </c>
      <c r="P3589" s="18">
        <v>993.0</v>
      </c>
      <c r="Q3589" s="18">
        <v>1015.0</v>
      </c>
      <c r="R3589" s="18">
        <v>966.0</v>
      </c>
      <c r="S3589" s="18">
        <v>1067.0</v>
      </c>
      <c r="T3589" s="18">
        <v>994.0</v>
      </c>
      <c r="U3589" s="18">
        <v>969.0</v>
      </c>
      <c r="V3589" s="18">
        <v>934.0</v>
      </c>
      <c r="W3589" s="18">
        <v>672.0</v>
      </c>
      <c r="X3589" s="18">
        <v>659.0</v>
      </c>
      <c r="Y3589" s="18">
        <v>623.0</v>
      </c>
      <c r="Z3589" s="19" t="str">
        <f t="shared" si="6"/>
        <v/>
      </c>
      <c r="AA3589" s="19">
        <f t="shared" si="19"/>
        <v>9681</v>
      </c>
      <c r="AB3589" s="19" t="str">
        <f t="shared" si="8"/>
        <v/>
      </c>
      <c r="AC3589" s="19">
        <f t="shared" si="20"/>
        <v>880.0909091</v>
      </c>
      <c r="AD3589" s="19">
        <f t="shared" si="21"/>
        <v>993.5</v>
      </c>
      <c r="AE3589" s="19" t="str">
        <f t="shared" si="22"/>
        <v>Нет моды</v>
      </c>
      <c r="AF3589" s="19">
        <f t="shared" si="23"/>
        <v>623</v>
      </c>
      <c r="AG3589" s="19">
        <f t="shared" si="24"/>
        <v>1067</v>
      </c>
      <c r="AH3589" s="20" t="str">
        <f t="shared" si="14"/>
        <v/>
      </c>
      <c r="AI3589" s="21"/>
      <c r="AJ3589" s="21"/>
      <c r="AK3589" s="21"/>
      <c r="AL3589" s="22">
        <f t="shared" si="25"/>
        <v>1</v>
      </c>
    </row>
    <row r="3590" ht="12.75" customHeight="1">
      <c r="A3590" s="13" t="s">
        <v>213</v>
      </c>
      <c r="B3590" s="13" t="str">
        <f>IFERROR(__xludf.DUMMYFUNCTION("REGEXREPLACE(A3590, ""\d"", """")"),"         Тюменская область")</f>
        <v>         Тюменская область</v>
      </c>
      <c r="C3590" s="14" t="str">
        <f t="shared" si="15"/>
        <v>Тюменская область</v>
      </c>
      <c r="D3590" s="3">
        <f t="shared" si="16"/>
        <v>2</v>
      </c>
      <c r="E3590" s="15" t="s">
        <v>41</v>
      </c>
      <c r="F3590" s="13" t="str">
        <f>IFERROR(__xludf.DUMMYFUNCTION("REGEXEXTRACT(E3590, ""[А-Яа-я].*"")"),"Инфекционные и паразитарные болезни")</f>
        <v>Инфекционные и паразитарные болезни</v>
      </c>
      <c r="G3590" s="16">
        <f t="shared" si="17"/>
        <v>2</v>
      </c>
      <c r="H3590" s="13" t="s">
        <v>28</v>
      </c>
      <c r="I3590" s="13" t="str">
        <f>IFERROR(__xludf.DUMMYFUNCTION("REGEXREPLACE(H3590, "".*\s"", """")"),"человек")</f>
        <v>человек</v>
      </c>
      <c r="J3590" s="13" t="s">
        <v>29</v>
      </c>
      <c r="K3590" s="17" t="str">
        <f>IFERROR(__xludf.DUMMYFUNCTION("REGEXREPLACE(J3590, ""^[\d\s]+"", """")"),"значение показателя за год")</f>
        <v>значение показателя за год</v>
      </c>
      <c r="L3590" s="16">
        <f t="shared" si="18"/>
        <v>2</v>
      </c>
      <c r="M3590" s="13" t="s">
        <v>32</v>
      </c>
      <c r="N3590" s="13" t="str">
        <f>IFERROR(__xludf.DUMMYFUNCTION("REGEXEXTRACT(M3590, "" (.+)$"")"),"сельское население")</f>
        <v>сельское население</v>
      </c>
      <c r="O3590" s="18">
        <v>238.0</v>
      </c>
      <c r="P3590" s="18">
        <v>237.0</v>
      </c>
      <c r="Q3590" s="18">
        <v>280.0</v>
      </c>
      <c r="R3590" s="18">
        <v>260.0</v>
      </c>
      <c r="S3590" s="18">
        <v>278.0</v>
      </c>
      <c r="T3590" s="18">
        <v>274.0</v>
      </c>
      <c r="U3590" s="18">
        <v>263.0</v>
      </c>
      <c r="V3590" s="18">
        <v>244.0</v>
      </c>
      <c r="W3590" s="18">
        <v>184.0</v>
      </c>
      <c r="X3590" s="18">
        <v>196.0</v>
      </c>
      <c r="Y3590" s="18">
        <v>160.0</v>
      </c>
      <c r="Z3590" s="19" t="str">
        <f t="shared" si="6"/>
        <v/>
      </c>
      <c r="AA3590" s="19" t="str">
        <f t="shared" si="19"/>
        <v/>
      </c>
      <c r="AB3590" s="19">
        <f t="shared" si="8"/>
        <v>2614</v>
      </c>
      <c r="AC3590" s="19">
        <f t="shared" si="20"/>
        <v>237.6363636</v>
      </c>
      <c r="AD3590" s="19">
        <f t="shared" si="21"/>
        <v>451.5</v>
      </c>
      <c r="AE3590" s="19" t="str">
        <f t="shared" si="22"/>
        <v>Нет моды</v>
      </c>
      <c r="AF3590" s="19">
        <f t="shared" si="23"/>
        <v>160</v>
      </c>
      <c r="AG3590" s="19">
        <f t="shared" si="24"/>
        <v>280</v>
      </c>
      <c r="AH3590" s="20" t="str">
        <f t="shared" si="14"/>
        <v>Город: 79%; Село: 21%</v>
      </c>
      <c r="AI3590" s="21"/>
      <c r="AJ3590" s="21"/>
      <c r="AK3590" s="21"/>
      <c r="AL3590" s="22">
        <f t="shared" si="25"/>
        <v>1</v>
      </c>
    </row>
    <row r="3591" ht="12.75" customHeight="1">
      <c r="A3591" s="13" t="s">
        <v>213</v>
      </c>
      <c r="B3591" s="13" t="str">
        <f>IFERROR(__xludf.DUMMYFUNCTION("REGEXREPLACE(A3591, ""\d"", """")"),"         Тюменская область")</f>
        <v>         Тюменская область</v>
      </c>
      <c r="C3591" s="14" t="str">
        <f t="shared" si="15"/>
        <v>Тюменская область</v>
      </c>
      <c r="D3591" s="3">
        <f t="shared" si="16"/>
        <v>2</v>
      </c>
      <c r="E3591" s="15" t="s">
        <v>42</v>
      </c>
      <c r="F3591" s="13" t="str">
        <f>IFERROR(__xludf.DUMMYFUNCTION("REGEXEXTRACT(E3591, ""[А-Яа-я].*"")"),"Ишемическая болезнь сердца")</f>
        <v>Ишемическая болезнь сердца</v>
      </c>
      <c r="G3591" s="16">
        <f t="shared" si="17"/>
        <v>2</v>
      </c>
      <c r="H3591" s="13" t="s">
        <v>28</v>
      </c>
      <c r="I3591" s="13" t="str">
        <f>IFERROR(__xludf.DUMMYFUNCTION("REGEXREPLACE(H3591, "".*\s"", """")"),"человек")</f>
        <v>человек</v>
      </c>
      <c r="J3591" s="13" t="s">
        <v>29</v>
      </c>
      <c r="K3591" s="17" t="str">
        <f>IFERROR(__xludf.DUMMYFUNCTION("REGEXREPLACE(J3591, ""^[\d\s]+"", """")"),"значение показателя за год")</f>
        <v>значение показателя за год</v>
      </c>
      <c r="L3591" s="16">
        <f t="shared" si="18"/>
        <v>2</v>
      </c>
      <c r="M3591" s="13" t="s">
        <v>30</v>
      </c>
      <c r="N3591" s="13" t="str">
        <f>IFERROR(__xludf.DUMMYFUNCTION("REGEXEXTRACT(M3591, "" (.+)$"")"),"все население")</f>
        <v>все население</v>
      </c>
      <c r="O3591" s="18">
        <v>7669.0</v>
      </c>
      <c r="P3591" s="18">
        <v>7873.0</v>
      </c>
      <c r="Q3591" s="18">
        <v>7851.0</v>
      </c>
      <c r="R3591" s="18">
        <v>8008.0</v>
      </c>
      <c r="S3591" s="18">
        <v>7741.0</v>
      </c>
      <c r="T3591" s="18">
        <v>8070.0</v>
      </c>
      <c r="U3591" s="18">
        <v>7798.0</v>
      </c>
      <c r="V3591" s="18">
        <v>8841.0</v>
      </c>
      <c r="W3591" s="18">
        <v>8875.0</v>
      </c>
      <c r="X3591" s="18">
        <v>8320.0</v>
      </c>
      <c r="Y3591" s="18">
        <v>8075.0</v>
      </c>
      <c r="Z3591" s="19">
        <f t="shared" si="6"/>
        <v>89121</v>
      </c>
      <c r="AA3591" s="19" t="str">
        <f t="shared" si="19"/>
        <v/>
      </c>
      <c r="AB3591" s="19" t="str">
        <f t="shared" si="8"/>
        <v/>
      </c>
      <c r="AC3591" s="19">
        <f t="shared" si="20"/>
        <v>8101.909091</v>
      </c>
      <c r="AD3591" s="19">
        <f t="shared" si="21"/>
        <v>3974.5</v>
      </c>
      <c r="AE3591" s="19" t="str">
        <f t="shared" si="22"/>
        <v>Нет моды</v>
      </c>
      <c r="AF3591" s="19">
        <f t="shared" si="23"/>
        <v>7669</v>
      </c>
      <c r="AG3591" s="19">
        <f t="shared" si="24"/>
        <v>8875</v>
      </c>
      <c r="AH3591" s="20" t="str">
        <f t="shared" si="14"/>
        <v/>
      </c>
      <c r="AI3591" s="21"/>
      <c r="AJ3591" s="21"/>
      <c r="AK3591" s="21"/>
      <c r="AL3591" s="22">
        <f t="shared" si="25"/>
        <v>1</v>
      </c>
    </row>
    <row r="3592" ht="12.75" customHeight="1">
      <c r="A3592" s="13" t="s">
        <v>213</v>
      </c>
      <c r="B3592" s="13" t="str">
        <f>IFERROR(__xludf.DUMMYFUNCTION("REGEXREPLACE(A3592, ""\d"", """")"),"         Тюменская область")</f>
        <v>         Тюменская область</v>
      </c>
      <c r="C3592" s="14" t="str">
        <f t="shared" si="15"/>
        <v>Тюменская область</v>
      </c>
      <c r="D3592" s="3">
        <f t="shared" si="16"/>
        <v>2</v>
      </c>
      <c r="E3592" s="15" t="s">
        <v>42</v>
      </c>
      <c r="F3592" s="13" t="str">
        <f>IFERROR(__xludf.DUMMYFUNCTION("REGEXEXTRACT(E3592, ""[А-Яа-я].*"")"),"Ишемическая болезнь сердца")</f>
        <v>Ишемическая болезнь сердца</v>
      </c>
      <c r="G3592" s="16">
        <f t="shared" si="17"/>
        <v>2</v>
      </c>
      <c r="H3592" s="13" t="s">
        <v>28</v>
      </c>
      <c r="I3592" s="13" t="str">
        <f>IFERROR(__xludf.DUMMYFUNCTION("REGEXREPLACE(H3592, "".*\s"", """")"),"человек")</f>
        <v>человек</v>
      </c>
      <c r="J3592" s="13" t="s">
        <v>29</v>
      </c>
      <c r="K3592" s="17" t="str">
        <f>IFERROR(__xludf.DUMMYFUNCTION("REGEXREPLACE(J3592, ""^[\d\s]+"", """")"),"значение показателя за год")</f>
        <v>значение показателя за год</v>
      </c>
      <c r="L3592" s="16">
        <f t="shared" si="18"/>
        <v>2</v>
      </c>
      <c r="M3592" s="13" t="s">
        <v>31</v>
      </c>
      <c r="N3592" s="13" t="str">
        <f>IFERROR(__xludf.DUMMYFUNCTION("REGEXEXTRACT(M3592, "" (.+)$"")"),"городское население")</f>
        <v>городское население</v>
      </c>
      <c r="O3592" s="18">
        <v>5045.0</v>
      </c>
      <c r="P3592" s="18">
        <v>5439.0</v>
      </c>
      <c r="Q3592" s="18">
        <v>5395.0</v>
      </c>
      <c r="R3592" s="18">
        <v>5559.0</v>
      </c>
      <c r="S3592" s="18">
        <v>5351.0</v>
      </c>
      <c r="T3592" s="18">
        <v>5727.0</v>
      </c>
      <c r="U3592" s="18">
        <v>5527.0</v>
      </c>
      <c r="V3592" s="18">
        <v>6383.0</v>
      </c>
      <c r="W3592" s="18">
        <v>6328.0</v>
      </c>
      <c r="X3592" s="18">
        <v>6055.0</v>
      </c>
      <c r="Y3592" s="18">
        <v>5849.0</v>
      </c>
      <c r="Z3592" s="19" t="str">
        <f t="shared" si="6"/>
        <v/>
      </c>
      <c r="AA3592" s="19">
        <f t="shared" si="19"/>
        <v>62658</v>
      </c>
      <c r="AB3592" s="19" t="str">
        <f t="shared" si="8"/>
        <v/>
      </c>
      <c r="AC3592" s="19">
        <f t="shared" si="20"/>
        <v>5696.181818</v>
      </c>
      <c r="AD3592" s="19">
        <f t="shared" si="21"/>
        <v>7026</v>
      </c>
      <c r="AE3592" s="19" t="str">
        <f t="shared" si="22"/>
        <v>Нет моды</v>
      </c>
      <c r="AF3592" s="19">
        <f t="shared" si="23"/>
        <v>5045</v>
      </c>
      <c r="AG3592" s="19">
        <f t="shared" si="24"/>
        <v>6383</v>
      </c>
      <c r="AH3592" s="20" t="str">
        <f t="shared" si="14"/>
        <v/>
      </c>
      <c r="AI3592" s="21"/>
      <c r="AJ3592" s="21"/>
      <c r="AK3592" s="21"/>
      <c r="AL3592" s="22">
        <f t="shared" si="25"/>
        <v>1</v>
      </c>
    </row>
    <row r="3593" ht="12.75" customHeight="1">
      <c r="A3593" s="13" t="s">
        <v>213</v>
      </c>
      <c r="B3593" s="13" t="str">
        <f>IFERROR(__xludf.DUMMYFUNCTION("REGEXREPLACE(A3593, ""\d"", """")"),"         Тюменская область")</f>
        <v>         Тюменская область</v>
      </c>
      <c r="C3593" s="14" t="str">
        <f t="shared" si="15"/>
        <v>Тюменская область</v>
      </c>
      <c r="D3593" s="3">
        <f t="shared" si="16"/>
        <v>2</v>
      </c>
      <c r="E3593" s="15" t="s">
        <v>42</v>
      </c>
      <c r="F3593" s="13" t="str">
        <f>IFERROR(__xludf.DUMMYFUNCTION("REGEXEXTRACT(E3593, ""[А-Яа-я].*"")"),"Ишемическая болезнь сердца")</f>
        <v>Ишемическая болезнь сердца</v>
      </c>
      <c r="G3593" s="16">
        <f t="shared" si="17"/>
        <v>2</v>
      </c>
      <c r="H3593" s="13" t="s">
        <v>28</v>
      </c>
      <c r="I3593" s="13" t="str">
        <f>IFERROR(__xludf.DUMMYFUNCTION("REGEXREPLACE(H3593, "".*\s"", """")"),"человек")</f>
        <v>человек</v>
      </c>
      <c r="J3593" s="13" t="s">
        <v>29</v>
      </c>
      <c r="K3593" s="17" t="str">
        <f>IFERROR(__xludf.DUMMYFUNCTION("REGEXREPLACE(J3593, ""^[\d\s]+"", """")"),"значение показателя за год")</f>
        <v>значение показателя за год</v>
      </c>
      <c r="L3593" s="16">
        <f t="shared" si="18"/>
        <v>2</v>
      </c>
      <c r="M3593" s="13" t="s">
        <v>32</v>
      </c>
      <c r="N3593" s="13" t="str">
        <f>IFERROR(__xludf.DUMMYFUNCTION("REGEXEXTRACT(M3593, "" (.+)$"")"),"сельское население")</f>
        <v>сельское население</v>
      </c>
      <c r="O3593" s="18">
        <v>2624.0</v>
      </c>
      <c r="P3593" s="18">
        <v>2434.0</v>
      </c>
      <c r="Q3593" s="18">
        <v>2456.0</v>
      </c>
      <c r="R3593" s="18">
        <v>2449.0</v>
      </c>
      <c r="S3593" s="18">
        <v>2390.0</v>
      </c>
      <c r="T3593" s="18">
        <v>2343.0</v>
      </c>
      <c r="U3593" s="18">
        <v>2271.0</v>
      </c>
      <c r="V3593" s="18">
        <v>2458.0</v>
      </c>
      <c r="W3593" s="18">
        <v>2547.0</v>
      </c>
      <c r="X3593" s="18">
        <v>2265.0</v>
      </c>
      <c r="Y3593" s="18">
        <v>2226.0</v>
      </c>
      <c r="Z3593" s="19" t="str">
        <f t="shared" si="6"/>
        <v/>
      </c>
      <c r="AA3593" s="19" t="str">
        <f t="shared" si="19"/>
        <v/>
      </c>
      <c r="AB3593" s="19">
        <f t="shared" si="8"/>
        <v>26463</v>
      </c>
      <c r="AC3593" s="19">
        <f t="shared" si="20"/>
        <v>2405.727273</v>
      </c>
      <c r="AD3593" s="19">
        <f t="shared" si="21"/>
        <v>3834.5</v>
      </c>
      <c r="AE3593" s="19" t="str">
        <f t="shared" si="22"/>
        <v>Нет моды</v>
      </c>
      <c r="AF3593" s="19">
        <f t="shared" si="23"/>
        <v>2226</v>
      </c>
      <c r="AG3593" s="19">
        <f t="shared" si="24"/>
        <v>2624</v>
      </c>
      <c r="AH3593" s="20" t="str">
        <f t="shared" si="14"/>
        <v>Город: 70%; Село: 30%</v>
      </c>
      <c r="AI3593" s="21"/>
      <c r="AJ3593" s="21"/>
      <c r="AK3593" s="21"/>
      <c r="AL3593" s="22">
        <f t="shared" si="25"/>
        <v>1</v>
      </c>
    </row>
    <row r="3594" ht="12.75" customHeight="1">
      <c r="A3594" s="13" t="s">
        <v>213</v>
      </c>
      <c r="B3594" s="13" t="str">
        <f>IFERROR(__xludf.DUMMYFUNCTION("REGEXREPLACE(A3594, ""\d"", """")"),"         Тюменская область")</f>
        <v>         Тюменская область</v>
      </c>
      <c r="C3594" s="14" t="str">
        <f t="shared" si="15"/>
        <v>Тюменская область</v>
      </c>
      <c r="D3594" s="3">
        <f t="shared" si="16"/>
        <v>2</v>
      </c>
      <c r="E3594" s="15" t="s">
        <v>43</v>
      </c>
      <c r="F3594" s="13" t="str">
        <f>IFERROR(__xludf.DUMMYFUNCTION("REGEXEXTRACT(E3594, ""[А-Яа-я].*"")"),"Новообразования")</f>
        <v>Новообразования</v>
      </c>
      <c r="G3594" s="16">
        <f t="shared" si="17"/>
        <v>2</v>
      </c>
      <c r="H3594" s="13" t="s">
        <v>28</v>
      </c>
      <c r="I3594" s="13" t="str">
        <f>IFERROR(__xludf.DUMMYFUNCTION("REGEXREPLACE(H3594, "".*\s"", """")"),"человек")</f>
        <v>человек</v>
      </c>
      <c r="J3594" s="13" t="s">
        <v>29</v>
      </c>
      <c r="K3594" s="17" t="str">
        <f>IFERROR(__xludf.DUMMYFUNCTION("REGEXREPLACE(J3594, ""^[\d\s]+"", """")"),"значение показателя за год")</f>
        <v>значение показателя за год</v>
      </c>
      <c r="L3594" s="16">
        <f t="shared" si="18"/>
        <v>2</v>
      </c>
      <c r="M3594" s="13" t="s">
        <v>30</v>
      </c>
      <c r="N3594" s="13" t="str">
        <f>IFERROR(__xludf.DUMMYFUNCTION("REGEXEXTRACT(M3594, "" (.+)$"")"),"все население")</f>
        <v>все население</v>
      </c>
      <c r="O3594" s="18">
        <v>4091.0</v>
      </c>
      <c r="P3594" s="18">
        <v>4173.0</v>
      </c>
      <c r="Q3594" s="18">
        <v>4350.0</v>
      </c>
      <c r="R3594" s="18">
        <v>4303.0</v>
      </c>
      <c r="S3594" s="18">
        <v>4371.0</v>
      </c>
      <c r="T3594" s="18">
        <v>4688.0</v>
      </c>
      <c r="U3594" s="18">
        <v>4524.0</v>
      </c>
      <c r="V3594" s="18">
        <v>4810.0</v>
      </c>
      <c r="W3594" s="18">
        <v>4952.0</v>
      </c>
      <c r="X3594" s="18">
        <v>5085.0</v>
      </c>
      <c r="Y3594" s="18">
        <v>5159.0</v>
      </c>
      <c r="Z3594" s="19">
        <f t="shared" si="6"/>
        <v>50506</v>
      </c>
      <c r="AA3594" s="19" t="str">
        <f t="shared" si="19"/>
        <v/>
      </c>
      <c r="AB3594" s="19" t="str">
        <f t="shared" si="8"/>
        <v/>
      </c>
      <c r="AC3594" s="19">
        <f t="shared" si="20"/>
        <v>4591.454545</v>
      </c>
      <c r="AD3594" s="19">
        <f t="shared" si="21"/>
        <v>3357.5</v>
      </c>
      <c r="AE3594" s="19" t="str">
        <f t="shared" si="22"/>
        <v>Нет моды</v>
      </c>
      <c r="AF3594" s="19">
        <f t="shared" si="23"/>
        <v>4091</v>
      </c>
      <c r="AG3594" s="19">
        <f t="shared" si="24"/>
        <v>5159</v>
      </c>
      <c r="AH3594" s="20" t="str">
        <f t="shared" si="14"/>
        <v/>
      </c>
      <c r="AI3594" s="21"/>
      <c r="AJ3594" s="21"/>
      <c r="AK3594" s="21"/>
      <c r="AL3594" s="22">
        <f t="shared" si="25"/>
        <v>1</v>
      </c>
    </row>
    <row r="3595" ht="12.75" customHeight="1">
      <c r="A3595" s="13" t="s">
        <v>213</v>
      </c>
      <c r="B3595" s="13" t="str">
        <f>IFERROR(__xludf.DUMMYFUNCTION("REGEXREPLACE(A3595, ""\d"", """")"),"         Тюменская область")</f>
        <v>         Тюменская область</v>
      </c>
      <c r="C3595" s="14" t="str">
        <f t="shared" si="15"/>
        <v>Тюменская область</v>
      </c>
      <c r="D3595" s="3">
        <f t="shared" si="16"/>
        <v>2</v>
      </c>
      <c r="E3595" s="15" t="s">
        <v>43</v>
      </c>
      <c r="F3595" s="13" t="str">
        <f>IFERROR(__xludf.DUMMYFUNCTION("REGEXEXTRACT(E3595, ""[А-Яа-я].*"")"),"Новообразования")</f>
        <v>Новообразования</v>
      </c>
      <c r="G3595" s="16">
        <f t="shared" si="17"/>
        <v>2</v>
      </c>
      <c r="H3595" s="13" t="s">
        <v>28</v>
      </c>
      <c r="I3595" s="13" t="str">
        <f>IFERROR(__xludf.DUMMYFUNCTION("REGEXREPLACE(H3595, "".*\s"", """")"),"человек")</f>
        <v>человек</v>
      </c>
      <c r="J3595" s="13" t="s">
        <v>29</v>
      </c>
      <c r="K3595" s="17" t="str">
        <f>IFERROR(__xludf.DUMMYFUNCTION("REGEXREPLACE(J3595, ""^[\d\s]+"", """")"),"значение показателя за год")</f>
        <v>значение показателя за год</v>
      </c>
      <c r="L3595" s="16">
        <f t="shared" si="18"/>
        <v>2</v>
      </c>
      <c r="M3595" s="13" t="s">
        <v>31</v>
      </c>
      <c r="N3595" s="13" t="str">
        <f>IFERROR(__xludf.DUMMYFUNCTION("REGEXEXTRACT(M3595, "" (.+)$"")"),"городское население")</f>
        <v>городское население</v>
      </c>
      <c r="O3595" s="18">
        <v>3092.0</v>
      </c>
      <c r="P3595" s="18">
        <v>3211.0</v>
      </c>
      <c r="Q3595" s="18">
        <v>3293.0</v>
      </c>
      <c r="R3595" s="18">
        <v>3349.0</v>
      </c>
      <c r="S3595" s="18">
        <v>3413.0</v>
      </c>
      <c r="T3595" s="18">
        <v>3681.0</v>
      </c>
      <c r="U3595" s="18">
        <v>3556.0</v>
      </c>
      <c r="V3595" s="18">
        <v>3710.0</v>
      </c>
      <c r="W3595" s="18">
        <v>3856.0</v>
      </c>
      <c r="X3595" s="18">
        <v>4023.0</v>
      </c>
      <c r="Y3595" s="18">
        <v>4127.0</v>
      </c>
      <c r="Z3595" s="19" t="str">
        <f t="shared" si="6"/>
        <v/>
      </c>
      <c r="AA3595" s="19">
        <f t="shared" si="19"/>
        <v>39311</v>
      </c>
      <c r="AB3595" s="19" t="str">
        <f t="shared" si="8"/>
        <v/>
      </c>
      <c r="AC3595" s="19">
        <f t="shared" si="20"/>
        <v>3573.727273</v>
      </c>
      <c r="AD3595" s="19">
        <f t="shared" si="21"/>
        <v>4109</v>
      </c>
      <c r="AE3595" s="19" t="str">
        <f t="shared" si="22"/>
        <v>Нет моды</v>
      </c>
      <c r="AF3595" s="19">
        <f t="shared" si="23"/>
        <v>3092</v>
      </c>
      <c r="AG3595" s="19">
        <f t="shared" si="24"/>
        <v>4127</v>
      </c>
      <c r="AH3595" s="20" t="str">
        <f t="shared" si="14"/>
        <v/>
      </c>
      <c r="AI3595" s="21"/>
      <c r="AJ3595" s="21"/>
      <c r="AK3595" s="21"/>
      <c r="AL3595" s="22">
        <f t="shared" si="25"/>
        <v>1</v>
      </c>
    </row>
    <row r="3596" ht="12.75" customHeight="1">
      <c r="A3596" s="13" t="s">
        <v>213</v>
      </c>
      <c r="B3596" s="13" t="str">
        <f>IFERROR(__xludf.DUMMYFUNCTION("REGEXREPLACE(A3596, ""\d"", """")"),"         Тюменская область")</f>
        <v>         Тюменская область</v>
      </c>
      <c r="C3596" s="14" t="str">
        <f t="shared" si="15"/>
        <v>Тюменская область</v>
      </c>
      <c r="D3596" s="3">
        <f t="shared" si="16"/>
        <v>2</v>
      </c>
      <c r="E3596" s="15" t="s">
        <v>43</v>
      </c>
      <c r="F3596" s="13" t="str">
        <f>IFERROR(__xludf.DUMMYFUNCTION("REGEXEXTRACT(E3596, ""[А-Яа-я].*"")"),"Новообразования")</f>
        <v>Новообразования</v>
      </c>
      <c r="G3596" s="16">
        <f t="shared" si="17"/>
        <v>2</v>
      </c>
      <c r="H3596" s="13" t="s">
        <v>28</v>
      </c>
      <c r="I3596" s="13" t="str">
        <f>IFERROR(__xludf.DUMMYFUNCTION("REGEXREPLACE(H3596, "".*\s"", """")"),"человек")</f>
        <v>человек</v>
      </c>
      <c r="J3596" s="13" t="s">
        <v>29</v>
      </c>
      <c r="K3596" s="17" t="str">
        <f>IFERROR(__xludf.DUMMYFUNCTION("REGEXREPLACE(J3596, ""^[\d\s]+"", """")"),"значение показателя за год")</f>
        <v>значение показателя за год</v>
      </c>
      <c r="L3596" s="16">
        <f t="shared" si="18"/>
        <v>2</v>
      </c>
      <c r="M3596" s="13" t="s">
        <v>32</v>
      </c>
      <c r="N3596" s="13" t="str">
        <f>IFERROR(__xludf.DUMMYFUNCTION("REGEXEXTRACT(M3596, "" (.+)$"")"),"сельское население")</f>
        <v>сельское население</v>
      </c>
      <c r="O3596" s="18">
        <v>999.0</v>
      </c>
      <c r="P3596" s="18">
        <v>962.0</v>
      </c>
      <c r="Q3596" s="18">
        <v>1057.0</v>
      </c>
      <c r="R3596" s="18">
        <v>954.0</v>
      </c>
      <c r="S3596" s="18">
        <v>958.0</v>
      </c>
      <c r="T3596" s="18">
        <v>1007.0</v>
      </c>
      <c r="U3596" s="18">
        <v>968.0</v>
      </c>
      <c r="V3596" s="18">
        <v>1100.0</v>
      </c>
      <c r="W3596" s="18">
        <v>1096.0</v>
      </c>
      <c r="X3596" s="18">
        <v>1062.0</v>
      </c>
      <c r="Y3596" s="18">
        <v>1032.0</v>
      </c>
      <c r="Z3596" s="19" t="str">
        <f t="shared" si="6"/>
        <v/>
      </c>
      <c r="AA3596" s="19" t="str">
        <f t="shared" si="19"/>
        <v/>
      </c>
      <c r="AB3596" s="19">
        <f t="shared" si="8"/>
        <v>11195</v>
      </c>
      <c r="AC3596" s="19">
        <f t="shared" si="20"/>
        <v>1017.727273</v>
      </c>
      <c r="AD3596" s="19">
        <f t="shared" si="21"/>
        <v>2096</v>
      </c>
      <c r="AE3596" s="19" t="str">
        <f t="shared" si="22"/>
        <v>Нет моды</v>
      </c>
      <c r="AF3596" s="19">
        <f t="shared" si="23"/>
        <v>954</v>
      </c>
      <c r="AG3596" s="19">
        <f t="shared" si="24"/>
        <v>1100</v>
      </c>
      <c r="AH3596" s="20" t="str">
        <f t="shared" si="14"/>
        <v>Город: 78%; Село: 22%</v>
      </c>
      <c r="AI3596" s="21"/>
      <c r="AJ3596" s="21"/>
      <c r="AK3596" s="21"/>
      <c r="AL3596" s="22">
        <f t="shared" si="25"/>
        <v>1</v>
      </c>
    </row>
    <row r="3597" ht="12.75" customHeight="1">
      <c r="A3597" s="13" t="s">
        <v>213</v>
      </c>
      <c r="B3597" s="13" t="str">
        <f>IFERROR(__xludf.DUMMYFUNCTION("REGEXREPLACE(A3597, ""\d"", """")"),"         Тюменская область")</f>
        <v>         Тюменская область</v>
      </c>
      <c r="C3597" s="14" t="str">
        <f t="shared" si="15"/>
        <v>Тюменская область</v>
      </c>
      <c r="D3597" s="3">
        <f t="shared" si="16"/>
        <v>2</v>
      </c>
      <c r="E3597" s="15" t="s">
        <v>44</v>
      </c>
      <c r="F3597" s="13" t="str">
        <f>IFERROR(__xludf.DUMMYFUNCTION("REGEXEXTRACT(E3597,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97" s="16">
        <f t="shared" si="17"/>
        <v>2</v>
      </c>
      <c r="H3597" s="13" t="s">
        <v>28</v>
      </c>
      <c r="I3597" s="13" t="str">
        <f>IFERROR(__xludf.DUMMYFUNCTION("REGEXREPLACE(H3597, "".*\s"", """")"),"человек")</f>
        <v>человек</v>
      </c>
      <c r="J3597" s="13" t="s">
        <v>29</v>
      </c>
      <c r="K3597" s="17" t="str">
        <f>IFERROR(__xludf.DUMMYFUNCTION("REGEXREPLACE(J3597, ""^[\d\s]+"", """")"),"значение показателя за год")</f>
        <v>значение показателя за год</v>
      </c>
      <c r="L3597" s="16">
        <f t="shared" si="18"/>
        <v>2</v>
      </c>
      <c r="M3597" s="13" t="s">
        <v>30</v>
      </c>
      <c r="N3597" s="13" t="str">
        <f>IFERROR(__xludf.DUMMYFUNCTION("REGEXEXTRACT(M3597, "" (.+)$"")"),"все население")</f>
        <v>все население</v>
      </c>
      <c r="O3597" s="18">
        <v>218.0</v>
      </c>
      <c r="P3597" s="23" t="s">
        <v>37</v>
      </c>
      <c r="Q3597" s="18">
        <v>174.0</v>
      </c>
      <c r="R3597" s="18">
        <v>123.0</v>
      </c>
      <c r="S3597" s="23" t="s">
        <v>37</v>
      </c>
      <c r="T3597" s="23" t="s">
        <v>37</v>
      </c>
      <c r="U3597" s="23" t="s">
        <v>37</v>
      </c>
      <c r="V3597" s="23" t="s">
        <v>37</v>
      </c>
      <c r="W3597" s="23" t="s">
        <v>37</v>
      </c>
      <c r="X3597" s="23" t="s">
        <v>37</v>
      </c>
      <c r="Y3597" s="23" t="s">
        <v>37</v>
      </c>
      <c r="Z3597" s="19">
        <f t="shared" si="6"/>
        <v>515</v>
      </c>
      <c r="AA3597" s="19" t="str">
        <f t="shared" si="19"/>
        <v/>
      </c>
      <c r="AB3597" s="19" t="str">
        <f t="shared" si="8"/>
        <v/>
      </c>
      <c r="AC3597" s="19">
        <f t="shared" si="20"/>
        <v>171.6666667</v>
      </c>
      <c r="AD3597" s="19">
        <f t="shared" si="21"/>
        <v>983.5</v>
      </c>
      <c r="AE3597" s="19" t="str">
        <f t="shared" si="22"/>
        <v>Нет моды</v>
      </c>
      <c r="AF3597" s="19">
        <f t="shared" si="23"/>
        <v>123</v>
      </c>
      <c r="AG3597" s="19">
        <f t="shared" si="24"/>
        <v>218</v>
      </c>
      <c r="AH3597" s="20" t="str">
        <f t="shared" si="14"/>
        <v/>
      </c>
      <c r="AI3597" s="24"/>
      <c r="AJ3597" s="24"/>
      <c r="AK3597" s="24"/>
      <c r="AL3597" s="22">
        <f t="shared" si="25"/>
        <v>1</v>
      </c>
    </row>
    <row r="3598" ht="12.75" customHeight="1">
      <c r="A3598" s="13" t="s">
        <v>213</v>
      </c>
      <c r="B3598" s="13" t="str">
        <f>IFERROR(__xludf.DUMMYFUNCTION("REGEXREPLACE(A3598, ""\d"", """")"),"         Тюменская область")</f>
        <v>         Тюменская область</v>
      </c>
      <c r="C3598" s="14" t="str">
        <f t="shared" si="15"/>
        <v>Тюменская область</v>
      </c>
      <c r="D3598" s="3">
        <f t="shared" si="16"/>
        <v>2</v>
      </c>
      <c r="E3598" s="15" t="s">
        <v>44</v>
      </c>
      <c r="F3598" s="13" t="str">
        <f>IFERROR(__xludf.DUMMYFUNCTION("REGEXEXTRACT(E3598,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98" s="16">
        <f t="shared" si="17"/>
        <v>2</v>
      </c>
      <c r="H3598" s="13" t="s">
        <v>28</v>
      </c>
      <c r="I3598" s="13" t="str">
        <f>IFERROR(__xludf.DUMMYFUNCTION("REGEXREPLACE(H3598, "".*\s"", """")"),"человек")</f>
        <v>человек</v>
      </c>
      <c r="J3598" s="13" t="s">
        <v>29</v>
      </c>
      <c r="K3598" s="17" t="str">
        <f>IFERROR(__xludf.DUMMYFUNCTION("REGEXREPLACE(J3598, ""^[\d\s]+"", """")"),"значение показателя за год")</f>
        <v>значение показателя за год</v>
      </c>
      <c r="L3598" s="16">
        <f t="shared" si="18"/>
        <v>2</v>
      </c>
      <c r="M3598" s="13" t="s">
        <v>31</v>
      </c>
      <c r="N3598" s="13" t="str">
        <f>IFERROR(__xludf.DUMMYFUNCTION("REGEXEXTRACT(M3598, "" (.+)$"")"),"городское население")</f>
        <v>городское население</v>
      </c>
      <c r="O3598" s="18">
        <v>164.0</v>
      </c>
      <c r="P3598" s="23" t="s">
        <v>37</v>
      </c>
      <c r="Q3598" s="18">
        <v>135.0</v>
      </c>
      <c r="R3598" s="18">
        <v>96.0</v>
      </c>
      <c r="S3598" s="23" t="s">
        <v>37</v>
      </c>
      <c r="T3598" s="23" t="s">
        <v>37</v>
      </c>
      <c r="U3598" s="23" t="s">
        <v>37</v>
      </c>
      <c r="V3598" s="23" t="s">
        <v>37</v>
      </c>
      <c r="W3598" s="23" t="s">
        <v>37</v>
      </c>
      <c r="X3598" s="23" t="s">
        <v>37</v>
      </c>
      <c r="Y3598" s="23" t="s">
        <v>37</v>
      </c>
      <c r="Z3598" s="19" t="str">
        <f t="shared" si="6"/>
        <v/>
      </c>
      <c r="AA3598" s="19">
        <f t="shared" si="19"/>
        <v>395</v>
      </c>
      <c r="AB3598" s="19" t="str">
        <f t="shared" si="8"/>
        <v/>
      </c>
      <c r="AC3598" s="19">
        <f t="shared" si="20"/>
        <v>131.6666667</v>
      </c>
      <c r="AD3598" s="19">
        <f t="shared" si="21"/>
        <v>149.5</v>
      </c>
      <c r="AE3598" s="19" t="str">
        <f t="shared" si="22"/>
        <v>Нет моды</v>
      </c>
      <c r="AF3598" s="19">
        <f t="shared" si="23"/>
        <v>96</v>
      </c>
      <c r="AG3598" s="19">
        <f t="shared" si="24"/>
        <v>164</v>
      </c>
      <c r="AH3598" s="20" t="str">
        <f t="shared" si="14"/>
        <v/>
      </c>
      <c r="AI3598" s="24"/>
      <c r="AJ3598" s="24"/>
      <c r="AK3598" s="24"/>
      <c r="AL3598" s="22">
        <f t="shared" si="25"/>
        <v>1</v>
      </c>
    </row>
    <row r="3599" ht="12.75" customHeight="1">
      <c r="A3599" s="13" t="s">
        <v>213</v>
      </c>
      <c r="B3599" s="13" t="str">
        <f>IFERROR(__xludf.DUMMYFUNCTION("REGEXREPLACE(A3599, ""\d"", """")"),"         Тюменская область")</f>
        <v>         Тюменская область</v>
      </c>
      <c r="C3599" s="14" t="str">
        <f t="shared" si="15"/>
        <v>Тюменская область</v>
      </c>
      <c r="D3599" s="3">
        <f t="shared" si="16"/>
        <v>2</v>
      </c>
      <c r="E3599" s="15" t="s">
        <v>44</v>
      </c>
      <c r="F3599" s="13" t="str">
        <f>IFERROR(__xludf.DUMMYFUNCTION("REGEXEXTRACT(E3599,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599" s="16">
        <f t="shared" si="17"/>
        <v>2</v>
      </c>
      <c r="H3599" s="13" t="s">
        <v>28</v>
      </c>
      <c r="I3599" s="13" t="str">
        <f>IFERROR(__xludf.DUMMYFUNCTION("REGEXREPLACE(H3599, "".*\s"", """")"),"человек")</f>
        <v>человек</v>
      </c>
      <c r="J3599" s="13" t="s">
        <v>29</v>
      </c>
      <c r="K3599" s="17" t="str">
        <f>IFERROR(__xludf.DUMMYFUNCTION("REGEXREPLACE(J3599, ""^[\d\s]+"", """")"),"значение показателя за год")</f>
        <v>значение показателя за год</v>
      </c>
      <c r="L3599" s="16">
        <f t="shared" si="18"/>
        <v>2</v>
      </c>
      <c r="M3599" s="13" t="s">
        <v>32</v>
      </c>
      <c r="N3599" s="13" t="str">
        <f>IFERROR(__xludf.DUMMYFUNCTION("REGEXEXTRACT(M3599, "" (.+)$"")"),"сельское население")</f>
        <v>сельское население</v>
      </c>
      <c r="O3599" s="18">
        <v>54.0</v>
      </c>
      <c r="P3599" s="23" t="s">
        <v>37</v>
      </c>
      <c r="Q3599" s="18">
        <v>39.0</v>
      </c>
      <c r="R3599" s="18">
        <v>27.0</v>
      </c>
      <c r="S3599" s="23" t="s">
        <v>37</v>
      </c>
      <c r="T3599" s="23" t="s">
        <v>37</v>
      </c>
      <c r="U3599" s="23" t="s">
        <v>37</v>
      </c>
      <c r="V3599" s="23" t="s">
        <v>37</v>
      </c>
      <c r="W3599" s="23" t="s">
        <v>37</v>
      </c>
      <c r="X3599" s="23" t="s">
        <v>37</v>
      </c>
      <c r="Y3599" s="23" t="s">
        <v>37</v>
      </c>
      <c r="Z3599" s="19" t="str">
        <f t="shared" si="6"/>
        <v/>
      </c>
      <c r="AA3599" s="19" t="str">
        <f t="shared" si="19"/>
        <v/>
      </c>
      <c r="AB3599" s="19">
        <f t="shared" si="8"/>
        <v>120</v>
      </c>
      <c r="AC3599" s="19">
        <f t="shared" si="20"/>
        <v>40</v>
      </c>
      <c r="AD3599" s="19">
        <f t="shared" si="21"/>
        <v>75</v>
      </c>
      <c r="AE3599" s="19" t="str">
        <f t="shared" si="22"/>
        <v>Нет моды</v>
      </c>
      <c r="AF3599" s="19">
        <f t="shared" si="23"/>
        <v>27</v>
      </c>
      <c r="AG3599" s="19">
        <f t="shared" si="24"/>
        <v>54</v>
      </c>
      <c r="AH3599" s="20" t="str">
        <f t="shared" si="14"/>
        <v>Город: 77%; Село: 23%</v>
      </c>
      <c r="AI3599" s="24"/>
      <c r="AJ3599" s="24"/>
      <c r="AK3599" s="24"/>
      <c r="AL3599" s="22">
        <f t="shared" si="25"/>
        <v>1</v>
      </c>
    </row>
    <row r="3600" ht="12.75" customHeight="1">
      <c r="A3600" s="13" t="s">
        <v>213</v>
      </c>
      <c r="B3600" s="13" t="str">
        <f>IFERROR(__xludf.DUMMYFUNCTION("REGEXREPLACE(A3600, ""\d"", """")"),"         Тюменская область")</f>
        <v>         Тюменская область</v>
      </c>
      <c r="C3600" s="14" t="str">
        <f t="shared" si="15"/>
        <v>Тюменская область</v>
      </c>
      <c r="D3600" s="3">
        <f t="shared" si="16"/>
        <v>2</v>
      </c>
      <c r="E3600" s="15" t="s">
        <v>45</v>
      </c>
      <c r="F3600" s="13" t="str">
        <f>IFERROR(__xludf.DUMMYFUNCTION("REGEXEXTRACT(E3600, ""[А-Яа-я].*"")"),"Самоубийство")</f>
        <v>Самоубийство</v>
      </c>
      <c r="G3600" s="16">
        <f t="shared" si="17"/>
        <v>2</v>
      </c>
      <c r="H3600" s="13" t="s">
        <v>28</v>
      </c>
      <c r="I3600" s="13" t="str">
        <f>IFERROR(__xludf.DUMMYFUNCTION("REGEXREPLACE(H3600, "".*\s"", """")"),"человек")</f>
        <v>человек</v>
      </c>
      <c r="J3600" s="13" t="s">
        <v>29</v>
      </c>
      <c r="K3600" s="17" t="str">
        <f>IFERROR(__xludf.DUMMYFUNCTION("REGEXREPLACE(J3600, ""^[\d\s]+"", """")"),"значение показателя за год")</f>
        <v>значение показателя за год</v>
      </c>
      <c r="L3600" s="16">
        <f t="shared" si="18"/>
        <v>2</v>
      </c>
      <c r="M3600" s="13" t="s">
        <v>30</v>
      </c>
      <c r="N3600" s="13" t="str">
        <f>IFERROR(__xludf.DUMMYFUNCTION("REGEXEXTRACT(M3600, "" (.+)$"")"),"все население")</f>
        <v>все население</v>
      </c>
      <c r="O3600" s="18">
        <v>704.0</v>
      </c>
      <c r="P3600" s="18">
        <v>614.0</v>
      </c>
      <c r="Q3600" s="18">
        <v>532.0</v>
      </c>
      <c r="R3600" s="18">
        <v>524.0</v>
      </c>
      <c r="S3600" s="18">
        <v>434.0</v>
      </c>
      <c r="T3600" s="18">
        <v>462.0</v>
      </c>
      <c r="U3600" s="18">
        <v>404.0</v>
      </c>
      <c r="V3600" s="18">
        <v>416.0</v>
      </c>
      <c r="W3600" s="18">
        <v>418.0</v>
      </c>
      <c r="X3600" s="18">
        <v>424.0</v>
      </c>
      <c r="Y3600" s="18">
        <v>409.0</v>
      </c>
      <c r="Z3600" s="19">
        <f t="shared" si="6"/>
        <v>5341</v>
      </c>
      <c r="AA3600" s="19" t="str">
        <f t="shared" si="19"/>
        <v/>
      </c>
      <c r="AB3600" s="19" t="str">
        <f t="shared" si="8"/>
        <v/>
      </c>
      <c r="AC3600" s="19">
        <f t="shared" si="20"/>
        <v>485.5454545</v>
      </c>
      <c r="AD3600" s="19">
        <f t="shared" si="21"/>
        <v>421</v>
      </c>
      <c r="AE3600" s="19" t="str">
        <f t="shared" si="22"/>
        <v>Нет моды</v>
      </c>
      <c r="AF3600" s="19">
        <f t="shared" si="23"/>
        <v>404</v>
      </c>
      <c r="AG3600" s="19">
        <f t="shared" si="24"/>
        <v>704</v>
      </c>
      <c r="AH3600" s="20" t="str">
        <f t="shared" si="14"/>
        <v/>
      </c>
      <c r="AI3600" s="21"/>
      <c r="AJ3600" s="21"/>
      <c r="AK3600" s="21"/>
      <c r="AL3600" s="22">
        <f t="shared" si="25"/>
        <v>1</v>
      </c>
    </row>
    <row r="3601" ht="12.75" customHeight="1">
      <c r="A3601" s="13" t="s">
        <v>213</v>
      </c>
      <c r="B3601" s="13" t="str">
        <f>IFERROR(__xludf.DUMMYFUNCTION("REGEXREPLACE(A3601, ""\d"", """")"),"         Тюменская область")</f>
        <v>         Тюменская область</v>
      </c>
      <c r="C3601" s="14" t="str">
        <f t="shared" si="15"/>
        <v>Тюменская область</v>
      </c>
      <c r="D3601" s="3">
        <f t="shared" si="16"/>
        <v>2</v>
      </c>
      <c r="E3601" s="15" t="s">
        <v>45</v>
      </c>
      <c r="F3601" s="13" t="str">
        <f>IFERROR(__xludf.DUMMYFUNCTION("REGEXEXTRACT(E3601, ""[А-Яа-я].*"")"),"Самоубийство")</f>
        <v>Самоубийство</v>
      </c>
      <c r="G3601" s="16">
        <f t="shared" si="17"/>
        <v>2</v>
      </c>
      <c r="H3601" s="13" t="s">
        <v>28</v>
      </c>
      <c r="I3601" s="13" t="str">
        <f>IFERROR(__xludf.DUMMYFUNCTION("REGEXREPLACE(H3601, "".*\s"", """")"),"человек")</f>
        <v>человек</v>
      </c>
      <c r="J3601" s="13" t="s">
        <v>29</v>
      </c>
      <c r="K3601" s="17" t="str">
        <f>IFERROR(__xludf.DUMMYFUNCTION("REGEXREPLACE(J3601, ""^[\d\s]+"", """")"),"значение показателя за год")</f>
        <v>значение показателя за год</v>
      </c>
      <c r="L3601" s="16">
        <f t="shared" si="18"/>
        <v>2</v>
      </c>
      <c r="M3601" s="13" t="s">
        <v>31</v>
      </c>
      <c r="N3601" s="13" t="str">
        <f>IFERROR(__xludf.DUMMYFUNCTION("REGEXEXTRACT(M3601, "" (.+)$"")"),"городское население")</f>
        <v>городское население</v>
      </c>
      <c r="O3601" s="18">
        <v>385.0</v>
      </c>
      <c r="P3601" s="18">
        <v>337.0</v>
      </c>
      <c r="Q3601" s="18">
        <v>276.0</v>
      </c>
      <c r="R3601" s="18">
        <v>304.0</v>
      </c>
      <c r="S3601" s="18">
        <v>230.0</v>
      </c>
      <c r="T3601" s="18">
        <v>271.0</v>
      </c>
      <c r="U3601" s="18">
        <v>228.0</v>
      </c>
      <c r="V3601" s="18">
        <v>247.0</v>
      </c>
      <c r="W3601" s="18">
        <v>266.0</v>
      </c>
      <c r="X3601" s="18">
        <v>232.0</v>
      </c>
      <c r="Y3601" s="18">
        <v>234.0</v>
      </c>
      <c r="Z3601" s="19" t="str">
        <f t="shared" si="6"/>
        <v/>
      </c>
      <c r="AA3601" s="19">
        <f t="shared" si="19"/>
        <v>3010</v>
      </c>
      <c r="AB3601" s="19" t="str">
        <f t="shared" si="8"/>
        <v/>
      </c>
      <c r="AC3601" s="19">
        <f t="shared" si="20"/>
        <v>273.6363636</v>
      </c>
      <c r="AD3601" s="19">
        <f t="shared" si="21"/>
        <v>394.5</v>
      </c>
      <c r="AE3601" s="19" t="str">
        <f t="shared" si="22"/>
        <v>Нет моды</v>
      </c>
      <c r="AF3601" s="19">
        <f t="shared" si="23"/>
        <v>228</v>
      </c>
      <c r="AG3601" s="19">
        <f t="shared" si="24"/>
        <v>385</v>
      </c>
      <c r="AH3601" s="20" t="str">
        <f t="shared" si="14"/>
        <v/>
      </c>
      <c r="AI3601" s="21"/>
      <c r="AJ3601" s="21"/>
      <c r="AK3601" s="21"/>
      <c r="AL3601" s="22">
        <f t="shared" si="25"/>
        <v>1</v>
      </c>
    </row>
    <row r="3602" ht="12.75" customHeight="1">
      <c r="A3602" s="13" t="s">
        <v>213</v>
      </c>
      <c r="B3602" s="13" t="str">
        <f>IFERROR(__xludf.DUMMYFUNCTION("REGEXREPLACE(A3602, ""\d"", """")"),"         Тюменская область")</f>
        <v>         Тюменская область</v>
      </c>
      <c r="C3602" s="14" t="str">
        <f t="shared" si="15"/>
        <v>Тюменская область</v>
      </c>
      <c r="D3602" s="3">
        <f t="shared" si="16"/>
        <v>2</v>
      </c>
      <c r="E3602" s="15" t="s">
        <v>45</v>
      </c>
      <c r="F3602" s="13" t="str">
        <f>IFERROR(__xludf.DUMMYFUNCTION("REGEXEXTRACT(E3602, ""[А-Яа-я].*"")"),"Самоубийство")</f>
        <v>Самоубийство</v>
      </c>
      <c r="G3602" s="16">
        <f t="shared" si="17"/>
        <v>2</v>
      </c>
      <c r="H3602" s="13" t="s">
        <v>28</v>
      </c>
      <c r="I3602" s="13" t="str">
        <f>IFERROR(__xludf.DUMMYFUNCTION("REGEXREPLACE(H3602, "".*\s"", """")"),"человек")</f>
        <v>человек</v>
      </c>
      <c r="J3602" s="13" t="s">
        <v>29</v>
      </c>
      <c r="K3602" s="17" t="str">
        <f>IFERROR(__xludf.DUMMYFUNCTION("REGEXREPLACE(J3602, ""^[\d\s]+"", """")"),"значение показателя за год")</f>
        <v>значение показателя за год</v>
      </c>
      <c r="L3602" s="16">
        <f t="shared" si="18"/>
        <v>2</v>
      </c>
      <c r="M3602" s="13" t="s">
        <v>32</v>
      </c>
      <c r="N3602" s="13" t="str">
        <f>IFERROR(__xludf.DUMMYFUNCTION("REGEXEXTRACT(M3602, "" (.+)$"")"),"сельское население")</f>
        <v>сельское население</v>
      </c>
      <c r="O3602" s="18">
        <v>319.0</v>
      </c>
      <c r="P3602" s="18">
        <v>277.0</v>
      </c>
      <c r="Q3602" s="18">
        <v>256.0</v>
      </c>
      <c r="R3602" s="18">
        <v>220.0</v>
      </c>
      <c r="S3602" s="18">
        <v>204.0</v>
      </c>
      <c r="T3602" s="18">
        <v>191.0</v>
      </c>
      <c r="U3602" s="18">
        <v>176.0</v>
      </c>
      <c r="V3602" s="18">
        <v>169.0</v>
      </c>
      <c r="W3602" s="18">
        <v>152.0</v>
      </c>
      <c r="X3602" s="18">
        <v>192.0</v>
      </c>
      <c r="Y3602" s="18">
        <v>175.0</v>
      </c>
      <c r="Z3602" s="19" t="str">
        <f t="shared" si="6"/>
        <v/>
      </c>
      <c r="AA3602" s="19" t="str">
        <f t="shared" si="19"/>
        <v/>
      </c>
      <c r="AB3602" s="19">
        <f t="shared" si="8"/>
        <v>2331</v>
      </c>
      <c r="AC3602" s="19">
        <f t="shared" si="20"/>
        <v>211.9090909</v>
      </c>
      <c r="AD3602" s="19">
        <f t="shared" si="21"/>
        <v>233</v>
      </c>
      <c r="AE3602" s="19" t="str">
        <f t="shared" si="22"/>
        <v>Нет моды</v>
      </c>
      <c r="AF3602" s="19">
        <f t="shared" si="23"/>
        <v>152</v>
      </c>
      <c r="AG3602" s="19">
        <f t="shared" si="24"/>
        <v>319</v>
      </c>
      <c r="AH3602" s="20" t="str">
        <f t="shared" si="14"/>
        <v>Город: 56%; Село: 44%</v>
      </c>
      <c r="AI3602" s="21"/>
      <c r="AJ3602" s="21"/>
      <c r="AK3602" s="21"/>
      <c r="AL3602" s="22">
        <f t="shared" si="25"/>
        <v>1</v>
      </c>
    </row>
    <row r="3603" ht="12.75" customHeight="1">
      <c r="A3603" s="13" t="s">
        <v>213</v>
      </c>
      <c r="B3603" s="13" t="str">
        <f>IFERROR(__xludf.DUMMYFUNCTION("REGEXREPLACE(A3603, ""\d"", """")"),"         Тюменская область")</f>
        <v>         Тюменская область</v>
      </c>
      <c r="C3603" s="14" t="str">
        <f t="shared" si="15"/>
        <v>Тюменская область</v>
      </c>
      <c r="D3603" s="3">
        <f t="shared" si="16"/>
        <v>2</v>
      </c>
      <c r="E3603" s="15" t="s">
        <v>46</v>
      </c>
      <c r="F3603" s="13" t="str">
        <f>IFERROR(__xludf.DUMMYFUNCTION("REGEXEXTRACT(E3603, ""[А-Яа-я].*"")"),"Случ.отравл.алкоголем")</f>
        <v>Случ.отравл.алкоголем</v>
      </c>
      <c r="G3603" s="16">
        <f t="shared" si="17"/>
        <v>2</v>
      </c>
      <c r="H3603" s="13" t="s">
        <v>28</v>
      </c>
      <c r="I3603" s="13" t="str">
        <f>IFERROR(__xludf.DUMMYFUNCTION("REGEXREPLACE(H3603, "".*\s"", """")"),"человек")</f>
        <v>человек</v>
      </c>
      <c r="J3603" s="13" t="s">
        <v>29</v>
      </c>
      <c r="K3603" s="17" t="str">
        <f>IFERROR(__xludf.DUMMYFUNCTION("REGEXREPLACE(J3603, ""^[\d\s]+"", """")"),"значение показателя за год")</f>
        <v>значение показателя за год</v>
      </c>
      <c r="L3603" s="16">
        <f t="shared" si="18"/>
        <v>2</v>
      </c>
      <c r="M3603" s="13" t="s">
        <v>30</v>
      </c>
      <c r="N3603" s="13" t="str">
        <f>IFERROR(__xludf.DUMMYFUNCTION("REGEXEXTRACT(M3603, "" (.+)$"")"),"все население")</f>
        <v>все население</v>
      </c>
      <c r="O3603" s="18">
        <v>180.0</v>
      </c>
      <c r="P3603" s="18">
        <v>161.0</v>
      </c>
      <c r="Q3603" s="18">
        <v>207.0</v>
      </c>
      <c r="R3603" s="18">
        <v>231.0</v>
      </c>
      <c r="S3603" s="18">
        <v>254.0</v>
      </c>
      <c r="T3603" s="18">
        <v>264.0</v>
      </c>
      <c r="U3603" s="18">
        <v>249.0</v>
      </c>
      <c r="V3603" s="18">
        <v>204.0</v>
      </c>
      <c r="W3603" s="18">
        <v>167.0</v>
      </c>
      <c r="X3603" s="18">
        <v>170.0</v>
      </c>
      <c r="Y3603" s="18">
        <v>160.0</v>
      </c>
      <c r="Z3603" s="19">
        <f t="shared" si="6"/>
        <v>2247</v>
      </c>
      <c r="AA3603" s="19" t="str">
        <f t="shared" si="19"/>
        <v/>
      </c>
      <c r="AB3603" s="19" t="str">
        <f t="shared" si="8"/>
        <v/>
      </c>
      <c r="AC3603" s="19">
        <f t="shared" si="20"/>
        <v>204.2727273</v>
      </c>
      <c r="AD3603" s="19">
        <f t="shared" si="21"/>
        <v>198</v>
      </c>
      <c r="AE3603" s="19" t="str">
        <f t="shared" si="22"/>
        <v>Нет моды</v>
      </c>
      <c r="AF3603" s="19">
        <f t="shared" si="23"/>
        <v>160</v>
      </c>
      <c r="AG3603" s="19">
        <f t="shared" si="24"/>
        <v>264</v>
      </c>
      <c r="AH3603" s="20" t="str">
        <f t="shared" si="14"/>
        <v/>
      </c>
      <c r="AI3603" s="21"/>
      <c r="AJ3603" s="21"/>
      <c r="AK3603" s="21"/>
      <c r="AL3603" s="22">
        <f t="shared" si="25"/>
        <v>1</v>
      </c>
    </row>
    <row r="3604" ht="12.75" customHeight="1">
      <c r="A3604" s="13" t="s">
        <v>213</v>
      </c>
      <c r="B3604" s="13" t="str">
        <f>IFERROR(__xludf.DUMMYFUNCTION("REGEXREPLACE(A3604, ""\d"", """")"),"         Тюменская область")</f>
        <v>         Тюменская область</v>
      </c>
      <c r="C3604" s="14" t="str">
        <f t="shared" si="15"/>
        <v>Тюменская область</v>
      </c>
      <c r="D3604" s="3">
        <f t="shared" si="16"/>
        <v>2</v>
      </c>
      <c r="E3604" s="15" t="s">
        <v>46</v>
      </c>
      <c r="F3604" s="13" t="str">
        <f>IFERROR(__xludf.DUMMYFUNCTION("REGEXEXTRACT(E3604, ""[А-Яа-я].*"")"),"Случ.отравл.алкоголем")</f>
        <v>Случ.отравл.алкоголем</v>
      </c>
      <c r="G3604" s="16">
        <f t="shared" si="17"/>
        <v>2</v>
      </c>
      <c r="H3604" s="13" t="s">
        <v>28</v>
      </c>
      <c r="I3604" s="13" t="str">
        <f>IFERROR(__xludf.DUMMYFUNCTION("REGEXREPLACE(H3604, "".*\s"", """")"),"человек")</f>
        <v>человек</v>
      </c>
      <c r="J3604" s="13" t="s">
        <v>29</v>
      </c>
      <c r="K3604" s="17" t="str">
        <f>IFERROR(__xludf.DUMMYFUNCTION("REGEXREPLACE(J3604, ""^[\d\s]+"", """")"),"значение показателя за год")</f>
        <v>значение показателя за год</v>
      </c>
      <c r="L3604" s="16">
        <f t="shared" si="18"/>
        <v>2</v>
      </c>
      <c r="M3604" s="13" t="s">
        <v>31</v>
      </c>
      <c r="N3604" s="13" t="str">
        <f>IFERROR(__xludf.DUMMYFUNCTION("REGEXEXTRACT(M3604, "" (.+)$"")"),"городское население")</f>
        <v>городское население</v>
      </c>
      <c r="O3604" s="18">
        <v>104.0</v>
      </c>
      <c r="P3604" s="18">
        <v>106.0</v>
      </c>
      <c r="Q3604" s="18">
        <v>139.0</v>
      </c>
      <c r="R3604" s="18">
        <v>155.0</v>
      </c>
      <c r="S3604" s="18">
        <v>177.0</v>
      </c>
      <c r="T3604" s="18">
        <v>194.0</v>
      </c>
      <c r="U3604" s="18">
        <v>187.0</v>
      </c>
      <c r="V3604" s="18">
        <v>143.0</v>
      </c>
      <c r="W3604" s="18">
        <v>114.0</v>
      </c>
      <c r="X3604" s="18">
        <v>120.0</v>
      </c>
      <c r="Y3604" s="18">
        <v>106.0</v>
      </c>
      <c r="Z3604" s="19" t="str">
        <f t="shared" si="6"/>
        <v/>
      </c>
      <c r="AA3604" s="19">
        <f t="shared" si="19"/>
        <v>1545</v>
      </c>
      <c r="AB3604" s="19" t="str">
        <f t="shared" si="8"/>
        <v/>
      </c>
      <c r="AC3604" s="19">
        <f t="shared" si="20"/>
        <v>140.4545455</v>
      </c>
      <c r="AD3604" s="19">
        <f t="shared" si="21"/>
        <v>168.5</v>
      </c>
      <c r="AE3604" s="19" t="str">
        <f t="shared" si="22"/>
        <v>Нет моды</v>
      </c>
      <c r="AF3604" s="19">
        <f t="shared" si="23"/>
        <v>104</v>
      </c>
      <c r="AG3604" s="19">
        <f t="shared" si="24"/>
        <v>194</v>
      </c>
      <c r="AH3604" s="20" t="str">
        <f t="shared" si="14"/>
        <v/>
      </c>
      <c r="AI3604" s="21"/>
      <c r="AJ3604" s="21"/>
      <c r="AK3604" s="21"/>
      <c r="AL3604" s="22">
        <f t="shared" si="25"/>
        <v>1</v>
      </c>
    </row>
    <row r="3605" ht="12.75" customHeight="1">
      <c r="A3605" s="13" t="s">
        <v>213</v>
      </c>
      <c r="B3605" s="13" t="str">
        <f>IFERROR(__xludf.DUMMYFUNCTION("REGEXREPLACE(A3605, ""\d"", """")"),"         Тюменская область")</f>
        <v>         Тюменская область</v>
      </c>
      <c r="C3605" s="14" t="str">
        <f t="shared" si="15"/>
        <v>Тюменская область</v>
      </c>
      <c r="D3605" s="3">
        <f t="shared" si="16"/>
        <v>2</v>
      </c>
      <c r="E3605" s="15" t="s">
        <v>46</v>
      </c>
      <c r="F3605" s="13" t="str">
        <f>IFERROR(__xludf.DUMMYFUNCTION("REGEXEXTRACT(E3605, ""[А-Яа-я].*"")"),"Случ.отравл.алкоголем")</f>
        <v>Случ.отравл.алкоголем</v>
      </c>
      <c r="G3605" s="16">
        <f t="shared" si="17"/>
        <v>2</v>
      </c>
      <c r="H3605" s="13" t="s">
        <v>28</v>
      </c>
      <c r="I3605" s="13" t="str">
        <f>IFERROR(__xludf.DUMMYFUNCTION("REGEXREPLACE(H3605, "".*\s"", """")"),"человек")</f>
        <v>человек</v>
      </c>
      <c r="J3605" s="13" t="s">
        <v>29</v>
      </c>
      <c r="K3605" s="17" t="str">
        <f>IFERROR(__xludf.DUMMYFUNCTION("REGEXREPLACE(J3605, ""^[\d\s]+"", """")"),"значение показателя за год")</f>
        <v>значение показателя за год</v>
      </c>
      <c r="L3605" s="16">
        <f t="shared" si="18"/>
        <v>2</v>
      </c>
      <c r="M3605" s="13" t="s">
        <v>32</v>
      </c>
      <c r="N3605" s="13" t="str">
        <f>IFERROR(__xludf.DUMMYFUNCTION("REGEXEXTRACT(M3605, "" (.+)$"")"),"сельское население")</f>
        <v>сельское население</v>
      </c>
      <c r="O3605" s="18">
        <v>76.0</v>
      </c>
      <c r="P3605" s="18">
        <v>55.0</v>
      </c>
      <c r="Q3605" s="18">
        <v>68.0</v>
      </c>
      <c r="R3605" s="18">
        <v>76.0</v>
      </c>
      <c r="S3605" s="18">
        <v>77.0</v>
      </c>
      <c r="T3605" s="18">
        <v>70.0</v>
      </c>
      <c r="U3605" s="18">
        <v>62.0</v>
      </c>
      <c r="V3605" s="18">
        <v>61.0</v>
      </c>
      <c r="W3605" s="18">
        <v>53.0</v>
      </c>
      <c r="X3605" s="18">
        <v>50.0</v>
      </c>
      <c r="Y3605" s="18">
        <v>54.0</v>
      </c>
      <c r="Z3605" s="19" t="str">
        <f t="shared" si="6"/>
        <v/>
      </c>
      <c r="AA3605" s="19" t="str">
        <f t="shared" si="19"/>
        <v/>
      </c>
      <c r="AB3605" s="19">
        <f t="shared" si="8"/>
        <v>702</v>
      </c>
      <c r="AC3605" s="19">
        <f t="shared" si="20"/>
        <v>63.81818182</v>
      </c>
      <c r="AD3605" s="19">
        <f t="shared" si="21"/>
        <v>90.5</v>
      </c>
      <c r="AE3605" s="19" t="str">
        <f t="shared" si="22"/>
        <v>Нет моды</v>
      </c>
      <c r="AF3605" s="19">
        <f t="shared" si="23"/>
        <v>50</v>
      </c>
      <c r="AG3605" s="19">
        <f t="shared" si="24"/>
        <v>77</v>
      </c>
      <c r="AH3605" s="20" t="str">
        <f t="shared" si="14"/>
        <v>Город: 69%; Село: 31%</v>
      </c>
      <c r="AI3605" s="21"/>
      <c r="AJ3605" s="21"/>
      <c r="AK3605" s="21"/>
      <c r="AL3605" s="22">
        <f t="shared" si="25"/>
        <v>1</v>
      </c>
    </row>
    <row r="3606" ht="12.75" customHeight="1">
      <c r="A3606" s="13" t="s">
        <v>213</v>
      </c>
      <c r="B3606" s="13" t="str">
        <f>IFERROR(__xludf.DUMMYFUNCTION("REGEXREPLACE(A3606, ""\d"", """")"),"         Тюменская область")</f>
        <v>         Тюменская область</v>
      </c>
      <c r="C3606" s="14" t="str">
        <f t="shared" si="15"/>
        <v>Тюменская область</v>
      </c>
      <c r="D3606" s="3">
        <f t="shared" si="16"/>
        <v>2</v>
      </c>
      <c r="E3606" s="15" t="s">
        <v>47</v>
      </c>
      <c r="F3606" s="13" t="str">
        <f>IFERROR(__xludf.DUMMYFUNCTION("REGEXEXTRACT(E3606, ""[А-Яа-я].*"")"),"транспортные травмы всех видов")</f>
        <v>транспортные травмы всех видов</v>
      </c>
      <c r="G3606" s="16">
        <f t="shared" si="17"/>
        <v>2</v>
      </c>
      <c r="H3606" s="13" t="s">
        <v>28</v>
      </c>
      <c r="I3606" s="13" t="str">
        <f>IFERROR(__xludf.DUMMYFUNCTION("REGEXREPLACE(H3606, "".*\s"", """")"),"человек")</f>
        <v>человек</v>
      </c>
      <c r="J3606" s="13" t="s">
        <v>29</v>
      </c>
      <c r="K3606" s="17" t="str">
        <f>IFERROR(__xludf.DUMMYFUNCTION("REGEXREPLACE(J3606, ""^[\d\s]+"", """")"),"значение показателя за год")</f>
        <v>значение показателя за год</v>
      </c>
      <c r="L3606" s="16">
        <f t="shared" si="18"/>
        <v>2</v>
      </c>
      <c r="M3606" s="13" t="s">
        <v>30</v>
      </c>
      <c r="N3606" s="13" t="str">
        <f>IFERROR(__xludf.DUMMYFUNCTION("REGEXEXTRACT(M3606, "" (.+)$"")"),"все население")</f>
        <v>все население</v>
      </c>
      <c r="O3606" s="18">
        <v>755.0</v>
      </c>
      <c r="P3606" s="18">
        <v>635.0</v>
      </c>
      <c r="Q3606" s="18">
        <v>528.0</v>
      </c>
      <c r="R3606" s="18">
        <v>573.0</v>
      </c>
      <c r="S3606" s="23" t="s">
        <v>37</v>
      </c>
      <c r="T3606" s="23" t="s">
        <v>37</v>
      </c>
      <c r="U3606" s="23" t="s">
        <v>37</v>
      </c>
      <c r="V3606" s="23" t="s">
        <v>37</v>
      </c>
      <c r="W3606" s="23" t="s">
        <v>37</v>
      </c>
      <c r="X3606" s="23" t="s">
        <v>37</v>
      </c>
      <c r="Y3606" s="23" t="s">
        <v>37</v>
      </c>
      <c r="Z3606" s="19">
        <f t="shared" si="6"/>
        <v>2491</v>
      </c>
      <c r="AA3606" s="19" t="str">
        <f t="shared" si="19"/>
        <v/>
      </c>
      <c r="AB3606" s="19" t="str">
        <f t="shared" si="8"/>
        <v/>
      </c>
      <c r="AC3606" s="19">
        <f t="shared" si="20"/>
        <v>622.75</v>
      </c>
      <c r="AD3606" s="19">
        <f t="shared" si="21"/>
        <v>70</v>
      </c>
      <c r="AE3606" s="19" t="str">
        <f t="shared" si="22"/>
        <v>Нет моды</v>
      </c>
      <c r="AF3606" s="19">
        <f t="shared" si="23"/>
        <v>528</v>
      </c>
      <c r="AG3606" s="19">
        <f t="shared" si="24"/>
        <v>755</v>
      </c>
      <c r="AH3606" s="20" t="str">
        <f t="shared" si="14"/>
        <v/>
      </c>
      <c r="AI3606" s="24"/>
      <c r="AJ3606" s="24"/>
      <c r="AK3606" s="24"/>
      <c r="AL3606" s="22">
        <f t="shared" si="25"/>
        <v>1</v>
      </c>
    </row>
    <row r="3607" ht="12.75" customHeight="1">
      <c r="A3607" s="13" t="s">
        <v>213</v>
      </c>
      <c r="B3607" s="13" t="str">
        <f>IFERROR(__xludf.DUMMYFUNCTION("REGEXREPLACE(A3607, ""\d"", """")"),"         Тюменская область")</f>
        <v>         Тюменская область</v>
      </c>
      <c r="C3607" s="14" t="str">
        <f t="shared" si="15"/>
        <v>Тюменская область</v>
      </c>
      <c r="D3607" s="3">
        <f t="shared" si="16"/>
        <v>2</v>
      </c>
      <c r="E3607" s="15" t="s">
        <v>47</v>
      </c>
      <c r="F3607" s="13" t="str">
        <f>IFERROR(__xludf.DUMMYFUNCTION("REGEXEXTRACT(E3607, ""[А-Яа-я].*"")"),"транспортные травмы всех видов")</f>
        <v>транспортные травмы всех видов</v>
      </c>
      <c r="G3607" s="16">
        <f t="shared" si="17"/>
        <v>2</v>
      </c>
      <c r="H3607" s="13" t="s">
        <v>28</v>
      </c>
      <c r="I3607" s="13" t="str">
        <f>IFERROR(__xludf.DUMMYFUNCTION("REGEXREPLACE(H3607, "".*\s"", """")"),"человек")</f>
        <v>человек</v>
      </c>
      <c r="J3607" s="13" t="s">
        <v>29</v>
      </c>
      <c r="K3607" s="17" t="str">
        <f>IFERROR(__xludf.DUMMYFUNCTION("REGEXREPLACE(J3607, ""^[\d\s]+"", """")"),"значение показателя за год")</f>
        <v>значение показателя за год</v>
      </c>
      <c r="L3607" s="16">
        <f t="shared" si="18"/>
        <v>2</v>
      </c>
      <c r="M3607" s="13" t="s">
        <v>31</v>
      </c>
      <c r="N3607" s="13" t="str">
        <f>IFERROR(__xludf.DUMMYFUNCTION("REGEXEXTRACT(M3607, "" (.+)$"")"),"городское население")</f>
        <v>городское население</v>
      </c>
      <c r="O3607" s="18">
        <v>550.0</v>
      </c>
      <c r="P3607" s="18">
        <v>487.0</v>
      </c>
      <c r="Q3607" s="18">
        <v>377.0</v>
      </c>
      <c r="R3607" s="18">
        <v>427.0</v>
      </c>
      <c r="S3607" s="23" t="s">
        <v>37</v>
      </c>
      <c r="T3607" s="23" t="s">
        <v>37</v>
      </c>
      <c r="U3607" s="23" t="s">
        <v>37</v>
      </c>
      <c r="V3607" s="23" t="s">
        <v>37</v>
      </c>
      <c r="W3607" s="23" t="s">
        <v>37</v>
      </c>
      <c r="X3607" s="23" t="s">
        <v>37</v>
      </c>
      <c r="Y3607" s="23" t="s">
        <v>37</v>
      </c>
      <c r="Z3607" s="19" t="str">
        <f t="shared" si="6"/>
        <v/>
      </c>
      <c r="AA3607" s="19">
        <f t="shared" si="19"/>
        <v>1841</v>
      </c>
      <c r="AB3607" s="19" t="str">
        <f t="shared" si="8"/>
        <v/>
      </c>
      <c r="AC3607" s="19">
        <f t="shared" si="20"/>
        <v>460.25</v>
      </c>
      <c r="AD3607" s="19">
        <f t="shared" si="21"/>
        <v>539</v>
      </c>
      <c r="AE3607" s="19" t="str">
        <f t="shared" si="22"/>
        <v>Нет моды</v>
      </c>
      <c r="AF3607" s="19">
        <f t="shared" si="23"/>
        <v>377</v>
      </c>
      <c r="AG3607" s="19">
        <f t="shared" si="24"/>
        <v>550</v>
      </c>
      <c r="AH3607" s="20" t="str">
        <f t="shared" si="14"/>
        <v/>
      </c>
      <c r="AI3607" s="24"/>
      <c r="AJ3607" s="24"/>
      <c r="AK3607" s="24"/>
      <c r="AL3607" s="22">
        <f t="shared" si="25"/>
        <v>1</v>
      </c>
    </row>
    <row r="3608" ht="12.75" customHeight="1">
      <c r="A3608" s="13" t="s">
        <v>213</v>
      </c>
      <c r="B3608" s="13" t="str">
        <f>IFERROR(__xludf.DUMMYFUNCTION("REGEXREPLACE(A3608, ""\d"", """")"),"         Тюменская область")</f>
        <v>         Тюменская область</v>
      </c>
      <c r="C3608" s="14" t="str">
        <f t="shared" si="15"/>
        <v>Тюменская область</v>
      </c>
      <c r="D3608" s="3">
        <f t="shared" si="16"/>
        <v>2</v>
      </c>
      <c r="E3608" s="15" t="s">
        <v>47</v>
      </c>
      <c r="F3608" s="13" t="str">
        <f>IFERROR(__xludf.DUMMYFUNCTION("REGEXEXTRACT(E3608, ""[А-Яа-я].*"")"),"транспортные травмы всех видов")</f>
        <v>транспортные травмы всех видов</v>
      </c>
      <c r="G3608" s="16">
        <f t="shared" si="17"/>
        <v>2</v>
      </c>
      <c r="H3608" s="13" t="s">
        <v>28</v>
      </c>
      <c r="I3608" s="13" t="str">
        <f>IFERROR(__xludf.DUMMYFUNCTION("REGEXREPLACE(H3608, "".*\s"", """")"),"человек")</f>
        <v>человек</v>
      </c>
      <c r="J3608" s="13" t="s">
        <v>29</v>
      </c>
      <c r="K3608" s="17" t="str">
        <f>IFERROR(__xludf.DUMMYFUNCTION("REGEXREPLACE(J3608, ""^[\d\s]+"", """")"),"значение показателя за год")</f>
        <v>значение показателя за год</v>
      </c>
      <c r="L3608" s="16">
        <f t="shared" si="18"/>
        <v>2</v>
      </c>
      <c r="M3608" s="13" t="s">
        <v>32</v>
      </c>
      <c r="N3608" s="13" t="str">
        <f>IFERROR(__xludf.DUMMYFUNCTION("REGEXEXTRACT(M3608, "" (.+)$"")"),"сельское население")</f>
        <v>сельское население</v>
      </c>
      <c r="O3608" s="18">
        <v>205.0</v>
      </c>
      <c r="P3608" s="18">
        <v>148.0</v>
      </c>
      <c r="Q3608" s="18">
        <v>151.0</v>
      </c>
      <c r="R3608" s="18">
        <v>146.0</v>
      </c>
      <c r="S3608" s="23" t="s">
        <v>37</v>
      </c>
      <c r="T3608" s="23" t="s">
        <v>37</v>
      </c>
      <c r="U3608" s="23" t="s">
        <v>37</v>
      </c>
      <c r="V3608" s="23" t="s">
        <v>37</v>
      </c>
      <c r="W3608" s="23" t="s">
        <v>37</v>
      </c>
      <c r="X3608" s="23" t="s">
        <v>37</v>
      </c>
      <c r="Y3608" s="23" t="s">
        <v>37</v>
      </c>
      <c r="Z3608" s="19" t="str">
        <f t="shared" si="6"/>
        <v/>
      </c>
      <c r="AA3608" s="19" t="str">
        <f t="shared" si="19"/>
        <v/>
      </c>
      <c r="AB3608" s="19">
        <f t="shared" si="8"/>
        <v>650</v>
      </c>
      <c r="AC3608" s="19">
        <f t="shared" si="20"/>
        <v>162.5</v>
      </c>
      <c r="AD3608" s="19">
        <f t="shared" si="21"/>
        <v>291</v>
      </c>
      <c r="AE3608" s="19" t="str">
        <f t="shared" si="22"/>
        <v>Нет моды</v>
      </c>
      <c r="AF3608" s="19">
        <f t="shared" si="23"/>
        <v>146</v>
      </c>
      <c r="AG3608" s="19">
        <f t="shared" si="24"/>
        <v>205</v>
      </c>
      <c r="AH3608" s="20" t="str">
        <f t="shared" si="14"/>
        <v>Город: 74%; Село: 26%</v>
      </c>
      <c r="AI3608" s="24"/>
      <c r="AJ3608" s="24"/>
      <c r="AK3608" s="24"/>
      <c r="AL3608" s="22">
        <f t="shared" si="25"/>
        <v>1</v>
      </c>
    </row>
    <row r="3609" ht="12.75" customHeight="1">
      <c r="A3609" s="13" t="s">
        <v>213</v>
      </c>
      <c r="B3609" s="13" t="str">
        <f>IFERROR(__xludf.DUMMYFUNCTION("REGEXREPLACE(A3609, ""\d"", """")"),"         Тюменская область")</f>
        <v>         Тюменская область</v>
      </c>
      <c r="C3609" s="14" t="str">
        <f t="shared" si="15"/>
        <v>Тюменская область</v>
      </c>
      <c r="D3609" s="3">
        <f t="shared" si="16"/>
        <v>2</v>
      </c>
      <c r="E3609" s="15" t="s">
        <v>48</v>
      </c>
      <c r="F3609" s="13" t="str">
        <f>IFERROR(__xludf.DUMMYFUNCTION("REGEXEXTRACT(E3609, ""[А-Яа-я].*"")"),"Убийство")</f>
        <v>Убийство</v>
      </c>
      <c r="G3609" s="16">
        <f t="shared" si="17"/>
        <v>2</v>
      </c>
      <c r="H3609" s="13" t="s">
        <v>28</v>
      </c>
      <c r="I3609" s="13" t="str">
        <f>IFERROR(__xludf.DUMMYFUNCTION("REGEXREPLACE(H3609, "".*\s"", """")"),"человек")</f>
        <v>человек</v>
      </c>
      <c r="J3609" s="13" t="s">
        <v>29</v>
      </c>
      <c r="K3609" s="17" t="str">
        <f>IFERROR(__xludf.DUMMYFUNCTION("REGEXREPLACE(J3609, ""^[\d\s]+"", """")"),"значение показателя за год")</f>
        <v>значение показателя за год</v>
      </c>
      <c r="L3609" s="16">
        <f t="shared" si="18"/>
        <v>2</v>
      </c>
      <c r="M3609" s="13" t="s">
        <v>30</v>
      </c>
      <c r="N3609" s="13" t="str">
        <f>IFERROR(__xludf.DUMMYFUNCTION("REGEXEXTRACT(M3609, "" (.+)$"")"),"все население")</f>
        <v>все население</v>
      </c>
      <c r="O3609" s="18">
        <v>333.0</v>
      </c>
      <c r="P3609" s="18">
        <v>326.0</v>
      </c>
      <c r="Q3609" s="18">
        <v>308.0</v>
      </c>
      <c r="R3609" s="18">
        <v>249.0</v>
      </c>
      <c r="S3609" s="18">
        <v>226.0</v>
      </c>
      <c r="T3609" s="18">
        <v>207.0</v>
      </c>
      <c r="U3609" s="18">
        <v>194.0</v>
      </c>
      <c r="V3609" s="18">
        <v>188.0</v>
      </c>
      <c r="W3609" s="18">
        <v>134.0</v>
      </c>
      <c r="X3609" s="18">
        <v>135.0</v>
      </c>
      <c r="Y3609" s="18">
        <v>109.0</v>
      </c>
      <c r="Z3609" s="19">
        <f t="shared" si="6"/>
        <v>2409</v>
      </c>
      <c r="AA3609" s="19" t="str">
        <f t="shared" si="19"/>
        <v/>
      </c>
      <c r="AB3609" s="19" t="str">
        <f t="shared" si="8"/>
        <v/>
      </c>
      <c r="AC3609" s="19">
        <f t="shared" si="20"/>
        <v>219</v>
      </c>
      <c r="AD3609" s="19">
        <f t="shared" si="21"/>
        <v>194</v>
      </c>
      <c r="AE3609" s="19" t="str">
        <f t="shared" si="22"/>
        <v>Нет моды</v>
      </c>
      <c r="AF3609" s="19">
        <f t="shared" si="23"/>
        <v>109</v>
      </c>
      <c r="AG3609" s="19">
        <f t="shared" si="24"/>
        <v>333</v>
      </c>
      <c r="AH3609" s="20" t="str">
        <f t="shared" si="14"/>
        <v/>
      </c>
      <c r="AI3609" s="21"/>
      <c r="AJ3609" s="21"/>
      <c r="AK3609" s="21"/>
      <c r="AL3609" s="22">
        <f t="shared" si="25"/>
        <v>1</v>
      </c>
    </row>
    <row r="3610" ht="12.75" customHeight="1">
      <c r="A3610" s="13" t="s">
        <v>213</v>
      </c>
      <c r="B3610" s="13" t="str">
        <f>IFERROR(__xludf.DUMMYFUNCTION("REGEXREPLACE(A3610, ""\d"", """")"),"         Тюменская область")</f>
        <v>         Тюменская область</v>
      </c>
      <c r="C3610" s="14" t="str">
        <f t="shared" si="15"/>
        <v>Тюменская область</v>
      </c>
      <c r="D3610" s="3">
        <f t="shared" si="16"/>
        <v>2</v>
      </c>
      <c r="E3610" s="15" t="s">
        <v>48</v>
      </c>
      <c r="F3610" s="13" t="str">
        <f>IFERROR(__xludf.DUMMYFUNCTION("REGEXEXTRACT(E3610, ""[А-Яа-я].*"")"),"Убийство")</f>
        <v>Убийство</v>
      </c>
      <c r="G3610" s="16">
        <f t="shared" si="17"/>
        <v>2</v>
      </c>
      <c r="H3610" s="13" t="s">
        <v>28</v>
      </c>
      <c r="I3610" s="13" t="str">
        <f>IFERROR(__xludf.DUMMYFUNCTION("REGEXREPLACE(H3610, "".*\s"", """")"),"человек")</f>
        <v>человек</v>
      </c>
      <c r="J3610" s="13" t="s">
        <v>29</v>
      </c>
      <c r="K3610" s="17" t="str">
        <f>IFERROR(__xludf.DUMMYFUNCTION("REGEXREPLACE(J3610, ""^[\d\s]+"", """")"),"значение показателя за год")</f>
        <v>значение показателя за год</v>
      </c>
      <c r="L3610" s="16">
        <f t="shared" si="18"/>
        <v>2</v>
      </c>
      <c r="M3610" s="13" t="s">
        <v>31</v>
      </c>
      <c r="N3610" s="13" t="str">
        <f>IFERROR(__xludf.DUMMYFUNCTION("REGEXEXTRACT(M3610, "" (.+)$"")"),"городское население")</f>
        <v>городское население</v>
      </c>
      <c r="O3610" s="18">
        <v>219.0</v>
      </c>
      <c r="P3610" s="18">
        <v>218.0</v>
      </c>
      <c r="Q3610" s="18">
        <v>186.0</v>
      </c>
      <c r="R3610" s="18">
        <v>164.0</v>
      </c>
      <c r="S3610" s="18">
        <v>158.0</v>
      </c>
      <c r="T3610" s="18">
        <v>125.0</v>
      </c>
      <c r="U3610" s="18">
        <v>126.0</v>
      </c>
      <c r="V3610" s="18">
        <v>123.0</v>
      </c>
      <c r="W3610" s="18">
        <v>90.0</v>
      </c>
      <c r="X3610" s="18">
        <v>82.0</v>
      </c>
      <c r="Y3610" s="18">
        <v>75.0</v>
      </c>
      <c r="Z3610" s="19" t="str">
        <f t="shared" si="6"/>
        <v/>
      </c>
      <c r="AA3610" s="19">
        <f t="shared" si="19"/>
        <v>1566</v>
      </c>
      <c r="AB3610" s="19" t="str">
        <f t="shared" si="8"/>
        <v/>
      </c>
      <c r="AC3610" s="19">
        <f t="shared" si="20"/>
        <v>142.3636364</v>
      </c>
      <c r="AD3610" s="19">
        <f t="shared" si="21"/>
        <v>175</v>
      </c>
      <c r="AE3610" s="19" t="str">
        <f t="shared" si="22"/>
        <v>Нет моды</v>
      </c>
      <c r="AF3610" s="19">
        <f t="shared" si="23"/>
        <v>75</v>
      </c>
      <c r="AG3610" s="19">
        <f t="shared" si="24"/>
        <v>219</v>
      </c>
      <c r="AH3610" s="20" t="str">
        <f t="shared" si="14"/>
        <v/>
      </c>
      <c r="AI3610" s="21"/>
      <c r="AJ3610" s="21"/>
      <c r="AK3610" s="21"/>
      <c r="AL3610" s="22">
        <f t="shared" si="25"/>
        <v>1</v>
      </c>
    </row>
    <row r="3611" ht="12.75" customHeight="1">
      <c r="A3611" s="13" t="s">
        <v>213</v>
      </c>
      <c r="B3611" s="13" t="str">
        <f>IFERROR(__xludf.DUMMYFUNCTION("REGEXREPLACE(A3611, ""\d"", """")"),"         Тюменская область")</f>
        <v>         Тюменская область</v>
      </c>
      <c r="C3611" s="14" t="str">
        <f t="shared" si="15"/>
        <v>Тюменская область</v>
      </c>
      <c r="D3611" s="3">
        <f t="shared" si="16"/>
        <v>2</v>
      </c>
      <c r="E3611" s="15" t="s">
        <v>48</v>
      </c>
      <c r="F3611" s="13" t="str">
        <f>IFERROR(__xludf.DUMMYFUNCTION("REGEXEXTRACT(E3611, ""[А-Яа-я].*"")"),"Убийство")</f>
        <v>Убийство</v>
      </c>
      <c r="G3611" s="16">
        <f t="shared" si="17"/>
        <v>2</v>
      </c>
      <c r="H3611" s="13" t="s">
        <v>28</v>
      </c>
      <c r="I3611" s="13" t="str">
        <f>IFERROR(__xludf.DUMMYFUNCTION("REGEXREPLACE(H3611, "".*\s"", """")"),"человек")</f>
        <v>человек</v>
      </c>
      <c r="J3611" s="13" t="s">
        <v>29</v>
      </c>
      <c r="K3611" s="17" t="str">
        <f>IFERROR(__xludf.DUMMYFUNCTION("REGEXREPLACE(J3611, ""^[\d\s]+"", """")"),"значение показателя за год")</f>
        <v>значение показателя за год</v>
      </c>
      <c r="L3611" s="16">
        <f t="shared" si="18"/>
        <v>2</v>
      </c>
      <c r="M3611" s="13" t="s">
        <v>32</v>
      </c>
      <c r="N3611" s="13" t="str">
        <f>IFERROR(__xludf.DUMMYFUNCTION("REGEXEXTRACT(M3611, "" (.+)$"")"),"сельское население")</f>
        <v>сельское население</v>
      </c>
      <c r="O3611" s="18">
        <v>114.0</v>
      </c>
      <c r="P3611" s="18">
        <v>108.0</v>
      </c>
      <c r="Q3611" s="18">
        <v>122.0</v>
      </c>
      <c r="R3611" s="18">
        <v>85.0</v>
      </c>
      <c r="S3611" s="18">
        <v>68.0</v>
      </c>
      <c r="T3611" s="18">
        <v>82.0</v>
      </c>
      <c r="U3611" s="18">
        <v>68.0</v>
      </c>
      <c r="V3611" s="18">
        <v>65.0</v>
      </c>
      <c r="W3611" s="18">
        <v>44.0</v>
      </c>
      <c r="X3611" s="18">
        <v>53.0</v>
      </c>
      <c r="Y3611" s="18">
        <v>34.0</v>
      </c>
      <c r="Z3611" s="19" t="str">
        <f t="shared" si="6"/>
        <v/>
      </c>
      <c r="AA3611" s="19" t="str">
        <f t="shared" si="19"/>
        <v/>
      </c>
      <c r="AB3611" s="19">
        <f t="shared" si="8"/>
        <v>843</v>
      </c>
      <c r="AC3611" s="19">
        <f t="shared" si="20"/>
        <v>76.63636364</v>
      </c>
      <c r="AD3611" s="19">
        <f t="shared" si="21"/>
        <v>99</v>
      </c>
      <c r="AE3611" s="19" t="str">
        <f t="shared" si="22"/>
        <v>Нет моды</v>
      </c>
      <c r="AF3611" s="19">
        <f t="shared" si="23"/>
        <v>34</v>
      </c>
      <c r="AG3611" s="19">
        <f t="shared" si="24"/>
        <v>122</v>
      </c>
      <c r="AH3611" s="20" t="str">
        <f t="shared" si="14"/>
        <v>Город: 65%; Село: 35%</v>
      </c>
      <c r="AI3611" s="21"/>
      <c r="AJ3611" s="21"/>
      <c r="AK3611" s="21"/>
      <c r="AL3611" s="22">
        <f t="shared" si="25"/>
        <v>1</v>
      </c>
    </row>
    <row r="3612" ht="12.75" customHeight="1">
      <c r="A3612" s="13" t="s">
        <v>213</v>
      </c>
      <c r="B3612" s="13" t="str">
        <f>IFERROR(__xludf.DUMMYFUNCTION("REGEXREPLACE(A3612, ""\d"", """")"),"         Тюменская область")</f>
        <v>         Тюменская область</v>
      </c>
      <c r="C3612" s="14" t="str">
        <f t="shared" si="15"/>
        <v>Тюменская область</v>
      </c>
      <c r="D3612" s="3">
        <f t="shared" si="16"/>
        <v>2</v>
      </c>
      <c r="E3612" s="15" t="s">
        <v>49</v>
      </c>
      <c r="F3612" s="13" t="str">
        <f>IFERROR(__xludf.DUMMYFUNCTION("REGEXEXTRACT(E3612, ""[А-Яа-я].*"")"),"Цереброваскулярные болезни")</f>
        <v>Цереброваскулярные болезни</v>
      </c>
      <c r="G3612" s="16">
        <f t="shared" si="17"/>
        <v>2</v>
      </c>
      <c r="H3612" s="13" t="s">
        <v>28</v>
      </c>
      <c r="I3612" s="13" t="str">
        <f>IFERROR(__xludf.DUMMYFUNCTION("REGEXREPLACE(H3612, "".*\s"", """")"),"человек")</f>
        <v>человек</v>
      </c>
      <c r="J3612" s="13" t="s">
        <v>29</v>
      </c>
      <c r="K3612" s="17" t="str">
        <f>IFERROR(__xludf.DUMMYFUNCTION("REGEXREPLACE(J3612, ""^[\d\s]+"", """")"),"значение показателя за год")</f>
        <v>значение показателя за год</v>
      </c>
      <c r="L3612" s="16">
        <f t="shared" si="18"/>
        <v>2</v>
      </c>
      <c r="M3612" s="13" t="s">
        <v>30</v>
      </c>
      <c r="N3612" s="13" t="str">
        <f>IFERROR(__xludf.DUMMYFUNCTION("REGEXEXTRACT(M3612, "" (.+)$"")"),"все население")</f>
        <v>все население</v>
      </c>
      <c r="O3612" s="18">
        <v>3315.0</v>
      </c>
      <c r="P3612" s="18">
        <v>3483.0</v>
      </c>
      <c r="Q3612" s="18">
        <v>3000.0</v>
      </c>
      <c r="R3612" s="18">
        <v>3015.0</v>
      </c>
      <c r="S3612" s="18">
        <v>2552.0</v>
      </c>
      <c r="T3612" s="18">
        <v>2573.0</v>
      </c>
      <c r="U3612" s="18">
        <v>2229.0</v>
      </c>
      <c r="V3612" s="18">
        <v>2266.0</v>
      </c>
      <c r="W3612" s="18">
        <v>2136.0</v>
      </c>
      <c r="X3612" s="18">
        <v>1978.0</v>
      </c>
      <c r="Y3612" s="18">
        <v>1951.0</v>
      </c>
      <c r="Z3612" s="19">
        <f t="shared" si="6"/>
        <v>28498</v>
      </c>
      <c r="AA3612" s="19" t="str">
        <f t="shared" si="19"/>
        <v/>
      </c>
      <c r="AB3612" s="19" t="str">
        <f t="shared" si="8"/>
        <v/>
      </c>
      <c r="AC3612" s="19">
        <f t="shared" si="20"/>
        <v>2590.727273</v>
      </c>
      <c r="AD3612" s="19">
        <f t="shared" si="21"/>
        <v>1036.5</v>
      </c>
      <c r="AE3612" s="19" t="str">
        <f t="shared" si="22"/>
        <v>Нет моды</v>
      </c>
      <c r="AF3612" s="19">
        <f t="shared" si="23"/>
        <v>1951</v>
      </c>
      <c r="AG3612" s="19">
        <f t="shared" si="24"/>
        <v>3483</v>
      </c>
      <c r="AH3612" s="20" t="str">
        <f t="shared" si="14"/>
        <v/>
      </c>
      <c r="AI3612" s="21"/>
      <c r="AJ3612" s="21"/>
      <c r="AK3612" s="21"/>
      <c r="AL3612" s="22">
        <f t="shared" si="25"/>
        <v>1</v>
      </c>
    </row>
    <row r="3613" ht="12.75" customHeight="1">
      <c r="A3613" s="13" t="s">
        <v>213</v>
      </c>
      <c r="B3613" s="13" t="str">
        <f>IFERROR(__xludf.DUMMYFUNCTION("REGEXREPLACE(A3613, ""\d"", """")"),"         Тюменская область")</f>
        <v>         Тюменская область</v>
      </c>
      <c r="C3613" s="14" t="str">
        <f t="shared" si="15"/>
        <v>Тюменская область</v>
      </c>
      <c r="D3613" s="3">
        <f t="shared" si="16"/>
        <v>2</v>
      </c>
      <c r="E3613" s="15" t="s">
        <v>49</v>
      </c>
      <c r="F3613" s="13" t="str">
        <f>IFERROR(__xludf.DUMMYFUNCTION("REGEXEXTRACT(E3613, ""[А-Яа-я].*"")"),"Цереброваскулярные болезни")</f>
        <v>Цереброваскулярные болезни</v>
      </c>
      <c r="G3613" s="16">
        <f t="shared" si="17"/>
        <v>2</v>
      </c>
      <c r="H3613" s="13" t="s">
        <v>28</v>
      </c>
      <c r="I3613" s="13" t="str">
        <f>IFERROR(__xludf.DUMMYFUNCTION("REGEXREPLACE(H3613, "".*\s"", """")"),"человек")</f>
        <v>человек</v>
      </c>
      <c r="J3613" s="13" t="s">
        <v>29</v>
      </c>
      <c r="K3613" s="17" t="str">
        <f>IFERROR(__xludf.DUMMYFUNCTION("REGEXREPLACE(J3613, ""^[\d\s]+"", """")"),"значение показателя за год")</f>
        <v>значение показателя за год</v>
      </c>
      <c r="L3613" s="16">
        <f t="shared" si="18"/>
        <v>2</v>
      </c>
      <c r="M3613" s="13" t="s">
        <v>31</v>
      </c>
      <c r="N3613" s="13" t="str">
        <f>IFERROR(__xludf.DUMMYFUNCTION("REGEXEXTRACT(M3613, "" (.+)$"")"),"городское население")</f>
        <v>городское население</v>
      </c>
      <c r="O3613" s="18">
        <v>2343.0</v>
      </c>
      <c r="P3613" s="18">
        <v>2546.0</v>
      </c>
      <c r="Q3613" s="18">
        <v>2100.0</v>
      </c>
      <c r="R3613" s="18">
        <v>2133.0</v>
      </c>
      <c r="S3613" s="18">
        <v>1807.0</v>
      </c>
      <c r="T3613" s="18">
        <v>1836.0</v>
      </c>
      <c r="U3613" s="18">
        <v>1625.0</v>
      </c>
      <c r="V3613" s="18">
        <v>1702.0</v>
      </c>
      <c r="W3613" s="18">
        <v>1576.0</v>
      </c>
      <c r="X3613" s="18">
        <v>1422.0</v>
      </c>
      <c r="Y3613" s="18">
        <v>1426.0</v>
      </c>
      <c r="Z3613" s="19" t="str">
        <f t="shared" si="6"/>
        <v/>
      </c>
      <c r="AA3613" s="19">
        <f t="shared" si="19"/>
        <v>20516</v>
      </c>
      <c r="AB3613" s="19" t="str">
        <f t="shared" si="8"/>
        <v/>
      </c>
      <c r="AC3613" s="19">
        <f t="shared" si="20"/>
        <v>1865.090909</v>
      </c>
      <c r="AD3613" s="19">
        <f t="shared" si="21"/>
        <v>2134.5</v>
      </c>
      <c r="AE3613" s="19" t="str">
        <f t="shared" si="22"/>
        <v>Нет моды</v>
      </c>
      <c r="AF3613" s="19">
        <f t="shared" si="23"/>
        <v>1422</v>
      </c>
      <c r="AG3613" s="19">
        <f t="shared" si="24"/>
        <v>2546</v>
      </c>
      <c r="AH3613" s="20" t="str">
        <f t="shared" si="14"/>
        <v/>
      </c>
      <c r="AI3613" s="21"/>
      <c r="AJ3613" s="21"/>
      <c r="AK3613" s="21"/>
      <c r="AL3613" s="22">
        <f t="shared" si="25"/>
        <v>1</v>
      </c>
    </row>
    <row r="3614" ht="12.75" customHeight="1">
      <c r="A3614" s="13" t="s">
        <v>213</v>
      </c>
      <c r="B3614" s="13" t="str">
        <f>IFERROR(__xludf.DUMMYFUNCTION("REGEXREPLACE(A3614, ""\d"", """")"),"         Тюменская область")</f>
        <v>         Тюменская область</v>
      </c>
      <c r="C3614" s="14" t="str">
        <f t="shared" si="15"/>
        <v>Тюменская область</v>
      </c>
      <c r="D3614" s="3">
        <f t="shared" si="16"/>
        <v>2</v>
      </c>
      <c r="E3614" s="15" t="s">
        <v>49</v>
      </c>
      <c r="F3614" s="13" t="str">
        <f>IFERROR(__xludf.DUMMYFUNCTION("REGEXEXTRACT(E3614, ""[А-Яа-я].*"")"),"Цереброваскулярные болезни")</f>
        <v>Цереброваскулярные болезни</v>
      </c>
      <c r="G3614" s="16">
        <f t="shared" si="17"/>
        <v>2</v>
      </c>
      <c r="H3614" s="13" t="s">
        <v>28</v>
      </c>
      <c r="I3614" s="13" t="str">
        <f>IFERROR(__xludf.DUMMYFUNCTION("REGEXREPLACE(H3614, "".*\s"", """")"),"человек")</f>
        <v>человек</v>
      </c>
      <c r="J3614" s="13" t="s">
        <v>29</v>
      </c>
      <c r="K3614" s="17" t="str">
        <f>IFERROR(__xludf.DUMMYFUNCTION("REGEXREPLACE(J3614, ""^[\d\s]+"", """")"),"значение показателя за год")</f>
        <v>значение показателя за год</v>
      </c>
      <c r="L3614" s="16">
        <f t="shared" si="18"/>
        <v>2</v>
      </c>
      <c r="M3614" s="13" t="s">
        <v>32</v>
      </c>
      <c r="N3614" s="13" t="str">
        <f>IFERROR(__xludf.DUMMYFUNCTION("REGEXEXTRACT(M3614, "" (.+)$"")"),"сельское население")</f>
        <v>сельское население</v>
      </c>
      <c r="O3614" s="18">
        <v>972.0</v>
      </c>
      <c r="P3614" s="18">
        <v>937.0</v>
      </c>
      <c r="Q3614" s="18">
        <v>900.0</v>
      </c>
      <c r="R3614" s="18">
        <v>882.0</v>
      </c>
      <c r="S3614" s="18">
        <v>745.0</v>
      </c>
      <c r="T3614" s="18">
        <v>737.0</v>
      </c>
      <c r="U3614" s="18">
        <v>604.0</v>
      </c>
      <c r="V3614" s="18">
        <v>564.0</v>
      </c>
      <c r="W3614" s="18">
        <v>560.0</v>
      </c>
      <c r="X3614" s="18">
        <v>556.0</v>
      </c>
      <c r="Y3614" s="18">
        <v>525.0</v>
      </c>
      <c r="Z3614" s="19" t="str">
        <f t="shared" si="6"/>
        <v/>
      </c>
      <c r="AA3614" s="19" t="str">
        <f t="shared" si="19"/>
        <v/>
      </c>
      <c r="AB3614" s="19">
        <f t="shared" si="8"/>
        <v>7982</v>
      </c>
      <c r="AC3614" s="19">
        <f t="shared" si="20"/>
        <v>725.6363636</v>
      </c>
      <c r="AD3614" s="19">
        <f t="shared" si="21"/>
        <v>1197</v>
      </c>
      <c r="AE3614" s="19" t="str">
        <f t="shared" si="22"/>
        <v>Нет моды</v>
      </c>
      <c r="AF3614" s="19">
        <f t="shared" si="23"/>
        <v>525</v>
      </c>
      <c r="AG3614" s="19">
        <f t="shared" si="24"/>
        <v>972</v>
      </c>
      <c r="AH3614" s="20" t="str">
        <f t="shared" si="14"/>
        <v>Город: 72%; Село: 28%</v>
      </c>
      <c r="AI3614" s="21"/>
      <c r="AJ3614" s="21"/>
      <c r="AK3614" s="21"/>
      <c r="AL3614" s="22">
        <f t="shared" si="25"/>
        <v>1</v>
      </c>
    </row>
    <row r="3615" ht="12.75" customHeight="1">
      <c r="A3615" s="13" t="s">
        <v>214</v>
      </c>
      <c r="B3615" s="13" t="str">
        <f>IFERROR(__xludf.DUMMYFUNCTION("REGEXREPLACE(A3615,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15" s="14" t="str">
        <f t="shared" si="15"/>
        <v>Ханты-Мансийский автономный округ - Югра (Тюменская область)</v>
      </c>
      <c r="D3615" s="3">
        <f t="shared" si="16"/>
        <v>2</v>
      </c>
      <c r="E3615" s="15" t="s">
        <v>27</v>
      </c>
      <c r="F3615" s="13" t="str">
        <f>IFERROR(__xludf.DUMMYFUNCTION("REGEXEXTRACT(E3615, ""[А-Яа-я].*"")"),"Болезни органов дыхания")</f>
        <v>Болезни органов дыхания</v>
      </c>
      <c r="G3615" s="16">
        <f t="shared" si="17"/>
        <v>2</v>
      </c>
      <c r="H3615" s="13" t="s">
        <v>28</v>
      </c>
      <c r="I3615" s="13" t="str">
        <f>IFERROR(__xludf.DUMMYFUNCTION("REGEXREPLACE(H3615, "".*\s"", """")"),"человек")</f>
        <v>человек</v>
      </c>
      <c r="J3615" s="13" t="s">
        <v>29</v>
      </c>
      <c r="K3615" s="17" t="str">
        <f>IFERROR(__xludf.DUMMYFUNCTION("REGEXREPLACE(J3615, ""^[\d\s]+"", """")"),"значение показателя за год")</f>
        <v>значение показателя за год</v>
      </c>
      <c r="L3615" s="16">
        <f t="shared" si="18"/>
        <v>2</v>
      </c>
      <c r="M3615" s="13" t="s">
        <v>30</v>
      </c>
      <c r="N3615" s="13" t="str">
        <f>IFERROR(__xludf.DUMMYFUNCTION("REGEXEXTRACT(M3615, "" (.+)$"")"),"все население")</f>
        <v>все население</v>
      </c>
      <c r="O3615" s="18">
        <v>452.0</v>
      </c>
      <c r="P3615" s="18">
        <v>433.0</v>
      </c>
      <c r="Q3615" s="18">
        <v>371.0</v>
      </c>
      <c r="R3615" s="18">
        <v>322.0</v>
      </c>
      <c r="S3615" s="18">
        <v>288.0</v>
      </c>
      <c r="T3615" s="18">
        <v>331.0</v>
      </c>
      <c r="U3615" s="18">
        <v>326.0</v>
      </c>
      <c r="V3615" s="18">
        <v>904.0</v>
      </c>
      <c r="W3615" s="23" t="s">
        <v>37</v>
      </c>
      <c r="X3615" s="23" t="s">
        <v>37</v>
      </c>
      <c r="Y3615" s="23" t="s">
        <v>37</v>
      </c>
      <c r="Z3615" s="19">
        <f t="shared" si="6"/>
        <v>3427</v>
      </c>
      <c r="AA3615" s="19" t="str">
        <f t="shared" si="19"/>
        <v/>
      </c>
      <c r="AB3615" s="19" t="str">
        <f t="shared" si="8"/>
        <v/>
      </c>
      <c r="AC3615" s="19">
        <f t="shared" si="20"/>
        <v>428.375</v>
      </c>
      <c r="AD3615" s="19">
        <f t="shared" si="21"/>
        <v>560</v>
      </c>
      <c r="AE3615" s="19" t="str">
        <f t="shared" si="22"/>
        <v>Нет моды</v>
      </c>
      <c r="AF3615" s="19">
        <f t="shared" si="23"/>
        <v>288</v>
      </c>
      <c r="AG3615" s="19">
        <f t="shared" si="24"/>
        <v>904</v>
      </c>
      <c r="AH3615" s="20" t="str">
        <f t="shared" si="14"/>
        <v/>
      </c>
      <c r="AI3615" s="24"/>
      <c r="AJ3615" s="24"/>
      <c r="AK3615" s="24"/>
      <c r="AL3615" s="22">
        <f t="shared" si="25"/>
        <v>1</v>
      </c>
    </row>
    <row r="3616" ht="12.75" customHeight="1">
      <c r="A3616" s="13" t="s">
        <v>214</v>
      </c>
      <c r="B3616" s="13" t="str">
        <f>IFERROR(__xludf.DUMMYFUNCTION("REGEXREPLACE(A3616,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16" s="14" t="str">
        <f t="shared" si="15"/>
        <v>Ханты-Мансийский автономный округ - Югра (Тюменская область)</v>
      </c>
      <c r="D3616" s="3">
        <f t="shared" si="16"/>
        <v>2</v>
      </c>
      <c r="E3616" s="15" t="s">
        <v>27</v>
      </c>
      <c r="F3616" s="13" t="str">
        <f>IFERROR(__xludf.DUMMYFUNCTION("REGEXEXTRACT(E3616, ""[А-Яа-я].*"")"),"Болезни органов дыхания")</f>
        <v>Болезни органов дыхания</v>
      </c>
      <c r="G3616" s="16">
        <f t="shared" si="17"/>
        <v>2</v>
      </c>
      <c r="H3616" s="13" t="s">
        <v>28</v>
      </c>
      <c r="I3616" s="13" t="str">
        <f>IFERROR(__xludf.DUMMYFUNCTION("REGEXREPLACE(H3616, "".*\s"", """")"),"человек")</f>
        <v>человек</v>
      </c>
      <c r="J3616" s="13" t="s">
        <v>29</v>
      </c>
      <c r="K3616" s="17" t="str">
        <f>IFERROR(__xludf.DUMMYFUNCTION("REGEXREPLACE(J3616, ""^[\d\s]+"", """")"),"значение показателя за год")</f>
        <v>значение показателя за год</v>
      </c>
      <c r="L3616" s="16">
        <f t="shared" si="18"/>
        <v>2</v>
      </c>
      <c r="M3616" s="13" t="s">
        <v>31</v>
      </c>
      <c r="N3616" s="13" t="str">
        <f>IFERROR(__xludf.DUMMYFUNCTION("REGEXEXTRACT(M3616, "" (.+)$"")"),"городское население")</f>
        <v>городское население</v>
      </c>
      <c r="O3616" s="18">
        <v>409.0</v>
      </c>
      <c r="P3616" s="18">
        <v>408.0</v>
      </c>
      <c r="Q3616" s="18">
        <v>330.0</v>
      </c>
      <c r="R3616" s="18">
        <v>295.0</v>
      </c>
      <c r="S3616" s="18">
        <v>262.0</v>
      </c>
      <c r="T3616" s="18">
        <v>290.0</v>
      </c>
      <c r="U3616" s="18">
        <v>290.0</v>
      </c>
      <c r="V3616" s="18">
        <v>831.0</v>
      </c>
      <c r="W3616" s="23" t="s">
        <v>37</v>
      </c>
      <c r="X3616" s="23" t="s">
        <v>37</v>
      </c>
      <c r="Y3616" s="23" t="s">
        <v>37</v>
      </c>
      <c r="Z3616" s="19" t="str">
        <f t="shared" si="6"/>
        <v/>
      </c>
      <c r="AA3616" s="19">
        <f t="shared" si="19"/>
        <v>3115</v>
      </c>
      <c r="AB3616" s="19" t="str">
        <f t="shared" si="8"/>
        <v/>
      </c>
      <c r="AC3616" s="19">
        <f t="shared" si="20"/>
        <v>389.375</v>
      </c>
      <c r="AD3616" s="19">
        <f t="shared" si="21"/>
        <v>330.5</v>
      </c>
      <c r="AE3616" s="19" t="str">
        <f t="shared" si="22"/>
        <v>Нет моды</v>
      </c>
      <c r="AF3616" s="19">
        <f t="shared" si="23"/>
        <v>262</v>
      </c>
      <c r="AG3616" s="19">
        <f t="shared" si="24"/>
        <v>831</v>
      </c>
      <c r="AH3616" s="20" t="str">
        <f t="shared" si="14"/>
        <v/>
      </c>
      <c r="AI3616" s="24"/>
      <c r="AJ3616" s="24"/>
      <c r="AK3616" s="24"/>
      <c r="AL3616" s="22">
        <f t="shared" si="25"/>
        <v>1</v>
      </c>
    </row>
    <row r="3617" ht="12.75" customHeight="1">
      <c r="A3617" s="13" t="s">
        <v>214</v>
      </c>
      <c r="B3617" s="13" t="str">
        <f>IFERROR(__xludf.DUMMYFUNCTION("REGEXREPLACE(A3617,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17" s="14" t="str">
        <f t="shared" si="15"/>
        <v>Ханты-Мансийский автономный округ - Югра (Тюменская область)</v>
      </c>
      <c r="D3617" s="3">
        <f t="shared" si="16"/>
        <v>2</v>
      </c>
      <c r="E3617" s="15" t="s">
        <v>27</v>
      </c>
      <c r="F3617" s="13" t="str">
        <f>IFERROR(__xludf.DUMMYFUNCTION("REGEXEXTRACT(E3617, ""[А-Яа-я].*"")"),"Болезни органов дыхания")</f>
        <v>Болезни органов дыхания</v>
      </c>
      <c r="G3617" s="16">
        <f t="shared" si="17"/>
        <v>2</v>
      </c>
      <c r="H3617" s="13" t="s">
        <v>28</v>
      </c>
      <c r="I3617" s="13" t="str">
        <f>IFERROR(__xludf.DUMMYFUNCTION("REGEXREPLACE(H3617, "".*\s"", """")"),"человек")</f>
        <v>человек</v>
      </c>
      <c r="J3617" s="13" t="s">
        <v>29</v>
      </c>
      <c r="K3617" s="17" t="str">
        <f>IFERROR(__xludf.DUMMYFUNCTION("REGEXREPLACE(J3617, ""^[\d\s]+"", """")"),"значение показателя за год")</f>
        <v>значение показателя за год</v>
      </c>
      <c r="L3617" s="16">
        <f t="shared" si="18"/>
        <v>2</v>
      </c>
      <c r="M3617" s="13" t="s">
        <v>32</v>
      </c>
      <c r="N3617" s="13" t="str">
        <f>IFERROR(__xludf.DUMMYFUNCTION("REGEXEXTRACT(M3617, "" (.+)$"")"),"сельское население")</f>
        <v>сельское население</v>
      </c>
      <c r="O3617" s="18">
        <v>43.0</v>
      </c>
      <c r="P3617" s="18">
        <v>25.0</v>
      </c>
      <c r="Q3617" s="18">
        <v>41.0</v>
      </c>
      <c r="R3617" s="18">
        <v>27.0</v>
      </c>
      <c r="S3617" s="18">
        <v>26.0</v>
      </c>
      <c r="T3617" s="18">
        <v>41.0</v>
      </c>
      <c r="U3617" s="18">
        <v>36.0</v>
      </c>
      <c r="V3617" s="18">
        <v>73.0</v>
      </c>
      <c r="W3617" s="23" t="s">
        <v>37</v>
      </c>
      <c r="X3617" s="23" t="s">
        <v>37</v>
      </c>
      <c r="Y3617" s="23" t="s">
        <v>37</v>
      </c>
      <c r="Z3617" s="19" t="str">
        <f t="shared" si="6"/>
        <v/>
      </c>
      <c r="AA3617" s="19" t="str">
        <f t="shared" si="19"/>
        <v/>
      </c>
      <c r="AB3617" s="19">
        <f t="shared" si="8"/>
        <v>312</v>
      </c>
      <c r="AC3617" s="19">
        <f t="shared" si="20"/>
        <v>39</v>
      </c>
      <c r="AD3617" s="19">
        <f t="shared" si="21"/>
        <v>167.5</v>
      </c>
      <c r="AE3617" s="19" t="str">
        <f t="shared" si="22"/>
        <v>Нет моды</v>
      </c>
      <c r="AF3617" s="19">
        <f t="shared" si="23"/>
        <v>25</v>
      </c>
      <c r="AG3617" s="19">
        <f t="shared" si="24"/>
        <v>73</v>
      </c>
      <c r="AH3617" s="20" t="str">
        <f t="shared" si="14"/>
        <v>Город: 91%; Село: 9%</v>
      </c>
      <c r="AI3617" s="24"/>
      <c r="AJ3617" s="24"/>
      <c r="AK3617" s="24"/>
      <c r="AL3617" s="22">
        <f t="shared" si="25"/>
        <v>1</v>
      </c>
    </row>
    <row r="3618" ht="12.75" customHeight="1">
      <c r="A3618" s="13" t="s">
        <v>214</v>
      </c>
      <c r="B3618" s="13" t="str">
        <f>IFERROR(__xludf.DUMMYFUNCTION("REGEXREPLACE(A3618,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18" s="14" t="str">
        <f t="shared" si="15"/>
        <v>Ханты-Мансийский автономный округ - Югра (Тюменская область)</v>
      </c>
      <c r="D3618" s="3">
        <f t="shared" si="16"/>
        <v>2</v>
      </c>
      <c r="E3618" s="15" t="s">
        <v>33</v>
      </c>
      <c r="F3618" s="13" t="str">
        <f>IFERROR(__xludf.DUMMYFUNCTION("REGEXEXTRACT(E3618, ""[А-Яа-я].*"")"),"Болезни органов пищеварения")</f>
        <v>Болезни органов пищеварения</v>
      </c>
      <c r="G3618" s="16">
        <f t="shared" si="17"/>
        <v>2</v>
      </c>
      <c r="H3618" s="13" t="s">
        <v>28</v>
      </c>
      <c r="I3618" s="13" t="str">
        <f>IFERROR(__xludf.DUMMYFUNCTION("REGEXREPLACE(H3618, "".*\s"", """")"),"человек")</f>
        <v>человек</v>
      </c>
      <c r="J3618" s="13" t="s">
        <v>29</v>
      </c>
      <c r="K3618" s="17" t="str">
        <f>IFERROR(__xludf.DUMMYFUNCTION("REGEXREPLACE(J3618, ""^[\d\s]+"", """")"),"значение показателя за год")</f>
        <v>значение показателя за год</v>
      </c>
      <c r="L3618" s="16">
        <f t="shared" si="18"/>
        <v>2</v>
      </c>
      <c r="M3618" s="13" t="s">
        <v>30</v>
      </c>
      <c r="N3618" s="13" t="str">
        <f>IFERROR(__xludf.DUMMYFUNCTION("REGEXEXTRACT(M3618, "" (.+)$"")"),"все население")</f>
        <v>все население</v>
      </c>
      <c r="O3618" s="18">
        <v>518.0</v>
      </c>
      <c r="P3618" s="18">
        <v>610.0</v>
      </c>
      <c r="Q3618" s="18">
        <v>643.0</v>
      </c>
      <c r="R3618" s="18">
        <v>655.0</v>
      </c>
      <c r="S3618" s="18">
        <v>622.0</v>
      </c>
      <c r="T3618" s="18">
        <v>651.0</v>
      </c>
      <c r="U3618" s="18">
        <v>650.0</v>
      </c>
      <c r="V3618" s="18">
        <v>746.0</v>
      </c>
      <c r="W3618" s="23" t="s">
        <v>37</v>
      </c>
      <c r="X3618" s="23" t="s">
        <v>37</v>
      </c>
      <c r="Y3618" s="23" t="s">
        <v>37</v>
      </c>
      <c r="Z3618" s="19">
        <f t="shared" si="6"/>
        <v>5095</v>
      </c>
      <c r="AA3618" s="19" t="str">
        <f t="shared" si="19"/>
        <v/>
      </c>
      <c r="AB3618" s="19" t="str">
        <f t="shared" si="8"/>
        <v/>
      </c>
      <c r="AC3618" s="19">
        <f t="shared" si="20"/>
        <v>636.875</v>
      </c>
      <c r="AD3618" s="19">
        <f t="shared" si="21"/>
        <v>295.5</v>
      </c>
      <c r="AE3618" s="19" t="str">
        <f t="shared" si="22"/>
        <v>Нет моды</v>
      </c>
      <c r="AF3618" s="19">
        <f t="shared" si="23"/>
        <v>518</v>
      </c>
      <c r="AG3618" s="19">
        <f t="shared" si="24"/>
        <v>746</v>
      </c>
      <c r="AH3618" s="20" t="str">
        <f t="shared" si="14"/>
        <v/>
      </c>
      <c r="AI3618" s="24"/>
      <c r="AJ3618" s="24"/>
      <c r="AK3618" s="24"/>
      <c r="AL3618" s="22">
        <f t="shared" si="25"/>
        <v>1</v>
      </c>
    </row>
    <row r="3619" ht="12.75" customHeight="1">
      <c r="A3619" s="13" t="s">
        <v>214</v>
      </c>
      <c r="B3619" s="13" t="str">
        <f>IFERROR(__xludf.DUMMYFUNCTION("REGEXREPLACE(A3619,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19" s="14" t="str">
        <f t="shared" si="15"/>
        <v>Ханты-Мансийский автономный округ - Югра (Тюменская область)</v>
      </c>
      <c r="D3619" s="3">
        <f t="shared" si="16"/>
        <v>2</v>
      </c>
      <c r="E3619" s="15" t="s">
        <v>33</v>
      </c>
      <c r="F3619" s="13" t="str">
        <f>IFERROR(__xludf.DUMMYFUNCTION("REGEXEXTRACT(E3619, ""[А-Яа-я].*"")"),"Болезни органов пищеварения")</f>
        <v>Болезни органов пищеварения</v>
      </c>
      <c r="G3619" s="16">
        <f t="shared" si="17"/>
        <v>2</v>
      </c>
      <c r="H3619" s="13" t="s">
        <v>28</v>
      </c>
      <c r="I3619" s="13" t="str">
        <f>IFERROR(__xludf.DUMMYFUNCTION("REGEXREPLACE(H3619, "".*\s"", """")"),"человек")</f>
        <v>человек</v>
      </c>
      <c r="J3619" s="13" t="s">
        <v>29</v>
      </c>
      <c r="K3619" s="17" t="str">
        <f>IFERROR(__xludf.DUMMYFUNCTION("REGEXREPLACE(J3619, ""^[\d\s]+"", """")"),"значение показателя за год")</f>
        <v>значение показателя за год</v>
      </c>
      <c r="L3619" s="16">
        <f t="shared" si="18"/>
        <v>2</v>
      </c>
      <c r="M3619" s="13" t="s">
        <v>31</v>
      </c>
      <c r="N3619" s="13" t="str">
        <f>IFERROR(__xludf.DUMMYFUNCTION("REGEXEXTRACT(M3619, "" (.+)$"")"),"городское население")</f>
        <v>городское население</v>
      </c>
      <c r="O3619" s="18">
        <v>461.0</v>
      </c>
      <c r="P3619" s="18">
        <v>561.0</v>
      </c>
      <c r="Q3619" s="18">
        <v>566.0</v>
      </c>
      <c r="R3619" s="18">
        <v>584.0</v>
      </c>
      <c r="S3619" s="18">
        <v>562.0</v>
      </c>
      <c r="T3619" s="18">
        <v>596.0</v>
      </c>
      <c r="U3619" s="18">
        <v>579.0</v>
      </c>
      <c r="V3619" s="18">
        <v>674.0</v>
      </c>
      <c r="W3619" s="23" t="s">
        <v>37</v>
      </c>
      <c r="X3619" s="23" t="s">
        <v>37</v>
      </c>
      <c r="Y3619" s="23" t="s">
        <v>37</v>
      </c>
      <c r="Z3619" s="19" t="str">
        <f t="shared" si="6"/>
        <v/>
      </c>
      <c r="AA3619" s="19">
        <f t="shared" si="19"/>
        <v>4583</v>
      </c>
      <c r="AB3619" s="19" t="str">
        <f t="shared" si="8"/>
        <v/>
      </c>
      <c r="AC3619" s="19">
        <f t="shared" si="20"/>
        <v>572.875</v>
      </c>
      <c r="AD3619" s="19">
        <f t="shared" si="21"/>
        <v>603</v>
      </c>
      <c r="AE3619" s="19" t="str">
        <f t="shared" si="22"/>
        <v>Нет моды</v>
      </c>
      <c r="AF3619" s="19">
        <f t="shared" si="23"/>
        <v>461</v>
      </c>
      <c r="AG3619" s="19">
        <f t="shared" si="24"/>
        <v>674</v>
      </c>
      <c r="AH3619" s="20" t="str">
        <f t="shared" si="14"/>
        <v/>
      </c>
      <c r="AI3619" s="24"/>
      <c r="AJ3619" s="24"/>
      <c r="AK3619" s="24"/>
      <c r="AL3619" s="22">
        <f t="shared" si="25"/>
        <v>1</v>
      </c>
    </row>
    <row r="3620" ht="12.75" customHeight="1">
      <c r="A3620" s="13" t="s">
        <v>214</v>
      </c>
      <c r="B3620" s="13" t="str">
        <f>IFERROR(__xludf.DUMMYFUNCTION("REGEXREPLACE(A3620,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0" s="14" t="str">
        <f t="shared" si="15"/>
        <v>Ханты-Мансийский автономный округ - Югра (Тюменская область)</v>
      </c>
      <c r="D3620" s="3">
        <f t="shared" si="16"/>
        <v>2</v>
      </c>
      <c r="E3620" s="15" t="s">
        <v>33</v>
      </c>
      <c r="F3620" s="13" t="str">
        <f>IFERROR(__xludf.DUMMYFUNCTION("REGEXEXTRACT(E3620, ""[А-Яа-я].*"")"),"Болезни органов пищеварения")</f>
        <v>Болезни органов пищеварения</v>
      </c>
      <c r="G3620" s="16">
        <f t="shared" si="17"/>
        <v>2</v>
      </c>
      <c r="H3620" s="13" t="s">
        <v>28</v>
      </c>
      <c r="I3620" s="13" t="str">
        <f>IFERROR(__xludf.DUMMYFUNCTION("REGEXREPLACE(H3620, "".*\s"", """")"),"человек")</f>
        <v>человек</v>
      </c>
      <c r="J3620" s="13" t="s">
        <v>29</v>
      </c>
      <c r="K3620" s="17" t="str">
        <f>IFERROR(__xludf.DUMMYFUNCTION("REGEXREPLACE(J3620, ""^[\d\s]+"", """")"),"значение показателя за год")</f>
        <v>значение показателя за год</v>
      </c>
      <c r="L3620" s="16">
        <f t="shared" si="18"/>
        <v>2</v>
      </c>
      <c r="M3620" s="13" t="s">
        <v>32</v>
      </c>
      <c r="N3620" s="13" t="str">
        <f>IFERROR(__xludf.DUMMYFUNCTION("REGEXEXTRACT(M3620, "" (.+)$"")"),"сельское население")</f>
        <v>сельское население</v>
      </c>
      <c r="O3620" s="18">
        <v>57.0</v>
      </c>
      <c r="P3620" s="18">
        <v>49.0</v>
      </c>
      <c r="Q3620" s="18">
        <v>77.0</v>
      </c>
      <c r="R3620" s="18">
        <v>71.0</v>
      </c>
      <c r="S3620" s="18">
        <v>60.0</v>
      </c>
      <c r="T3620" s="18">
        <v>55.0</v>
      </c>
      <c r="U3620" s="18">
        <v>71.0</v>
      </c>
      <c r="V3620" s="18">
        <v>72.0</v>
      </c>
      <c r="W3620" s="23" t="s">
        <v>37</v>
      </c>
      <c r="X3620" s="23" t="s">
        <v>37</v>
      </c>
      <c r="Y3620" s="23" t="s">
        <v>37</v>
      </c>
      <c r="Z3620" s="19" t="str">
        <f t="shared" si="6"/>
        <v/>
      </c>
      <c r="AA3620" s="19" t="str">
        <f t="shared" si="19"/>
        <v/>
      </c>
      <c r="AB3620" s="19">
        <f t="shared" si="8"/>
        <v>512</v>
      </c>
      <c r="AC3620" s="19">
        <f t="shared" si="20"/>
        <v>64</v>
      </c>
      <c r="AD3620" s="19">
        <f t="shared" si="21"/>
        <v>269</v>
      </c>
      <c r="AE3620" s="19" t="str">
        <f t="shared" si="22"/>
        <v>Нет моды</v>
      </c>
      <c r="AF3620" s="19">
        <f t="shared" si="23"/>
        <v>49</v>
      </c>
      <c r="AG3620" s="19">
        <f t="shared" si="24"/>
        <v>77</v>
      </c>
      <c r="AH3620" s="20" t="str">
        <f t="shared" si="14"/>
        <v>Город: 90%; Село: 10%</v>
      </c>
      <c r="AI3620" s="24"/>
      <c r="AJ3620" s="24"/>
      <c r="AK3620" s="24"/>
      <c r="AL3620" s="22">
        <f t="shared" si="25"/>
        <v>1</v>
      </c>
    </row>
    <row r="3621" ht="12.75" customHeight="1">
      <c r="A3621" s="13" t="s">
        <v>214</v>
      </c>
      <c r="B3621" s="13" t="str">
        <f>IFERROR(__xludf.DUMMYFUNCTION("REGEXREPLACE(A3621,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1" s="14" t="str">
        <f t="shared" si="15"/>
        <v>Ханты-Мансийский автономный округ - Югра (Тюменская область)</v>
      </c>
      <c r="D3621" s="3">
        <f t="shared" si="16"/>
        <v>2</v>
      </c>
      <c r="E3621" s="15" t="s">
        <v>34</v>
      </c>
      <c r="F3621" s="13" t="str">
        <f>IFERROR(__xludf.DUMMYFUNCTION("REGEXEXTRACT(E3621, ""[А-Яа-я].*"")"),"Болезни системы кровообращения")</f>
        <v>Болезни системы кровообращения</v>
      </c>
      <c r="G3621" s="16">
        <f t="shared" si="17"/>
        <v>2</v>
      </c>
      <c r="H3621" s="13" t="s">
        <v>28</v>
      </c>
      <c r="I3621" s="13" t="str">
        <f>IFERROR(__xludf.DUMMYFUNCTION("REGEXREPLACE(H3621, "".*\s"", """")"),"человек")</f>
        <v>человек</v>
      </c>
      <c r="J3621" s="13" t="s">
        <v>29</v>
      </c>
      <c r="K3621" s="17" t="str">
        <f>IFERROR(__xludf.DUMMYFUNCTION("REGEXREPLACE(J3621, ""^[\d\s]+"", """")"),"значение показателя за год")</f>
        <v>значение показателя за год</v>
      </c>
      <c r="L3621" s="16">
        <f t="shared" si="18"/>
        <v>2</v>
      </c>
      <c r="M3621" s="13" t="s">
        <v>30</v>
      </c>
      <c r="N3621" s="13" t="str">
        <f>IFERROR(__xludf.DUMMYFUNCTION("REGEXEXTRACT(M3621, "" (.+)$"")"),"все население")</f>
        <v>все население</v>
      </c>
      <c r="O3621" s="18">
        <v>4462.0</v>
      </c>
      <c r="P3621" s="18">
        <v>4222.0</v>
      </c>
      <c r="Q3621" s="18">
        <v>4116.0</v>
      </c>
      <c r="R3621" s="18">
        <v>4158.0</v>
      </c>
      <c r="S3621" s="18">
        <v>4070.0</v>
      </c>
      <c r="T3621" s="18">
        <v>4094.0</v>
      </c>
      <c r="U3621" s="18">
        <v>3954.0</v>
      </c>
      <c r="V3621" s="18">
        <v>4450.0</v>
      </c>
      <c r="W3621" s="23" t="s">
        <v>37</v>
      </c>
      <c r="X3621" s="23" t="s">
        <v>37</v>
      </c>
      <c r="Y3621" s="23" t="s">
        <v>37</v>
      </c>
      <c r="Z3621" s="19">
        <f t="shared" si="6"/>
        <v>33526</v>
      </c>
      <c r="AA3621" s="19" t="str">
        <f t="shared" si="19"/>
        <v/>
      </c>
      <c r="AB3621" s="19" t="str">
        <f t="shared" si="8"/>
        <v/>
      </c>
      <c r="AC3621" s="19">
        <f t="shared" si="20"/>
        <v>4190.75</v>
      </c>
      <c r="AD3621" s="19">
        <f t="shared" si="21"/>
        <v>2015.5</v>
      </c>
      <c r="AE3621" s="19" t="str">
        <f t="shared" si="22"/>
        <v>Нет моды</v>
      </c>
      <c r="AF3621" s="19">
        <f t="shared" si="23"/>
        <v>3954</v>
      </c>
      <c r="AG3621" s="19">
        <f t="shared" si="24"/>
        <v>4462</v>
      </c>
      <c r="AH3621" s="20" t="str">
        <f t="shared" si="14"/>
        <v/>
      </c>
      <c r="AI3621" s="24"/>
      <c r="AJ3621" s="24"/>
      <c r="AK3621" s="24"/>
      <c r="AL3621" s="22">
        <f t="shared" si="25"/>
        <v>1</v>
      </c>
    </row>
    <row r="3622" ht="12.75" customHeight="1">
      <c r="A3622" s="13" t="s">
        <v>214</v>
      </c>
      <c r="B3622" s="13" t="str">
        <f>IFERROR(__xludf.DUMMYFUNCTION("REGEXREPLACE(A3622,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2" s="14" t="str">
        <f t="shared" si="15"/>
        <v>Ханты-Мансийский автономный округ - Югра (Тюменская область)</v>
      </c>
      <c r="D3622" s="3">
        <f t="shared" si="16"/>
        <v>2</v>
      </c>
      <c r="E3622" s="15" t="s">
        <v>34</v>
      </c>
      <c r="F3622" s="13" t="str">
        <f>IFERROR(__xludf.DUMMYFUNCTION("REGEXEXTRACT(E3622, ""[А-Яа-я].*"")"),"Болезни системы кровообращения")</f>
        <v>Болезни системы кровообращения</v>
      </c>
      <c r="G3622" s="16">
        <f t="shared" si="17"/>
        <v>2</v>
      </c>
      <c r="H3622" s="13" t="s">
        <v>28</v>
      </c>
      <c r="I3622" s="13" t="str">
        <f>IFERROR(__xludf.DUMMYFUNCTION("REGEXREPLACE(H3622, "".*\s"", """")"),"человек")</f>
        <v>человек</v>
      </c>
      <c r="J3622" s="13" t="s">
        <v>29</v>
      </c>
      <c r="K3622" s="17" t="str">
        <f>IFERROR(__xludf.DUMMYFUNCTION("REGEXREPLACE(J3622, ""^[\d\s]+"", """")"),"значение показателя за год")</f>
        <v>значение показателя за год</v>
      </c>
      <c r="L3622" s="16">
        <f t="shared" si="18"/>
        <v>2</v>
      </c>
      <c r="M3622" s="13" t="s">
        <v>31</v>
      </c>
      <c r="N3622" s="13" t="str">
        <f>IFERROR(__xludf.DUMMYFUNCTION("REGEXEXTRACT(M3622, "" (.+)$"")"),"городское население")</f>
        <v>городское население</v>
      </c>
      <c r="O3622" s="18">
        <v>4001.0</v>
      </c>
      <c r="P3622" s="18">
        <v>3764.0</v>
      </c>
      <c r="Q3622" s="18">
        <v>3673.0</v>
      </c>
      <c r="R3622" s="18">
        <v>3755.0</v>
      </c>
      <c r="S3622" s="18">
        <v>3702.0</v>
      </c>
      <c r="T3622" s="18">
        <v>3710.0</v>
      </c>
      <c r="U3622" s="18">
        <v>3589.0</v>
      </c>
      <c r="V3622" s="18">
        <v>4067.0</v>
      </c>
      <c r="W3622" s="23" t="s">
        <v>37</v>
      </c>
      <c r="X3622" s="23" t="s">
        <v>37</v>
      </c>
      <c r="Y3622" s="23" t="s">
        <v>37</v>
      </c>
      <c r="Z3622" s="19" t="str">
        <f t="shared" si="6"/>
        <v/>
      </c>
      <c r="AA3622" s="19">
        <f t="shared" si="19"/>
        <v>30261</v>
      </c>
      <c r="AB3622" s="19" t="str">
        <f t="shared" si="8"/>
        <v/>
      </c>
      <c r="AC3622" s="19">
        <f t="shared" si="20"/>
        <v>3782.625</v>
      </c>
      <c r="AD3622" s="19">
        <f t="shared" si="21"/>
        <v>4034</v>
      </c>
      <c r="AE3622" s="19" t="str">
        <f t="shared" si="22"/>
        <v>Нет моды</v>
      </c>
      <c r="AF3622" s="19">
        <f t="shared" si="23"/>
        <v>3589</v>
      </c>
      <c r="AG3622" s="19">
        <f t="shared" si="24"/>
        <v>4067</v>
      </c>
      <c r="AH3622" s="20" t="str">
        <f t="shared" si="14"/>
        <v/>
      </c>
      <c r="AI3622" s="24"/>
      <c r="AJ3622" s="24"/>
      <c r="AK3622" s="24"/>
      <c r="AL3622" s="22">
        <f t="shared" si="25"/>
        <v>1</v>
      </c>
    </row>
    <row r="3623" ht="12.75" customHeight="1">
      <c r="A3623" s="13" t="s">
        <v>214</v>
      </c>
      <c r="B3623" s="13" t="str">
        <f>IFERROR(__xludf.DUMMYFUNCTION("REGEXREPLACE(A3623,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3" s="14" t="str">
        <f t="shared" si="15"/>
        <v>Ханты-Мансийский автономный округ - Югра (Тюменская область)</v>
      </c>
      <c r="D3623" s="3">
        <f t="shared" si="16"/>
        <v>2</v>
      </c>
      <c r="E3623" s="15" t="s">
        <v>34</v>
      </c>
      <c r="F3623" s="13" t="str">
        <f>IFERROR(__xludf.DUMMYFUNCTION("REGEXEXTRACT(E3623, ""[А-Яа-я].*"")"),"Болезни системы кровообращения")</f>
        <v>Болезни системы кровообращения</v>
      </c>
      <c r="G3623" s="16">
        <f t="shared" si="17"/>
        <v>2</v>
      </c>
      <c r="H3623" s="13" t="s">
        <v>28</v>
      </c>
      <c r="I3623" s="13" t="str">
        <f>IFERROR(__xludf.DUMMYFUNCTION("REGEXREPLACE(H3623, "".*\s"", """")"),"человек")</f>
        <v>человек</v>
      </c>
      <c r="J3623" s="13" t="s">
        <v>29</v>
      </c>
      <c r="K3623" s="17" t="str">
        <f>IFERROR(__xludf.DUMMYFUNCTION("REGEXREPLACE(J3623, ""^[\d\s]+"", """")"),"значение показателя за год")</f>
        <v>значение показателя за год</v>
      </c>
      <c r="L3623" s="16">
        <f t="shared" si="18"/>
        <v>2</v>
      </c>
      <c r="M3623" s="13" t="s">
        <v>32</v>
      </c>
      <c r="N3623" s="13" t="str">
        <f>IFERROR(__xludf.DUMMYFUNCTION("REGEXEXTRACT(M3623, "" (.+)$"")"),"сельское население")</f>
        <v>сельское население</v>
      </c>
      <c r="O3623" s="18">
        <v>461.0</v>
      </c>
      <c r="P3623" s="18">
        <v>458.0</v>
      </c>
      <c r="Q3623" s="18">
        <v>443.0</v>
      </c>
      <c r="R3623" s="18">
        <v>403.0</v>
      </c>
      <c r="S3623" s="18">
        <v>368.0</v>
      </c>
      <c r="T3623" s="18">
        <v>384.0</v>
      </c>
      <c r="U3623" s="18">
        <v>365.0</v>
      </c>
      <c r="V3623" s="18">
        <v>383.0</v>
      </c>
      <c r="W3623" s="23" t="s">
        <v>37</v>
      </c>
      <c r="X3623" s="23" t="s">
        <v>37</v>
      </c>
      <c r="Y3623" s="23" t="s">
        <v>37</v>
      </c>
      <c r="Z3623" s="19" t="str">
        <f t="shared" si="6"/>
        <v/>
      </c>
      <c r="AA3623" s="19" t="str">
        <f t="shared" si="19"/>
        <v/>
      </c>
      <c r="AB3623" s="19">
        <f t="shared" si="8"/>
        <v>3265</v>
      </c>
      <c r="AC3623" s="19">
        <f t="shared" si="20"/>
        <v>408.125</v>
      </c>
      <c r="AD3623" s="19">
        <f t="shared" si="21"/>
        <v>2025</v>
      </c>
      <c r="AE3623" s="19" t="str">
        <f t="shared" si="22"/>
        <v>Нет моды</v>
      </c>
      <c r="AF3623" s="19">
        <f t="shared" si="23"/>
        <v>365</v>
      </c>
      <c r="AG3623" s="19">
        <f t="shared" si="24"/>
        <v>461</v>
      </c>
      <c r="AH3623" s="20" t="str">
        <f t="shared" si="14"/>
        <v>Город: 90%; Село: 10%</v>
      </c>
      <c r="AI3623" s="24"/>
      <c r="AJ3623" s="24"/>
      <c r="AK3623" s="24"/>
      <c r="AL3623" s="22">
        <f t="shared" si="25"/>
        <v>1</v>
      </c>
    </row>
    <row r="3624" ht="12.75" customHeight="1">
      <c r="A3624" s="13" t="s">
        <v>214</v>
      </c>
      <c r="B3624" s="13" t="str">
        <f>IFERROR(__xludf.DUMMYFUNCTION("REGEXREPLACE(A3624,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4" s="14" t="str">
        <f t="shared" si="15"/>
        <v>Ханты-Мансийский автономный округ - Югра (Тюменская область)</v>
      </c>
      <c r="D3624" s="3">
        <f t="shared" si="16"/>
        <v>2</v>
      </c>
      <c r="E3624" s="15" t="s">
        <v>35</v>
      </c>
      <c r="F3624" s="13" t="str">
        <f>IFERROR(__xludf.DUMMYFUNCTION("REGEXEXTRACT(E3624, ""[А-Яа-я].*"")"),"внешние причины")</f>
        <v>внешние причины</v>
      </c>
      <c r="G3624" s="16">
        <f t="shared" si="17"/>
        <v>2</v>
      </c>
      <c r="H3624" s="13" t="s">
        <v>28</v>
      </c>
      <c r="I3624" s="13" t="str">
        <f>IFERROR(__xludf.DUMMYFUNCTION("REGEXREPLACE(H3624, "".*\s"", """")"),"человек")</f>
        <v>человек</v>
      </c>
      <c r="J3624" s="13" t="s">
        <v>29</v>
      </c>
      <c r="K3624" s="17" t="str">
        <f>IFERROR(__xludf.DUMMYFUNCTION("REGEXREPLACE(J3624, ""^[\d\s]+"", """")"),"значение показателя за год")</f>
        <v>значение показателя за год</v>
      </c>
      <c r="L3624" s="16">
        <f t="shared" si="18"/>
        <v>2</v>
      </c>
      <c r="M3624" s="13" t="s">
        <v>30</v>
      </c>
      <c r="N3624" s="13" t="str">
        <f>IFERROR(__xludf.DUMMYFUNCTION("REGEXEXTRACT(M3624, "" (.+)$"")"),"все население")</f>
        <v>все население</v>
      </c>
      <c r="O3624" s="18">
        <v>1530.0</v>
      </c>
      <c r="P3624" s="18">
        <v>1546.0</v>
      </c>
      <c r="Q3624" s="18">
        <v>1345.0</v>
      </c>
      <c r="R3624" s="18">
        <v>1257.0</v>
      </c>
      <c r="S3624" s="18">
        <v>1265.0</v>
      </c>
      <c r="T3624" s="18">
        <v>1183.0</v>
      </c>
      <c r="U3624" s="18">
        <v>1215.0</v>
      </c>
      <c r="V3624" s="18">
        <v>1246.0</v>
      </c>
      <c r="W3624" s="23" t="s">
        <v>37</v>
      </c>
      <c r="X3624" s="23" t="s">
        <v>37</v>
      </c>
      <c r="Y3624" s="23" t="s">
        <v>37</v>
      </c>
      <c r="Z3624" s="19">
        <f t="shared" si="6"/>
        <v>10587</v>
      </c>
      <c r="AA3624" s="19" t="str">
        <f t="shared" si="19"/>
        <v/>
      </c>
      <c r="AB3624" s="19" t="str">
        <f t="shared" si="8"/>
        <v/>
      </c>
      <c r="AC3624" s="19">
        <f t="shared" si="20"/>
        <v>1323.375</v>
      </c>
      <c r="AD3624" s="19">
        <f t="shared" si="21"/>
        <v>822</v>
      </c>
      <c r="AE3624" s="19" t="str">
        <f t="shared" si="22"/>
        <v>Нет моды</v>
      </c>
      <c r="AF3624" s="19">
        <f t="shared" si="23"/>
        <v>1183</v>
      </c>
      <c r="AG3624" s="19">
        <f t="shared" si="24"/>
        <v>1546</v>
      </c>
      <c r="AH3624" s="20" t="str">
        <f t="shared" si="14"/>
        <v/>
      </c>
      <c r="AI3624" s="24"/>
      <c r="AJ3624" s="24"/>
      <c r="AK3624" s="24"/>
      <c r="AL3624" s="22">
        <f t="shared" si="25"/>
        <v>1</v>
      </c>
    </row>
    <row r="3625" ht="12.75" customHeight="1">
      <c r="A3625" s="13" t="s">
        <v>214</v>
      </c>
      <c r="B3625" s="13" t="str">
        <f>IFERROR(__xludf.DUMMYFUNCTION("REGEXREPLACE(A3625,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5" s="14" t="str">
        <f t="shared" si="15"/>
        <v>Ханты-Мансийский автономный округ - Югра (Тюменская область)</v>
      </c>
      <c r="D3625" s="3">
        <f t="shared" si="16"/>
        <v>2</v>
      </c>
      <c r="E3625" s="15" t="s">
        <v>35</v>
      </c>
      <c r="F3625" s="13" t="str">
        <f>IFERROR(__xludf.DUMMYFUNCTION("REGEXEXTRACT(E3625, ""[А-Яа-я].*"")"),"внешние причины")</f>
        <v>внешние причины</v>
      </c>
      <c r="G3625" s="16">
        <f t="shared" si="17"/>
        <v>2</v>
      </c>
      <c r="H3625" s="13" t="s">
        <v>28</v>
      </c>
      <c r="I3625" s="13" t="str">
        <f>IFERROR(__xludf.DUMMYFUNCTION("REGEXREPLACE(H3625, "".*\s"", """")"),"человек")</f>
        <v>человек</v>
      </c>
      <c r="J3625" s="13" t="s">
        <v>29</v>
      </c>
      <c r="K3625" s="17" t="str">
        <f>IFERROR(__xludf.DUMMYFUNCTION("REGEXREPLACE(J3625, ""^[\d\s]+"", """")"),"значение показателя за год")</f>
        <v>значение показателя за год</v>
      </c>
      <c r="L3625" s="16">
        <f t="shared" si="18"/>
        <v>2</v>
      </c>
      <c r="M3625" s="13" t="s">
        <v>31</v>
      </c>
      <c r="N3625" s="13" t="str">
        <f>IFERROR(__xludf.DUMMYFUNCTION("REGEXEXTRACT(M3625, "" (.+)$"")"),"городское население")</f>
        <v>городское население</v>
      </c>
      <c r="O3625" s="18">
        <v>1358.0</v>
      </c>
      <c r="P3625" s="18">
        <v>1375.0</v>
      </c>
      <c r="Q3625" s="18">
        <v>1191.0</v>
      </c>
      <c r="R3625" s="18">
        <v>1115.0</v>
      </c>
      <c r="S3625" s="18">
        <v>1091.0</v>
      </c>
      <c r="T3625" s="18">
        <v>1033.0</v>
      </c>
      <c r="U3625" s="18">
        <v>1067.0</v>
      </c>
      <c r="V3625" s="18">
        <v>1096.0</v>
      </c>
      <c r="W3625" s="23" t="s">
        <v>37</v>
      </c>
      <c r="X3625" s="23" t="s">
        <v>37</v>
      </c>
      <c r="Y3625" s="23" t="s">
        <v>37</v>
      </c>
      <c r="Z3625" s="19" t="str">
        <f t="shared" si="6"/>
        <v/>
      </c>
      <c r="AA3625" s="19">
        <f t="shared" si="19"/>
        <v>9326</v>
      </c>
      <c r="AB3625" s="19" t="str">
        <f t="shared" si="8"/>
        <v/>
      </c>
      <c r="AC3625" s="19">
        <f t="shared" si="20"/>
        <v>1165.75</v>
      </c>
      <c r="AD3625" s="19">
        <f t="shared" si="21"/>
        <v>1230.5</v>
      </c>
      <c r="AE3625" s="19" t="str">
        <f t="shared" si="22"/>
        <v>Нет моды</v>
      </c>
      <c r="AF3625" s="19">
        <f t="shared" si="23"/>
        <v>1033</v>
      </c>
      <c r="AG3625" s="19">
        <f t="shared" si="24"/>
        <v>1375</v>
      </c>
      <c r="AH3625" s="20" t="str">
        <f t="shared" si="14"/>
        <v/>
      </c>
      <c r="AI3625" s="24"/>
      <c r="AJ3625" s="24"/>
      <c r="AK3625" s="24"/>
      <c r="AL3625" s="22">
        <f t="shared" si="25"/>
        <v>1</v>
      </c>
    </row>
    <row r="3626" ht="12.75" customHeight="1">
      <c r="A3626" s="13" t="s">
        <v>214</v>
      </c>
      <c r="B3626" s="13" t="str">
        <f>IFERROR(__xludf.DUMMYFUNCTION("REGEXREPLACE(A3626,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6" s="14" t="str">
        <f t="shared" si="15"/>
        <v>Ханты-Мансийский автономный округ - Югра (Тюменская область)</v>
      </c>
      <c r="D3626" s="3">
        <f t="shared" si="16"/>
        <v>2</v>
      </c>
      <c r="E3626" s="15" t="s">
        <v>35</v>
      </c>
      <c r="F3626" s="13" t="str">
        <f>IFERROR(__xludf.DUMMYFUNCTION("REGEXEXTRACT(E3626, ""[А-Яа-я].*"")"),"внешние причины")</f>
        <v>внешние причины</v>
      </c>
      <c r="G3626" s="16">
        <f t="shared" si="17"/>
        <v>2</v>
      </c>
      <c r="H3626" s="13" t="s">
        <v>28</v>
      </c>
      <c r="I3626" s="13" t="str">
        <f>IFERROR(__xludf.DUMMYFUNCTION("REGEXREPLACE(H3626, "".*\s"", """")"),"человек")</f>
        <v>человек</v>
      </c>
      <c r="J3626" s="13" t="s">
        <v>29</v>
      </c>
      <c r="K3626" s="17" t="str">
        <f>IFERROR(__xludf.DUMMYFUNCTION("REGEXREPLACE(J3626, ""^[\d\s]+"", """")"),"значение показателя за год")</f>
        <v>значение показателя за год</v>
      </c>
      <c r="L3626" s="16">
        <f t="shared" si="18"/>
        <v>2</v>
      </c>
      <c r="M3626" s="13" t="s">
        <v>32</v>
      </c>
      <c r="N3626" s="13" t="str">
        <f>IFERROR(__xludf.DUMMYFUNCTION("REGEXEXTRACT(M3626, "" (.+)$"")"),"сельское население")</f>
        <v>сельское население</v>
      </c>
      <c r="O3626" s="18">
        <v>172.0</v>
      </c>
      <c r="P3626" s="18">
        <v>171.0</v>
      </c>
      <c r="Q3626" s="18">
        <v>154.0</v>
      </c>
      <c r="R3626" s="18">
        <v>142.0</v>
      </c>
      <c r="S3626" s="18">
        <v>174.0</v>
      </c>
      <c r="T3626" s="18">
        <v>150.0</v>
      </c>
      <c r="U3626" s="18">
        <v>148.0</v>
      </c>
      <c r="V3626" s="18">
        <v>150.0</v>
      </c>
      <c r="W3626" s="23" t="s">
        <v>37</v>
      </c>
      <c r="X3626" s="23" t="s">
        <v>37</v>
      </c>
      <c r="Y3626" s="23" t="s">
        <v>37</v>
      </c>
      <c r="Z3626" s="19" t="str">
        <f t="shared" si="6"/>
        <v/>
      </c>
      <c r="AA3626" s="19" t="str">
        <f t="shared" si="19"/>
        <v/>
      </c>
      <c r="AB3626" s="19">
        <f t="shared" si="8"/>
        <v>1261</v>
      </c>
      <c r="AC3626" s="19">
        <f t="shared" si="20"/>
        <v>157.625</v>
      </c>
      <c r="AD3626" s="19">
        <f t="shared" si="21"/>
        <v>603.5</v>
      </c>
      <c r="AE3626" s="19" t="str">
        <f t="shared" si="22"/>
        <v>Нет моды</v>
      </c>
      <c r="AF3626" s="19">
        <f t="shared" si="23"/>
        <v>142</v>
      </c>
      <c r="AG3626" s="19">
        <f t="shared" si="24"/>
        <v>174</v>
      </c>
      <c r="AH3626" s="20" t="str">
        <f t="shared" si="14"/>
        <v>Город: 88%; Село: 12%</v>
      </c>
      <c r="AI3626" s="24"/>
      <c r="AJ3626" s="24"/>
      <c r="AK3626" s="24"/>
      <c r="AL3626" s="22">
        <f t="shared" si="25"/>
        <v>1</v>
      </c>
    </row>
    <row r="3627" ht="12.75" customHeight="1">
      <c r="A3627" s="13" t="s">
        <v>214</v>
      </c>
      <c r="B3627" s="13" t="str">
        <f>IFERROR(__xludf.DUMMYFUNCTION("REGEXREPLACE(A3627,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7" s="14" t="str">
        <f t="shared" si="15"/>
        <v>Ханты-Мансийский автономный округ - Югра (Тюменская область)</v>
      </c>
      <c r="D3627" s="3">
        <f t="shared" si="16"/>
        <v>2</v>
      </c>
      <c r="E3627" s="15" t="s">
        <v>36</v>
      </c>
      <c r="F3627" s="13" t="str">
        <f>IFERROR(__xludf.DUMMYFUNCTION("REGEXEXTRACT(E3627,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27" s="16">
        <f t="shared" si="17"/>
        <v>2</v>
      </c>
      <c r="H3627" s="13" t="s">
        <v>28</v>
      </c>
      <c r="I3627" s="13" t="str">
        <f>IFERROR(__xludf.DUMMYFUNCTION("REGEXREPLACE(H3627, "".*\s"", """")"),"человек")</f>
        <v>человек</v>
      </c>
      <c r="J3627" s="13" t="s">
        <v>29</v>
      </c>
      <c r="K3627" s="17" t="str">
        <f>IFERROR(__xludf.DUMMYFUNCTION("REGEXREPLACE(J3627, ""^[\d\s]+"", """")"),"значение показателя за год")</f>
        <v>значение показателя за год</v>
      </c>
      <c r="L3627" s="16">
        <f t="shared" si="18"/>
        <v>2</v>
      </c>
      <c r="M3627" s="13" t="s">
        <v>30</v>
      </c>
      <c r="N3627" s="13" t="str">
        <f>IFERROR(__xludf.DUMMYFUNCTION("REGEXEXTRACT(M3627, "" (.+)$"")"),"все население")</f>
        <v>все население</v>
      </c>
      <c r="O3627" s="18">
        <v>34.0</v>
      </c>
      <c r="P3627" s="18">
        <v>42.0</v>
      </c>
      <c r="Q3627" s="18">
        <v>45.0</v>
      </c>
      <c r="R3627" s="18">
        <v>40.0</v>
      </c>
      <c r="S3627" s="23" t="s">
        <v>37</v>
      </c>
      <c r="T3627" s="23" t="s">
        <v>37</v>
      </c>
      <c r="U3627" s="23" t="s">
        <v>37</v>
      </c>
      <c r="V3627" s="23" t="s">
        <v>37</v>
      </c>
      <c r="W3627" s="23" t="s">
        <v>37</v>
      </c>
      <c r="X3627" s="23" t="s">
        <v>37</v>
      </c>
      <c r="Y3627" s="23" t="s">
        <v>37</v>
      </c>
      <c r="Z3627" s="19">
        <f t="shared" si="6"/>
        <v>161</v>
      </c>
      <c r="AA3627" s="19" t="str">
        <f t="shared" si="19"/>
        <v/>
      </c>
      <c r="AB3627" s="19" t="str">
        <f t="shared" si="8"/>
        <v/>
      </c>
      <c r="AC3627" s="19">
        <f t="shared" si="20"/>
        <v>40.25</v>
      </c>
      <c r="AD3627" s="19">
        <f t="shared" si="21"/>
        <v>149</v>
      </c>
      <c r="AE3627" s="19" t="str">
        <f t="shared" si="22"/>
        <v>Нет моды</v>
      </c>
      <c r="AF3627" s="19">
        <f t="shared" si="23"/>
        <v>34</v>
      </c>
      <c r="AG3627" s="19">
        <f t="shared" si="24"/>
        <v>45</v>
      </c>
      <c r="AH3627" s="20" t="str">
        <f t="shared" si="14"/>
        <v/>
      </c>
      <c r="AI3627" s="24"/>
      <c r="AJ3627" s="24"/>
      <c r="AK3627" s="24"/>
      <c r="AL3627" s="22">
        <f t="shared" si="25"/>
        <v>1</v>
      </c>
    </row>
    <row r="3628" ht="12.75" customHeight="1">
      <c r="A3628" s="13" t="s">
        <v>214</v>
      </c>
      <c r="B3628" s="13" t="str">
        <f>IFERROR(__xludf.DUMMYFUNCTION("REGEXREPLACE(A3628,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8" s="14" t="str">
        <f t="shared" si="15"/>
        <v>Ханты-Мансийский автономный округ - Югра (Тюменская область)</v>
      </c>
      <c r="D3628" s="3">
        <f t="shared" si="16"/>
        <v>2</v>
      </c>
      <c r="E3628" s="15" t="s">
        <v>36</v>
      </c>
      <c r="F3628" s="13" t="str">
        <f>IFERROR(__xludf.DUMMYFUNCTION("REGEXEXTRACT(E3628,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28" s="16">
        <f t="shared" si="17"/>
        <v>2</v>
      </c>
      <c r="H3628" s="13" t="s">
        <v>28</v>
      </c>
      <c r="I3628" s="13" t="str">
        <f>IFERROR(__xludf.DUMMYFUNCTION("REGEXREPLACE(H3628, "".*\s"", """")"),"человек")</f>
        <v>человек</v>
      </c>
      <c r="J3628" s="13" t="s">
        <v>29</v>
      </c>
      <c r="K3628" s="17" t="str">
        <f>IFERROR(__xludf.DUMMYFUNCTION("REGEXREPLACE(J3628, ""^[\d\s]+"", """")"),"значение показателя за год")</f>
        <v>значение показателя за год</v>
      </c>
      <c r="L3628" s="16">
        <f t="shared" si="18"/>
        <v>2</v>
      </c>
      <c r="M3628" s="13" t="s">
        <v>31</v>
      </c>
      <c r="N3628" s="13" t="str">
        <f>IFERROR(__xludf.DUMMYFUNCTION("REGEXEXTRACT(M3628, "" (.+)$"")"),"городское население")</f>
        <v>городское население</v>
      </c>
      <c r="O3628" s="18">
        <v>32.0</v>
      </c>
      <c r="P3628" s="18">
        <v>37.0</v>
      </c>
      <c r="Q3628" s="18">
        <v>43.0</v>
      </c>
      <c r="R3628" s="18">
        <v>36.0</v>
      </c>
      <c r="S3628" s="23" t="s">
        <v>37</v>
      </c>
      <c r="T3628" s="23" t="s">
        <v>37</v>
      </c>
      <c r="U3628" s="23" t="s">
        <v>37</v>
      </c>
      <c r="V3628" s="23" t="s">
        <v>37</v>
      </c>
      <c r="W3628" s="23" t="s">
        <v>37</v>
      </c>
      <c r="X3628" s="23" t="s">
        <v>37</v>
      </c>
      <c r="Y3628" s="23" t="s">
        <v>37</v>
      </c>
      <c r="Z3628" s="19" t="str">
        <f t="shared" si="6"/>
        <v/>
      </c>
      <c r="AA3628" s="19">
        <f t="shared" si="19"/>
        <v>148</v>
      </c>
      <c r="AB3628" s="19" t="str">
        <f t="shared" si="8"/>
        <v/>
      </c>
      <c r="AC3628" s="19">
        <f t="shared" si="20"/>
        <v>37</v>
      </c>
      <c r="AD3628" s="19">
        <f t="shared" si="21"/>
        <v>38.5</v>
      </c>
      <c r="AE3628" s="19" t="str">
        <f t="shared" si="22"/>
        <v>Нет моды</v>
      </c>
      <c r="AF3628" s="19">
        <f t="shared" si="23"/>
        <v>32</v>
      </c>
      <c r="AG3628" s="19">
        <f t="shared" si="24"/>
        <v>43</v>
      </c>
      <c r="AH3628" s="20" t="str">
        <f t="shared" si="14"/>
        <v/>
      </c>
      <c r="AI3628" s="24"/>
      <c r="AJ3628" s="24"/>
      <c r="AK3628" s="24"/>
      <c r="AL3628" s="22">
        <f t="shared" si="25"/>
        <v>1</v>
      </c>
    </row>
    <row r="3629" ht="12.75" customHeight="1">
      <c r="A3629" s="13" t="s">
        <v>214</v>
      </c>
      <c r="B3629" s="13" t="str">
        <f>IFERROR(__xludf.DUMMYFUNCTION("REGEXREPLACE(A3629,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29" s="14" t="str">
        <f t="shared" si="15"/>
        <v>Ханты-Мансийский автономный округ - Югра (Тюменская область)</v>
      </c>
      <c r="D3629" s="3">
        <f t="shared" si="16"/>
        <v>2</v>
      </c>
      <c r="E3629" s="15" t="s">
        <v>36</v>
      </c>
      <c r="F3629" s="13" t="str">
        <f>IFERROR(__xludf.DUMMYFUNCTION("REGEXEXTRACT(E3629,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29" s="16">
        <f t="shared" si="17"/>
        <v>2</v>
      </c>
      <c r="H3629" s="13" t="s">
        <v>28</v>
      </c>
      <c r="I3629" s="13" t="str">
        <f>IFERROR(__xludf.DUMMYFUNCTION("REGEXREPLACE(H3629, "".*\s"", """")"),"человек")</f>
        <v>человек</v>
      </c>
      <c r="J3629" s="13" t="s">
        <v>29</v>
      </c>
      <c r="K3629" s="17" t="str">
        <f>IFERROR(__xludf.DUMMYFUNCTION("REGEXREPLACE(J3629, ""^[\d\s]+"", """")"),"значение показателя за год")</f>
        <v>значение показателя за год</v>
      </c>
      <c r="L3629" s="16">
        <f t="shared" si="18"/>
        <v>2</v>
      </c>
      <c r="M3629" s="13" t="s">
        <v>32</v>
      </c>
      <c r="N3629" s="13" t="str">
        <f>IFERROR(__xludf.DUMMYFUNCTION("REGEXEXTRACT(M3629, "" (.+)$"")"),"сельское население")</f>
        <v>сельское население</v>
      </c>
      <c r="O3629" s="18">
        <v>2.0</v>
      </c>
      <c r="P3629" s="18">
        <v>5.0</v>
      </c>
      <c r="Q3629" s="18">
        <v>2.0</v>
      </c>
      <c r="R3629" s="18">
        <v>4.0</v>
      </c>
      <c r="S3629" s="23" t="s">
        <v>37</v>
      </c>
      <c r="T3629" s="23" t="s">
        <v>37</v>
      </c>
      <c r="U3629" s="23" t="s">
        <v>37</v>
      </c>
      <c r="V3629" s="23" t="s">
        <v>37</v>
      </c>
      <c r="W3629" s="23" t="s">
        <v>37</v>
      </c>
      <c r="X3629" s="23" t="s">
        <v>37</v>
      </c>
      <c r="Y3629" s="23" t="s">
        <v>37</v>
      </c>
      <c r="Z3629" s="19" t="str">
        <f t="shared" si="6"/>
        <v/>
      </c>
      <c r="AA3629" s="19" t="str">
        <f t="shared" si="19"/>
        <v/>
      </c>
      <c r="AB3629" s="19">
        <f t="shared" si="8"/>
        <v>13</v>
      </c>
      <c r="AC3629" s="19">
        <f t="shared" si="20"/>
        <v>3.25</v>
      </c>
      <c r="AD3629" s="19">
        <f t="shared" si="21"/>
        <v>18.5</v>
      </c>
      <c r="AE3629" s="19" t="str">
        <f t="shared" si="22"/>
        <v>Нет моды</v>
      </c>
      <c r="AF3629" s="19">
        <f t="shared" si="23"/>
        <v>2</v>
      </c>
      <c r="AG3629" s="19">
        <f t="shared" si="24"/>
        <v>5</v>
      </c>
      <c r="AH3629" s="20" t="str">
        <f t="shared" si="14"/>
        <v>Город: 92%; Село: 8%</v>
      </c>
      <c r="AI3629" s="24"/>
      <c r="AJ3629" s="24"/>
      <c r="AK3629" s="24"/>
      <c r="AL3629" s="22">
        <f t="shared" si="25"/>
        <v>1</v>
      </c>
    </row>
    <row r="3630" ht="12.75" customHeight="1">
      <c r="A3630" s="13" t="s">
        <v>214</v>
      </c>
      <c r="B3630" s="13" t="str">
        <f>IFERROR(__xludf.DUMMYFUNCTION("REGEXREPLACE(A3630,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0" s="14" t="str">
        <f t="shared" si="15"/>
        <v>Ханты-Мансийский автономный округ - Югра (Тюменская область)</v>
      </c>
      <c r="D3630" s="3">
        <f t="shared" si="16"/>
        <v>2</v>
      </c>
      <c r="E3630" s="15" t="s">
        <v>38</v>
      </c>
      <c r="F3630" s="13" t="str">
        <f>IFERROR(__xludf.DUMMYFUNCTION("REGEXEXTRACT(E3630, ""[А-Яа-я].*"")"),"все виды транспортных несчастных случаев")</f>
        <v>все виды транспортных несчастных случаев</v>
      </c>
      <c r="G3630" s="16">
        <f t="shared" si="17"/>
        <v>2</v>
      </c>
      <c r="H3630" s="13" t="s">
        <v>28</v>
      </c>
      <c r="I3630" s="13" t="str">
        <f>IFERROR(__xludf.DUMMYFUNCTION("REGEXREPLACE(H3630, "".*\s"", """")"),"человек")</f>
        <v>человек</v>
      </c>
      <c r="J3630" s="13" t="s">
        <v>29</v>
      </c>
      <c r="K3630" s="17" t="str">
        <f>IFERROR(__xludf.DUMMYFUNCTION("REGEXREPLACE(J3630, ""^[\d\s]+"", """")"),"значение показателя за год")</f>
        <v>значение показателя за год</v>
      </c>
      <c r="L3630" s="16">
        <f t="shared" si="18"/>
        <v>2</v>
      </c>
      <c r="M3630" s="13" t="s">
        <v>30</v>
      </c>
      <c r="N3630" s="13" t="str">
        <f>IFERROR(__xludf.DUMMYFUNCTION("REGEXEXTRACT(M3630, "" (.+)$"")"),"все население")</f>
        <v>все население</v>
      </c>
      <c r="O3630" s="18">
        <v>353.0</v>
      </c>
      <c r="P3630" s="18">
        <v>312.0</v>
      </c>
      <c r="Q3630" s="18">
        <v>257.0</v>
      </c>
      <c r="R3630" s="18">
        <v>248.0</v>
      </c>
      <c r="S3630" s="18">
        <v>222.0</v>
      </c>
      <c r="T3630" s="18">
        <v>161.0</v>
      </c>
      <c r="U3630" s="18">
        <v>178.0</v>
      </c>
      <c r="V3630" s="18">
        <v>167.0</v>
      </c>
      <c r="W3630" s="23" t="s">
        <v>37</v>
      </c>
      <c r="X3630" s="23" t="s">
        <v>37</v>
      </c>
      <c r="Y3630" s="23" t="s">
        <v>37</v>
      </c>
      <c r="Z3630" s="19">
        <f t="shared" si="6"/>
        <v>1898</v>
      </c>
      <c r="AA3630" s="19" t="str">
        <f t="shared" si="19"/>
        <v/>
      </c>
      <c r="AB3630" s="19" t="str">
        <f t="shared" si="8"/>
        <v/>
      </c>
      <c r="AC3630" s="19">
        <f t="shared" si="20"/>
        <v>237.25</v>
      </c>
      <c r="AD3630" s="19">
        <f t="shared" si="21"/>
        <v>172.5</v>
      </c>
      <c r="AE3630" s="19" t="str">
        <f t="shared" si="22"/>
        <v>Нет моды</v>
      </c>
      <c r="AF3630" s="19">
        <f t="shared" si="23"/>
        <v>161</v>
      </c>
      <c r="AG3630" s="19">
        <f t="shared" si="24"/>
        <v>353</v>
      </c>
      <c r="AH3630" s="20" t="str">
        <f t="shared" si="14"/>
        <v/>
      </c>
      <c r="AI3630" s="24"/>
      <c r="AJ3630" s="24"/>
      <c r="AK3630" s="24"/>
      <c r="AL3630" s="22">
        <f t="shared" si="25"/>
        <v>1</v>
      </c>
    </row>
    <row r="3631" ht="12.75" customHeight="1">
      <c r="A3631" s="13" t="s">
        <v>214</v>
      </c>
      <c r="B3631" s="13" t="str">
        <f>IFERROR(__xludf.DUMMYFUNCTION("REGEXREPLACE(A3631,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1" s="14" t="str">
        <f t="shared" si="15"/>
        <v>Ханты-Мансийский автономный округ - Югра (Тюменская область)</v>
      </c>
      <c r="D3631" s="3">
        <f t="shared" si="16"/>
        <v>2</v>
      </c>
      <c r="E3631" s="15" t="s">
        <v>38</v>
      </c>
      <c r="F3631" s="13" t="str">
        <f>IFERROR(__xludf.DUMMYFUNCTION("REGEXEXTRACT(E3631, ""[А-Яа-я].*"")"),"все виды транспортных несчастных случаев")</f>
        <v>все виды транспортных несчастных случаев</v>
      </c>
      <c r="G3631" s="16">
        <f t="shared" si="17"/>
        <v>2</v>
      </c>
      <c r="H3631" s="13" t="s">
        <v>28</v>
      </c>
      <c r="I3631" s="13" t="str">
        <f>IFERROR(__xludf.DUMMYFUNCTION("REGEXREPLACE(H3631, "".*\s"", """")"),"человек")</f>
        <v>человек</v>
      </c>
      <c r="J3631" s="13" t="s">
        <v>29</v>
      </c>
      <c r="K3631" s="17" t="str">
        <f>IFERROR(__xludf.DUMMYFUNCTION("REGEXREPLACE(J3631, ""^[\d\s]+"", """")"),"значение показателя за год")</f>
        <v>значение показателя за год</v>
      </c>
      <c r="L3631" s="16">
        <f t="shared" si="18"/>
        <v>2</v>
      </c>
      <c r="M3631" s="13" t="s">
        <v>31</v>
      </c>
      <c r="N3631" s="13" t="str">
        <f>IFERROR(__xludf.DUMMYFUNCTION("REGEXEXTRACT(M3631, "" (.+)$"")"),"городское население")</f>
        <v>городское население</v>
      </c>
      <c r="O3631" s="18">
        <v>321.0</v>
      </c>
      <c r="P3631" s="18">
        <v>290.0</v>
      </c>
      <c r="Q3631" s="18">
        <v>236.0</v>
      </c>
      <c r="R3631" s="18">
        <v>225.0</v>
      </c>
      <c r="S3631" s="18">
        <v>193.0</v>
      </c>
      <c r="T3631" s="18">
        <v>138.0</v>
      </c>
      <c r="U3631" s="18">
        <v>160.0</v>
      </c>
      <c r="V3631" s="18">
        <v>153.0</v>
      </c>
      <c r="W3631" s="23" t="s">
        <v>37</v>
      </c>
      <c r="X3631" s="23" t="s">
        <v>37</v>
      </c>
      <c r="Y3631" s="23" t="s">
        <v>37</v>
      </c>
      <c r="Z3631" s="19" t="str">
        <f t="shared" si="6"/>
        <v/>
      </c>
      <c r="AA3631" s="19">
        <f t="shared" si="19"/>
        <v>1716</v>
      </c>
      <c r="AB3631" s="19" t="str">
        <f t="shared" si="8"/>
        <v/>
      </c>
      <c r="AC3631" s="19">
        <f t="shared" si="20"/>
        <v>214.5</v>
      </c>
      <c r="AD3631" s="19">
        <f t="shared" si="21"/>
        <v>223.5</v>
      </c>
      <c r="AE3631" s="19" t="str">
        <f t="shared" si="22"/>
        <v>Нет моды</v>
      </c>
      <c r="AF3631" s="19">
        <f t="shared" si="23"/>
        <v>138</v>
      </c>
      <c r="AG3631" s="19">
        <f t="shared" si="24"/>
        <v>321</v>
      </c>
      <c r="AH3631" s="20" t="str">
        <f t="shared" si="14"/>
        <v/>
      </c>
      <c r="AI3631" s="24"/>
      <c r="AJ3631" s="24"/>
      <c r="AK3631" s="24"/>
      <c r="AL3631" s="22">
        <f t="shared" si="25"/>
        <v>1</v>
      </c>
    </row>
    <row r="3632" ht="12.75" customHeight="1">
      <c r="A3632" s="13" t="s">
        <v>214</v>
      </c>
      <c r="B3632" s="13" t="str">
        <f>IFERROR(__xludf.DUMMYFUNCTION("REGEXREPLACE(A3632,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2" s="14" t="str">
        <f t="shared" si="15"/>
        <v>Ханты-Мансийский автономный округ - Югра (Тюменская область)</v>
      </c>
      <c r="D3632" s="3">
        <f t="shared" si="16"/>
        <v>2</v>
      </c>
      <c r="E3632" s="15" t="s">
        <v>38</v>
      </c>
      <c r="F3632" s="13" t="str">
        <f>IFERROR(__xludf.DUMMYFUNCTION("REGEXEXTRACT(E3632, ""[А-Яа-я].*"")"),"все виды транспортных несчастных случаев")</f>
        <v>все виды транспортных несчастных случаев</v>
      </c>
      <c r="G3632" s="16">
        <f t="shared" si="17"/>
        <v>2</v>
      </c>
      <c r="H3632" s="13" t="s">
        <v>28</v>
      </c>
      <c r="I3632" s="13" t="str">
        <f>IFERROR(__xludf.DUMMYFUNCTION("REGEXREPLACE(H3632, "".*\s"", """")"),"человек")</f>
        <v>человек</v>
      </c>
      <c r="J3632" s="13" t="s">
        <v>29</v>
      </c>
      <c r="K3632" s="17" t="str">
        <f>IFERROR(__xludf.DUMMYFUNCTION("REGEXREPLACE(J3632, ""^[\d\s]+"", """")"),"значение показателя за год")</f>
        <v>значение показателя за год</v>
      </c>
      <c r="L3632" s="16">
        <f t="shared" si="18"/>
        <v>2</v>
      </c>
      <c r="M3632" s="13" t="s">
        <v>32</v>
      </c>
      <c r="N3632" s="13" t="str">
        <f>IFERROR(__xludf.DUMMYFUNCTION("REGEXEXTRACT(M3632, "" (.+)$"")"),"сельское население")</f>
        <v>сельское население</v>
      </c>
      <c r="O3632" s="18">
        <v>32.0</v>
      </c>
      <c r="P3632" s="18">
        <v>22.0</v>
      </c>
      <c r="Q3632" s="18">
        <v>21.0</v>
      </c>
      <c r="R3632" s="18">
        <v>23.0</v>
      </c>
      <c r="S3632" s="18">
        <v>29.0</v>
      </c>
      <c r="T3632" s="18">
        <v>23.0</v>
      </c>
      <c r="U3632" s="18">
        <v>18.0</v>
      </c>
      <c r="V3632" s="18">
        <v>14.0</v>
      </c>
      <c r="W3632" s="23" t="s">
        <v>37</v>
      </c>
      <c r="X3632" s="23" t="s">
        <v>37</v>
      </c>
      <c r="Y3632" s="23" t="s">
        <v>37</v>
      </c>
      <c r="Z3632" s="19" t="str">
        <f t="shared" si="6"/>
        <v/>
      </c>
      <c r="AA3632" s="19" t="str">
        <f t="shared" si="19"/>
        <v/>
      </c>
      <c r="AB3632" s="19">
        <f t="shared" si="8"/>
        <v>182</v>
      </c>
      <c r="AC3632" s="19">
        <f t="shared" si="20"/>
        <v>22.75</v>
      </c>
      <c r="AD3632" s="19">
        <f t="shared" si="21"/>
        <v>85</v>
      </c>
      <c r="AE3632" s="19" t="str">
        <f t="shared" si="22"/>
        <v>Нет моды</v>
      </c>
      <c r="AF3632" s="19">
        <f t="shared" si="23"/>
        <v>14</v>
      </c>
      <c r="AG3632" s="19">
        <f t="shared" si="24"/>
        <v>32</v>
      </c>
      <c r="AH3632" s="20" t="str">
        <f t="shared" si="14"/>
        <v>Город: 90%; Село: 10%</v>
      </c>
      <c r="AI3632" s="24"/>
      <c r="AJ3632" s="24"/>
      <c r="AK3632" s="24"/>
      <c r="AL3632" s="22">
        <f t="shared" si="25"/>
        <v>1</v>
      </c>
    </row>
    <row r="3633" ht="12.75" customHeight="1">
      <c r="A3633" s="13" t="s">
        <v>214</v>
      </c>
      <c r="B3633" s="13" t="str">
        <f>IFERROR(__xludf.DUMMYFUNCTION("REGEXREPLACE(A3633,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3" s="14" t="str">
        <f t="shared" si="15"/>
        <v>Ханты-Мансийский автономный округ - Югра (Тюменская область)</v>
      </c>
      <c r="D3633" s="3">
        <f t="shared" si="16"/>
        <v>2</v>
      </c>
      <c r="E3633" s="15" t="s">
        <v>39</v>
      </c>
      <c r="F3633" s="13" t="str">
        <f>IFERROR(__xludf.DUMMYFUNCTION("REGEXEXTRACT(E3633, ""[А-Яа-я].*"")"),"Всего умерших")</f>
        <v>Всего умерших</v>
      </c>
      <c r="G3633" s="16">
        <f t="shared" si="17"/>
        <v>2</v>
      </c>
      <c r="H3633" s="13" t="s">
        <v>28</v>
      </c>
      <c r="I3633" s="13" t="str">
        <f>IFERROR(__xludf.DUMMYFUNCTION("REGEXREPLACE(H3633, "".*\s"", """")"),"человек")</f>
        <v>человек</v>
      </c>
      <c r="J3633" s="13" t="s">
        <v>29</v>
      </c>
      <c r="K3633" s="17" t="str">
        <f>IFERROR(__xludf.DUMMYFUNCTION("REGEXREPLACE(J3633, ""^[\d\s]+"", """")"),"значение показателя за год")</f>
        <v>значение показателя за год</v>
      </c>
      <c r="L3633" s="16">
        <f t="shared" si="18"/>
        <v>2</v>
      </c>
      <c r="M3633" s="13" t="s">
        <v>30</v>
      </c>
      <c r="N3633" s="13" t="str">
        <f>IFERROR(__xludf.DUMMYFUNCTION("REGEXEXTRACT(M3633, "" (.+)$"")"),"все население")</f>
        <v>все население</v>
      </c>
      <c r="O3633" s="18">
        <v>9967.0</v>
      </c>
      <c r="P3633" s="18">
        <v>10311.0</v>
      </c>
      <c r="Q3633" s="18">
        <v>10337.0</v>
      </c>
      <c r="R3633" s="18">
        <v>10180.0</v>
      </c>
      <c r="S3633" s="18">
        <v>10236.0</v>
      </c>
      <c r="T3633" s="18">
        <v>10393.0</v>
      </c>
      <c r="U3633" s="18">
        <v>10077.0</v>
      </c>
      <c r="V3633" s="18">
        <v>12859.0</v>
      </c>
      <c r="W3633" s="23" t="s">
        <v>37</v>
      </c>
      <c r="X3633" s="23" t="s">
        <v>37</v>
      </c>
      <c r="Y3633" s="23" t="s">
        <v>37</v>
      </c>
      <c r="Z3633" s="19">
        <f t="shared" si="6"/>
        <v>84360</v>
      </c>
      <c r="AA3633" s="19" t="str">
        <f t="shared" si="19"/>
        <v/>
      </c>
      <c r="AB3633" s="19" t="str">
        <f t="shared" si="8"/>
        <v/>
      </c>
      <c r="AC3633" s="19">
        <f t="shared" si="20"/>
        <v>10545</v>
      </c>
      <c r="AD3633" s="19">
        <f t="shared" si="21"/>
        <v>4999.5</v>
      </c>
      <c r="AE3633" s="19" t="str">
        <f t="shared" si="22"/>
        <v>Нет моды</v>
      </c>
      <c r="AF3633" s="19">
        <f t="shared" si="23"/>
        <v>9967</v>
      </c>
      <c r="AG3633" s="19">
        <f t="shared" si="24"/>
        <v>12859</v>
      </c>
      <c r="AH3633" s="20" t="str">
        <f t="shared" si="14"/>
        <v/>
      </c>
      <c r="AI3633" s="24"/>
      <c r="AJ3633" s="24"/>
      <c r="AK3633" s="24"/>
      <c r="AL3633" s="22">
        <f t="shared" si="25"/>
        <v>1</v>
      </c>
    </row>
    <row r="3634" ht="12.75" customHeight="1">
      <c r="A3634" s="13" t="s">
        <v>214</v>
      </c>
      <c r="B3634" s="13" t="str">
        <f>IFERROR(__xludf.DUMMYFUNCTION("REGEXREPLACE(A3634,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4" s="14" t="str">
        <f t="shared" si="15"/>
        <v>Ханты-Мансийский автономный округ - Югра (Тюменская область)</v>
      </c>
      <c r="D3634" s="3">
        <f t="shared" si="16"/>
        <v>2</v>
      </c>
      <c r="E3634" s="15" t="s">
        <v>39</v>
      </c>
      <c r="F3634" s="13" t="str">
        <f>IFERROR(__xludf.DUMMYFUNCTION("REGEXEXTRACT(E3634, ""[А-Яа-я].*"")"),"Всего умерших")</f>
        <v>Всего умерших</v>
      </c>
      <c r="G3634" s="16">
        <f t="shared" si="17"/>
        <v>2</v>
      </c>
      <c r="H3634" s="13" t="s">
        <v>28</v>
      </c>
      <c r="I3634" s="13" t="str">
        <f>IFERROR(__xludf.DUMMYFUNCTION("REGEXREPLACE(H3634, "".*\s"", """")"),"человек")</f>
        <v>человек</v>
      </c>
      <c r="J3634" s="13" t="s">
        <v>29</v>
      </c>
      <c r="K3634" s="17" t="str">
        <f>IFERROR(__xludf.DUMMYFUNCTION("REGEXREPLACE(J3634, ""^[\d\s]+"", """")"),"значение показателя за год")</f>
        <v>значение показателя за год</v>
      </c>
      <c r="L3634" s="16">
        <f t="shared" si="18"/>
        <v>2</v>
      </c>
      <c r="M3634" s="13" t="s">
        <v>31</v>
      </c>
      <c r="N3634" s="13" t="str">
        <f>IFERROR(__xludf.DUMMYFUNCTION("REGEXEXTRACT(M3634, "" (.+)$"")"),"городское население")</f>
        <v>городское население</v>
      </c>
      <c r="O3634" s="18">
        <v>8925.0</v>
      </c>
      <c r="P3634" s="18">
        <v>9281.0</v>
      </c>
      <c r="Q3634" s="18">
        <v>9241.0</v>
      </c>
      <c r="R3634" s="18">
        <v>9146.0</v>
      </c>
      <c r="S3634" s="18">
        <v>9242.0</v>
      </c>
      <c r="T3634" s="18">
        <v>9361.0</v>
      </c>
      <c r="U3634" s="18">
        <v>9089.0</v>
      </c>
      <c r="V3634" s="18">
        <v>11646.0</v>
      </c>
      <c r="W3634" s="23" t="s">
        <v>37</v>
      </c>
      <c r="X3634" s="23" t="s">
        <v>37</v>
      </c>
      <c r="Y3634" s="23" t="s">
        <v>37</v>
      </c>
      <c r="Z3634" s="19" t="str">
        <f t="shared" si="6"/>
        <v/>
      </c>
      <c r="AA3634" s="19">
        <f t="shared" si="19"/>
        <v>75931</v>
      </c>
      <c r="AB3634" s="19" t="str">
        <f t="shared" si="8"/>
        <v/>
      </c>
      <c r="AC3634" s="19">
        <f t="shared" si="20"/>
        <v>9491.375</v>
      </c>
      <c r="AD3634" s="19">
        <f t="shared" si="21"/>
        <v>10022</v>
      </c>
      <c r="AE3634" s="19" t="str">
        <f t="shared" si="22"/>
        <v>Нет моды</v>
      </c>
      <c r="AF3634" s="19">
        <f t="shared" si="23"/>
        <v>8925</v>
      </c>
      <c r="AG3634" s="19">
        <f t="shared" si="24"/>
        <v>11646</v>
      </c>
      <c r="AH3634" s="20" t="str">
        <f t="shared" si="14"/>
        <v/>
      </c>
      <c r="AI3634" s="24"/>
      <c r="AJ3634" s="24"/>
      <c r="AK3634" s="24"/>
      <c r="AL3634" s="22">
        <f t="shared" si="25"/>
        <v>1</v>
      </c>
    </row>
    <row r="3635" ht="12.75" customHeight="1">
      <c r="A3635" s="13" t="s">
        <v>214</v>
      </c>
      <c r="B3635" s="13" t="str">
        <f>IFERROR(__xludf.DUMMYFUNCTION("REGEXREPLACE(A3635,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5" s="14" t="str">
        <f t="shared" si="15"/>
        <v>Ханты-Мансийский автономный округ - Югра (Тюменская область)</v>
      </c>
      <c r="D3635" s="3">
        <f t="shared" si="16"/>
        <v>2</v>
      </c>
      <c r="E3635" s="15" t="s">
        <v>39</v>
      </c>
      <c r="F3635" s="13" t="str">
        <f>IFERROR(__xludf.DUMMYFUNCTION("REGEXEXTRACT(E3635, ""[А-Яа-я].*"")"),"Всего умерших")</f>
        <v>Всего умерших</v>
      </c>
      <c r="G3635" s="16">
        <f t="shared" si="17"/>
        <v>2</v>
      </c>
      <c r="H3635" s="13" t="s">
        <v>28</v>
      </c>
      <c r="I3635" s="13" t="str">
        <f>IFERROR(__xludf.DUMMYFUNCTION("REGEXREPLACE(H3635, "".*\s"", """")"),"человек")</f>
        <v>человек</v>
      </c>
      <c r="J3635" s="13" t="s">
        <v>29</v>
      </c>
      <c r="K3635" s="17" t="str">
        <f>IFERROR(__xludf.DUMMYFUNCTION("REGEXREPLACE(J3635, ""^[\d\s]+"", """")"),"значение показателя за год")</f>
        <v>значение показателя за год</v>
      </c>
      <c r="L3635" s="16">
        <f t="shared" si="18"/>
        <v>2</v>
      </c>
      <c r="M3635" s="13" t="s">
        <v>32</v>
      </c>
      <c r="N3635" s="13" t="str">
        <f>IFERROR(__xludf.DUMMYFUNCTION("REGEXEXTRACT(M3635, "" (.+)$"")"),"сельское население")</f>
        <v>сельское население</v>
      </c>
      <c r="O3635" s="18">
        <v>1042.0</v>
      </c>
      <c r="P3635" s="18">
        <v>1030.0</v>
      </c>
      <c r="Q3635" s="18">
        <v>1096.0</v>
      </c>
      <c r="R3635" s="18">
        <v>1034.0</v>
      </c>
      <c r="S3635" s="18">
        <v>994.0</v>
      </c>
      <c r="T3635" s="18">
        <v>1032.0</v>
      </c>
      <c r="U3635" s="18">
        <v>988.0</v>
      </c>
      <c r="V3635" s="18">
        <v>1213.0</v>
      </c>
      <c r="W3635" s="23" t="s">
        <v>37</v>
      </c>
      <c r="X3635" s="23" t="s">
        <v>37</v>
      </c>
      <c r="Y3635" s="23" t="s">
        <v>37</v>
      </c>
      <c r="Z3635" s="19" t="str">
        <f t="shared" si="6"/>
        <v/>
      </c>
      <c r="AA3635" s="19" t="str">
        <f t="shared" si="19"/>
        <v/>
      </c>
      <c r="AB3635" s="19">
        <f t="shared" si="8"/>
        <v>8429</v>
      </c>
      <c r="AC3635" s="19">
        <f t="shared" si="20"/>
        <v>1053.625</v>
      </c>
      <c r="AD3635" s="19">
        <f t="shared" si="21"/>
        <v>5069</v>
      </c>
      <c r="AE3635" s="19" t="str">
        <f t="shared" si="22"/>
        <v>Нет моды</v>
      </c>
      <c r="AF3635" s="19">
        <f t="shared" si="23"/>
        <v>988</v>
      </c>
      <c r="AG3635" s="19">
        <f t="shared" si="24"/>
        <v>1213</v>
      </c>
      <c r="AH3635" s="20" t="str">
        <f t="shared" si="14"/>
        <v>Город: 90%; Село: 10%</v>
      </c>
      <c r="AI3635" s="24"/>
      <c r="AJ3635" s="24"/>
      <c r="AK3635" s="24"/>
      <c r="AL3635" s="22">
        <f t="shared" si="25"/>
        <v>1</v>
      </c>
    </row>
    <row r="3636" ht="12.75" customHeight="1">
      <c r="A3636" s="13" t="s">
        <v>214</v>
      </c>
      <c r="B3636" s="13" t="str">
        <f>IFERROR(__xludf.DUMMYFUNCTION("REGEXREPLACE(A3636,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6" s="14" t="str">
        <f t="shared" si="15"/>
        <v>Ханты-Мансийский автономный округ - Югра (Тюменская область)</v>
      </c>
      <c r="D3636" s="3">
        <f t="shared" si="16"/>
        <v>2</v>
      </c>
      <c r="E3636" s="15" t="s">
        <v>40</v>
      </c>
      <c r="F3636" s="13" t="str">
        <f>IFERROR(__xludf.DUMMYFUNCTION("REGEXEXTRACT(E3636, ""[А-Яа-я].*"")"),"Злокачественные новообразования")</f>
        <v>Злокачественные новообразования</v>
      </c>
      <c r="G3636" s="16">
        <f t="shared" si="17"/>
        <v>2</v>
      </c>
      <c r="H3636" s="13" t="s">
        <v>28</v>
      </c>
      <c r="I3636" s="13" t="str">
        <f>IFERROR(__xludf.DUMMYFUNCTION("REGEXREPLACE(H3636, "".*\s"", """")"),"человек")</f>
        <v>человек</v>
      </c>
      <c r="J3636" s="13" t="s">
        <v>29</v>
      </c>
      <c r="K3636" s="17" t="str">
        <f>IFERROR(__xludf.DUMMYFUNCTION("REGEXREPLACE(J3636, ""^[\d\s]+"", """")"),"значение показателя за год")</f>
        <v>значение показателя за год</v>
      </c>
      <c r="L3636" s="16">
        <f t="shared" si="18"/>
        <v>2</v>
      </c>
      <c r="M3636" s="13" t="s">
        <v>30</v>
      </c>
      <c r="N3636" s="13" t="str">
        <f>IFERROR(__xludf.DUMMYFUNCTION("REGEXEXTRACT(M3636, "" (.+)$"")"),"все население")</f>
        <v>все население</v>
      </c>
      <c r="O3636" s="18">
        <v>1769.0</v>
      </c>
      <c r="P3636" s="18">
        <v>1768.0</v>
      </c>
      <c r="Q3636" s="18">
        <v>1751.0</v>
      </c>
      <c r="R3636" s="18">
        <v>1772.0</v>
      </c>
      <c r="S3636" s="18">
        <v>1792.0</v>
      </c>
      <c r="T3636" s="18">
        <v>1999.0</v>
      </c>
      <c r="U3636" s="18">
        <v>1792.0</v>
      </c>
      <c r="V3636" s="18">
        <v>2030.0</v>
      </c>
      <c r="W3636" s="23" t="s">
        <v>37</v>
      </c>
      <c r="X3636" s="23" t="s">
        <v>37</v>
      </c>
      <c r="Y3636" s="23" t="s">
        <v>37</v>
      </c>
      <c r="Z3636" s="19">
        <f t="shared" si="6"/>
        <v>14673</v>
      </c>
      <c r="AA3636" s="19" t="str">
        <f t="shared" si="19"/>
        <v/>
      </c>
      <c r="AB3636" s="19" t="str">
        <f t="shared" si="8"/>
        <v/>
      </c>
      <c r="AC3636" s="19">
        <f t="shared" si="20"/>
        <v>1834.125</v>
      </c>
      <c r="AD3636" s="19">
        <f t="shared" si="21"/>
        <v>1482</v>
      </c>
      <c r="AE3636" s="19" t="str">
        <f t="shared" si="22"/>
        <v>Нет моды</v>
      </c>
      <c r="AF3636" s="19">
        <f t="shared" si="23"/>
        <v>1751</v>
      </c>
      <c r="AG3636" s="19">
        <f t="shared" si="24"/>
        <v>2030</v>
      </c>
      <c r="AH3636" s="20" t="str">
        <f t="shared" si="14"/>
        <v/>
      </c>
      <c r="AI3636" s="24"/>
      <c r="AJ3636" s="24"/>
      <c r="AK3636" s="24"/>
      <c r="AL3636" s="22">
        <f t="shared" si="25"/>
        <v>1</v>
      </c>
    </row>
    <row r="3637" ht="12.75" customHeight="1">
      <c r="A3637" s="13" t="s">
        <v>214</v>
      </c>
      <c r="B3637" s="13" t="str">
        <f>IFERROR(__xludf.DUMMYFUNCTION("REGEXREPLACE(A3637,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7" s="14" t="str">
        <f t="shared" si="15"/>
        <v>Ханты-Мансийский автономный округ - Югра (Тюменская область)</v>
      </c>
      <c r="D3637" s="3">
        <f t="shared" si="16"/>
        <v>2</v>
      </c>
      <c r="E3637" s="15" t="s">
        <v>40</v>
      </c>
      <c r="F3637" s="13" t="str">
        <f>IFERROR(__xludf.DUMMYFUNCTION("REGEXEXTRACT(E3637, ""[А-Яа-я].*"")"),"Злокачественные новообразования")</f>
        <v>Злокачественные новообразования</v>
      </c>
      <c r="G3637" s="16">
        <f t="shared" si="17"/>
        <v>2</v>
      </c>
      <c r="H3637" s="13" t="s">
        <v>28</v>
      </c>
      <c r="I3637" s="13" t="str">
        <f>IFERROR(__xludf.DUMMYFUNCTION("REGEXREPLACE(H3637, "".*\s"", """")"),"человек")</f>
        <v>человек</v>
      </c>
      <c r="J3637" s="13" t="s">
        <v>29</v>
      </c>
      <c r="K3637" s="17" t="str">
        <f>IFERROR(__xludf.DUMMYFUNCTION("REGEXREPLACE(J3637, ""^[\d\s]+"", """")"),"значение показателя за год")</f>
        <v>значение показателя за год</v>
      </c>
      <c r="L3637" s="16">
        <f t="shared" si="18"/>
        <v>2</v>
      </c>
      <c r="M3637" s="13" t="s">
        <v>31</v>
      </c>
      <c r="N3637" s="13" t="str">
        <f>IFERROR(__xludf.DUMMYFUNCTION("REGEXEXTRACT(M3637, "" (.+)$"")"),"городское население")</f>
        <v>городское население</v>
      </c>
      <c r="O3637" s="18">
        <v>1580.0</v>
      </c>
      <c r="P3637" s="18">
        <v>1613.0</v>
      </c>
      <c r="Q3637" s="18">
        <v>1578.0</v>
      </c>
      <c r="R3637" s="18">
        <v>1592.0</v>
      </c>
      <c r="S3637" s="18">
        <v>1616.0</v>
      </c>
      <c r="T3637" s="18">
        <v>1800.0</v>
      </c>
      <c r="U3637" s="18">
        <v>1617.0</v>
      </c>
      <c r="V3637" s="18">
        <v>1822.0</v>
      </c>
      <c r="W3637" s="23" t="s">
        <v>37</v>
      </c>
      <c r="X3637" s="23" t="s">
        <v>37</v>
      </c>
      <c r="Y3637" s="23" t="s">
        <v>37</v>
      </c>
      <c r="Z3637" s="19" t="str">
        <f t="shared" si="6"/>
        <v/>
      </c>
      <c r="AA3637" s="19">
        <f t="shared" si="19"/>
        <v>13218</v>
      </c>
      <c r="AB3637" s="19" t="str">
        <f t="shared" si="8"/>
        <v/>
      </c>
      <c r="AC3637" s="19">
        <f t="shared" si="20"/>
        <v>1652.25</v>
      </c>
      <c r="AD3637" s="19">
        <f t="shared" si="21"/>
        <v>1768.5</v>
      </c>
      <c r="AE3637" s="19" t="str">
        <f t="shared" si="22"/>
        <v>Нет моды</v>
      </c>
      <c r="AF3637" s="19">
        <f t="shared" si="23"/>
        <v>1578</v>
      </c>
      <c r="AG3637" s="19">
        <f t="shared" si="24"/>
        <v>1822</v>
      </c>
      <c r="AH3637" s="20" t="str">
        <f t="shared" si="14"/>
        <v/>
      </c>
      <c r="AI3637" s="24"/>
      <c r="AJ3637" s="24"/>
      <c r="AK3637" s="24"/>
      <c r="AL3637" s="22">
        <f t="shared" si="25"/>
        <v>1</v>
      </c>
    </row>
    <row r="3638" ht="12.75" customHeight="1">
      <c r="A3638" s="13" t="s">
        <v>214</v>
      </c>
      <c r="B3638" s="13" t="str">
        <f>IFERROR(__xludf.DUMMYFUNCTION("REGEXREPLACE(A3638,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8" s="14" t="str">
        <f t="shared" si="15"/>
        <v>Ханты-Мансийский автономный округ - Югра (Тюменская область)</v>
      </c>
      <c r="D3638" s="3">
        <f t="shared" si="16"/>
        <v>2</v>
      </c>
      <c r="E3638" s="15" t="s">
        <v>40</v>
      </c>
      <c r="F3638" s="13" t="str">
        <f>IFERROR(__xludf.DUMMYFUNCTION("REGEXEXTRACT(E3638, ""[А-Яа-я].*"")"),"Злокачественные новообразования")</f>
        <v>Злокачественные новообразования</v>
      </c>
      <c r="G3638" s="16">
        <f t="shared" si="17"/>
        <v>2</v>
      </c>
      <c r="H3638" s="13" t="s">
        <v>28</v>
      </c>
      <c r="I3638" s="13" t="str">
        <f>IFERROR(__xludf.DUMMYFUNCTION("REGEXREPLACE(H3638, "".*\s"", """")"),"человек")</f>
        <v>человек</v>
      </c>
      <c r="J3638" s="13" t="s">
        <v>29</v>
      </c>
      <c r="K3638" s="17" t="str">
        <f>IFERROR(__xludf.DUMMYFUNCTION("REGEXREPLACE(J3638, ""^[\d\s]+"", """")"),"значение показателя за год")</f>
        <v>значение показателя за год</v>
      </c>
      <c r="L3638" s="16">
        <f t="shared" si="18"/>
        <v>2</v>
      </c>
      <c r="M3638" s="13" t="s">
        <v>32</v>
      </c>
      <c r="N3638" s="13" t="str">
        <f>IFERROR(__xludf.DUMMYFUNCTION("REGEXEXTRACT(M3638, "" (.+)$"")"),"сельское население")</f>
        <v>сельское население</v>
      </c>
      <c r="O3638" s="18">
        <v>189.0</v>
      </c>
      <c r="P3638" s="18">
        <v>155.0</v>
      </c>
      <c r="Q3638" s="18">
        <v>173.0</v>
      </c>
      <c r="R3638" s="18">
        <v>180.0</v>
      </c>
      <c r="S3638" s="18">
        <v>176.0</v>
      </c>
      <c r="T3638" s="18">
        <v>199.0</v>
      </c>
      <c r="U3638" s="18">
        <v>175.0</v>
      </c>
      <c r="V3638" s="18">
        <v>208.0</v>
      </c>
      <c r="W3638" s="23" t="s">
        <v>37</v>
      </c>
      <c r="X3638" s="23" t="s">
        <v>37</v>
      </c>
      <c r="Y3638" s="23" t="s">
        <v>37</v>
      </c>
      <c r="Z3638" s="19" t="str">
        <f t="shared" si="6"/>
        <v/>
      </c>
      <c r="AA3638" s="19" t="str">
        <f t="shared" si="19"/>
        <v/>
      </c>
      <c r="AB3638" s="19">
        <f t="shared" si="8"/>
        <v>1455</v>
      </c>
      <c r="AC3638" s="19">
        <f t="shared" si="20"/>
        <v>181.875</v>
      </c>
      <c r="AD3638" s="19">
        <f t="shared" si="21"/>
        <v>893</v>
      </c>
      <c r="AE3638" s="19" t="str">
        <f t="shared" si="22"/>
        <v>Нет моды</v>
      </c>
      <c r="AF3638" s="19">
        <f t="shared" si="23"/>
        <v>155</v>
      </c>
      <c r="AG3638" s="19">
        <f t="shared" si="24"/>
        <v>208</v>
      </c>
      <c r="AH3638" s="20" t="str">
        <f t="shared" si="14"/>
        <v>Город: 90%; Село: 10%</v>
      </c>
      <c r="AI3638" s="24"/>
      <c r="AJ3638" s="24"/>
      <c r="AK3638" s="24"/>
      <c r="AL3638" s="22">
        <f t="shared" si="25"/>
        <v>1</v>
      </c>
    </row>
    <row r="3639" ht="12.75" customHeight="1">
      <c r="A3639" s="13" t="s">
        <v>214</v>
      </c>
      <c r="B3639" s="13" t="str">
        <f>IFERROR(__xludf.DUMMYFUNCTION("REGEXREPLACE(A3639,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39" s="14" t="str">
        <f t="shared" si="15"/>
        <v>Ханты-Мансийский автономный округ - Югра (Тюменская область)</v>
      </c>
      <c r="D3639" s="3">
        <f t="shared" si="16"/>
        <v>2</v>
      </c>
      <c r="E3639" s="15" t="s">
        <v>41</v>
      </c>
      <c r="F3639" s="13" t="str">
        <f>IFERROR(__xludf.DUMMYFUNCTION("REGEXEXTRACT(E3639, ""[А-Яа-я].*"")"),"Инфекционные и паразитарные болезни")</f>
        <v>Инфекционные и паразитарные болезни</v>
      </c>
      <c r="G3639" s="16">
        <f t="shared" si="17"/>
        <v>2</v>
      </c>
      <c r="H3639" s="13" t="s">
        <v>28</v>
      </c>
      <c r="I3639" s="13" t="str">
        <f>IFERROR(__xludf.DUMMYFUNCTION("REGEXREPLACE(H3639, "".*\s"", """")"),"человек")</f>
        <v>человек</v>
      </c>
      <c r="J3639" s="13" t="s">
        <v>29</v>
      </c>
      <c r="K3639" s="17" t="str">
        <f>IFERROR(__xludf.DUMMYFUNCTION("REGEXREPLACE(J3639, ""^[\d\s]+"", """")"),"значение показателя за год")</f>
        <v>значение показателя за год</v>
      </c>
      <c r="L3639" s="16">
        <f t="shared" si="18"/>
        <v>2</v>
      </c>
      <c r="M3639" s="13" t="s">
        <v>30</v>
      </c>
      <c r="N3639" s="13" t="str">
        <f>IFERROR(__xludf.DUMMYFUNCTION("REGEXEXTRACT(M3639, "" (.+)$"")"),"все население")</f>
        <v>все население</v>
      </c>
      <c r="O3639" s="18">
        <v>375.0</v>
      </c>
      <c r="P3639" s="18">
        <v>540.0</v>
      </c>
      <c r="Q3639" s="18">
        <v>512.0</v>
      </c>
      <c r="R3639" s="18">
        <v>472.0</v>
      </c>
      <c r="S3639" s="18">
        <v>495.0</v>
      </c>
      <c r="T3639" s="18">
        <v>479.0</v>
      </c>
      <c r="U3639" s="18">
        <v>454.0</v>
      </c>
      <c r="V3639" s="18">
        <v>488.0</v>
      </c>
      <c r="W3639" s="23" t="s">
        <v>37</v>
      </c>
      <c r="X3639" s="23" t="s">
        <v>37</v>
      </c>
      <c r="Y3639" s="23" t="s">
        <v>37</v>
      </c>
      <c r="Z3639" s="19">
        <f t="shared" si="6"/>
        <v>3815</v>
      </c>
      <c r="AA3639" s="19" t="str">
        <f t="shared" si="19"/>
        <v/>
      </c>
      <c r="AB3639" s="19" t="str">
        <f t="shared" si="8"/>
        <v/>
      </c>
      <c r="AC3639" s="19">
        <f t="shared" si="20"/>
        <v>476.875</v>
      </c>
      <c r="AD3639" s="19">
        <f t="shared" si="21"/>
        <v>291.5</v>
      </c>
      <c r="AE3639" s="19" t="str">
        <f t="shared" si="22"/>
        <v>Нет моды</v>
      </c>
      <c r="AF3639" s="19">
        <f t="shared" si="23"/>
        <v>375</v>
      </c>
      <c r="AG3639" s="19">
        <f t="shared" si="24"/>
        <v>540</v>
      </c>
      <c r="AH3639" s="20" t="str">
        <f t="shared" si="14"/>
        <v/>
      </c>
      <c r="AI3639" s="24"/>
      <c r="AJ3639" s="24"/>
      <c r="AK3639" s="24"/>
      <c r="AL3639" s="22">
        <f t="shared" si="25"/>
        <v>1</v>
      </c>
    </row>
    <row r="3640" ht="12.75" customHeight="1">
      <c r="A3640" s="13" t="s">
        <v>214</v>
      </c>
      <c r="B3640" s="13" t="str">
        <f>IFERROR(__xludf.DUMMYFUNCTION("REGEXREPLACE(A3640,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0" s="14" t="str">
        <f t="shared" si="15"/>
        <v>Ханты-Мансийский автономный округ - Югра (Тюменская область)</v>
      </c>
      <c r="D3640" s="3">
        <f t="shared" si="16"/>
        <v>2</v>
      </c>
      <c r="E3640" s="15" t="s">
        <v>41</v>
      </c>
      <c r="F3640" s="13" t="str">
        <f>IFERROR(__xludf.DUMMYFUNCTION("REGEXEXTRACT(E3640, ""[А-Яа-я].*"")"),"Инфекционные и паразитарные болезни")</f>
        <v>Инфекционные и паразитарные болезни</v>
      </c>
      <c r="G3640" s="16">
        <f t="shared" si="17"/>
        <v>2</v>
      </c>
      <c r="H3640" s="13" t="s">
        <v>28</v>
      </c>
      <c r="I3640" s="13" t="str">
        <f>IFERROR(__xludf.DUMMYFUNCTION("REGEXREPLACE(H3640, "".*\s"", """")"),"человек")</f>
        <v>человек</v>
      </c>
      <c r="J3640" s="13" t="s">
        <v>29</v>
      </c>
      <c r="K3640" s="17" t="str">
        <f>IFERROR(__xludf.DUMMYFUNCTION("REGEXREPLACE(J3640, ""^[\d\s]+"", """")"),"значение показателя за год")</f>
        <v>значение показателя за год</v>
      </c>
      <c r="L3640" s="16">
        <f t="shared" si="18"/>
        <v>2</v>
      </c>
      <c r="M3640" s="13" t="s">
        <v>31</v>
      </c>
      <c r="N3640" s="13" t="str">
        <f>IFERROR(__xludf.DUMMYFUNCTION("REGEXEXTRACT(M3640, "" (.+)$"")"),"городское население")</f>
        <v>городское население</v>
      </c>
      <c r="O3640" s="18">
        <v>351.0</v>
      </c>
      <c r="P3640" s="18">
        <v>507.0</v>
      </c>
      <c r="Q3640" s="18">
        <v>475.0</v>
      </c>
      <c r="R3640" s="18">
        <v>443.0</v>
      </c>
      <c r="S3640" s="18">
        <v>465.0</v>
      </c>
      <c r="T3640" s="18">
        <v>439.0</v>
      </c>
      <c r="U3640" s="18">
        <v>428.0</v>
      </c>
      <c r="V3640" s="18">
        <v>444.0</v>
      </c>
      <c r="W3640" s="23" t="s">
        <v>37</v>
      </c>
      <c r="X3640" s="23" t="s">
        <v>37</v>
      </c>
      <c r="Y3640" s="23" t="s">
        <v>37</v>
      </c>
      <c r="Z3640" s="19" t="str">
        <f t="shared" si="6"/>
        <v/>
      </c>
      <c r="AA3640" s="19">
        <f t="shared" si="19"/>
        <v>3552</v>
      </c>
      <c r="AB3640" s="19" t="str">
        <f t="shared" si="8"/>
        <v/>
      </c>
      <c r="AC3640" s="19">
        <f t="shared" si="20"/>
        <v>444</v>
      </c>
      <c r="AD3640" s="19">
        <f t="shared" si="21"/>
        <v>468.5</v>
      </c>
      <c r="AE3640" s="19" t="str">
        <f t="shared" si="22"/>
        <v>Нет моды</v>
      </c>
      <c r="AF3640" s="19">
        <f t="shared" si="23"/>
        <v>351</v>
      </c>
      <c r="AG3640" s="19">
        <f t="shared" si="24"/>
        <v>507</v>
      </c>
      <c r="AH3640" s="20" t="str">
        <f t="shared" si="14"/>
        <v/>
      </c>
      <c r="AI3640" s="24"/>
      <c r="AJ3640" s="24"/>
      <c r="AK3640" s="24"/>
      <c r="AL3640" s="22">
        <f t="shared" si="25"/>
        <v>1</v>
      </c>
    </row>
    <row r="3641" ht="12.75" customHeight="1">
      <c r="A3641" s="13" t="s">
        <v>214</v>
      </c>
      <c r="B3641" s="13" t="str">
        <f>IFERROR(__xludf.DUMMYFUNCTION("REGEXREPLACE(A3641,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1" s="14" t="str">
        <f t="shared" si="15"/>
        <v>Ханты-Мансийский автономный округ - Югра (Тюменская область)</v>
      </c>
      <c r="D3641" s="3">
        <f t="shared" si="16"/>
        <v>2</v>
      </c>
      <c r="E3641" s="15" t="s">
        <v>41</v>
      </c>
      <c r="F3641" s="13" t="str">
        <f>IFERROR(__xludf.DUMMYFUNCTION("REGEXEXTRACT(E3641, ""[А-Яа-я].*"")"),"Инфекционные и паразитарные болезни")</f>
        <v>Инфекционные и паразитарные болезни</v>
      </c>
      <c r="G3641" s="16">
        <f t="shared" si="17"/>
        <v>2</v>
      </c>
      <c r="H3641" s="13" t="s">
        <v>28</v>
      </c>
      <c r="I3641" s="13" t="str">
        <f>IFERROR(__xludf.DUMMYFUNCTION("REGEXREPLACE(H3641, "".*\s"", """")"),"человек")</f>
        <v>человек</v>
      </c>
      <c r="J3641" s="13" t="s">
        <v>29</v>
      </c>
      <c r="K3641" s="17" t="str">
        <f>IFERROR(__xludf.DUMMYFUNCTION("REGEXREPLACE(J3641, ""^[\d\s]+"", """")"),"значение показателя за год")</f>
        <v>значение показателя за год</v>
      </c>
      <c r="L3641" s="16">
        <f t="shared" si="18"/>
        <v>2</v>
      </c>
      <c r="M3641" s="13" t="s">
        <v>32</v>
      </c>
      <c r="N3641" s="13" t="str">
        <f>IFERROR(__xludf.DUMMYFUNCTION("REGEXEXTRACT(M3641, "" (.+)$"")"),"сельское население")</f>
        <v>сельское население</v>
      </c>
      <c r="O3641" s="18">
        <v>24.0</v>
      </c>
      <c r="P3641" s="18">
        <v>33.0</v>
      </c>
      <c r="Q3641" s="18">
        <v>37.0</v>
      </c>
      <c r="R3641" s="18">
        <v>29.0</v>
      </c>
      <c r="S3641" s="18">
        <v>30.0</v>
      </c>
      <c r="T3641" s="18">
        <v>40.0</v>
      </c>
      <c r="U3641" s="18">
        <v>26.0</v>
      </c>
      <c r="V3641" s="18">
        <v>44.0</v>
      </c>
      <c r="W3641" s="23" t="s">
        <v>37</v>
      </c>
      <c r="X3641" s="23" t="s">
        <v>37</v>
      </c>
      <c r="Y3641" s="23" t="s">
        <v>37</v>
      </c>
      <c r="Z3641" s="19" t="str">
        <f t="shared" si="6"/>
        <v/>
      </c>
      <c r="AA3641" s="19" t="str">
        <f t="shared" si="19"/>
        <v/>
      </c>
      <c r="AB3641" s="19">
        <f t="shared" si="8"/>
        <v>263</v>
      </c>
      <c r="AC3641" s="19">
        <f t="shared" si="20"/>
        <v>32.875</v>
      </c>
      <c r="AD3641" s="19">
        <f t="shared" si="21"/>
        <v>197.5</v>
      </c>
      <c r="AE3641" s="19" t="str">
        <f t="shared" si="22"/>
        <v>Нет моды</v>
      </c>
      <c r="AF3641" s="19">
        <f t="shared" si="23"/>
        <v>24</v>
      </c>
      <c r="AG3641" s="19">
        <f t="shared" si="24"/>
        <v>44</v>
      </c>
      <c r="AH3641" s="20" t="str">
        <f t="shared" si="14"/>
        <v>Город: 93%; Село: 7%</v>
      </c>
      <c r="AI3641" s="24"/>
      <c r="AJ3641" s="24"/>
      <c r="AK3641" s="24"/>
      <c r="AL3641" s="22">
        <f t="shared" si="25"/>
        <v>1</v>
      </c>
    </row>
    <row r="3642" ht="12.75" customHeight="1">
      <c r="A3642" s="13" t="s">
        <v>214</v>
      </c>
      <c r="B3642" s="13" t="str">
        <f>IFERROR(__xludf.DUMMYFUNCTION("REGEXREPLACE(A3642,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2" s="14" t="str">
        <f t="shared" si="15"/>
        <v>Ханты-Мансийский автономный округ - Югра (Тюменская область)</v>
      </c>
      <c r="D3642" s="3">
        <f t="shared" si="16"/>
        <v>2</v>
      </c>
      <c r="E3642" s="15" t="s">
        <v>42</v>
      </c>
      <c r="F3642" s="13" t="str">
        <f>IFERROR(__xludf.DUMMYFUNCTION("REGEXEXTRACT(E3642, ""[А-Яа-я].*"")"),"Ишемическая болезнь сердца")</f>
        <v>Ишемическая болезнь сердца</v>
      </c>
      <c r="G3642" s="16">
        <f t="shared" si="17"/>
        <v>2</v>
      </c>
      <c r="H3642" s="13" t="s">
        <v>28</v>
      </c>
      <c r="I3642" s="13" t="str">
        <f>IFERROR(__xludf.DUMMYFUNCTION("REGEXREPLACE(H3642, "".*\s"", """")"),"человек")</f>
        <v>человек</v>
      </c>
      <c r="J3642" s="13" t="s">
        <v>29</v>
      </c>
      <c r="K3642" s="17" t="str">
        <f>IFERROR(__xludf.DUMMYFUNCTION("REGEXREPLACE(J3642, ""^[\d\s]+"", """")"),"значение показателя за год")</f>
        <v>значение показателя за год</v>
      </c>
      <c r="L3642" s="16">
        <f t="shared" si="18"/>
        <v>2</v>
      </c>
      <c r="M3642" s="13" t="s">
        <v>30</v>
      </c>
      <c r="N3642" s="13" t="str">
        <f>IFERROR(__xludf.DUMMYFUNCTION("REGEXEXTRACT(M3642, "" (.+)$"")"),"все население")</f>
        <v>все население</v>
      </c>
      <c r="O3642" s="18">
        <v>2220.0</v>
      </c>
      <c r="P3642" s="18">
        <v>2420.0</v>
      </c>
      <c r="Q3642" s="18">
        <v>2332.0</v>
      </c>
      <c r="R3642" s="18">
        <v>2368.0</v>
      </c>
      <c r="S3642" s="18">
        <v>2308.0</v>
      </c>
      <c r="T3642" s="18">
        <v>2413.0</v>
      </c>
      <c r="U3642" s="18">
        <v>2295.0</v>
      </c>
      <c r="V3642" s="18">
        <v>2626.0</v>
      </c>
      <c r="W3642" s="23" t="s">
        <v>37</v>
      </c>
      <c r="X3642" s="23" t="s">
        <v>37</v>
      </c>
      <c r="Y3642" s="23" t="s">
        <v>37</v>
      </c>
      <c r="Z3642" s="19">
        <f t="shared" si="6"/>
        <v>18982</v>
      </c>
      <c r="AA3642" s="19" t="str">
        <f t="shared" si="19"/>
        <v/>
      </c>
      <c r="AB3642" s="19" t="str">
        <f t="shared" si="8"/>
        <v/>
      </c>
      <c r="AC3642" s="19">
        <f t="shared" si="20"/>
        <v>2372.75</v>
      </c>
      <c r="AD3642" s="19">
        <f t="shared" si="21"/>
        <v>1132</v>
      </c>
      <c r="AE3642" s="19" t="str">
        <f t="shared" si="22"/>
        <v>Нет моды</v>
      </c>
      <c r="AF3642" s="19">
        <f t="shared" si="23"/>
        <v>2220</v>
      </c>
      <c r="AG3642" s="19">
        <f t="shared" si="24"/>
        <v>2626</v>
      </c>
      <c r="AH3642" s="20" t="str">
        <f t="shared" si="14"/>
        <v/>
      </c>
      <c r="AI3642" s="24"/>
      <c r="AJ3642" s="24"/>
      <c r="AK3642" s="24"/>
      <c r="AL3642" s="22">
        <f t="shared" si="25"/>
        <v>1</v>
      </c>
    </row>
    <row r="3643" ht="12.75" customHeight="1">
      <c r="A3643" s="13" t="s">
        <v>214</v>
      </c>
      <c r="B3643" s="13" t="str">
        <f>IFERROR(__xludf.DUMMYFUNCTION("REGEXREPLACE(A3643,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3" s="14" t="str">
        <f t="shared" si="15"/>
        <v>Ханты-Мансийский автономный округ - Югра (Тюменская область)</v>
      </c>
      <c r="D3643" s="3">
        <f t="shared" si="16"/>
        <v>2</v>
      </c>
      <c r="E3643" s="15" t="s">
        <v>42</v>
      </c>
      <c r="F3643" s="13" t="str">
        <f>IFERROR(__xludf.DUMMYFUNCTION("REGEXEXTRACT(E3643, ""[А-Яа-я].*"")"),"Ишемическая болезнь сердца")</f>
        <v>Ишемическая болезнь сердца</v>
      </c>
      <c r="G3643" s="16">
        <f t="shared" si="17"/>
        <v>2</v>
      </c>
      <c r="H3643" s="13" t="s">
        <v>28</v>
      </c>
      <c r="I3643" s="13" t="str">
        <f>IFERROR(__xludf.DUMMYFUNCTION("REGEXREPLACE(H3643, "".*\s"", """")"),"человек")</f>
        <v>человек</v>
      </c>
      <c r="J3643" s="13" t="s">
        <v>29</v>
      </c>
      <c r="K3643" s="17" t="str">
        <f>IFERROR(__xludf.DUMMYFUNCTION("REGEXREPLACE(J3643, ""^[\d\s]+"", """")"),"значение показателя за год")</f>
        <v>значение показателя за год</v>
      </c>
      <c r="L3643" s="16">
        <f t="shared" si="18"/>
        <v>2</v>
      </c>
      <c r="M3643" s="13" t="s">
        <v>31</v>
      </c>
      <c r="N3643" s="13" t="str">
        <f>IFERROR(__xludf.DUMMYFUNCTION("REGEXEXTRACT(M3643, "" (.+)$"")"),"городское население")</f>
        <v>городское население</v>
      </c>
      <c r="O3643" s="18">
        <v>2012.0</v>
      </c>
      <c r="P3643" s="18">
        <v>2174.0</v>
      </c>
      <c r="Q3643" s="18">
        <v>2090.0</v>
      </c>
      <c r="R3643" s="18">
        <v>2147.0</v>
      </c>
      <c r="S3643" s="18">
        <v>2080.0</v>
      </c>
      <c r="T3643" s="18">
        <v>2203.0</v>
      </c>
      <c r="U3643" s="18">
        <v>2101.0</v>
      </c>
      <c r="V3643" s="18">
        <v>2396.0</v>
      </c>
      <c r="W3643" s="23" t="s">
        <v>37</v>
      </c>
      <c r="X3643" s="23" t="s">
        <v>37</v>
      </c>
      <c r="Y3643" s="23" t="s">
        <v>37</v>
      </c>
      <c r="Z3643" s="19" t="str">
        <f t="shared" si="6"/>
        <v/>
      </c>
      <c r="AA3643" s="19">
        <f t="shared" si="19"/>
        <v>17203</v>
      </c>
      <c r="AB3643" s="19" t="str">
        <f t="shared" si="8"/>
        <v/>
      </c>
      <c r="AC3643" s="19">
        <f t="shared" si="20"/>
        <v>2150.375</v>
      </c>
      <c r="AD3643" s="19">
        <f t="shared" si="21"/>
        <v>2257.5</v>
      </c>
      <c r="AE3643" s="19" t="str">
        <f t="shared" si="22"/>
        <v>Нет моды</v>
      </c>
      <c r="AF3643" s="19">
        <f t="shared" si="23"/>
        <v>2012</v>
      </c>
      <c r="AG3643" s="19">
        <f t="shared" si="24"/>
        <v>2396</v>
      </c>
      <c r="AH3643" s="20" t="str">
        <f t="shared" si="14"/>
        <v/>
      </c>
      <c r="AI3643" s="24"/>
      <c r="AJ3643" s="24"/>
      <c r="AK3643" s="24"/>
      <c r="AL3643" s="22">
        <f t="shared" si="25"/>
        <v>1</v>
      </c>
    </row>
    <row r="3644" ht="12.75" customHeight="1">
      <c r="A3644" s="13" t="s">
        <v>214</v>
      </c>
      <c r="B3644" s="13" t="str">
        <f>IFERROR(__xludf.DUMMYFUNCTION("REGEXREPLACE(A3644,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4" s="14" t="str">
        <f t="shared" si="15"/>
        <v>Ханты-Мансийский автономный округ - Югра (Тюменская область)</v>
      </c>
      <c r="D3644" s="3">
        <f t="shared" si="16"/>
        <v>2</v>
      </c>
      <c r="E3644" s="15" t="s">
        <v>42</v>
      </c>
      <c r="F3644" s="13" t="str">
        <f>IFERROR(__xludf.DUMMYFUNCTION("REGEXEXTRACT(E3644, ""[А-Яа-я].*"")"),"Ишемическая болезнь сердца")</f>
        <v>Ишемическая болезнь сердца</v>
      </c>
      <c r="G3644" s="16">
        <f t="shared" si="17"/>
        <v>2</v>
      </c>
      <c r="H3644" s="13" t="s">
        <v>28</v>
      </c>
      <c r="I3644" s="13" t="str">
        <f>IFERROR(__xludf.DUMMYFUNCTION("REGEXREPLACE(H3644, "".*\s"", """")"),"человек")</f>
        <v>человек</v>
      </c>
      <c r="J3644" s="13" t="s">
        <v>29</v>
      </c>
      <c r="K3644" s="17" t="str">
        <f>IFERROR(__xludf.DUMMYFUNCTION("REGEXREPLACE(J3644, ""^[\d\s]+"", """")"),"значение показателя за год")</f>
        <v>значение показателя за год</v>
      </c>
      <c r="L3644" s="16">
        <f t="shared" si="18"/>
        <v>2</v>
      </c>
      <c r="M3644" s="13" t="s">
        <v>32</v>
      </c>
      <c r="N3644" s="13" t="str">
        <f>IFERROR(__xludf.DUMMYFUNCTION("REGEXEXTRACT(M3644, "" (.+)$"")"),"сельское население")</f>
        <v>сельское население</v>
      </c>
      <c r="O3644" s="18">
        <v>208.0</v>
      </c>
      <c r="P3644" s="18">
        <v>246.0</v>
      </c>
      <c r="Q3644" s="18">
        <v>242.0</v>
      </c>
      <c r="R3644" s="18">
        <v>221.0</v>
      </c>
      <c r="S3644" s="18">
        <v>228.0</v>
      </c>
      <c r="T3644" s="18">
        <v>210.0</v>
      </c>
      <c r="U3644" s="18">
        <v>194.0</v>
      </c>
      <c r="V3644" s="18">
        <v>230.0</v>
      </c>
      <c r="W3644" s="23" t="s">
        <v>37</v>
      </c>
      <c r="X3644" s="23" t="s">
        <v>37</v>
      </c>
      <c r="Y3644" s="23" t="s">
        <v>37</v>
      </c>
      <c r="Z3644" s="19" t="str">
        <f t="shared" si="6"/>
        <v/>
      </c>
      <c r="AA3644" s="19" t="str">
        <f t="shared" si="19"/>
        <v/>
      </c>
      <c r="AB3644" s="19">
        <f t="shared" si="8"/>
        <v>1779</v>
      </c>
      <c r="AC3644" s="19">
        <f t="shared" si="20"/>
        <v>222.375</v>
      </c>
      <c r="AD3644" s="19">
        <f t="shared" si="21"/>
        <v>1129</v>
      </c>
      <c r="AE3644" s="19" t="str">
        <f t="shared" si="22"/>
        <v>Нет моды</v>
      </c>
      <c r="AF3644" s="19">
        <f t="shared" si="23"/>
        <v>194</v>
      </c>
      <c r="AG3644" s="19">
        <f t="shared" si="24"/>
        <v>246</v>
      </c>
      <c r="AH3644" s="20" t="str">
        <f t="shared" si="14"/>
        <v>Город: 91%; Село: 9%</v>
      </c>
      <c r="AI3644" s="24"/>
      <c r="AJ3644" s="24"/>
      <c r="AK3644" s="24"/>
      <c r="AL3644" s="22">
        <f t="shared" si="25"/>
        <v>1</v>
      </c>
    </row>
    <row r="3645" ht="12.75" customHeight="1">
      <c r="A3645" s="13" t="s">
        <v>214</v>
      </c>
      <c r="B3645" s="13" t="str">
        <f>IFERROR(__xludf.DUMMYFUNCTION("REGEXREPLACE(A3645,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5" s="14" t="str">
        <f t="shared" si="15"/>
        <v>Ханты-Мансийский автономный округ - Югра (Тюменская область)</v>
      </c>
      <c r="D3645" s="3">
        <f t="shared" si="16"/>
        <v>2</v>
      </c>
      <c r="E3645" s="15" t="s">
        <v>43</v>
      </c>
      <c r="F3645" s="13" t="str">
        <f>IFERROR(__xludf.DUMMYFUNCTION("REGEXEXTRACT(E3645, ""[А-Яа-я].*"")"),"Новообразования")</f>
        <v>Новообразования</v>
      </c>
      <c r="G3645" s="16">
        <f t="shared" si="17"/>
        <v>2</v>
      </c>
      <c r="H3645" s="13" t="s">
        <v>28</v>
      </c>
      <c r="I3645" s="13" t="str">
        <f>IFERROR(__xludf.DUMMYFUNCTION("REGEXREPLACE(H3645, "".*\s"", """")"),"человек")</f>
        <v>человек</v>
      </c>
      <c r="J3645" s="13" t="s">
        <v>29</v>
      </c>
      <c r="K3645" s="17" t="str">
        <f>IFERROR(__xludf.DUMMYFUNCTION("REGEXREPLACE(J3645, ""^[\d\s]+"", """")"),"значение показателя за год")</f>
        <v>значение показателя за год</v>
      </c>
      <c r="L3645" s="16">
        <f t="shared" si="18"/>
        <v>2</v>
      </c>
      <c r="M3645" s="13" t="s">
        <v>30</v>
      </c>
      <c r="N3645" s="13" t="str">
        <f>IFERROR(__xludf.DUMMYFUNCTION("REGEXEXTRACT(M3645, "" (.+)$"")"),"все население")</f>
        <v>все население</v>
      </c>
      <c r="O3645" s="18">
        <v>1788.0</v>
      </c>
      <c r="P3645" s="18">
        <v>1784.0</v>
      </c>
      <c r="Q3645" s="18">
        <v>1765.0</v>
      </c>
      <c r="R3645" s="18">
        <v>1792.0</v>
      </c>
      <c r="S3645" s="18">
        <v>1814.0</v>
      </c>
      <c r="T3645" s="18">
        <v>2026.0</v>
      </c>
      <c r="U3645" s="18">
        <v>1828.0</v>
      </c>
      <c r="V3645" s="18">
        <v>2059.0</v>
      </c>
      <c r="W3645" s="23" t="s">
        <v>37</v>
      </c>
      <c r="X3645" s="23" t="s">
        <v>37</v>
      </c>
      <c r="Y3645" s="23" t="s">
        <v>37</v>
      </c>
      <c r="Z3645" s="19">
        <f t="shared" si="6"/>
        <v>14856</v>
      </c>
      <c r="AA3645" s="19" t="str">
        <f t="shared" si="19"/>
        <v/>
      </c>
      <c r="AB3645" s="19" t="str">
        <f t="shared" si="8"/>
        <v/>
      </c>
      <c r="AC3645" s="19">
        <f t="shared" si="20"/>
        <v>1857</v>
      </c>
      <c r="AD3645" s="19">
        <f t="shared" si="21"/>
        <v>1005.5</v>
      </c>
      <c r="AE3645" s="19" t="str">
        <f t="shared" si="22"/>
        <v>Нет моды</v>
      </c>
      <c r="AF3645" s="19">
        <f t="shared" si="23"/>
        <v>1765</v>
      </c>
      <c r="AG3645" s="19">
        <f t="shared" si="24"/>
        <v>2059</v>
      </c>
      <c r="AH3645" s="20" t="str">
        <f t="shared" si="14"/>
        <v/>
      </c>
      <c r="AI3645" s="24"/>
      <c r="AJ3645" s="24"/>
      <c r="AK3645" s="24"/>
      <c r="AL3645" s="22">
        <f t="shared" si="25"/>
        <v>1</v>
      </c>
    </row>
    <row r="3646" ht="12.75" customHeight="1">
      <c r="A3646" s="13" t="s">
        <v>214</v>
      </c>
      <c r="B3646" s="13" t="str">
        <f>IFERROR(__xludf.DUMMYFUNCTION("REGEXREPLACE(A3646,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6" s="14" t="str">
        <f t="shared" si="15"/>
        <v>Ханты-Мансийский автономный округ - Югра (Тюменская область)</v>
      </c>
      <c r="D3646" s="3">
        <f t="shared" si="16"/>
        <v>2</v>
      </c>
      <c r="E3646" s="15" t="s">
        <v>43</v>
      </c>
      <c r="F3646" s="13" t="str">
        <f>IFERROR(__xludf.DUMMYFUNCTION("REGEXEXTRACT(E3646, ""[А-Яа-я].*"")"),"Новообразования")</f>
        <v>Новообразования</v>
      </c>
      <c r="G3646" s="16">
        <f t="shared" si="17"/>
        <v>2</v>
      </c>
      <c r="H3646" s="13" t="s">
        <v>28</v>
      </c>
      <c r="I3646" s="13" t="str">
        <f>IFERROR(__xludf.DUMMYFUNCTION("REGEXREPLACE(H3646, "".*\s"", """")"),"человек")</f>
        <v>человек</v>
      </c>
      <c r="J3646" s="13" t="s">
        <v>29</v>
      </c>
      <c r="K3646" s="17" t="str">
        <f>IFERROR(__xludf.DUMMYFUNCTION("REGEXREPLACE(J3646, ""^[\d\s]+"", """")"),"значение показателя за год")</f>
        <v>значение показателя за год</v>
      </c>
      <c r="L3646" s="16">
        <f t="shared" si="18"/>
        <v>2</v>
      </c>
      <c r="M3646" s="13" t="s">
        <v>31</v>
      </c>
      <c r="N3646" s="13" t="str">
        <f>IFERROR(__xludf.DUMMYFUNCTION("REGEXEXTRACT(M3646, "" (.+)$"")"),"городское население")</f>
        <v>городское население</v>
      </c>
      <c r="O3646" s="18">
        <v>1598.0</v>
      </c>
      <c r="P3646" s="18">
        <v>1625.0</v>
      </c>
      <c r="Q3646" s="18">
        <v>1591.0</v>
      </c>
      <c r="R3646" s="18">
        <v>1608.0</v>
      </c>
      <c r="S3646" s="18">
        <v>1638.0</v>
      </c>
      <c r="T3646" s="18">
        <v>1826.0</v>
      </c>
      <c r="U3646" s="18">
        <v>1652.0</v>
      </c>
      <c r="V3646" s="18">
        <v>1849.0</v>
      </c>
      <c r="W3646" s="23" t="s">
        <v>37</v>
      </c>
      <c r="X3646" s="23" t="s">
        <v>37</v>
      </c>
      <c r="Y3646" s="23" t="s">
        <v>37</v>
      </c>
      <c r="Z3646" s="19" t="str">
        <f t="shared" si="6"/>
        <v/>
      </c>
      <c r="AA3646" s="19">
        <f t="shared" si="19"/>
        <v>13387</v>
      </c>
      <c r="AB3646" s="19" t="str">
        <f t="shared" si="8"/>
        <v/>
      </c>
      <c r="AC3646" s="19">
        <f t="shared" si="20"/>
        <v>1673.375</v>
      </c>
      <c r="AD3646" s="19">
        <f t="shared" si="21"/>
        <v>1786</v>
      </c>
      <c r="AE3646" s="19" t="str">
        <f t="shared" si="22"/>
        <v>Нет моды</v>
      </c>
      <c r="AF3646" s="19">
        <f t="shared" si="23"/>
        <v>1591</v>
      </c>
      <c r="AG3646" s="19">
        <f t="shared" si="24"/>
        <v>1849</v>
      </c>
      <c r="AH3646" s="20" t="str">
        <f t="shared" si="14"/>
        <v/>
      </c>
      <c r="AI3646" s="24"/>
      <c r="AJ3646" s="24"/>
      <c r="AK3646" s="24"/>
      <c r="AL3646" s="22">
        <f t="shared" si="25"/>
        <v>1</v>
      </c>
    </row>
    <row r="3647" ht="12.75" customHeight="1">
      <c r="A3647" s="13" t="s">
        <v>214</v>
      </c>
      <c r="B3647" s="13" t="str">
        <f>IFERROR(__xludf.DUMMYFUNCTION("REGEXREPLACE(A3647,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7" s="14" t="str">
        <f t="shared" si="15"/>
        <v>Ханты-Мансийский автономный округ - Югра (Тюменская область)</v>
      </c>
      <c r="D3647" s="3">
        <f t="shared" si="16"/>
        <v>2</v>
      </c>
      <c r="E3647" s="15" t="s">
        <v>43</v>
      </c>
      <c r="F3647" s="13" t="str">
        <f>IFERROR(__xludf.DUMMYFUNCTION("REGEXEXTRACT(E3647, ""[А-Яа-я].*"")"),"Новообразования")</f>
        <v>Новообразования</v>
      </c>
      <c r="G3647" s="16">
        <f t="shared" si="17"/>
        <v>2</v>
      </c>
      <c r="H3647" s="13" t="s">
        <v>28</v>
      </c>
      <c r="I3647" s="13" t="str">
        <f>IFERROR(__xludf.DUMMYFUNCTION("REGEXREPLACE(H3647, "".*\s"", """")"),"человек")</f>
        <v>человек</v>
      </c>
      <c r="J3647" s="13" t="s">
        <v>29</v>
      </c>
      <c r="K3647" s="17" t="str">
        <f>IFERROR(__xludf.DUMMYFUNCTION("REGEXREPLACE(J3647, ""^[\d\s]+"", """")"),"значение показателя за год")</f>
        <v>значение показателя за год</v>
      </c>
      <c r="L3647" s="16">
        <f t="shared" si="18"/>
        <v>2</v>
      </c>
      <c r="M3647" s="13" t="s">
        <v>32</v>
      </c>
      <c r="N3647" s="13" t="str">
        <f>IFERROR(__xludf.DUMMYFUNCTION("REGEXEXTRACT(M3647, "" (.+)$"")"),"сельское население")</f>
        <v>сельское население</v>
      </c>
      <c r="O3647" s="18">
        <v>190.0</v>
      </c>
      <c r="P3647" s="18">
        <v>159.0</v>
      </c>
      <c r="Q3647" s="18">
        <v>174.0</v>
      </c>
      <c r="R3647" s="18">
        <v>184.0</v>
      </c>
      <c r="S3647" s="18">
        <v>176.0</v>
      </c>
      <c r="T3647" s="18">
        <v>200.0</v>
      </c>
      <c r="U3647" s="18">
        <v>176.0</v>
      </c>
      <c r="V3647" s="18">
        <v>210.0</v>
      </c>
      <c r="W3647" s="23" t="s">
        <v>37</v>
      </c>
      <c r="X3647" s="23" t="s">
        <v>37</v>
      </c>
      <c r="Y3647" s="23" t="s">
        <v>37</v>
      </c>
      <c r="Z3647" s="19" t="str">
        <f t="shared" si="6"/>
        <v/>
      </c>
      <c r="AA3647" s="19" t="str">
        <f t="shared" si="19"/>
        <v/>
      </c>
      <c r="AB3647" s="19">
        <f t="shared" si="8"/>
        <v>1469</v>
      </c>
      <c r="AC3647" s="19">
        <f t="shared" si="20"/>
        <v>183.625</v>
      </c>
      <c r="AD3647" s="19">
        <f t="shared" si="21"/>
        <v>900.5</v>
      </c>
      <c r="AE3647" s="19" t="str">
        <f t="shared" si="22"/>
        <v>Нет моды</v>
      </c>
      <c r="AF3647" s="19">
        <f t="shared" si="23"/>
        <v>159</v>
      </c>
      <c r="AG3647" s="19">
        <f t="shared" si="24"/>
        <v>210</v>
      </c>
      <c r="AH3647" s="20" t="str">
        <f t="shared" si="14"/>
        <v>Город: 90%; Село: 10%</v>
      </c>
      <c r="AI3647" s="24"/>
      <c r="AJ3647" s="24"/>
      <c r="AK3647" s="24"/>
      <c r="AL3647" s="22">
        <f t="shared" si="25"/>
        <v>1</v>
      </c>
    </row>
    <row r="3648" ht="12.75" customHeight="1">
      <c r="A3648" s="13" t="s">
        <v>214</v>
      </c>
      <c r="B3648" s="13" t="str">
        <f>IFERROR(__xludf.DUMMYFUNCTION("REGEXREPLACE(A3648,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8" s="14" t="str">
        <f t="shared" si="15"/>
        <v>Ханты-Мансийский автономный округ - Югра (Тюменская область)</v>
      </c>
      <c r="D3648" s="3">
        <f t="shared" si="16"/>
        <v>2</v>
      </c>
      <c r="E3648" s="15" t="s">
        <v>44</v>
      </c>
      <c r="F3648" s="13" t="str">
        <f>IFERROR(__xludf.DUMMYFUNCTION("REGEXEXTRACT(E3648,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648" s="16">
        <f t="shared" si="17"/>
        <v>2</v>
      </c>
      <c r="H3648" s="13" t="s">
        <v>28</v>
      </c>
      <c r="I3648" s="13" t="str">
        <f>IFERROR(__xludf.DUMMYFUNCTION("REGEXREPLACE(H3648, "".*\s"", """")"),"человек")</f>
        <v>человек</v>
      </c>
      <c r="J3648" s="13" t="s">
        <v>29</v>
      </c>
      <c r="K3648" s="17" t="str">
        <f>IFERROR(__xludf.DUMMYFUNCTION("REGEXREPLACE(J3648, ""^[\d\s]+"", """")"),"значение показателя за год")</f>
        <v>значение показателя за год</v>
      </c>
      <c r="L3648" s="16">
        <f t="shared" si="18"/>
        <v>2</v>
      </c>
      <c r="M3648" s="13" t="s">
        <v>30</v>
      </c>
      <c r="N3648" s="13" t="str">
        <f>IFERROR(__xludf.DUMMYFUNCTION("REGEXEXTRACT(M3648, "" (.+)$"")"),"все население")</f>
        <v>все население</v>
      </c>
      <c r="O3648" s="18">
        <v>85.0</v>
      </c>
      <c r="P3648" s="23" t="s">
        <v>37</v>
      </c>
      <c r="Q3648" s="18">
        <v>67.0</v>
      </c>
      <c r="R3648" s="18">
        <v>57.0</v>
      </c>
      <c r="S3648" s="23" t="s">
        <v>37</v>
      </c>
      <c r="T3648" s="23" t="s">
        <v>37</v>
      </c>
      <c r="U3648" s="23" t="s">
        <v>37</v>
      </c>
      <c r="V3648" s="23" t="s">
        <v>37</v>
      </c>
      <c r="W3648" s="23" t="s">
        <v>37</v>
      </c>
      <c r="X3648" s="23" t="s">
        <v>37</v>
      </c>
      <c r="Y3648" s="23" t="s">
        <v>37</v>
      </c>
      <c r="Z3648" s="19">
        <f t="shared" si="6"/>
        <v>209</v>
      </c>
      <c r="AA3648" s="19" t="str">
        <f t="shared" si="19"/>
        <v/>
      </c>
      <c r="AB3648" s="19" t="str">
        <f t="shared" si="8"/>
        <v/>
      </c>
      <c r="AC3648" s="19">
        <f t="shared" si="20"/>
        <v>69.66666667</v>
      </c>
      <c r="AD3648" s="19">
        <f t="shared" si="21"/>
        <v>176</v>
      </c>
      <c r="AE3648" s="19" t="str">
        <f t="shared" si="22"/>
        <v>Нет моды</v>
      </c>
      <c r="AF3648" s="19">
        <f t="shared" si="23"/>
        <v>57</v>
      </c>
      <c r="AG3648" s="19">
        <f t="shared" si="24"/>
        <v>85</v>
      </c>
      <c r="AH3648" s="20" t="str">
        <f t="shared" si="14"/>
        <v/>
      </c>
      <c r="AI3648" s="24"/>
      <c r="AJ3648" s="24"/>
      <c r="AK3648" s="24"/>
      <c r="AL3648" s="22">
        <f t="shared" si="25"/>
        <v>1</v>
      </c>
    </row>
    <row r="3649" ht="12.75" customHeight="1">
      <c r="A3649" s="13" t="s">
        <v>214</v>
      </c>
      <c r="B3649" s="13" t="str">
        <f>IFERROR(__xludf.DUMMYFUNCTION("REGEXREPLACE(A3649,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49" s="14" t="str">
        <f t="shared" si="15"/>
        <v>Ханты-Мансийский автономный округ - Югра (Тюменская область)</v>
      </c>
      <c r="D3649" s="3">
        <f t="shared" si="16"/>
        <v>2</v>
      </c>
      <c r="E3649" s="15" t="s">
        <v>44</v>
      </c>
      <c r="F3649" s="13" t="str">
        <f>IFERROR(__xludf.DUMMYFUNCTION("REGEXEXTRACT(E3649,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649" s="16">
        <f t="shared" si="17"/>
        <v>2</v>
      </c>
      <c r="H3649" s="13" t="s">
        <v>28</v>
      </c>
      <c r="I3649" s="13" t="str">
        <f>IFERROR(__xludf.DUMMYFUNCTION("REGEXREPLACE(H3649, "".*\s"", """")"),"человек")</f>
        <v>человек</v>
      </c>
      <c r="J3649" s="13" t="s">
        <v>29</v>
      </c>
      <c r="K3649" s="17" t="str">
        <f>IFERROR(__xludf.DUMMYFUNCTION("REGEXREPLACE(J3649, ""^[\d\s]+"", """")"),"значение показателя за год")</f>
        <v>значение показателя за год</v>
      </c>
      <c r="L3649" s="16">
        <f t="shared" si="18"/>
        <v>2</v>
      </c>
      <c r="M3649" s="13" t="s">
        <v>31</v>
      </c>
      <c r="N3649" s="13" t="str">
        <f>IFERROR(__xludf.DUMMYFUNCTION("REGEXEXTRACT(M3649, "" (.+)$"")"),"городское население")</f>
        <v>городское население</v>
      </c>
      <c r="O3649" s="18">
        <v>80.0</v>
      </c>
      <c r="P3649" s="23" t="s">
        <v>37</v>
      </c>
      <c r="Q3649" s="18">
        <v>64.0</v>
      </c>
      <c r="R3649" s="18">
        <v>52.0</v>
      </c>
      <c r="S3649" s="23" t="s">
        <v>37</v>
      </c>
      <c r="T3649" s="23" t="s">
        <v>37</v>
      </c>
      <c r="U3649" s="23" t="s">
        <v>37</v>
      </c>
      <c r="V3649" s="23" t="s">
        <v>37</v>
      </c>
      <c r="W3649" s="23" t="s">
        <v>37</v>
      </c>
      <c r="X3649" s="23" t="s">
        <v>37</v>
      </c>
      <c r="Y3649" s="23" t="s">
        <v>37</v>
      </c>
      <c r="Z3649" s="19" t="str">
        <f t="shared" si="6"/>
        <v/>
      </c>
      <c r="AA3649" s="19">
        <f t="shared" si="19"/>
        <v>196</v>
      </c>
      <c r="AB3649" s="19" t="str">
        <f t="shared" si="8"/>
        <v/>
      </c>
      <c r="AC3649" s="19">
        <f t="shared" si="20"/>
        <v>65.33333333</v>
      </c>
      <c r="AD3649" s="19">
        <f t="shared" si="21"/>
        <v>65.5</v>
      </c>
      <c r="AE3649" s="19" t="str">
        <f t="shared" si="22"/>
        <v>Нет моды</v>
      </c>
      <c r="AF3649" s="19">
        <f t="shared" si="23"/>
        <v>52</v>
      </c>
      <c r="AG3649" s="19">
        <f t="shared" si="24"/>
        <v>80</v>
      </c>
      <c r="AH3649" s="20" t="str">
        <f t="shared" si="14"/>
        <v/>
      </c>
      <c r="AI3649" s="24"/>
      <c r="AJ3649" s="24"/>
      <c r="AK3649" s="24"/>
      <c r="AL3649" s="22">
        <f t="shared" si="25"/>
        <v>1</v>
      </c>
    </row>
    <row r="3650" ht="12.75" customHeight="1">
      <c r="A3650" s="13" t="s">
        <v>214</v>
      </c>
      <c r="B3650" s="13" t="str">
        <f>IFERROR(__xludf.DUMMYFUNCTION("REGEXREPLACE(A3650,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0" s="14" t="str">
        <f t="shared" si="15"/>
        <v>Ханты-Мансийский автономный округ - Югра (Тюменская область)</v>
      </c>
      <c r="D3650" s="3">
        <f t="shared" si="16"/>
        <v>2</v>
      </c>
      <c r="E3650" s="15" t="s">
        <v>44</v>
      </c>
      <c r="F3650" s="13" t="str">
        <f>IFERROR(__xludf.DUMMYFUNCTION("REGEXEXTRACT(E3650,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650" s="16">
        <f t="shared" si="17"/>
        <v>2</v>
      </c>
      <c r="H3650" s="13" t="s">
        <v>28</v>
      </c>
      <c r="I3650" s="13" t="str">
        <f>IFERROR(__xludf.DUMMYFUNCTION("REGEXREPLACE(H3650, "".*\s"", """")"),"человек")</f>
        <v>человек</v>
      </c>
      <c r="J3650" s="13" t="s">
        <v>29</v>
      </c>
      <c r="K3650" s="17" t="str">
        <f>IFERROR(__xludf.DUMMYFUNCTION("REGEXREPLACE(J3650, ""^[\d\s]+"", """")"),"значение показателя за год")</f>
        <v>значение показателя за год</v>
      </c>
      <c r="L3650" s="16">
        <f t="shared" si="18"/>
        <v>2</v>
      </c>
      <c r="M3650" s="13" t="s">
        <v>32</v>
      </c>
      <c r="N3650" s="13" t="str">
        <f>IFERROR(__xludf.DUMMYFUNCTION("REGEXEXTRACT(M3650, "" (.+)$"")"),"сельское население")</f>
        <v>сельское население</v>
      </c>
      <c r="O3650" s="18">
        <v>5.0</v>
      </c>
      <c r="P3650" s="23" t="s">
        <v>37</v>
      </c>
      <c r="Q3650" s="18">
        <v>3.0</v>
      </c>
      <c r="R3650" s="18">
        <v>5.0</v>
      </c>
      <c r="S3650" s="23" t="s">
        <v>37</v>
      </c>
      <c r="T3650" s="23" t="s">
        <v>37</v>
      </c>
      <c r="U3650" s="23" t="s">
        <v>37</v>
      </c>
      <c r="V3650" s="23" t="s">
        <v>37</v>
      </c>
      <c r="W3650" s="23" t="s">
        <v>37</v>
      </c>
      <c r="X3650" s="23" t="s">
        <v>37</v>
      </c>
      <c r="Y3650" s="23" t="s">
        <v>37</v>
      </c>
      <c r="Z3650" s="19" t="str">
        <f t="shared" si="6"/>
        <v/>
      </c>
      <c r="AA3650" s="19" t="str">
        <f t="shared" si="19"/>
        <v/>
      </c>
      <c r="AB3650" s="19">
        <f t="shared" si="8"/>
        <v>13</v>
      </c>
      <c r="AC3650" s="19">
        <f t="shared" si="20"/>
        <v>4.333333333</v>
      </c>
      <c r="AD3650" s="19">
        <f t="shared" si="21"/>
        <v>28.5</v>
      </c>
      <c r="AE3650" s="19" t="str">
        <f t="shared" si="22"/>
        <v>Нет моды</v>
      </c>
      <c r="AF3650" s="19">
        <f t="shared" si="23"/>
        <v>3</v>
      </c>
      <c r="AG3650" s="19">
        <f t="shared" si="24"/>
        <v>5</v>
      </c>
      <c r="AH3650" s="20" t="str">
        <f t="shared" si="14"/>
        <v>Город: 94%; Село: 6%</v>
      </c>
      <c r="AI3650" s="24"/>
      <c r="AJ3650" s="24"/>
      <c r="AK3650" s="24"/>
      <c r="AL3650" s="22">
        <f t="shared" si="25"/>
        <v>1</v>
      </c>
    </row>
    <row r="3651" ht="12.75" customHeight="1">
      <c r="A3651" s="13" t="s">
        <v>214</v>
      </c>
      <c r="B3651" s="13" t="str">
        <f>IFERROR(__xludf.DUMMYFUNCTION("REGEXREPLACE(A3651,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1" s="14" t="str">
        <f t="shared" si="15"/>
        <v>Ханты-Мансийский автономный округ - Югра (Тюменская область)</v>
      </c>
      <c r="D3651" s="3">
        <f t="shared" si="16"/>
        <v>2</v>
      </c>
      <c r="E3651" s="15" t="s">
        <v>45</v>
      </c>
      <c r="F3651" s="13" t="str">
        <f>IFERROR(__xludf.DUMMYFUNCTION("REGEXEXTRACT(E3651, ""[А-Яа-я].*"")"),"Самоубийство")</f>
        <v>Самоубийство</v>
      </c>
      <c r="G3651" s="16">
        <f t="shared" si="17"/>
        <v>2</v>
      </c>
      <c r="H3651" s="13" t="s">
        <v>28</v>
      </c>
      <c r="I3651" s="13" t="str">
        <f>IFERROR(__xludf.DUMMYFUNCTION("REGEXREPLACE(H3651, "".*\s"", """")"),"человек")</f>
        <v>человек</v>
      </c>
      <c r="J3651" s="13" t="s">
        <v>29</v>
      </c>
      <c r="K3651" s="17" t="str">
        <f>IFERROR(__xludf.DUMMYFUNCTION("REGEXREPLACE(J3651, ""^[\d\s]+"", """")"),"значение показателя за год")</f>
        <v>значение показателя за год</v>
      </c>
      <c r="L3651" s="16">
        <f t="shared" si="18"/>
        <v>2</v>
      </c>
      <c r="M3651" s="13" t="s">
        <v>30</v>
      </c>
      <c r="N3651" s="13" t="str">
        <f>IFERROR(__xludf.DUMMYFUNCTION("REGEXEXTRACT(M3651, "" (.+)$"")"),"все население")</f>
        <v>все население</v>
      </c>
      <c r="O3651" s="18">
        <v>177.0</v>
      </c>
      <c r="P3651" s="18">
        <v>198.0</v>
      </c>
      <c r="Q3651" s="18">
        <v>149.0</v>
      </c>
      <c r="R3651" s="18">
        <v>120.0</v>
      </c>
      <c r="S3651" s="18">
        <v>138.0</v>
      </c>
      <c r="T3651" s="18">
        <v>138.0</v>
      </c>
      <c r="U3651" s="18">
        <v>107.0</v>
      </c>
      <c r="V3651" s="18">
        <v>130.0</v>
      </c>
      <c r="W3651" s="23" t="s">
        <v>37</v>
      </c>
      <c r="X3651" s="23" t="s">
        <v>37</v>
      </c>
      <c r="Y3651" s="23" t="s">
        <v>37</v>
      </c>
      <c r="Z3651" s="19">
        <f t="shared" si="6"/>
        <v>1157</v>
      </c>
      <c r="AA3651" s="19" t="str">
        <f t="shared" si="19"/>
        <v/>
      </c>
      <c r="AB3651" s="19" t="str">
        <f t="shared" si="8"/>
        <v/>
      </c>
      <c r="AC3651" s="19">
        <f t="shared" si="20"/>
        <v>144.625</v>
      </c>
      <c r="AD3651" s="19">
        <f t="shared" si="21"/>
        <v>130</v>
      </c>
      <c r="AE3651" s="19" t="str">
        <f t="shared" si="22"/>
        <v>Нет моды</v>
      </c>
      <c r="AF3651" s="19">
        <f t="shared" si="23"/>
        <v>107</v>
      </c>
      <c r="AG3651" s="19">
        <f t="shared" si="24"/>
        <v>198</v>
      </c>
      <c r="AH3651" s="20" t="str">
        <f t="shared" si="14"/>
        <v/>
      </c>
      <c r="AI3651" s="24"/>
      <c r="AJ3651" s="24"/>
      <c r="AK3651" s="24"/>
      <c r="AL3651" s="22">
        <f t="shared" si="25"/>
        <v>1</v>
      </c>
    </row>
    <row r="3652" ht="12.75" customHeight="1">
      <c r="A3652" s="13" t="s">
        <v>214</v>
      </c>
      <c r="B3652" s="13" t="str">
        <f>IFERROR(__xludf.DUMMYFUNCTION("REGEXREPLACE(A3652,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2" s="14" t="str">
        <f t="shared" si="15"/>
        <v>Ханты-Мансийский автономный округ - Югра (Тюменская область)</v>
      </c>
      <c r="D3652" s="3">
        <f t="shared" si="16"/>
        <v>2</v>
      </c>
      <c r="E3652" s="15" t="s">
        <v>45</v>
      </c>
      <c r="F3652" s="13" t="str">
        <f>IFERROR(__xludf.DUMMYFUNCTION("REGEXEXTRACT(E3652, ""[А-Яа-я].*"")"),"Самоубийство")</f>
        <v>Самоубийство</v>
      </c>
      <c r="G3652" s="16">
        <f t="shared" si="17"/>
        <v>2</v>
      </c>
      <c r="H3652" s="13" t="s">
        <v>28</v>
      </c>
      <c r="I3652" s="13" t="str">
        <f>IFERROR(__xludf.DUMMYFUNCTION("REGEXREPLACE(H3652, "".*\s"", """")"),"человек")</f>
        <v>человек</v>
      </c>
      <c r="J3652" s="13" t="s">
        <v>29</v>
      </c>
      <c r="K3652" s="17" t="str">
        <f>IFERROR(__xludf.DUMMYFUNCTION("REGEXREPLACE(J3652, ""^[\d\s]+"", """")"),"значение показателя за год")</f>
        <v>значение показателя за год</v>
      </c>
      <c r="L3652" s="16">
        <f t="shared" si="18"/>
        <v>2</v>
      </c>
      <c r="M3652" s="13" t="s">
        <v>31</v>
      </c>
      <c r="N3652" s="13" t="str">
        <f>IFERROR(__xludf.DUMMYFUNCTION("REGEXEXTRACT(M3652, "" (.+)$"")"),"городское население")</f>
        <v>городское население</v>
      </c>
      <c r="O3652" s="18">
        <v>149.0</v>
      </c>
      <c r="P3652" s="18">
        <v>160.0</v>
      </c>
      <c r="Q3652" s="18">
        <v>118.0</v>
      </c>
      <c r="R3652" s="18">
        <v>103.0</v>
      </c>
      <c r="S3652" s="18">
        <v>108.0</v>
      </c>
      <c r="T3652" s="18">
        <v>115.0</v>
      </c>
      <c r="U3652" s="18">
        <v>81.0</v>
      </c>
      <c r="V3652" s="18">
        <v>103.0</v>
      </c>
      <c r="W3652" s="23" t="s">
        <v>37</v>
      </c>
      <c r="X3652" s="23" t="s">
        <v>37</v>
      </c>
      <c r="Y3652" s="23" t="s">
        <v>37</v>
      </c>
      <c r="Z3652" s="19" t="str">
        <f t="shared" si="6"/>
        <v/>
      </c>
      <c r="AA3652" s="19">
        <f t="shared" si="19"/>
        <v>937</v>
      </c>
      <c r="AB3652" s="19" t="str">
        <f t="shared" si="8"/>
        <v/>
      </c>
      <c r="AC3652" s="19">
        <f t="shared" si="20"/>
        <v>117.125</v>
      </c>
      <c r="AD3652" s="19">
        <f t="shared" si="21"/>
        <v>125</v>
      </c>
      <c r="AE3652" s="19" t="str">
        <f t="shared" si="22"/>
        <v>Нет моды</v>
      </c>
      <c r="AF3652" s="19">
        <f t="shared" si="23"/>
        <v>81</v>
      </c>
      <c r="AG3652" s="19">
        <f t="shared" si="24"/>
        <v>160</v>
      </c>
      <c r="AH3652" s="20" t="str">
        <f t="shared" si="14"/>
        <v/>
      </c>
      <c r="AI3652" s="24"/>
      <c r="AJ3652" s="24"/>
      <c r="AK3652" s="24"/>
      <c r="AL3652" s="22">
        <f t="shared" si="25"/>
        <v>1</v>
      </c>
    </row>
    <row r="3653" ht="12.75" customHeight="1">
      <c r="A3653" s="13" t="s">
        <v>214</v>
      </c>
      <c r="B3653" s="13" t="str">
        <f>IFERROR(__xludf.DUMMYFUNCTION("REGEXREPLACE(A3653,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3" s="14" t="str">
        <f t="shared" si="15"/>
        <v>Ханты-Мансийский автономный округ - Югра (Тюменская область)</v>
      </c>
      <c r="D3653" s="3">
        <f t="shared" si="16"/>
        <v>2</v>
      </c>
      <c r="E3653" s="15" t="s">
        <v>45</v>
      </c>
      <c r="F3653" s="13" t="str">
        <f>IFERROR(__xludf.DUMMYFUNCTION("REGEXEXTRACT(E3653, ""[А-Яа-я].*"")"),"Самоубийство")</f>
        <v>Самоубийство</v>
      </c>
      <c r="G3653" s="16">
        <f t="shared" si="17"/>
        <v>2</v>
      </c>
      <c r="H3653" s="13" t="s">
        <v>28</v>
      </c>
      <c r="I3653" s="13" t="str">
        <f>IFERROR(__xludf.DUMMYFUNCTION("REGEXREPLACE(H3653, "".*\s"", """")"),"человек")</f>
        <v>человек</v>
      </c>
      <c r="J3653" s="13" t="s">
        <v>29</v>
      </c>
      <c r="K3653" s="17" t="str">
        <f>IFERROR(__xludf.DUMMYFUNCTION("REGEXREPLACE(J3653, ""^[\d\s]+"", """")"),"значение показателя за год")</f>
        <v>значение показателя за год</v>
      </c>
      <c r="L3653" s="16">
        <f t="shared" si="18"/>
        <v>2</v>
      </c>
      <c r="M3653" s="13" t="s">
        <v>32</v>
      </c>
      <c r="N3653" s="13" t="str">
        <f>IFERROR(__xludf.DUMMYFUNCTION("REGEXEXTRACT(M3653, "" (.+)$"")"),"сельское население")</f>
        <v>сельское население</v>
      </c>
      <c r="O3653" s="18">
        <v>28.0</v>
      </c>
      <c r="P3653" s="18">
        <v>38.0</v>
      </c>
      <c r="Q3653" s="18">
        <v>31.0</v>
      </c>
      <c r="R3653" s="18">
        <v>17.0</v>
      </c>
      <c r="S3653" s="18">
        <v>30.0</v>
      </c>
      <c r="T3653" s="18">
        <v>23.0</v>
      </c>
      <c r="U3653" s="18">
        <v>26.0</v>
      </c>
      <c r="V3653" s="18">
        <v>27.0</v>
      </c>
      <c r="W3653" s="23" t="s">
        <v>37</v>
      </c>
      <c r="X3653" s="23" t="s">
        <v>37</v>
      </c>
      <c r="Y3653" s="23" t="s">
        <v>37</v>
      </c>
      <c r="Z3653" s="19" t="str">
        <f t="shared" si="6"/>
        <v/>
      </c>
      <c r="AA3653" s="19" t="str">
        <f t="shared" si="19"/>
        <v/>
      </c>
      <c r="AB3653" s="19">
        <f t="shared" si="8"/>
        <v>220</v>
      </c>
      <c r="AC3653" s="19">
        <f t="shared" si="20"/>
        <v>27.5</v>
      </c>
      <c r="AD3653" s="19">
        <f t="shared" si="21"/>
        <v>59.5</v>
      </c>
      <c r="AE3653" s="19" t="str">
        <f t="shared" si="22"/>
        <v>Нет моды</v>
      </c>
      <c r="AF3653" s="19">
        <f t="shared" si="23"/>
        <v>17</v>
      </c>
      <c r="AG3653" s="19">
        <f t="shared" si="24"/>
        <v>38</v>
      </c>
      <c r="AH3653" s="20" t="str">
        <f t="shared" si="14"/>
        <v>Город: 81%; Село: 19%</v>
      </c>
      <c r="AI3653" s="24"/>
      <c r="AJ3653" s="24"/>
      <c r="AK3653" s="24"/>
      <c r="AL3653" s="22">
        <f t="shared" si="25"/>
        <v>1</v>
      </c>
    </row>
    <row r="3654" ht="12.75" customHeight="1">
      <c r="A3654" s="13" t="s">
        <v>214</v>
      </c>
      <c r="B3654" s="13" t="str">
        <f>IFERROR(__xludf.DUMMYFUNCTION("REGEXREPLACE(A3654,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4" s="14" t="str">
        <f t="shared" si="15"/>
        <v>Ханты-Мансийский автономный округ - Югра (Тюменская область)</v>
      </c>
      <c r="D3654" s="3">
        <f t="shared" si="16"/>
        <v>2</v>
      </c>
      <c r="E3654" s="15" t="s">
        <v>46</v>
      </c>
      <c r="F3654" s="13" t="str">
        <f>IFERROR(__xludf.DUMMYFUNCTION("REGEXEXTRACT(E3654, ""[А-Яа-я].*"")"),"Случ.отравл.алкоголем")</f>
        <v>Случ.отравл.алкоголем</v>
      </c>
      <c r="G3654" s="16">
        <f t="shared" si="17"/>
        <v>2</v>
      </c>
      <c r="H3654" s="13" t="s">
        <v>28</v>
      </c>
      <c r="I3654" s="13" t="str">
        <f>IFERROR(__xludf.DUMMYFUNCTION("REGEXREPLACE(H3654, "".*\s"", """")"),"человек")</f>
        <v>человек</v>
      </c>
      <c r="J3654" s="13" t="s">
        <v>29</v>
      </c>
      <c r="K3654" s="17" t="str">
        <f>IFERROR(__xludf.DUMMYFUNCTION("REGEXREPLACE(J3654, ""^[\d\s]+"", """")"),"значение показателя за год")</f>
        <v>значение показателя за год</v>
      </c>
      <c r="L3654" s="16">
        <f t="shared" si="18"/>
        <v>2</v>
      </c>
      <c r="M3654" s="13" t="s">
        <v>30</v>
      </c>
      <c r="N3654" s="13" t="str">
        <f>IFERROR(__xludf.DUMMYFUNCTION("REGEXEXTRACT(M3654, "" (.+)$"")"),"все население")</f>
        <v>все население</v>
      </c>
      <c r="O3654" s="18">
        <v>24.0</v>
      </c>
      <c r="P3654" s="18">
        <v>37.0</v>
      </c>
      <c r="Q3654" s="18">
        <v>30.0</v>
      </c>
      <c r="R3654" s="18">
        <v>41.0</v>
      </c>
      <c r="S3654" s="18">
        <v>64.0</v>
      </c>
      <c r="T3654" s="18">
        <v>89.0</v>
      </c>
      <c r="U3654" s="18">
        <v>93.0</v>
      </c>
      <c r="V3654" s="18">
        <v>70.0</v>
      </c>
      <c r="W3654" s="23" t="s">
        <v>37</v>
      </c>
      <c r="X3654" s="23" t="s">
        <v>37</v>
      </c>
      <c r="Y3654" s="23" t="s">
        <v>37</v>
      </c>
      <c r="Z3654" s="19">
        <f t="shared" si="6"/>
        <v>448</v>
      </c>
      <c r="AA3654" s="19" t="str">
        <f t="shared" si="19"/>
        <v/>
      </c>
      <c r="AB3654" s="19" t="str">
        <f t="shared" si="8"/>
        <v/>
      </c>
      <c r="AC3654" s="19">
        <f t="shared" si="20"/>
        <v>56</v>
      </c>
      <c r="AD3654" s="19">
        <f t="shared" si="21"/>
        <v>30.5</v>
      </c>
      <c r="AE3654" s="19" t="str">
        <f t="shared" si="22"/>
        <v>Нет моды</v>
      </c>
      <c r="AF3654" s="19">
        <f t="shared" si="23"/>
        <v>24</v>
      </c>
      <c r="AG3654" s="19">
        <f t="shared" si="24"/>
        <v>93</v>
      </c>
      <c r="AH3654" s="20" t="str">
        <f t="shared" si="14"/>
        <v/>
      </c>
      <c r="AI3654" s="24"/>
      <c r="AJ3654" s="24"/>
      <c r="AK3654" s="24"/>
      <c r="AL3654" s="22">
        <f t="shared" si="25"/>
        <v>1</v>
      </c>
    </row>
    <row r="3655" ht="12.75" customHeight="1">
      <c r="A3655" s="13" t="s">
        <v>214</v>
      </c>
      <c r="B3655" s="13" t="str">
        <f>IFERROR(__xludf.DUMMYFUNCTION("REGEXREPLACE(A3655,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5" s="14" t="str">
        <f t="shared" si="15"/>
        <v>Ханты-Мансийский автономный округ - Югра (Тюменская область)</v>
      </c>
      <c r="D3655" s="3">
        <f t="shared" si="16"/>
        <v>2</v>
      </c>
      <c r="E3655" s="15" t="s">
        <v>46</v>
      </c>
      <c r="F3655" s="13" t="str">
        <f>IFERROR(__xludf.DUMMYFUNCTION("REGEXEXTRACT(E3655, ""[А-Яа-я].*"")"),"Случ.отравл.алкоголем")</f>
        <v>Случ.отравл.алкоголем</v>
      </c>
      <c r="G3655" s="16">
        <f t="shared" si="17"/>
        <v>2</v>
      </c>
      <c r="H3655" s="13" t="s">
        <v>28</v>
      </c>
      <c r="I3655" s="13" t="str">
        <f>IFERROR(__xludf.DUMMYFUNCTION("REGEXREPLACE(H3655, "".*\s"", """")"),"человек")</f>
        <v>человек</v>
      </c>
      <c r="J3655" s="13" t="s">
        <v>29</v>
      </c>
      <c r="K3655" s="17" t="str">
        <f>IFERROR(__xludf.DUMMYFUNCTION("REGEXREPLACE(J3655, ""^[\d\s]+"", """")"),"значение показателя за год")</f>
        <v>значение показателя за год</v>
      </c>
      <c r="L3655" s="16">
        <f t="shared" si="18"/>
        <v>2</v>
      </c>
      <c r="M3655" s="13" t="s">
        <v>31</v>
      </c>
      <c r="N3655" s="13" t="str">
        <f>IFERROR(__xludf.DUMMYFUNCTION("REGEXEXTRACT(M3655, "" (.+)$"")"),"городское население")</f>
        <v>городское население</v>
      </c>
      <c r="O3655" s="18">
        <v>17.0</v>
      </c>
      <c r="P3655" s="18">
        <v>31.0</v>
      </c>
      <c r="Q3655" s="18">
        <v>28.0</v>
      </c>
      <c r="R3655" s="18">
        <v>33.0</v>
      </c>
      <c r="S3655" s="18">
        <v>54.0</v>
      </c>
      <c r="T3655" s="18">
        <v>78.0</v>
      </c>
      <c r="U3655" s="18">
        <v>84.0</v>
      </c>
      <c r="V3655" s="18">
        <v>62.0</v>
      </c>
      <c r="W3655" s="23" t="s">
        <v>37</v>
      </c>
      <c r="X3655" s="23" t="s">
        <v>37</v>
      </c>
      <c r="Y3655" s="23" t="s">
        <v>37</v>
      </c>
      <c r="Z3655" s="19" t="str">
        <f t="shared" si="6"/>
        <v/>
      </c>
      <c r="AA3655" s="19">
        <f t="shared" si="19"/>
        <v>387</v>
      </c>
      <c r="AB3655" s="19" t="str">
        <f t="shared" si="8"/>
        <v/>
      </c>
      <c r="AC3655" s="19">
        <f t="shared" si="20"/>
        <v>48.375</v>
      </c>
      <c r="AD3655" s="19">
        <f t="shared" si="21"/>
        <v>47.5</v>
      </c>
      <c r="AE3655" s="19" t="str">
        <f t="shared" si="22"/>
        <v>Нет моды</v>
      </c>
      <c r="AF3655" s="19">
        <f t="shared" si="23"/>
        <v>17</v>
      </c>
      <c r="AG3655" s="19">
        <f t="shared" si="24"/>
        <v>84</v>
      </c>
      <c r="AH3655" s="20" t="str">
        <f t="shared" si="14"/>
        <v/>
      </c>
      <c r="AI3655" s="24"/>
      <c r="AJ3655" s="24"/>
      <c r="AK3655" s="24"/>
      <c r="AL3655" s="22">
        <f t="shared" si="25"/>
        <v>1</v>
      </c>
    </row>
    <row r="3656" ht="12.75" customHeight="1">
      <c r="A3656" s="13" t="s">
        <v>214</v>
      </c>
      <c r="B3656" s="13" t="str">
        <f>IFERROR(__xludf.DUMMYFUNCTION("REGEXREPLACE(A3656,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6" s="14" t="str">
        <f t="shared" si="15"/>
        <v>Ханты-Мансийский автономный округ - Югра (Тюменская область)</v>
      </c>
      <c r="D3656" s="3">
        <f t="shared" si="16"/>
        <v>2</v>
      </c>
      <c r="E3656" s="15" t="s">
        <v>46</v>
      </c>
      <c r="F3656" s="13" t="str">
        <f>IFERROR(__xludf.DUMMYFUNCTION("REGEXEXTRACT(E3656, ""[А-Яа-я].*"")"),"Случ.отравл.алкоголем")</f>
        <v>Случ.отравл.алкоголем</v>
      </c>
      <c r="G3656" s="16">
        <f t="shared" si="17"/>
        <v>2</v>
      </c>
      <c r="H3656" s="13" t="s">
        <v>28</v>
      </c>
      <c r="I3656" s="13" t="str">
        <f>IFERROR(__xludf.DUMMYFUNCTION("REGEXREPLACE(H3656, "".*\s"", """")"),"человек")</f>
        <v>человек</v>
      </c>
      <c r="J3656" s="13" t="s">
        <v>29</v>
      </c>
      <c r="K3656" s="17" t="str">
        <f>IFERROR(__xludf.DUMMYFUNCTION("REGEXREPLACE(J3656, ""^[\d\s]+"", """")"),"значение показателя за год")</f>
        <v>значение показателя за год</v>
      </c>
      <c r="L3656" s="16">
        <f t="shared" si="18"/>
        <v>2</v>
      </c>
      <c r="M3656" s="13" t="s">
        <v>32</v>
      </c>
      <c r="N3656" s="13" t="str">
        <f>IFERROR(__xludf.DUMMYFUNCTION("REGEXEXTRACT(M3656, "" (.+)$"")"),"сельское население")</f>
        <v>сельское население</v>
      </c>
      <c r="O3656" s="18">
        <v>7.0</v>
      </c>
      <c r="P3656" s="18">
        <v>6.0</v>
      </c>
      <c r="Q3656" s="18">
        <v>2.0</v>
      </c>
      <c r="R3656" s="18">
        <v>8.0</v>
      </c>
      <c r="S3656" s="18">
        <v>10.0</v>
      </c>
      <c r="T3656" s="18">
        <v>11.0</v>
      </c>
      <c r="U3656" s="18">
        <v>9.0</v>
      </c>
      <c r="V3656" s="18">
        <v>8.0</v>
      </c>
      <c r="W3656" s="23" t="s">
        <v>37</v>
      </c>
      <c r="X3656" s="23" t="s">
        <v>37</v>
      </c>
      <c r="Y3656" s="23" t="s">
        <v>37</v>
      </c>
      <c r="Z3656" s="19" t="str">
        <f t="shared" si="6"/>
        <v/>
      </c>
      <c r="AA3656" s="19" t="str">
        <f t="shared" si="19"/>
        <v/>
      </c>
      <c r="AB3656" s="19">
        <f t="shared" si="8"/>
        <v>61</v>
      </c>
      <c r="AC3656" s="19">
        <f t="shared" si="20"/>
        <v>7.625</v>
      </c>
      <c r="AD3656" s="19">
        <f t="shared" si="21"/>
        <v>14</v>
      </c>
      <c r="AE3656" s="19" t="str">
        <f t="shared" si="22"/>
        <v>Нет моды</v>
      </c>
      <c r="AF3656" s="19">
        <f t="shared" si="23"/>
        <v>2</v>
      </c>
      <c r="AG3656" s="19">
        <f t="shared" si="24"/>
        <v>11</v>
      </c>
      <c r="AH3656" s="20" t="str">
        <f t="shared" si="14"/>
        <v>Город: 86%; Село: 14%</v>
      </c>
      <c r="AI3656" s="24"/>
      <c r="AJ3656" s="24"/>
      <c r="AK3656" s="24"/>
      <c r="AL3656" s="22">
        <f t="shared" si="25"/>
        <v>1</v>
      </c>
    </row>
    <row r="3657" ht="12.75" customHeight="1">
      <c r="A3657" s="13" t="s">
        <v>214</v>
      </c>
      <c r="B3657" s="13" t="str">
        <f>IFERROR(__xludf.DUMMYFUNCTION("REGEXREPLACE(A3657,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7" s="14" t="str">
        <f t="shared" si="15"/>
        <v>Ханты-Мансийский автономный округ - Югра (Тюменская область)</v>
      </c>
      <c r="D3657" s="3">
        <f t="shared" si="16"/>
        <v>2</v>
      </c>
      <c r="E3657" s="15" t="s">
        <v>47</v>
      </c>
      <c r="F3657" s="13" t="str">
        <f>IFERROR(__xludf.DUMMYFUNCTION("REGEXEXTRACT(E3657, ""[А-Яа-я].*"")"),"транспортные травмы всех видов")</f>
        <v>транспортные травмы всех видов</v>
      </c>
      <c r="G3657" s="16">
        <f t="shared" si="17"/>
        <v>2</v>
      </c>
      <c r="H3657" s="13" t="s">
        <v>28</v>
      </c>
      <c r="I3657" s="13" t="str">
        <f>IFERROR(__xludf.DUMMYFUNCTION("REGEXREPLACE(H3657, "".*\s"", """")"),"человек")</f>
        <v>человек</v>
      </c>
      <c r="J3657" s="13" t="s">
        <v>29</v>
      </c>
      <c r="K3657" s="17" t="str">
        <f>IFERROR(__xludf.DUMMYFUNCTION("REGEXREPLACE(J3657, ""^[\d\s]+"", """")"),"значение показателя за год")</f>
        <v>значение показателя за год</v>
      </c>
      <c r="L3657" s="16">
        <f t="shared" si="18"/>
        <v>2</v>
      </c>
      <c r="M3657" s="13" t="s">
        <v>30</v>
      </c>
      <c r="N3657" s="13" t="str">
        <f>IFERROR(__xludf.DUMMYFUNCTION("REGEXEXTRACT(M3657, "" (.+)$"")"),"все население")</f>
        <v>все население</v>
      </c>
      <c r="O3657" s="18">
        <v>353.0</v>
      </c>
      <c r="P3657" s="18">
        <v>312.0</v>
      </c>
      <c r="Q3657" s="18">
        <v>257.0</v>
      </c>
      <c r="R3657" s="18">
        <v>248.0</v>
      </c>
      <c r="S3657" s="23" t="s">
        <v>37</v>
      </c>
      <c r="T3657" s="23" t="s">
        <v>37</v>
      </c>
      <c r="U3657" s="23" t="s">
        <v>37</v>
      </c>
      <c r="V3657" s="23" t="s">
        <v>37</v>
      </c>
      <c r="W3657" s="23" t="s">
        <v>37</v>
      </c>
      <c r="X3657" s="23" t="s">
        <v>37</v>
      </c>
      <c r="Y3657" s="23" t="s">
        <v>37</v>
      </c>
      <c r="Z3657" s="19">
        <f t="shared" si="6"/>
        <v>1170</v>
      </c>
      <c r="AA3657" s="19" t="str">
        <f t="shared" si="19"/>
        <v/>
      </c>
      <c r="AB3657" s="19" t="str">
        <f t="shared" si="8"/>
        <v/>
      </c>
      <c r="AC3657" s="19">
        <f t="shared" si="20"/>
        <v>292.5</v>
      </c>
      <c r="AD3657" s="19">
        <f t="shared" si="21"/>
        <v>9.5</v>
      </c>
      <c r="AE3657" s="19" t="str">
        <f t="shared" si="22"/>
        <v>Нет моды</v>
      </c>
      <c r="AF3657" s="19">
        <f t="shared" si="23"/>
        <v>248</v>
      </c>
      <c r="AG3657" s="19">
        <f t="shared" si="24"/>
        <v>353</v>
      </c>
      <c r="AH3657" s="20" t="str">
        <f t="shared" si="14"/>
        <v/>
      </c>
      <c r="AI3657" s="24"/>
      <c r="AJ3657" s="24"/>
      <c r="AK3657" s="24"/>
      <c r="AL3657" s="22">
        <f t="shared" si="25"/>
        <v>1</v>
      </c>
    </row>
    <row r="3658" ht="12.75" customHeight="1">
      <c r="A3658" s="13" t="s">
        <v>214</v>
      </c>
      <c r="B3658" s="13" t="str">
        <f>IFERROR(__xludf.DUMMYFUNCTION("REGEXREPLACE(A3658,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8" s="14" t="str">
        <f t="shared" si="15"/>
        <v>Ханты-Мансийский автономный округ - Югра (Тюменская область)</v>
      </c>
      <c r="D3658" s="3">
        <f t="shared" si="16"/>
        <v>2</v>
      </c>
      <c r="E3658" s="15" t="s">
        <v>47</v>
      </c>
      <c r="F3658" s="13" t="str">
        <f>IFERROR(__xludf.DUMMYFUNCTION("REGEXEXTRACT(E3658, ""[А-Яа-я].*"")"),"транспортные травмы всех видов")</f>
        <v>транспортные травмы всех видов</v>
      </c>
      <c r="G3658" s="16">
        <f t="shared" si="17"/>
        <v>2</v>
      </c>
      <c r="H3658" s="13" t="s">
        <v>28</v>
      </c>
      <c r="I3658" s="13" t="str">
        <f>IFERROR(__xludf.DUMMYFUNCTION("REGEXREPLACE(H3658, "".*\s"", """")"),"человек")</f>
        <v>человек</v>
      </c>
      <c r="J3658" s="13" t="s">
        <v>29</v>
      </c>
      <c r="K3658" s="17" t="str">
        <f>IFERROR(__xludf.DUMMYFUNCTION("REGEXREPLACE(J3658, ""^[\d\s]+"", """")"),"значение показателя за год")</f>
        <v>значение показателя за год</v>
      </c>
      <c r="L3658" s="16">
        <f t="shared" si="18"/>
        <v>2</v>
      </c>
      <c r="M3658" s="13" t="s">
        <v>31</v>
      </c>
      <c r="N3658" s="13" t="str">
        <f>IFERROR(__xludf.DUMMYFUNCTION("REGEXEXTRACT(M3658, "" (.+)$"")"),"городское население")</f>
        <v>городское население</v>
      </c>
      <c r="O3658" s="18">
        <v>321.0</v>
      </c>
      <c r="P3658" s="18">
        <v>290.0</v>
      </c>
      <c r="Q3658" s="18">
        <v>236.0</v>
      </c>
      <c r="R3658" s="18">
        <v>225.0</v>
      </c>
      <c r="S3658" s="23" t="s">
        <v>37</v>
      </c>
      <c r="T3658" s="23" t="s">
        <v>37</v>
      </c>
      <c r="U3658" s="23" t="s">
        <v>37</v>
      </c>
      <c r="V3658" s="23" t="s">
        <v>37</v>
      </c>
      <c r="W3658" s="23" t="s">
        <v>37</v>
      </c>
      <c r="X3658" s="23" t="s">
        <v>37</v>
      </c>
      <c r="Y3658" s="23" t="s">
        <v>37</v>
      </c>
      <c r="Z3658" s="19" t="str">
        <f t="shared" si="6"/>
        <v/>
      </c>
      <c r="AA3658" s="19">
        <f t="shared" si="19"/>
        <v>1072</v>
      </c>
      <c r="AB3658" s="19" t="str">
        <f t="shared" si="8"/>
        <v/>
      </c>
      <c r="AC3658" s="19">
        <f t="shared" si="20"/>
        <v>268</v>
      </c>
      <c r="AD3658" s="19">
        <f t="shared" si="21"/>
        <v>273.5</v>
      </c>
      <c r="AE3658" s="19" t="str">
        <f t="shared" si="22"/>
        <v>Нет моды</v>
      </c>
      <c r="AF3658" s="19">
        <f t="shared" si="23"/>
        <v>225</v>
      </c>
      <c r="AG3658" s="19">
        <f t="shared" si="24"/>
        <v>321</v>
      </c>
      <c r="AH3658" s="20" t="str">
        <f t="shared" si="14"/>
        <v/>
      </c>
      <c r="AI3658" s="24"/>
      <c r="AJ3658" s="24"/>
      <c r="AK3658" s="24"/>
      <c r="AL3658" s="22">
        <f t="shared" si="25"/>
        <v>1</v>
      </c>
    </row>
    <row r="3659" ht="12.75" customHeight="1">
      <c r="A3659" s="13" t="s">
        <v>214</v>
      </c>
      <c r="B3659" s="13" t="str">
        <f>IFERROR(__xludf.DUMMYFUNCTION("REGEXREPLACE(A3659,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59" s="14" t="str">
        <f t="shared" si="15"/>
        <v>Ханты-Мансийский автономный округ - Югра (Тюменская область)</v>
      </c>
      <c r="D3659" s="3">
        <f t="shared" si="16"/>
        <v>2</v>
      </c>
      <c r="E3659" s="15" t="s">
        <v>47</v>
      </c>
      <c r="F3659" s="13" t="str">
        <f>IFERROR(__xludf.DUMMYFUNCTION("REGEXEXTRACT(E3659, ""[А-Яа-я].*"")"),"транспортные травмы всех видов")</f>
        <v>транспортные травмы всех видов</v>
      </c>
      <c r="G3659" s="16">
        <f t="shared" si="17"/>
        <v>2</v>
      </c>
      <c r="H3659" s="13" t="s">
        <v>28</v>
      </c>
      <c r="I3659" s="13" t="str">
        <f>IFERROR(__xludf.DUMMYFUNCTION("REGEXREPLACE(H3659, "".*\s"", """")"),"человек")</f>
        <v>человек</v>
      </c>
      <c r="J3659" s="13" t="s">
        <v>29</v>
      </c>
      <c r="K3659" s="17" t="str">
        <f>IFERROR(__xludf.DUMMYFUNCTION("REGEXREPLACE(J3659, ""^[\d\s]+"", """")"),"значение показателя за год")</f>
        <v>значение показателя за год</v>
      </c>
      <c r="L3659" s="16">
        <f t="shared" si="18"/>
        <v>2</v>
      </c>
      <c r="M3659" s="13" t="s">
        <v>32</v>
      </c>
      <c r="N3659" s="13" t="str">
        <f>IFERROR(__xludf.DUMMYFUNCTION("REGEXEXTRACT(M3659, "" (.+)$"")"),"сельское население")</f>
        <v>сельское население</v>
      </c>
      <c r="O3659" s="18">
        <v>32.0</v>
      </c>
      <c r="P3659" s="18">
        <v>22.0</v>
      </c>
      <c r="Q3659" s="18">
        <v>21.0</v>
      </c>
      <c r="R3659" s="18">
        <v>23.0</v>
      </c>
      <c r="S3659" s="23" t="s">
        <v>37</v>
      </c>
      <c r="T3659" s="23" t="s">
        <v>37</v>
      </c>
      <c r="U3659" s="23" t="s">
        <v>37</v>
      </c>
      <c r="V3659" s="23" t="s">
        <v>37</v>
      </c>
      <c r="W3659" s="23" t="s">
        <v>37</v>
      </c>
      <c r="X3659" s="23" t="s">
        <v>37</v>
      </c>
      <c r="Y3659" s="23" t="s">
        <v>37</v>
      </c>
      <c r="Z3659" s="19" t="str">
        <f t="shared" si="6"/>
        <v/>
      </c>
      <c r="AA3659" s="19" t="str">
        <f t="shared" si="19"/>
        <v/>
      </c>
      <c r="AB3659" s="19">
        <f t="shared" si="8"/>
        <v>98</v>
      </c>
      <c r="AC3659" s="19">
        <f t="shared" si="20"/>
        <v>24.5</v>
      </c>
      <c r="AD3659" s="19">
        <f t="shared" si="21"/>
        <v>128.5</v>
      </c>
      <c r="AE3659" s="19" t="str">
        <f t="shared" si="22"/>
        <v>Нет моды</v>
      </c>
      <c r="AF3659" s="19">
        <f t="shared" si="23"/>
        <v>21</v>
      </c>
      <c r="AG3659" s="19">
        <f t="shared" si="24"/>
        <v>32</v>
      </c>
      <c r="AH3659" s="20" t="str">
        <f t="shared" si="14"/>
        <v>Город: 92%; Село: 8%</v>
      </c>
      <c r="AI3659" s="24"/>
      <c r="AJ3659" s="24"/>
      <c r="AK3659" s="24"/>
      <c r="AL3659" s="22">
        <f t="shared" si="25"/>
        <v>1</v>
      </c>
    </row>
    <row r="3660" ht="12.75" customHeight="1">
      <c r="A3660" s="13" t="s">
        <v>214</v>
      </c>
      <c r="B3660" s="13" t="str">
        <f>IFERROR(__xludf.DUMMYFUNCTION("REGEXREPLACE(A3660,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0" s="14" t="str">
        <f t="shared" si="15"/>
        <v>Ханты-Мансийский автономный округ - Югра (Тюменская область)</v>
      </c>
      <c r="D3660" s="3">
        <f t="shared" si="16"/>
        <v>2</v>
      </c>
      <c r="E3660" s="15" t="s">
        <v>48</v>
      </c>
      <c r="F3660" s="13" t="str">
        <f>IFERROR(__xludf.DUMMYFUNCTION("REGEXEXTRACT(E3660, ""[А-Яа-я].*"")"),"Убийство")</f>
        <v>Убийство</v>
      </c>
      <c r="G3660" s="16">
        <f t="shared" si="17"/>
        <v>2</v>
      </c>
      <c r="H3660" s="13" t="s">
        <v>28</v>
      </c>
      <c r="I3660" s="13" t="str">
        <f>IFERROR(__xludf.DUMMYFUNCTION("REGEXREPLACE(H3660, "".*\s"", """")"),"человек")</f>
        <v>человек</v>
      </c>
      <c r="J3660" s="13" t="s">
        <v>29</v>
      </c>
      <c r="K3660" s="17" t="str">
        <f>IFERROR(__xludf.DUMMYFUNCTION("REGEXREPLACE(J3660, ""^[\d\s]+"", """")"),"значение показателя за год")</f>
        <v>значение показателя за год</v>
      </c>
      <c r="L3660" s="16">
        <f t="shared" si="18"/>
        <v>2</v>
      </c>
      <c r="M3660" s="13" t="s">
        <v>30</v>
      </c>
      <c r="N3660" s="13" t="str">
        <f>IFERROR(__xludf.DUMMYFUNCTION("REGEXEXTRACT(M3660, "" (.+)$"")"),"все население")</f>
        <v>все население</v>
      </c>
      <c r="O3660" s="18">
        <v>114.0</v>
      </c>
      <c r="P3660" s="18">
        <v>126.0</v>
      </c>
      <c r="Q3660" s="18">
        <v>97.0</v>
      </c>
      <c r="R3660" s="18">
        <v>76.0</v>
      </c>
      <c r="S3660" s="18">
        <v>81.0</v>
      </c>
      <c r="T3660" s="18">
        <v>63.0</v>
      </c>
      <c r="U3660" s="18">
        <v>56.0</v>
      </c>
      <c r="V3660" s="18">
        <v>58.0</v>
      </c>
      <c r="W3660" s="23" t="s">
        <v>37</v>
      </c>
      <c r="X3660" s="23" t="s">
        <v>37</v>
      </c>
      <c r="Y3660" s="23" t="s">
        <v>37</v>
      </c>
      <c r="Z3660" s="19">
        <f t="shared" si="6"/>
        <v>671</v>
      </c>
      <c r="AA3660" s="19" t="str">
        <f t="shared" si="19"/>
        <v/>
      </c>
      <c r="AB3660" s="19" t="str">
        <f t="shared" si="8"/>
        <v/>
      </c>
      <c r="AC3660" s="19">
        <f t="shared" si="20"/>
        <v>83.875</v>
      </c>
      <c r="AD3660" s="19">
        <f t="shared" si="21"/>
        <v>60.5</v>
      </c>
      <c r="AE3660" s="19" t="str">
        <f t="shared" si="22"/>
        <v>Нет моды</v>
      </c>
      <c r="AF3660" s="19">
        <f t="shared" si="23"/>
        <v>56</v>
      </c>
      <c r="AG3660" s="19">
        <f t="shared" si="24"/>
        <v>126</v>
      </c>
      <c r="AH3660" s="20" t="str">
        <f t="shared" si="14"/>
        <v/>
      </c>
      <c r="AI3660" s="24"/>
      <c r="AJ3660" s="24"/>
      <c r="AK3660" s="24"/>
      <c r="AL3660" s="22">
        <f t="shared" si="25"/>
        <v>1</v>
      </c>
    </row>
    <row r="3661" ht="12.75" customHeight="1">
      <c r="A3661" s="13" t="s">
        <v>214</v>
      </c>
      <c r="B3661" s="13" t="str">
        <f>IFERROR(__xludf.DUMMYFUNCTION("REGEXREPLACE(A3661,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1" s="14" t="str">
        <f t="shared" si="15"/>
        <v>Ханты-Мансийский автономный округ - Югра (Тюменская область)</v>
      </c>
      <c r="D3661" s="3">
        <f t="shared" si="16"/>
        <v>2</v>
      </c>
      <c r="E3661" s="15" t="s">
        <v>48</v>
      </c>
      <c r="F3661" s="13" t="str">
        <f>IFERROR(__xludf.DUMMYFUNCTION("REGEXEXTRACT(E3661, ""[А-Яа-я].*"")"),"Убийство")</f>
        <v>Убийство</v>
      </c>
      <c r="G3661" s="16">
        <f t="shared" si="17"/>
        <v>2</v>
      </c>
      <c r="H3661" s="13" t="s">
        <v>28</v>
      </c>
      <c r="I3661" s="13" t="str">
        <f>IFERROR(__xludf.DUMMYFUNCTION("REGEXREPLACE(H3661, "".*\s"", """")"),"человек")</f>
        <v>человек</v>
      </c>
      <c r="J3661" s="13" t="s">
        <v>29</v>
      </c>
      <c r="K3661" s="17" t="str">
        <f>IFERROR(__xludf.DUMMYFUNCTION("REGEXREPLACE(J3661, ""^[\d\s]+"", """")"),"значение показателя за год")</f>
        <v>значение показателя за год</v>
      </c>
      <c r="L3661" s="16">
        <f t="shared" si="18"/>
        <v>2</v>
      </c>
      <c r="M3661" s="13" t="s">
        <v>31</v>
      </c>
      <c r="N3661" s="13" t="str">
        <f>IFERROR(__xludf.DUMMYFUNCTION("REGEXEXTRACT(M3661, "" (.+)$"")"),"городское население")</f>
        <v>городское население</v>
      </c>
      <c r="O3661" s="18">
        <v>92.0</v>
      </c>
      <c r="P3661" s="18">
        <v>112.0</v>
      </c>
      <c r="Q3661" s="18">
        <v>85.0</v>
      </c>
      <c r="R3661" s="18">
        <v>60.0</v>
      </c>
      <c r="S3661" s="18">
        <v>66.0</v>
      </c>
      <c r="T3661" s="18">
        <v>48.0</v>
      </c>
      <c r="U3661" s="18">
        <v>47.0</v>
      </c>
      <c r="V3661" s="18">
        <v>49.0</v>
      </c>
      <c r="W3661" s="23" t="s">
        <v>37</v>
      </c>
      <c r="X3661" s="23" t="s">
        <v>37</v>
      </c>
      <c r="Y3661" s="23" t="s">
        <v>37</v>
      </c>
      <c r="Z3661" s="19" t="str">
        <f t="shared" si="6"/>
        <v/>
      </c>
      <c r="AA3661" s="19">
        <f t="shared" si="19"/>
        <v>559</v>
      </c>
      <c r="AB3661" s="19" t="str">
        <f t="shared" si="8"/>
        <v/>
      </c>
      <c r="AC3661" s="19">
        <f t="shared" si="20"/>
        <v>69.875</v>
      </c>
      <c r="AD3661" s="19">
        <f t="shared" si="21"/>
        <v>71</v>
      </c>
      <c r="AE3661" s="19" t="str">
        <f t="shared" si="22"/>
        <v>Нет моды</v>
      </c>
      <c r="AF3661" s="19">
        <f t="shared" si="23"/>
        <v>47</v>
      </c>
      <c r="AG3661" s="19">
        <f t="shared" si="24"/>
        <v>112</v>
      </c>
      <c r="AH3661" s="20" t="str">
        <f t="shared" si="14"/>
        <v/>
      </c>
      <c r="AI3661" s="24"/>
      <c r="AJ3661" s="24"/>
      <c r="AK3661" s="24"/>
      <c r="AL3661" s="22">
        <f t="shared" si="25"/>
        <v>1</v>
      </c>
    </row>
    <row r="3662" ht="12.75" customHeight="1">
      <c r="A3662" s="13" t="s">
        <v>214</v>
      </c>
      <c r="B3662" s="13" t="str">
        <f>IFERROR(__xludf.DUMMYFUNCTION("REGEXREPLACE(A3662,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2" s="14" t="str">
        <f t="shared" si="15"/>
        <v>Ханты-Мансийский автономный округ - Югра (Тюменская область)</v>
      </c>
      <c r="D3662" s="3">
        <f t="shared" si="16"/>
        <v>2</v>
      </c>
      <c r="E3662" s="15" t="s">
        <v>48</v>
      </c>
      <c r="F3662" s="13" t="str">
        <f>IFERROR(__xludf.DUMMYFUNCTION("REGEXEXTRACT(E3662, ""[А-Яа-я].*"")"),"Убийство")</f>
        <v>Убийство</v>
      </c>
      <c r="G3662" s="16">
        <f t="shared" si="17"/>
        <v>2</v>
      </c>
      <c r="H3662" s="13" t="s">
        <v>28</v>
      </c>
      <c r="I3662" s="13" t="str">
        <f>IFERROR(__xludf.DUMMYFUNCTION("REGEXREPLACE(H3662, "".*\s"", """")"),"человек")</f>
        <v>человек</v>
      </c>
      <c r="J3662" s="13" t="s">
        <v>29</v>
      </c>
      <c r="K3662" s="17" t="str">
        <f>IFERROR(__xludf.DUMMYFUNCTION("REGEXREPLACE(J3662, ""^[\d\s]+"", """")"),"значение показателя за год")</f>
        <v>значение показателя за год</v>
      </c>
      <c r="L3662" s="16">
        <f t="shared" si="18"/>
        <v>2</v>
      </c>
      <c r="M3662" s="13" t="s">
        <v>32</v>
      </c>
      <c r="N3662" s="13" t="str">
        <f>IFERROR(__xludf.DUMMYFUNCTION("REGEXEXTRACT(M3662, "" (.+)$"")"),"сельское население")</f>
        <v>сельское население</v>
      </c>
      <c r="O3662" s="18">
        <v>22.0</v>
      </c>
      <c r="P3662" s="18">
        <v>14.0</v>
      </c>
      <c r="Q3662" s="18">
        <v>12.0</v>
      </c>
      <c r="R3662" s="18">
        <v>16.0</v>
      </c>
      <c r="S3662" s="18">
        <v>15.0</v>
      </c>
      <c r="T3662" s="18">
        <v>15.0</v>
      </c>
      <c r="U3662" s="18">
        <v>9.0</v>
      </c>
      <c r="V3662" s="18">
        <v>9.0</v>
      </c>
      <c r="W3662" s="23" t="s">
        <v>37</v>
      </c>
      <c r="X3662" s="23" t="s">
        <v>37</v>
      </c>
      <c r="Y3662" s="23" t="s">
        <v>37</v>
      </c>
      <c r="Z3662" s="19" t="str">
        <f t="shared" si="6"/>
        <v/>
      </c>
      <c r="AA3662" s="19" t="str">
        <f t="shared" si="19"/>
        <v/>
      </c>
      <c r="AB3662" s="19">
        <f t="shared" si="8"/>
        <v>112</v>
      </c>
      <c r="AC3662" s="19">
        <f t="shared" si="20"/>
        <v>14</v>
      </c>
      <c r="AD3662" s="19">
        <f t="shared" si="21"/>
        <v>34.5</v>
      </c>
      <c r="AE3662" s="19" t="str">
        <f t="shared" si="22"/>
        <v>Нет моды</v>
      </c>
      <c r="AF3662" s="19">
        <f t="shared" si="23"/>
        <v>9</v>
      </c>
      <c r="AG3662" s="19">
        <f t="shared" si="24"/>
        <v>22</v>
      </c>
      <c r="AH3662" s="20" t="str">
        <f t="shared" si="14"/>
        <v>Город: 83%; Село: 17%</v>
      </c>
      <c r="AI3662" s="24"/>
      <c r="AJ3662" s="24"/>
      <c r="AK3662" s="24"/>
      <c r="AL3662" s="22">
        <f t="shared" si="25"/>
        <v>1</v>
      </c>
    </row>
    <row r="3663" ht="12.75" customHeight="1">
      <c r="A3663" s="13" t="s">
        <v>214</v>
      </c>
      <c r="B3663" s="13" t="str">
        <f>IFERROR(__xludf.DUMMYFUNCTION("REGEXREPLACE(A3663,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3" s="14" t="str">
        <f t="shared" si="15"/>
        <v>Ханты-Мансийский автономный округ - Югра (Тюменская область)</v>
      </c>
      <c r="D3663" s="3">
        <f t="shared" si="16"/>
        <v>2</v>
      </c>
      <c r="E3663" s="15" t="s">
        <v>49</v>
      </c>
      <c r="F3663" s="13" t="str">
        <f>IFERROR(__xludf.DUMMYFUNCTION("REGEXEXTRACT(E3663, ""[А-Яа-я].*"")"),"Цереброваскулярные болезни")</f>
        <v>Цереброваскулярные болезни</v>
      </c>
      <c r="G3663" s="16">
        <f t="shared" si="17"/>
        <v>2</v>
      </c>
      <c r="H3663" s="13" t="s">
        <v>28</v>
      </c>
      <c r="I3663" s="13" t="str">
        <f>IFERROR(__xludf.DUMMYFUNCTION("REGEXREPLACE(H3663, "".*\s"", """")"),"человек")</f>
        <v>человек</v>
      </c>
      <c r="J3663" s="13" t="s">
        <v>29</v>
      </c>
      <c r="K3663" s="17" t="str">
        <f>IFERROR(__xludf.DUMMYFUNCTION("REGEXREPLACE(J3663, ""^[\d\s]+"", """")"),"значение показателя за год")</f>
        <v>значение показателя за год</v>
      </c>
      <c r="L3663" s="16">
        <f t="shared" si="18"/>
        <v>2</v>
      </c>
      <c r="M3663" s="13" t="s">
        <v>30</v>
      </c>
      <c r="N3663" s="13" t="str">
        <f>IFERROR(__xludf.DUMMYFUNCTION("REGEXEXTRACT(M3663, "" (.+)$"")"),"все население")</f>
        <v>все население</v>
      </c>
      <c r="O3663" s="18">
        <v>617.0</v>
      </c>
      <c r="P3663" s="18">
        <v>797.0</v>
      </c>
      <c r="Q3663" s="18">
        <v>799.0</v>
      </c>
      <c r="R3663" s="18">
        <v>839.0</v>
      </c>
      <c r="S3663" s="18">
        <v>710.0</v>
      </c>
      <c r="T3663" s="18">
        <v>771.0</v>
      </c>
      <c r="U3663" s="18">
        <v>715.0</v>
      </c>
      <c r="V3663" s="18">
        <v>735.0</v>
      </c>
      <c r="W3663" s="23" t="s">
        <v>37</v>
      </c>
      <c r="X3663" s="23" t="s">
        <v>37</v>
      </c>
      <c r="Y3663" s="23" t="s">
        <v>37</v>
      </c>
      <c r="Z3663" s="19">
        <f t="shared" si="6"/>
        <v>5983</v>
      </c>
      <c r="AA3663" s="19" t="str">
        <f t="shared" si="19"/>
        <v/>
      </c>
      <c r="AB3663" s="19" t="str">
        <f t="shared" si="8"/>
        <v/>
      </c>
      <c r="AC3663" s="19">
        <f t="shared" si="20"/>
        <v>747.875</v>
      </c>
      <c r="AD3663" s="19">
        <f t="shared" si="21"/>
        <v>319.5</v>
      </c>
      <c r="AE3663" s="19" t="str">
        <f t="shared" si="22"/>
        <v>Нет моды</v>
      </c>
      <c r="AF3663" s="19">
        <f t="shared" si="23"/>
        <v>617</v>
      </c>
      <c r="AG3663" s="19">
        <f t="shared" si="24"/>
        <v>839</v>
      </c>
      <c r="AH3663" s="20" t="str">
        <f t="shared" si="14"/>
        <v/>
      </c>
      <c r="AI3663" s="24"/>
      <c r="AJ3663" s="24"/>
      <c r="AK3663" s="24"/>
      <c r="AL3663" s="22">
        <f t="shared" si="25"/>
        <v>1</v>
      </c>
    </row>
    <row r="3664" ht="12.75" customHeight="1">
      <c r="A3664" s="13" t="s">
        <v>214</v>
      </c>
      <c r="B3664" s="13" t="str">
        <f>IFERROR(__xludf.DUMMYFUNCTION("REGEXREPLACE(A3664,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4" s="14" t="str">
        <f t="shared" si="15"/>
        <v>Ханты-Мансийский автономный округ - Югра (Тюменская область)</v>
      </c>
      <c r="D3664" s="3">
        <f t="shared" si="16"/>
        <v>2</v>
      </c>
      <c r="E3664" s="15" t="s">
        <v>49</v>
      </c>
      <c r="F3664" s="13" t="str">
        <f>IFERROR(__xludf.DUMMYFUNCTION("REGEXEXTRACT(E3664, ""[А-Яа-я].*"")"),"Цереброваскулярные болезни")</f>
        <v>Цереброваскулярные болезни</v>
      </c>
      <c r="G3664" s="16">
        <f t="shared" si="17"/>
        <v>2</v>
      </c>
      <c r="H3664" s="13" t="s">
        <v>28</v>
      </c>
      <c r="I3664" s="13" t="str">
        <f>IFERROR(__xludf.DUMMYFUNCTION("REGEXREPLACE(H3664, "".*\s"", """")"),"человек")</f>
        <v>человек</v>
      </c>
      <c r="J3664" s="13" t="s">
        <v>29</v>
      </c>
      <c r="K3664" s="17" t="str">
        <f>IFERROR(__xludf.DUMMYFUNCTION("REGEXREPLACE(J3664, ""^[\d\s]+"", """")"),"значение показателя за год")</f>
        <v>значение показателя за год</v>
      </c>
      <c r="L3664" s="16">
        <f t="shared" si="18"/>
        <v>2</v>
      </c>
      <c r="M3664" s="13" t="s">
        <v>31</v>
      </c>
      <c r="N3664" s="13" t="str">
        <f>IFERROR(__xludf.DUMMYFUNCTION("REGEXEXTRACT(M3664, "" (.+)$"")"),"городское население")</f>
        <v>городское население</v>
      </c>
      <c r="O3664" s="18">
        <v>559.0</v>
      </c>
      <c r="P3664" s="18">
        <v>716.0</v>
      </c>
      <c r="Q3664" s="18">
        <v>718.0</v>
      </c>
      <c r="R3664" s="18">
        <v>760.0</v>
      </c>
      <c r="S3664" s="18">
        <v>642.0</v>
      </c>
      <c r="T3664" s="18">
        <v>704.0</v>
      </c>
      <c r="U3664" s="18">
        <v>633.0</v>
      </c>
      <c r="V3664" s="18">
        <v>679.0</v>
      </c>
      <c r="W3664" s="23" t="s">
        <v>37</v>
      </c>
      <c r="X3664" s="23" t="s">
        <v>37</v>
      </c>
      <c r="Y3664" s="23" t="s">
        <v>37</v>
      </c>
      <c r="Z3664" s="19" t="str">
        <f t="shared" si="6"/>
        <v/>
      </c>
      <c r="AA3664" s="19">
        <f t="shared" si="19"/>
        <v>5411</v>
      </c>
      <c r="AB3664" s="19" t="str">
        <f t="shared" si="8"/>
        <v/>
      </c>
      <c r="AC3664" s="19">
        <f t="shared" si="20"/>
        <v>676.375</v>
      </c>
      <c r="AD3664" s="19">
        <f t="shared" si="21"/>
        <v>715.5</v>
      </c>
      <c r="AE3664" s="19" t="str">
        <f t="shared" si="22"/>
        <v>Нет моды</v>
      </c>
      <c r="AF3664" s="19">
        <f t="shared" si="23"/>
        <v>559</v>
      </c>
      <c r="AG3664" s="19">
        <f t="shared" si="24"/>
        <v>760</v>
      </c>
      <c r="AH3664" s="20" t="str">
        <f t="shared" si="14"/>
        <v/>
      </c>
      <c r="AI3664" s="24"/>
      <c r="AJ3664" s="24"/>
      <c r="AK3664" s="24"/>
      <c r="AL3664" s="22">
        <f t="shared" si="25"/>
        <v>1</v>
      </c>
    </row>
    <row r="3665" ht="12.75" customHeight="1">
      <c r="A3665" s="13" t="s">
        <v>214</v>
      </c>
      <c r="B3665" s="13" t="str">
        <f>IFERROR(__xludf.DUMMYFUNCTION("REGEXREPLACE(A3665, ""\d"", """")"),"             Ханты-Мансийский автономный округ - Югра (Тюменская область)")</f>
        <v>             Ханты-Мансийский автономный округ - Югра (Тюменская область)</v>
      </c>
      <c r="C3665" s="14" t="str">
        <f t="shared" si="15"/>
        <v>Ханты-Мансийский автономный округ - Югра (Тюменская область)</v>
      </c>
      <c r="D3665" s="3">
        <f t="shared" si="16"/>
        <v>2</v>
      </c>
      <c r="E3665" s="15" t="s">
        <v>49</v>
      </c>
      <c r="F3665" s="13" t="str">
        <f>IFERROR(__xludf.DUMMYFUNCTION("REGEXEXTRACT(E3665, ""[А-Яа-я].*"")"),"Цереброваскулярные болезни")</f>
        <v>Цереброваскулярные болезни</v>
      </c>
      <c r="G3665" s="16">
        <f t="shared" si="17"/>
        <v>2</v>
      </c>
      <c r="H3665" s="13" t="s">
        <v>28</v>
      </c>
      <c r="I3665" s="13" t="str">
        <f>IFERROR(__xludf.DUMMYFUNCTION("REGEXREPLACE(H3665, "".*\s"", """")"),"человек")</f>
        <v>человек</v>
      </c>
      <c r="J3665" s="13" t="s">
        <v>29</v>
      </c>
      <c r="K3665" s="17" t="str">
        <f>IFERROR(__xludf.DUMMYFUNCTION("REGEXREPLACE(J3665, ""^[\d\s]+"", """")"),"значение показателя за год")</f>
        <v>значение показателя за год</v>
      </c>
      <c r="L3665" s="16">
        <f t="shared" si="18"/>
        <v>2</v>
      </c>
      <c r="M3665" s="13" t="s">
        <v>32</v>
      </c>
      <c r="N3665" s="13" t="str">
        <f>IFERROR(__xludf.DUMMYFUNCTION("REGEXEXTRACT(M3665, "" (.+)$"")"),"сельское население")</f>
        <v>сельское население</v>
      </c>
      <c r="O3665" s="18">
        <v>58.0</v>
      </c>
      <c r="P3665" s="18">
        <v>81.0</v>
      </c>
      <c r="Q3665" s="18">
        <v>81.0</v>
      </c>
      <c r="R3665" s="18">
        <v>79.0</v>
      </c>
      <c r="S3665" s="18">
        <v>68.0</v>
      </c>
      <c r="T3665" s="18">
        <v>67.0</v>
      </c>
      <c r="U3665" s="18">
        <v>82.0</v>
      </c>
      <c r="V3665" s="18">
        <v>56.0</v>
      </c>
      <c r="W3665" s="23" t="s">
        <v>37</v>
      </c>
      <c r="X3665" s="23" t="s">
        <v>37</v>
      </c>
      <c r="Y3665" s="23" t="s">
        <v>37</v>
      </c>
      <c r="Z3665" s="19" t="str">
        <f t="shared" si="6"/>
        <v/>
      </c>
      <c r="AA3665" s="19" t="str">
        <f t="shared" si="19"/>
        <v/>
      </c>
      <c r="AB3665" s="19">
        <f t="shared" si="8"/>
        <v>572</v>
      </c>
      <c r="AC3665" s="19">
        <f t="shared" si="20"/>
        <v>71.5</v>
      </c>
      <c r="AD3665" s="19">
        <f t="shared" si="21"/>
        <v>320.5</v>
      </c>
      <c r="AE3665" s="19" t="str">
        <f t="shared" si="22"/>
        <v>Нет моды</v>
      </c>
      <c r="AF3665" s="19">
        <f t="shared" si="23"/>
        <v>56</v>
      </c>
      <c r="AG3665" s="19">
        <f t="shared" si="24"/>
        <v>82</v>
      </c>
      <c r="AH3665" s="20" t="str">
        <f t="shared" si="14"/>
        <v>Город: 90%; Село: 10%</v>
      </c>
      <c r="AI3665" s="24"/>
      <c r="AJ3665" s="24"/>
      <c r="AK3665" s="24"/>
      <c r="AL3665" s="22">
        <f t="shared" si="25"/>
        <v>1</v>
      </c>
    </row>
    <row r="3666" ht="12.75" customHeight="1">
      <c r="A3666" s="13" t="s">
        <v>215</v>
      </c>
      <c r="B3666" s="13" t="str">
        <f>IFERROR(__xludf.DUMMYFUNCTION("REGEXREPLACE(A3666,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66" s="14" t="str">
        <f t="shared" si="15"/>
        <v>Ямало-Ненецкий автономный округ (Тюменская область)</v>
      </c>
      <c r="D3666" s="3">
        <f t="shared" si="16"/>
        <v>2</v>
      </c>
      <c r="E3666" s="15" t="s">
        <v>27</v>
      </c>
      <c r="F3666" s="13" t="str">
        <f>IFERROR(__xludf.DUMMYFUNCTION("REGEXEXTRACT(E3666, ""[А-Яа-я].*"")"),"Болезни органов дыхания")</f>
        <v>Болезни органов дыхания</v>
      </c>
      <c r="G3666" s="16">
        <f t="shared" si="17"/>
        <v>2</v>
      </c>
      <c r="H3666" s="13" t="s">
        <v>28</v>
      </c>
      <c r="I3666" s="13" t="str">
        <f>IFERROR(__xludf.DUMMYFUNCTION("REGEXREPLACE(H3666, "".*\s"", """")"),"человек")</f>
        <v>человек</v>
      </c>
      <c r="J3666" s="13" t="s">
        <v>29</v>
      </c>
      <c r="K3666" s="17" t="str">
        <f>IFERROR(__xludf.DUMMYFUNCTION("REGEXREPLACE(J3666, ""^[\d\s]+"", """")"),"значение показателя за год")</f>
        <v>значение показателя за год</v>
      </c>
      <c r="L3666" s="16">
        <f t="shared" si="18"/>
        <v>2</v>
      </c>
      <c r="M3666" s="13" t="s">
        <v>30</v>
      </c>
      <c r="N3666" s="13" t="str">
        <f>IFERROR(__xludf.DUMMYFUNCTION("REGEXEXTRACT(M3666, "" (.+)$"")"),"все население")</f>
        <v>все население</v>
      </c>
      <c r="O3666" s="18">
        <v>119.0</v>
      </c>
      <c r="P3666" s="18">
        <v>102.0</v>
      </c>
      <c r="Q3666" s="18">
        <v>94.0</v>
      </c>
      <c r="R3666" s="18">
        <v>93.0</v>
      </c>
      <c r="S3666" s="18">
        <v>100.0</v>
      </c>
      <c r="T3666" s="18">
        <v>94.0</v>
      </c>
      <c r="U3666" s="18">
        <v>79.0</v>
      </c>
      <c r="V3666" s="18">
        <v>131.0</v>
      </c>
      <c r="W3666" s="18">
        <v>133.0</v>
      </c>
      <c r="X3666" s="18">
        <v>120.0</v>
      </c>
      <c r="Y3666" s="18">
        <v>142.0</v>
      </c>
      <c r="Z3666" s="19">
        <f t="shared" si="6"/>
        <v>1207</v>
      </c>
      <c r="AA3666" s="19" t="str">
        <f t="shared" si="19"/>
        <v/>
      </c>
      <c r="AB3666" s="19" t="str">
        <f t="shared" si="8"/>
        <v/>
      </c>
      <c r="AC3666" s="19">
        <f t="shared" si="20"/>
        <v>109.7272727</v>
      </c>
      <c r="AD3666" s="19">
        <f t="shared" si="21"/>
        <v>93</v>
      </c>
      <c r="AE3666" s="19" t="str">
        <f t="shared" si="22"/>
        <v>Нет моды</v>
      </c>
      <c r="AF3666" s="19">
        <f t="shared" si="23"/>
        <v>79</v>
      </c>
      <c r="AG3666" s="19">
        <f t="shared" si="24"/>
        <v>142</v>
      </c>
      <c r="AH3666" s="20" t="str">
        <f t="shared" si="14"/>
        <v/>
      </c>
      <c r="AI3666" s="21"/>
      <c r="AJ3666" s="21"/>
      <c r="AK3666" s="21"/>
      <c r="AL3666" s="22">
        <f t="shared" si="25"/>
        <v>1</v>
      </c>
    </row>
    <row r="3667" ht="12.75" customHeight="1">
      <c r="A3667" s="13" t="s">
        <v>215</v>
      </c>
      <c r="B3667" s="13" t="str">
        <f>IFERROR(__xludf.DUMMYFUNCTION("REGEXREPLACE(A3667,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67" s="14" t="str">
        <f t="shared" si="15"/>
        <v>Ямало-Ненецкий автономный округ (Тюменская область)</v>
      </c>
      <c r="D3667" s="3">
        <f t="shared" si="16"/>
        <v>2</v>
      </c>
      <c r="E3667" s="15" t="s">
        <v>27</v>
      </c>
      <c r="F3667" s="13" t="str">
        <f>IFERROR(__xludf.DUMMYFUNCTION("REGEXEXTRACT(E3667, ""[А-Яа-я].*"")"),"Болезни органов дыхания")</f>
        <v>Болезни органов дыхания</v>
      </c>
      <c r="G3667" s="16">
        <f t="shared" si="17"/>
        <v>2</v>
      </c>
      <c r="H3667" s="13" t="s">
        <v>28</v>
      </c>
      <c r="I3667" s="13" t="str">
        <f>IFERROR(__xludf.DUMMYFUNCTION("REGEXREPLACE(H3667, "".*\s"", """")"),"человек")</f>
        <v>человек</v>
      </c>
      <c r="J3667" s="13" t="s">
        <v>29</v>
      </c>
      <c r="K3667" s="17" t="str">
        <f>IFERROR(__xludf.DUMMYFUNCTION("REGEXREPLACE(J3667, ""^[\d\s]+"", """")"),"значение показателя за год")</f>
        <v>значение показателя за год</v>
      </c>
      <c r="L3667" s="16">
        <f t="shared" si="18"/>
        <v>2</v>
      </c>
      <c r="M3667" s="13" t="s">
        <v>31</v>
      </c>
      <c r="N3667" s="13" t="str">
        <f>IFERROR(__xludf.DUMMYFUNCTION("REGEXEXTRACT(M3667, "" (.+)$"")"),"городское население")</f>
        <v>городское население</v>
      </c>
      <c r="O3667" s="18">
        <v>80.0</v>
      </c>
      <c r="P3667" s="18">
        <v>78.0</v>
      </c>
      <c r="Q3667" s="18">
        <v>67.0</v>
      </c>
      <c r="R3667" s="18">
        <v>67.0</v>
      </c>
      <c r="S3667" s="18">
        <v>72.0</v>
      </c>
      <c r="T3667" s="18">
        <v>63.0</v>
      </c>
      <c r="U3667" s="18">
        <v>53.0</v>
      </c>
      <c r="V3667" s="18">
        <v>104.0</v>
      </c>
      <c r="W3667" s="18">
        <v>103.0</v>
      </c>
      <c r="X3667" s="18">
        <v>93.0</v>
      </c>
      <c r="Y3667" s="18">
        <v>108.0</v>
      </c>
      <c r="Z3667" s="19" t="str">
        <f t="shared" si="6"/>
        <v/>
      </c>
      <c r="AA3667" s="19">
        <f t="shared" si="19"/>
        <v>888</v>
      </c>
      <c r="AB3667" s="19" t="str">
        <f t="shared" si="8"/>
        <v/>
      </c>
      <c r="AC3667" s="19">
        <f t="shared" si="20"/>
        <v>80.72727273</v>
      </c>
      <c r="AD3667" s="19">
        <f t="shared" si="21"/>
        <v>94</v>
      </c>
      <c r="AE3667" s="19" t="str">
        <f t="shared" si="22"/>
        <v>Нет моды</v>
      </c>
      <c r="AF3667" s="19">
        <f t="shared" si="23"/>
        <v>53</v>
      </c>
      <c r="AG3667" s="19">
        <f t="shared" si="24"/>
        <v>108</v>
      </c>
      <c r="AH3667" s="20" t="str">
        <f t="shared" si="14"/>
        <v/>
      </c>
      <c r="AI3667" s="21"/>
      <c r="AJ3667" s="21"/>
      <c r="AK3667" s="21"/>
      <c r="AL3667" s="22">
        <f t="shared" si="25"/>
        <v>1</v>
      </c>
    </row>
    <row r="3668" ht="12.75" customHeight="1">
      <c r="A3668" s="13" t="s">
        <v>215</v>
      </c>
      <c r="B3668" s="13" t="str">
        <f>IFERROR(__xludf.DUMMYFUNCTION("REGEXREPLACE(A3668,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68" s="14" t="str">
        <f t="shared" si="15"/>
        <v>Ямало-Ненецкий автономный округ (Тюменская область)</v>
      </c>
      <c r="D3668" s="3">
        <f t="shared" si="16"/>
        <v>2</v>
      </c>
      <c r="E3668" s="15" t="s">
        <v>27</v>
      </c>
      <c r="F3668" s="13" t="str">
        <f>IFERROR(__xludf.DUMMYFUNCTION("REGEXEXTRACT(E3668, ""[А-Яа-я].*"")"),"Болезни органов дыхания")</f>
        <v>Болезни органов дыхания</v>
      </c>
      <c r="G3668" s="16">
        <f t="shared" si="17"/>
        <v>2</v>
      </c>
      <c r="H3668" s="13" t="s">
        <v>28</v>
      </c>
      <c r="I3668" s="13" t="str">
        <f>IFERROR(__xludf.DUMMYFUNCTION("REGEXREPLACE(H3668, "".*\s"", """")"),"человек")</f>
        <v>человек</v>
      </c>
      <c r="J3668" s="13" t="s">
        <v>29</v>
      </c>
      <c r="K3668" s="17" t="str">
        <f>IFERROR(__xludf.DUMMYFUNCTION("REGEXREPLACE(J3668, ""^[\d\s]+"", """")"),"значение показателя за год")</f>
        <v>значение показателя за год</v>
      </c>
      <c r="L3668" s="16">
        <f t="shared" si="18"/>
        <v>2</v>
      </c>
      <c r="M3668" s="13" t="s">
        <v>32</v>
      </c>
      <c r="N3668" s="13" t="str">
        <f>IFERROR(__xludf.DUMMYFUNCTION("REGEXEXTRACT(M3668, "" (.+)$"")"),"сельское население")</f>
        <v>сельское население</v>
      </c>
      <c r="O3668" s="18">
        <v>39.0</v>
      </c>
      <c r="P3668" s="18">
        <v>24.0</v>
      </c>
      <c r="Q3668" s="18">
        <v>27.0</v>
      </c>
      <c r="R3668" s="18">
        <v>26.0</v>
      </c>
      <c r="S3668" s="18">
        <v>28.0</v>
      </c>
      <c r="T3668" s="18">
        <v>31.0</v>
      </c>
      <c r="U3668" s="18">
        <v>26.0</v>
      </c>
      <c r="V3668" s="18">
        <v>27.0</v>
      </c>
      <c r="W3668" s="18">
        <v>30.0</v>
      </c>
      <c r="X3668" s="18">
        <v>27.0</v>
      </c>
      <c r="Y3668" s="18">
        <v>34.0</v>
      </c>
      <c r="Z3668" s="19" t="str">
        <f t="shared" si="6"/>
        <v/>
      </c>
      <c r="AA3668" s="19" t="str">
        <f t="shared" si="19"/>
        <v/>
      </c>
      <c r="AB3668" s="19">
        <f t="shared" si="8"/>
        <v>319</v>
      </c>
      <c r="AC3668" s="19">
        <f t="shared" si="20"/>
        <v>29</v>
      </c>
      <c r="AD3668" s="19">
        <f t="shared" si="21"/>
        <v>46</v>
      </c>
      <c r="AE3668" s="19" t="str">
        <f t="shared" si="22"/>
        <v>Нет моды</v>
      </c>
      <c r="AF3668" s="19">
        <f t="shared" si="23"/>
        <v>24</v>
      </c>
      <c r="AG3668" s="19">
        <f t="shared" si="24"/>
        <v>39</v>
      </c>
      <c r="AH3668" s="20" t="str">
        <f t="shared" si="14"/>
        <v>Город: 74%; Село: 26%</v>
      </c>
      <c r="AI3668" s="21"/>
      <c r="AJ3668" s="21"/>
      <c r="AK3668" s="21"/>
      <c r="AL3668" s="22">
        <f t="shared" si="25"/>
        <v>1</v>
      </c>
    </row>
    <row r="3669" ht="12.75" customHeight="1">
      <c r="A3669" s="13" t="s">
        <v>215</v>
      </c>
      <c r="B3669" s="13" t="str">
        <f>IFERROR(__xludf.DUMMYFUNCTION("REGEXREPLACE(A3669,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69" s="14" t="str">
        <f t="shared" si="15"/>
        <v>Ямало-Ненецкий автономный округ (Тюменская область)</v>
      </c>
      <c r="D3669" s="3">
        <f t="shared" si="16"/>
        <v>2</v>
      </c>
      <c r="E3669" s="15" t="s">
        <v>33</v>
      </c>
      <c r="F3669" s="13" t="str">
        <f>IFERROR(__xludf.DUMMYFUNCTION("REGEXEXTRACT(E3669, ""[А-Яа-я].*"")"),"Болезни органов пищеварения")</f>
        <v>Болезни органов пищеварения</v>
      </c>
      <c r="G3669" s="16">
        <f t="shared" si="17"/>
        <v>2</v>
      </c>
      <c r="H3669" s="13" t="s">
        <v>28</v>
      </c>
      <c r="I3669" s="13" t="str">
        <f>IFERROR(__xludf.DUMMYFUNCTION("REGEXREPLACE(H3669, "".*\s"", """")"),"человек")</f>
        <v>человек</v>
      </c>
      <c r="J3669" s="13" t="s">
        <v>29</v>
      </c>
      <c r="K3669" s="17" t="str">
        <f>IFERROR(__xludf.DUMMYFUNCTION("REGEXREPLACE(J3669, ""^[\d\s]+"", """")"),"значение показателя за год")</f>
        <v>значение показателя за год</v>
      </c>
      <c r="L3669" s="16">
        <f t="shared" si="18"/>
        <v>2</v>
      </c>
      <c r="M3669" s="13" t="s">
        <v>30</v>
      </c>
      <c r="N3669" s="13" t="str">
        <f>IFERROR(__xludf.DUMMYFUNCTION("REGEXEXTRACT(M3669, "" (.+)$"")"),"все население")</f>
        <v>все население</v>
      </c>
      <c r="O3669" s="18">
        <v>165.0</v>
      </c>
      <c r="P3669" s="18">
        <v>167.0</v>
      </c>
      <c r="Q3669" s="18">
        <v>186.0</v>
      </c>
      <c r="R3669" s="18">
        <v>191.0</v>
      </c>
      <c r="S3669" s="18">
        <v>150.0</v>
      </c>
      <c r="T3669" s="18">
        <v>166.0</v>
      </c>
      <c r="U3669" s="18">
        <v>206.0</v>
      </c>
      <c r="V3669" s="18">
        <v>191.0</v>
      </c>
      <c r="W3669" s="18">
        <v>209.0</v>
      </c>
      <c r="X3669" s="18">
        <v>179.0</v>
      </c>
      <c r="Y3669" s="18">
        <v>213.0</v>
      </c>
      <c r="Z3669" s="19">
        <f t="shared" si="6"/>
        <v>2023</v>
      </c>
      <c r="AA3669" s="19" t="str">
        <f t="shared" si="19"/>
        <v/>
      </c>
      <c r="AB3669" s="19" t="str">
        <f t="shared" si="8"/>
        <v/>
      </c>
      <c r="AC3669" s="19">
        <f t="shared" si="20"/>
        <v>183.9090909</v>
      </c>
      <c r="AD3669" s="19">
        <f t="shared" si="21"/>
        <v>94.5</v>
      </c>
      <c r="AE3669" s="19" t="str">
        <f t="shared" si="22"/>
        <v>Нет моды</v>
      </c>
      <c r="AF3669" s="19">
        <f t="shared" si="23"/>
        <v>150</v>
      </c>
      <c r="AG3669" s="19">
        <f t="shared" si="24"/>
        <v>213</v>
      </c>
      <c r="AH3669" s="20" t="str">
        <f t="shared" si="14"/>
        <v/>
      </c>
      <c r="AI3669" s="21"/>
      <c r="AJ3669" s="21"/>
      <c r="AK3669" s="21"/>
      <c r="AL3669" s="22">
        <f t="shared" si="25"/>
        <v>1</v>
      </c>
    </row>
    <row r="3670" ht="12.75" customHeight="1">
      <c r="A3670" s="13" t="s">
        <v>215</v>
      </c>
      <c r="B3670" s="13" t="str">
        <f>IFERROR(__xludf.DUMMYFUNCTION("REGEXREPLACE(A3670,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0" s="14" t="str">
        <f t="shared" si="15"/>
        <v>Ямало-Ненецкий автономный округ (Тюменская область)</v>
      </c>
      <c r="D3670" s="3">
        <f t="shared" si="16"/>
        <v>2</v>
      </c>
      <c r="E3670" s="15" t="s">
        <v>33</v>
      </c>
      <c r="F3670" s="13" t="str">
        <f>IFERROR(__xludf.DUMMYFUNCTION("REGEXEXTRACT(E3670, ""[А-Яа-я].*"")"),"Болезни органов пищеварения")</f>
        <v>Болезни органов пищеварения</v>
      </c>
      <c r="G3670" s="16">
        <f t="shared" si="17"/>
        <v>2</v>
      </c>
      <c r="H3670" s="13" t="s">
        <v>28</v>
      </c>
      <c r="I3670" s="13" t="str">
        <f>IFERROR(__xludf.DUMMYFUNCTION("REGEXREPLACE(H3670, "".*\s"", """")"),"человек")</f>
        <v>человек</v>
      </c>
      <c r="J3670" s="13" t="s">
        <v>29</v>
      </c>
      <c r="K3670" s="17" t="str">
        <f>IFERROR(__xludf.DUMMYFUNCTION("REGEXREPLACE(J3670, ""^[\d\s]+"", """")"),"значение показателя за год")</f>
        <v>значение показателя за год</v>
      </c>
      <c r="L3670" s="16">
        <f t="shared" si="18"/>
        <v>2</v>
      </c>
      <c r="M3670" s="13" t="s">
        <v>31</v>
      </c>
      <c r="N3670" s="13" t="str">
        <f>IFERROR(__xludf.DUMMYFUNCTION("REGEXEXTRACT(M3670, "" (.+)$"")"),"городское население")</f>
        <v>городское население</v>
      </c>
      <c r="O3670" s="18">
        <v>142.0</v>
      </c>
      <c r="P3670" s="18">
        <v>144.0</v>
      </c>
      <c r="Q3670" s="18">
        <v>154.0</v>
      </c>
      <c r="R3670" s="18">
        <v>168.0</v>
      </c>
      <c r="S3670" s="18">
        <v>128.0</v>
      </c>
      <c r="T3670" s="18">
        <v>146.0</v>
      </c>
      <c r="U3670" s="18">
        <v>168.0</v>
      </c>
      <c r="V3670" s="18">
        <v>159.0</v>
      </c>
      <c r="W3670" s="18">
        <v>185.0</v>
      </c>
      <c r="X3670" s="18">
        <v>157.0</v>
      </c>
      <c r="Y3670" s="18">
        <v>190.0</v>
      </c>
      <c r="Z3670" s="19" t="str">
        <f t="shared" si="6"/>
        <v/>
      </c>
      <c r="AA3670" s="19">
        <f t="shared" si="19"/>
        <v>1741</v>
      </c>
      <c r="AB3670" s="19" t="str">
        <f t="shared" si="8"/>
        <v/>
      </c>
      <c r="AC3670" s="19">
        <f t="shared" si="20"/>
        <v>158.2727273</v>
      </c>
      <c r="AD3670" s="19">
        <f t="shared" si="21"/>
        <v>167.5</v>
      </c>
      <c r="AE3670" s="19" t="str">
        <f t="shared" si="22"/>
        <v>Нет моды</v>
      </c>
      <c r="AF3670" s="19">
        <f t="shared" si="23"/>
        <v>128</v>
      </c>
      <c r="AG3670" s="19">
        <f t="shared" si="24"/>
        <v>190</v>
      </c>
      <c r="AH3670" s="20" t="str">
        <f t="shared" si="14"/>
        <v/>
      </c>
      <c r="AI3670" s="21"/>
      <c r="AJ3670" s="21"/>
      <c r="AK3670" s="21"/>
      <c r="AL3670" s="22">
        <f t="shared" si="25"/>
        <v>1</v>
      </c>
    </row>
    <row r="3671" ht="12.75" customHeight="1">
      <c r="A3671" s="13" t="s">
        <v>215</v>
      </c>
      <c r="B3671" s="13" t="str">
        <f>IFERROR(__xludf.DUMMYFUNCTION("REGEXREPLACE(A3671,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1" s="14" t="str">
        <f t="shared" si="15"/>
        <v>Ямало-Ненецкий автономный округ (Тюменская область)</v>
      </c>
      <c r="D3671" s="3">
        <f t="shared" si="16"/>
        <v>2</v>
      </c>
      <c r="E3671" s="15" t="s">
        <v>33</v>
      </c>
      <c r="F3671" s="13" t="str">
        <f>IFERROR(__xludf.DUMMYFUNCTION("REGEXEXTRACT(E3671, ""[А-Яа-я].*"")"),"Болезни органов пищеварения")</f>
        <v>Болезни органов пищеварения</v>
      </c>
      <c r="G3671" s="16">
        <f t="shared" si="17"/>
        <v>2</v>
      </c>
      <c r="H3671" s="13" t="s">
        <v>28</v>
      </c>
      <c r="I3671" s="13" t="str">
        <f>IFERROR(__xludf.DUMMYFUNCTION("REGEXREPLACE(H3671, "".*\s"", """")"),"человек")</f>
        <v>человек</v>
      </c>
      <c r="J3671" s="13" t="s">
        <v>29</v>
      </c>
      <c r="K3671" s="17" t="str">
        <f>IFERROR(__xludf.DUMMYFUNCTION("REGEXREPLACE(J3671, ""^[\d\s]+"", """")"),"значение показателя за год")</f>
        <v>значение показателя за год</v>
      </c>
      <c r="L3671" s="16">
        <f t="shared" si="18"/>
        <v>2</v>
      </c>
      <c r="M3671" s="13" t="s">
        <v>32</v>
      </c>
      <c r="N3671" s="13" t="str">
        <f>IFERROR(__xludf.DUMMYFUNCTION("REGEXEXTRACT(M3671, "" (.+)$"")"),"сельское население")</f>
        <v>сельское население</v>
      </c>
      <c r="O3671" s="18">
        <v>23.0</v>
      </c>
      <c r="P3671" s="18">
        <v>23.0</v>
      </c>
      <c r="Q3671" s="18">
        <v>32.0</v>
      </c>
      <c r="R3671" s="18">
        <v>23.0</v>
      </c>
      <c r="S3671" s="18">
        <v>22.0</v>
      </c>
      <c r="T3671" s="18">
        <v>20.0</v>
      </c>
      <c r="U3671" s="18">
        <v>38.0</v>
      </c>
      <c r="V3671" s="18">
        <v>32.0</v>
      </c>
      <c r="W3671" s="18">
        <v>24.0</v>
      </c>
      <c r="X3671" s="18">
        <v>22.0</v>
      </c>
      <c r="Y3671" s="18">
        <v>23.0</v>
      </c>
      <c r="Z3671" s="19" t="str">
        <f t="shared" si="6"/>
        <v/>
      </c>
      <c r="AA3671" s="19" t="str">
        <f t="shared" si="19"/>
        <v/>
      </c>
      <c r="AB3671" s="19">
        <f t="shared" si="8"/>
        <v>282</v>
      </c>
      <c r="AC3671" s="19">
        <f t="shared" si="20"/>
        <v>25.63636364</v>
      </c>
      <c r="AD3671" s="19">
        <f t="shared" si="21"/>
        <v>83</v>
      </c>
      <c r="AE3671" s="19" t="str">
        <f t="shared" si="22"/>
        <v>Нет моды</v>
      </c>
      <c r="AF3671" s="19">
        <f t="shared" si="23"/>
        <v>20</v>
      </c>
      <c r="AG3671" s="19">
        <f t="shared" si="24"/>
        <v>38</v>
      </c>
      <c r="AH3671" s="20" t="str">
        <f t="shared" si="14"/>
        <v>Город: 86%; Село: 14%</v>
      </c>
      <c r="AI3671" s="21"/>
      <c r="AJ3671" s="21"/>
      <c r="AK3671" s="21"/>
      <c r="AL3671" s="22">
        <f t="shared" si="25"/>
        <v>1</v>
      </c>
    </row>
    <row r="3672" ht="12.75" customHeight="1">
      <c r="A3672" s="13" t="s">
        <v>215</v>
      </c>
      <c r="B3672" s="13" t="str">
        <f>IFERROR(__xludf.DUMMYFUNCTION("REGEXREPLACE(A3672,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2" s="14" t="str">
        <f t="shared" si="15"/>
        <v>Ямало-Ненецкий автономный округ (Тюменская область)</v>
      </c>
      <c r="D3672" s="3">
        <f t="shared" si="16"/>
        <v>2</v>
      </c>
      <c r="E3672" s="15" t="s">
        <v>34</v>
      </c>
      <c r="F3672" s="13" t="str">
        <f>IFERROR(__xludf.DUMMYFUNCTION("REGEXEXTRACT(E3672, ""[А-Яа-я].*"")"),"Болезни системы кровообращения")</f>
        <v>Болезни системы кровообращения</v>
      </c>
      <c r="G3672" s="16">
        <f t="shared" si="17"/>
        <v>2</v>
      </c>
      <c r="H3672" s="13" t="s">
        <v>28</v>
      </c>
      <c r="I3672" s="13" t="str">
        <f>IFERROR(__xludf.DUMMYFUNCTION("REGEXREPLACE(H3672, "".*\s"", """")"),"человек")</f>
        <v>человек</v>
      </c>
      <c r="J3672" s="13" t="s">
        <v>29</v>
      </c>
      <c r="K3672" s="17" t="str">
        <f>IFERROR(__xludf.DUMMYFUNCTION("REGEXREPLACE(J3672, ""^[\d\s]+"", """")"),"значение показателя за год")</f>
        <v>значение показателя за год</v>
      </c>
      <c r="L3672" s="16">
        <f t="shared" si="18"/>
        <v>2</v>
      </c>
      <c r="M3672" s="13" t="s">
        <v>30</v>
      </c>
      <c r="N3672" s="13" t="str">
        <f>IFERROR(__xludf.DUMMYFUNCTION("REGEXEXTRACT(M3672, "" (.+)$"")"),"все население")</f>
        <v>все население</v>
      </c>
      <c r="O3672" s="18">
        <v>1167.0</v>
      </c>
      <c r="P3672" s="18">
        <v>1104.0</v>
      </c>
      <c r="Q3672" s="18">
        <v>1071.0</v>
      </c>
      <c r="R3672" s="18">
        <v>1037.0</v>
      </c>
      <c r="S3672" s="18">
        <v>1029.0</v>
      </c>
      <c r="T3672" s="18">
        <v>1028.0</v>
      </c>
      <c r="U3672" s="18">
        <v>956.0</v>
      </c>
      <c r="V3672" s="18">
        <v>1172.0</v>
      </c>
      <c r="W3672" s="18">
        <v>1134.0</v>
      </c>
      <c r="X3672" s="18">
        <v>1093.0</v>
      </c>
      <c r="Y3672" s="18">
        <v>983.0</v>
      </c>
      <c r="Z3672" s="19">
        <f t="shared" si="6"/>
        <v>11774</v>
      </c>
      <c r="AA3672" s="19" t="str">
        <f t="shared" si="19"/>
        <v/>
      </c>
      <c r="AB3672" s="19" t="str">
        <f t="shared" si="8"/>
        <v/>
      </c>
      <c r="AC3672" s="19">
        <f t="shared" si="20"/>
        <v>1070.363636</v>
      </c>
      <c r="AD3672" s="19">
        <f t="shared" si="21"/>
        <v>497</v>
      </c>
      <c r="AE3672" s="19" t="str">
        <f t="shared" si="22"/>
        <v>Нет моды</v>
      </c>
      <c r="AF3672" s="19">
        <f t="shared" si="23"/>
        <v>956</v>
      </c>
      <c r="AG3672" s="19">
        <f t="shared" si="24"/>
        <v>1172</v>
      </c>
      <c r="AH3672" s="20" t="str">
        <f t="shared" si="14"/>
        <v/>
      </c>
      <c r="AI3672" s="21"/>
      <c r="AJ3672" s="21"/>
      <c r="AK3672" s="21"/>
      <c r="AL3672" s="22">
        <f t="shared" si="25"/>
        <v>1</v>
      </c>
    </row>
    <row r="3673" ht="12.75" customHeight="1">
      <c r="A3673" s="13" t="s">
        <v>215</v>
      </c>
      <c r="B3673" s="13" t="str">
        <f>IFERROR(__xludf.DUMMYFUNCTION("REGEXREPLACE(A3673,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3" s="14" t="str">
        <f t="shared" si="15"/>
        <v>Ямало-Ненецкий автономный округ (Тюменская область)</v>
      </c>
      <c r="D3673" s="3">
        <f t="shared" si="16"/>
        <v>2</v>
      </c>
      <c r="E3673" s="15" t="s">
        <v>34</v>
      </c>
      <c r="F3673" s="13" t="str">
        <f>IFERROR(__xludf.DUMMYFUNCTION("REGEXEXTRACT(E3673, ""[А-Яа-я].*"")"),"Болезни системы кровообращения")</f>
        <v>Болезни системы кровообращения</v>
      </c>
      <c r="G3673" s="16">
        <f t="shared" si="17"/>
        <v>2</v>
      </c>
      <c r="H3673" s="13" t="s">
        <v>28</v>
      </c>
      <c r="I3673" s="13" t="str">
        <f>IFERROR(__xludf.DUMMYFUNCTION("REGEXREPLACE(H3673, "".*\s"", """")"),"человек")</f>
        <v>человек</v>
      </c>
      <c r="J3673" s="13" t="s">
        <v>29</v>
      </c>
      <c r="K3673" s="17" t="str">
        <f>IFERROR(__xludf.DUMMYFUNCTION("REGEXREPLACE(J3673, ""^[\d\s]+"", """")"),"значение показателя за год")</f>
        <v>значение показателя за год</v>
      </c>
      <c r="L3673" s="16">
        <f t="shared" si="18"/>
        <v>2</v>
      </c>
      <c r="M3673" s="13" t="s">
        <v>31</v>
      </c>
      <c r="N3673" s="13" t="str">
        <f>IFERROR(__xludf.DUMMYFUNCTION("REGEXEXTRACT(M3673, "" (.+)$"")"),"городское население")</f>
        <v>городское население</v>
      </c>
      <c r="O3673" s="18">
        <v>899.0</v>
      </c>
      <c r="P3673" s="18">
        <v>856.0</v>
      </c>
      <c r="Q3673" s="18">
        <v>818.0</v>
      </c>
      <c r="R3673" s="18">
        <v>810.0</v>
      </c>
      <c r="S3673" s="18">
        <v>815.0</v>
      </c>
      <c r="T3673" s="18">
        <v>829.0</v>
      </c>
      <c r="U3673" s="18">
        <v>767.0</v>
      </c>
      <c r="V3673" s="18">
        <v>943.0</v>
      </c>
      <c r="W3673" s="18">
        <v>927.0</v>
      </c>
      <c r="X3673" s="18">
        <v>901.0</v>
      </c>
      <c r="Y3673" s="18">
        <v>781.0</v>
      </c>
      <c r="Z3673" s="19" t="str">
        <f t="shared" si="6"/>
        <v/>
      </c>
      <c r="AA3673" s="19">
        <f t="shared" si="19"/>
        <v>9346</v>
      </c>
      <c r="AB3673" s="19" t="str">
        <f t="shared" si="8"/>
        <v/>
      </c>
      <c r="AC3673" s="19">
        <f t="shared" si="20"/>
        <v>849.6363636</v>
      </c>
      <c r="AD3673" s="19">
        <f t="shared" si="21"/>
        <v>949.5</v>
      </c>
      <c r="AE3673" s="19" t="str">
        <f t="shared" si="22"/>
        <v>Нет моды</v>
      </c>
      <c r="AF3673" s="19">
        <f t="shared" si="23"/>
        <v>767</v>
      </c>
      <c r="AG3673" s="19">
        <f t="shared" si="24"/>
        <v>943</v>
      </c>
      <c r="AH3673" s="20" t="str">
        <f t="shared" si="14"/>
        <v/>
      </c>
      <c r="AI3673" s="21"/>
      <c r="AJ3673" s="21"/>
      <c r="AK3673" s="21"/>
      <c r="AL3673" s="22">
        <f t="shared" si="25"/>
        <v>1</v>
      </c>
    </row>
    <row r="3674" ht="12.75" customHeight="1">
      <c r="A3674" s="13" t="s">
        <v>215</v>
      </c>
      <c r="B3674" s="13" t="str">
        <f>IFERROR(__xludf.DUMMYFUNCTION("REGEXREPLACE(A3674,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4" s="14" t="str">
        <f t="shared" si="15"/>
        <v>Ямало-Ненецкий автономный округ (Тюменская область)</v>
      </c>
      <c r="D3674" s="3">
        <f t="shared" si="16"/>
        <v>2</v>
      </c>
      <c r="E3674" s="15" t="s">
        <v>34</v>
      </c>
      <c r="F3674" s="13" t="str">
        <f>IFERROR(__xludf.DUMMYFUNCTION("REGEXEXTRACT(E3674, ""[А-Яа-я].*"")"),"Болезни системы кровообращения")</f>
        <v>Болезни системы кровообращения</v>
      </c>
      <c r="G3674" s="16">
        <f t="shared" si="17"/>
        <v>2</v>
      </c>
      <c r="H3674" s="13" t="s">
        <v>28</v>
      </c>
      <c r="I3674" s="13" t="str">
        <f>IFERROR(__xludf.DUMMYFUNCTION("REGEXREPLACE(H3674, "".*\s"", """")"),"человек")</f>
        <v>человек</v>
      </c>
      <c r="J3674" s="13" t="s">
        <v>29</v>
      </c>
      <c r="K3674" s="17" t="str">
        <f>IFERROR(__xludf.DUMMYFUNCTION("REGEXREPLACE(J3674, ""^[\d\s]+"", """")"),"значение показателя за год")</f>
        <v>значение показателя за год</v>
      </c>
      <c r="L3674" s="16">
        <f t="shared" si="18"/>
        <v>2</v>
      </c>
      <c r="M3674" s="13" t="s">
        <v>32</v>
      </c>
      <c r="N3674" s="13" t="str">
        <f>IFERROR(__xludf.DUMMYFUNCTION("REGEXEXTRACT(M3674, "" (.+)$"")"),"сельское население")</f>
        <v>сельское население</v>
      </c>
      <c r="O3674" s="18">
        <v>268.0</v>
      </c>
      <c r="P3674" s="18">
        <v>248.0</v>
      </c>
      <c r="Q3674" s="18">
        <v>253.0</v>
      </c>
      <c r="R3674" s="18">
        <v>227.0</v>
      </c>
      <c r="S3674" s="18">
        <v>214.0</v>
      </c>
      <c r="T3674" s="18">
        <v>199.0</v>
      </c>
      <c r="U3674" s="18">
        <v>189.0</v>
      </c>
      <c r="V3674" s="18">
        <v>229.0</v>
      </c>
      <c r="W3674" s="18">
        <v>207.0</v>
      </c>
      <c r="X3674" s="18">
        <v>192.0</v>
      </c>
      <c r="Y3674" s="18">
        <v>202.0</v>
      </c>
      <c r="Z3674" s="19" t="str">
        <f t="shared" si="6"/>
        <v/>
      </c>
      <c r="AA3674" s="19" t="str">
        <f t="shared" si="19"/>
        <v/>
      </c>
      <c r="AB3674" s="19">
        <f t="shared" si="8"/>
        <v>2428</v>
      </c>
      <c r="AC3674" s="19">
        <f t="shared" si="20"/>
        <v>220.7272727</v>
      </c>
      <c r="AD3674" s="19">
        <f t="shared" si="21"/>
        <v>517.5</v>
      </c>
      <c r="AE3674" s="19" t="str">
        <f t="shared" si="22"/>
        <v>Нет моды</v>
      </c>
      <c r="AF3674" s="19">
        <f t="shared" si="23"/>
        <v>189</v>
      </c>
      <c r="AG3674" s="19">
        <f t="shared" si="24"/>
        <v>268</v>
      </c>
      <c r="AH3674" s="20" t="str">
        <f t="shared" si="14"/>
        <v>Город: 79%; Село: 21%</v>
      </c>
      <c r="AI3674" s="21"/>
      <c r="AJ3674" s="21"/>
      <c r="AK3674" s="21"/>
      <c r="AL3674" s="22">
        <f t="shared" si="25"/>
        <v>1</v>
      </c>
    </row>
    <row r="3675" ht="12.75" customHeight="1">
      <c r="A3675" s="13" t="s">
        <v>215</v>
      </c>
      <c r="B3675" s="13" t="str">
        <f>IFERROR(__xludf.DUMMYFUNCTION("REGEXREPLACE(A3675,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5" s="14" t="str">
        <f t="shared" si="15"/>
        <v>Ямало-Ненецкий автономный округ (Тюменская область)</v>
      </c>
      <c r="D3675" s="3">
        <f t="shared" si="16"/>
        <v>2</v>
      </c>
      <c r="E3675" s="15" t="s">
        <v>35</v>
      </c>
      <c r="F3675" s="13" t="str">
        <f>IFERROR(__xludf.DUMMYFUNCTION("REGEXEXTRACT(E3675, ""[А-Яа-я].*"")"),"внешние причины")</f>
        <v>внешние причины</v>
      </c>
      <c r="G3675" s="16">
        <f t="shared" si="17"/>
        <v>2</v>
      </c>
      <c r="H3675" s="13" t="s">
        <v>28</v>
      </c>
      <c r="I3675" s="13" t="str">
        <f>IFERROR(__xludf.DUMMYFUNCTION("REGEXREPLACE(H3675, "".*\s"", """")"),"человек")</f>
        <v>человек</v>
      </c>
      <c r="J3675" s="13" t="s">
        <v>29</v>
      </c>
      <c r="K3675" s="17" t="str">
        <f>IFERROR(__xludf.DUMMYFUNCTION("REGEXREPLACE(J3675, ""^[\d\s]+"", """")"),"значение показателя за год")</f>
        <v>значение показателя за год</v>
      </c>
      <c r="L3675" s="16">
        <f t="shared" si="18"/>
        <v>2</v>
      </c>
      <c r="M3675" s="13" t="s">
        <v>30</v>
      </c>
      <c r="N3675" s="13" t="str">
        <f>IFERROR(__xludf.DUMMYFUNCTION("REGEXEXTRACT(M3675, "" (.+)$"")"),"все население")</f>
        <v>все население</v>
      </c>
      <c r="O3675" s="18">
        <v>594.0</v>
      </c>
      <c r="P3675" s="18">
        <v>582.0</v>
      </c>
      <c r="Q3675" s="18">
        <v>578.0</v>
      </c>
      <c r="R3675" s="18">
        <v>608.0</v>
      </c>
      <c r="S3675" s="18">
        <v>520.0</v>
      </c>
      <c r="T3675" s="18">
        <v>468.0</v>
      </c>
      <c r="U3675" s="18">
        <v>439.0</v>
      </c>
      <c r="V3675" s="18">
        <v>469.0</v>
      </c>
      <c r="W3675" s="18">
        <v>489.0</v>
      </c>
      <c r="X3675" s="18">
        <v>466.0</v>
      </c>
      <c r="Y3675" s="18">
        <v>554.0</v>
      </c>
      <c r="Z3675" s="19">
        <f t="shared" si="6"/>
        <v>5767</v>
      </c>
      <c r="AA3675" s="19" t="str">
        <f t="shared" si="19"/>
        <v/>
      </c>
      <c r="AB3675" s="19" t="str">
        <f t="shared" si="8"/>
        <v/>
      </c>
      <c r="AC3675" s="19">
        <f t="shared" si="20"/>
        <v>524.2727273</v>
      </c>
      <c r="AD3675" s="19">
        <f t="shared" si="21"/>
        <v>353.5</v>
      </c>
      <c r="AE3675" s="19" t="str">
        <f t="shared" si="22"/>
        <v>Нет моды</v>
      </c>
      <c r="AF3675" s="19">
        <f t="shared" si="23"/>
        <v>439</v>
      </c>
      <c r="AG3675" s="19">
        <f t="shared" si="24"/>
        <v>608</v>
      </c>
      <c r="AH3675" s="20" t="str">
        <f t="shared" si="14"/>
        <v/>
      </c>
      <c r="AI3675" s="21"/>
      <c r="AJ3675" s="21"/>
      <c r="AK3675" s="21"/>
      <c r="AL3675" s="22">
        <f t="shared" si="25"/>
        <v>1</v>
      </c>
    </row>
    <row r="3676" ht="12.75" customHeight="1">
      <c r="A3676" s="13" t="s">
        <v>215</v>
      </c>
      <c r="B3676" s="13" t="str">
        <f>IFERROR(__xludf.DUMMYFUNCTION("REGEXREPLACE(A3676,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6" s="14" t="str">
        <f t="shared" si="15"/>
        <v>Ямало-Ненецкий автономный округ (Тюменская область)</v>
      </c>
      <c r="D3676" s="3">
        <f t="shared" si="16"/>
        <v>2</v>
      </c>
      <c r="E3676" s="15" t="s">
        <v>35</v>
      </c>
      <c r="F3676" s="13" t="str">
        <f>IFERROR(__xludf.DUMMYFUNCTION("REGEXEXTRACT(E3676, ""[А-Яа-я].*"")"),"внешние причины")</f>
        <v>внешние причины</v>
      </c>
      <c r="G3676" s="16">
        <f t="shared" si="17"/>
        <v>2</v>
      </c>
      <c r="H3676" s="13" t="s">
        <v>28</v>
      </c>
      <c r="I3676" s="13" t="str">
        <f>IFERROR(__xludf.DUMMYFUNCTION("REGEXREPLACE(H3676, "".*\s"", """")"),"человек")</f>
        <v>человек</v>
      </c>
      <c r="J3676" s="13" t="s">
        <v>29</v>
      </c>
      <c r="K3676" s="17" t="str">
        <f>IFERROR(__xludf.DUMMYFUNCTION("REGEXREPLACE(J3676, ""^[\d\s]+"", """")"),"значение показателя за год")</f>
        <v>значение показателя за год</v>
      </c>
      <c r="L3676" s="16">
        <f t="shared" si="18"/>
        <v>2</v>
      </c>
      <c r="M3676" s="13" t="s">
        <v>31</v>
      </c>
      <c r="N3676" s="13" t="str">
        <f>IFERROR(__xludf.DUMMYFUNCTION("REGEXEXTRACT(M3676, "" (.+)$"")"),"городское население")</f>
        <v>городское население</v>
      </c>
      <c r="O3676" s="18">
        <v>410.0</v>
      </c>
      <c r="P3676" s="18">
        <v>374.0</v>
      </c>
      <c r="Q3676" s="18">
        <v>378.0</v>
      </c>
      <c r="R3676" s="18">
        <v>414.0</v>
      </c>
      <c r="S3676" s="18">
        <v>349.0</v>
      </c>
      <c r="T3676" s="18">
        <v>309.0</v>
      </c>
      <c r="U3676" s="18">
        <v>267.0</v>
      </c>
      <c r="V3676" s="18">
        <v>328.0</v>
      </c>
      <c r="W3676" s="18">
        <v>320.0</v>
      </c>
      <c r="X3676" s="18">
        <v>288.0</v>
      </c>
      <c r="Y3676" s="18">
        <v>372.0</v>
      </c>
      <c r="Z3676" s="19" t="str">
        <f t="shared" si="6"/>
        <v/>
      </c>
      <c r="AA3676" s="19">
        <f t="shared" si="19"/>
        <v>3809</v>
      </c>
      <c r="AB3676" s="19" t="str">
        <f t="shared" si="8"/>
        <v/>
      </c>
      <c r="AC3676" s="19">
        <f t="shared" si="20"/>
        <v>346.2727273</v>
      </c>
      <c r="AD3676" s="19">
        <f t="shared" si="21"/>
        <v>426.5</v>
      </c>
      <c r="AE3676" s="19" t="str">
        <f t="shared" si="22"/>
        <v>Нет моды</v>
      </c>
      <c r="AF3676" s="19">
        <f t="shared" si="23"/>
        <v>267</v>
      </c>
      <c r="AG3676" s="19">
        <f t="shared" si="24"/>
        <v>414</v>
      </c>
      <c r="AH3676" s="20" t="str">
        <f t="shared" si="14"/>
        <v/>
      </c>
      <c r="AI3676" s="21"/>
      <c r="AJ3676" s="21"/>
      <c r="AK3676" s="21"/>
      <c r="AL3676" s="22">
        <f t="shared" si="25"/>
        <v>1</v>
      </c>
    </row>
    <row r="3677" ht="12.75" customHeight="1">
      <c r="A3677" s="13" t="s">
        <v>215</v>
      </c>
      <c r="B3677" s="13" t="str">
        <f>IFERROR(__xludf.DUMMYFUNCTION("REGEXREPLACE(A3677,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7" s="14" t="str">
        <f t="shared" si="15"/>
        <v>Ямало-Ненецкий автономный округ (Тюменская область)</v>
      </c>
      <c r="D3677" s="3">
        <f t="shared" si="16"/>
        <v>2</v>
      </c>
      <c r="E3677" s="15" t="s">
        <v>35</v>
      </c>
      <c r="F3677" s="13" t="str">
        <f>IFERROR(__xludf.DUMMYFUNCTION("REGEXEXTRACT(E3677, ""[А-Яа-я].*"")"),"внешние причины")</f>
        <v>внешние причины</v>
      </c>
      <c r="G3677" s="16">
        <f t="shared" si="17"/>
        <v>2</v>
      </c>
      <c r="H3677" s="13" t="s">
        <v>28</v>
      </c>
      <c r="I3677" s="13" t="str">
        <f>IFERROR(__xludf.DUMMYFUNCTION("REGEXREPLACE(H3677, "".*\s"", """")"),"человек")</f>
        <v>человек</v>
      </c>
      <c r="J3677" s="13" t="s">
        <v>29</v>
      </c>
      <c r="K3677" s="17" t="str">
        <f>IFERROR(__xludf.DUMMYFUNCTION("REGEXREPLACE(J3677, ""^[\d\s]+"", """")"),"значение показателя за год")</f>
        <v>значение показателя за год</v>
      </c>
      <c r="L3677" s="16">
        <f t="shared" si="18"/>
        <v>2</v>
      </c>
      <c r="M3677" s="13" t="s">
        <v>32</v>
      </c>
      <c r="N3677" s="13" t="str">
        <f>IFERROR(__xludf.DUMMYFUNCTION("REGEXEXTRACT(M3677, "" (.+)$"")"),"сельское население")</f>
        <v>сельское население</v>
      </c>
      <c r="O3677" s="18">
        <v>184.0</v>
      </c>
      <c r="P3677" s="18">
        <v>208.0</v>
      </c>
      <c r="Q3677" s="18">
        <v>200.0</v>
      </c>
      <c r="R3677" s="18">
        <v>194.0</v>
      </c>
      <c r="S3677" s="18">
        <v>171.0</v>
      </c>
      <c r="T3677" s="18">
        <v>159.0</v>
      </c>
      <c r="U3677" s="18">
        <v>172.0</v>
      </c>
      <c r="V3677" s="18">
        <v>141.0</v>
      </c>
      <c r="W3677" s="18">
        <v>169.0</v>
      </c>
      <c r="X3677" s="18">
        <v>178.0</v>
      </c>
      <c r="Y3677" s="18">
        <v>182.0</v>
      </c>
      <c r="Z3677" s="19" t="str">
        <f t="shared" si="6"/>
        <v/>
      </c>
      <c r="AA3677" s="19" t="str">
        <f t="shared" si="19"/>
        <v/>
      </c>
      <c r="AB3677" s="19">
        <f t="shared" si="8"/>
        <v>1958</v>
      </c>
      <c r="AC3677" s="19">
        <f t="shared" si="20"/>
        <v>178</v>
      </c>
      <c r="AD3677" s="19">
        <f t="shared" si="21"/>
        <v>237.5</v>
      </c>
      <c r="AE3677" s="19" t="str">
        <f t="shared" si="22"/>
        <v>Нет моды</v>
      </c>
      <c r="AF3677" s="19">
        <f t="shared" si="23"/>
        <v>141</v>
      </c>
      <c r="AG3677" s="19">
        <f t="shared" si="24"/>
        <v>208</v>
      </c>
      <c r="AH3677" s="20" t="str">
        <f t="shared" si="14"/>
        <v>Город: 66%; Село: 34%</v>
      </c>
      <c r="AI3677" s="21"/>
      <c r="AJ3677" s="21"/>
      <c r="AK3677" s="21"/>
      <c r="AL3677" s="22">
        <f t="shared" si="25"/>
        <v>1</v>
      </c>
    </row>
    <row r="3678" ht="12.75" customHeight="1">
      <c r="A3678" s="13" t="s">
        <v>215</v>
      </c>
      <c r="B3678" s="13" t="str">
        <f>IFERROR(__xludf.DUMMYFUNCTION("REGEXREPLACE(A3678,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8" s="14" t="str">
        <f t="shared" si="15"/>
        <v>Ямало-Ненецкий автономный округ (Тюменская область)</v>
      </c>
      <c r="D3678" s="3">
        <f t="shared" si="16"/>
        <v>2</v>
      </c>
      <c r="E3678" s="15" t="s">
        <v>36</v>
      </c>
      <c r="F3678" s="13" t="str">
        <f>IFERROR(__xludf.DUMMYFUNCTION("REGEXEXTRACT(E3678,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78" s="16">
        <f t="shared" si="17"/>
        <v>2</v>
      </c>
      <c r="H3678" s="13" t="s">
        <v>28</v>
      </c>
      <c r="I3678" s="13" t="str">
        <f>IFERROR(__xludf.DUMMYFUNCTION("REGEXREPLACE(H3678, "".*\s"", """")"),"человек")</f>
        <v>человек</v>
      </c>
      <c r="J3678" s="13" t="s">
        <v>29</v>
      </c>
      <c r="K3678" s="17" t="str">
        <f>IFERROR(__xludf.DUMMYFUNCTION("REGEXREPLACE(J3678, ""^[\d\s]+"", """")"),"значение показателя за год")</f>
        <v>значение показателя за год</v>
      </c>
      <c r="L3678" s="16">
        <f t="shared" si="18"/>
        <v>2</v>
      </c>
      <c r="M3678" s="13" t="s">
        <v>30</v>
      </c>
      <c r="N3678" s="13" t="str">
        <f>IFERROR(__xludf.DUMMYFUNCTION("REGEXEXTRACT(M3678, "" (.+)$"")"),"все население")</f>
        <v>все население</v>
      </c>
      <c r="O3678" s="18">
        <v>13.0</v>
      </c>
      <c r="P3678" s="18">
        <v>18.0</v>
      </c>
      <c r="Q3678" s="18">
        <v>15.0</v>
      </c>
      <c r="R3678" s="18">
        <v>17.0</v>
      </c>
      <c r="S3678" s="23" t="s">
        <v>37</v>
      </c>
      <c r="T3678" s="23" t="s">
        <v>37</v>
      </c>
      <c r="U3678" s="23" t="s">
        <v>37</v>
      </c>
      <c r="V3678" s="23" t="s">
        <v>37</v>
      </c>
      <c r="W3678" s="23" t="s">
        <v>37</v>
      </c>
      <c r="X3678" s="23" t="s">
        <v>37</v>
      </c>
      <c r="Y3678" s="23" t="s">
        <v>37</v>
      </c>
      <c r="Z3678" s="19">
        <f t="shared" si="6"/>
        <v>63</v>
      </c>
      <c r="AA3678" s="19" t="str">
        <f t="shared" si="19"/>
        <v/>
      </c>
      <c r="AB3678" s="19" t="str">
        <f t="shared" si="8"/>
        <v/>
      </c>
      <c r="AC3678" s="19">
        <f t="shared" si="20"/>
        <v>15.75</v>
      </c>
      <c r="AD3678" s="19">
        <f t="shared" si="21"/>
        <v>171</v>
      </c>
      <c r="AE3678" s="19" t="str">
        <f t="shared" si="22"/>
        <v>Нет моды</v>
      </c>
      <c r="AF3678" s="19">
        <f t="shared" si="23"/>
        <v>13</v>
      </c>
      <c r="AG3678" s="19">
        <f t="shared" si="24"/>
        <v>18</v>
      </c>
      <c r="AH3678" s="20" t="str">
        <f t="shared" si="14"/>
        <v/>
      </c>
      <c r="AI3678" s="24"/>
      <c r="AJ3678" s="24"/>
      <c r="AK3678" s="24"/>
      <c r="AL3678" s="22">
        <f t="shared" si="25"/>
        <v>1</v>
      </c>
    </row>
    <row r="3679" ht="12.75" customHeight="1">
      <c r="A3679" s="13" t="s">
        <v>215</v>
      </c>
      <c r="B3679" s="13" t="str">
        <f>IFERROR(__xludf.DUMMYFUNCTION("REGEXREPLACE(A3679,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79" s="14" t="str">
        <f t="shared" si="15"/>
        <v>Ямало-Ненецкий автономный округ (Тюменская область)</v>
      </c>
      <c r="D3679" s="3">
        <f t="shared" si="16"/>
        <v>2</v>
      </c>
      <c r="E3679" s="15" t="s">
        <v>36</v>
      </c>
      <c r="F3679" s="13" t="str">
        <f>IFERROR(__xludf.DUMMYFUNCTION("REGEXEXTRACT(E3679,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79" s="16">
        <f t="shared" si="17"/>
        <v>2</v>
      </c>
      <c r="H3679" s="13" t="s">
        <v>28</v>
      </c>
      <c r="I3679" s="13" t="str">
        <f>IFERROR(__xludf.DUMMYFUNCTION("REGEXREPLACE(H3679, "".*\s"", """")"),"человек")</f>
        <v>человек</v>
      </c>
      <c r="J3679" s="13" t="s">
        <v>29</v>
      </c>
      <c r="K3679" s="17" t="str">
        <f>IFERROR(__xludf.DUMMYFUNCTION("REGEXREPLACE(J3679, ""^[\d\s]+"", """")"),"значение показателя за год")</f>
        <v>значение показателя за год</v>
      </c>
      <c r="L3679" s="16">
        <f t="shared" si="18"/>
        <v>2</v>
      </c>
      <c r="M3679" s="13" t="s">
        <v>31</v>
      </c>
      <c r="N3679" s="13" t="str">
        <f>IFERROR(__xludf.DUMMYFUNCTION("REGEXEXTRACT(M3679, "" (.+)$"")"),"городское население")</f>
        <v>городское население</v>
      </c>
      <c r="O3679" s="18">
        <v>8.0</v>
      </c>
      <c r="P3679" s="18">
        <v>14.0</v>
      </c>
      <c r="Q3679" s="18">
        <v>13.0</v>
      </c>
      <c r="R3679" s="18">
        <v>10.0</v>
      </c>
      <c r="S3679" s="23" t="s">
        <v>37</v>
      </c>
      <c r="T3679" s="23" t="s">
        <v>37</v>
      </c>
      <c r="U3679" s="23" t="s">
        <v>37</v>
      </c>
      <c r="V3679" s="23" t="s">
        <v>37</v>
      </c>
      <c r="W3679" s="23" t="s">
        <v>37</v>
      </c>
      <c r="X3679" s="23" t="s">
        <v>37</v>
      </c>
      <c r="Y3679" s="23" t="s">
        <v>37</v>
      </c>
      <c r="Z3679" s="19" t="str">
        <f t="shared" si="6"/>
        <v/>
      </c>
      <c r="AA3679" s="19">
        <f t="shared" si="19"/>
        <v>45</v>
      </c>
      <c r="AB3679" s="19" t="str">
        <f t="shared" si="8"/>
        <v/>
      </c>
      <c r="AC3679" s="19">
        <f t="shared" si="20"/>
        <v>11.25</v>
      </c>
      <c r="AD3679" s="19">
        <f t="shared" si="21"/>
        <v>13.5</v>
      </c>
      <c r="AE3679" s="19" t="str">
        <f t="shared" si="22"/>
        <v>Нет моды</v>
      </c>
      <c r="AF3679" s="19">
        <f t="shared" si="23"/>
        <v>8</v>
      </c>
      <c r="AG3679" s="19">
        <f t="shared" si="24"/>
        <v>14</v>
      </c>
      <c r="AH3679" s="20" t="str">
        <f t="shared" si="14"/>
        <v/>
      </c>
      <c r="AI3679" s="24"/>
      <c r="AJ3679" s="24"/>
      <c r="AK3679" s="24"/>
      <c r="AL3679" s="22">
        <f t="shared" si="25"/>
        <v>1</v>
      </c>
    </row>
    <row r="3680" ht="12.75" customHeight="1">
      <c r="A3680" s="13" t="s">
        <v>215</v>
      </c>
      <c r="B3680" s="13" t="str">
        <f>IFERROR(__xludf.DUMMYFUNCTION("REGEXREPLACE(A3680,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0" s="14" t="str">
        <f t="shared" si="15"/>
        <v>Ямало-Ненецкий автономный округ (Тюменская область)</v>
      </c>
      <c r="D3680" s="3">
        <f t="shared" si="16"/>
        <v>2</v>
      </c>
      <c r="E3680" s="15" t="s">
        <v>36</v>
      </c>
      <c r="F3680" s="13" t="str">
        <f>IFERROR(__xludf.DUMMYFUNCTION("REGEXEXTRACT(E3680,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680" s="16">
        <f t="shared" si="17"/>
        <v>2</v>
      </c>
      <c r="H3680" s="13" t="s">
        <v>28</v>
      </c>
      <c r="I3680" s="13" t="str">
        <f>IFERROR(__xludf.DUMMYFUNCTION("REGEXREPLACE(H3680, "".*\s"", """")"),"человек")</f>
        <v>человек</v>
      </c>
      <c r="J3680" s="13" t="s">
        <v>29</v>
      </c>
      <c r="K3680" s="17" t="str">
        <f>IFERROR(__xludf.DUMMYFUNCTION("REGEXREPLACE(J3680, ""^[\d\s]+"", """")"),"значение показателя за год")</f>
        <v>значение показателя за год</v>
      </c>
      <c r="L3680" s="16">
        <f t="shared" si="18"/>
        <v>2</v>
      </c>
      <c r="M3680" s="13" t="s">
        <v>32</v>
      </c>
      <c r="N3680" s="13" t="str">
        <f>IFERROR(__xludf.DUMMYFUNCTION("REGEXEXTRACT(M3680, "" (.+)$"")"),"сельское население")</f>
        <v>сельское население</v>
      </c>
      <c r="O3680" s="18">
        <v>5.0</v>
      </c>
      <c r="P3680" s="18">
        <v>4.0</v>
      </c>
      <c r="Q3680" s="18">
        <v>2.0</v>
      </c>
      <c r="R3680" s="18">
        <v>7.0</v>
      </c>
      <c r="S3680" s="23" t="s">
        <v>37</v>
      </c>
      <c r="T3680" s="23" t="s">
        <v>37</v>
      </c>
      <c r="U3680" s="23" t="s">
        <v>37</v>
      </c>
      <c r="V3680" s="23" t="s">
        <v>37</v>
      </c>
      <c r="W3680" s="23" t="s">
        <v>37</v>
      </c>
      <c r="X3680" s="23" t="s">
        <v>37</v>
      </c>
      <c r="Y3680" s="23" t="s">
        <v>37</v>
      </c>
      <c r="Z3680" s="19" t="str">
        <f t="shared" si="6"/>
        <v/>
      </c>
      <c r="AA3680" s="19" t="str">
        <f t="shared" si="19"/>
        <v/>
      </c>
      <c r="AB3680" s="19">
        <f t="shared" si="8"/>
        <v>18</v>
      </c>
      <c r="AC3680" s="19">
        <f t="shared" si="20"/>
        <v>4.5</v>
      </c>
      <c r="AD3680" s="19">
        <f t="shared" si="21"/>
        <v>7.5</v>
      </c>
      <c r="AE3680" s="19" t="str">
        <f t="shared" si="22"/>
        <v>Нет моды</v>
      </c>
      <c r="AF3680" s="19">
        <f t="shared" si="23"/>
        <v>2</v>
      </c>
      <c r="AG3680" s="19">
        <f t="shared" si="24"/>
        <v>7</v>
      </c>
      <c r="AH3680" s="20" t="str">
        <f t="shared" si="14"/>
        <v>Город: 71%; Село: 29%</v>
      </c>
      <c r="AI3680" s="24"/>
      <c r="AJ3680" s="24"/>
      <c r="AK3680" s="24"/>
      <c r="AL3680" s="22">
        <f t="shared" si="25"/>
        <v>1</v>
      </c>
    </row>
    <row r="3681" ht="12.75" customHeight="1">
      <c r="A3681" s="13" t="s">
        <v>215</v>
      </c>
      <c r="B3681" s="13" t="str">
        <f>IFERROR(__xludf.DUMMYFUNCTION("REGEXREPLACE(A3681,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1" s="14" t="str">
        <f t="shared" si="15"/>
        <v>Ямало-Ненецкий автономный округ (Тюменская область)</v>
      </c>
      <c r="D3681" s="3">
        <f t="shared" si="16"/>
        <v>2</v>
      </c>
      <c r="E3681" s="15" t="s">
        <v>38</v>
      </c>
      <c r="F3681" s="13" t="str">
        <f>IFERROR(__xludf.DUMMYFUNCTION("REGEXEXTRACT(E3681, ""[А-Яа-я].*"")"),"все виды транспортных несчастных случаев")</f>
        <v>все виды транспортных несчастных случаев</v>
      </c>
      <c r="G3681" s="16">
        <f t="shared" si="17"/>
        <v>2</v>
      </c>
      <c r="H3681" s="13" t="s">
        <v>28</v>
      </c>
      <c r="I3681" s="13" t="str">
        <f>IFERROR(__xludf.DUMMYFUNCTION("REGEXREPLACE(H3681, "".*\s"", """")"),"человек")</f>
        <v>человек</v>
      </c>
      <c r="J3681" s="13" t="s">
        <v>29</v>
      </c>
      <c r="K3681" s="17" t="str">
        <f>IFERROR(__xludf.DUMMYFUNCTION("REGEXREPLACE(J3681, ""^[\d\s]+"", """")"),"значение показателя за год")</f>
        <v>значение показателя за год</v>
      </c>
      <c r="L3681" s="16">
        <f t="shared" si="18"/>
        <v>2</v>
      </c>
      <c r="M3681" s="13" t="s">
        <v>30</v>
      </c>
      <c r="N3681" s="13" t="str">
        <f>IFERROR(__xludf.DUMMYFUNCTION("REGEXEXTRACT(M3681, "" (.+)$"")"),"все население")</f>
        <v>все население</v>
      </c>
      <c r="O3681" s="18">
        <v>99.0</v>
      </c>
      <c r="P3681" s="18">
        <v>83.0</v>
      </c>
      <c r="Q3681" s="18">
        <v>66.0</v>
      </c>
      <c r="R3681" s="18">
        <v>93.0</v>
      </c>
      <c r="S3681" s="18">
        <v>55.0</v>
      </c>
      <c r="T3681" s="18">
        <v>49.0</v>
      </c>
      <c r="U3681" s="18">
        <v>35.0</v>
      </c>
      <c r="V3681" s="18">
        <v>58.0</v>
      </c>
      <c r="W3681" s="18">
        <v>48.0</v>
      </c>
      <c r="X3681" s="18">
        <v>56.0</v>
      </c>
      <c r="Y3681" s="18">
        <v>50.0</v>
      </c>
      <c r="Z3681" s="19">
        <f t="shared" si="6"/>
        <v>692</v>
      </c>
      <c r="AA3681" s="19" t="str">
        <f t="shared" si="19"/>
        <v/>
      </c>
      <c r="AB3681" s="19" t="str">
        <f t="shared" si="8"/>
        <v/>
      </c>
      <c r="AC3681" s="19">
        <f t="shared" si="20"/>
        <v>62.90909091</v>
      </c>
      <c r="AD3681" s="19">
        <f t="shared" si="21"/>
        <v>50</v>
      </c>
      <c r="AE3681" s="19" t="str">
        <f t="shared" si="22"/>
        <v>Нет моды</v>
      </c>
      <c r="AF3681" s="19">
        <f t="shared" si="23"/>
        <v>35</v>
      </c>
      <c r="AG3681" s="19">
        <f t="shared" si="24"/>
        <v>99</v>
      </c>
      <c r="AH3681" s="20" t="str">
        <f t="shared" si="14"/>
        <v/>
      </c>
      <c r="AI3681" s="21"/>
      <c r="AJ3681" s="21"/>
      <c r="AK3681" s="21"/>
      <c r="AL3681" s="22">
        <f t="shared" si="25"/>
        <v>1</v>
      </c>
    </row>
    <row r="3682" ht="12.75" customHeight="1">
      <c r="A3682" s="13" t="s">
        <v>215</v>
      </c>
      <c r="B3682" s="13" t="str">
        <f>IFERROR(__xludf.DUMMYFUNCTION("REGEXREPLACE(A3682,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2" s="14" t="str">
        <f t="shared" si="15"/>
        <v>Ямало-Ненецкий автономный округ (Тюменская область)</v>
      </c>
      <c r="D3682" s="3">
        <f t="shared" si="16"/>
        <v>2</v>
      </c>
      <c r="E3682" s="15" t="s">
        <v>38</v>
      </c>
      <c r="F3682" s="13" t="str">
        <f>IFERROR(__xludf.DUMMYFUNCTION("REGEXEXTRACT(E3682, ""[А-Яа-я].*"")"),"все виды транспортных несчастных случаев")</f>
        <v>все виды транспортных несчастных случаев</v>
      </c>
      <c r="G3682" s="16">
        <f t="shared" si="17"/>
        <v>2</v>
      </c>
      <c r="H3682" s="13" t="s">
        <v>28</v>
      </c>
      <c r="I3682" s="13" t="str">
        <f>IFERROR(__xludf.DUMMYFUNCTION("REGEXREPLACE(H3682, "".*\s"", """")"),"человек")</f>
        <v>человек</v>
      </c>
      <c r="J3682" s="13" t="s">
        <v>29</v>
      </c>
      <c r="K3682" s="17" t="str">
        <f>IFERROR(__xludf.DUMMYFUNCTION("REGEXREPLACE(J3682, ""^[\d\s]+"", """")"),"значение показателя за год")</f>
        <v>значение показателя за год</v>
      </c>
      <c r="L3682" s="16">
        <f t="shared" si="18"/>
        <v>2</v>
      </c>
      <c r="M3682" s="13" t="s">
        <v>31</v>
      </c>
      <c r="N3682" s="13" t="str">
        <f>IFERROR(__xludf.DUMMYFUNCTION("REGEXEXTRACT(M3682, "" (.+)$"")"),"городское население")</f>
        <v>городское население</v>
      </c>
      <c r="O3682" s="18">
        <v>84.0</v>
      </c>
      <c r="P3682" s="18">
        <v>69.0</v>
      </c>
      <c r="Q3682" s="18">
        <v>48.0</v>
      </c>
      <c r="R3682" s="18">
        <v>81.0</v>
      </c>
      <c r="S3682" s="18">
        <v>44.0</v>
      </c>
      <c r="T3682" s="18">
        <v>38.0</v>
      </c>
      <c r="U3682" s="18">
        <v>28.0</v>
      </c>
      <c r="V3682" s="18">
        <v>46.0</v>
      </c>
      <c r="W3682" s="18">
        <v>37.0</v>
      </c>
      <c r="X3682" s="18">
        <v>39.0</v>
      </c>
      <c r="Y3682" s="18">
        <v>43.0</v>
      </c>
      <c r="Z3682" s="19" t="str">
        <f t="shared" si="6"/>
        <v/>
      </c>
      <c r="AA3682" s="19">
        <f t="shared" si="19"/>
        <v>557</v>
      </c>
      <c r="AB3682" s="19" t="str">
        <f t="shared" si="8"/>
        <v/>
      </c>
      <c r="AC3682" s="19">
        <f t="shared" si="20"/>
        <v>50.63636364</v>
      </c>
      <c r="AD3682" s="19">
        <f t="shared" si="21"/>
        <v>49.5</v>
      </c>
      <c r="AE3682" s="19" t="str">
        <f t="shared" si="22"/>
        <v>Нет моды</v>
      </c>
      <c r="AF3682" s="19">
        <f t="shared" si="23"/>
        <v>28</v>
      </c>
      <c r="AG3682" s="19">
        <f t="shared" si="24"/>
        <v>84</v>
      </c>
      <c r="AH3682" s="20" t="str">
        <f t="shared" si="14"/>
        <v/>
      </c>
      <c r="AI3682" s="21"/>
      <c r="AJ3682" s="21"/>
      <c r="AK3682" s="21"/>
      <c r="AL3682" s="22">
        <f t="shared" si="25"/>
        <v>1</v>
      </c>
    </row>
    <row r="3683" ht="12.75" customHeight="1">
      <c r="A3683" s="13" t="s">
        <v>215</v>
      </c>
      <c r="B3683" s="13" t="str">
        <f>IFERROR(__xludf.DUMMYFUNCTION("REGEXREPLACE(A3683,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3" s="14" t="str">
        <f t="shared" si="15"/>
        <v>Ямало-Ненецкий автономный округ (Тюменская область)</v>
      </c>
      <c r="D3683" s="3">
        <f t="shared" si="16"/>
        <v>2</v>
      </c>
      <c r="E3683" s="15" t="s">
        <v>38</v>
      </c>
      <c r="F3683" s="13" t="str">
        <f>IFERROR(__xludf.DUMMYFUNCTION("REGEXEXTRACT(E3683, ""[А-Яа-я].*"")"),"все виды транспортных несчастных случаев")</f>
        <v>все виды транспортных несчастных случаев</v>
      </c>
      <c r="G3683" s="16">
        <f t="shared" si="17"/>
        <v>2</v>
      </c>
      <c r="H3683" s="13" t="s">
        <v>28</v>
      </c>
      <c r="I3683" s="13" t="str">
        <f>IFERROR(__xludf.DUMMYFUNCTION("REGEXREPLACE(H3683, "".*\s"", """")"),"человек")</f>
        <v>человек</v>
      </c>
      <c r="J3683" s="13" t="s">
        <v>29</v>
      </c>
      <c r="K3683" s="17" t="str">
        <f>IFERROR(__xludf.DUMMYFUNCTION("REGEXREPLACE(J3683, ""^[\d\s]+"", """")"),"значение показателя за год")</f>
        <v>значение показателя за год</v>
      </c>
      <c r="L3683" s="16">
        <f t="shared" si="18"/>
        <v>2</v>
      </c>
      <c r="M3683" s="13" t="s">
        <v>32</v>
      </c>
      <c r="N3683" s="13" t="str">
        <f>IFERROR(__xludf.DUMMYFUNCTION("REGEXEXTRACT(M3683, "" (.+)$"")"),"сельское население")</f>
        <v>сельское население</v>
      </c>
      <c r="O3683" s="18">
        <v>15.0</v>
      </c>
      <c r="P3683" s="18">
        <v>14.0</v>
      </c>
      <c r="Q3683" s="18">
        <v>18.0</v>
      </c>
      <c r="R3683" s="18">
        <v>12.0</v>
      </c>
      <c r="S3683" s="18">
        <v>11.0</v>
      </c>
      <c r="T3683" s="18">
        <v>11.0</v>
      </c>
      <c r="U3683" s="18">
        <v>7.0</v>
      </c>
      <c r="V3683" s="18">
        <v>12.0</v>
      </c>
      <c r="W3683" s="18">
        <v>11.0</v>
      </c>
      <c r="X3683" s="18">
        <v>17.0</v>
      </c>
      <c r="Y3683" s="18">
        <v>7.0</v>
      </c>
      <c r="Z3683" s="19" t="str">
        <f t="shared" si="6"/>
        <v/>
      </c>
      <c r="AA3683" s="19" t="str">
        <f t="shared" si="19"/>
        <v/>
      </c>
      <c r="AB3683" s="19">
        <f t="shared" si="8"/>
        <v>135</v>
      </c>
      <c r="AC3683" s="19">
        <f t="shared" si="20"/>
        <v>12.27272727</v>
      </c>
      <c r="AD3683" s="19">
        <f t="shared" si="21"/>
        <v>23</v>
      </c>
      <c r="AE3683" s="19" t="str">
        <f t="shared" si="22"/>
        <v>Нет моды</v>
      </c>
      <c r="AF3683" s="19">
        <f t="shared" si="23"/>
        <v>7</v>
      </c>
      <c r="AG3683" s="19">
        <f t="shared" si="24"/>
        <v>18</v>
      </c>
      <c r="AH3683" s="20" t="str">
        <f t="shared" si="14"/>
        <v>Город: 80%; Село: 20%</v>
      </c>
      <c r="AI3683" s="21"/>
      <c r="AJ3683" s="21"/>
      <c r="AK3683" s="21"/>
      <c r="AL3683" s="22">
        <f t="shared" si="25"/>
        <v>1</v>
      </c>
    </row>
    <row r="3684" ht="12.75" customHeight="1">
      <c r="A3684" s="13" t="s">
        <v>215</v>
      </c>
      <c r="B3684" s="13" t="str">
        <f>IFERROR(__xludf.DUMMYFUNCTION("REGEXREPLACE(A3684,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4" s="14" t="str">
        <f t="shared" si="15"/>
        <v>Ямало-Ненецкий автономный округ (Тюменская область)</v>
      </c>
      <c r="D3684" s="3">
        <f t="shared" si="16"/>
        <v>2</v>
      </c>
      <c r="E3684" s="15" t="s">
        <v>39</v>
      </c>
      <c r="F3684" s="13" t="str">
        <f>IFERROR(__xludf.DUMMYFUNCTION("REGEXEXTRACT(E3684, ""[А-Яа-я].*"")"),"Всего умерших")</f>
        <v>Всего умерших</v>
      </c>
      <c r="G3684" s="16">
        <f t="shared" si="17"/>
        <v>2</v>
      </c>
      <c r="H3684" s="13" t="s">
        <v>28</v>
      </c>
      <c r="I3684" s="13" t="str">
        <f>IFERROR(__xludf.DUMMYFUNCTION("REGEXREPLACE(H3684, "".*\s"", """")"),"человек")</f>
        <v>человек</v>
      </c>
      <c r="J3684" s="13" t="s">
        <v>29</v>
      </c>
      <c r="K3684" s="17" t="str">
        <f>IFERROR(__xludf.DUMMYFUNCTION("REGEXREPLACE(J3684, ""^[\d\s]+"", """")"),"значение показателя за год")</f>
        <v>значение показателя за год</v>
      </c>
      <c r="L3684" s="16">
        <f t="shared" si="18"/>
        <v>2</v>
      </c>
      <c r="M3684" s="13" t="s">
        <v>30</v>
      </c>
      <c r="N3684" s="13" t="str">
        <f>IFERROR(__xludf.DUMMYFUNCTION("REGEXEXTRACT(M3684, "" (.+)$"")"),"все население")</f>
        <v>все население</v>
      </c>
      <c r="O3684" s="18">
        <v>2772.0</v>
      </c>
      <c r="P3684" s="18">
        <v>2758.0</v>
      </c>
      <c r="Q3684" s="18">
        <v>2822.0</v>
      </c>
      <c r="R3684" s="18">
        <v>2815.0</v>
      </c>
      <c r="S3684" s="18">
        <v>2614.0</v>
      </c>
      <c r="T3684" s="18">
        <v>2547.0</v>
      </c>
      <c r="U3684" s="18">
        <v>2553.0</v>
      </c>
      <c r="V3684" s="18">
        <v>3293.0</v>
      </c>
      <c r="W3684" s="18">
        <v>3465.0</v>
      </c>
      <c r="X3684" s="18">
        <v>2836.0</v>
      </c>
      <c r="Y3684" s="18">
        <v>2816.0</v>
      </c>
      <c r="Z3684" s="19">
        <f t="shared" si="6"/>
        <v>31291</v>
      </c>
      <c r="AA3684" s="19" t="str">
        <f t="shared" si="19"/>
        <v/>
      </c>
      <c r="AB3684" s="19" t="str">
        <f t="shared" si="8"/>
        <v/>
      </c>
      <c r="AC3684" s="19">
        <f t="shared" si="20"/>
        <v>2844.636364</v>
      </c>
      <c r="AD3684" s="19">
        <f t="shared" si="21"/>
        <v>1282.5</v>
      </c>
      <c r="AE3684" s="19" t="str">
        <f t="shared" si="22"/>
        <v>Нет моды</v>
      </c>
      <c r="AF3684" s="19">
        <f t="shared" si="23"/>
        <v>2547</v>
      </c>
      <c r="AG3684" s="19">
        <f t="shared" si="24"/>
        <v>3465</v>
      </c>
      <c r="AH3684" s="20" t="str">
        <f t="shared" si="14"/>
        <v/>
      </c>
      <c r="AI3684" s="21"/>
      <c r="AJ3684" s="21"/>
      <c r="AK3684" s="21"/>
      <c r="AL3684" s="22">
        <f t="shared" si="25"/>
        <v>1</v>
      </c>
    </row>
    <row r="3685" ht="12.75" customHeight="1">
      <c r="A3685" s="13" t="s">
        <v>215</v>
      </c>
      <c r="B3685" s="13" t="str">
        <f>IFERROR(__xludf.DUMMYFUNCTION("REGEXREPLACE(A3685,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5" s="14" t="str">
        <f t="shared" si="15"/>
        <v>Ямало-Ненецкий автономный округ (Тюменская область)</v>
      </c>
      <c r="D3685" s="3">
        <f t="shared" si="16"/>
        <v>2</v>
      </c>
      <c r="E3685" s="15" t="s">
        <v>39</v>
      </c>
      <c r="F3685" s="13" t="str">
        <f>IFERROR(__xludf.DUMMYFUNCTION("REGEXEXTRACT(E3685, ""[А-Яа-я].*"")"),"Всего умерших")</f>
        <v>Всего умерших</v>
      </c>
      <c r="G3685" s="16">
        <f t="shared" si="17"/>
        <v>2</v>
      </c>
      <c r="H3685" s="13" t="s">
        <v>28</v>
      </c>
      <c r="I3685" s="13" t="str">
        <f>IFERROR(__xludf.DUMMYFUNCTION("REGEXREPLACE(H3685, "".*\s"", """")"),"человек")</f>
        <v>человек</v>
      </c>
      <c r="J3685" s="13" t="s">
        <v>29</v>
      </c>
      <c r="K3685" s="17" t="str">
        <f>IFERROR(__xludf.DUMMYFUNCTION("REGEXREPLACE(J3685, ""^[\d\s]+"", """")"),"значение показателя за год")</f>
        <v>значение показателя за год</v>
      </c>
      <c r="L3685" s="16">
        <f t="shared" si="18"/>
        <v>2</v>
      </c>
      <c r="M3685" s="13" t="s">
        <v>31</v>
      </c>
      <c r="N3685" s="13" t="str">
        <f>IFERROR(__xludf.DUMMYFUNCTION("REGEXEXTRACT(M3685, "" (.+)$"")"),"городское население")</f>
        <v>городское население</v>
      </c>
      <c r="O3685" s="18">
        <v>2106.0</v>
      </c>
      <c r="P3685" s="18">
        <v>2088.0</v>
      </c>
      <c r="Q3685" s="18">
        <v>2131.0</v>
      </c>
      <c r="R3685" s="18">
        <v>2169.0</v>
      </c>
      <c r="S3685" s="18">
        <v>2027.0</v>
      </c>
      <c r="T3685" s="18">
        <v>1985.0</v>
      </c>
      <c r="U3685" s="18">
        <v>1982.0</v>
      </c>
      <c r="V3685" s="18">
        <v>2634.0</v>
      </c>
      <c r="W3685" s="18">
        <v>2774.0</v>
      </c>
      <c r="X3685" s="18">
        <v>2256.0</v>
      </c>
      <c r="Y3685" s="18">
        <v>2213.0</v>
      </c>
      <c r="Z3685" s="19" t="str">
        <f t="shared" si="6"/>
        <v/>
      </c>
      <c r="AA3685" s="19">
        <f t="shared" si="19"/>
        <v>24365</v>
      </c>
      <c r="AB3685" s="19" t="str">
        <f t="shared" si="8"/>
        <v/>
      </c>
      <c r="AC3685" s="19">
        <f t="shared" si="20"/>
        <v>2215</v>
      </c>
      <c r="AD3685" s="19">
        <f t="shared" si="21"/>
        <v>2583.5</v>
      </c>
      <c r="AE3685" s="19" t="str">
        <f t="shared" si="22"/>
        <v>Нет моды</v>
      </c>
      <c r="AF3685" s="19">
        <f t="shared" si="23"/>
        <v>1982</v>
      </c>
      <c r="AG3685" s="19">
        <f t="shared" si="24"/>
        <v>2774</v>
      </c>
      <c r="AH3685" s="20" t="str">
        <f t="shared" si="14"/>
        <v/>
      </c>
      <c r="AI3685" s="21"/>
      <c r="AJ3685" s="21"/>
      <c r="AK3685" s="21"/>
      <c r="AL3685" s="22">
        <f t="shared" si="25"/>
        <v>1</v>
      </c>
    </row>
    <row r="3686" ht="12.75" customHeight="1">
      <c r="A3686" s="13" t="s">
        <v>215</v>
      </c>
      <c r="B3686" s="13" t="str">
        <f>IFERROR(__xludf.DUMMYFUNCTION("REGEXREPLACE(A3686,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6" s="14" t="str">
        <f t="shared" si="15"/>
        <v>Ямало-Ненецкий автономный округ (Тюменская область)</v>
      </c>
      <c r="D3686" s="3">
        <f t="shared" si="16"/>
        <v>2</v>
      </c>
      <c r="E3686" s="15" t="s">
        <v>39</v>
      </c>
      <c r="F3686" s="13" t="str">
        <f>IFERROR(__xludf.DUMMYFUNCTION("REGEXEXTRACT(E3686, ""[А-Яа-я].*"")"),"Всего умерших")</f>
        <v>Всего умерших</v>
      </c>
      <c r="G3686" s="16">
        <f t="shared" si="17"/>
        <v>2</v>
      </c>
      <c r="H3686" s="13" t="s">
        <v>28</v>
      </c>
      <c r="I3686" s="13" t="str">
        <f>IFERROR(__xludf.DUMMYFUNCTION("REGEXREPLACE(H3686, "".*\s"", """")"),"человек")</f>
        <v>человек</v>
      </c>
      <c r="J3686" s="13" t="s">
        <v>29</v>
      </c>
      <c r="K3686" s="17" t="str">
        <f>IFERROR(__xludf.DUMMYFUNCTION("REGEXREPLACE(J3686, ""^[\d\s]+"", """")"),"значение показателя за год")</f>
        <v>значение показателя за год</v>
      </c>
      <c r="L3686" s="16">
        <f t="shared" si="18"/>
        <v>2</v>
      </c>
      <c r="M3686" s="13" t="s">
        <v>32</v>
      </c>
      <c r="N3686" s="13" t="str">
        <f>IFERROR(__xludf.DUMMYFUNCTION("REGEXEXTRACT(M3686, "" (.+)$"")"),"сельское население")</f>
        <v>сельское население</v>
      </c>
      <c r="O3686" s="18">
        <v>666.0</v>
      </c>
      <c r="P3686" s="18">
        <v>670.0</v>
      </c>
      <c r="Q3686" s="18">
        <v>691.0</v>
      </c>
      <c r="R3686" s="18">
        <v>646.0</v>
      </c>
      <c r="S3686" s="18">
        <v>587.0</v>
      </c>
      <c r="T3686" s="18">
        <v>562.0</v>
      </c>
      <c r="U3686" s="18">
        <v>571.0</v>
      </c>
      <c r="V3686" s="18">
        <v>659.0</v>
      </c>
      <c r="W3686" s="18">
        <v>691.0</v>
      </c>
      <c r="X3686" s="18">
        <v>580.0</v>
      </c>
      <c r="Y3686" s="18">
        <v>603.0</v>
      </c>
      <c r="Z3686" s="19" t="str">
        <f t="shared" si="6"/>
        <v/>
      </c>
      <c r="AA3686" s="19" t="str">
        <f t="shared" si="19"/>
        <v/>
      </c>
      <c r="AB3686" s="19">
        <f t="shared" si="8"/>
        <v>6926</v>
      </c>
      <c r="AC3686" s="19">
        <f t="shared" si="20"/>
        <v>629.6363636</v>
      </c>
      <c r="AD3686" s="19">
        <f t="shared" si="21"/>
        <v>1336.5</v>
      </c>
      <c r="AE3686" s="19" t="str">
        <f t="shared" si="22"/>
        <v>Нет моды</v>
      </c>
      <c r="AF3686" s="19">
        <f t="shared" si="23"/>
        <v>562</v>
      </c>
      <c r="AG3686" s="19">
        <f t="shared" si="24"/>
        <v>691</v>
      </c>
      <c r="AH3686" s="20" t="str">
        <f t="shared" si="14"/>
        <v>Город: 78%; Село: 22%</v>
      </c>
      <c r="AI3686" s="21"/>
      <c r="AJ3686" s="21"/>
      <c r="AK3686" s="21"/>
      <c r="AL3686" s="22">
        <f t="shared" si="25"/>
        <v>1</v>
      </c>
    </row>
    <row r="3687" ht="12.75" customHeight="1">
      <c r="A3687" s="13" t="s">
        <v>215</v>
      </c>
      <c r="B3687" s="13" t="str">
        <f>IFERROR(__xludf.DUMMYFUNCTION("REGEXREPLACE(A3687,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7" s="14" t="str">
        <f t="shared" si="15"/>
        <v>Ямало-Ненецкий автономный округ (Тюменская область)</v>
      </c>
      <c r="D3687" s="3">
        <f t="shared" si="16"/>
        <v>2</v>
      </c>
      <c r="E3687" s="15" t="s">
        <v>40</v>
      </c>
      <c r="F3687" s="13" t="str">
        <f>IFERROR(__xludf.DUMMYFUNCTION("REGEXEXTRACT(E3687, ""[А-Яа-я].*"")"),"Злокачественные новообразования")</f>
        <v>Злокачественные новообразования</v>
      </c>
      <c r="G3687" s="16">
        <f t="shared" si="17"/>
        <v>2</v>
      </c>
      <c r="H3687" s="13" t="s">
        <v>28</v>
      </c>
      <c r="I3687" s="13" t="str">
        <f>IFERROR(__xludf.DUMMYFUNCTION("REGEXREPLACE(H3687, "".*\s"", """")"),"человек")</f>
        <v>человек</v>
      </c>
      <c r="J3687" s="13" t="s">
        <v>29</v>
      </c>
      <c r="K3687" s="17" t="str">
        <f>IFERROR(__xludf.DUMMYFUNCTION("REGEXREPLACE(J3687, ""^[\d\s]+"", """")"),"значение показателя за год")</f>
        <v>значение показателя за год</v>
      </c>
      <c r="L3687" s="16">
        <f t="shared" si="18"/>
        <v>2</v>
      </c>
      <c r="M3687" s="13" t="s">
        <v>30</v>
      </c>
      <c r="N3687" s="13" t="str">
        <f>IFERROR(__xludf.DUMMYFUNCTION("REGEXEXTRACT(M3687, "" (.+)$"")"),"все население")</f>
        <v>все население</v>
      </c>
      <c r="O3687" s="18">
        <v>397.0</v>
      </c>
      <c r="P3687" s="18">
        <v>447.0</v>
      </c>
      <c r="Q3687" s="18">
        <v>518.0</v>
      </c>
      <c r="R3687" s="18">
        <v>504.0</v>
      </c>
      <c r="S3687" s="18">
        <v>472.0</v>
      </c>
      <c r="T3687" s="18">
        <v>461.0</v>
      </c>
      <c r="U3687" s="18">
        <v>500.0</v>
      </c>
      <c r="V3687" s="18">
        <v>501.0</v>
      </c>
      <c r="W3687" s="18">
        <v>457.0</v>
      </c>
      <c r="X3687" s="18">
        <v>503.0</v>
      </c>
      <c r="Y3687" s="18">
        <v>535.0</v>
      </c>
      <c r="Z3687" s="19">
        <f t="shared" si="6"/>
        <v>5295</v>
      </c>
      <c r="AA3687" s="19" t="str">
        <f t="shared" si="19"/>
        <v/>
      </c>
      <c r="AB3687" s="19" t="str">
        <f t="shared" si="8"/>
        <v/>
      </c>
      <c r="AC3687" s="19">
        <f t="shared" si="20"/>
        <v>481.3636364</v>
      </c>
      <c r="AD3687" s="19">
        <f t="shared" si="21"/>
        <v>548.5</v>
      </c>
      <c r="AE3687" s="19" t="str">
        <f t="shared" si="22"/>
        <v>Нет моды</v>
      </c>
      <c r="AF3687" s="19">
        <f t="shared" si="23"/>
        <v>397</v>
      </c>
      <c r="AG3687" s="19">
        <f t="shared" si="24"/>
        <v>535</v>
      </c>
      <c r="AH3687" s="20" t="str">
        <f t="shared" si="14"/>
        <v/>
      </c>
      <c r="AI3687" s="21"/>
      <c r="AJ3687" s="21"/>
      <c r="AK3687" s="21"/>
      <c r="AL3687" s="22">
        <f t="shared" si="25"/>
        <v>1</v>
      </c>
    </row>
    <row r="3688" ht="12.75" customHeight="1">
      <c r="A3688" s="13" t="s">
        <v>215</v>
      </c>
      <c r="B3688" s="13" t="str">
        <f>IFERROR(__xludf.DUMMYFUNCTION("REGEXREPLACE(A3688,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8" s="14" t="str">
        <f t="shared" si="15"/>
        <v>Ямало-Ненецкий автономный округ (Тюменская область)</v>
      </c>
      <c r="D3688" s="3">
        <f t="shared" si="16"/>
        <v>2</v>
      </c>
      <c r="E3688" s="15" t="s">
        <v>40</v>
      </c>
      <c r="F3688" s="13" t="str">
        <f>IFERROR(__xludf.DUMMYFUNCTION("REGEXEXTRACT(E3688, ""[А-Яа-я].*"")"),"Злокачественные новообразования")</f>
        <v>Злокачественные новообразования</v>
      </c>
      <c r="G3688" s="16">
        <f t="shared" si="17"/>
        <v>2</v>
      </c>
      <c r="H3688" s="13" t="s">
        <v>28</v>
      </c>
      <c r="I3688" s="13" t="str">
        <f>IFERROR(__xludf.DUMMYFUNCTION("REGEXREPLACE(H3688, "".*\s"", """")"),"человек")</f>
        <v>человек</v>
      </c>
      <c r="J3688" s="13" t="s">
        <v>29</v>
      </c>
      <c r="K3688" s="17" t="str">
        <f>IFERROR(__xludf.DUMMYFUNCTION("REGEXREPLACE(J3688, ""^[\d\s]+"", """")"),"значение показателя за год")</f>
        <v>значение показателя за год</v>
      </c>
      <c r="L3688" s="16">
        <f t="shared" si="18"/>
        <v>2</v>
      </c>
      <c r="M3688" s="13" t="s">
        <v>31</v>
      </c>
      <c r="N3688" s="13" t="str">
        <f>IFERROR(__xludf.DUMMYFUNCTION("REGEXEXTRACT(M3688, "" (.+)$"")"),"городское население")</f>
        <v>городское население</v>
      </c>
      <c r="O3688" s="18">
        <v>328.0</v>
      </c>
      <c r="P3688" s="18">
        <v>363.0</v>
      </c>
      <c r="Q3688" s="18">
        <v>427.0</v>
      </c>
      <c r="R3688" s="18">
        <v>414.0</v>
      </c>
      <c r="S3688" s="18">
        <v>387.0</v>
      </c>
      <c r="T3688" s="18">
        <v>395.0</v>
      </c>
      <c r="U3688" s="18">
        <v>429.0</v>
      </c>
      <c r="V3688" s="18">
        <v>419.0</v>
      </c>
      <c r="W3688" s="18">
        <v>383.0</v>
      </c>
      <c r="X3688" s="18">
        <v>428.0</v>
      </c>
      <c r="Y3688" s="18">
        <v>455.0</v>
      </c>
      <c r="Z3688" s="19" t="str">
        <f t="shared" si="6"/>
        <v/>
      </c>
      <c r="AA3688" s="19">
        <f t="shared" si="19"/>
        <v>4428</v>
      </c>
      <c r="AB3688" s="19" t="str">
        <f t="shared" si="8"/>
        <v/>
      </c>
      <c r="AC3688" s="19">
        <f t="shared" si="20"/>
        <v>402.5454545</v>
      </c>
      <c r="AD3688" s="19">
        <f t="shared" si="21"/>
        <v>438</v>
      </c>
      <c r="AE3688" s="19" t="str">
        <f t="shared" si="22"/>
        <v>Нет моды</v>
      </c>
      <c r="AF3688" s="19">
        <f t="shared" si="23"/>
        <v>328</v>
      </c>
      <c r="AG3688" s="19">
        <f t="shared" si="24"/>
        <v>455</v>
      </c>
      <c r="AH3688" s="20" t="str">
        <f t="shared" si="14"/>
        <v/>
      </c>
      <c r="AI3688" s="21"/>
      <c r="AJ3688" s="21"/>
      <c r="AK3688" s="21"/>
      <c r="AL3688" s="22">
        <f t="shared" si="25"/>
        <v>1</v>
      </c>
    </row>
    <row r="3689" ht="12.75" customHeight="1">
      <c r="A3689" s="13" t="s">
        <v>215</v>
      </c>
      <c r="B3689" s="13" t="str">
        <f>IFERROR(__xludf.DUMMYFUNCTION("REGEXREPLACE(A3689,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89" s="14" t="str">
        <f t="shared" si="15"/>
        <v>Ямало-Ненецкий автономный округ (Тюменская область)</v>
      </c>
      <c r="D3689" s="3">
        <f t="shared" si="16"/>
        <v>2</v>
      </c>
      <c r="E3689" s="15" t="s">
        <v>40</v>
      </c>
      <c r="F3689" s="13" t="str">
        <f>IFERROR(__xludf.DUMMYFUNCTION("REGEXEXTRACT(E3689, ""[А-Яа-я].*"")"),"Злокачественные новообразования")</f>
        <v>Злокачественные новообразования</v>
      </c>
      <c r="G3689" s="16">
        <f t="shared" si="17"/>
        <v>2</v>
      </c>
      <c r="H3689" s="13" t="s">
        <v>28</v>
      </c>
      <c r="I3689" s="13" t="str">
        <f>IFERROR(__xludf.DUMMYFUNCTION("REGEXREPLACE(H3689, "".*\s"", """")"),"человек")</f>
        <v>человек</v>
      </c>
      <c r="J3689" s="13" t="s">
        <v>29</v>
      </c>
      <c r="K3689" s="17" t="str">
        <f>IFERROR(__xludf.DUMMYFUNCTION("REGEXREPLACE(J3689, ""^[\d\s]+"", """")"),"значение показателя за год")</f>
        <v>значение показателя за год</v>
      </c>
      <c r="L3689" s="16">
        <f t="shared" si="18"/>
        <v>2</v>
      </c>
      <c r="M3689" s="13" t="s">
        <v>32</v>
      </c>
      <c r="N3689" s="13" t="str">
        <f>IFERROR(__xludf.DUMMYFUNCTION("REGEXEXTRACT(M3689, "" (.+)$"")"),"сельское население")</f>
        <v>сельское население</v>
      </c>
      <c r="O3689" s="18">
        <v>69.0</v>
      </c>
      <c r="P3689" s="18">
        <v>84.0</v>
      </c>
      <c r="Q3689" s="18">
        <v>91.0</v>
      </c>
      <c r="R3689" s="18">
        <v>90.0</v>
      </c>
      <c r="S3689" s="18">
        <v>85.0</v>
      </c>
      <c r="T3689" s="18">
        <v>66.0</v>
      </c>
      <c r="U3689" s="18">
        <v>71.0</v>
      </c>
      <c r="V3689" s="18">
        <v>82.0</v>
      </c>
      <c r="W3689" s="18">
        <v>74.0</v>
      </c>
      <c r="X3689" s="18">
        <v>75.0</v>
      </c>
      <c r="Y3689" s="18">
        <v>80.0</v>
      </c>
      <c r="Z3689" s="19" t="str">
        <f t="shared" si="6"/>
        <v/>
      </c>
      <c r="AA3689" s="19" t="str">
        <f t="shared" si="19"/>
        <v/>
      </c>
      <c r="AB3689" s="19">
        <f t="shared" si="8"/>
        <v>867</v>
      </c>
      <c r="AC3689" s="19">
        <f t="shared" si="20"/>
        <v>78.81818182</v>
      </c>
      <c r="AD3689" s="19">
        <f t="shared" si="21"/>
        <v>209.5</v>
      </c>
      <c r="AE3689" s="19" t="str">
        <f t="shared" si="22"/>
        <v>Нет моды</v>
      </c>
      <c r="AF3689" s="19">
        <f t="shared" si="23"/>
        <v>66</v>
      </c>
      <c r="AG3689" s="19">
        <f t="shared" si="24"/>
        <v>91</v>
      </c>
      <c r="AH3689" s="20" t="str">
        <f t="shared" si="14"/>
        <v>Город: 84%; Село: 16%</v>
      </c>
      <c r="AI3689" s="21"/>
      <c r="AJ3689" s="21"/>
      <c r="AK3689" s="21"/>
      <c r="AL3689" s="22">
        <f t="shared" si="25"/>
        <v>1</v>
      </c>
    </row>
    <row r="3690" ht="12.75" customHeight="1">
      <c r="A3690" s="13" t="s">
        <v>215</v>
      </c>
      <c r="B3690" s="13" t="str">
        <f>IFERROR(__xludf.DUMMYFUNCTION("REGEXREPLACE(A3690,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0" s="14" t="str">
        <f t="shared" si="15"/>
        <v>Ямало-Ненецкий автономный округ (Тюменская область)</v>
      </c>
      <c r="D3690" s="3">
        <f t="shared" si="16"/>
        <v>2</v>
      </c>
      <c r="E3690" s="15" t="s">
        <v>41</v>
      </c>
      <c r="F3690" s="13" t="str">
        <f>IFERROR(__xludf.DUMMYFUNCTION("REGEXEXTRACT(E3690, ""[А-Яа-я].*"")"),"Инфекционные и паразитарные болезни")</f>
        <v>Инфекционные и паразитарные болезни</v>
      </c>
      <c r="G3690" s="16">
        <f t="shared" si="17"/>
        <v>2</v>
      </c>
      <c r="H3690" s="13" t="s">
        <v>28</v>
      </c>
      <c r="I3690" s="13" t="str">
        <f>IFERROR(__xludf.DUMMYFUNCTION("REGEXREPLACE(H3690, "".*\s"", """")"),"человек")</f>
        <v>человек</v>
      </c>
      <c r="J3690" s="13" t="s">
        <v>29</v>
      </c>
      <c r="K3690" s="17" t="str">
        <f>IFERROR(__xludf.DUMMYFUNCTION("REGEXREPLACE(J3690, ""^[\d\s]+"", """")"),"значение показателя за год")</f>
        <v>значение показателя за год</v>
      </c>
      <c r="L3690" s="16">
        <f t="shared" si="18"/>
        <v>2</v>
      </c>
      <c r="M3690" s="13" t="s">
        <v>30</v>
      </c>
      <c r="N3690" s="13" t="str">
        <f>IFERROR(__xludf.DUMMYFUNCTION("REGEXEXTRACT(M3690, "" (.+)$"")"),"все население")</f>
        <v>все население</v>
      </c>
      <c r="O3690" s="18">
        <v>69.0</v>
      </c>
      <c r="P3690" s="18">
        <v>63.0</v>
      </c>
      <c r="Q3690" s="18">
        <v>104.0</v>
      </c>
      <c r="R3690" s="18">
        <v>83.0</v>
      </c>
      <c r="S3690" s="18">
        <v>83.0</v>
      </c>
      <c r="T3690" s="18">
        <v>81.0</v>
      </c>
      <c r="U3690" s="18">
        <v>92.0</v>
      </c>
      <c r="V3690" s="18">
        <v>81.0</v>
      </c>
      <c r="W3690" s="18">
        <v>70.0</v>
      </c>
      <c r="X3690" s="18">
        <v>52.0</v>
      </c>
      <c r="Y3690" s="18">
        <v>80.0</v>
      </c>
      <c r="Z3690" s="19">
        <f t="shared" si="6"/>
        <v>858</v>
      </c>
      <c r="AA3690" s="19" t="str">
        <f t="shared" si="19"/>
        <v/>
      </c>
      <c r="AB3690" s="19" t="str">
        <f t="shared" si="8"/>
        <v/>
      </c>
      <c r="AC3690" s="19">
        <f t="shared" si="20"/>
        <v>78</v>
      </c>
      <c r="AD3690" s="19">
        <f t="shared" si="21"/>
        <v>80.5</v>
      </c>
      <c r="AE3690" s="19" t="str">
        <f t="shared" si="22"/>
        <v>Нет моды</v>
      </c>
      <c r="AF3690" s="19">
        <f t="shared" si="23"/>
        <v>52</v>
      </c>
      <c r="AG3690" s="19">
        <f t="shared" si="24"/>
        <v>104</v>
      </c>
      <c r="AH3690" s="20" t="str">
        <f t="shared" si="14"/>
        <v/>
      </c>
      <c r="AI3690" s="21"/>
      <c r="AJ3690" s="21"/>
      <c r="AK3690" s="21"/>
      <c r="AL3690" s="22">
        <f t="shared" si="25"/>
        <v>1</v>
      </c>
    </row>
    <row r="3691" ht="12.75" customHeight="1">
      <c r="A3691" s="13" t="s">
        <v>215</v>
      </c>
      <c r="B3691" s="13" t="str">
        <f>IFERROR(__xludf.DUMMYFUNCTION("REGEXREPLACE(A3691,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1" s="14" t="str">
        <f t="shared" si="15"/>
        <v>Ямало-Ненецкий автономный округ (Тюменская область)</v>
      </c>
      <c r="D3691" s="3">
        <f t="shared" si="16"/>
        <v>2</v>
      </c>
      <c r="E3691" s="15" t="s">
        <v>41</v>
      </c>
      <c r="F3691" s="13" t="str">
        <f>IFERROR(__xludf.DUMMYFUNCTION("REGEXEXTRACT(E3691, ""[А-Яа-я].*"")"),"Инфекционные и паразитарные болезни")</f>
        <v>Инфекционные и паразитарные болезни</v>
      </c>
      <c r="G3691" s="16">
        <f t="shared" si="17"/>
        <v>2</v>
      </c>
      <c r="H3691" s="13" t="s">
        <v>28</v>
      </c>
      <c r="I3691" s="13" t="str">
        <f>IFERROR(__xludf.DUMMYFUNCTION("REGEXREPLACE(H3691, "".*\s"", """")"),"человек")</f>
        <v>человек</v>
      </c>
      <c r="J3691" s="13" t="s">
        <v>29</v>
      </c>
      <c r="K3691" s="17" t="str">
        <f>IFERROR(__xludf.DUMMYFUNCTION("REGEXREPLACE(J3691, ""^[\d\s]+"", """")"),"значение показателя за год")</f>
        <v>значение показателя за год</v>
      </c>
      <c r="L3691" s="16">
        <f t="shared" si="18"/>
        <v>2</v>
      </c>
      <c r="M3691" s="13" t="s">
        <v>31</v>
      </c>
      <c r="N3691" s="13" t="str">
        <f>IFERROR(__xludf.DUMMYFUNCTION("REGEXEXTRACT(M3691, "" (.+)$"")"),"городское население")</f>
        <v>городское население</v>
      </c>
      <c r="O3691" s="18">
        <v>52.0</v>
      </c>
      <c r="P3691" s="18">
        <v>52.0</v>
      </c>
      <c r="Q3691" s="18">
        <v>81.0</v>
      </c>
      <c r="R3691" s="18">
        <v>62.0</v>
      </c>
      <c r="S3691" s="18">
        <v>71.0</v>
      </c>
      <c r="T3691" s="18">
        <v>55.0</v>
      </c>
      <c r="U3691" s="18">
        <v>69.0</v>
      </c>
      <c r="V3691" s="18">
        <v>62.0</v>
      </c>
      <c r="W3691" s="18">
        <v>57.0</v>
      </c>
      <c r="X3691" s="18">
        <v>42.0</v>
      </c>
      <c r="Y3691" s="18">
        <v>56.0</v>
      </c>
      <c r="Z3691" s="19" t="str">
        <f t="shared" si="6"/>
        <v/>
      </c>
      <c r="AA3691" s="19">
        <f t="shared" si="19"/>
        <v>659</v>
      </c>
      <c r="AB3691" s="19" t="str">
        <f t="shared" si="8"/>
        <v/>
      </c>
      <c r="AC3691" s="19">
        <f t="shared" si="20"/>
        <v>59.90909091</v>
      </c>
      <c r="AD3691" s="19">
        <f t="shared" si="21"/>
        <v>69</v>
      </c>
      <c r="AE3691" s="19" t="str">
        <f t="shared" si="22"/>
        <v>Нет моды</v>
      </c>
      <c r="AF3691" s="19">
        <f t="shared" si="23"/>
        <v>42</v>
      </c>
      <c r="AG3691" s="19">
        <f t="shared" si="24"/>
        <v>81</v>
      </c>
      <c r="AH3691" s="20" t="str">
        <f t="shared" si="14"/>
        <v/>
      </c>
      <c r="AI3691" s="21"/>
      <c r="AJ3691" s="21"/>
      <c r="AK3691" s="21"/>
      <c r="AL3691" s="22">
        <f t="shared" si="25"/>
        <v>1</v>
      </c>
    </row>
    <row r="3692" ht="12.75" customHeight="1">
      <c r="A3692" s="13" t="s">
        <v>215</v>
      </c>
      <c r="B3692" s="13" t="str">
        <f>IFERROR(__xludf.DUMMYFUNCTION("REGEXREPLACE(A3692,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2" s="14" t="str">
        <f t="shared" si="15"/>
        <v>Ямало-Ненецкий автономный округ (Тюменская область)</v>
      </c>
      <c r="D3692" s="3">
        <f t="shared" si="16"/>
        <v>2</v>
      </c>
      <c r="E3692" s="15" t="s">
        <v>41</v>
      </c>
      <c r="F3692" s="13" t="str">
        <f>IFERROR(__xludf.DUMMYFUNCTION("REGEXEXTRACT(E3692, ""[А-Яа-я].*"")"),"Инфекционные и паразитарные болезни")</f>
        <v>Инфекционные и паразитарные болезни</v>
      </c>
      <c r="G3692" s="16">
        <f t="shared" si="17"/>
        <v>2</v>
      </c>
      <c r="H3692" s="13" t="s">
        <v>28</v>
      </c>
      <c r="I3692" s="13" t="str">
        <f>IFERROR(__xludf.DUMMYFUNCTION("REGEXREPLACE(H3692, "".*\s"", """")"),"человек")</f>
        <v>человек</v>
      </c>
      <c r="J3692" s="13" t="s">
        <v>29</v>
      </c>
      <c r="K3692" s="17" t="str">
        <f>IFERROR(__xludf.DUMMYFUNCTION("REGEXREPLACE(J3692, ""^[\d\s]+"", """")"),"значение показателя за год")</f>
        <v>значение показателя за год</v>
      </c>
      <c r="L3692" s="16">
        <f t="shared" si="18"/>
        <v>2</v>
      </c>
      <c r="M3692" s="13" t="s">
        <v>32</v>
      </c>
      <c r="N3692" s="13" t="str">
        <f>IFERROR(__xludf.DUMMYFUNCTION("REGEXEXTRACT(M3692, "" (.+)$"")"),"сельское население")</f>
        <v>сельское население</v>
      </c>
      <c r="O3692" s="18">
        <v>17.0</v>
      </c>
      <c r="P3692" s="18">
        <v>11.0</v>
      </c>
      <c r="Q3692" s="18">
        <v>23.0</v>
      </c>
      <c r="R3692" s="18">
        <v>21.0</v>
      </c>
      <c r="S3692" s="18">
        <v>12.0</v>
      </c>
      <c r="T3692" s="18">
        <v>26.0</v>
      </c>
      <c r="U3692" s="18">
        <v>23.0</v>
      </c>
      <c r="V3692" s="18">
        <v>19.0</v>
      </c>
      <c r="W3692" s="18">
        <v>13.0</v>
      </c>
      <c r="X3692" s="18">
        <v>10.0</v>
      </c>
      <c r="Y3692" s="18">
        <v>24.0</v>
      </c>
      <c r="Z3692" s="19" t="str">
        <f t="shared" si="6"/>
        <v/>
      </c>
      <c r="AA3692" s="19" t="str">
        <f t="shared" si="19"/>
        <v/>
      </c>
      <c r="AB3692" s="19">
        <f t="shared" si="8"/>
        <v>199</v>
      </c>
      <c r="AC3692" s="19">
        <f t="shared" si="20"/>
        <v>18.09090909</v>
      </c>
      <c r="AD3692" s="19">
        <f t="shared" si="21"/>
        <v>34</v>
      </c>
      <c r="AE3692" s="19" t="str">
        <f t="shared" si="22"/>
        <v>Нет моды</v>
      </c>
      <c r="AF3692" s="19">
        <f t="shared" si="23"/>
        <v>10</v>
      </c>
      <c r="AG3692" s="19">
        <f t="shared" si="24"/>
        <v>26</v>
      </c>
      <c r="AH3692" s="20" t="str">
        <f t="shared" si="14"/>
        <v>Город: 77%; Село: 23%</v>
      </c>
      <c r="AI3692" s="21"/>
      <c r="AJ3692" s="21"/>
      <c r="AK3692" s="21"/>
      <c r="AL3692" s="22">
        <f t="shared" si="25"/>
        <v>1</v>
      </c>
    </row>
    <row r="3693" ht="12.75" customHeight="1">
      <c r="A3693" s="13" t="s">
        <v>215</v>
      </c>
      <c r="B3693" s="13" t="str">
        <f>IFERROR(__xludf.DUMMYFUNCTION("REGEXREPLACE(A3693,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3" s="14" t="str">
        <f t="shared" si="15"/>
        <v>Ямало-Ненецкий автономный округ (Тюменская область)</v>
      </c>
      <c r="D3693" s="3">
        <f t="shared" si="16"/>
        <v>2</v>
      </c>
      <c r="E3693" s="15" t="s">
        <v>42</v>
      </c>
      <c r="F3693" s="13" t="str">
        <f>IFERROR(__xludf.DUMMYFUNCTION("REGEXEXTRACT(E3693, ""[А-Яа-я].*"")"),"Ишемическая болезнь сердца")</f>
        <v>Ишемическая болезнь сердца</v>
      </c>
      <c r="G3693" s="16">
        <f t="shared" si="17"/>
        <v>2</v>
      </c>
      <c r="H3693" s="13" t="s">
        <v>28</v>
      </c>
      <c r="I3693" s="13" t="str">
        <f>IFERROR(__xludf.DUMMYFUNCTION("REGEXREPLACE(H3693, "".*\s"", """")"),"человек")</f>
        <v>человек</v>
      </c>
      <c r="J3693" s="13" t="s">
        <v>29</v>
      </c>
      <c r="K3693" s="17" t="str">
        <f>IFERROR(__xludf.DUMMYFUNCTION("REGEXREPLACE(J3693, ""^[\d\s]+"", """")"),"значение показателя за год")</f>
        <v>значение показателя за год</v>
      </c>
      <c r="L3693" s="16">
        <f t="shared" si="18"/>
        <v>2</v>
      </c>
      <c r="M3693" s="13" t="s">
        <v>30</v>
      </c>
      <c r="N3693" s="13" t="str">
        <f>IFERROR(__xludf.DUMMYFUNCTION("REGEXEXTRACT(M3693, "" (.+)$"")"),"все население")</f>
        <v>все население</v>
      </c>
      <c r="O3693" s="18">
        <v>659.0</v>
      </c>
      <c r="P3693" s="18">
        <v>609.0</v>
      </c>
      <c r="Q3693" s="18">
        <v>587.0</v>
      </c>
      <c r="R3693" s="18">
        <v>564.0</v>
      </c>
      <c r="S3693" s="18">
        <v>599.0</v>
      </c>
      <c r="T3693" s="18">
        <v>602.0</v>
      </c>
      <c r="U3693" s="18">
        <v>550.0</v>
      </c>
      <c r="V3693" s="18">
        <v>707.0</v>
      </c>
      <c r="W3693" s="18">
        <v>681.0</v>
      </c>
      <c r="X3693" s="18">
        <v>646.0</v>
      </c>
      <c r="Y3693" s="18">
        <v>556.0</v>
      </c>
      <c r="Z3693" s="19">
        <f t="shared" si="6"/>
        <v>6760</v>
      </c>
      <c r="AA3693" s="19" t="str">
        <f t="shared" si="19"/>
        <v/>
      </c>
      <c r="AB3693" s="19" t="str">
        <f t="shared" si="8"/>
        <v/>
      </c>
      <c r="AC3693" s="19">
        <f t="shared" si="20"/>
        <v>614.5454545</v>
      </c>
      <c r="AD3693" s="19">
        <f t="shared" si="21"/>
        <v>288</v>
      </c>
      <c r="AE3693" s="19" t="str">
        <f t="shared" si="22"/>
        <v>Нет моды</v>
      </c>
      <c r="AF3693" s="19">
        <f t="shared" si="23"/>
        <v>550</v>
      </c>
      <c r="AG3693" s="19">
        <f t="shared" si="24"/>
        <v>707</v>
      </c>
      <c r="AH3693" s="20" t="str">
        <f t="shared" si="14"/>
        <v/>
      </c>
      <c r="AI3693" s="21"/>
      <c r="AJ3693" s="21"/>
      <c r="AK3693" s="21"/>
      <c r="AL3693" s="22">
        <f t="shared" si="25"/>
        <v>1</v>
      </c>
    </row>
    <row r="3694" ht="12.75" customHeight="1">
      <c r="A3694" s="13" t="s">
        <v>215</v>
      </c>
      <c r="B3694" s="13" t="str">
        <f>IFERROR(__xludf.DUMMYFUNCTION("REGEXREPLACE(A3694,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4" s="14" t="str">
        <f t="shared" si="15"/>
        <v>Ямало-Ненецкий автономный округ (Тюменская область)</v>
      </c>
      <c r="D3694" s="3">
        <f t="shared" si="16"/>
        <v>2</v>
      </c>
      <c r="E3694" s="15" t="s">
        <v>42</v>
      </c>
      <c r="F3694" s="13" t="str">
        <f>IFERROR(__xludf.DUMMYFUNCTION("REGEXEXTRACT(E3694, ""[А-Яа-я].*"")"),"Ишемическая болезнь сердца")</f>
        <v>Ишемическая болезнь сердца</v>
      </c>
      <c r="G3694" s="16">
        <f t="shared" si="17"/>
        <v>2</v>
      </c>
      <c r="H3694" s="13" t="s">
        <v>28</v>
      </c>
      <c r="I3694" s="13" t="str">
        <f>IFERROR(__xludf.DUMMYFUNCTION("REGEXREPLACE(H3694, "".*\s"", """")"),"человек")</f>
        <v>человек</v>
      </c>
      <c r="J3694" s="13" t="s">
        <v>29</v>
      </c>
      <c r="K3694" s="17" t="str">
        <f>IFERROR(__xludf.DUMMYFUNCTION("REGEXREPLACE(J3694, ""^[\d\s]+"", """")"),"значение показателя за год")</f>
        <v>значение показателя за год</v>
      </c>
      <c r="L3694" s="16">
        <f t="shared" si="18"/>
        <v>2</v>
      </c>
      <c r="M3694" s="13" t="s">
        <v>31</v>
      </c>
      <c r="N3694" s="13" t="str">
        <f>IFERROR(__xludf.DUMMYFUNCTION("REGEXEXTRACT(M3694, "" (.+)$"")"),"городское население")</f>
        <v>городское население</v>
      </c>
      <c r="O3694" s="18">
        <v>513.0</v>
      </c>
      <c r="P3694" s="18">
        <v>474.0</v>
      </c>
      <c r="Q3694" s="18">
        <v>447.0</v>
      </c>
      <c r="R3694" s="18">
        <v>448.0</v>
      </c>
      <c r="S3694" s="18">
        <v>479.0</v>
      </c>
      <c r="T3694" s="18">
        <v>489.0</v>
      </c>
      <c r="U3694" s="18">
        <v>434.0</v>
      </c>
      <c r="V3694" s="18">
        <v>563.0</v>
      </c>
      <c r="W3694" s="18">
        <v>556.0</v>
      </c>
      <c r="X3694" s="18">
        <v>532.0</v>
      </c>
      <c r="Y3694" s="18">
        <v>431.0</v>
      </c>
      <c r="Z3694" s="19" t="str">
        <f t="shared" si="6"/>
        <v/>
      </c>
      <c r="AA3694" s="19">
        <f t="shared" si="19"/>
        <v>5366</v>
      </c>
      <c r="AB3694" s="19" t="str">
        <f t="shared" si="8"/>
        <v/>
      </c>
      <c r="AC3694" s="19">
        <f t="shared" si="20"/>
        <v>487.8181818</v>
      </c>
      <c r="AD3694" s="19">
        <f t="shared" si="21"/>
        <v>556</v>
      </c>
      <c r="AE3694" s="19" t="str">
        <f t="shared" si="22"/>
        <v>Нет моды</v>
      </c>
      <c r="AF3694" s="19">
        <f t="shared" si="23"/>
        <v>431</v>
      </c>
      <c r="AG3694" s="19">
        <f t="shared" si="24"/>
        <v>563</v>
      </c>
      <c r="AH3694" s="20" t="str">
        <f t="shared" si="14"/>
        <v/>
      </c>
      <c r="AI3694" s="21"/>
      <c r="AJ3694" s="21"/>
      <c r="AK3694" s="21"/>
      <c r="AL3694" s="22">
        <f t="shared" si="25"/>
        <v>1</v>
      </c>
    </row>
    <row r="3695" ht="12.75" customHeight="1">
      <c r="A3695" s="13" t="s">
        <v>215</v>
      </c>
      <c r="B3695" s="13" t="str">
        <f>IFERROR(__xludf.DUMMYFUNCTION("REGEXREPLACE(A3695,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5" s="14" t="str">
        <f t="shared" si="15"/>
        <v>Ямало-Ненецкий автономный округ (Тюменская область)</v>
      </c>
      <c r="D3695" s="3">
        <f t="shared" si="16"/>
        <v>2</v>
      </c>
      <c r="E3695" s="15" t="s">
        <v>42</v>
      </c>
      <c r="F3695" s="13" t="str">
        <f>IFERROR(__xludf.DUMMYFUNCTION("REGEXEXTRACT(E3695, ""[А-Яа-я].*"")"),"Ишемическая болезнь сердца")</f>
        <v>Ишемическая болезнь сердца</v>
      </c>
      <c r="G3695" s="16">
        <f t="shared" si="17"/>
        <v>2</v>
      </c>
      <c r="H3695" s="13" t="s">
        <v>28</v>
      </c>
      <c r="I3695" s="13" t="str">
        <f>IFERROR(__xludf.DUMMYFUNCTION("REGEXREPLACE(H3695, "".*\s"", """")"),"человек")</f>
        <v>человек</v>
      </c>
      <c r="J3695" s="13" t="s">
        <v>29</v>
      </c>
      <c r="K3695" s="17" t="str">
        <f>IFERROR(__xludf.DUMMYFUNCTION("REGEXREPLACE(J3695, ""^[\d\s]+"", """")"),"значение показателя за год")</f>
        <v>значение показателя за год</v>
      </c>
      <c r="L3695" s="16">
        <f t="shared" si="18"/>
        <v>2</v>
      </c>
      <c r="M3695" s="13" t="s">
        <v>32</v>
      </c>
      <c r="N3695" s="13" t="str">
        <f>IFERROR(__xludf.DUMMYFUNCTION("REGEXEXTRACT(M3695, "" (.+)$"")"),"сельское население")</f>
        <v>сельское население</v>
      </c>
      <c r="O3695" s="18">
        <v>146.0</v>
      </c>
      <c r="P3695" s="18">
        <v>135.0</v>
      </c>
      <c r="Q3695" s="18">
        <v>140.0</v>
      </c>
      <c r="R3695" s="18">
        <v>116.0</v>
      </c>
      <c r="S3695" s="18">
        <v>120.0</v>
      </c>
      <c r="T3695" s="18">
        <v>113.0</v>
      </c>
      <c r="U3695" s="18">
        <v>116.0</v>
      </c>
      <c r="V3695" s="18">
        <v>144.0</v>
      </c>
      <c r="W3695" s="18">
        <v>125.0</v>
      </c>
      <c r="X3695" s="18">
        <v>114.0</v>
      </c>
      <c r="Y3695" s="18">
        <v>125.0</v>
      </c>
      <c r="Z3695" s="19" t="str">
        <f t="shared" si="6"/>
        <v/>
      </c>
      <c r="AA3695" s="19" t="str">
        <f t="shared" si="19"/>
        <v/>
      </c>
      <c r="AB3695" s="19">
        <f t="shared" si="8"/>
        <v>1394</v>
      </c>
      <c r="AC3695" s="19">
        <f t="shared" si="20"/>
        <v>126.7272727</v>
      </c>
      <c r="AD3695" s="19">
        <f t="shared" si="21"/>
        <v>288.5</v>
      </c>
      <c r="AE3695" s="19" t="str">
        <f t="shared" si="22"/>
        <v>Нет моды</v>
      </c>
      <c r="AF3695" s="19">
        <f t="shared" si="23"/>
        <v>113</v>
      </c>
      <c r="AG3695" s="19">
        <f t="shared" si="24"/>
        <v>146</v>
      </c>
      <c r="AH3695" s="20" t="str">
        <f t="shared" si="14"/>
        <v>Город: 79%; Село: 21%</v>
      </c>
      <c r="AI3695" s="21"/>
      <c r="AJ3695" s="21"/>
      <c r="AK3695" s="21"/>
      <c r="AL3695" s="22">
        <f t="shared" si="25"/>
        <v>1</v>
      </c>
    </row>
    <row r="3696" ht="12.75" customHeight="1">
      <c r="A3696" s="13" t="s">
        <v>215</v>
      </c>
      <c r="B3696" s="13" t="str">
        <f>IFERROR(__xludf.DUMMYFUNCTION("REGEXREPLACE(A3696,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6" s="14" t="str">
        <f t="shared" si="15"/>
        <v>Ямало-Ненецкий автономный округ (Тюменская область)</v>
      </c>
      <c r="D3696" s="3">
        <f t="shared" si="16"/>
        <v>2</v>
      </c>
      <c r="E3696" s="15" t="s">
        <v>43</v>
      </c>
      <c r="F3696" s="13" t="str">
        <f>IFERROR(__xludf.DUMMYFUNCTION("REGEXEXTRACT(E3696, ""[А-Яа-я].*"")"),"Новообразования")</f>
        <v>Новообразования</v>
      </c>
      <c r="G3696" s="16">
        <f t="shared" si="17"/>
        <v>2</v>
      </c>
      <c r="H3696" s="13" t="s">
        <v>28</v>
      </c>
      <c r="I3696" s="13" t="str">
        <f>IFERROR(__xludf.DUMMYFUNCTION("REGEXREPLACE(H3696, "".*\s"", """")"),"человек")</f>
        <v>человек</v>
      </c>
      <c r="J3696" s="13" t="s">
        <v>29</v>
      </c>
      <c r="K3696" s="17" t="str">
        <f>IFERROR(__xludf.DUMMYFUNCTION("REGEXREPLACE(J3696, ""^[\d\s]+"", """")"),"значение показателя за год")</f>
        <v>значение показателя за год</v>
      </c>
      <c r="L3696" s="16">
        <f t="shared" si="18"/>
        <v>2</v>
      </c>
      <c r="M3696" s="13" t="s">
        <v>30</v>
      </c>
      <c r="N3696" s="13" t="str">
        <f>IFERROR(__xludf.DUMMYFUNCTION("REGEXEXTRACT(M3696, "" (.+)$"")"),"все население")</f>
        <v>все население</v>
      </c>
      <c r="O3696" s="18">
        <v>407.0</v>
      </c>
      <c r="P3696" s="18">
        <v>456.0</v>
      </c>
      <c r="Q3696" s="18">
        <v>522.0</v>
      </c>
      <c r="R3696" s="18">
        <v>505.0</v>
      </c>
      <c r="S3696" s="18">
        <v>480.0</v>
      </c>
      <c r="T3696" s="18">
        <v>466.0</v>
      </c>
      <c r="U3696" s="18">
        <v>501.0</v>
      </c>
      <c r="V3696" s="18">
        <v>512.0</v>
      </c>
      <c r="W3696" s="18">
        <v>461.0</v>
      </c>
      <c r="X3696" s="18">
        <v>511.0</v>
      </c>
      <c r="Y3696" s="18">
        <v>542.0</v>
      </c>
      <c r="Z3696" s="19">
        <f t="shared" si="6"/>
        <v>5363</v>
      </c>
      <c r="AA3696" s="19" t="str">
        <f t="shared" si="19"/>
        <v/>
      </c>
      <c r="AB3696" s="19" t="str">
        <f t="shared" si="8"/>
        <v/>
      </c>
      <c r="AC3696" s="19">
        <f t="shared" si="20"/>
        <v>487.5454545</v>
      </c>
      <c r="AD3696" s="19">
        <f t="shared" si="21"/>
        <v>276.5</v>
      </c>
      <c r="AE3696" s="19" t="str">
        <f t="shared" si="22"/>
        <v>Нет моды</v>
      </c>
      <c r="AF3696" s="19">
        <f t="shared" si="23"/>
        <v>407</v>
      </c>
      <c r="AG3696" s="19">
        <f t="shared" si="24"/>
        <v>542</v>
      </c>
      <c r="AH3696" s="20" t="str">
        <f t="shared" si="14"/>
        <v/>
      </c>
      <c r="AI3696" s="21"/>
      <c r="AJ3696" s="21"/>
      <c r="AK3696" s="21"/>
      <c r="AL3696" s="22">
        <f t="shared" si="25"/>
        <v>1</v>
      </c>
    </row>
    <row r="3697" ht="12.75" customHeight="1">
      <c r="A3697" s="13" t="s">
        <v>215</v>
      </c>
      <c r="B3697" s="13" t="str">
        <f>IFERROR(__xludf.DUMMYFUNCTION("REGEXREPLACE(A3697,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7" s="14" t="str">
        <f t="shared" si="15"/>
        <v>Ямало-Ненецкий автономный округ (Тюменская область)</v>
      </c>
      <c r="D3697" s="3">
        <f t="shared" si="16"/>
        <v>2</v>
      </c>
      <c r="E3697" s="15" t="s">
        <v>43</v>
      </c>
      <c r="F3697" s="13" t="str">
        <f>IFERROR(__xludf.DUMMYFUNCTION("REGEXEXTRACT(E3697, ""[А-Яа-я].*"")"),"Новообразования")</f>
        <v>Новообразования</v>
      </c>
      <c r="G3697" s="16">
        <f t="shared" si="17"/>
        <v>2</v>
      </c>
      <c r="H3697" s="13" t="s">
        <v>28</v>
      </c>
      <c r="I3697" s="13" t="str">
        <f>IFERROR(__xludf.DUMMYFUNCTION("REGEXREPLACE(H3697, "".*\s"", """")"),"человек")</f>
        <v>человек</v>
      </c>
      <c r="J3697" s="13" t="s">
        <v>29</v>
      </c>
      <c r="K3697" s="17" t="str">
        <f>IFERROR(__xludf.DUMMYFUNCTION("REGEXREPLACE(J3697, ""^[\d\s]+"", """")"),"значение показателя за год")</f>
        <v>значение показателя за год</v>
      </c>
      <c r="L3697" s="16">
        <f t="shared" si="18"/>
        <v>2</v>
      </c>
      <c r="M3697" s="13" t="s">
        <v>31</v>
      </c>
      <c r="N3697" s="13" t="str">
        <f>IFERROR(__xludf.DUMMYFUNCTION("REGEXEXTRACT(M3697, "" (.+)$"")"),"городское население")</f>
        <v>городское население</v>
      </c>
      <c r="O3697" s="18">
        <v>337.0</v>
      </c>
      <c r="P3697" s="18">
        <v>369.0</v>
      </c>
      <c r="Q3697" s="18">
        <v>430.0</v>
      </c>
      <c r="R3697" s="18">
        <v>415.0</v>
      </c>
      <c r="S3697" s="18">
        <v>395.0</v>
      </c>
      <c r="T3697" s="18">
        <v>399.0</v>
      </c>
      <c r="U3697" s="18">
        <v>430.0</v>
      </c>
      <c r="V3697" s="18">
        <v>428.0</v>
      </c>
      <c r="W3697" s="18">
        <v>387.0</v>
      </c>
      <c r="X3697" s="18">
        <v>435.0</v>
      </c>
      <c r="Y3697" s="18">
        <v>461.0</v>
      </c>
      <c r="Z3697" s="19" t="str">
        <f t="shared" si="6"/>
        <v/>
      </c>
      <c r="AA3697" s="19">
        <f t="shared" si="19"/>
        <v>4486</v>
      </c>
      <c r="AB3697" s="19" t="str">
        <f t="shared" si="8"/>
        <v/>
      </c>
      <c r="AC3697" s="19">
        <f t="shared" si="20"/>
        <v>407.8181818</v>
      </c>
      <c r="AD3697" s="19">
        <f t="shared" si="21"/>
        <v>445.5</v>
      </c>
      <c r="AE3697" s="19" t="str">
        <f t="shared" si="22"/>
        <v>Нет моды</v>
      </c>
      <c r="AF3697" s="19">
        <f t="shared" si="23"/>
        <v>337</v>
      </c>
      <c r="AG3697" s="19">
        <f t="shared" si="24"/>
        <v>461</v>
      </c>
      <c r="AH3697" s="20" t="str">
        <f t="shared" si="14"/>
        <v/>
      </c>
      <c r="AI3697" s="21"/>
      <c r="AJ3697" s="21"/>
      <c r="AK3697" s="21"/>
      <c r="AL3697" s="22">
        <f t="shared" si="25"/>
        <v>1</v>
      </c>
    </row>
    <row r="3698" ht="12.75" customHeight="1">
      <c r="A3698" s="13" t="s">
        <v>215</v>
      </c>
      <c r="B3698" s="13" t="str">
        <f>IFERROR(__xludf.DUMMYFUNCTION("REGEXREPLACE(A3698,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8" s="14" t="str">
        <f t="shared" si="15"/>
        <v>Ямало-Ненецкий автономный округ (Тюменская область)</v>
      </c>
      <c r="D3698" s="3">
        <f t="shared" si="16"/>
        <v>2</v>
      </c>
      <c r="E3698" s="15" t="s">
        <v>43</v>
      </c>
      <c r="F3698" s="13" t="str">
        <f>IFERROR(__xludf.DUMMYFUNCTION("REGEXEXTRACT(E3698, ""[А-Яа-я].*"")"),"Новообразования")</f>
        <v>Новообразования</v>
      </c>
      <c r="G3698" s="16">
        <f t="shared" si="17"/>
        <v>2</v>
      </c>
      <c r="H3698" s="13" t="s">
        <v>28</v>
      </c>
      <c r="I3698" s="13" t="str">
        <f>IFERROR(__xludf.DUMMYFUNCTION("REGEXREPLACE(H3698, "".*\s"", """")"),"человек")</f>
        <v>человек</v>
      </c>
      <c r="J3698" s="13" t="s">
        <v>29</v>
      </c>
      <c r="K3698" s="17" t="str">
        <f>IFERROR(__xludf.DUMMYFUNCTION("REGEXREPLACE(J3698, ""^[\d\s]+"", """")"),"значение показателя за год")</f>
        <v>значение показателя за год</v>
      </c>
      <c r="L3698" s="16">
        <f t="shared" si="18"/>
        <v>2</v>
      </c>
      <c r="M3698" s="13" t="s">
        <v>32</v>
      </c>
      <c r="N3698" s="13" t="str">
        <f>IFERROR(__xludf.DUMMYFUNCTION("REGEXEXTRACT(M3698, "" (.+)$"")"),"сельское население")</f>
        <v>сельское население</v>
      </c>
      <c r="O3698" s="18">
        <v>70.0</v>
      </c>
      <c r="P3698" s="18">
        <v>87.0</v>
      </c>
      <c r="Q3698" s="18">
        <v>92.0</v>
      </c>
      <c r="R3698" s="18">
        <v>90.0</v>
      </c>
      <c r="S3698" s="18">
        <v>85.0</v>
      </c>
      <c r="T3698" s="18">
        <v>67.0</v>
      </c>
      <c r="U3698" s="18">
        <v>71.0</v>
      </c>
      <c r="V3698" s="18">
        <v>84.0</v>
      </c>
      <c r="W3698" s="18">
        <v>74.0</v>
      </c>
      <c r="X3698" s="18">
        <v>76.0</v>
      </c>
      <c r="Y3698" s="18">
        <v>81.0</v>
      </c>
      <c r="Z3698" s="19" t="str">
        <f t="shared" si="6"/>
        <v/>
      </c>
      <c r="AA3698" s="19" t="str">
        <f t="shared" si="19"/>
        <v/>
      </c>
      <c r="AB3698" s="19">
        <f t="shared" si="8"/>
        <v>877</v>
      </c>
      <c r="AC3698" s="19">
        <f t="shared" si="20"/>
        <v>79.72727273</v>
      </c>
      <c r="AD3698" s="19">
        <f t="shared" si="21"/>
        <v>214.5</v>
      </c>
      <c r="AE3698" s="19" t="str">
        <f t="shared" si="22"/>
        <v>Нет моды</v>
      </c>
      <c r="AF3698" s="19">
        <f t="shared" si="23"/>
        <v>67</v>
      </c>
      <c r="AG3698" s="19">
        <f t="shared" si="24"/>
        <v>92</v>
      </c>
      <c r="AH3698" s="20" t="str">
        <f t="shared" si="14"/>
        <v>Город: 84%; Село: 16%</v>
      </c>
      <c r="AI3698" s="21"/>
      <c r="AJ3698" s="21"/>
      <c r="AK3698" s="21"/>
      <c r="AL3698" s="22">
        <f t="shared" si="25"/>
        <v>1</v>
      </c>
    </row>
    <row r="3699" ht="12.75" customHeight="1">
      <c r="A3699" s="13" t="s">
        <v>215</v>
      </c>
      <c r="B3699" s="13" t="str">
        <f>IFERROR(__xludf.DUMMYFUNCTION("REGEXREPLACE(A3699,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699" s="14" t="str">
        <f t="shared" si="15"/>
        <v>Ямало-Ненецкий автономный округ (Тюменская область)</v>
      </c>
      <c r="D3699" s="3">
        <f t="shared" si="16"/>
        <v>2</v>
      </c>
      <c r="E3699" s="15" t="s">
        <v>44</v>
      </c>
      <c r="F3699" s="13" t="str">
        <f>IFERROR(__xludf.DUMMYFUNCTION("REGEXEXTRACT(E3699,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699" s="16">
        <f t="shared" si="17"/>
        <v>2</v>
      </c>
      <c r="H3699" s="13" t="s">
        <v>28</v>
      </c>
      <c r="I3699" s="13" t="str">
        <f>IFERROR(__xludf.DUMMYFUNCTION("REGEXREPLACE(H3699, "".*\s"", """")"),"человек")</f>
        <v>человек</v>
      </c>
      <c r="J3699" s="13" t="s">
        <v>29</v>
      </c>
      <c r="K3699" s="17" t="str">
        <f>IFERROR(__xludf.DUMMYFUNCTION("REGEXREPLACE(J3699, ""^[\d\s]+"", """")"),"значение показателя за год")</f>
        <v>значение показателя за год</v>
      </c>
      <c r="L3699" s="16">
        <f t="shared" si="18"/>
        <v>2</v>
      </c>
      <c r="M3699" s="13" t="s">
        <v>30</v>
      </c>
      <c r="N3699" s="13" t="str">
        <f>IFERROR(__xludf.DUMMYFUNCTION("REGEXEXTRACT(M3699, "" (.+)$"")"),"все население")</f>
        <v>все население</v>
      </c>
      <c r="O3699" s="18">
        <v>48.0</v>
      </c>
      <c r="P3699" s="23" t="s">
        <v>37</v>
      </c>
      <c r="Q3699" s="18">
        <v>35.0</v>
      </c>
      <c r="R3699" s="18">
        <v>24.0</v>
      </c>
      <c r="S3699" s="23" t="s">
        <v>37</v>
      </c>
      <c r="T3699" s="23" t="s">
        <v>37</v>
      </c>
      <c r="U3699" s="23" t="s">
        <v>37</v>
      </c>
      <c r="V3699" s="23" t="s">
        <v>37</v>
      </c>
      <c r="W3699" s="23" t="s">
        <v>37</v>
      </c>
      <c r="X3699" s="23" t="s">
        <v>37</v>
      </c>
      <c r="Y3699" s="23" t="s">
        <v>37</v>
      </c>
      <c r="Z3699" s="19">
        <f t="shared" si="6"/>
        <v>107</v>
      </c>
      <c r="AA3699" s="19" t="str">
        <f t="shared" si="19"/>
        <v/>
      </c>
      <c r="AB3699" s="19" t="str">
        <f t="shared" si="8"/>
        <v/>
      </c>
      <c r="AC3699" s="19">
        <f t="shared" si="20"/>
        <v>35.66666667</v>
      </c>
      <c r="AD3699" s="19">
        <f t="shared" si="21"/>
        <v>75</v>
      </c>
      <c r="AE3699" s="19" t="str">
        <f t="shared" si="22"/>
        <v>Нет моды</v>
      </c>
      <c r="AF3699" s="19">
        <f t="shared" si="23"/>
        <v>24</v>
      </c>
      <c r="AG3699" s="19">
        <f t="shared" si="24"/>
        <v>48</v>
      </c>
      <c r="AH3699" s="20" t="str">
        <f t="shared" si="14"/>
        <v/>
      </c>
      <c r="AI3699" s="24"/>
      <c r="AJ3699" s="24"/>
      <c r="AK3699" s="24"/>
      <c r="AL3699" s="22">
        <f t="shared" si="25"/>
        <v>1</v>
      </c>
    </row>
    <row r="3700" ht="12.75" customHeight="1">
      <c r="A3700" s="13" t="s">
        <v>215</v>
      </c>
      <c r="B3700" s="13" t="str">
        <f>IFERROR(__xludf.DUMMYFUNCTION("REGEXREPLACE(A3700,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0" s="14" t="str">
        <f t="shared" si="15"/>
        <v>Ямало-Ненецкий автономный округ (Тюменская область)</v>
      </c>
      <c r="D3700" s="3">
        <f t="shared" si="16"/>
        <v>2</v>
      </c>
      <c r="E3700" s="15" t="s">
        <v>44</v>
      </c>
      <c r="F3700" s="13" t="str">
        <f>IFERROR(__xludf.DUMMYFUNCTION("REGEXEXTRACT(E3700,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00" s="16">
        <f t="shared" si="17"/>
        <v>2</v>
      </c>
      <c r="H3700" s="13" t="s">
        <v>28</v>
      </c>
      <c r="I3700" s="13" t="str">
        <f>IFERROR(__xludf.DUMMYFUNCTION("REGEXREPLACE(H3700, "".*\s"", """")"),"человек")</f>
        <v>человек</v>
      </c>
      <c r="J3700" s="13" t="s">
        <v>29</v>
      </c>
      <c r="K3700" s="17" t="str">
        <f>IFERROR(__xludf.DUMMYFUNCTION("REGEXREPLACE(J3700, ""^[\d\s]+"", """")"),"значение показателя за год")</f>
        <v>значение показателя за год</v>
      </c>
      <c r="L3700" s="16">
        <f t="shared" si="18"/>
        <v>2</v>
      </c>
      <c r="M3700" s="13" t="s">
        <v>31</v>
      </c>
      <c r="N3700" s="13" t="str">
        <f>IFERROR(__xludf.DUMMYFUNCTION("REGEXEXTRACT(M3700, "" (.+)$"")"),"городское население")</f>
        <v>городское население</v>
      </c>
      <c r="O3700" s="18">
        <v>35.0</v>
      </c>
      <c r="P3700" s="23" t="s">
        <v>37</v>
      </c>
      <c r="Q3700" s="18">
        <v>26.0</v>
      </c>
      <c r="R3700" s="18">
        <v>18.0</v>
      </c>
      <c r="S3700" s="23" t="s">
        <v>37</v>
      </c>
      <c r="T3700" s="23" t="s">
        <v>37</v>
      </c>
      <c r="U3700" s="23" t="s">
        <v>37</v>
      </c>
      <c r="V3700" s="23" t="s">
        <v>37</v>
      </c>
      <c r="W3700" s="23" t="s">
        <v>37</v>
      </c>
      <c r="X3700" s="23" t="s">
        <v>37</v>
      </c>
      <c r="Y3700" s="23" t="s">
        <v>37</v>
      </c>
      <c r="Z3700" s="19" t="str">
        <f t="shared" si="6"/>
        <v/>
      </c>
      <c r="AA3700" s="19">
        <f t="shared" si="19"/>
        <v>79</v>
      </c>
      <c r="AB3700" s="19" t="str">
        <f t="shared" si="8"/>
        <v/>
      </c>
      <c r="AC3700" s="19">
        <f t="shared" si="20"/>
        <v>26.33333333</v>
      </c>
      <c r="AD3700" s="19">
        <f t="shared" si="21"/>
        <v>30.5</v>
      </c>
      <c r="AE3700" s="19" t="str">
        <f t="shared" si="22"/>
        <v>Нет моды</v>
      </c>
      <c r="AF3700" s="19">
        <f t="shared" si="23"/>
        <v>18</v>
      </c>
      <c r="AG3700" s="19">
        <f t="shared" si="24"/>
        <v>35</v>
      </c>
      <c r="AH3700" s="20" t="str">
        <f t="shared" si="14"/>
        <v/>
      </c>
      <c r="AI3700" s="24"/>
      <c r="AJ3700" s="24"/>
      <c r="AK3700" s="24"/>
      <c r="AL3700" s="22">
        <f t="shared" si="25"/>
        <v>1</v>
      </c>
    </row>
    <row r="3701" ht="12.75" customHeight="1">
      <c r="A3701" s="13" t="s">
        <v>215</v>
      </c>
      <c r="B3701" s="13" t="str">
        <f>IFERROR(__xludf.DUMMYFUNCTION("REGEXREPLACE(A3701,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1" s="14" t="str">
        <f t="shared" si="15"/>
        <v>Ямало-Ненецкий автономный округ (Тюменская область)</v>
      </c>
      <c r="D3701" s="3">
        <f t="shared" si="16"/>
        <v>2</v>
      </c>
      <c r="E3701" s="15" t="s">
        <v>44</v>
      </c>
      <c r="F3701" s="13" t="str">
        <f>IFERROR(__xludf.DUMMYFUNCTION("REGEXEXTRACT(E3701,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01" s="16">
        <f t="shared" si="17"/>
        <v>2</v>
      </c>
      <c r="H3701" s="13" t="s">
        <v>28</v>
      </c>
      <c r="I3701" s="13" t="str">
        <f>IFERROR(__xludf.DUMMYFUNCTION("REGEXREPLACE(H3701, "".*\s"", """")"),"человек")</f>
        <v>человек</v>
      </c>
      <c r="J3701" s="13" t="s">
        <v>29</v>
      </c>
      <c r="K3701" s="17" t="str">
        <f>IFERROR(__xludf.DUMMYFUNCTION("REGEXREPLACE(J3701, ""^[\d\s]+"", """")"),"значение показателя за год")</f>
        <v>значение показателя за год</v>
      </c>
      <c r="L3701" s="16">
        <f t="shared" si="18"/>
        <v>2</v>
      </c>
      <c r="M3701" s="13" t="s">
        <v>32</v>
      </c>
      <c r="N3701" s="13" t="str">
        <f>IFERROR(__xludf.DUMMYFUNCTION("REGEXEXTRACT(M3701, "" (.+)$"")"),"сельское население")</f>
        <v>сельское население</v>
      </c>
      <c r="O3701" s="18">
        <v>13.0</v>
      </c>
      <c r="P3701" s="23" t="s">
        <v>37</v>
      </c>
      <c r="Q3701" s="18">
        <v>9.0</v>
      </c>
      <c r="R3701" s="18">
        <v>6.0</v>
      </c>
      <c r="S3701" s="23" t="s">
        <v>37</v>
      </c>
      <c r="T3701" s="23" t="s">
        <v>37</v>
      </c>
      <c r="U3701" s="23" t="s">
        <v>37</v>
      </c>
      <c r="V3701" s="23" t="s">
        <v>37</v>
      </c>
      <c r="W3701" s="23" t="s">
        <v>37</v>
      </c>
      <c r="X3701" s="23" t="s">
        <v>37</v>
      </c>
      <c r="Y3701" s="23" t="s">
        <v>37</v>
      </c>
      <c r="Z3701" s="19" t="str">
        <f t="shared" si="6"/>
        <v/>
      </c>
      <c r="AA3701" s="19" t="str">
        <f t="shared" si="19"/>
        <v/>
      </c>
      <c r="AB3701" s="19">
        <f t="shared" si="8"/>
        <v>28</v>
      </c>
      <c r="AC3701" s="19">
        <f t="shared" si="20"/>
        <v>9.333333333</v>
      </c>
      <c r="AD3701" s="19">
        <f t="shared" si="21"/>
        <v>15.5</v>
      </c>
      <c r="AE3701" s="19" t="str">
        <f t="shared" si="22"/>
        <v>Нет моды</v>
      </c>
      <c r="AF3701" s="19">
        <f t="shared" si="23"/>
        <v>6</v>
      </c>
      <c r="AG3701" s="19">
        <f t="shared" si="24"/>
        <v>13</v>
      </c>
      <c r="AH3701" s="20" t="str">
        <f t="shared" si="14"/>
        <v>Город: 74%; Село: 26%</v>
      </c>
      <c r="AI3701" s="24"/>
      <c r="AJ3701" s="24"/>
      <c r="AK3701" s="24"/>
      <c r="AL3701" s="22">
        <f t="shared" si="25"/>
        <v>1</v>
      </c>
    </row>
    <row r="3702" ht="12.75" customHeight="1">
      <c r="A3702" s="13" t="s">
        <v>215</v>
      </c>
      <c r="B3702" s="13" t="str">
        <f>IFERROR(__xludf.DUMMYFUNCTION("REGEXREPLACE(A3702,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2" s="14" t="str">
        <f t="shared" si="15"/>
        <v>Ямало-Ненецкий автономный округ (Тюменская область)</v>
      </c>
      <c r="D3702" s="3">
        <f t="shared" si="16"/>
        <v>2</v>
      </c>
      <c r="E3702" s="15" t="s">
        <v>45</v>
      </c>
      <c r="F3702" s="13" t="str">
        <f>IFERROR(__xludf.DUMMYFUNCTION("REGEXEXTRACT(E3702, ""[А-Яа-я].*"")"),"Самоубийство")</f>
        <v>Самоубийство</v>
      </c>
      <c r="G3702" s="16">
        <f t="shared" si="17"/>
        <v>2</v>
      </c>
      <c r="H3702" s="13" t="s">
        <v>28</v>
      </c>
      <c r="I3702" s="13" t="str">
        <f>IFERROR(__xludf.DUMMYFUNCTION("REGEXREPLACE(H3702, "".*\s"", """")"),"человек")</f>
        <v>человек</v>
      </c>
      <c r="J3702" s="13" t="s">
        <v>29</v>
      </c>
      <c r="K3702" s="17" t="str">
        <f>IFERROR(__xludf.DUMMYFUNCTION("REGEXREPLACE(J3702, ""^[\d\s]+"", """")"),"значение показателя за год")</f>
        <v>значение показателя за год</v>
      </c>
      <c r="L3702" s="16">
        <f t="shared" si="18"/>
        <v>2</v>
      </c>
      <c r="M3702" s="13" t="s">
        <v>30</v>
      </c>
      <c r="N3702" s="13" t="str">
        <f>IFERROR(__xludf.DUMMYFUNCTION("REGEXEXTRACT(M3702, "" (.+)$"")"),"все население")</f>
        <v>все население</v>
      </c>
      <c r="O3702" s="18">
        <v>84.0</v>
      </c>
      <c r="P3702" s="18">
        <v>102.0</v>
      </c>
      <c r="Q3702" s="18">
        <v>80.0</v>
      </c>
      <c r="R3702" s="18">
        <v>113.0</v>
      </c>
      <c r="S3702" s="18">
        <v>75.0</v>
      </c>
      <c r="T3702" s="18">
        <v>65.0</v>
      </c>
      <c r="U3702" s="18">
        <v>66.0</v>
      </c>
      <c r="V3702" s="18">
        <v>70.0</v>
      </c>
      <c r="W3702" s="18">
        <v>57.0</v>
      </c>
      <c r="X3702" s="18">
        <v>65.0</v>
      </c>
      <c r="Y3702" s="18">
        <v>64.0</v>
      </c>
      <c r="Z3702" s="19">
        <f t="shared" si="6"/>
        <v>841</v>
      </c>
      <c r="AA3702" s="19" t="str">
        <f t="shared" si="19"/>
        <v/>
      </c>
      <c r="AB3702" s="19" t="str">
        <f t="shared" si="8"/>
        <v/>
      </c>
      <c r="AC3702" s="19">
        <f t="shared" si="20"/>
        <v>76.45454545</v>
      </c>
      <c r="AD3702" s="19">
        <f t="shared" si="21"/>
        <v>65.5</v>
      </c>
      <c r="AE3702" s="19" t="str">
        <f t="shared" si="22"/>
        <v>Нет моды</v>
      </c>
      <c r="AF3702" s="19">
        <f t="shared" si="23"/>
        <v>57</v>
      </c>
      <c r="AG3702" s="19">
        <f t="shared" si="24"/>
        <v>113</v>
      </c>
      <c r="AH3702" s="20" t="str">
        <f t="shared" si="14"/>
        <v/>
      </c>
      <c r="AI3702" s="21"/>
      <c r="AJ3702" s="21"/>
      <c r="AK3702" s="21"/>
      <c r="AL3702" s="22">
        <f t="shared" si="25"/>
        <v>1</v>
      </c>
    </row>
    <row r="3703" ht="12.75" customHeight="1">
      <c r="A3703" s="13" t="s">
        <v>215</v>
      </c>
      <c r="B3703" s="13" t="str">
        <f>IFERROR(__xludf.DUMMYFUNCTION("REGEXREPLACE(A3703,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3" s="14" t="str">
        <f t="shared" si="15"/>
        <v>Ямало-Ненецкий автономный округ (Тюменская область)</v>
      </c>
      <c r="D3703" s="3">
        <f t="shared" si="16"/>
        <v>2</v>
      </c>
      <c r="E3703" s="15" t="s">
        <v>45</v>
      </c>
      <c r="F3703" s="13" t="str">
        <f>IFERROR(__xludf.DUMMYFUNCTION("REGEXEXTRACT(E3703, ""[А-Яа-я].*"")"),"Самоубийство")</f>
        <v>Самоубийство</v>
      </c>
      <c r="G3703" s="16">
        <f t="shared" si="17"/>
        <v>2</v>
      </c>
      <c r="H3703" s="13" t="s">
        <v>28</v>
      </c>
      <c r="I3703" s="13" t="str">
        <f>IFERROR(__xludf.DUMMYFUNCTION("REGEXREPLACE(H3703, "".*\s"", """")"),"человек")</f>
        <v>человек</v>
      </c>
      <c r="J3703" s="13" t="s">
        <v>29</v>
      </c>
      <c r="K3703" s="17" t="str">
        <f>IFERROR(__xludf.DUMMYFUNCTION("REGEXREPLACE(J3703, ""^[\d\s]+"", """")"),"значение показателя за год")</f>
        <v>значение показателя за год</v>
      </c>
      <c r="L3703" s="16">
        <f t="shared" si="18"/>
        <v>2</v>
      </c>
      <c r="M3703" s="13" t="s">
        <v>31</v>
      </c>
      <c r="N3703" s="13" t="str">
        <f>IFERROR(__xludf.DUMMYFUNCTION("REGEXEXTRACT(M3703, "" (.+)$"")"),"городское население")</f>
        <v>городское население</v>
      </c>
      <c r="O3703" s="18">
        <v>31.0</v>
      </c>
      <c r="P3703" s="18">
        <v>48.0</v>
      </c>
      <c r="Q3703" s="18">
        <v>34.0</v>
      </c>
      <c r="R3703" s="18">
        <v>66.0</v>
      </c>
      <c r="S3703" s="18">
        <v>39.0</v>
      </c>
      <c r="T3703" s="18">
        <v>38.0</v>
      </c>
      <c r="U3703" s="18">
        <v>32.0</v>
      </c>
      <c r="V3703" s="18">
        <v>46.0</v>
      </c>
      <c r="W3703" s="18">
        <v>30.0</v>
      </c>
      <c r="X3703" s="18">
        <v>35.0</v>
      </c>
      <c r="Y3703" s="18">
        <v>33.0</v>
      </c>
      <c r="Z3703" s="19" t="str">
        <f t="shared" si="6"/>
        <v/>
      </c>
      <c r="AA3703" s="19">
        <f t="shared" si="19"/>
        <v>432</v>
      </c>
      <c r="AB3703" s="19" t="str">
        <f t="shared" si="8"/>
        <v/>
      </c>
      <c r="AC3703" s="19">
        <f t="shared" si="20"/>
        <v>39.27272727</v>
      </c>
      <c r="AD3703" s="19">
        <f t="shared" si="21"/>
        <v>60.5</v>
      </c>
      <c r="AE3703" s="19" t="str">
        <f t="shared" si="22"/>
        <v>Нет моды</v>
      </c>
      <c r="AF3703" s="19">
        <f t="shared" si="23"/>
        <v>30</v>
      </c>
      <c r="AG3703" s="19">
        <f t="shared" si="24"/>
        <v>66</v>
      </c>
      <c r="AH3703" s="20" t="str">
        <f t="shared" si="14"/>
        <v/>
      </c>
      <c r="AI3703" s="21"/>
      <c r="AJ3703" s="21"/>
      <c r="AK3703" s="21"/>
      <c r="AL3703" s="22">
        <f t="shared" si="25"/>
        <v>1</v>
      </c>
    </row>
    <row r="3704" ht="12.75" customHeight="1">
      <c r="A3704" s="13" t="s">
        <v>215</v>
      </c>
      <c r="B3704" s="13" t="str">
        <f>IFERROR(__xludf.DUMMYFUNCTION("REGEXREPLACE(A3704,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4" s="14" t="str">
        <f t="shared" si="15"/>
        <v>Ямало-Ненецкий автономный округ (Тюменская область)</v>
      </c>
      <c r="D3704" s="3">
        <f t="shared" si="16"/>
        <v>2</v>
      </c>
      <c r="E3704" s="15" t="s">
        <v>45</v>
      </c>
      <c r="F3704" s="13" t="str">
        <f>IFERROR(__xludf.DUMMYFUNCTION("REGEXEXTRACT(E3704, ""[А-Яа-я].*"")"),"Самоубийство")</f>
        <v>Самоубийство</v>
      </c>
      <c r="G3704" s="16">
        <f t="shared" si="17"/>
        <v>2</v>
      </c>
      <c r="H3704" s="13" t="s">
        <v>28</v>
      </c>
      <c r="I3704" s="13" t="str">
        <f>IFERROR(__xludf.DUMMYFUNCTION("REGEXREPLACE(H3704, "".*\s"", """")"),"человек")</f>
        <v>человек</v>
      </c>
      <c r="J3704" s="13" t="s">
        <v>29</v>
      </c>
      <c r="K3704" s="17" t="str">
        <f>IFERROR(__xludf.DUMMYFUNCTION("REGEXREPLACE(J3704, ""^[\d\s]+"", """")"),"значение показателя за год")</f>
        <v>значение показателя за год</v>
      </c>
      <c r="L3704" s="16">
        <f t="shared" si="18"/>
        <v>2</v>
      </c>
      <c r="M3704" s="13" t="s">
        <v>32</v>
      </c>
      <c r="N3704" s="13" t="str">
        <f>IFERROR(__xludf.DUMMYFUNCTION("REGEXEXTRACT(M3704, "" (.+)$"")"),"сельское население")</f>
        <v>сельское население</v>
      </c>
      <c r="O3704" s="18">
        <v>53.0</v>
      </c>
      <c r="P3704" s="18">
        <v>54.0</v>
      </c>
      <c r="Q3704" s="18">
        <v>46.0</v>
      </c>
      <c r="R3704" s="18">
        <v>47.0</v>
      </c>
      <c r="S3704" s="18">
        <v>36.0</v>
      </c>
      <c r="T3704" s="18">
        <v>27.0</v>
      </c>
      <c r="U3704" s="18">
        <v>34.0</v>
      </c>
      <c r="V3704" s="18">
        <v>24.0</v>
      </c>
      <c r="W3704" s="18">
        <v>27.0</v>
      </c>
      <c r="X3704" s="18">
        <v>30.0</v>
      </c>
      <c r="Y3704" s="18">
        <v>31.0</v>
      </c>
      <c r="Z3704" s="19" t="str">
        <f t="shared" si="6"/>
        <v/>
      </c>
      <c r="AA3704" s="19" t="str">
        <f t="shared" si="19"/>
        <v/>
      </c>
      <c r="AB3704" s="19">
        <f t="shared" si="8"/>
        <v>409</v>
      </c>
      <c r="AC3704" s="19">
        <f t="shared" si="20"/>
        <v>37.18181818</v>
      </c>
      <c r="AD3704" s="19">
        <f t="shared" si="21"/>
        <v>34.5</v>
      </c>
      <c r="AE3704" s="19" t="str">
        <f t="shared" si="22"/>
        <v>Нет моды</v>
      </c>
      <c r="AF3704" s="19">
        <f t="shared" si="23"/>
        <v>24</v>
      </c>
      <c r="AG3704" s="19">
        <f t="shared" si="24"/>
        <v>54</v>
      </c>
      <c r="AH3704" s="20" t="str">
        <f t="shared" si="14"/>
        <v>Город: 51%; Село: 49%</v>
      </c>
      <c r="AI3704" s="21"/>
      <c r="AJ3704" s="21"/>
      <c r="AK3704" s="21"/>
      <c r="AL3704" s="22">
        <f t="shared" si="25"/>
        <v>1</v>
      </c>
    </row>
    <row r="3705" ht="12.75" customHeight="1">
      <c r="A3705" s="13" t="s">
        <v>215</v>
      </c>
      <c r="B3705" s="13" t="str">
        <f>IFERROR(__xludf.DUMMYFUNCTION("REGEXREPLACE(A3705,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5" s="14" t="str">
        <f t="shared" si="15"/>
        <v>Ямало-Ненецкий автономный округ (Тюменская область)</v>
      </c>
      <c r="D3705" s="3">
        <f t="shared" si="16"/>
        <v>2</v>
      </c>
      <c r="E3705" s="15" t="s">
        <v>46</v>
      </c>
      <c r="F3705" s="13" t="str">
        <f>IFERROR(__xludf.DUMMYFUNCTION("REGEXEXTRACT(E3705, ""[А-Яа-я].*"")"),"Случ.отравл.алкоголем")</f>
        <v>Случ.отравл.алкоголем</v>
      </c>
      <c r="G3705" s="16">
        <f t="shared" si="17"/>
        <v>2</v>
      </c>
      <c r="H3705" s="13" t="s">
        <v>28</v>
      </c>
      <c r="I3705" s="13" t="str">
        <f>IFERROR(__xludf.DUMMYFUNCTION("REGEXREPLACE(H3705, "".*\s"", """")"),"человек")</f>
        <v>человек</v>
      </c>
      <c r="J3705" s="13" t="s">
        <v>29</v>
      </c>
      <c r="K3705" s="17" t="str">
        <f>IFERROR(__xludf.DUMMYFUNCTION("REGEXREPLACE(J3705, ""^[\d\s]+"", """")"),"значение показателя за год")</f>
        <v>значение показателя за год</v>
      </c>
      <c r="L3705" s="16">
        <f t="shared" si="18"/>
        <v>2</v>
      </c>
      <c r="M3705" s="13" t="s">
        <v>30</v>
      </c>
      <c r="N3705" s="13" t="str">
        <f>IFERROR(__xludf.DUMMYFUNCTION("REGEXEXTRACT(M3705, "" (.+)$"")"),"все население")</f>
        <v>все население</v>
      </c>
      <c r="O3705" s="18">
        <v>5.0</v>
      </c>
      <c r="P3705" s="18">
        <v>7.0</v>
      </c>
      <c r="Q3705" s="18">
        <v>31.0</v>
      </c>
      <c r="R3705" s="18">
        <v>32.0</v>
      </c>
      <c r="S3705" s="18">
        <v>46.0</v>
      </c>
      <c r="T3705" s="18">
        <v>51.0</v>
      </c>
      <c r="U3705" s="18">
        <v>39.0</v>
      </c>
      <c r="V3705" s="18">
        <v>37.0</v>
      </c>
      <c r="W3705" s="18">
        <v>30.0</v>
      </c>
      <c r="X3705" s="18">
        <v>33.0</v>
      </c>
      <c r="Y3705" s="18">
        <v>38.0</v>
      </c>
      <c r="Z3705" s="19">
        <f t="shared" si="6"/>
        <v>349</v>
      </c>
      <c r="AA3705" s="19" t="str">
        <f t="shared" si="19"/>
        <v/>
      </c>
      <c r="AB3705" s="19" t="str">
        <f t="shared" si="8"/>
        <v/>
      </c>
      <c r="AC3705" s="19">
        <f t="shared" si="20"/>
        <v>31.72727273</v>
      </c>
      <c r="AD3705" s="19">
        <f t="shared" si="21"/>
        <v>33.5</v>
      </c>
      <c r="AE3705" s="19" t="str">
        <f t="shared" si="22"/>
        <v>Нет моды</v>
      </c>
      <c r="AF3705" s="19">
        <f t="shared" si="23"/>
        <v>5</v>
      </c>
      <c r="AG3705" s="19">
        <f t="shared" si="24"/>
        <v>51</v>
      </c>
      <c r="AH3705" s="20" t="str">
        <f t="shared" si="14"/>
        <v/>
      </c>
      <c r="AI3705" s="21"/>
      <c r="AJ3705" s="21"/>
      <c r="AK3705" s="21"/>
      <c r="AL3705" s="22">
        <f t="shared" si="25"/>
        <v>1</v>
      </c>
    </row>
    <row r="3706" ht="12.75" customHeight="1">
      <c r="A3706" s="13" t="s">
        <v>215</v>
      </c>
      <c r="B3706" s="13" t="str">
        <f>IFERROR(__xludf.DUMMYFUNCTION("REGEXREPLACE(A3706,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6" s="14" t="str">
        <f t="shared" si="15"/>
        <v>Ямало-Ненецкий автономный округ (Тюменская область)</v>
      </c>
      <c r="D3706" s="3">
        <f t="shared" si="16"/>
        <v>2</v>
      </c>
      <c r="E3706" s="15" t="s">
        <v>46</v>
      </c>
      <c r="F3706" s="13" t="str">
        <f>IFERROR(__xludf.DUMMYFUNCTION("REGEXEXTRACT(E3706, ""[А-Яа-я].*"")"),"Случ.отравл.алкоголем")</f>
        <v>Случ.отравл.алкоголем</v>
      </c>
      <c r="G3706" s="16">
        <f t="shared" si="17"/>
        <v>2</v>
      </c>
      <c r="H3706" s="13" t="s">
        <v>28</v>
      </c>
      <c r="I3706" s="13" t="str">
        <f>IFERROR(__xludf.DUMMYFUNCTION("REGEXREPLACE(H3706, "".*\s"", """")"),"человек")</f>
        <v>человек</v>
      </c>
      <c r="J3706" s="13" t="s">
        <v>29</v>
      </c>
      <c r="K3706" s="17" t="str">
        <f>IFERROR(__xludf.DUMMYFUNCTION("REGEXREPLACE(J3706, ""^[\d\s]+"", """")"),"значение показателя за год")</f>
        <v>значение показателя за год</v>
      </c>
      <c r="L3706" s="16">
        <f t="shared" si="18"/>
        <v>2</v>
      </c>
      <c r="M3706" s="13" t="s">
        <v>31</v>
      </c>
      <c r="N3706" s="13" t="str">
        <f>IFERROR(__xludf.DUMMYFUNCTION("REGEXEXTRACT(M3706, "" (.+)$"")"),"городское население")</f>
        <v>городское население</v>
      </c>
      <c r="O3706" s="18">
        <v>3.0</v>
      </c>
      <c r="P3706" s="18">
        <v>2.0</v>
      </c>
      <c r="Q3706" s="18">
        <v>19.0</v>
      </c>
      <c r="R3706" s="18">
        <v>24.0</v>
      </c>
      <c r="S3706" s="18">
        <v>31.0</v>
      </c>
      <c r="T3706" s="18">
        <v>33.0</v>
      </c>
      <c r="U3706" s="18">
        <v>28.0</v>
      </c>
      <c r="V3706" s="18">
        <v>26.0</v>
      </c>
      <c r="W3706" s="18">
        <v>18.0</v>
      </c>
      <c r="X3706" s="18">
        <v>18.0</v>
      </c>
      <c r="Y3706" s="18">
        <v>23.0</v>
      </c>
      <c r="Z3706" s="19" t="str">
        <f t="shared" si="6"/>
        <v/>
      </c>
      <c r="AA3706" s="19">
        <f t="shared" si="19"/>
        <v>225</v>
      </c>
      <c r="AB3706" s="19" t="str">
        <f t="shared" si="8"/>
        <v/>
      </c>
      <c r="AC3706" s="19">
        <f t="shared" si="20"/>
        <v>20.45454545</v>
      </c>
      <c r="AD3706" s="19">
        <f t="shared" si="21"/>
        <v>29</v>
      </c>
      <c r="AE3706" s="19" t="str">
        <f t="shared" si="22"/>
        <v>Нет моды</v>
      </c>
      <c r="AF3706" s="19">
        <f t="shared" si="23"/>
        <v>2</v>
      </c>
      <c r="AG3706" s="19">
        <f t="shared" si="24"/>
        <v>33</v>
      </c>
      <c r="AH3706" s="20" t="str">
        <f t="shared" si="14"/>
        <v/>
      </c>
      <c r="AI3706" s="21"/>
      <c r="AJ3706" s="21"/>
      <c r="AK3706" s="21"/>
      <c r="AL3706" s="22">
        <f t="shared" si="25"/>
        <v>1</v>
      </c>
    </row>
    <row r="3707" ht="12.75" customHeight="1">
      <c r="A3707" s="13" t="s">
        <v>215</v>
      </c>
      <c r="B3707" s="13" t="str">
        <f>IFERROR(__xludf.DUMMYFUNCTION("REGEXREPLACE(A3707,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7" s="14" t="str">
        <f t="shared" si="15"/>
        <v>Ямало-Ненецкий автономный округ (Тюменская область)</v>
      </c>
      <c r="D3707" s="3">
        <f t="shared" si="16"/>
        <v>2</v>
      </c>
      <c r="E3707" s="15" t="s">
        <v>46</v>
      </c>
      <c r="F3707" s="13" t="str">
        <f>IFERROR(__xludf.DUMMYFUNCTION("REGEXEXTRACT(E3707, ""[А-Яа-я].*"")"),"Случ.отравл.алкоголем")</f>
        <v>Случ.отравл.алкоголем</v>
      </c>
      <c r="G3707" s="16">
        <f t="shared" si="17"/>
        <v>2</v>
      </c>
      <c r="H3707" s="13" t="s">
        <v>28</v>
      </c>
      <c r="I3707" s="13" t="str">
        <f>IFERROR(__xludf.DUMMYFUNCTION("REGEXREPLACE(H3707, "".*\s"", """")"),"человек")</f>
        <v>человек</v>
      </c>
      <c r="J3707" s="13" t="s">
        <v>29</v>
      </c>
      <c r="K3707" s="17" t="str">
        <f>IFERROR(__xludf.DUMMYFUNCTION("REGEXREPLACE(J3707, ""^[\d\s]+"", """")"),"значение показателя за год")</f>
        <v>значение показателя за год</v>
      </c>
      <c r="L3707" s="16">
        <f t="shared" si="18"/>
        <v>2</v>
      </c>
      <c r="M3707" s="13" t="s">
        <v>32</v>
      </c>
      <c r="N3707" s="13" t="str">
        <f>IFERROR(__xludf.DUMMYFUNCTION("REGEXEXTRACT(M3707, "" (.+)$"")"),"сельское население")</f>
        <v>сельское население</v>
      </c>
      <c r="O3707" s="18">
        <v>2.0</v>
      </c>
      <c r="P3707" s="18">
        <v>5.0</v>
      </c>
      <c r="Q3707" s="18">
        <v>12.0</v>
      </c>
      <c r="R3707" s="18">
        <v>8.0</v>
      </c>
      <c r="S3707" s="18">
        <v>15.0</v>
      </c>
      <c r="T3707" s="18">
        <v>18.0</v>
      </c>
      <c r="U3707" s="18">
        <v>11.0</v>
      </c>
      <c r="V3707" s="18">
        <v>11.0</v>
      </c>
      <c r="W3707" s="18">
        <v>12.0</v>
      </c>
      <c r="X3707" s="18">
        <v>15.0</v>
      </c>
      <c r="Y3707" s="18">
        <v>15.0</v>
      </c>
      <c r="Z3707" s="19" t="str">
        <f t="shared" si="6"/>
        <v/>
      </c>
      <c r="AA3707" s="19" t="str">
        <f t="shared" si="19"/>
        <v/>
      </c>
      <c r="AB3707" s="19">
        <f t="shared" si="8"/>
        <v>124</v>
      </c>
      <c r="AC3707" s="19">
        <f t="shared" si="20"/>
        <v>11.27272727</v>
      </c>
      <c r="AD3707" s="19">
        <f t="shared" si="21"/>
        <v>15</v>
      </c>
      <c r="AE3707" s="19" t="str">
        <f t="shared" si="22"/>
        <v>Нет моды</v>
      </c>
      <c r="AF3707" s="19">
        <f t="shared" si="23"/>
        <v>2</v>
      </c>
      <c r="AG3707" s="19">
        <f t="shared" si="24"/>
        <v>18</v>
      </c>
      <c r="AH3707" s="20" t="str">
        <f t="shared" si="14"/>
        <v>Город: 64%; Село: 36%</v>
      </c>
      <c r="AI3707" s="21"/>
      <c r="AJ3707" s="21"/>
      <c r="AK3707" s="21"/>
      <c r="AL3707" s="22">
        <f t="shared" si="25"/>
        <v>1</v>
      </c>
    </row>
    <row r="3708" ht="12.75" customHeight="1">
      <c r="A3708" s="13" t="s">
        <v>215</v>
      </c>
      <c r="B3708" s="13" t="str">
        <f>IFERROR(__xludf.DUMMYFUNCTION("REGEXREPLACE(A3708,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8" s="14" t="str">
        <f t="shared" si="15"/>
        <v>Ямало-Ненецкий автономный округ (Тюменская область)</v>
      </c>
      <c r="D3708" s="3">
        <f t="shared" si="16"/>
        <v>2</v>
      </c>
      <c r="E3708" s="15" t="s">
        <v>47</v>
      </c>
      <c r="F3708" s="13" t="str">
        <f>IFERROR(__xludf.DUMMYFUNCTION("REGEXEXTRACT(E3708, ""[А-Яа-я].*"")"),"транспортные травмы всех видов")</f>
        <v>транспортные травмы всех видов</v>
      </c>
      <c r="G3708" s="16">
        <f t="shared" si="17"/>
        <v>2</v>
      </c>
      <c r="H3708" s="13" t="s">
        <v>28</v>
      </c>
      <c r="I3708" s="13" t="str">
        <f>IFERROR(__xludf.DUMMYFUNCTION("REGEXREPLACE(H3708, "".*\s"", """")"),"человек")</f>
        <v>человек</v>
      </c>
      <c r="J3708" s="13" t="s">
        <v>29</v>
      </c>
      <c r="K3708" s="17" t="str">
        <f>IFERROR(__xludf.DUMMYFUNCTION("REGEXREPLACE(J3708, ""^[\d\s]+"", """")"),"значение показателя за год")</f>
        <v>значение показателя за год</v>
      </c>
      <c r="L3708" s="16">
        <f t="shared" si="18"/>
        <v>2</v>
      </c>
      <c r="M3708" s="13" t="s">
        <v>30</v>
      </c>
      <c r="N3708" s="13" t="str">
        <f>IFERROR(__xludf.DUMMYFUNCTION("REGEXEXTRACT(M3708, "" (.+)$"")"),"все население")</f>
        <v>все население</v>
      </c>
      <c r="O3708" s="18">
        <v>99.0</v>
      </c>
      <c r="P3708" s="18">
        <v>83.0</v>
      </c>
      <c r="Q3708" s="18">
        <v>66.0</v>
      </c>
      <c r="R3708" s="18">
        <v>93.0</v>
      </c>
      <c r="S3708" s="23" t="s">
        <v>37</v>
      </c>
      <c r="T3708" s="23" t="s">
        <v>37</v>
      </c>
      <c r="U3708" s="23" t="s">
        <v>37</v>
      </c>
      <c r="V3708" s="23" t="s">
        <v>37</v>
      </c>
      <c r="W3708" s="23" t="s">
        <v>37</v>
      </c>
      <c r="X3708" s="23" t="s">
        <v>37</v>
      </c>
      <c r="Y3708" s="23" t="s">
        <v>37</v>
      </c>
      <c r="Z3708" s="19">
        <f t="shared" si="6"/>
        <v>341</v>
      </c>
      <c r="AA3708" s="19" t="str">
        <f t="shared" si="19"/>
        <v/>
      </c>
      <c r="AB3708" s="19" t="str">
        <f t="shared" si="8"/>
        <v/>
      </c>
      <c r="AC3708" s="19">
        <f t="shared" si="20"/>
        <v>85.25</v>
      </c>
      <c r="AD3708" s="19">
        <f t="shared" si="21"/>
        <v>15</v>
      </c>
      <c r="AE3708" s="19" t="str">
        <f t="shared" si="22"/>
        <v>Нет моды</v>
      </c>
      <c r="AF3708" s="19">
        <f t="shared" si="23"/>
        <v>66</v>
      </c>
      <c r="AG3708" s="19">
        <f t="shared" si="24"/>
        <v>99</v>
      </c>
      <c r="AH3708" s="20" t="str">
        <f t="shared" si="14"/>
        <v/>
      </c>
      <c r="AI3708" s="24"/>
      <c r="AJ3708" s="24"/>
      <c r="AK3708" s="24"/>
      <c r="AL3708" s="22">
        <f t="shared" si="25"/>
        <v>1</v>
      </c>
    </row>
    <row r="3709" ht="12.75" customHeight="1">
      <c r="A3709" s="13" t="s">
        <v>215</v>
      </c>
      <c r="B3709" s="13" t="str">
        <f>IFERROR(__xludf.DUMMYFUNCTION("REGEXREPLACE(A3709,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09" s="14" t="str">
        <f t="shared" si="15"/>
        <v>Ямало-Ненецкий автономный округ (Тюменская область)</v>
      </c>
      <c r="D3709" s="3">
        <f t="shared" si="16"/>
        <v>2</v>
      </c>
      <c r="E3709" s="15" t="s">
        <v>47</v>
      </c>
      <c r="F3709" s="13" t="str">
        <f>IFERROR(__xludf.DUMMYFUNCTION("REGEXEXTRACT(E3709, ""[А-Яа-я].*"")"),"транспортные травмы всех видов")</f>
        <v>транспортные травмы всех видов</v>
      </c>
      <c r="G3709" s="16">
        <f t="shared" si="17"/>
        <v>2</v>
      </c>
      <c r="H3709" s="13" t="s">
        <v>28</v>
      </c>
      <c r="I3709" s="13" t="str">
        <f>IFERROR(__xludf.DUMMYFUNCTION("REGEXREPLACE(H3709, "".*\s"", """")"),"человек")</f>
        <v>человек</v>
      </c>
      <c r="J3709" s="13" t="s">
        <v>29</v>
      </c>
      <c r="K3709" s="17" t="str">
        <f>IFERROR(__xludf.DUMMYFUNCTION("REGEXREPLACE(J3709, ""^[\d\s]+"", """")"),"значение показателя за год")</f>
        <v>значение показателя за год</v>
      </c>
      <c r="L3709" s="16">
        <f t="shared" si="18"/>
        <v>2</v>
      </c>
      <c r="M3709" s="13" t="s">
        <v>31</v>
      </c>
      <c r="N3709" s="13" t="str">
        <f>IFERROR(__xludf.DUMMYFUNCTION("REGEXEXTRACT(M3709, "" (.+)$"")"),"городское население")</f>
        <v>городское население</v>
      </c>
      <c r="O3709" s="18">
        <v>84.0</v>
      </c>
      <c r="P3709" s="18">
        <v>69.0</v>
      </c>
      <c r="Q3709" s="18">
        <v>48.0</v>
      </c>
      <c r="R3709" s="18">
        <v>81.0</v>
      </c>
      <c r="S3709" s="23" t="s">
        <v>37</v>
      </c>
      <c r="T3709" s="23" t="s">
        <v>37</v>
      </c>
      <c r="U3709" s="23" t="s">
        <v>37</v>
      </c>
      <c r="V3709" s="23" t="s">
        <v>37</v>
      </c>
      <c r="W3709" s="23" t="s">
        <v>37</v>
      </c>
      <c r="X3709" s="23" t="s">
        <v>37</v>
      </c>
      <c r="Y3709" s="23" t="s">
        <v>37</v>
      </c>
      <c r="Z3709" s="19" t="str">
        <f t="shared" si="6"/>
        <v/>
      </c>
      <c r="AA3709" s="19">
        <f t="shared" si="19"/>
        <v>282</v>
      </c>
      <c r="AB3709" s="19" t="str">
        <f t="shared" si="8"/>
        <v/>
      </c>
      <c r="AC3709" s="19">
        <f t="shared" si="20"/>
        <v>70.5</v>
      </c>
      <c r="AD3709" s="19">
        <f t="shared" si="21"/>
        <v>82</v>
      </c>
      <c r="AE3709" s="19" t="str">
        <f t="shared" si="22"/>
        <v>Нет моды</v>
      </c>
      <c r="AF3709" s="19">
        <f t="shared" si="23"/>
        <v>48</v>
      </c>
      <c r="AG3709" s="19">
        <f t="shared" si="24"/>
        <v>84</v>
      </c>
      <c r="AH3709" s="20" t="str">
        <f t="shared" si="14"/>
        <v/>
      </c>
      <c r="AI3709" s="24"/>
      <c r="AJ3709" s="24"/>
      <c r="AK3709" s="24"/>
      <c r="AL3709" s="22">
        <f t="shared" si="25"/>
        <v>1</v>
      </c>
    </row>
    <row r="3710" ht="12.75" customHeight="1">
      <c r="A3710" s="13" t="s">
        <v>215</v>
      </c>
      <c r="B3710" s="13" t="str">
        <f>IFERROR(__xludf.DUMMYFUNCTION("REGEXREPLACE(A3710,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0" s="14" t="str">
        <f t="shared" si="15"/>
        <v>Ямало-Ненецкий автономный округ (Тюменская область)</v>
      </c>
      <c r="D3710" s="3">
        <f t="shared" si="16"/>
        <v>2</v>
      </c>
      <c r="E3710" s="15" t="s">
        <v>47</v>
      </c>
      <c r="F3710" s="13" t="str">
        <f>IFERROR(__xludf.DUMMYFUNCTION("REGEXEXTRACT(E3710, ""[А-Яа-я].*"")"),"транспортные травмы всех видов")</f>
        <v>транспортные травмы всех видов</v>
      </c>
      <c r="G3710" s="16">
        <f t="shared" si="17"/>
        <v>2</v>
      </c>
      <c r="H3710" s="13" t="s">
        <v>28</v>
      </c>
      <c r="I3710" s="13" t="str">
        <f>IFERROR(__xludf.DUMMYFUNCTION("REGEXREPLACE(H3710, "".*\s"", """")"),"человек")</f>
        <v>человек</v>
      </c>
      <c r="J3710" s="13" t="s">
        <v>29</v>
      </c>
      <c r="K3710" s="17" t="str">
        <f>IFERROR(__xludf.DUMMYFUNCTION("REGEXREPLACE(J3710, ""^[\d\s]+"", """")"),"значение показателя за год")</f>
        <v>значение показателя за год</v>
      </c>
      <c r="L3710" s="16">
        <f t="shared" si="18"/>
        <v>2</v>
      </c>
      <c r="M3710" s="13" t="s">
        <v>32</v>
      </c>
      <c r="N3710" s="13" t="str">
        <f>IFERROR(__xludf.DUMMYFUNCTION("REGEXEXTRACT(M3710, "" (.+)$"")"),"сельское население")</f>
        <v>сельское население</v>
      </c>
      <c r="O3710" s="18">
        <v>15.0</v>
      </c>
      <c r="P3710" s="18">
        <v>14.0</v>
      </c>
      <c r="Q3710" s="18">
        <v>18.0</v>
      </c>
      <c r="R3710" s="18">
        <v>12.0</v>
      </c>
      <c r="S3710" s="23" t="s">
        <v>37</v>
      </c>
      <c r="T3710" s="23" t="s">
        <v>37</v>
      </c>
      <c r="U3710" s="23" t="s">
        <v>37</v>
      </c>
      <c r="V3710" s="23" t="s">
        <v>37</v>
      </c>
      <c r="W3710" s="23" t="s">
        <v>37</v>
      </c>
      <c r="X3710" s="23" t="s">
        <v>37</v>
      </c>
      <c r="Y3710" s="23" t="s">
        <v>37</v>
      </c>
      <c r="Z3710" s="19" t="str">
        <f t="shared" si="6"/>
        <v/>
      </c>
      <c r="AA3710" s="19" t="str">
        <f t="shared" si="19"/>
        <v/>
      </c>
      <c r="AB3710" s="19">
        <f t="shared" si="8"/>
        <v>59</v>
      </c>
      <c r="AC3710" s="19">
        <f t="shared" si="20"/>
        <v>14.75</v>
      </c>
      <c r="AD3710" s="19">
        <f t="shared" si="21"/>
        <v>33</v>
      </c>
      <c r="AE3710" s="19" t="str">
        <f t="shared" si="22"/>
        <v>Нет моды</v>
      </c>
      <c r="AF3710" s="19">
        <f t="shared" si="23"/>
        <v>12</v>
      </c>
      <c r="AG3710" s="19">
        <f t="shared" si="24"/>
        <v>18</v>
      </c>
      <c r="AH3710" s="20" t="str">
        <f t="shared" si="14"/>
        <v>Город: 83%; Село: 17%</v>
      </c>
      <c r="AI3710" s="24"/>
      <c r="AJ3710" s="24"/>
      <c r="AK3710" s="24"/>
      <c r="AL3710" s="22">
        <f t="shared" si="25"/>
        <v>1</v>
      </c>
    </row>
    <row r="3711" ht="12.75" customHeight="1">
      <c r="A3711" s="13" t="s">
        <v>215</v>
      </c>
      <c r="B3711" s="13" t="str">
        <f>IFERROR(__xludf.DUMMYFUNCTION("REGEXREPLACE(A3711,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1" s="14" t="str">
        <f t="shared" si="15"/>
        <v>Ямало-Ненецкий автономный округ (Тюменская область)</v>
      </c>
      <c r="D3711" s="3">
        <f t="shared" si="16"/>
        <v>2</v>
      </c>
      <c r="E3711" s="15" t="s">
        <v>48</v>
      </c>
      <c r="F3711" s="13" t="str">
        <f>IFERROR(__xludf.DUMMYFUNCTION("REGEXEXTRACT(E3711, ""[А-Яа-я].*"")"),"Убийство")</f>
        <v>Убийство</v>
      </c>
      <c r="G3711" s="16">
        <f t="shared" si="17"/>
        <v>2</v>
      </c>
      <c r="H3711" s="13" t="s">
        <v>28</v>
      </c>
      <c r="I3711" s="13" t="str">
        <f>IFERROR(__xludf.DUMMYFUNCTION("REGEXREPLACE(H3711, "".*\s"", """")"),"человек")</f>
        <v>человек</v>
      </c>
      <c r="J3711" s="13" t="s">
        <v>29</v>
      </c>
      <c r="K3711" s="17" t="str">
        <f>IFERROR(__xludf.DUMMYFUNCTION("REGEXREPLACE(J3711, ""^[\d\s]+"", """")"),"значение показателя за год")</f>
        <v>значение показателя за год</v>
      </c>
      <c r="L3711" s="16">
        <f t="shared" si="18"/>
        <v>2</v>
      </c>
      <c r="M3711" s="13" t="s">
        <v>30</v>
      </c>
      <c r="N3711" s="13" t="str">
        <f>IFERROR(__xludf.DUMMYFUNCTION("REGEXEXTRACT(M3711, "" (.+)$"")"),"все население")</f>
        <v>все население</v>
      </c>
      <c r="O3711" s="18">
        <v>55.0</v>
      </c>
      <c r="P3711" s="18">
        <v>46.0</v>
      </c>
      <c r="Q3711" s="18">
        <v>62.0</v>
      </c>
      <c r="R3711" s="18">
        <v>55.0</v>
      </c>
      <c r="S3711" s="18">
        <v>45.0</v>
      </c>
      <c r="T3711" s="18">
        <v>40.0</v>
      </c>
      <c r="U3711" s="18">
        <v>44.0</v>
      </c>
      <c r="V3711" s="18">
        <v>38.0</v>
      </c>
      <c r="W3711" s="18">
        <v>38.0</v>
      </c>
      <c r="X3711" s="18">
        <v>27.0</v>
      </c>
      <c r="Y3711" s="18">
        <v>19.0</v>
      </c>
      <c r="Z3711" s="19">
        <f t="shared" si="6"/>
        <v>469</v>
      </c>
      <c r="AA3711" s="19" t="str">
        <f t="shared" si="19"/>
        <v/>
      </c>
      <c r="AB3711" s="19" t="str">
        <f t="shared" si="8"/>
        <v/>
      </c>
      <c r="AC3711" s="19">
        <f t="shared" si="20"/>
        <v>42.63636364</v>
      </c>
      <c r="AD3711" s="19">
        <f t="shared" si="21"/>
        <v>38</v>
      </c>
      <c r="AE3711" s="19" t="str">
        <f t="shared" si="22"/>
        <v>Нет моды</v>
      </c>
      <c r="AF3711" s="19">
        <f t="shared" si="23"/>
        <v>19</v>
      </c>
      <c r="AG3711" s="19">
        <f t="shared" si="24"/>
        <v>62</v>
      </c>
      <c r="AH3711" s="20" t="str">
        <f t="shared" si="14"/>
        <v/>
      </c>
      <c r="AI3711" s="21"/>
      <c r="AJ3711" s="21"/>
      <c r="AK3711" s="21"/>
      <c r="AL3711" s="22">
        <f t="shared" si="25"/>
        <v>1</v>
      </c>
    </row>
    <row r="3712" ht="12.75" customHeight="1">
      <c r="A3712" s="13" t="s">
        <v>215</v>
      </c>
      <c r="B3712" s="13" t="str">
        <f>IFERROR(__xludf.DUMMYFUNCTION("REGEXREPLACE(A3712,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2" s="14" t="str">
        <f t="shared" si="15"/>
        <v>Ямало-Ненецкий автономный округ (Тюменская область)</v>
      </c>
      <c r="D3712" s="3">
        <f t="shared" si="16"/>
        <v>2</v>
      </c>
      <c r="E3712" s="15" t="s">
        <v>48</v>
      </c>
      <c r="F3712" s="13" t="str">
        <f>IFERROR(__xludf.DUMMYFUNCTION("REGEXEXTRACT(E3712, ""[А-Яа-я].*"")"),"Убийство")</f>
        <v>Убийство</v>
      </c>
      <c r="G3712" s="16">
        <f t="shared" si="17"/>
        <v>2</v>
      </c>
      <c r="H3712" s="13" t="s">
        <v>28</v>
      </c>
      <c r="I3712" s="13" t="str">
        <f>IFERROR(__xludf.DUMMYFUNCTION("REGEXREPLACE(H3712, "".*\s"", """")"),"человек")</f>
        <v>человек</v>
      </c>
      <c r="J3712" s="13" t="s">
        <v>29</v>
      </c>
      <c r="K3712" s="17" t="str">
        <f>IFERROR(__xludf.DUMMYFUNCTION("REGEXREPLACE(J3712, ""^[\d\s]+"", """")"),"значение показателя за год")</f>
        <v>значение показателя за год</v>
      </c>
      <c r="L3712" s="16">
        <f t="shared" si="18"/>
        <v>2</v>
      </c>
      <c r="M3712" s="13" t="s">
        <v>31</v>
      </c>
      <c r="N3712" s="13" t="str">
        <f>IFERROR(__xludf.DUMMYFUNCTION("REGEXEXTRACT(M3712, "" (.+)$"")"),"городское население")</f>
        <v>городское население</v>
      </c>
      <c r="O3712" s="18">
        <v>38.0</v>
      </c>
      <c r="P3712" s="18">
        <v>22.0</v>
      </c>
      <c r="Q3712" s="18">
        <v>34.0</v>
      </c>
      <c r="R3712" s="18">
        <v>37.0</v>
      </c>
      <c r="S3712" s="18">
        <v>29.0</v>
      </c>
      <c r="T3712" s="18">
        <v>19.0</v>
      </c>
      <c r="U3712" s="18">
        <v>26.0</v>
      </c>
      <c r="V3712" s="18">
        <v>23.0</v>
      </c>
      <c r="W3712" s="18">
        <v>19.0</v>
      </c>
      <c r="X3712" s="18">
        <v>17.0</v>
      </c>
      <c r="Y3712" s="18">
        <v>12.0</v>
      </c>
      <c r="Z3712" s="19" t="str">
        <f t="shared" si="6"/>
        <v/>
      </c>
      <c r="AA3712" s="19">
        <f t="shared" si="19"/>
        <v>276</v>
      </c>
      <c r="AB3712" s="19" t="str">
        <f t="shared" si="8"/>
        <v/>
      </c>
      <c r="AC3712" s="19">
        <f t="shared" si="20"/>
        <v>25.09090909</v>
      </c>
      <c r="AD3712" s="19">
        <f t="shared" si="21"/>
        <v>35.5</v>
      </c>
      <c r="AE3712" s="19" t="str">
        <f t="shared" si="22"/>
        <v>Нет моды</v>
      </c>
      <c r="AF3712" s="19">
        <f t="shared" si="23"/>
        <v>12</v>
      </c>
      <c r="AG3712" s="19">
        <f t="shared" si="24"/>
        <v>38</v>
      </c>
      <c r="AH3712" s="20" t="str">
        <f t="shared" si="14"/>
        <v/>
      </c>
      <c r="AI3712" s="21"/>
      <c r="AJ3712" s="21"/>
      <c r="AK3712" s="21"/>
      <c r="AL3712" s="22">
        <f t="shared" si="25"/>
        <v>1</v>
      </c>
    </row>
    <row r="3713" ht="12.75" customHeight="1">
      <c r="A3713" s="13" t="s">
        <v>215</v>
      </c>
      <c r="B3713" s="13" t="str">
        <f>IFERROR(__xludf.DUMMYFUNCTION("REGEXREPLACE(A3713,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3" s="14" t="str">
        <f t="shared" si="15"/>
        <v>Ямало-Ненецкий автономный округ (Тюменская область)</v>
      </c>
      <c r="D3713" s="3">
        <f t="shared" si="16"/>
        <v>2</v>
      </c>
      <c r="E3713" s="15" t="s">
        <v>48</v>
      </c>
      <c r="F3713" s="13" t="str">
        <f>IFERROR(__xludf.DUMMYFUNCTION("REGEXEXTRACT(E3713, ""[А-Яа-я].*"")"),"Убийство")</f>
        <v>Убийство</v>
      </c>
      <c r="G3713" s="16">
        <f t="shared" si="17"/>
        <v>2</v>
      </c>
      <c r="H3713" s="13" t="s">
        <v>28</v>
      </c>
      <c r="I3713" s="13" t="str">
        <f>IFERROR(__xludf.DUMMYFUNCTION("REGEXREPLACE(H3713, "".*\s"", """")"),"человек")</f>
        <v>человек</v>
      </c>
      <c r="J3713" s="13" t="s">
        <v>29</v>
      </c>
      <c r="K3713" s="17" t="str">
        <f>IFERROR(__xludf.DUMMYFUNCTION("REGEXREPLACE(J3713, ""^[\d\s]+"", """")"),"значение показателя за год")</f>
        <v>значение показателя за год</v>
      </c>
      <c r="L3713" s="16">
        <f t="shared" si="18"/>
        <v>2</v>
      </c>
      <c r="M3713" s="13" t="s">
        <v>32</v>
      </c>
      <c r="N3713" s="13" t="str">
        <f>IFERROR(__xludf.DUMMYFUNCTION("REGEXEXTRACT(M3713, "" (.+)$"")"),"сельское население")</f>
        <v>сельское население</v>
      </c>
      <c r="O3713" s="18">
        <v>17.0</v>
      </c>
      <c r="P3713" s="18">
        <v>24.0</v>
      </c>
      <c r="Q3713" s="18">
        <v>28.0</v>
      </c>
      <c r="R3713" s="18">
        <v>18.0</v>
      </c>
      <c r="S3713" s="18">
        <v>16.0</v>
      </c>
      <c r="T3713" s="18">
        <v>21.0</v>
      </c>
      <c r="U3713" s="18">
        <v>18.0</v>
      </c>
      <c r="V3713" s="18">
        <v>15.0</v>
      </c>
      <c r="W3713" s="18">
        <v>19.0</v>
      </c>
      <c r="X3713" s="18">
        <v>10.0</v>
      </c>
      <c r="Y3713" s="18">
        <v>7.0</v>
      </c>
      <c r="Z3713" s="19" t="str">
        <f t="shared" si="6"/>
        <v/>
      </c>
      <c r="AA3713" s="19" t="str">
        <f t="shared" si="19"/>
        <v/>
      </c>
      <c r="AB3713" s="19">
        <f t="shared" si="8"/>
        <v>193</v>
      </c>
      <c r="AC3713" s="19">
        <f t="shared" si="20"/>
        <v>17.54545455</v>
      </c>
      <c r="AD3713" s="19">
        <f t="shared" si="21"/>
        <v>19</v>
      </c>
      <c r="AE3713" s="19" t="str">
        <f t="shared" si="22"/>
        <v>Нет моды</v>
      </c>
      <c r="AF3713" s="19">
        <f t="shared" si="23"/>
        <v>7</v>
      </c>
      <c r="AG3713" s="19">
        <f t="shared" si="24"/>
        <v>28</v>
      </c>
      <c r="AH3713" s="20" t="str">
        <f t="shared" si="14"/>
        <v>Город: 59%; Село: 41%</v>
      </c>
      <c r="AI3713" s="21"/>
      <c r="AJ3713" s="21"/>
      <c r="AK3713" s="21"/>
      <c r="AL3713" s="22">
        <f t="shared" si="25"/>
        <v>1</v>
      </c>
    </row>
    <row r="3714" ht="12.75" customHeight="1">
      <c r="A3714" s="13" t="s">
        <v>215</v>
      </c>
      <c r="B3714" s="13" t="str">
        <f>IFERROR(__xludf.DUMMYFUNCTION("REGEXREPLACE(A3714,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4" s="14" t="str">
        <f t="shared" si="15"/>
        <v>Ямало-Ненецкий автономный округ (Тюменская область)</v>
      </c>
      <c r="D3714" s="3">
        <f t="shared" si="16"/>
        <v>2</v>
      </c>
      <c r="E3714" s="15" t="s">
        <v>49</v>
      </c>
      <c r="F3714" s="13" t="str">
        <f>IFERROR(__xludf.DUMMYFUNCTION("REGEXEXTRACT(E3714, ""[А-Яа-я].*"")"),"Цереброваскулярные болезни")</f>
        <v>Цереброваскулярные болезни</v>
      </c>
      <c r="G3714" s="16">
        <f t="shared" si="17"/>
        <v>2</v>
      </c>
      <c r="H3714" s="13" t="s">
        <v>28</v>
      </c>
      <c r="I3714" s="13" t="str">
        <f>IFERROR(__xludf.DUMMYFUNCTION("REGEXREPLACE(H3714, "".*\s"", """")"),"человек")</f>
        <v>человек</v>
      </c>
      <c r="J3714" s="13" t="s">
        <v>29</v>
      </c>
      <c r="K3714" s="17" t="str">
        <f>IFERROR(__xludf.DUMMYFUNCTION("REGEXREPLACE(J3714, ""^[\d\s]+"", """")"),"значение показателя за год")</f>
        <v>значение показателя за год</v>
      </c>
      <c r="L3714" s="16">
        <f t="shared" si="18"/>
        <v>2</v>
      </c>
      <c r="M3714" s="13" t="s">
        <v>30</v>
      </c>
      <c r="N3714" s="13" t="str">
        <f>IFERROR(__xludf.DUMMYFUNCTION("REGEXEXTRACT(M3714, "" (.+)$"")"),"все население")</f>
        <v>все население</v>
      </c>
      <c r="O3714" s="18">
        <v>191.0</v>
      </c>
      <c r="P3714" s="18">
        <v>208.0</v>
      </c>
      <c r="Q3714" s="18">
        <v>223.0</v>
      </c>
      <c r="R3714" s="18">
        <v>208.0</v>
      </c>
      <c r="S3714" s="18">
        <v>205.0</v>
      </c>
      <c r="T3714" s="18">
        <v>200.0</v>
      </c>
      <c r="U3714" s="18">
        <v>209.0</v>
      </c>
      <c r="V3714" s="18">
        <v>216.0</v>
      </c>
      <c r="W3714" s="18">
        <v>200.0</v>
      </c>
      <c r="X3714" s="18">
        <v>185.0</v>
      </c>
      <c r="Y3714" s="18">
        <v>211.0</v>
      </c>
      <c r="Z3714" s="19">
        <f t="shared" si="6"/>
        <v>2256</v>
      </c>
      <c r="AA3714" s="19" t="str">
        <f t="shared" si="19"/>
        <v/>
      </c>
      <c r="AB3714" s="19" t="str">
        <f t="shared" si="8"/>
        <v/>
      </c>
      <c r="AC3714" s="19">
        <f t="shared" si="20"/>
        <v>205.0909091</v>
      </c>
      <c r="AD3714" s="19">
        <f t="shared" si="21"/>
        <v>106.5</v>
      </c>
      <c r="AE3714" s="19" t="str">
        <f t="shared" si="22"/>
        <v>Нет моды</v>
      </c>
      <c r="AF3714" s="19">
        <f t="shared" si="23"/>
        <v>185</v>
      </c>
      <c r="AG3714" s="19">
        <f t="shared" si="24"/>
        <v>223</v>
      </c>
      <c r="AH3714" s="20" t="str">
        <f t="shared" si="14"/>
        <v/>
      </c>
      <c r="AI3714" s="21"/>
      <c r="AJ3714" s="21"/>
      <c r="AK3714" s="21"/>
      <c r="AL3714" s="22">
        <f t="shared" si="25"/>
        <v>1</v>
      </c>
    </row>
    <row r="3715" ht="12.75" customHeight="1">
      <c r="A3715" s="13" t="s">
        <v>215</v>
      </c>
      <c r="B3715" s="13" t="str">
        <f>IFERROR(__xludf.DUMMYFUNCTION("REGEXREPLACE(A3715,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5" s="14" t="str">
        <f t="shared" si="15"/>
        <v>Ямало-Ненецкий автономный округ (Тюменская область)</v>
      </c>
      <c r="D3715" s="3">
        <f t="shared" si="16"/>
        <v>2</v>
      </c>
      <c r="E3715" s="15" t="s">
        <v>49</v>
      </c>
      <c r="F3715" s="13" t="str">
        <f>IFERROR(__xludf.DUMMYFUNCTION("REGEXEXTRACT(E3715, ""[А-Яа-я].*"")"),"Цереброваскулярные болезни")</f>
        <v>Цереброваскулярные болезни</v>
      </c>
      <c r="G3715" s="16">
        <f t="shared" si="17"/>
        <v>2</v>
      </c>
      <c r="H3715" s="13" t="s">
        <v>28</v>
      </c>
      <c r="I3715" s="13" t="str">
        <f>IFERROR(__xludf.DUMMYFUNCTION("REGEXREPLACE(H3715, "".*\s"", """")"),"человек")</f>
        <v>человек</v>
      </c>
      <c r="J3715" s="13" t="s">
        <v>29</v>
      </c>
      <c r="K3715" s="17" t="str">
        <f>IFERROR(__xludf.DUMMYFUNCTION("REGEXREPLACE(J3715, ""^[\d\s]+"", """")"),"значение показателя за год")</f>
        <v>значение показателя за год</v>
      </c>
      <c r="L3715" s="16">
        <f t="shared" si="18"/>
        <v>2</v>
      </c>
      <c r="M3715" s="13" t="s">
        <v>31</v>
      </c>
      <c r="N3715" s="13" t="str">
        <f>IFERROR(__xludf.DUMMYFUNCTION("REGEXEXTRACT(M3715, "" (.+)$"")"),"городское население")</f>
        <v>городское население</v>
      </c>
      <c r="O3715" s="18">
        <v>148.0</v>
      </c>
      <c r="P3715" s="18">
        <v>158.0</v>
      </c>
      <c r="Q3715" s="18">
        <v>174.0</v>
      </c>
      <c r="R3715" s="18">
        <v>157.0</v>
      </c>
      <c r="S3715" s="18">
        <v>163.0</v>
      </c>
      <c r="T3715" s="18">
        <v>161.0</v>
      </c>
      <c r="U3715" s="18">
        <v>169.0</v>
      </c>
      <c r="V3715" s="18">
        <v>171.0</v>
      </c>
      <c r="W3715" s="18">
        <v>157.0</v>
      </c>
      <c r="X3715" s="18">
        <v>141.0</v>
      </c>
      <c r="Y3715" s="18">
        <v>172.0</v>
      </c>
      <c r="Z3715" s="19" t="str">
        <f t="shared" si="6"/>
        <v/>
      </c>
      <c r="AA3715" s="19">
        <f t="shared" si="19"/>
        <v>1771</v>
      </c>
      <c r="AB3715" s="19" t="str">
        <f t="shared" si="8"/>
        <v/>
      </c>
      <c r="AC3715" s="19">
        <f t="shared" si="20"/>
        <v>161</v>
      </c>
      <c r="AD3715" s="19">
        <f t="shared" si="21"/>
        <v>179.5</v>
      </c>
      <c r="AE3715" s="19" t="str">
        <f t="shared" si="22"/>
        <v>Нет моды</v>
      </c>
      <c r="AF3715" s="19">
        <f t="shared" si="23"/>
        <v>141</v>
      </c>
      <c r="AG3715" s="19">
        <f t="shared" si="24"/>
        <v>174</v>
      </c>
      <c r="AH3715" s="20" t="str">
        <f t="shared" si="14"/>
        <v/>
      </c>
      <c r="AI3715" s="21"/>
      <c r="AJ3715" s="21"/>
      <c r="AK3715" s="21"/>
      <c r="AL3715" s="22">
        <f t="shared" si="25"/>
        <v>1</v>
      </c>
    </row>
    <row r="3716" ht="12.75" customHeight="1">
      <c r="A3716" s="13" t="s">
        <v>215</v>
      </c>
      <c r="B3716" s="13" t="str">
        <f>IFERROR(__xludf.DUMMYFUNCTION("REGEXREPLACE(A3716, ""\d"", """")"),"             Ямало-Ненецкий автономный округ (Тюменская область)")</f>
        <v>             Ямало-Ненецкий автономный округ (Тюменская область)</v>
      </c>
      <c r="C3716" s="14" t="str">
        <f t="shared" si="15"/>
        <v>Ямало-Ненецкий автономный округ (Тюменская область)</v>
      </c>
      <c r="D3716" s="3">
        <f t="shared" si="16"/>
        <v>2</v>
      </c>
      <c r="E3716" s="15" t="s">
        <v>49</v>
      </c>
      <c r="F3716" s="13" t="str">
        <f>IFERROR(__xludf.DUMMYFUNCTION("REGEXEXTRACT(E3716, ""[А-Яа-я].*"")"),"Цереброваскулярные болезни")</f>
        <v>Цереброваскулярные болезни</v>
      </c>
      <c r="G3716" s="16">
        <f t="shared" si="17"/>
        <v>2</v>
      </c>
      <c r="H3716" s="13" t="s">
        <v>28</v>
      </c>
      <c r="I3716" s="13" t="str">
        <f>IFERROR(__xludf.DUMMYFUNCTION("REGEXREPLACE(H3716, "".*\s"", """")"),"человек")</f>
        <v>человек</v>
      </c>
      <c r="J3716" s="13" t="s">
        <v>29</v>
      </c>
      <c r="K3716" s="17" t="str">
        <f>IFERROR(__xludf.DUMMYFUNCTION("REGEXREPLACE(J3716, ""^[\d\s]+"", """")"),"значение показателя за год")</f>
        <v>значение показателя за год</v>
      </c>
      <c r="L3716" s="16">
        <f t="shared" si="18"/>
        <v>2</v>
      </c>
      <c r="M3716" s="13" t="s">
        <v>32</v>
      </c>
      <c r="N3716" s="13" t="str">
        <f>IFERROR(__xludf.DUMMYFUNCTION("REGEXEXTRACT(M3716, "" (.+)$"")"),"сельское население")</f>
        <v>сельское население</v>
      </c>
      <c r="O3716" s="18">
        <v>43.0</v>
      </c>
      <c r="P3716" s="18">
        <v>50.0</v>
      </c>
      <c r="Q3716" s="18">
        <v>49.0</v>
      </c>
      <c r="R3716" s="18">
        <v>51.0</v>
      </c>
      <c r="S3716" s="18">
        <v>42.0</v>
      </c>
      <c r="T3716" s="18">
        <v>39.0</v>
      </c>
      <c r="U3716" s="18">
        <v>40.0</v>
      </c>
      <c r="V3716" s="18">
        <v>45.0</v>
      </c>
      <c r="W3716" s="18">
        <v>43.0</v>
      </c>
      <c r="X3716" s="18">
        <v>44.0</v>
      </c>
      <c r="Y3716" s="18">
        <v>39.0</v>
      </c>
      <c r="Z3716" s="19" t="str">
        <f t="shared" si="6"/>
        <v/>
      </c>
      <c r="AA3716" s="19" t="str">
        <f t="shared" si="19"/>
        <v/>
      </c>
      <c r="AB3716" s="19">
        <f t="shared" si="8"/>
        <v>485</v>
      </c>
      <c r="AC3716" s="19">
        <f t="shared" si="20"/>
        <v>44.09090909</v>
      </c>
      <c r="AD3716" s="19">
        <f t="shared" si="21"/>
        <v>96</v>
      </c>
      <c r="AE3716" s="19" t="str">
        <f t="shared" si="22"/>
        <v>Нет моды</v>
      </c>
      <c r="AF3716" s="19">
        <f t="shared" si="23"/>
        <v>39</v>
      </c>
      <c r="AG3716" s="19">
        <f t="shared" si="24"/>
        <v>51</v>
      </c>
      <c r="AH3716" s="20" t="str">
        <f t="shared" si="14"/>
        <v>Город: 79%; Село: 21%</v>
      </c>
      <c r="AI3716" s="21"/>
      <c r="AJ3716" s="21"/>
      <c r="AK3716" s="21"/>
      <c r="AL3716" s="22">
        <f t="shared" si="25"/>
        <v>1</v>
      </c>
    </row>
    <row r="3717" ht="12.75" customHeight="1">
      <c r="A3717" s="13" t="s">
        <v>216</v>
      </c>
      <c r="B3717" s="13" t="str">
        <f>IFERROR(__xludf.DUMMYFUNCTION("REGEXREPLACE(A3717, ""\d"", """")"),"             Тюменская область (без АО)")</f>
        <v>             Тюменская область (без АО)</v>
      </c>
      <c r="C3717" s="14" t="str">
        <f t="shared" si="15"/>
        <v>Тюменская область (без АО)</v>
      </c>
      <c r="D3717" s="3">
        <f t="shared" si="16"/>
        <v>2</v>
      </c>
      <c r="E3717" s="15" t="s">
        <v>27</v>
      </c>
      <c r="F3717" s="13" t="str">
        <f>IFERROR(__xludf.DUMMYFUNCTION("REGEXEXTRACT(E3717, ""[А-Яа-я].*"")"),"Болезни органов дыхания")</f>
        <v>Болезни органов дыхания</v>
      </c>
      <c r="G3717" s="16">
        <f t="shared" si="17"/>
        <v>2</v>
      </c>
      <c r="H3717" s="13" t="s">
        <v>28</v>
      </c>
      <c r="I3717" s="13" t="str">
        <f>IFERROR(__xludf.DUMMYFUNCTION("REGEXREPLACE(H3717, "".*\s"", """")"),"человек")</f>
        <v>человек</v>
      </c>
      <c r="J3717" s="13" t="s">
        <v>29</v>
      </c>
      <c r="K3717" s="17" t="str">
        <f>IFERROR(__xludf.DUMMYFUNCTION("REGEXREPLACE(J3717, ""^[\d\s]+"", """")"),"значение показателя за год")</f>
        <v>значение показателя за год</v>
      </c>
      <c r="L3717" s="16">
        <f t="shared" si="18"/>
        <v>2</v>
      </c>
      <c r="M3717" s="13" t="s">
        <v>30</v>
      </c>
      <c r="N3717" s="13" t="str">
        <f>IFERROR(__xludf.DUMMYFUNCTION("REGEXEXTRACT(M3717, "" (.+)$"")"),"все население")</f>
        <v>все население</v>
      </c>
      <c r="O3717" s="18">
        <v>750.0</v>
      </c>
      <c r="P3717" s="18">
        <v>880.0</v>
      </c>
      <c r="Q3717" s="18">
        <v>707.0</v>
      </c>
      <c r="R3717" s="18">
        <v>660.0</v>
      </c>
      <c r="S3717" s="23" t="s">
        <v>37</v>
      </c>
      <c r="T3717" s="23" t="s">
        <v>37</v>
      </c>
      <c r="U3717" s="23" t="s">
        <v>37</v>
      </c>
      <c r="V3717" s="23" t="s">
        <v>37</v>
      </c>
      <c r="W3717" s="23" t="s">
        <v>37</v>
      </c>
      <c r="X3717" s="23" t="s">
        <v>37</v>
      </c>
      <c r="Y3717" s="23" t="s">
        <v>37</v>
      </c>
      <c r="Z3717" s="19">
        <f t="shared" si="6"/>
        <v>2997</v>
      </c>
      <c r="AA3717" s="19" t="str">
        <f t="shared" si="19"/>
        <v/>
      </c>
      <c r="AB3717" s="19" t="str">
        <f t="shared" si="8"/>
        <v/>
      </c>
      <c r="AC3717" s="19">
        <f t="shared" si="20"/>
        <v>749.25</v>
      </c>
      <c r="AD3717" s="19">
        <f t="shared" si="21"/>
        <v>45</v>
      </c>
      <c r="AE3717" s="19" t="str">
        <f t="shared" si="22"/>
        <v>Нет моды</v>
      </c>
      <c r="AF3717" s="19">
        <f t="shared" si="23"/>
        <v>660</v>
      </c>
      <c r="AG3717" s="19">
        <f t="shared" si="24"/>
        <v>880</v>
      </c>
      <c r="AH3717" s="20" t="str">
        <f t="shared" si="14"/>
        <v/>
      </c>
      <c r="AI3717" s="24"/>
      <c r="AJ3717" s="24"/>
      <c r="AK3717" s="24"/>
      <c r="AL3717" s="22">
        <f t="shared" si="25"/>
        <v>1</v>
      </c>
    </row>
    <row r="3718" ht="12.75" customHeight="1">
      <c r="A3718" s="13" t="s">
        <v>216</v>
      </c>
      <c r="B3718" s="13" t="str">
        <f>IFERROR(__xludf.DUMMYFUNCTION("REGEXREPLACE(A3718, ""\d"", """")"),"             Тюменская область (без АО)")</f>
        <v>             Тюменская область (без АО)</v>
      </c>
      <c r="C3718" s="14" t="str">
        <f t="shared" si="15"/>
        <v>Тюменская область (без АО)</v>
      </c>
      <c r="D3718" s="3">
        <f t="shared" si="16"/>
        <v>2</v>
      </c>
      <c r="E3718" s="15" t="s">
        <v>27</v>
      </c>
      <c r="F3718" s="13" t="str">
        <f>IFERROR(__xludf.DUMMYFUNCTION("REGEXEXTRACT(E3718, ""[А-Яа-я].*"")"),"Болезни органов дыхания")</f>
        <v>Болезни органов дыхания</v>
      </c>
      <c r="G3718" s="16">
        <f t="shared" si="17"/>
        <v>2</v>
      </c>
      <c r="H3718" s="13" t="s">
        <v>28</v>
      </c>
      <c r="I3718" s="13" t="str">
        <f>IFERROR(__xludf.DUMMYFUNCTION("REGEXREPLACE(H3718, "".*\s"", """")"),"человек")</f>
        <v>человек</v>
      </c>
      <c r="J3718" s="13" t="s">
        <v>29</v>
      </c>
      <c r="K3718" s="17" t="str">
        <f>IFERROR(__xludf.DUMMYFUNCTION("REGEXREPLACE(J3718, ""^[\d\s]+"", """")"),"значение показателя за год")</f>
        <v>значение показателя за год</v>
      </c>
      <c r="L3718" s="16">
        <f t="shared" si="18"/>
        <v>2</v>
      </c>
      <c r="M3718" s="13" t="s">
        <v>31</v>
      </c>
      <c r="N3718" s="13" t="str">
        <f>IFERROR(__xludf.DUMMYFUNCTION("REGEXEXTRACT(M3718, "" (.+)$"")"),"городское население")</f>
        <v>городское население</v>
      </c>
      <c r="O3718" s="18">
        <v>321.0</v>
      </c>
      <c r="P3718" s="18">
        <v>373.0</v>
      </c>
      <c r="Q3718" s="18">
        <v>362.0</v>
      </c>
      <c r="R3718" s="18">
        <v>318.0</v>
      </c>
      <c r="S3718" s="23" t="s">
        <v>37</v>
      </c>
      <c r="T3718" s="23" t="s">
        <v>37</v>
      </c>
      <c r="U3718" s="23" t="s">
        <v>37</v>
      </c>
      <c r="V3718" s="23" t="s">
        <v>37</v>
      </c>
      <c r="W3718" s="23" t="s">
        <v>37</v>
      </c>
      <c r="X3718" s="23" t="s">
        <v>37</v>
      </c>
      <c r="Y3718" s="23" t="s">
        <v>37</v>
      </c>
      <c r="Z3718" s="19" t="str">
        <f t="shared" si="6"/>
        <v/>
      </c>
      <c r="AA3718" s="19">
        <f t="shared" si="19"/>
        <v>1374</v>
      </c>
      <c r="AB3718" s="19" t="str">
        <f t="shared" si="8"/>
        <v/>
      </c>
      <c r="AC3718" s="19">
        <f t="shared" si="20"/>
        <v>343.5</v>
      </c>
      <c r="AD3718" s="19">
        <f t="shared" si="21"/>
        <v>516.5</v>
      </c>
      <c r="AE3718" s="19" t="str">
        <f t="shared" si="22"/>
        <v>Нет моды</v>
      </c>
      <c r="AF3718" s="19">
        <f t="shared" si="23"/>
        <v>318</v>
      </c>
      <c r="AG3718" s="19">
        <f t="shared" si="24"/>
        <v>373</v>
      </c>
      <c r="AH3718" s="20" t="str">
        <f t="shared" si="14"/>
        <v/>
      </c>
      <c r="AI3718" s="24"/>
      <c r="AJ3718" s="24"/>
      <c r="AK3718" s="24"/>
      <c r="AL3718" s="22">
        <f t="shared" si="25"/>
        <v>1</v>
      </c>
    </row>
    <row r="3719" ht="12.75" customHeight="1">
      <c r="A3719" s="13" t="s">
        <v>216</v>
      </c>
      <c r="B3719" s="13" t="str">
        <f>IFERROR(__xludf.DUMMYFUNCTION("REGEXREPLACE(A3719, ""\d"", """")"),"             Тюменская область (без АО)")</f>
        <v>             Тюменская область (без АО)</v>
      </c>
      <c r="C3719" s="14" t="str">
        <f t="shared" si="15"/>
        <v>Тюменская область (без АО)</v>
      </c>
      <c r="D3719" s="3">
        <f t="shared" si="16"/>
        <v>2</v>
      </c>
      <c r="E3719" s="15" t="s">
        <v>27</v>
      </c>
      <c r="F3719" s="13" t="str">
        <f>IFERROR(__xludf.DUMMYFUNCTION("REGEXEXTRACT(E3719, ""[А-Яа-я].*"")"),"Болезни органов дыхания")</f>
        <v>Болезни органов дыхания</v>
      </c>
      <c r="G3719" s="16">
        <f t="shared" si="17"/>
        <v>2</v>
      </c>
      <c r="H3719" s="13" t="s">
        <v>28</v>
      </c>
      <c r="I3719" s="13" t="str">
        <f>IFERROR(__xludf.DUMMYFUNCTION("REGEXREPLACE(H3719, "".*\s"", """")"),"человек")</f>
        <v>человек</v>
      </c>
      <c r="J3719" s="13" t="s">
        <v>29</v>
      </c>
      <c r="K3719" s="17" t="str">
        <f>IFERROR(__xludf.DUMMYFUNCTION("REGEXREPLACE(J3719, ""^[\d\s]+"", """")"),"значение показателя за год")</f>
        <v>значение показателя за год</v>
      </c>
      <c r="L3719" s="16">
        <f t="shared" si="18"/>
        <v>2</v>
      </c>
      <c r="M3719" s="13" t="s">
        <v>32</v>
      </c>
      <c r="N3719" s="13" t="str">
        <f>IFERROR(__xludf.DUMMYFUNCTION("REGEXEXTRACT(M3719, "" (.+)$"")"),"сельское население")</f>
        <v>сельское население</v>
      </c>
      <c r="O3719" s="18">
        <v>429.0</v>
      </c>
      <c r="P3719" s="18">
        <v>507.0</v>
      </c>
      <c r="Q3719" s="18">
        <v>345.0</v>
      </c>
      <c r="R3719" s="18">
        <v>342.0</v>
      </c>
      <c r="S3719" s="23" t="s">
        <v>37</v>
      </c>
      <c r="T3719" s="23" t="s">
        <v>37</v>
      </c>
      <c r="U3719" s="23" t="s">
        <v>37</v>
      </c>
      <c r="V3719" s="23" t="s">
        <v>37</v>
      </c>
      <c r="W3719" s="23" t="s">
        <v>37</v>
      </c>
      <c r="X3719" s="23" t="s">
        <v>37</v>
      </c>
      <c r="Y3719" s="23" t="s">
        <v>37</v>
      </c>
      <c r="Z3719" s="19" t="str">
        <f t="shared" si="6"/>
        <v/>
      </c>
      <c r="AA3719" s="19" t="str">
        <f t="shared" si="19"/>
        <v/>
      </c>
      <c r="AB3719" s="19">
        <f t="shared" si="8"/>
        <v>1623</v>
      </c>
      <c r="AC3719" s="19">
        <f t="shared" si="20"/>
        <v>405.75</v>
      </c>
      <c r="AD3719" s="19">
        <f t="shared" si="21"/>
        <v>353.5</v>
      </c>
      <c r="AE3719" s="19" t="str">
        <f t="shared" si="22"/>
        <v>Нет моды</v>
      </c>
      <c r="AF3719" s="19">
        <f t="shared" si="23"/>
        <v>342</v>
      </c>
      <c r="AG3719" s="19">
        <f t="shared" si="24"/>
        <v>507</v>
      </c>
      <c r="AH3719" s="20" t="str">
        <f t="shared" si="14"/>
        <v>Город: 46%; Село: 54%</v>
      </c>
      <c r="AI3719" s="24"/>
      <c r="AJ3719" s="24"/>
      <c r="AK3719" s="24"/>
      <c r="AL3719" s="22">
        <f t="shared" si="25"/>
        <v>1</v>
      </c>
    </row>
    <row r="3720" ht="12.75" customHeight="1">
      <c r="A3720" s="13" t="s">
        <v>216</v>
      </c>
      <c r="B3720" s="13" t="str">
        <f>IFERROR(__xludf.DUMMYFUNCTION("REGEXREPLACE(A3720, ""\d"", """")"),"             Тюменская область (без АО)")</f>
        <v>             Тюменская область (без АО)</v>
      </c>
      <c r="C3720" s="14" t="str">
        <f t="shared" si="15"/>
        <v>Тюменская область (без АО)</v>
      </c>
      <c r="D3720" s="3">
        <f t="shared" si="16"/>
        <v>2</v>
      </c>
      <c r="E3720" s="15" t="s">
        <v>33</v>
      </c>
      <c r="F3720" s="13" t="str">
        <f>IFERROR(__xludf.DUMMYFUNCTION("REGEXEXTRACT(E3720, ""[А-Яа-я].*"")"),"Болезни органов пищеварения")</f>
        <v>Болезни органов пищеварения</v>
      </c>
      <c r="G3720" s="16">
        <f t="shared" si="17"/>
        <v>2</v>
      </c>
      <c r="H3720" s="13" t="s">
        <v>28</v>
      </c>
      <c r="I3720" s="13" t="str">
        <f>IFERROR(__xludf.DUMMYFUNCTION("REGEXREPLACE(H3720, "".*\s"", """")"),"человек")</f>
        <v>человек</v>
      </c>
      <c r="J3720" s="13" t="s">
        <v>29</v>
      </c>
      <c r="K3720" s="17" t="str">
        <f>IFERROR(__xludf.DUMMYFUNCTION("REGEXREPLACE(J3720, ""^[\d\s]+"", """")"),"значение показателя за год")</f>
        <v>значение показателя за год</v>
      </c>
      <c r="L3720" s="16">
        <f t="shared" si="18"/>
        <v>2</v>
      </c>
      <c r="M3720" s="13" t="s">
        <v>30</v>
      </c>
      <c r="N3720" s="13" t="str">
        <f>IFERROR(__xludf.DUMMYFUNCTION("REGEXEXTRACT(M3720, "" (.+)$"")"),"все население")</f>
        <v>все население</v>
      </c>
      <c r="O3720" s="18">
        <v>794.0</v>
      </c>
      <c r="P3720" s="18">
        <v>799.0</v>
      </c>
      <c r="Q3720" s="18">
        <v>688.0</v>
      </c>
      <c r="R3720" s="18">
        <v>684.0</v>
      </c>
      <c r="S3720" s="23" t="s">
        <v>37</v>
      </c>
      <c r="T3720" s="23" t="s">
        <v>37</v>
      </c>
      <c r="U3720" s="23" t="s">
        <v>37</v>
      </c>
      <c r="V3720" s="23" t="s">
        <v>37</v>
      </c>
      <c r="W3720" s="23" t="s">
        <v>37</v>
      </c>
      <c r="X3720" s="23" t="s">
        <v>37</v>
      </c>
      <c r="Y3720" s="23" t="s">
        <v>37</v>
      </c>
      <c r="Z3720" s="19">
        <f t="shared" si="6"/>
        <v>2965</v>
      </c>
      <c r="AA3720" s="19" t="str">
        <f t="shared" si="19"/>
        <v/>
      </c>
      <c r="AB3720" s="19" t="str">
        <f t="shared" si="8"/>
        <v/>
      </c>
      <c r="AC3720" s="19">
        <f t="shared" si="20"/>
        <v>741.25</v>
      </c>
      <c r="AD3720" s="19">
        <f t="shared" si="21"/>
        <v>595.5</v>
      </c>
      <c r="AE3720" s="19" t="str">
        <f t="shared" si="22"/>
        <v>Нет моды</v>
      </c>
      <c r="AF3720" s="19">
        <f t="shared" si="23"/>
        <v>684</v>
      </c>
      <c r="AG3720" s="19">
        <f t="shared" si="24"/>
        <v>799</v>
      </c>
      <c r="AH3720" s="20" t="str">
        <f t="shared" si="14"/>
        <v/>
      </c>
      <c r="AI3720" s="24"/>
      <c r="AJ3720" s="24"/>
      <c r="AK3720" s="24"/>
      <c r="AL3720" s="22">
        <f t="shared" si="25"/>
        <v>1</v>
      </c>
    </row>
    <row r="3721" ht="12.75" customHeight="1">
      <c r="A3721" s="13" t="s">
        <v>216</v>
      </c>
      <c r="B3721" s="13" t="str">
        <f>IFERROR(__xludf.DUMMYFUNCTION("REGEXREPLACE(A3721, ""\d"", """")"),"             Тюменская область (без АО)")</f>
        <v>             Тюменская область (без АО)</v>
      </c>
      <c r="C3721" s="14" t="str">
        <f t="shared" si="15"/>
        <v>Тюменская область (без АО)</v>
      </c>
      <c r="D3721" s="3">
        <f t="shared" si="16"/>
        <v>2</v>
      </c>
      <c r="E3721" s="15" t="s">
        <v>33</v>
      </c>
      <c r="F3721" s="13" t="str">
        <f>IFERROR(__xludf.DUMMYFUNCTION("REGEXEXTRACT(E3721, ""[А-Яа-я].*"")"),"Болезни органов пищеварения")</f>
        <v>Болезни органов пищеварения</v>
      </c>
      <c r="G3721" s="16">
        <f t="shared" si="17"/>
        <v>2</v>
      </c>
      <c r="H3721" s="13" t="s">
        <v>28</v>
      </c>
      <c r="I3721" s="13" t="str">
        <f>IFERROR(__xludf.DUMMYFUNCTION("REGEXREPLACE(H3721, "".*\s"", """")"),"человек")</f>
        <v>человек</v>
      </c>
      <c r="J3721" s="13" t="s">
        <v>29</v>
      </c>
      <c r="K3721" s="17" t="str">
        <f>IFERROR(__xludf.DUMMYFUNCTION("REGEXREPLACE(J3721, ""^[\d\s]+"", """")"),"значение показателя за год")</f>
        <v>значение показателя за год</v>
      </c>
      <c r="L3721" s="16">
        <f t="shared" si="18"/>
        <v>2</v>
      </c>
      <c r="M3721" s="13" t="s">
        <v>31</v>
      </c>
      <c r="N3721" s="13" t="str">
        <f>IFERROR(__xludf.DUMMYFUNCTION("REGEXEXTRACT(M3721, "" (.+)$"")"),"городское население")</f>
        <v>городское население</v>
      </c>
      <c r="O3721" s="18">
        <v>439.0</v>
      </c>
      <c r="P3721" s="18">
        <v>436.0</v>
      </c>
      <c r="Q3721" s="18">
        <v>418.0</v>
      </c>
      <c r="R3721" s="18">
        <v>391.0</v>
      </c>
      <c r="S3721" s="23" t="s">
        <v>37</v>
      </c>
      <c r="T3721" s="23" t="s">
        <v>37</v>
      </c>
      <c r="U3721" s="23" t="s">
        <v>37</v>
      </c>
      <c r="V3721" s="23" t="s">
        <v>37</v>
      </c>
      <c r="W3721" s="23" t="s">
        <v>37</v>
      </c>
      <c r="X3721" s="23" t="s">
        <v>37</v>
      </c>
      <c r="Y3721" s="23" t="s">
        <v>37</v>
      </c>
      <c r="Z3721" s="19" t="str">
        <f t="shared" si="6"/>
        <v/>
      </c>
      <c r="AA3721" s="19">
        <f t="shared" si="19"/>
        <v>1684</v>
      </c>
      <c r="AB3721" s="19" t="str">
        <f t="shared" si="8"/>
        <v/>
      </c>
      <c r="AC3721" s="19">
        <f t="shared" si="20"/>
        <v>421</v>
      </c>
      <c r="AD3721" s="19">
        <f t="shared" si="21"/>
        <v>561.5</v>
      </c>
      <c r="AE3721" s="19" t="str">
        <f t="shared" si="22"/>
        <v>Нет моды</v>
      </c>
      <c r="AF3721" s="19">
        <f t="shared" si="23"/>
        <v>391</v>
      </c>
      <c r="AG3721" s="19">
        <f t="shared" si="24"/>
        <v>439</v>
      </c>
      <c r="AH3721" s="20" t="str">
        <f t="shared" si="14"/>
        <v/>
      </c>
      <c r="AI3721" s="24"/>
      <c r="AJ3721" s="24"/>
      <c r="AK3721" s="24"/>
      <c r="AL3721" s="22">
        <f t="shared" si="25"/>
        <v>1</v>
      </c>
    </row>
    <row r="3722" ht="12.75" customHeight="1">
      <c r="A3722" s="13" t="s">
        <v>216</v>
      </c>
      <c r="B3722" s="13" t="str">
        <f>IFERROR(__xludf.DUMMYFUNCTION("REGEXREPLACE(A3722, ""\d"", """")"),"             Тюменская область (без АО)")</f>
        <v>             Тюменская область (без АО)</v>
      </c>
      <c r="C3722" s="14" t="str">
        <f t="shared" si="15"/>
        <v>Тюменская область (без АО)</v>
      </c>
      <c r="D3722" s="3">
        <f t="shared" si="16"/>
        <v>2</v>
      </c>
      <c r="E3722" s="15" t="s">
        <v>33</v>
      </c>
      <c r="F3722" s="13" t="str">
        <f>IFERROR(__xludf.DUMMYFUNCTION("REGEXEXTRACT(E3722, ""[А-Яа-я].*"")"),"Болезни органов пищеварения")</f>
        <v>Болезни органов пищеварения</v>
      </c>
      <c r="G3722" s="16">
        <f t="shared" si="17"/>
        <v>2</v>
      </c>
      <c r="H3722" s="13" t="s">
        <v>28</v>
      </c>
      <c r="I3722" s="13" t="str">
        <f>IFERROR(__xludf.DUMMYFUNCTION("REGEXREPLACE(H3722, "".*\s"", """")"),"человек")</f>
        <v>человек</v>
      </c>
      <c r="J3722" s="13" t="s">
        <v>29</v>
      </c>
      <c r="K3722" s="17" t="str">
        <f>IFERROR(__xludf.DUMMYFUNCTION("REGEXREPLACE(J3722, ""^[\d\s]+"", """")"),"значение показателя за год")</f>
        <v>значение показателя за год</v>
      </c>
      <c r="L3722" s="16">
        <f t="shared" si="18"/>
        <v>2</v>
      </c>
      <c r="M3722" s="13" t="s">
        <v>32</v>
      </c>
      <c r="N3722" s="13" t="str">
        <f>IFERROR(__xludf.DUMMYFUNCTION("REGEXEXTRACT(M3722, "" (.+)$"")"),"сельское население")</f>
        <v>сельское население</v>
      </c>
      <c r="O3722" s="18">
        <v>355.0</v>
      </c>
      <c r="P3722" s="18">
        <v>363.0</v>
      </c>
      <c r="Q3722" s="18">
        <v>270.0</v>
      </c>
      <c r="R3722" s="18">
        <v>293.0</v>
      </c>
      <c r="S3722" s="23" t="s">
        <v>37</v>
      </c>
      <c r="T3722" s="23" t="s">
        <v>37</v>
      </c>
      <c r="U3722" s="23" t="s">
        <v>37</v>
      </c>
      <c r="V3722" s="23" t="s">
        <v>37</v>
      </c>
      <c r="W3722" s="23" t="s">
        <v>37</v>
      </c>
      <c r="X3722" s="23" t="s">
        <v>37</v>
      </c>
      <c r="Y3722" s="23" t="s">
        <v>37</v>
      </c>
      <c r="Z3722" s="19" t="str">
        <f t="shared" si="6"/>
        <v/>
      </c>
      <c r="AA3722" s="19" t="str">
        <f t="shared" si="19"/>
        <v/>
      </c>
      <c r="AB3722" s="19">
        <f t="shared" si="8"/>
        <v>1281</v>
      </c>
      <c r="AC3722" s="19">
        <f t="shared" si="20"/>
        <v>320.25</v>
      </c>
      <c r="AD3722" s="19">
        <f t="shared" si="21"/>
        <v>377</v>
      </c>
      <c r="AE3722" s="19" t="str">
        <f t="shared" si="22"/>
        <v>Нет моды</v>
      </c>
      <c r="AF3722" s="19">
        <f t="shared" si="23"/>
        <v>270</v>
      </c>
      <c r="AG3722" s="19">
        <f t="shared" si="24"/>
        <v>363</v>
      </c>
      <c r="AH3722" s="20" t="str">
        <f t="shared" si="14"/>
        <v>Город: 57%; Село: 43%</v>
      </c>
      <c r="AI3722" s="24"/>
      <c r="AJ3722" s="24"/>
      <c r="AK3722" s="24"/>
      <c r="AL3722" s="22">
        <f t="shared" si="25"/>
        <v>1</v>
      </c>
    </row>
    <row r="3723" ht="12.75" customHeight="1">
      <c r="A3723" s="13" t="s">
        <v>216</v>
      </c>
      <c r="B3723" s="13" t="str">
        <f>IFERROR(__xludf.DUMMYFUNCTION("REGEXREPLACE(A3723, ""\d"", """")"),"             Тюменская область (без АО)")</f>
        <v>             Тюменская область (без АО)</v>
      </c>
      <c r="C3723" s="14" t="str">
        <f t="shared" si="15"/>
        <v>Тюменская область (без АО)</v>
      </c>
      <c r="D3723" s="3">
        <f t="shared" si="16"/>
        <v>2</v>
      </c>
      <c r="E3723" s="15" t="s">
        <v>34</v>
      </c>
      <c r="F3723" s="13" t="str">
        <f>IFERROR(__xludf.DUMMYFUNCTION("REGEXEXTRACT(E3723, ""[А-Яа-я].*"")"),"Болезни системы кровообращения")</f>
        <v>Болезни системы кровообращения</v>
      </c>
      <c r="G3723" s="16">
        <f t="shared" si="17"/>
        <v>2</v>
      </c>
      <c r="H3723" s="13" t="s">
        <v>28</v>
      </c>
      <c r="I3723" s="13" t="str">
        <f>IFERROR(__xludf.DUMMYFUNCTION("REGEXREPLACE(H3723, "".*\s"", """")"),"человек")</f>
        <v>человек</v>
      </c>
      <c r="J3723" s="13" t="s">
        <v>29</v>
      </c>
      <c r="K3723" s="17" t="str">
        <f>IFERROR(__xludf.DUMMYFUNCTION("REGEXREPLACE(J3723, ""^[\d\s]+"", """")"),"значение показателя за год")</f>
        <v>значение показателя за год</v>
      </c>
      <c r="L3723" s="16">
        <f t="shared" si="18"/>
        <v>2</v>
      </c>
      <c r="M3723" s="13" t="s">
        <v>30</v>
      </c>
      <c r="N3723" s="13" t="str">
        <f>IFERROR(__xludf.DUMMYFUNCTION("REGEXEXTRACT(M3723, "" (.+)$"")"),"все население")</f>
        <v>все население</v>
      </c>
      <c r="O3723" s="18">
        <v>8378.0</v>
      </c>
      <c r="P3723" s="18">
        <v>8503.0</v>
      </c>
      <c r="Q3723" s="18">
        <v>8266.0</v>
      </c>
      <c r="R3723" s="18">
        <v>8191.0</v>
      </c>
      <c r="S3723" s="23" t="s">
        <v>37</v>
      </c>
      <c r="T3723" s="23" t="s">
        <v>37</v>
      </c>
      <c r="U3723" s="23" t="s">
        <v>37</v>
      </c>
      <c r="V3723" s="23" t="s">
        <v>37</v>
      </c>
      <c r="W3723" s="23" t="s">
        <v>37</v>
      </c>
      <c r="X3723" s="23" t="s">
        <v>37</v>
      </c>
      <c r="Y3723" s="23" t="s">
        <v>37</v>
      </c>
      <c r="Z3723" s="19">
        <f t="shared" si="6"/>
        <v>33338</v>
      </c>
      <c r="AA3723" s="19" t="str">
        <f t="shared" si="19"/>
        <v/>
      </c>
      <c r="AB3723" s="19" t="str">
        <f t="shared" si="8"/>
        <v/>
      </c>
      <c r="AC3723" s="19">
        <f t="shared" si="20"/>
        <v>8334.5</v>
      </c>
      <c r="AD3723" s="19">
        <f t="shared" si="21"/>
        <v>4277</v>
      </c>
      <c r="AE3723" s="19" t="str">
        <f t="shared" si="22"/>
        <v>Нет моды</v>
      </c>
      <c r="AF3723" s="19">
        <f t="shared" si="23"/>
        <v>8191</v>
      </c>
      <c r="AG3723" s="19">
        <f t="shared" si="24"/>
        <v>8503</v>
      </c>
      <c r="AH3723" s="20" t="str">
        <f t="shared" si="14"/>
        <v/>
      </c>
      <c r="AI3723" s="24"/>
      <c r="AJ3723" s="24"/>
      <c r="AK3723" s="24"/>
      <c r="AL3723" s="22">
        <f t="shared" si="25"/>
        <v>1</v>
      </c>
    </row>
    <row r="3724" ht="12.75" customHeight="1">
      <c r="A3724" s="13" t="s">
        <v>216</v>
      </c>
      <c r="B3724" s="13" t="str">
        <f>IFERROR(__xludf.DUMMYFUNCTION("REGEXREPLACE(A3724, ""\d"", """")"),"             Тюменская область (без АО)")</f>
        <v>             Тюменская область (без АО)</v>
      </c>
      <c r="C3724" s="14" t="str">
        <f t="shared" si="15"/>
        <v>Тюменская область (без АО)</v>
      </c>
      <c r="D3724" s="3">
        <f t="shared" si="16"/>
        <v>2</v>
      </c>
      <c r="E3724" s="15" t="s">
        <v>34</v>
      </c>
      <c r="F3724" s="13" t="str">
        <f>IFERROR(__xludf.DUMMYFUNCTION("REGEXEXTRACT(E3724, ""[А-Яа-я].*"")"),"Болезни системы кровообращения")</f>
        <v>Болезни системы кровообращения</v>
      </c>
      <c r="G3724" s="16">
        <f t="shared" si="17"/>
        <v>2</v>
      </c>
      <c r="H3724" s="13" t="s">
        <v>28</v>
      </c>
      <c r="I3724" s="13" t="str">
        <f>IFERROR(__xludf.DUMMYFUNCTION("REGEXREPLACE(H3724, "".*\s"", """")"),"человек")</f>
        <v>человек</v>
      </c>
      <c r="J3724" s="13" t="s">
        <v>29</v>
      </c>
      <c r="K3724" s="17" t="str">
        <f>IFERROR(__xludf.DUMMYFUNCTION("REGEXREPLACE(J3724, ""^[\d\s]+"", """")"),"значение показателя за год")</f>
        <v>значение показателя за год</v>
      </c>
      <c r="L3724" s="16">
        <f t="shared" si="18"/>
        <v>2</v>
      </c>
      <c r="M3724" s="13" t="s">
        <v>31</v>
      </c>
      <c r="N3724" s="13" t="str">
        <f>IFERROR(__xludf.DUMMYFUNCTION("REGEXEXTRACT(M3724, "" (.+)$"")"),"городское население")</f>
        <v>городское население</v>
      </c>
      <c r="O3724" s="18">
        <v>4657.0</v>
      </c>
      <c r="P3724" s="18">
        <v>5043.0</v>
      </c>
      <c r="Q3724" s="18">
        <v>4739.0</v>
      </c>
      <c r="R3724" s="18">
        <v>4714.0</v>
      </c>
      <c r="S3724" s="23" t="s">
        <v>37</v>
      </c>
      <c r="T3724" s="23" t="s">
        <v>37</v>
      </c>
      <c r="U3724" s="23" t="s">
        <v>37</v>
      </c>
      <c r="V3724" s="23" t="s">
        <v>37</v>
      </c>
      <c r="W3724" s="23" t="s">
        <v>37</v>
      </c>
      <c r="X3724" s="23" t="s">
        <v>37</v>
      </c>
      <c r="Y3724" s="23" t="s">
        <v>37</v>
      </c>
      <c r="Z3724" s="19" t="str">
        <f t="shared" si="6"/>
        <v/>
      </c>
      <c r="AA3724" s="19">
        <f t="shared" si="19"/>
        <v>19153</v>
      </c>
      <c r="AB3724" s="19" t="str">
        <f t="shared" si="8"/>
        <v/>
      </c>
      <c r="AC3724" s="19">
        <f t="shared" si="20"/>
        <v>4788.25</v>
      </c>
      <c r="AD3724" s="19">
        <f t="shared" si="21"/>
        <v>6617</v>
      </c>
      <c r="AE3724" s="19" t="str">
        <f t="shared" si="22"/>
        <v>Нет моды</v>
      </c>
      <c r="AF3724" s="19">
        <f t="shared" si="23"/>
        <v>4657</v>
      </c>
      <c r="AG3724" s="19">
        <f t="shared" si="24"/>
        <v>5043</v>
      </c>
      <c r="AH3724" s="20" t="str">
        <f t="shared" si="14"/>
        <v/>
      </c>
      <c r="AI3724" s="24"/>
      <c r="AJ3724" s="24"/>
      <c r="AK3724" s="24"/>
      <c r="AL3724" s="22">
        <f t="shared" si="25"/>
        <v>1</v>
      </c>
    </row>
    <row r="3725" ht="12.75" customHeight="1">
      <c r="A3725" s="13" t="s">
        <v>216</v>
      </c>
      <c r="B3725" s="13" t="str">
        <f>IFERROR(__xludf.DUMMYFUNCTION("REGEXREPLACE(A3725, ""\d"", """")"),"             Тюменская область (без АО)")</f>
        <v>             Тюменская область (без АО)</v>
      </c>
      <c r="C3725" s="14" t="str">
        <f t="shared" si="15"/>
        <v>Тюменская область (без АО)</v>
      </c>
      <c r="D3725" s="3">
        <f t="shared" si="16"/>
        <v>2</v>
      </c>
      <c r="E3725" s="15" t="s">
        <v>34</v>
      </c>
      <c r="F3725" s="13" t="str">
        <f>IFERROR(__xludf.DUMMYFUNCTION("REGEXEXTRACT(E3725, ""[А-Яа-я].*"")"),"Болезни системы кровообращения")</f>
        <v>Болезни системы кровообращения</v>
      </c>
      <c r="G3725" s="16">
        <f t="shared" si="17"/>
        <v>2</v>
      </c>
      <c r="H3725" s="13" t="s">
        <v>28</v>
      </c>
      <c r="I3725" s="13" t="str">
        <f>IFERROR(__xludf.DUMMYFUNCTION("REGEXREPLACE(H3725, "".*\s"", """")"),"человек")</f>
        <v>человек</v>
      </c>
      <c r="J3725" s="13" t="s">
        <v>29</v>
      </c>
      <c r="K3725" s="17" t="str">
        <f>IFERROR(__xludf.DUMMYFUNCTION("REGEXREPLACE(J3725, ""^[\d\s]+"", """")"),"значение показателя за год")</f>
        <v>значение показателя за год</v>
      </c>
      <c r="L3725" s="16">
        <f t="shared" si="18"/>
        <v>2</v>
      </c>
      <c r="M3725" s="13" t="s">
        <v>32</v>
      </c>
      <c r="N3725" s="13" t="str">
        <f>IFERROR(__xludf.DUMMYFUNCTION("REGEXEXTRACT(M3725, "" (.+)$"")"),"сельское население")</f>
        <v>сельское население</v>
      </c>
      <c r="O3725" s="18">
        <v>3721.0</v>
      </c>
      <c r="P3725" s="18">
        <v>3460.0</v>
      </c>
      <c r="Q3725" s="18">
        <v>3527.0</v>
      </c>
      <c r="R3725" s="18">
        <v>3477.0</v>
      </c>
      <c r="S3725" s="23" t="s">
        <v>37</v>
      </c>
      <c r="T3725" s="23" t="s">
        <v>37</v>
      </c>
      <c r="U3725" s="23" t="s">
        <v>37</v>
      </c>
      <c r="V3725" s="23" t="s">
        <v>37</v>
      </c>
      <c r="W3725" s="23" t="s">
        <v>37</v>
      </c>
      <c r="X3725" s="23" t="s">
        <v>37</v>
      </c>
      <c r="Y3725" s="23" t="s">
        <v>37</v>
      </c>
      <c r="Z3725" s="19" t="str">
        <f t="shared" si="6"/>
        <v/>
      </c>
      <c r="AA3725" s="19" t="str">
        <f t="shared" si="19"/>
        <v/>
      </c>
      <c r="AB3725" s="19">
        <f t="shared" si="8"/>
        <v>14185</v>
      </c>
      <c r="AC3725" s="19">
        <f t="shared" si="20"/>
        <v>3546.25</v>
      </c>
      <c r="AD3725" s="19">
        <f t="shared" si="21"/>
        <v>4189</v>
      </c>
      <c r="AE3725" s="19" t="str">
        <f t="shared" si="22"/>
        <v>Нет моды</v>
      </c>
      <c r="AF3725" s="19">
        <f t="shared" si="23"/>
        <v>3460</v>
      </c>
      <c r="AG3725" s="19">
        <f t="shared" si="24"/>
        <v>3721</v>
      </c>
      <c r="AH3725" s="20" t="str">
        <f t="shared" si="14"/>
        <v>Город: 57%; Село: 43%</v>
      </c>
      <c r="AI3725" s="24"/>
      <c r="AJ3725" s="24"/>
      <c r="AK3725" s="24"/>
      <c r="AL3725" s="22">
        <f t="shared" si="25"/>
        <v>1</v>
      </c>
    </row>
    <row r="3726" ht="12.75" customHeight="1">
      <c r="A3726" s="13" t="s">
        <v>216</v>
      </c>
      <c r="B3726" s="13" t="str">
        <f>IFERROR(__xludf.DUMMYFUNCTION("REGEXREPLACE(A3726, ""\d"", """")"),"             Тюменская область (без АО)")</f>
        <v>             Тюменская область (без АО)</v>
      </c>
      <c r="C3726" s="14" t="str">
        <f t="shared" si="15"/>
        <v>Тюменская область (без АО)</v>
      </c>
      <c r="D3726" s="3">
        <f t="shared" si="16"/>
        <v>2</v>
      </c>
      <c r="E3726" s="15" t="s">
        <v>35</v>
      </c>
      <c r="F3726" s="13" t="str">
        <f>IFERROR(__xludf.DUMMYFUNCTION("REGEXEXTRACT(E3726, ""[А-Яа-я].*"")"),"внешние причины")</f>
        <v>внешние причины</v>
      </c>
      <c r="G3726" s="16">
        <f t="shared" si="17"/>
        <v>2</v>
      </c>
      <c r="H3726" s="13" t="s">
        <v>28</v>
      </c>
      <c r="I3726" s="13" t="str">
        <f>IFERROR(__xludf.DUMMYFUNCTION("REGEXREPLACE(H3726, "".*\s"", """")"),"человек")</f>
        <v>человек</v>
      </c>
      <c r="J3726" s="13" t="s">
        <v>29</v>
      </c>
      <c r="K3726" s="17" t="str">
        <f>IFERROR(__xludf.DUMMYFUNCTION("REGEXREPLACE(J3726, ""^[\d\s]+"", """")"),"значение показателя за год")</f>
        <v>значение показателя за год</v>
      </c>
      <c r="L3726" s="16">
        <f t="shared" si="18"/>
        <v>2</v>
      </c>
      <c r="M3726" s="13" t="s">
        <v>30</v>
      </c>
      <c r="N3726" s="13" t="str">
        <f>IFERROR(__xludf.DUMMYFUNCTION("REGEXEXTRACT(M3726, "" (.+)$"")"),"все население")</f>
        <v>все население</v>
      </c>
      <c r="O3726" s="18">
        <v>1947.0</v>
      </c>
      <c r="P3726" s="18">
        <v>1826.0</v>
      </c>
      <c r="Q3726" s="18">
        <v>1770.0</v>
      </c>
      <c r="R3726" s="18">
        <v>1793.0</v>
      </c>
      <c r="S3726" s="23" t="s">
        <v>37</v>
      </c>
      <c r="T3726" s="23" t="s">
        <v>37</v>
      </c>
      <c r="U3726" s="23" t="s">
        <v>37</v>
      </c>
      <c r="V3726" s="23" t="s">
        <v>37</v>
      </c>
      <c r="W3726" s="23" t="s">
        <v>37</v>
      </c>
      <c r="X3726" s="23" t="s">
        <v>37</v>
      </c>
      <c r="Y3726" s="23" t="s">
        <v>37</v>
      </c>
      <c r="Z3726" s="19">
        <f t="shared" si="6"/>
        <v>7336</v>
      </c>
      <c r="AA3726" s="19" t="str">
        <f t="shared" si="19"/>
        <v/>
      </c>
      <c r="AB3726" s="19" t="str">
        <f t="shared" si="8"/>
        <v/>
      </c>
      <c r="AC3726" s="19">
        <f t="shared" si="20"/>
        <v>1834</v>
      </c>
      <c r="AD3726" s="19">
        <f t="shared" si="21"/>
        <v>2703.5</v>
      </c>
      <c r="AE3726" s="19" t="str">
        <f t="shared" si="22"/>
        <v>Нет моды</v>
      </c>
      <c r="AF3726" s="19">
        <f t="shared" si="23"/>
        <v>1770</v>
      </c>
      <c r="AG3726" s="19">
        <f t="shared" si="24"/>
        <v>1947</v>
      </c>
      <c r="AH3726" s="20" t="str">
        <f t="shared" si="14"/>
        <v/>
      </c>
      <c r="AI3726" s="24"/>
      <c r="AJ3726" s="24"/>
      <c r="AK3726" s="24"/>
      <c r="AL3726" s="22">
        <f t="shared" si="25"/>
        <v>1</v>
      </c>
    </row>
    <row r="3727" ht="12.75" customHeight="1">
      <c r="A3727" s="13" t="s">
        <v>216</v>
      </c>
      <c r="B3727" s="13" t="str">
        <f>IFERROR(__xludf.DUMMYFUNCTION("REGEXREPLACE(A3727, ""\d"", """")"),"             Тюменская область (без АО)")</f>
        <v>             Тюменская область (без АО)</v>
      </c>
      <c r="C3727" s="14" t="str">
        <f t="shared" si="15"/>
        <v>Тюменская область (без АО)</v>
      </c>
      <c r="D3727" s="3">
        <f t="shared" si="16"/>
        <v>2</v>
      </c>
      <c r="E3727" s="15" t="s">
        <v>35</v>
      </c>
      <c r="F3727" s="13" t="str">
        <f>IFERROR(__xludf.DUMMYFUNCTION("REGEXEXTRACT(E3727, ""[А-Яа-я].*"")"),"внешние причины")</f>
        <v>внешние причины</v>
      </c>
      <c r="G3727" s="16">
        <f t="shared" si="17"/>
        <v>2</v>
      </c>
      <c r="H3727" s="13" t="s">
        <v>28</v>
      </c>
      <c r="I3727" s="13" t="str">
        <f>IFERROR(__xludf.DUMMYFUNCTION("REGEXREPLACE(H3727, "".*\s"", """")"),"человек")</f>
        <v>человек</v>
      </c>
      <c r="J3727" s="13" t="s">
        <v>29</v>
      </c>
      <c r="K3727" s="17" t="str">
        <f>IFERROR(__xludf.DUMMYFUNCTION("REGEXREPLACE(J3727, ""^[\d\s]+"", """")"),"значение показателя за год")</f>
        <v>значение показателя за год</v>
      </c>
      <c r="L3727" s="16">
        <f t="shared" si="18"/>
        <v>2</v>
      </c>
      <c r="M3727" s="13" t="s">
        <v>31</v>
      </c>
      <c r="N3727" s="13" t="str">
        <f>IFERROR(__xludf.DUMMYFUNCTION("REGEXEXTRACT(M3727, "" (.+)$"")"),"городское население")</f>
        <v>городское население</v>
      </c>
      <c r="O3727" s="18">
        <v>994.0</v>
      </c>
      <c r="P3727" s="18">
        <v>987.0</v>
      </c>
      <c r="Q3727" s="18">
        <v>908.0</v>
      </c>
      <c r="R3727" s="18">
        <v>942.0</v>
      </c>
      <c r="S3727" s="23" t="s">
        <v>37</v>
      </c>
      <c r="T3727" s="23" t="s">
        <v>37</v>
      </c>
      <c r="U3727" s="23" t="s">
        <v>37</v>
      </c>
      <c r="V3727" s="23" t="s">
        <v>37</v>
      </c>
      <c r="W3727" s="23" t="s">
        <v>37</v>
      </c>
      <c r="X3727" s="23" t="s">
        <v>37</v>
      </c>
      <c r="Y3727" s="23" t="s">
        <v>37</v>
      </c>
      <c r="Z3727" s="19" t="str">
        <f t="shared" si="6"/>
        <v/>
      </c>
      <c r="AA3727" s="19">
        <f t="shared" si="19"/>
        <v>3831</v>
      </c>
      <c r="AB3727" s="19" t="str">
        <f t="shared" si="8"/>
        <v/>
      </c>
      <c r="AC3727" s="19">
        <f t="shared" si="20"/>
        <v>957.75</v>
      </c>
      <c r="AD3727" s="19">
        <f t="shared" si="21"/>
        <v>1382</v>
      </c>
      <c r="AE3727" s="19" t="str">
        <f t="shared" si="22"/>
        <v>Нет моды</v>
      </c>
      <c r="AF3727" s="19">
        <f t="shared" si="23"/>
        <v>908</v>
      </c>
      <c r="AG3727" s="19">
        <f t="shared" si="24"/>
        <v>994</v>
      </c>
      <c r="AH3727" s="20" t="str">
        <f t="shared" si="14"/>
        <v/>
      </c>
      <c r="AI3727" s="24"/>
      <c r="AJ3727" s="24"/>
      <c r="AK3727" s="24"/>
      <c r="AL3727" s="22">
        <f t="shared" si="25"/>
        <v>1</v>
      </c>
    </row>
    <row r="3728" ht="12.75" customHeight="1">
      <c r="A3728" s="13" t="s">
        <v>216</v>
      </c>
      <c r="B3728" s="13" t="str">
        <f>IFERROR(__xludf.DUMMYFUNCTION("REGEXREPLACE(A3728, ""\d"", """")"),"             Тюменская область (без АО)")</f>
        <v>             Тюменская область (без АО)</v>
      </c>
      <c r="C3728" s="14" t="str">
        <f t="shared" si="15"/>
        <v>Тюменская область (без АО)</v>
      </c>
      <c r="D3728" s="3">
        <f t="shared" si="16"/>
        <v>2</v>
      </c>
      <c r="E3728" s="15" t="s">
        <v>35</v>
      </c>
      <c r="F3728" s="13" t="str">
        <f>IFERROR(__xludf.DUMMYFUNCTION("REGEXEXTRACT(E3728, ""[А-Яа-я].*"")"),"внешние причины")</f>
        <v>внешние причины</v>
      </c>
      <c r="G3728" s="16">
        <f t="shared" si="17"/>
        <v>2</v>
      </c>
      <c r="H3728" s="13" t="s">
        <v>28</v>
      </c>
      <c r="I3728" s="13" t="str">
        <f>IFERROR(__xludf.DUMMYFUNCTION("REGEXREPLACE(H3728, "".*\s"", """")"),"человек")</f>
        <v>человек</v>
      </c>
      <c r="J3728" s="13" t="s">
        <v>29</v>
      </c>
      <c r="K3728" s="17" t="str">
        <f>IFERROR(__xludf.DUMMYFUNCTION("REGEXREPLACE(J3728, ""^[\d\s]+"", """")"),"значение показателя за год")</f>
        <v>значение показателя за год</v>
      </c>
      <c r="L3728" s="16">
        <f t="shared" si="18"/>
        <v>2</v>
      </c>
      <c r="M3728" s="13" t="s">
        <v>32</v>
      </c>
      <c r="N3728" s="13" t="str">
        <f>IFERROR(__xludf.DUMMYFUNCTION("REGEXEXTRACT(M3728, "" (.+)$"")"),"сельское население")</f>
        <v>сельское население</v>
      </c>
      <c r="O3728" s="18">
        <v>953.0</v>
      </c>
      <c r="P3728" s="18">
        <v>839.0</v>
      </c>
      <c r="Q3728" s="18">
        <v>862.0</v>
      </c>
      <c r="R3728" s="18">
        <v>851.0</v>
      </c>
      <c r="S3728" s="23" t="s">
        <v>37</v>
      </c>
      <c r="T3728" s="23" t="s">
        <v>37</v>
      </c>
      <c r="U3728" s="23" t="s">
        <v>37</v>
      </c>
      <c r="V3728" s="23" t="s">
        <v>37</v>
      </c>
      <c r="W3728" s="23" t="s">
        <v>37</v>
      </c>
      <c r="X3728" s="23" t="s">
        <v>37</v>
      </c>
      <c r="Y3728" s="23" t="s">
        <v>37</v>
      </c>
      <c r="Z3728" s="19" t="str">
        <f t="shared" si="6"/>
        <v/>
      </c>
      <c r="AA3728" s="19" t="str">
        <f t="shared" si="19"/>
        <v/>
      </c>
      <c r="AB3728" s="19">
        <f t="shared" si="8"/>
        <v>3505</v>
      </c>
      <c r="AC3728" s="19">
        <f t="shared" si="20"/>
        <v>876.25</v>
      </c>
      <c r="AD3728" s="19">
        <f t="shared" si="21"/>
        <v>925</v>
      </c>
      <c r="AE3728" s="19" t="str">
        <f t="shared" si="22"/>
        <v>Нет моды</v>
      </c>
      <c r="AF3728" s="19">
        <f t="shared" si="23"/>
        <v>839</v>
      </c>
      <c r="AG3728" s="19">
        <f t="shared" si="24"/>
        <v>953</v>
      </c>
      <c r="AH3728" s="20" t="str">
        <f t="shared" si="14"/>
        <v>Город: 52%; Село: 48%</v>
      </c>
      <c r="AI3728" s="24"/>
      <c r="AJ3728" s="24"/>
      <c r="AK3728" s="24"/>
      <c r="AL3728" s="22">
        <f t="shared" si="25"/>
        <v>1</v>
      </c>
    </row>
    <row r="3729" ht="12.75" customHeight="1">
      <c r="A3729" s="13" t="s">
        <v>216</v>
      </c>
      <c r="B3729" s="13" t="str">
        <f>IFERROR(__xludf.DUMMYFUNCTION("REGEXREPLACE(A3729, ""\d"", """")"),"             Тюменская область (без АО)")</f>
        <v>             Тюменская область (без АО)</v>
      </c>
      <c r="C3729" s="14" t="str">
        <f t="shared" si="15"/>
        <v>Тюменская область (без АО)</v>
      </c>
      <c r="D3729" s="3">
        <f t="shared" si="16"/>
        <v>2</v>
      </c>
      <c r="E3729" s="15" t="s">
        <v>36</v>
      </c>
      <c r="F3729" s="13" t="str">
        <f>IFERROR(__xludf.DUMMYFUNCTION("REGEXEXTRACT(E3729,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29" s="16">
        <f t="shared" si="17"/>
        <v>2</v>
      </c>
      <c r="H3729" s="13" t="s">
        <v>28</v>
      </c>
      <c r="I3729" s="13" t="str">
        <f>IFERROR(__xludf.DUMMYFUNCTION("REGEXREPLACE(H3729, "".*\s"", """")"),"человек")</f>
        <v>человек</v>
      </c>
      <c r="J3729" s="13" t="s">
        <v>29</v>
      </c>
      <c r="K3729" s="17" t="str">
        <f>IFERROR(__xludf.DUMMYFUNCTION("REGEXREPLACE(J3729, ""^[\d\s]+"", """")"),"значение показателя за год")</f>
        <v>значение показателя за год</v>
      </c>
      <c r="L3729" s="16">
        <f t="shared" si="18"/>
        <v>2</v>
      </c>
      <c r="M3729" s="13" t="s">
        <v>30</v>
      </c>
      <c r="N3729" s="13" t="str">
        <f>IFERROR(__xludf.DUMMYFUNCTION("REGEXEXTRACT(M3729, "" (.+)$"")"),"все население")</f>
        <v>все население</v>
      </c>
      <c r="O3729" s="23" t="s">
        <v>37</v>
      </c>
      <c r="P3729" s="23" t="s">
        <v>37</v>
      </c>
      <c r="Q3729" s="18">
        <v>37.0</v>
      </c>
      <c r="R3729" s="23" t="s">
        <v>37</v>
      </c>
      <c r="S3729" s="23" t="s">
        <v>37</v>
      </c>
      <c r="T3729" s="23" t="s">
        <v>37</v>
      </c>
      <c r="U3729" s="23" t="s">
        <v>37</v>
      </c>
      <c r="V3729" s="23" t="s">
        <v>37</v>
      </c>
      <c r="W3729" s="23" t="s">
        <v>37</v>
      </c>
      <c r="X3729" s="23" t="s">
        <v>37</v>
      </c>
      <c r="Y3729" s="23" t="s">
        <v>37</v>
      </c>
      <c r="Z3729" s="19">
        <f t="shared" si="6"/>
        <v>37</v>
      </c>
      <c r="AA3729" s="19" t="str">
        <f t="shared" si="19"/>
        <v/>
      </c>
      <c r="AB3729" s="19" t="str">
        <f t="shared" si="8"/>
        <v/>
      </c>
      <c r="AC3729" s="19">
        <f t="shared" si="20"/>
        <v>37</v>
      </c>
      <c r="AD3729" s="19">
        <f t="shared" si="21"/>
        <v>851</v>
      </c>
      <c r="AE3729" s="19" t="str">
        <f t="shared" si="22"/>
        <v>Нет моды</v>
      </c>
      <c r="AF3729" s="19">
        <f t="shared" si="23"/>
        <v>37</v>
      </c>
      <c r="AG3729" s="19">
        <f t="shared" si="24"/>
        <v>37</v>
      </c>
      <c r="AH3729" s="20" t="str">
        <f t="shared" si="14"/>
        <v/>
      </c>
      <c r="AI3729" s="24"/>
      <c r="AJ3729" s="24"/>
      <c r="AK3729" s="24"/>
      <c r="AL3729" s="22">
        <f t="shared" si="25"/>
        <v>2</v>
      </c>
    </row>
    <row r="3730" ht="12.75" customHeight="1">
      <c r="A3730" s="13" t="s">
        <v>216</v>
      </c>
      <c r="B3730" s="13" t="str">
        <f>IFERROR(__xludf.DUMMYFUNCTION("REGEXREPLACE(A3730, ""\d"", """")"),"             Тюменская область (без АО)")</f>
        <v>             Тюменская область (без АО)</v>
      </c>
      <c r="C3730" s="14" t="str">
        <f t="shared" si="15"/>
        <v>Тюменская область (без АО)</v>
      </c>
      <c r="D3730" s="3">
        <f t="shared" si="16"/>
        <v>2</v>
      </c>
      <c r="E3730" s="15" t="s">
        <v>36</v>
      </c>
      <c r="F3730" s="13" t="str">
        <f>IFERROR(__xludf.DUMMYFUNCTION("REGEXEXTRACT(E3730,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30" s="16">
        <f t="shared" si="17"/>
        <v>2</v>
      </c>
      <c r="H3730" s="13" t="s">
        <v>28</v>
      </c>
      <c r="I3730" s="13" t="str">
        <f>IFERROR(__xludf.DUMMYFUNCTION("REGEXREPLACE(H3730, "".*\s"", """")"),"человек")</f>
        <v>человек</v>
      </c>
      <c r="J3730" s="13" t="s">
        <v>29</v>
      </c>
      <c r="K3730" s="17" t="str">
        <f>IFERROR(__xludf.DUMMYFUNCTION("REGEXREPLACE(J3730, ""^[\d\s]+"", """")"),"значение показателя за год")</f>
        <v>значение показателя за год</v>
      </c>
      <c r="L3730" s="16">
        <f t="shared" si="18"/>
        <v>2</v>
      </c>
      <c r="M3730" s="13" t="s">
        <v>31</v>
      </c>
      <c r="N3730" s="13" t="str">
        <f>IFERROR(__xludf.DUMMYFUNCTION("REGEXEXTRACT(M3730, "" (.+)$"")"),"городское население")</f>
        <v>городское население</v>
      </c>
      <c r="O3730" s="23" t="s">
        <v>37</v>
      </c>
      <c r="P3730" s="23" t="s">
        <v>37</v>
      </c>
      <c r="Q3730" s="18">
        <v>22.0</v>
      </c>
      <c r="R3730" s="23" t="s">
        <v>37</v>
      </c>
      <c r="S3730" s="23" t="s">
        <v>37</v>
      </c>
      <c r="T3730" s="23" t="s">
        <v>37</v>
      </c>
      <c r="U3730" s="23" t="s">
        <v>37</v>
      </c>
      <c r="V3730" s="23" t="s">
        <v>37</v>
      </c>
      <c r="W3730" s="23" t="s">
        <v>37</v>
      </c>
      <c r="X3730" s="23" t="s">
        <v>37</v>
      </c>
      <c r="Y3730" s="23" t="s">
        <v>37</v>
      </c>
      <c r="Z3730" s="19" t="str">
        <f t="shared" si="6"/>
        <v/>
      </c>
      <c r="AA3730" s="19">
        <f t="shared" si="19"/>
        <v>22</v>
      </c>
      <c r="AB3730" s="19" t="str">
        <f t="shared" si="8"/>
        <v/>
      </c>
      <c r="AC3730" s="19">
        <f t="shared" si="20"/>
        <v>22</v>
      </c>
      <c r="AD3730" s="19">
        <f t="shared" si="21"/>
        <v>29.5</v>
      </c>
      <c r="AE3730" s="19" t="str">
        <f t="shared" si="22"/>
        <v>Нет моды</v>
      </c>
      <c r="AF3730" s="19">
        <f t="shared" si="23"/>
        <v>22</v>
      </c>
      <c r="AG3730" s="19">
        <f t="shared" si="24"/>
        <v>22</v>
      </c>
      <c r="AH3730" s="20" t="str">
        <f t="shared" si="14"/>
        <v/>
      </c>
      <c r="AI3730" s="24"/>
      <c r="AJ3730" s="24"/>
      <c r="AK3730" s="24"/>
      <c r="AL3730" s="22">
        <f t="shared" si="25"/>
        <v>2</v>
      </c>
    </row>
    <row r="3731" ht="12.75" customHeight="1">
      <c r="A3731" s="13" t="s">
        <v>216</v>
      </c>
      <c r="B3731" s="13" t="str">
        <f>IFERROR(__xludf.DUMMYFUNCTION("REGEXREPLACE(A3731, ""\d"", """")"),"             Тюменская область (без АО)")</f>
        <v>             Тюменская область (без АО)</v>
      </c>
      <c r="C3731" s="14" t="str">
        <f t="shared" si="15"/>
        <v>Тюменская область (без АО)</v>
      </c>
      <c r="D3731" s="3">
        <f t="shared" si="16"/>
        <v>2</v>
      </c>
      <c r="E3731" s="15" t="s">
        <v>36</v>
      </c>
      <c r="F3731" s="13" t="str">
        <f>IFERROR(__xludf.DUMMYFUNCTION("REGEXEXTRACT(E3731,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31" s="16">
        <f t="shared" si="17"/>
        <v>2</v>
      </c>
      <c r="H3731" s="13" t="s">
        <v>28</v>
      </c>
      <c r="I3731" s="13" t="str">
        <f>IFERROR(__xludf.DUMMYFUNCTION("REGEXREPLACE(H3731, "".*\s"", """")"),"человек")</f>
        <v>человек</v>
      </c>
      <c r="J3731" s="13" t="s">
        <v>29</v>
      </c>
      <c r="K3731" s="17" t="str">
        <f>IFERROR(__xludf.DUMMYFUNCTION("REGEXREPLACE(J3731, ""^[\d\s]+"", """")"),"значение показателя за год")</f>
        <v>значение показателя за год</v>
      </c>
      <c r="L3731" s="16">
        <f t="shared" si="18"/>
        <v>2</v>
      </c>
      <c r="M3731" s="13" t="s">
        <v>32</v>
      </c>
      <c r="N3731" s="13" t="str">
        <f>IFERROR(__xludf.DUMMYFUNCTION("REGEXEXTRACT(M3731, "" (.+)$"")"),"сельское население")</f>
        <v>сельское население</v>
      </c>
      <c r="O3731" s="23" t="s">
        <v>37</v>
      </c>
      <c r="P3731" s="23" t="s">
        <v>37</v>
      </c>
      <c r="Q3731" s="18">
        <v>15.0</v>
      </c>
      <c r="R3731" s="23" t="s">
        <v>37</v>
      </c>
      <c r="S3731" s="23" t="s">
        <v>37</v>
      </c>
      <c r="T3731" s="23" t="s">
        <v>37</v>
      </c>
      <c r="U3731" s="23" t="s">
        <v>37</v>
      </c>
      <c r="V3731" s="23" t="s">
        <v>37</v>
      </c>
      <c r="W3731" s="23" t="s">
        <v>37</v>
      </c>
      <c r="X3731" s="23" t="s">
        <v>37</v>
      </c>
      <c r="Y3731" s="23" t="s">
        <v>37</v>
      </c>
      <c r="Z3731" s="19" t="str">
        <f t="shared" si="6"/>
        <v/>
      </c>
      <c r="AA3731" s="19" t="str">
        <f t="shared" si="19"/>
        <v/>
      </c>
      <c r="AB3731" s="19">
        <f t="shared" si="8"/>
        <v>15</v>
      </c>
      <c r="AC3731" s="19">
        <f t="shared" si="20"/>
        <v>15</v>
      </c>
      <c r="AD3731" s="19">
        <f t="shared" si="21"/>
        <v>18.5</v>
      </c>
      <c r="AE3731" s="19" t="str">
        <f t="shared" si="22"/>
        <v>Нет моды</v>
      </c>
      <c r="AF3731" s="19">
        <f t="shared" si="23"/>
        <v>15</v>
      </c>
      <c r="AG3731" s="19">
        <f t="shared" si="24"/>
        <v>15</v>
      </c>
      <c r="AH3731" s="20" t="str">
        <f t="shared" si="14"/>
        <v>Город: 59%; Село: 41%</v>
      </c>
      <c r="AI3731" s="24"/>
      <c r="AJ3731" s="24"/>
      <c r="AK3731" s="24"/>
      <c r="AL3731" s="22">
        <f t="shared" si="25"/>
        <v>2</v>
      </c>
    </row>
    <row r="3732" ht="12.75" customHeight="1">
      <c r="A3732" s="13" t="s">
        <v>216</v>
      </c>
      <c r="B3732" s="13" t="str">
        <f>IFERROR(__xludf.DUMMYFUNCTION("REGEXREPLACE(A3732, ""\d"", """")"),"             Тюменская область (без АО)")</f>
        <v>             Тюменская область (без АО)</v>
      </c>
      <c r="C3732" s="14" t="str">
        <f t="shared" si="15"/>
        <v>Тюменская область (без АО)</v>
      </c>
      <c r="D3732" s="3">
        <f t="shared" si="16"/>
        <v>2</v>
      </c>
      <c r="E3732" s="15" t="s">
        <v>38</v>
      </c>
      <c r="F3732" s="13" t="str">
        <f>IFERROR(__xludf.DUMMYFUNCTION("REGEXEXTRACT(E3732, ""[А-Яа-я].*"")"),"все виды транспортных несчастных случаев")</f>
        <v>все виды транспортных несчастных случаев</v>
      </c>
      <c r="G3732" s="16">
        <f t="shared" si="17"/>
        <v>2</v>
      </c>
      <c r="H3732" s="13" t="s">
        <v>28</v>
      </c>
      <c r="I3732" s="13" t="str">
        <f>IFERROR(__xludf.DUMMYFUNCTION("REGEXREPLACE(H3732, "".*\s"", """")"),"человек")</f>
        <v>человек</v>
      </c>
      <c r="J3732" s="13" t="s">
        <v>29</v>
      </c>
      <c r="K3732" s="17" t="str">
        <f>IFERROR(__xludf.DUMMYFUNCTION("REGEXREPLACE(J3732, ""^[\d\s]+"", """")"),"значение показателя за год")</f>
        <v>значение показателя за год</v>
      </c>
      <c r="L3732" s="16">
        <f t="shared" si="18"/>
        <v>2</v>
      </c>
      <c r="M3732" s="13" t="s">
        <v>30</v>
      </c>
      <c r="N3732" s="13" t="str">
        <f>IFERROR(__xludf.DUMMYFUNCTION("REGEXEXTRACT(M3732, "" (.+)$"")"),"все население")</f>
        <v>все население</v>
      </c>
      <c r="O3732" s="18">
        <v>303.0</v>
      </c>
      <c r="P3732" s="18">
        <v>240.0</v>
      </c>
      <c r="Q3732" s="18">
        <v>205.0</v>
      </c>
      <c r="R3732" s="18">
        <v>232.0</v>
      </c>
      <c r="S3732" s="23" t="s">
        <v>37</v>
      </c>
      <c r="T3732" s="23" t="s">
        <v>37</v>
      </c>
      <c r="U3732" s="23" t="s">
        <v>37</v>
      </c>
      <c r="V3732" s="23" t="s">
        <v>37</v>
      </c>
      <c r="W3732" s="23" t="s">
        <v>37</v>
      </c>
      <c r="X3732" s="23" t="s">
        <v>37</v>
      </c>
      <c r="Y3732" s="23" t="s">
        <v>37</v>
      </c>
      <c r="Z3732" s="19">
        <f t="shared" si="6"/>
        <v>980</v>
      </c>
      <c r="AA3732" s="19" t="str">
        <f t="shared" si="19"/>
        <v/>
      </c>
      <c r="AB3732" s="19" t="str">
        <f t="shared" si="8"/>
        <v/>
      </c>
      <c r="AC3732" s="19">
        <f t="shared" si="20"/>
        <v>245</v>
      </c>
      <c r="AD3732" s="19">
        <f t="shared" si="21"/>
        <v>232</v>
      </c>
      <c r="AE3732" s="19" t="str">
        <f t="shared" si="22"/>
        <v>Нет моды</v>
      </c>
      <c r="AF3732" s="19">
        <f t="shared" si="23"/>
        <v>205</v>
      </c>
      <c r="AG3732" s="19">
        <f t="shared" si="24"/>
        <v>303</v>
      </c>
      <c r="AH3732" s="20" t="str">
        <f t="shared" si="14"/>
        <v/>
      </c>
      <c r="AI3732" s="24"/>
      <c r="AJ3732" s="24"/>
      <c r="AK3732" s="24"/>
      <c r="AL3732" s="22">
        <f t="shared" si="25"/>
        <v>1</v>
      </c>
    </row>
    <row r="3733" ht="12.75" customHeight="1">
      <c r="A3733" s="13" t="s">
        <v>216</v>
      </c>
      <c r="B3733" s="13" t="str">
        <f>IFERROR(__xludf.DUMMYFUNCTION("REGEXREPLACE(A3733, ""\d"", """")"),"             Тюменская область (без АО)")</f>
        <v>             Тюменская область (без АО)</v>
      </c>
      <c r="C3733" s="14" t="str">
        <f t="shared" si="15"/>
        <v>Тюменская область (без АО)</v>
      </c>
      <c r="D3733" s="3">
        <f t="shared" si="16"/>
        <v>2</v>
      </c>
      <c r="E3733" s="15" t="s">
        <v>38</v>
      </c>
      <c r="F3733" s="13" t="str">
        <f>IFERROR(__xludf.DUMMYFUNCTION("REGEXEXTRACT(E3733, ""[А-Яа-я].*"")"),"все виды транспортных несчастных случаев")</f>
        <v>все виды транспортных несчастных случаев</v>
      </c>
      <c r="G3733" s="16">
        <f t="shared" si="17"/>
        <v>2</v>
      </c>
      <c r="H3733" s="13" t="s">
        <v>28</v>
      </c>
      <c r="I3733" s="13" t="str">
        <f>IFERROR(__xludf.DUMMYFUNCTION("REGEXREPLACE(H3733, "".*\s"", """")"),"человек")</f>
        <v>человек</v>
      </c>
      <c r="J3733" s="13" t="s">
        <v>29</v>
      </c>
      <c r="K3733" s="17" t="str">
        <f>IFERROR(__xludf.DUMMYFUNCTION("REGEXREPLACE(J3733, ""^[\d\s]+"", """")"),"значение показателя за год")</f>
        <v>значение показателя за год</v>
      </c>
      <c r="L3733" s="16">
        <f t="shared" si="18"/>
        <v>2</v>
      </c>
      <c r="M3733" s="13" t="s">
        <v>31</v>
      </c>
      <c r="N3733" s="13" t="str">
        <f>IFERROR(__xludf.DUMMYFUNCTION("REGEXEXTRACT(M3733, "" (.+)$"")"),"городское население")</f>
        <v>городское население</v>
      </c>
      <c r="O3733" s="18">
        <v>145.0</v>
      </c>
      <c r="P3733" s="18">
        <v>128.0</v>
      </c>
      <c r="Q3733" s="18">
        <v>93.0</v>
      </c>
      <c r="R3733" s="18">
        <v>121.0</v>
      </c>
      <c r="S3733" s="23" t="s">
        <v>37</v>
      </c>
      <c r="T3733" s="23" t="s">
        <v>37</v>
      </c>
      <c r="U3733" s="23" t="s">
        <v>37</v>
      </c>
      <c r="V3733" s="23" t="s">
        <v>37</v>
      </c>
      <c r="W3733" s="23" t="s">
        <v>37</v>
      </c>
      <c r="X3733" s="23" t="s">
        <v>37</v>
      </c>
      <c r="Y3733" s="23" t="s">
        <v>37</v>
      </c>
      <c r="Z3733" s="19" t="str">
        <f t="shared" si="6"/>
        <v/>
      </c>
      <c r="AA3733" s="19">
        <f t="shared" si="19"/>
        <v>487</v>
      </c>
      <c r="AB3733" s="19" t="str">
        <f t="shared" si="8"/>
        <v/>
      </c>
      <c r="AC3733" s="19">
        <f t="shared" si="20"/>
        <v>121.75</v>
      </c>
      <c r="AD3733" s="19">
        <f t="shared" si="21"/>
        <v>175</v>
      </c>
      <c r="AE3733" s="19" t="str">
        <f t="shared" si="22"/>
        <v>Нет моды</v>
      </c>
      <c r="AF3733" s="19">
        <f t="shared" si="23"/>
        <v>93</v>
      </c>
      <c r="AG3733" s="19">
        <f t="shared" si="24"/>
        <v>145</v>
      </c>
      <c r="AH3733" s="20" t="str">
        <f t="shared" si="14"/>
        <v/>
      </c>
      <c r="AI3733" s="24"/>
      <c r="AJ3733" s="24"/>
      <c r="AK3733" s="24"/>
      <c r="AL3733" s="22">
        <f t="shared" si="25"/>
        <v>1</v>
      </c>
    </row>
    <row r="3734" ht="12.75" customHeight="1">
      <c r="A3734" s="13" t="s">
        <v>216</v>
      </c>
      <c r="B3734" s="13" t="str">
        <f>IFERROR(__xludf.DUMMYFUNCTION("REGEXREPLACE(A3734, ""\d"", """")"),"             Тюменская область (без АО)")</f>
        <v>             Тюменская область (без АО)</v>
      </c>
      <c r="C3734" s="14" t="str">
        <f t="shared" si="15"/>
        <v>Тюменская область (без АО)</v>
      </c>
      <c r="D3734" s="3">
        <f t="shared" si="16"/>
        <v>2</v>
      </c>
      <c r="E3734" s="15" t="s">
        <v>38</v>
      </c>
      <c r="F3734" s="13" t="str">
        <f>IFERROR(__xludf.DUMMYFUNCTION("REGEXEXTRACT(E3734, ""[А-Яа-я].*"")"),"все виды транспортных несчастных случаев")</f>
        <v>все виды транспортных несчастных случаев</v>
      </c>
      <c r="G3734" s="16">
        <f t="shared" si="17"/>
        <v>2</v>
      </c>
      <c r="H3734" s="13" t="s">
        <v>28</v>
      </c>
      <c r="I3734" s="13" t="str">
        <f>IFERROR(__xludf.DUMMYFUNCTION("REGEXREPLACE(H3734, "".*\s"", """")"),"человек")</f>
        <v>человек</v>
      </c>
      <c r="J3734" s="13" t="s">
        <v>29</v>
      </c>
      <c r="K3734" s="17" t="str">
        <f>IFERROR(__xludf.DUMMYFUNCTION("REGEXREPLACE(J3734, ""^[\d\s]+"", """")"),"значение показателя за год")</f>
        <v>значение показателя за год</v>
      </c>
      <c r="L3734" s="16">
        <f t="shared" si="18"/>
        <v>2</v>
      </c>
      <c r="M3734" s="13" t="s">
        <v>32</v>
      </c>
      <c r="N3734" s="13" t="str">
        <f>IFERROR(__xludf.DUMMYFUNCTION("REGEXEXTRACT(M3734, "" (.+)$"")"),"сельское население")</f>
        <v>сельское население</v>
      </c>
      <c r="O3734" s="18">
        <v>158.0</v>
      </c>
      <c r="P3734" s="18">
        <v>112.0</v>
      </c>
      <c r="Q3734" s="18">
        <v>112.0</v>
      </c>
      <c r="R3734" s="18">
        <v>111.0</v>
      </c>
      <c r="S3734" s="23" t="s">
        <v>37</v>
      </c>
      <c r="T3734" s="23" t="s">
        <v>37</v>
      </c>
      <c r="U3734" s="23" t="s">
        <v>37</v>
      </c>
      <c r="V3734" s="23" t="s">
        <v>37</v>
      </c>
      <c r="W3734" s="23" t="s">
        <v>37</v>
      </c>
      <c r="X3734" s="23" t="s">
        <v>37</v>
      </c>
      <c r="Y3734" s="23" t="s">
        <v>37</v>
      </c>
      <c r="Z3734" s="19" t="str">
        <f t="shared" si="6"/>
        <v/>
      </c>
      <c r="AA3734" s="19" t="str">
        <f t="shared" si="19"/>
        <v/>
      </c>
      <c r="AB3734" s="19">
        <f t="shared" si="8"/>
        <v>493</v>
      </c>
      <c r="AC3734" s="19">
        <f t="shared" si="20"/>
        <v>123.25</v>
      </c>
      <c r="AD3734" s="19">
        <f t="shared" si="21"/>
        <v>116.5</v>
      </c>
      <c r="AE3734" s="19" t="str">
        <f t="shared" si="22"/>
        <v>Нет моды</v>
      </c>
      <c r="AF3734" s="19">
        <f t="shared" si="23"/>
        <v>111</v>
      </c>
      <c r="AG3734" s="19">
        <f t="shared" si="24"/>
        <v>158</v>
      </c>
      <c r="AH3734" s="20" t="str">
        <f t="shared" si="14"/>
        <v>Город: 50%; Село: 50%</v>
      </c>
      <c r="AI3734" s="24"/>
      <c r="AJ3734" s="24"/>
      <c r="AK3734" s="24"/>
      <c r="AL3734" s="22">
        <f t="shared" si="25"/>
        <v>1</v>
      </c>
    </row>
    <row r="3735" ht="12.75" customHeight="1">
      <c r="A3735" s="13" t="s">
        <v>216</v>
      </c>
      <c r="B3735" s="13" t="str">
        <f>IFERROR(__xludf.DUMMYFUNCTION("REGEXREPLACE(A3735, ""\d"", """")"),"             Тюменская область (без АО)")</f>
        <v>             Тюменская область (без АО)</v>
      </c>
      <c r="C3735" s="14" t="str">
        <f t="shared" si="15"/>
        <v>Тюменская область (без АО)</v>
      </c>
      <c r="D3735" s="3">
        <f t="shared" si="16"/>
        <v>2</v>
      </c>
      <c r="E3735" s="15" t="s">
        <v>39</v>
      </c>
      <c r="F3735" s="13" t="str">
        <f>IFERROR(__xludf.DUMMYFUNCTION("REGEXEXTRACT(E3735, ""[А-Яа-я].*"")"),"Всего умерших")</f>
        <v>Всего умерших</v>
      </c>
      <c r="G3735" s="16">
        <f t="shared" si="17"/>
        <v>2</v>
      </c>
      <c r="H3735" s="13" t="s">
        <v>28</v>
      </c>
      <c r="I3735" s="13" t="str">
        <f>IFERROR(__xludf.DUMMYFUNCTION("REGEXREPLACE(H3735, "".*\s"", """")"),"человек")</f>
        <v>человек</v>
      </c>
      <c r="J3735" s="13" t="s">
        <v>29</v>
      </c>
      <c r="K3735" s="17" t="str">
        <f>IFERROR(__xludf.DUMMYFUNCTION("REGEXREPLACE(J3735, ""^[\d\s]+"", """")"),"значение показателя за год")</f>
        <v>значение показателя за год</v>
      </c>
      <c r="L3735" s="16">
        <f t="shared" si="18"/>
        <v>2</v>
      </c>
      <c r="M3735" s="13" t="s">
        <v>30</v>
      </c>
      <c r="N3735" s="13" t="str">
        <f>IFERROR(__xludf.DUMMYFUNCTION("REGEXEXTRACT(M3735, "" (.+)$"")"),"все население")</f>
        <v>все население</v>
      </c>
      <c r="O3735" s="18">
        <v>16122.0</v>
      </c>
      <c r="P3735" s="18">
        <v>16465.0</v>
      </c>
      <c r="Q3735" s="18">
        <v>16651.0</v>
      </c>
      <c r="R3735" s="18">
        <v>16735.0</v>
      </c>
      <c r="S3735" s="23" t="s">
        <v>37</v>
      </c>
      <c r="T3735" s="23" t="s">
        <v>37</v>
      </c>
      <c r="U3735" s="23" t="s">
        <v>37</v>
      </c>
      <c r="V3735" s="23" t="s">
        <v>37</v>
      </c>
      <c r="W3735" s="23" t="s">
        <v>37</v>
      </c>
      <c r="X3735" s="23" t="s">
        <v>37</v>
      </c>
      <c r="Y3735" s="23" t="s">
        <v>37</v>
      </c>
      <c r="Z3735" s="19">
        <f t="shared" si="6"/>
        <v>65973</v>
      </c>
      <c r="AA3735" s="19" t="str">
        <f t="shared" si="19"/>
        <v/>
      </c>
      <c r="AB3735" s="19" t="str">
        <f t="shared" si="8"/>
        <v/>
      </c>
      <c r="AC3735" s="19">
        <f t="shared" si="20"/>
        <v>16493.25</v>
      </c>
      <c r="AD3735" s="19">
        <f t="shared" si="21"/>
        <v>8140</v>
      </c>
      <c r="AE3735" s="19" t="str">
        <f t="shared" si="22"/>
        <v>Нет моды</v>
      </c>
      <c r="AF3735" s="19">
        <f t="shared" si="23"/>
        <v>16122</v>
      </c>
      <c r="AG3735" s="19">
        <f t="shared" si="24"/>
        <v>16735</v>
      </c>
      <c r="AH3735" s="20" t="str">
        <f t="shared" si="14"/>
        <v/>
      </c>
      <c r="AI3735" s="24"/>
      <c r="AJ3735" s="24"/>
      <c r="AK3735" s="24"/>
      <c r="AL3735" s="22">
        <f t="shared" si="25"/>
        <v>1</v>
      </c>
    </row>
    <row r="3736" ht="12.75" customHeight="1">
      <c r="A3736" s="13" t="s">
        <v>216</v>
      </c>
      <c r="B3736" s="13" t="str">
        <f>IFERROR(__xludf.DUMMYFUNCTION("REGEXREPLACE(A3736, ""\d"", """")"),"             Тюменская область (без АО)")</f>
        <v>             Тюменская область (без АО)</v>
      </c>
      <c r="C3736" s="14" t="str">
        <f t="shared" si="15"/>
        <v>Тюменская область (без АО)</v>
      </c>
      <c r="D3736" s="3">
        <f t="shared" si="16"/>
        <v>2</v>
      </c>
      <c r="E3736" s="15" t="s">
        <v>39</v>
      </c>
      <c r="F3736" s="13" t="str">
        <f>IFERROR(__xludf.DUMMYFUNCTION("REGEXEXTRACT(E3736, ""[А-Яа-я].*"")"),"Всего умерших")</f>
        <v>Всего умерших</v>
      </c>
      <c r="G3736" s="16">
        <f t="shared" si="17"/>
        <v>2</v>
      </c>
      <c r="H3736" s="13" t="s">
        <v>28</v>
      </c>
      <c r="I3736" s="13" t="str">
        <f>IFERROR(__xludf.DUMMYFUNCTION("REGEXREPLACE(H3736, "".*\s"", """")"),"человек")</f>
        <v>человек</v>
      </c>
      <c r="J3736" s="13" t="s">
        <v>29</v>
      </c>
      <c r="K3736" s="17" t="str">
        <f>IFERROR(__xludf.DUMMYFUNCTION("REGEXREPLACE(J3736, ""^[\d\s]+"", """")"),"значение показателя за год")</f>
        <v>значение показателя за год</v>
      </c>
      <c r="L3736" s="16">
        <f t="shared" si="18"/>
        <v>2</v>
      </c>
      <c r="M3736" s="13" t="s">
        <v>31</v>
      </c>
      <c r="N3736" s="13" t="str">
        <f>IFERROR(__xludf.DUMMYFUNCTION("REGEXEXTRACT(M3736, "" (.+)$"")"),"городское население")</f>
        <v>городское население</v>
      </c>
      <c r="O3736" s="18">
        <v>8575.0</v>
      </c>
      <c r="P3736" s="18">
        <v>9196.0</v>
      </c>
      <c r="Q3736" s="18">
        <v>9419.0</v>
      </c>
      <c r="R3736" s="18">
        <v>9490.0</v>
      </c>
      <c r="S3736" s="23" t="s">
        <v>37</v>
      </c>
      <c r="T3736" s="23" t="s">
        <v>37</v>
      </c>
      <c r="U3736" s="23" t="s">
        <v>37</v>
      </c>
      <c r="V3736" s="23" t="s">
        <v>37</v>
      </c>
      <c r="W3736" s="23" t="s">
        <v>37</v>
      </c>
      <c r="X3736" s="23" t="s">
        <v>37</v>
      </c>
      <c r="Y3736" s="23" t="s">
        <v>37</v>
      </c>
      <c r="Z3736" s="19" t="str">
        <f t="shared" si="6"/>
        <v/>
      </c>
      <c r="AA3736" s="19">
        <f t="shared" si="19"/>
        <v>36680</v>
      </c>
      <c r="AB3736" s="19" t="str">
        <f t="shared" si="8"/>
        <v/>
      </c>
      <c r="AC3736" s="19">
        <f t="shared" si="20"/>
        <v>9170</v>
      </c>
      <c r="AD3736" s="19">
        <f t="shared" si="21"/>
        <v>12806</v>
      </c>
      <c r="AE3736" s="19" t="str">
        <f t="shared" si="22"/>
        <v>Нет моды</v>
      </c>
      <c r="AF3736" s="19">
        <f t="shared" si="23"/>
        <v>8575</v>
      </c>
      <c r="AG3736" s="19">
        <f t="shared" si="24"/>
        <v>9490</v>
      </c>
      <c r="AH3736" s="20" t="str">
        <f t="shared" si="14"/>
        <v/>
      </c>
      <c r="AI3736" s="24"/>
      <c r="AJ3736" s="24"/>
      <c r="AK3736" s="24"/>
      <c r="AL3736" s="22">
        <f t="shared" si="25"/>
        <v>1</v>
      </c>
    </row>
    <row r="3737" ht="12.75" customHeight="1">
      <c r="A3737" s="13" t="s">
        <v>216</v>
      </c>
      <c r="B3737" s="13" t="str">
        <f>IFERROR(__xludf.DUMMYFUNCTION("REGEXREPLACE(A3737, ""\d"", """")"),"             Тюменская область (без АО)")</f>
        <v>             Тюменская область (без АО)</v>
      </c>
      <c r="C3737" s="14" t="str">
        <f t="shared" si="15"/>
        <v>Тюменская область (без АО)</v>
      </c>
      <c r="D3737" s="3">
        <f t="shared" si="16"/>
        <v>2</v>
      </c>
      <c r="E3737" s="15" t="s">
        <v>39</v>
      </c>
      <c r="F3737" s="13" t="str">
        <f>IFERROR(__xludf.DUMMYFUNCTION("REGEXEXTRACT(E3737, ""[А-Яа-я].*"")"),"Всего умерших")</f>
        <v>Всего умерших</v>
      </c>
      <c r="G3737" s="16">
        <f t="shared" si="17"/>
        <v>2</v>
      </c>
      <c r="H3737" s="13" t="s">
        <v>28</v>
      </c>
      <c r="I3737" s="13" t="str">
        <f>IFERROR(__xludf.DUMMYFUNCTION("REGEXREPLACE(H3737, "".*\s"", """")"),"человек")</f>
        <v>человек</v>
      </c>
      <c r="J3737" s="13" t="s">
        <v>29</v>
      </c>
      <c r="K3737" s="17" t="str">
        <f>IFERROR(__xludf.DUMMYFUNCTION("REGEXREPLACE(J3737, ""^[\d\s]+"", """")"),"значение показателя за год")</f>
        <v>значение показателя за год</v>
      </c>
      <c r="L3737" s="16">
        <f t="shared" si="18"/>
        <v>2</v>
      </c>
      <c r="M3737" s="13" t="s">
        <v>32</v>
      </c>
      <c r="N3737" s="13" t="str">
        <f>IFERROR(__xludf.DUMMYFUNCTION("REGEXEXTRACT(M3737, "" (.+)$"")"),"сельское население")</f>
        <v>сельское население</v>
      </c>
      <c r="O3737" s="18">
        <v>7547.0</v>
      </c>
      <c r="P3737" s="18">
        <v>7269.0</v>
      </c>
      <c r="Q3737" s="18">
        <v>7232.0</v>
      </c>
      <c r="R3737" s="18">
        <v>7245.0</v>
      </c>
      <c r="S3737" s="23" t="s">
        <v>37</v>
      </c>
      <c r="T3737" s="23" t="s">
        <v>37</v>
      </c>
      <c r="U3737" s="23" t="s">
        <v>37</v>
      </c>
      <c r="V3737" s="23" t="s">
        <v>37</v>
      </c>
      <c r="W3737" s="23" t="s">
        <v>37</v>
      </c>
      <c r="X3737" s="23" t="s">
        <v>37</v>
      </c>
      <c r="Y3737" s="23" t="s">
        <v>37</v>
      </c>
      <c r="Z3737" s="19" t="str">
        <f t="shared" si="6"/>
        <v/>
      </c>
      <c r="AA3737" s="19" t="str">
        <f t="shared" si="19"/>
        <v/>
      </c>
      <c r="AB3737" s="19">
        <f t="shared" si="8"/>
        <v>29293</v>
      </c>
      <c r="AC3737" s="19">
        <f t="shared" si="20"/>
        <v>7323.25</v>
      </c>
      <c r="AD3737" s="19">
        <f t="shared" si="21"/>
        <v>8061</v>
      </c>
      <c r="AE3737" s="19" t="str">
        <f t="shared" si="22"/>
        <v>Нет моды</v>
      </c>
      <c r="AF3737" s="19">
        <f t="shared" si="23"/>
        <v>7232</v>
      </c>
      <c r="AG3737" s="19">
        <f t="shared" si="24"/>
        <v>7547</v>
      </c>
      <c r="AH3737" s="20" t="str">
        <f t="shared" si="14"/>
        <v>Город: 56%; Село: 44%</v>
      </c>
      <c r="AI3737" s="24"/>
      <c r="AJ3737" s="24"/>
      <c r="AK3737" s="24"/>
      <c r="AL3737" s="22">
        <f t="shared" si="25"/>
        <v>1</v>
      </c>
    </row>
    <row r="3738" ht="12.75" customHeight="1">
      <c r="A3738" s="13" t="s">
        <v>216</v>
      </c>
      <c r="B3738" s="13" t="str">
        <f>IFERROR(__xludf.DUMMYFUNCTION("REGEXREPLACE(A3738, ""\d"", """")"),"             Тюменская область (без АО)")</f>
        <v>             Тюменская область (без АО)</v>
      </c>
      <c r="C3738" s="14" t="str">
        <f t="shared" si="15"/>
        <v>Тюменская область (без АО)</v>
      </c>
      <c r="D3738" s="3">
        <f t="shared" si="16"/>
        <v>2</v>
      </c>
      <c r="E3738" s="15" t="s">
        <v>40</v>
      </c>
      <c r="F3738" s="13" t="str">
        <f>IFERROR(__xludf.DUMMYFUNCTION("REGEXEXTRACT(E3738, ""[А-Яа-я].*"")"),"Злокачественные новообразования")</f>
        <v>Злокачественные новообразования</v>
      </c>
      <c r="G3738" s="16">
        <f t="shared" si="17"/>
        <v>2</v>
      </c>
      <c r="H3738" s="13" t="s">
        <v>28</v>
      </c>
      <c r="I3738" s="13" t="str">
        <f>IFERROR(__xludf.DUMMYFUNCTION("REGEXREPLACE(H3738, "".*\s"", """")"),"человек")</f>
        <v>человек</v>
      </c>
      <c r="J3738" s="13" t="s">
        <v>29</v>
      </c>
      <c r="K3738" s="17" t="str">
        <f>IFERROR(__xludf.DUMMYFUNCTION("REGEXREPLACE(J3738, ""^[\d\s]+"", """")"),"значение показателя за год")</f>
        <v>значение показателя за год</v>
      </c>
      <c r="L3738" s="16">
        <f t="shared" si="18"/>
        <v>2</v>
      </c>
      <c r="M3738" s="13" t="s">
        <v>30</v>
      </c>
      <c r="N3738" s="13" t="str">
        <f>IFERROR(__xludf.DUMMYFUNCTION("REGEXEXTRACT(M3738, "" (.+)$"")"),"все население")</f>
        <v>все население</v>
      </c>
      <c r="O3738" s="23" t="s">
        <v>37</v>
      </c>
      <c r="P3738" s="18">
        <v>1907.0</v>
      </c>
      <c r="Q3738" s="18">
        <v>2034.0</v>
      </c>
      <c r="R3738" s="18">
        <v>1978.0</v>
      </c>
      <c r="S3738" s="23" t="s">
        <v>37</v>
      </c>
      <c r="T3738" s="23" t="s">
        <v>37</v>
      </c>
      <c r="U3738" s="23" t="s">
        <v>37</v>
      </c>
      <c r="V3738" s="23" t="s">
        <v>37</v>
      </c>
      <c r="W3738" s="23" t="s">
        <v>37</v>
      </c>
      <c r="X3738" s="23" t="s">
        <v>37</v>
      </c>
      <c r="Y3738" s="23" t="s">
        <v>37</v>
      </c>
      <c r="Z3738" s="19">
        <f t="shared" si="6"/>
        <v>5919</v>
      </c>
      <c r="AA3738" s="19" t="str">
        <f t="shared" si="19"/>
        <v/>
      </c>
      <c r="AB3738" s="19" t="str">
        <f t="shared" si="8"/>
        <v/>
      </c>
      <c r="AC3738" s="19">
        <f t="shared" si="20"/>
        <v>1973</v>
      </c>
      <c r="AD3738" s="19">
        <f t="shared" si="21"/>
        <v>7232</v>
      </c>
      <c r="AE3738" s="19" t="str">
        <f t="shared" si="22"/>
        <v>Нет моды</v>
      </c>
      <c r="AF3738" s="19">
        <f t="shared" si="23"/>
        <v>1907</v>
      </c>
      <c r="AG3738" s="19">
        <f t="shared" si="24"/>
        <v>2034</v>
      </c>
      <c r="AH3738" s="20" t="str">
        <f t="shared" si="14"/>
        <v/>
      </c>
      <c r="AI3738" s="24"/>
      <c r="AJ3738" s="24"/>
      <c r="AK3738" s="24"/>
      <c r="AL3738" s="22">
        <f t="shared" si="25"/>
        <v>2</v>
      </c>
    </row>
    <row r="3739" ht="12.75" customHeight="1">
      <c r="A3739" s="13" t="s">
        <v>216</v>
      </c>
      <c r="B3739" s="13" t="str">
        <f>IFERROR(__xludf.DUMMYFUNCTION("REGEXREPLACE(A3739, ""\d"", """")"),"             Тюменская область (без АО)")</f>
        <v>             Тюменская область (без АО)</v>
      </c>
      <c r="C3739" s="14" t="str">
        <f t="shared" si="15"/>
        <v>Тюменская область (без АО)</v>
      </c>
      <c r="D3739" s="3">
        <f t="shared" si="16"/>
        <v>2</v>
      </c>
      <c r="E3739" s="15" t="s">
        <v>40</v>
      </c>
      <c r="F3739" s="13" t="str">
        <f>IFERROR(__xludf.DUMMYFUNCTION("REGEXEXTRACT(E3739, ""[А-Яа-я].*"")"),"Злокачественные новообразования")</f>
        <v>Злокачественные новообразования</v>
      </c>
      <c r="G3739" s="16">
        <f t="shared" si="17"/>
        <v>2</v>
      </c>
      <c r="H3739" s="13" t="s">
        <v>28</v>
      </c>
      <c r="I3739" s="13" t="str">
        <f>IFERROR(__xludf.DUMMYFUNCTION("REGEXREPLACE(H3739, "".*\s"", """")"),"человек")</f>
        <v>человек</v>
      </c>
      <c r="J3739" s="13" t="s">
        <v>29</v>
      </c>
      <c r="K3739" s="17" t="str">
        <f>IFERROR(__xludf.DUMMYFUNCTION("REGEXREPLACE(J3739, ""^[\d\s]+"", """")"),"значение показателя за год")</f>
        <v>значение показателя за год</v>
      </c>
      <c r="L3739" s="16">
        <f t="shared" si="18"/>
        <v>2</v>
      </c>
      <c r="M3739" s="13" t="s">
        <v>31</v>
      </c>
      <c r="N3739" s="13" t="str">
        <f>IFERROR(__xludf.DUMMYFUNCTION("REGEXEXTRACT(M3739, "" (.+)$"")"),"городское население")</f>
        <v>городское население</v>
      </c>
      <c r="O3739" s="23" t="s">
        <v>37</v>
      </c>
      <c r="P3739" s="18">
        <v>1199.0</v>
      </c>
      <c r="Q3739" s="18">
        <v>1256.0</v>
      </c>
      <c r="R3739" s="18">
        <v>1306.0</v>
      </c>
      <c r="S3739" s="23" t="s">
        <v>37</v>
      </c>
      <c r="T3739" s="23" t="s">
        <v>37</v>
      </c>
      <c r="U3739" s="23" t="s">
        <v>37</v>
      </c>
      <c r="V3739" s="23" t="s">
        <v>37</v>
      </c>
      <c r="W3739" s="23" t="s">
        <v>37</v>
      </c>
      <c r="X3739" s="23" t="s">
        <v>37</v>
      </c>
      <c r="Y3739" s="23" t="s">
        <v>37</v>
      </c>
      <c r="Z3739" s="19" t="str">
        <f t="shared" si="6"/>
        <v/>
      </c>
      <c r="AA3739" s="19">
        <f t="shared" si="19"/>
        <v>3761</v>
      </c>
      <c r="AB3739" s="19" t="str">
        <f t="shared" si="8"/>
        <v/>
      </c>
      <c r="AC3739" s="19">
        <f t="shared" si="20"/>
        <v>1253.666667</v>
      </c>
      <c r="AD3739" s="19">
        <f t="shared" si="21"/>
        <v>1606.5</v>
      </c>
      <c r="AE3739" s="19" t="str">
        <f t="shared" si="22"/>
        <v>Нет моды</v>
      </c>
      <c r="AF3739" s="19">
        <f t="shared" si="23"/>
        <v>1199</v>
      </c>
      <c r="AG3739" s="19">
        <f t="shared" si="24"/>
        <v>1306</v>
      </c>
      <c r="AH3739" s="20" t="str">
        <f t="shared" si="14"/>
        <v/>
      </c>
      <c r="AI3739" s="24"/>
      <c r="AJ3739" s="24"/>
      <c r="AK3739" s="24"/>
      <c r="AL3739" s="22">
        <f t="shared" si="25"/>
        <v>2</v>
      </c>
    </row>
    <row r="3740" ht="12.75" customHeight="1">
      <c r="A3740" s="13" t="s">
        <v>216</v>
      </c>
      <c r="B3740" s="13" t="str">
        <f>IFERROR(__xludf.DUMMYFUNCTION("REGEXREPLACE(A3740, ""\d"", """")"),"             Тюменская область (без АО)")</f>
        <v>             Тюменская область (без АО)</v>
      </c>
      <c r="C3740" s="14" t="str">
        <f t="shared" si="15"/>
        <v>Тюменская область (без АО)</v>
      </c>
      <c r="D3740" s="3">
        <f t="shared" si="16"/>
        <v>2</v>
      </c>
      <c r="E3740" s="15" t="s">
        <v>40</v>
      </c>
      <c r="F3740" s="13" t="str">
        <f>IFERROR(__xludf.DUMMYFUNCTION("REGEXEXTRACT(E3740, ""[А-Яа-я].*"")"),"Злокачественные новообразования")</f>
        <v>Злокачественные новообразования</v>
      </c>
      <c r="G3740" s="16">
        <f t="shared" si="17"/>
        <v>2</v>
      </c>
      <c r="H3740" s="13" t="s">
        <v>28</v>
      </c>
      <c r="I3740" s="13" t="str">
        <f>IFERROR(__xludf.DUMMYFUNCTION("REGEXREPLACE(H3740, "".*\s"", """")"),"человек")</f>
        <v>человек</v>
      </c>
      <c r="J3740" s="13" t="s">
        <v>29</v>
      </c>
      <c r="K3740" s="17" t="str">
        <f>IFERROR(__xludf.DUMMYFUNCTION("REGEXREPLACE(J3740, ""^[\d\s]+"", """")"),"значение показателя за год")</f>
        <v>значение показателя за год</v>
      </c>
      <c r="L3740" s="16">
        <f t="shared" si="18"/>
        <v>2</v>
      </c>
      <c r="M3740" s="13" t="s">
        <v>32</v>
      </c>
      <c r="N3740" s="13" t="str">
        <f>IFERROR(__xludf.DUMMYFUNCTION("REGEXEXTRACT(M3740, "" (.+)$"")"),"сельское население")</f>
        <v>сельское население</v>
      </c>
      <c r="O3740" s="23" t="s">
        <v>37</v>
      </c>
      <c r="P3740" s="18">
        <v>708.0</v>
      </c>
      <c r="Q3740" s="18">
        <v>778.0</v>
      </c>
      <c r="R3740" s="18">
        <v>672.0</v>
      </c>
      <c r="S3740" s="23" t="s">
        <v>37</v>
      </c>
      <c r="T3740" s="23" t="s">
        <v>37</v>
      </c>
      <c r="U3740" s="23" t="s">
        <v>37</v>
      </c>
      <c r="V3740" s="23" t="s">
        <v>37</v>
      </c>
      <c r="W3740" s="23" t="s">
        <v>37</v>
      </c>
      <c r="X3740" s="23" t="s">
        <v>37</v>
      </c>
      <c r="Y3740" s="23" t="s">
        <v>37</v>
      </c>
      <c r="Z3740" s="19" t="str">
        <f t="shared" si="6"/>
        <v/>
      </c>
      <c r="AA3740" s="19" t="str">
        <f t="shared" si="19"/>
        <v/>
      </c>
      <c r="AB3740" s="19">
        <f t="shared" si="8"/>
        <v>2158</v>
      </c>
      <c r="AC3740" s="19">
        <f t="shared" si="20"/>
        <v>719.3333333</v>
      </c>
      <c r="AD3740" s="19">
        <f t="shared" si="21"/>
        <v>988.5</v>
      </c>
      <c r="AE3740" s="19" t="str">
        <f t="shared" si="22"/>
        <v>Нет моды</v>
      </c>
      <c r="AF3740" s="19">
        <f t="shared" si="23"/>
        <v>672</v>
      </c>
      <c r="AG3740" s="19">
        <f t="shared" si="24"/>
        <v>778</v>
      </c>
      <c r="AH3740" s="20" t="str">
        <f t="shared" si="14"/>
        <v>Город: 64%; Село: 36%</v>
      </c>
      <c r="AI3740" s="24"/>
      <c r="AJ3740" s="24"/>
      <c r="AK3740" s="24"/>
      <c r="AL3740" s="22">
        <f t="shared" si="25"/>
        <v>2</v>
      </c>
    </row>
    <row r="3741" ht="12.75" customHeight="1">
      <c r="A3741" s="13" t="s">
        <v>216</v>
      </c>
      <c r="B3741" s="13" t="str">
        <f>IFERROR(__xludf.DUMMYFUNCTION("REGEXREPLACE(A3741, ""\d"", """")"),"             Тюменская область (без АО)")</f>
        <v>             Тюменская область (без АО)</v>
      </c>
      <c r="C3741" s="14" t="str">
        <f t="shared" si="15"/>
        <v>Тюменская область (без АО)</v>
      </c>
      <c r="D3741" s="3">
        <f t="shared" si="16"/>
        <v>2</v>
      </c>
      <c r="E3741" s="15" t="s">
        <v>41</v>
      </c>
      <c r="F3741" s="13" t="str">
        <f>IFERROR(__xludf.DUMMYFUNCTION("REGEXEXTRACT(E3741, ""[А-Яа-я].*"")"),"Инфекционные и паразитарные болезни")</f>
        <v>Инфекционные и паразитарные болезни</v>
      </c>
      <c r="G3741" s="16">
        <f t="shared" si="17"/>
        <v>2</v>
      </c>
      <c r="H3741" s="13" t="s">
        <v>28</v>
      </c>
      <c r="I3741" s="13" t="str">
        <f>IFERROR(__xludf.DUMMYFUNCTION("REGEXREPLACE(H3741, "".*\s"", """")"),"человек")</f>
        <v>человек</v>
      </c>
      <c r="J3741" s="13" t="s">
        <v>29</v>
      </c>
      <c r="K3741" s="17" t="str">
        <f>IFERROR(__xludf.DUMMYFUNCTION("REGEXREPLACE(J3741, ""^[\d\s]+"", """")"),"значение показателя за год")</f>
        <v>значение показателя за год</v>
      </c>
      <c r="L3741" s="16">
        <f t="shared" si="18"/>
        <v>2</v>
      </c>
      <c r="M3741" s="13" t="s">
        <v>30</v>
      </c>
      <c r="N3741" s="13" t="str">
        <f>IFERROR(__xludf.DUMMYFUNCTION("REGEXEXTRACT(M3741, "" (.+)$"")"),"все население")</f>
        <v>все население</v>
      </c>
      <c r="O3741" s="18">
        <v>583.0</v>
      </c>
      <c r="P3741" s="18">
        <v>627.0</v>
      </c>
      <c r="Q3741" s="18">
        <v>679.0</v>
      </c>
      <c r="R3741" s="18">
        <v>671.0</v>
      </c>
      <c r="S3741" s="23" t="s">
        <v>37</v>
      </c>
      <c r="T3741" s="23" t="s">
        <v>37</v>
      </c>
      <c r="U3741" s="23" t="s">
        <v>37</v>
      </c>
      <c r="V3741" s="23" t="s">
        <v>37</v>
      </c>
      <c r="W3741" s="23" t="s">
        <v>37</v>
      </c>
      <c r="X3741" s="23" t="s">
        <v>37</v>
      </c>
      <c r="Y3741" s="23" t="s">
        <v>37</v>
      </c>
      <c r="Z3741" s="19">
        <f t="shared" si="6"/>
        <v>2560</v>
      </c>
      <c r="AA3741" s="19" t="str">
        <f t="shared" si="19"/>
        <v/>
      </c>
      <c r="AB3741" s="19" t="str">
        <f t="shared" si="8"/>
        <v/>
      </c>
      <c r="AC3741" s="19">
        <f t="shared" si="20"/>
        <v>640</v>
      </c>
      <c r="AD3741" s="19">
        <f t="shared" si="21"/>
        <v>672</v>
      </c>
      <c r="AE3741" s="19" t="str">
        <f t="shared" si="22"/>
        <v>Нет моды</v>
      </c>
      <c r="AF3741" s="19">
        <f t="shared" si="23"/>
        <v>583</v>
      </c>
      <c r="AG3741" s="19">
        <f t="shared" si="24"/>
        <v>679</v>
      </c>
      <c r="AH3741" s="20" t="str">
        <f t="shared" si="14"/>
        <v/>
      </c>
      <c r="AI3741" s="24"/>
      <c r="AJ3741" s="24"/>
      <c r="AK3741" s="24"/>
      <c r="AL3741" s="22">
        <f t="shared" si="25"/>
        <v>1</v>
      </c>
    </row>
    <row r="3742" ht="12.75" customHeight="1">
      <c r="A3742" s="13" t="s">
        <v>216</v>
      </c>
      <c r="B3742" s="13" t="str">
        <f>IFERROR(__xludf.DUMMYFUNCTION("REGEXREPLACE(A3742, ""\d"", """")"),"             Тюменская область (без АО)")</f>
        <v>             Тюменская область (без АО)</v>
      </c>
      <c r="C3742" s="14" t="str">
        <f t="shared" si="15"/>
        <v>Тюменская область (без АО)</v>
      </c>
      <c r="D3742" s="3">
        <f t="shared" si="16"/>
        <v>2</v>
      </c>
      <c r="E3742" s="15" t="s">
        <v>41</v>
      </c>
      <c r="F3742" s="13" t="str">
        <f>IFERROR(__xludf.DUMMYFUNCTION("REGEXEXTRACT(E3742, ""[А-Яа-я].*"")"),"Инфекционные и паразитарные болезни")</f>
        <v>Инфекционные и паразитарные болезни</v>
      </c>
      <c r="G3742" s="16">
        <f t="shared" si="17"/>
        <v>2</v>
      </c>
      <c r="H3742" s="13" t="s">
        <v>28</v>
      </c>
      <c r="I3742" s="13" t="str">
        <f>IFERROR(__xludf.DUMMYFUNCTION("REGEXREPLACE(H3742, "".*\s"", """")"),"человек")</f>
        <v>человек</v>
      </c>
      <c r="J3742" s="13" t="s">
        <v>29</v>
      </c>
      <c r="K3742" s="17" t="str">
        <f>IFERROR(__xludf.DUMMYFUNCTION("REGEXREPLACE(J3742, ""^[\d\s]+"", """")"),"значение показателя за год")</f>
        <v>значение показателя за год</v>
      </c>
      <c r="L3742" s="16">
        <f t="shared" si="18"/>
        <v>2</v>
      </c>
      <c r="M3742" s="13" t="s">
        <v>31</v>
      </c>
      <c r="N3742" s="13" t="str">
        <f>IFERROR(__xludf.DUMMYFUNCTION("REGEXEXTRACT(M3742, "" (.+)$"")"),"городское население")</f>
        <v>городское население</v>
      </c>
      <c r="O3742" s="18">
        <v>386.0</v>
      </c>
      <c r="P3742" s="18">
        <v>434.0</v>
      </c>
      <c r="Q3742" s="18">
        <v>459.0</v>
      </c>
      <c r="R3742" s="18">
        <v>461.0</v>
      </c>
      <c r="S3742" s="23" t="s">
        <v>37</v>
      </c>
      <c r="T3742" s="23" t="s">
        <v>37</v>
      </c>
      <c r="U3742" s="23" t="s">
        <v>37</v>
      </c>
      <c r="V3742" s="23" t="s">
        <v>37</v>
      </c>
      <c r="W3742" s="23" t="s">
        <v>37</v>
      </c>
      <c r="X3742" s="23" t="s">
        <v>37</v>
      </c>
      <c r="Y3742" s="23" t="s">
        <v>37</v>
      </c>
      <c r="Z3742" s="19" t="str">
        <f t="shared" si="6"/>
        <v/>
      </c>
      <c r="AA3742" s="19">
        <f t="shared" si="19"/>
        <v>1740</v>
      </c>
      <c r="AB3742" s="19" t="str">
        <f t="shared" si="8"/>
        <v/>
      </c>
      <c r="AC3742" s="19">
        <f t="shared" si="20"/>
        <v>435</v>
      </c>
      <c r="AD3742" s="19">
        <f t="shared" si="21"/>
        <v>522</v>
      </c>
      <c r="AE3742" s="19" t="str">
        <f t="shared" si="22"/>
        <v>Нет моды</v>
      </c>
      <c r="AF3742" s="19">
        <f t="shared" si="23"/>
        <v>386</v>
      </c>
      <c r="AG3742" s="19">
        <f t="shared" si="24"/>
        <v>461</v>
      </c>
      <c r="AH3742" s="20" t="str">
        <f t="shared" si="14"/>
        <v/>
      </c>
      <c r="AI3742" s="24"/>
      <c r="AJ3742" s="24"/>
      <c r="AK3742" s="24"/>
      <c r="AL3742" s="22">
        <f t="shared" si="25"/>
        <v>1</v>
      </c>
    </row>
    <row r="3743" ht="12.75" customHeight="1">
      <c r="A3743" s="13" t="s">
        <v>216</v>
      </c>
      <c r="B3743" s="13" t="str">
        <f>IFERROR(__xludf.DUMMYFUNCTION("REGEXREPLACE(A3743, ""\d"", """")"),"             Тюменская область (без АО)")</f>
        <v>             Тюменская область (без АО)</v>
      </c>
      <c r="C3743" s="14" t="str">
        <f t="shared" si="15"/>
        <v>Тюменская область (без АО)</v>
      </c>
      <c r="D3743" s="3">
        <f t="shared" si="16"/>
        <v>2</v>
      </c>
      <c r="E3743" s="15" t="s">
        <v>41</v>
      </c>
      <c r="F3743" s="13" t="str">
        <f>IFERROR(__xludf.DUMMYFUNCTION("REGEXEXTRACT(E3743, ""[А-Яа-я].*"")"),"Инфекционные и паразитарные болезни")</f>
        <v>Инфекционные и паразитарные болезни</v>
      </c>
      <c r="G3743" s="16">
        <f t="shared" si="17"/>
        <v>2</v>
      </c>
      <c r="H3743" s="13" t="s">
        <v>28</v>
      </c>
      <c r="I3743" s="13" t="str">
        <f>IFERROR(__xludf.DUMMYFUNCTION("REGEXREPLACE(H3743, "".*\s"", """")"),"человек")</f>
        <v>человек</v>
      </c>
      <c r="J3743" s="13" t="s">
        <v>29</v>
      </c>
      <c r="K3743" s="17" t="str">
        <f>IFERROR(__xludf.DUMMYFUNCTION("REGEXREPLACE(J3743, ""^[\d\s]+"", """")"),"значение показателя за год")</f>
        <v>значение показателя за год</v>
      </c>
      <c r="L3743" s="16">
        <f t="shared" si="18"/>
        <v>2</v>
      </c>
      <c r="M3743" s="13" t="s">
        <v>32</v>
      </c>
      <c r="N3743" s="13" t="str">
        <f>IFERROR(__xludf.DUMMYFUNCTION("REGEXEXTRACT(M3743, "" (.+)$"")"),"сельское население")</f>
        <v>сельское население</v>
      </c>
      <c r="O3743" s="18">
        <v>197.0</v>
      </c>
      <c r="P3743" s="18">
        <v>193.0</v>
      </c>
      <c r="Q3743" s="18">
        <v>220.0</v>
      </c>
      <c r="R3743" s="18">
        <v>210.0</v>
      </c>
      <c r="S3743" s="23" t="s">
        <v>37</v>
      </c>
      <c r="T3743" s="23" t="s">
        <v>37</v>
      </c>
      <c r="U3743" s="23" t="s">
        <v>37</v>
      </c>
      <c r="V3743" s="23" t="s">
        <v>37</v>
      </c>
      <c r="W3743" s="23" t="s">
        <v>37</v>
      </c>
      <c r="X3743" s="23" t="s">
        <v>37</v>
      </c>
      <c r="Y3743" s="23" t="s">
        <v>37</v>
      </c>
      <c r="Z3743" s="19" t="str">
        <f t="shared" si="6"/>
        <v/>
      </c>
      <c r="AA3743" s="19" t="str">
        <f t="shared" si="19"/>
        <v/>
      </c>
      <c r="AB3743" s="19">
        <f t="shared" si="8"/>
        <v>820</v>
      </c>
      <c r="AC3743" s="19">
        <f t="shared" si="20"/>
        <v>205</v>
      </c>
      <c r="AD3743" s="19">
        <f t="shared" si="21"/>
        <v>303</v>
      </c>
      <c r="AE3743" s="19" t="str">
        <f t="shared" si="22"/>
        <v>Нет моды</v>
      </c>
      <c r="AF3743" s="19">
        <f t="shared" si="23"/>
        <v>193</v>
      </c>
      <c r="AG3743" s="19">
        <f t="shared" si="24"/>
        <v>220</v>
      </c>
      <c r="AH3743" s="20" t="str">
        <f t="shared" si="14"/>
        <v>Город: 68%; Село: 32%</v>
      </c>
      <c r="AI3743" s="24"/>
      <c r="AJ3743" s="24"/>
      <c r="AK3743" s="24"/>
      <c r="AL3743" s="22">
        <f t="shared" si="25"/>
        <v>1</v>
      </c>
    </row>
    <row r="3744" ht="12.75" customHeight="1">
      <c r="A3744" s="13" t="s">
        <v>216</v>
      </c>
      <c r="B3744" s="13" t="str">
        <f>IFERROR(__xludf.DUMMYFUNCTION("REGEXREPLACE(A3744, ""\d"", """")"),"             Тюменская область (без АО)")</f>
        <v>             Тюменская область (без АО)</v>
      </c>
      <c r="C3744" s="14" t="str">
        <f t="shared" si="15"/>
        <v>Тюменская область (без АО)</v>
      </c>
      <c r="D3744" s="3">
        <f t="shared" si="16"/>
        <v>2</v>
      </c>
      <c r="E3744" s="15" t="s">
        <v>42</v>
      </c>
      <c r="F3744" s="13" t="str">
        <f>IFERROR(__xludf.DUMMYFUNCTION("REGEXEXTRACT(E3744, ""[А-Яа-я].*"")"),"Ишемическая болезнь сердца")</f>
        <v>Ишемическая болезнь сердца</v>
      </c>
      <c r="G3744" s="16">
        <f t="shared" si="17"/>
        <v>2</v>
      </c>
      <c r="H3744" s="13" t="s">
        <v>28</v>
      </c>
      <c r="I3744" s="13" t="str">
        <f>IFERROR(__xludf.DUMMYFUNCTION("REGEXREPLACE(H3744, "".*\s"", """")"),"человек")</f>
        <v>человек</v>
      </c>
      <c r="J3744" s="13" t="s">
        <v>29</v>
      </c>
      <c r="K3744" s="17" t="str">
        <f>IFERROR(__xludf.DUMMYFUNCTION("REGEXREPLACE(J3744, ""^[\d\s]+"", """")"),"значение показателя за год")</f>
        <v>значение показателя за год</v>
      </c>
      <c r="L3744" s="16">
        <f t="shared" si="18"/>
        <v>2</v>
      </c>
      <c r="M3744" s="13" t="s">
        <v>30</v>
      </c>
      <c r="N3744" s="13" t="str">
        <f>IFERROR(__xludf.DUMMYFUNCTION("REGEXEXTRACT(M3744, "" (.+)$"")"),"все население")</f>
        <v>все население</v>
      </c>
      <c r="O3744" s="23" t="s">
        <v>37</v>
      </c>
      <c r="P3744" s="18">
        <v>4844.0</v>
      </c>
      <c r="Q3744" s="18">
        <v>4932.0</v>
      </c>
      <c r="R3744" s="18">
        <v>5076.0</v>
      </c>
      <c r="S3744" s="23" t="s">
        <v>37</v>
      </c>
      <c r="T3744" s="23" t="s">
        <v>37</v>
      </c>
      <c r="U3744" s="23" t="s">
        <v>37</v>
      </c>
      <c r="V3744" s="23" t="s">
        <v>37</v>
      </c>
      <c r="W3744" s="23" t="s">
        <v>37</v>
      </c>
      <c r="X3744" s="23" t="s">
        <v>37</v>
      </c>
      <c r="Y3744" s="23" t="s">
        <v>37</v>
      </c>
      <c r="Z3744" s="19">
        <f t="shared" si="6"/>
        <v>14852</v>
      </c>
      <c r="AA3744" s="19" t="str">
        <f t="shared" si="19"/>
        <v/>
      </c>
      <c r="AB3744" s="19" t="str">
        <f t="shared" si="8"/>
        <v/>
      </c>
      <c r="AC3744" s="19">
        <f t="shared" si="20"/>
        <v>4950.666667</v>
      </c>
      <c r="AD3744" s="19">
        <f t="shared" si="21"/>
        <v>220</v>
      </c>
      <c r="AE3744" s="19" t="str">
        <f t="shared" si="22"/>
        <v>Нет моды</v>
      </c>
      <c r="AF3744" s="19">
        <f t="shared" si="23"/>
        <v>4844</v>
      </c>
      <c r="AG3744" s="19">
        <f t="shared" si="24"/>
        <v>5076</v>
      </c>
      <c r="AH3744" s="20" t="str">
        <f t="shared" si="14"/>
        <v/>
      </c>
      <c r="AI3744" s="24"/>
      <c r="AJ3744" s="24"/>
      <c r="AK3744" s="24"/>
      <c r="AL3744" s="22">
        <f t="shared" si="25"/>
        <v>2</v>
      </c>
    </row>
    <row r="3745" ht="12.75" customHeight="1">
      <c r="A3745" s="13" t="s">
        <v>216</v>
      </c>
      <c r="B3745" s="13" t="str">
        <f>IFERROR(__xludf.DUMMYFUNCTION("REGEXREPLACE(A3745, ""\d"", """")"),"             Тюменская область (без АО)")</f>
        <v>             Тюменская область (без АО)</v>
      </c>
      <c r="C3745" s="14" t="str">
        <f t="shared" si="15"/>
        <v>Тюменская область (без АО)</v>
      </c>
      <c r="D3745" s="3">
        <f t="shared" si="16"/>
        <v>2</v>
      </c>
      <c r="E3745" s="15" t="s">
        <v>42</v>
      </c>
      <c r="F3745" s="13" t="str">
        <f>IFERROR(__xludf.DUMMYFUNCTION("REGEXEXTRACT(E3745, ""[А-Яа-я].*"")"),"Ишемическая болезнь сердца")</f>
        <v>Ишемическая болезнь сердца</v>
      </c>
      <c r="G3745" s="16">
        <f t="shared" si="17"/>
        <v>2</v>
      </c>
      <c r="H3745" s="13" t="s">
        <v>28</v>
      </c>
      <c r="I3745" s="13" t="str">
        <f>IFERROR(__xludf.DUMMYFUNCTION("REGEXREPLACE(H3745, "".*\s"", """")"),"человек")</f>
        <v>человек</v>
      </c>
      <c r="J3745" s="13" t="s">
        <v>29</v>
      </c>
      <c r="K3745" s="17" t="str">
        <f>IFERROR(__xludf.DUMMYFUNCTION("REGEXREPLACE(J3745, ""^[\d\s]+"", """")"),"значение показателя за год")</f>
        <v>значение показателя за год</v>
      </c>
      <c r="L3745" s="16">
        <f t="shared" si="18"/>
        <v>2</v>
      </c>
      <c r="M3745" s="13" t="s">
        <v>31</v>
      </c>
      <c r="N3745" s="13" t="str">
        <f>IFERROR(__xludf.DUMMYFUNCTION("REGEXEXTRACT(M3745, "" (.+)$"")"),"городское население")</f>
        <v>городское население</v>
      </c>
      <c r="O3745" s="23" t="s">
        <v>37</v>
      </c>
      <c r="P3745" s="18">
        <v>2791.0</v>
      </c>
      <c r="Q3745" s="18">
        <v>2858.0</v>
      </c>
      <c r="R3745" s="18">
        <v>2964.0</v>
      </c>
      <c r="S3745" s="23" t="s">
        <v>37</v>
      </c>
      <c r="T3745" s="23" t="s">
        <v>37</v>
      </c>
      <c r="U3745" s="23" t="s">
        <v>37</v>
      </c>
      <c r="V3745" s="23" t="s">
        <v>37</v>
      </c>
      <c r="W3745" s="23" t="s">
        <v>37</v>
      </c>
      <c r="X3745" s="23" t="s">
        <v>37</v>
      </c>
      <c r="Y3745" s="23" t="s">
        <v>37</v>
      </c>
      <c r="Z3745" s="19" t="str">
        <f t="shared" si="6"/>
        <v/>
      </c>
      <c r="AA3745" s="19">
        <f t="shared" si="19"/>
        <v>8613</v>
      </c>
      <c r="AB3745" s="19" t="str">
        <f t="shared" si="8"/>
        <v/>
      </c>
      <c r="AC3745" s="19">
        <f t="shared" si="20"/>
        <v>2871</v>
      </c>
      <c r="AD3745" s="19">
        <f t="shared" si="21"/>
        <v>3904</v>
      </c>
      <c r="AE3745" s="19" t="str">
        <f t="shared" si="22"/>
        <v>Нет моды</v>
      </c>
      <c r="AF3745" s="19">
        <f t="shared" si="23"/>
        <v>2791</v>
      </c>
      <c r="AG3745" s="19">
        <f t="shared" si="24"/>
        <v>2964</v>
      </c>
      <c r="AH3745" s="20" t="str">
        <f t="shared" si="14"/>
        <v/>
      </c>
      <c r="AI3745" s="24"/>
      <c r="AJ3745" s="24"/>
      <c r="AK3745" s="24"/>
      <c r="AL3745" s="22">
        <f t="shared" si="25"/>
        <v>2</v>
      </c>
    </row>
    <row r="3746" ht="12.75" customHeight="1">
      <c r="A3746" s="13" t="s">
        <v>216</v>
      </c>
      <c r="B3746" s="13" t="str">
        <f>IFERROR(__xludf.DUMMYFUNCTION("REGEXREPLACE(A3746, ""\d"", """")"),"             Тюменская область (без АО)")</f>
        <v>             Тюменская область (без АО)</v>
      </c>
      <c r="C3746" s="14" t="str">
        <f t="shared" si="15"/>
        <v>Тюменская область (без АО)</v>
      </c>
      <c r="D3746" s="3">
        <f t="shared" si="16"/>
        <v>2</v>
      </c>
      <c r="E3746" s="15" t="s">
        <v>42</v>
      </c>
      <c r="F3746" s="13" t="str">
        <f>IFERROR(__xludf.DUMMYFUNCTION("REGEXEXTRACT(E3746, ""[А-Яа-я].*"")"),"Ишемическая болезнь сердца")</f>
        <v>Ишемическая болезнь сердца</v>
      </c>
      <c r="G3746" s="16">
        <f t="shared" si="17"/>
        <v>2</v>
      </c>
      <c r="H3746" s="13" t="s">
        <v>28</v>
      </c>
      <c r="I3746" s="13" t="str">
        <f>IFERROR(__xludf.DUMMYFUNCTION("REGEXREPLACE(H3746, "".*\s"", """")"),"человек")</f>
        <v>человек</v>
      </c>
      <c r="J3746" s="13" t="s">
        <v>29</v>
      </c>
      <c r="K3746" s="17" t="str">
        <f>IFERROR(__xludf.DUMMYFUNCTION("REGEXREPLACE(J3746, ""^[\d\s]+"", """")"),"значение показателя за год")</f>
        <v>значение показателя за год</v>
      </c>
      <c r="L3746" s="16">
        <f t="shared" si="18"/>
        <v>2</v>
      </c>
      <c r="M3746" s="13" t="s">
        <v>32</v>
      </c>
      <c r="N3746" s="13" t="str">
        <f>IFERROR(__xludf.DUMMYFUNCTION("REGEXEXTRACT(M3746, "" (.+)$"")"),"сельское население")</f>
        <v>сельское население</v>
      </c>
      <c r="O3746" s="23" t="s">
        <v>37</v>
      </c>
      <c r="P3746" s="18">
        <v>2053.0</v>
      </c>
      <c r="Q3746" s="18">
        <v>2074.0</v>
      </c>
      <c r="R3746" s="18">
        <v>2112.0</v>
      </c>
      <c r="S3746" s="23" t="s">
        <v>37</v>
      </c>
      <c r="T3746" s="23" t="s">
        <v>37</v>
      </c>
      <c r="U3746" s="23" t="s">
        <v>37</v>
      </c>
      <c r="V3746" s="23" t="s">
        <v>37</v>
      </c>
      <c r="W3746" s="23" t="s">
        <v>37</v>
      </c>
      <c r="X3746" s="23" t="s">
        <v>37</v>
      </c>
      <c r="Y3746" s="23" t="s">
        <v>37</v>
      </c>
      <c r="Z3746" s="19" t="str">
        <f t="shared" si="6"/>
        <v/>
      </c>
      <c r="AA3746" s="19" t="str">
        <f t="shared" si="19"/>
        <v/>
      </c>
      <c r="AB3746" s="19">
        <f t="shared" si="8"/>
        <v>6239</v>
      </c>
      <c r="AC3746" s="19">
        <f t="shared" si="20"/>
        <v>2079.666667</v>
      </c>
      <c r="AD3746" s="19">
        <f t="shared" si="21"/>
        <v>2451.5</v>
      </c>
      <c r="AE3746" s="19" t="str">
        <f t="shared" si="22"/>
        <v>Нет моды</v>
      </c>
      <c r="AF3746" s="19">
        <f t="shared" si="23"/>
        <v>2053</v>
      </c>
      <c r="AG3746" s="19">
        <f t="shared" si="24"/>
        <v>2112</v>
      </c>
      <c r="AH3746" s="20" t="str">
        <f t="shared" si="14"/>
        <v>Город: 58%; Село: 42%</v>
      </c>
      <c r="AI3746" s="24"/>
      <c r="AJ3746" s="24"/>
      <c r="AK3746" s="24"/>
      <c r="AL3746" s="22">
        <f t="shared" si="25"/>
        <v>2</v>
      </c>
    </row>
    <row r="3747" ht="12.75" customHeight="1">
      <c r="A3747" s="13" t="s">
        <v>216</v>
      </c>
      <c r="B3747" s="13" t="str">
        <f>IFERROR(__xludf.DUMMYFUNCTION("REGEXREPLACE(A3747, ""\d"", """")"),"             Тюменская область (без АО)")</f>
        <v>             Тюменская область (без АО)</v>
      </c>
      <c r="C3747" s="14" t="str">
        <f t="shared" si="15"/>
        <v>Тюменская область (без АО)</v>
      </c>
      <c r="D3747" s="3">
        <f t="shared" si="16"/>
        <v>2</v>
      </c>
      <c r="E3747" s="15" t="s">
        <v>43</v>
      </c>
      <c r="F3747" s="13" t="str">
        <f>IFERROR(__xludf.DUMMYFUNCTION("REGEXEXTRACT(E3747, ""[А-Яа-я].*"")"),"Новообразования")</f>
        <v>Новообразования</v>
      </c>
      <c r="G3747" s="16">
        <f t="shared" si="17"/>
        <v>2</v>
      </c>
      <c r="H3747" s="13" t="s">
        <v>28</v>
      </c>
      <c r="I3747" s="13" t="str">
        <f>IFERROR(__xludf.DUMMYFUNCTION("REGEXREPLACE(H3747, "".*\s"", """")"),"человек")</f>
        <v>человек</v>
      </c>
      <c r="J3747" s="13" t="s">
        <v>29</v>
      </c>
      <c r="K3747" s="17" t="str">
        <f>IFERROR(__xludf.DUMMYFUNCTION("REGEXREPLACE(J3747, ""^[\d\s]+"", """")"),"значение показателя за год")</f>
        <v>значение показателя за год</v>
      </c>
      <c r="L3747" s="16">
        <f t="shared" si="18"/>
        <v>2</v>
      </c>
      <c r="M3747" s="13" t="s">
        <v>30</v>
      </c>
      <c r="N3747" s="13" t="str">
        <f>IFERROR(__xludf.DUMMYFUNCTION("REGEXEXTRACT(M3747, "" (.+)$"")"),"все население")</f>
        <v>все население</v>
      </c>
      <c r="O3747" s="18">
        <v>1896.0</v>
      </c>
      <c r="P3747" s="18">
        <v>1933.0</v>
      </c>
      <c r="Q3747" s="18">
        <v>2063.0</v>
      </c>
      <c r="R3747" s="18">
        <v>2006.0</v>
      </c>
      <c r="S3747" s="23" t="s">
        <v>37</v>
      </c>
      <c r="T3747" s="23" t="s">
        <v>37</v>
      </c>
      <c r="U3747" s="23" t="s">
        <v>37</v>
      </c>
      <c r="V3747" s="23" t="s">
        <v>37</v>
      </c>
      <c r="W3747" s="23" t="s">
        <v>37</v>
      </c>
      <c r="X3747" s="23" t="s">
        <v>37</v>
      </c>
      <c r="Y3747" s="23" t="s">
        <v>37</v>
      </c>
      <c r="Z3747" s="19">
        <f t="shared" si="6"/>
        <v>7898</v>
      </c>
      <c r="AA3747" s="19" t="str">
        <f t="shared" si="19"/>
        <v/>
      </c>
      <c r="AB3747" s="19" t="str">
        <f t="shared" si="8"/>
        <v/>
      </c>
      <c r="AC3747" s="19">
        <f t="shared" si="20"/>
        <v>1974.5</v>
      </c>
      <c r="AD3747" s="19">
        <f t="shared" si="21"/>
        <v>2053</v>
      </c>
      <c r="AE3747" s="19" t="str">
        <f t="shared" si="22"/>
        <v>Нет моды</v>
      </c>
      <c r="AF3747" s="19">
        <f t="shared" si="23"/>
        <v>1896</v>
      </c>
      <c r="AG3747" s="19">
        <f t="shared" si="24"/>
        <v>2063</v>
      </c>
      <c r="AH3747" s="20" t="str">
        <f t="shared" si="14"/>
        <v/>
      </c>
      <c r="AI3747" s="24"/>
      <c r="AJ3747" s="24"/>
      <c r="AK3747" s="24"/>
      <c r="AL3747" s="22">
        <f t="shared" si="25"/>
        <v>1</v>
      </c>
    </row>
    <row r="3748" ht="12.75" customHeight="1">
      <c r="A3748" s="13" t="s">
        <v>216</v>
      </c>
      <c r="B3748" s="13" t="str">
        <f>IFERROR(__xludf.DUMMYFUNCTION("REGEXREPLACE(A3748, ""\d"", """")"),"             Тюменская область (без АО)")</f>
        <v>             Тюменская область (без АО)</v>
      </c>
      <c r="C3748" s="14" t="str">
        <f t="shared" si="15"/>
        <v>Тюменская область (без АО)</v>
      </c>
      <c r="D3748" s="3">
        <f t="shared" si="16"/>
        <v>2</v>
      </c>
      <c r="E3748" s="15" t="s">
        <v>43</v>
      </c>
      <c r="F3748" s="13" t="str">
        <f>IFERROR(__xludf.DUMMYFUNCTION("REGEXEXTRACT(E3748, ""[А-Яа-я].*"")"),"Новообразования")</f>
        <v>Новообразования</v>
      </c>
      <c r="G3748" s="16">
        <f t="shared" si="17"/>
        <v>2</v>
      </c>
      <c r="H3748" s="13" t="s">
        <v>28</v>
      </c>
      <c r="I3748" s="13" t="str">
        <f>IFERROR(__xludf.DUMMYFUNCTION("REGEXREPLACE(H3748, "".*\s"", """")"),"человек")</f>
        <v>человек</v>
      </c>
      <c r="J3748" s="13" t="s">
        <v>29</v>
      </c>
      <c r="K3748" s="17" t="str">
        <f>IFERROR(__xludf.DUMMYFUNCTION("REGEXREPLACE(J3748, ""^[\d\s]+"", """")"),"значение показателя за год")</f>
        <v>значение показателя за год</v>
      </c>
      <c r="L3748" s="16">
        <f t="shared" si="18"/>
        <v>2</v>
      </c>
      <c r="M3748" s="13" t="s">
        <v>31</v>
      </c>
      <c r="N3748" s="13" t="str">
        <f>IFERROR(__xludf.DUMMYFUNCTION("REGEXEXTRACT(M3748, "" (.+)$"")"),"городское население")</f>
        <v>городское население</v>
      </c>
      <c r="O3748" s="18">
        <v>1157.0</v>
      </c>
      <c r="P3748" s="18">
        <v>1217.0</v>
      </c>
      <c r="Q3748" s="18">
        <v>1272.0</v>
      </c>
      <c r="R3748" s="18">
        <v>1326.0</v>
      </c>
      <c r="S3748" s="23" t="s">
        <v>37</v>
      </c>
      <c r="T3748" s="23" t="s">
        <v>37</v>
      </c>
      <c r="U3748" s="23" t="s">
        <v>37</v>
      </c>
      <c r="V3748" s="23" t="s">
        <v>37</v>
      </c>
      <c r="W3748" s="23" t="s">
        <v>37</v>
      </c>
      <c r="X3748" s="23" t="s">
        <v>37</v>
      </c>
      <c r="Y3748" s="23" t="s">
        <v>37</v>
      </c>
      <c r="Z3748" s="19" t="str">
        <f t="shared" si="6"/>
        <v/>
      </c>
      <c r="AA3748" s="19">
        <f t="shared" si="19"/>
        <v>4972</v>
      </c>
      <c r="AB3748" s="19" t="str">
        <f t="shared" si="8"/>
        <v/>
      </c>
      <c r="AC3748" s="19">
        <f t="shared" si="20"/>
        <v>1243</v>
      </c>
      <c r="AD3748" s="19">
        <f t="shared" si="21"/>
        <v>1611</v>
      </c>
      <c r="AE3748" s="19" t="str">
        <f t="shared" si="22"/>
        <v>Нет моды</v>
      </c>
      <c r="AF3748" s="19">
        <f t="shared" si="23"/>
        <v>1157</v>
      </c>
      <c r="AG3748" s="19">
        <f t="shared" si="24"/>
        <v>1326</v>
      </c>
      <c r="AH3748" s="20" t="str">
        <f t="shared" si="14"/>
        <v/>
      </c>
      <c r="AI3748" s="24"/>
      <c r="AJ3748" s="24"/>
      <c r="AK3748" s="24"/>
      <c r="AL3748" s="22">
        <f t="shared" si="25"/>
        <v>1</v>
      </c>
    </row>
    <row r="3749" ht="12.75" customHeight="1">
      <c r="A3749" s="13" t="s">
        <v>216</v>
      </c>
      <c r="B3749" s="13" t="str">
        <f>IFERROR(__xludf.DUMMYFUNCTION("REGEXREPLACE(A3749, ""\d"", """")"),"             Тюменская область (без АО)")</f>
        <v>             Тюменская область (без АО)</v>
      </c>
      <c r="C3749" s="14" t="str">
        <f t="shared" si="15"/>
        <v>Тюменская область (без АО)</v>
      </c>
      <c r="D3749" s="3">
        <f t="shared" si="16"/>
        <v>2</v>
      </c>
      <c r="E3749" s="15" t="s">
        <v>43</v>
      </c>
      <c r="F3749" s="13" t="str">
        <f>IFERROR(__xludf.DUMMYFUNCTION("REGEXEXTRACT(E3749, ""[А-Яа-я].*"")"),"Новообразования")</f>
        <v>Новообразования</v>
      </c>
      <c r="G3749" s="16">
        <f t="shared" si="17"/>
        <v>2</v>
      </c>
      <c r="H3749" s="13" t="s">
        <v>28</v>
      </c>
      <c r="I3749" s="13" t="str">
        <f>IFERROR(__xludf.DUMMYFUNCTION("REGEXREPLACE(H3749, "".*\s"", """")"),"человек")</f>
        <v>человек</v>
      </c>
      <c r="J3749" s="13" t="s">
        <v>29</v>
      </c>
      <c r="K3749" s="17" t="str">
        <f>IFERROR(__xludf.DUMMYFUNCTION("REGEXREPLACE(J3749, ""^[\d\s]+"", """")"),"значение показателя за год")</f>
        <v>значение показателя за год</v>
      </c>
      <c r="L3749" s="16">
        <f t="shared" si="18"/>
        <v>2</v>
      </c>
      <c r="M3749" s="13" t="s">
        <v>32</v>
      </c>
      <c r="N3749" s="13" t="str">
        <f>IFERROR(__xludf.DUMMYFUNCTION("REGEXEXTRACT(M3749, "" (.+)$"")"),"сельское население")</f>
        <v>сельское население</v>
      </c>
      <c r="O3749" s="18">
        <v>739.0</v>
      </c>
      <c r="P3749" s="18">
        <v>716.0</v>
      </c>
      <c r="Q3749" s="18">
        <v>791.0</v>
      </c>
      <c r="R3749" s="18">
        <v>680.0</v>
      </c>
      <c r="S3749" s="23" t="s">
        <v>37</v>
      </c>
      <c r="T3749" s="23" t="s">
        <v>37</v>
      </c>
      <c r="U3749" s="23" t="s">
        <v>37</v>
      </c>
      <c r="V3749" s="23" t="s">
        <v>37</v>
      </c>
      <c r="W3749" s="23" t="s">
        <v>37</v>
      </c>
      <c r="X3749" s="23" t="s">
        <v>37</v>
      </c>
      <c r="Y3749" s="23" t="s">
        <v>37</v>
      </c>
      <c r="Z3749" s="19" t="str">
        <f t="shared" si="6"/>
        <v/>
      </c>
      <c r="AA3749" s="19" t="str">
        <f t="shared" si="19"/>
        <v/>
      </c>
      <c r="AB3749" s="19">
        <f t="shared" si="8"/>
        <v>2926</v>
      </c>
      <c r="AC3749" s="19">
        <f t="shared" si="20"/>
        <v>731.5</v>
      </c>
      <c r="AD3749" s="19">
        <f t="shared" si="21"/>
        <v>974</v>
      </c>
      <c r="AE3749" s="19" t="str">
        <f t="shared" si="22"/>
        <v>Нет моды</v>
      </c>
      <c r="AF3749" s="19">
        <f t="shared" si="23"/>
        <v>680</v>
      </c>
      <c r="AG3749" s="19">
        <f t="shared" si="24"/>
        <v>791</v>
      </c>
      <c r="AH3749" s="20" t="str">
        <f t="shared" si="14"/>
        <v>Город: 63%; Село: 37%</v>
      </c>
      <c r="AI3749" s="24"/>
      <c r="AJ3749" s="24"/>
      <c r="AK3749" s="24"/>
      <c r="AL3749" s="22">
        <f t="shared" si="25"/>
        <v>1</v>
      </c>
    </row>
    <row r="3750" ht="12.75" customHeight="1">
      <c r="A3750" s="13" t="s">
        <v>216</v>
      </c>
      <c r="B3750" s="13" t="str">
        <f>IFERROR(__xludf.DUMMYFUNCTION("REGEXREPLACE(A3750, ""\d"", """")"),"             Тюменская область (без АО)")</f>
        <v>             Тюменская область (без АО)</v>
      </c>
      <c r="C3750" s="14" t="str">
        <f t="shared" si="15"/>
        <v>Тюменская область (без АО)</v>
      </c>
      <c r="D3750" s="3">
        <f t="shared" si="16"/>
        <v>2</v>
      </c>
      <c r="E3750" s="15" t="s">
        <v>44</v>
      </c>
      <c r="F3750" s="13" t="str">
        <f>IFERROR(__xludf.DUMMYFUNCTION("REGEXEXTRACT(E3750,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50" s="16">
        <f t="shared" si="17"/>
        <v>2</v>
      </c>
      <c r="H3750" s="13" t="s">
        <v>28</v>
      </c>
      <c r="I3750" s="13" t="str">
        <f>IFERROR(__xludf.DUMMYFUNCTION("REGEXREPLACE(H3750, "".*\s"", """")"),"человек")</f>
        <v>человек</v>
      </c>
      <c r="J3750" s="13" t="s">
        <v>29</v>
      </c>
      <c r="K3750" s="17" t="str">
        <f>IFERROR(__xludf.DUMMYFUNCTION("REGEXREPLACE(J3750, ""^[\d\s]+"", """")"),"значение показателя за год")</f>
        <v>значение показателя за год</v>
      </c>
      <c r="L3750" s="16">
        <f t="shared" si="18"/>
        <v>2</v>
      </c>
      <c r="M3750" s="13" t="s">
        <v>30</v>
      </c>
      <c r="N3750" s="13" t="str">
        <f>IFERROR(__xludf.DUMMYFUNCTION("REGEXEXTRACT(M3750, "" (.+)$"")"),"все население")</f>
        <v>все население</v>
      </c>
      <c r="O3750" s="23" t="s">
        <v>37</v>
      </c>
      <c r="P3750" s="23" t="s">
        <v>37</v>
      </c>
      <c r="Q3750" s="18">
        <v>72.0</v>
      </c>
      <c r="R3750" s="23" t="s">
        <v>37</v>
      </c>
      <c r="S3750" s="23" t="s">
        <v>37</v>
      </c>
      <c r="T3750" s="23" t="s">
        <v>37</v>
      </c>
      <c r="U3750" s="23" t="s">
        <v>37</v>
      </c>
      <c r="V3750" s="23" t="s">
        <v>37</v>
      </c>
      <c r="W3750" s="23" t="s">
        <v>37</v>
      </c>
      <c r="X3750" s="23" t="s">
        <v>37</v>
      </c>
      <c r="Y3750" s="23" t="s">
        <v>37</v>
      </c>
      <c r="Z3750" s="19">
        <f t="shared" si="6"/>
        <v>72</v>
      </c>
      <c r="AA3750" s="19" t="str">
        <f t="shared" si="19"/>
        <v/>
      </c>
      <c r="AB3750" s="19" t="str">
        <f t="shared" si="8"/>
        <v/>
      </c>
      <c r="AC3750" s="19">
        <f t="shared" si="20"/>
        <v>72</v>
      </c>
      <c r="AD3750" s="19">
        <f t="shared" si="21"/>
        <v>716</v>
      </c>
      <c r="AE3750" s="19" t="str">
        <f t="shared" si="22"/>
        <v>Нет моды</v>
      </c>
      <c r="AF3750" s="19">
        <f t="shared" si="23"/>
        <v>72</v>
      </c>
      <c r="AG3750" s="19">
        <f t="shared" si="24"/>
        <v>72</v>
      </c>
      <c r="AH3750" s="20" t="str">
        <f t="shared" si="14"/>
        <v/>
      </c>
      <c r="AI3750" s="24"/>
      <c r="AJ3750" s="24"/>
      <c r="AK3750" s="24"/>
      <c r="AL3750" s="22">
        <f t="shared" si="25"/>
        <v>2</v>
      </c>
    </row>
    <row r="3751" ht="12.75" customHeight="1">
      <c r="A3751" s="13" t="s">
        <v>216</v>
      </c>
      <c r="B3751" s="13" t="str">
        <f>IFERROR(__xludf.DUMMYFUNCTION("REGEXREPLACE(A3751, ""\d"", """")"),"             Тюменская область (без АО)")</f>
        <v>             Тюменская область (без АО)</v>
      </c>
      <c r="C3751" s="14" t="str">
        <f t="shared" si="15"/>
        <v>Тюменская область (без АО)</v>
      </c>
      <c r="D3751" s="3">
        <f t="shared" si="16"/>
        <v>2</v>
      </c>
      <c r="E3751" s="15" t="s">
        <v>44</v>
      </c>
      <c r="F3751" s="13" t="str">
        <f>IFERROR(__xludf.DUMMYFUNCTION("REGEXEXTRACT(E3751,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51" s="16">
        <f t="shared" si="17"/>
        <v>2</v>
      </c>
      <c r="H3751" s="13" t="s">
        <v>28</v>
      </c>
      <c r="I3751" s="13" t="str">
        <f>IFERROR(__xludf.DUMMYFUNCTION("REGEXREPLACE(H3751, "".*\s"", """")"),"человек")</f>
        <v>человек</v>
      </c>
      <c r="J3751" s="13" t="s">
        <v>29</v>
      </c>
      <c r="K3751" s="17" t="str">
        <f>IFERROR(__xludf.DUMMYFUNCTION("REGEXREPLACE(J3751, ""^[\d\s]+"", """")"),"значение показателя за год")</f>
        <v>значение показателя за год</v>
      </c>
      <c r="L3751" s="16">
        <f t="shared" si="18"/>
        <v>2</v>
      </c>
      <c r="M3751" s="13" t="s">
        <v>31</v>
      </c>
      <c r="N3751" s="13" t="str">
        <f>IFERROR(__xludf.DUMMYFUNCTION("REGEXEXTRACT(M3751, "" (.+)$"")"),"городское население")</f>
        <v>городское население</v>
      </c>
      <c r="O3751" s="23" t="s">
        <v>37</v>
      </c>
      <c r="P3751" s="23" t="s">
        <v>37</v>
      </c>
      <c r="Q3751" s="18">
        <v>45.0</v>
      </c>
      <c r="R3751" s="23" t="s">
        <v>37</v>
      </c>
      <c r="S3751" s="23" t="s">
        <v>37</v>
      </c>
      <c r="T3751" s="23" t="s">
        <v>37</v>
      </c>
      <c r="U3751" s="23" t="s">
        <v>37</v>
      </c>
      <c r="V3751" s="23" t="s">
        <v>37</v>
      </c>
      <c r="W3751" s="23" t="s">
        <v>37</v>
      </c>
      <c r="X3751" s="23" t="s">
        <v>37</v>
      </c>
      <c r="Y3751" s="23" t="s">
        <v>37</v>
      </c>
      <c r="Z3751" s="19" t="str">
        <f t="shared" si="6"/>
        <v/>
      </c>
      <c r="AA3751" s="19">
        <f t="shared" si="19"/>
        <v>45</v>
      </c>
      <c r="AB3751" s="19" t="str">
        <f t="shared" si="8"/>
        <v/>
      </c>
      <c r="AC3751" s="19">
        <f t="shared" si="20"/>
        <v>45</v>
      </c>
      <c r="AD3751" s="19">
        <f t="shared" si="21"/>
        <v>58.5</v>
      </c>
      <c r="AE3751" s="19" t="str">
        <f t="shared" si="22"/>
        <v>Нет моды</v>
      </c>
      <c r="AF3751" s="19">
        <f t="shared" si="23"/>
        <v>45</v>
      </c>
      <c r="AG3751" s="19">
        <f t="shared" si="24"/>
        <v>45</v>
      </c>
      <c r="AH3751" s="20" t="str">
        <f t="shared" si="14"/>
        <v/>
      </c>
      <c r="AI3751" s="24"/>
      <c r="AJ3751" s="24"/>
      <c r="AK3751" s="24"/>
      <c r="AL3751" s="22">
        <f t="shared" si="25"/>
        <v>2</v>
      </c>
    </row>
    <row r="3752" ht="12.75" customHeight="1">
      <c r="A3752" s="13" t="s">
        <v>216</v>
      </c>
      <c r="B3752" s="13" t="str">
        <f>IFERROR(__xludf.DUMMYFUNCTION("REGEXREPLACE(A3752, ""\d"", """")"),"             Тюменская область (без АО)")</f>
        <v>             Тюменская область (без АО)</v>
      </c>
      <c r="C3752" s="14" t="str">
        <f t="shared" si="15"/>
        <v>Тюменская область (без АО)</v>
      </c>
      <c r="D3752" s="3">
        <f t="shared" si="16"/>
        <v>2</v>
      </c>
      <c r="E3752" s="15" t="s">
        <v>44</v>
      </c>
      <c r="F3752" s="13" t="str">
        <f>IFERROR(__xludf.DUMMYFUNCTION("REGEXEXTRACT(E3752,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752" s="16">
        <f t="shared" si="17"/>
        <v>2</v>
      </c>
      <c r="H3752" s="13" t="s">
        <v>28</v>
      </c>
      <c r="I3752" s="13" t="str">
        <f>IFERROR(__xludf.DUMMYFUNCTION("REGEXREPLACE(H3752, "".*\s"", """")"),"человек")</f>
        <v>человек</v>
      </c>
      <c r="J3752" s="13" t="s">
        <v>29</v>
      </c>
      <c r="K3752" s="17" t="str">
        <f>IFERROR(__xludf.DUMMYFUNCTION("REGEXREPLACE(J3752, ""^[\d\s]+"", """")"),"значение показателя за год")</f>
        <v>значение показателя за год</v>
      </c>
      <c r="L3752" s="16">
        <f t="shared" si="18"/>
        <v>2</v>
      </c>
      <c r="M3752" s="13" t="s">
        <v>32</v>
      </c>
      <c r="N3752" s="13" t="str">
        <f>IFERROR(__xludf.DUMMYFUNCTION("REGEXEXTRACT(M3752, "" (.+)$"")"),"сельское население")</f>
        <v>сельское население</v>
      </c>
      <c r="O3752" s="23" t="s">
        <v>37</v>
      </c>
      <c r="P3752" s="23" t="s">
        <v>37</v>
      </c>
      <c r="Q3752" s="18">
        <v>27.0</v>
      </c>
      <c r="R3752" s="23" t="s">
        <v>37</v>
      </c>
      <c r="S3752" s="23" t="s">
        <v>37</v>
      </c>
      <c r="T3752" s="23" t="s">
        <v>37</v>
      </c>
      <c r="U3752" s="23" t="s">
        <v>37</v>
      </c>
      <c r="V3752" s="23" t="s">
        <v>37</v>
      </c>
      <c r="W3752" s="23" t="s">
        <v>37</v>
      </c>
      <c r="X3752" s="23" t="s">
        <v>37</v>
      </c>
      <c r="Y3752" s="23" t="s">
        <v>37</v>
      </c>
      <c r="Z3752" s="19" t="str">
        <f t="shared" si="6"/>
        <v/>
      </c>
      <c r="AA3752" s="19" t="str">
        <f t="shared" si="19"/>
        <v/>
      </c>
      <c r="AB3752" s="19">
        <f t="shared" si="8"/>
        <v>27</v>
      </c>
      <c r="AC3752" s="19">
        <f t="shared" si="20"/>
        <v>27</v>
      </c>
      <c r="AD3752" s="19">
        <f t="shared" si="21"/>
        <v>36</v>
      </c>
      <c r="AE3752" s="19" t="str">
        <f t="shared" si="22"/>
        <v>Нет моды</v>
      </c>
      <c r="AF3752" s="19">
        <f t="shared" si="23"/>
        <v>27</v>
      </c>
      <c r="AG3752" s="19">
        <f t="shared" si="24"/>
        <v>27</v>
      </c>
      <c r="AH3752" s="20" t="str">
        <f t="shared" si="14"/>
        <v>Город: 63%; Село: 38%</v>
      </c>
      <c r="AI3752" s="24"/>
      <c r="AJ3752" s="24"/>
      <c r="AK3752" s="24"/>
      <c r="AL3752" s="22">
        <f t="shared" si="25"/>
        <v>2</v>
      </c>
    </row>
    <row r="3753" ht="12.75" customHeight="1">
      <c r="A3753" s="13" t="s">
        <v>216</v>
      </c>
      <c r="B3753" s="13" t="str">
        <f>IFERROR(__xludf.DUMMYFUNCTION("REGEXREPLACE(A3753, ""\d"", """")"),"             Тюменская область (без АО)")</f>
        <v>             Тюменская область (без АО)</v>
      </c>
      <c r="C3753" s="14" t="str">
        <f t="shared" si="15"/>
        <v>Тюменская область (без АО)</v>
      </c>
      <c r="D3753" s="3">
        <f t="shared" si="16"/>
        <v>2</v>
      </c>
      <c r="E3753" s="15" t="s">
        <v>45</v>
      </c>
      <c r="F3753" s="13" t="str">
        <f>IFERROR(__xludf.DUMMYFUNCTION("REGEXEXTRACT(E3753, ""[А-Яа-я].*"")"),"Самоубийство")</f>
        <v>Самоубийство</v>
      </c>
      <c r="G3753" s="16">
        <f t="shared" si="17"/>
        <v>2</v>
      </c>
      <c r="H3753" s="13" t="s">
        <v>28</v>
      </c>
      <c r="I3753" s="13" t="str">
        <f>IFERROR(__xludf.DUMMYFUNCTION("REGEXREPLACE(H3753, "".*\s"", """")"),"человек")</f>
        <v>человек</v>
      </c>
      <c r="J3753" s="13" t="s">
        <v>29</v>
      </c>
      <c r="K3753" s="17" t="str">
        <f>IFERROR(__xludf.DUMMYFUNCTION("REGEXREPLACE(J3753, ""^[\d\s]+"", """")"),"значение показателя за год")</f>
        <v>значение показателя за год</v>
      </c>
      <c r="L3753" s="16">
        <f t="shared" si="18"/>
        <v>2</v>
      </c>
      <c r="M3753" s="13" t="s">
        <v>30</v>
      </c>
      <c r="N3753" s="13" t="str">
        <f>IFERROR(__xludf.DUMMYFUNCTION("REGEXEXTRACT(M3753, "" (.+)$"")"),"все население")</f>
        <v>все население</v>
      </c>
      <c r="O3753" s="18">
        <v>443.0</v>
      </c>
      <c r="P3753" s="18">
        <v>314.0</v>
      </c>
      <c r="Q3753" s="18">
        <v>303.0</v>
      </c>
      <c r="R3753" s="18">
        <v>291.0</v>
      </c>
      <c r="S3753" s="23" t="s">
        <v>37</v>
      </c>
      <c r="T3753" s="23" t="s">
        <v>37</v>
      </c>
      <c r="U3753" s="23" t="s">
        <v>37</v>
      </c>
      <c r="V3753" s="23" t="s">
        <v>37</v>
      </c>
      <c r="W3753" s="23" t="s">
        <v>37</v>
      </c>
      <c r="X3753" s="23" t="s">
        <v>37</v>
      </c>
      <c r="Y3753" s="23" t="s">
        <v>37</v>
      </c>
      <c r="Z3753" s="19">
        <f t="shared" si="6"/>
        <v>1351</v>
      </c>
      <c r="AA3753" s="19" t="str">
        <f t="shared" si="19"/>
        <v/>
      </c>
      <c r="AB3753" s="19" t="str">
        <f t="shared" si="8"/>
        <v/>
      </c>
      <c r="AC3753" s="19">
        <f t="shared" si="20"/>
        <v>337.75</v>
      </c>
      <c r="AD3753" s="19">
        <f t="shared" si="21"/>
        <v>303</v>
      </c>
      <c r="AE3753" s="19" t="str">
        <f t="shared" si="22"/>
        <v>Нет моды</v>
      </c>
      <c r="AF3753" s="19">
        <f t="shared" si="23"/>
        <v>291</v>
      </c>
      <c r="AG3753" s="19">
        <f t="shared" si="24"/>
        <v>443</v>
      </c>
      <c r="AH3753" s="20" t="str">
        <f t="shared" si="14"/>
        <v/>
      </c>
      <c r="AI3753" s="24"/>
      <c r="AJ3753" s="24"/>
      <c r="AK3753" s="24"/>
      <c r="AL3753" s="22">
        <f t="shared" si="25"/>
        <v>1</v>
      </c>
    </row>
    <row r="3754" ht="12.75" customHeight="1">
      <c r="A3754" s="13" t="s">
        <v>216</v>
      </c>
      <c r="B3754" s="13" t="str">
        <f>IFERROR(__xludf.DUMMYFUNCTION("REGEXREPLACE(A3754, ""\d"", """")"),"             Тюменская область (без АО)")</f>
        <v>             Тюменская область (без АО)</v>
      </c>
      <c r="C3754" s="14" t="str">
        <f t="shared" si="15"/>
        <v>Тюменская область (без АО)</v>
      </c>
      <c r="D3754" s="3">
        <f t="shared" si="16"/>
        <v>2</v>
      </c>
      <c r="E3754" s="15" t="s">
        <v>45</v>
      </c>
      <c r="F3754" s="13" t="str">
        <f>IFERROR(__xludf.DUMMYFUNCTION("REGEXEXTRACT(E3754, ""[А-Яа-я].*"")"),"Самоубийство")</f>
        <v>Самоубийство</v>
      </c>
      <c r="G3754" s="16">
        <f t="shared" si="17"/>
        <v>2</v>
      </c>
      <c r="H3754" s="13" t="s">
        <v>28</v>
      </c>
      <c r="I3754" s="13" t="str">
        <f>IFERROR(__xludf.DUMMYFUNCTION("REGEXREPLACE(H3754, "".*\s"", """")"),"человек")</f>
        <v>человек</v>
      </c>
      <c r="J3754" s="13" t="s">
        <v>29</v>
      </c>
      <c r="K3754" s="17" t="str">
        <f>IFERROR(__xludf.DUMMYFUNCTION("REGEXREPLACE(J3754, ""^[\d\s]+"", """")"),"значение показателя за год")</f>
        <v>значение показателя за год</v>
      </c>
      <c r="L3754" s="16">
        <f t="shared" si="18"/>
        <v>2</v>
      </c>
      <c r="M3754" s="13" t="s">
        <v>31</v>
      </c>
      <c r="N3754" s="13" t="str">
        <f>IFERROR(__xludf.DUMMYFUNCTION("REGEXEXTRACT(M3754, "" (.+)$"")"),"городское население")</f>
        <v>городское население</v>
      </c>
      <c r="O3754" s="18">
        <v>205.0</v>
      </c>
      <c r="P3754" s="18">
        <v>129.0</v>
      </c>
      <c r="Q3754" s="18">
        <v>124.0</v>
      </c>
      <c r="R3754" s="18">
        <v>135.0</v>
      </c>
      <c r="S3754" s="23" t="s">
        <v>37</v>
      </c>
      <c r="T3754" s="23" t="s">
        <v>37</v>
      </c>
      <c r="U3754" s="23" t="s">
        <v>37</v>
      </c>
      <c r="V3754" s="23" t="s">
        <v>37</v>
      </c>
      <c r="W3754" s="23" t="s">
        <v>37</v>
      </c>
      <c r="X3754" s="23" t="s">
        <v>37</v>
      </c>
      <c r="Y3754" s="23" t="s">
        <v>37</v>
      </c>
      <c r="Z3754" s="19" t="str">
        <f t="shared" si="6"/>
        <v/>
      </c>
      <c r="AA3754" s="19">
        <f t="shared" si="19"/>
        <v>593</v>
      </c>
      <c r="AB3754" s="19" t="str">
        <f t="shared" si="8"/>
        <v/>
      </c>
      <c r="AC3754" s="19">
        <f t="shared" si="20"/>
        <v>148.25</v>
      </c>
      <c r="AD3754" s="19">
        <f t="shared" si="21"/>
        <v>248</v>
      </c>
      <c r="AE3754" s="19" t="str">
        <f t="shared" si="22"/>
        <v>Нет моды</v>
      </c>
      <c r="AF3754" s="19">
        <f t="shared" si="23"/>
        <v>124</v>
      </c>
      <c r="AG3754" s="19">
        <f t="shared" si="24"/>
        <v>205</v>
      </c>
      <c r="AH3754" s="20" t="str">
        <f t="shared" si="14"/>
        <v/>
      </c>
      <c r="AI3754" s="24"/>
      <c r="AJ3754" s="24"/>
      <c r="AK3754" s="24"/>
      <c r="AL3754" s="22">
        <f t="shared" si="25"/>
        <v>1</v>
      </c>
    </row>
    <row r="3755" ht="12.75" customHeight="1">
      <c r="A3755" s="13" t="s">
        <v>216</v>
      </c>
      <c r="B3755" s="13" t="str">
        <f>IFERROR(__xludf.DUMMYFUNCTION("REGEXREPLACE(A3755, ""\d"", """")"),"             Тюменская область (без АО)")</f>
        <v>             Тюменская область (без АО)</v>
      </c>
      <c r="C3755" s="14" t="str">
        <f t="shared" si="15"/>
        <v>Тюменская область (без АО)</v>
      </c>
      <c r="D3755" s="3">
        <f t="shared" si="16"/>
        <v>2</v>
      </c>
      <c r="E3755" s="15" t="s">
        <v>45</v>
      </c>
      <c r="F3755" s="13" t="str">
        <f>IFERROR(__xludf.DUMMYFUNCTION("REGEXEXTRACT(E3755, ""[А-Яа-я].*"")"),"Самоубийство")</f>
        <v>Самоубийство</v>
      </c>
      <c r="G3755" s="16">
        <f t="shared" si="17"/>
        <v>2</v>
      </c>
      <c r="H3755" s="13" t="s">
        <v>28</v>
      </c>
      <c r="I3755" s="13" t="str">
        <f>IFERROR(__xludf.DUMMYFUNCTION("REGEXREPLACE(H3755, "".*\s"", """")"),"человек")</f>
        <v>человек</v>
      </c>
      <c r="J3755" s="13" t="s">
        <v>29</v>
      </c>
      <c r="K3755" s="17" t="str">
        <f>IFERROR(__xludf.DUMMYFUNCTION("REGEXREPLACE(J3755, ""^[\d\s]+"", """")"),"значение показателя за год")</f>
        <v>значение показателя за год</v>
      </c>
      <c r="L3755" s="16">
        <f t="shared" si="18"/>
        <v>2</v>
      </c>
      <c r="M3755" s="13" t="s">
        <v>32</v>
      </c>
      <c r="N3755" s="13" t="str">
        <f>IFERROR(__xludf.DUMMYFUNCTION("REGEXEXTRACT(M3755, "" (.+)$"")"),"сельское население")</f>
        <v>сельское население</v>
      </c>
      <c r="O3755" s="18">
        <v>238.0</v>
      </c>
      <c r="P3755" s="18">
        <v>185.0</v>
      </c>
      <c r="Q3755" s="18">
        <v>179.0</v>
      </c>
      <c r="R3755" s="18">
        <v>156.0</v>
      </c>
      <c r="S3755" s="23" t="s">
        <v>37</v>
      </c>
      <c r="T3755" s="23" t="s">
        <v>37</v>
      </c>
      <c r="U3755" s="23" t="s">
        <v>37</v>
      </c>
      <c r="V3755" s="23" t="s">
        <v>37</v>
      </c>
      <c r="W3755" s="23" t="s">
        <v>37</v>
      </c>
      <c r="X3755" s="23" t="s">
        <v>37</v>
      </c>
      <c r="Y3755" s="23" t="s">
        <v>37</v>
      </c>
      <c r="Z3755" s="19" t="str">
        <f t="shared" si="6"/>
        <v/>
      </c>
      <c r="AA3755" s="19" t="str">
        <f t="shared" si="19"/>
        <v/>
      </c>
      <c r="AB3755" s="19">
        <f t="shared" si="8"/>
        <v>758</v>
      </c>
      <c r="AC3755" s="19">
        <f t="shared" si="20"/>
        <v>189.5</v>
      </c>
      <c r="AD3755" s="19">
        <f t="shared" si="21"/>
        <v>167.5</v>
      </c>
      <c r="AE3755" s="19" t="str">
        <f t="shared" si="22"/>
        <v>Нет моды</v>
      </c>
      <c r="AF3755" s="19">
        <f t="shared" si="23"/>
        <v>156</v>
      </c>
      <c r="AG3755" s="19">
        <f t="shared" si="24"/>
        <v>238</v>
      </c>
      <c r="AH3755" s="20" t="str">
        <f t="shared" si="14"/>
        <v>Город: 44%; Село: 56%</v>
      </c>
      <c r="AI3755" s="24"/>
      <c r="AJ3755" s="24"/>
      <c r="AK3755" s="24"/>
      <c r="AL3755" s="22">
        <f t="shared" si="25"/>
        <v>1</v>
      </c>
    </row>
    <row r="3756" ht="12.75" customHeight="1">
      <c r="A3756" s="13" t="s">
        <v>216</v>
      </c>
      <c r="B3756" s="13" t="str">
        <f>IFERROR(__xludf.DUMMYFUNCTION("REGEXREPLACE(A3756, ""\d"", """")"),"             Тюменская область (без АО)")</f>
        <v>             Тюменская область (без АО)</v>
      </c>
      <c r="C3756" s="14" t="str">
        <f t="shared" si="15"/>
        <v>Тюменская область (без АО)</v>
      </c>
      <c r="D3756" s="3">
        <f t="shared" si="16"/>
        <v>2</v>
      </c>
      <c r="E3756" s="15" t="s">
        <v>46</v>
      </c>
      <c r="F3756" s="13" t="str">
        <f>IFERROR(__xludf.DUMMYFUNCTION("REGEXEXTRACT(E3756, ""[А-Яа-я].*"")"),"Случ.отравл.алкоголем")</f>
        <v>Случ.отравл.алкоголем</v>
      </c>
      <c r="G3756" s="16">
        <f t="shared" si="17"/>
        <v>2</v>
      </c>
      <c r="H3756" s="13" t="s">
        <v>28</v>
      </c>
      <c r="I3756" s="13" t="str">
        <f>IFERROR(__xludf.DUMMYFUNCTION("REGEXREPLACE(H3756, "".*\s"", """")"),"человек")</f>
        <v>человек</v>
      </c>
      <c r="J3756" s="13" t="s">
        <v>29</v>
      </c>
      <c r="K3756" s="17" t="str">
        <f>IFERROR(__xludf.DUMMYFUNCTION("REGEXREPLACE(J3756, ""^[\d\s]+"", """")"),"значение показателя за год")</f>
        <v>значение показателя за год</v>
      </c>
      <c r="L3756" s="16">
        <f t="shared" si="18"/>
        <v>2</v>
      </c>
      <c r="M3756" s="13" t="s">
        <v>30</v>
      </c>
      <c r="N3756" s="13" t="str">
        <f>IFERROR(__xludf.DUMMYFUNCTION("REGEXEXTRACT(M3756, "" (.+)$"")"),"все население")</f>
        <v>все население</v>
      </c>
      <c r="O3756" s="18">
        <v>151.0</v>
      </c>
      <c r="P3756" s="18">
        <v>117.0</v>
      </c>
      <c r="Q3756" s="18">
        <v>146.0</v>
      </c>
      <c r="R3756" s="18">
        <v>158.0</v>
      </c>
      <c r="S3756" s="23" t="s">
        <v>37</v>
      </c>
      <c r="T3756" s="23" t="s">
        <v>37</v>
      </c>
      <c r="U3756" s="23" t="s">
        <v>37</v>
      </c>
      <c r="V3756" s="23" t="s">
        <v>37</v>
      </c>
      <c r="W3756" s="23" t="s">
        <v>37</v>
      </c>
      <c r="X3756" s="23" t="s">
        <v>37</v>
      </c>
      <c r="Y3756" s="23" t="s">
        <v>37</v>
      </c>
      <c r="Z3756" s="19">
        <f t="shared" si="6"/>
        <v>572</v>
      </c>
      <c r="AA3756" s="19" t="str">
        <f t="shared" si="19"/>
        <v/>
      </c>
      <c r="AB3756" s="19" t="str">
        <f t="shared" si="8"/>
        <v/>
      </c>
      <c r="AC3756" s="19">
        <f t="shared" si="20"/>
        <v>143</v>
      </c>
      <c r="AD3756" s="19">
        <f t="shared" si="21"/>
        <v>157</v>
      </c>
      <c r="AE3756" s="19" t="str">
        <f t="shared" si="22"/>
        <v>Нет моды</v>
      </c>
      <c r="AF3756" s="19">
        <f t="shared" si="23"/>
        <v>117</v>
      </c>
      <c r="AG3756" s="19">
        <f t="shared" si="24"/>
        <v>158</v>
      </c>
      <c r="AH3756" s="20" t="str">
        <f t="shared" si="14"/>
        <v/>
      </c>
      <c r="AI3756" s="24"/>
      <c r="AJ3756" s="24"/>
      <c r="AK3756" s="24"/>
      <c r="AL3756" s="22">
        <f t="shared" si="25"/>
        <v>1</v>
      </c>
    </row>
    <row r="3757" ht="12.75" customHeight="1">
      <c r="A3757" s="13" t="s">
        <v>216</v>
      </c>
      <c r="B3757" s="13" t="str">
        <f>IFERROR(__xludf.DUMMYFUNCTION("REGEXREPLACE(A3757, ""\d"", """")"),"             Тюменская область (без АО)")</f>
        <v>             Тюменская область (без АО)</v>
      </c>
      <c r="C3757" s="14" t="str">
        <f t="shared" si="15"/>
        <v>Тюменская область (без АО)</v>
      </c>
      <c r="D3757" s="3">
        <f t="shared" si="16"/>
        <v>2</v>
      </c>
      <c r="E3757" s="15" t="s">
        <v>46</v>
      </c>
      <c r="F3757" s="13" t="str">
        <f>IFERROR(__xludf.DUMMYFUNCTION("REGEXEXTRACT(E3757, ""[А-Яа-я].*"")"),"Случ.отравл.алкоголем")</f>
        <v>Случ.отравл.алкоголем</v>
      </c>
      <c r="G3757" s="16">
        <f t="shared" si="17"/>
        <v>2</v>
      </c>
      <c r="H3757" s="13" t="s">
        <v>28</v>
      </c>
      <c r="I3757" s="13" t="str">
        <f>IFERROR(__xludf.DUMMYFUNCTION("REGEXREPLACE(H3757, "".*\s"", """")"),"человек")</f>
        <v>человек</v>
      </c>
      <c r="J3757" s="13" t="s">
        <v>29</v>
      </c>
      <c r="K3757" s="17" t="str">
        <f>IFERROR(__xludf.DUMMYFUNCTION("REGEXREPLACE(J3757, ""^[\d\s]+"", """")"),"значение показателя за год")</f>
        <v>значение показателя за год</v>
      </c>
      <c r="L3757" s="16">
        <f t="shared" si="18"/>
        <v>2</v>
      </c>
      <c r="M3757" s="13" t="s">
        <v>31</v>
      </c>
      <c r="N3757" s="13" t="str">
        <f>IFERROR(__xludf.DUMMYFUNCTION("REGEXEXTRACT(M3757, "" (.+)$"")"),"городское население")</f>
        <v>городское население</v>
      </c>
      <c r="O3757" s="18">
        <v>84.0</v>
      </c>
      <c r="P3757" s="18">
        <v>73.0</v>
      </c>
      <c r="Q3757" s="18">
        <v>92.0</v>
      </c>
      <c r="R3757" s="18">
        <v>98.0</v>
      </c>
      <c r="S3757" s="23" t="s">
        <v>37</v>
      </c>
      <c r="T3757" s="23" t="s">
        <v>37</v>
      </c>
      <c r="U3757" s="23" t="s">
        <v>37</v>
      </c>
      <c r="V3757" s="23" t="s">
        <v>37</v>
      </c>
      <c r="W3757" s="23" t="s">
        <v>37</v>
      </c>
      <c r="X3757" s="23" t="s">
        <v>37</v>
      </c>
      <c r="Y3757" s="23" t="s">
        <v>37</v>
      </c>
      <c r="Z3757" s="19" t="str">
        <f t="shared" si="6"/>
        <v/>
      </c>
      <c r="AA3757" s="19">
        <f t="shared" si="19"/>
        <v>347</v>
      </c>
      <c r="AB3757" s="19" t="str">
        <f t="shared" si="8"/>
        <v/>
      </c>
      <c r="AC3757" s="19">
        <f t="shared" si="20"/>
        <v>86.75</v>
      </c>
      <c r="AD3757" s="19">
        <f t="shared" si="21"/>
        <v>107.5</v>
      </c>
      <c r="AE3757" s="19" t="str">
        <f t="shared" si="22"/>
        <v>Нет моды</v>
      </c>
      <c r="AF3757" s="19">
        <f t="shared" si="23"/>
        <v>73</v>
      </c>
      <c r="AG3757" s="19">
        <f t="shared" si="24"/>
        <v>98</v>
      </c>
      <c r="AH3757" s="20" t="str">
        <f t="shared" si="14"/>
        <v/>
      </c>
      <c r="AI3757" s="24"/>
      <c r="AJ3757" s="24"/>
      <c r="AK3757" s="24"/>
      <c r="AL3757" s="22">
        <f t="shared" si="25"/>
        <v>1</v>
      </c>
    </row>
    <row r="3758" ht="12.75" customHeight="1">
      <c r="A3758" s="13" t="s">
        <v>216</v>
      </c>
      <c r="B3758" s="13" t="str">
        <f>IFERROR(__xludf.DUMMYFUNCTION("REGEXREPLACE(A3758, ""\d"", """")"),"             Тюменская область (без АО)")</f>
        <v>             Тюменская область (без АО)</v>
      </c>
      <c r="C3758" s="14" t="str">
        <f t="shared" si="15"/>
        <v>Тюменская область (без АО)</v>
      </c>
      <c r="D3758" s="3">
        <f t="shared" si="16"/>
        <v>2</v>
      </c>
      <c r="E3758" s="15" t="s">
        <v>46</v>
      </c>
      <c r="F3758" s="13" t="str">
        <f>IFERROR(__xludf.DUMMYFUNCTION("REGEXEXTRACT(E3758, ""[А-Яа-я].*"")"),"Случ.отравл.алкоголем")</f>
        <v>Случ.отравл.алкоголем</v>
      </c>
      <c r="G3758" s="16">
        <f t="shared" si="17"/>
        <v>2</v>
      </c>
      <c r="H3758" s="13" t="s">
        <v>28</v>
      </c>
      <c r="I3758" s="13" t="str">
        <f>IFERROR(__xludf.DUMMYFUNCTION("REGEXREPLACE(H3758, "".*\s"", """")"),"человек")</f>
        <v>человек</v>
      </c>
      <c r="J3758" s="13" t="s">
        <v>29</v>
      </c>
      <c r="K3758" s="17" t="str">
        <f>IFERROR(__xludf.DUMMYFUNCTION("REGEXREPLACE(J3758, ""^[\d\s]+"", """")"),"значение показателя за год")</f>
        <v>значение показателя за год</v>
      </c>
      <c r="L3758" s="16">
        <f t="shared" si="18"/>
        <v>2</v>
      </c>
      <c r="M3758" s="13" t="s">
        <v>32</v>
      </c>
      <c r="N3758" s="13" t="str">
        <f>IFERROR(__xludf.DUMMYFUNCTION("REGEXEXTRACT(M3758, "" (.+)$"")"),"сельское население")</f>
        <v>сельское население</v>
      </c>
      <c r="O3758" s="18">
        <v>67.0</v>
      </c>
      <c r="P3758" s="18">
        <v>44.0</v>
      </c>
      <c r="Q3758" s="18">
        <v>54.0</v>
      </c>
      <c r="R3758" s="18">
        <v>60.0</v>
      </c>
      <c r="S3758" s="23" t="s">
        <v>37</v>
      </c>
      <c r="T3758" s="23" t="s">
        <v>37</v>
      </c>
      <c r="U3758" s="23" t="s">
        <v>37</v>
      </c>
      <c r="V3758" s="23" t="s">
        <v>37</v>
      </c>
      <c r="W3758" s="23" t="s">
        <v>37</v>
      </c>
      <c r="X3758" s="23" t="s">
        <v>37</v>
      </c>
      <c r="Y3758" s="23" t="s">
        <v>37</v>
      </c>
      <c r="Z3758" s="19" t="str">
        <f t="shared" si="6"/>
        <v/>
      </c>
      <c r="AA3758" s="19" t="str">
        <f t="shared" si="19"/>
        <v/>
      </c>
      <c r="AB3758" s="19">
        <f t="shared" si="8"/>
        <v>225</v>
      </c>
      <c r="AC3758" s="19">
        <f t="shared" si="20"/>
        <v>56.25</v>
      </c>
      <c r="AD3758" s="19">
        <f t="shared" si="21"/>
        <v>70</v>
      </c>
      <c r="AE3758" s="19" t="str">
        <f t="shared" si="22"/>
        <v>Нет моды</v>
      </c>
      <c r="AF3758" s="19">
        <f t="shared" si="23"/>
        <v>44</v>
      </c>
      <c r="AG3758" s="19">
        <f t="shared" si="24"/>
        <v>67</v>
      </c>
      <c r="AH3758" s="20" t="str">
        <f t="shared" si="14"/>
        <v>Город: 61%; Село: 39%</v>
      </c>
      <c r="AI3758" s="24"/>
      <c r="AJ3758" s="24"/>
      <c r="AK3758" s="24"/>
      <c r="AL3758" s="22">
        <f t="shared" si="25"/>
        <v>1</v>
      </c>
    </row>
    <row r="3759" ht="12.75" customHeight="1">
      <c r="A3759" s="13" t="s">
        <v>216</v>
      </c>
      <c r="B3759" s="13" t="str">
        <f>IFERROR(__xludf.DUMMYFUNCTION("REGEXREPLACE(A3759, ""\d"", """")"),"             Тюменская область (без АО)")</f>
        <v>             Тюменская область (без АО)</v>
      </c>
      <c r="C3759" s="14" t="str">
        <f t="shared" si="15"/>
        <v>Тюменская область (без АО)</v>
      </c>
      <c r="D3759" s="3">
        <f t="shared" si="16"/>
        <v>2</v>
      </c>
      <c r="E3759" s="15" t="s">
        <v>47</v>
      </c>
      <c r="F3759" s="13" t="str">
        <f>IFERROR(__xludf.DUMMYFUNCTION("REGEXEXTRACT(E3759, ""[А-Яа-я].*"")"),"транспортные травмы всех видов")</f>
        <v>транспортные травмы всех видов</v>
      </c>
      <c r="G3759" s="16">
        <f t="shared" si="17"/>
        <v>2</v>
      </c>
      <c r="H3759" s="13" t="s">
        <v>28</v>
      </c>
      <c r="I3759" s="13" t="str">
        <f>IFERROR(__xludf.DUMMYFUNCTION("REGEXREPLACE(H3759, "".*\s"", """")"),"человек")</f>
        <v>человек</v>
      </c>
      <c r="J3759" s="13" t="s">
        <v>29</v>
      </c>
      <c r="K3759" s="17" t="str">
        <f>IFERROR(__xludf.DUMMYFUNCTION("REGEXREPLACE(J3759, ""^[\d\s]+"", """")"),"значение показателя за год")</f>
        <v>значение показателя за год</v>
      </c>
      <c r="L3759" s="16">
        <f t="shared" si="18"/>
        <v>2</v>
      </c>
      <c r="M3759" s="13" t="s">
        <v>30</v>
      </c>
      <c r="N3759" s="13" t="str">
        <f>IFERROR(__xludf.DUMMYFUNCTION("REGEXEXTRACT(M3759, "" (.+)$"")"),"все население")</f>
        <v>все население</v>
      </c>
      <c r="O3759" s="18">
        <v>303.0</v>
      </c>
      <c r="P3759" s="18">
        <v>240.0</v>
      </c>
      <c r="Q3759" s="18">
        <v>205.0</v>
      </c>
      <c r="R3759" s="18">
        <v>232.0</v>
      </c>
      <c r="S3759" s="23" t="s">
        <v>37</v>
      </c>
      <c r="T3759" s="23" t="s">
        <v>37</v>
      </c>
      <c r="U3759" s="23" t="s">
        <v>37</v>
      </c>
      <c r="V3759" s="23" t="s">
        <v>37</v>
      </c>
      <c r="W3759" s="23" t="s">
        <v>37</v>
      </c>
      <c r="X3759" s="23" t="s">
        <v>37</v>
      </c>
      <c r="Y3759" s="23" t="s">
        <v>37</v>
      </c>
      <c r="Z3759" s="19">
        <f t="shared" si="6"/>
        <v>980</v>
      </c>
      <c r="AA3759" s="19" t="str">
        <f t="shared" si="19"/>
        <v/>
      </c>
      <c r="AB3759" s="19" t="str">
        <f t="shared" si="8"/>
        <v/>
      </c>
      <c r="AC3759" s="19">
        <f t="shared" si="20"/>
        <v>245</v>
      </c>
      <c r="AD3759" s="19">
        <f t="shared" si="21"/>
        <v>136</v>
      </c>
      <c r="AE3759" s="19" t="str">
        <f t="shared" si="22"/>
        <v>Нет моды</v>
      </c>
      <c r="AF3759" s="19">
        <f t="shared" si="23"/>
        <v>205</v>
      </c>
      <c r="AG3759" s="19">
        <f t="shared" si="24"/>
        <v>303</v>
      </c>
      <c r="AH3759" s="20" t="str">
        <f t="shared" si="14"/>
        <v/>
      </c>
      <c r="AI3759" s="24"/>
      <c r="AJ3759" s="24"/>
      <c r="AK3759" s="24"/>
      <c r="AL3759" s="22">
        <f t="shared" si="25"/>
        <v>1</v>
      </c>
    </row>
    <row r="3760" ht="12.75" customHeight="1">
      <c r="A3760" s="13" t="s">
        <v>216</v>
      </c>
      <c r="B3760" s="13" t="str">
        <f>IFERROR(__xludf.DUMMYFUNCTION("REGEXREPLACE(A3760, ""\d"", """")"),"             Тюменская область (без АО)")</f>
        <v>             Тюменская область (без АО)</v>
      </c>
      <c r="C3760" s="14" t="str">
        <f t="shared" si="15"/>
        <v>Тюменская область (без АО)</v>
      </c>
      <c r="D3760" s="3">
        <f t="shared" si="16"/>
        <v>2</v>
      </c>
      <c r="E3760" s="15" t="s">
        <v>47</v>
      </c>
      <c r="F3760" s="13" t="str">
        <f>IFERROR(__xludf.DUMMYFUNCTION("REGEXEXTRACT(E3760, ""[А-Яа-я].*"")"),"транспортные травмы всех видов")</f>
        <v>транспортные травмы всех видов</v>
      </c>
      <c r="G3760" s="16">
        <f t="shared" si="17"/>
        <v>2</v>
      </c>
      <c r="H3760" s="13" t="s">
        <v>28</v>
      </c>
      <c r="I3760" s="13" t="str">
        <f>IFERROR(__xludf.DUMMYFUNCTION("REGEXREPLACE(H3760, "".*\s"", """")"),"человек")</f>
        <v>человек</v>
      </c>
      <c r="J3760" s="13" t="s">
        <v>29</v>
      </c>
      <c r="K3760" s="17" t="str">
        <f>IFERROR(__xludf.DUMMYFUNCTION("REGEXREPLACE(J3760, ""^[\d\s]+"", """")"),"значение показателя за год")</f>
        <v>значение показателя за год</v>
      </c>
      <c r="L3760" s="16">
        <f t="shared" si="18"/>
        <v>2</v>
      </c>
      <c r="M3760" s="13" t="s">
        <v>31</v>
      </c>
      <c r="N3760" s="13" t="str">
        <f>IFERROR(__xludf.DUMMYFUNCTION("REGEXEXTRACT(M3760, "" (.+)$"")"),"городское население")</f>
        <v>городское население</v>
      </c>
      <c r="O3760" s="18">
        <v>145.0</v>
      </c>
      <c r="P3760" s="18">
        <v>128.0</v>
      </c>
      <c r="Q3760" s="18">
        <v>93.0</v>
      </c>
      <c r="R3760" s="18">
        <v>121.0</v>
      </c>
      <c r="S3760" s="23" t="s">
        <v>37</v>
      </c>
      <c r="T3760" s="23" t="s">
        <v>37</v>
      </c>
      <c r="U3760" s="23" t="s">
        <v>37</v>
      </c>
      <c r="V3760" s="23" t="s">
        <v>37</v>
      </c>
      <c r="W3760" s="23" t="s">
        <v>37</v>
      </c>
      <c r="X3760" s="23" t="s">
        <v>37</v>
      </c>
      <c r="Y3760" s="23" t="s">
        <v>37</v>
      </c>
      <c r="Z3760" s="19" t="str">
        <f t="shared" si="6"/>
        <v/>
      </c>
      <c r="AA3760" s="19">
        <f t="shared" si="19"/>
        <v>487</v>
      </c>
      <c r="AB3760" s="19" t="str">
        <f t="shared" si="8"/>
        <v/>
      </c>
      <c r="AC3760" s="19">
        <f t="shared" si="20"/>
        <v>121.75</v>
      </c>
      <c r="AD3760" s="19">
        <f t="shared" si="21"/>
        <v>175</v>
      </c>
      <c r="AE3760" s="19" t="str">
        <f t="shared" si="22"/>
        <v>Нет моды</v>
      </c>
      <c r="AF3760" s="19">
        <f t="shared" si="23"/>
        <v>93</v>
      </c>
      <c r="AG3760" s="19">
        <f t="shared" si="24"/>
        <v>145</v>
      </c>
      <c r="AH3760" s="20" t="str">
        <f t="shared" si="14"/>
        <v/>
      </c>
      <c r="AI3760" s="24"/>
      <c r="AJ3760" s="24"/>
      <c r="AK3760" s="24"/>
      <c r="AL3760" s="22">
        <f t="shared" si="25"/>
        <v>1</v>
      </c>
    </row>
    <row r="3761" ht="12.75" customHeight="1">
      <c r="A3761" s="13" t="s">
        <v>216</v>
      </c>
      <c r="B3761" s="13" t="str">
        <f>IFERROR(__xludf.DUMMYFUNCTION("REGEXREPLACE(A3761, ""\d"", """")"),"             Тюменская область (без АО)")</f>
        <v>             Тюменская область (без АО)</v>
      </c>
      <c r="C3761" s="14" t="str">
        <f t="shared" si="15"/>
        <v>Тюменская область (без АО)</v>
      </c>
      <c r="D3761" s="3">
        <f t="shared" si="16"/>
        <v>2</v>
      </c>
      <c r="E3761" s="15" t="s">
        <v>47</v>
      </c>
      <c r="F3761" s="13" t="str">
        <f>IFERROR(__xludf.DUMMYFUNCTION("REGEXEXTRACT(E3761, ""[А-Яа-я].*"")"),"транспортные травмы всех видов")</f>
        <v>транспортные травмы всех видов</v>
      </c>
      <c r="G3761" s="16">
        <f t="shared" si="17"/>
        <v>2</v>
      </c>
      <c r="H3761" s="13" t="s">
        <v>28</v>
      </c>
      <c r="I3761" s="13" t="str">
        <f>IFERROR(__xludf.DUMMYFUNCTION("REGEXREPLACE(H3761, "".*\s"", """")"),"человек")</f>
        <v>человек</v>
      </c>
      <c r="J3761" s="13" t="s">
        <v>29</v>
      </c>
      <c r="K3761" s="17" t="str">
        <f>IFERROR(__xludf.DUMMYFUNCTION("REGEXREPLACE(J3761, ""^[\d\s]+"", """")"),"значение показателя за год")</f>
        <v>значение показателя за год</v>
      </c>
      <c r="L3761" s="16">
        <f t="shared" si="18"/>
        <v>2</v>
      </c>
      <c r="M3761" s="13" t="s">
        <v>32</v>
      </c>
      <c r="N3761" s="13" t="str">
        <f>IFERROR(__xludf.DUMMYFUNCTION("REGEXEXTRACT(M3761, "" (.+)$"")"),"сельское население")</f>
        <v>сельское население</v>
      </c>
      <c r="O3761" s="18">
        <v>158.0</v>
      </c>
      <c r="P3761" s="18">
        <v>112.0</v>
      </c>
      <c r="Q3761" s="18">
        <v>112.0</v>
      </c>
      <c r="R3761" s="18">
        <v>111.0</v>
      </c>
      <c r="S3761" s="23" t="s">
        <v>37</v>
      </c>
      <c r="T3761" s="23" t="s">
        <v>37</v>
      </c>
      <c r="U3761" s="23" t="s">
        <v>37</v>
      </c>
      <c r="V3761" s="23" t="s">
        <v>37</v>
      </c>
      <c r="W3761" s="23" t="s">
        <v>37</v>
      </c>
      <c r="X3761" s="23" t="s">
        <v>37</v>
      </c>
      <c r="Y3761" s="23" t="s">
        <v>37</v>
      </c>
      <c r="Z3761" s="19" t="str">
        <f t="shared" si="6"/>
        <v/>
      </c>
      <c r="AA3761" s="19" t="str">
        <f t="shared" si="19"/>
        <v/>
      </c>
      <c r="AB3761" s="19">
        <f t="shared" si="8"/>
        <v>493</v>
      </c>
      <c r="AC3761" s="19">
        <f t="shared" si="20"/>
        <v>123.25</v>
      </c>
      <c r="AD3761" s="19">
        <f t="shared" si="21"/>
        <v>116.5</v>
      </c>
      <c r="AE3761" s="19" t="str">
        <f t="shared" si="22"/>
        <v>Нет моды</v>
      </c>
      <c r="AF3761" s="19">
        <f t="shared" si="23"/>
        <v>111</v>
      </c>
      <c r="AG3761" s="19">
        <f t="shared" si="24"/>
        <v>158</v>
      </c>
      <c r="AH3761" s="20" t="str">
        <f t="shared" si="14"/>
        <v>Город: 50%; Село: 50%</v>
      </c>
      <c r="AI3761" s="24"/>
      <c r="AJ3761" s="24"/>
      <c r="AK3761" s="24"/>
      <c r="AL3761" s="22">
        <f t="shared" si="25"/>
        <v>1</v>
      </c>
    </row>
    <row r="3762" ht="12.75" customHeight="1">
      <c r="A3762" s="13" t="s">
        <v>216</v>
      </c>
      <c r="B3762" s="13" t="str">
        <f>IFERROR(__xludf.DUMMYFUNCTION("REGEXREPLACE(A3762, ""\d"", """")"),"             Тюменская область (без АО)")</f>
        <v>             Тюменская область (без АО)</v>
      </c>
      <c r="C3762" s="14" t="str">
        <f t="shared" si="15"/>
        <v>Тюменская область (без АО)</v>
      </c>
      <c r="D3762" s="3">
        <f t="shared" si="16"/>
        <v>2</v>
      </c>
      <c r="E3762" s="15" t="s">
        <v>48</v>
      </c>
      <c r="F3762" s="13" t="str">
        <f>IFERROR(__xludf.DUMMYFUNCTION("REGEXEXTRACT(E3762, ""[А-Яа-я].*"")"),"Убийство")</f>
        <v>Убийство</v>
      </c>
      <c r="G3762" s="16">
        <f t="shared" si="17"/>
        <v>2</v>
      </c>
      <c r="H3762" s="13" t="s">
        <v>28</v>
      </c>
      <c r="I3762" s="13" t="str">
        <f>IFERROR(__xludf.DUMMYFUNCTION("REGEXREPLACE(H3762, "".*\s"", """")"),"человек")</f>
        <v>человек</v>
      </c>
      <c r="J3762" s="13" t="s">
        <v>29</v>
      </c>
      <c r="K3762" s="17" t="str">
        <f>IFERROR(__xludf.DUMMYFUNCTION("REGEXREPLACE(J3762, ""^[\d\s]+"", """")"),"значение показателя за год")</f>
        <v>значение показателя за год</v>
      </c>
      <c r="L3762" s="16">
        <f t="shared" si="18"/>
        <v>2</v>
      </c>
      <c r="M3762" s="13" t="s">
        <v>30</v>
      </c>
      <c r="N3762" s="13" t="str">
        <f>IFERROR(__xludf.DUMMYFUNCTION("REGEXEXTRACT(M3762, "" (.+)$"")"),"все население")</f>
        <v>все население</v>
      </c>
      <c r="O3762" s="18">
        <v>164.0</v>
      </c>
      <c r="P3762" s="18">
        <v>154.0</v>
      </c>
      <c r="Q3762" s="18">
        <v>149.0</v>
      </c>
      <c r="R3762" s="18">
        <v>118.0</v>
      </c>
      <c r="S3762" s="23" t="s">
        <v>37</v>
      </c>
      <c r="T3762" s="23" t="s">
        <v>37</v>
      </c>
      <c r="U3762" s="23" t="s">
        <v>37</v>
      </c>
      <c r="V3762" s="23" t="s">
        <v>37</v>
      </c>
      <c r="W3762" s="23" t="s">
        <v>37</v>
      </c>
      <c r="X3762" s="23" t="s">
        <v>37</v>
      </c>
      <c r="Y3762" s="23" t="s">
        <v>37</v>
      </c>
      <c r="Z3762" s="19">
        <f t="shared" si="6"/>
        <v>585</v>
      </c>
      <c r="AA3762" s="19" t="str">
        <f t="shared" si="19"/>
        <v/>
      </c>
      <c r="AB3762" s="19" t="str">
        <f t="shared" si="8"/>
        <v/>
      </c>
      <c r="AC3762" s="19">
        <f t="shared" si="20"/>
        <v>146.25</v>
      </c>
      <c r="AD3762" s="19">
        <f t="shared" si="21"/>
        <v>133.5</v>
      </c>
      <c r="AE3762" s="19" t="str">
        <f t="shared" si="22"/>
        <v>Нет моды</v>
      </c>
      <c r="AF3762" s="19">
        <f t="shared" si="23"/>
        <v>118</v>
      </c>
      <c r="AG3762" s="19">
        <f t="shared" si="24"/>
        <v>164</v>
      </c>
      <c r="AH3762" s="20" t="str">
        <f t="shared" si="14"/>
        <v/>
      </c>
      <c r="AI3762" s="24"/>
      <c r="AJ3762" s="24"/>
      <c r="AK3762" s="24"/>
      <c r="AL3762" s="22">
        <f t="shared" si="25"/>
        <v>1</v>
      </c>
    </row>
    <row r="3763" ht="12.75" customHeight="1">
      <c r="A3763" s="13" t="s">
        <v>216</v>
      </c>
      <c r="B3763" s="13" t="str">
        <f>IFERROR(__xludf.DUMMYFUNCTION("REGEXREPLACE(A3763, ""\d"", """")"),"             Тюменская область (без АО)")</f>
        <v>             Тюменская область (без АО)</v>
      </c>
      <c r="C3763" s="14" t="str">
        <f t="shared" si="15"/>
        <v>Тюменская область (без АО)</v>
      </c>
      <c r="D3763" s="3">
        <f t="shared" si="16"/>
        <v>2</v>
      </c>
      <c r="E3763" s="15" t="s">
        <v>48</v>
      </c>
      <c r="F3763" s="13" t="str">
        <f>IFERROR(__xludf.DUMMYFUNCTION("REGEXEXTRACT(E3763, ""[А-Яа-я].*"")"),"Убийство")</f>
        <v>Убийство</v>
      </c>
      <c r="G3763" s="16">
        <f t="shared" si="17"/>
        <v>2</v>
      </c>
      <c r="H3763" s="13" t="s">
        <v>28</v>
      </c>
      <c r="I3763" s="13" t="str">
        <f>IFERROR(__xludf.DUMMYFUNCTION("REGEXREPLACE(H3763, "".*\s"", """")"),"человек")</f>
        <v>человек</v>
      </c>
      <c r="J3763" s="13" t="s">
        <v>29</v>
      </c>
      <c r="K3763" s="17" t="str">
        <f>IFERROR(__xludf.DUMMYFUNCTION("REGEXREPLACE(J3763, ""^[\d\s]+"", """")"),"значение показателя за год")</f>
        <v>значение показателя за год</v>
      </c>
      <c r="L3763" s="16">
        <f t="shared" si="18"/>
        <v>2</v>
      </c>
      <c r="M3763" s="13" t="s">
        <v>31</v>
      </c>
      <c r="N3763" s="13" t="str">
        <f>IFERROR(__xludf.DUMMYFUNCTION("REGEXEXTRACT(M3763, "" (.+)$"")"),"городское население")</f>
        <v>городское население</v>
      </c>
      <c r="O3763" s="18">
        <v>89.0</v>
      </c>
      <c r="P3763" s="18">
        <v>84.0</v>
      </c>
      <c r="Q3763" s="18">
        <v>67.0</v>
      </c>
      <c r="R3763" s="18">
        <v>67.0</v>
      </c>
      <c r="S3763" s="23" t="s">
        <v>37</v>
      </c>
      <c r="T3763" s="23" t="s">
        <v>37</v>
      </c>
      <c r="U3763" s="23" t="s">
        <v>37</v>
      </c>
      <c r="V3763" s="23" t="s">
        <v>37</v>
      </c>
      <c r="W3763" s="23" t="s">
        <v>37</v>
      </c>
      <c r="X3763" s="23" t="s">
        <v>37</v>
      </c>
      <c r="Y3763" s="23" t="s">
        <v>37</v>
      </c>
      <c r="Z3763" s="19" t="str">
        <f t="shared" si="6"/>
        <v/>
      </c>
      <c r="AA3763" s="19">
        <f t="shared" si="19"/>
        <v>307</v>
      </c>
      <c r="AB3763" s="19" t="str">
        <f t="shared" si="8"/>
        <v/>
      </c>
      <c r="AC3763" s="19">
        <f t="shared" si="20"/>
        <v>76.75</v>
      </c>
      <c r="AD3763" s="19">
        <f t="shared" si="21"/>
        <v>103.5</v>
      </c>
      <c r="AE3763" s="19" t="str">
        <f t="shared" si="22"/>
        <v>Нет моды</v>
      </c>
      <c r="AF3763" s="19">
        <f t="shared" si="23"/>
        <v>67</v>
      </c>
      <c r="AG3763" s="19">
        <f t="shared" si="24"/>
        <v>89</v>
      </c>
      <c r="AH3763" s="20" t="str">
        <f t="shared" si="14"/>
        <v/>
      </c>
      <c r="AI3763" s="24"/>
      <c r="AJ3763" s="24"/>
      <c r="AK3763" s="24"/>
      <c r="AL3763" s="22">
        <f t="shared" si="25"/>
        <v>1</v>
      </c>
    </row>
    <row r="3764" ht="12.75" customHeight="1">
      <c r="A3764" s="13" t="s">
        <v>216</v>
      </c>
      <c r="B3764" s="13" t="str">
        <f>IFERROR(__xludf.DUMMYFUNCTION("REGEXREPLACE(A3764, ""\d"", """")"),"             Тюменская область (без АО)")</f>
        <v>             Тюменская область (без АО)</v>
      </c>
      <c r="C3764" s="14" t="str">
        <f t="shared" si="15"/>
        <v>Тюменская область (без АО)</v>
      </c>
      <c r="D3764" s="3">
        <f t="shared" si="16"/>
        <v>2</v>
      </c>
      <c r="E3764" s="15" t="s">
        <v>48</v>
      </c>
      <c r="F3764" s="13" t="str">
        <f>IFERROR(__xludf.DUMMYFUNCTION("REGEXEXTRACT(E3764, ""[А-Яа-я].*"")"),"Убийство")</f>
        <v>Убийство</v>
      </c>
      <c r="G3764" s="16">
        <f t="shared" si="17"/>
        <v>2</v>
      </c>
      <c r="H3764" s="13" t="s">
        <v>28</v>
      </c>
      <c r="I3764" s="13" t="str">
        <f>IFERROR(__xludf.DUMMYFUNCTION("REGEXREPLACE(H3764, "".*\s"", """")"),"человек")</f>
        <v>человек</v>
      </c>
      <c r="J3764" s="13" t="s">
        <v>29</v>
      </c>
      <c r="K3764" s="17" t="str">
        <f>IFERROR(__xludf.DUMMYFUNCTION("REGEXREPLACE(J3764, ""^[\d\s]+"", """")"),"значение показателя за год")</f>
        <v>значение показателя за год</v>
      </c>
      <c r="L3764" s="16">
        <f t="shared" si="18"/>
        <v>2</v>
      </c>
      <c r="M3764" s="13" t="s">
        <v>32</v>
      </c>
      <c r="N3764" s="13" t="str">
        <f>IFERROR(__xludf.DUMMYFUNCTION("REGEXEXTRACT(M3764, "" (.+)$"")"),"сельское население")</f>
        <v>сельское население</v>
      </c>
      <c r="O3764" s="18">
        <v>75.0</v>
      </c>
      <c r="P3764" s="18">
        <v>70.0</v>
      </c>
      <c r="Q3764" s="18">
        <v>82.0</v>
      </c>
      <c r="R3764" s="18">
        <v>51.0</v>
      </c>
      <c r="S3764" s="23" t="s">
        <v>37</v>
      </c>
      <c r="T3764" s="23" t="s">
        <v>37</v>
      </c>
      <c r="U3764" s="23" t="s">
        <v>37</v>
      </c>
      <c r="V3764" s="23" t="s">
        <v>37</v>
      </c>
      <c r="W3764" s="23" t="s">
        <v>37</v>
      </c>
      <c r="X3764" s="23" t="s">
        <v>37</v>
      </c>
      <c r="Y3764" s="23" t="s">
        <v>37</v>
      </c>
      <c r="Z3764" s="19" t="str">
        <f t="shared" si="6"/>
        <v/>
      </c>
      <c r="AA3764" s="19" t="str">
        <f t="shared" si="19"/>
        <v/>
      </c>
      <c r="AB3764" s="19">
        <f t="shared" si="8"/>
        <v>278</v>
      </c>
      <c r="AC3764" s="19">
        <f t="shared" si="20"/>
        <v>69.5</v>
      </c>
      <c r="AD3764" s="19">
        <f t="shared" si="21"/>
        <v>72.5</v>
      </c>
      <c r="AE3764" s="19" t="str">
        <f t="shared" si="22"/>
        <v>Нет моды</v>
      </c>
      <c r="AF3764" s="19">
        <f t="shared" si="23"/>
        <v>51</v>
      </c>
      <c r="AG3764" s="19">
        <f t="shared" si="24"/>
        <v>82</v>
      </c>
      <c r="AH3764" s="20" t="str">
        <f t="shared" si="14"/>
        <v>Город: 52%; Село: 48%</v>
      </c>
      <c r="AI3764" s="24"/>
      <c r="AJ3764" s="24"/>
      <c r="AK3764" s="24"/>
      <c r="AL3764" s="22">
        <f t="shared" si="25"/>
        <v>1</v>
      </c>
    </row>
    <row r="3765" ht="12.75" customHeight="1">
      <c r="A3765" s="13" t="s">
        <v>216</v>
      </c>
      <c r="B3765" s="13" t="str">
        <f>IFERROR(__xludf.DUMMYFUNCTION("REGEXREPLACE(A3765, ""\d"", """")"),"             Тюменская область (без АО)")</f>
        <v>             Тюменская область (без АО)</v>
      </c>
      <c r="C3765" s="14" t="str">
        <f t="shared" si="15"/>
        <v>Тюменская область (без АО)</v>
      </c>
      <c r="D3765" s="3">
        <f t="shared" si="16"/>
        <v>2</v>
      </c>
      <c r="E3765" s="15" t="s">
        <v>49</v>
      </c>
      <c r="F3765" s="13" t="str">
        <f>IFERROR(__xludf.DUMMYFUNCTION("REGEXEXTRACT(E3765, ""[А-Яа-я].*"")"),"Цереброваскулярные болезни")</f>
        <v>Цереброваскулярные болезни</v>
      </c>
      <c r="G3765" s="16">
        <f t="shared" si="17"/>
        <v>2</v>
      </c>
      <c r="H3765" s="13" t="s">
        <v>28</v>
      </c>
      <c r="I3765" s="13" t="str">
        <f>IFERROR(__xludf.DUMMYFUNCTION("REGEXREPLACE(H3765, "".*\s"", """")"),"человек")</f>
        <v>человек</v>
      </c>
      <c r="J3765" s="13" t="s">
        <v>29</v>
      </c>
      <c r="K3765" s="17" t="str">
        <f>IFERROR(__xludf.DUMMYFUNCTION("REGEXREPLACE(J3765, ""^[\d\s]+"", """")"),"значение показателя за год")</f>
        <v>значение показателя за год</v>
      </c>
      <c r="L3765" s="16">
        <f t="shared" si="18"/>
        <v>2</v>
      </c>
      <c r="M3765" s="13" t="s">
        <v>30</v>
      </c>
      <c r="N3765" s="13" t="str">
        <f>IFERROR(__xludf.DUMMYFUNCTION("REGEXEXTRACT(M3765, "" (.+)$"")"),"все население")</f>
        <v>все население</v>
      </c>
      <c r="O3765" s="23" t="s">
        <v>37</v>
      </c>
      <c r="P3765" s="18">
        <v>2478.0</v>
      </c>
      <c r="Q3765" s="18">
        <v>1978.0</v>
      </c>
      <c r="R3765" s="18">
        <v>1968.0</v>
      </c>
      <c r="S3765" s="23" t="s">
        <v>37</v>
      </c>
      <c r="T3765" s="23" t="s">
        <v>37</v>
      </c>
      <c r="U3765" s="23" t="s">
        <v>37</v>
      </c>
      <c r="V3765" s="23" t="s">
        <v>37</v>
      </c>
      <c r="W3765" s="23" t="s">
        <v>37</v>
      </c>
      <c r="X3765" s="23" t="s">
        <v>37</v>
      </c>
      <c r="Y3765" s="23" t="s">
        <v>37</v>
      </c>
      <c r="Z3765" s="19">
        <f t="shared" si="6"/>
        <v>6424</v>
      </c>
      <c r="AA3765" s="19" t="str">
        <f t="shared" si="19"/>
        <v/>
      </c>
      <c r="AB3765" s="19" t="str">
        <f t="shared" si="8"/>
        <v/>
      </c>
      <c r="AC3765" s="19">
        <f t="shared" si="20"/>
        <v>2141.333333</v>
      </c>
      <c r="AD3765" s="19">
        <f t="shared" si="21"/>
        <v>82</v>
      </c>
      <c r="AE3765" s="19" t="str">
        <f t="shared" si="22"/>
        <v>Нет моды</v>
      </c>
      <c r="AF3765" s="19">
        <f t="shared" si="23"/>
        <v>1968</v>
      </c>
      <c r="AG3765" s="19">
        <f t="shared" si="24"/>
        <v>2478</v>
      </c>
      <c r="AH3765" s="20" t="str">
        <f t="shared" si="14"/>
        <v/>
      </c>
      <c r="AI3765" s="24"/>
      <c r="AJ3765" s="24"/>
      <c r="AK3765" s="24"/>
      <c r="AL3765" s="22">
        <f t="shared" si="25"/>
        <v>2</v>
      </c>
    </row>
    <row r="3766" ht="12.75" customHeight="1">
      <c r="A3766" s="13" t="s">
        <v>216</v>
      </c>
      <c r="B3766" s="13" t="str">
        <f>IFERROR(__xludf.DUMMYFUNCTION("REGEXREPLACE(A3766, ""\d"", """")"),"             Тюменская область (без АО)")</f>
        <v>             Тюменская область (без АО)</v>
      </c>
      <c r="C3766" s="14" t="str">
        <f t="shared" si="15"/>
        <v>Тюменская область (без АО)</v>
      </c>
      <c r="D3766" s="3">
        <f t="shared" si="16"/>
        <v>2</v>
      </c>
      <c r="E3766" s="15" t="s">
        <v>49</v>
      </c>
      <c r="F3766" s="13" t="str">
        <f>IFERROR(__xludf.DUMMYFUNCTION("REGEXEXTRACT(E3766, ""[А-Яа-я].*"")"),"Цереброваскулярные болезни")</f>
        <v>Цереброваскулярные болезни</v>
      </c>
      <c r="G3766" s="16">
        <f t="shared" si="17"/>
        <v>2</v>
      </c>
      <c r="H3766" s="13" t="s">
        <v>28</v>
      </c>
      <c r="I3766" s="13" t="str">
        <f>IFERROR(__xludf.DUMMYFUNCTION("REGEXREPLACE(H3766, "".*\s"", """")"),"человек")</f>
        <v>человек</v>
      </c>
      <c r="J3766" s="13" t="s">
        <v>29</v>
      </c>
      <c r="K3766" s="17" t="str">
        <f>IFERROR(__xludf.DUMMYFUNCTION("REGEXREPLACE(J3766, ""^[\d\s]+"", """")"),"значение показателя за год")</f>
        <v>значение показателя за год</v>
      </c>
      <c r="L3766" s="16">
        <f t="shared" si="18"/>
        <v>2</v>
      </c>
      <c r="M3766" s="13" t="s">
        <v>31</v>
      </c>
      <c r="N3766" s="13" t="str">
        <f>IFERROR(__xludf.DUMMYFUNCTION("REGEXEXTRACT(M3766, "" (.+)$"")"),"городское население")</f>
        <v>городское население</v>
      </c>
      <c r="O3766" s="23" t="s">
        <v>37</v>
      </c>
      <c r="P3766" s="18">
        <v>1672.0</v>
      </c>
      <c r="Q3766" s="18">
        <v>1208.0</v>
      </c>
      <c r="R3766" s="18">
        <v>1216.0</v>
      </c>
      <c r="S3766" s="23" t="s">
        <v>37</v>
      </c>
      <c r="T3766" s="23" t="s">
        <v>37</v>
      </c>
      <c r="U3766" s="23" t="s">
        <v>37</v>
      </c>
      <c r="V3766" s="23" t="s">
        <v>37</v>
      </c>
      <c r="W3766" s="23" t="s">
        <v>37</v>
      </c>
      <c r="X3766" s="23" t="s">
        <v>37</v>
      </c>
      <c r="Y3766" s="23" t="s">
        <v>37</v>
      </c>
      <c r="Z3766" s="19" t="str">
        <f t="shared" si="6"/>
        <v/>
      </c>
      <c r="AA3766" s="19">
        <f t="shared" si="19"/>
        <v>4096</v>
      </c>
      <c r="AB3766" s="19" t="str">
        <f t="shared" si="8"/>
        <v/>
      </c>
      <c r="AC3766" s="19">
        <f t="shared" si="20"/>
        <v>1365.333333</v>
      </c>
      <c r="AD3766" s="19">
        <f t="shared" si="21"/>
        <v>1820</v>
      </c>
      <c r="AE3766" s="19" t="str">
        <f t="shared" si="22"/>
        <v>Нет моды</v>
      </c>
      <c r="AF3766" s="19">
        <f t="shared" si="23"/>
        <v>1208</v>
      </c>
      <c r="AG3766" s="19">
        <f t="shared" si="24"/>
        <v>1672</v>
      </c>
      <c r="AH3766" s="20" t="str">
        <f t="shared" si="14"/>
        <v/>
      </c>
      <c r="AI3766" s="24"/>
      <c r="AJ3766" s="24"/>
      <c r="AK3766" s="24"/>
      <c r="AL3766" s="22">
        <f t="shared" si="25"/>
        <v>2</v>
      </c>
    </row>
    <row r="3767" ht="12.75" customHeight="1">
      <c r="A3767" s="13" t="s">
        <v>216</v>
      </c>
      <c r="B3767" s="13" t="str">
        <f>IFERROR(__xludf.DUMMYFUNCTION("REGEXREPLACE(A3767, ""\d"", """")"),"             Тюменская область (без АО)")</f>
        <v>             Тюменская область (без АО)</v>
      </c>
      <c r="C3767" s="14" t="str">
        <f t="shared" si="15"/>
        <v>Тюменская область (без АО)</v>
      </c>
      <c r="D3767" s="3">
        <f t="shared" si="16"/>
        <v>2</v>
      </c>
      <c r="E3767" s="15" t="s">
        <v>49</v>
      </c>
      <c r="F3767" s="13" t="str">
        <f>IFERROR(__xludf.DUMMYFUNCTION("REGEXEXTRACT(E3767, ""[А-Яа-я].*"")"),"Цереброваскулярные болезни")</f>
        <v>Цереброваскулярные болезни</v>
      </c>
      <c r="G3767" s="16">
        <f t="shared" si="17"/>
        <v>2</v>
      </c>
      <c r="H3767" s="13" t="s">
        <v>28</v>
      </c>
      <c r="I3767" s="13" t="str">
        <f>IFERROR(__xludf.DUMMYFUNCTION("REGEXREPLACE(H3767, "".*\s"", """")"),"человек")</f>
        <v>человек</v>
      </c>
      <c r="J3767" s="13" t="s">
        <v>29</v>
      </c>
      <c r="K3767" s="17" t="str">
        <f>IFERROR(__xludf.DUMMYFUNCTION("REGEXREPLACE(J3767, ""^[\d\s]+"", """")"),"значение показателя за год")</f>
        <v>значение показателя за год</v>
      </c>
      <c r="L3767" s="16">
        <f t="shared" si="18"/>
        <v>2</v>
      </c>
      <c r="M3767" s="13" t="s">
        <v>32</v>
      </c>
      <c r="N3767" s="13" t="str">
        <f>IFERROR(__xludf.DUMMYFUNCTION("REGEXEXTRACT(M3767, "" (.+)$"")"),"сельское население")</f>
        <v>сельское население</v>
      </c>
      <c r="O3767" s="23" t="s">
        <v>37</v>
      </c>
      <c r="P3767" s="18">
        <v>806.0</v>
      </c>
      <c r="Q3767" s="18">
        <v>770.0</v>
      </c>
      <c r="R3767" s="18">
        <v>752.0</v>
      </c>
      <c r="S3767" s="23" t="s">
        <v>37</v>
      </c>
      <c r="T3767" s="23" t="s">
        <v>37</v>
      </c>
      <c r="U3767" s="23" t="s">
        <v>37</v>
      </c>
      <c r="V3767" s="23" t="s">
        <v>37</v>
      </c>
      <c r="W3767" s="23" t="s">
        <v>37</v>
      </c>
      <c r="X3767" s="23" t="s">
        <v>37</v>
      </c>
      <c r="Y3767" s="23" t="s">
        <v>37</v>
      </c>
      <c r="Z3767" s="19" t="str">
        <f t="shared" si="6"/>
        <v/>
      </c>
      <c r="AA3767" s="19" t="str">
        <f t="shared" si="19"/>
        <v/>
      </c>
      <c r="AB3767" s="19">
        <f t="shared" si="8"/>
        <v>2328</v>
      </c>
      <c r="AC3767" s="19">
        <f t="shared" si="20"/>
        <v>776</v>
      </c>
      <c r="AD3767" s="19">
        <f t="shared" si="21"/>
        <v>1007</v>
      </c>
      <c r="AE3767" s="19" t="str">
        <f t="shared" si="22"/>
        <v>Нет моды</v>
      </c>
      <c r="AF3767" s="19">
        <f t="shared" si="23"/>
        <v>752</v>
      </c>
      <c r="AG3767" s="19">
        <f t="shared" si="24"/>
        <v>806</v>
      </c>
      <c r="AH3767" s="20" t="str">
        <f t="shared" si="14"/>
        <v>Город: 64%; Село: 36%</v>
      </c>
      <c r="AI3767" s="24"/>
      <c r="AJ3767" s="24"/>
      <c r="AK3767" s="24"/>
      <c r="AL3767" s="22">
        <f t="shared" si="25"/>
        <v>2</v>
      </c>
    </row>
    <row r="3768" ht="12.75" customHeight="1">
      <c r="A3768" s="13" t="s">
        <v>217</v>
      </c>
      <c r="B3768" s="13" t="str">
        <f>IFERROR(__xludf.DUMMYFUNCTION("REGEXREPLACE(A3768,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68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68" s="3">
        <f t="shared" si="16"/>
        <v>2</v>
      </c>
      <c r="E3768" s="15" t="s">
        <v>27</v>
      </c>
      <c r="F3768" s="13" t="str">
        <f>IFERROR(__xludf.DUMMYFUNCTION("REGEXEXTRACT(E3768, ""[А-Яа-я].*"")"),"Болезни органов дыхания")</f>
        <v>Болезни органов дыхания</v>
      </c>
      <c r="G3768" s="16">
        <f t="shared" si="17"/>
        <v>2</v>
      </c>
      <c r="H3768" s="13" t="s">
        <v>28</v>
      </c>
      <c r="I3768" s="13" t="str">
        <f>IFERROR(__xludf.DUMMYFUNCTION("REGEXREPLACE(H3768, "".*\s"", """")"),"человек")</f>
        <v>человек</v>
      </c>
      <c r="J3768" s="13" t="s">
        <v>29</v>
      </c>
      <c r="K3768" s="17" t="str">
        <f>IFERROR(__xludf.DUMMYFUNCTION("REGEXREPLACE(J3768, ""^[\d\s]+"", """")"),"значение показателя за год")</f>
        <v>значение показателя за год</v>
      </c>
      <c r="L3768" s="16">
        <f t="shared" si="18"/>
        <v>2</v>
      </c>
      <c r="M3768" s="13" t="s">
        <v>30</v>
      </c>
      <c r="N3768" s="13" t="str">
        <f>IFERROR(__xludf.DUMMYFUNCTION("REGEXEXTRACT(M3768, "" (.+)$"")"),"все население")</f>
        <v>все население</v>
      </c>
      <c r="O3768" s="18">
        <v>750.0</v>
      </c>
      <c r="P3768" s="18">
        <v>880.0</v>
      </c>
      <c r="Q3768" s="18">
        <v>707.0</v>
      </c>
      <c r="R3768" s="18">
        <v>660.0</v>
      </c>
      <c r="S3768" s="18">
        <v>406.0</v>
      </c>
      <c r="T3768" s="18">
        <v>388.0</v>
      </c>
      <c r="U3768" s="18">
        <v>329.0</v>
      </c>
      <c r="V3768" s="18">
        <v>617.0</v>
      </c>
      <c r="W3768" s="18">
        <v>772.0</v>
      </c>
      <c r="X3768" s="18">
        <v>734.0</v>
      </c>
      <c r="Y3768" s="18">
        <v>635.0</v>
      </c>
      <c r="Z3768" s="19">
        <f t="shared" si="6"/>
        <v>6878</v>
      </c>
      <c r="AA3768" s="19" t="str">
        <f t="shared" si="19"/>
        <v/>
      </c>
      <c r="AB3768" s="19" t="str">
        <f t="shared" si="8"/>
        <v/>
      </c>
      <c r="AC3768" s="19">
        <f t="shared" si="20"/>
        <v>625.2727273</v>
      </c>
      <c r="AD3768" s="19">
        <f t="shared" si="21"/>
        <v>720.5</v>
      </c>
      <c r="AE3768" s="19" t="str">
        <f t="shared" si="22"/>
        <v>Нет моды</v>
      </c>
      <c r="AF3768" s="19">
        <f t="shared" si="23"/>
        <v>329</v>
      </c>
      <c r="AG3768" s="19">
        <f t="shared" si="24"/>
        <v>880</v>
      </c>
      <c r="AH3768" s="20" t="str">
        <f t="shared" si="14"/>
        <v/>
      </c>
      <c r="AI3768" s="21"/>
      <c r="AJ3768" s="21"/>
      <c r="AK3768" s="21"/>
      <c r="AL3768" s="22">
        <f t="shared" si="25"/>
        <v>1</v>
      </c>
    </row>
    <row r="3769" ht="12.75" customHeight="1">
      <c r="A3769" s="13" t="s">
        <v>217</v>
      </c>
      <c r="B3769" s="13" t="str">
        <f>IFERROR(__xludf.DUMMYFUNCTION("REGEXREPLACE(A3769,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69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69" s="3">
        <f t="shared" si="16"/>
        <v>2</v>
      </c>
      <c r="E3769" s="15" t="s">
        <v>27</v>
      </c>
      <c r="F3769" s="13" t="str">
        <f>IFERROR(__xludf.DUMMYFUNCTION("REGEXEXTRACT(E3769, ""[А-Яа-я].*"")"),"Болезни органов дыхания")</f>
        <v>Болезни органов дыхания</v>
      </c>
      <c r="G3769" s="16">
        <f t="shared" si="17"/>
        <v>2</v>
      </c>
      <c r="H3769" s="13" t="s">
        <v>28</v>
      </c>
      <c r="I3769" s="13" t="str">
        <f>IFERROR(__xludf.DUMMYFUNCTION("REGEXREPLACE(H3769, "".*\s"", """")"),"человек")</f>
        <v>человек</v>
      </c>
      <c r="J3769" s="13" t="s">
        <v>29</v>
      </c>
      <c r="K3769" s="17" t="str">
        <f>IFERROR(__xludf.DUMMYFUNCTION("REGEXREPLACE(J3769, ""^[\d\s]+"", """")"),"значение показателя за год")</f>
        <v>значение показателя за год</v>
      </c>
      <c r="L3769" s="16">
        <f t="shared" si="18"/>
        <v>2</v>
      </c>
      <c r="M3769" s="13" t="s">
        <v>31</v>
      </c>
      <c r="N3769" s="13" t="str">
        <f>IFERROR(__xludf.DUMMYFUNCTION("REGEXEXTRACT(M3769, "" (.+)$"")"),"городское население")</f>
        <v>городское население</v>
      </c>
      <c r="O3769" s="18">
        <v>321.0</v>
      </c>
      <c r="P3769" s="18">
        <v>373.0</v>
      </c>
      <c r="Q3769" s="18">
        <v>362.0</v>
      </c>
      <c r="R3769" s="18">
        <v>318.0</v>
      </c>
      <c r="S3769" s="18">
        <v>197.0</v>
      </c>
      <c r="T3769" s="18">
        <v>177.0</v>
      </c>
      <c r="U3769" s="18">
        <v>138.0</v>
      </c>
      <c r="V3769" s="18">
        <v>318.0</v>
      </c>
      <c r="W3769" s="18">
        <v>413.0</v>
      </c>
      <c r="X3769" s="18">
        <v>374.0</v>
      </c>
      <c r="Y3769" s="18">
        <v>298.0</v>
      </c>
      <c r="Z3769" s="19" t="str">
        <f t="shared" si="6"/>
        <v/>
      </c>
      <c r="AA3769" s="19">
        <f t="shared" si="19"/>
        <v>3289</v>
      </c>
      <c r="AB3769" s="19" t="str">
        <f t="shared" si="8"/>
        <v/>
      </c>
      <c r="AC3769" s="19">
        <f t="shared" si="20"/>
        <v>299</v>
      </c>
      <c r="AD3769" s="19">
        <f t="shared" si="21"/>
        <v>381</v>
      </c>
      <c r="AE3769" s="19" t="str">
        <f t="shared" si="22"/>
        <v>Нет моды</v>
      </c>
      <c r="AF3769" s="19">
        <f t="shared" si="23"/>
        <v>138</v>
      </c>
      <c r="AG3769" s="19">
        <f t="shared" si="24"/>
        <v>413</v>
      </c>
      <c r="AH3769" s="20" t="str">
        <f t="shared" si="14"/>
        <v/>
      </c>
      <c r="AI3769" s="21"/>
      <c r="AJ3769" s="21"/>
      <c r="AK3769" s="21"/>
      <c r="AL3769" s="22">
        <f t="shared" si="25"/>
        <v>1</v>
      </c>
    </row>
    <row r="3770" ht="12.75" customHeight="1">
      <c r="A3770" s="13" t="s">
        <v>217</v>
      </c>
      <c r="B3770" s="13" t="str">
        <f>IFERROR(__xludf.DUMMYFUNCTION("REGEXREPLACE(A3770,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0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0" s="3">
        <f t="shared" si="16"/>
        <v>2</v>
      </c>
      <c r="E3770" s="15" t="s">
        <v>27</v>
      </c>
      <c r="F3770" s="13" t="str">
        <f>IFERROR(__xludf.DUMMYFUNCTION("REGEXEXTRACT(E3770, ""[А-Яа-я].*"")"),"Болезни органов дыхания")</f>
        <v>Болезни органов дыхания</v>
      </c>
      <c r="G3770" s="16">
        <f t="shared" si="17"/>
        <v>2</v>
      </c>
      <c r="H3770" s="13" t="s">
        <v>28</v>
      </c>
      <c r="I3770" s="13" t="str">
        <f>IFERROR(__xludf.DUMMYFUNCTION("REGEXREPLACE(H3770, "".*\s"", """")"),"человек")</f>
        <v>человек</v>
      </c>
      <c r="J3770" s="13" t="s">
        <v>29</v>
      </c>
      <c r="K3770" s="17" t="str">
        <f>IFERROR(__xludf.DUMMYFUNCTION("REGEXREPLACE(J3770, ""^[\d\s]+"", """")"),"значение показателя за год")</f>
        <v>значение показателя за год</v>
      </c>
      <c r="L3770" s="16">
        <f t="shared" si="18"/>
        <v>2</v>
      </c>
      <c r="M3770" s="13" t="s">
        <v>32</v>
      </c>
      <c r="N3770" s="13" t="str">
        <f>IFERROR(__xludf.DUMMYFUNCTION("REGEXEXTRACT(M3770, "" (.+)$"")"),"сельское население")</f>
        <v>сельское население</v>
      </c>
      <c r="O3770" s="18">
        <v>429.0</v>
      </c>
      <c r="P3770" s="18">
        <v>507.0</v>
      </c>
      <c r="Q3770" s="18">
        <v>345.0</v>
      </c>
      <c r="R3770" s="18">
        <v>342.0</v>
      </c>
      <c r="S3770" s="18">
        <v>209.0</v>
      </c>
      <c r="T3770" s="18">
        <v>211.0</v>
      </c>
      <c r="U3770" s="18">
        <v>191.0</v>
      </c>
      <c r="V3770" s="18">
        <v>299.0</v>
      </c>
      <c r="W3770" s="18">
        <v>359.0</v>
      </c>
      <c r="X3770" s="18">
        <v>360.0</v>
      </c>
      <c r="Y3770" s="18">
        <v>337.0</v>
      </c>
      <c r="Z3770" s="19" t="str">
        <f t="shared" si="6"/>
        <v/>
      </c>
      <c r="AA3770" s="19" t="str">
        <f t="shared" si="19"/>
        <v/>
      </c>
      <c r="AB3770" s="19">
        <f t="shared" si="8"/>
        <v>3589</v>
      </c>
      <c r="AC3770" s="19">
        <f t="shared" si="20"/>
        <v>326.2727273</v>
      </c>
      <c r="AD3770" s="19">
        <f t="shared" si="21"/>
        <v>329</v>
      </c>
      <c r="AE3770" s="19" t="str">
        <f t="shared" si="22"/>
        <v>Нет моды</v>
      </c>
      <c r="AF3770" s="19">
        <f t="shared" si="23"/>
        <v>191</v>
      </c>
      <c r="AG3770" s="19">
        <f t="shared" si="24"/>
        <v>507</v>
      </c>
      <c r="AH3770" s="20" t="str">
        <f t="shared" si="14"/>
        <v>Город: 48%; Село: 52%</v>
      </c>
      <c r="AI3770" s="21"/>
      <c r="AJ3770" s="21"/>
      <c r="AK3770" s="21"/>
      <c r="AL3770" s="22">
        <f t="shared" si="25"/>
        <v>1</v>
      </c>
    </row>
    <row r="3771" ht="12.75" customHeight="1">
      <c r="A3771" s="13" t="s">
        <v>217</v>
      </c>
      <c r="B3771" s="13" t="str">
        <f>IFERROR(__xludf.DUMMYFUNCTION("REGEXREPLACE(A3771,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1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1" s="3">
        <f t="shared" si="16"/>
        <v>2</v>
      </c>
      <c r="E3771" s="15" t="s">
        <v>33</v>
      </c>
      <c r="F3771" s="13" t="str">
        <f>IFERROR(__xludf.DUMMYFUNCTION("REGEXEXTRACT(E3771, ""[А-Яа-я].*"")"),"Болезни органов пищеварения")</f>
        <v>Болезни органов пищеварения</v>
      </c>
      <c r="G3771" s="16">
        <f t="shared" si="17"/>
        <v>2</v>
      </c>
      <c r="H3771" s="13" t="s">
        <v>28</v>
      </c>
      <c r="I3771" s="13" t="str">
        <f>IFERROR(__xludf.DUMMYFUNCTION("REGEXREPLACE(H3771, "".*\s"", """")"),"человек")</f>
        <v>человек</v>
      </c>
      <c r="J3771" s="13" t="s">
        <v>29</v>
      </c>
      <c r="K3771" s="17" t="str">
        <f>IFERROR(__xludf.DUMMYFUNCTION("REGEXREPLACE(J3771, ""^[\d\s]+"", """")"),"значение показателя за год")</f>
        <v>значение показателя за год</v>
      </c>
      <c r="L3771" s="16">
        <f t="shared" si="18"/>
        <v>2</v>
      </c>
      <c r="M3771" s="13" t="s">
        <v>30</v>
      </c>
      <c r="N3771" s="13" t="str">
        <f>IFERROR(__xludf.DUMMYFUNCTION("REGEXEXTRACT(M3771, "" (.+)$"")"),"все население")</f>
        <v>все население</v>
      </c>
      <c r="O3771" s="18">
        <v>794.0</v>
      </c>
      <c r="P3771" s="18">
        <v>799.0</v>
      </c>
      <c r="Q3771" s="18">
        <v>688.0</v>
      </c>
      <c r="R3771" s="18">
        <v>684.0</v>
      </c>
      <c r="S3771" s="18">
        <v>532.0</v>
      </c>
      <c r="T3771" s="18">
        <v>596.0</v>
      </c>
      <c r="U3771" s="18">
        <v>647.0</v>
      </c>
      <c r="V3771" s="18">
        <v>720.0</v>
      </c>
      <c r="W3771" s="18">
        <v>792.0</v>
      </c>
      <c r="X3771" s="18">
        <v>829.0</v>
      </c>
      <c r="Y3771" s="18">
        <v>829.0</v>
      </c>
      <c r="Z3771" s="19">
        <f t="shared" si="6"/>
        <v>7910</v>
      </c>
      <c r="AA3771" s="19" t="str">
        <f t="shared" si="19"/>
        <v/>
      </c>
      <c r="AB3771" s="19" t="str">
        <f t="shared" si="8"/>
        <v/>
      </c>
      <c r="AC3771" s="19">
        <f t="shared" si="20"/>
        <v>719.0909091</v>
      </c>
      <c r="AD3771" s="19">
        <f t="shared" si="21"/>
        <v>519.5</v>
      </c>
      <c r="AE3771" s="19" t="str">
        <f t="shared" si="22"/>
        <v>Нет моды</v>
      </c>
      <c r="AF3771" s="19">
        <f t="shared" si="23"/>
        <v>532</v>
      </c>
      <c r="AG3771" s="19">
        <f t="shared" si="24"/>
        <v>829</v>
      </c>
      <c r="AH3771" s="20" t="str">
        <f t="shared" si="14"/>
        <v/>
      </c>
      <c r="AI3771" s="21"/>
      <c r="AJ3771" s="21"/>
      <c r="AK3771" s="21"/>
      <c r="AL3771" s="22">
        <f t="shared" si="25"/>
        <v>1</v>
      </c>
    </row>
    <row r="3772" ht="12.75" customHeight="1">
      <c r="A3772" s="13" t="s">
        <v>217</v>
      </c>
      <c r="B3772" s="13" t="str">
        <f>IFERROR(__xludf.DUMMYFUNCTION("REGEXREPLACE(A3772,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2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2" s="3">
        <f t="shared" si="16"/>
        <v>2</v>
      </c>
      <c r="E3772" s="15" t="s">
        <v>33</v>
      </c>
      <c r="F3772" s="13" t="str">
        <f>IFERROR(__xludf.DUMMYFUNCTION("REGEXEXTRACT(E3772, ""[А-Яа-я].*"")"),"Болезни органов пищеварения")</f>
        <v>Болезни органов пищеварения</v>
      </c>
      <c r="G3772" s="16">
        <f t="shared" si="17"/>
        <v>2</v>
      </c>
      <c r="H3772" s="13" t="s">
        <v>28</v>
      </c>
      <c r="I3772" s="13" t="str">
        <f>IFERROR(__xludf.DUMMYFUNCTION("REGEXREPLACE(H3772, "".*\s"", """")"),"человек")</f>
        <v>человек</v>
      </c>
      <c r="J3772" s="13" t="s">
        <v>29</v>
      </c>
      <c r="K3772" s="17" t="str">
        <f>IFERROR(__xludf.DUMMYFUNCTION("REGEXREPLACE(J3772, ""^[\d\s]+"", """")"),"значение показателя за год")</f>
        <v>значение показателя за год</v>
      </c>
      <c r="L3772" s="16">
        <f t="shared" si="18"/>
        <v>2</v>
      </c>
      <c r="M3772" s="13" t="s">
        <v>31</v>
      </c>
      <c r="N3772" s="13" t="str">
        <f>IFERROR(__xludf.DUMMYFUNCTION("REGEXEXTRACT(M3772, "" (.+)$"")"),"городское население")</f>
        <v>городское население</v>
      </c>
      <c r="O3772" s="18">
        <v>439.0</v>
      </c>
      <c r="P3772" s="18">
        <v>436.0</v>
      </c>
      <c r="Q3772" s="18">
        <v>418.0</v>
      </c>
      <c r="R3772" s="18">
        <v>391.0</v>
      </c>
      <c r="S3772" s="18">
        <v>303.0</v>
      </c>
      <c r="T3772" s="18">
        <v>370.0</v>
      </c>
      <c r="U3772" s="18">
        <v>414.0</v>
      </c>
      <c r="V3772" s="18">
        <v>427.0</v>
      </c>
      <c r="W3772" s="18">
        <v>488.0</v>
      </c>
      <c r="X3772" s="18">
        <v>499.0</v>
      </c>
      <c r="Y3772" s="18">
        <v>502.0</v>
      </c>
      <c r="Z3772" s="19" t="str">
        <f t="shared" si="6"/>
        <v/>
      </c>
      <c r="AA3772" s="19">
        <f t="shared" si="19"/>
        <v>4687</v>
      </c>
      <c r="AB3772" s="19" t="str">
        <f t="shared" si="8"/>
        <v/>
      </c>
      <c r="AC3772" s="19">
        <f t="shared" si="20"/>
        <v>426.0909091</v>
      </c>
      <c r="AD3772" s="19">
        <f t="shared" si="21"/>
        <v>517</v>
      </c>
      <c r="AE3772" s="19" t="str">
        <f t="shared" si="22"/>
        <v>Нет моды</v>
      </c>
      <c r="AF3772" s="19">
        <f t="shared" si="23"/>
        <v>303</v>
      </c>
      <c r="AG3772" s="19">
        <f t="shared" si="24"/>
        <v>502</v>
      </c>
      <c r="AH3772" s="20" t="str">
        <f t="shared" si="14"/>
        <v/>
      </c>
      <c r="AI3772" s="21"/>
      <c r="AJ3772" s="21"/>
      <c r="AK3772" s="21"/>
      <c r="AL3772" s="22">
        <f t="shared" si="25"/>
        <v>1</v>
      </c>
    </row>
    <row r="3773" ht="12.75" customHeight="1">
      <c r="A3773" s="13" t="s">
        <v>217</v>
      </c>
      <c r="B3773" s="13" t="str">
        <f>IFERROR(__xludf.DUMMYFUNCTION("REGEXREPLACE(A3773,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3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3" s="3">
        <f t="shared" si="16"/>
        <v>2</v>
      </c>
      <c r="E3773" s="15" t="s">
        <v>33</v>
      </c>
      <c r="F3773" s="13" t="str">
        <f>IFERROR(__xludf.DUMMYFUNCTION("REGEXEXTRACT(E3773, ""[А-Яа-я].*"")"),"Болезни органов пищеварения")</f>
        <v>Болезни органов пищеварения</v>
      </c>
      <c r="G3773" s="16">
        <f t="shared" si="17"/>
        <v>2</v>
      </c>
      <c r="H3773" s="13" t="s">
        <v>28</v>
      </c>
      <c r="I3773" s="13" t="str">
        <f>IFERROR(__xludf.DUMMYFUNCTION("REGEXREPLACE(H3773, "".*\s"", """")"),"человек")</f>
        <v>человек</v>
      </c>
      <c r="J3773" s="13" t="s">
        <v>29</v>
      </c>
      <c r="K3773" s="17" t="str">
        <f>IFERROR(__xludf.DUMMYFUNCTION("REGEXREPLACE(J3773, ""^[\d\s]+"", """")"),"значение показателя за год")</f>
        <v>значение показателя за год</v>
      </c>
      <c r="L3773" s="16">
        <f t="shared" si="18"/>
        <v>2</v>
      </c>
      <c r="M3773" s="13" t="s">
        <v>32</v>
      </c>
      <c r="N3773" s="13" t="str">
        <f>IFERROR(__xludf.DUMMYFUNCTION("REGEXEXTRACT(M3773, "" (.+)$"")"),"сельское население")</f>
        <v>сельское население</v>
      </c>
      <c r="O3773" s="18">
        <v>355.0</v>
      </c>
      <c r="P3773" s="18">
        <v>363.0</v>
      </c>
      <c r="Q3773" s="18">
        <v>270.0</v>
      </c>
      <c r="R3773" s="18">
        <v>293.0</v>
      </c>
      <c r="S3773" s="18">
        <v>229.0</v>
      </c>
      <c r="T3773" s="18">
        <v>226.0</v>
      </c>
      <c r="U3773" s="18">
        <v>233.0</v>
      </c>
      <c r="V3773" s="18">
        <v>293.0</v>
      </c>
      <c r="W3773" s="18">
        <v>304.0</v>
      </c>
      <c r="X3773" s="18">
        <v>330.0</v>
      </c>
      <c r="Y3773" s="18">
        <v>327.0</v>
      </c>
      <c r="Z3773" s="19" t="str">
        <f t="shared" si="6"/>
        <v/>
      </c>
      <c r="AA3773" s="19" t="str">
        <f t="shared" si="19"/>
        <v/>
      </c>
      <c r="AB3773" s="19">
        <f t="shared" si="8"/>
        <v>3223</v>
      </c>
      <c r="AC3773" s="19">
        <f t="shared" si="20"/>
        <v>293</v>
      </c>
      <c r="AD3773" s="19">
        <f t="shared" si="21"/>
        <v>359</v>
      </c>
      <c r="AE3773" s="19" t="str">
        <f t="shared" si="22"/>
        <v>Нет моды</v>
      </c>
      <c r="AF3773" s="19">
        <f t="shared" si="23"/>
        <v>226</v>
      </c>
      <c r="AG3773" s="19">
        <f t="shared" si="24"/>
        <v>363</v>
      </c>
      <c r="AH3773" s="20" t="str">
        <f t="shared" si="14"/>
        <v>Город: 59%; Село: 41%</v>
      </c>
      <c r="AI3773" s="21"/>
      <c r="AJ3773" s="21"/>
      <c r="AK3773" s="21"/>
      <c r="AL3773" s="22">
        <f t="shared" si="25"/>
        <v>1</v>
      </c>
    </row>
    <row r="3774" ht="12.75" customHeight="1">
      <c r="A3774" s="13" t="s">
        <v>217</v>
      </c>
      <c r="B3774" s="13" t="str">
        <f>IFERROR(__xludf.DUMMYFUNCTION("REGEXREPLACE(A3774,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4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4" s="3">
        <f t="shared" si="16"/>
        <v>2</v>
      </c>
      <c r="E3774" s="15" t="s">
        <v>34</v>
      </c>
      <c r="F3774" s="13" t="str">
        <f>IFERROR(__xludf.DUMMYFUNCTION("REGEXEXTRACT(E3774, ""[А-Яа-я].*"")"),"Болезни системы кровообращения")</f>
        <v>Болезни системы кровообращения</v>
      </c>
      <c r="G3774" s="16">
        <f t="shared" si="17"/>
        <v>2</v>
      </c>
      <c r="H3774" s="13" t="s">
        <v>28</v>
      </c>
      <c r="I3774" s="13" t="str">
        <f>IFERROR(__xludf.DUMMYFUNCTION("REGEXREPLACE(H3774, "".*\s"", """")"),"человек")</f>
        <v>человек</v>
      </c>
      <c r="J3774" s="13" t="s">
        <v>29</v>
      </c>
      <c r="K3774" s="17" t="str">
        <f>IFERROR(__xludf.DUMMYFUNCTION("REGEXREPLACE(J3774, ""^[\d\s]+"", """")"),"значение показателя за год")</f>
        <v>значение показателя за год</v>
      </c>
      <c r="L3774" s="16">
        <f t="shared" si="18"/>
        <v>2</v>
      </c>
      <c r="M3774" s="13" t="s">
        <v>30</v>
      </c>
      <c r="N3774" s="13" t="str">
        <f>IFERROR(__xludf.DUMMYFUNCTION("REGEXEXTRACT(M3774, "" (.+)$"")"),"все население")</f>
        <v>все население</v>
      </c>
      <c r="O3774" s="18">
        <v>8378.0</v>
      </c>
      <c r="P3774" s="18">
        <v>8503.0</v>
      </c>
      <c r="Q3774" s="18">
        <v>8266.0</v>
      </c>
      <c r="R3774" s="18">
        <v>8191.0</v>
      </c>
      <c r="S3774" s="18">
        <v>7496.0</v>
      </c>
      <c r="T3774" s="18">
        <v>7791.0</v>
      </c>
      <c r="U3774" s="18">
        <v>7347.0</v>
      </c>
      <c r="V3774" s="18">
        <v>8034.0</v>
      </c>
      <c r="W3774" s="18">
        <v>7897.0</v>
      </c>
      <c r="X3774" s="18">
        <v>7406.0</v>
      </c>
      <c r="Y3774" s="18">
        <v>7261.0</v>
      </c>
      <c r="Z3774" s="19">
        <f t="shared" si="6"/>
        <v>86570</v>
      </c>
      <c r="AA3774" s="19" t="str">
        <f t="shared" si="19"/>
        <v/>
      </c>
      <c r="AB3774" s="19" t="str">
        <f t="shared" si="8"/>
        <v/>
      </c>
      <c r="AC3774" s="19">
        <f t="shared" si="20"/>
        <v>7870</v>
      </c>
      <c r="AD3774" s="19">
        <f t="shared" si="21"/>
        <v>3812</v>
      </c>
      <c r="AE3774" s="19" t="str">
        <f t="shared" si="22"/>
        <v>Нет моды</v>
      </c>
      <c r="AF3774" s="19">
        <f t="shared" si="23"/>
        <v>7261</v>
      </c>
      <c r="AG3774" s="19">
        <f t="shared" si="24"/>
        <v>8503</v>
      </c>
      <c r="AH3774" s="20" t="str">
        <f t="shared" si="14"/>
        <v/>
      </c>
      <c r="AI3774" s="21"/>
      <c r="AJ3774" s="21"/>
      <c r="AK3774" s="21"/>
      <c r="AL3774" s="22">
        <f t="shared" si="25"/>
        <v>1</v>
      </c>
    </row>
    <row r="3775" ht="12.75" customHeight="1">
      <c r="A3775" s="13" t="s">
        <v>217</v>
      </c>
      <c r="B3775" s="13" t="str">
        <f>IFERROR(__xludf.DUMMYFUNCTION("REGEXREPLACE(A3775,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5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5" s="3">
        <f t="shared" si="16"/>
        <v>2</v>
      </c>
      <c r="E3775" s="15" t="s">
        <v>34</v>
      </c>
      <c r="F3775" s="13" t="str">
        <f>IFERROR(__xludf.DUMMYFUNCTION("REGEXEXTRACT(E3775, ""[А-Яа-я].*"")"),"Болезни системы кровообращения")</f>
        <v>Болезни системы кровообращения</v>
      </c>
      <c r="G3775" s="16">
        <f t="shared" si="17"/>
        <v>2</v>
      </c>
      <c r="H3775" s="13" t="s">
        <v>28</v>
      </c>
      <c r="I3775" s="13" t="str">
        <f>IFERROR(__xludf.DUMMYFUNCTION("REGEXREPLACE(H3775, "".*\s"", """")"),"человек")</f>
        <v>человек</v>
      </c>
      <c r="J3775" s="13" t="s">
        <v>29</v>
      </c>
      <c r="K3775" s="17" t="str">
        <f>IFERROR(__xludf.DUMMYFUNCTION("REGEXREPLACE(J3775, ""^[\d\s]+"", """")"),"значение показателя за год")</f>
        <v>значение показателя за год</v>
      </c>
      <c r="L3775" s="16">
        <f t="shared" si="18"/>
        <v>2</v>
      </c>
      <c r="M3775" s="13" t="s">
        <v>31</v>
      </c>
      <c r="N3775" s="13" t="str">
        <f>IFERROR(__xludf.DUMMYFUNCTION("REGEXEXTRACT(M3775, "" (.+)$"")"),"городское население")</f>
        <v>городское население</v>
      </c>
      <c r="O3775" s="18">
        <v>4657.0</v>
      </c>
      <c r="P3775" s="18">
        <v>5043.0</v>
      </c>
      <c r="Q3775" s="18">
        <v>4739.0</v>
      </c>
      <c r="R3775" s="18">
        <v>4714.0</v>
      </c>
      <c r="S3775" s="18">
        <v>4272.0</v>
      </c>
      <c r="T3775" s="18">
        <v>4580.0</v>
      </c>
      <c r="U3775" s="18">
        <v>4396.0</v>
      </c>
      <c r="V3775" s="18">
        <v>4914.0</v>
      </c>
      <c r="W3775" s="18">
        <v>4740.0</v>
      </c>
      <c r="X3775" s="18">
        <v>4593.0</v>
      </c>
      <c r="Y3775" s="18">
        <v>4481.0</v>
      </c>
      <c r="Z3775" s="19" t="str">
        <f t="shared" si="6"/>
        <v/>
      </c>
      <c r="AA3775" s="19">
        <f t="shared" si="19"/>
        <v>51129</v>
      </c>
      <c r="AB3775" s="19" t="str">
        <f t="shared" si="8"/>
        <v/>
      </c>
      <c r="AC3775" s="19">
        <f t="shared" si="20"/>
        <v>4648.090909</v>
      </c>
      <c r="AD3775" s="19">
        <f t="shared" si="21"/>
        <v>6152</v>
      </c>
      <c r="AE3775" s="19" t="str">
        <f t="shared" si="22"/>
        <v>Нет моды</v>
      </c>
      <c r="AF3775" s="19">
        <f t="shared" si="23"/>
        <v>4272</v>
      </c>
      <c r="AG3775" s="19">
        <f t="shared" si="24"/>
        <v>5043</v>
      </c>
      <c r="AH3775" s="20" t="str">
        <f t="shared" si="14"/>
        <v/>
      </c>
      <c r="AI3775" s="21"/>
      <c r="AJ3775" s="21"/>
      <c r="AK3775" s="21"/>
      <c r="AL3775" s="22">
        <f t="shared" si="25"/>
        <v>1</v>
      </c>
    </row>
    <row r="3776" ht="12.75" customHeight="1">
      <c r="A3776" s="13" t="s">
        <v>217</v>
      </c>
      <c r="B3776" s="13" t="str">
        <f>IFERROR(__xludf.DUMMYFUNCTION("REGEXREPLACE(A3776,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6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6" s="3">
        <f t="shared" si="16"/>
        <v>2</v>
      </c>
      <c r="E3776" s="15" t="s">
        <v>34</v>
      </c>
      <c r="F3776" s="13" t="str">
        <f>IFERROR(__xludf.DUMMYFUNCTION("REGEXEXTRACT(E3776, ""[А-Яа-я].*"")"),"Болезни системы кровообращения")</f>
        <v>Болезни системы кровообращения</v>
      </c>
      <c r="G3776" s="16">
        <f t="shared" si="17"/>
        <v>2</v>
      </c>
      <c r="H3776" s="13" t="s">
        <v>28</v>
      </c>
      <c r="I3776" s="13" t="str">
        <f>IFERROR(__xludf.DUMMYFUNCTION("REGEXREPLACE(H3776, "".*\s"", """")"),"человек")</f>
        <v>человек</v>
      </c>
      <c r="J3776" s="13" t="s">
        <v>29</v>
      </c>
      <c r="K3776" s="17" t="str">
        <f>IFERROR(__xludf.DUMMYFUNCTION("REGEXREPLACE(J3776, ""^[\d\s]+"", """")"),"значение показателя за год")</f>
        <v>значение показателя за год</v>
      </c>
      <c r="L3776" s="16">
        <f t="shared" si="18"/>
        <v>2</v>
      </c>
      <c r="M3776" s="13" t="s">
        <v>32</v>
      </c>
      <c r="N3776" s="13" t="str">
        <f>IFERROR(__xludf.DUMMYFUNCTION("REGEXEXTRACT(M3776, "" (.+)$"")"),"сельское население")</f>
        <v>сельское население</v>
      </c>
      <c r="O3776" s="18">
        <v>3721.0</v>
      </c>
      <c r="P3776" s="18">
        <v>3460.0</v>
      </c>
      <c r="Q3776" s="18">
        <v>3527.0</v>
      </c>
      <c r="R3776" s="18">
        <v>3477.0</v>
      </c>
      <c r="S3776" s="18">
        <v>3224.0</v>
      </c>
      <c r="T3776" s="18">
        <v>3211.0</v>
      </c>
      <c r="U3776" s="18">
        <v>2951.0</v>
      </c>
      <c r="V3776" s="18">
        <v>3120.0</v>
      </c>
      <c r="W3776" s="18">
        <v>3157.0</v>
      </c>
      <c r="X3776" s="18">
        <v>2813.0</v>
      </c>
      <c r="Y3776" s="18">
        <v>2780.0</v>
      </c>
      <c r="Z3776" s="19" t="str">
        <f t="shared" si="6"/>
        <v/>
      </c>
      <c r="AA3776" s="19" t="str">
        <f t="shared" si="19"/>
        <v/>
      </c>
      <c r="AB3776" s="19">
        <f t="shared" si="8"/>
        <v>35441</v>
      </c>
      <c r="AC3776" s="19">
        <f t="shared" si="20"/>
        <v>3221.909091</v>
      </c>
      <c r="AD3776" s="19">
        <f t="shared" si="21"/>
        <v>3996.5</v>
      </c>
      <c r="AE3776" s="19" t="str">
        <f t="shared" si="22"/>
        <v>Нет моды</v>
      </c>
      <c r="AF3776" s="19">
        <f t="shared" si="23"/>
        <v>2780</v>
      </c>
      <c r="AG3776" s="19">
        <f t="shared" si="24"/>
        <v>3721</v>
      </c>
      <c r="AH3776" s="20" t="str">
        <f t="shared" si="14"/>
        <v>Город: 59%; Село: 41%</v>
      </c>
      <c r="AI3776" s="21"/>
      <c r="AJ3776" s="21"/>
      <c r="AK3776" s="21"/>
      <c r="AL3776" s="22">
        <f t="shared" si="25"/>
        <v>1</v>
      </c>
    </row>
    <row r="3777" ht="12.75" customHeight="1">
      <c r="A3777" s="13" t="s">
        <v>217</v>
      </c>
      <c r="B3777" s="13" t="str">
        <f>IFERROR(__xludf.DUMMYFUNCTION("REGEXREPLACE(A3777,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7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7" s="3">
        <f t="shared" si="16"/>
        <v>2</v>
      </c>
      <c r="E3777" s="15" t="s">
        <v>35</v>
      </c>
      <c r="F3777" s="13" t="str">
        <f>IFERROR(__xludf.DUMMYFUNCTION("REGEXEXTRACT(E3777, ""[А-Яа-я].*"")"),"внешние причины")</f>
        <v>внешние причины</v>
      </c>
      <c r="G3777" s="16">
        <f t="shared" si="17"/>
        <v>2</v>
      </c>
      <c r="H3777" s="13" t="s">
        <v>28</v>
      </c>
      <c r="I3777" s="13" t="str">
        <f>IFERROR(__xludf.DUMMYFUNCTION("REGEXREPLACE(H3777, "".*\s"", """")"),"человек")</f>
        <v>человек</v>
      </c>
      <c r="J3777" s="13" t="s">
        <v>29</v>
      </c>
      <c r="K3777" s="17" t="str">
        <f>IFERROR(__xludf.DUMMYFUNCTION("REGEXREPLACE(J3777, ""^[\d\s]+"", """")"),"значение показателя за год")</f>
        <v>значение показателя за год</v>
      </c>
      <c r="L3777" s="16">
        <f t="shared" si="18"/>
        <v>2</v>
      </c>
      <c r="M3777" s="13" t="s">
        <v>30</v>
      </c>
      <c r="N3777" s="13" t="str">
        <f>IFERROR(__xludf.DUMMYFUNCTION("REGEXEXTRACT(M3777, "" (.+)$"")"),"все население")</f>
        <v>все население</v>
      </c>
      <c r="O3777" s="18">
        <v>1947.0</v>
      </c>
      <c r="P3777" s="18">
        <v>1826.0</v>
      </c>
      <c r="Q3777" s="18">
        <v>1770.0</v>
      </c>
      <c r="R3777" s="18">
        <v>1793.0</v>
      </c>
      <c r="S3777" s="18">
        <v>1544.0</v>
      </c>
      <c r="T3777" s="18">
        <v>1522.0</v>
      </c>
      <c r="U3777" s="18">
        <v>1469.0</v>
      </c>
      <c r="V3777" s="18">
        <v>1483.0</v>
      </c>
      <c r="W3777" s="18">
        <v>1565.0</v>
      </c>
      <c r="X3777" s="18">
        <v>1578.0</v>
      </c>
      <c r="Y3777" s="18">
        <v>1667.0</v>
      </c>
      <c r="Z3777" s="19">
        <f t="shared" si="6"/>
        <v>18164</v>
      </c>
      <c r="AA3777" s="19" t="str">
        <f t="shared" si="19"/>
        <v/>
      </c>
      <c r="AB3777" s="19" t="str">
        <f t="shared" si="8"/>
        <v/>
      </c>
      <c r="AC3777" s="19">
        <f t="shared" si="20"/>
        <v>1651.272727</v>
      </c>
      <c r="AD3777" s="19">
        <f t="shared" si="21"/>
        <v>2363.5</v>
      </c>
      <c r="AE3777" s="19" t="str">
        <f t="shared" si="22"/>
        <v>Нет моды</v>
      </c>
      <c r="AF3777" s="19">
        <f t="shared" si="23"/>
        <v>1469</v>
      </c>
      <c r="AG3777" s="19">
        <f t="shared" si="24"/>
        <v>1947</v>
      </c>
      <c r="AH3777" s="20" t="str">
        <f t="shared" si="14"/>
        <v/>
      </c>
      <c r="AI3777" s="21"/>
      <c r="AJ3777" s="21"/>
      <c r="AK3777" s="21"/>
      <c r="AL3777" s="22">
        <f t="shared" si="25"/>
        <v>1</v>
      </c>
    </row>
    <row r="3778" ht="12.75" customHeight="1">
      <c r="A3778" s="13" t="s">
        <v>217</v>
      </c>
      <c r="B3778" s="13" t="str">
        <f>IFERROR(__xludf.DUMMYFUNCTION("REGEXREPLACE(A3778,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8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8" s="3">
        <f t="shared" si="16"/>
        <v>2</v>
      </c>
      <c r="E3778" s="15" t="s">
        <v>35</v>
      </c>
      <c r="F3778" s="13" t="str">
        <f>IFERROR(__xludf.DUMMYFUNCTION("REGEXEXTRACT(E3778, ""[А-Яа-я].*"")"),"внешние причины")</f>
        <v>внешние причины</v>
      </c>
      <c r="G3778" s="16">
        <f t="shared" si="17"/>
        <v>2</v>
      </c>
      <c r="H3778" s="13" t="s">
        <v>28</v>
      </c>
      <c r="I3778" s="13" t="str">
        <f>IFERROR(__xludf.DUMMYFUNCTION("REGEXREPLACE(H3778, "".*\s"", """")"),"человек")</f>
        <v>человек</v>
      </c>
      <c r="J3778" s="13" t="s">
        <v>29</v>
      </c>
      <c r="K3778" s="17" t="str">
        <f>IFERROR(__xludf.DUMMYFUNCTION("REGEXREPLACE(J3778, ""^[\d\s]+"", """")"),"значение показателя за год")</f>
        <v>значение показателя за год</v>
      </c>
      <c r="L3778" s="16">
        <f t="shared" si="18"/>
        <v>2</v>
      </c>
      <c r="M3778" s="13" t="s">
        <v>31</v>
      </c>
      <c r="N3778" s="13" t="str">
        <f>IFERROR(__xludf.DUMMYFUNCTION("REGEXEXTRACT(M3778, "" (.+)$"")"),"городское население")</f>
        <v>городское население</v>
      </c>
      <c r="O3778" s="18">
        <v>994.0</v>
      </c>
      <c r="P3778" s="18">
        <v>987.0</v>
      </c>
      <c r="Q3778" s="18">
        <v>908.0</v>
      </c>
      <c r="R3778" s="18">
        <v>942.0</v>
      </c>
      <c r="S3778" s="18">
        <v>838.0</v>
      </c>
      <c r="T3778" s="18">
        <v>831.0</v>
      </c>
      <c r="U3778" s="18">
        <v>807.0</v>
      </c>
      <c r="V3778" s="18">
        <v>808.0</v>
      </c>
      <c r="W3778" s="18">
        <v>936.0</v>
      </c>
      <c r="X3778" s="18">
        <v>895.0</v>
      </c>
      <c r="Y3778" s="18">
        <v>953.0</v>
      </c>
      <c r="Z3778" s="19" t="str">
        <f t="shared" si="6"/>
        <v/>
      </c>
      <c r="AA3778" s="19">
        <f t="shared" si="19"/>
        <v>9899</v>
      </c>
      <c r="AB3778" s="19" t="str">
        <f t="shared" si="8"/>
        <v/>
      </c>
      <c r="AC3778" s="19">
        <f t="shared" si="20"/>
        <v>899.9090909</v>
      </c>
      <c r="AD3778" s="19">
        <f t="shared" si="21"/>
        <v>1231.5</v>
      </c>
      <c r="AE3778" s="19" t="str">
        <f t="shared" si="22"/>
        <v>Нет моды</v>
      </c>
      <c r="AF3778" s="19">
        <f t="shared" si="23"/>
        <v>807</v>
      </c>
      <c r="AG3778" s="19">
        <f t="shared" si="24"/>
        <v>994</v>
      </c>
      <c r="AH3778" s="20" t="str">
        <f t="shared" si="14"/>
        <v/>
      </c>
      <c r="AI3778" s="21"/>
      <c r="AJ3778" s="21"/>
      <c r="AK3778" s="21"/>
      <c r="AL3778" s="22">
        <f t="shared" si="25"/>
        <v>1</v>
      </c>
    </row>
    <row r="3779" ht="12.75" customHeight="1">
      <c r="A3779" s="13" t="s">
        <v>217</v>
      </c>
      <c r="B3779" s="13" t="str">
        <f>IFERROR(__xludf.DUMMYFUNCTION("REGEXREPLACE(A3779,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79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79" s="3">
        <f t="shared" si="16"/>
        <v>2</v>
      </c>
      <c r="E3779" s="15" t="s">
        <v>35</v>
      </c>
      <c r="F3779" s="13" t="str">
        <f>IFERROR(__xludf.DUMMYFUNCTION("REGEXEXTRACT(E3779, ""[А-Яа-я].*"")"),"внешние причины")</f>
        <v>внешние причины</v>
      </c>
      <c r="G3779" s="16">
        <f t="shared" si="17"/>
        <v>2</v>
      </c>
      <c r="H3779" s="13" t="s">
        <v>28</v>
      </c>
      <c r="I3779" s="13" t="str">
        <f>IFERROR(__xludf.DUMMYFUNCTION("REGEXREPLACE(H3779, "".*\s"", """")"),"человек")</f>
        <v>человек</v>
      </c>
      <c r="J3779" s="13" t="s">
        <v>29</v>
      </c>
      <c r="K3779" s="17" t="str">
        <f>IFERROR(__xludf.DUMMYFUNCTION("REGEXREPLACE(J3779, ""^[\d\s]+"", """")"),"значение показателя за год")</f>
        <v>значение показателя за год</v>
      </c>
      <c r="L3779" s="16">
        <f t="shared" si="18"/>
        <v>2</v>
      </c>
      <c r="M3779" s="13" t="s">
        <v>32</v>
      </c>
      <c r="N3779" s="13" t="str">
        <f>IFERROR(__xludf.DUMMYFUNCTION("REGEXEXTRACT(M3779, "" (.+)$"")"),"сельское население")</f>
        <v>сельское население</v>
      </c>
      <c r="O3779" s="18">
        <v>953.0</v>
      </c>
      <c r="P3779" s="18">
        <v>839.0</v>
      </c>
      <c r="Q3779" s="18">
        <v>862.0</v>
      </c>
      <c r="R3779" s="18">
        <v>851.0</v>
      </c>
      <c r="S3779" s="18">
        <v>706.0</v>
      </c>
      <c r="T3779" s="18">
        <v>691.0</v>
      </c>
      <c r="U3779" s="18">
        <v>662.0</v>
      </c>
      <c r="V3779" s="18">
        <v>675.0</v>
      </c>
      <c r="W3779" s="18">
        <v>629.0</v>
      </c>
      <c r="X3779" s="18">
        <v>683.0</v>
      </c>
      <c r="Y3779" s="18">
        <v>714.0</v>
      </c>
      <c r="Z3779" s="19" t="str">
        <f t="shared" si="6"/>
        <v/>
      </c>
      <c r="AA3779" s="19" t="str">
        <f t="shared" si="19"/>
        <v/>
      </c>
      <c r="AB3779" s="19">
        <f t="shared" si="8"/>
        <v>8265</v>
      </c>
      <c r="AC3779" s="19">
        <f t="shared" si="20"/>
        <v>751.3636364</v>
      </c>
      <c r="AD3779" s="19">
        <f t="shared" si="21"/>
        <v>838.5</v>
      </c>
      <c r="AE3779" s="19" t="str">
        <f t="shared" si="22"/>
        <v>Нет моды</v>
      </c>
      <c r="AF3779" s="19">
        <f t="shared" si="23"/>
        <v>629</v>
      </c>
      <c r="AG3779" s="19">
        <f t="shared" si="24"/>
        <v>953</v>
      </c>
      <c r="AH3779" s="20" t="str">
        <f t="shared" si="14"/>
        <v>Город: 54%; Село: 46%</v>
      </c>
      <c r="AI3779" s="21"/>
      <c r="AJ3779" s="21"/>
      <c r="AK3779" s="21"/>
      <c r="AL3779" s="22">
        <f t="shared" si="25"/>
        <v>1</v>
      </c>
    </row>
    <row r="3780" ht="12.75" customHeight="1">
      <c r="A3780" s="13" t="s">
        <v>217</v>
      </c>
      <c r="B3780" s="13" t="str">
        <f>IFERROR(__xludf.DUMMYFUNCTION("REGEXREPLACE(A3780,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0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0" s="3">
        <f t="shared" si="16"/>
        <v>2</v>
      </c>
      <c r="E3780" s="15" t="s">
        <v>36</v>
      </c>
      <c r="F3780" s="13" t="str">
        <f>IFERROR(__xludf.DUMMYFUNCTION("REGEXEXTRACT(E3780,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80" s="16">
        <f t="shared" si="17"/>
        <v>2</v>
      </c>
      <c r="H3780" s="13" t="s">
        <v>28</v>
      </c>
      <c r="I3780" s="13" t="str">
        <f>IFERROR(__xludf.DUMMYFUNCTION("REGEXREPLACE(H3780, "".*\s"", """")"),"человек")</f>
        <v>человек</v>
      </c>
      <c r="J3780" s="13" t="s">
        <v>29</v>
      </c>
      <c r="K3780" s="17" t="str">
        <f>IFERROR(__xludf.DUMMYFUNCTION("REGEXREPLACE(J3780, ""^[\d\s]+"", """")"),"значение показателя за год")</f>
        <v>значение показателя за год</v>
      </c>
      <c r="L3780" s="16">
        <f t="shared" si="18"/>
        <v>2</v>
      </c>
      <c r="M3780" s="13" t="s">
        <v>30</v>
      </c>
      <c r="N3780" s="13" t="str">
        <f>IFERROR(__xludf.DUMMYFUNCTION("REGEXEXTRACT(M3780, "" (.+)$"")"),"все население")</f>
        <v>все население</v>
      </c>
      <c r="O3780" s="23" t="s">
        <v>37</v>
      </c>
      <c r="P3780" s="23" t="s">
        <v>37</v>
      </c>
      <c r="Q3780" s="18">
        <v>37.0</v>
      </c>
      <c r="R3780" s="23" t="s">
        <v>37</v>
      </c>
      <c r="S3780" s="23" t="s">
        <v>37</v>
      </c>
      <c r="T3780" s="23" t="s">
        <v>37</v>
      </c>
      <c r="U3780" s="23" t="s">
        <v>37</v>
      </c>
      <c r="V3780" s="23" t="s">
        <v>37</v>
      </c>
      <c r="W3780" s="23" t="s">
        <v>37</v>
      </c>
      <c r="X3780" s="23" t="s">
        <v>37</v>
      </c>
      <c r="Y3780" s="23" t="s">
        <v>37</v>
      </c>
      <c r="Z3780" s="19">
        <f t="shared" si="6"/>
        <v>37</v>
      </c>
      <c r="AA3780" s="19" t="str">
        <f t="shared" si="19"/>
        <v/>
      </c>
      <c r="AB3780" s="19" t="str">
        <f t="shared" si="8"/>
        <v/>
      </c>
      <c r="AC3780" s="19">
        <f t="shared" si="20"/>
        <v>37</v>
      </c>
      <c r="AD3780" s="19">
        <f t="shared" si="21"/>
        <v>698.5</v>
      </c>
      <c r="AE3780" s="19" t="str">
        <f t="shared" si="22"/>
        <v>Нет моды</v>
      </c>
      <c r="AF3780" s="19">
        <f t="shared" si="23"/>
        <v>37</v>
      </c>
      <c r="AG3780" s="19">
        <f t="shared" si="24"/>
        <v>37</v>
      </c>
      <c r="AH3780" s="20" t="str">
        <f t="shared" si="14"/>
        <v/>
      </c>
      <c r="AI3780" s="24"/>
      <c r="AJ3780" s="24"/>
      <c r="AK3780" s="24"/>
      <c r="AL3780" s="22">
        <f t="shared" si="25"/>
        <v>2</v>
      </c>
    </row>
    <row r="3781" ht="12.75" customHeight="1">
      <c r="A3781" s="13" t="s">
        <v>217</v>
      </c>
      <c r="B3781" s="13" t="str">
        <f>IFERROR(__xludf.DUMMYFUNCTION("REGEXREPLACE(A3781,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1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1" s="3">
        <f t="shared" si="16"/>
        <v>2</v>
      </c>
      <c r="E3781" s="15" t="s">
        <v>36</v>
      </c>
      <c r="F3781" s="13" t="str">
        <f>IFERROR(__xludf.DUMMYFUNCTION("REGEXEXTRACT(E3781,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81" s="16">
        <f t="shared" si="17"/>
        <v>2</v>
      </c>
      <c r="H3781" s="13" t="s">
        <v>28</v>
      </c>
      <c r="I3781" s="13" t="str">
        <f>IFERROR(__xludf.DUMMYFUNCTION("REGEXREPLACE(H3781, "".*\s"", """")"),"человек")</f>
        <v>человек</v>
      </c>
      <c r="J3781" s="13" t="s">
        <v>29</v>
      </c>
      <c r="K3781" s="17" t="str">
        <f>IFERROR(__xludf.DUMMYFUNCTION("REGEXREPLACE(J3781, ""^[\d\s]+"", """")"),"значение показателя за год")</f>
        <v>значение показателя за год</v>
      </c>
      <c r="L3781" s="16">
        <f t="shared" si="18"/>
        <v>2</v>
      </c>
      <c r="M3781" s="13" t="s">
        <v>31</v>
      </c>
      <c r="N3781" s="13" t="str">
        <f>IFERROR(__xludf.DUMMYFUNCTION("REGEXEXTRACT(M3781, "" (.+)$"")"),"городское население")</f>
        <v>городское население</v>
      </c>
      <c r="O3781" s="23" t="s">
        <v>37</v>
      </c>
      <c r="P3781" s="23" t="s">
        <v>37</v>
      </c>
      <c r="Q3781" s="18">
        <v>22.0</v>
      </c>
      <c r="R3781" s="23" t="s">
        <v>37</v>
      </c>
      <c r="S3781" s="23" t="s">
        <v>37</v>
      </c>
      <c r="T3781" s="23" t="s">
        <v>37</v>
      </c>
      <c r="U3781" s="23" t="s">
        <v>37</v>
      </c>
      <c r="V3781" s="23" t="s">
        <v>37</v>
      </c>
      <c r="W3781" s="23" t="s">
        <v>37</v>
      </c>
      <c r="X3781" s="23" t="s">
        <v>37</v>
      </c>
      <c r="Y3781" s="23" t="s">
        <v>37</v>
      </c>
      <c r="Z3781" s="19" t="str">
        <f t="shared" si="6"/>
        <v/>
      </c>
      <c r="AA3781" s="19">
        <f t="shared" si="19"/>
        <v>22</v>
      </c>
      <c r="AB3781" s="19" t="str">
        <f t="shared" si="8"/>
        <v/>
      </c>
      <c r="AC3781" s="19">
        <f t="shared" si="20"/>
        <v>22</v>
      </c>
      <c r="AD3781" s="19">
        <f t="shared" si="21"/>
        <v>29.5</v>
      </c>
      <c r="AE3781" s="19" t="str">
        <f t="shared" si="22"/>
        <v>Нет моды</v>
      </c>
      <c r="AF3781" s="19">
        <f t="shared" si="23"/>
        <v>22</v>
      </c>
      <c r="AG3781" s="19">
        <f t="shared" si="24"/>
        <v>22</v>
      </c>
      <c r="AH3781" s="20" t="str">
        <f t="shared" si="14"/>
        <v/>
      </c>
      <c r="AI3781" s="24"/>
      <c r="AJ3781" s="24"/>
      <c r="AK3781" s="24"/>
      <c r="AL3781" s="22">
        <f t="shared" si="25"/>
        <v>2</v>
      </c>
    </row>
    <row r="3782" ht="12.75" customHeight="1">
      <c r="A3782" s="13" t="s">
        <v>217</v>
      </c>
      <c r="B3782" s="13" t="str">
        <f>IFERROR(__xludf.DUMMYFUNCTION("REGEXREPLACE(A3782,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2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2" s="3">
        <f t="shared" si="16"/>
        <v>2</v>
      </c>
      <c r="E3782" s="15" t="s">
        <v>36</v>
      </c>
      <c r="F3782" s="13" t="str">
        <f>IFERROR(__xludf.DUMMYFUNCTION("REGEXEXTRACT(E3782,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782" s="16">
        <f t="shared" si="17"/>
        <v>2</v>
      </c>
      <c r="H3782" s="13" t="s">
        <v>28</v>
      </c>
      <c r="I3782" s="13" t="str">
        <f>IFERROR(__xludf.DUMMYFUNCTION("REGEXREPLACE(H3782, "".*\s"", """")"),"человек")</f>
        <v>человек</v>
      </c>
      <c r="J3782" s="13" t="s">
        <v>29</v>
      </c>
      <c r="K3782" s="17" t="str">
        <f>IFERROR(__xludf.DUMMYFUNCTION("REGEXREPLACE(J3782, ""^[\d\s]+"", """")"),"значение показателя за год")</f>
        <v>значение показателя за год</v>
      </c>
      <c r="L3782" s="16">
        <f t="shared" si="18"/>
        <v>2</v>
      </c>
      <c r="M3782" s="13" t="s">
        <v>32</v>
      </c>
      <c r="N3782" s="13" t="str">
        <f>IFERROR(__xludf.DUMMYFUNCTION("REGEXEXTRACT(M3782, "" (.+)$"")"),"сельское население")</f>
        <v>сельское население</v>
      </c>
      <c r="O3782" s="23" t="s">
        <v>37</v>
      </c>
      <c r="P3782" s="23" t="s">
        <v>37</v>
      </c>
      <c r="Q3782" s="18">
        <v>15.0</v>
      </c>
      <c r="R3782" s="23" t="s">
        <v>37</v>
      </c>
      <c r="S3782" s="23" t="s">
        <v>37</v>
      </c>
      <c r="T3782" s="23" t="s">
        <v>37</v>
      </c>
      <c r="U3782" s="23" t="s">
        <v>37</v>
      </c>
      <c r="V3782" s="23" t="s">
        <v>37</v>
      </c>
      <c r="W3782" s="23" t="s">
        <v>37</v>
      </c>
      <c r="X3782" s="23" t="s">
        <v>37</v>
      </c>
      <c r="Y3782" s="23" t="s">
        <v>37</v>
      </c>
      <c r="Z3782" s="19" t="str">
        <f t="shared" si="6"/>
        <v/>
      </c>
      <c r="AA3782" s="19" t="str">
        <f t="shared" si="19"/>
        <v/>
      </c>
      <c r="AB3782" s="19">
        <f t="shared" si="8"/>
        <v>15</v>
      </c>
      <c r="AC3782" s="19">
        <f t="shared" si="20"/>
        <v>15</v>
      </c>
      <c r="AD3782" s="19">
        <f t="shared" si="21"/>
        <v>18.5</v>
      </c>
      <c r="AE3782" s="19" t="str">
        <f t="shared" si="22"/>
        <v>Нет моды</v>
      </c>
      <c r="AF3782" s="19">
        <f t="shared" si="23"/>
        <v>15</v>
      </c>
      <c r="AG3782" s="19">
        <f t="shared" si="24"/>
        <v>15</v>
      </c>
      <c r="AH3782" s="20" t="str">
        <f t="shared" si="14"/>
        <v>Город: 59%; Село: 41%</v>
      </c>
      <c r="AI3782" s="24"/>
      <c r="AJ3782" s="24"/>
      <c r="AK3782" s="24"/>
      <c r="AL3782" s="22">
        <f t="shared" si="25"/>
        <v>2</v>
      </c>
    </row>
    <row r="3783" ht="12.75" customHeight="1">
      <c r="A3783" s="13" t="s">
        <v>217</v>
      </c>
      <c r="B3783" s="13" t="str">
        <f>IFERROR(__xludf.DUMMYFUNCTION("REGEXREPLACE(A3783,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3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3" s="3">
        <f t="shared" si="16"/>
        <v>2</v>
      </c>
      <c r="E3783" s="15" t="s">
        <v>38</v>
      </c>
      <c r="F3783" s="13" t="str">
        <f>IFERROR(__xludf.DUMMYFUNCTION("REGEXEXTRACT(E3783, ""[А-Яа-я].*"")"),"все виды транспортных несчастных случаев")</f>
        <v>все виды транспортных несчастных случаев</v>
      </c>
      <c r="G3783" s="16">
        <f t="shared" si="17"/>
        <v>2</v>
      </c>
      <c r="H3783" s="13" t="s">
        <v>28</v>
      </c>
      <c r="I3783" s="13" t="str">
        <f>IFERROR(__xludf.DUMMYFUNCTION("REGEXREPLACE(H3783, "".*\s"", """")"),"человек")</f>
        <v>человек</v>
      </c>
      <c r="J3783" s="13" t="s">
        <v>29</v>
      </c>
      <c r="K3783" s="17" t="str">
        <f>IFERROR(__xludf.DUMMYFUNCTION("REGEXREPLACE(J3783, ""^[\d\s]+"", """")"),"значение показателя за год")</f>
        <v>значение показателя за год</v>
      </c>
      <c r="L3783" s="16">
        <f t="shared" si="18"/>
        <v>2</v>
      </c>
      <c r="M3783" s="13" t="s">
        <v>30</v>
      </c>
      <c r="N3783" s="13" t="str">
        <f>IFERROR(__xludf.DUMMYFUNCTION("REGEXEXTRACT(M3783, "" (.+)$"")"),"все население")</f>
        <v>все население</v>
      </c>
      <c r="O3783" s="18">
        <v>303.0</v>
      </c>
      <c r="P3783" s="18">
        <v>240.0</v>
      </c>
      <c r="Q3783" s="18">
        <v>205.0</v>
      </c>
      <c r="R3783" s="18">
        <v>232.0</v>
      </c>
      <c r="S3783" s="18">
        <v>211.0</v>
      </c>
      <c r="T3783" s="18">
        <v>177.0</v>
      </c>
      <c r="U3783" s="18">
        <v>173.0</v>
      </c>
      <c r="V3783" s="18">
        <v>184.0</v>
      </c>
      <c r="W3783" s="18">
        <v>186.0</v>
      </c>
      <c r="X3783" s="18">
        <v>165.0</v>
      </c>
      <c r="Y3783" s="18">
        <v>185.0</v>
      </c>
      <c r="Z3783" s="19">
        <f t="shared" si="6"/>
        <v>2261</v>
      </c>
      <c r="AA3783" s="19" t="str">
        <f t="shared" si="19"/>
        <v/>
      </c>
      <c r="AB3783" s="19" t="str">
        <f t="shared" si="8"/>
        <v/>
      </c>
      <c r="AC3783" s="19">
        <f t="shared" si="20"/>
        <v>205.5454545</v>
      </c>
      <c r="AD3783" s="19">
        <f t="shared" si="21"/>
        <v>185.5</v>
      </c>
      <c r="AE3783" s="19" t="str">
        <f t="shared" si="22"/>
        <v>Нет моды</v>
      </c>
      <c r="AF3783" s="19">
        <f t="shared" si="23"/>
        <v>165</v>
      </c>
      <c r="AG3783" s="19">
        <f t="shared" si="24"/>
        <v>303</v>
      </c>
      <c r="AH3783" s="20" t="str">
        <f t="shared" si="14"/>
        <v/>
      </c>
      <c r="AI3783" s="21"/>
      <c r="AJ3783" s="21"/>
      <c r="AK3783" s="21"/>
      <c r="AL3783" s="22">
        <f t="shared" si="25"/>
        <v>1</v>
      </c>
    </row>
    <row r="3784" ht="12.75" customHeight="1">
      <c r="A3784" s="13" t="s">
        <v>217</v>
      </c>
      <c r="B3784" s="13" t="str">
        <f>IFERROR(__xludf.DUMMYFUNCTION("REGEXREPLACE(A3784,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4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4" s="3">
        <f t="shared" si="16"/>
        <v>2</v>
      </c>
      <c r="E3784" s="15" t="s">
        <v>38</v>
      </c>
      <c r="F3784" s="13" t="str">
        <f>IFERROR(__xludf.DUMMYFUNCTION("REGEXEXTRACT(E3784, ""[А-Яа-я].*"")"),"все виды транспортных несчастных случаев")</f>
        <v>все виды транспортных несчастных случаев</v>
      </c>
      <c r="G3784" s="16">
        <f t="shared" si="17"/>
        <v>2</v>
      </c>
      <c r="H3784" s="13" t="s">
        <v>28</v>
      </c>
      <c r="I3784" s="13" t="str">
        <f>IFERROR(__xludf.DUMMYFUNCTION("REGEXREPLACE(H3784, "".*\s"", """")"),"человек")</f>
        <v>человек</v>
      </c>
      <c r="J3784" s="13" t="s">
        <v>29</v>
      </c>
      <c r="K3784" s="17" t="str">
        <f>IFERROR(__xludf.DUMMYFUNCTION("REGEXREPLACE(J3784, ""^[\d\s]+"", """")"),"значение показателя за год")</f>
        <v>значение показателя за год</v>
      </c>
      <c r="L3784" s="16">
        <f t="shared" si="18"/>
        <v>2</v>
      </c>
      <c r="M3784" s="13" t="s">
        <v>31</v>
      </c>
      <c r="N3784" s="13" t="str">
        <f>IFERROR(__xludf.DUMMYFUNCTION("REGEXEXTRACT(M3784, "" (.+)$"")"),"городское население")</f>
        <v>городское население</v>
      </c>
      <c r="O3784" s="18">
        <v>145.0</v>
      </c>
      <c r="P3784" s="18">
        <v>128.0</v>
      </c>
      <c r="Q3784" s="18">
        <v>93.0</v>
      </c>
      <c r="R3784" s="18">
        <v>121.0</v>
      </c>
      <c r="S3784" s="18">
        <v>100.0</v>
      </c>
      <c r="T3784" s="18">
        <v>84.0</v>
      </c>
      <c r="U3784" s="18">
        <v>91.0</v>
      </c>
      <c r="V3784" s="18">
        <v>100.0</v>
      </c>
      <c r="W3784" s="18">
        <v>105.0</v>
      </c>
      <c r="X3784" s="18">
        <v>94.0</v>
      </c>
      <c r="Y3784" s="18">
        <v>110.0</v>
      </c>
      <c r="Z3784" s="19" t="str">
        <f t="shared" si="6"/>
        <v/>
      </c>
      <c r="AA3784" s="19">
        <f t="shared" si="19"/>
        <v>1171</v>
      </c>
      <c r="AB3784" s="19" t="str">
        <f t="shared" si="8"/>
        <v/>
      </c>
      <c r="AC3784" s="19">
        <f t="shared" si="20"/>
        <v>106.4545455</v>
      </c>
      <c r="AD3784" s="19">
        <f t="shared" si="21"/>
        <v>155</v>
      </c>
      <c r="AE3784" s="19" t="str">
        <f t="shared" si="22"/>
        <v>Нет моды</v>
      </c>
      <c r="AF3784" s="19">
        <f t="shared" si="23"/>
        <v>84</v>
      </c>
      <c r="AG3784" s="19">
        <f t="shared" si="24"/>
        <v>145</v>
      </c>
      <c r="AH3784" s="20" t="str">
        <f t="shared" si="14"/>
        <v/>
      </c>
      <c r="AI3784" s="21"/>
      <c r="AJ3784" s="21"/>
      <c r="AK3784" s="21"/>
      <c r="AL3784" s="22">
        <f t="shared" si="25"/>
        <v>1</v>
      </c>
    </row>
    <row r="3785" ht="12.75" customHeight="1">
      <c r="A3785" s="13" t="s">
        <v>217</v>
      </c>
      <c r="B3785" s="13" t="str">
        <f>IFERROR(__xludf.DUMMYFUNCTION("REGEXREPLACE(A3785,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5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5" s="3">
        <f t="shared" si="16"/>
        <v>2</v>
      </c>
      <c r="E3785" s="15" t="s">
        <v>38</v>
      </c>
      <c r="F3785" s="13" t="str">
        <f>IFERROR(__xludf.DUMMYFUNCTION("REGEXEXTRACT(E3785, ""[А-Яа-я].*"")"),"все виды транспортных несчастных случаев")</f>
        <v>все виды транспортных несчастных случаев</v>
      </c>
      <c r="G3785" s="16">
        <f t="shared" si="17"/>
        <v>2</v>
      </c>
      <c r="H3785" s="13" t="s">
        <v>28</v>
      </c>
      <c r="I3785" s="13" t="str">
        <f>IFERROR(__xludf.DUMMYFUNCTION("REGEXREPLACE(H3785, "".*\s"", """")"),"человек")</f>
        <v>человек</v>
      </c>
      <c r="J3785" s="13" t="s">
        <v>29</v>
      </c>
      <c r="K3785" s="17" t="str">
        <f>IFERROR(__xludf.DUMMYFUNCTION("REGEXREPLACE(J3785, ""^[\d\s]+"", """")"),"значение показателя за год")</f>
        <v>значение показателя за год</v>
      </c>
      <c r="L3785" s="16">
        <f t="shared" si="18"/>
        <v>2</v>
      </c>
      <c r="M3785" s="13" t="s">
        <v>32</v>
      </c>
      <c r="N3785" s="13" t="str">
        <f>IFERROR(__xludf.DUMMYFUNCTION("REGEXEXTRACT(M3785, "" (.+)$"")"),"сельское население")</f>
        <v>сельское население</v>
      </c>
      <c r="O3785" s="18">
        <v>158.0</v>
      </c>
      <c r="P3785" s="18">
        <v>112.0</v>
      </c>
      <c r="Q3785" s="18">
        <v>112.0</v>
      </c>
      <c r="R3785" s="18">
        <v>111.0</v>
      </c>
      <c r="S3785" s="18">
        <v>111.0</v>
      </c>
      <c r="T3785" s="18">
        <v>93.0</v>
      </c>
      <c r="U3785" s="18">
        <v>82.0</v>
      </c>
      <c r="V3785" s="18">
        <v>84.0</v>
      </c>
      <c r="W3785" s="18">
        <v>81.0</v>
      </c>
      <c r="X3785" s="18">
        <v>71.0</v>
      </c>
      <c r="Y3785" s="18">
        <v>75.0</v>
      </c>
      <c r="Z3785" s="19" t="str">
        <f t="shared" si="6"/>
        <v/>
      </c>
      <c r="AA3785" s="19" t="str">
        <f t="shared" si="19"/>
        <v/>
      </c>
      <c r="AB3785" s="19">
        <f t="shared" si="8"/>
        <v>1090</v>
      </c>
      <c r="AC3785" s="19">
        <f t="shared" si="20"/>
        <v>99.09090909</v>
      </c>
      <c r="AD3785" s="19">
        <f t="shared" si="21"/>
        <v>100</v>
      </c>
      <c r="AE3785" s="19" t="str">
        <f t="shared" si="22"/>
        <v>Нет моды</v>
      </c>
      <c r="AF3785" s="19">
        <f t="shared" si="23"/>
        <v>71</v>
      </c>
      <c r="AG3785" s="19">
        <f t="shared" si="24"/>
        <v>158</v>
      </c>
      <c r="AH3785" s="20" t="str">
        <f t="shared" si="14"/>
        <v>Город: 52%; Село: 48%</v>
      </c>
      <c r="AI3785" s="21"/>
      <c r="AJ3785" s="21"/>
      <c r="AK3785" s="21"/>
      <c r="AL3785" s="22">
        <f t="shared" si="25"/>
        <v>1</v>
      </c>
    </row>
    <row r="3786" ht="12.75" customHeight="1">
      <c r="A3786" s="13" t="s">
        <v>217</v>
      </c>
      <c r="B3786" s="13" t="str">
        <f>IFERROR(__xludf.DUMMYFUNCTION("REGEXREPLACE(A3786,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6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6" s="3">
        <f t="shared" si="16"/>
        <v>2</v>
      </c>
      <c r="E3786" s="15" t="s">
        <v>39</v>
      </c>
      <c r="F3786" s="13" t="str">
        <f>IFERROR(__xludf.DUMMYFUNCTION("REGEXEXTRACT(E3786, ""[А-Яа-я].*"")"),"Всего умерших")</f>
        <v>Всего умерших</v>
      </c>
      <c r="G3786" s="16">
        <f t="shared" si="17"/>
        <v>2</v>
      </c>
      <c r="H3786" s="13" t="s">
        <v>28</v>
      </c>
      <c r="I3786" s="13" t="str">
        <f>IFERROR(__xludf.DUMMYFUNCTION("REGEXREPLACE(H3786, "".*\s"", """")"),"человек")</f>
        <v>человек</v>
      </c>
      <c r="J3786" s="13" t="s">
        <v>29</v>
      </c>
      <c r="K3786" s="17" t="str">
        <f>IFERROR(__xludf.DUMMYFUNCTION("REGEXREPLACE(J3786, ""^[\d\s]+"", """")"),"значение показателя за год")</f>
        <v>значение показателя за год</v>
      </c>
      <c r="L3786" s="16">
        <f t="shared" si="18"/>
        <v>2</v>
      </c>
      <c r="M3786" s="13" t="s">
        <v>30</v>
      </c>
      <c r="N3786" s="13" t="str">
        <f>IFERROR(__xludf.DUMMYFUNCTION("REGEXEXTRACT(M3786, "" (.+)$"")"),"все население")</f>
        <v>все население</v>
      </c>
      <c r="O3786" s="18">
        <v>16122.0</v>
      </c>
      <c r="P3786" s="18">
        <v>16465.0</v>
      </c>
      <c r="Q3786" s="18">
        <v>16651.0</v>
      </c>
      <c r="R3786" s="18">
        <v>16735.0</v>
      </c>
      <c r="S3786" s="18">
        <v>16020.0</v>
      </c>
      <c r="T3786" s="18">
        <v>16484.0</v>
      </c>
      <c r="U3786" s="18">
        <v>16120.0</v>
      </c>
      <c r="V3786" s="18">
        <v>18812.0</v>
      </c>
      <c r="W3786" s="18">
        <v>21523.0</v>
      </c>
      <c r="X3786" s="18">
        <v>17129.0</v>
      </c>
      <c r="Y3786" s="18">
        <v>15965.0</v>
      </c>
      <c r="Z3786" s="19">
        <f t="shared" si="6"/>
        <v>188026</v>
      </c>
      <c r="AA3786" s="19" t="str">
        <f t="shared" si="19"/>
        <v/>
      </c>
      <c r="AB3786" s="19" t="str">
        <f t="shared" si="8"/>
        <v/>
      </c>
      <c r="AC3786" s="19">
        <f t="shared" si="20"/>
        <v>17093.27273</v>
      </c>
      <c r="AD3786" s="19">
        <f t="shared" si="21"/>
        <v>8061.5</v>
      </c>
      <c r="AE3786" s="19" t="str">
        <f t="shared" si="22"/>
        <v>Нет моды</v>
      </c>
      <c r="AF3786" s="19">
        <f t="shared" si="23"/>
        <v>15965</v>
      </c>
      <c r="AG3786" s="19">
        <f t="shared" si="24"/>
        <v>21523</v>
      </c>
      <c r="AH3786" s="20" t="str">
        <f t="shared" si="14"/>
        <v/>
      </c>
      <c r="AI3786" s="21"/>
      <c r="AJ3786" s="21"/>
      <c r="AK3786" s="21"/>
      <c r="AL3786" s="22">
        <f t="shared" si="25"/>
        <v>1</v>
      </c>
    </row>
    <row r="3787" ht="12.75" customHeight="1">
      <c r="A3787" s="13" t="s">
        <v>217</v>
      </c>
      <c r="B3787" s="13" t="str">
        <f>IFERROR(__xludf.DUMMYFUNCTION("REGEXREPLACE(A3787,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7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7" s="3">
        <f t="shared" si="16"/>
        <v>2</v>
      </c>
      <c r="E3787" s="15" t="s">
        <v>39</v>
      </c>
      <c r="F3787" s="13" t="str">
        <f>IFERROR(__xludf.DUMMYFUNCTION("REGEXEXTRACT(E3787, ""[А-Яа-я].*"")"),"Всего умерших")</f>
        <v>Всего умерших</v>
      </c>
      <c r="G3787" s="16">
        <f t="shared" si="17"/>
        <v>2</v>
      </c>
      <c r="H3787" s="13" t="s">
        <v>28</v>
      </c>
      <c r="I3787" s="13" t="str">
        <f>IFERROR(__xludf.DUMMYFUNCTION("REGEXREPLACE(H3787, "".*\s"", """")"),"человек")</f>
        <v>человек</v>
      </c>
      <c r="J3787" s="13" t="s">
        <v>29</v>
      </c>
      <c r="K3787" s="17" t="str">
        <f>IFERROR(__xludf.DUMMYFUNCTION("REGEXREPLACE(J3787, ""^[\d\s]+"", """")"),"значение показателя за год")</f>
        <v>значение показателя за год</v>
      </c>
      <c r="L3787" s="16">
        <f t="shared" si="18"/>
        <v>2</v>
      </c>
      <c r="M3787" s="13" t="s">
        <v>31</v>
      </c>
      <c r="N3787" s="13" t="str">
        <f>IFERROR(__xludf.DUMMYFUNCTION("REGEXEXTRACT(M3787, "" (.+)$"")"),"городское население")</f>
        <v>городское население</v>
      </c>
      <c r="O3787" s="18">
        <v>8575.0</v>
      </c>
      <c r="P3787" s="18">
        <v>9196.0</v>
      </c>
      <c r="Q3787" s="18">
        <v>9419.0</v>
      </c>
      <c r="R3787" s="18">
        <v>9490.0</v>
      </c>
      <c r="S3787" s="18">
        <v>9152.0</v>
      </c>
      <c r="T3787" s="18">
        <v>9571.0</v>
      </c>
      <c r="U3787" s="18">
        <v>9485.0</v>
      </c>
      <c r="V3787" s="18">
        <v>11256.0</v>
      </c>
      <c r="W3787" s="18">
        <v>13101.0</v>
      </c>
      <c r="X3787" s="18">
        <v>10290.0</v>
      </c>
      <c r="Y3787" s="18">
        <v>9594.0</v>
      </c>
      <c r="Z3787" s="19" t="str">
        <f t="shared" si="6"/>
        <v/>
      </c>
      <c r="AA3787" s="19">
        <f t="shared" si="19"/>
        <v>109129</v>
      </c>
      <c r="AB3787" s="19" t="str">
        <f t="shared" si="8"/>
        <v/>
      </c>
      <c r="AC3787" s="19">
        <f t="shared" si="20"/>
        <v>9920.818182</v>
      </c>
      <c r="AD3787" s="19">
        <f t="shared" si="21"/>
        <v>14533</v>
      </c>
      <c r="AE3787" s="19" t="str">
        <f t="shared" si="22"/>
        <v>Нет моды</v>
      </c>
      <c r="AF3787" s="19">
        <f t="shared" si="23"/>
        <v>8575</v>
      </c>
      <c r="AG3787" s="19">
        <f t="shared" si="24"/>
        <v>13101</v>
      </c>
      <c r="AH3787" s="20" t="str">
        <f t="shared" si="14"/>
        <v/>
      </c>
      <c r="AI3787" s="21"/>
      <c r="AJ3787" s="21"/>
      <c r="AK3787" s="21"/>
      <c r="AL3787" s="22">
        <f t="shared" si="25"/>
        <v>1</v>
      </c>
    </row>
    <row r="3788" ht="12.75" customHeight="1">
      <c r="A3788" s="13" t="s">
        <v>217</v>
      </c>
      <c r="B3788" s="13" t="str">
        <f>IFERROR(__xludf.DUMMYFUNCTION("REGEXREPLACE(A3788,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8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8" s="3">
        <f t="shared" si="16"/>
        <v>2</v>
      </c>
      <c r="E3788" s="15" t="s">
        <v>39</v>
      </c>
      <c r="F3788" s="13" t="str">
        <f>IFERROR(__xludf.DUMMYFUNCTION("REGEXEXTRACT(E3788, ""[А-Яа-я].*"")"),"Всего умерших")</f>
        <v>Всего умерших</v>
      </c>
      <c r="G3788" s="16">
        <f t="shared" si="17"/>
        <v>2</v>
      </c>
      <c r="H3788" s="13" t="s">
        <v>28</v>
      </c>
      <c r="I3788" s="13" t="str">
        <f>IFERROR(__xludf.DUMMYFUNCTION("REGEXREPLACE(H3788, "".*\s"", """")"),"человек")</f>
        <v>человек</v>
      </c>
      <c r="J3788" s="13" t="s">
        <v>29</v>
      </c>
      <c r="K3788" s="17" t="str">
        <f>IFERROR(__xludf.DUMMYFUNCTION("REGEXREPLACE(J3788, ""^[\d\s]+"", """")"),"значение показателя за год")</f>
        <v>значение показателя за год</v>
      </c>
      <c r="L3788" s="16">
        <f t="shared" si="18"/>
        <v>2</v>
      </c>
      <c r="M3788" s="13" t="s">
        <v>32</v>
      </c>
      <c r="N3788" s="13" t="str">
        <f>IFERROR(__xludf.DUMMYFUNCTION("REGEXEXTRACT(M3788, "" (.+)$"")"),"сельское население")</f>
        <v>сельское население</v>
      </c>
      <c r="O3788" s="18">
        <v>7547.0</v>
      </c>
      <c r="P3788" s="18">
        <v>7269.0</v>
      </c>
      <c r="Q3788" s="18">
        <v>7232.0</v>
      </c>
      <c r="R3788" s="18">
        <v>7245.0</v>
      </c>
      <c r="S3788" s="18">
        <v>6868.0</v>
      </c>
      <c r="T3788" s="18">
        <v>6913.0</v>
      </c>
      <c r="U3788" s="18">
        <v>6635.0</v>
      </c>
      <c r="V3788" s="18">
        <v>7556.0</v>
      </c>
      <c r="W3788" s="18">
        <v>8422.0</v>
      </c>
      <c r="X3788" s="18">
        <v>6839.0</v>
      </c>
      <c r="Y3788" s="18">
        <v>6371.0</v>
      </c>
      <c r="Z3788" s="19" t="str">
        <f t="shared" si="6"/>
        <v/>
      </c>
      <c r="AA3788" s="19" t="str">
        <f t="shared" si="19"/>
        <v/>
      </c>
      <c r="AB3788" s="19">
        <f t="shared" si="8"/>
        <v>78897</v>
      </c>
      <c r="AC3788" s="19">
        <f t="shared" si="20"/>
        <v>7172.454545</v>
      </c>
      <c r="AD3788" s="19">
        <f t="shared" si="21"/>
        <v>8498.5</v>
      </c>
      <c r="AE3788" s="19" t="str">
        <f t="shared" si="22"/>
        <v>Нет моды</v>
      </c>
      <c r="AF3788" s="19">
        <f t="shared" si="23"/>
        <v>6371</v>
      </c>
      <c r="AG3788" s="19">
        <f t="shared" si="24"/>
        <v>8422</v>
      </c>
      <c r="AH3788" s="20" t="str">
        <f t="shared" si="14"/>
        <v>Город: 58%; Село: 42%</v>
      </c>
      <c r="AI3788" s="21"/>
      <c r="AJ3788" s="21"/>
      <c r="AK3788" s="21"/>
      <c r="AL3788" s="22">
        <f t="shared" si="25"/>
        <v>1</v>
      </c>
    </row>
    <row r="3789" ht="12.75" customHeight="1">
      <c r="A3789" s="13" t="s">
        <v>217</v>
      </c>
      <c r="B3789" s="13" t="str">
        <f>IFERROR(__xludf.DUMMYFUNCTION("REGEXREPLACE(A3789,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89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89" s="3">
        <f t="shared" si="16"/>
        <v>2</v>
      </c>
      <c r="E3789" s="15" t="s">
        <v>40</v>
      </c>
      <c r="F3789" s="13" t="str">
        <f>IFERROR(__xludf.DUMMYFUNCTION("REGEXEXTRACT(E3789, ""[А-Яа-я].*"")"),"Злокачественные новообразования")</f>
        <v>Злокачественные новообразования</v>
      </c>
      <c r="G3789" s="16">
        <f t="shared" si="17"/>
        <v>2</v>
      </c>
      <c r="H3789" s="13" t="s">
        <v>28</v>
      </c>
      <c r="I3789" s="13" t="str">
        <f>IFERROR(__xludf.DUMMYFUNCTION("REGEXREPLACE(H3789, "".*\s"", """")"),"человек")</f>
        <v>человек</v>
      </c>
      <c r="J3789" s="13" t="s">
        <v>29</v>
      </c>
      <c r="K3789" s="17" t="str">
        <f>IFERROR(__xludf.DUMMYFUNCTION("REGEXREPLACE(J3789, ""^[\d\s]+"", """")"),"значение показателя за год")</f>
        <v>значение показателя за год</v>
      </c>
      <c r="L3789" s="16">
        <f t="shared" si="18"/>
        <v>2</v>
      </c>
      <c r="M3789" s="13" t="s">
        <v>30</v>
      </c>
      <c r="N3789" s="13" t="str">
        <f>IFERROR(__xludf.DUMMYFUNCTION("REGEXEXTRACT(M3789, "" (.+)$"")"),"все население")</f>
        <v>все население</v>
      </c>
      <c r="O3789" s="23" t="s">
        <v>37</v>
      </c>
      <c r="P3789" s="18">
        <v>1907.0</v>
      </c>
      <c r="Q3789" s="18">
        <v>2034.0</v>
      </c>
      <c r="R3789" s="18">
        <v>1978.0</v>
      </c>
      <c r="S3789" s="18">
        <v>2049.0</v>
      </c>
      <c r="T3789" s="18">
        <v>2167.0</v>
      </c>
      <c r="U3789" s="18">
        <v>2158.0</v>
      </c>
      <c r="V3789" s="18">
        <v>2198.0</v>
      </c>
      <c r="W3789" s="18">
        <v>2221.0</v>
      </c>
      <c r="X3789" s="18">
        <v>2370.0</v>
      </c>
      <c r="Y3789" s="18">
        <v>2273.0</v>
      </c>
      <c r="Z3789" s="19">
        <f t="shared" si="6"/>
        <v>21355</v>
      </c>
      <c r="AA3789" s="19" t="str">
        <f t="shared" si="19"/>
        <v/>
      </c>
      <c r="AB3789" s="19" t="str">
        <f t="shared" si="8"/>
        <v/>
      </c>
      <c r="AC3789" s="19">
        <f t="shared" si="20"/>
        <v>2135.5</v>
      </c>
      <c r="AD3789" s="19">
        <f t="shared" si="21"/>
        <v>6371</v>
      </c>
      <c r="AE3789" s="19" t="str">
        <f t="shared" si="22"/>
        <v>Нет моды</v>
      </c>
      <c r="AF3789" s="19">
        <f t="shared" si="23"/>
        <v>1907</v>
      </c>
      <c r="AG3789" s="19">
        <f t="shared" si="24"/>
        <v>2370</v>
      </c>
      <c r="AH3789" s="20" t="str">
        <f t="shared" si="14"/>
        <v/>
      </c>
      <c r="AI3789" s="21"/>
      <c r="AJ3789" s="21"/>
      <c r="AK3789" s="21"/>
      <c r="AL3789" s="22">
        <f t="shared" si="25"/>
        <v>2</v>
      </c>
    </row>
    <row r="3790" ht="12.75" customHeight="1">
      <c r="A3790" s="13" t="s">
        <v>217</v>
      </c>
      <c r="B3790" s="13" t="str">
        <f>IFERROR(__xludf.DUMMYFUNCTION("REGEXREPLACE(A3790,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0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0" s="3">
        <f t="shared" si="16"/>
        <v>2</v>
      </c>
      <c r="E3790" s="15" t="s">
        <v>40</v>
      </c>
      <c r="F3790" s="13" t="str">
        <f>IFERROR(__xludf.DUMMYFUNCTION("REGEXEXTRACT(E3790, ""[А-Яа-я].*"")"),"Злокачественные новообразования")</f>
        <v>Злокачественные новообразования</v>
      </c>
      <c r="G3790" s="16">
        <f t="shared" si="17"/>
        <v>2</v>
      </c>
      <c r="H3790" s="13" t="s">
        <v>28</v>
      </c>
      <c r="I3790" s="13" t="str">
        <f>IFERROR(__xludf.DUMMYFUNCTION("REGEXREPLACE(H3790, "".*\s"", """")"),"человек")</f>
        <v>человек</v>
      </c>
      <c r="J3790" s="13" t="s">
        <v>29</v>
      </c>
      <c r="K3790" s="17" t="str">
        <f>IFERROR(__xludf.DUMMYFUNCTION("REGEXREPLACE(J3790, ""^[\d\s]+"", """")"),"значение показателя за год")</f>
        <v>значение показателя за год</v>
      </c>
      <c r="L3790" s="16">
        <f t="shared" si="18"/>
        <v>2</v>
      </c>
      <c r="M3790" s="13" t="s">
        <v>31</v>
      </c>
      <c r="N3790" s="13" t="str">
        <f>IFERROR(__xludf.DUMMYFUNCTION("REGEXEXTRACT(M3790, "" (.+)$"")"),"городское население")</f>
        <v>городское население</v>
      </c>
      <c r="O3790" s="23" t="s">
        <v>37</v>
      </c>
      <c r="P3790" s="18">
        <v>1199.0</v>
      </c>
      <c r="Q3790" s="18">
        <v>1256.0</v>
      </c>
      <c r="R3790" s="18">
        <v>1306.0</v>
      </c>
      <c r="S3790" s="18">
        <v>1359.0</v>
      </c>
      <c r="T3790" s="18">
        <v>1433.0</v>
      </c>
      <c r="U3790" s="18">
        <v>1450.0</v>
      </c>
      <c r="V3790" s="18">
        <v>1403.0</v>
      </c>
      <c r="W3790" s="18">
        <v>1416.0</v>
      </c>
      <c r="X3790" s="18">
        <v>1577.0</v>
      </c>
      <c r="Y3790" s="18">
        <v>1554.0</v>
      </c>
      <c r="Z3790" s="19" t="str">
        <f t="shared" si="6"/>
        <v/>
      </c>
      <c r="AA3790" s="19">
        <f t="shared" si="19"/>
        <v>13953</v>
      </c>
      <c r="AB3790" s="19" t="str">
        <f t="shared" si="8"/>
        <v/>
      </c>
      <c r="AC3790" s="19">
        <f t="shared" si="20"/>
        <v>1395.3</v>
      </c>
      <c r="AD3790" s="19">
        <f t="shared" si="21"/>
        <v>1742</v>
      </c>
      <c r="AE3790" s="19" t="str">
        <f t="shared" si="22"/>
        <v>Нет моды</v>
      </c>
      <c r="AF3790" s="19">
        <f t="shared" si="23"/>
        <v>1199</v>
      </c>
      <c r="AG3790" s="19">
        <f t="shared" si="24"/>
        <v>1577</v>
      </c>
      <c r="AH3790" s="20" t="str">
        <f t="shared" si="14"/>
        <v/>
      </c>
      <c r="AI3790" s="21"/>
      <c r="AJ3790" s="21"/>
      <c r="AK3790" s="21"/>
      <c r="AL3790" s="22">
        <f t="shared" si="25"/>
        <v>2</v>
      </c>
    </row>
    <row r="3791" ht="12.75" customHeight="1">
      <c r="A3791" s="13" t="s">
        <v>217</v>
      </c>
      <c r="B3791" s="13" t="str">
        <f>IFERROR(__xludf.DUMMYFUNCTION("REGEXREPLACE(A3791,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1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1" s="3">
        <f t="shared" si="16"/>
        <v>2</v>
      </c>
      <c r="E3791" s="15" t="s">
        <v>40</v>
      </c>
      <c r="F3791" s="13" t="str">
        <f>IFERROR(__xludf.DUMMYFUNCTION("REGEXEXTRACT(E3791, ""[А-Яа-я].*"")"),"Злокачественные новообразования")</f>
        <v>Злокачественные новообразования</v>
      </c>
      <c r="G3791" s="16">
        <f t="shared" si="17"/>
        <v>2</v>
      </c>
      <c r="H3791" s="13" t="s">
        <v>28</v>
      </c>
      <c r="I3791" s="13" t="str">
        <f>IFERROR(__xludf.DUMMYFUNCTION("REGEXREPLACE(H3791, "".*\s"", """")"),"человек")</f>
        <v>человек</v>
      </c>
      <c r="J3791" s="13" t="s">
        <v>29</v>
      </c>
      <c r="K3791" s="17" t="str">
        <f>IFERROR(__xludf.DUMMYFUNCTION("REGEXREPLACE(J3791, ""^[\d\s]+"", """")"),"значение показателя за год")</f>
        <v>значение показателя за год</v>
      </c>
      <c r="L3791" s="16">
        <f t="shared" si="18"/>
        <v>2</v>
      </c>
      <c r="M3791" s="13" t="s">
        <v>32</v>
      </c>
      <c r="N3791" s="13" t="str">
        <f>IFERROR(__xludf.DUMMYFUNCTION("REGEXEXTRACT(M3791, "" (.+)$"")"),"сельское население")</f>
        <v>сельское население</v>
      </c>
      <c r="O3791" s="23" t="s">
        <v>37</v>
      </c>
      <c r="P3791" s="18">
        <v>708.0</v>
      </c>
      <c r="Q3791" s="18">
        <v>778.0</v>
      </c>
      <c r="R3791" s="18">
        <v>672.0</v>
      </c>
      <c r="S3791" s="18">
        <v>690.0</v>
      </c>
      <c r="T3791" s="18">
        <v>734.0</v>
      </c>
      <c r="U3791" s="18">
        <v>708.0</v>
      </c>
      <c r="V3791" s="18">
        <v>795.0</v>
      </c>
      <c r="W3791" s="18">
        <v>805.0</v>
      </c>
      <c r="X3791" s="18">
        <v>793.0</v>
      </c>
      <c r="Y3791" s="18">
        <v>719.0</v>
      </c>
      <c r="Z3791" s="19" t="str">
        <f t="shared" si="6"/>
        <v/>
      </c>
      <c r="AA3791" s="19" t="str">
        <f t="shared" si="19"/>
        <v/>
      </c>
      <c r="AB3791" s="19">
        <f t="shared" si="8"/>
        <v>7402</v>
      </c>
      <c r="AC3791" s="19">
        <f t="shared" si="20"/>
        <v>740.2</v>
      </c>
      <c r="AD3791" s="19">
        <f t="shared" si="21"/>
        <v>1002</v>
      </c>
      <c r="AE3791" s="19" t="str">
        <f t="shared" si="22"/>
        <v>Нет моды</v>
      </c>
      <c r="AF3791" s="19">
        <f t="shared" si="23"/>
        <v>672</v>
      </c>
      <c r="AG3791" s="19">
        <f t="shared" si="24"/>
        <v>805</v>
      </c>
      <c r="AH3791" s="20" t="str">
        <f t="shared" si="14"/>
        <v>Город: 65%; Село: 35%</v>
      </c>
      <c r="AI3791" s="21"/>
      <c r="AJ3791" s="21"/>
      <c r="AK3791" s="21"/>
      <c r="AL3791" s="22">
        <f t="shared" si="25"/>
        <v>2</v>
      </c>
    </row>
    <row r="3792" ht="12.75" customHeight="1">
      <c r="A3792" s="13" t="s">
        <v>217</v>
      </c>
      <c r="B3792" s="13" t="str">
        <f>IFERROR(__xludf.DUMMYFUNCTION("REGEXREPLACE(A3792,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2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2" s="3">
        <f t="shared" si="16"/>
        <v>2</v>
      </c>
      <c r="E3792" s="15" t="s">
        <v>41</v>
      </c>
      <c r="F3792" s="13" t="str">
        <f>IFERROR(__xludf.DUMMYFUNCTION("REGEXEXTRACT(E3792, ""[А-Яа-я].*"")"),"Инфекционные и паразитарные болезни")</f>
        <v>Инфекционные и паразитарные болезни</v>
      </c>
      <c r="G3792" s="16">
        <f t="shared" si="17"/>
        <v>2</v>
      </c>
      <c r="H3792" s="13" t="s">
        <v>28</v>
      </c>
      <c r="I3792" s="13" t="str">
        <f>IFERROR(__xludf.DUMMYFUNCTION("REGEXREPLACE(H3792, "".*\s"", """")"),"человек")</f>
        <v>человек</v>
      </c>
      <c r="J3792" s="13" t="s">
        <v>29</v>
      </c>
      <c r="K3792" s="17" t="str">
        <f>IFERROR(__xludf.DUMMYFUNCTION("REGEXREPLACE(J3792, ""^[\d\s]+"", """")"),"значение показателя за год")</f>
        <v>значение показателя за год</v>
      </c>
      <c r="L3792" s="16">
        <f t="shared" si="18"/>
        <v>2</v>
      </c>
      <c r="M3792" s="13" t="s">
        <v>30</v>
      </c>
      <c r="N3792" s="13" t="str">
        <f>IFERROR(__xludf.DUMMYFUNCTION("REGEXEXTRACT(M3792, "" (.+)$"")"),"все население")</f>
        <v>все население</v>
      </c>
      <c r="O3792" s="18">
        <v>583.0</v>
      </c>
      <c r="P3792" s="18">
        <v>627.0</v>
      </c>
      <c r="Q3792" s="18">
        <v>679.0</v>
      </c>
      <c r="R3792" s="18">
        <v>671.0</v>
      </c>
      <c r="S3792" s="18">
        <v>767.0</v>
      </c>
      <c r="T3792" s="18">
        <v>708.0</v>
      </c>
      <c r="U3792" s="18">
        <v>686.0</v>
      </c>
      <c r="V3792" s="18">
        <v>609.0</v>
      </c>
      <c r="W3792" s="18">
        <v>443.0</v>
      </c>
      <c r="X3792" s="18">
        <v>440.0</v>
      </c>
      <c r="Y3792" s="18">
        <v>382.0</v>
      </c>
      <c r="Z3792" s="19">
        <f t="shared" si="6"/>
        <v>6595</v>
      </c>
      <c r="AA3792" s="19" t="str">
        <f t="shared" si="19"/>
        <v/>
      </c>
      <c r="AB3792" s="19" t="str">
        <f t="shared" si="8"/>
        <v/>
      </c>
      <c r="AC3792" s="19">
        <f t="shared" si="20"/>
        <v>599.5454545</v>
      </c>
      <c r="AD3792" s="19">
        <f t="shared" si="21"/>
        <v>690</v>
      </c>
      <c r="AE3792" s="19" t="str">
        <f t="shared" si="22"/>
        <v>Нет моды</v>
      </c>
      <c r="AF3792" s="19">
        <f t="shared" si="23"/>
        <v>382</v>
      </c>
      <c r="AG3792" s="19">
        <f t="shared" si="24"/>
        <v>767</v>
      </c>
      <c r="AH3792" s="20" t="str">
        <f t="shared" si="14"/>
        <v/>
      </c>
      <c r="AI3792" s="21"/>
      <c r="AJ3792" s="21"/>
      <c r="AK3792" s="21"/>
      <c r="AL3792" s="22">
        <f t="shared" si="25"/>
        <v>1</v>
      </c>
    </row>
    <row r="3793" ht="12.75" customHeight="1">
      <c r="A3793" s="13" t="s">
        <v>217</v>
      </c>
      <c r="B3793" s="13" t="str">
        <f>IFERROR(__xludf.DUMMYFUNCTION("REGEXREPLACE(A3793,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3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3" s="3">
        <f t="shared" si="16"/>
        <v>2</v>
      </c>
      <c r="E3793" s="15" t="s">
        <v>41</v>
      </c>
      <c r="F3793" s="13" t="str">
        <f>IFERROR(__xludf.DUMMYFUNCTION("REGEXEXTRACT(E3793, ""[А-Яа-я].*"")"),"Инфекционные и паразитарные болезни")</f>
        <v>Инфекционные и паразитарные болезни</v>
      </c>
      <c r="G3793" s="16">
        <f t="shared" si="17"/>
        <v>2</v>
      </c>
      <c r="H3793" s="13" t="s">
        <v>28</v>
      </c>
      <c r="I3793" s="13" t="str">
        <f>IFERROR(__xludf.DUMMYFUNCTION("REGEXREPLACE(H3793, "".*\s"", """")"),"человек")</f>
        <v>человек</v>
      </c>
      <c r="J3793" s="13" t="s">
        <v>29</v>
      </c>
      <c r="K3793" s="17" t="str">
        <f>IFERROR(__xludf.DUMMYFUNCTION("REGEXREPLACE(J3793, ""^[\d\s]+"", """")"),"значение показателя за год")</f>
        <v>значение показателя за год</v>
      </c>
      <c r="L3793" s="16">
        <f t="shared" si="18"/>
        <v>2</v>
      </c>
      <c r="M3793" s="13" t="s">
        <v>31</v>
      </c>
      <c r="N3793" s="13" t="str">
        <f>IFERROR(__xludf.DUMMYFUNCTION("REGEXEXTRACT(M3793, "" (.+)$"")"),"городское население")</f>
        <v>городское население</v>
      </c>
      <c r="O3793" s="18">
        <v>386.0</v>
      </c>
      <c r="P3793" s="18">
        <v>434.0</v>
      </c>
      <c r="Q3793" s="18">
        <v>459.0</v>
      </c>
      <c r="R3793" s="18">
        <v>461.0</v>
      </c>
      <c r="S3793" s="18">
        <v>531.0</v>
      </c>
      <c r="T3793" s="18">
        <v>500.0</v>
      </c>
      <c r="U3793" s="18">
        <v>472.0</v>
      </c>
      <c r="V3793" s="18">
        <v>428.0</v>
      </c>
      <c r="W3793" s="18">
        <v>304.0</v>
      </c>
      <c r="X3793" s="18">
        <v>295.0</v>
      </c>
      <c r="Y3793" s="18">
        <v>272.0</v>
      </c>
      <c r="Z3793" s="19" t="str">
        <f t="shared" si="6"/>
        <v/>
      </c>
      <c r="AA3793" s="19">
        <f t="shared" si="19"/>
        <v>4542</v>
      </c>
      <c r="AB3793" s="19" t="str">
        <f t="shared" si="8"/>
        <v/>
      </c>
      <c r="AC3793" s="19">
        <f t="shared" si="20"/>
        <v>412.9090909</v>
      </c>
      <c r="AD3793" s="19">
        <f t="shared" si="21"/>
        <v>466.5</v>
      </c>
      <c r="AE3793" s="19" t="str">
        <f t="shared" si="22"/>
        <v>Нет моды</v>
      </c>
      <c r="AF3793" s="19">
        <f t="shared" si="23"/>
        <v>272</v>
      </c>
      <c r="AG3793" s="19">
        <f t="shared" si="24"/>
        <v>531</v>
      </c>
      <c r="AH3793" s="20" t="str">
        <f t="shared" si="14"/>
        <v/>
      </c>
      <c r="AI3793" s="21"/>
      <c r="AJ3793" s="21"/>
      <c r="AK3793" s="21"/>
      <c r="AL3793" s="22">
        <f t="shared" si="25"/>
        <v>1</v>
      </c>
    </row>
    <row r="3794" ht="12.75" customHeight="1">
      <c r="A3794" s="13" t="s">
        <v>217</v>
      </c>
      <c r="B3794" s="13" t="str">
        <f>IFERROR(__xludf.DUMMYFUNCTION("REGEXREPLACE(A3794,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4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4" s="3">
        <f t="shared" si="16"/>
        <v>2</v>
      </c>
      <c r="E3794" s="15" t="s">
        <v>41</v>
      </c>
      <c r="F3794" s="13" t="str">
        <f>IFERROR(__xludf.DUMMYFUNCTION("REGEXEXTRACT(E3794, ""[А-Яа-я].*"")"),"Инфекционные и паразитарные болезни")</f>
        <v>Инфекционные и паразитарные болезни</v>
      </c>
      <c r="G3794" s="16">
        <f t="shared" si="17"/>
        <v>2</v>
      </c>
      <c r="H3794" s="13" t="s">
        <v>28</v>
      </c>
      <c r="I3794" s="13" t="str">
        <f>IFERROR(__xludf.DUMMYFUNCTION("REGEXREPLACE(H3794, "".*\s"", """")"),"человек")</f>
        <v>человек</v>
      </c>
      <c r="J3794" s="13" t="s">
        <v>29</v>
      </c>
      <c r="K3794" s="17" t="str">
        <f>IFERROR(__xludf.DUMMYFUNCTION("REGEXREPLACE(J3794, ""^[\d\s]+"", """")"),"значение показателя за год")</f>
        <v>значение показателя за год</v>
      </c>
      <c r="L3794" s="16">
        <f t="shared" si="18"/>
        <v>2</v>
      </c>
      <c r="M3794" s="13" t="s">
        <v>32</v>
      </c>
      <c r="N3794" s="13" t="str">
        <f>IFERROR(__xludf.DUMMYFUNCTION("REGEXEXTRACT(M3794, "" (.+)$"")"),"сельское население")</f>
        <v>сельское население</v>
      </c>
      <c r="O3794" s="18">
        <v>197.0</v>
      </c>
      <c r="P3794" s="18">
        <v>193.0</v>
      </c>
      <c r="Q3794" s="18">
        <v>220.0</v>
      </c>
      <c r="R3794" s="18">
        <v>210.0</v>
      </c>
      <c r="S3794" s="18">
        <v>236.0</v>
      </c>
      <c r="T3794" s="18">
        <v>208.0</v>
      </c>
      <c r="U3794" s="18">
        <v>214.0</v>
      </c>
      <c r="V3794" s="18">
        <v>181.0</v>
      </c>
      <c r="W3794" s="18">
        <v>139.0</v>
      </c>
      <c r="X3794" s="18">
        <v>145.0</v>
      </c>
      <c r="Y3794" s="18">
        <v>110.0</v>
      </c>
      <c r="Z3794" s="19" t="str">
        <f t="shared" si="6"/>
        <v/>
      </c>
      <c r="AA3794" s="19" t="str">
        <f t="shared" si="19"/>
        <v/>
      </c>
      <c r="AB3794" s="19">
        <f t="shared" si="8"/>
        <v>2053</v>
      </c>
      <c r="AC3794" s="19">
        <f t="shared" si="20"/>
        <v>186.6363636</v>
      </c>
      <c r="AD3794" s="19">
        <f t="shared" si="21"/>
        <v>254</v>
      </c>
      <c r="AE3794" s="19" t="str">
        <f t="shared" si="22"/>
        <v>Нет моды</v>
      </c>
      <c r="AF3794" s="19">
        <f t="shared" si="23"/>
        <v>110</v>
      </c>
      <c r="AG3794" s="19">
        <f t="shared" si="24"/>
        <v>236</v>
      </c>
      <c r="AH3794" s="20" t="str">
        <f t="shared" si="14"/>
        <v>Город: 69%; Село: 31%</v>
      </c>
      <c r="AI3794" s="21"/>
      <c r="AJ3794" s="21"/>
      <c r="AK3794" s="21"/>
      <c r="AL3794" s="22">
        <f t="shared" si="25"/>
        <v>1</v>
      </c>
    </row>
    <row r="3795" ht="12.75" customHeight="1">
      <c r="A3795" s="13" t="s">
        <v>217</v>
      </c>
      <c r="B3795" s="13" t="str">
        <f>IFERROR(__xludf.DUMMYFUNCTION("REGEXREPLACE(A3795,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5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5" s="3">
        <f t="shared" si="16"/>
        <v>2</v>
      </c>
      <c r="E3795" s="15" t="s">
        <v>42</v>
      </c>
      <c r="F3795" s="13" t="str">
        <f>IFERROR(__xludf.DUMMYFUNCTION("REGEXEXTRACT(E3795, ""[А-Яа-я].*"")"),"Ишемическая болезнь сердца")</f>
        <v>Ишемическая болезнь сердца</v>
      </c>
      <c r="G3795" s="16">
        <f t="shared" si="17"/>
        <v>2</v>
      </c>
      <c r="H3795" s="13" t="s">
        <v>28</v>
      </c>
      <c r="I3795" s="13" t="str">
        <f>IFERROR(__xludf.DUMMYFUNCTION("REGEXREPLACE(H3795, "".*\s"", """")"),"человек")</f>
        <v>человек</v>
      </c>
      <c r="J3795" s="13" t="s">
        <v>29</v>
      </c>
      <c r="K3795" s="17" t="str">
        <f>IFERROR(__xludf.DUMMYFUNCTION("REGEXREPLACE(J3795, ""^[\d\s]+"", """")"),"значение показателя за год")</f>
        <v>значение показателя за год</v>
      </c>
      <c r="L3795" s="16">
        <f t="shared" si="18"/>
        <v>2</v>
      </c>
      <c r="M3795" s="13" t="s">
        <v>30</v>
      </c>
      <c r="N3795" s="13" t="str">
        <f>IFERROR(__xludf.DUMMYFUNCTION("REGEXEXTRACT(M3795, "" (.+)$"")"),"все население")</f>
        <v>все население</v>
      </c>
      <c r="O3795" s="23" t="s">
        <v>37</v>
      </c>
      <c r="P3795" s="18">
        <v>4844.0</v>
      </c>
      <c r="Q3795" s="18">
        <v>4932.0</v>
      </c>
      <c r="R3795" s="18">
        <v>5076.0</v>
      </c>
      <c r="S3795" s="18">
        <v>4834.0</v>
      </c>
      <c r="T3795" s="18">
        <v>5055.0</v>
      </c>
      <c r="U3795" s="18">
        <v>4953.0</v>
      </c>
      <c r="V3795" s="18">
        <v>5508.0</v>
      </c>
      <c r="W3795" s="18">
        <v>5500.0</v>
      </c>
      <c r="X3795" s="18">
        <v>5303.0</v>
      </c>
      <c r="Y3795" s="18">
        <v>5119.0</v>
      </c>
      <c r="Z3795" s="19">
        <f t="shared" si="6"/>
        <v>51124</v>
      </c>
      <c r="AA3795" s="19" t="str">
        <f t="shared" si="19"/>
        <v/>
      </c>
      <c r="AB3795" s="19" t="str">
        <f t="shared" si="8"/>
        <v/>
      </c>
      <c r="AC3795" s="19">
        <f t="shared" si="20"/>
        <v>5112.4</v>
      </c>
      <c r="AD3795" s="19">
        <f t="shared" si="21"/>
        <v>236</v>
      </c>
      <c r="AE3795" s="19" t="str">
        <f t="shared" si="22"/>
        <v>Нет моды</v>
      </c>
      <c r="AF3795" s="19">
        <f t="shared" si="23"/>
        <v>4834</v>
      </c>
      <c r="AG3795" s="19">
        <f t="shared" si="24"/>
        <v>5508</v>
      </c>
      <c r="AH3795" s="20" t="str">
        <f t="shared" si="14"/>
        <v/>
      </c>
      <c r="AI3795" s="21"/>
      <c r="AJ3795" s="21"/>
      <c r="AK3795" s="21"/>
      <c r="AL3795" s="22">
        <f t="shared" si="25"/>
        <v>2</v>
      </c>
    </row>
    <row r="3796" ht="12.75" customHeight="1">
      <c r="A3796" s="13" t="s">
        <v>217</v>
      </c>
      <c r="B3796" s="13" t="str">
        <f>IFERROR(__xludf.DUMMYFUNCTION("REGEXREPLACE(A3796,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6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6" s="3">
        <f t="shared" si="16"/>
        <v>2</v>
      </c>
      <c r="E3796" s="15" t="s">
        <v>42</v>
      </c>
      <c r="F3796" s="13" t="str">
        <f>IFERROR(__xludf.DUMMYFUNCTION("REGEXEXTRACT(E3796, ""[А-Яа-я].*"")"),"Ишемическая болезнь сердца")</f>
        <v>Ишемическая болезнь сердца</v>
      </c>
      <c r="G3796" s="16">
        <f t="shared" si="17"/>
        <v>2</v>
      </c>
      <c r="H3796" s="13" t="s">
        <v>28</v>
      </c>
      <c r="I3796" s="13" t="str">
        <f>IFERROR(__xludf.DUMMYFUNCTION("REGEXREPLACE(H3796, "".*\s"", """")"),"человек")</f>
        <v>человек</v>
      </c>
      <c r="J3796" s="13" t="s">
        <v>29</v>
      </c>
      <c r="K3796" s="17" t="str">
        <f>IFERROR(__xludf.DUMMYFUNCTION("REGEXREPLACE(J3796, ""^[\d\s]+"", """")"),"значение показателя за год")</f>
        <v>значение показателя за год</v>
      </c>
      <c r="L3796" s="16">
        <f t="shared" si="18"/>
        <v>2</v>
      </c>
      <c r="M3796" s="13" t="s">
        <v>31</v>
      </c>
      <c r="N3796" s="13" t="str">
        <f>IFERROR(__xludf.DUMMYFUNCTION("REGEXEXTRACT(M3796, "" (.+)$"")"),"городское население")</f>
        <v>городское население</v>
      </c>
      <c r="O3796" s="23" t="s">
        <v>37</v>
      </c>
      <c r="P3796" s="18">
        <v>2791.0</v>
      </c>
      <c r="Q3796" s="18">
        <v>2858.0</v>
      </c>
      <c r="R3796" s="18">
        <v>2964.0</v>
      </c>
      <c r="S3796" s="18">
        <v>2792.0</v>
      </c>
      <c r="T3796" s="18">
        <v>3035.0</v>
      </c>
      <c r="U3796" s="18">
        <v>2992.0</v>
      </c>
      <c r="V3796" s="18">
        <v>3424.0</v>
      </c>
      <c r="W3796" s="18">
        <v>3336.0</v>
      </c>
      <c r="X3796" s="18">
        <v>3366.0</v>
      </c>
      <c r="Y3796" s="18">
        <v>3213.0</v>
      </c>
      <c r="Z3796" s="19" t="str">
        <f t="shared" si="6"/>
        <v/>
      </c>
      <c r="AA3796" s="19">
        <f t="shared" si="19"/>
        <v>30771</v>
      </c>
      <c r="AB3796" s="19" t="str">
        <f t="shared" si="8"/>
        <v/>
      </c>
      <c r="AC3796" s="19">
        <f t="shared" si="20"/>
        <v>3077.1</v>
      </c>
      <c r="AD3796" s="19">
        <f t="shared" si="21"/>
        <v>4129</v>
      </c>
      <c r="AE3796" s="19" t="str">
        <f t="shared" si="22"/>
        <v>Нет моды</v>
      </c>
      <c r="AF3796" s="19">
        <f t="shared" si="23"/>
        <v>2791</v>
      </c>
      <c r="AG3796" s="19">
        <f t="shared" si="24"/>
        <v>3424</v>
      </c>
      <c r="AH3796" s="20" t="str">
        <f t="shared" si="14"/>
        <v/>
      </c>
      <c r="AI3796" s="21"/>
      <c r="AJ3796" s="21"/>
      <c r="AK3796" s="21"/>
      <c r="AL3796" s="22">
        <f t="shared" si="25"/>
        <v>2</v>
      </c>
    </row>
    <row r="3797" ht="12.75" customHeight="1">
      <c r="A3797" s="13" t="s">
        <v>217</v>
      </c>
      <c r="B3797" s="13" t="str">
        <f>IFERROR(__xludf.DUMMYFUNCTION("REGEXREPLACE(A3797,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7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7" s="3">
        <f t="shared" si="16"/>
        <v>2</v>
      </c>
      <c r="E3797" s="15" t="s">
        <v>42</v>
      </c>
      <c r="F3797" s="13" t="str">
        <f>IFERROR(__xludf.DUMMYFUNCTION("REGEXEXTRACT(E3797, ""[А-Яа-я].*"")"),"Ишемическая болезнь сердца")</f>
        <v>Ишемическая болезнь сердца</v>
      </c>
      <c r="G3797" s="16">
        <f t="shared" si="17"/>
        <v>2</v>
      </c>
      <c r="H3797" s="13" t="s">
        <v>28</v>
      </c>
      <c r="I3797" s="13" t="str">
        <f>IFERROR(__xludf.DUMMYFUNCTION("REGEXREPLACE(H3797, "".*\s"", """")"),"человек")</f>
        <v>человек</v>
      </c>
      <c r="J3797" s="13" t="s">
        <v>29</v>
      </c>
      <c r="K3797" s="17" t="str">
        <f>IFERROR(__xludf.DUMMYFUNCTION("REGEXREPLACE(J3797, ""^[\d\s]+"", """")"),"значение показателя за год")</f>
        <v>значение показателя за год</v>
      </c>
      <c r="L3797" s="16">
        <f t="shared" si="18"/>
        <v>2</v>
      </c>
      <c r="M3797" s="13" t="s">
        <v>32</v>
      </c>
      <c r="N3797" s="13" t="str">
        <f>IFERROR(__xludf.DUMMYFUNCTION("REGEXEXTRACT(M3797, "" (.+)$"")"),"сельское население")</f>
        <v>сельское население</v>
      </c>
      <c r="O3797" s="23" t="s">
        <v>37</v>
      </c>
      <c r="P3797" s="18">
        <v>2053.0</v>
      </c>
      <c r="Q3797" s="18">
        <v>2074.0</v>
      </c>
      <c r="R3797" s="18">
        <v>2112.0</v>
      </c>
      <c r="S3797" s="18">
        <v>2042.0</v>
      </c>
      <c r="T3797" s="18">
        <v>2020.0</v>
      </c>
      <c r="U3797" s="18">
        <v>1961.0</v>
      </c>
      <c r="V3797" s="18">
        <v>2084.0</v>
      </c>
      <c r="W3797" s="18">
        <v>2164.0</v>
      </c>
      <c r="X3797" s="18">
        <v>1937.0</v>
      </c>
      <c r="Y3797" s="18">
        <v>1906.0</v>
      </c>
      <c r="Z3797" s="19" t="str">
        <f t="shared" si="6"/>
        <v/>
      </c>
      <c r="AA3797" s="19" t="str">
        <f t="shared" si="19"/>
        <v/>
      </c>
      <c r="AB3797" s="19">
        <f t="shared" si="8"/>
        <v>20353</v>
      </c>
      <c r="AC3797" s="19">
        <f t="shared" si="20"/>
        <v>2035.3</v>
      </c>
      <c r="AD3797" s="19">
        <f t="shared" si="21"/>
        <v>2477.5</v>
      </c>
      <c r="AE3797" s="19" t="str">
        <f t="shared" si="22"/>
        <v>Нет моды</v>
      </c>
      <c r="AF3797" s="19">
        <f t="shared" si="23"/>
        <v>1906</v>
      </c>
      <c r="AG3797" s="19">
        <f t="shared" si="24"/>
        <v>2164</v>
      </c>
      <c r="AH3797" s="20" t="str">
        <f t="shared" si="14"/>
        <v>Город: 60%; Село: 40%</v>
      </c>
      <c r="AI3797" s="21"/>
      <c r="AJ3797" s="21"/>
      <c r="AK3797" s="21"/>
      <c r="AL3797" s="22">
        <f t="shared" si="25"/>
        <v>2</v>
      </c>
    </row>
    <row r="3798" ht="12.75" customHeight="1">
      <c r="A3798" s="13" t="s">
        <v>217</v>
      </c>
      <c r="B3798" s="13" t="str">
        <f>IFERROR(__xludf.DUMMYFUNCTION("REGEXREPLACE(A3798,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8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8" s="3">
        <f t="shared" si="16"/>
        <v>2</v>
      </c>
      <c r="E3798" s="15" t="s">
        <v>43</v>
      </c>
      <c r="F3798" s="13" t="str">
        <f>IFERROR(__xludf.DUMMYFUNCTION("REGEXEXTRACT(E3798, ""[А-Яа-я].*"")"),"Новообразования")</f>
        <v>Новообразования</v>
      </c>
      <c r="G3798" s="16">
        <f t="shared" si="17"/>
        <v>2</v>
      </c>
      <c r="H3798" s="13" t="s">
        <v>28</v>
      </c>
      <c r="I3798" s="13" t="str">
        <f>IFERROR(__xludf.DUMMYFUNCTION("REGEXREPLACE(H3798, "".*\s"", """")"),"человек")</f>
        <v>человек</v>
      </c>
      <c r="J3798" s="13" t="s">
        <v>29</v>
      </c>
      <c r="K3798" s="17" t="str">
        <f>IFERROR(__xludf.DUMMYFUNCTION("REGEXREPLACE(J3798, ""^[\d\s]+"", """")"),"значение показателя за год")</f>
        <v>значение показателя за год</v>
      </c>
      <c r="L3798" s="16">
        <f t="shared" si="18"/>
        <v>2</v>
      </c>
      <c r="M3798" s="13" t="s">
        <v>30</v>
      </c>
      <c r="N3798" s="13" t="str">
        <f>IFERROR(__xludf.DUMMYFUNCTION("REGEXEXTRACT(M3798, "" (.+)$"")"),"все население")</f>
        <v>все население</v>
      </c>
      <c r="O3798" s="18">
        <v>1896.0</v>
      </c>
      <c r="P3798" s="18">
        <v>1933.0</v>
      </c>
      <c r="Q3798" s="18">
        <v>2063.0</v>
      </c>
      <c r="R3798" s="18">
        <v>2006.0</v>
      </c>
      <c r="S3798" s="18">
        <v>2077.0</v>
      </c>
      <c r="T3798" s="18">
        <v>2196.0</v>
      </c>
      <c r="U3798" s="18">
        <v>2195.0</v>
      </c>
      <c r="V3798" s="18">
        <v>2239.0</v>
      </c>
      <c r="W3798" s="18">
        <v>2267.0</v>
      </c>
      <c r="X3798" s="18">
        <v>2404.0</v>
      </c>
      <c r="Y3798" s="18">
        <v>2322.0</v>
      </c>
      <c r="Z3798" s="19">
        <f t="shared" si="6"/>
        <v>23598</v>
      </c>
      <c r="AA3798" s="19" t="str">
        <f t="shared" si="19"/>
        <v/>
      </c>
      <c r="AB3798" s="19" t="str">
        <f t="shared" si="8"/>
        <v/>
      </c>
      <c r="AC3798" s="19">
        <f t="shared" si="20"/>
        <v>2145.272727</v>
      </c>
      <c r="AD3798" s="19">
        <f t="shared" si="21"/>
        <v>2074</v>
      </c>
      <c r="AE3798" s="19" t="str">
        <f t="shared" si="22"/>
        <v>Нет моды</v>
      </c>
      <c r="AF3798" s="19">
        <f t="shared" si="23"/>
        <v>1896</v>
      </c>
      <c r="AG3798" s="19">
        <f t="shared" si="24"/>
        <v>2404</v>
      </c>
      <c r="AH3798" s="20" t="str">
        <f t="shared" si="14"/>
        <v/>
      </c>
      <c r="AI3798" s="21"/>
      <c r="AJ3798" s="21"/>
      <c r="AK3798" s="21"/>
      <c r="AL3798" s="22">
        <f t="shared" si="25"/>
        <v>1</v>
      </c>
    </row>
    <row r="3799" ht="12.75" customHeight="1">
      <c r="A3799" s="13" t="s">
        <v>217</v>
      </c>
      <c r="B3799" s="13" t="str">
        <f>IFERROR(__xludf.DUMMYFUNCTION("REGEXREPLACE(A3799,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799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799" s="3">
        <f t="shared" si="16"/>
        <v>2</v>
      </c>
      <c r="E3799" s="15" t="s">
        <v>43</v>
      </c>
      <c r="F3799" s="13" t="str">
        <f>IFERROR(__xludf.DUMMYFUNCTION("REGEXEXTRACT(E3799, ""[А-Яа-я].*"")"),"Новообразования")</f>
        <v>Новообразования</v>
      </c>
      <c r="G3799" s="16">
        <f t="shared" si="17"/>
        <v>2</v>
      </c>
      <c r="H3799" s="13" t="s">
        <v>28</v>
      </c>
      <c r="I3799" s="13" t="str">
        <f>IFERROR(__xludf.DUMMYFUNCTION("REGEXREPLACE(H3799, "".*\s"", """")"),"человек")</f>
        <v>человек</v>
      </c>
      <c r="J3799" s="13" t="s">
        <v>29</v>
      </c>
      <c r="K3799" s="17" t="str">
        <f>IFERROR(__xludf.DUMMYFUNCTION("REGEXREPLACE(J3799, ""^[\d\s]+"", """")"),"значение показателя за год")</f>
        <v>значение показателя за год</v>
      </c>
      <c r="L3799" s="16">
        <f t="shared" si="18"/>
        <v>2</v>
      </c>
      <c r="M3799" s="13" t="s">
        <v>31</v>
      </c>
      <c r="N3799" s="13" t="str">
        <f>IFERROR(__xludf.DUMMYFUNCTION("REGEXEXTRACT(M3799, "" (.+)$"")"),"городское население")</f>
        <v>городское население</v>
      </c>
      <c r="O3799" s="18">
        <v>1157.0</v>
      </c>
      <c r="P3799" s="18">
        <v>1217.0</v>
      </c>
      <c r="Q3799" s="18">
        <v>1272.0</v>
      </c>
      <c r="R3799" s="18">
        <v>1326.0</v>
      </c>
      <c r="S3799" s="18">
        <v>1380.0</v>
      </c>
      <c r="T3799" s="18">
        <v>1456.0</v>
      </c>
      <c r="U3799" s="18">
        <v>1474.0</v>
      </c>
      <c r="V3799" s="18">
        <v>1433.0</v>
      </c>
      <c r="W3799" s="18">
        <v>1448.0</v>
      </c>
      <c r="X3799" s="18">
        <v>1604.0</v>
      </c>
      <c r="Y3799" s="18">
        <v>1586.0</v>
      </c>
      <c r="Z3799" s="19" t="str">
        <f t="shared" si="6"/>
        <v/>
      </c>
      <c r="AA3799" s="19">
        <f t="shared" si="19"/>
        <v>15353</v>
      </c>
      <c r="AB3799" s="19" t="str">
        <f t="shared" si="8"/>
        <v/>
      </c>
      <c r="AC3799" s="19">
        <f t="shared" si="20"/>
        <v>1395.727273</v>
      </c>
      <c r="AD3799" s="19">
        <f t="shared" si="21"/>
        <v>1750</v>
      </c>
      <c r="AE3799" s="19" t="str">
        <f t="shared" si="22"/>
        <v>Нет моды</v>
      </c>
      <c r="AF3799" s="19">
        <f t="shared" si="23"/>
        <v>1157</v>
      </c>
      <c r="AG3799" s="19">
        <f t="shared" si="24"/>
        <v>1604</v>
      </c>
      <c r="AH3799" s="20" t="str">
        <f t="shared" si="14"/>
        <v/>
      </c>
      <c r="AI3799" s="21"/>
      <c r="AJ3799" s="21"/>
      <c r="AK3799" s="21"/>
      <c r="AL3799" s="22">
        <f t="shared" si="25"/>
        <v>1</v>
      </c>
    </row>
    <row r="3800" ht="12.75" customHeight="1">
      <c r="A3800" s="13" t="s">
        <v>217</v>
      </c>
      <c r="B3800" s="13" t="str">
        <f>IFERROR(__xludf.DUMMYFUNCTION("REGEXREPLACE(A3800,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0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0" s="3">
        <f t="shared" si="16"/>
        <v>2</v>
      </c>
      <c r="E3800" s="15" t="s">
        <v>43</v>
      </c>
      <c r="F3800" s="13" t="str">
        <f>IFERROR(__xludf.DUMMYFUNCTION("REGEXEXTRACT(E3800, ""[А-Яа-я].*"")"),"Новообразования")</f>
        <v>Новообразования</v>
      </c>
      <c r="G3800" s="16">
        <f t="shared" si="17"/>
        <v>2</v>
      </c>
      <c r="H3800" s="13" t="s">
        <v>28</v>
      </c>
      <c r="I3800" s="13" t="str">
        <f>IFERROR(__xludf.DUMMYFUNCTION("REGEXREPLACE(H3800, "".*\s"", """")"),"человек")</f>
        <v>человек</v>
      </c>
      <c r="J3800" s="13" t="s">
        <v>29</v>
      </c>
      <c r="K3800" s="17" t="str">
        <f>IFERROR(__xludf.DUMMYFUNCTION("REGEXREPLACE(J3800, ""^[\d\s]+"", """")"),"значение показателя за год")</f>
        <v>значение показателя за год</v>
      </c>
      <c r="L3800" s="16">
        <f t="shared" si="18"/>
        <v>2</v>
      </c>
      <c r="M3800" s="13" t="s">
        <v>32</v>
      </c>
      <c r="N3800" s="13" t="str">
        <f>IFERROR(__xludf.DUMMYFUNCTION("REGEXEXTRACT(M3800, "" (.+)$"")"),"сельское население")</f>
        <v>сельское население</v>
      </c>
      <c r="O3800" s="18">
        <v>739.0</v>
      </c>
      <c r="P3800" s="18">
        <v>716.0</v>
      </c>
      <c r="Q3800" s="18">
        <v>791.0</v>
      </c>
      <c r="R3800" s="18">
        <v>680.0</v>
      </c>
      <c r="S3800" s="18">
        <v>697.0</v>
      </c>
      <c r="T3800" s="18">
        <v>740.0</v>
      </c>
      <c r="U3800" s="18">
        <v>721.0</v>
      </c>
      <c r="V3800" s="18">
        <v>806.0</v>
      </c>
      <c r="W3800" s="18">
        <v>819.0</v>
      </c>
      <c r="X3800" s="18">
        <v>800.0</v>
      </c>
      <c r="Y3800" s="18">
        <v>736.0</v>
      </c>
      <c r="Z3800" s="19" t="str">
        <f t="shared" si="6"/>
        <v/>
      </c>
      <c r="AA3800" s="19" t="str">
        <f t="shared" si="19"/>
        <v/>
      </c>
      <c r="AB3800" s="19">
        <f t="shared" si="8"/>
        <v>8245</v>
      </c>
      <c r="AC3800" s="19">
        <f t="shared" si="20"/>
        <v>749.5454545</v>
      </c>
      <c r="AD3800" s="19">
        <f t="shared" si="21"/>
        <v>988</v>
      </c>
      <c r="AE3800" s="19" t="str">
        <f t="shared" si="22"/>
        <v>Нет моды</v>
      </c>
      <c r="AF3800" s="19">
        <f t="shared" si="23"/>
        <v>680</v>
      </c>
      <c r="AG3800" s="19">
        <f t="shared" si="24"/>
        <v>819</v>
      </c>
      <c r="AH3800" s="20" t="str">
        <f t="shared" si="14"/>
        <v>Город: 65%; Село: 35%</v>
      </c>
      <c r="AI3800" s="21"/>
      <c r="AJ3800" s="21"/>
      <c r="AK3800" s="21"/>
      <c r="AL3800" s="22">
        <f t="shared" si="25"/>
        <v>1</v>
      </c>
    </row>
    <row r="3801" ht="12.75" customHeight="1">
      <c r="A3801" s="13" t="s">
        <v>217</v>
      </c>
      <c r="B3801" s="13" t="str">
        <f>IFERROR(__xludf.DUMMYFUNCTION("REGEXREPLACE(A3801,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1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1" s="3">
        <f t="shared" si="16"/>
        <v>2</v>
      </c>
      <c r="E3801" s="15" t="s">
        <v>44</v>
      </c>
      <c r="F3801" s="13" t="str">
        <f>IFERROR(__xludf.DUMMYFUNCTION("REGEXEXTRACT(E3801,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01" s="16">
        <f t="shared" si="17"/>
        <v>2</v>
      </c>
      <c r="H3801" s="13" t="s">
        <v>28</v>
      </c>
      <c r="I3801" s="13" t="str">
        <f>IFERROR(__xludf.DUMMYFUNCTION("REGEXREPLACE(H3801, "".*\s"", """")"),"человек")</f>
        <v>человек</v>
      </c>
      <c r="J3801" s="13" t="s">
        <v>29</v>
      </c>
      <c r="K3801" s="17" t="str">
        <f>IFERROR(__xludf.DUMMYFUNCTION("REGEXREPLACE(J3801, ""^[\d\s]+"", """")"),"значение показателя за год")</f>
        <v>значение показателя за год</v>
      </c>
      <c r="L3801" s="16">
        <f t="shared" si="18"/>
        <v>2</v>
      </c>
      <c r="M3801" s="13" t="s">
        <v>30</v>
      </c>
      <c r="N3801" s="13" t="str">
        <f>IFERROR(__xludf.DUMMYFUNCTION("REGEXEXTRACT(M3801, "" (.+)$"")"),"все население")</f>
        <v>все население</v>
      </c>
      <c r="O3801" s="23" t="s">
        <v>37</v>
      </c>
      <c r="P3801" s="23" t="s">
        <v>37</v>
      </c>
      <c r="Q3801" s="18">
        <v>72.0</v>
      </c>
      <c r="R3801" s="23" t="s">
        <v>37</v>
      </c>
      <c r="S3801" s="23" t="s">
        <v>37</v>
      </c>
      <c r="T3801" s="23" t="s">
        <v>37</v>
      </c>
      <c r="U3801" s="23" t="s">
        <v>37</v>
      </c>
      <c r="V3801" s="23" t="s">
        <v>37</v>
      </c>
      <c r="W3801" s="23" t="s">
        <v>37</v>
      </c>
      <c r="X3801" s="23" t="s">
        <v>37</v>
      </c>
      <c r="Y3801" s="23" t="s">
        <v>37</v>
      </c>
      <c r="Z3801" s="19">
        <f t="shared" si="6"/>
        <v>72</v>
      </c>
      <c r="AA3801" s="19" t="str">
        <f t="shared" si="19"/>
        <v/>
      </c>
      <c r="AB3801" s="19" t="str">
        <f t="shared" si="8"/>
        <v/>
      </c>
      <c r="AC3801" s="19">
        <f t="shared" si="20"/>
        <v>72</v>
      </c>
      <c r="AD3801" s="19">
        <f t="shared" si="21"/>
        <v>737.5</v>
      </c>
      <c r="AE3801" s="19" t="str">
        <f t="shared" si="22"/>
        <v>Нет моды</v>
      </c>
      <c r="AF3801" s="19">
        <f t="shared" si="23"/>
        <v>72</v>
      </c>
      <c r="AG3801" s="19">
        <f t="shared" si="24"/>
        <v>72</v>
      </c>
      <c r="AH3801" s="20" t="str">
        <f t="shared" si="14"/>
        <v/>
      </c>
      <c r="AI3801" s="24"/>
      <c r="AJ3801" s="24"/>
      <c r="AK3801" s="24"/>
      <c r="AL3801" s="22">
        <f t="shared" si="25"/>
        <v>2</v>
      </c>
    </row>
    <row r="3802" ht="12.75" customHeight="1">
      <c r="A3802" s="13" t="s">
        <v>217</v>
      </c>
      <c r="B3802" s="13" t="str">
        <f>IFERROR(__xludf.DUMMYFUNCTION("REGEXREPLACE(A3802,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2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2" s="3">
        <f t="shared" si="16"/>
        <v>2</v>
      </c>
      <c r="E3802" s="15" t="s">
        <v>44</v>
      </c>
      <c r="F3802" s="13" t="str">
        <f>IFERROR(__xludf.DUMMYFUNCTION("REGEXEXTRACT(E3802,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02" s="16">
        <f t="shared" si="17"/>
        <v>2</v>
      </c>
      <c r="H3802" s="13" t="s">
        <v>28</v>
      </c>
      <c r="I3802" s="13" t="str">
        <f>IFERROR(__xludf.DUMMYFUNCTION("REGEXREPLACE(H3802, "".*\s"", """")"),"человек")</f>
        <v>человек</v>
      </c>
      <c r="J3802" s="13" t="s">
        <v>29</v>
      </c>
      <c r="K3802" s="17" t="str">
        <f>IFERROR(__xludf.DUMMYFUNCTION("REGEXREPLACE(J3802, ""^[\d\s]+"", """")"),"значение показателя за год")</f>
        <v>значение показателя за год</v>
      </c>
      <c r="L3802" s="16">
        <f t="shared" si="18"/>
        <v>2</v>
      </c>
      <c r="M3802" s="13" t="s">
        <v>31</v>
      </c>
      <c r="N3802" s="13" t="str">
        <f>IFERROR(__xludf.DUMMYFUNCTION("REGEXEXTRACT(M3802, "" (.+)$"")"),"городское население")</f>
        <v>городское население</v>
      </c>
      <c r="O3802" s="23" t="s">
        <v>37</v>
      </c>
      <c r="P3802" s="23" t="s">
        <v>37</v>
      </c>
      <c r="Q3802" s="18">
        <v>45.0</v>
      </c>
      <c r="R3802" s="23" t="s">
        <v>37</v>
      </c>
      <c r="S3802" s="23" t="s">
        <v>37</v>
      </c>
      <c r="T3802" s="23" t="s">
        <v>37</v>
      </c>
      <c r="U3802" s="23" t="s">
        <v>37</v>
      </c>
      <c r="V3802" s="23" t="s">
        <v>37</v>
      </c>
      <c r="W3802" s="23" t="s">
        <v>37</v>
      </c>
      <c r="X3802" s="23" t="s">
        <v>37</v>
      </c>
      <c r="Y3802" s="23" t="s">
        <v>37</v>
      </c>
      <c r="Z3802" s="19" t="str">
        <f t="shared" si="6"/>
        <v/>
      </c>
      <c r="AA3802" s="19">
        <f t="shared" si="19"/>
        <v>45</v>
      </c>
      <c r="AB3802" s="19" t="str">
        <f t="shared" si="8"/>
        <v/>
      </c>
      <c r="AC3802" s="19">
        <f t="shared" si="20"/>
        <v>45</v>
      </c>
      <c r="AD3802" s="19">
        <f t="shared" si="21"/>
        <v>58.5</v>
      </c>
      <c r="AE3802" s="19" t="str">
        <f t="shared" si="22"/>
        <v>Нет моды</v>
      </c>
      <c r="AF3802" s="19">
        <f t="shared" si="23"/>
        <v>45</v>
      </c>
      <c r="AG3802" s="19">
        <f t="shared" si="24"/>
        <v>45</v>
      </c>
      <c r="AH3802" s="20" t="str">
        <f t="shared" si="14"/>
        <v/>
      </c>
      <c r="AI3802" s="24"/>
      <c r="AJ3802" s="24"/>
      <c r="AK3802" s="24"/>
      <c r="AL3802" s="22">
        <f t="shared" si="25"/>
        <v>2</v>
      </c>
    </row>
    <row r="3803" ht="12.75" customHeight="1">
      <c r="A3803" s="13" t="s">
        <v>217</v>
      </c>
      <c r="B3803" s="13" t="str">
        <f>IFERROR(__xludf.DUMMYFUNCTION("REGEXREPLACE(A3803,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3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3" s="3">
        <f t="shared" si="16"/>
        <v>2</v>
      </c>
      <c r="E3803" s="15" t="s">
        <v>44</v>
      </c>
      <c r="F3803" s="13" t="str">
        <f>IFERROR(__xludf.DUMMYFUNCTION("REGEXEXTRACT(E3803,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03" s="16">
        <f t="shared" si="17"/>
        <v>2</v>
      </c>
      <c r="H3803" s="13" t="s">
        <v>28</v>
      </c>
      <c r="I3803" s="13" t="str">
        <f>IFERROR(__xludf.DUMMYFUNCTION("REGEXREPLACE(H3803, "".*\s"", """")"),"человек")</f>
        <v>человек</v>
      </c>
      <c r="J3803" s="13" t="s">
        <v>29</v>
      </c>
      <c r="K3803" s="17" t="str">
        <f>IFERROR(__xludf.DUMMYFUNCTION("REGEXREPLACE(J3803, ""^[\d\s]+"", """")"),"значение показателя за год")</f>
        <v>значение показателя за год</v>
      </c>
      <c r="L3803" s="16">
        <f t="shared" si="18"/>
        <v>2</v>
      </c>
      <c r="M3803" s="13" t="s">
        <v>32</v>
      </c>
      <c r="N3803" s="13" t="str">
        <f>IFERROR(__xludf.DUMMYFUNCTION("REGEXEXTRACT(M3803, "" (.+)$"")"),"сельское население")</f>
        <v>сельское население</v>
      </c>
      <c r="O3803" s="23" t="s">
        <v>37</v>
      </c>
      <c r="P3803" s="23" t="s">
        <v>37</v>
      </c>
      <c r="Q3803" s="18">
        <v>27.0</v>
      </c>
      <c r="R3803" s="23" t="s">
        <v>37</v>
      </c>
      <c r="S3803" s="23" t="s">
        <v>37</v>
      </c>
      <c r="T3803" s="23" t="s">
        <v>37</v>
      </c>
      <c r="U3803" s="23" t="s">
        <v>37</v>
      </c>
      <c r="V3803" s="23" t="s">
        <v>37</v>
      </c>
      <c r="W3803" s="23" t="s">
        <v>37</v>
      </c>
      <c r="X3803" s="23" t="s">
        <v>37</v>
      </c>
      <c r="Y3803" s="23" t="s">
        <v>37</v>
      </c>
      <c r="Z3803" s="19" t="str">
        <f t="shared" si="6"/>
        <v/>
      </c>
      <c r="AA3803" s="19" t="str">
        <f t="shared" si="19"/>
        <v/>
      </c>
      <c r="AB3803" s="19">
        <f t="shared" si="8"/>
        <v>27</v>
      </c>
      <c r="AC3803" s="19">
        <f t="shared" si="20"/>
        <v>27</v>
      </c>
      <c r="AD3803" s="19">
        <f t="shared" si="21"/>
        <v>36</v>
      </c>
      <c r="AE3803" s="19" t="str">
        <f t="shared" si="22"/>
        <v>Нет моды</v>
      </c>
      <c r="AF3803" s="19">
        <f t="shared" si="23"/>
        <v>27</v>
      </c>
      <c r="AG3803" s="19">
        <f t="shared" si="24"/>
        <v>27</v>
      </c>
      <c r="AH3803" s="20" t="str">
        <f t="shared" si="14"/>
        <v>Город: 63%; Село: 38%</v>
      </c>
      <c r="AI3803" s="24"/>
      <c r="AJ3803" s="24"/>
      <c r="AK3803" s="24"/>
      <c r="AL3803" s="22">
        <f t="shared" si="25"/>
        <v>2</v>
      </c>
    </row>
    <row r="3804" ht="12.75" customHeight="1">
      <c r="A3804" s="13" t="s">
        <v>217</v>
      </c>
      <c r="B3804" s="13" t="str">
        <f>IFERROR(__xludf.DUMMYFUNCTION("REGEXREPLACE(A3804,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4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4" s="3">
        <f t="shared" si="16"/>
        <v>2</v>
      </c>
      <c r="E3804" s="15" t="s">
        <v>45</v>
      </c>
      <c r="F3804" s="13" t="str">
        <f>IFERROR(__xludf.DUMMYFUNCTION("REGEXEXTRACT(E3804, ""[А-Яа-я].*"")"),"Самоубийство")</f>
        <v>Самоубийство</v>
      </c>
      <c r="G3804" s="16">
        <f t="shared" si="17"/>
        <v>2</v>
      </c>
      <c r="H3804" s="13" t="s">
        <v>28</v>
      </c>
      <c r="I3804" s="13" t="str">
        <f>IFERROR(__xludf.DUMMYFUNCTION("REGEXREPLACE(H3804, "".*\s"", """")"),"человек")</f>
        <v>человек</v>
      </c>
      <c r="J3804" s="13" t="s">
        <v>29</v>
      </c>
      <c r="K3804" s="17" t="str">
        <f>IFERROR(__xludf.DUMMYFUNCTION("REGEXREPLACE(J3804, ""^[\d\s]+"", """")"),"значение показателя за год")</f>
        <v>значение показателя за год</v>
      </c>
      <c r="L3804" s="16">
        <f t="shared" si="18"/>
        <v>2</v>
      </c>
      <c r="M3804" s="13" t="s">
        <v>30</v>
      </c>
      <c r="N3804" s="13" t="str">
        <f>IFERROR(__xludf.DUMMYFUNCTION("REGEXEXTRACT(M3804, "" (.+)$"")"),"все население")</f>
        <v>все население</v>
      </c>
      <c r="O3804" s="18">
        <v>443.0</v>
      </c>
      <c r="P3804" s="18">
        <v>314.0</v>
      </c>
      <c r="Q3804" s="18">
        <v>303.0</v>
      </c>
      <c r="R3804" s="18">
        <v>291.0</v>
      </c>
      <c r="S3804" s="18">
        <v>221.0</v>
      </c>
      <c r="T3804" s="18">
        <v>259.0</v>
      </c>
      <c r="U3804" s="18">
        <v>231.0</v>
      </c>
      <c r="V3804" s="18">
        <v>216.0</v>
      </c>
      <c r="W3804" s="18">
        <v>218.0</v>
      </c>
      <c r="X3804" s="18">
        <v>205.0</v>
      </c>
      <c r="Y3804" s="18">
        <v>214.0</v>
      </c>
      <c r="Z3804" s="19">
        <f t="shared" si="6"/>
        <v>2915</v>
      </c>
      <c r="AA3804" s="19" t="str">
        <f t="shared" si="19"/>
        <v/>
      </c>
      <c r="AB3804" s="19" t="str">
        <f t="shared" si="8"/>
        <v/>
      </c>
      <c r="AC3804" s="19">
        <f t="shared" si="20"/>
        <v>265</v>
      </c>
      <c r="AD3804" s="19">
        <f t="shared" si="21"/>
        <v>226</v>
      </c>
      <c r="AE3804" s="19" t="str">
        <f t="shared" si="22"/>
        <v>Нет моды</v>
      </c>
      <c r="AF3804" s="19">
        <f t="shared" si="23"/>
        <v>205</v>
      </c>
      <c r="AG3804" s="19">
        <f t="shared" si="24"/>
        <v>443</v>
      </c>
      <c r="AH3804" s="20" t="str">
        <f t="shared" si="14"/>
        <v/>
      </c>
      <c r="AI3804" s="21"/>
      <c r="AJ3804" s="21"/>
      <c r="AK3804" s="21"/>
      <c r="AL3804" s="22">
        <f t="shared" si="25"/>
        <v>1</v>
      </c>
    </row>
    <row r="3805" ht="12.75" customHeight="1">
      <c r="A3805" s="13" t="s">
        <v>217</v>
      </c>
      <c r="B3805" s="13" t="str">
        <f>IFERROR(__xludf.DUMMYFUNCTION("REGEXREPLACE(A3805,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5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5" s="3">
        <f t="shared" si="16"/>
        <v>2</v>
      </c>
      <c r="E3805" s="15" t="s">
        <v>45</v>
      </c>
      <c r="F3805" s="13" t="str">
        <f>IFERROR(__xludf.DUMMYFUNCTION("REGEXEXTRACT(E3805, ""[А-Яа-я].*"")"),"Самоубийство")</f>
        <v>Самоубийство</v>
      </c>
      <c r="G3805" s="16">
        <f t="shared" si="17"/>
        <v>2</v>
      </c>
      <c r="H3805" s="13" t="s">
        <v>28</v>
      </c>
      <c r="I3805" s="13" t="str">
        <f>IFERROR(__xludf.DUMMYFUNCTION("REGEXREPLACE(H3805, "".*\s"", """")"),"человек")</f>
        <v>человек</v>
      </c>
      <c r="J3805" s="13" t="s">
        <v>29</v>
      </c>
      <c r="K3805" s="17" t="str">
        <f>IFERROR(__xludf.DUMMYFUNCTION("REGEXREPLACE(J3805, ""^[\d\s]+"", """")"),"значение показателя за год")</f>
        <v>значение показателя за год</v>
      </c>
      <c r="L3805" s="16">
        <f t="shared" si="18"/>
        <v>2</v>
      </c>
      <c r="M3805" s="13" t="s">
        <v>31</v>
      </c>
      <c r="N3805" s="13" t="str">
        <f>IFERROR(__xludf.DUMMYFUNCTION("REGEXEXTRACT(M3805, "" (.+)$"")"),"городское население")</f>
        <v>городское население</v>
      </c>
      <c r="O3805" s="18">
        <v>205.0</v>
      </c>
      <c r="P3805" s="18">
        <v>129.0</v>
      </c>
      <c r="Q3805" s="18">
        <v>124.0</v>
      </c>
      <c r="R3805" s="18">
        <v>135.0</v>
      </c>
      <c r="S3805" s="18">
        <v>83.0</v>
      </c>
      <c r="T3805" s="18">
        <v>118.0</v>
      </c>
      <c r="U3805" s="18">
        <v>115.0</v>
      </c>
      <c r="V3805" s="18">
        <v>98.0</v>
      </c>
      <c r="W3805" s="18">
        <v>111.0</v>
      </c>
      <c r="X3805" s="18">
        <v>74.0</v>
      </c>
      <c r="Y3805" s="18">
        <v>93.0</v>
      </c>
      <c r="Z3805" s="19" t="str">
        <f t="shared" si="6"/>
        <v/>
      </c>
      <c r="AA3805" s="19">
        <f t="shared" si="19"/>
        <v>1285</v>
      </c>
      <c r="AB3805" s="19" t="str">
        <f t="shared" si="8"/>
        <v/>
      </c>
      <c r="AC3805" s="19">
        <f t="shared" si="20"/>
        <v>116.8181818</v>
      </c>
      <c r="AD3805" s="19">
        <f t="shared" si="21"/>
        <v>205</v>
      </c>
      <c r="AE3805" s="19" t="str">
        <f t="shared" si="22"/>
        <v>Нет моды</v>
      </c>
      <c r="AF3805" s="19">
        <f t="shared" si="23"/>
        <v>74</v>
      </c>
      <c r="AG3805" s="19">
        <f t="shared" si="24"/>
        <v>205</v>
      </c>
      <c r="AH3805" s="20" t="str">
        <f t="shared" si="14"/>
        <v/>
      </c>
      <c r="AI3805" s="21"/>
      <c r="AJ3805" s="21"/>
      <c r="AK3805" s="21"/>
      <c r="AL3805" s="22">
        <f t="shared" si="25"/>
        <v>1</v>
      </c>
    </row>
    <row r="3806" ht="12.75" customHeight="1">
      <c r="A3806" s="13" t="s">
        <v>217</v>
      </c>
      <c r="B3806" s="13" t="str">
        <f>IFERROR(__xludf.DUMMYFUNCTION("REGEXREPLACE(A3806,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6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6" s="3">
        <f t="shared" si="16"/>
        <v>2</v>
      </c>
      <c r="E3806" s="15" t="s">
        <v>45</v>
      </c>
      <c r="F3806" s="13" t="str">
        <f>IFERROR(__xludf.DUMMYFUNCTION("REGEXEXTRACT(E3806, ""[А-Яа-я].*"")"),"Самоубийство")</f>
        <v>Самоубийство</v>
      </c>
      <c r="G3806" s="16">
        <f t="shared" si="17"/>
        <v>2</v>
      </c>
      <c r="H3806" s="13" t="s">
        <v>28</v>
      </c>
      <c r="I3806" s="13" t="str">
        <f>IFERROR(__xludf.DUMMYFUNCTION("REGEXREPLACE(H3806, "".*\s"", """")"),"человек")</f>
        <v>человек</v>
      </c>
      <c r="J3806" s="13" t="s">
        <v>29</v>
      </c>
      <c r="K3806" s="17" t="str">
        <f>IFERROR(__xludf.DUMMYFUNCTION("REGEXREPLACE(J3806, ""^[\d\s]+"", """")"),"значение показателя за год")</f>
        <v>значение показателя за год</v>
      </c>
      <c r="L3806" s="16">
        <f t="shared" si="18"/>
        <v>2</v>
      </c>
      <c r="M3806" s="13" t="s">
        <v>32</v>
      </c>
      <c r="N3806" s="13" t="str">
        <f>IFERROR(__xludf.DUMMYFUNCTION("REGEXEXTRACT(M3806, "" (.+)$"")"),"сельское население")</f>
        <v>сельское население</v>
      </c>
      <c r="O3806" s="18">
        <v>238.0</v>
      </c>
      <c r="P3806" s="18">
        <v>185.0</v>
      </c>
      <c r="Q3806" s="18">
        <v>179.0</v>
      </c>
      <c r="R3806" s="18">
        <v>156.0</v>
      </c>
      <c r="S3806" s="18">
        <v>138.0</v>
      </c>
      <c r="T3806" s="18">
        <v>141.0</v>
      </c>
      <c r="U3806" s="18">
        <v>116.0</v>
      </c>
      <c r="V3806" s="18">
        <v>118.0</v>
      </c>
      <c r="W3806" s="18">
        <v>107.0</v>
      </c>
      <c r="X3806" s="18">
        <v>131.0</v>
      </c>
      <c r="Y3806" s="18">
        <v>121.0</v>
      </c>
      <c r="Z3806" s="19" t="str">
        <f t="shared" si="6"/>
        <v/>
      </c>
      <c r="AA3806" s="19" t="str">
        <f t="shared" si="19"/>
        <v/>
      </c>
      <c r="AB3806" s="19">
        <f t="shared" si="8"/>
        <v>1630</v>
      </c>
      <c r="AC3806" s="19">
        <f t="shared" si="20"/>
        <v>148.1818182</v>
      </c>
      <c r="AD3806" s="19">
        <f t="shared" si="21"/>
        <v>122.5</v>
      </c>
      <c r="AE3806" s="19" t="str">
        <f t="shared" si="22"/>
        <v>Нет моды</v>
      </c>
      <c r="AF3806" s="19">
        <f t="shared" si="23"/>
        <v>107</v>
      </c>
      <c r="AG3806" s="19">
        <f t="shared" si="24"/>
        <v>238</v>
      </c>
      <c r="AH3806" s="20" t="str">
        <f t="shared" si="14"/>
        <v>Город: 44%; Село: 56%</v>
      </c>
      <c r="AI3806" s="21"/>
      <c r="AJ3806" s="21"/>
      <c r="AK3806" s="21"/>
      <c r="AL3806" s="22">
        <f t="shared" si="25"/>
        <v>1</v>
      </c>
    </row>
    <row r="3807" ht="12.75" customHeight="1">
      <c r="A3807" s="13" t="s">
        <v>217</v>
      </c>
      <c r="B3807" s="13" t="str">
        <f>IFERROR(__xludf.DUMMYFUNCTION("REGEXREPLACE(A3807,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7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7" s="3">
        <f t="shared" si="16"/>
        <v>2</v>
      </c>
      <c r="E3807" s="15" t="s">
        <v>46</v>
      </c>
      <c r="F3807" s="13" t="str">
        <f>IFERROR(__xludf.DUMMYFUNCTION("REGEXEXTRACT(E3807, ""[А-Яа-я].*"")"),"Случ.отравл.алкоголем")</f>
        <v>Случ.отравл.алкоголем</v>
      </c>
      <c r="G3807" s="16">
        <f t="shared" si="17"/>
        <v>2</v>
      </c>
      <c r="H3807" s="13" t="s">
        <v>28</v>
      </c>
      <c r="I3807" s="13" t="str">
        <f>IFERROR(__xludf.DUMMYFUNCTION("REGEXREPLACE(H3807, "".*\s"", """")"),"человек")</f>
        <v>человек</v>
      </c>
      <c r="J3807" s="13" t="s">
        <v>29</v>
      </c>
      <c r="K3807" s="17" t="str">
        <f>IFERROR(__xludf.DUMMYFUNCTION("REGEXREPLACE(J3807, ""^[\d\s]+"", """")"),"значение показателя за год")</f>
        <v>значение показателя за год</v>
      </c>
      <c r="L3807" s="16">
        <f t="shared" si="18"/>
        <v>2</v>
      </c>
      <c r="M3807" s="13" t="s">
        <v>30</v>
      </c>
      <c r="N3807" s="13" t="str">
        <f>IFERROR(__xludf.DUMMYFUNCTION("REGEXEXTRACT(M3807, "" (.+)$"")"),"все население")</f>
        <v>все население</v>
      </c>
      <c r="O3807" s="18">
        <v>151.0</v>
      </c>
      <c r="P3807" s="18">
        <v>117.0</v>
      </c>
      <c r="Q3807" s="18">
        <v>146.0</v>
      </c>
      <c r="R3807" s="18">
        <v>158.0</v>
      </c>
      <c r="S3807" s="18">
        <v>144.0</v>
      </c>
      <c r="T3807" s="18">
        <v>124.0</v>
      </c>
      <c r="U3807" s="18">
        <v>117.0</v>
      </c>
      <c r="V3807" s="18">
        <v>97.0</v>
      </c>
      <c r="W3807" s="18">
        <v>101.0</v>
      </c>
      <c r="X3807" s="18">
        <v>108.0</v>
      </c>
      <c r="Y3807" s="18">
        <v>83.0</v>
      </c>
      <c r="Z3807" s="19">
        <f t="shared" si="6"/>
        <v>1346</v>
      </c>
      <c r="AA3807" s="19" t="str">
        <f t="shared" si="19"/>
        <v/>
      </c>
      <c r="AB3807" s="19" t="str">
        <f t="shared" si="8"/>
        <v/>
      </c>
      <c r="AC3807" s="19">
        <f t="shared" si="20"/>
        <v>122.3636364</v>
      </c>
      <c r="AD3807" s="19">
        <f t="shared" si="21"/>
        <v>127.5</v>
      </c>
      <c r="AE3807" s="19" t="str">
        <f t="shared" si="22"/>
        <v>Нет моды</v>
      </c>
      <c r="AF3807" s="19">
        <f t="shared" si="23"/>
        <v>83</v>
      </c>
      <c r="AG3807" s="19">
        <f t="shared" si="24"/>
        <v>158</v>
      </c>
      <c r="AH3807" s="20" t="str">
        <f t="shared" si="14"/>
        <v/>
      </c>
      <c r="AI3807" s="21"/>
      <c r="AJ3807" s="21"/>
      <c r="AK3807" s="21"/>
      <c r="AL3807" s="22">
        <f t="shared" si="25"/>
        <v>1</v>
      </c>
    </row>
    <row r="3808" ht="12.75" customHeight="1">
      <c r="A3808" s="13" t="s">
        <v>217</v>
      </c>
      <c r="B3808" s="13" t="str">
        <f>IFERROR(__xludf.DUMMYFUNCTION("REGEXREPLACE(A3808,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8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8" s="3">
        <f t="shared" si="16"/>
        <v>2</v>
      </c>
      <c r="E3808" s="15" t="s">
        <v>46</v>
      </c>
      <c r="F3808" s="13" t="str">
        <f>IFERROR(__xludf.DUMMYFUNCTION("REGEXEXTRACT(E3808, ""[А-Яа-я].*"")"),"Случ.отравл.алкоголем")</f>
        <v>Случ.отравл.алкоголем</v>
      </c>
      <c r="G3808" s="16">
        <f t="shared" si="17"/>
        <v>2</v>
      </c>
      <c r="H3808" s="13" t="s">
        <v>28</v>
      </c>
      <c r="I3808" s="13" t="str">
        <f>IFERROR(__xludf.DUMMYFUNCTION("REGEXREPLACE(H3808, "".*\s"", """")"),"человек")</f>
        <v>человек</v>
      </c>
      <c r="J3808" s="13" t="s">
        <v>29</v>
      </c>
      <c r="K3808" s="17" t="str">
        <f>IFERROR(__xludf.DUMMYFUNCTION("REGEXREPLACE(J3808, ""^[\d\s]+"", """")"),"значение показателя за год")</f>
        <v>значение показателя за год</v>
      </c>
      <c r="L3808" s="16">
        <f t="shared" si="18"/>
        <v>2</v>
      </c>
      <c r="M3808" s="13" t="s">
        <v>31</v>
      </c>
      <c r="N3808" s="13" t="str">
        <f>IFERROR(__xludf.DUMMYFUNCTION("REGEXEXTRACT(M3808, "" (.+)$"")"),"городское население")</f>
        <v>городское население</v>
      </c>
      <c r="O3808" s="18">
        <v>84.0</v>
      </c>
      <c r="P3808" s="18">
        <v>73.0</v>
      </c>
      <c r="Q3808" s="18">
        <v>92.0</v>
      </c>
      <c r="R3808" s="18">
        <v>98.0</v>
      </c>
      <c r="S3808" s="18">
        <v>92.0</v>
      </c>
      <c r="T3808" s="18">
        <v>83.0</v>
      </c>
      <c r="U3808" s="18">
        <v>75.0</v>
      </c>
      <c r="V3808" s="18">
        <v>55.0</v>
      </c>
      <c r="W3808" s="18">
        <v>65.0</v>
      </c>
      <c r="X3808" s="18">
        <v>77.0</v>
      </c>
      <c r="Y3808" s="18">
        <v>49.0</v>
      </c>
      <c r="Z3808" s="19" t="str">
        <f t="shared" si="6"/>
        <v/>
      </c>
      <c r="AA3808" s="19">
        <f t="shared" si="19"/>
        <v>843</v>
      </c>
      <c r="AB3808" s="19" t="str">
        <f t="shared" si="8"/>
        <v/>
      </c>
      <c r="AC3808" s="19">
        <f t="shared" si="20"/>
        <v>76.63636364</v>
      </c>
      <c r="AD3808" s="19">
        <f t="shared" si="21"/>
        <v>94.5</v>
      </c>
      <c r="AE3808" s="19" t="str">
        <f t="shared" si="22"/>
        <v>Нет моды</v>
      </c>
      <c r="AF3808" s="19">
        <f t="shared" si="23"/>
        <v>49</v>
      </c>
      <c r="AG3808" s="19">
        <f t="shared" si="24"/>
        <v>98</v>
      </c>
      <c r="AH3808" s="20" t="str">
        <f t="shared" si="14"/>
        <v/>
      </c>
      <c r="AI3808" s="21"/>
      <c r="AJ3808" s="21"/>
      <c r="AK3808" s="21"/>
      <c r="AL3808" s="22">
        <f t="shared" si="25"/>
        <v>1</v>
      </c>
    </row>
    <row r="3809" ht="12.75" customHeight="1">
      <c r="A3809" s="13" t="s">
        <v>217</v>
      </c>
      <c r="B3809" s="13" t="str">
        <f>IFERROR(__xludf.DUMMYFUNCTION("REGEXREPLACE(A3809,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09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09" s="3">
        <f t="shared" si="16"/>
        <v>2</v>
      </c>
      <c r="E3809" s="15" t="s">
        <v>46</v>
      </c>
      <c r="F3809" s="13" t="str">
        <f>IFERROR(__xludf.DUMMYFUNCTION("REGEXEXTRACT(E3809, ""[А-Яа-я].*"")"),"Случ.отравл.алкоголем")</f>
        <v>Случ.отравл.алкоголем</v>
      </c>
      <c r="G3809" s="16">
        <f t="shared" si="17"/>
        <v>2</v>
      </c>
      <c r="H3809" s="13" t="s">
        <v>28</v>
      </c>
      <c r="I3809" s="13" t="str">
        <f>IFERROR(__xludf.DUMMYFUNCTION("REGEXREPLACE(H3809, "".*\s"", """")"),"человек")</f>
        <v>человек</v>
      </c>
      <c r="J3809" s="13" t="s">
        <v>29</v>
      </c>
      <c r="K3809" s="17" t="str">
        <f>IFERROR(__xludf.DUMMYFUNCTION("REGEXREPLACE(J3809, ""^[\d\s]+"", """")"),"значение показателя за год")</f>
        <v>значение показателя за год</v>
      </c>
      <c r="L3809" s="16">
        <f t="shared" si="18"/>
        <v>2</v>
      </c>
      <c r="M3809" s="13" t="s">
        <v>32</v>
      </c>
      <c r="N3809" s="13" t="str">
        <f>IFERROR(__xludf.DUMMYFUNCTION("REGEXEXTRACT(M3809, "" (.+)$"")"),"сельское население")</f>
        <v>сельское население</v>
      </c>
      <c r="O3809" s="18">
        <v>67.0</v>
      </c>
      <c r="P3809" s="18">
        <v>44.0</v>
      </c>
      <c r="Q3809" s="18">
        <v>54.0</v>
      </c>
      <c r="R3809" s="18">
        <v>60.0</v>
      </c>
      <c r="S3809" s="18">
        <v>52.0</v>
      </c>
      <c r="T3809" s="18">
        <v>41.0</v>
      </c>
      <c r="U3809" s="18">
        <v>42.0</v>
      </c>
      <c r="V3809" s="18">
        <v>42.0</v>
      </c>
      <c r="W3809" s="18">
        <v>36.0</v>
      </c>
      <c r="X3809" s="18">
        <v>31.0</v>
      </c>
      <c r="Y3809" s="18">
        <v>34.0</v>
      </c>
      <c r="Z3809" s="19" t="str">
        <f t="shared" si="6"/>
        <v/>
      </c>
      <c r="AA3809" s="19" t="str">
        <f t="shared" si="19"/>
        <v/>
      </c>
      <c r="AB3809" s="19">
        <f t="shared" si="8"/>
        <v>503</v>
      </c>
      <c r="AC3809" s="19">
        <f t="shared" si="20"/>
        <v>45.72727273</v>
      </c>
      <c r="AD3809" s="19">
        <f t="shared" si="21"/>
        <v>57.5</v>
      </c>
      <c r="AE3809" s="19" t="str">
        <f t="shared" si="22"/>
        <v>Нет моды</v>
      </c>
      <c r="AF3809" s="19">
        <f t="shared" si="23"/>
        <v>31</v>
      </c>
      <c r="AG3809" s="19">
        <f t="shared" si="24"/>
        <v>67</v>
      </c>
      <c r="AH3809" s="20" t="str">
        <f t="shared" si="14"/>
        <v>Город: 63%; Село: 37%</v>
      </c>
      <c r="AI3809" s="21"/>
      <c r="AJ3809" s="21"/>
      <c r="AK3809" s="21"/>
      <c r="AL3809" s="22">
        <f t="shared" si="25"/>
        <v>1</v>
      </c>
    </row>
    <row r="3810" ht="12.75" customHeight="1">
      <c r="A3810" s="13" t="s">
        <v>217</v>
      </c>
      <c r="B3810" s="13" t="str">
        <f>IFERROR(__xludf.DUMMYFUNCTION("REGEXREPLACE(A3810,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0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0" s="3">
        <f t="shared" si="16"/>
        <v>2</v>
      </c>
      <c r="E3810" s="15" t="s">
        <v>48</v>
      </c>
      <c r="F3810" s="13" t="str">
        <f>IFERROR(__xludf.DUMMYFUNCTION("REGEXEXTRACT(E3810, ""[А-Яа-я].*"")"),"Убийство")</f>
        <v>Убийство</v>
      </c>
      <c r="G3810" s="16">
        <f t="shared" si="17"/>
        <v>2</v>
      </c>
      <c r="H3810" s="13" t="s">
        <v>28</v>
      </c>
      <c r="I3810" s="13" t="str">
        <f>IFERROR(__xludf.DUMMYFUNCTION("REGEXREPLACE(H3810, "".*\s"", """")"),"человек")</f>
        <v>человек</v>
      </c>
      <c r="J3810" s="13" t="s">
        <v>29</v>
      </c>
      <c r="K3810" s="17" t="str">
        <f>IFERROR(__xludf.DUMMYFUNCTION("REGEXREPLACE(J3810, ""^[\d\s]+"", """")"),"значение показателя за год")</f>
        <v>значение показателя за год</v>
      </c>
      <c r="L3810" s="16">
        <f t="shared" si="18"/>
        <v>2</v>
      </c>
      <c r="M3810" s="13" t="s">
        <v>30</v>
      </c>
      <c r="N3810" s="13" t="str">
        <f>IFERROR(__xludf.DUMMYFUNCTION("REGEXEXTRACT(M3810, "" (.+)$"")"),"все население")</f>
        <v>все население</v>
      </c>
      <c r="O3810" s="18">
        <v>164.0</v>
      </c>
      <c r="P3810" s="18">
        <v>154.0</v>
      </c>
      <c r="Q3810" s="18">
        <v>149.0</v>
      </c>
      <c r="R3810" s="18">
        <v>118.0</v>
      </c>
      <c r="S3810" s="18">
        <v>100.0</v>
      </c>
      <c r="T3810" s="18">
        <v>104.0</v>
      </c>
      <c r="U3810" s="18">
        <v>94.0</v>
      </c>
      <c r="V3810" s="18">
        <v>92.0</v>
      </c>
      <c r="W3810" s="18">
        <v>48.0</v>
      </c>
      <c r="X3810" s="18">
        <v>62.0</v>
      </c>
      <c r="Y3810" s="18">
        <v>51.0</v>
      </c>
      <c r="Z3810" s="19">
        <f t="shared" si="6"/>
        <v>1136</v>
      </c>
      <c r="AA3810" s="19" t="str">
        <f t="shared" si="19"/>
        <v/>
      </c>
      <c r="AB3810" s="19" t="str">
        <f t="shared" si="8"/>
        <v/>
      </c>
      <c r="AC3810" s="19">
        <f t="shared" si="20"/>
        <v>103.2727273</v>
      </c>
      <c r="AD3810" s="19">
        <f t="shared" si="21"/>
        <v>57</v>
      </c>
      <c r="AE3810" s="19" t="str">
        <f t="shared" si="22"/>
        <v>Нет моды</v>
      </c>
      <c r="AF3810" s="19">
        <f t="shared" si="23"/>
        <v>48</v>
      </c>
      <c r="AG3810" s="19">
        <f t="shared" si="24"/>
        <v>164</v>
      </c>
      <c r="AH3810" s="20" t="str">
        <f t="shared" si="14"/>
        <v/>
      </c>
      <c r="AI3810" s="21"/>
      <c r="AJ3810" s="21"/>
      <c r="AK3810" s="21"/>
      <c r="AL3810" s="22">
        <f t="shared" si="25"/>
        <v>1</v>
      </c>
    </row>
    <row r="3811" ht="12.75" customHeight="1">
      <c r="A3811" s="13" t="s">
        <v>217</v>
      </c>
      <c r="B3811" s="13" t="str">
        <f>IFERROR(__xludf.DUMMYFUNCTION("REGEXREPLACE(A3811,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1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1" s="3">
        <f t="shared" si="16"/>
        <v>2</v>
      </c>
      <c r="E3811" s="15" t="s">
        <v>48</v>
      </c>
      <c r="F3811" s="13" t="str">
        <f>IFERROR(__xludf.DUMMYFUNCTION("REGEXEXTRACT(E3811, ""[А-Яа-я].*"")"),"Убийство")</f>
        <v>Убийство</v>
      </c>
      <c r="G3811" s="16">
        <f t="shared" si="17"/>
        <v>2</v>
      </c>
      <c r="H3811" s="13" t="s">
        <v>28</v>
      </c>
      <c r="I3811" s="13" t="str">
        <f>IFERROR(__xludf.DUMMYFUNCTION("REGEXREPLACE(H3811, "".*\s"", """")"),"человек")</f>
        <v>человек</v>
      </c>
      <c r="J3811" s="13" t="s">
        <v>29</v>
      </c>
      <c r="K3811" s="17" t="str">
        <f>IFERROR(__xludf.DUMMYFUNCTION("REGEXREPLACE(J3811, ""^[\d\s]+"", """")"),"значение показателя за год")</f>
        <v>значение показателя за год</v>
      </c>
      <c r="L3811" s="16">
        <f t="shared" si="18"/>
        <v>2</v>
      </c>
      <c r="M3811" s="13" t="s">
        <v>31</v>
      </c>
      <c r="N3811" s="13" t="str">
        <f>IFERROR(__xludf.DUMMYFUNCTION("REGEXEXTRACT(M3811, "" (.+)$"")"),"городское население")</f>
        <v>городское население</v>
      </c>
      <c r="O3811" s="18">
        <v>89.0</v>
      </c>
      <c r="P3811" s="18">
        <v>84.0</v>
      </c>
      <c r="Q3811" s="18">
        <v>67.0</v>
      </c>
      <c r="R3811" s="18">
        <v>67.0</v>
      </c>
      <c r="S3811" s="18">
        <v>63.0</v>
      </c>
      <c r="T3811" s="18">
        <v>58.0</v>
      </c>
      <c r="U3811" s="18">
        <v>53.0</v>
      </c>
      <c r="V3811" s="18">
        <v>51.0</v>
      </c>
      <c r="W3811" s="18">
        <v>33.0</v>
      </c>
      <c r="X3811" s="18">
        <v>26.0</v>
      </c>
      <c r="Y3811" s="18">
        <v>30.0</v>
      </c>
      <c r="Z3811" s="19" t="str">
        <f t="shared" si="6"/>
        <v/>
      </c>
      <c r="AA3811" s="19">
        <f t="shared" si="19"/>
        <v>621</v>
      </c>
      <c r="AB3811" s="19" t="str">
        <f t="shared" si="8"/>
        <v/>
      </c>
      <c r="AC3811" s="19">
        <f t="shared" si="20"/>
        <v>56.45454545</v>
      </c>
      <c r="AD3811" s="19">
        <f t="shared" si="21"/>
        <v>67</v>
      </c>
      <c r="AE3811" s="19" t="str">
        <f t="shared" si="22"/>
        <v>Нет моды</v>
      </c>
      <c r="AF3811" s="19">
        <f t="shared" si="23"/>
        <v>26</v>
      </c>
      <c r="AG3811" s="19">
        <f t="shared" si="24"/>
        <v>89</v>
      </c>
      <c r="AH3811" s="20" t="str">
        <f t="shared" si="14"/>
        <v/>
      </c>
      <c r="AI3811" s="21"/>
      <c r="AJ3811" s="21"/>
      <c r="AK3811" s="21"/>
      <c r="AL3811" s="22">
        <f t="shared" si="25"/>
        <v>1</v>
      </c>
    </row>
    <row r="3812" ht="12.75" customHeight="1">
      <c r="A3812" s="13" t="s">
        <v>217</v>
      </c>
      <c r="B3812" s="13" t="str">
        <f>IFERROR(__xludf.DUMMYFUNCTION("REGEXREPLACE(A3812,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2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2" s="3">
        <f t="shared" si="16"/>
        <v>2</v>
      </c>
      <c r="E3812" s="15" t="s">
        <v>48</v>
      </c>
      <c r="F3812" s="13" t="str">
        <f>IFERROR(__xludf.DUMMYFUNCTION("REGEXEXTRACT(E3812, ""[А-Яа-я].*"")"),"Убийство")</f>
        <v>Убийство</v>
      </c>
      <c r="G3812" s="16">
        <f t="shared" si="17"/>
        <v>2</v>
      </c>
      <c r="H3812" s="13" t="s">
        <v>28</v>
      </c>
      <c r="I3812" s="13" t="str">
        <f>IFERROR(__xludf.DUMMYFUNCTION("REGEXREPLACE(H3812, "".*\s"", """")"),"человек")</f>
        <v>человек</v>
      </c>
      <c r="J3812" s="13" t="s">
        <v>29</v>
      </c>
      <c r="K3812" s="17" t="str">
        <f>IFERROR(__xludf.DUMMYFUNCTION("REGEXREPLACE(J3812, ""^[\d\s]+"", """")"),"значение показателя за год")</f>
        <v>значение показателя за год</v>
      </c>
      <c r="L3812" s="16">
        <f t="shared" si="18"/>
        <v>2</v>
      </c>
      <c r="M3812" s="13" t="s">
        <v>32</v>
      </c>
      <c r="N3812" s="13" t="str">
        <f>IFERROR(__xludf.DUMMYFUNCTION("REGEXEXTRACT(M3812, "" (.+)$"")"),"сельское население")</f>
        <v>сельское население</v>
      </c>
      <c r="O3812" s="18">
        <v>75.0</v>
      </c>
      <c r="P3812" s="18">
        <v>70.0</v>
      </c>
      <c r="Q3812" s="18">
        <v>82.0</v>
      </c>
      <c r="R3812" s="18">
        <v>51.0</v>
      </c>
      <c r="S3812" s="18">
        <v>37.0</v>
      </c>
      <c r="T3812" s="18">
        <v>46.0</v>
      </c>
      <c r="U3812" s="18">
        <v>41.0</v>
      </c>
      <c r="V3812" s="18">
        <v>41.0</v>
      </c>
      <c r="W3812" s="18">
        <v>15.0</v>
      </c>
      <c r="X3812" s="18">
        <v>36.0</v>
      </c>
      <c r="Y3812" s="18">
        <v>21.0</v>
      </c>
      <c r="Z3812" s="19" t="str">
        <f t="shared" si="6"/>
        <v/>
      </c>
      <c r="AA3812" s="19" t="str">
        <f t="shared" si="19"/>
        <v/>
      </c>
      <c r="AB3812" s="19">
        <f t="shared" si="8"/>
        <v>515</v>
      </c>
      <c r="AC3812" s="19">
        <f t="shared" si="20"/>
        <v>46.81818182</v>
      </c>
      <c r="AD3812" s="19">
        <f t="shared" si="21"/>
        <v>51</v>
      </c>
      <c r="AE3812" s="19" t="str">
        <f t="shared" si="22"/>
        <v>Нет моды</v>
      </c>
      <c r="AF3812" s="19">
        <f t="shared" si="23"/>
        <v>15</v>
      </c>
      <c r="AG3812" s="19">
        <f t="shared" si="24"/>
        <v>82</v>
      </c>
      <c r="AH3812" s="20" t="str">
        <f t="shared" si="14"/>
        <v>Город: 55%; Село: 45%</v>
      </c>
      <c r="AI3812" s="21"/>
      <c r="AJ3812" s="21"/>
      <c r="AK3812" s="21"/>
      <c r="AL3812" s="22">
        <f t="shared" si="25"/>
        <v>1</v>
      </c>
    </row>
    <row r="3813" ht="12.75" customHeight="1">
      <c r="A3813" s="13" t="s">
        <v>217</v>
      </c>
      <c r="B3813" s="13" t="str">
        <f>IFERROR(__xludf.DUMMYFUNCTION("REGEXREPLACE(A3813,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3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3" s="3">
        <f t="shared" si="16"/>
        <v>2</v>
      </c>
      <c r="E3813" s="15" t="s">
        <v>49</v>
      </c>
      <c r="F3813" s="13" t="str">
        <f>IFERROR(__xludf.DUMMYFUNCTION("REGEXEXTRACT(E3813, ""[А-Яа-я].*"")"),"Цереброваскулярные болезни")</f>
        <v>Цереброваскулярные болезни</v>
      </c>
      <c r="G3813" s="16">
        <f t="shared" si="17"/>
        <v>2</v>
      </c>
      <c r="H3813" s="13" t="s">
        <v>28</v>
      </c>
      <c r="I3813" s="13" t="str">
        <f>IFERROR(__xludf.DUMMYFUNCTION("REGEXREPLACE(H3813, "".*\s"", """")"),"человек")</f>
        <v>человек</v>
      </c>
      <c r="J3813" s="13" t="s">
        <v>29</v>
      </c>
      <c r="K3813" s="17" t="str">
        <f>IFERROR(__xludf.DUMMYFUNCTION("REGEXREPLACE(J3813, ""^[\d\s]+"", """")"),"значение показателя за год")</f>
        <v>значение показателя за год</v>
      </c>
      <c r="L3813" s="16">
        <f t="shared" si="18"/>
        <v>2</v>
      </c>
      <c r="M3813" s="13" t="s">
        <v>30</v>
      </c>
      <c r="N3813" s="13" t="str">
        <f>IFERROR(__xludf.DUMMYFUNCTION("REGEXEXTRACT(M3813, "" (.+)$"")"),"все население")</f>
        <v>все население</v>
      </c>
      <c r="O3813" s="23" t="s">
        <v>37</v>
      </c>
      <c r="P3813" s="18">
        <v>2478.0</v>
      </c>
      <c r="Q3813" s="18">
        <v>1978.0</v>
      </c>
      <c r="R3813" s="18">
        <v>1968.0</v>
      </c>
      <c r="S3813" s="18">
        <v>1637.0</v>
      </c>
      <c r="T3813" s="18">
        <v>1602.0</v>
      </c>
      <c r="U3813" s="18">
        <v>1305.0</v>
      </c>
      <c r="V3813" s="18">
        <v>1315.0</v>
      </c>
      <c r="W3813" s="18">
        <v>1219.0</v>
      </c>
      <c r="X3813" s="18">
        <v>1132.0</v>
      </c>
      <c r="Y3813" s="18">
        <v>1105.0</v>
      </c>
      <c r="Z3813" s="19">
        <f t="shared" si="6"/>
        <v>15739</v>
      </c>
      <c r="AA3813" s="19" t="str">
        <f t="shared" si="19"/>
        <v/>
      </c>
      <c r="AB3813" s="19" t="str">
        <f t="shared" si="8"/>
        <v/>
      </c>
      <c r="AC3813" s="19">
        <f t="shared" si="20"/>
        <v>1573.9</v>
      </c>
      <c r="AD3813" s="19">
        <f t="shared" si="21"/>
        <v>82</v>
      </c>
      <c r="AE3813" s="19" t="str">
        <f t="shared" si="22"/>
        <v>Нет моды</v>
      </c>
      <c r="AF3813" s="19">
        <f t="shared" si="23"/>
        <v>1105</v>
      </c>
      <c r="AG3813" s="19">
        <f t="shared" si="24"/>
        <v>2478</v>
      </c>
      <c r="AH3813" s="20" t="str">
        <f t="shared" si="14"/>
        <v/>
      </c>
      <c r="AI3813" s="21"/>
      <c r="AJ3813" s="21"/>
      <c r="AK3813" s="21"/>
      <c r="AL3813" s="22">
        <f t="shared" si="25"/>
        <v>2</v>
      </c>
    </row>
    <row r="3814" ht="12.75" customHeight="1">
      <c r="A3814" s="13" t="s">
        <v>217</v>
      </c>
      <c r="B3814" s="13" t="str">
        <f>IFERROR(__xludf.DUMMYFUNCTION("REGEXREPLACE(A3814,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4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4" s="3">
        <f t="shared" si="16"/>
        <v>2</v>
      </c>
      <c r="E3814" s="15" t="s">
        <v>49</v>
      </c>
      <c r="F3814" s="13" t="str">
        <f>IFERROR(__xludf.DUMMYFUNCTION("REGEXEXTRACT(E3814, ""[А-Яа-я].*"")"),"Цереброваскулярные болезни")</f>
        <v>Цереброваскулярные болезни</v>
      </c>
      <c r="G3814" s="16">
        <f t="shared" si="17"/>
        <v>2</v>
      </c>
      <c r="H3814" s="13" t="s">
        <v>28</v>
      </c>
      <c r="I3814" s="13" t="str">
        <f>IFERROR(__xludf.DUMMYFUNCTION("REGEXREPLACE(H3814, "".*\s"", """")"),"человек")</f>
        <v>человек</v>
      </c>
      <c r="J3814" s="13" t="s">
        <v>29</v>
      </c>
      <c r="K3814" s="17" t="str">
        <f>IFERROR(__xludf.DUMMYFUNCTION("REGEXREPLACE(J3814, ""^[\d\s]+"", """")"),"значение показателя за год")</f>
        <v>значение показателя за год</v>
      </c>
      <c r="L3814" s="16">
        <f t="shared" si="18"/>
        <v>2</v>
      </c>
      <c r="M3814" s="13" t="s">
        <v>31</v>
      </c>
      <c r="N3814" s="13" t="str">
        <f>IFERROR(__xludf.DUMMYFUNCTION("REGEXEXTRACT(M3814, "" (.+)$"")"),"городское население")</f>
        <v>городское население</v>
      </c>
      <c r="O3814" s="23" t="s">
        <v>37</v>
      </c>
      <c r="P3814" s="18">
        <v>1672.0</v>
      </c>
      <c r="Q3814" s="18">
        <v>1208.0</v>
      </c>
      <c r="R3814" s="18">
        <v>1216.0</v>
      </c>
      <c r="S3814" s="18">
        <v>1002.0</v>
      </c>
      <c r="T3814" s="18">
        <v>971.0</v>
      </c>
      <c r="U3814" s="18">
        <v>823.0</v>
      </c>
      <c r="V3814" s="18">
        <v>852.0</v>
      </c>
      <c r="W3814" s="18">
        <v>772.0</v>
      </c>
      <c r="X3814" s="18">
        <v>683.0</v>
      </c>
      <c r="Y3814" s="18">
        <v>684.0</v>
      </c>
      <c r="Z3814" s="19" t="str">
        <f t="shared" si="6"/>
        <v/>
      </c>
      <c r="AA3814" s="19">
        <f t="shared" si="19"/>
        <v>9883</v>
      </c>
      <c r="AB3814" s="19" t="str">
        <f t="shared" si="8"/>
        <v/>
      </c>
      <c r="AC3814" s="19">
        <f t="shared" si="20"/>
        <v>988.3</v>
      </c>
      <c r="AD3814" s="19">
        <f t="shared" si="21"/>
        <v>1212</v>
      </c>
      <c r="AE3814" s="19" t="str">
        <f t="shared" si="22"/>
        <v>Нет моды</v>
      </c>
      <c r="AF3814" s="19">
        <f t="shared" si="23"/>
        <v>683</v>
      </c>
      <c r="AG3814" s="19">
        <f t="shared" si="24"/>
        <v>1672</v>
      </c>
      <c r="AH3814" s="20" t="str">
        <f t="shared" si="14"/>
        <v/>
      </c>
      <c r="AI3814" s="21"/>
      <c r="AJ3814" s="21"/>
      <c r="AK3814" s="21"/>
      <c r="AL3814" s="22">
        <f t="shared" si="25"/>
        <v>2</v>
      </c>
    </row>
    <row r="3815" ht="12.75" customHeight="1">
      <c r="A3815" s="13" t="s">
        <v>217</v>
      </c>
      <c r="B3815" s="13" t="str">
        <f>IFERROR(__xludf.DUMMYFUNCTION("REGEXREPLACE(A3815, ""\d"", """")"),"             Тюменская область (кроме Ханты-Мансийского автономного округа-Югры и Ямало-Ненецкого автономного округа)")</f>
        <v>             Тюменская область (кроме Ханты-Мансийского автономного округа-Югры и Ямало-Ненецкого автономного округа)</v>
      </c>
      <c r="C3815" s="14" t="str">
        <f t="shared" si="15"/>
        <v>Тюменская область (кроме Ханты-Мансийского автономного округа-Югры и Ямало-Ненецкого автономного округа)</v>
      </c>
      <c r="D3815" s="3">
        <f t="shared" si="16"/>
        <v>2</v>
      </c>
      <c r="E3815" s="15" t="s">
        <v>49</v>
      </c>
      <c r="F3815" s="13" t="str">
        <f>IFERROR(__xludf.DUMMYFUNCTION("REGEXEXTRACT(E3815, ""[А-Яа-я].*"")"),"Цереброваскулярные болезни")</f>
        <v>Цереброваскулярные болезни</v>
      </c>
      <c r="G3815" s="16">
        <f t="shared" si="17"/>
        <v>2</v>
      </c>
      <c r="H3815" s="13" t="s">
        <v>28</v>
      </c>
      <c r="I3815" s="13" t="str">
        <f>IFERROR(__xludf.DUMMYFUNCTION("REGEXREPLACE(H3815, "".*\s"", """")"),"человек")</f>
        <v>человек</v>
      </c>
      <c r="J3815" s="13" t="s">
        <v>29</v>
      </c>
      <c r="K3815" s="17" t="str">
        <f>IFERROR(__xludf.DUMMYFUNCTION("REGEXREPLACE(J3815, ""^[\d\s]+"", """")"),"значение показателя за год")</f>
        <v>значение показателя за год</v>
      </c>
      <c r="L3815" s="16">
        <f t="shared" si="18"/>
        <v>2</v>
      </c>
      <c r="M3815" s="13" t="s">
        <v>32</v>
      </c>
      <c r="N3815" s="13" t="str">
        <f>IFERROR(__xludf.DUMMYFUNCTION("REGEXEXTRACT(M3815, "" (.+)$"")"),"сельское население")</f>
        <v>сельское население</v>
      </c>
      <c r="O3815" s="23" t="s">
        <v>37</v>
      </c>
      <c r="P3815" s="18">
        <v>806.0</v>
      </c>
      <c r="Q3815" s="18">
        <v>770.0</v>
      </c>
      <c r="R3815" s="18">
        <v>752.0</v>
      </c>
      <c r="S3815" s="18">
        <v>635.0</v>
      </c>
      <c r="T3815" s="18">
        <v>631.0</v>
      </c>
      <c r="U3815" s="18">
        <v>482.0</v>
      </c>
      <c r="V3815" s="18">
        <v>463.0</v>
      </c>
      <c r="W3815" s="18">
        <v>447.0</v>
      </c>
      <c r="X3815" s="18">
        <v>449.0</v>
      </c>
      <c r="Y3815" s="18">
        <v>421.0</v>
      </c>
      <c r="Z3815" s="19" t="str">
        <f t="shared" si="6"/>
        <v/>
      </c>
      <c r="AA3815" s="19" t="str">
        <f t="shared" si="19"/>
        <v/>
      </c>
      <c r="AB3815" s="19">
        <f t="shared" si="8"/>
        <v>5856</v>
      </c>
      <c r="AC3815" s="19">
        <f t="shared" si="20"/>
        <v>585.6</v>
      </c>
      <c r="AD3815" s="19">
        <f t="shared" si="21"/>
        <v>761</v>
      </c>
      <c r="AE3815" s="19" t="str">
        <f t="shared" si="22"/>
        <v>Нет моды</v>
      </c>
      <c r="AF3815" s="19">
        <f t="shared" si="23"/>
        <v>421</v>
      </c>
      <c r="AG3815" s="19">
        <f t="shared" si="24"/>
        <v>806</v>
      </c>
      <c r="AH3815" s="20" t="str">
        <f t="shared" si="14"/>
        <v>Город: 63%; Село: 37%</v>
      </c>
      <c r="AI3815" s="21"/>
      <c r="AJ3815" s="21"/>
      <c r="AK3815" s="21"/>
      <c r="AL3815" s="22">
        <f t="shared" si="25"/>
        <v>2</v>
      </c>
    </row>
    <row r="3816" ht="12.75" customHeight="1">
      <c r="A3816" s="13" t="s">
        <v>218</v>
      </c>
      <c r="B3816" s="13" t="str">
        <f>IFERROR(__xludf.DUMMYFUNCTION("REGEXREPLACE(A3816, ""\d"", """")"),"         Челябинская область")</f>
        <v>         Челябинская область</v>
      </c>
      <c r="C3816" s="14" t="str">
        <f t="shared" si="15"/>
        <v>Челябинская область</v>
      </c>
      <c r="D3816" s="3">
        <f t="shared" si="16"/>
        <v>2</v>
      </c>
      <c r="E3816" s="15" t="s">
        <v>27</v>
      </c>
      <c r="F3816" s="13" t="str">
        <f>IFERROR(__xludf.DUMMYFUNCTION("REGEXEXTRACT(E3816, ""[А-Яа-я].*"")"),"Болезни органов дыхания")</f>
        <v>Болезни органов дыхания</v>
      </c>
      <c r="G3816" s="16">
        <f t="shared" si="17"/>
        <v>2</v>
      </c>
      <c r="H3816" s="13" t="s">
        <v>28</v>
      </c>
      <c r="I3816" s="13" t="str">
        <f>IFERROR(__xludf.DUMMYFUNCTION("REGEXREPLACE(H3816, "".*\s"", """")"),"человек")</f>
        <v>человек</v>
      </c>
      <c r="J3816" s="13" t="s">
        <v>29</v>
      </c>
      <c r="K3816" s="17" t="str">
        <f>IFERROR(__xludf.DUMMYFUNCTION("REGEXREPLACE(J3816, ""^[\d\s]+"", """")"),"значение показателя за год")</f>
        <v>значение показателя за год</v>
      </c>
      <c r="L3816" s="16">
        <f t="shared" si="18"/>
        <v>2</v>
      </c>
      <c r="M3816" s="13" t="s">
        <v>30</v>
      </c>
      <c r="N3816" s="13" t="str">
        <f>IFERROR(__xludf.DUMMYFUNCTION("REGEXEXTRACT(M3816, "" (.+)$"")"),"все население")</f>
        <v>все население</v>
      </c>
      <c r="O3816" s="18">
        <v>2257.0</v>
      </c>
      <c r="P3816" s="18">
        <v>2113.0</v>
      </c>
      <c r="Q3816" s="18">
        <v>1892.0</v>
      </c>
      <c r="R3816" s="18">
        <v>1647.0</v>
      </c>
      <c r="S3816" s="18">
        <v>1568.0</v>
      </c>
      <c r="T3816" s="18">
        <v>1273.0</v>
      </c>
      <c r="U3816" s="18">
        <v>1166.0</v>
      </c>
      <c r="V3816" s="18">
        <v>2027.0</v>
      </c>
      <c r="W3816" s="18">
        <v>2320.0</v>
      </c>
      <c r="X3816" s="18">
        <v>1197.0</v>
      </c>
      <c r="Y3816" s="18">
        <v>1276.0</v>
      </c>
      <c r="Z3816" s="19">
        <f t="shared" si="6"/>
        <v>18736</v>
      </c>
      <c r="AA3816" s="19" t="str">
        <f t="shared" si="19"/>
        <v/>
      </c>
      <c r="AB3816" s="19" t="str">
        <f t="shared" si="8"/>
        <v/>
      </c>
      <c r="AC3816" s="19">
        <f t="shared" si="20"/>
        <v>1703.272727</v>
      </c>
      <c r="AD3816" s="19">
        <f t="shared" si="21"/>
        <v>1166</v>
      </c>
      <c r="AE3816" s="19" t="str">
        <f t="shared" si="22"/>
        <v>Нет моды</v>
      </c>
      <c r="AF3816" s="19">
        <f t="shared" si="23"/>
        <v>1166</v>
      </c>
      <c r="AG3816" s="19">
        <f t="shared" si="24"/>
        <v>2320</v>
      </c>
      <c r="AH3816" s="20" t="str">
        <f t="shared" si="14"/>
        <v/>
      </c>
      <c r="AI3816" s="21"/>
      <c r="AJ3816" s="21"/>
      <c r="AK3816" s="21"/>
      <c r="AL3816" s="22">
        <f t="shared" si="25"/>
        <v>1</v>
      </c>
    </row>
    <row r="3817" ht="12.75" customHeight="1">
      <c r="A3817" s="13" t="s">
        <v>218</v>
      </c>
      <c r="B3817" s="13" t="str">
        <f>IFERROR(__xludf.DUMMYFUNCTION("REGEXREPLACE(A3817, ""\d"", """")"),"         Челябинская область")</f>
        <v>         Челябинская область</v>
      </c>
      <c r="C3817" s="14" t="str">
        <f t="shared" si="15"/>
        <v>Челябинская область</v>
      </c>
      <c r="D3817" s="3">
        <f t="shared" si="16"/>
        <v>2</v>
      </c>
      <c r="E3817" s="15" t="s">
        <v>27</v>
      </c>
      <c r="F3817" s="13" t="str">
        <f>IFERROR(__xludf.DUMMYFUNCTION("REGEXEXTRACT(E3817, ""[А-Яа-я].*"")"),"Болезни органов дыхания")</f>
        <v>Болезни органов дыхания</v>
      </c>
      <c r="G3817" s="16">
        <f t="shared" si="17"/>
        <v>2</v>
      </c>
      <c r="H3817" s="13" t="s">
        <v>28</v>
      </c>
      <c r="I3817" s="13" t="str">
        <f>IFERROR(__xludf.DUMMYFUNCTION("REGEXREPLACE(H3817, "".*\s"", """")"),"человек")</f>
        <v>человек</v>
      </c>
      <c r="J3817" s="13" t="s">
        <v>29</v>
      </c>
      <c r="K3817" s="17" t="str">
        <f>IFERROR(__xludf.DUMMYFUNCTION("REGEXREPLACE(J3817, ""^[\d\s]+"", """")"),"значение показателя за год")</f>
        <v>значение показателя за год</v>
      </c>
      <c r="L3817" s="16">
        <f t="shared" si="18"/>
        <v>2</v>
      </c>
      <c r="M3817" s="13" t="s">
        <v>31</v>
      </c>
      <c r="N3817" s="13" t="str">
        <f>IFERROR(__xludf.DUMMYFUNCTION("REGEXEXTRACT(M3817, "" (.+)$"")"),"городское население")</f>
        <v>городское население</v>
      </c>
      <c r="O3817" s="18">
        <v>1685.0</v>
      </c>
      <c r="P3817" s="18">
        <v>1573.0</v>
      </c>
      <c r="Q3817" s="18">
        <v>1429.0</v>
      </c>
      <c r="R3817" s="18">
        <v>1246.0</v>
      </c>
      <c r="S3817" s="18">
        <v>1186.0</v>
      </c>
      <c r="T3817" s="18">
        <v>950.0</v>
      </c>
      <c r="U3817" s="18">
        <v>863.0</v>
      </c>
      <c r="V3817" s="18">
        <v>1607.0</v>
      </c>
      <c r="W3817" s="18">
        <v>1842.0</v>
      </c>
      <c r="X3817" s="18">
        <v>908.0</v>
      </c>
      <c r="Y3817" s="18">
        <v>1012.0</v>
      </c>
      <c r="Z3817" s="19" t="str">
        <f t="shared" si="6"/>
        <v/>
      </c>
      <c r="AA3817" s="19">
        <f t="shared" si="19"/>
        <v>14301</v>
      </c>
      <c r="AB3817" s="19" t="str">
        <f t="shared" si="8"/>
        <v/>
      </c>
      <c r="AC3817" s="19">
        <f t="shared" si="20"/>
        <v>1300.090909</v>
      </c>
      <c r="AD3817" s="19">
        <f t="shared" si="21"/>
        <v>1498.5</v>
      </c>
      <c r="AE3817" s="19" t="str">
        <f t="shared" si="22"/>
        <v>Нет моды</v>
      </c>
      <c r="AF3817" s="19">
        <f t="shared" si="23"/>
        <v>863</v>
      </c>
      <c r="AG3817" s="19">
        <f t="shared" si="24"/>
        <v>1842</v>
      </c>
      <c r="AH3817" s="20" t="str">
        <f t="shared" si="14"/>
        <v/>
      </c>
      <c r="AI3817" s="21"/>
      <c r="AJ3817" s="21"/>
      <c r="AK3817" s="21"/>
      <c r="AL3817" s="22">
        <f t="shared" si="25"/>
        <v>1</v>
      </c>
    </row>
    <row r="3818" ht="12.75" customHeight="1">
      <c r="A3818" s="13" t="s">
        <v>218</v>
      </c>
      <c r="B3818" s="13" t="str">
        <f>IFERROR(__xludf.DUMMYFUNCTION("REGEXREPLACE(A3818, ""\d"", """")"),"         Челябинская область")</f>
        <v>         Челябинская область</v>
      </c>
      <c r="C3818" s="14" t="str">
        <f t="shared" si="15"/>
        <v>Челябинская область</v>
      </c>
      <c r="D3818" s="3">
        <f t="shared" si="16"/>
        <v>2</v>
      </c>
      <c r="E3818" s="15" t="s">
        <v>27</v>
      </c>
      <c r="F3818" s="13" t="str">
        <f>IFERROR(__xludf.DUMMYFUNCTION("REGEXEXTRACT(E3818, ""[А-Яа-я].*"")"),"Болезни органов дыхания")</f>
        <v>Болезни органов дыхания</v>
      </c>
      <c r="G3818" s="16">
        <f t="shared" si="17"/>
        <v>2</v>
      </c>
      <c r="H3818" s="13" t="s">
        <v>28</v>
      </c>
      <c r="I3818" s="13" t="str">
        <f>IFERROR(__xludf.DUMMYFUNCTION("REGEXREPLACE(H3818, "".*\s"", """")"),"человек")</f>
        <v>человек</v>
      </c>
      <c r="J3818" s="13" t="s">
        <v>29</v>
      </c>
      <c r="K3818" s="17" t="str">
        <f>IFERROR(__xludf.DUMMYFUNCTION("REGEXREPLACE(J3818, ""^[\d\s]+"", """")"),"значение показателя за год")</f>
        <v>значение показателя за год</v>
      </c>
      <c r="L3818" s="16">
        <f t="shared" si="18"/>
        <v>2</v>
      </c>
      <c r="M3818" s="13" t="s">
        <v>32</v>
      </c>
      <c r="N3818" s="13" t="str">
        <f>IFERROR(__xludf.DUMMYFUNCTION("REGEXEXTRACT(M3818, "" (.+)$"")"),"сельское население")</f>
        <v>сельское население</v>
      </c>
      <c r="O3818" s="18">
        <v>572.0</v>
      </c>
      <c r="P3818" s="18">
        <v>540.0</v>
      </c>
      <c r="Q3818" s="18">
        <v>463.0</v>
      </c>
      <c r="R3818" s="18">
        <v>401.0</v>
      </c>
      <c r="S3818" s="18">
        <v>382.0</v>
      </c>
      <c r="T3818" s="18">
        <v>323.0</v>
      </c>
      <c r="U3818" s="18">
        <v>303.0</v>
      </c>
      <c r="V3818" s="18">
        <v>420.0</v>
      </c>
      <c r="W3818" s="18">
        <v>478.0</v>
      </c>
      <c r="X3818" s="18">
        <v>289.0</v>
      </c>
      <c r="Y3818" s="18">
        <v>264.0</v>
      </c>
      <c r="Z3818" s="19" t="str">
        <f t="shared" si="6"/>
        <v/>
      </c>
      <c r="AA3818" s="19" t="str">
        <f t="shared" si="19"/>
        <v/>
      </c>
      <c r="AB3818" s="19">
        <f t="shared" si="8"/>
        <v>4435</v>
      </c>
      <c r="AC3818" s="19">
        <f t="shared" si="20"/>
        <v>403.1818182</v>
      </c>
      <c r="AD3818" s="19">
        <f t="shared" si="21"/>
        <v>717.5</v>
      </c>
      <c r="AE3818" s="19" t="str">
        <f t="shared" si="22"/>
        <v>Нет моды</v>
      </c>
      <c r="AF3818" s="19">
        <f t="shared" si="23"/>
        <v>264</v>
      </c>
      <c r="AG3818" s="19">
        <f t="shared" si="24"/>
        <v>572</v>
      </c>
      <c r="AH3818" s="20" t="str">
        <f t="shared" si="14"/>
        <v>Город: 76%; Село: 24%</v>
      </c>
      <c r="AI3818" s="21"/>
      <c r="AJ3818" s="21"/>
      <c r="AK3818" s="21"/>
      <c r="AL3818" s="22">
        <f t="shared" si="25"/>
        <v>1</v>
      </c>
    </row>
    <row r="3819" ht="12.75" customHeight="1">
      <c r="A3819" s="13" t="s">
        <v>218</v>
      </c>
      <c r="B3819" s="13" t="str">
        <f>IFERROR(__xludf.DUMMYFUNCTION("REGEXREPLACE(A3819, ""\d"", """")"),"         Челябинская область")</f>
        <v>         Челябинская область</v>
      </c>
      <c r="C3819" s="14" t="str">
        <f t="shared" si="15"/>
        <v>Челябинская область</v>
      </c>
      <c r="D3819" s="3">
        <f t="shared" si="16"/>
        <v>2</v>
      </c>
      <c r="E3819" s="15" t="s">
        <v>33</v>
      </c>
      <c r="F3819" s="13" t="str">
        <f>IFERROR(__xludf.DUMMYFUNCTION("REGEXEXTRACT(E3819, ""[А-Яа-я].*"")"),"Болезни органов пищеварения")</f>
        <v>Болезни органов пищеварения</v>
      </c>
      <c r="G3819" s="16">
        <f t="shared" si="17"/>
        <v>2</v>
      </c>
      <c r="H3819" s="13" t="s">
        <v>28</v>
      </c>
      <c r="I3819" s="13" t="str">
        <f>IFERROR(__xludf.DUMMYFUNCTION("REGEXREPLACE(H3819, "".*\s"", """")"),"человек")</f>
        <v>человек</v>
      </c>
      <c r="J3819" s="13" t="s">
        <v>29</v>
      </c>
      <c r="K3819" s="17" t="str">
        <f>IFERROR(__xludf.DUMMYFUNCTION("REGEXREPLACE(J3819, ""^[\d\s]+"", """")"),"значение показателя за год")</f>
        <v>значение показателя за год</v>
      </c>
      <c r="L3819" s="16">
        <f t="shared" si="18"/>
        <v>2</v>
      </c>
      <c r="M3819" s="13" t="s">
        <v>30</v>
      </c>
      <c r="N3819" s="13" t="str">
        <f>IFERROR(__xludf.DUMMYFUNCTION("REGEXEXTRACT(M3819, "" (.+)$"")"),"все население")</f>
        <v>все население</v>
      </c>
      <c r="O3819" s="18">
        <v>2237.0</v>
      </c>
      <c r="P3819" s="18">
        <v>2379.0</v>
      </c>
      <c r="Q3819" s="18">
        <v>2482.0</v>
      </c>
      <c r="R3819" s="18">
        <v>2323.0</v>
      </c>
      <c r="S3819" s="18">
        <v>2160.0</v>
      </c>
      <c r="T3819" s="18">
        <v>2275.0</v>
      </c>
      <c r="U3819" s="18">
        <v>2389.0</v>
      </c>
      <c r="V3819" s="18">
        <v>2827.0</v>
      </c>
      <c r="W3819" s="18">
        <v>3268.0</v>
      </c>
      <c r="X3819" s="18">
        <v>2868.0</v>
      </c>
      <c r="Y3819" s="18">
        <v>3187.0</v>
      </c>
      <c r="Z3819" s="19">
        <f t="shared" si="6"/>
        <v>28395</v>
      </c>
      <c r="AA3819" s="19" t="str">
        <f t="shared" si="19"/>
        <v/>
      </c>
      <c r="AB3819" s="19" t="str">
        <f t="shared" si="8"/>
        <v/>
      </c>
      <c r="AC3819" s="19">
        <f t="shared" si="20"/>
        <v>2581.363636</v>
      </c>
      <c r="AD3819" s="19">
        <f t="shared" si="21"/>
        <v>1366</v>
      </c>
      <c r="AE3819" s="19" t="str">
        <f t="shared" si="22"/>
        <v>Нет моды</v>
      </c>
      <c r="AF3819" s="19">
        <f t="shared" si="23"/>
        <v>2160</v>
      </c>
      <c r="AG3819" s="19">
        <f t="shared" si="24"/>
        <v>3268</v>
      </c>
      <c r="AH3819" s="20" t="str">
        <f t="shared" si="14"/>
        <v/>
      </c>
      <c r="AI3819" s="21"/>
      <c r="AJ3819" s="21"/>
      <c r="AK3819" s="21"/>
      <c r="AL3819" s="22">
        <f t="shared" si="25"/>
        <v>1</v>
      </c>
    </row>
    <row r="3820" ht="12.75" customHeight="1">
      <c r="A3820" s="13" t="s">
        <v>218</v>
      </c>
      <c r="B3820" s="13" t="str">
        <f>IFERROR(__xludf.DUMMYFUNCTION("REGEXREPLACE(A3820, ""\d"", """")"),"         Челябинская область")</f>
        <v>         Челябинская область</v>
      </c>
      <c r="C3820" s="14" t="str">
        <f t="shared" si="15"/>
        <v>Челябинская область</v>
      </c>
      <c r="D3820" s="3">
        <f t="shared" si="16"/>
        <v>2</v>
      </c>
      <c r="E3820" s="15" t="s">
        <v>33</v>
      </c>
      <c r="F3820" s="13" t="str">
        <f>IFERROR(__xludf.DUMMYFUNCTION("REGEXEXTRACT(E3820, ""[А-Яа-я].*"")"),"Болезни органов пищеварения")</f>
        <v>Болезни органов пищеварения</v>
      </c>
      <c r="G3820" s="16">
        <f t="shared" si="17"/>
        <v>2</v>
      </c>
      <c r="H3820" s="13" t="s">
        <v>28</v>
      </c>
      <c r="I3820" s="13" t="str">
        <f>IFERROR(__xludf.DUMMYFUNCTION("REGEXREPLACE(H3820, "".*\s"", """")"),"человек")</f>
        <v>человек</v>
      </c>
      <c r="J3820" s="13" t="s">
        <v>29</v>
      </c>
      <c r="K3820" s="17" t="str">
        <f>IFERROR(__xludf.DUMMYFUNCTION("REGEXREPLACE(J3820, ""^[\d\s]+"", """")"),"значение показателя за год")</f>
        <v>значение показателя за год</v>
      </c>
      <c r="L3820" s="16">
        <f t="shared" si="18"/>
        <v>2</v>
      </c>
      <c r="M3820" s="13" t="s">
        <v>31</v>
      </c>
      <c r="N3820" s="13" t="str">
        <f>IFERROR(__xludf.DUMMYFUNCTION("REGEXEXTRACT(M3820, "" (.+)$"")"),"городское население")</f>
        <v>городское население</v>
      </c>
      <c r="O3820" s="18">
        <v>1841.0</v>
      </c>
      <c r="P3820" s="18">
        <v>1952.0</v>
      </c>
      <c r="Q3820" s="18">
        <v>2047.0</v>
      </c>
      <c r="R3820" s="18">
        <v>1867.0</v>
      </c>
      <c r="S3820" s="18">
        <v>1767.0</v>
      </c>
      <c r="T3820" s="18">
        <v>1895.0</v>
      </c>
      <c r="U3820" s="18">
        <v>1942.0</v>
      </c>
      <c r="V3820" s="18">
        <v>2297.0</v>
      </c>
      <c r="W3820" s="18">
        <v>2689.0</v>
      </c>
      <c r="X3820" s="18">
        <v>2330.0</v>
      </c>
      <c r="Y3820" s="18">
        <v>2617.0</v>
      </c>
      <c r="Z3820" s="19" t="str">
        <f t="shared" si="6"/>
        <v/>
      </c>
      <c r="AA3820" s="19">
        <f t="shared" si="19"/>
        <v>23244</v>
      </c>
      <c r="AB3820" s="19" t="str">
        <f t="shared" si="8"/>
        <v/>
      </c>
      <c r="AC3820" s="19">
        <f t="shared" si="20"/>
        <v>2113.090909</v>
      </c>
      <c r="AD3820" s="19">
        <f t="shared" si="21"/>
        <v>2310</v>
      </c>
      <c r="AE3820" s="19" t="str">
        <f t="shared" si="22"/>
        <v>Нет моды</v>
      </c>
      <c r="AF3820" s="19">
        <f t="shared" si="23"/>
        <v>1767</v>
      </c>
      <c r="AG3820" s="19">
        <f t="shared" si="24"/>
        <v>2689</v>
      </c>
      <c r="AH3820" s="20" t="str">
        <f t="shared" si="14"/>
        <v/>
      </c>
      <c r="AI3820" s="21"/>
      <c r="AJ3820" s="21"/>
      <c r="AK3820" s="21"/>
      <c r="AL3820" s="22">
        <f t="shared" si="25"/>
        <v>1</v>
      </c>
    </row>
    <row r="3821" ht="12.75" customHeight="1">
      <c r="A3821" s="13" t="s">
        <v>218</v>
      </c>
      <c r="B3821" s="13" t="str">
        <f>IFERROR(__xludf.DUMMYFUNCTION("REGEXREPLACE(A3821, ""\d"", """")"),"         Челябинская область")</f>
        <v>         Челябинская область</v>
      </c>
      <c r="C3821" s="14" t="str">
        <f t="shared" si="15"/>
        <v>Челябинская область</v>
      </c>
      <c r="D3821" s="3">
        <f t="shared" si="16"/>
        <v>2</v>
      </c>
      <c r="E3821" s="15" t="s">
        <v>33</v>
      </c>
      <c r="F3821" s="13" t="str">
        <f>IFERROR(__xludf.DUMMYFUNCTION("REGEXEXTRACT(E3821, ""[А-Яа-я].*"")"),"Болезни органов пищеварения")</f>
        <v>Болезни органов пищеварения</v>
      </c>
      <c r="G3821" s="16">
        <f t="shared" si="17"/>
        <v>2</v>
      </c>
      <c r="H3821" s="13" t="s">
        <v>28</v>
      </c>
      <c r="I3821" s="13" t="str">
        <f>IFERROR(__xludf.DUMMYFUNCTION("REGEXREPLACE(H3821, "".*\s"", """")"),"человек")</f>
        <v>человек</v>
      </c>
      <c r="J3821" s="13" t="s">
        <v>29</v>
      </c>
      <c r="K3821" s="17" t="str">
        <f>IFERROR(__xludf.DUMMYFUNCTION("REGEXREPLACE(J3821, ""^[\d\s]+"", """")"),"значение показателя за год")</f>
        <v>значение показателя за год</v>
      </c>
      <c r="L3821" s="16">
        <f t="shared" si="18"/>
        <v>2</v>
      </c>
      <c r="M3821" s="13" t="s">
        <v>32</v>
      </c>
      <c r="N3821" s="13" t="str">
        <f>IFERROR(__xludf.DUMMYFUNCTION("REGEXEXTRACT(M3821, "" (.+)$"")"),"сельское население")</f>
        <v>сельское население</v>
      </c>
      <c r="O3821" s="18">
        <v>396.0</v>
      </c>
      <c r="P3821" s="18">
        <v>427.0</v>
      </c>
      <c r="Q3821" s="18">
        <v>435.0</v>
      </c>
      <c r="R3821" s="18">
        <v>456.0</v>
      </c>
      <c r="S3821" s="18">
        <v>393.0</v>
      </c>
      <c r="T3821" s="18">
        <v>380.0</v>
      </c>
      <c r="U3821" s="18">
        <v>447.0</v>
      </c>
      <c r="V3821" s="18">
        <v>530.0</v>
      </c>
      <c r="W3821" s="18">
        <v>579.0</v>
      </c>
      <c r="X3821" s="18">
        <v>538.0</v>
      </c>
      <c r="Y3821" s="18">
        <v>570.0</v>
      </c>
      <c r="Z3821" s="19" t="str">
        <f t="shared" si="6"/>
        <v/>
      </c>
      <c r="AA3821" s="19" t="str">
        <f t="shared" si="19"/>
        <v/>
      </c>
      <c r="AB3821" s="19">
        <f t="shared" si="8"/>
        <v>5151</v>
      </c>
      <c r="AC3821" s="19">
        <f t="shared" si="20"/>
        <v>468.2727273</v>
      </c>
      <c r="AD3821" s="19">
        <f t="shared" si="21"/>
        <v>1173</v>
      </c>
      <c r="AE3821" s="19" t="str">
        <f t="shared" si="22"/>
        <v>Нет моды</v>
      </c>
      <c r="AF3821" s="19">
        <f t="shared" si="23"/>
        <v>380</v>
      </c>
      <c r="AG3821" s="19">
        <f t="shared" si="24"/>
        <v>579</v>
      </c>
      <c r="AH3821" s="20" t="str">
        <f t="shared" si="14"/>
        <v>Город: 82%; Село: 18%</v>
      </c>
      <c r="AI3821" s="21"/>
      <c r="AJ3821" s="21"/>
      <c r="AK3821" s="21"/>
      <c r="AL3821" s="22">
        <f t="shared" si="25"/>
        <v>1</v>
      </c>
    </row>
    <row r="3822" ht="12.75" customHeight="1">
      <c r="A3822" s="13" t="s">
        <v>218</v>
      </c>
      <c r="B3822" s="13" t="str">
        <f>IFERROR(__xludf.DUMMYFUNCTION("REGEXREPLACE(A3822, ""\d"", """")"),"         Челябинская область")</f>
        <v>         Челябинская область</v>
      </c>
      <c r="C3822" s="14" t="str">
        <f t="shared" si="15"/>
        <v>Челябинская область</v>
      </c>
      <c r="D3822" s="3">
        <f t="shared" si="16"/>
        <v>2</v>
      </c>
      <c r="E3822" s="15" t="s">
        <v>34</v>
      </c>
      <c r="F3822" s="13" t="str">
        <f>IFERROR(__xludf.DUMMYFUNCTION("REGEXEXTRACT(E3822, ""[А-Яа-я].*"")"),"Болезни системы кровообращения")</f>
        <v>Болезни системы кровообращения</v>
      </c>
      <c r="G3822" s="16">
        <f t="shared" si="17"/>
        <v>2</v>
      </c>
      <c r="H3822" s="13" t="s">
        <v>28</v>
      </c>
      <c r="I3822" s="13" t="str">
        <f>IFERROR(__xludf.DUMMYFUNCTION("REGEXREPLACE(H3822, "".*\s"", """")"),"человек")</f>
        <v>человек</v>
      </c>
      <c r="J3822" s="13" t="s">
        <v>29</v>
      </c>
      <c r="K3822" s="17" t="str">
        <f>IFERROR(__xludf.DUMMYFUNCTION("REGEXREPLACE(J3822, ""^[\d\s]+"", """")"),"значение показателя за год")</f>
        <v>значение показателя за год</v>
      </c>
      <c r="L3822" s="16">
        <f t="shared" si="18"/>
        <v>2</v>
      </c>
      <c r="M3822" s="13" t="s">
        <v>30</v>
      </c>
      <c r="N3822" s="13" t="str">
        <f>IFERROR(__xludf.DUMMYFUNCTION("REGEXEXTRACT(M3822, "" (.+)$"")"),"все население")</f>
        <v>все население</v>
      </c>
      <c r="O3822" s="18">
        <v>25332.0</v>
      </c>
      <c r="P3822" s="18">
        <v>23467.0</v>
      </c>
      <c r="Q3822" s="18">
        <v>21924.0</v>
      </c>
      <c r="R3822" s="18">
        <v>21608.0</v>
      </c>
      <c r="S3822" s="18">
        <v>19814.0</v>
      </c>
      <c r="T3822" s="18">
        <v>20518.0</v>
      </c>
      <c r="U3822" s="18">
        <v>19947.0</v>
      </c>
      <c r="V3822" s="18">
        <v>22991.0</v>
      </c>
      <c r="W3822" s="18">
        <v>18383.0</v>
      </c>
      <c r="X3822" s="18">
        <v>17087.0</v>
      </c>
      <c r="Y3822" s="18">
        <v>19099.0</v>
      </c>
      <c r="Z3822" s="19">
        <f t="shared" si="6"/>
        <v>230170</v>
      </c>
      <c r="AA3822" s="19" t="str">
        <f t="shared" si="19"/>
        <v/>
      </c>
      <c r="AB3822" s="19" t="str">
        <f t="shared" si="8"/>
        <v/>
      </c>
      <c r="AC3822" s="19">
        <f t="shared" si="20"/>
        <v>20924.54545</v>
      </c>
      <c r="AD3822" s="19">
        <f t="shared" si="21"/>
        <v>8833</v>
      </c>
      <c r="AE3822" s="19" t="str">
        <f t="shared" si="22"/>
        <v>Нет моды</v>
      </c>
      <c r="AF3822" s="19">
        <f t="shared" si="23"/>
        <v>17087</v>
      </c>
      <c r="AG3822" s="19">
        <f t="shared" si="24"/>
        <v>25332</v>
      </c>
      <c r="AH3822" s="20" t="str">
        <f t="shared" si="14"/>
        <v/>
      </c>
      <c r="AI3822" s="21"/>
      <c r="AJ3822" s="21"/>
      <c r="AK3822" s="21"/>
      <c r="AL3822" s="22">
        <f t="shared" si="25"/>
        <v>1</v>
      </c>
    </row>
    <row r="3823" ht="12.75" customHeight="1">
      <c r="A3823" s="13" t="s">
        <v>218</v>
      </c>
      <c r="B3823" s="13" t="str">
        <f>IFERROR(__xludf.DUMMYFUNCTION("REGEXREPLACE(A3823, ""\d"", """")"),"         Челябинская область")</f>
        <v>         Челябинская область</v>
      </c>
      <c r="C3823" s="14" t="str">
        <f t="shared" si="15"/>
        <v>Челябинская область</v>
      </c>
      <c r="D3823" s="3">
        <f t="shared" si="16"/>
        <v>2</v>
      </c>
      <c r="E3823" s="15" t="s">
        <v>34</v>
      </c>
      <c r="F3823" s="13" t="str">
        <f>IFERROR(__xludf.DUMMYFUNCTION("REGEXEXTRACT(E3823, ""[А-Яа-я].*"")"),"Болезни системы кровообращения")</f>
        <v>Болезни системы кровообращения</v>
      </c>
      <c r="G3823" s="16">
        <f t="shared" si="17"/>
        <v>2</v>
      </c>
      <c r="H3823" s="13" t="s">
        <v>28</v>
      </c>
      <c r="I3823" s="13" t="str">
        <f>IFERROR(__xludf.DUMMYFUNCTION("REGEXREPLACE(H3823, "".*\s"", """")"),"человек")</f>
        <v>человек</v>
      </c>
      <c r="J3823" s="13" t="s">
        <v>29</v>
      </c>
      <c r="K3823" s="17" t="str">
        <f>IFERROR(__xludf.DUMMYFUNCTION("REGEXREPLACE(J3823, ""^[\d\s]+"", """")"),"значение показателя за год")</f>
        <v>значение показателя за год</v>
      </c>
      <c r="L3823" s="16">
        <f t="shared" si="18"/>
        <v>2</v>
      </c>
      <c r="M3823" s="13" t="s">
        <v>31</v>
      </c>
      <c r="N3823" s="13" t="str">
        <f>IFERROR(__xludf.DUMMYFUNCTION("REGEXEXTRACT(M3823, "" (.+)$"")"),"городское население")</f>
        <v>городское население</v>
      </c>
      <c r="O3823" s="18">
        <v>20191.0</v>
      </c>
      <c r="P3823" s="18">
        <v>19026.0</v>
      </c>
      <c r="Q3823" s="18">
        <v>17852.0</v>
      </c>
      <c r="R3823" s="18">
        <v>17716.0</v>
      </c>
      <c r="S3823" s="18">
        <v>16074.0</v>
      </c>
      <c r="T3823" s="18">
        <v>16589.0</v>
      </c>
      <c r="U3823" s="18">
        <v>16177.0</v>
      </c>
      <c r="V3823" s="18">
        <v>18957.0</v>
      </c>
      <c r="W3823" s="18">
        <v>15054.0</v>
      </c>
      <c r="X3823" s="18">
        <v>13901.0</v>
      </c>
      <c r="Y3823" s="18">
        <v>15569.0</v>
      </c>
      <c r="Z3823" s="19" t="str">
        <f t="shared" si="6"/>
        <v/>
      </c>
      <c r="AA3823" s="19">
        <f t="shared" si="19"/>
        <v>187106</v>
      </c>
      <c r="AB3823" s="19" t="str">
        <f t="shared" si="8"/>
        <v/>
      </c>
      <c r="AC3823" s="19">
        <f t="shared" si="20"/>
        <v>17009.63636</v>
      </c>
      <c r="AD3823" s="19">
        <f t="shared" si="21"/>
        <v>18991.5</v>
      </c>
      <c r="AE3823" s="19" t="str">
        <f t="shared" si="22"/>
        <v>Нет моды</v>
      </c>
      <c r="AF3823" s="19">
        <f t="shared" si="23"/>
        <v>13901</v>
      </c>
      <c r="AG3823" s="19">
        <f t="shared" si="24"/>
        <v>20191</v>
      </c>
      <c r="AH3823" s="20" t="str">
        <f t="shared" si="14"/>
        <v/>
      </c>
      <c r="AI3823" s="21"/>
      <c r="AJ3823" s="21"/>
      <c r="AK3823" s="21"/>
      <c r="AL3823" s="22">
        <f t="shared" si="25"/>
        <v>1</v>
      </c>
    </row>
    <row r="3824" ht="12.75" customHeight="1">
      <c r="A3824" s="13" t="s">
        <v>218</v>
      </c>
      <c r="B3824" s="13" t="str">
        <f>IFERROR(__xludf.DUMMYFUNCTION("REGEXREPLACE(A3824, ""\d"", """")"),"         Челябинская область")</f>
        <v>         Челябинская область</v>
      </c>
      <c r="C3824" s="14" t="str">
        <f t="shared" si="15"/>
        <v>Челябинская область</v>
      </c>
      <c r="D3824" s="3">
        <f t="shared" si="16"/>
        <v>2</v>
      </c>
      <c r="E3824" s="15" t="s">
        <v>34</v>
      </c>
      <c r="F3824" s="13" t="str">
        <f>IFERROR(__xludf.DUMMYFUNCTION("REGEXEXTRACT(E3824, ""[А-Яа-я].*"")"),"Болезни системы кровообращения")</f>
        <v>Болезни системы кровообращения</v>
      </c>
      <c r="G3824" s="16">
        <f t="shared" si="17"/>
        <v>2</v>
      </c>
      <c r="H3824" s="13" t="s">
        <v>28</v>
      </c>
      <c r="I3824" s="13" t="str">
        <f>IFERROR(__xludf.DUMMYFUNCTION("REGEXREPLACE(H3824, "".*\s"", """")"),"человек")</f>
        <v>человек</v>
      </c>
      <c r="J3824" s="13" t="s">
        <v>29</v>
      </c>
      <c r="K3824" s="17" t="str">
        <f>IFERROR(__xludf.DUMMYFUNCTION("REGEXREPLACE(J3824, ""^[\d\s]+"", """")"),"значение показателя за год")</f>
        <v>значение показателя за год</v>
      </c>
      <c r="L3824" s="16">
        <f t="shared" si="18"/>
        <v>2</v>
      </c>
      <c r="M3824" s="13" t="s">
        <v>32</v>
      </c>
      <c r="N3824" s="13" t="str">
        <f>IFERROR(__xludf.DUMMYFUNCTION("REGEXEXTRACT(M3824, "" (.+)$"")"),"сельское население")</f>
        <v>сельское население</v>
      </c>
      <c r="O3824" s="18">
        <v>5141.0</v>
      </c>
      <c r="P3824" s="18">
        <v>4441.0</v>
      </c>
      <c r="Q3824" s="18">
        <v>4072.0</v>
      </c>
      <c r="R3824" s="18">
        <v>3892.0</v>
      </c>
      <c r="S3824" s="18">
        <v>3740.0</v>
      </c>
      <c r="T3824" s="18">
        <v>3929.0</v>
      </c>
      <c r="U3824" s="18">
        <v>3770.0</v>
      </c>
      <c r="V3824" s="18">
        <v>4034.0</v>
      </c>
      <c r="W3824" s="18">
        <v>3329.0</v>
      </c>
      <c r="X3824" s="18">
        <v>3186.0</v>
      </c>
      <c r="Y3824" s="18">
        <v>3530.0</v>
      </c>
      <c r="Z3824" s="19" t="str">
        <f t="shared" si="6"/>
        <v/>
      </c>
      <c r="AA3824" s="19" t="str">
        <f t="shared" si="19"/>
        <v/>
      </c>
      <c r="AB3824" s="19">
        <f t="shared" si="8"/>
        <v>43064</v>
      </c>
      <c r="AC3824" s="19">
        <f t="shared" si="20"/>
        <v>3914.909091</v>
      </c>
      <c r="AD3824" s="19">
        <f t="shared" si="21"/>
        <v>9521</v>
      </c>
      <c r="AE3824" s="19" t="str">
        <f t="shared" si="22"/>
        <v>Нет моды</v>
      </c>
      <c r="AF3824" s="19">
        <f t="shared" si="23"/>
        <v>3186</v>
      </c>
      <c r="AG3824" s="19">
        <f t="shared" si="24"/>
        <v>5141</v>
      </c>
      <c r="AH3824" s="20" t="str">
        <f t="shared" si="14"/>
        <v>Город: 81%; Село: 19%</v>
      </c>
      <c r="AI3824" s="21"/>
      <c r="AJ3824" s="21"/>
      <c r="AK3824" s="21"/>
      <c r="AL3824" s="22">
        <f t="shared" si="25"/>
        <v>1</v>
      </c>
    </row>
    <row r="3825" ht="12.75" customHeight="1">
      <c r="A3825" s="13" t="s">
        <v>218</v>
      </c>
      <c r="B3825" s="13" t="str">
        <f>IFERROR(__xludf.DUMMYFUNCTION("REGEXREPLACE(A3825, ""\d"", """")"),"         Челябинская область")</f>
        <v>         Челябинская область</v>
      </c>
      <c r="C3825" s="14" t="str">
        <f t="shared" si="15"/>
        <v>Челябинская область</v>
      </c>
      <c r="D3825" s="3">
        <f t="shared" si="16"/>
        <v>2</v>
      </c>
      <c r="E3825" s="15" t="s">
        <v>35</v>
      </c>
      <c r="F3825" s="13" t="str">
        <f>IFERROR(__xludf.DUMMYFUNCTION("REGEXEXTRACT(E3825, ""[А-Яа-я].*"")"),"внешние причины")</f>
        <v>внешние причины</v>
      </c>
      <c r="G3825" s="16">
        <f t="shared" si="17"/>
        <v>2</v>
      </c>
      <c r="H3825" s="13" t="s">
        <v>28</v>
      </c>
      <c r="I3825" s="13" t="str">
        <f>IFERROR(__xludf.DUMMYFUNCTION("REGEXREPLACE(H3825, "".*\s"", """")"),"человек")</f>
        <v>человек</v>
      </c>
      <c r="J3825" s="13" t="s">
        <v>29</v>
      </c>
      <c r="K3825" s="17" t="str">
        <f>IFERROR(__xludf.DUMMYFUNCTION("REGEXREPLACE(J3825, ""^[\d\s]+"", """")"),"значение показателя за год")</f>
        <v>значение показателя за год</v>
      </c>
      <c r="L3825" s="16">
        <f t="shared" si="18"/>
        <v>2</v>
      </c>
      <c r="M3825" s="13" t="s">
        <v>30</v>
      </c>
      <c r="N3825" s="13" t="str">
        <f>IFERROR(__xludf.DUMMYFUNCTION("REGEXEXTRACT(M3825, "" (.+)$"")"),"все население")</f>
        <v>все население</v>
      </c>
      <c r="O3825" s="18">
        <v>5426.0</v>
      </c>
      <c r="P3825" s="18">
        <v>5698.0</v>
      </c>
      <c r="Q3825" s="18">
        <v>5496.0</v>
      </c>
      <c r="R3825" s="18">
        <v>5006.0</v>
      </c>
      <c r="S3825" s="18">
        <v>4514.0</v>
      </c>
      <c r="T3825" s="18">
        <v>4336.0</v>
      </c>
      <c r="U3825" s="18">
        <v>4138.0</v>
      </c>
      <c r="V3825" s="18">
        <v>4189.0</v>
      </c>
      <c r="W3825" s="18">
        <v>4192.0</v>
      </c>
      <c r="X3825" s="18">
        <v>4283.0</v>
      </c>
      <c r="Y3825" s="18">
        <v>4601.0</v>
      </c>
      <c r="Z3825" s="19">
        <f t="shared" si="6"/>
        <v>51879</v>
      </c>
      <c r="AA3825" s="19" t="str">
        <f t="shared" si="19"/>
        <v/>
      </c>
      <c r="AB3825" s="19" t="str">
        <f t="shared" si="8"/>
        <v/>
      </c>
      <c r="AC3825" s="19">
        <f t="shared" si="20"/>
        <v>4716.272727</v>
      </c>
      <c r="AD3825" s="19">
        <f t="shared" si="21"/>
        <v>4190.5</v>
      </c>
      <c r="AE3825" s="19" t="str">
        <f t="shared" si="22"/>
        <v>Нет моды</v>
      </c>
      <c r="AF3825" s="19">
        <f t="shared" si="23"/>
        <v>4138</v>
      </c>
      <c r="AG3825" s="19">
        <f t="shared" si="24"/>
        <v>5698</v>
      </c>
      <c r="AH3825" s="20" t="str">
        <f t="shared" si="14"/>
        <v/>
      </c>
      <c r="AI3825" s="21"/>
      <c r="AJ3825" s="21"/>
      <c r="AK3825" s="21"/>
      <c r="AL3825" s="22">
        <f t="shared" si="25"/>
        <v>1</v>
      </c>
    </row>
    <row r="3826" ht="12.75" customHeight="1">
      <c r="A3826" s="13" t="s">
        <v>218</v>
      </c>
      <c r="B3826" s="13" t="str">
        <f>IFERROR(__xludf.DUMMYFUNCTION("REGEXREPLACE(A3826, ""\d"", """")"),"         Челябинская область")</f>
        <v>         Челябинская область</v>
      </c>
      <c r="C3826" s="14" t="str">
        <f t="shared" si="15"/>
        <v>Челябинская область</v>
      </c>
      <c r="D3826" s="3">
        <f t="shared" si="16"/>
        <v>2</v>
      </c>
      <c r="E3826" s="15" t="s">
        <v>35</v>
      </c>
      <c r="F3826" s="13" t="str">
        <f>IFERROR(__xludf.DUMMYFUNCTION("REGEXEXTRACT(E3826, ""[А-Яа-я].*"")"),"внешние причины")</f>
        <v>внешние причины</v>
      </c>
      <c r="G3826" s="16">
        <f t="shared" si="17"/>
        <v>2</v>
      </c>
      <c r="H3826" s="13" t="s">
        <v>28</v>
      </c>
      <c r="I3826" s="13" t="str">
        <f>IFERROR(__xludf.DUMMYFUNCTION("REGEXREPLACE(H3826, "".*\s"", """")"),"человек")</f>
        <v>человек</v>
      </c>
      <c r="J3826" s="13" t="s">
        <v>29</v>
      </c>
      <c r="K3826" s="17" t="str">
        <f>IFERROR(__xludf.DUMMYFUNCTION("REGEXREPLACE(J3826, ""^[\d\s]+"", """")"),"значение показателя за год")</f>
        <v>значение показателя за год</v>
      </c>
      <c r="L3826" s="16">
        <f t="shared" si="18"/>
        <v>2</v>
      </c>
      <c r="M3826" s="13" t="s">
        <v>31</v>
      </c>
      <c r="N3826" s="13" t="str">
        <f>IFERROR(__xludf.DUMMYFUNCTION("REGEXEXTRACT(M3826, "" (.+)$"")"),"городское население")</f>
        <v>городское население</v>
      </c>
      <c r="O3826" s="18">
        <v>4142.0</v>
      </c>
      <c r="P3826" s="18">
        <v>4358.0</v>
      </c>
      <c r="Q3826" s="18">
        <v>4248.0</v>
      </c>
      <c r="R3826" s="18">
        <v>3888.0</v>
      </c>
      <c r="S3826" s="18">
        <v>3439.0</v>
      </c>
      <c r="T3826" s="18">
        <v>3311.0</v>
      </c>
      <c r="U3826" s="18">
        <v>3157.0</v>
      </c>
      <c r="V3826" s="18">
        <v>3225.0</v>
      </c>
      <c r="W3826" s="18">
        <v>3235.0</v>
      </c>
      <c r="X3826" s="18">
        <v>3289.0</v>
      </c>
      <c r="Y3826" s="18">
        <v>3448.0</v>
      </c>
      <c r="Z3826" s="19" t="str">
        <f t="shared" si="6"/>
        <v/>
      </c>
      <c r="AA3826" s="19">
        <f t="shared" si="19"/>
        <v>39740</v>
      </c>
      <c r="AB3826" s="19" t="str">
        <f t="shared" si="8"/>
        <v/>
      </c>
      <c r="AC3826" s="19">
        <f t="shared" si="20"/>
        <v>3612.727273</v>
      </c>
      <c r="AD3826" s="19">
        <f t="shared" si="21"/>
        <v>4190.5</v>
      </c>
      <c r="AE3826" s="19" t="str">
        <f t="shared" si="22"/>
        <v>Нет моды</v>
      </c>
      <c r="AF3826" s="19">
        <f t="shared" si="23"/>
        <v>3157</v>
      </c>
      <c r="AG3826" s="19">
        <f t="shared" si="24"/>
        <v>4358</v>
      </c>
      <c r="AH3826" s="20" t="str">
        <f t="shared" si="14"/>
        <v/>
      </c>
      <c r="AI3826" s="21"/>
      <c r="AJ3826" s="21"/>
      <c r="AK3826" s="21"/>
      <c r="AL3826" s="22">
        <f t="shared" si="25"/>
        <v>1</v>
      </c>
    </row>
    <row r="3827" ht="12.75" customHeight="1">
      <c r="A3827" s="13" t="s">
        <v>218</v>
      </c>
      <c r="B3827" s="13" t="str">
        <f>IFERROR(__xludf.DUMMYFUNCTION("REGEXREPLACE(A3827, ""\d"", """")"),"         Челябинская область")</f>
        <v>         Челябинская область</v>
      </c>
      <c r="C3827" s="14" t="str">
        <f t="shared" si="15"/>
        <v>Челябинская область</v>
      </c>
      <c r="D3827" s="3">
        <f t="shared" si="16"/>
        <v>2</v>
      </c>
      <c r="E3827" s="15" t="s">
        <v>35</v>
      </c>
      <c r="F3827" s="13" t="str">
        <f>IFERROR(__xludf.DUMMYFUNCTION("REGEXEXTRACT(E3827, ""[А-Яа-я].*"")"),"внешние причины")</f>
        <v>внешние причины</v>
      </c>
      <c r="G3827" s="16">
        <f t="shared" si="17"/>
        <v>2</v>
      </c>
      <c r="H3827" s="13" t="s">
        <v>28</v>
      </c>
      <c r="I3827" s="13" t="str">
        <f>IFERROR(__xludf.DUMMYFUNCTION("REGEXREPLACE(H3827, "".*\s"", """")"),"человек")</f>
        <v>человек</v>
      </c>
      <c r="J3827" s="13" t="s">
        <v>29</v>
      </c>
      <c r="K3827" s="17" t="str">
        <f>IFERROR(__xludf.DUMMYFUNCTION("REGEXREPLACE(J3827, ""^[\d\s]+"", """")"),"значение показателя за год")</f>
        <v>значение показателя за год</v>
      </c>
      <c r="L3827" s="16">
        <f t="shared" si="18"/>
        <v>2</v>
      </c>
      <c r="M3827" s="13" t="s">
        <v>32</v>
      </c>
      <c r="N3827" s="13" t="str">
        <f>IFERROR(__xludf.DUMMYFUNCTION("REGEXEXTRACT(M3827, "" (.+)$"")"),"сельское население")</f>
        <v>сельское население</v>
      </c>
      <c r="O3827" s="18">
        <v>1284.0</v>
      </c>
      <c r="P3827" s="18">
        <v>1340.0</v>
      </c>
      <c r="Q3827" s="18">
        <v>1248.0</v>
      </c>
      <c r="R3827" s="18">
        <v>1118.0</v>
      </c>
      <c r="S3827" s="18">
        <v>1075.0</v>
      </c>
      <c r="T3827" s="18">
        <v>1025.0</v>
      </c>
      <c r="U3827" s="18">
        <v>981.0</v>
      </c>
      <c r="V3827" s="18">
        <v>964.0</v>
      </c>
      <c r="W3827" s="18">
        <v>957.0</v>
      </c>
      <c r="X3827" s="18">
        <v>994.0</v>
      </c>
      <c r="Y3827" s="18">
        <v>1153.0</v>
      </c>
      <c r="Z3827" s="19" t="str">
        <f t="shared" si="6"/>
        <v/>
      </c>
      <c r="AA3827" s="19" t="str">
        <f t="shared" si="19"/>
        <v/>
      </c>
      <c r="AB3827" s="19">
        <f t="shared" si="8"/>
        <v>12139</v>
      </c>
      <c r="AC3827" s="19">
        <f t="shared" si="20"/>
        <v>1103.545455</v>
      </c>
      <c r="AD3827" s="19">
        <f t="shared" si="21"/>
        <v>2248.5</v>
      </c>
      <c r="AE3827" s="19" t="str">
        <f t="shared" si="22"/>
        <v>Нет моды</v>
      </c>
      <c r="AF3827" s="19">
        <f t="shared" si="23"/>
        <v>957</v>
      </c>
      <c r="AG3827" s="19">
        <f t="shared" si="24"/>
        <v>1340</v>
      </c>
      <c r="AH3827" s="20" t="str">
        <f t="shared" si="14"/>
        <v>Город: 77%; Село: 23%</v>
      </c>
      <c r="AI3827" s="21"/>
      <c r="AJ3827" s="21"/>
      <c r="AK3827" s="21"/>
      <c r="AL3827" s="22">
        <f t="shared" si="25"/>
        <v>1</v>
      </c>
    </row>
    <row r="3828" ht="12.75" customHeight="1">
      <c r="A3828" s="13" t="s">
        <v>218</v>
      </c>
      <c r="B3828" s="13" t="str">
        <f>IFERROR(__xludf.DUMMYFUNCTION("REGEXREPLACE(A3828, ""\d"", """")"),"         Челябинская область")</f>
        <v>         Челябинская область</v>
      </c>
      <c r="C3828" s="14" t="str">
        <f t="shared" si="15"/>
        <v>Челябинская область</v>
      </c>
      <c r="D3828" s="3">
        <f t="shared" si="16"/>
        <v>2</v>
      </c>
      <c r="E3828" s="15" t="s">
        <v>36</v>
      </c>
      <c r="F3828" s="13" t="str">
        <f>IFERROR(__xludf.DUMMYFUNCTION("REGEXEXTRACT(E3828,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28" s="16">
        <f t="shared" si="17"/>
        <v>2</v>
      </c>
      <c r="H3828" s="13" t="s">
        <v>28</v>
      </c>
      <c r="I3828" s="13" t="str">
        <f>IFERROR(__xludf.DUMMYFUNCTION("REGEXREPLACE(H3828, "".*\s"", """")"),"человек")</f>
        <v>человек</v>
      </c>
      <c r="J3828" s="13" t="s">
        <v>29</v>
      </c>
      <c r="K3828" s="17" t="str">
        <f>IFERROR(__xludf.DUMMYFUNCTION("REGEXREPLACE(J3828, ""^[\d\s]+"", """")"),"значение показателя за год")</f>
        <v>значение показателя за год</v>
      </c>
      <c r="L3828" s="16">
        <f t="shared" si="18"/>
        <v>2</v>
      </c>
      <c r="M3828" s="13" t="s">
        <v>30</v>
      </c>
      <c r="N3828" s="13" t="str">
        <f>IFERROR(__xludf.DUMMYFUNCTION("REGEXEXTRACT(M3828, "" (.+)$"")"),"все население")</f>
        <v>все население</v>
      </c>
      <c r="O3828" s="18">
        <v>131.0</v>
      </c>
      <c r="P3828" s="18">
        <v>114.0</v>
      </c>
      <c r="Q3828" s="18">
        <v>96.0</v>
      </c>
      <c r="R3828" s="18">
        <v>132.0</v>
      </c>
      <c r="S3828" s="23" t="s">
        <v>37</v>
      </c>
      <c r="T3828" s="23" t="s">
        <v>37</v>
      </c>
      <c r="U3828" s="23" t="s">
        <v>37</v>
      </c>
      <c r="V3828" s="23" t="s">
        <v>37</v>
      </c>
      <c r="W3828" s="23" t="s">
        <v>37</v>
      </c>
      <c r="X3828" s="23" t="s">
        <v>37</v>
      </c>
      <c r="Y3828" s="23" t="s">
        <v>37</v>
      </c>
      <c r="Z3828" s="19">
        <f t="shared" si="6"/>
        <v>473</v>
      </c>
      <c r="AA3828" s="19" t="str">
        <f t="shared" si="19"/>
        <v/>
      </c>
      <c r="AB3828" s="19" t="str">
        <f t="shared" si="8"/>
        <v/>
      </c>
      <c r="AC3828" s="19">
        <f t="shared" si="20"/>
        <v>118.25</v>
      </c>
      <c r="AD3828" s="19">
        <f t="shared" si="21"/>
        <v>994</v>
      </c>
      <c r="AE3828" s="19" t="str">
        <f t="shared" si="22"/>
        <v>Нет моды</v>
      </c>
      <c r="AF3828" s="19">
        <f t="shared" si="23"/>
        <v>96</v>
      </c>
      <c r="AG3828" s="19">
        <f t="shared" si="24"/>
        <v>132</v>
      </c>
      <c r="AH3828" s="20" t="str">
        <f t="shared" si="14"/>
        <v/>
      </c>
      <c r="AI3828" s="24"/>
      <c r="AJ3828" s="24"/>
      <c r="AK3828" s="24"/>
      <c r="AL3828" s="22">
        <f t="shared" si="25"/>
        <v>1</v>
      </c>
    </row>
    <row r="3829" ht="12.75" customHeight="1">
      <c r="A3829" s="13" t="s">
        <v>218</v>
      </c>
      <c r="B3829" s="13" t="str">
        <f>IFERROR(__xludf.DUMMYFUNCTION("REGEXREPLACE(A3829, ""\d"", """")"),"         Челябинская область")</f>
        <v>         Челябинская область</v>
      </c>
      <c r="C3829" s="14" t="str">
        <f t="shared" si="15"/>
        <v>Челябинская область</v>
      </c>
      <c r="D3829" s="3">
        <f t="shared" si="16"/>
        <v>2</v>
      </c>
      <c r="E3829" s="15" t="s">
        <v>36</v>
      </c>
      <c r="F3829" s="13" t="str">
        <f>IFERROR(__xludf.DUMMYFUNCTION("REGEXEXTRACT(E3829,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29" s="16">
        <f t="shared" si="17"/>
        <v>2</v>
      </c>
      <c r="H3829" s="13" t="s">
        <v>28</v>
      </c>
      <c r="I3829" s="13" t="str">
        <f>IFERROR(__xludf.DUMMYFUNCTION("REGEXREPLACE(H3829, "".*\s"", """")"),"человек")</f>
        <v>человек</v>
      </c>
      <c r="J3829" s="13" t="s">
        <v>29</v>
      </c>
      <c r="K3829" s="17" t="str">
        <f>IFERROR(__xludf.DUMMYFUNCTION("REGEXREPLACE(J3829, ""^[\d\s]+"", """")"),"значение показателя за год")</f>
        <v>значение показателя за год</v>
      </c>
      <c r="L3829" s="16">
        <f t="shared" si="18"/>
        <v>2</v>
      </c>
      <c r="M3829" s="13" t="s">
        <v>31</v>
      </c>
      <c r="N3829" s="13" t="str">
        <f>IFERROR(__xludf.DUMMYFUNCTION("REGEXEXTRACT(M3829, "" (.+)$"")"),"городское население")</f>
        <v>городское население</v>
      </c>
      <c r="O3829" s="18">
        <v>103.0</v>
      </c>
      <c r="P3829" s="18">
        <v>91.0</v>
      </c>
      <c r="Q3829" s="18">
        <v>82.0</v>
      </c>
      <c r="R3829" s="18">
        <v>105.0</v>
      </c>
      <c r="S3829" s="23" t="s">
        <v>37</v>
      </c>
      <c r="T3829" s="23" t="s">
        <v>37</v>
      </c>
      <c r="U3829" s="23" t="s">
        <v>37</v>
      </c>
      <c r="V3829" s="23" t="s">
        <v>37</v>
      </c>
      <c r="W3829" s="23" t="s">
        <v>37</v>
      </c>
      <c r="X3829" s="23" t="s">
        <v>37</v>
      </c>
      <c r="Y3829" s="23" t="s">
        <v>37</v>
      </c>
      <c r="Z3829" s="19" t="str">
        <f t="shared" si="6"/>
        <v/>
      </c>
      <c r="AA3829" s="19">
        <f t="shared" si="19"/>
        <v>381</v>
      </c>
      <c r="AB3829" s="19" t="str">
        <f t="shared" si="8"/>
        <v/>
      </c>
      <c r="AC3829" s="19">
        <f t="shared" si="20"/>
        <v>95.25</v>
      </c>
      <c r="AD3829" s="19">
        <f t="shared" si="21"/>
        <v>104</v>
      </c>
      <c r="AE3829" s="19" t="str">
        <f t="shared" si="22"/>
        <v>Нет моды</v>
      </c>
      <c r="AF3829" s="19">
        <f t="shared" si="23"/>
        <v>82</v>
      </c>
      <c r="AG3829" s="19">
        <f t="shared" si="24"/>
        <v>105</v>
      </c>
      <c r="AH3829" s="20" t="str">
        <f t="shared" si="14"/>
        <v/>
      </c>
      <c r="AI3829" s="24"/>
      <c r="AJ3829" s="24"/>
      <c r="AK3829" s="24"/>
      <c r="AL3829" s="22">
        <f t="shared" si="25"/>
        <v>1</v>
      </c>
    </row>
    <row r="3830" ht="12.75" customHeight="1">
      <c r="A3830" s="13" t="s">
        <v>218</v>
      </c>
      <c r="B3830" s="13" t="str">
        <f>IFERROR(__xludf.DUMMYFUNCTION("REGEXREPLACE(A3830, ""\d"", """")"),"         Челябинская область")</f>
        <v>         Челябинская область</v>
      </c>
      <c r="C3830" s="14" t="str">
        <f t="shared" si="15"/>
        <v>Челябинская область</v>
      </c>
      <c r="D3830" s="3">
        <f t="shared" si="16"/>
        <v>2</v>
      </c>
      <c r="E3830" s="15" t="s">
        <v>36</v>
      </c>
      <c r="F3830" s="13" t="str">
        <f>IFERROR(__xludf.DUMMYFUNCTION("REGEXEXTRACT(E3830,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30" s="16">
        <f t="shared" si="17"/>
        <v>2</v>
      </c>
      <c r="H3830" s="13" t="s">
        <v>28</v>
      </c>
      <c r="I3830" s="13" t="str">
        <f>IFERROR(__xludf.DUMMYFUNCTION("REGEXREPLACE(H3830, "".*\s"", """")"),"человек")</f>
        <v>человек</v>
      </c>
      <c r="J3830" s="13" t="s">
        <v>29</v>
      </c>
      <c r="K3830" s="17" t="str">
        <f>IFERROR(__xludf.DUMMYFUNCTION("REGEXREPLACE(J3830, ""^[\d\s]+"", """")"),"значение показателя за год")</f>
        <v>значение показателя за год</v>
      </c>
      <c r="L3830" s="16">
        <f t="shared" si="18"/>
        <v>2</v>
      </c>
      <c r="M3830" s="13" t="s">
        <v>32</v>
      </c>
      <c r="N3830" s="13" t="str">
        <f>IFERROR(__xludf.DUMMYFUNCTION("REGEXEXTRACT(M3830, "" (.+)$"")"),"сельское население")</f>
        <v>сельское население</v>
      </c>
      <c r="O3830" s="18">
        <v>28.0</v>
      </c>
      <c r="P3830" s="18">
        <v>23.0</v>
      </c>
      <c r="Q3830" s="18">
        <v>14.0</v>
      </c>
      <c r="R3830" s="18">
        <v>27.0</v>
      </c>
      <c r="S3830" s="23" t="s">
        <v>37</v>
      </c>
      <c r="T3830" s="23" t="s">
        <v>37</v>
      </c>
      <c r="U3830" s="23" t="s">
        <v>37</v>
      </c>
      <c r="V3830" s="23" t="s">
        <v>37</v>
      </c>
      <c r="W3830" s="23" t="s">
        <v>37</v>
      </c>
      <c r="X3830" s="23" t="s">
        <v>37</v>
      </c>
      <c r="Y3830" s="23" t="s">
        <v>37</v>
      </c>
      <c r="Z3830" s="19" t="str">
        <f t="shared" si="6"/>
        <v/>
      </c>
      <c r="AA3830" s="19" t="str">
        <f t="shared" si="19"/>
        <v/>
      </c>
      <c r="AB3830" s="19">
        <f t="shared" si="8"/>
        <v>92</v>
      </c>
      <c r="AC3830" s="19">
        <f t="shared" si="20"/>
        <v>23</v>
      </c>
      <c r="AD3830" s="19">
        <f t="shared" si="21"/>
        <v>55</v>
      </c>
      <c r="AE3830" s="19" t="str">
        <f t="shared" si="22"/>
        <v>Нет моды</v>
      </c>
      <c r="AF3830" s="19">
        <f t="shared" si="23"/>
        <v>14</v>
      </c>
      <c r="AG3830" s="19">
        <f t="shared" si="24"/>
        <v>28</v>
      </c>
      <c r="AH3830" s="20" t="str">
        <f t="shared" si="14"/>
        <v>Город: 81%; Село: 19%</v>
      </c>
      <c r="AI3830" s="24"/>
      <c r="AJ3830" s="24"/>
      <c r="AK3830" s="24"/>
      <c r="AL3830" s="22">
        <f t="shared" si="25"/>
        <v>1</v>
      </c>
    </row>
    <row r="3831" ht="12.75" customHeight="1">
      <c r="A3831" s="13" t="s">
        <v>218</v>
      </c>
      <c r="B3831" s="13" t="str">
        <f>IFERROR(__xludf.DUMMYFUNCTION("REGEXREPLACE(A3831, ""\d"", """")"),"         Челябинская область")</f>
        <v>         Челябинская область</v>
      </c>
      <c r="C3831" s="14" t="str">
        <f t="shared" si="15"/>
        <v>Челябинская область</v>
      </c>
      <c r="D3831" s="3">
        <f t="shared" si="16"/>
        <v>2</v>
      </c>
      <c r="E3831" s="15" t="s">
        <v>38</v>
      </c>
      <c r="F3831" s="13" t="str">
        <f>IFERROR(__xludf.DUMMYFUNCTION("REGEXEXTRACT(E3831, ""[А-Яа-я].*"")"),"все виды транспортных несчастных случаев")</f>
        <v>все виды транспортных несчастных случаев</v>
      </c>
      <c r="G3831" s="16">
        <f t="shared" si="17"/>
        <v>2</v>
      </c>
      <c r="H3831" s="13" t="s">
        <v>28</v>
      </c>
      <c r="I3831" s="13" t="str">
        <f>IFERROR(__xludf.DUMMYFUNCTION("REGEXREPLACE(H3831, "".*\s"", """")"),"человек")</f>
        <v>человек</v>
      </c>
      <c r="J3831" s="13" t="s">
        <v>29</v>
      </c>
      <c r="K3831" s="17" t="str">
        <f>IFERROR(__xludf.DUMMYFUNCTION("REGEXREPLACE(J3831, ""^[\d\s]+"", """")"),"значение показателя за год")</f>
        <v>значение показателя за год</v>
      </c>
      <c r="L3831" s="16">
        <f t="shared" si="18"/>
        <v>2</v>
      </c>
      <c r="M3831" s="13" t="s">
        <v>30</v>
      </c>
      <c r="N3831" s="13" t="str">
        <f>IFERROR(__xludf.DUMMYFUNCTION("REGEXEXTRACT(M3831, "" (.+)$"")"),"все население")</f>
        <v>все население</v>
      </c>
      <c r="O3831" s="18">
        <v>715.0</v>
      </c>
      <c r="P3831" s="18">
        <v>748.0</v>
      </c>
      <c r="Q3831" s="18">
        <v>587.0</v>
      </c>
      <c r="R3831" s="18">
        <v>395.0</v>
      </c>
      <c r="S3831" s="18">
        <v>376.0</v>
      </c>
      <c r="T3831" s="18">
        <v>414.0</v>
      </c>
      <c r="U3831" s="18">
        <v>422.0</v>
      </c>
      <c r="V3831" s="18">
        <v>362.0</v>
      </c>
      <c r="W3831" s="18">
        <v>359.0</v>
      </c>
      <c r="X3831" s="18">
        <v>321.0</v>
      </c>
      <c r="Y3831" s="18">
        <v>363.0</v>
      </c>
      <c r="Z3831" s="19">
        <f t="shared" si="6"/>
        <v>5062</v>
      </c>
      <c r="AA3831" s="19" t="str">
        <f t="shared" si="19"/>
        <v/>
      </c>
      <c r="AB3831" s="19" t="str">
        <f t="shared" si="8"/>
        <v/>
      </c>
      <c r="AC3831" s="19">
        <f t="shared" si="20"/>
        <v>460.1818182</v>
      </c>
      <c r="AD3831" s="19">
        <f t="shared" si="21"/>
        <v>363</v>
      </c>
      <c r="AE3831" s="19" t="str">
        <f t="shared" si="22"/>
        <v>Нет моды</v>
      </c>
      <c r="AF3831" s="19">
        <f t="shared" si="23"/>
        <v>321</v>
      </c>
      <c r="AG3831" s="19">
        <f t="shared" si="24"/>
        <v>748</v>
      </c>
      <c r="AH3831" s="20" t="str">
        <f t="shared" si="14"/>
        <v/>
      </c>
      <c r="AI3831" s="21"/>
      <c r="AJ3831" s="21"/>
      <c r="AK3831" s="21"/>
      <c r="AL3831" s="22">
        <f t="shared" si="25"/>
        <v>1</v>
      </c>
    </row>
    <row r="3832" ht="12.75" customHeight="1">
      <c r="A3832" s="13" t="s">
        <v>218</v>
      </c>
      <c r="B3832" s="13" t="str">
        <f>IFERROR(__xludf.DUMMYFUNCTION("REGEXREPLACE(A3832, ""\d"", """")"),"         Челябинская область")</f>
        <v>         Челябинская область</v>
      </c>
      <c r="C3832" s="14" t="str">
        <f t="shared" si="15"/>
        <v>Челябинская область</v>
      </c>
      <c r="D3832" s="3">
        <f t="shared" si="16"/>
        <v>2</v>
      </c>
      <c r="E3832" s="15" t="s">
        <v>38</v>
      </c>
      <c r="F3832" s="13" t="str">
        <f>IFERROR(__xludf.DUMMYFUNCTION("REGEXEXTRACT(E3832, ""[А-Яа-я].*"")"),"все виды транспортных несчастных случаев")</f>
        <v>все виды транспортных несчастных случаев</v>
      </c>
      <c r="G3832" s="16">
        <f t="shared" si="17"/>
        <v>2</v>
      </c>
      <c r="H3832" s="13" t="s">
        <v>28</v>
      </c>
      <c r="I3832" s="13" t="str">
        <f>IFERROR(__xludf.DUMMYFUNCTION("REGEXREPLACE(H3832, "".*\s"", """")"),"человек")</f>
        <v>человек</v>
      </c>
      <c r="J3832" s="13" t="s">
        <v>29</v>
      </c>
      <c r="K3832" s="17" t="str">
        <f>IFERROR(__xludf.DUMMYFUNCTION("REGEXREPLACE(J3832, ""^[\d\s]+"", """")"),"значение показателя за год")</f>
        <v>значение показателя за год</v>
      </c>
      <c r="L3832" s="16">
        <f t="shared" si="18"/>
        <v>2</v>
      </c>
      <c r="M3832" s="13" t="s">
        <v>31</v>
      </c>
      <c r="N3832" s="13" t="str">
        <f>IFERROR(__xludf.DUMMYFUNCTION("REGEXEXTRACT(M3832, "" (.+)$"")"),"городское население")</f>
        <v>городское население</v>
      </c>
      <c r="O3832" s="18">
        <v>484.0</v>
      </c>
      <c r="P3832" s="18">
        <v>523.0</v>
      </c>
      <c r="Q3832" s="18">
        <v>425.0</v>
      </c>
      <c r="R3832" s="18">
        <v>281.0</v>
      </c>
      <c r="S3832" s="18">
        <v>248.0</v>
      </c>
      <c r="T3832" s="18">
        <v>300.0</v>
      </c>
      <c r="U3832" s="18">
        <v>271.0</v>
      </c>
      <c r="V3832" s="18">
        <v>247.0</v>
      </c>
      <c r="W3832" s="18">
        <v>259.0</v>
      </c>
      <c r="X3832" s="18">
        <v>231.0</v>
      </c>
      <c r="Y3832" s="18">
        <v>237.0</v>
      </c>
      <c r="Z3832" s="19" t="str">
        <f t="shared" si="6"/>
        <v/>
      </c>
      <c r="AA3832" s="19">
        <f t="shared" si="19"/>
        <v>3506</v>
      </c>
      <c r="AB3832" s="19" t="str">
        <f t="shared" si="8"/>
        <v/>
      </c>
      <c r="AC3832" s="19">
        <f t="shared" si="20"/>
        <v>318.7272727</v>
      </c>
      <c r="AD3832" s="19">
        <f t="shared" si="21"/>
        <v>362.5</v>
      </c>
      <c r="AE3832" s="19" t="str">
        <f t="shared" si="22"/>
        <v>Нет моды</v>
      </c>
      <c r="AF3832" s="19">
        <f t="shared" si="23"/>
        <v>231</v>
      </c>
      <c r="AG3832" s="19">
        <f t="shared" si="24"/>
        <v>523</v>
      </c>
      <c r="AH3832" s="20" t="str">
        <f t="shared" si="14"/>
        <v/>
      </c>
      <c r="AI3832" s="21"/>
      <c r="AJ3832" s="21"/>
      <c r="AK3832" s="21"/>
      <c r="AL3832" s="22">
        <f t="shared" si="25"/>
        <v>1</v>
      </c>
    </row>
    <row r="3833" ht="12.75" customHeight="1">
      <c r="A3833" s="13" t="s">
        <v>218</v>
      </c>
      <c r="B3833" s="13" t="str">
        <f>IFERROR(__xludf.DUMMYFUNCTION("REGEXREPLACE(A3833, ""\d"", """")"),"         Челябинская область")</f>
        <v>         Челябинская область</v>
      </c>
      <c r="C3833" s="14" t="str">
        <f t="shared" si="15"/>
        <v>Челябинская область</v>
      </c>
      <c r="D3833" s="3">
        <f t="shared" si="16"/>
        <v>2</v>
      </c>
      <c r="E3833" s="15" t="s">
        <v>38</v>
      </c>
      <c r="F3833" s="13" t="str">
        <f>IFERROR(__xludf.DUMMYFUNCTION("REGEXEXTRACT(E3833, ""[А-Яа-я].*"")"),"все виды транспортных несчастных случаев")</f>
        <v>все виды транспортных несчастных случаев</v>
      </c>
      <c r="G3833" s="16">
        <f t="shared" si="17"/>
        <v>2</v>
      </c>
      <c r="H3833" s="13" t="s">
        <v>28</v>
      </c>
      <c r="I3833" s="13" t="str">
        <f>IFERROR(__xludf.DUMMYFUNCTION("REGEXREPLACE(H3833, "".*\s"", """")"),"человек")</f>
        <v>человек</v>
      </c>
      <c r="J3833" s="13" t="s">
        <v>29</v>
      </c>
      <c r="K3833" s="17" t="str">
        <f>IFERROR(__xludf.DUMMYFUNCTION("REGEXREPLACE(J3833, ""^[\d\s]+"", """")"),"значение показателя за год")</f>
        <v>значение показателя за год</v>
      </c>
      <c r="L3833" s="16">
        <f t="shared" si="18"/>
        <v>2</v>
      </c>
      <c r="M3833" s="13" t="s">
        <v>32</v>
      </c>
      <c r="N3833" s="13" t="str">
        <f>IFERROR(__xludf.DUMMYFUNCTION("REGEXEXTRACT(M3833, "" (.+)$"")"),"сельское население")</f>
        <v>сельское население</v>
      </c>
      <c r="O3833" s="18">
        <v>231.0</v>
      </c>
      <c r="P3833" s="18">
        <v>225.0</v>
      </c>
      <c r="Q3833" s="18">
        <v>162.0</v>
      </c>
      <c r="R3833" s="18">
        <v>114.0</v>
      </c>
      <c r="S3833" s="18">
        <v>128.0</v>
      </c>
      <c r="T3833" s="18">
        <v>114.0</v>
      </c>
      <c r="U3833" s="18">
        <v>151.0</v>
      </c>
      <c r="V3833" s="18">
        <v>115.0</v>
      </c>
      <c r="W3833" s="18">
        <v>100.0</v>
      </c>
      <c r="X3833" s="18">
        <v>90.0</v>
      </c>
      <c r="Y3833" s="18">
        <v>126.0</v>
      </c>
      <c r="Z3833" s="19" t="str">
        <f t="shared" si="6"/>
        <v/>
      </c>
      <c r="AA3833" s="19" t="str">
        <f t="shared" si="19"/>
        <v/>
      </c>
      <c r="AB3833" s="19">
        <f t="shared" si="8"/>
        <v>1556</v>
      </c>
      <c r="AC3833" s="19">
        <f t="shared" si="20"/>
        <v>141.4545455</v>
      </c>
      <c r="AD3833" s="19">
        <f t="shared" si="21"/>
        <v>231</v>
      </c>
      <c r="AE3833" s="19" t="str">
        <f t="shared" si="22"/>
        <v>Нет моды</v>
      </c>
      <c r="AF3833" s="19">
        <f t="shared" si="23"/>
        <v>90</v>
      </c>
      <c r="AG3833" s="19">
        <f t="shared" si="24"/>
        <v>231</v>
      </c>
      <c r="AH3833" s="20" t="str">
        <f t="shared" si="14"/>
        <v>Город: 69%; Село: 31%</v>
      </c>
      <c r="AI3833" s="21"/>
      <c r="AJ3833" s="21"/>
      <c r="AK3833" s="21"/>
      <c r="AL3833" s="22">
        <f t="shared" si="25"/>
        <v>1</v>
      </c>
    </row>
    <row r="3834" ht="12.75" customHeight="1">
      <c r="A3834" s="13" t="s">
        <v>218</v>
      </c>
      <c r="B3834" s="13" t="str">
        <f>IFERROR(__xludf.DUMMYFUNCTION("REGEXREPLACE(A3834, ""\d"", """")"),"         Челябинская область")</f>
        <v>         Челябинская область</v>
      </c>
      <c r="C3834" s="14" t="str">
        <f t="shared" si="15"/>
        <v>Челябинская область</v>
      </c>
      <c r="D3834" s="3">
        <f t="shared" si="16"/>
        <v>2</v>
      </c>
      <c r="E3834" s="15" t="s">
        <v>39</v>
      </c>
      <c r="F3834" s="13" t="str">
        <f>IFERROR(__xludf.DUMMYFUNCTION("REGEXEXTRACT(E3834, ""[А-Яа-я].*"")"),"Всего умерших")</f>
        <v>Всего умерших</v>
      </c>
      <c r="G3834" s="16">
        <f t="shared" si="17"/>
        <v>2</v>
      </c>
      <c r="H3834" s="13" t="s">
        <v>28</v>
      </c>
      <c r="I3834" s="13" t="str">
        <f>IFERROR(__xludf.DUMMYFUNCTION("REGEXREPLACE(H3834, "".*\s"", """")"),"человек")</f>
        <v>человек</v>
      </c>
      <c r="J3834" s="13" t="s">
        <v>29</v>
      </c>
      <c r="K3834" s="17" t="str">
        <f>IFERROR(__xludf.DUMMYFUNCTION("REGEXREPLACE(J3834, ""^[\d\s]+"", """")"),"значение показателя за год")</f>
        <v>значение показателя за год</v>
      </c>
      <c r="L3834" s="16">
        <f t="shared" si="18"/>
        <v>2</v>
      </c>
      <c r="M3834" s="13" t="s">
        <v>30</v>
      </c>
      <c r="N3834" s="13" t="str">
        <f>IFERROR(__xludf.DUMMYFUNCTION("REGEXEXTRACT(M3834, "" (.+)$"")"),"все население")</f>
        <v>все население</v>
      </c>
      <c r="O3834" s="18">
        <v>48392.0</v>
      </c>
      <c r="P3834" s="18">
        <v>48118.0</v>
      </c>
      <c r="Q3834" s="18">
        <v>48516.0</v>
      </c>
      <c r="R3834" s="18">
        <v>47717.0</v>
      </c>
      <c r="S3834" s="18">
        <v>45638.0</v>
      </c>
      <c r="T3834" s="18">
        <v>46022.0</v>
      </c>
      <c r="U3834" s="18">
        <v>45420.0</v>
      </c>
      <c r="V3834" s="18">
        <v>55121.0</v>
      </c>
      <c r="W3834" s="18">
        <v>60575.0</v>
      </c>
      <c r="X3834" s="18">
        <v>45354.0</v>
      </c>
      <c r="Y3834" s="18">
        <v>43526.0</v>
      </c>
      <c r="Z3834" s="19">
        <f t="shared" si="6"/>
        <v>534399</v>
      </c>
      <c r="AA3834" s="19" t="str">
        <f t="shared" si="19"/>
        <v/>
      </c>
      <c r="AB3834" s="19" t="str">
        <f t="shared" si="8"/>
        <v/>
      </c>
      <c r="AC3834" s="19">
        <f t="shared" si="20"/>
        <v>48581.72727</v>
      </c>
      <c r="AD3834" s="19">
        <f t="shared" si="21"/>
        <v>21878.5</v>
      </c>
      <c r="AE3834" s="19" t="str">
        <f t="shared" si="22"/>
        <v>Нет моды</v>
      </c>
      <c r="AF3834" s="19">
        <f t="shared" si="23"/>
        <v>43526</v>
      </c>
      <c r="AG3834" s="19">
        <f t="shared" si="24"/>
        <v>60575</v>
      </c>
      <c r="AH3834" s="20" t="str">
        <f t="shared" si="14"/>
        <v/>
      </c>
      <c r="AI3834" s="21"/>
      <c r="AJ3834" s="21"/>
      <c r="AK3834" s="21"/>
      <c r="AL3834" s="22">
        <f t="shared" si="25"/>
        <v>1</v>
      </c>
    </row>
    <row r="3835" ht="12.75" customHeight="1">
      <c r="A3835" s="13" t="s">
        <v>218</v>
      </c>
      <c r="B3835" s="13" t="str">
        <f>IFERROR(__xludf.DUMMYFUNCTION("REGEXREPLACE(A3835, ""\d"", """")"),"         Челябинская область")</f>
        <v>         Челябинская область</v>
      </c>
      <c r="C3835" s="14" t="str">
        <f t="shared" si="15"/>
        <v>Челябинская область</v>
      </c>
      <c r="D3835" s="3">
        <f t="shared" si="16"/>
        <v>2</v>
      </c>
      <c r="E3835" s="15" t="s">
        <v>39</v>
      </c>
      <c r="F3835" s="13" t="str">
        <f>IFERROR(__xludf.DUMMYFUNCTION("REGEXEXTRACT(E3835, ""[А-Яа-я].*"")"),"Всего умерших")</f>
        <v>Всего умерших</v>
      </c>
      <c r="G3835" s="16">
        <f t="shared" si="17"/>
        <v>2</v>
      </c>
      <c r="H3835" s="13" t="s">
        <v>28</v>
      </c>
      <c r="I3835" s="13" t="str">
        <f>IFERROR(__xludf.DUMMYFUNCTION("REGEXREPLACE(H3835, "".*\s"", """")"),"человек")</f>
        <v>человек</v>
      </c>
      <c r="J3835" s="13" t="s">
        <v>29</v>
      </c>
      <c r="K3835" s="17" t="str">
        <f>IFERROR(__xludf.DUMMYFUNCTION("REGEXREPLACE(J3835, ""^[\d\s]+"", """")"),"значение показателя за год")</f>
        <v>значение показателя за год</v>
      </c>
      <c r="L3835" s="16">
        <f t="shared" si="18"/>
        <v>2</v>
      </c>
      <c r="M3835" s="13" t="s">
        <v>31</v>
      </c>
      <c r="N3835" s="13" t="str">
        <f>IFERROR(__xludf.DUMMYFUNCTION("REGEXEXTRACT(M3835, "" (.+)$"")"),"городское население")</f>
        <v>городское население</v>
      </c>
      <c r="O3835" s="18">
        <v>38721.0</v>
      </c>
      <c r="P3835" s="18">
        <v>38734.0</v>
      </c>
      <c r="Q3835" s="18">
        <v>39302.0</v>
      </c>
      <c r="R3835" s="18">
        <v>38698.0</v>
      </c>
      <c r="S3835" s="18">
        <v>36792.0</v>
      </c>
      <c r="T3835" s="18">
        <v>37115.0</v>
      </c>
      <c r="U3835" s="18">
        <v>36648.0</v>
      </c>
      <c r="V3835" s="18">
        <v>45219.0</v>
      </c>
      <c r="W3835" s="18">
        <v>49611.0</v>
      </c>
      <c r="X3835" s="18">
        <v>36737.0</v>
      </c>
      <c r="Y3835" s="18">
        <v>35283.0</v>
      </c>
      <c r="Z3835" s="19" t="str">
        <f t="shared" si="6"/>
        <v/>
      </c>
      <c r="AA3835" s="19">
        <f t="shared" si="19"/>
        <v>432860</v>
      </c>
      <c r="AB3835" s="19" t="str">
        <f t="shared" si="8"/>
        <v/>
      </c>
      <c r="AC3835" s="19">
        <f t="shared" si="20"/>
        <v>39350.90909</v>
      </c>
      <c r="AD3835" s="19">
        <f t="shared" si="21"/>
        <v>45286.5</v>
      </c>
      <c r="AE3835" s="19" t="str">
        <f t="shared" si="22"/>
        <v>Нет моды</v>
      </c>
      <c r="AF3835" s="19">
        <f t="shared" si="23"/>
        <v>35283</v>
      </c>
      <c r="AG3835" s="19">
        <f t="shared" si="24"/>
        <v>49611</v>
      </c>
      <c r="AH3835" s="20" t="str">
        <f t="shared" si="14"/>
        <v/>
      </c>
      <c r="AI3835" s="21"/>
      <c r="AJ3835" s="21"/>
      <c r="AK3835" s="21"/>
      <c r="AL3835" s="22">
        <f t="shared" si="25"/>
        <v>1</v>
      </c>
    </row>
    <row r="3836" ht="12.75" customHeight="1">
      <c r="A3836" s="13" t="s">
        <v>218</v>
      </c>
      <c r="B3836" s="13" t="str">
        <f>IFERROR(__xludf.DUMMYFUNCTION("REGEXREPLACE(A3836, ""\d"", """")"),"         Челябинская область")</f>
        <v>         Челябинская область</v>
      </c>
      <c r="C3836" s="14" t="str">
        <f t="shared" si="15"/>
        <v>Челябинская область</v>
      </c>
      <c r="D3836" s="3">
        <f t="shared" si="16"/>
        <v>2</v>
      </c>
      <c r="E3836" s="15" t="s">
        <v>39</v>
      </c>
      <c r="F3836" s="13" t="str">
        <f>IFERROR(__xludf.DUMMYFUNCTION("REGEXEXTRACT(E3836, ""[А-Яа-я].*"")"),"Всего умерших")</f>
        <v>Всего умерших</v>
      </c>
      <c r="G3836" s="16">
        <f t="shared" si="17"/>
        <v>2</v>
      </c>
      <c r="H3836" s="13" t="s">
        <v>28</v>
      </c>
      <c r="I3836" s="13" t="str">
        <f>IFERROR(__xludf.DUMMYFUNCTION("REGEXREPLACE(H3836, "".*\s"", """")"),"человек")</f>
        <v>человек</v>
      </c>
      <c r="J3836" s="13" t="s">
        <v>29</v>
      </c>
      <c r="K3836" s="17" t="str">
        <f>IFERROR(__xludf.DUMMYFUNCTION("REGEXREPLACE(J3836, ""^[\d\s]+"", """")"),"значение показателя за год")</f>
        <v>значение показателя за год</v>
      </c>
      <c r="L3836" s="16">
        <f t="shared" si="18"/>
        <v>2</v>
      </c>
      <c r="M3836" s="13" t="s">
        <v>32</v>
      </c>
      <c r="N3836" s="13" t="str">
        <f>IFERROR(__xludf.DUMMYFUNCTION("REGEXEXTRACT(M3836, "" (.+)$"")"),"сельское население")</f>
        <v>сельское население</v>
      </c>
      <c r="O3836" s="18">
        <v>9671.0</v>
      </c>
      <c r="P3836" s="18">
        <v>9384.0</v>
      </c>
      <c r="Q3836" s="18">
        <v>9214.0</v>
      </c>
      <c r="R3836" s="18">
        <v>9019.0</v>
      </c>
      <c r="S3836" s="18">
        <v>8846.0</v>
      </c>
      <c r="T3836" s="18">
        <v>8907.0</v>
      </c>
      <c r="U3836" s="18">
        <v>8772.0</v>
      </c>
      <c r="V3836" s="18">
        <v>9902.0</v>
      </c>
      <c r="W3836" s="18">
        <v>10964.0</v>
      </c>
      <c r="X3836" s="18">
        <v>8617.0</v>
      </c>
      <c r="Y3836" s="18">
        <v>8243.0</v>
      </c>
      <c r="Z3836" s="19" t="str">
        <f t="shared" si="6"/>
        <v/>
      </c>
      <c r="AA3836" s="19" t="str">
        <f t="shared" si="19"/>
        <v/>
      </c>
      <c r="AB3836" s="19">
        <f t="shared" si="8"/>
        <v>101539</v>
      </c>
      <c r="AC3836" s="19">
        <f t="shared" si="20"/>
        <v>9230.818182</v>
      </c>
      <c r="AD3836" s="19">
        <f t="shared" si="21"/>
        <v>23123.5</v>
      </c>
      <c r="AE3836" s="19" t="str">
        <f t="shared" si="22"/>
        <v>Нет моды</v>
      </c>
      <c r="AF3836" s="19">
        <f t="shared" si="23"/>
        <v>8243</v>
      </c>
      <c r="AG3836" s="19">
        <f t="shared" si="24"/>
        <v>10964</v>
      </c>
      <c r="AH3836" s="20" t="str">
        <f t="shared" si="14"/>
        <v>Город: 81%; Село: 19%</v>
      </c>
      <c r="AI3836" s="21"/>
      <c r="AJ3836" s="21"/>
      <c r="AK3836" s="21"/>
      <c r="AL3836" s="22">
        <f t="shared" si="25"/>
        <v>1</v>
      </c>
    </row>
    <row r="3837" ht="12.75" customHeight="1">
      <c r="A3837" s="13" t="s">
        <v>218</v>
      </c>
      <c r="B3837" s="13" t="str">
        <f>IFERROR(__xludf.DUMMYFUNCTION("REGEXREPLACE(A3837, ""\d"", """")"),"         Челябинская область")</f>
        <v>         Челябинская область</v>
      </c>
      <c r="C3837" s="14" t="str">
        <f t="shared" si="15"/>
        <v>Челябинская область</v>
      </c>
      <c r="D3837" s="3">
        <f t="shared" si="16"/>
        <v>2</v>
      </c>
      <c r="E3837" s="15" t="s">
        <v>40</v>
      </c>
      <c r="F3837" s="13" t="str">
        <f>IFERROR(__xludf.DUMMYFUNCTION("REGEXEXTRACT(E3837, ""[А-Яа-я].*"")"),"Злокачественные новообразования")</f>
        <v>Злокачественные новообразования</v>
      </c>
      <c r="G3837" s="16">
        <f t="shared" si="17"/>
        <v>2</v>
      </c>
      <c r="H3837" s="13" t="s">
        <v>28</v>
      </c>
      <c r="I3837" s="13" t="str">
        <f>IFERROR(__xludf.DUMMYFUNCTION("REGEXREPLACE(H3837, "".*\s"", """")"),"человек")</f>
        <v>человек</v>
      </c>
      <c r="J3837" s="13" t="s">
        <v>29</v>
      </c>
      <c r="K3837" s="17" t="str">
        <f>IFERROR(__xludf.DUMMYFUNCTION("REGEXREPLACE(J3837, ""^[\d\s]+"", """")"),"значение показателя за год")</f>
        <v>значение показателя за год</v>
      </c>
      <c r="L3837" s="16">
        <f t="shared" si="18"/>
        <v>2</v>
      </c>
      <c r="M3837" s="13" t="s">
        <v>30</v>
      </c>
      <c r="N3837" s="13" t="str">
        <f>IFERROR(__xludf.DUMMYFUNCTION("REGEXEXTRACT(M3837, "" (.+)$"")"),"все население")</f>
        <v>все население</v>
      </c>
      <c r="O3837" s="18">
        <v>8003.0</v>
      </c>
      <c r="P3837" s="18">
        <v>8200.0</v>
      </c>
      <c r="Q3837" s="18">
        <v>8251.0</v>
      </c>
      <c r="R3837" s="18">
        <v>8241.0</v>
      </c>
      <c r="S3837" s="18">
        <v>8271.0</v>
      </c>
      <c r="T3837" s="18">
        <v>8301.0</v>
      </c>
      <c r="U3837" s="18">
        <v>8566.0</v>
      </c>
      <c r="V3837" s="18">
        <v>7524.0</v>
      </c>
      <c r="W3837" s="18">
        <v>7450.0</v>
      </c>
      <c r="X3837" s="18">
        <v>7395.0</v>
      </c>
      <c r="Y3837" s="18">
        <v>7459.0</v>
      </c>
      <c r="Z3837" s="19">
        <f t="shared" si="6"/>
        <v>87661</v>
      </c>
      <c r="AA3837" s="19" t="str">
        <f t="shared" si="19"/>
        <v/>
      </c>
      <c r="AB3837" s="19" t="str">
        <f t="shared" si="8"/>
        <v/>
      </c>
      <c r="AC3837" s="19">
        <f t="shared" si="20"/>
        <v>7969.181818</v>
      </c>
      <c r="AD3837" s="19">
        <f t="shared" si="21"/>
        <v>8433.5</v>
      </c>
      <c r="AE3837" s="19" t="str">
        <f t="shared" si="22"/>
        <v>Нет моды</v>
      </c>
      <c r="AF3837" s="19">
        <f t="shared" si="23"/>
        <v>7395</v>
      </c>
      <c r="AG3837" s="19">
        <f t="shared" si="24"/>
        <v>8566</v>
      </c>
      <c r="AH3837" s="20" t="str">
        <f t="shared" si="14"/>
        <v/>
      </c>
      <c r="AI3837" s="21"/>
      <c r="AJ3837" s="21"/>
      <c r="AK3837" s="21"/>
      <c r="AL3837" s="22">
        <f t="shared" si="25"/>
        <v>1</v>
      </c>
    </row>
    <row r="3838" ht="12.75" customHeight="1">
      <c r="A3838" s="13" t="s">
        <v>218</v>
      </c>
      <c r="B3838" s="13" t="str">
        <f>IFERROR(__xludf.DUMMYFUNCTION("REGEXREPLACE(A3838, ""\d"", """")"),"         Челябинская область")</f>
        <v>         Челябинская область</v>
      </c>
      <c r="C3838" s="14" t="str">
        <f t="shared" si="15"/>
        <v>Челябинская область</v>
      </c>
      <c r="D3838" s="3">
        <f t="shared" si="16"/>
        <v>2</v>
      </c>
      <c r="E3838" s="15" t="s">
        <v>40</v>
      </c>
      <c r="F3838" s="13" t="str">
        <f>IFERROR(__xludf.DUMMYFUNCTION("REGEXEXTRACT(E3838, ""[А-Яа-я].*"")"),"Злокачественные новообразования")</f>
        <v>Злокачественные новообразования</v>
      </c>
      <c r="G3838" s="16">
        <f t="shared" si="17"/>
        <v>2</v>
      </c>
      <c r="H3838" s="13" t="s">
        <v>28</v>
      </c>
      <c r="I3838" s="13" t="str">
        <f>IFERROR(__xludf.DUMMYFUNCTION("REGEXREPLACE(H3838, "".*\s"", """")"),"человек")</f>
        <v>человек</v>
      </c>
      <c r="J3838" s="13" t="s">
        <v>29</v>
      </c>
      <c r="K3838" s="17" t="str">
        <f>IFERROR(__xludf.DUMMYFUNCTION("REGEXREPLACE(J3838, ""^[\d\s]+"", """")"),"значение показателя за год")</f>
        <v>значение показателя за год</v>
      </c>
      <c r="L3838" s="16">
        <f t="shared" si="18"/>
        <v>2</v>
      </c>
      <c r="M3838" s="13" t="s">
        <v>31</v>
      </c>
      <c r="N3838" s="13" t="str">
        <f>IFERROR(__xludf.DUMMYFUNCTION("REGEXEXTRACT(M3838, "" (.+)$"")"),"городское население")</f>
        <v>городское население</v>
      </c>
      <c r="O3838" s="18">
        <v>6653.0</v>
      </c>
      <c r="P3838" s="18">
        <v>6794.0</v>
      </c>
      <c r="Q3838" s="18">
        <v>6887.0</v>
      </c>
      <c r="R3838" s="18">
        <v>6841.0</v>
      </c>
      <c r="S3838" s="18">
        <v>6840.0</v>
      </c>
      <c r="T3838" s="18">
        <v>6840.0</v>
      </c>
      <c r="U3838" s="18">
        <v>7030.0</v>
      </c>
      <c r="V3838" s="18">
        <v>6239.0</v>
      </c>
      <c r="W3838" s="18">
        <v>6074.0</v>
      </c>
      <c r="X3838" s="18">
        <v>6092.0</v>
      </c>
      <c r="Y3838" s="18">
        <v>6126.0</v>
      </c>
      <c r="Z3838" s="19" t="str">
        <f t="shared" si="6"/>
        <v/>
      </c>
      <c r="AA3838" s="19">
        <f t="shared" si="19"/>
        <v>72416</v>
      </c>
      <c r="AB3838" s="19" t="str">
        <f t="shared" si="8"/>
        <v/>
      </c>
      <c r="AC3838" s="19">
        <f t="shared" si="20"/>
        <v>6583.272727</v>
      </c>
      <c r="AD3838" s="19">
        <f t="shared" si="21"/>
        <v>7212.5</v>
      </c>
      <c r="AE3838" s="19" t="str">
        <f t="shared" si="22"/>
        <v>Нет моды</v>
      </c>
      <c r="AF3838" s="19">
        <f t="shared" si="23"/>
        <v>6074</v>
      </c>
      <c r="AG3838" s="19">
        <f t="shared" si="24"/>
        <v>7030</v>
      </c>
      <c r="AH3838" s="20" t="str">
        <f t="shared" si="14"/>
        <v/>
      </c>
      <c r="AI3838" s="21"/>
      <c r="AJ3838" s="21"/>
      <c r="AK3838" s="21"/>
      <c r="AL3838" s="22">
        <f t="shared" si="25"/>
        <v>1</v>
      </c>
    </row>
    <row r="3839" ht="12.75" customHeight="1">
      <c r="A3839" s="13" t="s">
        <v>218</v>
      </c>
      <c r="B3839" s="13" t="str">
        <f>IFERROR(__xludf.DUMMYFUNCTION("REGEXREPLACE(A3839, ""\d"", """")"),"         Челябинская область")</f>
        <v>         Челябинская область</v>
      </c>
      <c r="C3839" s="14" t="str">
        <f t="shared" si="15"/>
        <v>Челябинская область</v>
      </c>
      <c r="D3839" s="3">
        <f t="shared" si="16"/>
        <v>2</v>
      </c>
      <c r="E3839" s="15" t="s">
        <v>40</v>
      </c>
      <c r="F3839" s="13" t="str">
        <f>IFERROR(__xludf.DUMMYFUNCTION("REGEXEXTRACT(E3839, ""[А-Яа-я].*"")"),"Злокачественные новообразования")</f>
        <v>Злокачественные новообразования</v>
      </c>
      <c r="G3839" s="16">
        <f t="shared" si="17"/>
        <v>2</v>
      </c>
      <c r="H3839" s="13" t="s">
        <v>28</v>
      </c>
      <c r="I3839" s="13" t="str">
        <f>IFERROR(__xludf.DUMMYFUNCTION("REGEXREPLACE(H3839, "".*\s"", """")"),"человек")</f>
        <v>человек</v>
      </c>
      <c r="J3839" s="13" t="s">
        <v>29</v>
      </c>
      <c r="K3839" s="17" t="str">
        <f>IFERROR(__xludf.DUMMYFUNCTION("REGEXREPLACE(J3839, ""^[\d\s]+"", """")"),"значение показателя за год")</f>
        <v>значение показателя за год</v>
      </c>
      <c r="L3839" s="16">
        <f t="shared" si="18"/>
        <v>2</v>
      </c>
      <c r="M3839" s="13" t="s">
        <v>32</v>
      </c>
      <c r="N3839" s="13" t="str">
        <f>IFERROR(__xludf.DUMMYFUNCTION("REGEXEXTRACT(M3839, "" (.+)$"")"),"сельское население")</f>
        <v>сельское население</v>
      </c>
      <c r="O3839" s="18">
        <v>1350.0</v>
      </c>
      <c r="P3839" s="18">
        <v>1406.0</v>
      </c>
      <c r="Q3839" s="18">
        <v>1364.0</v>
      </c>
      <c r="R3839" s="18">
        <v>1400.0</v>
      </c>
      <c r="S3839" s="18">
        <v>1431.0</v>
      </c>
      <c r="T3839" s="18">
        <v>1461.0</v>
      </c>
      <c r="U3839" s="18">
        <v>1536.0</v>
      </c>
      <c r="V3839" s="18">
        <v>1285.0</v>
      </c>
      <c r="W3839" s="18">
        <v>1376.0</v>
      </c>
      <c r="X3839" s="18">
        <v>1303.0</v>
      </c>
      <c r="Y3839" s="18">
        <v>1333.0</v>
      </c>
      <c r="Z3839" s="19" t="str">
        <f t="shared" si="6"/>
        <v/>
      </c>
      <c r="AA3839" s="19" t="str">
        <f t="shared" si="19"/>
        <v/>
      </c>
      <c r="AB3839" s="19">
        <f t="shared" si="8"/>
        <v>15245</v>
      </c>
      <c r="AC3839" s="19">
        <f t="shared" si="20"/>
        <v>1385.909091</v>
      </c>
      <c r="AD3839" s="19">
        <f t="shared" si="21"/>
        <v>3805</v>
      </c>
      <c r="AE3839" s="19" t="str">
        <f t="shared" si="22"/>
        <v>Нет моды</v>
      </c>
      <c r="AF3839" s="19">
        <f t="shared" si="23"/>
        <v>1285</v>
      </c>
      <c r="AG3839" s="19">
        <f t="shared" si="24"/>
        <v>1536</v>
      </c>
      <c r="AH3839" s="20" t="str">
        <f t="shared" si="14"/>
        <v>Город: 83%; Село: 17%</v>
      </c>
      <c r="AI3839" s="21"/>
      <c r="AJ3839" s="21"/>
      <c r="AK3839" s="21"/>
      <c r="AL3839" s="22">
        <f t="shared" si="25"/>
        <v>1</v>
      </c>
    </row>
    <row r="3840" ht="12.75" customHeight="1">
      <c r="A3840" s="13" t="s">
        <v>218</v>
      </c>
      <c r="B3840" s="13" t="str">
        <f>IFERROR(__xludf.DUMMYFUNCTION("REGEXREPLACE(A3840, ""\d"", """")"),"         Челябинская область")</f>
        <v>         Челябинская область</v>
      </c>
      <c r="C3840" s="14" t="str">
        <f t="shared" si="15"/>
        <v>Челябинская область</v>
      </c>
      <c r="D3840" s="3">
        <f t="shared" si="16"/>
        <v>2</v>
      </c>
      <c r="E3840" s="15" t="s">
        <v>41</v>
      </c>
      <c r="F3840" s="13" t="str">
        <f>IFERROR(__xludf.DUMMYFUNCTION("REGEXEXTRACT(E3840, ""[А-Яа-я].*"")"),"Инфекционные и паразитарные болезни")</f>
        <v>Инфекционные и паразитарные болезни</v>
      </c>
      <c r="G3840" s="16">
        <f t="shared" si="17"/>
        <v>2</v>
      </c>
      <c r="H3840" s="13" t="s">
        <v>28</v>
      </c>
      <c r="I3840" s="13" t="str">
        <f>IFERROR(__xludf.DUMMYFUNCTION("REGEXREPLACE(H3840, "".*\s"", """")"),"человек")</f>
        <v>человек</v>
      </c>
      <c r="J3840" s="13" t="s">
        <v>29</v>
      </c>
      <c r="K3840" s="17" t="str">
        <f>IFERROR(__xludf.DUMMYFUNCTION("REGEXREPLACE(J3840, ""^[\d\s]+"", """")"),"значение показателя за год")</f>
        <v>значение показателя за год</v>
      </c>
      <c r="L3840" s="16">
        <f t="shared" si="18"/>
        <v>2</v>
      </c>
      <c r="M3840" s="13" t="s">
        <v>30</v>
      </c>
      <c r="N3840" s="13" t="str">
        <f>IFERROR(__xludf.DUMMYFUNCTION("REGEXEXTRACT(M3840, "" (.+)$"")"),"все население")</f>
        <v>все население</v>
      </c>
      <c r="O3840" s="18">
        <v>1110.0</v>
      </c>
      <c r="P3840" s="18">
        <v>1208.0</v>
      </c>
      <c r="Q3840" s="18">
        <v>1379.0</v>
      </c>
      <c r="R3840" s="18">
        <v>1504.0</v>
      </c>
      <c r="S3840" s="18">
        <v>1487.0</v>
      </c>
      <c r="T3840" s="18">
        <v>1378.0</v>
      </c>
      <c r="U3840" s="18">
        <v>1320.0</v>
      </c>
      <c r="V3840" s="18">
        <v>1216.0</v>
      </c>
      <c r="W3840" s="18">
        <v>1100.0</v>
      </c>
      <c r="X3840" s="18">
        <v>1037.0</v>
      </c>
      <c r="Y3840" s="18">
        <v>995.0</v>
      </c>
      <c r="Z3840" s="19">
        <f t="shared" si="6"/>
        <v>13734</v>
      </c>
      <c r="AA3840" s="19" t="str">
        <f t="shared" si="19"/>
        <v/>
      </c>
      <c r="AB3840" s="19" t="str">
        <f t="shared" si="8"/>
        <v/>
      </c>
      <c r="AC3840" s="19">
        <f t="shared" si="20"/>
        <v>1248.545455</v>
      </c>
      <c r="AD3840" s="19">
        <f t="shared" si="21"/>
        <v>1357</v>
      </c>
      <c r="AE3840" s="19" t="str">
        <f t="shared" si="22"/>
        <v>Нет моды</v>
      </c>
      <c r="AF3840" s="19">
        <f t="shared" si="23"/>
        <v>995</v>
      </c>
      <c r="AG3840" s="19">
        <f t="shared" si="24"/>
        <v>1504</v>
      </c>
      <c r="AH3840" s="20" t="str">
        <f t="shared" si="14"/>
        <v/>
      </c>
      <c r="AI3840" s="21"/>
      <c r="AJ3840" s="21"/>
      <c r="AK3840" s="21"/>
      <c r="AL3840" s="22">
        <f t="shared" si="25"/>
        <v>1</v>
      </c>
    </row>
    <row r="3841" ht="12.75" customHeight="1">
      <c r="A3841" s="13" t="s">
        <v>218</v>
      </c>
      <c r="B3841" s="13" t="str">
        <f>IFERROR(__xludf.DUMMYFUNCTION("REGEXREPLACE(A3841, ""\d"", """")"),"         Челябинская область")</f>
        <v>         Челябинская область</v>
      </c>
      <c r="C3841" s="14" t="str">
        <f t="shared" si="15"/>
        <v>Челябинская область</v>
      </c>
      <c r="D3841" s="3">
        <f t="shared" si="16"/>
        <v>2</v>
      </c>
      <c r="E3841" s="15" t="s">
        <v>41</v>
      </c>
      <c r="F3841" s="13" t="str">
        <f>IFERROR(__xludf.DUMMYFUNCTION("REGEXEXTRACT(E3841, ""[А-Яа-я].*"")"),"Инфекционные и паразитарные болезни")</f>
        <v>Инфекционные и паразитарные болезни</v>
      </c>
      <c r="G3841" s="16">
        <f t="shared" si="17"/>
        <v>2</v>
      </c>
      <c r="H3841" s="13" t="s">
        <v>28</v>
      </c>
      <c r="I3841" s="13" t="str">
        <f>IFERROR(__xludf.DUMMYFUNCTION("REGEXREPLACE(H3841, "".*\s"", """")"),"человек")</f>
        <v>человек</v>
      </c>
      <c r="J3841" s="13" t="s">
        <v>29</v>
      </c>
      <c r="K3841" s="17" t="str">
        <f>IFERROR(__xludf.DUMMYFUNCTION("REGEXREPLACE(J3841, ""^[\d\s]+"", """")"),"значение показателя за год")</f>
        <v>значение показателя за год</v>
      </c>
      <c r="L3841" s="16">
        <f t="shared" si="18"/>
        <v>2</v>
      </c>
      <c r="M3841" s="13" t="s">
        <v>31</v>
      </c>
      <c r="N3841" s="13" t="str">
        <f>IFERROR(__xludf.DUMMYFUNCTION("REGEXEXTRACT(M3841, "" (.+)$"")"),"городское население")</f>
        <v>городское население</v>
      </c>
      <c r="O3841" s="18">
        <v>905.0</v>
      </c>
      <c r="P3841" s="18">
        <v>1017.0</v>
      </c>
      <c r="Q3841" s="18">
        <v>1167.0</v>
      </c>
      <c r="R3841" s="18">
        <v>1263.0</v>
      </c>
      <c r="S3841" s="18">
        <v>1245.0</v>
      </c>
      <c r="T3841" s="18">
        <v>1157.0</v>
      </c>
      <c r="U3841" s="18">
        <v>1084.0</v>
      </c>
      <c r="V3841" s="18">
        <v>1032.0</v>
      </c>
      <c r="W3841" s="18">
        <v>892.0</v>
      </c>
      <c r="X3841" s="18">
        <v>835.0</v>
      </c>
      <c r="Y3841" s="18">
        <v>820.0</v>
      </c>
      <c r="Z3841" s="19" t="str">
        <f t="shared" si="6"/>
        <v/>
      </c>
      <c r="AA3841" s="19">
        <f t="shared" si="19"/>
        <v>11417</v>
      </c>
      <c r="AB3841" s="19" t="str">
        <f t="shared" si="8"/>
        <v/>
      </c>
      <c r="AC3841" s="19">
        <f t="shared" si="20"/>
        <v>1037.909091</v>
      </c>
      <c r="AD3841" s="19">
        <f t="shared" si="21"/>
        <v>1133.5</v>
      </c>
      <c r="AE3841" s="19" t="str">
        <f t="shared" si="22"/>
        <v>Нет моды</v>
      </c>
      <c r="AF3841" s="19">
        <f t="shared" si="23"/>
        <v>820</v>
      </c>
      <c r="AG3841" s="19">
        <f t="shared" si="24"/>
        <v>1263</v>
      </c>
      <c r="AH3841" s="20" t="str">
        <f t="shared" si="14"/>
        <v/>
      </c>
      <c r="AI3841" s="21"/>
      <c r="AJ3841" s="21"/>
      <c r="AK3841" s="21"/>
      <c r="AL3841" s="22">
        <f t="shared" si="25"/>
        <v>1</v>
      </c>
    </row>
    <row r="3842" ht="12.75" customHeight="1">
      <c r="A3842" s="13" t="s">
        <v>218</v>
      </c>
      <c r="B3842" s="13" t="str">
        <f>IFERROR(__xludf.DUMMYFUNCTION("REGEXREPLACE(A3842, ""\d"", """")"),"         Челябинская область")</f>
        <v>         Челябинская область</v>
      </c>
      <c r="C3842" s="14" t="str">
        <f t="shared" si="15"/>
        <v>Челябинская область</v>
      </c>
      <c r="D3842" s="3">
        <f t="shared" si="16"/>
        <v>2</v>
      </c>
      <c r="E3842" s="15" t="s">
        <v>41</v>
      </c>
      <c r="F3842" s="13" t="str">
        <f>IFERROR(__xludf.DUMMYFUNCTION("REGEXEXTRACT(E3842, ""[А-Яа-я].*"")"),"Инфекционные и паразитарные болезни")</f>
        <v>Инфекционные и паразитарные болезни</v>
      </c>
      <c r="G3842" s="16">
        <f t="shared" si="17"/>
        <v>2</v>
      </c>
      <c r="H3842" s="13" t="s">
        <v>28</v>
      </c>
      <c r="I3842" s="13" t="str">
        <f>IFERROR(__xludf.DUMMYFUNCTION("REGEXREPLACE(H3842, "".*\s"", """")"),"человек")</f>
        <v>человек</v>
      </c>
      <c r="J3842" s="13" t="s">
        <v>29</v>
      </c>
      <c r="K3842" s="17" t="str">
        <f>IFERROR(__xludf.DUMMYFUNCTION("REGEXREPLACE(J3842, ""^[\d\s]+"", """")"),"значение показателя за год")</f>
        <v>значение показателя за год</v>
      </c>
      <c r="L3842" s="16">
        <f t="shared" si="18"/>
        <v>2</v>
      </c>
      <c r="M3842" s="13" t="s">
        <v>32</v>
      </c>
      <c r="N3842" s="13" t="str">
        <f>IFERROR(__xludf.DUMMYFUNCTION("REGEXEXTRACT(M3842, "" (.+)$"")"),"сельское население")</f>
        <v>сельское население</v>
      </c>
      <c r="O3842" s="18">
        <v>205.0</v>
      </c>
      <c r="P3842" s="18">
        <v>191.0</v>
      </c>
      <c r="Q3842" s="18">
        <v>212.0</v>
      </c>
      <c r="R3842" s="18">
        <v>241.0</v>
      </c>
      <c r="S3842" s="18">
        <v>242.0</v>
      </c>
      <c r="T3842" s="18">
        <v>221.0</v>
      </c>
      <c r="U3842" s="18">
        <v>236.0</v>
      </c>
      <c r="V3842" s="18">
        <v>184.0</v>
      </c>
      <c r="W3842" s="18">
        <v>208.0</v>
      </c>
      <c r="X3842" s="18">
        <v>202.0</v>
      </c>
      <c r="Y3842" s="18">
        <v>175.0</v>
      </c>
      <c r="Z3842" s="19" t="str">
        <f t="shared" si="6"/>
        <v/>
      </c>
      <c r="AA3842" s="19" t="str">
        <f t="shared" si="19"/>
        <v/>
      </c>
      <c r="AB3842" s="19">
        <f t="shared" si="8"/>
        <v>2317</v>
      </c>
      <c r="AC3842" s="19">
        <f t="shared" si="20"/>
        <v>210.6363636</v>
      </c>
      <c r="AD3842" s="19">
        <f t="shared" si="21"/>
        <v>531</v>
      </c>
      <c r="AE3842" s="19" t="str">
        <f t="shared" si="22"/>
        <v>Нет моды</v>
      </c>
      <c r="AF3842" s="19">
        <f t="shared" si="23"/>
        <v>175</v>
      </c>
      <c r="AG3842" s="19">
        <f t="shared" si="24"/>
        <v>242</v>
      </c>
      <c r="AH3842" s="20" t="str">
        <f t="shared" si="14"/>
        <v>Город: 83%; Село: 17%</v>
      </c>
      <c r="AI3842" s="21"/>
      <c r="AJ3842" s="21"/>
      <c r="AK3842" s="21"/>
      <c r="AL3842" s="22">
        <f t="shared" si="25"/>
        <v>1</v>
      </c>
    </row>
    <row r="3843" ht="12.75" customHeight="1">
      <c r="A3843" s="13" t="s">
        <v>218</v>
      </c>
      <c r="B3843" s="13" t="str">
        <f>IFERROR(__xludf.DUMMYFUNCTION("REGEXREPLACE(A3843, ""\d"", """")"),"         Челябинская область")</f>
        <v>         Челябинская область</v>
      </c>
      <c r="C3843" s="14" t="str">
        <f t="shared" si="15"/>
        <v>Челябинская область</v>
      </c>
      <c r="D3843" s="3">
        <f t="shared" si="16"/>
        <v>2</v>
      </c>
      <c r="E3843" s="15" t="s">
        <v>42</v>
      </c>
      <c r="F3843" s="13" t="str">
        <f>IFERROR(__xludf.DUMMYFUNCTION("REGEXEXTRACT(E3843, ""[А-Яа-я].*"")"),"Ишемическая болезнь сердца")</f>
        <v>Ишемическая болезнь сердца</v>
      </c>
      <c r="G3843" s="16">
        <f t="shared" si="17"/>
        <v>2</v>
      </c>
      <c r="H3843" s="13" t="s">
        <v>28</v>
      </c>
      <c r="I3843" s="13" t="str">
        <f>IFERROR(__xludf.DUMMYFUNCTION("REGEXREPLACE(H3843, "".*\s"", """")"),"человек")</f>
        <v>человек</v>
      </c>
      <c r="J3843" s="13" t="s">
        <v>29</v>
      </c>
      <c r="K3843" s="17" t="str">
        <f>IFERROR(__xludf.DUMMYFUNCTION("REGEXREPLACE(J3843, ""^[\d\s]+"", """")"),"значение показателя за год")</f>
        <v>значение показателя за год</v>
      </c>
      <c r="L3843" s="16">
        <f t="shared" si="18"/>
        <v>2</v>
      </c>
      <c r="M3843" s="13" t="s">
        <v>30</v>
      </c>
      <c r="N3843" s="13" t="str">
        <f>IFERROR(__xludf.DUMMYFUNCTION("REGEXEXTRACT(M3843, "" (.+)$"")"),"все население")</f>
        <v>все население</v>
      </c>
      <c r="O3843" s="18">
        <v>13415.0</v>
      </c>
      <c r="P3843" s="18">
        <v>12032.0</v>
      </c>
      <c r="Q3843" s="18">
        <v>10999.0</v>
      </c>
      <c r="R3843" s="18">
        <v>11290.0</v>
      </c>
      <c r="S3843" s="18">
        <v>10493.0</v>
      </c>
      <c r="T3843" s="18">
        <v>11552.0</v>
      </c>
      <c r="U3843" s="18">
        <v>11567.0</v>
      </c>
      <c r="V3843" s="18">
        <v>13737.0</v>
      </c>
      <c r="W3843" s="18">
        <v>10732.0</v>
      </c>
      <c r="X3843" s="18">
        <v>10047.0</v>
      </c>
      <c r="Y3843" s="18">
        <v>10419.0</v>
      </c>
      <c r="Z3843" s="19">
        <f t="shared" si="6"/>
        <v>126283</v>
      </c>
      <c r="AA3843" s="19" t="str">
        <f t="shared" si="19"/>
        <v/>
      </c>
      <c r="AB3843" s="19" t="str">
        <f t="shared" si="8"/>
        <v/>
      </c>
      <c r="AC3843" s="19">
        <f t="shared" si="20"/>
        <v>11480.27273</v>
      </c>
      <c r="AD3843" s="19">
        <f t="shared" si="21"/>
        <v>5144.5</v>
      </c>
      <c r="AE3843" s="19" t="str">
        <f t="shared" si="22"/>
        <v>Нет моды</v>
      </c>
      <c r="AF3843" s="19">
        <f t="shared" si="23"/>
        <v>10047</v>
      </c>
      <c r="AG3843" s="19">
        <f t="shared" si="24"/>
        <v>13737</v>
      </c>
      <c r="AH3843" s="20" t="str">
        <f t="shared" si="14"/>
        <v/>
      </c>
      <c r="AI3843" s="21"/>
      <c r="AJ3843" s="21"/>
      <c r="AK3843" s="21"/>
      <c r="AL3843" s="22">
        <f t="shared" si="25"/>
        <v>1</v>
      </c>
    </row>
    <row r="3844" ht="12.75" customHeight="1">
      <c r="A3844" s="13" t="s">
        <v>218</v>
      </c>
      <c r="B3844" s="13" t="str">
        <f>IFERROR(__xludf.DUMMYFUNCTION("REGEXREPLACE(A3844, ""\d"", """")"),"         Челябинская область")</f>
        <v>         Челябинская область</v>
      </c>
      <c r="C3844" s="14" t="str">
        <f t="shared" si="15"/>
        <v>Челябинская область</v>
      </c>
      <c r="D3844" s="3">
        <f t="shared" si="16"/>
        <v>2</v>
      </c>
      <c r="E3844" s="15" t="s">
        <v>42</v>
      </c>
      <c r="F3844" s="13" t="str">
        <f>IFERROR(__xludf.DUMMYFUNCTION("REGEXEXTRACT(E3844, ""[А-Яа-я].*"")"),"Ишемическая болезнь сердца")</f>
        <v>Ишемическая болезнь сердца</v>
      </c>
      <c r="G3844" s="16">
        <f t="shared" si="17"/>
        <v>2</v>
      </c>
      <c r="H3844" s="13" t="s">
        <v>28</v>
      </c>
      <c r="I3844" s="13" t="str">
        <f>IFERROR(__xludf.DUMMYFUNCTION("REGEXREPLACE(H3844, "".*\s"", """")"),"человек")</f>
        <v>человек</v>
      </c>
      <c r="J3844" s="13" t="s">
        <v>29</v>
      </c>
      <c r="K3844" s="17" t="str">
        <f>IFERROR(__xludf.DUMMYFUNCTION("REGEXREPLACE(J3844, ""^[\d\s]+"", """")"),"значение показателя за год")</f>
        <v>значение показателя за год</v>
      </c>
      <c r="L3844" s="16">
        <f t="shared" si="18"/>
        <v>2</v>
      </c>
      <c r="M3844" s="13" t="s">
        <v>31</v>
      </c>
      <c r="N3844" s="13" t="str">
        <f>IFERROR(__xludf.DUMMYFUNCTION("REGEXEXTRACT(M3844, "" (.+)$"")"),"городское население")</f>
        <v>городское население</v>
      </c>
      <c r="O3844" s="18">
        <v>10828.0</v>
      </c>
      <c r="P3844" s="18">
        <v>10042.0</v>
      </c>
      <c r="Q3844" s="18">
        <v>9212.0</v>
      </c>
      <c r="R3844" s="18">
        <v>9565.0</v>
      </c>
      <c r="S3844" s="18">
        <v>8698.0</v>
      </c>
      <c r="T3844" s="18">
        <v>9546.0</v>
      </c>
      <c r="U3844" s="18">
        <v>9545.0</v>
      </c>
      <c r="V3844" s="18">
        <v>11471.0</v>
      </c>
      <c r="W3844" s="18">
        <v>8774.0</v>
      </c>
      <c r="X3844" s="18">
        <v>8119.0</v>
      </c>
      <c r="Y3844" s="18">
        <v>8470.0</v>
      </c>
      <c r="Z3844" s="19" t="str">
        <f t="shared" si="6"/>
        <v/>
      </c>
      <c r="AA3844" s="19">
        <f t="shared" si="19"/>
        <v>104270</v>
      </c>
      <c r="AB3844" s="19" t="str">
        <f t="shared" si="8"/>
        <v/>
      </c>
      <c r="AC3844" s="19">
        <f t="shared" si="20"/>
        <v>9479.090909</v>
      </c>
      <c r="AD3844" s="19">
        <f t="shared" si="21"/>
        <v>10456</v>
      </c>
      <c r="AE3844" s="19" t="str">
        <f t="shared" si="22"/>
        <v>Нет моды</v>
      </c>
      <c r="AF3844" s="19">
        <f t="shared" si="23"/>
        <v>8119</v>
      </c>
      <c r="AG3844" s="19">
        <f t="shared" si="24"/>
        <v>11471</v>
      </c>
      <c r="AH3844" s="20" t="str">
        <f t="shared" si="14"/>
        <v/>
      </c>
      <c r="AI3844" s="21"/>
      <c r="AJ3844" s="21"/>
      <c r="AK3844" s="21"/>
      <c r="AL3844" s="22">
        <f t="shared" si="25"/>
        <v>1</v>
      </c>
    </row>
    <row r="3845" ht="12.75" customHeight="1">
      <c r="A3845" s="13" t="s">
        <v>218</v>
      </c>
      <c r="B3845" s="13" t="str">
        <f>IFERROR(__xludf.DUMMYFUNCTION("REGEXREPLACE(A3845, ""\d"", """")"),"         Челябинская область")</f>
        <v>         Челябинская область</v>
      </c>
      <c r="C3845" s="14" t="str">
        <f t="shared" si="15"/>
        <v>Челябинская область</v>
      </c>
      <c r="D3845" s="3">
        <f t="shared" si="16"/>
        <v>2</v>
      </c>
      <c r="E3845" s="15" t="s">
        <v>42</v>
      </c>
      <c r="F3845" s="13" t="str">
        <f>IFERROR(__xludf.DUMMYFUNCTION("REGEXEXTRACT(E3845, ""[А-Яа-я].*"")"),"Ишемическая болезнь сердца")</f>
        <v>Ишемическая болезнь сердца</v>
      </c>
      <c r="G3845" s="16">
        <f t="shared" si="17"/>
        <v>2</v>
      </c>
      <c r="H3845" s="13" t="s">
        <v>28</v>
      </c>
      <c r="I3845" s="13" t="str">
        <f>IFERROR(__xludf.DUMMYFUNCTION("REGEXREPLACE(H3845, "".*\s"", """")"),"человек")</f>
        <v>человек</v>
      </c>
      <c r="J3845" s="13" t="s">
        <v>29</v>
      </c>
      <c r="K3845" s="17" t="str">
        <f>IFERROR(__xludf.DUMMYFUNCTION("REGEXREPLACE(J3845, ""^[\d\s]+"", """")"),"значение показателя за год")</f>
        <v>значение показателя за год</v>
      </c>
      <c r="L3845" s="16">
        <f t="shared" si="18"/>
        <v>2</v>
      </c>
      <c r="M3845" s="13" t="s">
        <v>32</v>
      </c>
      <c r="N3845" s="13" t="str">
        <f>IFERROR(__xludf.DUMMYFUNCTION("REGEXEXTRACT(M3845, "" (.+)$"")"),"сельское население")</f>
        <v>сельское население</v>
      </c>
      <c r="O3845" s="18">
        <v>2587.0</v>
      </c>
      <c r="P3845" s="18">
        <v>1990.0</v>
      </c>
      <c r="Q3845" s="18">
        <v>1787.0</v>
      </c>
      <c r="R3845" s="18">
        <v>1725.0</v>
      </c>
      <c r="S3845" s="18">
        <v>1795.0</v>
      </c>
      <c r="T3845" s="18">
        <v>2006.0</v>
      </c>
      <c r="U3845" s="18">
        <v>2022.0</v>
      </c>
      <c r="V3845" s="18">
        <v>2266.0</v>
      </c>
      <c r="W3845" s="18">
        <v>1958.0</v>
      </c>
      <c r="X3845" s="18">
        <v>1928.0</v>
      </c>
      <c r="Y3845" s="18">
        <v>1949.0</v>
      </c>
      <c r="Z3845" s="19" t="str">
        <f t="shared" si="6"/>
        <v/>
      </c>
      <c r="AA3845" s="19" t="str">
        <f t="shared" si="19"/>
        <v/>
      </c>
      <c r="AB3845" s="19">
        <f t="shared" si="8"/>
        <v>22013</v>
      </c>
      <c r="AC3845" s="19">
        <f t="shared" si="20"/>
        <v>2001.181818</v>
      </c>
      <c r="AD3845" s="19">
        <f t="shared" si="21"/>
        <v>5353</v>
      </c>
      <c r="AE3845" s="19" t="str">
        <f t="shared" si="22"/>
        <v>Нет моды</v>
      </c>
      <c r="AF3845" s="19">
        <f t="shared" si="23"/>
        <v>1725</v>
      </c>
      <c r="AG3845" s="19">
        <f t="shared" si="24"/>
        <v>2587</v>
      </c>
      <c r="AH3845" s="20" t="str">
        <f t="shared" si="14"/>
        <v>Город: 83%; Село: 17%</v>
      </c>
      <c r="AI3845" s="21"/>
      <c r="AJ3845" s="21"/>
      <c r="AK3845" s="21"/>
      <c r="AL3845" s="22">
        <f t="shared" si="25"/>
        <v>1</v>
      </c>
    </row>
    <row r="3846" ht="12.75" customHeight="1">
      <c r="A3846" s="13" t="s">
        <v>218</v>
      </c>
      <c r="B3846" s="13" t="str">
        <f>IFERROR(__xludf.DUMMYFUNCTION("REGEXREPLACE(A3846, ""\d"", """")"),"         Челябинская область")</f>
        <v>         Челябинская область</v>
      </c>
      <c r="C3846" s="14" t="str">
        <f t="shared" si="15"/>
        <v>Челябинская область</v>
      </c>
      <c r="D3846" s="3">
        <f t="shared" si="16"/>
        <v>2</v>
      </c>
      <c r="E3846" s="15" t="s">
        <v>43</v>
      </c>
      <c r="F3846" s="13" t="str">
        <f>IFERROR(__xludf.DUMMYFUNCTION("REGEXEXTRACT(E3846, ""[А-Яа-я].*"")"),"Новообразования")</f>
        <v>Новообразования</v>
      </c>
      <c r="G3846" s="16">
        <f t="shared" si="17"/>
        <v>2</v>
      </c>
      <c r="H3846" s="13" t="s">
        <v>28</v>
      </c>
      <c r="I3846" s="13" t="str">
        <f>IFERROR(__xludf.DUMMYFUNCTION("REGEXREPLACE(H3846, "".*\s"", """")"),"человек")</f>
        <v>человек</v>
      </c>
      <c r="J3846" s="13" t="s">
        <v>29</v>
      </c>
      <c r="K3846" s="17" t="str">
        <f>IFERROR(__xludf.DUMMYFUNCTION("REGEXREPLACE(J3846, ""^[\d\s]+"", """")"),"значение показателя за год")</f>
        <v>значение показателя за год</v>
      </c>
      <c r="L3846" s="16">
        <f t="shared" si="18"/>
        <v>2</v>
      </c>
      <c r="M3846" s="13" t="s">
        <v>30</v>
      </c>
      <c r="N3846" s="13" t="str">
        <f>IFERROR(__xludf.DUMMYFUNCTION("REGEXEXTRACT(M3846, "" (.+)$"")"),"все население")</f>
        <v>все население</v>
      </c>
      <c r="O3846" s="18">
        <v>8103.0</v>
      </c>
      <c r="P3846" s="18">
        <v>8301.0</v>
      </c>
      <c r="Q3846" s="18">
        <v>8367.0</v>
      </c>
      <c r="R3846" s="18">
        <v>8357.0</v>
      </c>
      <c r="S3846" s="18">
        <v>8399.0</v>
      </c>
      <c r="T3846" s="18">
        <v>8421.0</v>
      </c>
      <c r="U3846" s="18">
        <v>8689.0</v>
      </c>
      <c r="V3846" s="18">
        <v>7678.0</v>
      </c>
      <c r="W3846" s="18">
        <v>7575.0</v>
      </c>
      <c r="X3846" s="18">
        <v>7495.0</v>
      </c>
      <c r="Y3846" s="18">
        <v>7575.0</v>
      </c>
      <c r="Z3846" s="19">
        <f t="shared" si="6"/>
        <v>88960</v>
      </c>
      <c r="AA3846" s="19" t="str">
        <f t="shared" si="19"/>
        <v/>
      </c>
      <c r="AB3846" s="19" t="str">
        <f t="shared" si="8"/>
        <v/>
      </c>
      <c r="AC3846" s="19">
        <f t="shared" si="20"/>
        <v>8087.272727</v>
      </c>
      <c r="AD3846" s="19">
        <f t="shared" si="21"/>
        <v>5041</v>
      </c>
      <c r="AE3846" s="19" t="str">
        <f t="shared" si="22"/>
        <v>Нет моды</v>
      </c>
      <c r="AF3846" s="19">
        <f t="shared" si="23"/>
        <v>7495</v>
      </c>
      <c r="AG3846" s="19">
        <f t="shared" si="24"/>
        <v>8689</v>
      </c>
      <c r="AH3846" s="20" t="str">
        <f t="shared" si="14"/>
        <v/>
      </c>
      <c r="AI3846" s="21"/>
      <c r="AJ3846" s="21"/>
      <c r="AK3846" s="21"/>
      <c r="AL3846" s="22">
        <f t="shared" si="25"/>
        <v>1</v>
      </c>
    </row>
    <row r="3847" ht="12.75" customHeight="1">
      <c r="A3847" s="13" t="s">
        <v>218</v>
      </c>
      <c r="B3847" s="13" t="str">
        <f>IFERROR(__xludf.DUMMYFUNCTION("REGEXREPLACE(A3847, ""\d"", """")"),"         Челябинская область")</f>
        <v>         Челябинская область</v>
      </c>
      <c r="C3847" s="14" t="str">
        <f t="shared" si="15"/>
        <v>Челябинская область</v>
      </c>
      <c r="D3847" s="3">
        <f t="shared" si="16"/>
        <v>2</v>
      </c>
      <c r="E3847" s="15" t="s">
        <v>43</v>
      </c>
      <c r="F3847" s="13" t="str">
        <f>IFERROR(__xludf.DUMMYFUNCTION("REGEXEXTRACT(E3847, ""[А-Яа-я].*"")"),"Новообразования")</f>
        <v>Новообразования</v>
      </c>
      <c r="G3847" s="16">
        <f t="shared" si="17"/>
        <v>2</v>
      </c>
      <c r="H3847" s="13" t="s">
        <v>28</v>
      </c>
      <c r="I3847" s="13" t="str">
        <f>IFERROR(__xludf.DUMMYFUNCTION("REGEXREPLACE(H3847, "".*\s"", """")"),"человек")</f>
        <v>человек</v>
      </c>
      <c r="J3847" s="13" t="s">
        <v>29</v>
      </c>
      <c r="K3847" s="17" t="str">
        <f>IFERROR(__xludf.DUMMYFUNCTION("REGEXREPLACE(J3847, ""^[\d\s]+"", """")"),"значение показателя за год")</f>
        <v>значение показателя за год</v>
      </c>
      <c r="L3847" s="16">
        <f t="shared" si="18"/>
        <v>2</v>
      </c>
      <c r="M3847" s="13" t="s">
        <v>31</v>
      </c>
      <c r="N3847" s="13" t="str">
        <f>IFERROR(__xludf.DUMMYFUNCTION("REGEXEXTRACT(M3847, "" (.+)$"")"),"городское население")</f>
        <v>городское население</v>
      </c>
      <c r="O3847" s="18">
        <v>6734.0</v>
      </c>
      <c r="P3847" s="18">
        <v>6881.0</v>
      </c>
      <c r="Q3847" s="18">
        <v>6982.0</v>
      </c>
      <c r="R3847" s="18">
        <v>6942.0</v>
      </c>
      <c r="S3847" s="18">
        <v>6947.0</v>
      </c>
      <c r="T3847" s="18">
        <v>6943.0</v>
      </c>
      <c r="U3847" s="18">
        <v>7132.0</v>
      </c>
      <c r="V3847" s="18">
        <v>6364.0</v>
      </c>
      <c r="W3847" s="18">
        <v>6177.0</v>
      </c>
      <c r="X3847" s="18">
        <v>6178.0</v>
      </c>
      <c r="Y3847" s="18">
        <v>6221.0</v>
      </c>
      <c r="Z3847" s="19" t="str">
        <f t="shared" si="6"/>
        <v/>
      </c>
      <c r="AA3847" s="19">
        <f t="shared" si="19"/>
        <v>73501</v>
      </c>
      <c r="AB3847" s="19" t="str">
        <f t="shared" si="8"/>
        <v/>
      </c>
      <c r="AC3847" s="19">
        <f t="shared" si="20"/>
        <v>6681.909091</v>
      </c>
      <c r="AD3847" s="19">
        <f t="shared" si="21"/>
        <v>7313.5</v>
      </c>
      <c r="AE3847" s="19" t="str">
        <f t="shared" si="22"/>
        <v>Нет моды</v>
      </c>
      <c r="AF3847" s="19">
        <f t="shared" si="23"/>
        <v>6177</v>
      </c>
      <c r="AG3847" s="19">
        <f t="shared" si="24"/>
        <v>7132</v>
      </c>
      <c r="AH3847" s="20" t="str">
        <f t="shared" si="14"/>
        <v/>
      </c>
      <c r="AI3847" s="21"/>
      <c r="AJ3847" s="21"/>
      <c r="AK3847" s="21"/>
      <c r="AL3847" s="22">
        <f t="shared" si="25"/>
        <v>1</v>
      </c>
    </row>
    <row r="3848" ht="12.75" customHeight="1">
      <c r="A3848" s="13" t="s">
        <v>218</v>
      </c>
      <c r="B3848" s="13" t="str">
        <f>IFERROR(__xludf.DUMMYFUNCTION("REGEXREPLACE(A3848, ""\d"", """")"),"         Челябинская область")</f>
        <v>         Челябинская область</v>
      </c>
      <c r="C3848" s="14" t="str">
        <f t="shared" si="15"/>
        <v>Челябинская область</v>
      </c>
      <c r="D3848" s="3">
        <f t="shared" si="16"/>
        <v>2</v>
      </c>
      <c r="E3848" s="15" t="s">
        <v>43</v>
      </c>
      <c r="F3848" s="13" t="str">
        <f>IFERROR(__xludf.DUMMYFUNCTION("REGEXEXTRACT(E3848, ""[А-Яа-я].*"")"),"Новообразования")</f>
        <v>Новообразования</v>
      </c>
      <c r="G3848" s="16">
        <f t="shared" si="17"/>
        <v>2</v>
      </c>
      <c r="H3848" s="13" t="s">
        <v>28</v>
      </c>
      <c r="I3848" s="13" t="str">
        <f>IFERROR(__xludf.DUMMYFUNCTION("REGEXREPLACE(H3848, "".*\s"", """")"),"человек")</f>
        <v>человек</v>
      </c>
      <c r="J3848" s="13" t="s">
        <v>29</v>
      </c>
      <c r="K3848" s="17" t="str">
        <f>IFERROR(__xludf.DUMMYFUNCTION("REGEXREPLACE(J3848, ""^[\d\s]+"", """")"),"значение показателя за год")</f>
        <v>значение показателя за год</v>
      </c>
      <c r="L3848" s="16">
        <f t="shared" si="18"/>
        <v>2</v>
      </c>
      <c r="M3848" s="13" t="s">
        <v>32</v>
      </c>
      <c r="N3848" s="13" t="str">
        <f>IFERROR(__xludf.DUMMYFUNCTION("REGEXEXTRACT(M3848, "" (.+)$"")"),"сельское население")</f>
        <v>сельское население</v>
      </c>
      <c r="O3848" s="18">
        <v>1369.0</v>
      </c>
      <c r="P3848" s="18">
        <v>1420.0</v>
      </c>
      <c r="Q3848" s="18">
        <v>1385.0</v>
      </c>
      <c r="R3848" s="18">
        <v>1415.0</v>
      </c>
      <c r="S3848" s="18">
        <v>1452.0</v>
      </c>
      <c r="T3848" s="18">
        <v>1478.0</v>
      </c>
      <c r="U3848" s="18">
        <v>1557.0</v>
      </c>
      <c r="V3848" s="18">
        <v>1314.0</v>
      </c>
      <c r="W3848" s="18">
        <v>1398.0</v>
      </c>
      <c r="X3848" s="18">
        <v>1317.0</v>
      </c>
      <c r="Y3848" s="18">
        <v>1354.0</v>
      </c>
      <c r="Z3848" s="19" t="str">
        <f t="shared" si="6"/>
        <v/>
      </c>
      <c r="AA3848" s="19" t="str">
        <f t="shared" si="19"/>
        <v/>
      </c>
      <c r="AB3848" s="19">
        <f t="shared" si="8"/>
        <v>15459</v>
      </c>
      <c r="AC3848" s="19">
        <f t="shared" si="20"/>
        <v>1405.363636</v>
      </c>
      <c r="AD3848" s="19">
        <f t="shared" si="21"/>
        <v>3867</v>
      </c>
      <c r="AE3848" s="19" t="str">
        <f t="shared" si="22"/>
        <v>Нет моды</v>
      </c>
      <c r="AF3848" s="19">
        <f t="shared" si="23"/>
        <v>1314</v>
      </c>
      <c r="AG3848" s="19">
        <f t="shared" si="24"/>
        <v>1557</v>
      </c>
      <c r="AH3848" s="20" t="str">
        <f t="shared" si="14"/>
        <v>Город: 83%; Село: 17%</v>
      </c>
      <c r="AI3848" s="21"/>
      <c r="AJ3848" s="21"/>
      <c r="AK3848" s="21"/>
      <c r="AL3848" s="22">
        <f t="shared" si="25"/>
        <v>1</v>
      </c>
    </row>
    <row r="3849" ht="12.75" customHeight="1">
      <c r="A3849" s="13" t="s">
        <v>218</v>
      </c>
      <c r="B3849" s="13" t="str">
        <f>IFERROR(__xludf.DUMMYFUNCTION("REGEXREPLACE(A3849, ""\d"", """")"),"         Челябинская область")</f>
        <v>         Челябинская область</v>
      </c>
      <c r="C3849" s="14" t="str">
        <f t="shared" si="15"/>
        <v>Челябинская область</v>
      </c>
      <c r="D3849" s="3">
        <f t="shared" si="16"/>
        <v>2</v>
      </c>
      <c r="E3849" s="15" t="s">
        <v>44</v>
      </c>
      <c r="F3849" s="13" t="str">
        <f>IFERROR(__xludf.DUMMYFUNCTION("REGEXEXTRACT(E3849,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49" s="16">
        <f t="shared" si="17"/>
        <v>2</v>
      </c>
      <c r="H3849" s="13" t="s">
        <v>28</v>
      </c>
      <c r="I3849" s="13" t="str">
        <f>IFERROR(__xludf.DUMMYFUNCTION("REGEXREPLACE(H3849, "".*\s"", """")"),"человек")</f>
        <v>человек</v>
      </c>
      <c r="J3849" s="13" t="s">
        <v>29</v>
      </c>
      <c r="K3849" s="17" t="str">
        <f>IFERROR(__xludf.DUMMYFUNCTION("REGEXREPLACE(J3849, ""^[\d\s]+"", """")"),"значение показателя за год")</f>
        <v>значение показателя за год</v>
      </c>
      <c r="L3849" s="16">
        <f t="shared" si="18"/>
        <v>2</v>
      </c>
      <c r="M3849" s="13" t="s">
        <v>30</v>
      </c>
      <c r="N3849" s="13" t="str">
        <f>IFERROR(__xludf.DUMMYFUNCTION("REGEXEXTRACT(M3849, "" (.+)$"")"),"все население")</f>
        <v>все население</v>
      </c>
      <c r="O3849" s="18">
        <v>226.0</v>
      </c>
      <c r="P3849" s="23" t="s">
        <v>37</v>
      </c>
      <c r="Q3849" s="18">
        <v>174.0</v>
      </c>
      <c r="R3849" s="18">
        <v>153.0</v>
      </c>
      <c r="S3849" s="23" t="s">
        <v>37</v>
      </c>
      <c r="T3849" s="23" t="s">
        <v>37</v>
      </c>
      <c r="U3849" s="23" t="s">
        <v>37</v>
      </c>
      <c r="V3849" s="23" t="s">
        <v>37</v>
      </c>
      <c r="W3849" s="23" t="s">
        <v>37</v>
      </c>
      <c r="X3849" s="23" t="s">
        <v>37</v>
      </c>
      <c r="Y3849" s="23" t="s">
        <v>37</v>
      </c>
      <c r="Z3849" s="19">
        <f t="shared" si="6"/>
        <v>553</v>
      </c>
      <c r="AA3849" s="19" t="str">
        <f t="shared" si="19"/>
        <v/>
      </c>
      <c r="AB3849" s="19" t="str">
        <f t="shared" si="8"/>
        <v/>
      </c>
      <c r="AC3849" s="19">
        <f t="shared" si="20"/>
        <v>184.3333333</v>
      </c>
      <c r="AD3849" s="19">
        <f t="shared" si="21"/>
        <v>1377</v>
      </c>
      <c r="AE3849" s="19" t="str">
        <f t="shared" si="22"/>
        <v>Нет моды</v>
      </c>
      <c r="AF3849" s="19">
        <f t="shared" si="23"/>
        <v>153</v>
      </c>
      <c r="AG3849" s="19">
        <f t="shared" si="24"/>
        <v>226</v>
      </c>
      <c r="AH3849" s="20" t="str">
        <f t="shared" si="14"/>
        <v/>
      </c>
      <c r="AI3849" s="24"/>
      <c r="AJ3849" s="24"/>
      <c r="AK3849" s="24"/>
      <c r="AL3849" s="22">
        <f t="shared" si="25"/>
        <v>1</v>
      </c>
    </row>
    <row r="3850" ht="12.75" customHeight="1">
      <c r="A3850" s="13" t="s">
        <v>218</v>
      </c>
      <c r="B3850" s="13" t="str">
        <f>IFERROR(__xludf.DUMMYFUNCTION("REGEXREPLACE(A3850, ""\d"", """")"),"         Челябинская область")</f>
        <v>         Челябинская область</v>
      </c>
      <c r="C3850" s="14" t="str">
        <f t="shared" si="15"/>
        <v>Челябинская область</v>
      </c>
      <c r="D3850" s="3">
        <f t="shared" si="16"/>
        <v>2</v>
      </c>
      <c r="E3850" s="15" t="s">
        <v>44</v>
      </c>
      <c r="F3850" s="13" t="str">
        <f>IFERROR(__xludf.DUMMYFUNCTION("REGEXEXTRACT(E3850,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50" s="16">
        <f t="shared" si="17"/>
        <v>2</v>
      </c>
      <c r="H3850" s="13" t="s">
        <v>28</v>
      </c>
      <c r="I3850" s="13" t="str">
        <f>IFERROR(__xludf.DUMMYFUNCTION("REGEXREPLACE(H3850, "".*\s"", """")"),"человек")</f>
        <v>человек</v>
      </c>
      <c r="J3850" s="13" t="s">
        <v>29</v>
      </c>
      <c r="K3850" s="17" t="str">
        <f>IFERROR(__xludf.DUMMYFUNCTION("REGEXREPLACE(J3850, ""^[\d\s]+"", """")"),"значение показателя за год")</f>
        <v>значение показателя за год</v>
      </c>
      <c r="L3850" s="16">
        <f t="shared" si="18"/>
        <v>2</v>
      </c>
      <c r="M3850" s="13" t="s">
        <v>31</v>
      </c>
      <c r="N3850" s="13" t="str">
        <f>IFERROR(__xludf.DUMMYFUNCTION("REGEXEXTRACT(M3850, "" (.+)$"")"),"городское население")</f>
        <v>городское население</v>
      </c>
      <c r="O3850" s="18">
        <v>165.0</v>
      </c>
      <c r="P3850" s="23" t="s">
        <v>37</v>
      </c>
      <c r="Q3850" s="18">
        <v>132.0</v>
      </c>
      <c r="R3850" s="18">
        <v>112.0</v>
      </c>
      <c r="S3850" s="23" t="s">
        <v>37</v>
      </c>
      <c r="T3850" s="23" t="s">
        <v>37</v>
      </c>
      <c r="U3850" s="23" t="s">
        <v>37</v>
      </c>
      <c r="V3850" s="23" t="s">
        <v>37</v>
      </c>
      <c r="W3850" s="23" t="s">
        <v>37</v>
      </c>
      <c r="X3850" s="23" t="s">
        <v>37</v>
      </c>
      <c r="Y3850" s="23" t="s">
        <v>37</v>
      </c>
      <c r="Z3850" s="19" t="str">
        <f t="shared" si="6"/>
        <v/>
      </c>
      <c r="AA3850" s="19">
        <f t="shared" si="19"/>
        <v>409</v>
      </c>
      <c r="AB3850" s="19" t="str">
        <f t="shared" si="8"/>
        <v/>
      </c>
      <c r="AC3850" s="19">
        <f t="shared" si="20"/>
        <v>136.3333333</v>
      </c>
      <c r="AD3850" s="19">
        <f t="shared" si="21"/>
        <v>159</v>
      </c>
      <c r="AE3850" s="19" t="str">
        <f t="shared" si="22"/>
        <v>Нет моды</v>
      </c>
      <c r="AF3850" s="19">
        <f t="shared" si="23"/>
        <v>112</v>
      </c>
      <c r="AG3850" s="19">
        <f t="shared" si="24"/>
        <v>165</v>
      </c>
      <c r="AH3850" s="20" t="str">
        <f t="shared" si="14"/>
        <v/>
      </c>
      <c r="AI3850" s="24"/>
      <c r="AJ3850" s="24"/>
      <c r="AK3850" s="24"/>
      <c r="AL3850" s="22">
        <f t="shared" si="25"/>
        <v>1</v>
      </c>
    </row>
    <row r="3851" ht="12.75" customHeight="1">
      <c r="A3851" s="13" t="s">
        <v>218</v>
      </c>
      <c r="B3851" s="13" t="str">
        <f>IFERROR(__xludf.DUMMYFUNCTION("REGEXREPLACE(A3851, ""\d"", """")"),"         Челябинская область")</f>
        <v>         Челябинская область</v>
      </c>
      <c r="C3851" s="14" t="str">
        <f t="shared" si="15"/>
        <v>Челябинская область</v>
      </c>
      <c r="D3851" s="3">
        <f t="shared" si="16"/>
        <v>2</v>
      </c>
      <c r="E3851" s="15" t="s">
        <v>44</v>
      </c>
      <c r="F3851" s="13" t="str">
        <f>IFERROR(__xludf.DUMMYFUNCTION("REGEXEXTRACT(E3851,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851" s="16">
        <f t="shared" si="17"/>
        <v>2</v>
      </c>
      <c r="H3851" s="13" t="s">
        <v>28</v>
      </c>
      <c r="I3851" s="13" t="str">
        <f>IFERROR(__xludf.DUMMYFUNCTION("REGEXREPLACE(H3851, "".*\s"", """")"),"человек")</f>
        <v>человек</v>
      </c>
      <c r="J3851" s="13" t="s">
        <v>29</v>
      </c>
      <c r="K3851" s="17" t="str">
        <f>IFERROR(__xludf.DUMMYFUNCTION("REGEXREPLACE(J3851, ""^[\d\s]+"", """")"),"значение показателя за год")</f>
        <v>значение показателя за год</v>
      </c>
      <c r="L3851" s="16">
        <f t="shared" si="18"/>
        <v>2</v>
      </c>
      <c r="M3851" s="13" t="s">
        <v>32</v>
      </c>
      <c r="N3851" s="13" t="str">
        <f>IFERROR(__xludf.DUMMYFUNCTION("REGEXEXTRACT(M3851, "" (.+)$"")"),"сельское население")</f>
        <v>сельское население</v>
      </c>
      <c r="O3851" s="18">
        <v>61.0</v>
      </c>
      <c r="P3851" s="23" t="s">
        <v>37</v>
      </c>
      <c r="Q3851" s="18">
        <v>42.0</v>
      </c>
      <c r="R3851" s="18">
        <v>41.0</v>
      </c>
      <c r="S3851" s="23" t="s">
        <v>37</v>
      </c>
      <c r="T3851" s="23" t="s">
        <v>37</v>
      </c>
      <c r="U3851" s="23" t="s">
        <v>37</v>
      </c>
      <c r="V3851" s="23" t="s">
        <v>37</v>
      </c>
      <c r="W3851" s="23" t="s">
        <v>37</v>
      </c>
      <c r="X3851" s="23" t="s">
        <v>37</v>
      </c>
      <c r="Y3851" s="23" t="s">
        <v>37</v>
      </c>
      <c r="Z3851" s="19" t="str">
        <f t="shared" si="6"/>
        <v/>
      </c>
      <c r="AA3851" s="19" t="str">
        <f t="shared" si="19"/>
        <v/>
      </c>
      <c r="AB3851" s="19">
        <f t="shared" si="8"/>
        <v>144</v>
      </c>
      <c r="AC3851" s="19">
        <f t="shared" si="20"/>
        <v>48</v>
      </c>
      <c r="AD3851" s="19">
        <f t="shared" si="21"/>
        <v>86.5</v>
      </c>
      <c r="AE3851" s="19" t="str">
        <f t="shared" si="22"/>
        <v>Нет моды</v>
      </c>
      <c r="AF3851" s="19">
        <f t="shared" si="23"/>
        <v>41</v>
      </c>
      <c r="AG3851" s="19">
        <f t="shared" si="24"/>
        <v>61</v>
      </c>
      <c r="AH3851" s="20" t="str">
        <f t="shared" si="14"/>
        <v>Город: 74%; Село: 26%</v>
      </c>
      <c r="AI3851" s="24"/>
      <c r="AJ3851" s="24"/>
      <c r="AK3851" s="24"/>
      <c r="AL3851" s="22">
        <f t="shared" si="25"/>
        <v>1</v>
      </c>
    </row>
    <row r="3852" ht="12.75" customHeight="1">
      <c r="A3852" s="13" t="s">
        <v>218</v>
      </c>
      <c r="B3852" s="13" t="str">
        <f>IFERROR(__xludf.DUMMYFUNCTION("REGEXREPLACE(A3852, ""\d"", """")"),"         Челябинская область")</f>
        <v>         Челябинская область</v>
      </c>
      <c r="C3852" s="14" t="str">
        <f t="shared" si="15"/>
        <v>Челябинская область</v>
      </c>
      <c r="D3852" s="3">
        <f t="shared" si="16"/>
        <v>2</v>
      </c>
      <c r="E3852" s="15" t="s">
        <v>45</v>
      </c>
      <c r="F3852" s="13" t="str">
        <f>IFERROR(__xludf.DUMMYFUNCTION("REGEXEXTRACT(E3852, ""[А-Яа-я].*"")"),"Самоубийство")</f>
        <v>Самоубийство</v>
      </c>
      <c r="G3852" s="16">
        <f t="shared" si="17"/>
        <v>2</v>
      </c>
      <c r="H3852" s="13" t="s">
        <v>28</v>
      </c>
      <c r="I3852" s="13" t="str">
        <f>IFERROR(__xludf.DUMMYFUNCTION("REGEXREPLACE(H3852, "".*\s"", """")"),"человек")</f>
        <v>человек</v>
      </c>
      <c r="J3852" s="13" t="s">
        <v>29</v>
      </c>
      <c r="K3852" s="17" t="str">
        <f>IFERROR(__xludf.DUMMYFUNCTION("REGEXREPLACE(J3852, ""^[\d\s]+"", """")"),"значение показателя за год")</f>
        <v>значение показателя за год</v>
      </c>
      <c r="L3852" s="16">
        <f t="shared" si="18"/>
        <v>2</v>
      </c>
      <c r="M3852" s="13" t="s">
        <v>30</v>
      </c>
      <c r="N3852" s="13" t="str">
        <f>IFERROR(__xludf.DUMMYFUNCTION("REGEXEXTRACT(M3852, "" (.+)$"")"),"все население")</f>
        <v>все население</v>
      </c>
      <c r="O3852" s="18">
        <v>1143.0</v>
      </c>
      <c r="P3852" s="18">
        <v>895.0</v>
      </c>
      <c r="Q3852" s="18">
        <v>954.0</v>
      </c>
      <c r="R3852" s="18">
        <v>871.0</v>
      </c>
      <c r="S3852" s="18">
        <v>682.0</v>
      </c>
      <c r="T3852" s="18">
        <v>610.0</v>
      </c>
      <c r="U3852" s="18">
        <v>535.0</v>
      </c>
      <c r="V3852" s="18">
        <v>605.0</v>
      </c>
      <c r="W3852" s="18">
        <v>543.0</v>
      </c>
      <c r="X3852" s="18">
        <v>455.0</v>
      </c>
      <c r="Y3852" s="18">
        <v>426.0</v>
      </c>
      <c r="Z3852" s="19">
        <f t="shared" si="6"/>
        <v>7719</v>
      </c>
      <c r="AA3852" s="19" t="str">
        <f t="shared" si="19"/>
        <v/>
      </c>
      <c r="AB3852" s="19" t="str">
        <f t="shared" si="8"/>
        <v/>
      </c>
      <c r="AC3852" s="19">
        <f t="shared" si="20"/>
        <v>701.7272727</v>
      </c>
      <c r="AD3852" s="19">
        <f t="shared" si="21"/>
        <v>574</v>
      </c>
      <c r="AE3852" s="19" t="str">
        <f t="shared" si="22"/>
        <v>Нет моды</v>
      </c>
      <c r="AF3852" s="19">
        <f t="shared" si="23"/>
        <v>426</v>
      </c>
      <c r="AG3852" s="19">
        <f t="shared" si="24"/>
        <v>1143</v>
      </c>
      <c r="AH3852" s="20" t="str">
        <f t="shared" si="14"/>
        <v/>
      </c>
      <c r="AI3852" s="21"/>
      <c r="AJ3852" s="21"/>
      <c r="AK3852" s="21"/>
      <c r="AL3852" s="22">
        <f t="shared" si="25"/>
        <v>1</v>
      </c>
    </row>
    <row r="3853" ht="12.75" customHeight="1">
      <c r="A3853" s="13" t="s">
        <v>218</v>
      </c>
      <c r="B3853" s="13" t="str">
        <f>IFERROR(__xludf.DUMMYFUNCTION("REGEXREPLACE(A3853, ""\d"", """")"),"         Челябинская область")</f>
        <v>         Челябинская область</v>
      </c>
      <c r="C3853" s="14" t="str">
        <f t="shared" si="15"/>
        <v>Челябинская область</v>
      </c>
      <c r="D3853" s="3">
        <f t="shared" si="16"/>
        <v>2</v>
      </c>
      <c r="E3853" s="15" t="s">
        <v>45</v>
      </c>
      <c r="F3853" s="13" t="str">
        <f>IFERROR(__xludf.DUMMYFUNCTION("REGEXEXTRACT(E3853, ""[А-Яа-я].*"")"),"Самоубийство")</f>
        <v>Самоубийство</v>
      </c>
      <c r="G3853" s="16">
        <f t="shared" si="17"/>
        <v>2</v>
      </c>
      <c r="H3853" s="13" t="s">
        <v>28</v>
      </c>
      <c r="I3853" s="13" t="str">
        <f>IFERROR(__xludf.DUMMYFUNCTION("REGEXREPLACE(H3853, "".*\s"", """")"),"человек")</f>
        <v>человек</v>
      </c>
      <c r="J3853" s="13" t="s">
        <v>29</v>
      </c>
      <c r="K3853" s="17" t="str">
        <f>IFERROR(__xludf.DUMMYFUNCTION("REGEXREPLACE(J3853, ""^[\d\s]+"", """")"),"значение показателя за год")</f>
        <v>значение показателя за год</v>
      </c>
      <c r="L3853" s="16">
        <f t="shared" si="18"/>
        <v>2</v>
      </c>
      <c r="M3853" s="13" t="s">
        <v>31</v>
      </c>
      <c r="N3853" s="13" t="str">
        <f>IFERROR(__xludf.DUMMYFUNCTION("REGEXEXTRACT(M3853, "" (.+)$"")"),"городское население")</f>
        <v>городское население</v>
      </c>
      <c r="O3853" s="18">
        <v>805.0</v>
      </c>
      <c r="P3853" s="18">
        <v>631.0</v>
      </c>
      <c r="Q3853" s="18">
        <v>688.0</v>
      </c>
      <c r="R3853" s="18">
        <v>624.0</v>
      </c>
      <c r="S3853" s="18">
        <v>497.0</v>
      </c>
      <c r="T3853" s="18">
        <v>417.0</v>
      </c>
      <c r="U3853" s="18">
        <v>391.0</v>
      </c>
      <c r="V3853" s="18">
        <v>417.0</v>
      </c>
      <c r="W3853" s="18">
        <v>354.0</v>
      </c>
      <c r="X3853" s="18">
        <v>319.0</v>
      </c>
      <c r="Y3853" s="18">
        <v>291.0</v>
      </c>
      <c r="Z3853" s="19" t="str">
        <f t="shared" si="6"/>
        <v/>
      </c>
      <c r="AA3853" s="19">
        <f t="shared" si="19"/>
        <v>5434</v>
      </c>
      <c r="AB3853" s="19" t="str">
        <f t="shared" si="8"/>
        <v/>
      </c>
      <c r="AC3853" s="19">
        <f t="shared" si="20"/>
        <v>494</v>
      </c>
      <c r="AD3853" s="19">
        <f t="shared" si="21"/>
        <v>574</v>
      </c>
      <c r="AE3853" s="19" t="str">
        <f t="shared" si="22"/>
        <v>Нет моды</v>
      </c>
      <c r="AF3853" s="19">
        <f t="shared" si="23"/>
        <v>291</v>
      </c>
      <c r="AG3853" s="19">
        <f t="shared" si="24"/>
        <v>805</v>
      </c>
      <c r="AH3853" s="20" t="str">
        <f t="shared" si="14"/>
        <v/>
      </c>
      <c r="AI3853" s="21"/>
      <c r="AJ3853" s="21"/>
      <c r="AK3853" s="21"/>
      <c r="AL3853" s="22">
        <f t="shared" si="25"/>
        <v>1</v>
      </c>
    </row>
    <row r="3854" ht="12.75" customHeight="1">
      <c r="A3854" s="13" t="s">
        <v>218</v>
      </c>
      <c r="B3854" s="13" t="str">
        <f>IFERROR(__xludf.DUMMYFUNCTION("REGEXREPLACE(A3854, ""\d"", """")"),"         Челябинская область")</f>
        <v>         Челябинская область</v>
      </c>
      <c r="C3854" s="14" t="str">
        <f t="shared" si="15"/>
        <v>Челябинская область</v>
      </c>
      <c r="D3854" s="3">
        <f t="shared" si="16"/>
        <v>2</v>
      </c>
      <c r="E3854" s="15" t="s">
        <v>45</v>
      </c>
      <c r="F3854" s="13" t="str">
        <f>IFERROR(__xludf.DUMMYFUNCTION("REGEXEXTRACT(E3854, ""[А-Яа-я].*"")"),"Самоубийство")</f>
        <v>Самоубийство</v>
      </c>
      <c r="G3854" s="16">
        <f t="shared" si="17"/>
        <v>2</v>
      </c>
      <c r="H3854" s="13" t="s">
        <v>28</v>
      </c>
      <c r="I3854" s="13" t="str">
        <f>IFERROR(__xludf.DUMMYFUNCTION("REGEXREPLACE(H3854, "".*\s"", """")"),"человек")</f>
        <v>человек</v>
      </c>
      <c r="J3854" s="13" t="s">
        <v>29</v>
      </c>
      <c r="K3854" s="17" t="str">
        <f>IFERROR(__xludf.DUMMYFUNCTION("REGEXREPLACE(J3854, ""^[\d\s]+"", """")"),"значение показателя за год")</f>
        <v>значение показателя за год</v>
      </c>
      <c r="L3854" s="16">
        <f t="shared" si="18"/>
        <v>2</v>
      </c>
      <c r="M3854" s="13" t="s">
        <v>32</v>
      </c>
      <c r="N3854" s="13" t="str">
        <f>IFERROR(__xludf.DUMMYFUNCTION("REGEXEXTRACT(M3854, "" (.+)$"")"),"сельское население")</f>
        <v>сельское население</v>
      </c>
      <c r="O3854" s="18">
        <v>338.0</v>
      </c>
      <c r="P3854" s="18">
        <v>264.0</v>
      </c>
      <c r="Q3854" s="18">
        <v>266.0</v>
      </c>
      <c r="R3854" s="18">
        <v>247.0</v>
      </c>
      <c r="S3854" s="18">
        <v>185.0</v>
      </c>
      <c r="T3854" s="18">
        <v>193.0</v>
      </c>
      <c r="U3854" s="18">
        <v>144.0</v>
      </c>
      <c r="V3854" s="18">
        <v>188.0</v>
      </c>
      <c r="W3854" s="18">
        <v>189.0</v>
      </c>
      <c r="X3854" s="18">
        <v>136.0</v>
      </c>
      <c r="Y3854" s="18">
        <v>135.0</v>
      </c>
      <c r="Z3854" s="19" t="str">
        <f t="shared" si="6"/>
        <v/>
      </c>
      <c r="AA3854" s="19" t="str">
        <f t="shared" si="19"/>
        <v/>
      </c>
      <c r="AB3854" s="19">
        <f t="shared" si="8"/>
        <v>2285</v>
      </c>
      <c r="AC3854" s="19">
        <f t="shared" si="20"/>
        <v>207.7272727</v>
      </c>
      <c r="AD3854" s="19">
        <f t="shared" si="21"/>
        <v>305</v>
      </c>
      <c r="AE3854" s="19" t="str">
        <f t="shared" si="22"/>
        <v>Нет моды</v>
      </c>
      <c r="AF3854" s="19">
        <f t="shared" si="23"/>
        <v>135</v>
      </c>
      <c r="AG3854" s="19">
        <f t="shared" si="24"/>
        <v>338</v>
      </c>
      <c r="AH3854" s="20" t="str">
        <f t="shared" si="14"/>
        <v>Город: 70%; Село: 30%</v>
      </c>
      <c r="AI3854" s="21"/>
      <c r="AJ3854" s="21"/>
      <c r="AK3854" s="21"/>
      <c r="AL3854" s="22">
        <f t="shared" si="25"/>
        <v>1</v>
      </c>
    </row>
    <row r="3855" ht="12.75" customHeight="1">
      <c r="A3855" s="13" t="s">
        <v>218</v>
      </c>
      <c r="B3855" s="13" t="str">
        <f>IFERROR(__xludf.DUMMYFUNCTION("REGEXREPLACE(A3855, ""\d"", """")"),"         Челябинская область")</f>
        <v>         Челябинская область</v>
      </c>
      <c r="C3855" s="14" t="str">
        <f t="shared" si="15"/>
        <v>Челябинская область</v>
      </c>
      <c r="D3855" s="3">
        <f t="shared" si="16"/>
        <v>2</v>
      </c>
      <c r="E3855" s="15" t="s">
        <v>46</v>
      </c>
      <c r="F3855" s="13" t="str">
        <f>IFERROR(__xludf.DUMMYFUNCTION("REGEXEXTRACT(E3855, ""[А-Яа-я].*"")"),"Случ.отравл.алкоголем")</f>
        <v>Случ.отравл.алкоголем</v>
      </c>
      <c r="G3855" s="16">
        <f t="shared" si="17"/>
        <v>2</v>
      </c>
      <c r="H3855" s="13" t="s">
        <v>28</v>
      </c>
      <c r="I3855" s="13" t="str">
        <f>IFERROR(__xludf.DUMMYFUNCTION("REGEXREPLACE(H3855, "".*\s"", """")"),"человек")</f>
        <v>человек</v>
      </c>
      <c r="J3855" s="13" t="s">
        <v>29</v>
      </c>
      <c r="K3855" s="17" t="str">
        <f>IFERROR(__xludf.DUMMYFUNCTION("REGEXREPLACE(J3855, ""^[\d\s]+"", """")"),"значение показателя за год")</f>
        <v>значение показателя за год</v>
      </c>
      <c r="L3855" s="16">
        <f t="shared" si="18"/>
        <v>2</v>
      </c>
      <c r="M3855" s="13" t="s">
        <v>30</v>
      </c>
      <c r="N3855" s="13" t="str">
        <f>IFERROR(__xludf.DUMMYFUNCTION("REGEXEXTRACT(M3855, "" (.+)$"")"),"все население")</f>
        <v>все население</v>
      </c>
      <c r="O3855" s="18">
        <v>273.0</v>
      </c>
      <c r="P3855" s="18">
        <v>426.0</v>
      </c>
      <c r="Q3855" s="18">
        <v>572.0</v>
      </c>
      <c r="R3855" s="18">
        <v>491.0</v>
      </c>
      <c r="S3855" s="18">
        <v>473.0</v>
      </c>
      <c r="T3855" s="18">
        <v>487.0</v>
      </c>
      <c r="U3855" s="18">
        <v>495.0</v>
      </c>
      <c r="V3855" s="18">
        <v>540.0</v>
      </c>
      <c r="W3855" s="18">
        <v>471.0</v>
      </c>
      <c r="X3855" s="18">
        <v>514.0</v>
      </c>
      <c r="Y3855" s="18">
        <v>502.0</v>
      </c>
      <c r="Z3855" s="19">
        <f t="shared" si="6"/>
        <v>5244</v>
      </c>
      <c r="AA3855" s="19" t="str">
        <f t="shared" si="19"/>
        <v/>
      </c>
      <c r="AB3855" s="19" t="str">
        <f t="shared" si="8"/>
        <v/>
      </c>
      <c r="AC3855" s="19">
        <f t="shared" si="20"/>
        <v>476.7272727</v>
      </c>
      <c r="AD3855" s="19">
        <f t="shared" si="21"/>
        <v>305.5</v>
      </c>
      <c r="AE3855" s="19" t="str">
        <f t="shared" si="22"/>
        <v>Нет моды</v>
      </c>
      <c r="AF3855" s="19">
        <f t="shared" si="23"/>
        <v>273</v>
      </c>
      <c r="AG3855" s="19">
        <f t="shared" si="24"/>
        <v>572</v>
      </c>
      <c r="AH3855" s="20" t="str">
        <f t="shared" si="14"/>
        <v/>
      </c>
      <c r="AI3855" s="21"/>
      <c r="AJ3855" s="21"/>
      <c r="AK3855" s="21"/>
      <c r="AL3855" s="22">
        <f t="shared" si="25"/>
        <v>1</v>
      </c>
    </row>
    <row r="3856" ht="12.75" customHeight="1">
      <c r="A3856" s="13" t="s">
        <v>218</v>
      </c>
      <c r="B3856" s="13" t="str">
        <f>IFERROR(__xludf.DUMMYFUNCTION("REGEXREPLACE(A3856, ""\d"", """")"),"         Челябинская область")</f>
        <v>         Челябинская область</v>
      </c>
      <c r="C3856" s="14" t="str">
        <f t="shared" si="15"/>
        <v>Челябинская область</v>
      </c>
      <c r="D3856" s="3">
        <f t="shared" si="16"/>
        <v>2</v>
      </c>
      <c r="E3856" s="15" t="s">
        <v>46</v>
      </c>
      <c r="F3856" s="13" t="str">
        <f>IFERROR(__xludf.DUMMYFUNCTION("REGEXEXTRACT(E3856, ""[А-Яа-я].*"")"),"Случ.отравл.алкоголем")</f>
        <v>Случ.отравл.алкоголем</v>
      </c>
      <c r="G3856" s="16">
        <f t="shared" si="17"/>
        <v>2</v>
      </c>
      <c r="H3856" s="13" t="s">
        <v>28</v>
      </c>
      <c r="I3856" s="13" t="str">
        <f>IFERROR(__xludf.DUMMYFUNCTION("REGEXREPLACE(H3856, "".*\s"", """")"),"человек")</f>
        <v>человек</v>
      </c>
      <c r="J3856" s="13" t="s">
        <v>29</v>
      </c>
      <c r="K3856" s="17" t="str">
        <f>IFERROR(__xludf.DUMMYFUNCTION("REGEXREPLACE(J3856, ""^[\d\s]+"", """")"),"значение показателя за год")</f>
        <v>значение показателя за год</v>
      </c>
      <c r="L3856" s="16">
        <f t="shared" si="18"/>
        <v>2</v>
      </c>
      <c r="M3856" s="13" t="s">
        <v>31</v>
      </c>
      <c r="N3856" s="13" t="str">
        <f>IFERROR(__xludf.DUMMYFUNCTION("REGEXEXTRACT(M3856, "" (.+)$"")"),"городское население")</f>
        <v>городское население</v>
      </c>
      <c r="O3856" s="18">
        <v>219.0</v>
      </c>
      <c r="P3856" s="18">
        <v>320.0</v>
      </c>
      <c r="Q3856" s="18">
        <v>437.0</v>
      </c>
      <c r="R3856" s="18">
        <v>373.0</v>
      </c>
      <c r="S3856" s="18">
        <v>381.0</v>
      </c>
      <c r="T3856" s="18">
        <v>384.0</v>
      </c>
      <c r="U3856" s="18">
        <v>396.0</v>
      </c>
      <c r="V3856" s="18">
        <v>439.0</v>
      </c>
      <c r="W3856" s="18">
        <v>365.0</v>
      </c>
      <c r="X3856" s="18">
        <v>415.0</v>
      </c>
      <c r="Y3856" s="18">
        <v>395.0</v>
      </c>
      <c r="Z3856" s="19" t="str">
        <f t="shared" si="6"/>
        <v/>
      </c>
      <c r="AA3856" s="19">
        <f t="shared" si="19"/>
        <v>4124</v>
      </c>
      <c r="AB3856" s="19" t="str">
        <f t="shared" si="8"/>
        <v/>
      </c>
      <c r="AC3856" s="19">
        <f t="shared" si="20"/>
        <v>374.9090909</v>
      </c>
      <c r="AD3856" s="19">
        <f t="shared" si="21"/>
        <v>431.5</v>
      </c>
      <c r="AE3856" s="19" t="str">
        <f t="shared" si="22"/>
        <v>Нет моды</v>
      </c>
      <c r="AF3856" s="19">
        <f t="shared" si="23"/>
        <v>219</v>
      </c>
      <c r="AG3856" s="19">
        <f t="shared" si="24"/>
        <v>439</v>
      </c>
      <c r="AH3856" s="20" t="str">
        <f t="shared" si="14"/>
        <v/>
      </c>
      <c r="AI3856" s="21"/>
      <c r="AJ3856" s="21"/>
      <c r="AK3856" s="21"/>
      <c r="AL3856" s="22">
        <f t="shared" si="25"/>
        <v>1</v>
      </c>
    </row>
    <row r="3857" ht="12.75" customHeight="1">
      <c r="A3857" s="13" t="s">
        <v>218</v>
      </c>
      <c r="B3857" s="13" t="str">
        <f>IFERROR(__xludf.DUMMYFUNCTION("REGEXREPLACE(A3857, ""\d"", """")"),"         Челябинская область")</f>
        <v>         Челябинская область</v>
      </c>
      <c r="C3857" s="14" t="str">
        <f t="shared" si="15"/>
        <v>Челябинская область</v>
      </c>
      <c r="D3857" s="3">
        <f t="shared" si="16"/>
        <v>2</v>
      </c>
      <c r="E3857" s="15" t="s">
        <v>46</v>
      </c>
      <c r="F3857" s="13" t="str">
        <f>IFERROR(__xludf.DUMMYFUNCTION("REGEXEXTRACT(E3857, ""[А-Яа-я].*"")"),"Случ.отравл.алкоголем")</f>
        <v>Случ.отравл.алкоголем</v>
      </c>
      <c r="G3857" s="16">
        <f t="shared" si="17"/>
        <v>2</v>
      </c>
      <c r="H3857" s="13" t="s">
        <v>28</v>
      </c>
      <c r="I3857" s="13" t="str">
        <f>IFERROR(__xludf.DUMMYFUNCTION("REGEXREPLACE(H3857, "".*\s"", """")"),"человек")</f>
        <v>человек</v>
      </c>
      <c r="J3857" s="13" t="s">
        <v>29</v>
      </c>
      <c r="K3857" s="17" t="str">
        <f>IFERROR(__xludf.DUMMYFUNCTION("REGEXREPLACE(J3857, ""^[\d\s]+"", """")"),"значение показателя за год")</f>
        <v>значение показателя за год</v>
      </c>
      <c r="L3857" s="16">
        <f t="shared" si="18"/>
        <v>2</v>
      </c>
      <c r="M3857" s="13" t="s">
        <v>32</v>
      </c>
      <c r="N3857" s="13" t="str">
        <f>IFERROR(__xludf.DUMMYFUNCTION("REGEXEXTRACT(M3857, "" (.+)$"")"),"сельское население")</f>
        <v>сельское население</v>
      </c>
      <c r="O3857" s="18">
        <v>54.0</v>
      </c>
      <c r="P3857" s="18">
        <v>106.0</v>
      </c>
      <c r="Q3857" s="18">
        <v>135.0</v>
      </c>
      <c r="R3857" s="18">
        <v>118.0</v>
      </c>
      <c r="S3857" s="18">
        <v>92.0</v>
      </c>
      <c r="T3857" s="18">
        <v>103.0</v>
      </c>
      <c r="U3857" s="18">
        <v>99.0</v>
      </c>
      <c r="V3857" s="18">
        <v>101.0</v>
      </c>
      <c r="W3857" s="18">
        <v>106.0</v>
      </c>
      <c r="X3857" s="18">
        <v>99.0</v>
      </c>
      <c r="Y3857" s="18">
        <v>107.0</v>
      </c>
      <c r="Z3857" s="19" t="str">
        <f t="shared" si="6"/>
        <v/>
      </c>
      <c r="AA3857" s="19" t="str">
        <f t="shared" si="19"/>
        <v/>
      </c>
      <c r="AB3857" s="19">
        <f t="shared" si="8"/>
        <v>1120</v>
      </c>
      <c r="AC3857" s="19">
        <f t="shared" si="20"/>
        <v>101.8181818</v>
      </c>
      <c r="AD3857" s="19">
        <f t="shared" si="21"/>
        <v>177</v>
      </c>
      <c r="AE3857" s="19" t="str">
        <f t="shared" si="22"/>
        <v>Нет моды</v>
      </c>
      <c r="AF3857" s="19">
        <f t="shared" si="23"/>
        <v>54</v>
      </c>
      <c r="AG3857" s="19">
        <f t="shared" si="24"/>
        <v>135</v>
      </c>
      <c r="AH3857" s="20" t="str">
        <f t="shared" si="14"/>
        <v>Город: 79%; Село: 21%</v>
      </c>
      <c r="AI3857" s="21"/>
      <c r="AJ3857" s="21"/>
      <c r="AK3857" s="21"/>
      <c r="AL3857" s="22">
        <f t="shared" si="25"/>
        <v>1</v>
      </c>
    </row>
    <row r="3858" ht="12.75" customHeight="1">
      <c r="A3858" s="13" t="s">
        <v>218</v>
      </c>
      <c r="B3858" s="13" t="str">
        <f>IFERROR(__xludf.DUMMYFUNCTION("REGEXREPLACE(A3858, ""\d"", """")"),"         Челябинская область")</f>
        <v>         Челябинская область</v>
      </c>
      <c r="C3858" s="14" t="str">
        <f t="shared" si="15"/>
        <v>Челябинская область</v>
      </c>
      <c r="D3858" s="3">
        <f t="shared" si="16"/>
        <v>2</v>
      </c>
      <c r="E3858" s="15" t="s">
        <v>47</v>
      </c>
      <c r="F3858" s="13" t="str">
        <f>IFERROR(__xludf.DUMMYFUNCTION("REGEXEXTRACT(E3858, ""[А-Яа-я].*"")"),"транспортные травмы всех видов")</f>
        <v>транспортные травмы всех видов</v>
      </c>
      <c r="G3858" s="16">
        <f t="shared" si="17"/>
        <v>2</v>
      </c>
      <c r="H3858" s="13" t="s">
        <v>28</v>
      </c>
      <c r="I3858" s="13" t="str">
        <f>IFERROR(__xludf.DUMMYFUNCTION("REGEXREPLACE(H3858, "".*\s"", """")"),"человек")</f>
        <v>человек</v>
      </c>
      <c r="J3858" s="13" t="s">
        <v>29</v>
      </c>
      <c r="K3858" s="17" t="str">
        <f>IFERROR(__xludf.DUMMYFUNCTION("REGEXREPLACE(J3858, ""^[\d\s]+"", """")"),"значение показателя за год")</f>
        <v>значение показателя за год</v>
      </c>
      <c r="L3858" s="16">
        <f t="shared" si="18"/>
        <v>2</v>
      </c>
      <c r="M3858" s="13" t="s">
        <v>30</v>
      </c>
      <c r="N3858" s="13" t="str">
        <f>IFERROR(__xludf.DUMMYFUNCTION("REGEXEXTRACT(M3858, "" (.+)$"")"),"все население")</f>
        <v>все население</v>
      </c>
      <c r="O3858" s="18">
        <v>715.0</v>
      </c>
      <c r="P3858" s="18">
        <v>748.0</v>
      </c>
      <c r="Q3858" s="18">
        <v>587.0</v>
      </c>
      <c r="R3858" s="18">
        <v>395.0</v>
      </c>
      <c r="S3858" s="23" t="s">
        <v>37</v>
      </c>
      <c r="T3858" s="23" t="s">
        <v>37</v>
      </c>
      <c r="U3858" s="23" t="s">
        <v>37</v>
      </c>
      <c r="V3858" s="23" t="s">
        <v>37</v>
      </c>
      <c r="W3858" s="23" t="s">
        <v>37</v>
      </c>
      <c r="X3858" s="23" t="s">
        <v>37</v>
      </c>
      <c r="Y3858" s="23" t="s">
        <v>37</v>
      </c>
      <c r="Z3858" s="19">
        <f t="shared" si="6"/>
        <v>2445</v>
      </c>
      <c r="AA3858" s="19" t="str">
        <f t="shared" si="19"/>
        <v/>
      </c>
      <c r="AB3858" s="19" t="str">
        <f t="shared" si="8"/>
        <v/>
      </c>
      <c r="AC3858" s="19">
        <f t="shared" si="20"/>
        <v>611.25</v>
      </c>
      <c r="AD3858" s="19">
        <f t="shared" si="21"/>
        <v>106</v>
      </c>
      <c r="AE3858" s="19" t="str">
        <f t="shared" si="22"/>
        <v>Нет моды</v>
      </c>
      <c r="AF3858" s="19">
        <f t="shared" si="23"/>
        <v>395</v>
      </c>
      <c r="AG3858" s="19">
        <f t="shared" si="24"/>
        <v>748</v>
      </c>
      <c r="AH3858" s="20" t="str">
        <f t="shared" si="14"/>
        <v/>
      </c>
      <c r="AI3858" s="24"/>
      <c r="AJ3858" s="24"/>
      <c r="AK3858" s="24"/>
      <c r="AL3858" s="22">
        <f t="shared" si="25"/>
        <v>1</v>
      </c>
    </row>
    <row r="3859" ht="12.75" customHeight="1">
      <c r="A3859" s="13" t="s">
        <v>218</v>
      </c>
      <c r="B3859" s="13" t="str">
        <f>IFERROR(__xludf.DUMMYFUNCTION("REGEXREPLACE(A3859, ""\d"", """")"),"         Челябинская область")</f>
        <v>         Челябинская область</v>
      </c>
      <c r="C3859" s="14" t="str">
        <f t="shared" si="15"/>
        <v>Челябинская область</v>
      </c>
      <c r="D3859" s="3">
        <f t="shared" si="16"/>
        <v>2</v>
      </c>
      <c r="E3859" s="15" t="s">
        <v>47</v>
      </c>
      <c r="F3859" s="13" t="str">
        <f>IFERROR(__xludf.DUMMYFUNCTION("REGEXEXTRACT(E3859, ""[А-Яа-я].*"")"),"транспортные травмы всех видов")</f>
        <v>транспортные травмы всех видов</v>
      </c>
      <c r="G3859" s="16">
        <f t="shared" si="17"/>
        <v>2</v>
      </c>
      <c r="H3859" s="13" t="s">
        <v>28</v>
      </c>
      <c r="I3859" s="13" t="str">
        <f>IFERROR(__xludf.DUMMYFUNCTION("REGEXREPLACE(H3859, "".*\s"", """")"),"человек")</f>
        <v>человек</v>
      </c>
      <c r="J3859" s="13" t="s">
        <v>29</v>
      </c>
      <c r="K3859" s="17" t="str">
        <f>IFERROR(__xludf.DUMMYFUNCTION("REGEXREPLACE(J3859, ""^[\d\s]+"", """")"),"значение показателя за год")</f>
        <v>значение показателя за год</v>
      </c>
      <c r="L3859" s="16">
        <f t="shared" si="18"/>
        <v>2</v>
      </c>
      <c r="M3859" s="13" t="s">
        <v>31</v>
      </c>
      <c r="N3859" s="13" t="str">
        <f>IFERROR(__xludf.DUMMYFUNCTION("REGEXEXTRACT(M3859, "" (.+)$"")"),"городское население")</f>
        <v>городское население</v>
      </c>
      <c r="O3859" s="18">
        <v>484.0</v>
      </c>
      <c r="P3859" s="18">
        <v>523.0</v>
      </c>
      <c r="Q3859" s="18">
        <v>425.0</v>
      </c>
      <c r="R3859" s="18">
        <v>281.0</v>
      </c>
      <c r="S3859" s="23" t="s">
        <v>37</v>
      </c>
      <c r="T3859" s="23" t="s">
        <v>37</v>
      </c>
      <c r="U3859" s="23" t="s">
        <v>37</v>
      </c>
      <c r="V3859" s="23" t="s">
        <v>37</v>
      </c>
      <c r="W3859" s="23" t="s">
        <v>37</v>
      </c>
      <c r="X3859" s="23" t="s">
        <v>37</v>
      </c>
      <c r="Y3859" s="23" t="s">
        <v>37</v>
      </c>
      <c r="Z3859" s="19" t="str">
        <f t="shared" si="6"/>
        <v/>
      </c>
      <c r="AA3859" s="19">
        <f t="shared" si="19"/>
        <v>1713</v>
      </c>
      <c r="AB3859" s="19" t="str">
        <f t="shared" si="8"/>
        <v/>
      </c>
      <c r="AC3859" s="19">
        <f t="shared" si="20"/>
        <v>428.25</v>
      </c>
      <c r="AD3859" s="19">
        <f t="shared" si="21"/>
        <v>503.5</v>
      </c>
      <c r="AE3859" s="19" t="str">
        <f t="shared" si="22"/>
        <v>Нет моды</v>
      </c>
      <c r="AF3859" s="19">
        <f t="shared" si="23"/>
        <v>281</v>
      </c>
      <c r="AG3859" s="19">
        <f t="shared" si="24"/>
        <v>523</v>
      </c>
      <c r="AH3859" s="20" t="str">
        <f t="shared" si="14"/>
        <v/>
      </c>
      <c r="AI3859" s="24"/>
      <c r="AJ3859" s="24"/>
      <c r="AK3859" s="24"/>
      <c r="AL3859" s="22">
        <f t="shared" si="25"/>
        <v>1</v>
      </c>
    </row>
    <row r="3860" ht="12.75" customHeight="1">
      <c r="A3860" s="13" t="s">
        <v>218</v>
      </c>
      <c r="B3860" s="13" t="str">
        <f>IFERROR(__xludf.DUMMYFUNCTION("REGEXREPLACE(A3860, ""\d"", """")"),"         Челябинская область")</f>
        <v>         Челябинская область</v>
      </c>
      <c r="C3860" s="14" t="str">
        <f t="shared" si="15"/>
        <v>Челябинская область</v>
      </c>
      <c r="D3860" s="3">
        <f t="shared" si="16"/>
        <v>2</v>
      </c>
      <c r="E3860" s="15" t="s">
        <v>47</v>
      </c>
      <c r="F3860" s="13" t="str">
        <f>IFERROR(__xludf.DUMMYFUNCTION("REGEXEXTRACT(E3860, ""[А-Яа-я].*"")"),"транспортные травмы всех видов")</f>
        <v>транспортные травмы всех видов</v>
      </c>
      <c r="G3860" s="16">
        <f t="shared" si="17"/>
        <v>2</v>
      </c>
      <c r="H3860" s="13" t="s">
        <v>28</v>
      </c>
      <c r="I3860" s="13" t="str">
        <f>IFERROR(__xludf.DUMMYFUNCTION("REGEXREPLACE(H3860, "".*\s"", """")"),"человек")</f>
        <v>человек</v>
      </c>
      <c r="J3860" s="13" t="s">
        <v>29</v>
      </c>
      <c r="K3860" s="17" t="str">
        <f>IFERROR(__xludf.DUMMYFUNCTION("REGEXREPLACE(J3860, ""^[\d\s]+"", """")"),"значение показателя за год")</f>
        <v>значение показателя за год</v>
      </c>
      <c r="L3860" s="16">
        <f t="shared" si="18"/>
        <v>2</v>
      </c>
      <c r="M3860" s="13" t="s">
        <v>32</v>
      </c>
      <c r="N3860" s="13" t="str">
        <f>IFERROR(__xludf.DUMMYFUNCTION("REGEXEXTRACT(M3860, "" (.+)$"")"),"сельское население")</f>
        <v>сельское население</v>
      </c>
      <c r="O3860" s="18">
        <v>231.0</v>
      </c>
      <c r="P3860" s="18">
        <v>225.0</v>
      </c>
      <c r="Q3860" s="18">
        <v>162.0</v>
      </c>
      <c r="R3860" s="18">
        <v>114.0</v>
      </c>
      <c r="S3860" s="23" t="s">
        <v>37</v>
      </c>
      <c r="T3860" s="23" t="s">
        <v>37</v>
      </c>
      <c r="U3860" s="23" t="s">
        <v>37</v>
      </c>
      <c r="V3860" s="23" t="s">
        <v>37</v>
      </c>
      <c r="W3860" s="23" t="s">
        <v>37</v>
      </c>
      <c r="X3860" s="23" t="s">
        <v>37</v>
      </c>
      <c r="Y3860" s="23" t="s">
        <v>37</v>
      </c>
      <c r="Z3860" s="19" t="str">
        <f t="shared" si="6"/>
        <v/>
      </c>
      <c r="AA3860" s="19" t="str">
        <f t="shared" si="19"/>
        <v/>
      </c>
      <c r="AB3860" s="19">
        <f t="shared" si="8"/>
        <v>732</v>
      </c>
      <c r="AC3860" s="19">
        <f t="shared" si="20"/>
        <v>183</v>
      </c>
      <c r="AD3860" s="19">
        <f t="shared" si="21"/>
        <v>256</v>
      </c>
      <c r="AE3860" s="19" t="str">
        <f t="shared" si="22"/>
        <v>Нет моды</v>
      </c>
      <c r="AF3860" s="19">
        <f t="shared" si="23"/>
        <v>114</v>
      </c>
      <c r="AG3860" s="19">
        <f t="shared" si="24"/>
        <v>231</v>
      </c>
      <c r="AH3860" s="20" t="str">
        <f t="shared" si="14"/>
        <v>Город: 70%; Село: 30%</v>
      </c>
      <c r="AI3860" s="24"/>
      <c r="AJ3860" s="24"/>
      <c r="AK3860" s="24"/>
      <c r="AL3860" s="22">
        <f t="shared" si="25"/>
        <v>1</v>
      </c>
    </row>
    <row r="3861" ht="12.75" customHeight="1">
      <c r="A3861" s="13" t="s">
        <v>218</v>
      </c>
      <c r="B3861" s="13" t="str">
        <f>IFERROR(__xludf.DUMMYFUNCTION("REGEXREPLACE(A3861, ""\d"", """")"),"         Челябинская область")</f>
        <v>         Челябинская область</v>
      </c>
      <c r="C3861" s="14" t="str">
        <f t="shared" si="15"/>
        <v>Челябинская область</v>
      </c>
      <c r="D3861" s="3">
        <f t="shared" si="16"/>
        <v>2</v>
      </c>
      <c r="E3861" s="15" t="s">
        <v>48</v>
      </c>
      <c r="F3861" s="13" t="str">
        <f>IFERROR(__xludf.DUMMYFUNCTION("REGEXEXTRACT(E3861, ""[А-Яа-я].*"")"),"Убийство")</f>
        <v>Убийство</v>
      </c>
      <c r="G3861" s="16">
        <f t="shared" si="17"/>
        <v>2</v>
      </c>
      <c r="H3861" s="13" t="s">
        <v>28</v>
      </c>
      <c r="I3861" s="13" t="str">
        <f>IFERROR(__xludf.DUMMYFUNCTION("REGEXREPLACE(H3861, "".*\s"", """")"),"человек")</f>
        <v>человек</v>
      </c>
      <c r="J3861" s="13" t="s">
        <v>29</v>
      </c>
      <c r="K3861" s="17" t="str">
        <f>IFERROR(__xludf.DUMMYFUNCTION("REGEXREPLACE(J3861, ""^[\d\s]+"", """")"),"значение показателя за год")</f>
        <v>значение показателя за год</v>
      </c>
      <c r="L3861" s="16">
        <f t="shared" si="18"/>
        <v>2</v>
      </c>
      <c r="M3861" s="13" t="s">
        <v>30</v>
      </c>
      <c r="N3861" s="13" t="str">
        <f>IFERROR(__xludf.DUMMYFUNCTION("REGEXEXTRACT(M3861, "" (.+)$"")"),"все население")</f>
        <v>все население</v>
      </c>
      <c r="O3861" s="18">
        <v>477.0</v>
      </c>
      <c r="P3861" s="18">
        <v>419.0</v>
      </c>
      <c r="Q3861" s="18">
        <v>398.0</v>
      </c>
      <c r="R3861" s="18">
        <v>338.0</v>
      </c>
      <c r="S3861" s="18">
        <v>275.0</v>
      </c>
      <c r="T3861" s="18">
        <v>246.0</v>
      </c>
      <c r="U3861" s="18">
        <v>234.0</v>
      </c>
      <c r="V3861" s="18">
        <v>175.0</v>
      </c>
      <c r="W3861" s="18">
        <v>160.0</v>
      </c>
      <c r="X3861" s="18">
        <v>152.0</v>
      </c>
      <c r="Y3861" s="18">
        <v>141.0</v>
      </c>
      <c r="Z3861" s="19">
        <f t="shared" si="6"/>
        <v>3015</v>
      </c>
      <c r="AA3861" s="19" t="str">
        <f t="shared" si="19"/>
        <v/>
      </c>
      <c r="AB3861" s="19" t="str">
        <f t="shared" si="8"/>
        <v/>
      </c>
      <c r="AC3861" s="19">
        <f t="shared" si="20"/>
        <v>274.0909091</v>
      </c>
      <c r="AD3861" s="19">
        <f t="shared" si="21"/>
        <v>231</v>
      </c>
      <c r="AE3861" s="19" t="str">
        <f t="shared" si="22"/>
        <v>Нет моды</v>
      </c>
      <c r="AF3861" s="19">
        <f t="shared" si="23"/>
        <v>141</v>
      </c>
      <c r="AG3861" s="19">
        <f t="shared" si="24"/>
        <v>477</v>
      </c>
      <c r="AH3861" s="20" t="str">
        <f t="shared" si="14"/>
        <v/>
      </c>
      <c r="AI3861" s="21"/>
      <c r="AJ3861" s="21"/>
      <c r="AK3861" s="21"/>
      <c r="AL3861" s="22">
        <f t="shared" si="25"/>
        <v>1</v>
      </c>
    </row>
    <row r="3862" ht="12.75" customHeight="1">
      <c r="A3862" s="13" t="s">
        <v>218</v>
      </c>
      <c r="B3862" s="13" t="str">
        <f>IFERROR(__xludf.DUMMYFUNCTION("REGEXREPLACE(A3862, ""\d"", """")"),"         Челябинская область")</f>
        <v>         Челябинская область</v>
      </c>
      <c r="C3862" s="14" t="str">
        <f t="shared" si="15"/>
        <v>Челябинская область</v>
      </c>
      <c r="D3862" s="3">
        <f t="shared" si="16"/>
        <v>2</v>
      </c>
      <c r="E3862" s="15" t="s">
        <v>48</v>
      </c>
      <c r="F3862" s="13" t="str">
        <f>IFERROR(__xludf.DUMMYFUNCTION("REGEXEXTRACT(E3862, ""[А-Яа-я].*"")"),"Убийство")</f>
        <v>Убийство</v>
      </c>
      <c r="G3862" s="16">
        <f t="shared" si="17"/>
        <v>2</v>
      </c>
      <c r="H3862" s="13" t="s">
        <v>28</v>
      </c>
      <c r="I3862" s="13" t="str">
        <f>IFERROR(__xludf.DUMMYFUNCTION("REGEXREPLACE(H3862, "".*\s"", """")"),"человек")</f>
        <v>человек</v>
      </c>
      <c r="J3862" s="13" t="s">
        <v>29</v>
      </c>
      <c r="K3862" s="17" t="str">
        <f>IFERROR(__xludf.DUMMYFUNCTION("REGEXREPLACE(J3862, ""^[\d\s]+"", """")"),"значение показателя за год")</f>
        <v>значение показателя за год</v>
      </c>
      <c r="L3862" s="16">
        <f t="shared" si="18"/>
        <v>2</v>
      </c>
      <c r="M3862" s="13" t="s">
        <v>31</v>
      </c>
      <c r="N3862" s="13" t="str">
        <f>IFERROR(__xludf.DUMMYFUNCTION("REGEXEXTRACT(M3862, "" (.+)$"")"),"городское население")</f>
        <v>городское население</v>
      </c>
      <c r="O3862" s="18">
        <v>374.0</v>
      </c>
      <c r="P3862" s="18">
        <v>327.0</v>
      </c>
      <c r="Q3862" s="18">
        <v>308.0</v>
      </c>
      <c r="R3862" s="18">
        <v>272.0</v>
      </c>
      <c r="S3862" s="18">
        <v>207.0</v>
      </c>
      <c r="T3862" s="18">
        <v>190.0</v>
      </c>
      <c r="U3862" s="18">
        <v>173.0</v>
      </c>
      <c r="V3862" s="18">
        <v>135.0</v>
      </c>
      <c r="W3862" s="18">
        <v>116.0</v>
      </c>
      <c r="X3862" s="18">
        <v>111.0</v>
      </c>
      <c r="Y3862" s="18">
        <v>105.0</v>
      </c>
      <c r="Z3862" s="19" t="str">
        <f t="shared" si="6"/>
        <v/>
      </c>
      <c r="AA3862" s="19">
        <f t="shared" si="19"/>
        <v>2318</v>
      </c>
      <c r="AB3862" s="19" t="str">
        <f t="shared" si="8"/>
        <v/>
      </c>
      <c r="AC3862" s="19">
        <f t="shared" si="20"/>
        <v>210.7272727</v>
      </c>
      <c r="AD3862" s="19">
        <f t="shared" si="21"/>
        <v>220.5</v>
      </c>
      <c r="AE3862" s="19" t="str">
        <f t="shared" si="22"/>
        <v>Нет моды</v>
      </c>
      <c r="AF3862" s="19">
        <f t="shared" si="23"/>
        <v>105</v>
      </c>
      <c r="AG3862" s="19">
        <f t="shared" si="24"/>
        <v>374</v>
      </c>
      <c r="AH3862" s="20" t="str">
        <f t="shared" si="14"/>
        <v/>
      </c>
      <c r="AI3862" s="21"/>
      <c r="AJ3862" s="21"/>
      <c r="AK3862" s="21"/>
      <c r="AL3862" s="22">
        <f t="shared" si="25"/>
        <v>1</v>
      </c>
    </row>
    <row r="3863" ht="12.75" customHeight="1">
      <c r="A3863" s="13" t="s">
        <v>218</v>
      </c>
      <c r="B3863" s="13" t="str">
        <f>IFERROR(__xludf.DUMMYFUNCTION("REGEXREPLACE(A3863, ""\d"", """")"),"         Челябинская область")</f>
        <v>         Челябинская область</v>
      </c>
      <c r="C3863" s="14" t="str">
        <f t="shared" si="15"/>
        <v>Челябинская область</v>
      </c>
      <c r="D3863" s="3">
        <f t="shared" si="16"/>
        <v>2</v>
      </c>
      <c r="E3863" s="15" t="s">
        <v>48</v>
      </c>
      <c r="F3863" s="13" t="str">
        <f>IFERROR(__xludf.DUMMYFUNCTION("REGEXEXTRACT(E3863, ""[А-Яа-я].*"")"),"Убийство")</f>
        <v>Убийство</v>
      </c>
      <c r="G3863" s="16">
        <f t="shared" si="17"/>
        <v>2</v>
      </c>
      <c r="H3863" s="13" t="s">
        <v>28</v>
      </c>
      <c r="I3863" s="13" t="str">
        <f>IFERROR(__xludf.DUMMYFUNCTION("REGEXREPLACE(H3863, "".*\s"", """")"),"человек")</f>
        <v>человек</v>
      </c>
      <c r="J3863" s="13" t="s">
        <v>29</v>
      </c>
      <c r="K3863" s="17" t="str">
        <f>IFERROR(__xludf.DUMMYFUNCTION("REGEXREPLACE(J3863, ""^[\d\s]+"", """")"),"значение показателя за год")</f>
        <v>значение показателя за год</v>
      </c>
      <c r="L3863" s="16">
        <f t="shared" si="18"/>
        <v>2</v>
      </c>
      <c r="M3863" s="13" t="s">
        <v>32</v>
      </c>
      <c r="N3863" s="13" t="str">
        <f>IFERROR(__xludf.DUMMYFUNCTION("REGEXEXTRACT(M3863, "" (.+)$"")"),"сельское население")</f>
        <v>сельское население</v>
      </c>
      <c r="O3863" s="18">
        <v>103.0</v>
      </c>
      <c r="P3863" s="18">
        <v>92.0</v>
      </c>
      <c r="Q3863" s="18">
        <v>90.0</v>
      </c>
      <c r="R3863" s="18">
        <v>66.0</v>
      </c>
      <c r="S3863" s="18">
        <v>68.0</v>
      </c>
      <c r="T3863" s="18">
        <v>56.0</v>
      </c>
      <c r="U3863" s="18">
        <v>61.0</v>
      </c>
      <c r="V3863" s="18">
        <v>40.0</v>
      </c>
      <c r="W3863" s="18">
        <v>44.0</v>
      </c>
      <c r="X3863" s="18">
        <v>41.0</v>
      </c>
      <c r="Y3863" s="18">
        <v>36.0</v>
      </c>
      <c r="Z3863" s="19" t="str">
        <f t="shared" si="6"/>
        <v/>
      </c>
      <c r="AA3863" s="19" t="str">
        <f t="shared" si="19"/>
        <v/>
      </c>
      <c r="AB3863" s="19">
        <f t="shared" si="8"/>
        <v>697</v>
      </c>
      <c r="AC3863" s="19">
        <f t="shared" si="20"/>
        <v>63.36363636</v>
      </c>
      <c r="AD3863" s="19">
        <f t="shared" si="21"/>
        <v>104</v>
      </c>
      <c r="AE3863" s="19" t="str">
        <f t="shared" si="22"/>
        <v>Нет моды</v>
      </c>
      <c r="AF3863" s="19">
        <f t="shared" si="23"/>
        <v>36</v>
      </c>
      <c r="AG3863" s="19">
        <f t="shared" si="24"/>
        <v>103</v>
      </c>
      <c r="AH3863" s="20" t="str">
        <f t="shared" si="14"/>
        <v>Город: 77%; Село: 23%</v>
      </c>
      <c r="AI3863" s="21"/>
      <c r="AJ3863" s="21"/>
      <c r="AK3863" s="21"/>
      <c r="AL3863" s="22">
        <f t="shared" si="25"/>
        <v>1</v>
      </c>
    </row>
    <row r="3864" ht="12.75" customHeight="1">
      <c r="A3864" s="13" t="s">
        <v>218</v>
      </c>
      <c r="B3864" s="13" t="str">
        <f>IFERROR(__xludf.DUMMYFUNCTION("REGEXREPLACE(A3864, ""\d"", """")"),"         Челябинская область")</f>
        <v>         Челябинская область</v>
      </c>
      <c r="C3864" s="14" t="str">
        <f t="shared" si="15"/>
        <v>Челябинская область</v>
      </c>
      <c r="D3864" s="3">
        <f t="shared" si="16"/>
        <v>2</v>
      </c>
      <c r="E3864" s="15" t="s">
        <v>49</v>
      </c>
      <c r="F3864" s="13" t="str">
        <f>IFERROR(__xludf.DUMMYFUNCTION("REGEXEXTRACT(E3864, ""[А-Яа-я].*"")"),"Цереброваскулярные болезни")</f>
        <v>Цереброваскулярные болезни</v>
      </c>
      <c r="G3864" s="16">
        <f t="shared" si="17"/>
        <v>2</v>
      </c>
      <c r="H3864" s="13" t="s">
        <v>28</v>
      </c>
      <c r="I3864" s="13" t="str">
        <f>IFERROR(__xludf.DUMMYFUNCTION("REGEXREPLACE(H3864, "".*\s"", """")"),"человек")</f>
        <v>человек</v>
      </c>
      <c r="J3864" s="13" t="s">
        <v>29</v>
      </c>
      <c r="K3864" s="17" t="str">
        <f>IFERROR(__xludf.DUMMYFUNCTION("REGEXREPLACE(J3864, ""^[\d\s]+"", """")"),"значение показателя за год")</f>
        <v>значение показателя за год</v>
      </c>
      <c r="L3864" s="16">
        <f t="shared" si="18"/>
        <v>2</v>
      </c>
      <c r="M3864" s="13" t="s">
        <v>30</v>
      </c>
      <c r="N3864" s="13" t="str">
        <f>IFERROR(__xludf.DUMMYFUNCTION("REGEXEXTRACT(M3864, "" (.+)$"")"),"все население")</f>
        <v>все население</v>
      </c>
      <c r="O3864" s="18">
        <v>7644.0</v>
      </c>
      <c r="P3864" s="18">
        <v>6904.0</v>
      </c>
      <c r="Q3864" s="18">
        <v>5794.0</v>
      </c>
      <c r="R3864" s="18">
        <v>5270.0</v>
      </c>
      <c r="S3864" s="18">
        <v>4971.0</v>
      </c>
      <c r="T3864" s="18">
        <v>4813.0</v>
      </c>
      <c r="U3864" s="18">
        <v>4146.0</v>
      </c>
      <c r="V3864" s="18">
        <v>4922.0</v>
      </c>
      <c r="W3864" s="18">
        <v>4489.0</v>
      </c>
      <c r="X3864" s="18">
        <v>4356.0</v>
      </c>
      <c r="Y3864" s="18">
        <v>5801.0</v>
      </c>
      <c r="Z3864" s="19">
        <f t="shared" si="6"/>
        <v>59110</v>
      </c>
      <c r="AA3864" s="19" t="str">
        <f t="shared" si="19"/>
        <v/>
      </c>
      <c r="AB3864" s="19" t="str">
        <f t="shared" si="8"/>
        <v/>
      </c>
      <c r="AC3864" s="19">
        <f t="shared" si="20"/>
        <v>5373.636364</v>
      </c>
      <c r="AD3864" s="19">
        <f t="shared" si="21"/>
        <v>2124.5</v>
      </c>
      <c r="AE3864" s="19" t="str">
        <f t="shared" si="22"/>
        <v>Нет моды</v>
      </c>
      <c r="AF3864" s="19">
        <f t="shared" si="23"/>
        <v>4146</v>
      </c>
      <c r="AG3864" s="19">
        <f t="shared" si="24"/>
        <v>7644</v>
      </c>
      <c r="AH3864" s="20" t="str">
        <f t="shared" si="14"/>
        <v/>
      </c>
      <c r="AI3864" s="21"/>
      <c r="AJ3864" s="21"/>
      <c r="AK3864" s="21"/>
      <c r="AL3864" s="22">
        <f t="shared" si="25"/>
        <v>1</v>
      </c>
    </row>
    <row r="3865" ht="12.75" customHeight="1">
      <c r="A3865" s="13" t="s">
        <v>218</v>
      </c>
      <c r="B3865" s="13" t="str">
        <f>IFERROR(__xludf.DUMMYFUNCTION("REGEXREPLACE(A3865, ""\d"", """")"),"         Челябинская область")</f>
        <v>         Челябинская область</v>
      </c>
      <c r="C3865" s="14" t="str">
        <f t="shared" si="15"/>
        <v>Челябинская область</v>
      </c>
      <c r="D3865" s="3">
        <f t="shared" si="16"/>
        <v>2</v>
      </c>
      <c r="E3865" s="15" t="s">
        <v>49</v>
      </c>
      <c r="F3865" s="13" t="str">
        <f>IFERROR(__xludf.DUMMYFUNCTION("REGEXEXTRACT(E3865, ""[А-Яа-я].*"")"),"Цереброваскулярные болезни")</f>
        <v>Цереброваскулярные болезни</v>
      </c>
      <c r="G3865" s="16">
        <f t="shared" si="17"/>
        <v>2</v>
      </c>
      <c r="H3865" s="13" t="s">
        <v>28</v>
      </c>
      <c r="I3865" s="13" t="str">
        <f>IFERROR(__xludf.DUMMYFUNCTION("REGEXREPLACE(H3865, "".*\s"", """")"),"человек")</f>
        <v>человек</v>
      </c>
      <c r="J3865" s="13" t="s">
        <v>29</v>
      </c>
      <c r="K3865" s="17" t="str">
        <f>IFERROR(__xludf.DUMMYFUNCTION("REGEXREPLACE(J3865, ""^[\d\s]+"", """")"),"значение показателя за год")</f>
        <v>значение показателя за год</v>
      </c>
      <c r="L3865" s="16">
        <f t="shared" si="18"/>
        <v>2</v>
      </c>
      <c r="M3865" s="13" t="s">
        <v>31</v>
      </c>
      <c r="N3865" s="13" t="str">
        <f>IFERROR(__xludf.DUMMYFUNCTION("REGEXEXTRACT(M3865, "" (.+)$"")"),"городское население")</f>
        <v>городское население</v>
      </c>
      <c r="O3865" s="18">
        <v>6240.0</v>
      </c>
      <c r="P3865" s="18">
        <v>5667.0</v>
      </c>
      <c r="Q3865" s="18">
        <v>4750.0</v>
      </c>
      <c r="R3865" s="18">
        <v>4287.0</v>
      </c>
      <c r="S3865" s="18">
        <v>4071.0</v>
      </c>
      <c r="T3865" s="18">
        <v>4014.0</v>
      </c>
      <c r="U3865" s="18">
        <v>3435.0</v>
      </c>
      <c r="V3865" s="18">
        <v>4070.0</v>
      </c>
      <c r="W3865" s="18">
        <v>3768.0</v>
      </c>
      <c r="X3865" s="18">
        <v>3647.0</v>
      </c>
      <c r="Y3865" s="18">
        <v>4802.0</v>
      </c>
      <c r="Z3865" s="19" t="str">
        <f t="shared" si="6"/>
        <v/>
      </c>
      <c r="AA3865" s="19">
        <f t="shared" si="19"/>
        <v>48751</v>
      </c>
      <c r="AB3865" s="19" t="str">
        <f t="shared" si="8"/>
        <v/>
      </c>
      <c r="AC3865" s="19">
        <f t="shared" si="20"/>
        <v>4431.909091</v>
      </c>
      <c r="AD3865" s="19">
        <f t="shared" si="21"/>
        <v>4776</v>
      </c>
      <c r="AE3865" s="19" t="str">
        <f t="shared" si="22"/>
        <v>Нет моды</v>
      </c>
      <c r="AF3865" s="19">
        <f t="shared" si="23"/>
        <v>3435</v>
      </c>
      <c r="AG3865" s="19">
        <f t="shared" si="24"/>
        <v>6240</v>
      </c>
      <c r="AH3865" s="20" t="str">
        <f t="shared" si="14"/>
        <v/>
      </c>
      <c r="AI3865" s="21"/>
      <c r="AJ3865" s="21"/>
      <c r="AK3865" s="21"/>
      <c r="AL3865" s="22">
        <f t="shared" si="25"/>
        <v>1</v>
      </c>
    </row>
    <row r="3866" ht="12.75" customHeight="1">
      <c r="A3866" s="13" t="s">
        <v>218</v>
      </c>
      <c r="B3866" s="13" t="str">
        <f>IFERROR(__xludf.DUMMYFUNCTION("REGEXREPLACE(A3866, ""\d"", """")"),"         Челябинская область")</f>
        <v>         Челябинская область</v>
      </c>
      <c r="C3866" s="14" t="str">
        <f t="shared" si="15"/>
        <v>Челябинская область</v>
      </c>
      <c r="D3866" s="3">
        <f t="shared" si="16"/>
        <v>2</v>
      </c>
      <c r="E3866" s="15" t="s">
        <v>49</v>
      </c>
      <c r="F3866" s="13" t="str">
        <f>IFERROR(__xludf.DUMMYFUNCTION("REGEXEXTRACT(E3866, ""[А-Яа-я].*"")"),"Цереброваскулярные болезни")</f>
        <v>Цереброваскулярные болезни</v>
      </c>
      <c r="G3866" s="16">
        <f t="shared" si="17"/>
        <v>2</v>
      </c>
      <c r="H3866" s="13" t="s">
        <v>28</v>
      </c>
      <c r="I3866" s="13" t="str">
        <f>IFERROR(__xludf.DUMMYFUNCTION("REGEXREPLACE(H3866, "".*\s"", """")"),"человек")</f>
        <v>человек</v>
      </c>
      <c r="J3866" s="13" t="s">
        <v>29</v>
      </c>
      <c r="K3866" s="17" t="str">
        <f>IFERROR(__xludf.DUMMYFUNCTION("REGEXREPLACE(J3866, ""^[\d\s]+"", """")"),"значение показателя за год")</f>
        <v>значение показателя за год</v>
      </c>
      <c r="L3866" s="16">
        <f t="shared" si="18"/>
        <v>2</v>
      </c>
      <c r="M3866" s="13" t="s">
        <v>32</v>
      </c>
      <c r="N3866" s="13" t="str">
        <f>IFERROR(__xludf.DUMMYFUNCTION("REGEXEXTRACT(M3866, "" (.+)$"")"),"сельское население")</f>
        <v>сельское население</v>
      </c>
      <c r="O3866" s="18">
        <v>1404.0</v>
      </c>
      <c r="P3866" s="18">
        <v>1237.0</v>
      </c>
      <c r="Q3866" s="18">
        <v>1044.0</v>
      </c>
      <c r="R3866" s="18">
        <v>983.0</v>
      </c>
      <c r="S3866" s="18">
        <v>900.0</v>
      </c>
      <c r="T3866" s="18">
        <v>799.0</v>
      </c>
      <c r="U3866" s="18">
        <v>711.0</v>
      </c>
      <c r="V3866" s="18">
        <v>852.0</v>
      </c>
      <c r="W3866" s="18">
        <v>721.0</v>
      </c>
      <c r="X3866" s="18">
        <v>709.0</v>
      </c>
      <c r="Y3866" s="18">
        <v>999.0</v>
      </c>
      <c r="Z3866" s="19" t="str">
        <f t="shared" si="6"/>
        <v/>
      </c>
      <c r="AA3866" s="19" t="str">
        <f t="shared" si="19"/>
        <v/>
      </c>
      <c r="AB3866" s="19">
        <f t="shared" si="8"/>
        <v>10359</v>
      </c>
      <c r="AC3866" s="19">
        <f t="shared" si="20"/>
        <v>941.7272727</v>
      </c>
      <c r="AD3866" s="19">
        <f t="shared" si="21"/>
        <v>2419.5</v>
      </c>
      <c r="AE3866" s="19" t="str">
        <f t="shared" si="22"/>
        <v>Нет моды</v>
      </c>
      <c r="AF3866" s="19">
        <f t="shared" si="23"/>
        <v>709</v>
      </c>
      <c r="AG3866" s="19">
        <f t="shared" si="24"/>
        <v>1404</v>
      </c>
      <c r="AH3866" s="20" t="str">
        <f t="shared" si="14"/>
        <v>Город: 82%; Село: 18%</v>
      </c>
      <c r="AI3866" s="21"/>
      <c r="AJ3866" s="21"/>
      <c r="AK3866" s="21"/>
      <c r="AL3866" s="22">
        <f t="shared" si="25"/>
        <v>1</v>
      </c>
    </row>
    <row r="3867" ht="12.75" customHeight="1">
      <c r="A3867" s="13" t="s">
        <v>219</v>
      </c>
      <c r="B3867" s="13" t="str">
        <f>IFERROR(__xludf.DUMMYFUNCTION("REGEXREPLACE(A3867, ""\d"", """")"),"     Сибирский федеральный округ")</f>
        <v>     Сибирский федеральный округ</v>
      </c>
      <c r="C3867" s="14" t="str">
        <f t="shared" si="15"/>
        <v>Сибирский федеральный округ</v>
      </c>
      <c r="D3867" s="3">
        <f t="shared" si="16"/>
        <v>2</v>
      </c>
      <c r="E3867" s="15" t="s">
        <v>27</v>
      </c>
      <c r="F3867" s="13" t="str">
        <f>IFERROR(__xludf.DUMMYFUNCTION("REGEXEXTRACT(E3867, ""[А-Яа-я].*"")"),"Болезни органов дыхания")</f>
        <v>Болезни органов дыхания</v>
      </c>
      <c r="G3867" s="16">
        <f t="shared" si="17"/>
        <v>2</v>
      </c>
      <c r="H3867" s="13" t="s">
        <v>28</v>
      </c>
      <c r="I3867" s="13" t="str">
        <f>IFERROR(__xludf.DUMMYFUNCTION("REGEXREPLACE(H3867, "".*\s"", """")"),"человек")</f>
        <v>человек</v>
      </c>
      <c r="J3867" s="13" t="s">
        <v>29</v>
      </c>
      <c r="K3867" s="17" t="str">
        <f>IFERROR(__xludf.DUMMYFUNCTION("REGEXREPLACE(J3867, ""^[\d\s]+"", """")"),"значение показателя за год")</f>
        <v>значение показателя за год</v>
      </c>
      <c r="L3867" s="16">
        <f t="shared" si="18"/>
        <v>2</v>
      </c>
      <c r="M3867" s="13" t="s">
        <v>30</v>
      </c>
      <c r="N3867" s="13" t="str">
        <f>IFERROR(__xludf.DUMMYFUNCTION("REGEXEXTRACT(M3867, "" (.+)$"")"),"все население")</f>
        <v>все население</v>
      </c>
      <c r="O3867" s="18">
        <v>13061.0</v>
      </c>
      <c r="P3867" s="18">
        <v>13978.0</v>
      </c>
      <c r="Q3867" s="18">
        <v>13143.0</v>
      </c>
      <c r="R3867" s="18">
        <v>11540.0</v>
      </c>
      <c r="S3867" s="18">
        <v>10725.0</v>
      </c>
      <c r="T3867" s="23" t="s">
        <v>37</v>
      </c>
      <c r="U3867" s="23" t="s">
        <v>37</v>
      </c>
      <c r="V3867" s="23" t="s">
        <v>37</v>
      </c>
      <c r="W3867" s="23" t="s">
        <v>37</v>
      </c>
      <c r="X3867" s="23" t="s">
        <v>37</v>
      </c>
      <c r="Y3867" s="23" t="s">
        <v>37</v>
      </c>
      <c r="Z3867" s="19">
        <f t="shared" si="6"/>
        <v>62447</v>
      </c>
      <c r="AA3867" s="19" t="str">
        <f t="shared" si="19"/>
        <v/>
      </c>
      <c r="AB3867" s="19" t="str">
        <f t="shared" si="8"/>
        <v/>
      </c>
      <c r="AC3867" s="19">
        <f t="shared" si="20"/>
        <v>12489.4</v>
      </c>
      <c r="AD3867" s="19">
        <f t="shared" si="21"/>
        <v>1021.5</v>
      </c>
      <c r="AE3867" s="19" t="str">
        <f t="shared" si="22"/>
        <v>Нет моды</v>
      </c>
      <c r="AF3867" s="19">
        <f t="shared" si="23"/>
        <v>10725</v>
      </c>
      <c r="AG3867" s="19">
        <f t="shared" si="24"/>
        <v>13978</v>
      </c>
      <c r="AH3867" s="20" t="str">
        <f t="shared" si="14"/>
        <v/>
      </c>
      <c r="AI3867" s="24"/>
      <c r="AJ3867" s="24"/>
      <c r="AK3867" s="24"/>
      <c r="AL3867" s="22">
        <f t="shared" si="25"/>
        <v>1</v>
      </c>
    </row>
    <row r="3868" ht="12.75" customHeight="1">
      <c r="A3868" s="13" t="s">
        <v>219</v>
      </c>
      <c r="B3868" s="13" t="str">
        <f>IFERROR(__xludf.DUMMYFUNCTION("REGEXREPLACE(A3868, ""\d"", """")"),"     Сибирский федеральный округ")</f>
        <v>     Сибирский федеральный округ</v>
      </c>
      <c r="C3868" s="14" t="str">
        <f t="shared" si="15"/>
        <v>Сибирский федеральный округ</v>
      </c>
      <c r="D3868" s="3">
        <f t="shared" si="16"/>
        <v>2</v>
      </c>
      <c r="E3868" s="15" t="s">
        <v>27</v>
      </c>
      <c r="F3868" s="13" t="str">
        <f>IFERROR(__xludf.DUMMYFUNCTION("REGEXEXTRACT(E3868, ""[А-Яа-я].*"")"),"Болезни органов дыхания")</f>
        <v>Болезни органов дыхания</v>
      </c>
      <c r="G3868" s="16">
        <f t="shared" si="17"/>
        <v>2</v>
      </c>
      <c r="H3868" s="13" t="s">
        <v>28</v>
      </c>
      <c r="I3868" s="13" t="str">
        <f>IFERROR(__xludf.DUMMYFUNCTION("REGEXREPLACE(H3868, "".*\s"", """")"),"человек")</f>
        <v>человек</v>
      </c>
      <c r="J3868" s="13" t="s">
        <v>29</v>
      </c>
      <c r="K3868" s="17" t="str">
        <f>IFERROR(__xludf.DUMMYFUNCTION("REGEXREPLACE(J3868, ""^[\d\s]+"", """")"),"значение показателя за год")</f>
        <v>значение показателя за год</v>
      </c>
      <c r="L3868" s="16">
        <f t="shared" si="18"/>
        <v>2</v>
      </c>
      <c r="M3868" s="13" t="s">
        <v>31</v>
      </c>
      <c r="N3868" s="13" t="str">
        <f>IFERROR(__xludf.DUMMYFUNCTION("REGEXEXTRACT(M3868, "" (.+)$"")"),"городское население")</f>
        <v>городское население</v>
      </c>
      <c r="O3868" s="18">
        <v>8414.0</v>
      </c>
      <c r="P3868" s="18">
        <v>8832.0</v>
      </c>
      <c r="Q3868" s="18">
        <v>8156.0</v>
      </c>
      <c r="R3868" s="18">
        <v>7361.0</v>
      </c>
      <c r="S3868" s="18">
        <v>6917.0</v>
      </c>
      <c r="T3868" s="23" t="s">
        <v>37</v>
      </c>
      <c r="U3868" s="23" t="s">
        <v>37</v>
      </c>
      <c r="V3868" s="23" t="s">
        <v>37</v>
      </c>
      <c r="W3868" s="23" t="s">
        <v>37</v>
      </c>
      <c r="X3868" s="23" t="s">
        <v>37</v>
      </c>
      <c r="Y3868" s="23" t="s">
        <v>37</v>
      </c>
      <c r="Z3868" s="19" t="str">
        <f t="shared" si="6"/>
        <v/>
      </c>
      <c r="AA3868" s="19">
        <f t="shared" si="19"/>
        <v>39680</v>
      </c>
      <c r="AB3868" s="19" t="str">
        <f t="shared" si="8"/>
        <v/>
      </c>
      <c r="AC3868" s="19">
        <f t="shared" si="20"/>
        <v>7936</v>
      </c>
      <c r="AD3868" s="19">
        <f t="shared" si="21"/>
        <v>9778.5</v>
      </c>
      <c r="AE3868" s="19" t="str">
        <f t="shared" si="22"/>
        <v>Нет моды</v>
      </c>
      <c r="AF3868" s="19">
        <f t="shared" si="23"/>
        <v>6917</v>
      </c>
      <c r="AG3868" s="19">
        <f t="shared" si="24"/>
        <v>8832</v>
      </c>
      <c r="AH3868" s="20" t="str">
        <f t="shared" si="14"/>
        <v/>
      </c>
      <c r="AI3868" s="24"/>
      <c r="AJ3868" s="24"/>
      <c r="AK3868" s="24"/>
      <c r="AL3868" s="22">
        <f t="shared" si="25"/>
        <v>1</v>
      </c>
    </row>
    <row r="3869" ht="12.75" customHeight="1">
      <c r="A3869" s="13" t="s">
        <v>219</v>
      </c>
      <c r="B3869" s="13" t="str">
        <f>IFERROR(__xludf.DUMMYFUNCTION("REGEXREPLACE(A3869, ""\d"", """")"),"     Сибирский федеральный округ")</f>
        <v>     Сибирский федеральный округ</v>
      </c>
      <c r="C3869" s="14" t="str">
        <f t="shared" si="15"/>
        <v>Сибирский федеральный округ</v>
      </c>
      <c r="D3869" s="3">
        <f t="shared" si="16"/>
        <v>2</v>
      </c>
      <c r="E3869" s="15" t="s">
        <v>27</v>
      </c>
      <c r="F3869" s="13" t="str">
        <f>IFERROR(__xludf.DUMMYFUNCTION("REGEXEXTRACT(E3869, ""[А-Яа-я].*"")"),"Болезни органов дыхания")</f>
        <v>Болезни органов дыхания</v>
      </c>
      <c r="G3869" s="16">
        <f t="shared" si="17"/>
        <v>2</v>
      </c>
      <c r="H3869" s="13" t="s">
        <v>28</v>
      </c>
      <c r="I3869" s="13" t="str">
        <f>IFERROR(__xludf.DUMMYFUNCTION("REGEXREPLACE(H3869, "".*\s"", """")"),"человек")</f>
        <v>человек</v>
      </c>
      <c r="J3869" s="13" t="s">
        <v>29</v>
      </c>
      <c r="K3869" s="17" t="str">
        <f>IFERROR(__xludf.DUMMYFUNCTION("REGEXREPLACE(J3869, ""^[\d\s]+"", """")"),"значение показателя за год")</f>
        <v>значение показателя за год</v>
      </c>
      <c r="L3869" s="16">
        <f t="shared" si="18"/>
        <v>2</v>
      </c>
      <c r="M3869" s="13" t="s">
        <v>32</v>
      </c>
      <c r="N3869" s="13" t="str">
        <f>IFERROR(__xludf.DUMMYFUNCTION("REGEXEXTRACT(M3869, "" (.+)$"")"),"сельское население")</f>
        <v>сельское население</v>
      </c>
      <c r="O3869" s="18">
        <v>4647.0</v>
      </c>
      <c r="P3869" s="18">
        <v>5146.0</v>
      </c>
      <c r="Q3869" s="18">
        <v>4987.0</v>
      </c>
      <c r="R3869" s="18">
        <v>4179.0</v>
      </c>
      <c r="S3869" s="18">
        <v>3808.0</v>
      </c>
      <c r="T3869" s="23" t="s">
        <v>37</v>
      </c>
      <c r="U3869" s="23" t="s">
        <v>37</v>
      </c>
      <c r="V3869" s="23" t="s">
        <v>37</v>
      </c>
      <c r="W3869" s="23" t="s">
        <v>37</v>
      </c>
      <c r="X3869" s="23" t="s">
        <v>37</v>
      </c>
      <c r="Y3869" s="23" t="s">
        <v>37</v>
      </c>
      <c r="Z3869" s="19" t="str">
        <f t="shared" si="6"/>
        <v/>
      </c>
      <c r="AA3869" s="19" t="str">
        <f t="shared" si="19"/>
        <v/>
      </c>
      <c r="AB3869" s="19">
        <f t="shared" si="8"/>
        <v>22767</v>
      </c>
      <c r="AC3869" s="19">
        <f t="shared" si="20"/>
        <v>4553.4</v>
      </c>
      <c r="AD3869" s="19">
        <f t="shared" si="21"/>
        <v>6031.5</v>
      </c>
      <c r="AE3869" s="19" t="str">
        <f t="shared" si="22"/>
        <v>Нет моды</v>
      </c>
      <c r="AF3869" s="19">
        <f t="shared" si="23"/>
        <v>3808</v>
      </c>
      <c r="AG3869" s="19">
        <f t="shared" si="24"/>
        <v>5146</v>
      </c>
      <c r="AH3869" s="20" t="str">
        <f t="shared" si="14"/>
        <v>Город: 64%; Село: 36%</v>
      </c>
      <c r="AI3869" s="24"/>
      <c r="AJ3869" s="24"/>
      <c r="AK3869" s="24"/>
      <c r="AL3869" s="22">
        <f t="shared" si="25"/>
        <v>1</v>
      </c>
    </row>
    <row r="3870" ht="12.75" customHeight="1">
      <c r="A3870" s="13" t="s">
        <v>219</v>
      </c>
      <c r="B3870" s="13" t="str">
        <f>IFERROR(__xludf.DUMMYFUNCTION("REGEXREPLACE(A3870, ""\d"", """")"),"     Сибирский федеральный округ")</f>
        <v>     Сибирский федеральный округ</v>
      </c>
      <c r="C3870" s="14" t="str">
        <f t="shared" si="15"/>
        <v>Сибирский федеральный округ</v>
      </c>
      <c r="D3870" s="3">
        <f t="shared" si="16"/>
        <v>2</v>
      </c>
      <c r="E3870" s="15" t="s">
        <v>33</v>
      </c>
      <c r="F3870" s="13" t="str">
        <f>IFERROR(__xludf.DUMMYFUNCTION("REGEXEXTRACT(E3870, ""[А-Яа-я].*"")"),"Болезни органов пищеварения")</f>
        <v>Болезни органов пищеварения</v>
      </c>
      <c r="G3870" s="16">
        <f t="shared" si="17"/>
        <v>2</v>
      </c>
      <c r="H3870" s="13" t="s">
        <v>28</v>
      </c>
      <c r="I3870" s="13" t="str">
        <f>IFERROR(__xludf.DUMMYFUNCTION("REGEXREPLACE(H3870, "".*\s"", """")"),"человек")</f>
        <v>человек</v>
      </c>
      <c r="J3870" s="13" t="s">
        <v>29</v>
      </c>
      <c r="K3870" s="17" t="str">
        <f>IFERROR(__xludf.DUMMYFUNCTION("REGEXREPLACE(J3870, ""^[\d\s]+"", """")"),"значение показателя за год")</f>
        <v>значение показателя за год</v>
      </c>
      <c r="L3870" s="16">
        <f t="shared" si="18"/>
        <v>2</v>
      </c>
      <c r="M3870" s="13" t="s">
        <v>30</v>
      </c>
      <c r="N3870" s="13" t="str">
        <f>IFERROR(__xludf.DUMMYFUNCTION("REGEXEXTRACT(M3870, "" (.+)$"")"),"все население")</f>
        <v>все население</v>
      </c>
      <c r="O3870" s="18">
        <v>11803.0</v>
      </c>
      <c r="P3870" s="18">
        <v>12941.0</v>
      </c>
      <c r="Q3870" s="18">
        <v>13677.0</v>
      </c>
      <c r="R3870" s="18">
        <v>12844.0</v>
      </c>
      <c r="S3870" s="18">
        <v>12216.0</v>
      </c>
      <c r="T3870" s="23" t="s">
        <v>37</v>
      </c>
      <c r="U3870" s="23" t="s">
        <v>37</v>
      </c>
      <c r="V3870" s="23" t="s">
        <v>37</v>
      </c>
      <c r="W3870" s="23" t="s">
        <v>37</v>
      </c>
      <c r="X3870" s="23" t="s">
        <v>37</v>
      </c>
      <c r="Y3870" s="23" t="s">
        <v>37</v>
      </c>
      <c r="Z3870" s="19">
        <f t="shared" si="6"/>
        <v>63481</v>
      </c>
      <c r="AA3870" s="19" t="str">
        <f t="shared" si="19"/>
        <v/>
      </c>
      <c r="AB3870" s="19" t="str">
        <f t="shared" si="8"/>
        <v/>
      </c>
      <c r="AC3870" s="19">
        <f t="shared" si="20"/>
        <v>12696.2</v>
      </c>
      <c r="AD3870" s="19">
        <f t="shared" si="21"/>
        <v>8474.5</v>
      </c>
      <c r="AE3870" s="19" t="str">
        <f t="shared" si="22"/>
        <v>Нет моды</v>
      </c>
      <c r="AF3870" s="19">
        <f t="shared" si="23"/>
        <v>11803</v>
      </c>
      <c r="AG3870" s="19">
        <f t="shared" si="24"/>
        <v>13677</v>
      </c>
      <c r="AH3870" s="20" t="str">
        <f t="shared" si="14"/>
        <v/>
      </c>
      <c r="AI3870" s="24"/>
      <c r="AJ3870" s="24"/>
      <c r="AK3870" s="24"/>
      <c r="AL3870" s="22">
        <f t="shared" si="25"/>
        <v>1</v>
      </c>
    </row>
    <row r="3871" ht="12.75" customHeight="1">
      <c r="A3871" s="13" t="s">
        <v>219</v>
      </c>
      <c r="B3871" s="13" t="str">
        <f>IFERROR(__xludf.DUMMYFUNCTION("REGEXREPLACE(A3871, ""\d"", """")"),"     Сибирский федеральный округ")</f>
        <v>     Сибирский федеральный округ</v>
      </c>
      <c r="C3871" s="14" t="str">
        <f t="shared" si="15"/>
        <v>Сибирский федеральный округ</v>
      </c>
      <c r="D3871" s="3">
        <f t="shared" si="16"/>
        <v>2</v>
      </c>
      <c r="E3871" s="15" t="s">
        <v>33</v>
      </c>
      <c r="F3871" s="13" t="str">
        <f>IFERROR(__xludf.DUMMYFUNCTION("REGEXEXTRACT(E3871, ""[А-Яа-я].*"")"),"Болезни органов пищеварения")</f>
        <v>Болезни органов пищеварения</v>
      </c>
      <c r="G3871" s="16">
        <f t="shared" si="17"/>
        <v>2</v>
      </c>
      <c r="H3871" s="13" t="s">
        <v>28</v>
      </c>
      <c r="I3871" s="13" t="str">
        <f>IFERROR(__xludf.DUMMYFUNCTION("REGEXREPLACE(H3871, "".*\s"", """")"),"человек")</f>
        <v>человек</v>
      </c>
      <c r="J3871" s="13" t="s">
        <v>29</v>
      </c>
      <c r="K3871" s="17" t="str">
        <f>IFERROR(__xludf.DUMMYFUNCTION("REGEXREPLACE(J3871, ""^[\d\s]+"", """")"),"значение показателя за год")</f>
        <v>значение показателя за год</v>
      </c>
      <c r="L3871" s="16">
        <f t="shared" si="18"/>
        <v>2</v>
      </c>
      <c r="M3871" s="13" t="s">
        <v>31</v>
      </c>
      <c r="N3871" s="13" t="str">
        <f>IFERROR(__xludf.DUMMYFUNCTION("REGEXEXTRACT(M3871, "" (.+)$"")"),"городское население")</f>
        <v>городское население</v>
      </c>
      <c r="O3871" s="18">
        <v>8556.0</v>
      </c>
      <c r="P3871" s="18">
        <v>9296.0</v>
      </c>
      <c r="Q3871" s="18">
        <v>9728.0</v>
      </c>
      <c r="R3871" s="18">
        <v>9219.0</v>
      </c>
      <c r="S3871" s="18">
        <v>8713.0</v>
      </c>
      <c r="T3871" s="23" t="s">
        <v>37</v>
      </c>
      <c r="U3871" s="23" t="s">
        <v>37</v>
      </c>
      <c r="V3871" s="23" t="s">
        <v>37</v>
      </c>
      <c r="W3871" s="23" t="s">
        <v>37</v>
      </c>
      <c r="X3871" s="23" t="s">
        <v>37</v>
      </c>
      <c r="Y3871" s="23" t="s">
        <v>37</v>
      </c>
      <c r="Z3871" s="19" t="str">
        <f t="shared" si="6"/>
        <v/>
      </c>
      <c r="AA3871" s="19">
        <f t="shared" si="19"/>
        <v>45512</v>
      </c>
      <c r="AB3871" s="19" t="str">
        <f t="shared" si="8"/>
        <v/>
      </c>
      <c r="AC3871" s="19">
        <f t="shared" si="20"/>
        <v>9102.4</v>
      </c>
      <c r="AD3871" s="19">
        <f t="shared" si="21"/>
        <v>10765.5</v>
      </c>
      <c r="AE3871" s="19" t="str">
        <f t="shared" si="22"/>
        <v>Нет моды</v>
      </c>
      <c r="AF3871" s="19">
        <f t="shared" si="23"/>
        <v>8556</v>
      </c>
      <c r="AG3871" s="19">
        <f t="shared" si="24"/>
        <v>9728</v>
      </c>
      <c r="AH3871" s="20" t="str">
        <f t="shared" si="14"/>
        <v/>
      </c>
      <c r="AI3871" s="24"/>
      <c r="AJ3871" s="24"/>
      <c r="AK3871" s="24"/>
      <c r="AL3871" s="22">
        <f t="shared" si="25"/>
        <v>1</v>
      </c>
    </row>
    <row r="3872" ht="12.75" customHeight="1">
      <c r="A3872" s="13" t="s">
        <v>219</v>
      </c>
      <c r="B3872" s="13" t="str">
        <f>IFERROR(__xludf.DUMMYFUNCTION("REGEXREPLACE(A3872, ""\d"", """")"),"     Сибирский федеральный округ")</f>
        <v>     Сибирский федеральный округ</v>
      </c>
      <c r="C3872" s="14" t="str">
        <f t="shared" si="15"/>
        <v>Сибирский федеральный округ</v>
      </c>
      <c r="D3872" s="3">
        <f t="shared" si="16"/>
        <v>2</v>
      </c>
      <c r="E3872" s="15" t="s">
        <v>33</v>
      </c>
      <c r="F3872" s="13" t="str">
        <f>IFERROR(__xludf.DUMMYFUNCTION("REGEXEXTRACT(E3872, ""[А-Яа-я].*"")"),"Болезни органов пищеварения")</f>
        <v>Болезни органов пищеварения</v>
      </c>
      <c r="G3872" s="16">
        <f t="shared" si="17"/>
        <v>2</v>
      </c>
      <c r="H3872" s="13" t="s">
        <v>28</v>
      </c>
      <c r="I3872" s="13" t="str">
        <f>IFERROR(__xludf.DUMMYFUNCTION("REGEXREPLACE(H3872, "".*\s"", """")"),"человек")</f>
        <v>человек</v>
      </c>
      <c r="J3872" s="13" t="s">
        <v>29</v>
      </c>
      <c r="K3872" s="17" t="str">
        <f>IFERROR(__xludf.DUMMYFUNCTION("REGEXREPLACE(J3872, ""^[\d\s]+"", """")"),"значение показателя за год")</f>
        <v>значение показателя за год</v>
      </c>
      <c r="L3872" s="16">
        <f t="shared" si="18"/>
        <v>2</v>
      </c>
      <c r="M3872" s="13" t="s">
        <v>32</v>
      </c>
      <c r="N3872" s="13" t="str">
        <f>IFERROR(__xludf.DUMMYFUNCTION("REGEXEXTRACT(M3872, "" (.+)$"")"),"сельское население")</f>
        <v>сельское население</v>
      </c>
      <c r="O3872" s="18">
        <v>3247.0</v>
      </c>
      <c r="P3872" s="18">
        <v>3645.0</v>
      </c>
      <c r="Q3872" s="18">
        <v>3949.0</v>
      </c>
      <c r="R3872" s="18">
        <v>3625.0</v>
      </c>
      <c r="S3872" s="18">
        <v>3503.0</v>
      </c>
      <c r="T3872" s="23" t="s">
        <v>37</v>
      </c>
      <c r="U3872" s="23" t="s">
        <v>37</v>
      </c>
      <c r="V3872" s="23" t="s">
        <v>37</v>
      </c>
      <c r="W3872" s="23" t="s">
        <v>37</v>
      </c>
      <c r="X3872" s="23" t="s">
        <v>37</v>
      </c>
      <c r="Y3872" s="23" t="s">
        <v>37</v>
      </c>
      <c r="Z3872" s="19" t="str">
        <f t="shared" si="6"/>
        <v/>
      </c>
      <c r="AA3872" s="19" t="str">
        <f t="shared" si="19"/>
        <v/>
      </c>
      <c r="AB3872" s="19">
        <f t="shared" si="8"/>
        <v>17969</v>
      </c>
      <c r="AC3872" s="19">
        <f t="shared" si="20"/>
        <v>3593.8</v>
      </c>
      <c r="AD3872" s="19">
        <f t="shared" si="21"/>
        <v>6252.5</v>
      </c>
      <c r="AE3872" s="19" t="str">
        <f t="shared" si="22"/>
        <v>Нет моды</v>
      </c>
      <c r="AF3872" s="19">
        <f t="shared" si="23"/>
        <v>3247</v>
      </c>
      <c r="AG3872" s="19">
        <f t="shared" si="24"/>
        <v>3949</v>
      </c>
      <c r="AH3872" s="20" t="str">
        <f t="shared" si="14"/>
        <v>Город: 72%; Село: 28%</v>
      </c>
      <c r="AI3872" s="24"/>
      <c r="AJ3872" s="24"/>
      <c r="AK3872" s="24"/>
      <c r="AL3872" s="22">
        <f t="shared" si="25"/>
        <v>1</v>
      </c>
    </row>
    <row r="3873" ht="12.75" customHeight="1">
      <c r="A3873" s="13" t="s">
        <v>219</v>
      </c>
      <c r="B3873" s="13" t="str">
        <f>IFERROR(__xludf.DUMMYFUNCTION("REGEXREPLACE(A3873, ""\d"", """")"),"     Сибирский федеральный округ")</f>
        <v>     Сибирский федеральный округ</v>
      </c>
      <c r="C3873" s="14" t="str">
        <f t="shared" si="15"/>
        <v>Сибирский федеральный округ</v>
      </c>
      <c r="D3873" s="3">
        <f t="shared" si="16"/>
        <v>2</v>
      </c>
      <c r="E3873" s="15" t="s">
        <v>34</v>
      </c>
      <c r="F3873" s="13" t="str">
        <f>IFERROR(__xludf.DUMMYFUNCTION("REGEXEXTRACT(E3873, ""[А-Яа-я].*"")"),"Болезни системы кровообращения")</f>
        <v>Болезни системы кровообращения</v>
      </c>
      <c r="G3873" s="16">
        <f t="shared" si="17"/>
        <v>2</v>
      </c>
      <c r="H3873" s="13" t="s">
        <v>28</v>
      </c>
      <c r="I3873" s="13" t="str">
        <f>IFERROR(__xludf.DUMMYFUNCTION("REGEXREPLACE(H3873, "".*\s"", """")"),"человек")</f>
        <v>человек</v>
      </c>
      <c r="J3873" s="13" t="s">
        <v>29</v>
      </c>
      <c r="K3873" s="17" t="str">
        <f>IFERROR(__xludf.DUMMYFUNCTION("REGEXREPLACE(J3873, ""^[\d\s]+"", """")"),"значение показателя за год")</f>
        <v>значение показателя за год</v>
      </c>
      <c r="L3873" s="16">
        <f t="shared" si="18"/>
        <v>2</v>
      </c>
      <c r="M3873" s="13" t="s">
        <v>30</v>
      </c>
      <c r="N3873" s="13" t="str">
        <f>IFERROR(__xludf.DUMMYFUNCTION("REGEXEXTRACT(M3873, "" (.+)$"")"),"все население")</f>
        <v>все население</v>
      </c>
      <c r="O3873" s="18">
        <v>124828.0</v>
      </c>
      <c r="P3873" s="18">
        <v>120200.0</v>
      </c>
      <c r="Q3873" s="18">
        <v>116006.0</v>
      </c>
      <c r="R3873" s="18">
        <v>111910.0</v>
      </c>
      <c r="S3873" s="18">
        <v>107630.0</v>
      </c>
      <c r="T3873" s="23" t="s">
        <v>37</v>
      </c>
      <c r="U3873" s="23" t="s">
        <v>37</v>
      </c>
      <c r="V3873" s="23" t="s">
        <v>37</v>
      </c>
      <c r="W3873" s="23" t="s">
        <v>37</v>
      </c>
      <c r="X3873" s="23" t="s">
        <v>37</v>
      </c>
      <c r="Y3873" s="23" t="s">
        <v>37</v>
      </c>
      <c r="Z3873" s="19">
        <f t="shared" si="6"/>
        <v>580574</v>
      </c>
      <c r="AA3873" s="19" t="str">
        <f t="shared" si="19"/>
        <v/>
      </c>
      <c r="AB3873" s="19" t="str">
        <f t="shared" si="8"/>
        <v/>
      </c>
      <c r="AC3873" s="19">
        <f t="shared" si="20"/>
        <v>116114.8</v>
      </c>
      <c r="AD3873" s="19">
        <f t="shared" si="21"/>
        <v>55789.5</v>
      </c>
      <c r="AE3873" s="19" t="str">
        <f t="shared" si="22"/>
        <v>Нет моды</v>
      </c>
      <c r="AF3873" s="19">
        <f t="shared" si="23"/>
        <v>107630</v>
      </c>
      <c r="AG3873" s="19">
        <f t="shared" si="24"/>
        <v>124828</v>
      </c>
      <c r="AH3873" s="20" t="str">
        <f t="shared" si="14"/>
        <v/>
      </c>
      <c r="AI3873" s="24"/>
      <c r="AJ3873" s="24"/>
      <c r="AK3873" s="24"/>
      <c r="AL3873" s="22">
        <f t="shared" si="25"/>
        <v>1</v>
      </c>
    </row>
    <row r="3874" ht="12.75" customHeight="1">
      <c r="A3874" s="13" t="s">
        <v>219</v>
      </c>
      <c r="B3874" s="13" t="str">
        <f>IFERROR(__xludf.DUMMYFUNCTION("REGEXREPLACE(A3874, ""\d"", """")"),"     Сибирский федеральный округ")</f>
        <v>     Сибирский федеральный округ</v>
      </c>
      <c r="C3874" s="14" t="str">
        <f t="shared" si="15"/>
        <v>Сибирский федеральный округ</v>
      </c>
      <c r="D3874" s="3">
        <f t="shared" si="16"/>
        <v>2</v>
      </c>
      <c r="E3874" s="15" t="s">
        <v>34</v>
      </c>
      <c r="F3874" s="13" t="str">
        <f>IFERROR(__xludf.DUMMYFUNCTION("REGEXEXTRACT(E3874, ""[А-Яа-я].*"")"),"Болезни системы кровообращения")</f>
        <v>Болезни системы кровообращения</v>
      </c>
      <c r="G3874" s="16">
        <f t="shared" si="17"/>
        <v>2</v>
      </c>
      <c r="H3874" s="13" t="s">
        <v>28</v>
      </c>
      <c r="I3874" s="13" t="str">
        <f>IFERROR(__xludf.DUMMYFUNCTION("REGEXREPLACE(H3874, "".*\s"", """")"),"человек")</f>
        <v>человек</v>
      </c>
      <c r="J3874" s="13" t="s">
        <v>29</v>
      </c>
      <c r="K3874" s="17" t="str">
        <f>IFERROR(__xludf.DUMMYFUNCTION("REGEXREPLACE(J3874, ""^[\d\s]+"", """")"),"значение показателя за год")</f>
        <v>значение показателя за год</v>
      </c>
      <c r="L3874" s="16">
        <f t="shared" si="18"/>
        <v>2</v>
      </c>
      <c r="M3874" s="13" t="s">
        <v>31</v>
      </c>
      <c r="N3874" s="13" t="str">
        <f>IFERROR(__xludf.DUMMYFUNCTION("REGEXEXTRACT(M3874, "" (.+)$"")"),"городское население")</f>
        <v>городское население</v>
      </c>
      <c r="O3874" s="18">
        <v>87545.0</v>
      </c>
      <c r="P3874" s="18">
        <v>84920.0</v>
      </c>
      <c r="Q3874" s="18">
        <v>82800.0</v>
      </c>
      <c r="R3874" s="18">
        <v>80290.0</v>
      </c>
      <c r="S3874" s="18">
        <v>77681.0</v>
      </c>
      <c r="T3874" s="23" t="s">
        <v>37</v>
      </c>
      <c r="U3874" s="23" t="s">
        <v>37</v>
      </c>
      <c r="V3874" s="23" t="s">
        <v>37</v>
      </c>
      <c r="W3874" s="23" t="s">
        <v>37</v>
      </c>
      <c r="X3874" s="23" t="s">
        <v>37</v>
      </c>
      <c r="Y3874" s="23" t="s">
        <v>37</v>
      </c>
      <c r="Z3874" s="19" t="str">
        <f t="shared" si="6"/>
        <v/>
      </c>
      <c r="AA3874" s="19">
        <f t="shared" si="19"/>
        <v>413236</v>
      </c>
      <c r="AB3874" s="19" t="str">
        <f t="shared" si="8"/>
        <v/>
      </c>
      <c r="AC3874" s="19">
        <f t="shared" si="20"/>
        <v>82647.2</v>
      </c>
      <c r="AD3874" s="19">
        <f t="shared" si="21"/>
        <v>97587.5</v>
      </c>
      <c r="AE3874" s="19" t="str">
        <f t="shared" si="22"/>
        <v>Нет моды</v>
      </c>
      <c r="AF3874" s="19">
        <f t="shared" si="23"/>
        <v>77681</v>
      </c>
      <c r="AG3874" s="19">
        <f t="shared" si="24"/>
        <v>87545</v>
      </c>
      <c r="AH3874" s="20" t="str">
        <f t="shared" si="14"/>
        <v/>
      </c>
      <c r="AI3874" s="24"/>
      <c r="AJ3874" s="24"/>
      <c r="AK3874" s="24"/>
      <c r="AL3874" s="22">
        <f t="shared" si="25"/>
        <v>1</v>
      </c>
    </row>
    <row r="3875" ht="12.75" customHeight="1">
      <c r="A3875" s="13" t="s">
        <v>219</v>
      </c>
      <c r="B3875" s="13" t="str">
        <f>IFERROR(__xludf.DUMMYFUNCTION("REGEXREPLACE(A3875, ""\d"", """")"),"     Сибирский федеральный округ")</f>
        <v>     Сибирский федеральный округ</v>
      </c>
      <c r="C3875" s="14" t="str">
        <f t="shared" si="15"/>
        <v>Сибирский федеральный округ</v>
      </c>
      <c r="D3875" s="3">
        <f t="shared" si="16"/>
        <v>2</v>
      </c>
      <c r="E3875" s="15" t="s">
        <v>34</v>
      </c>
      <c r="F3875" s="13" t="str">
        <f>IFERROR(__xludf.DUMMYFUNCTION("REGEXEXTRACT(E3875, ""[А-Яа-я].*"")"),"Болезни системы кровообращения")</f>
        <v>Болезни системы кровообращения</v>
      </c>
      <c r="G3875" s="16">
        <f t="shared" si="17"/>
        <v>2</v>
      </c>
      <c r="H3875" s="13" t="s">
        <v>28</v>
      </c>
      <c r="I3875" s="13" t="str">
        <f>IFERROR(__xludf.DUMMYFUNCTION("REGEXREPLACE(H3875, "".*\s"", """")"),"человек")</f>
        <v>человек</v>
      </c>
      <c r="J3875" s="13" t="s">
        <v>29</v>
      </c>
      <c r="K3875" s="17" t="str">
        <f>IFERROR(__xludf.DUMMYFUNCTION("REGEXREPLACE(J3875, ""^[\d\s]+"", """")"),"значение показателя за год")</f>
        <v>значение показателя за год</v>
      </c>
      <c r="L3875" s="16">
        <f t="shared" si="18"/>
        <v>2</v>
      </c>
      <c r="M3875" s="13" t="s">
        <v>32</v>
      </c>
      <c r="N3875" s="13" t="str">
        <f>IFERROR(__xludf.DUMMYFUNCTION("REGEXEXTRACT(M3875, "" (.+)$"")"),"сельское население")</f>
        <v>сельское население</v>
      </c>
      <c r="O3875" s="18">
        <v>37283.0</v>
      </c>
      <c r="P3875" s="18">
        <v>35280.0</v>
      </c>
      <c r="Q3875" s="18">
        <v>33206.0</v>
      </c>
      <c r="R3875" s="18">
        <v>31620.0</v>
      </c>
      <c r="S3875" s="18">
        <v>29949.0</v>
      </c>
      <c r="T3875" s="23" t="s">
        <v>37</v>
      </c>
      <c r="U3875" s="23" t="s">
        <v>37</v>
      </c>
      <c r="V3875" s="23" t="s">
        <v>37</v>
      </c>
      <c r="W3875" s="23" t="s">
        <v>37</v>
      </c>
      <c r="X3875" s="23" t="s">
        <v>37</v>
      </c>
      <c r="Y3875" s="23" t="s">
        <v>37</v>
      </c>
      <c r="Z3875" s="19" t="str">
        <f t="shared" si="6"/>
        <v/>
      </c>
      <c r="AA3875" s="19" t="str">
        <f t="shared" si="19"/>
        <v/>
      </c>
      <c r="AB3875" s="19">
        <f t="shared" si="8"/>
        <v>167338</v>
      </c>
      <c r="AC3875" s="19">
        <f t="shared" si="20"/>
        <v>33467.6</v>
      </c>
      <c r="AD3875" s="19">
        <f t="shared" si="21"/>
        <v>57482</v>
      </c>
      <c r="AE3875" s="19" t="str">
        <f t="shared" si="22"/>
        <v>Нет моды</v>
      </c>
      <c r="AF3875" s="19">
        <f t="shared" si="23"/>
        <v>29949</v>
      </c>
      <c r="AG3875" s="19">
        <f t="shared" si="24"/>
        <v>37283</v>
      </c>
      <c r="AH3875" s="20" t="str">
        <f t="shared" si="14"/>
        <v>Город: 71%; Село: 29%</v>
      </c>
      <c r="AI3875" s="24"/>
      <c r="AJ3875" s="24"/>
      <c r="AK3875" s="24"/>
      <c r="AL3875" s="22">
        <f t="shared" si="25"/>
        <v>1</v>
      </c>
    </row>
    <row r="3876" ht="12.75" customHeight="1">
      <c r="A3876" s="13" t="s">
        <v>219</v>
      </c>
      <c r="B3876" s="13" t="str">
        <f>IFERROR(__xludf.DUMMYFUNCTION("REGEXREPLACE(A3876, ""\d"", """")"),"     Сибирский федеральный округ")</f>
        <v>     Сибирский федеральный округ</v>
      </c>
      <c r="C3876" s="14" t="str">
        <f t="shared" si="15"/>
        <v>Сибирский федеральный округ</v>
      </c>
      <c r="D3876" s="3">
        <f t="shared" si="16"/>
        <v>2</v>
      </c>
      <c r="E3876" s="15" t="s">
        <v>35</v>
      </c>
      <c r="F3876" s="13" t="str">
        <f>IFERROR(__xludf.DUMMYFUNCTION("REGEXEXTRACT(E3876, ""[А-Яа-я].*"")"),"внешние причины")</f>
        <v>внешние причины</v>
      </c>
      <c r="G3876" s="16">
        <f t="shared" si="17"/>
        <v>2</v>
      </c>
      <c r="H3876" s="13" t="s">
        <v>28</v>
      </c>
      <c r="I3876" s="13" t="str">
        <f>IFERROR(__xludf.DUMMYFUNCTION("REGEXREPLACE(H3876, "".*\s"", """")"),"человек")</f>
        <v>человек</v>
      </c>
      <c r="J3876" s="13" t="s">
        <v>29</v>
      </c>
      <c r="K3876" s="17" t="str">
        <f>IFERROR(__xludf.DUMMYFUNCTION("REGEXREPLACE(J3876, ""^[\d\s]+"", """")"),"значение показателя за год")</f>
        <v>значение показателя за год</v>
      </c>
      <c r="L3876" s="16">
        <f t="shared" si="18"/>
        <v>2</v>
      </c>
      <c r="M3876" s="13" t="s">
        <v>30</v>
      </c>
      <c r="N3876" s="13" t="str">
        <f>IFERROR(__xludf.DUMMYFUNCTION("REGEXEXTRACT(M3876, "" (.+)$"")"),"все население")</f>
        <v>все население</v>
      </c>
      <c r="O3876" s="18">
        <v>33070.0</v>
      </c>
      <c r="P3876" s="18">
        <v>32139.0</v>
      </c>
      <c r="Q3876" s="18">
        <v>29608.0</v>
      </c>
      <c r="R3876" s="18">
        <v>27403.0</v>
      </c>
      <c r="S3876" s="18">
        <v>25217.0</v>
      </c>
      <c r="T3876" s="23" t="s">
        <v>37</v>
      </c>
      <c r="U3876" s="23" t="s">
        <v>37</v>
      </c>
      <c r="V3876" s="23" t="s">
        <v>37</v>
      </c>
      <c r="W3876" s="23" t="s">
        <v>37</v>
      </c>
      <c r="X3876" s="23" t="s">
        <v>37</v>
      </c>
      <c r="Y3876" s="23" t="s">
        <v>37</v>
      </c>
      <c r="Z3876" s="19">
        <f t="shared" si="6"/>
        <v>147437</v>
      </c>
      <c r="AA3876" s="19" t="str">
        <f t="shared" si="19"/>
        <v/>
      </c>
      <c r="AB3876" s="19" t="str">
        <f t="shared" si="8"/>
        <v/>
      </c>
      <c r="AC3876" s="19">
        <f t="shared" si="20"/>
        <v>29487.4</v>
      </c>
      <c r="AD3876" s="19">
        <f t="shared" si="21"/>
        <v>31879.5</v>
      </c>
      <c r="AE3876" s="19" t="str">
        <f t="shared" si="22"/>
        <v>Нет моды</v>
      </c>
      <c r="AF3876" s="19">
        <f t="shared" si="23"/>
        <v>25217</v>
      </c>
      <c r="AG3876" s="19">
        <f t="shared" si="24"/>
        <v>33070</v>
      </c>
      <c r="AH3876" s="20" t="str">
        <f t="shared" si="14"/>
        <v/>
      </c>
      <c r="AI3876" s="24"/>
      <c r="AJ3876" s="24"/>
      <c r="AK3876" s="24"/>
      <c r="AL3876" s="22">
        <f t="shared" si="25"/>
        <v>1</v>
      </c>
    </row>
    <row r="3877" ht="12.75" customHeight="1">
      <c r="A3877" s="13" t="s">
        <v>219</v>
      </c>
      <c r="B3877" s="13" t="str">
        <f>IFERROR(__xludf.DUMMYFUNCTION("REGEXREPLACE(A3877, ""\d"", """")"),"     Сибирский федеральный округ")</f>
        <v>     Сибирский федеральный округ</v>
      </c>
      <c r="C3877" s="14" t="str">
        <f t="shared" si="15"/>
        <v>Сибирский федеральный округ</v>
      </c>
      <c r="D3877" s="3">
        <f t="shared" si="16"/>
        <v>2</v>
      </c>
      <c r="E3877" s="15" t="s">
        <v>35</v>
      </c>
      <c r="F3877" s="13" t="str">
        <f>IFERROR(__xludf.DUMMYFUNCTION("REGEXEXTRACT(E3877, ""[А-Яа-я].*"")"),"внешние причины")</f>
        <v>внешние причины</v>
      </c>
      <c r="G3877" s="16">
        <f t="shared" si="17"/>
        <v>2</v>
      </c>
      <c r="H3877" s="13" t="s">
        <v>28</v>
      </c>
      <c r="I3877" s="13" t="str">
        <f>IFERROR(__xludf.DUMMYFUNCTION("REGEXREPLACE(H3877, "".*\s"", """")"),"человек")</f>
        <v>человек</v>
      </c>
      <c r="J3877" s="13" t="s">
        <v>29</v>
      </c>
      <c r="K3877" s="17" t="str">
        <f>IFERROR(__xludf.DUMMYFUNCTION("REGEXREPLACE(J3877, ""^[\d\s]+"", """")"),"значение показателя за год")</f>
        <v>значение показателя за год</v>
      </c>
      <c r="L3877" s="16">
        <f t="shared" si="18"/>
        <v>2</v>
      </c>
      <c r="M3877" s="13" t="s">
        <v>31</v>
      </c>
      <c r="N3877" s="13" t="str">
        <f>IFERROR(__xludf.DUMMYFUNCTION("REGEXEXTRACT(M3877, "" (.+)$"")"),"городское население")</f>
        <v>городское население</v>
      </c>
      <c r="O3877" s="18">
        <v>21586.0</v>
      </c>
      <c r="P3877" s="18">
        <v>20941.0</v>
      </c>
      <c r="Q3877" s="18">
        <v>19203.0</v>
      </c>
      <c r="R3877" s="18">
        <v>17816.0</v>
      </c>
      <c r="S3877" s="18">
        <v>16433.0</v>
      </c>
      <c r="T3877" s="23" t="s">
        <v>37</v>
      </c>
      <c r="U3877" s="23" t="s">
        <v>37</v>
      </c>
      <c r="V3877" s="23" t="s">
        <v>37</v>
      </c>
      <c r="W3877" s="23" t="s">
        <v>37</v>
      </c>
      <c r="X3877" s="23" t="s">
        <v>37</v>
      </c>
      <c r="Y3877" s="23" t="s">
        <v>37</v>
      </c>
      <c r="Z3877" s="19" t="str">
        <f t="shared" si="6"/>
        <v/>
      </c>
      <c r="AA3877" s="19">
        <f t="shared" si="19"/>
        <v>95979</v>
      </c>
      <c r="AB3877" s="19" t="str">
        <f t="shared" si="8"/>
        <v/>
      </c>
      <c r="AC3877" s="19">
        <f t="shared" si="20"/>
        <v>19195.8</v>
      </c>
      <c r="AD3877" s="19">
        <f t="shared" si="21"/>
        <v>23401.5</v>
      </c>
      <c r="AE3877" s="19" t="str">
        <f t="shared" si="22"/>
        <v>Нет моды</v>
      </c>
      <c r="AF3877" s="19">
        <f t="shared" si="23"/>
        <v>16433</v>
      </c>
      <c r="AG3877" s="19">
        <f t="shared" si="24"/>
        <v>21586</v>
      </c>
      <c r="AH3877" s="20" t="str">
        <f t="shared" si="14"/>
        <v/>
      </c>
      <c r="AI3877" s="24"/>
      <c r="AJ3877" s="24"/>
      <c r="AK3877" s="24"/>
      <c r="AL3877" s="22">
        <f t="shared" si="25"/>
        <v>1</v>
      </c>
    </row>
    <row r="3878" ht="12.75" customHeight="1">
      <c r="A3878" s="13" t="s">
        <v>219</v>
      </c>
      <c r="B3878" s="13" t="str">
        <f>IFERROR(__xludf.DUMMYFUNCTION("REGEXREPLACE(A3878, ""\d"", """")"),"     Сибирский федеральный округ")</f>
        <v>     Сибирский федеральный округ</v>
      </c>
      <c r="C3878" s="14" t="str">
        <f t="shared" si="15"/>
        <v>Сибирский федеральный округ</v>
      </c>
      <c r="D3878" s="3">
        <f t="shared" si="16"/>
        <v>2</v>
      </c>
      <c r="E3878" s="15" t="s">
        <v>35</v>
      </c>
      <c r="F3878" s="13" t="str">
        <f>IFERROR(__xludf.DUMMYFUNCTION("REGEXEXTRACT(E3878, ""[А-Яа-я].*"")"),"внешние причины")</f>
        <v>внешние причины</v>
      </c>
      <c r="G3878" s="16">
        <f t="shared" si="17"/>
        <v>2</v>
      </c>
      <c r="H3878" s="13" t="s">
        <v>28</v>
      </c>
      <c r="I3878" s="13" t="str">
        <f>IFERROR(__xludf.DUMMYFUNCTION("REGEXREPLACE(H3878, "".*\s"", """")"),"человек")</f>
        <v>человек</v>
      </c>
      <c r="J3878" s="13" t="s">
        <v>29</v>
      </c>
      <c r="K3878" s="17" t="str">
        <f>IFERROR(__xludf.DUMMYFUNCTION("REGEXREPLACE(J3878, ""^[\d\s]+"", """")"),"значение показателя за год")</f>
        <v>значение показателя за год</v>
      </c>
      <c r="L3878" s="16">
        <f t="shared" si="18"/>
        <v>2</v>
      </c>
      <c r="M3878" s="13" t="s">
        <v>32</v>
      </c>
      <c r="N3878" s="13" t="str">
        <f>IFERROR(__xludf.DUMMYFUNCTION("REGEXEXTRACT(M3878, "" (.+)$"")"),"сельское население")</f>
        <v>сельское население</v>
      </c>
      <c r="O3878" s="18">
        <v>11484.0</v>
      </c>
      <c r="P3878" s="18">
        <v>11198.0</v>
      </c>
      <c r="Q3878" s="18">
        <v>10405.0</v>
      </c>
      <c r="R3878" s="18">
        <v>9587.0</v>
      </c>
      <c r="S3878" s="18">
        <v>8784.0</v>
      </c>
      <c r="T3878" s="23" t="s">
        <v>37</v>
      </c>
      <c r="U3878" s="23" t="s">
        <v>37</v>
      </c>
      <c r="V3878" s="23" t="s">
        <v>37</v>
      </c>
      <c r="W3878" s="23" t="s">
        <v>37</v>
      </c>
      <c r="X3878" s="23" t="s">
        <v>37</v>
      </c>
      <c r="Y3878" s="23" t="s">
        <v>37</v>
      </c>
      <c r="Z3878" s="19" t="str">
        <f t="shared" si="6"/>
        <v/>
      </c>
      <c r="AA3878" s="19" t="str">
        <f t="shared" si="19"/>
        <v/>
      </c>
      <c r="AB3878" s="19">
        <f t="shared" si="8"/>
        <v>51458</v>
      </c>
      <c r="AC3878" s="19">
        <f t="shared" si="20"/>
        <v>10291.6</v>
      </c>
      <c r="AD3878" s="19">
        <f t="shared" si="21"/>
        <v>13958.5</v>
      </c>
      <c r="AE3878" s="19" t="str">
        <f t="shared" si="22"/>
        <v>Нет моды</v>
      </c>
      <c r="AF3878" s="19">
        <f t="shared" si="23"/>
        <v>8784</v>
      </c>
      <c r="AG3878" s="19">
        <f t="shared" si="24"/>
        <v>11484</v>
      </c>
      <c r="AH3878" s="20" t="str">
        <f t="shared" si="14"/>
        <v>Город: 65%; Село: 35%</v>
      </c>
      <c r="AI3878" s="24"/>
      <c r="AJ3878" s="24"/>
      <c r="AK3878" s="24"/>
      <c r="AL3878" s="22">
        <f t="shared" si="25"/>
        <v>1</v>
      </c>
    </row>
    <row r="3879" ht="12.75" customHeight="1">
      <c r="A3879" s="13" t="s">
        <v>219</v>
      </c>
      <c r="B3879" s="13" t="str">
        <f>IFERROR(__xludf.DUMMYFUNCTION("REGEXREPLACE(A3879, ""\d"", """")"),"     Сибирский федеральный округ")</f>
        <v>     Сибирский федеральный округ</v>
      </c>
      <c r="C3879" s="14" t="str">
        <f t="shared" si="15"/>
        <v>Сибирский федеральный округ</v>
      </c>
      <c r="D3879" s="3">
        <f t="shared" si="16"/>
        <v>2</v>
      </c>
      <c r="E3879" s="15" t="s">
        <v>36</v>
      </c>
      <c r="F3879" s="13" t="str">
        <f>IFERROR(__xludf.DUMMYFUNCTION("REGEXEXTRACT(E3879,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79" s="16">
        <f t="shared" si="17"/>
        <v>2</v>
      </c>
      <c r="H3879" s="13" t="s">
        <v>28</v>
      </c>
      <c r="I3879" s="13" t="str">
        <f>IFERROR(__xludf.DUMMYFUNCTION("REGEXREPLACE(H3879, "".*\s"", """")"),"человек")</f>
        <v>человек</v>
      </c>
      <c r="J3879" s="13" t="s">
        <v>29</v>
      </c>
      <c r="K3879" s="17" t="str">
        <f>IFERROR(__xludf.DUMMYFUNCTION("REGEXREPLACE(J3879, ""^[\d\s]+"", """")"),"значение показателя за год")</f>
        <v>значение показателя за год</v>
      </c>
      <c r="L3879" s="16">
        <f t="shared" si="18"/>
        <v>2</v>
      </c>
      <c r="M3879" s="13" t="s">
        <v>30</v>
      </c>
      <c r="N3879" s="13" t="str">
        <f>IFERROR(__xludf.DUMMYFUNCTION("REGEXEXTRACT(M3879, "" (.+)$"")"),"все население")</f>
        <v>все население</v>
      </c>
      <c r="O3879" s="18">
        <v>702.0</v>
      </c>
      <c r="P3879" s="18">
        <v>688.0</v>
      </c>
      <c r="Q3879" s="18">
        <v>640.0</v>
      </c>
      <c r="R3879" s="18">
        <v>676.0</v>
      </c>
      <c r="S3879" s="23" t="s">
        <v>37</v>
      </c>
      <c r="T3879" s="23" t="s">
        <v>37</v>
      </c>
      <c r="U3879" s="23" t="s">
        <v>37</v>
      </c>
      <c r="V3879" s="23" t="s">
        <v>37</v>
      </c>
      <c r="W3879" s="23" t="s">
        <v>37</v>
      </c>
      <c r="X3879" s="23" t="s">
        <v>37</v>
      </c>
      <c r="Y3879" s="23" t="s">
        <v>37</v>
      </c>
      <c r="Z3879" s="19">
        <f t="shared" si="6"/>
        <v>2706</v>
      </c>
      <c r="AA3879" s="19" t="str">
        <f t="shared" si="19"/>
        <v/>
      </c>
      <c r="AB3879" s="19" t="str">
        <f t="shared" si="8"/>
        <v/>
      </c>
      <c r="AC3879" s="19">
        <f t="shared" si="20"/>
        <v>676.5</v>
      </c>
      <c r="AD3879" s="19">
        <f t="shared" si="21"/>
        <v>8784</v>
      </c>
      <c r="AE3879" s="19" t="str">
        <f t="shared" si="22"/>
        <v>Нет моды</v>
      </c>
      <c r="AF3879" s="19">
        <f t="shared" si="23"/>
        <v>640</v>
      </c>
      <c r="AG3879" s="19">
        <f t="shared" si="24"/>
        <v>702</v>
      </c>
      <c r="AH3879" s="20" t="str">
        <f t="shared" si="14"/>
        <v/>
      </c>
      <c r="AI3879" s="24"/>
      <c r="AJ3879" s="24"/>
      <c r="AK3879" s="24"/>
      <c r="AL3879" s="22">
        <f t="shared" si="25"/>
        <v>1</v>
      </c>
    </row>
    <row r="3880" ht="12.75" customHeight="1">
      <c r="A3880" s="13" t="s">
        <v>219</v>
      </c>
      <c r="B3880" s="13" t="str">
        <f>IFERROR(__xludf.DUMMYFUNCTION("REGEXREPLACE(A3880, ""\d"", """")"),"     Сибирский федеральный округ")</f>
        <v>     Сибирский федеральный округ</v>
      </c>
      <c r="C3880" s="14" t="str">
        <f t="shared" si="15"/>
        <v>Сибирский федеральный округ</v>
      </c>
      <c r="D3880" s="3">
        <f t="shared" si="16"/>
        <v>2</v>
      </c>
      <c r="E3880" s="15" t="s">
        <v>36</v>
      </c>
      <c r="F3880" s="13" t="str">
        <f>IFERROR(__xludf.DUMMYFUNCTION("REGEXEXTRACT(E3880,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80" s="16">
        <f t="shared" si="17"/>
        <v>2</v>
      </c>
      <c r="H3880" s="13" t="s">
        <v>28</v>
      </c>
      <c r="I3880" s="13" t="str">
        <f>IFERROR(__xludf.DUMMYFUNCTION("REGEXREPLACE(H3880, "".*\s"", """")"),"человек")</f>
        <v>человек</v>
      </c>
      <c r="J3880" s="13" t="s">
        <v>29</v>
      </c>
      <c r="K3880" s="17" t="str">
        <f>IFERROR(__xludf.DUMMYFUNCTION("REGEXREPLACE(J3880, ""^[\d\s]+"", """")"),"значение показателя за год")</f>
        <v>значение показателя за год</v>
      </c>
      <c r="L3880" s="16">
        <f t="shared" si="18"/>
        <v>2</v>
      </c>
      <c r="M3880" s="13" t="s">
        <v>31</v>
      </c>
      <c r="N3880" s="13" t="str">
        <f>IFERROR(__xludf.DUMMYFUNCTION("REGEXEXTRACT(M3880, "" (.+)$"")"),"городское население")</f>
        <v>городское население</v>
      </c>
      <c r="O3880" s="18">
        <v>458.0</v>
      </c>
      <c r="P3880" s="18">
        <v>480.0</v>
      </c>
      <c r="Q3880" s="18">
        <v>435.0</v>
      </c>
      <c r="R3880" s="18">
        <v>446.0</v>
      </c>
      <c r="S3880" s="23" t="s">
        <v>37</v>
      </c>
      <c r="T3880" s="23" t="s">
        <v>37</v>
      </c>
      <c r="U3880" s="23" t="s">
        <v>37</v>
      </c>
      <c r="V3880" s="23" t="s">
        <v>37</v>
      </c>
      <c r="W3880" s="23" t="s">
        <v>37</v>
      </c>
      <c r="X3880" s="23" t="s">
        <v>37</v>
      </c>
      <c r="Y3880" s="23" t="s">
        <v>37</v>
      </c>
      <c r="Z3880" s="19" t="str">
        <f t="shared" si="6"/>
        <v/>
      </c>
      <c r="AA3880" s="19">
        <f t="shared" si="19"/>
        <v>1819</v>
      </c>
      <c r="AB3880" s="19" t="str">
        <f t="shared" si="8"/>
        <v/>
      </c>
      <c r="AC3880" s="19">
        <f t="shared" si="20"/>
        <v>454.75</v>
      </c>
      <c r="AD3880" s="19">
        <f t="shared" si="21"/>
        <v>560</v>
      </c>
      <c r="AE3880" s="19" t="str">
        <f t="shared" si="22"/>
        <v>Нет моды</v>
      </c>
      <c r="AF3880" s="19">
        <f t="shared" si="23"/>
        <v>435</v>
      </c>
      <c r="AG3880" s="19">
        <f t="shared" si="24"/>
        <v>480</v>
      </c>
      <c r="AH3880" s="20" t="str">
        <f t="shared" si="14"/>
        <v/>
      </c>
      <c r="AI3880" s="24"/>
      <c r="AJ3880" s="24"/>
      <c r="AK3880" s="24"/>
      <c r="AL3880" s="22">
        <f t="shared" si="25"/>
        <v>1</v>
      </c>
    </row>
    <row r="3881" ht="12.75" customHeight="1">
      <c r="A3881" s="13" t="s">
        <v>219</v>
      </c>
      <c r="B3881" s="13" t="str">
        <f>IFERROR(__xludf.DUMMYFUNCTION("REGEXREPLACE(A3881, ""\d"", """")"),"     Сибирский федеральный округ")</f>
        <v>     Сибирский федеральный округ</v>
      </c>
      <c r="C3881" s="14" t="str">
        <f t="shared" si="15"/>
        <v>Сибирский федеральный округ</v>
      </c>
      <c r="D3881" s="3">
        <f t="shared" si="16"/>
        <v>2</v>
      </c>
      <c r="E3881" s="15" t="s">
        <v>36</v>
      </c>
      <c r="F3881" s="13" t="str">
        <f>IFERROR(__xludf.DUMMYFUNCTION("REGEXEXTRACT(E3881,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881" s="16">
        <f t="shared" si="17"/>
        <v>2</v>
      </c>
      <c r="H3881" s="13" t="s">
        <v>28</v>
      </c>
      <c r="I3881" s="13" t="str">
        <f>IFERROR(__xludf.DUMMYFUNCTION("REGEXREPLACE(H3881, "".*\s"", """")"),"человек")</f>
        <v>человек</v>
      </c>
      <c r="J3881" s="13" t="s">
        <v>29</v>
      </c>
      <c r="K3881" s="17" t="str">
        <f>IFERROR(__xludf.DUMMYFUNCTION("REGEXREPLACE(J3881, ""^[\d\s]+"", """")"),"значение показателя за год")</f>
        <v>значение показателя за год</v>
      </c>
      <c r="L3881" s="16">
        <f t="shared" si="18"/>
        <v>2</v>
      </c>
      <c r="M3881" s="13" t="s">
        <v>32</v>
      </c>
      <c r="N3881" s="13" t="str">
        <f>IFERROR(__xludf.DUMMYFUNCTION("REGEXEXTRACT(M3881, "" (.+)$"")"),"сельское население")</f>
        <v>сельское население</v>
      </c>
      <c r="O3881" s="18">
        <v>244.0</v>
      </c>
      <c r="P3881" s="18">
        <v>208.0</v>
      </c>
      <c r="Q3881" s="18">
        <v>205.0</v>
      </c>
      <c r="R3881" s="18">
        <v>230.0</v>
      </c>
      <c r="S3881" s="23" t="s">
        <v>37</v>
      </c>
      <c r="T3881" s="23" t="s">
        <v>37</v>
      </c>
      <c r="U3881" s="23" t="s">
        <v>37</v>
      </c>
      <c r="V3881" s="23" t="s">
        <v>37</v>
      </c>
      <c r="W3881" s="23" t="s">
        <v>37</v>
      </c>
      <c r="X3881" s="23" t="s">
        <v>37</v>
      </c>
      <c r="Y3881" s="23" t="s">
        <v>37</v>
      </c>
      <c r="Z3881" s="19" t="str">
        <f t="shared" si="6"/>
        <v/>
      </c>
      <c r="AA3881" s="19" t="str">
        <f t="shared" si="19"/>
        <v/>
      </c>
      <c r="AB3881" s="19">
        <f t="shared" si="8"/>
        <v>887</v>
      </c>
      <c r="AC3881" s="19">
        <f t="shared" si="20"/>
        <v>221.75</v>
      </c>
      <c r="AD3881" s="19">
        <f t="shared" si="21"/>
        <v>339.5</v>
      </c>
      <c r="AE3881" s="19" t="str">
        <f t="shared" si="22"/>
        <v>Нет моды</v>
      </c>
      <c r="AF3881" s="19">
        <f t="shared" si="23"/>
        <v>205</v>
      </c>
      <c r="AG3881" s="19">
        <f t="shared" si="24"/>
        <v>244</v>
      </c>
      <c r="AH3881" s="20" t="str">
        <f t="shared" si="14"/>
        <v>Город: 67%; Село: 33%</v>
      </c>
      <c r="AI3881" s="24"/>
      <c r="AJ3881" s="24"/>
      <c r="AK3881" s="24"/>
      <c r="AL3881" s="22">
        <f t="shared" si="25"/>
        <v>1</v>
      </c>
    </row>
    <row r="3882" ht="12.75" customHeight="1">
      <c r="A3882" s="13" t="s">
        <v>219</v>
      </c>
      <c r="B3882" s="13" t="str">
        <f>IFERROR(__xludf.DUMMYFUNCTION("REGEXREPLACE(A3882, ""\d"", """")"),"     Сибирский федеральный округ")</f>
        <v>     Сибирский федеральный округ</v>
      </c>
      <c r="C3882" s="14" t="str">
        <f t="shared" si="15"/>
        <v>Сибирский федеральный округ</v>
      </c>
      <c r="D3882" s="3">
        <f t="shared" si="16"/>
        <v>2</v>
      </c>
      <c r="E3882" s="15" t="s">
        <v>38</v>
      </c>
      <c r="F3882" s="13" t="str">
        <f>IFERROR(__xludf.DUMMYFUNCTION("REGEXEXTRACT(E3882, ""[А-Яа-я].*"")"),"все виды транспортных несчастных случаев")</f>
        <v>все виды транспортных несчастных случаев</v>
      </c>
      <c r="G3882" s="16">
        <f t="shared" si="17"/>
        <v>2</v>
      </c>
      <c r="H3882" s="13" t="s">
        <v>28</v>
      </c>
      <c r="I3882" s="13" t="str">
        <f>IFERROR(__xludf.DUMMYFUNCTION("REGEXREPLACE(H3882, "".*\s"", """")"),"человек")</f>
        <v>человек</v>
      </c>
      <c r="J3882" s="13" t="s">
        <v>29</v>
      </c>
      <c r="K3882" s="17" t="str">
        <f>IFERROR(__xludf.DUMMYFUNCTION("REGEXREPLACE(J3882, ""^[\d\s]+"", """")"),"значение показателя за год")</f>
        <v>значение показателя за год</v>
      </c>
      <c r="L3882" s="16">
        <f t="shared" si="18"/>
        <v>2</v>
      </c>
      <c r="M3882" s="13" t="s">
        <v>30</v>
      </c>
      <c r="N3882" s="13" t="str">
        <f>IFERROR(__xludf.DUMMYFUNCTION("REGEXEXTRACT(M3882, "" (.+)$"")"),"все население")</f>
        <v>все население</v>
      </c>
      <c r="O3882" s="18">
        <v>4152.0</v>
      </c>
      <c r="P3882" s="18">
        <v>3853.0</v>
      </c>
      <c r="Q3882" s="18">
        <v>3469.0</v>
      </c>
      <c r="R3882" s="18">
        <v>2880.0</v>
      </c>
      <c r="S3882" s="18">
        <v>2784.0</v>
      </c>
      <c r="T3882" s="23" t="s">
        <v>37</v>
      </c>
      <c r="U3882" s="23" t="s">
        <v>37</v>
      </c>
      <c r="V3882" s="23" t="s">
        <v>37</v>
      </c>
      <c r="W3882" s="23" t="s">
        <v>37</v>
      </c>
      <c r="X3882" s="23" t="s">
        <v>37</v>
      </c>
      <c r="Y3882" s="23" t="s">
        <v>37</v>
      </c>
      <c r="Z3882" s="19">
        <f t="shared" si="6"/>
        <v>17138</v>
      </c>
      <c r="AA3882" s="19" t="str">
        <f t="shared" si="19"/>
        <v/>
      </c>
      <c r="AB3882" s="19" t="str">
        <f t="shared" si="8"/>
        <v/>
      </c>
      <c r="AC3882" s="19">
        <f t="shared" si="20"/>
        <v>3427.6</v>
      </c>
      <c r="AD3882" s="19">
        <f t="shared" si="21"/>
        <v>2784</v>
      </c>
      <c r="AE3882" s="19" t="str">
        <f t="shared" si="22"/>
        <v>Нет моды</v>
      </c>
      <c r="AF3882" s="19">
        <f t="shared" si="23"/>
        <v>2784</v>
      </c>
      <c r="AG3882" s="19">
        <f t="shared" si="24"/>
        <v>4152</v>
      </c>
      <c r="AH3882" s="20" t="str">
        <f t="shared" si="14"/>
        <v/>
      </c>
      <c r="AI3882" s="24"/>
      <c r="AJ3882" s="24"/>
      <c r="AK3882" s="24"/>
      <c r="AL3882" s="22">
        <f t="shared" si="25"/>
        <v>1</v>
      </c>
    </row>
    <row r="3883" ht="12.75" customHeight="1">
      <c r="A3883" s="13" t="s">
        <v>219</v>
      </c>
      <c r="B3883" s="13" t="str">
        <f>IFERROR(__xludf.DUMMYFUNCTION("REGEXREPLACE(A3883, ""\d"", """")"),"     Сибирский федеральный округ")</f>
        <v>     Сибирский федеральный округ</v>
      </c>
      <c r="C3883" s="14" t="str">
        <f t="shared" si="15"/>
        <v>Сибирский федеральный округ</v>
      </c>
      <c r="D3883" s="3">
        <f t="shared" si="16"/>
        <v>2</v>
      </c>
      <c r="E3883" s="15" t="s">
        <v>38</v>
      </c>
      <c r="F3883" s="13" t="str">
        <f>IFERROR(__xludf.DUMMYFUNCTION("REGEXEXTRACT(E3883, ""[А-Яа-я].*"")"),"все виды транспортных несчастных случаев")</f>
        <v>все виды транспортных несчастных случаев</v>
      </c>
      <c r="G3883" s="16">
        <f t="shared" si="17"/>
        <v>2</v>
      </c>
      <c r="H3883" s="13" t="s">
        <v>28</v>
      </c>
      <c r="I3883" s="13" t="str">
        <f>IFERROR(__xludf.DUMMYFUNCTION("REGEXREPLACE(H3883, "".*\s"", """")"),"человек")</f>
        <v>человек</v>
      </c>
      <c r="J3883" s="13" t="s">
        <v>29</v>
      </c>
      <c r="K3883" s="17" t="str">
        <f>IFERROR(__xludf.DUMMYFUNCTION("REGEXREPLACE(J3883, ""^[\d\s]+"", """")"),"значение показателя за год")</f>
        <v>значение показателя за год</v>
      </c>
      <c r="L3883" s="16">
        <f t="shared" si="18"/>
        <v>2</v>
      </c>
      <c r="M3883" s="13" t="s">
        <v>31</v>
      </c>
      <c r="N3883" s="13" t="str">
        <f>IFERROR(__xludf.DUMMYFUNCTION("REGEXEXTRACT(M3883, "" (.+)$"")"),"городское население")</f>
        <v>городское население</v>
      </c>
      <c r="O3883" s="18">
        <v>2720.0</v>
      </c>
      <c r="P3883" s="18">
        <v>2453.0</v>
      </c>
      <c r="Q3883" s="18">
        <v>2207.0</v>
      </c>
      <c r="R3883" s="18">
        <v>1813.0</v>
      </c>
      <c r="S3883" s="18">
        <v>1786.0</v>
      </c>
      <c r="T3883" s="23" t="s">
        <v>37</v>
      </c>
      <c r="U3883" s="23" t="s">
        <v>37</v>
      </c>
      <c r="V3883" s="23" t="s">
        <v>37</v>
      </c>
      <c r="W3883" s="23" t="s">
        <v>37</v>
      </c>
      <c r="X3883" s="23" t="s">
        <v>37</v>
      </c>
      <c r="Y3883" s="23" t="s">
        <v>37</v>
      </c>
      <c r="Z3883" s="19" t="str">
        <f t="shared" si="6"/>
        <v/>
      </c>
      <c r="AA3883" s="19">
        <f t="shared" si="19"/>
        <v>10979</v>
      </c>
      <c r="AB3883" s="19" t="str">
        <f t="shared" si="8"/>
        <v/>
      </c>
      <c r="AC3883" s="19">
        <f t="shared" si="20"/>
        <v>2195.8</v>
      </c>
      <c r="AD3883" s="19">
        <f t="shared" si="21"/>
        <v>2752</v>
      </c>
      <c r="AE3883" s="19" t="str">
        <f t="shared" si="22"/>
        <v>Нет моды</v>
      </c>
      <c r="AF3883" s="19">
        <f t="shared" si="23"/>
        <v>1786</v>
      </c>
      <c r="AG3883" s="19">
        <f t="shared" si="24"/>
        <v>2720</v>
      </c>
      <c r="AH3883" s="20" t="str">
        <f t="shared" si="14"/>
        <v/>
      </c>
      <c r="AI3883" s="24"/>
      <c r="AJ3883" s="24"/>
      <c r="AK3883" s="24"/>
      <c r="AL3883" s="22">
        <f t="shared" si="25"/>
        <v>1</v>
      </c>
    </row>
    <row r="3884" ht="12.75" customHeight="1">
      <c r="A3884" s="13" t="s">
        <v>219</v>
      </c>
      <c r="B3884" s="13" t="str">
        <f>IFERROR(__xludf.DUMMYFUNCTION("REGEXREPLACE(A3884, ""\d"", """")"),"     Сибирский федеральный округ")</f>
        <v>     Сибирский федеральный округ</v>
      </c>
      <c r="C3884" s="14" t="str">
        <f t="shared" si="15"/>
        <v>Сибирский федеральный округ</v>
      </c>
      <c r="D3884" s="3">
        <f t="shared" si="16"/>
        <v>2</v>
      </c>
      <c r="E3884" s="15" t="s">
        <v>38</v>
      </c>
      <c r="F3884" s="13" t="str">
        <f>IFERROR(__xludf.DUMMYFUNCTION("REGEXEXTRACT(E3884, ""[А-Яа-я].*"")"),"все виды транспортных несчастных случаев")</f>
        <v>все виды транспортных несчастных случаев</v>
      </c>
      <c r="G3884" s="16">
        <f t="shared" si="17"/>
        <v>2</v>
      </c>
      <c r="H3884" s="13" t="s">
        <v>28</v>
      </c>
      <c r="I3884" s="13" t="str">
        <f>IFERROR(__xludf.DUMMYFUNCTION("REGEXREPLACE(H3884, "".*\s"", """")"),"человек")</f>
        <v>человек</v>
      </c>
      <c r="J3884" s="13" t="s">
        <v>29</v>
      </c>
      <c r="K3884" s="17" t="str">
        <f>IFERROR(__xludf.DUMMYFUNCTION("REGEXREPLACE(J3884, ""^[\d\s]+"", """")"),"значение показателя за год")</f>
        <v>значение показателя за год</v>
      </c>
      <c r="L3884" s="16">
        <f t="shared" si="18"/>
        <v>2</v>
      </c>
      <c r="M3884" s="13" t="s">
        <v>32</v>
      </c>
      <c r="N3884" s="13" t="str">
        <f>IFERROR(__xludf.DUMMYFUNCTION("REGEXEXTRACT(M3884, "" (.+)$"")"),"сельское население")</f>
        <v>сельское население</v>
      </c>
      <c r="O3884" s="18">
        <v>1432.0</v>
      </c>
      <c r="P3884" s="18">
        <v>1400.0</v>
      </c>
      <c r="Q3884" s="18">
        <v>1262.0</v>
      </c>
      <c r="R3884" s="18">
        <v>1067.0</v>
      </c>
      <c r="S3884" s="18">
        <v>998.0</v>
      </c>
      <c r="T3884" s="23" t="s">
        <v>37</v>
      </c>
      <c r="U3884" s="23" t="s">
        <v>37</v>
      </c>
      <c r="V3884" s="23" t="s">
        <v>37</v>
      </c>
      <c r="W3884" s="23" t="s">
        <v>37</v>
      </c>
      <c r="X3884" s="23" t="s">
        <v>37</v>
      </c>
      <c r="Y3884" s="23" t="s">
        <v>37</v>
      </c>
      <c r="Z3884" s="19" t="str">
        <f t="shared" si="6"/>
        <v/>
      </c>
      <c r="AA3884" s="19" t="str">
        <f t="shared" si="19"/>
        <v/>
      </c>
      <c r="AB3884" s="19">
        <f t="shared" si="8"/>
        <v>6159</v>
      </c>
      <c r="AC3884" s="19">
        <f t="shared" si="20"/>
        <v>1231.8</v>
      </c>
      <c r="AD3884" s="19">
        <f t="shared" si="21"/>
        <v>1609</v>
      </c>
      <c r="AE3884" s="19" t="str">
        <f t="shared" si="22"/>
        <v>Нет моды</v>
      </c>
      <c r="AF3884" s="19">
        <f t="shared" si="23"/>
        <v>998</v>
      </c>
      <c r="AG3884" s="19">
        <f t="shared" si="24"/>
        <v>1432</v>
      </c>
      <c r="AH3884" s="20" t="str">
        <f t="shared" si="14"/>
        <v>Город: 64%; Село: 36%</v>
      </c>
      <c r="AI3884" s="24"/>
      <c r="AJ3884" s="24"/>
      <c r="AK3884" s="24"/>
      <c r="AL3884" s="22">
        <f t="shared" si="25"/>
        <v>1</v>
      </c>
    </row>
    <row r="3885" ht="12.75" customHeight="1">
      <c r="A3885" s="13" t="s">
        <v>219</v>
      </c>
      <c r="B3885" s="13" t="str">
        <f>IFERROR(__xludf.DUMMYFUNCTION("REGEXREPLACE(A3885, ""\d"", """")"),"     Сибирский федеральный округ")</f>
        <v>     Сибирский федеральный округ</v>
      </c>
      <c r="C3885" s="14" t="str">
        <f t="shared" si="15"/>
        <v>Сибирский федеральный округ</v>
      </c>
      <c r="D3885" s="3">
        <f t="shared" si="16"/>
        <v>2</v>
      </c>
      <c r="E3885" s="15" t="s">
        <v>39</v>
      </c>
      <c r="F3885" s="13" t="str">
        <f>IFERROR(__xludf.DUMMYFUNCTION("REGEXEXTRACT(E3885, ""[А-Яа-я].*"")"),"Всего умерших")</f>
        <v>Всего умерших</v>
      </c>
      <c r="G3885" s="16">
        <f t="shared" si="17"/>
        <v>2</v>
      </c>
      <c r="H3885" s="13" t="s">
        <v>28</v>
      </c>
      <c r="I3885" s="13" t="str">
        <f>IFERROR(__xludf.DUMMYFUNCTION("REGEXREPLACE(H3885, "".*\s"", """")"),"человек")</f>
        <v>человек</v>
      </c>
      <c r="J3885" s="13" t="s">
        <v>29</v>
      </c>
      <c r="K3885" s="17" t="str">
        <f>IFERROR(__xludf.DUMMYFUNCTION("REGEXREPLACE(J3885, ""^[\d\s]+"", """")"),"значение показателя за год")</f>
        <v>значение показателя за год</v>
      </c>
      <c r="L3885" s="16">
        <f t="shared" si="18"/>
        <v>2</v>
      </c>
      <c r="M3885" s="13" t="s">
        <v>30</v>
      </c>
      <c r="N3885" s="13" t="str">
        <f>IFERROR(__xludf.DUMMYFUNCTION("REGEXEXTRACT(M3885, "" (.+)$"")"),"все население")</f>
        <v>все население</v>
      </c>
      <c r="O3885" s="18">
        <v>256218.0</v>
      </c>
      <c r="P3885" s="18">
        <v>255719.0</v>
      </c>
      <c r="Q3885" s="18">
        <v>254941.0</v>
      </c>
      <c r="R3885" s="18">
        <v>251527.0</v>
      </c>
      <c r="S3885" s="18">
        <v>245781.0</v>
      </c>
      <c r="T3885" s="23" t="s">
        <v>37</v>
      </c>
      <c r="U3885" s="23" t="s">
        <v>37</v>
      </c>
      <c r="V3885" s="23" t="s">
        <v>37</v>
      </c>
      <c r="W3885" s="23" t="s">
        <v>37</v>
      </c>
      <c r="X3885" s="23" t="s">
        <v>37</v>
      </c>
      <c r="Y3885" s="23" t="s">
        <v>37</v>
      </c>
      <c r="Z3885" s="19">
        <f t="shared" si="6"/>
        <v>1264186</v>
      </c>
      <c r="AA3885" s="19" t="str">
        <f t="shared" si="19"/>
        <v/>
      </c>
      <c r="AB3885" s="19" t="str">
        <f t="shared" si="8"/>
        <v/>
      </c>
      <c r="AC3885" s="19">
        <f t="shared" si="20"/>
        <v>252837.2</v>
      </c>
      <c r="AD3885" s="19">
        <f t="shared" si="21"/>
        <v>123606.5</v>
      </c>
      <c r="AE3885" s="19" t="str">
        <f t="shared" si="22"/>
        <v>Нет моды</v>
      </c>
      <c r="AF3885" s="19">
        <f t="shared" si="23"/>
        <v>245781</v>
      </c>
      <c r="AG3885" s="19">
        <f t="shared" si="24"/>
        <v>256218</v>
      </c>
      <c r="AH3885" s="20" t="str">
        <f t="shared" si="14"/>
        <v/>
      </c>
      <c r="AI3885" s="24"/>
      <c r="AJ3885" s="24"/>
      <c r="AK3885" s="24"/>
      <c r="AL3885" s="22">
        <f t="shared" si="25"/>
        <v>1</v>
      </c>
    </row>
    <row r="3886" ht="12.75" customHeight="1">
      <c r="A3886" s="13" t="s">
        <v>219</v>
      </c>
      <c r="B3886" s="13" t="str">
        <f>IFERROR(__xludf.DUMMYFUNCTION("REGEXREPLACE(A3886, ""\d"", """")"),"     Сибирский федеральный округ")</f>
        <v>     Сибирский федеральный округ</v>
      </c>
      <c r="C3886" s="14" t="str">
        <f t="shared" si="15"/>
        <v>Сибирский федеральный округ</v>
      </c>
      <c r="D3886" s="3">
        <f t="shared" si="16"/>
        <v>2</v>
      </c>
      <c r="E3886" s="15" t="s">
        <v>39</v>
      </c>
      <c r="F3886" s="13" t="str">
        <f>IFERROR(__xludf.DUMMYFUNCTION("REGEXEXTRACT(E3886, ""[А-Яа-я].*"")"),"Всего умерших")</f>
        <v>Всего умерших</v>
      </c>
      <c r="G3886" s="16">
        <f t="shared" si="17"/>
        <v>2</v>
      </c>
      <c r="H3886" s="13" t="s">
        <v>28</v>
      </c>
      <c r="I3886" s="13" t="str">
        <f>IFERROR(__xludf.DUMMYFUNCTION("REGEXREPLACE(H3886, "".*\s"", """")"),"человек")</f>
        <v>человек</v>
      </c>
      <c r="J3886" s="13" t="s">
        <v>29</v>
      </c>
      <c r="K3886" s="17" t="str">
        <f>IFERROR(__xludf.DUMMYFUNCTION("REGEXREPLACE(J3886, ""^[\d\s]+"", """")"),"значение показателя за год")</f>
        <v>значение показателя за год</v>
      </c>
      <c r="L3886" s="16">
        <f t="shared" si="18"/>
        <v>2</v>
      </c>
      <c r="M3886" s="13" t="s">
        <v>31</v>
      </c>
      <c r="N3886" s="13" t="str">
        <f>IFERROR(__xludf.DUMMYFUNCTION("REGEXEXTRACT(M3886, "" (.+)$"")"),"городское население")</f>
        <v>городское население</v>
      </c>
      <c r="O3886" s="18">
        <v>177282.0</v>
      </c>
      <c r="P3886" s="18">
        <v>177469.0</v>
      </c>
      <c r="Q3886" s="18">
        <v>177358.0</v>
      </c>
      <c r="R3886" s="18">
        <v>175663.0</v>
      </c>
      <c r="S3886" s="18">
        <v>172435.0</v>
      </c>
      <c r="T3886" s="23" t="s">
        <v>37</v>
      </c>
      <c r="U3886" s="23" t="s">
        <v>37</v>
      </c>
      <c r="V3886" s="23" t="s">
        <v>37</v>
      </c>
      <c r="W3886" s="23" t="s">
        <v>37</v>
      </c>
      <c r="X3886" s="23" t="s">
        <v>37</v>
      </c>
      <c r="Y3886" s="23" t="s">
        <v>37</v>
      </c>
      <c r="Z3886" s="19" t="str">
        <f t="shared" si="6"/>
        <v/>
      </c>
      <c r="AA3886" s="19">
        <f t="shared" si="19"/>
        <v>880207</v>
      </c>
      <c r="AB3886" s="19" t="str">
        <f t="shared" si="8"/>
        <v/>
      </c>
      <c r="AC3886" s="19">
        <f t="shared" si="20"/>
        <v>176041.4</v>
      </c>
      <c r="AD3886" s="19">
        <f t="shared" si="21"/>
        <v>211625</v>
      </c>
      <c r="AE3886" s="19" t="str">
        <f t="shared" si="22"/>
        <v>Нет моды</v>
      </c>
      <c r="AF3886" s="19">
        <f t="shared" si="23"/>
        <v>172435</v>
      </c>
      <c r="AG3886" s="19">
        <f t="shared" si="24"/>
        <v>177469</v>
      </c>
      <c r="AH3886" s="20" t="str">
        <f t="shared" si="14"/>
        <v/>
      </c>
      <c r="AI3886" s="24"/>
      <c r="AJ3886" s="24"/>
      <c r="AK3886" s="24"/>
      <c r="AL3886" s="22">
        <f t="shared" si="25"/>
        <v>1</v>
      </c>
    </row>
    <row r="3887" ht="12.75" customHeight="1">
      <c r="A3887" s="13" t="s">
        <v>219</v>
      </c>
      <c r="B3887" s="13" t="str">
        <f>IFERROR(__xludf.DUMMYFUNCTION("REGEXREPLACE(A3887, ""\d"", """")"),"     Сибирский федеральный округ")</f>
        <v>     Сибирский федеральный округ</v>
      </c>
      <c r="C3887" s="14" t="str">
        <f t="shared" si="15"/>
        <v>Сибирский федеральный округ</v>
      </c>
      <c r="D3887" s="3">
        <f t="shared" si="16"/>
        <v>2</v>
      </c>
      <c r="E3887" s="15" t="s">
        <v>39</v>
      </c>
      <c r="F3887" s="13" t="str">
        <f>IFERROR(__xludf.DUMMYFUNCTION("REGEXEXTRACT(E3887, ""[А-Яа-я].*"")"),"Всего умерших")</f>
        <v>Всего умерших</v>
      </c>
      <c r="G3887" s="16">
        <f t="shared" si="17"/>
        <v>2</v>
      </c>
      <c r="H3887" s="13" t="s">
        <v>28</v>
      </c>
      <c r="I3887" s="13" t="str">
        <f>IFERROR(__xludf.DUMMYFUNCTION("REGEXREPLACE(H3887, "".*\s"", """")"),"человек")</f>
        <v>человек</v>
      </c>
      <c r="J3887" s="13" t="s">
        <v>29</v>
      </c>
      <c r="K3887" s="17" t="str">
        <f>IFERROR(__xludf.DUMMYFUNCTION("REGEXREPLACE(J3887, ""^[\d\s]+"", """")"),"значение показателя за год")</f>
        <v>значение показателя за год</v>
      </c>
      <c r="L3887" s="16">
        <f t="shared" si="18"/>
        <v>2</v>
      </c>
      <c r="M3887" s="13" t="s">
        <v>32</v>
      </c>
      <c r="N3887" s="13" t="str">
        <f>IFERROR(__xludf.DUMMYFUNCTION("REGEXEXTRACT(M3887, "" (.+)$"")"),"сельское население")</f>
        <v>сельское население</v>
      </c>
      <c r="O3887" s="18">
        <v>78936.0</v>
      </c>
      <c r="P3887" s="18">
        <v>78250.0</v>
      </c>
      <c r="Q3887" s="18">
        <v>77583.0</v>
      </c>
      <c r="R3887" s="18">
        <v>75864.0</v>
      </c>
      <c r="S3887" s="18">
        <v>73346.0</v>
      </c>
      <c r="T3887" s="23" t="s">
        <v>37</v>
      </c>
      <c r="U3887" s="23" t="s">
        <v>37</v>
      </c>
      <c r="V3887" s="23" t="s">
        <v>37</v>
      </c>
      <c r="W3887" s="23" t="s">
        <v>37</v>
      </c>
      <c r="X3887" s="23" t="s">
        <v>37</v>
      </c>
      <c r="Y3887" s="23" t="s">
        <v>37</v>
      </c>
      <c r="Z3887" s="19" t="str">
        <f t="shared" si="6"/>
        <v/>
      </c>
      <c r="AA3887" s="19" t="str">
        <f t="shared" si="19"/>
        <v/>
      </c>
      <c r="AB3887" s="19">
        <f t="shared" si="8"/>
        <v>383979</v>
      </c>
      <c r="AC3887" s="19">
        <f t="shared" si="20"/>
        <v>76795.8</v>
      </c>
      <c r="AD3887" s="19">
        <f t="shared" si="21"/>
        <v>125685.5</v>
      </c>
      <c r="AE3887" s="19" t="str">
        <f t="shared" si="22"/>
        <v>Нет моды</v>
      </c>
      <c r="AF3887" s="19">
        <f t="shared" si="23"/>
        <v>73346</v>
      </c>
      <c r="AG3887" s="19">
        <f t="shared" si="24"/>
        <v>78936</v>
      </c>
      <c r="AH3887" s="20" t="str">
        <f t="shared" si="14"/>
        <v>Город: 70%; Село: 30%</v>
      </c>
      <c r="AI3887" s="24"/>
      <c r="AJ3887" s="24"/>
      <c r="AK3887" s="24"/>
      <c r="AL3887" s="22">
        <f t="shared" si="25"/>
        <v>1</v>
      </c>
    </row>
    <row r="3888" ht="12.75" customHeight="1">
      <c r="A3888" s="13" t="s">
        <v>219</v>
      </c>
      <c r="B3888" s="13" t="str">
        <f>IFERROR(__xludf.DUMMYFUNCTION("REGEXREPLACE(A3888, ""\d"", """")"),"     Сибирский федеральный округ")</f>
        <v>     Сибирский федеральный округ</v>
      </c>
      <c r="C3888" s="14" t="str">
        <f t="shared" si="15"/>
        <v>Сибирский федеральный округ</v>
      </c>
      <c r="D3888" s="3">
        <f t="shared" si="16"/>
        <v>2</v>
      </c>
      <c r="E3888" s="15" t="s">
        <v>40</v>
      </c>
      <c r="F3888" s="13" t="str">
        <f>IFERROR(__xludf.DUMMYFUNCTION("REGEXEXTRACT(E3888, ""[А-Яа-я].*"")"),"Злокачественные новообразования")</f>
        <v>Злокачественные новообразования</v>
      </c>
      <c r="G3888" s="16">
        <f t="shared" si="17"/>
        <v>2</v>
      </c>
      <c r="H3888" s="13" t="s">
        <v>28</v>
      </c>
      <c r="I3888" s="13" t="str">
        <f>IFERROR(__xludf.DUMMYFUNCTION("REGEXREPLACE(H3888, "".*\s"", """")"),"человек")</f>
        <v>человек</v>
      </c>
      <c r="J3888" s="13" t="s">
        <v>29</v>
      </c>
      <c r="K3888" s="17" t="str">
        <f>IFERROR(__xludf.DUMMYFUNCTION("REGEXREPLACE(J3888, ""^[\d\s]+"", """")"),"значение показателя за год")</f>
        <v>значение показателя за год</v>
      </c>
      <c r="L3888" s="16">
        <f t="shared" si="18"/>
        <v>2</v>
      </c>
      <c r="M3888" s="13" t="s">
        <v>30</v>
      </c>
      <c r="N3888" s="13" t="str">
        <f>IFERROR(__xludf.DUMMYFUNCTION("REGEXEXTRACT(M3888, "" (.+)$"")"),"все население")</f>
        <v>все население</v>
      </c>
      <c r="O3888" s="18">
        <v>39860.0</v>
      </c>
      <c r="P3888" s="18">
        <v>39729.0</v>
      </c>
      <c r="Q3888" s="18">
        <v>40973.0</v>
      </c>
      <c r="R3888" s="18">
        <v>41093.0</v>
      </c>
      <c r="S3888" s="18">
        <v>41120.0</v>
      </c>
      <c r="T3888" s="23" t="s">
        <v>37</v>
      </c>
      <c r="U3888" s="23" t="s">
        <v>37</v>
      </c>
      <c r="V3888" s="23" t="s">
        <v>37</v>
      </c>
      <c r="W3888" s="23" t="s">
        <v>37</v>
      </c>
      <c r="X3888" s="23" t="s">
        <v>37</v>
      </c>
      <c r="Y3888" s="23" t="s">
        <v>37</v>
      </c>
      <c r="Z3888" s="19">
        <f t="shared" si="6"/>
        <v>202775</v>
      </c>
      <c r="AA3888" s="19" t="str">
        <f t="shared" si="19"/>
        <v/>
      </c>
      <c r="AB3888" s="19" t="str">
        <f t="shared" si="8"/>
        <v/>
      </c>
      <c r="AC3888" s="19">
        <f t="shared" si="20"/>
        <v>40555</v>
      </c>
      <c r="AD3888" s="19">
        <f t="shared" si="21"/>
        <v>57233</v>
      </c>
      <c r="AE3888" s="19" t="str">
        <f t="shared" si="22"/>
        <v>Нет моды</v>
      </c>
      <c r="AF3888" s="19">
        <f t="shared" si="23"/>
        <v>39729</v>
      </c>
      <c r="AG3888" s="19">
        <f t="shared" si="24"/>
        <v>41120</v>
      </c>
      <c r="AH3888" s="20" t="str">
        <f t="shared" si="14"/>
        <v/>
      </c>
      <c r="AI3888" s="24"/>
      <c r="AJ3888" s="24"/>
      <c r="AK3888" s="24"/>
      <c r="AL3888" s="22">
        <f t="shared" si="25"/>
        <v>1</v>
      </c>
    </row>
    <row r="3889" ht="12.75" customHeight="1">
      <c r="A3889" s="13" t="s">
        <v>219</v>
      </c>
      <c r="B3889" s="13" t="str">
        <f>IFERROR(__xludf.DUMMYFUNCTION("REGEXREPLACE(A3889, ""\d"", """")"),"     Сибирский федеральный округ")</f>
        <v>     Сибирский федеральный округ</v>
      </c>
      <c r="C3889" s="14" t="str">
        <f t="shared" si="15"/>
        <v>Сибирский федеральный округ</v>
      </c>
      <c r="D3889" s="3">
        <f t="shared" si="16"/>
        <v>2</v>
      </c>
      <c r="E3889" s="15" t="s">
        <v>40</v>
      </c>
      <c r="F3889" s="13" t="str">
        <f>IFERROR(__xludf.DUMMYFUNCTION("REGEXEXTRACT(E3889, ""[А-Яа-я].*"")"),"Злокачественные новообразования")</f>
        <v>Злокачественные новообразования</v>
      </c>
      <c r="G3889" s="16">
        <f t="shared" si="17"/>
        <v>2</v>
      </c>
      <c r="H3889" s="13" t="s">
        <v>28</v>
      </c>
      <c r="I3889" s="13" t="str">
        <f>IFERROR(__xludf.DUMMYFUNCTION("REGEXREPLACE(H3889, "".*\s"", """")"),"человек")</f>
        <v>человек</v>
      </c>
      <c r="J3889" s="13" t="s">
        <v>29</v>
      </c>
      <c r="K3889" s="17" t="str">
        <f>IFERROR(__xludf.DUMMYFUNCTION("REGEXREPLACE(J3889, ""^[\d\s]+"", """")"),"значение показателя за год")</f>
        <v>значение показателя за год</v>
      </c>
      <c r="L3889" s="16">
        <f t="shared" si="18"/>
        <v>2</v>
      </c>
      <c r="M3889" s="13" t="s">
        <v>31</v>
      </c>
      <c r="N3889" s="13" t="str">
        <f>IFERROR(__xludf.DUMMYFUNCTION("REGEXEXTRACT(M3889, "" (.+)$"")"),"городское население")</f>
        <v>городское население</v>
      </c>
      <c r="O3889" s="18">
        <v>29024.0</v>
      </c>
      <c r="P3889" s="18">
        <v>28948.0</v>
      </c>
      <c r="Q3889" s="18">
        <v>29889.0</v>
      </c>
      <c r="R3889" s="18">
        <v>30059.0</v>
      </c>
      <c r="S3889" s="18">
        <v>30172.0</v>
      </c>
      <c r="T3889" s="23" t="s">
        <v>37</v>
      </c>
      <c r="U3889" s="23" t="s">
        <v>37</v>
      </c>
      <c r="V3889" s="23" t="s">
        <v>37</v>
      </c>
      <c r="W3889" s="23" t="s">
        <v>37</v>
      </c>
      <c r="X3889" s="23" t="s">
        <v>37</v>
      </c>
      <c r="Y3889" s="23" t="s">
        <v>37</v>
      </c>
      <c r="Z3889" s="19" t="str">
        <f t="shared" si="6"/>
        <v/>
      </c>
      <c r="AA3889" s="19">
        <f t="shared" si="19"/>
        <v>148092</v>
      </c>
      <c r="AB3889" s="19" t="str">
        <f t="shared" si="8"/>
        <v/>
      </c>
      <c r="AC3889" s="19">
        <f t="shared" si="20"/>
        <v>29618.4</v>
      </c>
      <c r="AD3889" s="19">
        <f t="shared" si="21"/>
        <v>34950.5</v>
      </c>
      <c r="AE3889" s="19" t="str">
        <f t="shared" si="22"/>
        <v>Нет моды</v>
      </c>
      <c r="AF3889" s="19">
        <f t="shared" si="23"/>
        <v>28948</v>
      </c>
      <c r="AG3889" s="19">
        <f t="shared" si="24"/>
        <v>30172</v>
      </c>
      <c r="AH3889" s="20" t="str">
        <f t="shared" si="14"/>
        <v/>
      </c>
      <c r="AI3889" s="24"/>
      <c r="AJ3889" s="24"/>
      <c r="AK3889" s="24"/>
      <c r="AL3889" s="22">
        <f t="shared" si="25"/>
        <v>1</v>
      </c>
    </row>
    <row r="3890" ht="12.75" customHeight="1">
      <c r="A3890" s="13" t="s">
        <v>219</v>
      </c>
      <c r="B3890" s="13" t="str">
        <f>IFERROR(__xludf.DUMMYFUNCTION("REGEXREPLACE(A3890, ""\d"", """")"),"     Сибирский федеральный округ")</f>
        <v>     Сибирский федеральный округ</v>
      </c>
      <c r="C3890" s="14" t="str">
        <f t="shared" si="15"/>
        <v>Сибирский федеральный округ</v>
      </c>
      <c r="D3890" s="3">
        <f t="shared" si="16"/>
        <v>2</v>
      </c>
      <c r="E3890" s="15" t="s">
        <v>40</v>
      </c>
      <c r="F3890" s="13" t="str">
        <f>IFERROR(__xludf.DUMMYFUNCTION("REGEXEXTRACT(E3890, ""[А-Яа-я].*"")"),"Злокачественные новообразования")</f>
        <v>Злокачественные новообразования</v>
      </c>
      <c r="G3890" s="16">
        <f t="shared" si="17"/>
        <v>2</v>
      </c>
      <c r="H3890" s="13" t="s">
        <v>28</v>
      </c>
      <c r="I3890" s="13" t="str">
        <f>IFERROR(__xludf.DUMMYFUNCTION("REGEXREPLACE(H3890, "".*\s"", """")"),"человек")</f>
        <v>человек</v>
      </c>
      <c r="J3890" s="13" t="s">
        <v>29</v>
      </c>
      <c r="K3890" s="17" t="str">
        <f>IFERROR(__xludf.DUMMYFUNCTION("REGEXREPLACE(J3890, ""^[\d\s]+"", """")"),"значение показателя за год")</f>
        <v>значение показателя за год</v>
      </c>
      <c r="L3890" s="16">
        <f t="shared" si="18"/>
        <v>2</v>
      </c>
      <c r="M3890" s="13" t="s">
        <v>32</v>
      </c>
      <c r="N3890" s="13" t="str">
        <f>IFERROR(__xludf.DUMMYFUNCTION("REGEXEXTRACT(M3890, "" (.+)$"")"),"сельское население")</f>
        <v>сельское население</v>
      </c>
      <c r="O3890" s="18">
        <v>10836.0</v>
      </c>
      <c r="P3890" s="18">
        <v>10781.0</v>
      </c>
      <c r="Q3890" s="18">
        <v>11084.0</v>
      </c>
      <c r="R3890" s="18">
        <v>11034.0</v>
      </c>
      <c r="S3890" s="18">
        <v>10948.0</v>
      </c>
      <c r="T3890" s="23" t="s">
        <v>37</v>
      </c>
      <c r="U3890" s="23" t="s">
        <v>37</v>
      </c>
      <c r="V3890" s="23" t="s">
        <v>37</v>
      </c>
      <c r="W3890" s="23" t="s">
        <v>37</v>
      </c>
      <c r="X3890" s="23" t="s">
        <v>37</v>
      </c>
      <c r="Y3890" s="23" t="s">
        <v>37</v>
      </c>
      <c r="Z3890" s="19" t="str">
        <f t="shared" si="6"/>
        <v/>
      </c>
      <c r="AA3890" s="19" t="str">
        <f t="shared" si="19"/>
        <v/>
      </c>
      <c r="AB3890" s="19">
        <f t="shared" si="8"/>
        <v>54683</v>
      </c>
      <c r="AC3890" s="19">
        <f t="shared" si="20"/>
        <v>10936.6</v>
      </c>
      <c r="AD3890" s="19">
        <f t="shared" si="21"/>
        <v>20016</v>
      </c>
      <c r="AE3890" s="19" t="str">
        <f t="shared" si="22"/>
        <v>Нет моды</v>
      </c>
      <c r="AF3890" s="19">
        <f t="shared" si="23"/>
        <v>10781</v>
      </c>
      <c r="AG3890" s="19">
        <f t="shared" si="24"/>
        <v>11084</v>
      </c>
      <c r="AH3890" s="20" t="str">
        <f t="shared" si="14"/>
        <v>Город: 73%; Село: 27%</v>
      </c>
      <c r="AI3890" s="24"/>
      <c r="AJ3890" s="24"/>
      <c r="AK3890" s="24"/>
      <c r="AL3890" s="22">
        <f t="shared" si="25"/>
        <v>1</v>
      </c>
    </row>
    <row r="3891" ht="12.75" customHeight="1">
      <c r="A3891" s="13" t="s">
        <v>219</v>
      </c>
      <c r="B3891" s="13" t="str">
        <f>IFERROR(__xludf.DUMMYFUNCTION("REGEXREPLACE(A3891, ""\d"", """")"),"     Сибирский федеральный округ")</f>
        <v>     Сибирский федеральный округ</v>
      </c>
      <c r="C3891" s="14" t="str">
        <f t="shared" si="15"/>
        <v>Сибирский федеральный округ</v>
      </c>
      <c r="D3891" s="3">
        <f t="shared" si="16"/>
        <v>2</v>
      </c>
      <c r="E3891" s="15" t="s">
        <v>41</v>
      </c>
      <c r="F3891" s="13" t="str">
        <f>IFERROR(__xludf.DUMMYFUNCTION("REGEXEXTRACT(E3891, ""[А-Яа-я].*"")"),"Инфекционные и паразитарные болезни")</f>
        <v>Инфекционные и паразитарные болезни</v>
      </c>
      <c r="G3891" s="16">
        <f t="shared" si="17"/>
        <v>2</v>
      </c>
      <c r="H3891" s="13" t="s">
        <v>28</v>
      </c>
      <c r="I3891" s="13" t="str">
        <f>IFERROR(__xludf.DUMMYFUNCTION("REGEXREPLACE(H3891, "".*\s"", """")"),"человек")</f>
        <v>человек</v>
      </c>
      <c r="J3891" s="13" t="s">
        <v>29</v>
      </c>
      <c r="K3891" s="17" t="str">
        <f>IFERROR(__xludf.DUMMYFUNCTION("REGEXREPLACE(J3891, ""^[\d\s]+"", """")"),"значение показателя за год")</f>
        <v>значение показателя за год</v>
      </c>
      <c r="L3891" s="16">
        <f t="shared" si="18"/>
        <v>2</v>
      </c>
      <c r="M3891" s="13" t="s">
        <v>30</v>
      </c>
      <c r="N3891" s="13" t="str">
        <f>IFERROR(__xludf.DUMMYFUNCTION("REGEXEXTRACT(M3891, "" (.+)$"")"),"все население")</f>
        <v>все население</v>
      </c>
      <c r="O3891" s="18">
        <v>7542.0</v>
      </c>
      <c r="P3891" s="18">
        <v>7652.0</v>
      </c>
      <c r="Q3891" s="18">
        <v>8515.0</v>
      </c>
      <c r="R3891" s="18">
        <v>9135.0</v>
      </c>
      <c r="S3891" s="18">
        <v>9289.0</v>
      </c>
      <c r="T3891" s="23" t="s">
        <v>37</v>
      </c>
      <c r="U3891" s="23" t="s">
        <v>37</v>
      </c>
      <c r="V3891" s="23" t="s">
        <v>37</v>
      </c>
      <c r="W3891" s="23" t="s">
        <v>37</v>
      </c>
      <c r="X3891" s="23" t="s">
        <v>37</v>
      </c>
      <c r="Y3891" s="23" t="s">
        <v>37</v>
      </c>
      <c r="Z3891" s="19">
        <f t="shared" si="6"/>
        <v>42133</v>
      </c>
      <c r="AA3891" s="19" t="str">
        <f t="shared" si="19"/>
        <v/>
      </c>
      <c r="AB3891" s="19" t="str">
        <f t="shared" si="8"/>
        <v/>
      </c>
      <c r="AC3891" s="19">
        <f t="shared" si="20"/>
        <v>8426.6</v>
      </c>
      <c r="AD3891" s="19">
        <f t="shared" si="21"/>
        <v>10035</v>
      </c>
      <c r="AE3891" s="19" t="str">
        <f t="shared" si="22"/>
        <v>Нет моды</v>
      </c>
      <c r="AF3891" s="19">
        <f t="shared" si="23"/>
        <v>7542</v>
      </c>
      <c r="AG3891" s="19">
        <f t="shared" si="24"/>
        <v>9289</v>
      </c>
      <c r="AH3891" s="20" t="str">
        <f t="shared" si="14"/>
        <v/>
      </c>
      <c r="AI3891" s="24"/>
      <c r="AJ3891" s="24"/>
      <c r="AK3891" s="24"/>
      <c r="AL3891" s="22">
        <f t="shared" si="25"/>
        <v>1</v>
      </c>
    </row>
    <row r="3892" ht="12.75" customHeight="1">
      <c r="A3892" s="13" t="s">
        <v>219</v>
      </c>
      <c r="B3892" s="13" t="str">
        <f>IFERROR(__xludf.DUMMYFUNCTION("REGEXREPLACE(A3892, ""\d"", """")"),"     Сибирский федеральный округ")</f>
        <v>     Сибирский федеральный округ</v>
      </c>
      <c r="C3892" s="14" t="str">
        <f t="shared" si="15"/>
        <v>Сибирский федеральный округ</v>
      </c>
      <c r="D3892" s="3">
        <f t="shared" si="16"/>
        <v>2</v>
      </c>
      <c r="E3892" s="15" t="s">
        <v>41</v>
      </c>
      <c r="F3892" s="13" t="str">
        <f>IFERROR(__xludf.DUMMYFUNCTION("REGEXEXTRACT(E3892, ""[А-Яа-я].*"")"),"Инфекционные и паразитарные болезни")</f>
        <v>Инфекционные и паразитарные болезни</v>
      </c>
      <c r="G3892" s="16">
        <f t="shared" si="17"/>
        <v>2</v>
      </c>
      <c r="H3892" s="13" t="s">
        <v>28</v>
      </c>
      <c r="I3892" s="13" t="str">
        <f>IFERROR(__xludf.DUMMYFUNCTION("REGEXREPLACE(H3892, "".*\s"", """")"),"человек")</f>
        <v>человек</v>
      </c>
      <c r="J3892" s="13" t="s">
        <v>29</v>
      </c>
      <c r="K3892" s="17" t="str">
        <f>IFERROR(__xludf.DUMMYFUNCTION("REGEXREPLACE(J3892, ""^[\d\s]+"", """")"),"значение показателя за год")</f>
        <v>значение показателя за год</v>
      </c>
      <c r="L3892" s="16">
        <f t="shared" si="18"/>
        <v>2</v>
      </c>
      <c r="M3892" s="13" t="s">
        <v>31</v>
      </c>
      <c r="N3892" s="13" t="str">
        <f>IFERROR(__xludf.DUMMYFUNCTION("REGEXEXTRACT(M3892, "" (.+)$"")"),"городское население")</f>
        <v>городское население</v>
      </c>
      <c r="O3892" s="18">
        <v>5642.0</v>
      </c>
      <c r="P3892" s="18">
        <v>5813.0</v>
      </c>
      <c r="Q3892" s="18">
        <v>6559.0</v>
      </c>
      <c r="R3892" s="18">
        <v>7099.0</v>
      </c>
      <c r="S3892" s="18">
        <v>7321.0</v>
      </c>
      <c r="T3892" s="23" t="s">
        <v>37</v>
      </c>
      <c r="U3892" s="23" t="s">
        <v>37</v>
      </c>
      <c r="V3892" s="23" t="s">
        <v>37</v>
      </c>
      <c r="W3892" s="23" t="s">
        <v>37</v>
      </c>
      <c r="X3892" s="23" t="s">
        <v>37</v>
      </c>
      <c r="Y3892" s="23" t="s">
        <v>37</v>
      </c>
      <c r="Z3892" s="19" t="str">
        <f t="shared" si="6"/>
        <v/>
      </c>
      <c r="AA3892" s="19">
        <f t="shared" si="19"/>
        <v>32434</v>
      </c>
      <c r="AB3892" s="19" t="str">
        <f t="shared" si="8"/>
        <v/>
      </c>
      <c r="AC3892" s="19">
        <f t="shared" si="20"/>
        <v>6486.8</v>
      </c>
      <c r="AD3892" s="19">
        <f t="shared" si="21"/>
        <v>7431.5</v>
      </c>
      <c r="AE3892" s="19" t="str">
        <f t="shared" si="22"/>
        <v>Нет моды</v>
      </c>
      <c r="AF3892" s="19">
        <f t="shared" si="23"/>
        <v>5642</v>
      </c>
      <c r="AG3892" s="19">
        <f t="shared" si="24"/>
        <v>7321</v>
      </c>
      <c r="AH3892" s="20" t="str">
        <f t="shared" si="14"/>
        <v/>
      </c>
      <c r="AI3892" s="24"/>
      <c r="AJ3892" s="24"/>
      <c r="AK3892" s="24"/>
      <c r="AL3892" s="22">
        <f t="shared" si="25"/>
        <v>1</v>
      </c>
    </row>
    <row r="3893" ht="12.75" customHeight="1">
      <c r="A3893" s="13" t="s">
        <v>219</v>
      </c>
      <c r="B3893" s="13" t="str">
        <f>IFERROR(__xludf.DUMMYFUNCTION("REGEXREPLACE(A3893, ""\d"", """")"),"     Сибирский федеральный округ")</f>
        <v>     Сибирский федеральный округ</v>
      </c>
      <c r="C3893" s="14" t="str">
        <f t="shared" si="15"/>
        <v>Сибирский федеральный округ</v>
      </c>
      <c r="D3893" s="3">
        <f t="shared" si="16"/>
        <v>2</v>
      </c>
      <c r="E3893" s="15" t="s">
        <v>41</v>
      </c>
      <c r="F3893" s="13" t="str">
        <f>IFERROR(__xludf.DUMMYFUNCTION("REGEXEXTRACT(E3893, ""[А-Яа-я].*"")"),"Инфекционные и паразитарные болезни")</f>
        <v>Инфекционные и паразитарные болезни</v>
      </c>
      <c r="G3893" s="16">
        <f t="shared" si="17"/>
        <v>2</v>
      </c>
      <c r="H3893" s="13" t="s">
        <v>28</v>
      </c>
      <c r="I3893" s="13" t="str">
        <f>IFERROR(__xludf.DUMMYFUNCTION("REGEXREPLACE(H3893, "".*\s"", """")"),"человек")</f>
        <v>человек</v>
      </c>
      <c r="J3893" s="13" t="s">
        <v>29</v>
      </c>
      <c r="K3893" s="17" t="str">
        <f>IFERROR(__xludf.DUMMYFUNCTION("REGEXREPLACE(J3893, ""^[\d\s]+"", """")"),"значение показателя за год")</f>
        <v>значение показателя за год</v>
      </c>
      <c r="L3893" s="16">
        <f t="shared" si="18"/>
        <v>2</v>
      </c>
      <c r="M3893" s="13" t="s">
        <v>32</v>
      </c>
      <c r="N3893" s="13" t="str">
        <f>IFERROR(__xludf.DUMMYFUNCTION("REGEXEXTRACT(M3893, "" (.+)$"")"),"сельское население")</f>
        <v>сельское население</v>
      </c>
      <c r="O3893" s="18">
        <v>1900.0</v>
      </c>
      <c r="P3893" s="18">
        <v>1839.0</v>
      </c>
      <c r="Q3893" s="18">
        <v>1956.0</v>
      </c>
      <c r="R3893" s="18">
        <v>2036.0</v>
      </c>
      <c r="S3893" s="18">
        <v>1968.0</v>
      </c>
      <c r="T3893" s="23" t="s">
        <v>37</v>
      </c>
      <c r="U3893" s="23" t="s">
        <v>37</v>
      </c>
      <c r="V3893" s="23" t="s">
        <v>37</v>
      </c>
      <c r="W3893" s="23" t="s">
        <v>37</v>
      </c>
      <c r="X3893" s="23" t="s">
        <v>37</v>
      </c>
      <c r="Y3893" s="23" t="s">
        <v>37</v>
      </c>
      <c r="Z3893" s="19" t="str">
        <f t="shared" si="6"/>
        <v/>
      </c>
      <c r="AA3893" s="19" t="str">
        <f t="shared" si="19"/>
        <v/>
      </c>
      <c r="AB3893" s="19">
        <f t="shared" si="8"/>
        <v>9699</v>
      </c>
      <c r="AC3893" s="19">
        <f t="shared" si="20"/>
        <v>1939.8</v>
      </c>
      <c r="AD3893" s="19">
        <f t="shared" si="21"/>
        <v>3839</v>
      </c>
      <c r="AE3893" s="19" t="str">
        <f t="shared" si="22"/>
        <v>Нет моды</v>
      </c>
      <c r="AF3893" s="19">
        <f t="shared" si="23"/>
        <v>1839</v>
      </c>
      <c r="AG3893" s="19">
        <f t="shared" si="24"/>
        <v>2036</v>
      </c>
      <c r="AH3893" s="20" t="str">
        <f t="shared" si="14"/>
        <v>Город: 77%; Село: 23%</v>
      </c>
      <c r="AI3893" s="24"/>
      <c r="AJ3893" s="24"/>
      <c r="AK3893" s="24"/>
      <c r="AL3893" s="22">
        <f t="shared" si="25"/>
        <v>1</v>
      </c>
    </row>
    <row r="3894" ht="12.75" customHeight="1">
      <c r="A3894" s="13" t="s">
        <v>219</v>
      </c>
      <c r="B3894" s="13" t="str">
        <f>IFERROR(__xludf.DUMMYFUNCTION("REGEXREPLACE(A3894, ""\d"", """")"),"     Сибирский федеральный округ")</f>
        <v>     Сибирский федеральный округ</v>
      </c>
      <c r="C3894" s="14" t="str">
        <f t="shared" si="15"/>
        <v>Сибирский федеральный округ</v>
      </c>
      <c r="D3894" s="3">
        <f t="shared" si="16"/>
        <v>2</v>
      </c>
      <c r="E3894" s="15" t="s">
        <v>42</v>
      </c>
      <c r="F3894" s="13" t="str">
        <f>IFERROR(__xludf.DUMMYFUNCTION("REGEXEXTRACT(E3894, ""[А-Яа-я].*"")"),"Ишемическая болезнь сердца")</f>
        <v>Ишемическая болезнь сердца</v>
      </c>
      <c r="G3894" s="16">
        <f t="shared" si="17"/>
        <v>2</v>
      </c>
      <c r="H3894" s="13" t="s">
        <v>28</v>
      </c>
      <c r="I3894" s="13" t="str">
        <f>IFERROR(__xludf.DUMMYFUNCTION("REGEXREPLACE(H3894, "".*\s"", """")"),"человек")</f>
        <v>человек</v>
      </c>
      <c r="J3894" s="13" t="s">
        <v>29</v>
      </c>
      <c r="K3894" s="17" t="str">
        <f>IFERROR(__xludf.DUMMYFUNCTION("REGEXREPLACE(J3894, ""^[\d\s]+"", """")"),"значение показателя за год")</f>
        <v>значение показателя за год</v>
      </c>
      <c r="L3894" s="16">
        <f t="shared" si="18"/>
        <v>2</v>
      </c>
      <c r="M3894" s="13" t="s">
        <v>30</v>
      </c>
      <c r="N3894" s="13" t="str">
        <f>IFERROR(__xludf.DUMMYFUNCTION("REGEXEXTRACT(M3894, "" (.+)$"")"),"все население")</f>
        <v>все население</v>
      </c>
      <c r="O3894" s="18">
        <v>68318.0</v>
      </c>
      <c r="P3894" s="18">
        <v>65444.0</v>
      </c>
      <c r="Q3894" s="18">
        <v>64604.0</v>
      </c>
      <c r="R3894" s="18">
        <v>61639.0</v>
      </c>
      <c r="S3894" s="18">
        <v>60501.0</v>
      </c>
      <c r="T3894" s="23" t="s">
        <v>37</v>
      </c>
      <c r="U3894" s="23" t="s">
        <v>37</v>
      </c>
      <c r="V3894" s="23" t="s">
        <v>37</v>
      </c>
      <c r="W3894" s="23" t="s">
        <v>37</v>
      </c>
      <c r="X3894" s="23" t="s">
        <v>37</v>
      </c>
      <c r="Y3894" s="23" t="s">
        <v>37</v>
      </c>
      <c r="Z3894" s="19">
        <f t="shared" si="6"/>
        <v>320506</v>
      </c>
      <c r="AA3894" s="19" t="str">
        <f t="shared" si="19"/>
        <v/>
      </c>
      <c r="AB3894" s="19" t="str">
        <f t="shared" si="8"/>
        <v/>
      </c>
      <c r="AC3894" s="19">
        <f t="shared" si="20"/>
        <v>64101.2</v>
      </c>
      <c r="AD3894" s="19">
        <f t="shared" si="21"/>
        <v>31268.5</v>
      </c>
      <c r="AE3894" s="19" t="str">
        <f t="shared" si="22"/>
        <v>Нет моды</v>
      </c>
      <c r="AF3894" s="19">
        <f t="shared" si="23"/>
        <v>60501</v>
      </c>
      <c r="AG3894" s="19">
        <f t="shared" si="24"/>
        <v>68318</v>
      </c>
      <c r="AH3894" s="20" t="str">
        <f t="shared" si="14"/>
        <v/>
      </c>
      <c r="AI3894" s="24"/>
      <c r="AJ3894" s="24"/>
      <c r="AK3894" s="24"/>
      <c r="AL3894" s="22">
        <f t="shared" si="25"/>
        <v>1</v>
      </c>
    </row>
    <row r="3895" ht="12.75" customHeight="1">
      <c r="A3895" s="13" t="s">
        <v>219</v>
      </c>
      <c r="B3895" s="13" t="str">
        <f>IFERROR(__xludf.DUMMYFUNCTION("REGEXREPLACE(A3895, ""\d"", """")"),"     Сибирский федеральный округ")</f>
        <v>     Сибирский федеральный округ</v>
      </c>
      <c r="C3895" s="14" t="str">
        <f t="shared" si="15"/>
        <v>Сибирский федеральный округ</v>
      </c>
      <c r="D3895" s="3">
        <f t="shared" si="16"/>
        <v>2</v>
      </c>
      <c r="E3895" s="15" t="s">
        <v>42</v>
      </c>
      <c r="F3895" s="13" t="str">
        <f>IFERROR(__xludf.DUMMYFUNCTION("REGEXEXTRACT(E3895, ""[А-Яа-я].*"")"),"Ишемическая болезнь сердца")</f>
        <v>Ишемическая болезнь сердца</v>
      </c>
      <c r="G3895" s="16">
        <f t="shared" si="17"/>
        <v>2</v>
      </c>
      <c r="H3895" s="13" t="s">
        <v>28</v>
      </c>
      <c r="I3895" s="13" t="str">
        <f>IFERROR(__xludf.DUMMYFUNCTION("REGEXREPLACE(H3895, "".*\s"", """")"),"человек")</f>
        <v>человек</v>
      </c>
      <c r="J3895" s="13" t="s">
        <v>29</v>
      </c>
      <c r="K3895" s="17" t="str">
        <f>IFERROR(__xludf.DUMMYFUNCTION("REGEXREPLACE(J3895, ""^[\d\s]+"", """")"),"значение показателя за год")</f>
        <v>значение показателя за год</v>
      </c>
      <c r="L3895" s="16">
        <f t="shared" si="18"/>
        <v>2</v>
      </c>
      <c r="M3895" s="13" t="s">
        <v>31</v>
      </c>
      <c r="N3895" s="13" t="str">
        <f>IFERROR(__xludf.DUMMYFUNCTION("REGEXEXTRACT(M3895, "" (.+)$"")"),"городское население")</f>
        <v>городское население</v>
      </c>
      <c r="O3895" s="18">
        <v>46865.0</v>
      </c>
      <c r="P3895" s="18">
        <v>45456.0</v>
      </c>
      <c r="Q3895" s="18">
        <v>45768.0</v>
      </c>
      <c r="R3895" s="18">
        <v>44063.0</v>
      </c>
      <c r="S3895" s="18">
        <v>43618.0</v>
      </c>
      <c r="T3895" s="23" t="s">
        <v>37</v>
      </c>
      <c r="U3895" s="23" t="s">
        <v>37</v>
      </c>
      <c r="V3895" s="23" t="s">
        <v>37</v>
      </c>
      <c r="W3895" s="23" t="s">
        <v>37</v>
      </c>
      <c r="X3895" s="23" t="s">
        <v>37</v>
      </c>
      <c r="Y3895" s="23" t="s">
        <v>37</v>
      </c>
      <c r="Z3895" s="19" t="str">
        <f t="shared" si="6"/>
        <v/>
      </c>
      <c r="AA3895" s="19">
        <f t="shared" si="19"/>
        <v>225770</v>
      </c>
      <c r="AB3895" s="19" t="str">
        <f t="shared" si="8"/>
        <v/>
      </c>
      <c r="AC3895" s="19">
        <f t="shared" si="20"/>
        <v>45154</v>
      </c>
      <c r="AD3895" s="19">
        <f t="shared" si="21"/>
        <v>53683</v>
      </c>
      <c r="AE3895" s="19" t="str">
        <f t="shared" si="22"/>
        <v>Нет моды</v>
      </c>
      <c r="AF3895" s="19">
        <f t="shared" si="23"/>
        <v>43618</v>
      </c>
      <c r="AG3895" s="19">
        <f t="shared" si="24"/>
        <v>46865</v>
      </c>
      <c r="AH3895" s="20" t="str">
        <f t="shared" si="14"/>
        <v/>
      </c>
      <c r="AI3895" s="24"/>
      <c r="AJ3895" s="24"/>
      <c r="AK3895" s="24"/>
      <c r="AL3895" s="22">
        <f t="shared" si="25"/>
        <v>1</v>
      </c>
    </row>
    <row r="3896" ht="12.75" customHeight="1">
      <c r="A3896" s="13" t="s">
        <v>219</v>
      </c>
      <c r="B3896" s="13" t="str">
        <f>IFERROR(__xludf.DUMMYFUNCTION("REGEXREPLACE(A3896, ""\d"", """")"),"     Сибирский федеральный округ")</f>
        <v>     Сибирский федеральный округ</v>
      </c>
      <c r="C3896" s="14" t="str">
        <f t="shared" si="15"/>
        <v>Сибирский федеральный округ</v>
      </c>
      <c r="D3896" s="3">
        <f t="shared" si="16"/>
        <v>2</v>
      </c>
      <c r="E3896" s="15" t="s">
        <v>42</v>
      </c>
      <c r="F3896" s="13" t="str">
        <f>IFERROR(__xludf.DUMMYFUNCTION("REGEXEXTRACT(E3896, ""[А-Яа-я].*"")"),"Ишемическая болезнь сердца")</f>
        <v>Ишемическая болезнь сердца</v>
      </c>
      <c r="G3896" s="16">
        <f t="shared" si="17"/>
        <v>2</v>
      </c>
      <c r="H3896" s="13" t="s">
        <v>28</v>
      </c>
      <c r="I3896" s="13" t="str">
        <f>IFERROR(__xludf.DUMMYFUNCTION("REGEXREPLACE(H3896, "".*\s"", """")"),"человек")</f>
        <v>человек</v>
      </c>
      <c r="J3896" s="13" t="s">
        <v>29</v>
      </c>
      <c r="K3896" s="17" t="str">
        <f>IFERROR(__xludf.DUMMYFUNCTION("REGEXREPLACE(J3896, ""^[\d\s]+"", """")"),"значение показателя за год")</f>
        <v>значение показателя за год</v>
      </c>
      <c r="L3896" s="16">
        <f t="shared" si="18"/>
        <v>2</v>
      </c>
      <c r="M3896" s="13" t="s">
        <v>32</v>
      </c>
      <c r="N3896" s="13" t="str">
        <f>IFERROR(__xludf.DUMMYFUNCTION("REGEXEXTRACT(M3896, "" (.+)$"")"),"сельское население")</f>
        <v>сельское население</v>
      </c>
      <c r="O3896" s="18">
        <v>21453.0</v>
      </c>
      <c r="P3896" s="18">
        <v>19988.0</v>
      </c>
      <c r="Q3896" s="18">
        <v>18836.0</v>
      </c>
      <c r="R3896" s="18">
        <v>17576.0</v>
      </c>
      <c r="S3896" s="18">
        <v>16883.0</v>
      </c>
      <c r="T3896" s="23" t="s">
        <v>37</v>
      </c>
      <c r="U3896" s="23" t="s">
        <v>37</v>
      </c>
      <c r="V3896" s="23" t="s">
        <v>37</v>
      </c>
      <c r="W3896" s="23" t="s">
        <v>37</v>
      </c>
      <c r="X3896" s="23" t="s">
        <v>37</v>
      </c>
      <c r="Y3896" s="23" t="s">
        <v>37</v>
      </c>
      <c r="Z3896" s="19" t="str">
        <f t="shared" si="6"/>
        <v/>
      </c>
      <c r="AA3896" s="19" t="str">
        <f t="shared" si="19"/>
        <v/>
      </c>
      <c r="AB3896" s="19">
        <f t="shared" si="8"/>
        <v>94736</v>
      </c>
      <c r="AC3896" s="19">
        <f t="shared" si="20"/>
        <v>18947.2</v>
      </c>
      <c r="AD3896" s="19">
        <f t="shared" si="21"/>
        <v>32535.5</v>
      </c>
      <c r="AE3896" s="19" t="str">
        <f t="shared" si="22"/>
        <v>Нет моды</v>
      </c>
      <c r="AF3896" s="19">
        <f t="shared" si="23"/>
        <v>16883</v>
      </c>
      <c r="AG3896" s="19">
        <f t="shared" si="24"/>
        <v>21453</v>
      </c>
      <c r="AH3896" s="20" t="str">
        <f t="shared" si="14"/>
        <v>Город: 70%; Село: 30%</v>
      </c>
      <c r="AI3896" s="24"/>
      <c r="AJ3896" s="24"/>
      <c r="AK3896" s="24"/>
      <c r="AL3896" s="22">
        <f t="shared" si="25"/>
        <v>1</v>
      </c>
    </row>
    <row r="3897" ht="12.75" customHeight="1">
      <c r="A3897" s="13" t="s">
        <v>219</v>
      </c>
      <c r="B3897" s="13" t="str">
        <f>IFERROR(__xludf.DUMMYFUNCTION("REGEXREPLACE(A3897, ""\d"", """")"),"     Сибирский федеральный округ")</f>
        <v>     Сибирский федеральный округ</v>
      </c>
      <c r="C3897" s="14" t="str">
        <f t="shared" si="15"/>
        <v>Сибирский федеральный округ</v>
      </c>
      <c r="D3897" s="3">
        <f t="shared" si="16"/>
        <v>2</v>
      </c>
      <c r="E3897" s="15" t="s">
        <v>43</v>
      </c>
      <c r="F3897" s="13" t="str">
        <f>IFERROR(__xludf.DUMMYFUNCTION("REGEXEXTRACT(E3897, ""[А-Яа-я].*"")"),"Новообразования")</f>
        <v>Новообразования</v>
      </c>
      <c r="G3897" s="16">
        <f t="shared" si="17"/>
        <v>2</v>
      </c>
      <c r="H3897" s="13" t="s">
        <v>28</v>
      </c>
      <c r="I3897" s="13" t="str">
        <f>IFERROR(__xludf.DUMMYFUNCTION("REGEXREPLACE(H3897, "".*\s"", """")"),"человек")</f>
        <v>человек</v>
      </c>
      <c r="J3897" s="13" t="s">
        <v>29</v>
      </c>
      <c r="K3897" s="17" t="str">
        <f>IFERROR(__xludf.DUMMYFUNCTION("REGEXREPLACE(J3897, ""^[\d\s]+"", """")"),"значение показателя за год")</f>
        <v>значение показателя за год</v>
      </c>
      <c r="L3897" s="16">
        <f t="shared" si="18"/>
        <v>2</v>
      </c>
      <c r="M3897" s="13" t="s">
        <v>30</v>
      </c>
      <c r="N3897" s="13" t="str">
        <f>IFERROR(__xludf.DUMMYFUNCTION("REGEXEXTRACT(M3897, "" (.+)$"")"),"все население")</f>
        <v>все население</v>
      </c>
      <c r="O3897" s="18">
        <v>40306.0</v>
      </c>
      <c r="P3897" s="18">
        <v>40223.0</v>
      </c>
      <c r="Q3897" s="18">
        <v>41521.0</v>
      </c>
      <c r="R3897" s="18">
        <v>41656.0</v>
      </c>
      <c r="S3897" s="18">
        <v>41678.0</v>
      </c>
      <c r="T3897" s="23" t="s">
        <v>37</v>
      </c>
      <c r="U3897" s="23" t="s">
        <v>37</v>
      </c>
      <c r="V3897" s="23" t="s">
        <v>37</v>
      </c>
      <c r="W3897" s="23" t="s">
        <v>37</v>
      </c>
      <c r="X3897" s="23" t="s">
        <v>37</v>
      </c>
      <c r="Y3897" s="23" t="s">
        <v>37</v>
      </c>
      <c r="Z3897" s="19">
        <f t="shared" si="6"/>
        <v>205384</v>
      </c>
      <c r="AA3897" s="19" t="str">
        <f t="shared" si="19"/>
        <v/>
      </c>
      <c r="AB3897" s="19" t="str">
        <f t="shared" si="8"/>
        <v/>
      </c>
      <c r="AC3897" s="19">
        <f t="shared" si="20"/>
        <v>41076.8</v>
      </c>
      <c r="AD3897" s="19">
        <f t="shared" si="21"/>
        <v>30838</v>
      </c>
      <c r="AE3897" s="19" t="str">
        <f t="shared" si="22"/>
        <v>Нет моды</v>
      </c>
      <c r="AF3897" s="19">
        <f t="shared" si="23"/>
        <v>40223</v>
      </c>
      <c r="AG3897" s="19">
        <f t="shared" si="24"/>
        <v>41678</v>
      </c>
      <c r="AH3897" s="20" t="str">
        <f t="shared" si="14"/>
        <v/>
      </c>
      <c r="AI3897" s="24"/>
      <c r="AJ3897" s="24"/>
      <c r="AK3897" s="24"/>
      <c r="AL3897" s="22">
        <f t="shared" si="25"/>
        <v>1</v>
      </c>
    </row>
    <row r="3898" ht="12.75" customHeight="1">
      <c r="A3898" s="13" t="s">
        <v>219</v>
      </c>
      <c r="B3898" s="13" t="str">
        <f>IFERROR(__xludf.DUMMYFUNCTION("REGEXREPLACE(A3898, ""\d"", """")"),"     Сибирский федеральный округ")</f>
        <v>     Сибирский федеральный округ</v>
      </c>
      <c r="C3898" s="14" t="str">
        <f t="shared" si="15"/>
        <v>Сибирский федеральный округ</v>
      </c>
      <c r="D3898" s="3">
        <f t="shared" si="16"/>
        <v>2</v>
      </c>
      <c r="E3898" s="15" t="s">
        <v>43</v>
      </c>
      <c r="F3898" s="13" t="str">
        <f>IFERROR(__xludf.DUMMYFUNCTION("REGEXEXTRACT(E3898, ""[А-Яа-я].*"")"),"Новообразования")</f>
        <v>Новообразования</v>
      </c>
      <c r="G3898" s="16">
        <f t="shared" si="17"/>
        <v>2</v>
      </c>
      <c r="H3898" s="13" t="s">
        <v>28</v>
      </c>
      <c r="I3898" s="13" t="str">
        <f>IFERROR(__xludf.DUMMYFUNCTION("REGEXREPLACE(H3898, "".*\s"", """")"),"человек")</f>
        <v>человек</v>
      </c>
      <c r="J3898" s="13" t="s">
        <v>29</v>
      </c>
      <c r="K3898" s="17" t="str">
        <f>IFERROR(__xludf.DUMMYFUNCTION("REGEXREPLACE(J3898, ""^[\d\s]+"", """")"),"значение показателя за год")</f>
        <v>значение показателя за год</v>
      </c>
      <c r="L3898" s="16">
        <f t="shared" si="18"/>
        <v>2</v>
      </c>
      <c r="M3898" s="13" t="s">
        <v>31</v>
      </c>
      <c r="N3898" s="13" t="str">
        <f>IFERROR(__xludf.DUMMYFUNCTION("REGEXEXTRACT(M3898, "" (.+)$"")"),"городское население")</f>
        <v>городское население</v>
      </c>
      <c r="O3898" s="18">
        <v>29341.0</v>
      </c>
      <c r="P3898" s="18">
        <v>29315.0</v>
      </c>
      <c r="Q3898" s="18">
        <v>30288.0</v>
      </c>
      <c r="R3898" s="18">
        <v>30458.0</v>
      </c>
      <c r="S3898" s="18">
        <v>30585.0</v>
      </c>
      <c r="T3898" s="23" t="s">
        <v>37</v>
      </c>
      <c r="U3898" s="23" t="s">
        <v>37</v>
      </c>
      <c r="V3898" s="23" t="s">
        <v>37</v>
      </c>
      <c r="W3898" s="23" t="s">
        <v>37</v>
      </c>
      <c r="X3898" s="23" t="s">
        <v>37</v>
      </c>
      <c r="Y3898" s="23" t="s">
        <v>37</v>
      </c>
      <c r="Z3898" s="19" t="str">
        <f t="shared" si="6"/>
        <v/>
      </c>
      <c r="AA3898" s="19">
        <f t="shared" si="19"/>
        <v>149987</v>
      </c>
      <c r="AB3898" s="19" t="str">
        <f t="shared" si="8"/>
        <v/>
      </c>
      <c r="AC3898" s="19">
        <f t="shared" si="20"/>
        <v>29997.4</v>
      </c>
      <c r="AD3898" s="19">
        <f t="shared" si="21"/>
        <v>35404</v>
      </c>
      <c r="AE3898" s="19" t="str">
        <f t="shared" si="22"/>
        <v>Нет моды</v>
      </c>
      <c r="AF3898" s="19">
        <f t="shared" si="23"/>
        <v>29315</v>
      </c>
      <c r="AG3898" s="19">
        <f t="shared" si="24"/>
        <v>30585</v>
      </c>
      <c r="AH3898" s="20" t="str">
        <f t="shared" si="14"/>
        <v/>
      </c>
      <c r="AI3898" s="24"/>
      <c r="AJ3898" s="24"/>
      <c r="AK3898" s="24"/>
      <c r="AL3898" s="22">
        <f t="shared" si="25"/>
        <v>1</v>
      </c>
    </row>
    <row r="3899" ht="12.75" customHeight="1">
      <c r="A3899" s="13" t="s">
        <v>219</v>
      </c>
      <c r="B3899" s="13" t="str">
        <f>IFERROR(__xludf.DUMMYFUNCTION("REGEXREPLACE(A3899, ""\d"", """")"),"     Сибирский федеральный округ")</f>
        <v>     Сибирский федеральный округ</v>
      </c>
      <c r="C3899" s="14" t="str">
        <f t="shared" si="15"/>
        <v>Сибирский федеральный округ</v>
      </c>
      <c r="D3899" s="3">
        <f t="shared" si="16"/>
        <v>2</v>
      </c>
      <c r="E3899" s="15" t="s">
        <v>43</v>
      </c>
      <c r="F3899" s="13" t="str">
        <f>IFERROR(__xludf.DUMMYFUNCTION("REGEXEXTRACT(E3899, ""[А-Яа-я].*"")"),"Новообразования")</f>
        <v>Новообразования</v>
      </c>
      <c r="G3899" s="16">
        <f t="shared" si="17"/>
        <v>2</v>
      </c>
      <c r="H3899" s="13" t="s">
        <v>28</v>
      </c>
      <c r="I3899" s="13" t="str">
        <f>IFERROR(__xludf.DUMMYFUNCTION("REGEXREPLACE(H3899, "".*\s"", """")"),"человек")</f>
        <v>человек</v>
      </c>
      <c r="J3899" s="13" t="s">
        <v>29</v>
      </c>
      <c r="K3899" s="17" t="str">
        <f>IFERROR(__xludf.DUMMYFUNCTION("REGEXREPLACE(J3899, ""^[\d\s]+"", """")"),"значение показателя за год")</f>
        <v>значение показателя за год</v>
      </c>
      <c r="L3899" s="16">
        <f t="shared" si="18"/>
        <v>2</v>
      </c>
      <c r="M3899" s="13" t="s">
        <v>32</v>
      </c>
      <c r="N3899" s="13" t="str">
        <f>IFERROR(__xludf.DUMMYFUNCTION("REGEXEXTRACT(M3899, "" (.+)$"")"),"сельское население")</f>
        <v>сельское население</v>
      </c>
      <c r="O3899" s="18">
        <v>10965.0</v>
      </c>
      <c r="P3899" s="18">
        <v>10908.0</v>
      </c>
      <c r="Q3899" s="18">
        <v>11233.0</v>
      </c>
      <c r="R3899" s="18">
        <v>11198.0</v>
      </c>
      <c r="S3899" s="18">
        <v>11093.0</v>
      </c>
      <c r="T3899" s="23" t="s">
        <v>37</v>
      </c>
      <c r="U3899" s="23" t="s">
        <v>37</v>
      </c>
      <c r="V3899" s="23" t="s">
        <v>37</v>
      </c>
      <c r="W3899" s="23" t="s">
        <v>37</v>
      </c>
      <c r="X3899" s="23" t="s">
        <v>37</v>
      </c>
      <c r="Y3899" s="23" t="s">
        <v>37</v>
      </c>
      <c r="Z3899" s="19" t="str">
        <f t="shared" si="6"/>
        <v/>
      </c>
      <c r="AA3899" s="19" t="str">
        <f t="shared" si="19"/>
        <v/>
      </c>
      <c r="AB3899" s="19">
        <f t="shared" si="8"/>
        <v>55397</v>
      </c>
      <c r="AC3899" s="19">
        <f t="shared" si="20"/>
        <v>11079.4</v>
      </c>
      <c r="AD3899" s="19">
        <f t="shared" si="21"/>
        <v>20274</v>
      </c>
      <c r="AE3899" s="19" t="str">
        <f t="shared" si="22"/>
        <v>Нет моды</v>
      </c>
      <c r="AF3899" s="19">
        <f t="shared" si="23"/>
        <v>10908</v>
      </c>
      <c r="AG3899" s="19">
        <f t="shared" si="24"/>
        <v>11233</v>
      </c>
      <c r="AH3899" s="20" t="str">
        <f t="shared" si="14"/>
        <v>Город: 73%; Село: 27%</v>
      </c>
      <c r="AI3899" s="24"/>
      <c r="AJ3899" s="24"/>
      <c r="AK3899" s="24"/>
      <c r="AL3899" s="22">
        <f t="shared" si="25"/>
        <v>1</v>
      </c>
    </row>
    <row r="3900" ht="12.75" customHeight="1">
      <c r="A3900" s="13" t="s">
        <v>219</v>
      </c>
      <c r="B3900" s="13" t="str">
        <f>IFERROR(__xludf.DUMMYFUNCTION("REGEXREPLACE(A3900, ""\d"", """")"),"     Сибирский федеральный округ")</f>
        <v>     Сибирский федеральный округ</v>
      </c>
      <c r="C3900" s="14" t="str">
        <f t="shared" si="15"/>
        <v>Сибирский федеральный округ</v>
      </c>
      <c r="D3900" s="3">
        <f t="shared" si="16"/>
        <v>2</v>
      </c>
      <c r="E3900" s="15" t="s">
        <v>44</v>
      </c>
      <c r="F3900" s="13" t="str">
        <f>IFERROR(__xludf.DUMMYFUNCTION("REGEXEXTRACT(E3900,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00" s="16">
        <f t="shared" si="17"/>
        <v>2</v>
      </c>
      <c r="H3900" s="13" t="s">
        <v>28</v>
      </c>
      <c r="I3900" s="13" t="str">
        <f>IFERROR(__xludf.DUMMYFUNCTION("REGEXREPLACE(H3900, "".*\s"", """")"),"человек")</f>
        <v>человек</v>
      </c>
      <c r="J3900" s="13" t="s">
        <v>29</v>
      </c>
      <c r="K3900" s="17" t="str">
        <f>IFERROR(__xludf.DUMMYFUNCTION("REGEXREPLACE(J3900, ""^[\d\s]+"", """")"),"значение показателя за год")</f>
        <v>значение показателя за год</v>
      </c>
      <c r="L3900" s="16">
        <f t="shared" si="18"/>
        <v>2</v>
      </c>
      <c r="M3900" s="13" t="s">
        <v>30</v>
      </c>
      <c r="N3900" s="13" t="str">
        <f>IFERROR(__xludf.DUMMYFUNCTION("REGEXEXTRACT(M3900, "" (.+)$"")"),"все население")</f>
        <v>все население</v>
      </c>
      <c r="O3900" s="18">
        <v>1189.0</v>
      </c>
      <c r="P3900" s="23" t="s">
        <v>37</v>
      </c>
      <c r="Q3900" s="18">
        <v>894.0</v>
      </c>
      <c r="R3900" s="18">
        <v>830.0</v>
      </c>
      <c r="S3900" s="23" t="s">
        <v>37</v>
      </c>
      <c r="T3900" s="23" t="s">
        <v>37</v>
      </c>
      <c r="U3900" s="23" t="s">
        <v>37</v>
      </c>
      <c r="V3900" s="23" t="s">
        <v>37</v>
      </c>
      <c r="W3900" s="23" t="s">
        <v>37</v>
      </c>
      <c r="X3900" s="23" t="s">
        <v>37</v>
      </c>
      <c r="Y3900" s="23" t="s">
        <v>37</v>
      </c>
      <c r="Z3900" s="19">
        <f t="shared" si="6"/>
        <v>2913</v>
      </c>
      <c r="AA3900" s="19" t="str">
        <f t="shared" si="19"/>
        <v/>
      </c>
      <c r="AB3900" s="19" t="str">
        <f t="shared" si="8"/>
        <v/>
      </c>
      <c r="AC3900" s="19">
        <f t="shared" si="20"/>
        <v>971</v>
      </c>
      <c r="AD3900" s="19">
        <f t="shared" si="21"/>
        <v>10936.5</v>
      </c>
      <c r="AE3900" s="19" t="str">
        <f t="shared" si="22"/>
        <v>Нет моды</v>
      </c>
      <c r="AF3900" s="19">
        <f t="shared" si="23"/>
        <v>830</v>
      </c>
      <c r="AG3900" s="19">
        <f t="shared" si="24"/>
        <v>1189</v>
      </c>
      <c r="AH3900" s="20" t="str">
        <f t="shared" si="14"/>
        <v/>
      </c>
      <c r="AI3900" s="24"/>
      <c r="AJ3900" s="24"/>
      <c r="AK3900" s="24"/>
      <c r="AL3900" s="22">
        <f t="shared" si="25"/>
        <v>1</v>
      </c>
    </row>
    <row r="3901" ht="12.75" customHeight="1">
      <c r="A3901" s="13" t="s">
        <v>219</v>
      </c>
      <c r="B3901" s="13" t="str">
        <f>IFERROR(__xludf.DUMMYFUNCTION("REGEXREPLACE(A3901, ""\d"", """")"),"     Сибирский федеральный округ")</f>
        <v>     Сибирский федеральный округ</v>
      </c>
      <c r="C3901" s="14" t="str">
        <f t="shared" si="15"/>
        <v>Сибирский федеральный округ</v>
      </c>
      <c r="D3901" s="3">
        <f t="shared" si="16"/>
        <v>2</v>
      </c>
      <c r="E3901" s="15" t="s">
        <v>44</v>
      </c>
      <c r="F3901" s="13" t="str">
        <f>IFERROR(__xludf.DUMMYFUNCTION("REGEXEXTRACT(E3901,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01" s="16">
        <f t="shared" si="17"/>
        <v>2</v>
      </c>
      <c r="H3901" s="13" t="s">
        <v>28</v>
      </c>
      <c r="I3901" s="13" t="str">
        <f>IFERROR(__xludf.DUMMYFUNCTION("REGEXREPLACE(H3901, "".*\s"", """")"),"человек")</f>
        <v>человек</v>
      </c>
      <c r="J3901" s="13" t="s">
        <v>29</v>
      </c>
      <c r="K3901" s="17" t="str">
        <f>IFERROR(__xludf.DUMMYFUNCTION("REGEXREPLACE(J3901, ""^[\d\s]+"", """")"),"значение показателя за год")</f>
        <v>значение показателя за год</v>
      </c>
      <c r="L3901" s="16">
        <f t="shared" si="18"/>
        <v>2</v>
      </c>
      <c r="M3901" s="13" t="s">
        <v>31</v>
      </c>
      <c r="N3901" s="13" t="str">
        <f>IFERROR(__xludf.DUMMYFUNCTION("REGEXEXTRACT(M3901, "" (.+)$"")"),"городское население")</f>
        <v>городское население</v>
      </c>
      <c r="O3901" s="18">
        <v>743.0</v>
      </c>
      <c r="P3901" s="23" t="s">
        <v>37</v>
      </c>
      <c r="Q3901" s="18">
        <v>584.0</v>
      </c>
      <c r="R3901" s="18">
        <v>553.0</v>
      </c>
      <c r="S3901" s="23" t="s">
        <v>37</v>
      </c>
      <c r="T3901" s="23" t="s">
        <v>37</v>
      </c>
      <c r="U3901" s="23" t="s">
        <v>37</v>
      </c>
      <c r="V3901" s="23" t="s">
        <v>37</v>
      </c>
      <c r="W3901" s="23" t="s">
        <v>37</v>
      </c>
      <c r="X3901" s="23" t="s">
        <v>37</v>
      </c>
      <c r="Y3901" s="23" t="s">
        <v>37</v>
      </c>
      <c r="Z3901" s="19" t="str">
        <f t="shared" si="6"/>
        <v/>
      </c>
      <c r="AA3901" s="19">
        <f t="shared" si="19"/>
        <v>1880</v>
      </c>
      <c r="AB3901" s="19" t="str">
        <f t="shared" si="8"/>
        <v/>
      </c>
      <c r="AC3901" s="19">
        <f t="shared" si="20"/>
        <v>626.6666667</v>
      </c>
      <c r="AD3901" s="19">
        <f t="shared" si="21"/>
        <v>786.5</v>
      </c>
      <c r="AE3901" s="19" t="str">
        <f t="shared" si="22"/>
        <v>Нет моды</v>
      </c>
      <c r="AF3901" s="19">
        <f t="shared" si="23"/>
        <v>553</v>
      </c>
      <c r="AG3901" s="19">
        <f t="shared" si="24"/>
        <v>743</v>
      </c>
      <c r="AH3901" s="20" t="str">
        <f t="shared" si="14"/>
        <v/>
      </c>
      <c r="AI3901" s="24"/>
      <c r="AJ3901" s="24"/>
      <c r="AK3901" s="24"/>
      <c r="AL3901" s="22">
        <f t="shared" si="25"/>
        <v>1</v>
      </c>
    </row>
    <row r="3902" ht="12.75" customHeight="1">
      <c r="A3902" s="13" t="s">
        <v>219</v>
      </c>
      <c r="B3902" s="13" t="str">
        <f>IFERROR(__xludf.DUMMYFUNCTION("REGEXREPLACE(A3902, ""\d"", """")"),"     Сибирский федеральный округ")</f>
        <v>     Сибирский федеральный округ</v>
      </c>
      <c r="C3902" s="14" t="str">
        <f t="shared" si="15"/>
        <v>Сибирский федеральный округ</v>
      </c>
      <c r="D3902" s="3">
        <f t="shared" si="16"/>
        <v>2</v>
      </c>
      <c r="E3902" s="15" t="s">
        <v>44</v>
      </c>
      <c r="F3902" s="13" t="str">
        <f>IFERROR(__xludf.DUMMYFUNCTION("REGEXEXTRACT(E3902,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02" s="16">
        <f t="shared" si="17"/>
        <v>2</v>
      </c>
      <c r="H3902" s="13" t="s">
        <v>28</v>
      </c>
      <c r="I3902" s="13" t="str">
        <f>IFERROR(__xludf.DUMMYFUNCTION("REGEXREPLACE(H3902, "".*\s"", """")"),"человек")</f>
        <v>человек</v>
      </c>
      <c r="J3902" s="13" t="s">
        <v>29</v>
      </c>
      <c r="K3902" s="17" t="str">
        <f>IFERROR(__xludf.DUMMYFUNCTION("REGEXREPLACE(J3902, ""^[\d\s]+"", """")"),"значение показателя за год")</f>
        <v>значение показателя за год</v>
      </c>
      <c r="L3902" s="16">
        <f t="shared" si="18"/>
        <v>2</v>
      </c>
      <c r="M3902" s="13" t="s">
        <v>32</v>
      </c>
      <c r="N3902" s="13" t="str">
        <f>IFERROR(__xludf.DUMMYFUNCTION("REGEXEXTRACT(M3902, "" (.+)$"")"),"сельское население")</f>
        <v>сельское население</v>
      </c>
      <c r="O3902" s="18">
        <v>446.0</v>
      </c>
      <c r="P3902" s="23" t="s">
        <v>37</v>
      </c>
      <c r="Q3902" s="18">
        <v>310.0</v>
      </c>
      <c r="R3902" s="18">
        <v>277.0</v>
      </c>
      <c r="S3902" s="23" t="s">
        <v>37</v>
      </c>
      <c r="T3902" s="23" t="s">
        <v>37</v>
      </c>
      <c r="U3902" s="23" t="s">
        <v>37</v>
      </c>
      <c r="V3902" s="23" t="s">
        <v>37</v>
      </c>
      <c r="W3902" s="23" t="s">
        <v>37</v>
      </c>
      <c r="X3902" s="23" t="s">
        <v>37</v>
      </c>
      <c r="Y3902" s="23" t="s">
        <v>37</v>
      </c>
      <c r="Z3902" s="19" t="str">
        <f t="shared" si="6"/>
        <v/>
      </c>
      <c r="AA3902" s="19" t="str">
        <f t="shared" si="19"/>
        <v/>
      </c>
      <c r="AB3902" s="19">
        <f t="shared" si="8"/>
        <v>1033</v>
      </c>
      <c r="AC3902" s="19">
        <f t="shared" si="20"/>
        <v>344.3333333</v>
      </c>
      <c r="AD3902" s="19">
        <f t="shared" si="21"/>
        <v>499.5</v>
      </c>
      <c r="AE3902" s="19" t="str">
        <f t="shared" si="22"/>
        <v>Нет моды</v>
      </c>
      <c r="AF3902" s="19">
        <f t="shared" si="23"/>
        <v>277</v>
      </c>
      <c r="AG3902" s="19">
        <f t="shared" si="24"/>
        <v>446</v>
      </c>
      <c r="AH3902" s="20" t="str">
        <f t="shared" si="14"/>
        <v>Город: 65%; Село: 35%</v>
      </c>
      <c r="AI3902" s="24"/>
      <c r="AJ3902" s="24"/>
      <c r="AK3902" s="24"/>
      <c r="AL3902" s="22">
        <f t="shared" si="25"/>
        <v>1</v>
      </c>
    </row>
    <row r="3903" ht="12.75" customHeight="1">
      <c r="A3903" s="13" t="s">
        <v>219</v>
      </c>
      <c r="B3903" s="13" t="str">
        <f>IFERROR(__xludf.DUMMYFUNCTION("REGEXREPLACE(A3903, ""\d"", """")"),"     Сибирский федеральный округ")</f>
        <v>     Сибирский федеральный округ</v>
      </c>
      <c r="C3903" s="14" t="str">
        <f t="shared" si="15"/>
        <v>Сибирский федеральный округ</v>
      </c>
      <c r="D3903" s="3">
        <f t="shared" si="16"/>
        <v>2</v>
      </c>
      <c r="E3903" s="15" t="s">
        <v>45</v>
      </c>
      <c r="F3903" s="13" t="str">
        <f>IFERROR(__xludf.DUMMYFUNCTION("REGEXEXTRACT(E3903, ""[А-Яа-я].*"")"),"Самоубийство")</f>
        <v>Самоубийство</v>
      </c>
      <c r="G3903" s="16">
        <f t="shared" si="17"/>
        <v>2</v>
      </c>
      <c r="H3903" s="13" t="s">
        <v>28</v>
      </c>
      <c r="I3903" s="13" t="str">
        <f>IFERROR(__xludf.DUMMYFUNCTION("REGEXREPLACE(H3903, "".*\s"", """")"),"человек")</f>
        <v>человек</v>
      </c>
      <c r="J3903" s="13" t="s">
        <v>29</v>
      </c>
      <c r="K3903" s="17" t="str">
        <f>IFERROR(__xludf.DUMMYFUNCTION("REGEXREPLACE(J3903, ""^[\d\s]+"", """")"),"значение показателя за год")</f>
        <v>значение показателя за год</v>
      </c>
      <c r="L3903" s="16">
        <f t="shared" si="18"/>
        <v>2</v>
      </c>
      <c r="M3903" s="13" t="s">
        <v>30</v>
      </c>
      <c r="N3903" s="13" t="str">
        <f>IFERROR(__xludf.DUMMYFUNCTION("REGEXEXTRACT(M3903, "" (.+)$"")"),"все население")</f>
        <v>все население</v>
      </c>
      <c r="O3903" s="18">
        <v>6467.0</v>
      </c>
      <c r="P3903" s="18">
        <v>5523.0</v>
      </c>
      <c r="Q3903" s="18">
        <v>5340.0</v>
      </c>
      <c r="R3903" s="18">
        <v>4937.0</v>
      </c>
      <c r="S3903" s="18">
        <v>4581.0</v>
      </c>
      <c r="T3903" s="23" t="s">
        <v>37</v>
      </c>
      <c r="U3903" s="23" t="s">
        <v>37</v>
      </c>
      <c r="V3903" s="23" t="s">
        <v>37</v>
      </c>
      <c r="W3903" s="23" t="s">
        <v>37</v>
      </c>
      <c r="X3903" s="23" t="s">
        <v>37</v>
      </c>
      <c r="Y3903" s="23" t="s">
        <v>37</v>
      </c>
      <c r="Z3903" s="19">
        <f t="shared" si="6"/>
        <v>26848</v>
      </c>
      <c r="AA3903" s="19" t="str">
        <f t="shared" si="19"/>
        <v/>
      </c>
      <c r="AB3903" s="19" t="str">
        <f t="shared" si="8"/>
        <v/>
      </c>
      <c r="AC3903" s="19">
        <f t="shared" si="20"/>
        <v>5369.6</v>
      </c>
      <c r="AD3903" s="19">
        <f t="shared" si="21"/>
        <v>4759</v>
      </c>
      <c r="AE3903" s="19" t="str">
        <f t="shared" si="22"/>
        <v>Нет моды</v>
      </c>
      <c r="AF3903" s="19">
        <f t="shared" si="23"/>
        <v>4581</v>
      </c>
      <c r="AG3903" s="19">
        <f t="shared" si="24"/>
        <v>6467</v>
      </c>
      <c r="AH3903" s="20" t="str">
        <f t="shared" si="14"/>
        <v/>
      </c>
      <c r="AI3903" s="24"/>
      <c r="AJ3903" s="24"/>
      <c r="AK3903" s="24"/>
      <c r="AL3903" s="22">
        <f t="shared" si="25"/>
        <v>1</v>
      </c>
    </row>
    <row r="3904" ht="12.75" customHeight="1">
      <c r="A3904" s="13" t="s">
        <v>219</v>
      </c>
      <c r="B3904" s="13" t="str">
        <f>IFERROR(__xludf.DUMMYFUNCTION("REGEXREPLACE(A3904, ""\d"", """")"),"     Сибирский федеральный округ")</f>
        <v>     Сибирский федеральный округ</v>
      </c>
      <c r="C3904" s="14" t="str">
        <f t="shared" si="15"/>
        <v>Сибирский федеральный округ</v>
      </c>
      <c r="D3904" s="3">
        <f t="shared" si="16"/>
        <v>2</v>
      </c>
      <c r="E3904" s="15" t="s">
        <v>45</v>
      </c>
      <c r="F3904" s="13" t="str">
        <f>IFERROR(__xludf.DUMMYFUNCTION("REGEXEXTRACT(E3904, ""[А-Яа-я].*"")"),"Самоубийство")</f>
        <v>Самоубийство</v>
      </c>
      <c r="G3904" s="16">
        <f t="shared" si="17"/>
        <v>2</v>
      </c>
      <c r="H3904" s="13" t="s">
        <v>28</v>
      </c>
      <c r="I3904" s="13" t="str">
        <f>IFERROR(__xludf.DUMMYFUNCTION("REGEXREPLACE(H3904, "".*\s"", """")"),"человек")</f>
        <v>человек</v>
      </c>
      <c r="J3904" s="13" t="s">
        <v>29</v>
      </c>
      <c r="K3904" s="17" t="str">
        <f>IFERROR(__xludf.DUMMYFUNCTION("REGEXREPLACE(J3904, ""^[\d\s]+"", """")"),"значение показателя за год")</f>
        <v>значение показателя за год</v>
      </c>
      <c r="L3904" s="16">
        <f t="shared" si="18"/>
        <v>2</v>
      </c>
      <c r="M3904" s="13" t="s">
        <v>31</v>
      </c>
      <c r="N3904" s="13" t="str">
        <f>IFERROR(__xludf.DUMMYFUNCTION("REGEXEXTRACT(M3904, "" (.+)$"")"),"городское население")</f>
        <v>городское население</v>
      </c>
      <c r="O3904" s="18">
        <v>3579.0</v>
      </c>
      <c r="P3904" s="18">
        <v>3043.0</v>
      </c>
      <c r="Q3904" s="18">
        <v>3010.0</v>
      </c>
      <c r="R3904" s="18">
        <v>2749.0</v>
      </c>
      <c r="S3904" s="18">
        <v>2508.0</v>
      </c>
      <c r="T3904" s="23" t="s">
        <v>37</v>
      </c>
      <c r="U3904" s="23" t="s">
        <v>37</v>
      </c>
      <c r="V3904" s="23" t="s">
        <v>37</v>
      </c>
      <c r="W3904" s="23" t="s">
        <v>37</v>
      </c>
      <c r="X3904" s="23" t="s">
        <v>37</v>
      </c>
      <c r="Y3904" s="23" t="s">
        <v>37</v>
      </c>
      <c r="Z3904" s="19" t="str">
        <f t="shared" si="6"/>
        <v/>
      </c>
      <c r="AA3904" s="19">
        <f t="shared" si="19"/>
        <v>14889</v>
      </c>
      <c r="AB3904" s="19" t="str">
        <f t="shared" si="8"/>
        <v/>
      </c>
      <c r="AC3904" s="19">
        <f t="shared" si="20"/>
        <v>2977.8</v>
      </c>
      <c r="AD3904" s="19">
        <f t="shared" si="21"/>
        <v>4080</v>
      </c>
      <c r="AE3904" s="19" t="str">
        <f t="shared" si="22"/>
        <v>Нет моды</v>
      </c>
      <c r="AF3904" s="19">
        <f t="shared" si="23"/>
        <v>2508</v>
      </c>
      <c r="AG3904" s="19">
        <f t="shared" si="24"/>
        <v>3579</v>
      </c>
      <c r="AH3904" s="20" t="str">
        <f t="shared" si="14"/>
        <v/>
      </c>
      <c r="AI3904" s="24"/>
      <c r="AJ3904" s="24"/>
      <c r="AK3904" s="24"/>
      <c r="AL3904" s="22">
        <f t="shared" si="25"/>
        <v>1</v>
      </c>
    </row>
    <row r="3905" ht="12.75" customHeight="1">
      <c r="A3905" s="13" t="s">
        <v>219</v>
      </c>
      <c r="B3905" s="13" t="str">
        <f>IFERROR(__xludf.DUMMYFUNCTION("REGEXREPLACE(A3905, ""\d"", """")"),"     Сибирский федеральный округ")</f>
        <v>     Сибирский федеральный округ</v>
      </c>
      <c r="C3905" s="14" t="str">
        <f t="shared" si="15"/>
        <v>Сибирский федеральный округ</v>
      </c>
      <c r="D3905" s="3">
        <f t="shared" si="16"/>
        <v>2</v>
      </c>
      <c r="E3905" s="15" t="s">
        <v>45</v>
      </c>
      <c r="F3905" s="13" t="str">
        <f>IFERROR(__xludf.DUMMYFUNCTION("REGEXEXTRACT(E3905, ""[А-Яа-я].*"")"),"Самоубийство")</f>
        <v>Самоубийство</v>
      </c>
      <c r="G3905" s="16">
        <f t="shared" si="17"/>
        <v>2</v>
      </c>
      <c r="H3905" s="13" t="s">
        <v>28</v>
      </c>
      <c r="I3905" s="13" t="str">
        <f>IFERROR(__xludf.DUMMYFUNCTION("REGEXREPLACE(H3905, "".*\s"", """")"),"человек")</f>
        <v>человек</v>
      </c>
      <c r="J3905" s="13" t="s">
        <v>29</v>
      </c>
      <c r="K3905" s="17" t="str">
        <f>IFERROR(__xludf.DUMMYFUNCTION("REGEXREPLACE(J3905, ""^[\d\s]+"", """")"),"значение показателя за год")</f>
        <v>значение показателя за год</v>
      </c>
      <c r="L3905" s="16">
        <f t="shared" si="18"/>
        <v>2</v>
      </c>
      <c r="M3905" s="13" t="s">
        <v>32</v>
      </c>
      <c r="N3905" s="13" t="str">
        <f>IFERROR(__xludf.DUMMYFUNCTION("REGEXEXTRACT(M3905, "" (.+)$"")"),"сельское население")</f>
        <v>сельское население</v>
      </c>
      <c r="O3905" s="18">
        <v>2888.0</v>
      </c>
      <c r="P3905" s="18">
        <v>2480.0</v>
      </c>
      <c r="Q3905" s="18">
        <v>2330.0</v>
      </c>
      <c r="R3905" s="18">
        <v>2188.0</v>
      </c>
      <c r="S3905" s="18">
        <v>2073.0</v>
      </c>
      <c r="T3905" s="23" t="s">
        <v>37</v>
      </c>
      <c r="U3905" s="23" t="s">
        <v>37</v>
      </c>
      <c r="V3905" s="23" t="s">
        <v>37</v>
      </c>
      <c r="W3905" s="23" t="s">
        <v>37</v>
      </c>
      <c r="X3905" s="23" t="s">
        <v>37</v>
      </c>
      <c r="Y3905" s="23" t="s">
        <v>37</v>
      </c>
      <c r="Z3905" s="19" t="str">
        <f t="shared" si="6"/>
        <v/>
      </c>
      <c r="AA3905" s="19" t="str">
        <f t="shared" si="19"/>
        <v/>
      </c>
      <c r="AB3905" s="19">
        <f t="shared" si="8"/>
        <v>11959</v>
      </c>
      <c r="AC3905" s="19">
        <f t="shared" si="20"/>
        <v>2391.8</v>
      </c>
      <c r="AD3905" s="19">
        <f t="shared" si="21"/>
        <v>2628.5</v>
      </c>
      <c r="AE3905" s="19" t="str">
        <f t="shared" si="22"/>
        <v>Нет моды</v>
      </c>
      <c r="AF3905" s="19">
        <f t="shared" si="23"/>
        <v>2073</v>
      </c>
      <c r="AG3905" s="19">
        <f t="shared" si="24"/>
        <v>2888</v>
      </c>
      <c r="AH3905" s="20" t="str">
        <f t="shared" si="14"/>
        <v>Город: 55%; Село: 45%</v>
      </c>
      <c r="AI3905" s="24"/>
      <c r="AJ3905" s="24"/>
      <c r="AK3905" s="24"/>
      <c r="AL3905" s="22">
        <f t="shared" si="25"/>
        <v>1</v>
      </c>
    </row>
    <row r="3906" ht="12.75" customHeight="1">
      <c r="A3906" s="13" t="s">
        <v>219</v>
      </c>
      <c r="B3906" s="13" t="str">
        <f>IFERROR(__xludf.DUMMYFUNCTION("REGEXREPLACE(A3906, ""\d"", """")"),"     Сибирский федеральный округ")</f>
        <v>     Сибирский федеральный округ</v>
      </c>
      <c r="C3906" s="14" t="str">
        <f t="shared" si="15"/>
        <v>Сибирский федеральный округ</v>
      </c>
      <c r="D3906" s="3">
        <f t="shared" si="16"/>
        <v>2</v>
      </c>
      <c r="E3906" s="15" t="s">
        <v>46</v>
      </c>
      <c r="F3906" s="13" t="str">
        <f>IFERROR(__xludf.DUMMYFUNCTION("REGEXEXTRACT(E3906, ""[А-Яа-я].*"")"),"Случ.отравл.алкоголем")</f>
        <v>Случ.отравл.алкоголем</v>
      </c>
      <c r="G3906" s="16">
        <f t="shared" si="17"/>
        <v>2</v>
      </c>
      <c r="H3906" s="13" t="s">
        <v>28</v>
      </c>
      <c r="I3906" s="13" t="str">
        <f>IFERROR(__xludf.DUMMYFUNCTION("REGEXREPLACE(H3906, "".*\s"", """")"),"человек")</f>
        <v>человек</v>
      </c>
      <c r="J3906" s="13" t="s">
        <v>29</v>
      </c>
      <c r="K3906" s="17" t="str">
        <f>IFERROR(__xludf.DUMMYFUNCTION("REGEXREPLACE(J3906, ""^[\d\s]+"", """")"),"значение показателя за год")</f>
        <v>значение показателя за год</v>
      </c>
      <c r="L3906" s="16">
        <f t="shared" si="18"/>
        <v>2</v>
      </c>
      <c r="M3906" s="13" t="s">
        <v>30</v>
      </c>
      <c r="N3906" s="13" t="str">
        <f>IFERROR(__xludf.DUMMYFUNCTION("REGEXEXTRACT(M3906, "" (.+)$"")"),"все население")</f>
        <v>все население</v>
      </c>
      <c r="O3906" s="18">
        <v>3224.0</v>
      </c>
      <c r="P3906" s="18">
        <v>3017.0</v>
      </c>
      <c r="Q3906" s="18">
        <v>2638.0</v>
      </c>
      <c r="R3906" s="18">
        <v>2435.0</v>
      </c>
      <c r="S3906" s="18">
        <v>2183.0</v>
      </c>
      <c r="T3906" s="23" t="s">
        <v>37</v>
      </c>
      <c r="U3906" s="23" t="s">
        <v>37</v>
      </c>
      <c r="V3906" s="23" t="s">
        <v>37</v>
      </c>
      <c r="W3906" s="23" t="s">
        <v>37</v>
      </c>
      <c r="X3906" s="23" t="s">
        <v>37</v>
      </c>
      <c r="Y3906" s="23" t="s">
        <v>37</v>
      </c>
      <c r="Z3906" s="19">
        <f t="shared" si="6"/>
        <v>13497</v>
      </c>
      <c r="AA3906" s="19" t="str">
        <f t="shared" si="19"/>
        <v/>
      </c>
      <c r="AB3906" s="19" t="str">
        <f t="shared" si="8"/>
        <v/>
      </c>
      <c r="AC3906" s="19">
        <f t="shared" si="20"/>
        <v>2699.4</v>
      </c>
      <c r="AD3906" s="19">
        <f t="shared" si="21"/>
        <v>2457.5</v>
      </c>
      <c r="AE3906" s="19" t="str">
        <f t="shared" si="22"/>
        <v>Нет моды</v>
      </c>
      <c r="AF3906" s="19">
        <f t="shared" si="23"/>
        <v>2183</v>
      </c>
      <c r="AG3906" s="19">
        <f t="shared" si="24"/>
        <v>3224</v>
      </c>
      <c r="AH3906" s="20" t="str">
        <f t="shared" si="14"/>
        <v/>
      </c>
      <c r="AI3906" s="24"/>
      <c r="AJ3906" s="24"/>
      <c r="AK3906" s="24"/>
      <c r="AL3906" s="22">
        <f t="shared" si="25"/>
        <v>1</v>
      </c>
    </row>
    <row r="3907" ht="12.75" customHeight="1">
      <c r="A3907" s="13" t="s">
        <v>219</v>
      </c>
      <c r="B3907" s="13" t="str">
        <f>IFERROR(__xludf.DUMMYFUNCTION("REGEXREPLACE(A3907, ""\d"", """")"),"     Сибирский федеральный округ")</f>
        <v>     Сибирский федеральный округ</v>
      </c>
      <c r="C3907" s="14" t="str">
        <f t="shared" si="15"/>
        <v>Сибирский федеральный округ</v>
      </c>
      <c r="D3907" s="3">
        <f t="shared" si="16"/>
        <v>2</v>
      </c>
      <c r="E3907" s="15" t="s">
        <v>46</v>
      </c>
      <c r="F3907" s="13" t="str">
        <f>IFERROR(__xludf.DUMMYFUNCTION("REGEXEXTRACT(E3907, ""[А-Яа-я].*"")"),"Случ.отравл.алкоголем")</f>
        <v>Случ.отравл.алкоголем</v>
      </c>
      <c r="G3907" s="16">
        <f t="shared" si="17"/>
        <v>2</v>
      </c>
      <c r="H3907" s="13" t="s">
        <v>28</v>
      </c>
      <c r="I3907" s="13" t="str">
        <f>IFERROR(__xludf.DUMMYFUNCTION("REGEXREPLACE(H3907, "".*\s"", """")"),"человек")</f>
        <v>человек</v>
      </c>
      <c r="J3907" s="13" t="s">
        <v>29</v>
      </c>
      <c r="K3907" s="17" t="str">
        <f>IFERROR(__xludf.DUMMYFUNCTION("REGEXREPLACE(J3907, ""^[\d\s]+"", """")"),"значение показателя за год")</f>
        <v>значение показателя за год</v>
      </c>
      <c r="L3907" s="16">
        <f t="shared" si="18"/>
        <v>2</v>
      </c>
      <c r="M3907" s="13" t="s">
        <v>31</v>
      </c>
      <c r="N3907" s="13" t="str">
        <f>IFERROR(__xludf.DUMMYFUNCTION("REGEXEXTRACT(M3907, "" (.+)$"")"),"городское население")</f>
        <v>городское население</v>
      </c>
      <c r="O3907" s="18">
        <v>2111.0</v>
      </c>
      <c r="P3907" s="18">
        <v>1929.0</v>
      </c>
      <c r="Q3907" s="18">
        <v>1742.0</v>
      </c>
      <c r="R3907" s="18">
        <v>1560.0</v>
      </c>
      <c r="S3907" s="18">
        <v>1420.0</v>
      </c>
      <c r="T3907" s="23" t="s">
        <v>37</v>
      </c>
      <c r="U3907" s="23" t="s">
        <v>37</v>
      </c>
      <c r="V3907" s="23" t="s">
        <v>37</v>
      </c>
      <c r="W3907" s="23" t="s">
        <v>37</v>
      </c>
      <c r="X3907" s="23" t="s">
        <v>37</v>
      </c>
      <c r="Y3907" s="23" t="s">
        <v>37</v>
      </c>
      <c r="Z3907" s="19" t="str">
        <f t="shared" si="6"/>
        <v/>
      </c>
      <c r="AA3907" s="19">
        <f t="shared" si="19"/>
        <v>8762</v>
      </c>
      <c r="AB3907" s="19" t="str">
        <f t="shared" si="8"/>
        <v/>
      </c>
      <c r="AC3907" s="19">
        <f t="shared" si="20"/>
        <v>1752.4</v>
      </c>
      <c r="AD3907" s="19">
        <f t="shared" si="21"/>
        <v>2147</v>
      </c>
      <c r="AE3907" s="19" t="str">
        <f t="shared" si="22"/>
        <v>Нет моды</v>
      </c>
      <c r="AF3907" s="19">
        <f t="shared" si="23"/>
        <v>1420</v>
      </c>
      <c r="AG3907" s="19">
        <f t="shared" si="24"/>
        <v>2111</v>
      </c>
      <c r="AH3907" s="20" t="str">
        <f t="shared" si="14"/>
        <v/>
      </c>
      <c r="AI3907" s="24"/>
      <c r="AJ3907" s="24"/>
      <c r="AK3907" s="24"/>
      <c r="AL3907" s="22">
        <f t="shared" si="25"/>
        <v>1</v>
      </c>
    </row>
    <row r="3908" ht="12.75" customHeight="1">
      <c r="A3908" s="13" t="s">
        <v>219</v>
      </c>
      <c r="B3908" s="13" t="str">
        <f>IFERROR(__xludf.DUMMYFUNCTION("REGEXREPLACE(A3908, ""\d"", """")"),"     Сибирский федеральный округ")</f>
        <v>     Сибирский федеральный округ</v>
      </c>
      <c r="C3908" s="14" t="str">
        <f t="shared" si="15"/>
        <v>Сибирский федеральный округ</v>
      </c>
      <c r="D3908" s="3">
        <f t="shared" si="16"/>
        <v>2</v>
      </c>
      <c r="E3908" s="15" t="s">
        <v>46</v>
      </c>
      <c r="F3908" s="13" t="str">
        <f>IFERROR(__xludf.DUMMYFUNCTION("REGEXEXTRACT(E3908, ""[А-Яа-я].*"")"),"Случ.отравл.алкоголем")</f>
        <v>Случ.отравл.алкоголем</v>
      </c>
      <c r="G3908" s="16">
        <f t="shared" si="17"/>
        <v>2</v>
      </c>
      <c r="H3908" s="13" t="s">
        <v>28</v>
      </c>
      <c r="I3908" s="13" t="str">
        <f>IFERROR(__xludf.DUMMYFUNCTION("REGEXREPLACE(H3908, "".*\s"", """")"),"человек")</f>
        <v>человек</v>
      </c>
      <c r="J3908" s="13" t="s">
        <v>29</v>
      </c>
      <c r="K3908" s="17" t="str">
        <f>IFERROR(__xludf.DUMMYFUNCTION("REGEXREPLACE(J3908, ""^[\d\s]+"", """")"),"значение показателя за год")</f>
        <v>значение показателя за год</v>
      </c>
      <c r="L3908" s="16">
        <f t="shared" si="18"/>
        <v>2</v>
      </c>
      <c r="M3908" s="13" t="s">
        <v>32</v>
      </c>
      <c r="N3908" s="13" t="str">
        <f>IFERROR(__xludf.DUMMYFUNCTION("REGEXEXTRACT(M3908, "" (.+)$"")"),"сельское население")</f>
        <v>сельское население</v>
      </c>
      <c r="O3908" s="18">
        <v>1113.0</v>
      </c>
      <c r="P3908" s="18">
        <v>1088.0</v>
      </c>
      <c r="Q3908" s="18">
        <v>896.0</v>
      </c>
      <c r="R3908" s="18">
        <v>875.0</v>
      </c>
      <c r="S3908" s="18">
        <v>763.0</v>
      </c>
      <c r="T3908" s="23" t="s">
        <v>37</v>
      </c>
      <c r="U3908" s="23" t="s">
        <v>37</v>
      </c>
      <c r="V3908" s="23" t="s">
        <v>37</v>
      </c>
      <c r="W3908" s="23" t="s">
        <v>37</v>
      </c>
      <c r="X3908" s="23" t="s">
        <v>37</v>
      </c>
      <c r="Y3908" s="23" t="s">
        <v>37</v>
      </c>
      <c r="Z3908" s="19" t="str">
        <f t="shared" si="6"/>
        <v/>
      </c>
      <c r="AA3908" s="19" t="str">
        <f t="shared" si="19"/>
        <v/>
      </c>
      <c r="AB3908" s="19">
        <f t="shared" si="8"/>
        <v>4735</v>
      </c>
      <c r="AC3908" s="19">
        <f t="shared" si="20"/>
        <v>947</v>
      </c>
      <c r="AD3908" s="19">
        <f t="shared" si="21"/>
        <v>1266.5</v>
      </c>
      <c r="AE3908" s="19" t="str">
        <f t="shared" si="22"/>
        <v>Нет моды</v>
      </c>
      <c r="AF3908" s="19">
        <f t="shared" si="23"/>
        <v>763</v>
      </c>
      <c r="AG3908" s="19">
        <f t="shared" si="24"/>
        <v>1113</v>
      </c>
      <c r="AH3908" s="20" t="str">
        <f t="shared" si="14"/>
        <v>Город: 65%; Село: 35%</v>
      </c>
      <c r="AI3908" s="24"/>
      <c r="AJ3908" s="24"/>
      <c r="AK3908" s="24"/>
      <c r="AL3908" s="22">
        <f t="shared" si="25"/>
        <v>1</v>
      </c>
    </row>
    <row r="3909" ht="12.75" customHeight="1">
      <c r="A3909" s="13" t="s">
        <v>219</v>
      </c>
      <c r="B3909" s="13" t="str">
        <f>IFERROR(__xludf.DUMMYFUNCTION("REGEXREPLACE(A3909, ""\d"", """")"),"     Сибирский федеральный округ")</f>
        <v>     Сибирский федеральный округ</v>
      </c>
      <c r="C3909" s="14" t="str">
        <f t="shared" si="15"/>
        <v>Сибирский федеральный округ</v>
      </c>
      <c r="D3909" s="3">
        <f t="shared" si="16"/>
        <v>2</v>
      </c>
      <c r="E3909" s="15" t="s">
        <v>47</v>
      </c>
      <c r="F3909" s="13" t="str">
        <f>IFERROR(__xludf.DUMMYFUNCTION("REGEXEXTRACT(E3909, ""[А-Яа-я].*"")"),"транспортные травмы всех видов")</f>
        <v>транспортные травмы всех видов</v>
      </c>
      <c r="G3909" s="16">
        <f t="shared" si="17"/>
        <v>2</v>
      </c>
      <c r="H3909" s="13" t="s">
        <v>28</v>
      </c>
      <c r="I3909" s="13" t="str">
        <f>IFERROR(__xludf.DUMMYFUNCTION("REGEXREPLACE(H3909, "".*\s"", """")"),"человек")</f>
        <v>человек</v>
      </c>
      <c r="J3909" s="13" t="s">
        <v>29</v>
      </c>
      <c r="K3909" s="17" t="str">
        <f>IFERROR(__xludf.DUMMYFUNCTION("REGEXREPLACE(J3909, ""^[\d\s]+"", """")"),"значение показателя за год")</f>
        <v>значение показателя за год</v>
      </c>
      <c r="L3909" s="16">
        <f t="shared" si="18"/>
        <v>2</v>
      </c>
      <c r="M3909" s="13" t="s">
        <v>30</v>
      </c>
      <c r="N3909" s="13" t="str">
        <f>IFERROR(__xludf.DUMMYFUNCTION("REGEXEXTRACT(M3909, "" (.+)$"")"),"все население")</f>
        <v>все население</v>
      </c>
      <c r="O3909" s="18">
        <v>4152.0</v>
      </c>
      <c r="P3909" s="18">
        <v>3853.0</v>
      </c>
      <c r="Q3909" s="18">
        <v>3469.0</v>
      </c>
      <c r="R3909" s="18">
        <v>2880.0</v>
      </c>
      <c r="S3909" s="23" t="s">
        <v>37</v>
      </c>
      <c r="T3909" s="23" t="s">
        <v>37</v>
      </c>
      <c r="U3909" s="23" t="s">
        <v>37</v>
      </c>
      <c r="V3909" s="23" t="s">
        <v>37</v>
      </c>
      <c r="W3909" s="23" t="s">
        <v>37</v>
      </c>
      <c r="X3909" s="23" t="s">
        <v>37</v>
      </c>
      <c r="Y3909" s="23" t="s">
        <v>37</v>
      </c>
      <c r="Z3909" s="19">
        <f t="shared" si="6"/>
        <v>14354</v>
      </c>
      <c r="AA3909" s="19" t="str">
        <f t="shared" si="19"/>
        <v/>
      </c>
      <c r="AB3909" s="19" t="str">
        <f t="shared" si="8"/>
        <v/>
      </c>
      <c r="AC3909" s="19">
        <f t="shared" si="20"/>
        <v>3588.5</v>
      </c>
      <c r="AD3909" s="19">
        <f t="shared" si="21"/>
        <v>1113</v>
      </c>
      <c r="AE3909" s="19" t="str">
        <f t="shared" si="22"/>
        <v>Нет моды</v>
      </c>
      <c r="AF3909" s="19">
        <f t="shared" si="23"/>
        <v>2880</v>
      </c>
      <c r="AG3909" s="19">
        <f t="shared" si="24"/>
        <v>4152</v>
      </c>
      <c r="AH3909" s="20" t="str">
        <f t="shared" si="14"/>
        <v/>
      </c>
      <c r="AI3909" s="24"/>
      <c r="AJ3909" s="24"/>
      <c r="AK3909" s="24"/>
      <c r="AL3909" s="22">
        <f t="shared" si="25"/>
        <v>1</v>
      </c>
    </row>
    <row r="3910" ht="12.75" customHeight="1">
      <c r="A3910" s="13" t="s">
        <v>219</v>
      </c>
      <c r="B3910" s="13" t="str">
        <f>IFERROR(__xludf.DUMMYFUNCTION("REGEXREPLACE(A3910, ""\d"", """")"),"     Сибирский федеральный округ")</f>
        <v>     Сибирский федеральный округ</v>
      </c>
      <c r="C3910" s="14" t="str">
        <f t="shared" si="15"/>
        <v>Сибирский федеральный округ</v>
      </c>
      <c r="D3910" s="3">
        <f t="shared" si="16"/>
        <v>2</v>
      </c>
      <c r="E3910" s="15" t="s">
        <v>47</v>
      </c>
      <c r="F3910" s="13" t="str">
        <f>IFERROR(__xludf.DUMMYFUNCTION("REGEXEXTRACT(E3910, ""[А-Яа-я].*"")"),"транспортные травмы всех видов")</f>
        <v>транспортные травмы всех видов</v>
      </c>
      <c r="G3910" s="16">
        <f t="shared" si="17"/>
        <v>2</v>
      </c>
      <c r="H3910" s="13" t="s">
        <v>28</v>
      </c>
      <c r="I3910" s="13" t="str">
        <f>IFERROR(__xludf.DUMMYFUNCTION("REGEXREPLACE(H3910, "".*\s"", """")"),"человек")</f>
        <v>человек</v>
      </c>
      <c r="J3910" s="13" t="s">
        <v>29</v>
      </c>
      <c r="K3910" s="17" t="str">
        <f>IFERROR(__xludf.DUMMYFUNCTION("REGEXREPLACE(J3910, ""^[\d\s]+"", """")"),"значение показателя за год")</f>
        <v>значение показателя за год</v>
      </c>
      <c r="L3910" s="16">
        <f t="shared" si="18"/>
        <v>2</v>
      </c>
      <c r="M3910" s="13" t="s">
        <v>31</v>
      </c>
      <c r="N3910" s="13" t="str">
        <f>IFERROR(__xludf.DUMMYFUNCTION("REGEXEXTRACT(M3910, "" (.+)$"")"),"городское население")</f>
        <v>городское население</v>
      </c>
      <c r="O3910" s="18">
        <v>2720.0</v>
      </c>
      <c r="P3910" s="18">
        <v>2453.0</v>
      </c>
      <c r="Q3910" s="18">
        <v>2207.0</v>
      </c>
      <c r="R3910" s="18">
        <v>1813.0</v>
      </c>
      <c r="S3910" s="23" t="s">
        <v>37</v>
      </c>
      <c r="T3910" s="23" t="s">
        <v>37</v>
      </c>
      <c r="U3910" s="23" t="s">
        <v>37</v>
      </c>
      <c r="V3910" s="23" t="s">
        <v>37</v>
      </c>
      <c r="W3910" s="23" t="s">
        <v>37</v>
      </c>
      <c r="X3910" s="23" t="s">
        <v>37</v>
      </c>
      <c r="Y3910" s="23" t="s">
        <v>37</v>
      </c>
      <c r="Z3910" s="19" t="str">
        <f t="shared" si="6"/>
        <v/>
      </c>
      <c r="AA3910" s="19">
        <f t="shared" si="19"/>
        <v>9193</v>
      </c>
      <c r="AB3910" s="19" t="str">
        <f t="shared" si="8"/>
        <v/>
      </c>
      <c r="AC3910" s="19">
        <f t="shared" si="20"/>
        <v>2298.25</v>
      </c>
      <c r="AD3910" s="19">
        <f t="shared" si="21"/>
        <v>2800</v>
      </c>
      <c r="AE3910" s="19" t="str">
        <f t="shared" si="22"/>
        <v>Нет моды</v>
      </c>
      <c r="AF3910" s="19">
        <f t="shared" si="23"/>
        <v>1813</v>
      </c>
      <c r="AG3910" s="19">
        <f t="shared" si="24"/>
        <v>2720</v>
      </c>
      <c r="AH3910" s="20" t="str">
        <f t="shared" si="14"/>
        <v/>
      </c>
      <c r="AI3910" s="24"/>
      <c r="AJ3910" s="24"/>
      <c r="AK3910" s="24"/>
      <c r="AL3910" s="22">
        <f t="shared" si="25"/>
        <v>1</v>
      </c>
    </row>
    <row r="3911" ht="12.75" customHeight="1">
      <c r="A3911" s="13" t="s">
        <v>219</v>
      </c>
      <c r="B3911" s="13" t="str">
        <f>IFERROR(__xludf.DUMMYFUNCTION("REGEXREPLACE(A3911, ""\d"", """")"),"     Сибирский федеральный округ")</f>
        <v>     Сибирский федеральный округ</v>
      </c>
      <c r="C3911" s="14" t="str">
        <f t="shared" si="15"/>
        <v>Сибирский федеральный округ</v>
      </c>
      <c r="D3911" s="3">
        <f t="shared" si="16"/>
        <v>2</v>
      </c>
      <c r="E3911" s="15" t="s">
        <v>47</v>
      </c>
      <c r="F3911" s="13" t="str">
        <f>IFERROR(__xludf.DUMMYFUNCTION("REGEXEXTRACT(E3911, ""[А-Яа-я].*"")"),"транспортные травмы всех видов")</f>
        <v>транспортные травмы всех видов</v>
      </c>
      <c r="G3911" s="16">
        <f t="shared" si="17"/>
        <v>2</v>
      </c>
      <c r="H3911" s="13" t="s">
        <v>28</v>
      </c>
      <c r="I3911" s="13" t="str">
        <f>IFERROR(__xludf.DUMMYFUNCTION("REGEXREPLACE(H3911, "".*\s"", """")"),"человек")</f>
        <v>человек</v>
      </c>
      <c r="J3911" s="13" t="s">
        <v>29</v>
      </c>
      <c r="K3911" s="17" t="str">
        <f>IFERROR(__xludf.DUMMYFUNCTION("REGEXREPLACE(J3911, ""^[\d\s]+"", """")"),"значение показателя за год")</f>
        <v>значение показателя за год</v>
      </c>
      <c r="L3911" s="16">
        <f t="shared" si="18"/>
        <v>2</v>
      </c>
      <c r="M3911" s="13" t="s">
        <v>32</v>
      </c>
      <c r="N3911" s="13" t="str">
        <f>IFERROR(__xludf.DUMMYFUNCTION("REGEXEXTRACT(M3911, "" (.+)$"")"),"сельское население")</f>
        <v>сельское население</v>
      </c>
      <c r="O3911" s="18">
        <v>1432.0</v>
      </c>
      <c r="P3911" s="18">
        <v>1400.0</v>
      </c>
      <c r="Q3911" s="18">
        <v>1262.0</v>
      </c>
      <c r="R3911" s="18">
        <v>1067.0</v>
      </c>
      <c r="S3911" s="23" t="s">
        <v>37</v>
      </c>
      <c r="T3911" s="23" t="s">
        <v>37</v>
      </c>
      <c r="U3911" s="23" t="s">
        <v>37</v>
      </c>
      <c r="V3911" s="23" t="s">
        <v>37</v>
      </c>
      <c r="W3911" s="23" t="s">
        <v>37</v>
      </c>
      <c r="X3911" s="23" t="s">
        <v>37</v>
      </c>
      <c r="Y3911" s="23" t="s">
        <v>37</v>
      </c>
      <c r="Z3911" s="19" t="str">
        <f t="shared" si="6"/>
        <v/>
      </c>
      <c r="AA3911" s="19" t="str">
        <f t="shared" si="19"/>
        <v/>
      </c>
      <c r="AB3911" s="19">
        <f t="shared" si="8"/>
        <v>5161</v>
      </c>
      <c r="AC3911" s="19">
        <f t="shared" si="20"/>
        <v>1290.25</v>
      </c>
      <c r="AD3911" s="19">
        <f t="shared" si="21"/>
        <v>1622.5</v>
      </c>
      <c r="AE3911" s="19" t="str">
        <f t="shared" si="22"/>
        <v>Нет моды</v>
      </c>
      <c r="AF3911" s="19">
        <f t="shared" si="23"/>
        <v>1067</v>
      </c>
      <c r="AG3911" s="19">
        <f t="shared" si="24"/>
        <v>1432</v>
      </c>
      <c r="AH3911" s="20" t="str">
        <f t="shared" si="14"/>
        <v>Город: 64%; Село: 36%</v>
      </c>
      <c r="AI3911" s="24"/>
      <c r="AJ3911" s="24"/>
      <c r="AK3911" s="24"/>
      <c r="AL3911" s="22">
        <f t="shared" si="25"/>
        <v>1</v>
      </c>
    </row>
    <row r="3912" ht="12.75" customHeight="1">
      <c r="A3912" s="13" t="s">
        <v>219</v>
      </c>
      <c r="B3912" s="13" t="str">
        <f>IFERROR(__xludf.DUMMYFUNCTION("REGEXREPLACE(A3912, ""\d"", """")"),"     Сибирский федеральный округ")</f>
        <v>     Сибирский федеральный округ</v>
      </c>
      <c r="C3912" s="14" t="str">
        <f t="shared" si="15"/>
        <v>Сибирский федеральный округ</v>
      </c>
      <c r="D3912" s="3">
        <f t="shared" si="16"/>
        <v>2</v>
      </c>
      <c r="E3912" s="15" t="s">
        <v>48</v>
      </c>
      <c r="F3912" s="13" t="str">
        <f>IFERROR(__xludf.DUMMYFUNCTION("REGEXEXTRACT(E3912, ""[А-Яа-я].*"")"),"Убийство")</f>
        <v>Убийство</v>
      </c>
      <c r="G3912" s="16">
        <f t="shared" si="17"/>
        <v>2</v>
      </c>
      <c r="H3912" s="13" t="s">
        <v>28</v>
      </c>
      <c r="I3912" s="13" t="str">
        <f>IFERROR(__xludf.DUMMYFUNCTION("REGEXREPLACE(H3912, "".*\s"", """")"),"человек")</f>
        <v>человек</v>
      </c>
      <c r="J3912" s="13" t="s">
        <v>29</v>
      </c>
      <c r="K3912" s="17" t="str">
        <f>IFERROR(__xludf.DUMMYFUNCTION("REGEXREPLACE(J3912, ""^[\d\s]+"", """")"),"значение показателя за год")</f>
        <v>значение показателя за год</v>
      </c>
      <c r="L3912" s="16">
        <f t="shared" si="18"/>
        <v>2</v>
      </c>
      <c r="M3912" s="13" t="s">
        <v>30</v>
      </c>
      <c r="N3912" s="13" t="str">
        <f>IFERROR(__xludf.DUMMYFUNCTION("REGEXEXTRACT(M3912, "" (.+)$"")"),"все население")</f>
        <v>все население</v>
      </c>
      <c r="O3912" s="18">
        <v>3331.0</v>
      </c>
      <c r="P3912" s="18">
        <v>2953.0</v>
      </c>
      <c r="Q3912" s="18">
        <v>2726.0</v>
      </c>
      <c r="R3912" s="18">
        <v>2372.0</v>
      </c>
      <c r="S3912" s="18">
        <v>2051.0</v>
      </c>
      <c r="T3912" s="23" t="s">
        <v>37</v>
      </c>
      <c r="U3912" s="23" t="s">
        <v>37</v>
      </c>
      <c r="V3912" s="23" t="s">
        <v>37</v>
      </c>
      <c r="W3912" s="23" t="s">
        <v>37</v>
      </c>
      <c r="X3912" s="23" t="s">
        <v>37</v>
      </c>
      <c r="Y3912" s="23" t="s">
        <v>37</v>
      </c>
      <c r="Z3912" s="19">
        <f t="shared" si="6"/>
        <v>13433</v>
      </c>
      <c r="AA3912" s="19" t="str">
        <f t="shared" si="19"/>
        <v/>
      </c>
      <c r="AB3912" s="19" t="str">
        <f t="shared" si="8"/>
        <v/>
      </c>
      <c r="AC3912" s="19">
        <f t="shared" si="20"/>
        <v>2686.6</v>
      </c>
      <c r="AD3912" s="19">
        <f t="shared" si="21"/>
        <v>2051</v>
      </c>
      <c r="AE3912" s="19" t="str">
        <f t="shared" si="22"/>
        <v>Нет моды</v>
      </c>
      <c r="AF3912" s="19">
        <f t="shared" si="23"/>
        <v>2051</v>
      </c>
      <c r="AG3912" s="19">
        <f t="shared" si="24"/>
        <v>3331</v>
      </c>
      <c r="AH3912" s="20" t="str">
        <f t="shared" si="14"/>
        <v/>
      </c>
      <c r="AI3912" s="24"/>
      <c r="AJ3912" s="24"/>
      <c r="AK3912" s="24"/>
      <c r="AL3912" s="22">
        <f t="shared" si="25"/>
        <v>1</v>
      </c>
    </row>
    <row r="3913" ht="12.75" customHeight="1">
      <c r="A3913" s="13" t="s">
        <v>219</v>
      </c>
      <c r="B3913" s="13" t="str">
        <f>IFERROR(__xludf.DUMMYFUNCTION("REGEXREPLACE(A3913, ""\d"", """")"),"     Сибирский федеральный округ")</f>
        <v>     Сибирский федеральный округ</v>
      </c>
      <c r="C3913" s="14" t="str">
        <f t="shared" si="15"/>
        <v>Сибирский федеральный округ</v>
      </c>
      <c r="D3913" s="3">
        <f t="shared" si="16"/>
        <v>2</v>
      </c>
      <c r="E3913" s="15" t="s">
        <v>48</v>
      </c>
      <c r="F3913" s="13" t="str">
        <f>IFERROR(__xludf.DUMMYFUNCTION("REGEXEXTRACT(E3913, ""[А-Яа-я].*"")"),"Убийство")</f>
        <v>Убийство</v>
      </c>
      <c r="G3913" s="16">
        <f t="shared" si="17"/>
        <v>2</v>
      </c>
      <c r="H3913" s="13" t="s">
        <v>28</v>
      </c>
      <c r="I3913" s="13" t="str">
        <f>IFERROR(__xludf.DUMMYFUNCTION("REGEXREPLACE(H3913, "".*\s"", """")"),"человек")</f>
        <v>человек</v>
      </c>
      <c r="J3913" s="13" t="s">
        <v>29</v>
      </c>
      <c r="K3913" s="17" t="str">
        <f>IFERROR(__xludf.DUMMYFUNCTION("REGEXREPLACE(J3913, ""^[\d\s]+"", """")"),"значение показателя за год")</f>
        <v>значение показателя за год</v>
      </c>
      <c r="L3913" s="16">
        <f t="shared" si="18"/>
        <v>2</v>
      </c>
      <c r="M3913" s="13" t="s">
        <v>31</v>
      </c>
      <c r="N3913" s="13" t="str">
        <f>IFERROR(__xludf.DUMMYFUNCTION("REGEXEXTRACT(M3913, "" (.+)$"")"),"городское население")</f>
        <v>городское население</v>
      </c>
      <c r="O3913" s="18">
        <v>2091.0</v>
      </c>
      <c r="P3913" s="18">
        <v>1892.0</v>
      </c>
      <c r="Q3913" s="18">
        <v>1719.0</v>
      </c>
      <c r="R3913" s="18">
        <v>1482.0</v>
      </c>
      <c r="S3913" s="18">
        <v>1296.0</v>
      </c>
      <c r="T3913" s="23" t="s">
        <v>37</v>
      </c>
      <c r="U3913" s="23" t="s">
        <v>37</v>
      </c>
      <c r="V3913" s="23" t="s">
        <v>37</v>
      </c>
      <c r="W3913" s="23" t="s">
        <v>37</v>
      </c>
      <c r="X3913" s="23" t="s">
        <v>37</v>
      </c>
      <c r="Y3913" s="23" t="s">
        <v>37</v>
      </c>
      <c r="Z3913" s="19" t="str">
        <f t="shared" si="6"/>
        <v/>
      </c>
      <c r="AA3913" s="19">
        <f t="shared" si="19"/>
        <v>8480</v>
      </c>
      <c r="AB3913" s="19" t="str">
        <f t="shared" si="8"/>
        <v/>
      </c>
      <c r="AC3913" s="19">
        <f t="shared" si="20"/>
        <v>1696</v>
      </c>
      <c r="AD3913" s="19">
        <f t="shared" si="21"/>
        <v>2071</v>
      </c>
      <c r="AE3913" s="19" t="str">
        <f t="shared" si="22"/>
        <v>Нет моды</v>
      </c>
      <c r="AF3913" s="19">
        <f t="shared" si="23"/>
        <v>1296</v>
      </c>
      <c r="AG3913" s="19">
        <f t="shared" si="24"/>
        <v>2091</v>
      </c>
      <c r="AH3913" s="20" t="str">
        <f t="shared" si="14"/>
        <v/>
      </c>
      <c r="AI3913" s="24"/>
      <c r="AJ3913" s="24"/>
      <c r="AK3913" s="24"/>
      <c r="AL3913" s="22">
        <f t="shared" si="25"/>
        <v>1</v>
      </c>
    </row>
    <row r="3914" ht="12.75" customHeight="1">
      <c r="A3914" s="13" t="s">
        <v>219</v>
      </c>
      <c r="B3914" s="13" t="str">
        <f>IFERROR(__xludf.DUMMYFUNCTION("REGEXREPLACE(A3914, ""\d"", """")"),"     Сибирский федеральный округ")</f>
        <v>     Сибирский федеральный округ</v>
      </c>
      <c r="C3914" s="14" t="str">
        <f t="shared" si="15"/>
        <v>Сибирский федеральный округ</v>
      </c>
      <c r="D3914" s="3">
        <f t="shared" si="16"/>
        <v>2</v>
      </c>
      <c r="E3914" s="15" t="s">
        <v>48</v>
      </c>
      <c r="F3914" s="13" t="str">
        <f>IFERROR(__xludf.DUMMYFUNCTION("REGEXEXTRACT(E3914, ""[А-Яа-я].*"")"),"Убийство")</f>
        <v>Убийство</v>
      </c>
      <c r="G3914" s="16">
        <f t="shared" si="17"/>
        <v>2</v>
      </c>
      <c r="H3914" s="13" t="s">
        <v>28</v>
      </c>
      <c r="I3914" s="13" t="str">
        <f>IFERROR(__xludf.DUMMYFUNCTION("REGEXREPLACE(H3914, "".*\s"", """")"),"человек")</f>
        <v>человек</v>
      </c>
      <c r="J3914" s="13" t="s">
        <v>29</v>
      </c>
      <c r="K3914" s="17" t="str">
        <f>IFERROR(__xludf.DUMMYFUNCTION("REGEXREPLACE(J3914, ""^[\d\s]+"", """")"),"значение показателя за год")</f>
        <v>значение показателя за год</v>
      </c>
      <c r="L3914" s="16">
        <f t="shared" si="18"/>
        <v>2</v>
      </c>
      <c r="M3914" s="13" t="s">
        <v>32</v>
      </c>
      <c r="N3914" s="13" t="str">
        <f>IFERROR(__xludf.DUMMYFUNCTION("REGEXEXTRACT(M3914, "" (.+)$"")"),"сельское население")</f>
        <v>сельское население</v>
      </c>
      <c r="O3914" s="18">
        <v>1240.0</v>
      </c>
      <c r="P3914" s="18">
        <v>1061.0</v>
      </c>
      <c r="Q3914" s="18">
        <v>1007.0</v>
      </c>
      <c r="R3914" s="18">
        <v>890.0</v>
      </c>
      <c r="S3914" s="18">
        <v>755.0</v>
      </c>
      <c r="T3914" s="23" t="s">
        <v>37</v>
      </c>
      <c r="U3914" s="23" t="s">
        <v>37</v>
      </c>
      <c r="V3914" s="23" t="s">
        <v>37</v>
      </c>
      <c r="W3914" s="23" t="s">
        <v>37</v>
      </c>
      <c r="X3914" s="23" t="s">
        <v>37</v>
      </c>
      <c r="Y3914" s="23" t="s">
        <v>37</v>
      </c>
      <c r="Z3914" s="19" t="str">
        <f t="shared" si="6"/>
        <v/>
      </c>
      <c r="AA3914" s="19" t="str">
        <f t="shared" si="19"/>
        <v/>
      </c>
      <c r="AB3914" s="19">
        <f t="shared" si="8"/>
        <v>4953</v>
      </c>
      <c r="AC3914" s="19">
        <f t="shared" si="20"/>
        <v>990.6</v>
      </c>
      <c r="AD3914" s="19">
        <f t="shared" si="21"/>
        <v>1268</v>
      </c>
      <c r="AE3914" s="19" t="str">
        <f t="shared" si="22"/>
        <v>Нет моды</v>
      </c>
      <c r="AF3914" s="19">
        <f t="shared" si="23"/>
        <v>755</v>
      </c>
      <c r="AG3914" s="19">
        <f t="shared" si="24"/>
        <v>1240</v>
      </c>
      <c r="AH3914" s="20" t="str">
        <f t="shared" si="14"/>
        <v>Город: 63%; Село: 37%</v>
      </c>
      <c r="AI3914" s="24"/>
      <c r="AJ3914" s="24"/>
      <c r="AK3914" s="24"/>
      <c r="AL3914" s="22">
        <f t="shared" si="25"/>
        <v>1</v>
      </c>
    </row>
    <row r="3915" ht="12.75" customHeight="1">
      <c r="A3915" s="13" t="s">
        <v>219</v>
      </c>
      <c r="B3915" s="13" t="str">
        <f>IFERROR(__xludf.DUMMYFUNCTION("REGEXREPLACE(A3915, ""\d"", """")"),"     Сибирский федеральный округ")</f>
        <v>     Сибирский федеральный округ</v>
      </c>
      <c r="C3915" s="14" t="str">
        <f t="shared" si="15"/>
        <v>Сибирский федеральный округ</v>
      </c>
      <c r="D3915" s="3">
        <f t="shared" si="16"/>
        <v>2</v>
      </c>
      <c r="E3915" s="15" t="s">
        <v>49</v>
      </c>
      <c r="F3915" s="13" t="str">
        <f>IFERROR(__xludf.DUMMYFUNCTION("REGEXEXTRACT(E3915, ""[А-Яа-я].*"")"),"Цереброваскулярные болезни")</f>
        <v>Цереброваскулярные болезни</v>
      </c>
      <c r="G3915" s="16">
        <f t="shared" si="17"/>
        <v>2</v>
      </c>
      <c r="H3915" s="13" t="s">
        <v>28</v>
      </c>
      <c r="I3915" s="13" t="str">
        <f>IFERROR(__xludf.DUMMYFUNCTION("REGEXREPLACE(H3915, "".*\s"", """")"),"человек")</f>
        <v>человек</v>
      </c>
      <c r="J3915" s="13" t="s">
        <v>29</v>
      </c>
      <c r="K3915" s="17" t="str">
        <f>IFERROR(__xludf.DUMMYFUNCTION("REGEXREPLACE(J3915, ""^[\d\s]+"", """")"),"значение показателя за год")</f>
        <v>значение показателя за год</v>
      </c>
      <c r="L3915" s="16">
        <f t="shared" si="18"/>
        <v>2</v>
      </c>
      <c r="M3915" s="13" t="s">
        <v>30</v>
      </c>
      <c r="N3915" s="13" t="str">
        <f>IFERROR(__xludf.DUMMYFUNCTION("REGEXEXTRACT(M3915, "" (.+)$"")"),"все население")</f>
        <v>все население</v>
      </c>
      <c r="O3915" s="18">
        <v>37491.0</v>
      </c>
      <c r="P3915" s="18">
        <v>35807.0</v>
      </c>
      <c r="Q3915" s="18">
        <v>33938.0</v>
      </c>
      <c r="R3915" s="18">
        <v>32719.0</v>
      </c>
      <c r="S3915" s="18">
        <v>30917.0</v>
      </c>
      <c r="T3915" s="23" t="s">
        <v>37</v>
      </c>
      <c r="U3915" s="23" t="s">
        <v>37</v>
      </c>
      <c r="V3915" s="23" t="s">
        <v>37</v>
      </c>
      <c r="W3915" s="23" t="s">
        <v>37</v>
      </c>
      <c r="X3915" s="23" t="s">
        <v>37</v>
      </c>
      <c r="Y3915" s="23" t="s">
        <v>37</v>
      </c>
      <c r="Z3915" s="19">
        <f t="shared" si="6"/>
        <v>170872</v>
      </c>
      <c r="AA3915" s="19" t="str">
        <f t="shared" si="19"/>
        <v/>
      </c>
      <c r="AB3915" s="19" t="str">
        <f t="shared" si="8"/>
        <v/>
      </c>
      <c r="AC3915" s="19">
        <f t="shared" si="20"/>
        <v>34174.4</v>
      </c>
      <c r="AD3915" s="19">
        <f t="shared" si="21"/>
        <v>16078.5</v>
      </c>
      <c r="AE3915" s="19" t="str">
        <f t="shared" si="22"/>
        <v>Нет моды</v>
      </c>
      <c r="AF3915" s="19">
        <f t="shared" si="23"/>
        <v>30917</v>
      </c>
      <c r="AG3915" s="19">
        <f t="shared" si="24"/>
        <v>37491</v>
      </c>
      <c r="AH3915" s="20" t="str">
        <f t="shared" si="14"/>
        <v/>
      </c>
      <c r="AI3915" s="24"/>
      <c r="AJ3915" s="24"/>
      <c r="AK3915" s="24"/>
      <c r="AL3915" s="22">
        <f t="shared" si="25"/>
        <v>1</v>
      </c>
    </row>
    <row r="3916" ht="12.75" customHeight="1">
      <c r="A3916" s="13" t="s">
        <v>219</v>
      </c>
      <c r="B3916" s="13" t="str">
        <f>IFERROR(__xludf.DUMMYFUNCTION("REGEXREPLACE(A3916, ""\d"", """")"),"     Сибирский федеральный округ")</f>
        <v>     Сибирский федеральный округ</v>
      </c>
      <c r="C3916" s="14" t="str">
        <f t="shared" si="15"/>
        <v>Сибирский федеральный округ</v>
      </c>
      <c r="D3916" s="3">
        <f t="shared" si="16"/>
        <v>2</v>
      </c>
      <c r="E3916" s="15" t="s">
        <v>49</v>
      </c>
      <c r="F3916" s="13" t="str">
        <f>IFERROR(__xludf.DUMMYFUNCTION("REGEXEXTRACT(E3916, ""[А-Яа-я].*"")"),"Цереброваскулярные болезни")</f>
        <v>Цереброваскулярные болезни</v>
      </c>
      <c r="G3916" s="16">
        <f t="shared" si="17"/>
        <v>2</v>
      </c>
      <c r="H3916" s="13" t="s">
        <v>28</v>
      </c>
      <c r="I3916" s="13" t="str">
        <f>IFERROR(__xludf.DUMMYFUNCTION("REGEXREPLACE(H3916, "".*\s"", """")"),"человек")</f>
        <v>человек</v>
      </c>
      <c r="J3916" s="13" t="s">
        <v>29</v>
      </c>
      <c r="K3916" s="17" t="str">
        <f>IFERROR(__xludf.DUMMYFUNCTION("REGEXREPLACE(J3916, ""^[\d\s]+"", """")"),"значение показателя за год")</f>
        <v>значение показателя за год</v>
      </c>
      <c r="L3916" s="16">
        <f t="shared" si="18"/>
        <v>2</v>
      </c>
      <c r="M3916" s="13" t="s">
        <v>31</v>
      </c>
      <c r="N3916" s="13" t="str">
        <f>IFERROR(__xludf.DUMMYFUNCTION("REGEXEXTRACT(M3916, "" (.+)$"")"),"городское население")</f>
        <v>городское население</v>
      </c>
      <c r="O3916" s="18">
        <v>28609.0</v>
      </c>
      <c r="P3916" s="18">
        <v>26953.0</v>
      </c>
      <c r="Q3916" s="18">
        <v>25337.0</v>
      </c>
      <c r="R3916" s="18">
        <v>24501.0</v>
      </c>
      <c r="S3916" s="18">
        <v>23111.0</v>
      </c>
      <c r="T3916" s="23" t="s">
        <v>37</v>
      </c>
      <c r="U3916" s="23" t="s">
        <v>37</v>
      </c>
      <c r="V3916" s="23" t="s">
        <v>37</v>
      </c>
      <c r="W3916" s="23" t="s">
        <v>37</v>
      </c>
      <c r="X3916" s="23" t="s">
        <v>37</v>
      </c>
      <c r="Y3916" s="23" t="s">
        <v>37</v>
      </c>
      <c r="Z3916" s="19" t="str">
        <f t="shared" si="6"/>
        <v/>
      </c>
      <c r="AA3916" s="19">
        <f t="shared" si="19"/>
        <v>128511</v>
      </c>
      <c r="AB3916" s="19" t="str">
        <f t="shared" si="8"/>
        <v/>
      </c>
      <c r="AC3916" s="19">
        <f t="shared" si="20"/>
        <v>25702.2</v>
      </c>
      <c r="AD3916" s="19">
        <f t="shared" si="21"/>
        <v>29763</v>
      </c>
      <c r="AE3916" s="19" t="str">
        <f t="shared" si="22"/>
        <v>Нет моды</v>
      </c>
      <c r="AF3916" s="19">
        <f t="shared" si="23"/>
        <v>23111</v>
      </c>
      <c r="AG3916" s="19">
        <f t="shared" si="24"/>
        <v>28609</v>
      </c>
      <c r="AH3916" s="20" t="str">
        <f t="shared" si="14"/>
        <v/>
      </c>
      <c r="AI3916" s="24"/>
      <c r="AJ3916" s="24"/>
      <c r="AK3916" s="24"/>
      <c r="AL3916" s="22">
        <f t="shared" si="25"/>
        <v>1</v>
      </c>
    </row>
    <row r="3917" ht="12.75" customHeight="1">
      <c r="A3917" s="13" t="s">
        <v>219</v>
      </c>
      <c r="B3917" s="13" t="str">
        <f>IFERROR(__xludf.DUMMYFUNCTION("REGEXREPLACE(A3917, ""\d"", """")"),"     Сибирский федеральный округ")</f>
        <v>     Сибирский федеральный округ</v>
      </c>
      <c r="C3917" s="14" t="str">
        <f t="shared" si="15"/>
        <v>Сибирский федеральный округ</v>
      </c>
      <c r="D3917" s="3">
        <f t="shared" si="16"/>
        <v>2</v>
      </c>
      <c r="E3917" s="15" t="s">
        <v>49</v>
      </c>
      <c r="F3917" s="13" t="str">
        <f>IFERROR(__xludf.DUMMYFUNCTION("REGEXEXTRACT(E3917, ""[А-Яа-я].*"")"),"Цереброваскулярные болезни")</f>
        <v>Цереброваскулярные болезни</v>
      </c>
      <c r="G3917" s="16">
        <f t="shared" si="17"/>
        <v>2</v>
      </c>
      <c r="H3917" s="13" t="s">
        <v>28</v>
      </c>
      <c r="I3917" s="13" t="str">
        <f>IFERROR(__xludf.DUMMYFUNCTION("REGEXREPLACE(H3917, "".*\s"", """")"),"человек")</f>
        <v>человек</v>
      </c>
      <c r="J3917" s="13" t="s">
        <v>29</v>
      </c>
      <c r="K3917" s="17" t="str">
        <f>IFERROR(__xludf.DUMMYFUNCTION("REGEXREPLACE(J3917, ""^[\d\s]+"", """")"),"значение показателя за год")</f>
        <v>значение показателя за год</v>
      </c>
      <c r="L3917" s="16">
        <f t="shared" si="18"/>
        <v>2</v>
      </c>
      <c r="M3917" s="13" t="s">
        <v>32</v>
      </c>
      <c r="N3917" s="13" t="str">
        <f>IFERROR(__xludf.DUMMYFUNCTION("REGEXEXTRACT(M3917, "" (.+)$"")"),"сельское население")</f>
        <v>сельское население</v>
      </c>
      <c r="O3917" s="18">
        <v>8882.0</v>
      </c>
      <c r="P3917" s="18">
        <v>8854.0</v>
      </c>
      <c r="Q3917" s="18">
        <v>8601.0</v>
      </c>
      <c r="R3917" s="18">
        <v>8218.0</v>
      </c>
      <c r="S3917" s="18">
        <v>7806.0</v>
      </c>
      <c r="T3917" s="23" t="s">
        <v>37</v>
      </c>
      <c r="U3917" s="23" t="s">
        <v>37</v>
      </c>
      <c r="V3917" s="23" t="s">
        <v>37</v>
      </c>
      <c r="W3917" s="23" t="s">
        <v>37</v>
      </c>
      <c r="X3917" s="23" t="s">
        <v>37</v>
      </c>
      <c r="Y3917" s="23" t="s">
        <v>37</v>
      </c>
      <c r="Z3917" s="19" t="str">
        <f t="shared" si="6"/>
        <v/>
      </c>
      <c r="AA3917" s="19" t="str">
        <f t="shared" si="19"/>
        <v/>
      </c>
      <c r="AB3917" s="19">
        <f t="shared" si="8"/>
        <v>42361</v>
      </c>
      <c r="AC3917" s="19">
        <f t="shared" si="20"/>
        <v>8472.2</v>
      </c>
      <c r="AD3917" s="19">
        <f t="shared" si="21"/>
        <v>15996.5</v>
      </c>
      <c r="AE3917" s="19" t="str">
        <f t="shared" si="22"/>
        <v>Нет моды</v>
      </c>
      <c r="AF3917" s="19">
        <f t="shared" si="23"/>
        <v>7806</v>
      </c>
      <c r="AG3917" s="19">
        <f t="shared" si="24"/>
        <v>8882</v>
      </c>
      <c r="AH3917" s="20" t="str">
        <f t="shared" si="14"/>
        <v>Город: 75%; Село: 25%</v>
      </c>
      <c r="AI3917" s="24"/>
      <c r="AJ3917" s="24"/>
      <c r="AK3917" s="24"/>
      <c r="AL3917" s="22">
        <f t="shared" si="25"/>
        <v>1</v>
      </c>
    </row>
    <row r="3918" ht="12.75" customHeight="1">
      <c r="A3918" s="17" t="s">
        <v>220</v>
      </c>
      <c r="B3918" s="13" t="str">
        <f>IFERROR(__xludf.DUMMYFUNCTION("REGEXREPLACE(A3918, ""\d"", """")"),"     Сибирский федеральный округ")</f>
        <v>     Сибирский федеральный округ</v>
      </c>
      <c r="C3918" s="14" t="str">
        <f t="shared" si="15"/>
        <v>Сибирский федеральный округ</v>
      </c>
      <c r="D3918" s="3">
        <f t="shared" si="16"/>
        <v>2</v>
      </c>
      <c r="E3918" s="15" t="s">
        <v>27</v>
      </c>
      <c r="F3918" s="13" t="str">
        <f>IFERROR(__xludf.DUMMYFUNCTION("REGEXEXTRACT(E3918, ""[А-Яа-я].*"")"),"Болезни органов дыхания")</f>
        <v>Болезни органов дыхания</v>
      </c>
      <c r="G3918" s="16">
        <f t="shared" si="17"/>
        <v>2</v>
      </c>
      <c r="H3918" s="13" t="s">
        <v>28</v>
      </c>
      <c r="I3918" s="13" t="str">
        <f>IFERROR(__xludf.DUMMYFUNCTION("REGEXREPLACE(H3918, "".*\s"", """")"),"человек")</f>
        <v>человек</v>
      </c>
      <c r="J3918" s="13" t="s">
        <v>29</v>
      </c>
      <c r="K3918" s="17" t="str">
        <f>IFERROR(__xludf.DUMMYFUNCTION("REGEXREPLACE(J3918, ""^[\d\s]+"", """")"),"значение показателя за год")</f>
        <v>значение показателя за год</v>
      </c>
      <c r="L3918" s="16">
        <f t="shared" si="18"/>
        <v>2</v>
      </c>
      <c r="M3918" s="13" t="s">
        <v>30</v>
      </c>
      <c r="N3918" s="13" t="str">
        <f>IFERROR(__xludf.DUMMYFUNCTION("REGEXEXTRACT(M3918, "" (.+)$"")"),"все население")</f>
        <v>все население</v>
      </c>
      <c r="O3918" s="23" t="s">
        <v>37</v>
      </c>
      <c r="P3918" s="23" t="s">
        <v>37</v>
      </c>
      <c r="Q3918" s="23" t="s">
        <v>37</v>
      </c>
      <c r="R3918" s="23" t="s">
        <v>37</v>
      </c>
      <c r="S3918" s="23" t="s">
        <v>37</v>
      </c>
      <c r="T3918" s="18">
        <v>9530.0</v>
      </c>
      <c r="U3918" s="18">
        <v>9384.0</v>
      </c>
      <c r="V3918" s="18">
        <v>13977.0</v>
      </c>
      <c r="W3918" s="18">
        <v>15778.0</v>
      </c>
      <c r="X3918" s="18">
        <v>12086.0</v>
      </c>
      <c r="Y3918" s="18">
        <v>11343.0</v>
      </c>
      <c r="Z3918" s="19">
        <f t="shared" si="6"/>
        <v>72098</v>
      </c>
      <c r="AA3918" s="19" t="str">
        <f t="shared" si="19"/>
        <v/>
      </c>
      <c r="AB3918" s="19" t="str">
        <f t="shared" si="8"/>
        <v/>
      </c>
      <c r="AC3918" s="19">
        <f t="shared" si="20"/>
        <v>12016.33333</v>
      </c>
      <c r="AD3918" s="19">
        <f t="shared" si="21"/>
        <v>9384</v>
      </c>
      <c r="AE3918" s="19" t="str">
        <f t="shared" si="22"/>
        <v>Нет моды</v>
      </c>
      <c r="AF3918" s="19">
        <f t="shared" si="23"/>
        <v>9384</v>
      </c>
      <c r="AG3918" s="19">
        <f t="shared" si="24"/>
        <v>15778</v>
      </c>
      <c r="AH3918" s="20" t="str">
        <f t="shared" si="14"/>
        <v/>
      </c>
      <c r="AI3918" s="21"/>
      <c r="AJ3918" s="21"/>
      <c r="AK3918" s="21"/>
      <c r="AL3918" s="22">
        <f t="shared" si="25"/>
        <v>2</v>
      </c>
    </row>
    <row r="3919" ht="12.75" customHeight="1">
      <c r="A3919" s="17" t="s">
        <v>221</v>
      </c>
      <c r="B3919" s="13" t="str">
        <f>IFERROR(__xludf.DUMMYFUNCTION("REGEXREPLACE(A3919, ""\d"", """")"),"     Сибирский федеральный округ")</f>
        <v>     Сибирский федеральный округ</v>
      </c>
      <c r="C3919" s="14" t="str">
        <f t="shared" si="15"/>
        <v>Сибирский федеральный округ</v>
      </c>
      <c r="D3919" s="3">
        <f t="shared" si="16"/>
        <v>2</v>
      </c>
      <c r="E3919" s="15" t="s">
        <v>27</v>
      </c>
      <c r="F3919" s="13" t="str">
        <f>IFERROR(__xludf.DUMMYFUNCTION("REGEXEXTRACT(E3919, ""[А-Яа-я].*"")"),"Болезни органов дыхания")</f>
        <v>Болезни органов дыхания</v>
      </c>
      <c r="G3919" s="16">
        <f t="shared" si="17"/>
        <v>2</v>
      </c>
      <c r="H3919" s="13" t="s">
        <v>28</v>
      </c>
      <c r="I3919" s="13" t="str">
        <f>IFERROR(__xludf.DUMMYFUNCTION("REGEXREPLACE(H3919, "".*\s"", """")"),"человек")</f>
        <v>человек</v>
      </c>
      <c r="J3919" s="13" t="s">
        <v>29</v>
      </c>
      <c r="K3919" s="17" t="str">
        <f>IFERROR(__xludf.DUMMYFUNCTION("REGEXREPLACE(J3919, ""^[\d\s]+"", """")"),"значение показателя за год")</f>
        <v>значение показателя за год</v>
      </c>
      <c r="L3919" s="16">
        <f t="shared" si="18"/>
        <v>2</v>
      </c>
      <c r="M3919" s="13" t="s">
        <v>31</v>
      </c>
      <c r="N3919" s="13" t="str">
        <f>IFERROR(__xludf.DUMMYFUNCTION("REGEXEXTRACT(M3919, "" (.+)$"")"),"городское население")</f>
        <v>городское население</v>
      </c>
      <c r="O3919" s="23" t="s">
        <v>37</v>
      </c>
      <c r="P3919" s="23" t="s">
        <v>37</v>
      </c>
      <c r="Q3919" s="23" t="s">
        <v>37</v>
      </c>
      <c r="R3919" s="23" t="s">
        <v>37</v>
      </c>
      <c r="S3919" s="23" t="s">
        <v>37</v>
      </c>
      <c r="T3919" s="18">
        <v>6452.0</v>
      </c>
      <c r="U3919" s="18">
        <v>6285.0</v>
      </c>
      <c r="V3919" s="18">
        <v>9777.0</v>
      </c>
      <c r="W3919" s="18">
        <v>10893.0</v>
      </c>
      <c r="X3919" s="18">
        <v>8398.0</v>
      </c>
      <c r="Y3919" s="18">
        <v>7678.0</v>
      </c>
      <c r="Z3919" s="19" t="str">
        <f t="shared" si="6"/>
        <v/>
      </c>
      <c r="AA3919" s="19">
        <f t="shared" si="19"/>
        <v>49483</v>
      </c>
      <c r="AB3919" s="19" t="str">
        <f t="shared" si="8"/>
        <v/>
      </c>
      <c r="AC3919" s="19">
        <f t="shared" si="20"/>
        <v>8247.166667</v>
      </c>
      <c r="AD3919" s="19">
        <f t="shared" si="21"/>
        <v>9653.5</v>
      </c>
      <c r="AE3919" s="19" t="str">
        <f t="shared" si="22"/>
        <v>Нет моды</v>
      </c>
      <c r="AF3919" s="19">
        <f t="shared" si="23"/>
        <v>6285</v>
      </c>
      <c r="AG3919" s="19">
        <f t="shared" si="24"/>
        <v>10893</v>
      </c>
      <c r="AH3919" s="20" t="str">
        <f t="shared" si="14"/>
        <v/>
      </c>
      <c r="AI3919" s="21"/>
      <c r="AJ3919" s="21"/>
      <c r="AK3919" s="21"/>
      <c r="AL3919" s="22">
        <f t="shared" si="25"/>
        <v>2</v>
      </c>
    </row>
    <row r="3920" ht="12.75" customHeight="1">
      <c r="A3920" s="17" t="s">
        <v>222</v>
      </c>
      <c r="B3920" s="13" t="str">
        <f>IFERROR(__xludf.DUMMYFUNCTION("REGEXREPLACE(A3920, ""\d"", """")"),"     Сибирский федеральный округ")</f>
        <v>     Сибирский федеральный округ</v>
      </c>
      <c r="C3920" s="14" t="str">
        <f t="shared" si="15"/>
        <v>Сибирский федеральный округ</v>
      </c>
      <c r="D3920" s="3">
        <f t="shared" si="16"/>
        <v>2</v>
      </c>
      <c r="E3920" s="15" t="s">
        <v>27</v>
      </c>
      <c r="F3920" s="13" t="str">
        <f>IFERROR(__xludf.DUMMYFUNCTION("REGEXEXTRACT(E3920, ""[А-Яа-я].*"")"),"Болезни органов дыхания")</f>
        <v>Болезни органов дыхания</v>
      </c>
      <c r="G3920" s="16">
        <f t="shared" si="17"/>
        <v>2</v>
      </c>
      <c r="H3920" s="13" t="s">
        <v>28</v>
      </c>
      <c r="I3920" s="13" t="str">
        <f>IFERROR(__xludf.DUMMYFUNCTION("REGEXREPLACE(H3920, "".*\s"", """")"),"человек")</f>
        <v>человек</v>
      </c>
      <c r="J3920" s="13" t="s">
        <v>29</v>
      </c>
      <c r="K3920" s="17" t="str">
        <f>IFERROR(__xludf.DUMMYFUNCTION("REGEXREPLACE(J3920, ""^[\d\s]+"", """")"),"значение показателя за год")</f>
        <v>значение показателя за год</v>
      </c>
      <c r="L3920" s="16">
        <f t="shared" si="18"/>
        <v>2</v>
      </c>
      <c r="M3920" s="13" t="s">
        <v>32</v>
      </c>
      <c r="N3920" s="13" t="str">
        <f>IFERROR(__xludf.DUMMYFUNCTION("REGEXEXTRACT(M3920, "" (.+)$"")"),"сельское население")</f>
        <v>сельское население</v>
      </c>
      <c r="O3920" s="23" t="s">
        <v>37</v>
      </c>
      <c r="P3920" s="23" t="s">
        <v>37</v>
      </c>
      <c r="Q3920" s="23" t="s">
        <v>37</v>
      </c>
      <c r="R3920" s="23" t="s">
        <v>37</v>
      </c>
      <c r="S3920" s="23" t="s">
        <v>37</v>
      </c>
      <c r="T3920" s="18">
        <v>3078.0</v>
      </c>
      <c r="U3920" s="18">
        <v>3099.0</v>
      </c>
      <c r="V3920" s="18">
        <v>4200.0</v>
      </c>
      <c r="W3920" s="18">
        <v>4885.0</v>
      </c>
      <c r="X3920" s="18">
        <v>3688.0</v>
      </c>
      <c r="Y3920" s="18">
        <v>3665.0</v>
      </c>
      <c r="Z3920" s="19" t="str">
        <f t="shared" si="6"/>
        <v/>
      </c>
      <c r="AA3920" s="19" t="str">
        <f t="shared" si="19"/>
        <v/>
      </c>
      <c r="AB3920" s="19">
        <f t="shared" si="8"/>
        <v>22615</v>
      </c>
      <c r="AC3920" s="19">
        <f t="shared" si="20"/>
        <v>3769.166667</v>
      </c>
      <c r="AD3920" s="19">
        <f t="shared" si="21"/>
        <v>5585</v>
      </c>
      <c r="AE3920" s="19" t="str">
        <f t="shared" si="22"/>
        <v>Нет моды</v>
      </c>
      <c r="AF3920" s="19">
        <f t="shared" si="23"/>
        <v>3078</v>
      </c>
      <c r="AG3920" s="19">
        <f t="shared" si="24"/>
        <v>4885</v>
      </c>
      <c r="AH3920" s="20" t="str">
        <f t="shared" si="14"/>
        <v>Город: 69%; Село: 31%</v>
      </c>
      <c r="AI3920" s="21"/>
      <c r="AJ3920" s="21"/>
      <c r="AK3920" s="21"/>
      <c r="AL3920" s="22">
        <f t="shared" si="25"/>
        <v>2</v>
      </c>
    </row>
    <row r="3921" ht="12.75" customHeight="1">
      <c r="A3921" s="17" t="s">
        <v>223</v>
      </c>
      <c r="B3921" s="13" t="str">
        <f>IFERROR(__xludf.DUMMYFUNCTION("REGEXREPLACE(A3921, ""\d"", """")"),"     Сибирский федеральный округ")</f>
        <v>     Сибирский федеральный округ</v>
      </c>
      <c r="C3921" s="14" t="str">
        <f t="shared" si="15"/>
        <v>Сибирский федеральный округ</v>
      </c>
      <c r="D3921" s="3">
        <f t="shared" si="16"/>
        <v>2</v>
      </c>
      <c r="E3921" s="15" t="s">
        <v>33</v>
      </c>
      <c r="F3921" s="13" t="str">
        <f>IFERROR(__xludf.DUMMYFUNCTION("REGEXEXTRACT(E3921, ""[А-Яа-я].*"")"),"Болезни органов пищеварения")</f>
        <v>Болезни органов пищеварения</v>
      </c>
      <c r="G3921" s="16">
        <f t="shared" si="17"/>
        <v>2</v>
      </c>
      <c r="H3921" s="13" t="s">
        <v>28</v>
      </c>
      <c r="I3921" s="13" t="str">
        <f>IFERROR(__xludf.DUMMYFUNCTION("REGEXREPLACE(H3921, "".*\s"", """")"),"человек")</f>
        <v>человек</v>
      </c>
      <c r="J3921" s="13" t="s">
        <v>29</v>
      </c>
      <c r="K3921" s="17" t="str">
        <f>IFERROR(__xludf.DUMMYFUNCTION("REGEXREPLACE(J3921, ""^[\d\s]+"", """")"),"значение показателя за год")</f>
        <v>значение показателя за год</v>
      </c>
      <c r="L3921" s="16">
        <f t="shared" si="18"/>
        <v>2</v>
      </c>
      <c r="M3921" s="13" t="s">
        <v>30</v>
      </c>
      <c r="N3921" s="13" t="str">
        <f>IFERROR(__xludf.DUMMYFUNCTION("REGEXEXTRACT(M3921, "" (.+)$"")"),"все население")</f>
        <v>все население</v>
      </c>
      <c r="O3921" s="23" t="s">
        <v>37</v>
      </c>
      <c r="P3921" s="23" t="s">
        <v>37</v>
      </c>
      <c r="Q3921" s="23" t="s">
        <v>37</v>
      </c>
      <c r="R3921" s="23" t="s">
        <v>37</v>
      </c>
      <c r="S3921" s="23" t="s">
        <v>37</v>
      </c>
      <c r="T3921" s="18">
        <v>11735.0</v>
      </c>
      <c r="U3921" s="18">
        <v>11701.0</v>
      </c>
      <c r="V3921" s="18">
        <v>13263.0</v>
      </c>
      <c r="W3921" s="18">
        <v>13479.0</v>
      </c>
      <c r="X3921" s="18">
        <v>12942.0</v>
      </c>
      <c r="Y3921" s="18">
        <v>13037.0</v>
      </c>
      <c r="Z3921" s="19">
        <f t="shared" si="6"/>
        <v>76157</v>
      </c>
      <c r="AA3921" s="19" t="str">
        <f t="shared" si="19"/>
        <v/>
      </c>
      <c r="AB3921" s="19" t="str">
        <f t="shared" si="8"/>
        <v/>
      </c>
      <c r="AC3921" s="19">
        <f t="shared" si="20"/>
        <v>12692.83333</v>
      </c>
      <c r="AD3921" s="19">
        <f t="shared" si="21"/>
        <v>8293</v>
      </c>
      <c r="AE3921" s="19" t="str">
        <f t="shared" si="22"/>
        <v>Нет моды</v>
      </c>
      <c r="AF3921" s="19">
        <f t="shared" si="23"/>
        <v>11701</v>
      </c>
      <c r="AG3921" s="19">
        <f t="shared" si="24"/>
        <v>13479</v>
      </c>
      <c r="AH3921" s="20" t="str">
        <f t="shared" si="14"/>
        <v/>
      </c>
      <c r="AI3921" s="21"/>
      <c r="AJ3921" s="21"/>
      <c r="AK3921" s="21"/>
      <c r="AL3921" s="22">
        <f t="shared" si="25"/>
        <v>2</v>
      </c>
    </row>
    <row r="3922" ht="12.75" customHeight="1">
      <c r="A3922" s="17" t="s">
        <v>224</v>
      </c>
      <c r="B3922" s="13" t="str">
        <f>IFERROR(__xludf.DUMMYFUNCTION("REGEXREPLACE(A3922, ""\d"", """")"),"     Сибирский федеральный округ")</f>
        <v>     Сибирский федеральный округ</v>
      </c>
      <c r="C3922" s="14" t="str">
        <f t="shared" si="15"/>
        <v>Сибирский федеральный округ</v>
      </c>
      <c r="D3922" s="3">
        <f t="shared" si="16"/>
        <v>2</v>
      </c>
      <c r="E3922" s="15" t="s">
        <v>33</v>
      </c>
      <c r="F3922" s="13" t="str">
        <f>IFERROR(__xludf.DUMMYFUNCTION("REGEXEXTRACT(E3922, ""[А-Яа-я].*"")"),"Болезни органов пищеварения")</f>
        <v>Болезни органов пищеварения</v>
      </c>
      <c r="G3922" s="16">
        <f t="shared" si="17"/>
        <v>2</v>
      </c>
      <c r="H3922" s="13" t="s">
        <v>28</v>
      </c>
      <c r="I3922" s="13" t="str">
        <f>IFERROR(__xludf.DUMMYFUNCTION("REGEXREPLACE(H3922, "".*\s"", """")"),"человек")</f>
        <v>человек</v>
      </c>
      <c r="J3922" s="13" t="s">
        <v>29</v>
      </c>
      <c r="K3922" s="17" t="str">
        <f>IFERROR(__xludf.DUMMYFUNCTION("REGEXREPLACE(J3922, ""^[\d\s]+"", """")"),"значение показателя за год")</f>
        <v>значение показателя за год</v>
      </c>
      <c r="L3922" s="16">
        <f t="shared" si="18"/>
        <v>2</v>
      </c>
      <c r="M3922" s="13" t="s">
        <v>31</v>
      </c>
      <c r="N3922" s="13" t="str">
        <f>IFERROR(__xludf.DUMMYFUNCTION("REGEXEXTRACT(M3922, "" (.+)$"")"),"городское население")</f>
        <v>городское население</v>
      </c>
      <c r="O3922" s="23" t="s">
        <v>37</v>
      </c>
      <c r="P3922" s="23" t="s">
        <v>37</v>
      </c>
      <c r="Q3922" s="23" t="s">
        <v>37</v>
      </c>
      <c r="R3922" s="23" t="s">
        <v>37</v>
      </c>
      <c r="S3922" s="23" t="s">
        <v>37</v>
      </c>
      <c r="T3922" s="18">
        <v>8626.0</v>
      </c>
      <c r="U3922" s="18">
        <v>8490.0</v>
      </c>
      <c r="V3922" s="18">
        <v>9697.0</v>
      </c>
      <c r="W3922" s="18">
        <v>9791.0</v>
      </c>
      <c r="X3922" s="18">
        <v>9448.0</v>
      </c>
      <c r="Y3922" s="18">
        <v>9476.0</v>
      </c>
      <c r="Z3922" s="19" t="str">
        <f t="shared" si="6"/>
        <v/>
      </c>
      <c r="AA3922" s="19">
        <f t="shared" si="19"/>
        <v>55528</v>
      </c>
      <c r="AB3922" s="19" t="str">
        <f t="shared" si="8"/>
        <v/>
      </c>
      <c r="AC3922" s="19">
        <f t="shared" si="20"/>
        <v>9254.666667</v>
      </c>
      <c r="AD3922" s="19">
        <f t="shared" si="21"/>
        <v>10746</v>
      </c>
      <c r="AE3922" s="19" t="str">
        <f t="shared" si="22"/>
        <v>Нет моды</v>
      </c>
      <c r="AF3922" s="19">
        <f t="shared" si="23"/>
        <v>8490</v>
      </c>
      <c r="AG3922" s="19">
        <f t="shared" si="24"/>
        <v>9791</v>
      </c>
      <c r="AH3922" s="20" t="str">
        <f t="shared" si="14"/>
        <v/>
      </c>
      <c r="AI3922" s="21"/>
      <c r="AJ3922" s="21"/>
      <c r="AK3922" s="21"/>
      <c r="AL3922" s="22">
        <f t="shared" si="25"/>
        <v>2</v>
      </c>
    </row>
    <row r="3923" ht="12.75" customHeight="1">
      <c r="A3923" s="17" t="s">
        <v>225</v>
      </c>
      <c r="B3923" s="13" t="str">
        <f>IFERROR(__xludf.DUMMYFUNCTION("REGEXREPLACE(A3923, ""\d"", """")"),"     Сибирский федеральный округ")</f>
        <v>     Сибирский федеральный округ</v>
      </c>
      <c r="C3923" s="14" t="str">
        <f t="shared" si="15"/>
        <v>Сибирский федеральный округ</v>
      </c>
      <c r="D3923" s="3">
        <f t="shared" si="16"/>
        <v>2</v>
      </c>
      <c r="E3923" s="15" t="s">
        <v>33</v>
      </c>
      <c r="F3923" s="13" t="str">
        <f>IFERROR(__xludf.DUMMYFUNCTION("REGEXEXTRACT(E3923, ""[А-Яа-я].*"")"),"Болезни органов пищеварения")</f>
        <v>Болезни органов пищеварения</v>
      </c>
      <c r="G3923" s="16">
        <f t="shared" si="17"/>
        <v>2</v>
      </c>
      <c r="H3923" s="13" t="s">
        <v>28</v>
      </c>
      <c r="I3923" s="13" t="str">
        <f>IFERROR(__xludf.DUMMYFUNCTION("REGEXREPLACE(H3923, "".*\s"", """")"),"человек")</f>
        <v>человек</v>
      </c>
      <c r="J3923" s="13" t="s">
        <v>29</v>
      </c>
      <c r="K3923" s="17" t="str">
        <f>IFERROR(__xludf.DUMMYFUNCTION("REGEXREPLACE(J3923, ""^[\d\s]+"", """")"),"значение показателя за год")</f>
        <v>значение показателя за год</v>
      </c>
      <c r="L3923" s="16">
        <f t="shared" si="18"/>
        <v>2</v>
      </c>
      <c r="M3923" s="13" t="s">
        <v>32</v>
      </c>
      <c r="N3923" s="13" t="str">
        <f>IFERROR(__xludf.DUMMYFUNCTION("REGEXEXTRACT(M3923, "" (.+)$"")"),"сельское население")</f>
        <v>сельское население</v>
      </c>
      <c r="O3923" s="23" t="s">
        <v>37</v>
      </c>
      <c r="P3923" s="23" t="s">
        <v>37</v>
      </c>
      <c r="Q3923" s="23" t="s">
        <v>37</v>
      </c>
      <c r="R3923" s="23" t="s">
        <v>37</v>
      </c>
      <c r="S3923" s="23" t="s">
        <v>37</v>
      </c>
      <c r="T3923" s="18">
        <v>3109.0</v>
      </c>
      <c r="U3923" s="18">
        <v>3211.0</v>
      </c>
      <c r="V3923" s="18">
        <v>3566.0</v>
      </c>
      <c r="W3923" s="18">
        <v>3688.0</v>
      </c>
      <c r="X3923" s="18">
        <v>3494.0</v>
      </c>
      <c r="Y3923" s="18">
        <v>3561.0</v>
      </c>
      <c r="Z3923" s="19" t="str">
        <f t="shared" si="6"/>
        <v/>
      </c>
      <c r="AA3923" s="19" t="str">
        <f t="shared" si="19"/>
        <v/>
      </c>
      <c r="AB3923" s="19">
        <f t="shared" si="8"/>
        <v>20629</v>
      </c>
      <c r="AC3923" s="19">
        <f t="shared" si="20"/>
        <v>3438.166667</v>
      </c>
      <c r="AD3923" s="19">
        <f t="shared" si="21"/>
        <v>6089</v>
      </c>
      <c r="AE3923" s="19" t="str">
        <f t="shared" si="22"/>
        <v>Нет моды</v>
      </c>
      <c r="AF3923" s="19">
        <f t="shared" si="23"/>
        <v>3109</v>
      </c>
      <c r="AG3923" s="19">
        <f t="shared" si="24"/>
        <v>3688</v>
      </c>
      <c r="AH3923" s="20" t="str">
        <f t="shared" si="14"/>
        <v>Город: 73%; Село: 27%</v>
      </c>
      <c r="AI3923" s="21"/>
      <c r="AJ3923" s="21"/>
      <c r="AK3923" s="21"/>
      <c r="AL3923" s="22">
        <f t="shared" si="25"/>
        <v>2</v>
      </c>
    </row>
    <row r="3924" ht="12.75" customHeight="1">
      <c r="A3924" s="17" t="s">
        <v>226</v>
      </c>
      <c r="B3924" s="13" t="str">
        <f>IFERROR(__xludf.DUMMYFUNCTION("REGEXREPLACE(A3924, ""\d"", """")"),"     Сибирский федеральный округ")</f>
        <v>     Сибирский федеральный округ</v>
      </c>
      <c r="C3924" s="14" t="str">
        <f t="shared" si="15"/>
        <v>Сибирский федеральный округ</v>
      </c>
      <c r="D3924" s="3">
        <f t="shared" si="16"/>
        <v>2</v>
      </c>
      <c r="E3924" s="15" t="s">
        <v>34</v>
      </c>
      <c r="F3924" s="13" t="str">
        <f>IFERROR(__xludf.DUMMYFUNCTION("REGEXEXTRACT(E3924, ""[А-Яа-я].*"")"),"Болезни системы кровообращения")</f>
        <v>Болезни системы кровообращения</v>
      </c>
      <c r="G3924" s="16">
        <f t="shared" si="17"/>
        <v>2</v>
      </c>
      <c r="H3924" s="13" t="s">
        <v>28</v>
      </c>
      <c r="I3924" s="13" t="str">
        <f>IFERROR(__xludf.DUMMYFUNCTION("REGEXREPLACE(H3924, "".*\s"", """")"),"человек")</f>
        <v>человек</v>
      </c>
      <c r="J3924" s="13" t="s">
        <v>29</v>
      </c>
      <c r="K3924" s="17" t="str">
        <f>IFERROR(__xludf.DUMMYFUNCTION("REGEXREPLACE(J3924, ""^[\d\s]+"", """")"),"значение показателя за год")</f>
        <v>значение показателя за год</v>
      </c>
      <c r="L3924" s="16">
        <f t="shared" si="18"/>
        <v>2</v>
      </c>
      <c r="M3924" s="13" t="s">
        <v>30</v>
      </c>
      <c r="N3924" s="13" t="str">
        <f>IFERROR(__xludf.DUMMYFUNCTION("REGEXEXTRACT(M3924, "" (.+)$"")"),"все население")</f>
        <v>все население</v>
      </c>
      <c r="O3924" s="23" t="s">
        <v>37</v>
      </c>
      <c r="P3924" s="23" t="s">
        <v>37</v>
      </c>
      <c r="Q3924" s="23" t="s">
        <v>37</v>
      </c>
      <c r="R3924" s="23" t="s">
        <v>37</v>
      </c>
      <c r="S3924" s="23" t="s">
        <v>37</v>
      </c>
      <c r="T3924" s="18">
        <v>99195.0</v>
      </c>
      <c r="U3924" s="18">
        <v>102976.0</v>
      </c>
      <c r="V3924" s="18">
        <v>118477.0</v>
      </c>
      <c r="W3924" s="18">
        <v>121431.0</v>
      </c>
      <c r="X3924" s="18">
        <v>103912.0</v>
      </c>
      <c r="Y3924" s="18">
        <v>96754.0</v>
      </c>
      <c r="Z3924" s="19">
        <f t="shared" si="6"/>
        <v>642745</v>
      </c>
      <c r="AA3924" s="19" t="str">
        <f t="shared" si="19"/>
        <v/>
      </c>
      <c r="AB3924" s="19" t="str">
        <f t="shared" si="8"/>
        <v/>
      </c>
      <c r="AC3924" s="19">
        <f t="shared" si="20"/>
        <v>107124.1667</v>
      </c>
      <c r="AD3924" s="19">
        <f t="shared" si="21"/>
        <v>50221</v>
      </c>
      <c r="AE3924" s="19" t="str">
        <f t="shared" si="22"/>
        <v>Нет моды</v>
      </c>
      <c r="AF3924" s="19">
        <f t="shared" si="23"/>
        <v>96754</v>
      </c>
      <c r="AG3924" s="19">
        <f t="shared" si="24"/>
        <v>121431</v>
      </c>
      <c r="AH3924" s="20" t="str">
        <f t="shared" si="14"/>
        <v/>
      </c>
      <c r="AI3924" s="21"/>
      <c r="AJ3924" s="21"/>
      <c r="AK3924" s="21"/>
      <c r="AL3924" s="22">
        <f t="shared" si="25"/>
        <v>2</v>
      </c>
    </row>
    <row r="3925" ht="12.75" customHeight="1">
      <c r="A3925" s="17" t="s">
        <v>227</v>
      </c>
      <c r="B3925" s="13" t="str">
        <f>IFERROR(__xludf.DUMMYFUNCTION("REGEXREPLACE(A3925, ""\d"", """")"),"     Сибирский федеральный округ")</f>
        <v>     Сибирский федеральный округ</v>
      </c>
      <c r="C3925" s="14" t="str">
        <f t="shared" si="15"/>
        <v>Сибирский федеральный округ</v>
      </c>
      <c r="D3925" s="3">
        <f t="shared" si="16"/>
        <v>2</v>
      </c>
      <c r="E3925" s="15" t="s">
        <v>34</v>
      </c>
      <c r="F3925" s="13" t="str">
        <f>IFERROR(__xludf.DUMMYFUNCTION("REGEXEXTRACT(E3925, ""[А-Яа-я].*"")"),"Болезни системы кровообращения")</f>
        <v>Болезни системы кровообращения</v>
      </c>
      <c r="G3925" s="16">
        <f t="shared" si="17"/>
        <v>2</v>
      </c>
      <c r="H3925" s="13" t="s">
        <v>28</v>
      </c>
      <c r="I3925" s="13" t="str">
        <f>IFERROR(__xludf.DUMMYFUNCTION("REGEXREPLACE(H3925, "".*\s"", """")"),"человек")</f>
        <v>человек</v>
      </c>
      <c r="J3925" s="13" t="s">
        <v>29</v>
      </c>
      <c r="K3925" s="17" t="str">
        <f>IFERROR(__xludf.DUMMYFUNCTION("REGEXREPLACE(J3925, ""^[\d\s]+"", """")"),"значение показателя за год")</f>
        <v>значение показателя за год</v>
      </c>
      <c r="L3925" s="16">
        <f t="shared" si="18"/>
        <v>2</v>
      </c>
      <c r="M3925" s="13" t="s">
        <v>31</v>
      </c>
      <c r="N3925" s="13" t="str">
        <f>IFERROR(__xludf.DUMMYFUNCTION("REGEXEXTRACT(M3925, "" (.+)$"")"),"городское население")</f>
        <v>городское население</v>
      </c>
      <c r="O3925" s="23" t="s">
        <v>37</v>
      </c>
      <c r="P3925" s="23" t="s">
        <v>37</v>
      </c>
      <c r="Q3925" s="23" t="s">
        <v>37</v>
      </c>
      <c r="R3925" s="23" t="s">
        <v>37</v>
      </c>
      <c r="S3925" s="23" t="s">
        <v>37</v>
      </c>
      <c r="T3925" s="18">
        <v>72786.0</v>
      </c>
      <c r="U3925" s="18">
        <v>75816.0</v>
      </c>
      <c r="V3925" s="18">
        <v>89008.0</v>
      </c>
      <c r="W3925" s="18">
        <v>90020.0</v>
      </c>
      <c r="X3925" s="18">
        <v>76078.0</v>
      </c>
      <c r="Y3925" s="18">
        <v>70848.0</v>
      </c>
      <c r="Z3925" s="19" t="str">
        <f t="shared" si="6"/>
        <v/>
      </c>
      <c r="AA3925" s="19">
        <f t="shared" si="19"/>
        <v>474556</v>
      </c>
      <c r="AB3925" s="19" t="str">
        <f t="shared" si="8"/>
        <v/>
      </c>
      <c r="AC3925" s="19">
        <f t="shared" si="20"/>
        <v>79092.66667</v>
      </c>
      <c r="AD3925" s="19">
        <f t="shared" si="21"/>
        <v>93387</v>
      </c>
      <c r="AE3925" s="19" t="str">
        <f t="shared" si="22"/>
        <v>Нет моды</v>
      </c>
      <c r="AF3925" s="19">
        <f t="shared" si="23"/>
        <v>70848</v>
      </c>
      <c r="AG3925" s="19">
        <f t="shared" si="24"/>
        <v>90020</v>
      </c>
      <c r="AH3925" s="20" t="str">
        <f t="shared" si="14"/>
        <v/>
      </c>
      <c r="AI3925" s="21"/>
      <c r="AJ3925" s="21"/>
      <c r="AK3925" s="21"/>
      <c r="AL3925" s="22">
        <f t="shared" si="25"/>
        <v>2</v>
      </c>
    </row>
    <row r="3926" ht="12.75" customHeight="1">
      <c r="A3926" s="17" t="s">
        <v>228</v>
      </c>
      <c r="B3926" s="13" t="str">
        <f>IFERROR(__xludf.DUMMYFUNCTION("REGEXREPLACE(A3926, ""\d"", """")"),"     Сибирский федеральный округ")</f>
        <v>     Сибирский федеральный округ</v>
      </c>
      <c r="C3926" s="14" t="str">
        <f t="shared" si="15"/>
        <v>Сибирский федеральный округ</v>
      </c>
      <c r="D3926" s="3">
        <f t="shared" si="16"/>
        <v>2</v>
      </c>
      <c r="E3926" s="15" t="s">
        <v>34</v>
      </c>
      <c r="F3926" s="13" t="str">
        <f>IFERROR(__xludf.DUMMYFUNCTION("REGEXEXTRACT(E3926, ""[А-Яа-я].*"")"),"Болезни системы кровообращения")</f>
        <v>Болезни системы кровообращения</v>
      </c>
      <c r="G3926" s="16">
        <f t="shared" si="17"/>
        <v>2</v>
      </c>
      <c r="H3926" s="13" t="s">
        <v>28</v>
      </c>
      <c r="I3926" s="13" t="str">
        <f>IFERROR(__xludf.DUMMYFUNCTION("REGEXREPLACE(H3926, "".*\s"", """")"),"человек")</f>
        <v>человек</v>
      </c>
      <c r="J3926" s="13" t="s">
        <v>29</v>
      </c>
      <c r="K3926" s="17" t="str">
        <f>IFERROR(__xludf.DUMMYFUNCTION("REGEXREPLACE(J3926, ""^[\d\s]+"", """")"),"значение показателя за год")</f>
        <v>значение показателя за год</v>
      </c>
      <c r="L3926" s="16">
        <f t="shared" si="18"/>
        <v>2</v>
      </c>
      <c r="M3926" s="13" t="s">
        <v>32</v>
      </c>
      <c r="N3926" s="13" t="str">
        <f>IFERROR(__xludf.DUMMYFUNCTION("REGEXEXTRACT(M3926, "" (.+)$"")"),"сельское население")</f>
        <v>сельское население</v>
      </c>
      <c r="O3926" s="23" t="s">
        <v>37</v>
      </c>
      <c r="P3926" s="23" t="s">
        <v>37</v>
      </c>
      <c r="Q3926" s="23" t="s">
        <v>37</v>
      </c>
      <c r="R3926" s="23" t="s">
        <v>37</v>
      </c>
      <c r="S3926" s="23" t="s">
        <v>37</v>
      </c>
      <c r="T3926" s="18">
        <v>26409.0</v>
      </c>
      <c r="U3926" s="18">
        <v>27160.0</v>
      </c>
      <c r="V3926" s="18">
        <v>29469.0</v>
      </c>
      <c r="W3926" s="18">
        <v>31411.0</v>
      </c>
      <c r="X3926" s="18">
        <v>27834.0</v>
      </c>
      <c r="Y3926" s="18">
        <v>25906.0</v>
      </c>
      <c r="Z3926" s="19" t="str">
        <f t="shared" si="6"/>
        <v/>
      </c>
      <c r="AA3926" s="19" t="str">
        <f t="shared" si="19"/>
        <v/>
      </c>
      <c r="AB3926" s="19">
        <f t="shared" si="8"/>
        <v>168189</v>
      </c>
      <c r="AC3926" s="19">
        <f t="shared" si="20"/>
        <v>28031.5</v>
      </c>
      <c r="AD3926" s="19">
        <f t="shared" si="21"/>
        <v>51129.5</v>
      </c>
      <c r="AE3926" s="19" t="str">
        <f t="shared" si="22"/>
        <v>Нет моды</v>
      </c>
      <c r="AF3926" s="19">
        <f t="shared" si="23"/>
        <v>25906</v>
      </c>
      <c r="AG3926" s="19">
        <f t="shared" si="24"/>
        <v>31411</v>
      </c>
      <c r="AH3926" s="20" t="str">
        <f t="shared" si="14"/>
        <v>Город: 74%; Село: 26%</v>
      </c>
      <c r="AI3926" s="21"/>
      <c r="AJ3926" s="21"/>
      <c r="AK3926" s="21"/>
      <c r="AL3926" s="22">
        <f t="shared" si="25"/>
        <v>2</v>
      </c>
    </row>
    <row r="3927" ht="12.75" customHeight="1">
      <c r="A3927" s="17" t="s">
        <v>229</v>
      </c>
      <c r="B3927" s="13" t="str">
        <f>IFERROR(__xludf.DUMMYFUNCTION("REGEXREPLACE(A3927, ""\d"", """")"),"     Сибирский федеральный округ")</f>
        <v>     Сибирский федеральный округ</v>
      </c>
      <c r="C3927" s="14" t="str">
        <f t="shared" si="15"/>
        <v>Сибирский федеральный округ</v>
      </c>
      <c r="D3927" s="3">
        <f t="shared" si="16"/>
        <v>2</v>
      </c>
      <c r="E3927" s="15" t="s">
        <v>35</v>
      </c>
      <c r="F3927" s="13" t="str">
        <f>IFERROR(__xludf.DUMMYFUNCTION("REGEXEXTRACT(E3927, ""[А-Яа-я].*"")"),"внешние причины")</f>
        <v>внешние причины</v>
      </c>
      <c r="G3927" s="16">
        <f t="shared" si="17"/>
        <v>2</v>
      </c>
      <c r="H3927" s="13" t="s">
        <v>28</v>
      </c>
      <c r="I3927" s="13" t="str">
        <f>IFERROR(__xludf.DUMMYFUNCTION("REGEXREPLACE(H3927, "".*\s"", """")"),"человек")</f>
        <v>человек</v>
      </c>
      <c r="J3927" s="13" t="s">
        <v>29</v>
      </c>
      <c r="K3927" s="17" t="str">
        <f>IFERROR(__xludf.DUMMYFUNCTION("REGEXREPLACE(J3927, ""^[\d\s]+"", """")"),"значение показателя за год")</f>
        <v>значение показателя за год</v>
      </c>
      <c r="L3927" s="16">
        <f t="shared" si="18"/>
        <v>2</v>
      </c>
      <c r="M3927" s="13" t="s">
        <v>30</v>
      </c>
      <c r="N3927" s="13" t="str">
        <f>IFERROR(__xludf.DUMMYFUNCTION("REGEXEXTRACT(M3927, "" (.+)$"")"),"все население")</f>
        <v>все население</v>
      </c>
      <c r="O3927" s="23" t="s">
        <v>37</v>
      </c>
      <c r="P3927" s="23" t="s">
        <v>37</v>
      </c>
      <c r="Q3927" s="23" t="s">
        <v>37</v>
      </c>
      <c r="R3927" s="23" t="s">
        <v>37</v>
      </c>
      <c r="S3927" s="23" t="s">
        <v>37</v>
      </c>
      <c r="T3927" s="18">
        <v>21160.0</v>
      </c>
      <c r="U3927" s="18">
        <v>20160.0</v>
      </c>
      <c r="V3927" s="18">
        <v>19868.0</v>
      </c>
      <c r="W3927" s="18">
        <v>19809.0</v>
      </c>
      <c r="X3927" s="18">
        <v>21175.0</v>
      </c>
      <c r="Y3927" s="18">
        <v>23381.0</v>
      </c>
      <c r="Z3927" s="19">
        <f t="shared" si="6"/>
        <v>125553</v>
      </c>
      <c r="AA3927" s="19" t="str">
        <f t="shared" si="19"/>
        <v/>
      </c>
      <c r="AB3927" s="19" t="str">
        <f t="shared" si="8"/>
        <v/>
      </c>
      <c r="AC3927" s="19">
        <f t="shared" si="20"/>
        <v>20925.5</v>
      </c>
      <c r="AD3927" s="19">
        <f t="shared" si="21"/>
        <v>24643.5</v>
      </c>
      <c r="AE3927" s="19" t="str">
        <f t="shared" si="22"/>
        <v>Нет моды</v>
      </c>
      <c r="AF3927" s="19">
        <f t="shared" si="23"/>
        <v>19809</v>
      </c>
      <c r="AG3927" s="19">
        <f t="shared" si="24"/>
        <v>23381</v>
      </c>
      <c r="AH3927" s="20" t="str">
        <f t="shared" si="14"/>
        <v/>
      </c>
      <c r="AI3927" s="21"/>
      <c r="AJ3927" s="21"/>
      <c r="AK3927" s="21"/>
      <c r="AL3927" s="22">
        <f t="shared" si="25"/>
        <v>2</v>
      </c>
    </row>
    <row r="3928" ht="12.75" customHeight="1">
      <c r="A3928" s="17" t="s">
        <v>230</v>
      </c>
      <c r="B3928" s="13" t="str">
        <f>IFERROR(__xludf.DUMMYFUNCTION("REGEXREPLACE(A3928, ""\d"", """")"),"     Сибирский федеральный округ")</f>
        <v>     Сибирский федеральный округ</v>
      </c>
      <c r="C3928" s="14" t="str">
        <f t="shared" si="15"/>
        <v>Сибирский федеральный округ</v>
      </c>
      <c r="D3928" s="3">
        <f t="shared" si="16"/>
        <v>2</v>
      </c>
      <c r="E3928" s="15" t="s">
        <v>35</v>
      </c>
      <c r="F3928" s="13" t="str">
        <f>IFERROR(__xludf.DUMMYFUNCTION("REGEXEXTRACT(E3928, ""[А-Яа-я].*"")"),"внешние причины")</f>
        <v>внешние причины</v>
      </c>
      <c r="G3928" s="16">
        <f t="shared" si="17"/>
        <v>2</v>
      </c>
      <c r="H3928" s="13" t="s">
        <v>28</v>
      </c>
      <c r="I3928" s="13" t="str">
        <f>IFERROR(__xludf.DUMMYFUNCTION("REGEXREPLACE(H3928, "".*\s"", """")"),"человек")</f>
        <v>человек</v>
      </c>
      <c r="J3928" s="13" t="s">
        <v>29</v>
      </c>
      <c r="K3928" s="17" t="str">
        <f>IFERROR(__xludf.DUMMYFUNCTION("REGEXREPLACE(J3928, ""^[\d\s]+"", """")"),"значение показателя за год")</f>
        <v>значение показателя за год</v>
      </c>
      <c r="L3928" s="16">
        <f t="shared" si="18"/>
        <v>2</v>
      </c>
      <c r="M3928" s="13" t="s">
        <v>31</v>
      </c>
      <c r="N3928" s="13" t="str">
        <f>IFERROR(__xludf.DUMMYFUNCTION("REGEXEXTRACT(M3928, "" (.+)$"")"),"городское население")</f>
        <v>городское население</v>
      </c>
      <c r="O3928" s="23" t="s">
        <v>37</v>
      </c>
      <c r="P3928" s="23" t="s">
        <v>37</v>
      </c>
      <c r="Q3928" s="23" t="s">
        <v>37</v>
      </c>
      <c r="R3928" s="23" t="s">
        <v>37</v>
      </c>
      <c r="S3928" s="23" t="s">
        <v>37</v>
      </c>
      <c r="T3928" s="18">
        <v>14086.0</v>
      </c>
      <c r="U3928" s="18">
        <v>13469.0</v>
      </c>
      <c r="V3928" s="18">
        <v>13551.0</v>
      </c>
      <c r="W3928" s="18">
        <v>13431.0</v>
      </c>
      <c r="X3928" s="18">
        <v>14420.0</v>
      </c>
      <c r="Y3928" s="18">
        <v>15555.0</v>
      </c>
      <c r="Z3928" s="19" t="str">
        <f t="shared" si="6"/>
        <v/>
      </c>
      <c r="AA3928" s="19">
        <f t="shared" si="19"/>
        <v>84512</v>
      </c>
      <c r="AB3928" s="19" t="str">
        <f t="shared" si="8"/>
        <v/>
      </c>
      <c r="AC3928" s="19">
        <f t="shared" si="20"/>
        <v>14085.33333</v>
      </c>
      <c r="AD3928" s="19">
        <f t="shared" si="21"/>
        <v>17682</v>
      </c>
      <c r="AE3928" s="19" t="str">
        <f t="shared" si="22"/>
        <v>Нет моды</v>
      </c>
      <c r="AF3928" s="19">
        <f t="shared" si="23"/>
        <v>13431</v>
      </c>
      <c r="AG3928" s="19">
        <f t="shared" si="24"/>
        <v>15555</v>
      </c>
      <c r="AH3928" s="20" t="str">
        <f t="shared" si="14"/>
        <v/>
      </c>
      <c r="AI3928" s="21"/>
      <c r="AJ3928" s="21"/>
      <c r="AK3928" s="21"/>
      <c r="AL3928" s="22">
        <f t="shared" si="25"/>
        <v>2</v>
      </c>
    </row>
    <row r="3929" ht="12.75" customHeight="1">
      <c r="A3929" s="17" t="s">
        <v>231</v>
      </c>
      <c r="B3929" s="13" t="str">
        <f>IFERROR(__xludf.DUMMYFUNCTION("REGEXREPLACE(A3929, ""\d"", """")"),"     Сибирский федеральный округ")</f>
        <v>     Сибирский федеральный округ</v>
      </c>
      <c r="C3929" s="14" t="str">
        <f t="shared" si="15"/>
        <v>Сибирский федеральный округ</v>
      </c>
      <c r="D3929" s="3">
        <f t="shared" si="16"/>
        <v>2</v>
      </c>
      <c r="E3929" s="15" t="s">
        <v>35</v>
      </c>
      <c r="F3929" s="13" t="str">
        <f>IFERROR(__xludf.DUMMYFUNCTION("REGEXEXTRACT(E3929, ""[А-Яа-я].*"")"),"внешние причины")</f>
        <v>внешние причины</v>
      </c>
      <c r="G3929" s="16">
        <f t="shared" si="17"/>
        <v>2</v>
      </c>
      <c r="H3929" s="13" t="s">
        <v>28</v>
      </c>
      <c r="I3929" s="13" t="str">
        <f>IFERROR(__xludf.DUMMYFUNCTION("REGEXREPLACE(H3929, "".*\s"", """")"),"человек")</f>
        <v>человек</v>
      </c>
      <c r="J3929" s="13" t="s">
        <v>29</v>
      </c>
      <c r="K3929" s="17" t="str">
        <f>IFERROR(__xludf.DUMMYFUNCTION("REGEXREPLACE(J3929, ""^[\d\s]+"", """")"),"значение показателя за год")</f>
        <v>значение показателя за год</v>
      </c>
      <c r="L3929" s="16">
        <f t="shared" si="18"/>
        <v>2</v>
      </c>
      <c r="M3929" s="13" t="s">
        <v>32</v>
      </c>
      <c r="N3929" s="13" t="str">
        <f>IFERROR(__xludf.DUMMYFUNCTION("REGEXEXTRACT(M3929, "" (.+)$"")"),"сельское население")</f>
        <v>сельское население</v>
      </c>
      <c r="O3929" s="23" t="s">
        <v>37</v>
      </c>
      <c r="P3929" s="23" t="s">
        <v>37</v>
      </c>
      <c r="Q3929" s="23" t="s">
        <v>37</v>
      </c>
      <c r="R3929" s="23" t="s">
        <v>37</v>
      </c>
      <c r="S3929" s="23" t="s">
        <v>37</v>
      </c>
      <c r="T3929" s="18">
        <v>7074.0</v>
      </c>
      <c r="U3929" s="18">
        <v>6691.0</v>
      </c>
      <c r="V3929" s="18">
        <v>6317.0</v>
      </c>
      <c r="W3929" s="18">
        <v>6378.0</v>
      </c>
      <c r="X3929" s="18">
        <v>6755.0</v>
      </c>
      <c r="Y3929" s="18">
        <v>7826.0</v>
      </c>
      <c r="Z3929" s="19" t="str">
        <f t="shared" si="6"/>
        <v/>
      </c>
      <c r="AA3929" s="19" t="str">
        <f t="shared" si="19"/>
        <v/>
      </c>
      <c r="AB3929" s="19">
        <f t="shared" si="8"/>
        <v>41041</v>
      </c>
      <c r="AC3929" s="19">
        <f t="shared" si="20"/>
        <v>6840.166667</v>
      </c>
      <c r="AD3929" s="19">
        <f t="shared" si="21"/>
        <v>10628.5</v>
      </c>
      <c r="AE3929" s="19" t="str">
        <f t="shared" si="22"/>
        <v>Нет моды</v>
      </c>
      <c r="AF3929" s="19">
        <f t="shared" si="23"/>
        <v>6317</v>
      </c>
      <c r="AG3929" s="19">
        <f t="shared" si="24"/>
        <v>7826</v>
      </c>
      <c r="AH3929" s="20" t="str">
        <f t="shared" si="14"/>
        <v>Город: 67%; Село: 33%</v>
      </c>
      <c r="AI3929" s="21"/>
      <c r="AJ3929" s="21"/>
      <c r="AK3929" s="21"/>
      <c r="AL3929" s="22">
        <f t="shared" si="25"/>
        <v>2</v>
      </c>
    </row>
    <row r="3930" ht="12.75" customHeight="1">
      <c r="A3930" s="17" t="s">
        <v>232</v>
      </c>
      <c r="B3930" s="13" t="str">
        <f>IFERROR(__xludf.DUMMYFUNCTION("REGEXREPLACE(A3930, ""\d"", """")"),"     Сибирский федеральный округ")</f>
        <v>     Сибирский федеральный округ</v>
      </c>
      <c r="C3930" s="14" t="str">
        <f t="shared" si="15"/>
        <v>Сибирский федеральный округ</v>
      </c>
      <c r="D3930" s="3">
        <f t="shared" si="16"/>
        <v>2</v>
      </c>
      <c r="E3930" s="15" t="s">
        <v>38</v>
      </c>
      <c r="F3930" s="13" t="str">
        <f>IFERROR(__xludf.DUMMYFUNCTION("REGEXEXTRACT(E3930, ""[А-Яа-я].*"")"),"все виды транспортных несчастных случаев")</f>
        <v>все виды транспортных несчастных случаев</v>
      </c>
      <c r="G3930" s="16">
        <f t="shared" si="17"/>
        <v>2</v>
      </c>
      <c r="H3930" s="13" t="s">
        <v>28</v>
      </c>
      <c r="I3930" s="13" t="str">
        <f>IFERROR(__xludf.DUMMYFUNCTION("REGEXREPLACE(H3930, "".*\s"", """")"),"человек")</f>
        <v>человек</v>
      </c>
      <c r="J3930" s="13" t="s">
        <v>29</v>
      </c>
      <c r="K3930" s="17" t="str">
        <f>IFERROR(__xludf.DUMMYFUNCTION("REGEXREPLACE(J3930, ""^[\d\s]+"", """")"),"значение показателя за год")</f>
        <v>значение показателя за год</v>
      </c>
      <c r="L3930" s="16">
        <f t="shared" si="18"/>
        <v>2</v>
      </c>
      <c r="M3930" s="13" t="s">
        <v>30</v>
      </c>
      <c r="N3930" s="13" t="str">
        <f>IFERROR(__xludf.DUMMYFUNCTION("REGEXEXTRACT(M3930, "" (.+)$"")"),"все население")</f>
        <v>все население</v>
      </c>
      <c r="O3930" s="23" t="s">
        <v>37</v>
      </c>
      <c r="P3930" s="23" t="s">
        <v>37</v>
      </c>
      <c r="Q3930" s="23" t="s">
        <v>37</v>
      </c>
      <c r="R3930" s="23" t="s">
        <v>37</v>
      </c>
      <c r="S3930" s="23" t="s">
        <v>37</v>
      </c>
      <c r="T3930" s="18">
        <v>2343.0</v>
      </c>
      <c r="U3930" s="18">
        <v>2201.0</v>
      </c>
      <c r="V3930" s="18">
        <v>2213.0</v>
      </c>
      <c r="W3930" s="18">
        <v>2075.0</v>
      </c>
      <c r="X3930" s="18">
        <v>2035.0</v>
      </c>
      <c r="Y3930" s="18">
        <v>2035.0</v>
      </c>
      <c r="Z3930" s="19">
        <f t="shared" si="6"/>
        <v>12902</v>
      </c>
      <c r="AA3930" s="19" t="str">
        <f t="shared" si="19"/>
        <v/>
      </c>
      <c r="AB3930" s="19" t="str">
        <f t="shared" si="8"/>
        <v/>
      </c>
      <c r="AC3930" s="19">
        <f t="shared" si="20"/>
        <v>2150.333333</v>
      </c>
      <c r="AD3930" s="19">
        <f t="shared" si="21"/>
        <v>4330</v>
      </c>
      <c r="AE3930" s="19" t="str">
        <f t="shared" si="22"/>
        <v>Нет моды</v>
      </c>
      <c r="AF3930" s="19">
        <f t="shared" si="23"/>
        <v>2035</v>
      </c>
      <c r="AG3930" s="19">
        <f t="shared" si="24"/>
        <v>2343</v>
      </c>
      <c r="AH3930" s="20" t="str">
        <f t="shared" si="14"/>
        <v/>
      </c>
      <c r="AI3930" s="21"/>
      <c r="AJ3930" s="21"/>
      <c r="AK3930" s="21"/>
      <c r="AL3930" s="22">
        <f t="shared" si="25"/>
        <v>2</v>
      </c>
    </row>
    <row r="3931" ht="12.75" customHeight="1">
      <c r="A3931" s="17" t="s">
        <v>233</v>
      </c>
      <c r="B3931" s="13" t="str">
        <f>IFERROR(__xludf.DUMMYFUNCTION("REGEXREPLACE(A3931, ""\d"", """")"),"     Сибирский федеральный округ")</f>
        <v>     Сибирский федеральный округ</v>
      </c>
      <c r="C3931" s="14" t="str">
        <f t="shared" si="15"/>
        <v>Сибирский федеральный округ</v>
      </c>
      <c r="D3931" s="3">
        <f t="shared" si="16"/>
        <v>2</v>
      </c>
      <c r="E3931" s="15" t="s">
        <v>38</v>
      </c>
      <c r="F3931" s="13" t="str">
        <f>IFERROR(__xludf.DUMMYFUNCTION("REGEXEXTRACT(E3931, ""[А-Яа-я].*"")"),"все виды транспортных несчастных случаев")</f>
        <v>все виды транспортных несчастных случаев</v>
      </c>
      <c r="G3931" s="16">
        <f t="shared" si="17"/>
        <v>2</v>
      </c>
      <c r="H3931" s="13" t="s">
        <v>28</v>
      </c>
      <c r="I3931" s="13" t="str">
        <f>IFERROR(__xludf.DUMMYFUNCTION("REGEXREPLACE(H3931, "".*\s"", """")"),"человек")</f>
        <v>человек</v>
      </c>
      <c r="J3931" s="13" t="s">
        <v>29</v>
      </c>
      <c r="K3931" s="17" t="str">
        <f>IFERROR(__xludf.DUMMYFUNCTION("REGEXREPLACE(J3931, ""^[\d\s]+"", """")"),"значение показателя за год")</f>
        <v>значение показателя за год</v>
      </c>
      <c r="L3931" s="16">
        <f t="shared" si="18"/>
        <v>2</v>
      </c>
      <c r="M3931" s="13" t="s">
        <v>31</v>
      </c>
      <c r="N3931" s="13" t="str">
        <f>IFERROR(__xludf.DUMMYFUNCTION("REGEXEXTRACT(M3931, "" (.+)$"")"),"городское население")</f>
        <v>городское население</v>
      </c>
      <c r="O3931" s="23" t="s">
        <v>37</v>
      </c>
      <c r="P3931" s="23" t="s">
        <v>37</v>
      </c>
      <c r="Q3931" s="23" t="s">
        <v>37</v>
      </c>
      <c r="R3931" s="23" t="s">
        <v>37</v>
      </c>
      <c r="S3931" s="23" t="s">
        <v>37</v>
      </c>
      <c r="T3931" s="18">
        <v>1531.0</v>
      </c>
      <c r="U3931" s="18">
        <v>1442.0</v>
      </c>
      <c r="V3931" s="18">
        <v>1412.0</v>
      </c>
      <c r="W3931" s="18">
        <v>1332.0</v>
      </c>
      <c r="X3931" s="18">
        <v>1282.0</v>
      </c>
      <c r="Y3931" s="18">
        <v>1288.0</v>
      </c>
      <c r="Z3931" s="19" t="str">
        <f t="shared" si="6"/>
        <v/>
      </c>
      <c r="AA3931" s="19">
        <f t="shared" si="19"/>
        <v>8287</v>
      </c>
      <c r="AB3931" s="19" t="str">
        <f t="shared" si="8"/>
        <v/>
      </c>
      <c r="AC3931" s="19">
        <f t="shared" si="20"/>
        <v>1381.166667</v>
      </c>
      <c r="AD3931" s="19">
        <f t="shared" si="21"/>
        <v>1783</v>
      </c>
      <c r="AE3931" s="19" t="str">
        <f t="shared" si="22"/>
        <v>Нет моды</v>
      </c>
      <c r="AF3931" s="19">
        <f t="shared" si="23"/>
        <v>1282</v>
      </c>
      <c r="AG3931" s="19">
        <f t="shared" si="24"/>
        <v>1531</v>
      </c>
      <c r="AH3931" s="20" t="str">
        <f t="shared" si="14"/>
        <v/>
      </c>
      <c r="AI3931" s="21"/>
      <c r="AJ3931" s="21"/>
      <c r="AK3931" s="21"/>
      <c r="AL3931" s="22">
        <f t="shared" si="25"/>
        <v>2</v>
      </c>
    </row>
    <row r="3932" ht="12.75" customHeight="1">
      <c r="A3932" s="17" t="s">
        <v>234</v>
      </c>
      <c r="B3932" s="13" t="str">
        <f>IFERROR(__xludf.DUMMYFUNCTION("REGEXREPLACE(A3932, ""\d"", """")"),"     Сибирский федеральный округ")</f>
        <v>     Сибирский федеральный округ</v>
      </c>
      <c r="C3932" s="14" t="str">
        <f t="shared" si="15"/>
        <v>Сибирский федеральный округ</v>
      </c>
      <c r="D3932" s="3">
        <f t="shared" si="16"/>
        <v>2</v>
      </c>
      <c r="E3932" s="15" t="s">
        <v>38</v>
      </c>
      <c r="F3932" s="13" t="str">
        <f>IFERROR(__xludf.DUMMYFUNCTION("REGEXEXTRACT(E3932, ""[А-Яа-я].*"")"),"все виды транспортных несчастных случаев")</f>
        <v>все виды транспортных несчастных случаев</v>
      </c>
      <c r="G3932" s="16">
        <f t="shared" si="17"/>
        <v>2</v>
      </c>
      <c r="H3932" s="13" t="s">
        <v>28</v>
      </c>
      <c r="I3932" s="13" t="str">
        <f>IFERROR(__xludf.DUMMYFUNCTION("REGEXREPLACE(H3932, "".*\s"", """")"),"человек")</f>
        <v>человек</v>
      </c>
      <c r="J3932" s="13" t="s">
        <v>29</v>
      </c>
      <c r="K3932" s="17" t="str">
        <f>IFERROR(__xludf.DUMMYFUNCTION("REGEXREPLACE(J3932, ""^[\d\s]+"", """")"),"значение показателя за год")</f>
        <v>значение показателя за год</v>
      </c>
      <c r="L3932" s="16">
        <f t="shared" si="18"/>
        <v>2</v>
      </c>
      <c r="M3932" s="13" t="s">
        <v>32</v>
      </c>
      <c r="N3932" s="13" t="str">
        <f>IFERROR(__xludf.DUMMYFUNCTION("REGEXEXTRACT(M3932, "" (.+)$"")"),"сельское население")</f>
        <v>сельское население</v>
      </c>
      <c r="O3932" s="23" t="s">
        <v>37</v>
      </c>
      <c r="P3932" s="23" t="s">
        <v>37</v>
      </c>
      <c r="Q3932" s="23" t="s">
        <v>37</v>
      </c>
      <c r="R3932" s="23" t="s">
        <v>37</v>
      </c>
      <c r="S3932" s="23" t="s">
        <v>37</v>
      </c>
      <c r="T3932" s="18">
        <v>812.0</v>
      </c>
      <c r="U3932" s="18">
        <v>759.0</v>
      </c>
      <c r="V3932" s="18">
        <v>801.0</v>
      </c>
      <c r="W3932" s="18">
        <v>743.0</v>
      </c>
      <c r="X3932" s="18">
        <v>753.0</v>
      </c>
      <c r="Y3932" s="18">
        <v>747.0</v>
      </c>
      <c r="Z3932" s="19" t="str">
        <f t="shared" si="6"/>
        <v/>
      </c>
      <c r="AA3932" s="19" t="str">
        <f t="shared" si="19"/>
        <v/>
      </c>
      <c r="AB3932" s="19">
        <f t="shared" si="8"/>
        <v>4615</v>
      </c>
      <c r="AC3932" s="19">
        <f t="shared" si="20"/>
        <v>769.1666667</v>
      </c>
      <c r="AD3932" s="19">
        <f t="shared" si="21"/>
        <v>1047</v>
      </c>
      <c r="AE3932" s="19" t="str">
        <f t="shared" si="22"/>
        <v>Нет моды</v>
      </c>
      <c r="AF3932" s="19">
        <f t="shared" si="23"/>
        <v>743</v>
      </c>
      <c r="AG3932" s="19">
        <f t="shared" si="24"/>
        <v>812</v>
      </c>
      <c r="AH3932" s="20" t="str">
        <f t="shared" si="14"/>
        <v>Город: 64%; Село: 36%</v>
      </c>
      <c r="AI3932" s="21"/>
      <c r="AJ3932" s="21"/>
      <c r="AK3932" s="21"/>
      <c r="AL3932" s="22">
        <f t="shared" si="25"/>
        <v>2</v>
      </c>
    </row>
    <row r="3933" ht="12.75" customHeight="1">
      <c r="A3933" s="17" t="s">
        <v>235</v>
      </c>
      <c r="B3933" s="13" t="str">
        <f>IFERROR(__xludf.DUMMYFUNCTION("REGEXREPLACE(A3933, ""\d"", """")"),"     Сибирский федеральный округ")</f>
        <v>     Сибирский федеральный округ</v>
      </c>
      <c r="C3933" s="14" t="str">
        <f t="shared" si="15"/>
        <v>Сибирский федеральный округ</v>
      </c>
      <c r="D3933" s="3">
        <f t="shared" si="16"/>
        <v>2</v>
      </c>
      <c r="E3933" s="15" t="s">
        <v>39</v>
      </c>
      <c r="F3933" s="13" t="str">
        <f>IFERROR(__xludf.DUMMYFUNCTION("REGEXEXTRACT(E3933, ""[А-Яа-я].*"")"),"Всего умерших")</f>
        <v>Всего умерших</v>
      </c>
      <c r="G3933" s="16">
        <f t="shared" si="17"/>
        <v>2</v>
      </c>
      <c r="H3933" s="13" t="s">
        <v>28</v>
      </c>
      <c r="I3933" s="13" t="str">
        <f>IFERROR(__xludf.DUMMYFUNCTION("REGEXREPLACE(H3933, "".*\s"", """")"),"человек")</f>
        <v>человек</v>
      </c>
      <c r="J3933" s="13" t="s">
        <v>29</v>
      </c>
      <c r="K3933" s="17" t="str">
        <f>IFERROR(__xludf.DUMMYFUNCTION("REGEXREPLACE(J3933, ""^[\d\s]+"", """")"),"значение показателя за год")</f>
        <v>значение показателя за год</v>
      </c>
      <c r="L3933" s="16">
        <f t="shared" si="18"/>
        <v>2</v>
      </c>
      <c r="M3933" s="13" t="s">
        <v>30</v>
      </c>
      <c r="N3933" s="13" t="str">
        <f>IFERROR(__xludf.DUMMYFUNCTION("REGEXEXTRACT(M3933, "" (.+)$"")"),"все население")</f>
        <v>все население</v>
      </c>
      <c r="O3933" s="23" t="s">
        <v>37</v>
      </c>
      <c r="P3933" s="23" t="s">
        <v>37</v>
      </c>
      <c r="Q3933" s="23" t="s">
        <v>37</v>
      </c>
      <c r="R3933" s="23" t="s">
        <v>37</v>
      </c>
      <c r="S3933" s="23" t="s">
        <v>37</v>
      </c>
      <c r="T3933" s="18">
        <v>224041.0</v>
      </c>
      <c r="U3933" s="18">
        <v>220987.0</v>
      </c>
      <c r="V3933" s="18">
        <v>257659.0</v>
      </c>
      <c r="W3933" s="18">
        <v>292169.0</v>
      </c>
      <c r="X3933" s="18">
        <v>233033.0</v>
      </c>
      <c r="Y3933" s="18">
        <v>215641.0</v>
      </c>
      <c r="Z3933" s="19">
        <f t="shared" si="6"/>
        <v>1443530</v>
      </c>
      <c r="AA3933" s="19" t="str">
        <f t="shared" si="19"/>
        <v/>
      </c>
      <c r="AB3933" s="19" t="str">
        <f t="shared" si="8"/>
        <v/>
      </c>
      <c r="AC3933" s="19">
        <f t="shared" si="20"/>
        <v>240588.3333</v>
      </c>
      <c r="AD3933" s="19">
        <f t="shared" si="21"/>
        <v>108226.5</v>
      </c>
      <c r="AE3933" s="19" t="str">
        <f t="shared" si="22"/>
        <v>Нет моды</v>
      </c>
      <c r="AF3933" s="19">
        <f t="shared" si="23"/>
        <v>215641</v>
      </c>
      <c r="AG3933" s="19">
        <f t="shared" si="24"/>
        <v>292169</v>
      </c>
      <c r="AH3933" s="20" t="str">
        <f t="shared" si="14"/>
        <v/>
      </c>
      <c r="AI3933" s="21"/>
      <c r="AJ3933" s="21"/>
      <c r="AK3933" s="21"/>
      <c r="AL3933" s="22">
        <f t="shared" si="25"/>
        <v>2</v>
      </c>
    </row>
    <row r="3934" ht="12.75" customHeight="1">
      <c r="A3934" s="17" t="s">
        <v>236</v>
      </c>
      <c r="B3934" s="13" t="str">
        <f>IFERROR(__xludf.DUMMYFUNCTION("REGEXREPLACE(A3934, ""\d"", """")"),"     Сибирский федеральный округ")</f>
        <v>     Сибирский федеральный округ</v>
      </c>
      <c r="C3934" s="14" t="str">
        <f t="shared" si="15"/>
        <v>Сибирский федеральный округ</v>
      </c>
      <c r="D3934" s="3">
        <f t="shared" si="16"/>
        <v>2</v>
      </c>
      <c r="E3934" s="15" t="s">
        <v>39</v>
      </c>
      <c r="F3934" s="13" t="str">
        <f>IFERROR(__xludf.DUMMYFUNCTION("REGEXEXTRACT(E3934, ""[А-Яа-я].*"")"),"Всего умерших")</f>
        <v>Всего умерших</v>
      </c>
      <c r="G3934" s="16">
        <f t="shared" si="17"/>
        <v>2</v>
      </c>
      <c r="H3934" s="13" t="s">
        <v>28</v>
      </c>
      <c r="I3934" s="13" t="str">
        <f>IFERROR(__xludf.DUMMYFUNCTION("REGEXREPLACE(H3934, "".*\s"", """")"),"человек")</f>
        <v>человек</v>
      </c>
      <c r="J3934" s="13" t="s">
        <v>29</v>
      </c>
      <c r="K3934" s="17" t="str">
        <f>IFERROR(__xludf.DUMMYFUNCTION("REGEXREPLACE(J3934, ""^[\d\s]+"", """")"),"значение показателя за год")</f>
        <v>значение показателя за год</v>
      </c>
      <c r="L3934" s="16">
        <f t="shared" si="18"/>
        <v>2</v>
      </c>
      <c r="M3934" s="13" t="s">
        <v>31</v>
      </c>
      <c r="N3934" s="13" t="str">
        <f>IFERROR(__xludf.DUMMYFUNCTION("REGEXEXTRACT(M3934, "" (.+)$"")"),"городское население")</f>
        <v>городское население</v>
      </c>
      <c r="O3934" s="23" t="s">
        <v>37</v>
      </c>
      <c r="P3934" s="23" t="s">
        <v>37</v>
      </c>
      <c r="Q3934" s="23" t="s">
        <v>37</v>
      </c>
      <c r="R3934" s="23" t="s">
        <v>37</v>
      </c>
      <c r="S3934" s="23" t="s">
        <v>37</v>
      </c>
      <c r="T3934" s="18">
        <v>160014.0</v>
      </c>
      <c r="U3934" s="18">
        <v>158129.0</v>
      </c>
      <c r="V3934" s="18">
        <v>188235.0</v>
      </c>
      <c r="W3934" s="18">
        <v>212523.0</v>
      </c>
      <c r="X3934" s="18">
        <v>168372.0</v>
      </c>
      <c r="Y3934" s="18">
        <v>154736.0</v>
      </c>
      <c r="Z3934" s="19" t="str">
        <f t="shared" si="6"/>
        <v/>
      </c>
      <c r="AA3934" s="19">
        <f t="shared" si="19"/>
        <v>1042009</v>
      </c>
      <c r="AB3934" s="19" t="str">
        <f t="shared" si="8"/>
        <v/>
      </c>
      <c r="AC3934" s="19">
        <f t="shared" si="20"/>
        <v>173668.1667</v>
      </c>
      <c r="AD3934" s="19">
        <f t="shared" si="21"/>
        <v>214082</v>
      </c>
      <c r="AE3934" s="19" t="str">
        <f t="shared" si="22"/>
        <v>Нет моды</v>
      </c>
      <c r="AF3934" s="19">
        <f t="shared" si="23"/>
        <v>154736</v>
      </c>
      <c r="AG3934" s="19">
        <f t="shared" si="24"/>
        <v>212523</v>
      </c>
      <c r="AH3934" s="20" t="str">
        <f t="shared" si="14"/>
        <v/>
      </c>
      <c r="AI3934" s="21"/>
      <c r="AJ3934" s="21"/>
      <c r="AK3934" s="21"/>
      <c r="AL3934" s="22">
        <f t="shared" si="25"/>
        <v>2</v>
      </c>
    </row>
    <row r="3935" ht="12.75" customHeight="1">
      <c r="A3935" s="17" t="s">
        <v>237</v>
      </c>
      <c r="B3935" s="13" t="str">
        <f>IFERROR(__xludf.DUMMYFUNCTION("REGEXREPLACE(A3935, ""\d"", """")"),"     Сибирский федеральный округ")</f>
        <v>     Сибирский федеральный округ</v>
      </c>
      <c r="C3935" s="14" t="str">
        <f t="shared" si="15"/>
        <v>Сибирский федеральный округ</v>
      </c>
      <c r="D3935" s="3">
        <f t="shared" si="16"/>
        <v>2</v>
      </c>
      <c r="E3935" s="15" t="s">
        <v>39</v>
      </c>
      <c r="F3935" s="13" t="str">
        <f>IFERROR(__xludf.DUMMYFUNCTION("REGEXEXTRACT(E3935, ""[А-Яа-я].*"")"),"Всего умерших")</f>
        <v>Всего умерших</v>
      </c>
      <c r="G3935" s="16">
        <f t="shared" si="17"/>
        <v>2</v>
      </c>
      <c r="H3935" s="13" t="s">
        <v>28</v>
      </c>
      <c r="I3935" s="13" t="str">
        <f>IFERROR(__xludf.DUMMYFUNCTION("REGEXREPLACE(H3935, "".*\s"", """")"),"человек")</f>
        <v>человек</v>
      </c>
      <c r="J3935" s="13" t="s">
        <v>29</v>
      </c>
      <c r="K3935" s="17" t="str">
        <f>IFERROR(__xludf.DUMMYFUNCTION("REGEXREPLACE(J3935, ""^[\d\s]+"", """")"),"значение показателя за год")</f>
        <v>значение показателя за год</v>
      </c>
      <c r="L3935" s="16">
        <f t="shared" si="18"/>
        <v>2</v>
      </c>
      <c r="M3935" s="13" t="s">
        <v>32</v>
      </c>
      <c r="N3935" s="13" t="str">
        <f>IFERROR(__xludf.DUMMYFUNCTION("REGEXEXTRACT(M3935, "" (.+)$"")"),"сельское население")</f>
        <v>сельское население</v>
      </c>
      <c r="O3935" s="23" t="s">
        <v>37</v>
      </c>
      <c r="P3935" s="23" t="s">
        <v>37</v>
      </c>
      <c r="Q3935" s="23" t="s">
        <v>37</v>
      </c>
      <c r="R3935" s="23" t="s">
        <v>37</v>
      </c>
      <c r="S3935" s="23" t="s">
        <v>37</v>
      </c>
      <c r="T3935" s="18">
        <v>64027.0</v>
      </c>
      <c r="U3935" s="18">
        <v>62858.0</v>
      </c>
      <c r="V3935" s="18">
        <v>69424.0</v>
      </c>
      <c r="W3935" s="18">
        <v>79646.0</v>
      </c>
      <c r="X3935" s="18">
        <v>64661.0</v>
      </c>
      <c r="Y3935" s="18">
        <v>60905.0</v>
      </c>
      <c r="Z3935" s="19" t="str">
        <f t="shared" si="6"/>
        <v/>
      </c>
      <c r="AA3935" s="19" t="str">
        <f t="shared" si="19"/>
        <v/>
      </c>
      <c r="AB3935" s="19">
        <f t="shared" si="8"/>
        <v>401521</v>
      </c>
      <c r="AC3935" s="19">
        <f t="shared" si="20"/>
        <v>66920.16667</v>
      </c>
      <c r="AD3935" s="19">
        <f t="shared" si="21"/>
        <v>117191</v>
      </c>
      <c r="AE3935" s="19" t="str">
        <f t="shared" si="22"/>
        <v>Нет моды</v>
      </c>
      <c r="AF3935" s="19">
        <f t="shared" si="23"/>
        <v>60905</v>
      </c>
      <c r="AG3935" s="19">
        <f t="shared" si="24"/>
        <v>79646</v>
      </c>
      <c r="AH3935" s="20" t="str">
        <f t="shared" si="14"/>
        <v>Город: 72%; Село: 28%</v>
      </c>
      <c r="AI3935" s="21"/>
      <c r="AJ3935" s="21"/>
      <c r="AK3935" s="21"/>
      <c r="AL3935" s="22">
        <f t="shared" si="25"/>
        <v>2</v>
      </c>
    </row>
    <row r="3936" ht="12.75" customHeight="1">
      <c r="A3936" s="17" t="s">
        <v>238</v>
      </c>
      <c r="B3936" s="13" t="str">
        <f>IFERROR(__xludf.DUMMYFUNCTION("REGEXREPLACE(A3936, ""\d"", """")"),"     Сибирский федеральный округ")</f>
        <v>     Сибирский федеральный округ</v>
      </c>
      <c r="C3936" s="14" t="str">
        <f t="shared" si="15"/>
        <v>Сибирский федеральный округ</v>
      </c>
      <c r="D3936" s="3">
        <f t="shared" si="16"/>
        <v>2</v>
      </c>
      <c r="E3936" s="15" t="s">
        <v>40</v>
      </c>
      <c r="F3936" s="13" t="str">
        <f>IFERROR(__xludf.DUMMYFUNCTION("REGEXEXTRACT(E3936, ""[А-Яа-я].*"")"),"Злокачественные новообразования")</f>
        <v>Злокачественные новообразования</v>
      </c>
      <c r="G3936" s="16">
        <f t="shared" si="17"/>
        <v>2</v>
      </c>
      <c r="H3936" s="13" t="s">
        <v>28</v>
      </c>
      <c r="I3936" s="13" t="str">
        <f>IFERROR(__xludf.DUMMYFUNCTION("REGEXREPLACE(H3936, "".*\s"", """")"),"человек")</f>
        <v>человек</v>
      </c>
      <c r="J3936" s="13" t="s">
        <v>29</v>
      </c>
      <c r="K3936" s="17" t="str">
        <f>IFERROR(__xludf.DUMMYFUNCTION("REGEXREPLACE(J3936, ""^[\d\s]+"", """")"),"значение показателя за год")</f>
        <v>значение показателя за год</v>
      </c>
      <c r="L3936" s="16">
        <f t="shared" si="18"/>
        <v>2</v>
      </c>
      <c r="M3936" s="13" t="s">
        <v>30</v>
      </c>
      <c r="N3936" s="13" t="str">
        <f>IFERROR(__xludf.DUMMYFUNCTION("REGEXEXTRACT(M3936, "" (.+)$"")"),"все население")</f>
        <v>все население</v>
      </c>
      <c r="O3936" s="23" t="s">
        <v>37</v>
      </c>
      <c r="P3936" s="23" t="s">
        <v>37</v>
      </c>
      <c r="Q3936" s="23" t="s">
        <v>37</v>
      </c>
      <c r="R3936" s="23" t="s">
        <v>37</v>
      </c>
      <c r="S3936" s="23" t="s">
        <v>37</v>
      </c>
      <c r="T3936" s="18">
        <v>37776.0</v>
      </c>
      <c r="U3936" s="18">
        <v>38309.0</v>
      </c>
      <c r="V3936" s="18">
        <v>38363.0</v>
      </c>
      <c r="W3936" s="18">
        <v>36665.0</v>
      </c>
      <c r="X3936" s="18">
        <v>35722.0</v>
      </c>
      <c r="Y3936" s="18">
        <v>36721.0</v>
      </c>
      <c r="Z3936" s="19">
        <f t="shared" si="6"/>
        <v>223556</v>
      </c>
      <c r="AA3936" s="19" t="str">
        <f t="shared" si="19"/>
        <v/>
      </c>
      <c r="AB3936" s="19" t="str">
        <f t="shared" si="8"/>
        <v/>
      </c>
      <c r="AC3936" s="19">
        <f t="shared" si="20"/>
        <v>37259.33333</v>
      </c>
      <c r="AD3936" s="19">
        <f t="shared" si="21"/>
        <v>49634</v>
      </c>
      <c r="AE3936" s="19" t="str">
        <f t="shared" si="22"/>
        <v>Нет моды</v>
      </c>
      <c r="AF3936" s="19">
        <f t="shared" si="23"/>
        <v>35722</v>
      </c>
      <c r="AG3936" s="19">
        <f t="shared" si="24"/>
        <v>38363</v>
      </c>
      <c r="AH3936" s="20" t="str">
        <f t="shared" si="14"/>
        <v/>
      </c>
      <c r="AI3936" s="21"/>
      <c r="AJ3936" s="21"/>
      <c r="AK3936" s="21"/>
      <c r="AL3936" s="22">
        <f t="shared" si="25"/>
        <v>2</v>
      </c>
    </row>
    <row r="3937" ht="12.75" customHeight="1">
      <c r="A3937" s="17" t="s">
        <v>239</v>
      </c>
      <c r="B3937" s="13" t="str">
        <f>IFERROR(__xludf.DUMMYFUNCTION("REGEXREPLACE(A3937, ""\d"", """")"),"     Сибирский федеральный округ")</f>
        <v>     Сибирский федеральный округ</v>
      </c>
      <c r="C3937" s="14" t="str">
        <f t="shared" si="15"/>
        <v>Сибирский федеральный округ</v>
      </c>
      <c r="D3937" s="3">
        <f t="shared" si="16"/>
        <v>2</v>
      </c>
      <c r="E3937" s="15" t="s">
        <v>40</v>
      </c>
      <c r="F3937" s="13" t="str">
        <f>IFERROR(__xludf.DUMMYFUNCTION("REGEXEXTRACT(E3937, ""[А-Яа-я].*"")"),"Злокачественные новообразования")</f>
        <v>Злокачественные новообразования</v>
      </c>
      <c r="G3937" s="16">
        <f t="shared" si="17"/>
        <v>2</v>
      </c>
      <c r="H3937" s="13" t="s">
        <v>28</v>
      </c>
      <c r="I3937" s="13" t="str">
        <f>IFERROR(__xludf.DUMMYFUNCTION("REGEXREPLACE(H3937, "".*\s"", """")"),"человек")</f>
        <v>человек</v>
      </c>
      <c r="J3937" s="13" t="s">
        <v>29</v>
      </c>
      <c r="K3937" s="17" t="str">
        <f>IFERROR(__xludf.DUMMYFUNCTION("REGEXREPLACE(J3937, ""^[\d\s]+"", """")"),"значение показателя за год")</f>
        <v>значение показателя за год</v>
      </c>
      <c r="L3937" s="16">
        <f t="shared" si="18"/>
        <v>2</v>
      </c>
      <c r="M3937" s="13" t="s">
        <v>31</v>
      </c>
      <c r="N3937" s="13" t="str">
        <f>IFERROR(__xludf.DUMMYFUNCTION("REGEXEXTRACT(M3937, "" (.+)$"")"),"городское население")</f>
        <v>городское население</v>
      </c>
      <c r="O3937" s="23" t="s">
        <v>37</v>
      </c>
      <c r="P3937" s="23" t="s">
        <v>37</v>
      </c>
      <c r="Q3937" s="23" t="s">
        <v>37</v>
      </c>
      <c r="R3937" s="23" t="s">
        <v>37</v>
      </c>
      <c r="S3937" s="23" t="s">
        <v>37</v>
      </c>
      <c r="T3937" s="18">
        <v>28069.0</v>
      </c>
      <c r="U3937" s="18">
        <v>28556.0</v>
      </c>
      <c r="V3937" s="18">
        <v>28537.0</v>
      </c>
      <c r="W3937" s="18">
        <v>26978.0</v>
      </c>
      <c r="X3937" s="18">
        <v>26238.0</v>
      </c>
      <c r="Y3937" s="18">
        <v>27033.0</v>
      </c>
      <c r="Z3937" s="19" t="str">
        <f t="shared" si="6"/>
        <v/>
      </c>
      <c r="AA3937" s="19">
        <f t="shared" si="19"/>
        <v>165411</v>
      </c>
      <c r="AB3937" s="19" t="str">
        <f t="shared" si="8"/>
        <v/>
      </c>
      <c r="AC3937" s="19">
        <f t="shared" si="20"/>
        <v>27568.5</v>
      </c>
      <c r="AD3937" s="19">
        <f t="shared" si="21"/>
        <v>32139</v>
      </c>
      <c r="AE3937" s="19" t="str">
        <f t="shared" si="22"/>
        <v>Нет моды</v>
      </c>
      <c r="AF3937" s="19">
        <f t="shared" si="23"/>
        <v>26238</v>
      </c>
      <c r="AG3937" s="19">
        <f t="shared" si="24"/>
        <v>28556</v>
      </c>
      <c r="AH3937" s="20" t="str">
        <f t="shared" si="14"/>
        <v/>
      </c>
      <c r="AI3937" s="21"/>
      <c r="AJ3937" s="21"/>
      <c r="AK3937" s="21"/>
      <c r="AL3937" s="22">
        <f t="shared" si="25"/>
        <v>2</v>
      </c>
    </row>
    <row r="3938" ht="12.75" customHeight="1">
      <c r="A3938" s="17" t="s">
        <v>240</v>
      </c>
      <c r="B3938" s="13" t="str">
        <f>IFERROR(__xludf.DUMMYFUNCTION("REGEXREPLACE(A3938, ""\d"", """")"),"     Сибирский федеральный округ")</f>
        <v>     Сибирский федеральный округ</v>
      </c>
      <c r="C3938" s="14" t="str">
        <f t="shared" si="15"/>
        <v>Сибирский федеральный округ</v>
      </c>
      <c r="D3938" s="3">
        <f t="shared" si="16"/>
        <v>2</v>
      </c>
      <c r="E3938" s="15" t="s">
        <v>40</v>
      </c>
      <c r="F3938" s="13" t="str">
        <f>IFERROR(__xludf.DUMMYFUNCTION("REGEXEXTRACT(E3938, ""[А-Яа-я].*"")"),"Злокачественные новообразования")</f>
        <v>Злокачественные новообразования</v>
      </c>
      <c r="G3938" s="16">
        <f t="shared" si="17"/>
        <v>2</v>
      </c>
      <c r="H3938" s="13" t="s">
        <v>28</v>
      </c>
      <c r="I3938" s="13" t="str">
        <f>IFERROR(__xludf.DUMMYFUNCTION("REGEXREPLACE(H3938, "".*\s"", """")"),"человек")</f>
        <v>человек</v>
      </c>
      <c r="J3938" s="13" t="s">
        <v>29</v>
      </c>
      <c r="K3938" s="17" t="str">
        <f>IFERROR(__xludf.DUMMYFUNCTION("REGEXREPLACE(J3938, ""^[\d\s]+"", """")"),"значение показателя за год")</f>
        <v>значение показателя за год</v>
      </c>
      <c r="L3938" s="16">
        <f t="shared" si="18"/>
        <v>2</v>
      </c>
      <c r="M3938" s="13" t="s">
        <v>32</v>
      </c>
      <c r="N3938" s="13" t="str">
        <f>IFERROR(__xludf.DUMMYFUNCTION("REGEXEXTRACT(M3938, "" (.+)$"")"),"сельское население")</f>
        <v>сельское население</v>
      </c>
      <c r="O3938" s="23" t="s">
        <v>37</v>
      </c>
      <c r="P3938" s="23" t="s">
        <v>37</v>
      </c>
      <c r="Q3938" s="23" t="s">
        <v>37</v>
      </c>
      <c r="R3938" s="23" t="s">
        <v>37</v>
      </c>
      <c r="S3938" s="23" t="s">
        <v>37</v>
      </c>
      <c r="T3938" s="18">
        <v>9707.0</v>
      </c>
      <c r="U3938" s="18">
        <v>9753.0</v>
      </c>
      <c r="V3938" s="18">
        <v>9826.0</v>
      </c>
      <c r="W3938" s="18">
        <v>9687.0</v>
      </c>
      <c r="X3938" s="18">
        <v>9484.0</v>
      </c>
      <c r="Y3938" s="18">
        <v>9688.0</v>
      </c>
      <c r="Z3938" s="19" t="str">
        <f t="shared" si="6"/>
        <v/>
      </c>
      <c r="AA3938" s="19" t="str">
        <f t="shared" si="19"/>
        <v/>
      </c>
      <c r="AB3938" s="19">
        <f t="shared" si="8"/>
        <v>58145</v>
      </c>
      <c r="AC3938" s="19">
        <f t="shared" si="20"/>
        <v>9690.833333</v>
      </c>
      <c r="AD3938" s="19">
        <f t="shared" si="21"/>
        <v>18032</v>
      </c>
      <c r="AE3938" s="19" t="str">
        <f t="shared" si="22"/>
        <v>Нет моды</v>
      </c>
      <c r="AF3938" s="19">
        <f t="shared" si="23"/>
        <v>9484</v>
      </c>
      <c r="AG3938" s="19">
        <f t="shared" si="24"/>
        <v>9826</v>
      </c>
      <c r="AH3938" s="20" t="str">
        <f t="shared" si="14"/>
        <v>Город: 74%; Село: 26%</v>
      </c>
      <c r="AI3938" s="21"/>
      <c r="AJ3938" s="21"/>
      <c r="AK3938" s="21"/>
      <c r="AL3938" s="22">
        <f t="shared" si="25"/>
        <v>2</v>
      </c>
    </row>
    <row r="3939" ht="12.75" customHeight="1">
      <c r="A3939" s="17" t="s">
        <v>241</v>
      </c>
      <c r="B3939" s="13" t="str">
        <f>IFERROR(__xludf.DUMMYFUNCTION("REGEXREPLACE(A3939, ""\d"", """")"),"     Сибирский федеральный округ")</f>
        <v>     Сибирский федеральный округ</v>
      </c>
      <c r="C3939" s="14" t="str">
        <f t="shared" si="15"/>
        <v>Сибирский федеральный округ</v>
      </c>
      <c r="D3939" s="3">
        <f t="shared" si="16"/>
        <v>2</v>
      </c>
      <c r="E3939" s="15" t="s">
        <v>41</v>
      </c>
      <c r="F3939" s="13" t="str">
        <f>IFERROR(__xludf.DUMMYFUNCTION("REGEXEXTRACT(E3939, ""[А-Яа-я].*"")"),"Инфекционные и паразитарные болезни")</f>
        <v>Инфекционные и паразитарные болезни</v>
      </c>
      <c r="G3939" s="16">
        <f t="shared" si="17"/>
        <v>2</v>
      </c>
      <c r="H3939" s="13" t="s">
        <v>28</v>
      </c>
      <c r="I3939" s="13" t="str">
        <f>IFERROR(__xludf.DUMMYFUNCTION("REGEXREPLACE(H3939, "".*\s"", """")"),"человек")</f>
        <v>человек</v>
      </c>
      <c r="J3939" s="13" t="s">
        <v>29</v>
      </c>
      <c r="K3939" s="17" t="str">
        <f>IFERROR(__xludf.DUMMYFUNCTION("REGEXREPLACE(J3939, ""^[\d\s]+"", """")"),"значение показателя за год")</f>
        <v>значение показателя за год</v>
      </c>
      <c r="L3939" s="16">
        <f t="shared" si="18"/>
        <v>2</v>
      </c>
      <c r="M3939" s="13" t="s">
        <v>30</v>
      </c>
      <c r="N3939" s="13" t="str">
        <f>IFERROR(__xludf.DUMMYFUNCTION("REGEXEXTRACT(M3939, "" (.+)$"")"),"все население")</f>
        <v>все население</v>
      </c>
      <c r="O3939" s="23" t="s">
        <v>37</v>
      </c>
      <c r="P3939" s="23" t="s">
        <v>37</v>
      </c>
      <c r="Q3939" s="23" t="s">
        <v>37</v>
      </c>
      <c r="R3939" s="23" t="s">
        <v>37</v>
      </c>
      <c r="S3939" s="23" t="s">
        <v>37</v>
      </c>
      <c r="T3939" s="18">
        <v>9016.0</v>
      </c>
      <c r="U3939" s="18">
        <v>8516.0</v>
      </c>
      <c r="V3939" s="18">
        <v>7726.0</v>
      </c>
      <c r="W3939" s="18">
        <v>7033.0</v>
      </c>
      <c r="X3939" s="18">
        <v>6431.0</v>
      </c>
      <c r="Y3939" s="18">
        <v>6085.0</v>
      </c>
      <c r="Z3939" s="19">
        <f t="shared" si="6"/>
        <v>44807</v>
      </c>
      <c r="AA3939" s="19" t="str">
        <f t="shared" si="19"/>
        <v/>
      </c>
      <c r="AB3939" s="19" t="str">
        <f t="shared" si="8"/>
        <v/>
      </c>
      <c r="AC3939" s="19">
        <f t="shared" si="20"/>
        <v>7467.833333</v>
      </c>
      <c r="AD3939" s="19">
        <f t="shared" si="21"/>
        <v>9250</v>
      </c>
      <c r="AE3939" s="19" t="str">
        <f t="shared" si="22"/>
        <v>Нет моды</v>
      </c>
      <c r="AF3939" s="19">
        <f t="shared" si="23"/>
        <v>6085</v>
      </c>
      <c r="AG3939" s="19">
        <f t="shared" si="24"/>
        <v>9016</v>
      </c>
      <c r="AH3939" s="20" t="str">
        <f t="shared" si="14"/>
        <v/>
      </c>
      <c r="AI3939" s="21"/>
      <c r="AJ3939" s="21"/>
      <c r="AK3939" s="21"/>
      <c r="AL3939" s="22">
        <f t="shared" si="25"/>
        <v>2</v>
      </c>
    </row>
    <row r="3940" ht="12.75" customHeight="1">
      <c r="A3940" s="17" t="s">
        <v>242</v>
      </c>
      <c r="B3940" s="13" t="str">
        <f>IFERROR(__xludf.DUMMYFUNCTION("REGEXREPLACE(A3940, ""\d"", """")"),"     Сибирский федеральный округ")</f>
        <v>     Сибирский федеральный округ</v>
      </c>
      <c r="C3940" s="14" t="str">
        <f t="shared" si="15"/>
        <v>Сибирский федеральный округ</v>
      </c>
      <c r="D3940" s="3">
        <f t="shared" si="16"/>
        <v>2</v>
      </c>
      <c r="E3940" s="15" t="s">
        <v>41</v>
      </c>
      <c r="F3940" s="13" t="str">
        <f>IFERROR(__xludf.DUMMYFUNCTION("REGEXEXTRACT(E3940, ""[А-Яа-я].*"")"),"Инфекционные и паразитарные болезни")</f>
        <v>Инфекционные и паразитарные болезни</v>
      </c>
      <c r="G3940" s="16">
        <f t="shared" si="17"/>
        <v>2</v>
      </c>
      <c r="H3940" s="13" t="s">
        <v>28</v>
      </c>
      <c r="I3940" s="13" t="str">
        <f>IFERROR(__xludf.DUMMYFUNCTION("REGEXREPLACE(H3940, "".*\s"", """")"),"человек")</f>
        <v>человек</v>
      </c>
      <c r="J3940" s="13" t="s">
        <v>29</v>
      </c>
      <c r="K3940" s="17" t="str">
        <f>IFERROR(__xludf.DUMMYFUNCTION("REGEXREPLACE(J3940, ""^[\d\s]+"", """")"),"значение показателя за год")</f>
        <v>значение показателя за год</v>
      </c>
      <c r="L3940" s="16">
        <f t="shared" si="18"/>
        <v>2</v>
      </c>
      <c r="M3940" s="13" t="s">
        <v>31</v>
      </c>
      <c r="N3940" s="13" t="str">
        <f>IFERROR(__xludf.DUMMYFUNCTION("REGEXEXTRACT(M3940, "" (.+)$"")"),"городское население")</f>
        <v>городское население</v>
      </c>
      <c r="O3940" s="23" t="s">
        <v>37</v>
      </c>
      <c r="P3940" s="23" t="s">
        <v>37</v>
      </c>
      <c r="Q3940" s="23" t="s">
        <v>37</v>
      </c>
      <c r="R3940" s="23" t="s">
        <v>37</v>
      </c>
      <c r="S3940" s="23" t="s">
        <v>37</v>
      </c>
      <c r="T3940" s="18">
        <v>7016.0</v>
      </c>
      <c r="U3940" s="18">
        <v>6502.0</v>
      </c>
      <c r="V3940" s="18">
        <v>5935.0</v>
      </c>
      <c r="W3940" s="18">
        <v>5310.0</v>
      </c>
      <c r="X3940" s="18">
        <v>4885.0</v>
      </c>
      <c r="Y3940" s="18">
        <v>4570.0</v>
      </c>
      <c r="Z3940" s="19" t="str">
        <f t="shared" si="6"/>
        <v/>
      </c>
      <c r="AA3940" s="19">
        <f t="shared" si="19"/>
        <v>34218</v>
      </c>
      <c r="AB3940" s="19" t="str">
        <f t="shared" si="8"/>
        <v/>
      </c>
      <c r="AC3940" s="19">
        <f t="shared" si="20"/>
        <v>5703</v>
      </c>
      <c r="AD3940" s="19">
        <f t="shared" si="21"/>
        <v>6466.5</v>
      </c>
      <c r="AE3940" s="19" t="str">
        <f t="shared" si="22"/>
        <v>Нет моды</v>
      </c>
      <c r="AF3940" s="19">
        <f t="shared" si="23"/>
        <v>4570</v>
      </c>
      <c r="AG3940" s="19">
        <f t="shared" si="24"/>
        <v>7016</v>
      </c>
      <c r="AH3940" s="20" t="str">
        <f t="shared" si="14"/>
        <v/>
      </c>
      <c r="AI3940" s="21"/>
      <c r="AJ3940" s="21"/>
      <c r="AK3940" s="21"/>
      <c r="AL3940" s="22">
        <f t="shared" si="25"/>
        <v>2</v>
      </c>
    </row>
    <row r="3941" ht="12.75" customHeight="1">
      <c r="A3941" s="17" t="s">
        <v>243</v>
      </c>
      <c r="B3941" s="13" t="str">
        <f>IFERROR(__xludf.DUMMYFUNCTION("REGEXREPLACE(A3941, ""\d"", """")"),"     Сибирский федеральный округ")</f>
        <v>     Сибирский федеральный округ</v>
      </c>
      <c r="C3941" s="14" t="str">
        <f t="shared" si="15"/>
        <v>Сибирский федеральный округ</v>
      </c>
      <c r="D3941" s="3">
        <f t="shared" si="16"/>
        <v>2</v>
      </c>
      <c r="E3941" s="15" t="s">
        <v>41</v>
      </c>
      <c r="F3941" s="13" t="str">
        <f>IFERROR(__xludf.DUMMYFUNCTION("REGEXEXTRACT(E3941, ""[А-Яа-я].*"")"),"Инфекционные и паразитарные болезни")</f>
        <v>Инфекционные и паразитарные болезни</v>
      </c>
      <c r="G3941" s="16">
        <f t="shared" si="17"/>
        <v>2</v>
      </c>
      <c r="H3941" s="13" t="s">
        <v>28</v>
      </c>
      <c r="I3941" s="13" t="str">
        <f>IFERROR(__xludf.DUMMYFUNCTION("REGEXREPLACE(H3941, "".*\s"", """")"),"человек")</f>
        <v>человек</v>
      </c>
      <c r="J3941" s="13" t="s">
        <v>29</v>
      </c>
      <c r="K3941" s="17" t="str">
        <f>IFERROR(__xludf.DUMMYFUNCTION("REGEXREPLACE(J3941, ""^[\d\s]+"", """")"),"значение показателя за год")</f>
        <v>значение показателя за год</v>
      </c>
      <c r="L3941" s="16">
        <f t="shared" si="18"/>
        <v>2</v>
      </c>
      <c r="M3941" s="13" t="s">
        <v>32</v>
      </c>
      <c r="N3941" s="13" t="str">
        <f>IFERROR(__xludf.DUMMYFUNCTION("REGEXEXTRACT(M3941, "" (.+)$"")"),"сельское население")</f>
        <v>сельское население</v>
      </c>
      <c r="O3941" s="23" t="s">
        <v>37</v>
      </c>
      <c r="P3941" s="23" t="s">
        <v>37</v>
      </c>
      <c r="Q3941" s="23" t="s">
        <v>37</v>
      </c>
      <c r="R3941" s="23" t="s">
        <v>37</v>
      </c>
      <c r="S3941" s="23" t="s">
        <v>37</v>
      </c>
      <c r="T3941" s="18">
        <v>2000.0</v>
      </c>
      <c r="U3941" s="18">
        <v>2014.0</v>
      </c>
      <c r="V3941" s="18">
        <v>1791.0</v>
      </c>
      <c r="W3941" s="18">
        <v>1723.0</v>
      </c>
      <c r="X3941" s="18">
        <v>1546.0</v>
      </c>
      <c r="Y3941" s="18">
        <v>1515.0</v>
      </c>
      <c r="Z3941" s="19" t="str">
        <f t="shared" si="6"/>
        <v/>
      </c>
      <c r="AA3941" s="19" t="str">
        <f t="shared" si="19"/>
        <v/>
      </c>
      <c r="AB3941" s="19">
        <f t="shared" si="8"/>
        <v>10589</v>
      </c>
      <c r="AC3941" s="19">
        <f t="shared" si="20"/>
        <v>1764.833333</v>
      </c>
      <c r="AD3941" s="19">
        <f t="shared" si="21"/>
        <v>3292</v>
      </c>
      <c r="AE3941" s="19" t="str">
        <f t="shared" si="22"/>
        <v>Нет моды</v>
      </c>
      <c r="AF3941" s="19">
        <f t="shared" si="23"/>
        <v>1515</v>
      </c>
      <c r="AG3941" s="19">
        <f t="shared" si="24"/>
        <v>2014</v>
      </c>
      <c r="AH3941" s="20" t="str">
        <f t="shared" si="14"/>
        <v>Город: 76%; Село: 24%</v>
      </c>
      <c r="AI3941" s="21"/>
      <c r="AJ3941" s="21"/>
      <c r="AK3941" s="21"/>
      <c r="AL3941" s="22">
        <f t="shared" si="25"/>
        <v>2</v>
      </c>
    </row>
    <row r="3942" ht="12.75" customHeight="1">
      <c r="A3942" s="17" t="s">
        <v>244</v>
      </c>
      <c r="B3942" s="13" t="str">
        <f>IFERROR(__xludf.DUMMYFUNCTION("REGEXREPLACE(A3942, ""\d"", """")"),"     Сибирский федеральный округ")</f>
        <v>     Сибирский федеральный округ</v>
      </c>
      <c r="C3942" s="14" t="str">
        <f t="shared" si="15"/>
        <v>Сибирский федеральный округ</v>
      </c>
      <c r="D3942" s="3">
        <f t="shared" si="16"/>
        <v>2</v>
      </c>
      <c r="E3942" s="15" t="s">
        <v>42</v>
      </c>
      <c r="F3942" s="13" t="str">
        <f>IFERROR(__xludf.DUMMYFUNCTION("REGEXEXTRACT(E3942, ""[А-Яа-я].*"")"),"Ишемическая болезнь сердца")</f>
        <v>Ишемическая болезнь сердца</v>
      </c>
      <c r="G3942" s="16">
        <f t="shared" si="17"/>
        <v>2</v>
      </c>
      <c r="H3942" s="13" t="s">
        <v>28</v>
      </c>
      <c r="I3942" s="13" t="str">
        <f>IFERROR(__xludf.DUMMYFUNCTION("REGEXREPLACE(H3942, "".*\s"", """")"),"человек")</f>
        <v>человек</v>
      </c>
      <c r="J3942" s="13" t="s">
        <v>29</v>
      </c>
      <c r="K3942" s="17" t="str">
        <f>IFERROR(__xludf.DUMMYFUNCTION("REGEXREPLACE(J3942, ""^[\d\s]+"", """")"),"значение показателя за год")</f>
        <v>значение показателя за год</v>
      </c>
      <c r="L3942" s="16">
        <f t="shared" si="18"/>
        <v>2</v>
      </c>
      <c r="M3942" s="13" t="s">
        <v>30</v>
      </c>
      <c r="N3942" s="13" t="str">
        <f>IFERROR(__xludf.DUMMYFUNCTION("REGEXEXTRACT(M3942, "" (.+)$"")"),"все население")</f>
        <v>все население</v>
      </c>
      <c r="O3942" s="23" t="s">
        <v>37</v>
      </c>
      <c r="P3942" s="23" t="s">
        <v>37</v>
      </c>
      <c r="Q3942" s="23" t="s">
        <v>37</v>
      </c>
      <c r="R3942" s="23" t="s">
        <v>37</v>
      </c>
      <c r="S3942" s="23" t="s">
        <v>37</v>
      </c>
      <c r="T3942" s="18">
        <v>56029.0</v>
      </c>
      <c r="U3942" s="18">
        <v>58113.0</v>
      </c>
      <c r="V3942" s="18">
        <v>67401.0</v>
      </c>
      <c r="W3942" s="18">
        <v>69908.0</v>
      </c>
      <c r="X3942" s="18">
        <v>59835.0</v>
      </c>
      <c r="Y3942" s="18">
        <v>54925.0</v>
      </c>
      <c r="Z3942" s="19">
        <f t="shared" si="6"/>
        <v>366211</v>
      </c>
      <c r="AA3942" s="19" t="str">
        <f t="shared" si="19"/>
        <v/>
      </c>
      <c r="AB3942" s="19" t="str">
        <f t="shared" si="8"/>
        <v/>
      </c>
      <c r="AC3942" s="19">
        <f t="shared" si="20"/>
        <v>61035.16667</v>
      </c>
      <c r="AD3942" s="19">
        <f t="shared" si="21"/>
        <v>28469.5</v>
      </c>
      <c r="AE3942" s="19" t="str">
        <f t="shared" si="22"/>
        <v>Нет моды</v>
      </c>
      <c r="AF3942" s="19">
        <f t="shared" si="23"/>
        <v>54925</v>
      </c>
      <c r="AG3942" s="19">
        <f t="shared" si="24"/>
        <v>69908</v>
      </c>
      <c r="AH3942" s="20" t="str">
        <f t="shared" si="14"/>
        <v/>
      </c>
      <c r="AI3942" s="21"/>
      <c r="AJ3942" s="21"/>
      <c r="AK3942" s="21"/>
      <c r="AL3942" s="22">
        <f t="shared" si="25"/>
        <v>2</v>
      </c>
    </row>
    <row r="3943" ht="12.75" customHeight="1">
      <c r="A3943" s="17" t="s">
        <v>245</v>
      </c>
      <c r="B3943" s="13" t="str">
        <f>IFERROR(__xludf.DUMMYFUNCTION("REGEXREPLACE(A3943, ""\d"", """")"),"     Сибирский федеральный округ")</f>
        <v>     Сибирский федеральный округ</v>
      </c>
      <c r="C3943" s="14" t="str">
        <f t="shared" si="15"/>
        <v>Сибирский федеральный округ</v>
      </c>
      <c r="D3943" s="3">
        <f t="shared" si="16"/>
        <v>2</v>
      </c>
      <c r="E3943" s="15" t="s">
        <v>42</v>
      </c>
      <c r="F3943" s="13" t="str">
        <f>IFERROR(__xludf.DUMMYFUNCTION("REGEXEXTRACT(E3943, ""[А-Яа-я].*"")"),"Ишемическая болезнь сердца")</f>
        <v>Ишемическая болезнь сердца</v>
      </c>
      <c r="G3943" s="16">
        <f t="shared" si="17"/>
        <v>2</v>
      </c>
      <c r="H3943" s="13" t="s">
        <v>28</v>
      </c>
      <c r="I3943" s="13" t="str">
        <f>IFERROR(__xludf.DUMMYFUNCTION("REGEXREPLACE(H3943, "".*\s"", """")"),"человек")</f>
        <v>человек</v>
      </c>
      <c r="J3943" s="13" t="s">
        <v>29</v>
      </c>
      <c r="K3943" s="17" t="str">
        <f>IFERROR(__xludf.DUMMYFUNCTION("REGEXREPLACE(J3943, ""^[\d\s]+"", """")"),"значение показателя за год")</f>
        <v>значение показателя за год</v>
      </c>
      <c r="L3943" s="16">
        <f t="shared" si="18"/>
        <v>2</v>
      </c>
      <c r="M3943" s="13" t="s">
        <v>31</v>
      </c>
      <c r="N3943" s="13" t="str">
        <f>IFERROR(__xludf.DUMMYFUNCTION("REGEXEXTRACT(M3943, "" (.+)$"")"),"городское население")</f>
        <v>городское население</v>
      </c>
      <c r="O3943" s="23" t="s">
        <v>37</v>
      </c>
      <c r="P3943" s="23" t="s">
        <v>37</v>
      </c>
      <c r="Q3943" s="23" t="s">
        <v>37</v>
      </c>
      <c r="R3943" s="23" t="s">
        <v>37</v>
      </c>
      <c r="S3943" s="23" t="s">
        <v>37</v>
      </c>
      <c r="T3943" s="18">
        <v>41329.0</v>
      </c>
      <c r="U3943" s="18">
        <v>42750.0</v>
      </c>
      <c r="V3943" s="18">
        <v>50677.0</v>
      </c>
      <c r="W3943" s="18">
        <v>51656.0</v>
      </c>
      <c r="X3943" s="18">
        <v>43991.0</v>
      </c>
      <c r="Y3943" s="18">
        <v>40525.0</v>
      </c>
      <c r="Z3943" s="19" t="str">
        <f t="shared" si="6"/>
        <v/>
      </c>
      <c r="AA3943" s="19">
        <f t="shared" si="19"/>
        <v>270928</v>
      </c>
      <c r="AB3943" s="19" t="str">
        <f t="shared" si="8"/>
        <v/>
      </c>
      <c r="AC3943" s="19">
        <f t="shared" si="20"/>
        <v>45154.66667</v>
      </c>
      <c r="AD3943" s="19">
        <f t="shared" si="21"/>
        <v>53290.5</v>
      </c>
      <c r="AE3943" s="19" t="str">
        <f t="shared" si="22"/>
        <v>Нет моды</v>
      </c>
      <c r="AF3943" s="19">
        <f t="shared" si="23"/>
        <v>40525</v>
      </c>
      <c r="AG3943" s="19">
        <f t="shared" si="24"/>
        <v>51656</v>
      </c>
      <c r="AH3943" s="20" t="str">
        <f t="shared" si="14"/>
        <v/>
      </c>
      <c r="AI3943" s="21"/>
      <c r="AJ3943" s="21"/>
      <c r="AK3943" s="21"/>
      <c r="AL3943" s="22">
        <f t="shared" si="25"/>
        <v>2</v>
      </c>
    </row>
    <row r="3944" ht="12.75" customHeight="1">
      <c r="A3944" s="17" t="s">
        <v>246</v>
      </c>
      <c r="B3944" s="13" t="str">
        <f>IFERROR(__xludf.DUMMYFUNCTION("REGEXREPLACE(A3944, ""\d"", """")"),"     Сибирский федеральный округ")</f>
        <v>     Сибирский федеральный округ</v>
      </c>
      <c r="C3944" s="14" t="str">
        <f t="shared" si="15"/>
        <v>Сибирский федеральный округ</v>
      </c>
      <c r="D3944" s="3">
        <f t="shared" si="16"/>
        <v>2</v>
      </c>
      <c r="E3944" s="15" t="s">
        <v>42</v>
      </c>
      <c r="F3944" s="13" t="str">
        <f>IFERROR(__xludf.DUMMYFUNCTION("REGEXEXTRACT(E3944, ""[А-Яа-я].*"")"),"Ишемическая болезнь сердца")</f>
        <v>Ишемическая болезнь сердца</v>
      </c>
      <c r="G3944" s="16">
        <f t="shared" si="17"/>
        <v>2</v>
      </c>
      <c r="H3944" s="13" t="s">
        <v>28</v>
      </c>
      <c r="I3944" s="13" t="str">
        <f>IFERROR(__xludf.DUMMYFUNCTION("REGEXREPLACE(H3944, "".*\s"", """")"),"человек")</f>
        <v>человек</v>
      </c>
      <c r="J3944" s="13" t="s">
        <v>29</v>
      </c>
      <c r="K3944" s="17" t="str">
        <f>IFERROR(__xludf.DUMMYFUNCTION("REGEXREPLACE(J3944, ""^[\d\s]+"", """")"),"значение показателя за год")</f>
        <v>значение показателя за год</v>
      </c>
      <c r="L3944" s="16">
        <f t="shared" si="18"/>
        <v>2</v>
      </c>
      <c r="M3944" s="13" t="s">
        <v>32</v>
      </c>
      <c r="N3944" s="13" t="str">
        <f>IFERROR(__xludf.DUMMYFUNCTION("REGEXEXTRACT(M3944, "" (.+)$"")"),"сельское население")</f>
        <v>сельское население</v>
      </c>
      <c r="O3944" s="23" t="s">
        <v>37</v>
      </c>
      <c r="P3944" s="23" t="s">
        <v>37</v>
      </c>
      <c r="Q3944" s="23" t="s">
        <v>37</v>
      </c>
      <c r="R3944" s="23" t="s">
        <v>37</v>
      </c>
      <c r="S3944" s="23" t="s">
        <v>37</v>
      </c>
      <c r="T3944" s="18">
        <v>14700.0</v>
      </c>
      <c r="U3944" s="18">
        <v>15363.0</v>
      </c>
      <c r="V3944" s="18">
        <v>16724.0</v>
      </c>
      <c r="W3944" s="18">
        <v>18252.0</v>
      </c>
      <c r="X3944" s="18">
        <v>15844.0</v>
      </c>
      <c r="Y3944" s="18">
        <v>14400.0</v>
      </c>
      <c r="Z3944" s="19" t="str">
        <f t="shared" si="6"/>
        <v/>
      </c>
      <c r="AA3944" s="19" t="str">
        <f t="shared" si="19"/>
        <v/>
      </c>
      <c r="AB3944" s="19">
        <f t="shared" si="8"/>
        <v>95283</v>
      </c>
      <c r="AC3944" s="19">
        <f t="shared" si="20"/>
        <v>15880.5</v>
      </c>
      <c r="AD3944" s="19">
        <f t="shared" si="21"/>
        <v>29388.5</v>
      </c>
      <c r="AE3944" s="19" t="str">
        <f t="shared" si="22"/>
        <v>Нет моды</v>
      </c>
      <c r="AF3944" s="19">
        <f t="shared" si="23"/>
        <v>14400</v>
      </c>
      <c r="AG3944" s="19">
        <f t="shared" si="24"/>
        <v>18252</v>
      </c>
      <c r="AH3944" s="20" t="str">
        <f t="shared" si="14"/>
        <v>Город: 74%; Село: 26%</v>
      </c>
      <c r="AI3944" s="21"/>
      <c r="AJ3944" s="21"/>
      <c r="AK3944" s="21"/>
      <c r="AL3944" s="22">
        <f t="shared" si="25"/>
        <v>2</v>
      </c>
    </row>
    <row r="3945" ht="12.75" customHeight="1">
      <c r="A3945" s="17" t="s">
        <v>247</v>
      </c>
      <c r="B3945" s="13" t="str">
        <f>IFERROR(__xludf.DUMMYFUNCTION("REGEXREPLACE(A3945, ""\d"", """")"),"     Сибирский федеральный округ")</f>
        <v>     Сибирский федеральный округ</v>
      </c>
      <c r="C3945" s="14" t="str">
        <f t="shared" si="15"/>
        <v>Сибирский федеральный округ</v>
      </c>
      <c r="D3945" s="3">
        <f t="shared" si="16"/>
        <v>2</v>
      </c>
      <c r="E3945" s="15" t="s">
        <v>43</v>
      </c>
      <c r="F3945" s="13" t="str">
        <f>IFERROR(__xludf.DUMMYFUNCTION("REGEXEXTRACT(E3945, ""[А-Яа-я].*"")"),"Новообразования")</f>
        <v>Новообразования</v>
      </c>
      <c r="G3945" s="16">
        <f t="shared" si="17"/>
        <v>2</v>
      </c>
      <c r="H3945" s="13" t="s">
        <v>28</v>
      </c>
      <c r="I3945" s="13" t="str">
        <f>IFERROR(__xludf.DUMMYFUNCTION("REGEXREPLACE(H3945, "".*\s"", """")"),"человек")</f>
        <v>человек</v>
      </c>
      <c r="J3945" s="13" t="s">
        <v>29</v>
      </c>
      <c r="K3945" s="17" t="str">
        <f>IFERROR(__xludf.DUMMYFUNCTION("REGEXREPLACE(J3945, ""^[\d\s]+"", """")"),"значение показателя за год")</f>
        <v>значение показателя за год</v>
      </c>
      <c r="L3945" s="16">
        <f t="shared" si="18"/>
        <v>2</v>
      </c>
      <c r="M3945" s="13" t="s">
        <v>30</v>
      </c>
      <c r="N3945" s="13" t="str">
        <f>IFERROR(__xludf.DUMMYFUNCTION("REGEXEXTRACT(M3945, "" (.+)$"")"),"все население")</f>
        <v>все население</v>
      </c>
      <c r="O3945" s="23" t="s">
        <v>37</v>
      </c>
      <c r="P3945" s="23" t="s">
        <v>37</v>
      </c>
      <c r="Q3945" s="23" t="s">
        <v>37</v>
      </c>
      <c r="R3945" s="23" t="s">
        <v>37</v>
      </c>
      <c r="S3945" s="23" t="s">
        <v>37</v>
      </c>
      <c r="T3945" s="18">
        <v>38369.0</v>
      </c>
      <c r="U3945" s="18">
        <v>38854.0</v>
      </c>
      <c r="V3945" s="18">
        <v>38914.0</v>
      </c>
      <c r="W3945" s="18">
        <v>37165.0</v>
      </c>
      <c r="X3945" s="18">
        <v>36219.0</v>
      </c>
      <c r="Y3945" s="18">
        <v>37232.0</v>
      </c>
      <c r="Z3945" s="19">
        <f t="shared" si="6"/>
        <v>226753</v>
      </c>
      <c r="AA3945" s="19" t="str">
        <f t="shared" si="19"/>
        <v/>
      </c>
      <c r="AB3945" s="19" t="str">
        <f t="shared" si="8"/>
        <v/>
      </c>
      <c r="AC3945" s="19">
        <f t="shared" si="20"/>
        <v>37792.16667</v>
      </c>
      <c r="AD3945" s="19">
        <f t="shared" si="21"/>
        <v>27235.5</v>
      </c>
      <c r="AE3945" s="19" t="str">
        <f t="shared" si="22"/>
        <v>Нет моды</v>
      </c>
      <c r="AF3945" s="19">
        <f t="shared" si="23"/>
        <v>36219</v>
      </c>
      <c r="AG3945" s="19">
        <f t="shared" si="24"/>
        <v>38914</v>
      </c>
      <c r="AH3945" s="20" t="str">
        <f t="shared" si="14"/>
        <v/>
      </c>
      <c r="AI3945" s="21"/>
      <c r="AJ3945" s="21"/>
      <c r="AK3945" s="21"/>
      <c r="AL3945" s="22">
        <f t="shared" si="25"/>
        <v>2</v>
      </c>
    </row>
    <row r="3946" ht="12.75" customHeight="1">
      <c r="A3946" s="17" t="s">
        <v>248</v>
      </c>
      <c r="B3946" s="13" t="str">
        <f>IFERROR(__xludf.DUMMYFUNCTION("REGEXREPLACE(A3946, ""\d"", """")"),"     Сибирский федеральный округ")</f>
        <v>     Сибирский федеральный округ</v>
      </c>
      <c r="C3946" s="14" t="str">
        <f t="shared" si="15"/>
        <v>Сибирский федеральный округ</v>
      </c>
      <c r="D3946" s="3">
        <f t="shared" si="16"/>
        <v>2</v>
      </c>
      <c r="E3946" s="15" t="s">
        <v>43</v>
      </c>
      <c r="F3946" s="13" t="str">
        <f>IFERROR(__xludf.DUMMYFUNCTION("REGEXEXTRACT(E3946, ""[А-Яа-я].*"")"),"Новообразования")</f>
        <v>Новообразования</v>
      </c>
      <c r="G3946" s="16">
        <f t="shared" si="17"/>
        <v>2</v>
      </c>
      <c r="H3946" s="13" t="s">
        <v>28</v>
      </c>
      <c r="I3946" s="13" t="str">
        <f>IFERROR(__xludf.DUMMYFUNCTION("REGEXREPLACE(H3946, "".*\s"", """")"),"человек")</f>
        <v>человек</v>
      </c>
      <c r="J3946" s="13" t="s">
        <v>29</v>
      </c>
      <c r="K3946" s="17" t="str">
        <f>IFERROR(__xludf.DUMMYFUNCTION("REGEXREPLACE(J3946, ""^[\d\s]+"", """")"),"значение показателя за год")</f>
        <v>значение показателя за год</v>
      </c>
      <c r="L3946" s="16">
        <f t="shared" si="18"/>
        <v>2</v>
      </c>
      <c r="M3946" s="13" t="s">
        <v>31</v>
      </c>
      <c r="N3946" s="13" t="str">
        <f>IFERROR(__xludf.DUMMYFUNCTION("REGEXEXTRACT(M3946, "" (.+)$"")"),"городское население")</f>
        <v>городское население</v>
      </c>
      <c r="O3946" s="23" t="s">
        <v>37</v>
      </c>
      <c r="P3946" s="23" t="s">
        <v>37</v>
      </c>
      <c r="Q3946" s="23" t="s">
        <v>37</v>
      </c>
      <c r="R3946" s="23" t="s">
        <v>37</v>
      </c>
      <c r="S3946" s="23" t="s">
        <v>37</v>
      </c>
      <c r="T3946" s="18">
        <v>28476.0</v>
      </c>
      <c r="U3946" s="18">
        <v>28936.0</v>
      </c>
      <c r="V3946" s="18">
        <v>28912.0</v>
      </c>
      <c r="W3946" s="18">
        <v>27307.0</v>
      </c>
      <c r="X3946" s="18">
        <v>26578.0</v>
      </c>
      <c r="Y3946" s="18">
        <v>27377.0</v>
      </c>
      <c r="Z3946" s="19" t="str">
        <f t="shared" si="6"/>
        <v/>
      </c>
      <c r="AA3946" s="19">
        <f t="shared" si="19"/>
        <v>167586</v>
      </c>
      <c r="AB3946" s="19" t="str">
        <f t="shared" si="8"/>
        <v/>
      </c>
      <c r="AC3946" s="19">
        <f t="shared" si="20"/>
        <v>27931</v>
      </c>
      <c r="AD3946" s="19">
        <f t="shared" si="21"/>
        <v>32577.5</v>
      </c>
      <c r="AE3946" s="19" t="str">
        <f t="shared" si="22"/>
        <v>Нет моды</v>
      </c>
      <c r="AF3946" s="19">
        <f t="shared" si="23"/>
        <v>26578</v>
      </c>
      <c r="AG3946" s="19">
        <f t="shared" si="24"/>
        <v>28936</v>
      </c>
      <c r="AH3946" s="20" t="str">
        <f t="shared" si="14"/>
        <v/>
      </c>
      <c r="AI3946" s="21"/>
      <c r="AJ3946" s="21"/>
      <c r="AK3946" s="21"/>
      <c r="AL3946" s="22">
        <f t="shared" si="25"/>
        <v>2</v>
      </c>
    </row>
    <row r="3947" ht="12.75" customHeight="1">
      <c r="A3947" s="17" t="s">
        <v>249</v>
      </c>
      <c r="B3947" s="13" t="str">
        <f>IFERROR(__xludf.DUMMYFUNCTION("REGEXREPLACE(A3947, ""\d"", """")"),"     Сибирский федеральный округ")</f>
        <v>     Сибирский федеральный округ</v>
      </c>
      <c r="C3947" s="14" t="str">
        <f t="shared" si="15"/>
        <v>Сибирский федеральный округ</v>
      </c>
      <c r="D3947" s="3">
        <f t="shared" si="16"/>
        <v>2</v>
      </c>
      <c r="E3947" s="15" t="s">
        <v>43</v>
      </c>
      <c r="F3947" s="13" t="str">
        <f>IFERROR(__xludf.DUMMYFUNCTION("REGEXEXTRACT(E3947, ""[А-Яа-я].*"")"),"Новообразования")</f>
        <v>Новообразования</v>
      </c>
      <c r="G3947" s="16">
        <f t="shared" si="17"/>
        <v>2</v>
      </c>
      <c r="H3947" s="13" t="s">
        <v>28</v>
      </c>
      <c r="I3947" s="13" t="str">
        <f>IFERROR(__xludf.DUMMYFUNCTION("REGEXREPLACE(H3947, "".*\s"", """")"),"человек")</f>
        <v>человек</v>
      </c>
      <c r="J3947" s="13" t="s">
        <v>29</v>
      </c>
      <c r="K3947" s="17" t="str">
        <f>IFERROR(__xludf.DUMMYFUNCTION("REGEXREPLACE(J3947, ""^[\d\s]+"", """")"),"значение показателя за год")</f>
        <v>значение показателя за год</v>
      </c>
      <c r="L3947" s="16">
        <f t="shared" si="18"/>
        <v>2</v>
      </c>
      <c r="M3947" s="13" t="s">
        <v>32</v>
      </c>
      <c r="N3947" s="13" t="str">
        <f>IFERROR(__xludf.DUMMYFUNCTION("REGEXEXTRACT(M3947, "" (.+)$"")"),"сельское население")</f>
        <v>сельское население</v>
      </c>
      <c r="O3947" s="23" t="s">
        <v>37</v>
      </c>
      <c r="P3947" s="23" t="s">
        <v>37</v>
      </c>
      <c r="Q3947" s="23" t="s">
        <v>37</v>
      </c>
      <c r="R3947" s="23" t="s">
        <v>37</v>
      </c>
      <c r="S3947" s="23" t="s">
        <v>37</v>
      </c>
      <c r="T3947" s="18">
        <v>9893.0</v>
      </c>
      <c r="U3947" s="18">
        <v>9918.0</v>
      </c>
      <c r="V3947" s="18">
        <v>10002.0</v>
      </c>
      <c r="W3947" s="18">
        <v>9858.0</v>
      </c>
      <c r="X3947" s="18">
        <v>9641.0</v>
      </c>
      <c r="Y3947" s="18">
        <v>9855.0</v>
      </c>
      <c r="Z3947" s="19" t="str">
        <f t="shared" si="6"/>
        <v/>
      </c>
      <c r="AA3947" s="19" t="str">
        <f t="shared" si="19"/>
        <v/>
      </c>
      <c r="AB3947" s="19">
        <f t="shared" si="8"/>
        <v>59167</v>
      </c>
      <c r="AC3947" s="19">
        <f t="shared" si="20"/>
        <v>9861.166667</v>
      </c>
      <c r="AD3947" s="19">
        <f t="shared" si="21"/>
        <v>18290</v>
      </c>
      <c r="AE3947" s="19" t="str">
        <f t="shared" si="22"/>
        <v>Нет моды</v>
      </c>
      <c r="AF3947" s="19">
        <f t="shared" si="23"/>
        <v>9641</v>
      </c>
      <c r="AG3947" s="19">
        <f t="shared" si="24"/>
        <v>10002</v>
      </c>
      <c r="AH3947" s="20" t="str">
        <f t="shared" si="14"/>
        <v>Город: 74%; Село: 26%</v>
      </c>
      <c r="AI3947" s="21"/>
      <c r="AJ3947" s="21"/>
      <c r="AK3947" s="21"/>
      <c r="AL3947" s="22">
        <f t="shared" si="25"/>
        <v>2</v>
      </c>
    </row>
    <row r="3948" ht="12.75" customHeight="1">
      <c r="A3948" s="17" t="s">
        <v>250</v>
      </c>
      <c r="B3948" s="13" t="str">
        <f>IFERROR(__xludf.DUMMYFUNCTION("REGEXREPLACE(A3948, ""\d"", """")"),"     Сибирский федеральный округ")</f>
        <v>     Сибирский федеральный округ</v>
      </c>
      <c r="C3948" s="14" t="str">
        <f t="shared" si="15"/>
        <v>Сибирский федеральный округ</v>
      </c>
      <c r="D3948" s="3">
        <f t="shared" si="16"/>
        <v>2</v>
      </c>
      <c r="E3948" s="15" t="s">
        <v>45</v>
      </c>
      <c r="F3948" s="13" t="str">
        <f>IFERROR(__xludf.DUMMYFUNCTION("REGEXEXTRACT(E3948, ""[А-Яа-я].*"")"),"Самоубийство")</f>
        <v>Самоубийство</v>
      </c>
      <c r="G3948" s="16">
        <f t="shared" si="17"/>
        <v>2</v>
      </c>
      <c r="H3948" s="13" t="s">
        <v>28</v>
      </c>
      <c r="I3948" s="13" t="str">
        <f>IFERROR(__xludf.DUMMYFUNCTION("REGEXREPLACE(H3948, "".*\s"", """")"),"человек")</f>
        <v>человек</v>
      </c>
      <c r="J3948" s="13" t="s">
        <v>29</v>
      </c>
      <c r="K3948" s="17" t="str">
        <f>IFERROR(__xludf.DUMMYFUNCTION("REGEXREPLACE(J3948, ""^[\d\s]+"", """")"),"значение показателя за год")</f>
        <v>значение показателя за год</v>
      </c>
      <c r="L3948" s="16">
        <f t="shared" si="18"/>
        <v>2</v>
      </c>
      <c r="M3948" s="13" t="s">
        <v>30</v>
      </c>
      <c r="N3948" s="13" t="str">
        <f>IFERROR(__xludf.DUMMYFUNCTION("REGEXEXTRACT(M3948, "" (.+)$"")"),"все население")</f>
        <v>все население</v>
      </c>
      <c r="O3948" s="23" t="s">
        <v>37</v>
      </c>
      <c r="P3948" s="23" t="s">
        <v>37</v>
      </c>
      <c r="Q3948" s="23" t="s">
        <v>37</v>
      </c>
      <c r="R3948" s="23" t="s">
        <v>37</v>
      </c>
      <c r="S3948" s="23" t="s">
        <v>37</v>
      </c>
      <c r="T3948" s="18">
        <v>3298.0</v>
      </c>
      <c r="U3948" s="18">
        <v>3304.0</v>
      </c>
      <c r="V3948" s="18">
        <v>2993.0</v>
      </c>
      <c r="W3948" s="18">
        <v>2775.0</v>
      </c>
      <c r="X3948" s="18">
        <v>2439.0</v>
      </c>
      <c r="Y3948" s="18">
        <v>2052.0</v>
      </c>
      <c r="Z3948" s="19">
        <f t="shared" si="6"/>
        <v>16861</v>
      </c>
      <c r="AA3948" s="19" t="str">
        <f t="shared" si="19"/>
        <v/>
      </c>
      <c r="AB3948" s="19" t="str">
        <f t="shared" si="8"/>
        <v/>
      </c>
      <c r="AC3948" s="19">
        <f t="shared" si="20"/>
        <v>2810.166667</v>
      </c>
      <c r="AD3948" s="19">
        <f t="shared" si="21"/>
        <v>6472.5</v>
      </c>
      <c r="AE3948" s="19" t="str">
        <f t="shared" si="22"/>
        <v>Нет моды</v>
      </c>
      <c r="AF3948" s="19">
        <f t="shared" si="23"/>
        <v>2052</v>
      </c>
      <c r="AG3948" s="19">
        <f t="shared" si="24"/>
        <v>3304</v>
      </c>
      <c r="AH3948" s="20" t="str">
        <f t="shared" si="14"/>
        <v/>
      </c>
      <c r="AI3948" s="21"/>
      <c r="AJ3948" s="21"/>
      <c r="AK3948" s="21"/>
      <c r="AL3948" s="22">
        <f t="shared" si="25"/>
        <v>2</v>
      </c>
    </row>
    <row r="3949" ht="12.75" customHeight="1">
      <c r="A3949" s="17" t="s">
        <v>251</v>
      </c>
      <c r="B3949" s="13" t="str">
        <f>IFERROR(__xludf.DUMMYFUNCTION("REGEXREPLACE(A3949, ""\d"", """")"),"     Сибирский федеральный округ")</f>
        <v>     Сибирский федеральный округ</v>
      </c>
      <c r="C3949" s="14" t="str">
        <f t="shared" si="15"/>
        <v>Сибирский федеральный округ</v>
      </c>
      <c r="D3949" s="3">
        <f t="shared" si="16"/>
        <v>2</v>
      </c>
      <c r="E3949" s="15" t="s">
        <v>45</v>
      </c>
      <c r="F3949" s="13" t="str">
        <f>IFERROR(__xludf.DUMMYFUNCTION("REGEXEXTRACT(E3949, ""[А-Яа-я].*"")"),"Самоубийство")</f>
        <v>Самоубийство</v>
      </c>
      <c r="G3949" s="16">
        <f t="shared" si="17"/>
        <v>2</v>
      </c>
      <c r="H3949" s="13" t="s">
        <v>28</v>
      </c>
      <c r="I3949" s="13" t="str">
        <f>IFERROR(__xludf.DUMMYFUNCTION("REGEXREPLACE(H3949, "".*\s"", """")"),"человек")</f>
        <v>человек</v>
      </c>
      <c r="J3949" s="13" t="s">
        <v>29</v>
      </c>
      <c r="K3949" s="17" t="str">
        <f>IFERROR(__xludf.DUMMYFUNCTION("REGEXREPLACE(J3949, ""^[\d\s]+"", """")"),"значение показателя за год")</f>
        <v>значение показателя за год</v>
      </c>
      <c r="L3949" s="16">
        <f t="shared" si="18"/>
        <v>2</v>
      </c>
      <c r="M3949" s="13" t="s">
        <v>31</v>
      </c>
      <c r="N3949" s="13" t="str">
        <f>IFERROR(__xludf.DUMMYFUNCTION("REGEXEXTRACT(M3949, "" (.+)$"")"),"городское население")</f>
        <v>городское население</v>
      </c>
      <c r="O3949" s="23" t="s">
        <v>37</v>
      </c>
      <c r="P3949" s="23" t="s">
        <v>37</v>
      </c>
      <c r="Q3949" s="23" t="s">
        <v>37</v>
      </c>
      <c r="R3949" s="23" t="s">
        <v>37</v>
      </c>
      <c r="S3949" s="23" t="s">
        <v>37</v>
      </c>
      <c r="T3949" s="18">
        <v>1882.0</v>
      </c>
      <c r="U3949" s="18">
        <v>1879.0</v>
      </c>
      <c r="V3949" s="18">
        <v>1737.0</v>
      </c>
      <c r="W3949" s="18">
        <v>1510.0</v>
      </c>
      <c r="X3949" s="18">
        <v>1426.0</v>
      </c>
      <c r="Y3949" s="18">
        <v>1183.0</v>
      </c>
      <c r="Z3949" s="19" t="str">
        <f t="shared" si="6"/>
        <v/>
      </c>
      <c r="AA3949" s="19">
        <f t="shared" si="19"/>
        <v>9617</v>
      </c>
      <c r="AB3949" s="19" t="str">
        <f t="shared" si="8"/>
        <v/>
      </c>
      <c r="AC3949" s="19">
        <f t="shared" si="20"/>
        <v>1602.833333</v>
      </c>
      <c r="AD3949" s="19">
        <f t="shared" si="21"/>
        <v>1967</v>
      </c>
      <c r="AE3949" s="19" t="str">
        <f t="shared" si="22"/>
        <v>Нет моды</v>
      </c>
      <c r="AF3949" s="19">
        <f t="shared" si="23"/>
        <v>1183</v>
      </c>
      <c r="AG3949" s="19">
        <f t="shared" si="24"/>
        <v>1882</v>
      </c>
      <c r="AH3949" s="20" t="str">
        <f t="shared" si="14"/>
        <v/>
      </c>
      <c r="AI3949" s="21"/>
      <c r="AJ3949" s="21"/>
      <c r="AK3949" s="21"/>
      <c r="AL3949" s="22">
        <f t="shared" si="25"/>
        <v>2</v>
      </c>
    </row>
    <row r="3950" ht="12.75" customHeight="1">
      <c r="A3950" s="17" t="s">
        <v>252</v>
      </c>
      <c r="B3950" s="13" t="str">
        <f>IFERROR(__xludf.DUMMYFUNCTION("REGEXREPLACE(A3950, ""\d"", """")"),"     Сибирский федеральный округ")</f>
        <v>     Сибирский федеральный округ</v>
      </c>
      <c r="C3950" s="14" t="str">
        <f t="shared" si="15"/>
        <v>Сибирский федеральный округ</v>
      </c>
      <c r="D3950" s="3">
        <f t="shared" si="16"/>
        <v>2</v>
      </c>
      <c r="E3950" s="15" t="s">
        <v>45</v>
      </c>
      <c r="F3950" s="13" t="str">
        <f>IFERROR(__xludf.DUMMYFUNCTION("REGEXEXTRACT(E3950, ""[А-Яа-я].*"")"),"Самоубийство")</f>
        <v>Самоубийство</v>
      </c>
      <c r="G3950" s="16">
        <f t="shared" si="17"/>
        <v>2</v>
      </c>
      <c r="H3950" s="13" t="s">
        <v>28</v>
      </c>
      <c r="I3950" s="13" t="str">
        <f>IFERROR(__xludf.DUMMYFUNCTION("REGEXREPLACE(H3950, "".*\s"", """")"),"человек")</f>
        <v>человек</v>
      </c>
      <c r="J3950" s="13" t="s">
        <v>29</v>
      </c>
      <c r="K3950" s="17" t="str">
        <f>IFERROR(__xludf.DUMMYFUNCTION("REGEXREPLACE(J3950, ""^[\d\s]+"", """")"),"значение показателя за год")</f>
        <v>значение показателя за год</v>
      </c>
      <c r="L3950" s="16">
        <f t="shared" si="18"/>
        <v>2</v>
      </c>
      <c r="M3950" s="13" t="s">
        <v>32</v>
      </c>
      <c r="N3950" s="13" t="str">
        <f>IFERROR(__xludf.DUMMYFUNCTION("REGEXEXTRACT(M3950, "" (.+)$"")"),"сельское население")</f>
        <v>сельское население</v>
      </c>
      <c r="O3950" s="23" t="s">
        <v>37</v>
      </c>
      <c r="P3950" s="23" t="s">
        <v>37</v>
      </c>
      <c r="Q3950" s="23" t="s">
        <v>37</v>
      </c>
      <c r="R3950" s="23" t="s">
        <v>37</v>
      </c>
      <c r="S3950" s="23" t="s">
        <v>37</v>
      </c>
      <c r="T3950" s="18">
        <v>1416.0</v>
      </c>
      <c r="U3950" s="18">
        <v>1425.0</v>
      </c>
      <c r="V3950" s="18">
        <v>1256.0</v>
      </c>
      <c r="W3950" s="18">
        <v>1265.0</v>
      </c>
      <c r="X3950" s="18">
        <v>1013.0</v>
      </c>
      <c r="Y3950" s="18">
        <v>869.0</v>
      </c>
      <c r="Z3950" s="19" t="str">
        <f t="shared" si="6"/>
        <v/>
      </c>
      <c r="AA3950" s="19" t="str">
        <f t="shared" si="19"/>
        <v/>
      </c>
      <c r="AB3950" s="19">
        <f t="shared" si="8"/>
        <v>7244</v>
      </c>
      <c r="AC3950" s="19">
        <f t="shared" si="20"/>
        <v>1207.333333</v>
      </c>
      <c r="AD3950" s="19">
        <f t="shared" si="21"/>
        <v>1420.5</v>
      </c>
      <c r="AE3950" s="19" t="str">
        <f t="shared" si="22"/>
        <v>Нет моды</v>
      </c>
      <c r="AF3950" s="19">
        <f t="shared" si="23"/>
        <v>869</v>
      </c>
      <c r="AG3950" s="19">
        <f t="shared" si="24"/>
        <v>1425</v>
      </c>
      <c r="AH3950" s="20" t="str">
        <f t="shared" si="14"/>
        <v>Город: 57%; Село: 43%</v>
      </c>
      <c r="AI3950" s="21"/>
      <c r="AJ3950" s="21"/>
      <c r="AK3950" s="21"/>
      <c r="AL3950" s="22">
        <f t="shared" si="25"/>
        <v>2</v>
      </c>
    </row>
    <row r="3951" ht="12.75" customHeight="1">
      <c r="A3951" s="17" t="s">
        <v>253</v>
      </c>
      <c r="B3951" s="13" t="str">
        <f>IFERROR(__xludf.DUMMYFUNCTION("REGEXREPLACE(A3951, ""\d"", """")"),"     Сибирский федеральный округ")</f>
        <v>     Сибирский федеральный округ</v>
      </c>
      <c r="C3951" s="14" t="str">
        <f t="shared" si="15"/>
        <v>Сибирский федеральный округ</v>
      </c>
      <c r="D3951" s="3">
        <f t="shared" si="16"/>
        <v>2</v>
      </c>
      <c r="E3951" s="15" t="s">
        <v>46</v>
      </c>
      <c r="F3951" s="13" t="str">
        <f>IFERROR(__xludf.DUMMYFUNCTION("REGEXEXTRACT(E3951, ""[А-Яа-я].*"")"),"Случ.отравл.алкоголем")</f>
        <v>Случ.отравл.алкоголем</v>
      </c>
      <c r="G3951" s="16">
        <f t="shared" si="17"/>
        <v>2</v>
      </c>
      <c r="H3951" s="13" t="s">
        <v>28</v>
      </c>
      <c r="I3951" s="13" t="str">
        <f>IFERROR(__xludf.DUMMYFUNCTION("REGEXREPLACE(H3951, "".*\s"", """")"),"человек")</f>
        <v>человек</v>
      </c>
      <c r="J3951" s="13" t="s">
        <v>29</v>
      </c>
      <c r="K3951" s="17" t="str">
        <f>IFERROR(__xludf.DUMMYFUNCTION("REGEXREPLACE(J3951, ""^[\d\s]+"", """")"),"значение показателя за год")</f>
        <v>значение показателя за год</v>
      </c>
      <c r="L3951" s="16">
        <f t="shared" si="18"/>
        <v>2</v>
      </c>
      <c r="M3951" s="13" t="s">
        <v>30</v>
      </c>
      <c r="N3951" s="13" t="str">
        <f>IFERROR(__xludf.DUMMYFUNCTION("REGEXEXTRACT(M3951, "" (.+)$"")"),"все население")</f>
        <v>все население</v>
      </c>
      <c r="O3951" s="23" t="s">
        <v>37</v>
      </c>
      <c r="P3951" s="23" t="s">
        <v>37</v>
      </c>
      <c r="Q3951" s="23" t="s">
        <v>37</v>
      </c>
      <c r="R3951" s="23" t="s">
        <v>37</v>
      </c>
      <c r="S3951" s="23" t="s">
        <v>37</v>
      </c>
      <c r="T3951" s="18">
        <v>1794.0</v>
      </c>
      <c r="U3951" s="18">
        <v>1560.0</v>
      </c>
      <c r="V3951" s="18">
        <v>1328.0</v>
      </c>
      <c r="W3951" s="18">
        <v>1183.0</v>
      </c>
      <c r="X3951" s="18">
        <v>1277.0</v>
      </c>
      <c r="Y3951" s="18">
        <v>1068.0</v>
      </c>
      <c r="Z3951" s="19">
        <f t="shared" si="6"/>
        <v>8210</v>
      </c>
      <c r="AA3951" s="19" t="str">
        <f t="shared" si="19"/>
        <v/>
      </c>
      <c r="AB3951" s="19" t="str">
        <f t="shared" si="8"/>
        <v/>
      </c>
      <c r="AC3951" s="19">
        <f t="shared" si="20"/>
        <v>1368.333333</v>
      </c>
      <c r="AD3951" s="19">
        <f t="shared" si="21"/>
        <v>1271</v>
      </c>
      <c r="AE3951" s="19" t="str">
        <f t="shared" si="22"/>
        <v>Нет моды</v>
      </c>
      <c r="AF3951" s="19">
        <f t="shared" si="23"/>
        <v>1068</v>
      </c>
      <c r="AG3951" s="19">
        <f t="shared" si="24"/>
        <v>1794</v>
      </c>
      <c r="AH3951" s="20" t="str">
        <f t="shared" si="14"/>
        <v/>
      </c>
      <c r="AI3951" s="21"/>
      <c r="AJ3951" s="21"/>
      <c r="AK3951" s="21"/>
      <c r="AL3951" s="22">
        <f t="shared" si="25"/>
        <v>2</v>
      </c>
    </row>
    <row r="3952" ht="12.75" customHeight="1">
      <c r="A3952" s="17" t="s">
        <v>254</v>
      </c>
      <c r="B3952" s="13" t="str">
        <f>IFERROR(__xludf.DUMMYFUNCTION("REGEXREPLACE(A3952, ""\d"", """")"),"     Сибирский федеральный округ")</f>
        <v>     Сибирский федеральный округ</v>
      </c>
      <c r="C3952" s="14" t="str">
        <f t="shared" si="15"/>
        <v>Сибирский федеральный округ</v>
      </c>
      <c r="D3952" s="3">
        <f t="shared" si="16"/>
        <v>2</v>
      </c>
      <c r="E3952" s="15" t="s">
        <v>46</v>
      </c>
      <c r="F3952" s="13" t="str">
        <f>IFERROR(__xludf.DUMMYFUNCTION("REGEXEXTRACT(E3952, ""[А-Яа-я].*"")"),"Случ.отравл.алкоголем")</f>
        <v>Случ.отравл.алкоголем</v>
      </c>
      <c r="G3952" s="16">
        <f t="shared" si="17"/>
        <v>2</v>
      </c>
      <c r="H3952" s="13" t="s">
        <v>28</v>
      </c>
      <c r="I3952" s="13" t="str">
        <f>IFERROR(__xludf.DUMMYFUNCTION("REGEXREPLACE(H3952, "".*\s"", """")"),"человек")</f>
        <v>человек</v>
      </c>
      <c r="J3952" s="13" t="s">
        <v>29</v>
      </c>
      <c r="K3952" s="17" t="str">
        <f>IFERROR(__xludf.DUMMYFUNCTION("REGEXREPLACE(J3952, ""^[\d\s]+"", """")"),"значение показателя за год")</f>
        <v>значение показателя за год</v>
      </c>
      <c r="L3952" s="16">
        <f t="shared" si="18"/>
        <v>2</v>
      </c>
      <c r="M3952" s="13" t="s">
        <v>31</v>
      </c>
      <c r="N3952" s="13" t="str">
        <f>IFERROR(__xludf.DUMMYFUNCTION("REGEXEXTRACT(M3952, "" (.+)$"")"),"городское население")</f>
        <v>городское население</v>
      </c>
      <c r="O3952" s="23" t="s">
        <v>37</v>
      </c>
      <c r="P3952" s="23" t="s">
        <v>37</v>
      </c>
      <c r="Q3952" s="23" t="s">
        <v>37</v>
      </c>
      <c r="R3952" s="23" t="s">
        <v>37</v>
      </c>
      <c r="S3952" s="23" t="s">
        <v>37</v>
      </c>
      <c r="T3952" s="18">
        <v>1213.0</v>
      </c>
      <c r="U3952" s="18">
        <v>964.0</v>
      </c>
      <c r="V3952" s="18">
        <v>906.0</v>
      </c>
      <c r="W3952" s="18">
        <v>781.0</v>
      </c>
      <c r="X3952" s="18">
        <v>855.0</v>
      </c>
      <c r="Y3952" s="18">
        <v>717.0</v>
      </c>
      <c r="Z3952" s="19" t="str">
        <f t="shared" si="6"/>
        <v/>
      </c>
      <c r="AA3952" s="19">
        <f t="shared" si="19"/>
        <v>5436</v>
      </c>
      <c r="AB3952" s="19" t="str">
        <f t="shared" si="8"/>
        <v/>
      </c>
      <c r="AC3952" s="19">
        <f t="shared" si="20"/>
        <v>906</v>
      </c>
      <c r="AD3952" s="19">
        <f t="shared" si="21"/>
        <v>1125.5</v>
      </c>
      <c r="AE3952" s="19" t="str">
        <f t="shared" si="22"/>
        <v>Нет моды</v>
      </c>
      <c r="AF3952" s="19">
        <f t="shared" si="23"/>
        <v>717</v>
      </c>
      <c r="AG3952" s="19">
        <f t="shared" si="24"/>
        <v>1213</v>
      </c>
      <c r="AH3952" s="20" t="str">
        <f t="shared" si="14"/>
        <v/>
      </c>
      <c r="AI3952" s="21"/>
      <c r="AJ3952" s="21"/>
      <c r="AK3952" s="21"/>
      <c r="AL3952" s="22">
        <f t="shared" si="25"/>
        <v>2</v>
      </c>
    </row>
    <row r="3953" ht="12.75" customHeight="1">
      <c r="A3953" s="17" t="s">
        <v>255</v>
      </c>
      <c r="B3953" s="13" t="str">
        <f>IFERROR(__xludf.DUMMYFUNCTION("REGEXREPLACE(A3953, ""\d"", """")"),"     Сибирский федеральный округ")</f>
        <v>     Сибирский федеральный округ</v>
      </c>
      <c r="C3953" s="14" t="str">
        <f t="shared" si="15"/>
        <v>Сибирский федеральный округ</v>
      </c>
      <c r="D3953" s="3">
        <f t="shared" si="16"/>
        <v>2</v>
      </c>
      <c r="E3953" s="15" t="s">
        <v>46</v>
      </c>
      <c r="F3953" s="13" t="str">
        <f>IFERROR(__xludf.DUMMYFUNCTION("REGEXEXTRACT(E3953, ""[А-Яа-я].*"")"),"Случ.отравл.алкоголем")</f>
        <v>Случ.отравл.алкоголем</v>
      </c>
      <c r="G3953" s="16">
        <f t="shared" si="17"/>
        <v>2</v>
      </c>
      <c r="H3953" s="13" t="s">
        <v>28</v>
      </c>
      <c r="I3953" s="13" t="str">
        <f>IFERROR(__xludf.DUMMYFUNCTION("REGEXREPLACE(H3953, "".*\s"", """")"),"человек")</f>
        <v>человек</v>
      </c>
      <c r="J3953" s="13" t="s">
        <v>29</v>
      </c>
      <c r="K3953" s="17" t="str">
        <f>IFERROR(__xludf.DUMMYFUNCTION("REGEXREPLACE(J3953, ""^[\d\s]+"", """")"),"значение показателя за год")</f>
        <v>значение показателя за год</v>
      </c>
      <c r="L3953" s="16">
        <f t="shared" si="18"/>
        <v>2</v>
      </c>
      <c r="M3953" s="13" t="s">
        <v>32</v>
      </c>
      <c r="N3953" s="13" t="str">
        <f>IFERROR(__xludf.DUMMYFUNCTION("REGEXEXTRACT(M3953, "" (.+)$"")"),"сельское население")</f>
        <v>сельское население</v>
      </c>
      <c r="O3953" s="23" t="s">
        <v>37</v>
      </c>
      <c r="P3953" s="23" t="s">
        <v>37</v>
      </c>
      <c r="Q3953" s="23" t="s">
        <v>37</v>
      </c>
      <c r="R3953" s="23" t="s">
        <v>37</v>
      </c>
      <c r="S3953" s="23" t="s">
        <v>37</v>
      </c>
      <c r="T3953" s="18">
        <v>581.0</v>
      </c>
      <c r="U3953" s="18">
        <v>596.0</v>
      </c>
      <c r="V3953" s="18">
        <v>422.0</v>
      </c>
      <c r="W3953" s="18">
        <v>402.0</v>
      </c>
      <c r="X3953" s="18">
        <v>422.0</v>
      </c>
      <c r="Y3953" s="18">
        <v>351.0</v>
      </c>
      <c r="Z3953" s="19" t="str">
        <f t="shared" si="6"/>
        <v/>
      </c>
      <c r="AA3953" s="19" t="str">
        <f t="shared" si="19"/>
        <v/>
      </c>
      <c r="AB3953" s="19">
        <f t="shared" si="8"/>
        <v>2774</v>
      </c>
      <c r="AC3953" s="19">
        <f t="shared" si="20"/>
        <v>462.3333333</v>
      </c>
      <c r="AD3953" s="19">
        <f t="shared" si="21"/>
        <v>656.5</v>
      </c>
      <c r="AE3953" s="19" t="str">
        <f t="shared" si="22"/>
        <v>Нет моды</v>
      </c>
      <c r="AF3953" s="19">
        <f t="shared" si="23"/>
        <v>351</v>
      </c>
      <c r="AG3953" s="19">
        <f t="shared" si="24"/>
        <v>596</v>
      </c>
      <c r="AH3953" s="20" t="str">
        <f t="shared" si="14"/>
        <v>Город: 66%; Село: 34%</v>
      </c>
      <c r="AI3953" s="21"/>
      <c r="AJ3953" s="21"/>
      <c r="AK3953" s="21"/>
      <c r="AL3953" s="22">
        <f t="shared" si="25"/>
        <v>2</v>
      </c>
    </row>
    <row r="3954" ht="12.75" customHeight="1">
      <c r="A3954" s="17" t="s">
        <v>256</v>
      </c>
      <c r="B3954" s="13" t="str">
        <f>IFERROR(__xludf.DUMMYFUNCTION("REGEXREPLACE(A3954, ""\d"", """")"),"     Сибирский федеральный округ")</f>
        <v>     Сибирский федеральный округ</v>
      </c>
      <c r="C3954" s="14" t="str">
        <f t="shared" si="15"/>
        <v>Сибирский федеральный округ</v>
      </c>
      <c r="D3954" s="3">
        <f t="shared" si="16"/>
        <v>2</v>
      </c>
      <c r="E3954" s="15" t="s">
        <v>48</v>
      </c>
      <c r="F3954" s="13" t="str">
        <f>IFERROR(__xludf.DUMMYFUNCTION("REGEXEXTRACT(E3954, ""[А-Яа-я].*"")"),"Убийство")</f>
        <v>Убийство</v>
      </c>
      <c r="G3954" s="16">
        <f t="shared" si="17"/>
        <v>2</v>
      </c>
      <c r="H3954" s="13" t="s">
        <v>28</v>
      </c>
      <c r="I3954" s="13" t="str">
        <f>IFERROR(__xludf.DUMMYFUNCTION("REGEXREPLACE(H3954, "".*\s"", """")"),"человек")</f>
        <v>человек</v>
      </c>
      <c r="J3954" s="13" t="s">
        <v>29</v>
      </c>
      <c r="K3954" s="17" t="str">
        <f>IFERROR(__xludf.DUMMYFUNCTION("REGEXREPLACE(J3954, ""^[\d\s]+"", """")"),"значение показателя за год")</f>
        <v>значение показателя за год</v>
      </c>
      <c r="L3954" s="16">
        <f t="shared" si="18"/>
        <v>2</v>
      </c>
      <c r="M3954" s="13" t="s">
        <v>30</v>
      </c>
      <c r="N3954" s="13" t="str">
        <f>IFERROR(__xludf.DUMMYFUNCTION("REGEXEXTRACT(M3954, "" (.+)$"")"),"все население")</f>
        <v>все население</v>
      </c>
      <c r="O3954" s="23" t="s">
        <v>37</v>
      </c>
      <c r="P3954" s="23" t="s">
        <v>37</v>
      </c>
      <c r="Q3954" s="23" t="s">
        <v>37</v>
      </c>
      <c r="R3954" s="23" t="s">
        <v>37</v>
      </c>
      <c r="S3954" s="23" t="s">
        <v>37</v>
      </c>
      <c r="T3954" s="18">
        <v>1540.0</v>
      </c>
      <c r="U3954" s="18">
        <v>1334.0</v>
      </c>
      <c r="V3954" s="18">
        <v>1390.0</v>
      </c>
      <c r="W3954" s="18">
        <v>1163.0</v>
      </c>
      <c r="X3954" s="18">
        <v>974.0</v>
      </c>
      <c r="Y3954" s="18">
        <v>874.0</v>
      </c>
      <c r="Z3954" s="19">
        <f t="shared" si="6"/>
        <v>7275</v>
      </c>
      <c r="AA3954" s="19" t="str">
        <f t="shared" si="19"/>
        <v/>
      </c>
      <c r="AB3954" s="19" t="str">
        <f t="shared" si="8"/>
        <v/>
      </c>
      <c r="AC3954" s="19">
        <f t="shared" si="20"/>
        <v>1212.5</v>
      </c>
      <c r="AD3954" s="19">
        <f t="shared" si="21"/>
        <v>735</v>
      </c>
      <c r="AE3954" s="19" t="str">
        <f t="shared" si="22"/>
        <v>Нет моды</v>
      </c>
      <c r="AF3954" s="19">
        <f t="shared" si="23"/>
        <v>874</v>
      </c>
      <c r="AG3954" s="19">
        <f t="shared" si="24"/>
        <v>1540</v>
      </c>
      <c r="AH3954" s="20" t="str">
        <f t="shared" si="14"/>
        <v/>
      </c>
      <c r="AI3954" s="21"/>
      <c r="AJ3954" s="21"/>
      <c r="AK3954" s="21"/>
      <c r="AL3954" s="22">
        <f t="shared" si="25"/>
        <v>2</v>
      </c>
    </row>
    <row r="3955" ht="12.75" customHeight="1">
      <c r="A3955" s="17" t="s">
        <v>257</v>
      </c>
      <c r="B3955" s="13" t="str">
        <f>IFERROR(__xludf.DUMMYFUNCTION("REGEXREPLACE(A3955, ""\d"", """")"),"     Сибирский федеральный округ")</f>
        <v>     Сибирский федеральный округ</v>
      </c>
      <c r="C3955" s="14" t="str">
        <f t="shared" si="15"/>
        <v>Сибирский федеральный округ</v>
      </c>
      <c r="D3955" s="3">
        <f t="shared" si="16"/>
        <v>2</v>
      </c>
      <c r="E3955" s="15" t="s">
        <v>48</v>
      </c>
      <c r="F3955" s="13" t="str">
        <f>IFERROR(__xludf.DUMMYFUNCTION("REGEXEXTRACT(E3955, ""[А-Яа-я].*"")"),"Убийство")</f>
        <v>Убийство</v>
      </c>
      <c r="G3955" s="16">
        <f t="shared" si="17"/>
        <v>2</v>
      </c>
      <c r="H3955" s="13" t="s">
        <v>28</v>
      </c>
      <c r="I3955" s="13" t="str">
        <f>IFERROR(__xludf.DUMMYFUNCTION("REGEXREPLACE(H3955, "".*\s"", """")"),"человек")</f>
        <v>человек</v>
      </c>
      <c r="J3955" s="13" t="s">
        <v>29</v>
      </c>
      <c r="K3955" s="17" t="str">
        <f>IFERROR(__xludf.DUMMYFUNCTION("REGEXREPLACE(J3955, ""^[\d\s]+"", """")"),"значение показателя за год")</f>
        <v>значение показателя за год</v>
      </c>
      <c r="L3955" s="16">
        <f t="shared" si="18"/>
        <v>2</v>
      </c>
      <c r="M3955" s="13" t="s">
        <v>31</v>
      </c>
      <c r="N3955" s="13" t="str">
        <f>IFERROR(__xludf.DUMMYFUNCTION("REGEXEXTRACT(M3955, "" (.+)$"")"),"городское население")</f>
        <v>городское население</v>
      </c>
      <c r="O3955" s="23" t="s">
        <v>37</v>
      </c>
      <c r="P3955" s="23" t="s">
        <v>37</v>
      </c>
      <c r="Q3955" s="23" t="s">
        <v>37</v>
      </c>
      <c r="R3955" s="23" t="s">
        <v>37</v>
      </c>
      <c r="S3955" s="23" t="s">
        <v>37</v>
      </c>
      <c r="T3955" s="18">
        <v>980.0</v>
      </c>
      <c r="U3955" s="18">
        <v>853.0</v>
      </c>
      <c r="V3955" s="18">
        <v>907.0</v>
      </c>
      <c r="W3955" s="18">
        <v>736.0</v>
      </c>
      <c r="X3955" s="18">
        <v>622.0</v>
      </c>
      <c r="Y3955" s="18">
        <v>568.0</v>
      </c>
      <c r="Z3955" s="19" t="str">
        <f t="shared" si="6"/>
        <v/>
      </c>
      <c r="AA3955" s="19">
        <f t="shared" si="19"/>
        <v>4666</v>
      </c>
      <c r="AB3955" s="19" t="str">
        <f t="shared" si="8"/>
        <v/>
      </c>
      <c r="AC3955" s="19">
        <f t="shared" si="20"/>
        <v>777.6666667</v>
      </c>
      <c r="AD3955" s="19">
        <f t="shared" si="21"/>
        <v>940.5</v>
      </c>
      <c r="AE3955" s="19" t="str">
        <f t="shared" si="22"/>
        <v>Нет моды</v>
      </c>
      <c r="AF3955" s="19">
        <f t="shared" si="23"/>
        <v>568</v>
      </c>
      <c r="AG3955" s="19">
        <f t="shared" si="24"/>
        <v>980</v>
      </c>
      <c r="AH3955" s="20" t="str">
        <f t="shared" si="14"/>
        <v/>
      </c>
      <c r="AI3955" s="21"/>
      <c r="AJ3955" s="21"/>
      <c r="AK3955" s="21"/>
      <c r="AL3955" s="22">
        <f t="shared" si="25"/>
        <v>2</v>
      </c>
    </row>
    <row r="3956" ht="12.75" customHeight="1">
      <c r="A3956" s="17" t="s">
        <v>258</v>
      </c>
      <c r="B3956" s="13" t="str">
        <f>IFERROR(__xludf.DUMMYFUNCTION("REGEXREPLACE(A3956, ""\d"", """")"),"     Сибирский федеральный округ")</f>
        <v>     Сибирский федеральный округ</v>
      </c>
      <c r="C3956" s="14" t="str">
        <f t="shared" si="15"/>
        <v>Сибирский федеральный округ</v>
      </c>
      <c r="D3956" s="3">
        <f t="shared" si="16"/>
        <v>2</v>
      </c>
      <c r="E3956" s="15" t="s">
        <v>48</v>
      </c>
      <c r="F3956" s="13" t="str">
        <f>IFERROR(__xludf.DUMMYFUNCTION("REGEXEXTRACT(E3956, ""[А-Яа-я].*"")"),"Убийство")</f>
        <v>Убийство</v>
      </c>
      <c r="G3956" s="16">
        <f t="shared" si="17"/>
        <v>2</v>
      </c>
      <c r="H3956" s="13" t="s">
        <v>28</v>
      </c>
      <c r="I3956" s="13" t="str">
        <f>IFERROR(__xludf.DUMMYFUNCTION("REGEXREPLACE(H3956, "".*\s"", """")"),"человек")</f>
        <v>человек</v>
      </c>
      <c r="J3956" s="13" t="s">
        <v>29</v>
      </c>
      <c r="K3956" s="17" t="str">
        <f>IFERROR(__xludf.DUMMYFUNCTION("REGEXREPLACE(J3956, ""^[\d\s]+"", """")"),"значение показателя за год")</f>
        <v>значение показателя за год</v>
      </c>
      <c r="L3956" s="16">
        <f t="shared" si="18"/>
        <v>2</v>
      </c>
      <c r="M3956" s="13" t="s">
        <v>32</v>
      </c>
      <c r="N3956" s="13" t="str">
        <f>IFERROR(__xludf.DUMMYFUNCTION("REGEXEXTRACT(M3956, "" (.+)$"")"),"сельское население")</f>
        <v>сельское население</v>
      </c>
      <c r="O3956" s="23" t="s">
        <v>37</v>
      </c>
      <c r="P3956" s="23" t="s">
        <v>37</v>
      </c>
      <c r="Q3956" s="23" t="s">
        <v>37</v>
      </c>
      <c r="R3956" s="23" t="s">
        <v>37</v>
      </c>
      <c r="S3956" s="23" t="s">
        <v>37</v>
      </c>
      <c r="T3956" s="18">
        <v>560.0</v>
      </c>
      <c r="U3956" s="18">
        <v>481.0</v>
      </c>
      <c r="V3956" s="18">
        <v>483.0</v>
      </c>
      <c r="W3956" s="18">
        <v>427.0</v>
      </c>
      <c r="X3956" s="18">
        <v>352.0</v>
      </c>
      <c r="Y3956" s="18">
        <v>306.0</v>
      </c>
      <c r="Z3956" s="19" t="str">
        <f t="shared" si="6"/>
        <v/>
      </c>
      <c r="AA3956" s="19" t="str">
        <f t="shared" si="19"/>
        <v/>
      </c>
      <c r="AB3956" s="19">
        <f t="shared" si="8"/>
        <v>2609</v>
      </c>
      <c r="AC3956" s="19">
        <f t="shared" si="20"/>
        <v>434.8333333</v>
      </c>
      <c r="AD3956" s="19">
        <f t="shared" si="21"/>
        <v>564</v>
      </c>
      <c r="AE3956" s="19" t="str">
        <f t="shared" si="22"/>
        <v>Нет моды</v>
      </c>
      <c r="AF3956" s="19">
        <f t="shared" si="23"/>
        <v>306</v>
      </c>
      <c r="AG3956" s="19">
        <f t="shared" si="24"/>
        <v>560</v>
      </c>
      <c r="AH3956" s="20" t="str">
        <f t="shared" si="14"/>
        <v>Город: 64%; Село: 36%</v>
      </c>
      <c r="AI3956" s="21"/>
      <c r="AJ3956" s="21"/>
      <c r="AK3956" s="21"/>
      <c r="AL3956" s="22">
        <f t="shared" si="25"/>
        <v>2</v>
      </c>
    </row>
    <row r="3957" ht="12.75" customHeight="1">
      <c r="A3957" s="17" t="s">
        <v>259</v>
      </c>
      <c r="B3957" s="13" t="str">
        <f>IFERROR(__xludf.DUMMYFUNCTION("REGEXREPLACE(A3957, ""\d"", """")"),"     Сибирский федеральный округ")</f>
        <v>     Сибирский федеральный округ</v>
      </c>
      <c r="C3957" s="14" t="str">
        <f t="shared" si="15"/>
        <v>Сибирский федеральный округ</v>
      </c>
      <c r="D3957" s="3">
        <f t="shared" si="16"/>
        <v>2</v>
      </c>
      <c r="E3957" s="15" t="s">
        <v>49</v>
      </c>
      <c r="F3957" s="13" t="str">
        <f>IFERROR(__xludf.DUMMYFUNCTION("REGEXEXTRACT(E3957, ""[А-Яа-я].*"")"),"Цереброваскулярные болезни")</f>
        <v>Цереброваскулярные болезни</v>
      </c>
      <c r="G3957" s="16">
        <f t="shared" si="17"/>
        <v>2</v>
      </c>
      <c r="H3957" s="13" t="s">
        <v>28</v>
      </c>
      <c r="I3957" s="13" t="str">
        <f>IFERROR(__xludf.DUMMYFUNCTION("REGEXREPLACE(H3957, "".*\s"", """")"),"человек")</f>
        <v>человек</v>
      </c>
      <c r="J3957" s="13" t="s">
        <v>29</v>
      </c>
      <c r="K3957" s="17" t="str">
        <f>IFERROR(__xludf.DUMMYFUNCTION("REGEXREPLACE(J3957, ""^[\d\s]+"", """")"),"значение показателя за год")</f>
        <v>значение показателя за год</v>
      </c>
      <c r="L3957" s="16">
        <f t="shared" si="18"/>
        <v>2</v>
      </c>
      <c r="M3957" s="13" t="s">
        <v>30</v>
      </c>
      <c r="N3957" s="13" t="str">
        <f>IFERROR(__xludf.DUMMYFUNCTION("REGEXEXTRACT(M3957, "" (.+)$"")"),"все население")</f>
        <v>все население</v>
      </c>
      <c r="O3957" s="23" t="s">
        <v>37</v>
      </c>
      <c r="P3957" s="23" t="s">
        <v>37</v>
      </c>
      <c r="Q3957" s="23" t="s">
        <v>37</v>
      </c>
      <c r="R3957" s="23" t="s">
        <v>37</v>
      </c>
      <c r="S3957" s="23" t="s">
        <v>37</v>
      </c>
      <c r="T3957" s="18">
        <v>26847.0</v>
      </c>
      <c r="U3957" s="18">
        <v>28027.0</v>
      </c>
      <c r="V3957" s="18">
        <v>31683.0</v>
      </c>
      <c r="W3957" s="18">
        <v>31861.0</v>
      </c>
      <c r="X3957" s="18">
        <v>27084.0</v>
      </c>
      <c r="Y3957" s="18">
        <v>24473.0</v>
      </c>
      <c r="Z3957" s="19">
        <f t="shared" si="6"/>
        <v>169975</v>
      </c>
      <c r="AA3957" s="19" t="str">
        <f t="shared" si="19"/>
        <v/>
      </c>
      <c r="AB3957" s="19" t="str">
        <f t="shared" si="8"/>
        <v/>
      </c>
      <c r="AC3957" s="19">
        <f t="shared" si="20"/>
        <v>28329.16667</v>
      </c>
      <c r="AD3957" s="19">
        <f t="shared" si="21"/>
        <v>12516.5</v>
      </c>
      <c r="AE3957" s="19" t="str">
        <f t="shared" si="22"/>
        <v>Нет моды</v>
      </c>
      <c r="AF3957" s="19">
        <f t="shared" si="23"/>
        <v>24473</v>
      </c>
      <c r="AG3957" s="19">
        <f t="shared" si="24"/>
        <v>31861</v>
      </c>
      <c r="AH3957" s="20" t="str">
        <f t="shared" si="14"/>
        <v/>
      </c>
      <c r="AI3957" s="21"/>
      <c r="AJ3957" s="21"/>
      <c r="AK3957" s="21"/>
      <c r="AL3957" s="22">
        <f t="shared" si="25"/>
        <v>2</v>
      </c>
    </row>
    <row r="3958" ht="12.75" customHeight="1">
      <c r="A3958" s="17" t="s">
        <v>260</v>
      </c>
      <c r="B3958" s="13" t="str">
        <f>IFERROR(__xludf.DUMMYFUNCTION("REGEXREPLACE(A3958, ""\d"", """")"),"     Сибирский федеральный округ")</f>
        <v>     Сибирский федеральный округ</v>
      </c>
      <c r="C3958" s="14" t="str">
        <f t="shared" si="15"/>
        <v>Сибирский федеральный округ</v>
      </c>
      <c r="D3958" s="3">
        <f t="shared" si="16"/>
        <v>2</v>
      </c>
      <c r="E3958" s="15" t="s">
        <v>49</v>
      </c>
      <c r="F3958" s="13" t="str">
        <f>IFERROR(__xludf.DUMMYFUNCTION("REGEXEXTRACT(E3958, ""[А-Яа-я].*"")"),"Цереброваскулярные болезни")</f>
        <v>Цереброваскулярные болезни</v>
      </c>
      <c r="G3958" s="16">
        <f t="shared" si="17"/>
        <v>2</v>
      </c>
      <c r="H3958" s="13" t="s">
        <v>28</v>
      </c>
      <c r="I3958" s="13" t="str">
        <f>IFERROR(__xludf.DUMMYFUNCTION("REGEXREPLACE(H3958, "".*\s"", """")"),"человек")</f>
        <v>человек</v>
      </c>
      <c r="J3958" s="13" t="s">
        <v>29</v>
      </c>
      <c r="K3958" s="17" t="str">
        <f>IFERROR(__xludf.DUMMYFUNCTION("REGEXREPLACE(J3958, ""^[\d\s]+"", """")"),"значение показателя за год")</f>
        <v>значение показателя за год</v>
      </c>
      <c r="L3958" s="16">
        <f t="shared" si="18"/>
        <v>2</v>
      </c>
      <c r="M3958" s="13" t="s">
        <v>31</v>
      </c>
      <c r="N3958" s="13" t="str">
        <f>IFERROR(__xludf.DUMMYFUNCTION("REGEXEXTRACT(M3958, "" (.+)$"")"),"городское население")</f>
        <v>городское население</v>
      </c>
      <c r="O3958" s="23" t="s">
        <v>37</v>
      </c>
      <c r="P3958" s="23" t="s">
        <v>37</v>
      </c>
      <c r="Q3958" s="23" t="s">
        <v>37</v>
      </c>
      <c r="R3958" s="23" t="s">
        <v>37</v>
      </c>
      <c r="S3958" s="23" t="s">
        <v>37</v>
      </c>
      <c r="T3958" s="18">
        <v>20203.0</v>
      </c>
      <c r="U3958" s="18">
        <v>21129.0</v>
      </c>
      <c r="V3958" s="18">
        <v>24372.0</v>
      </c>
      <c r="W3958" s="18">
        <v>24434.0</v>
      </c>
      <c r="X3958" s="18">
        <v>20157.0</v>
      </c>
      <c r="Y3958" s="18">
        <v>18124.0</v>
      </c>
      <c r="Z3958" s="19" t="str">
        <f t="shared" si="6"/>
        <v/>
      </c>
      <c r="AA3958" s="19">
        <f t="shared" si="19"/>
        <v>128419</v>
      </c>
      <c r="AB3958" s="19" t="str">
        <f t="shared" si="8"/>
        <v/>
      </c>
      <c r="AC3958" s="19">
        <f t="shared" si="20"/>
        <v>21403.16667</v>
      </c>
      <c r="AD3958" s="19">
        <f t="shared" si="21"/>
        <v>24453.5</v>
      </c>
      <c r="AE3958" s="19" t="str">
        <f t="shared" si="22"/>
        <v>Нет моды</v>
      </c>
      <c r="AF3958" s="19">
        <f t="shared" si="23"/>
        <v>18124</v>
      </c>
      <c r="AG3958" s="19">
        <f t="shared" si="24"/>
        <v>24434</v>
      </c>
      <c r="AH3958" s="20" t="str">
        <f t="shared" si="14"/>
        <v/>
      </c>
      <c r="AI3958" s="21"/>
      <c r="AJ3958" s="21"/>
      <c r="AK3958" s="21"/>
      <c r="AL3958" s="22">
        <f t="shared" si="25"/>
        <v>2</v>
      </c>
    </row>
    <row r="3959" ht="12.75" customHeight="1">
      <c r="A3959" s="17" t="s">
        <v>261</v>
      </c>
      <c r="B3959" s="13" t="str">
        <f>IFERROR(__xludf.DUMMYFUNCTION("REGEXREPLACE(A3959, ""\d"", """")"),"     Сибирский федеральный округ")</f>
        <v>     Сибирский федеральный округ</v>
      </c>
      <c r="C3959" s="14" t="str">
        <f t="shared" si="15"/>
        <v>Сибирский федеральный округ</v>
      </c>
      <c r="D3959" s="3">
        <f t="shared" si="16"/>
        <v>2</v>
      </c>
      <c r="E3959" s="15" t="s">
        <v>49</v>
      </c>
      <c r="F3959" s="13" t="str">
        <f>IFERROR(__xludf.DUMMYFUNCTION("REGEXEXTRACT(E3959, ""[А-Яа-я].*"")"),"Цереброваскулярные болезни")</f>
        <v>Цереброваскулярные болезни</v>
      </c>
      <c r="G3959" s="16">
        <f t="shared" si="17"/>
        <v>2</v>
      </c>
      <c r="H3959" s="13" t="s">
        <v>28</v>
      </c>
      <c r="I3959" s="13" t="str">
        <f>IFERROR(__xludf.DUMMYFUNCTION("REGEXREPLACE(H3959, "".*\s"", """")"),"человек")</f>
        <v>человек</v>
      </c>
      <c r="J3959" s="13" t="s">
        <v>29</v>
      </c>
      <c r="K3959" s="17" t="str">
        <f>IFERROR(__xludf.DUMMYFUNCTION("REGEXREPLACE(J3959, ""^[\d\s]+"", """")"),"значение показателя за год")</f>
        <v>значение показателя за год</v>
      </c>
      <c r="L3959" s="16">
        <f t="shared" si="18"/>
        <v>2</v>
      </c>
      <c r="M3959" s="13" t="s">
        <v>32</v>
      </c>
      <c r="N3959" s="13" t="str">
        <f>IFERROR(__xludf.DUMMYFUNCTION("REGEXEXTRACT(M3959, "" (.+)$"")"),"сельское население")</f>
        <v>сельское население</v>
      </c>
      <c r="O3959" s="23" t="s">
        <v>37</v>
      </c>
      <c r="P3959" s="23" t="s">
        <v>37</v>
      </c>
      <c r="Q3959" s="23" t="s">
        <v>37</v>
      </c>
      <c r="R3959" s="23" t="s">
        <v>37</v>
      </c>
      <c r="S3959" s="23" t="s">
        <v>37</v>
      </c>
      <c r="T3959" s="18">
        <v>6644.0</v>
      </c>
      <c r="U3959" s="18">
        <v>6898.0</v>
      </c>
      <c r="V3959" s="18">
        <v>7311.0</v>
      </c>
      <c r="W3959" s="18">
        <v>7427.0</v>
      </c>
      <c r="X3959" s="18">
        <v>6927.0</v>
      </c>
      <c r="Y3959" s="18">
        <v>6349.0</v>
      </c>
      <c r="Z3959" s="19" t="str">
        <f t="shared" si="6"/>
        <v/>
      </c>
      <c r="AA3959" s="19" t="str">
        <f t="shared" si="19"/>
        <v/>
      </c>
      <c r="AB3959" s="19">
        <f t="shared" si="8"/>
        <v>41556</v>
      </c>
      <c r="AC3959" s="19">
        <f t="shared" si="20"/>
        <v>6926</v>
      </c>
      <c r="AD3959" s="19">
        <f t="shared" si="21"/>
        <v>12775.5</v>
      </c>
      <c r="AE3959" s="19" t="str">
        <f t="shared" si="22"/>
        <v>Нет моды</v>
      </c>
      <c r="AF3959" s="19">
        <f t="shared" si="23"/>
        <v>6349</v>
      </c>
      <c r="AG3959" s="19">
        <f t="shared" si="24"/>
        <v>7427</v>
      </c>
      <c r="AH3959" s="20" t="str">
        <f t="shared" si="14"/>
        <v>Город: 76%; Село: 24%</v>
      </c>
      <c r="AI3959" s="21"/>
      <c r="AJ3959" s="21"/>
      <c r="AK3959" s="21"/>
      <c r="AL3959" s="22">
        <f t="shared" si="25"/>
        <v>2</v>
      </c>
    </row>
    <row r="3960" ht="12.75" customHeight="1">
      <c r="A3960" s="13" t="s">
        <v>262</v>
      </c>
      <c r="B3960" s="13" t="str">
        <f>IFERROR(__xludf.DUMMYFUNCTION("REGEXREPLACE(A3960, ""\d"", """")"),"         Республика Алтай")</f>
        <v>         Республика Алтай</v>
      </c>
      <c r="C3960" s="14" t="str">
        <f t="shared" si="15"/>
        <v>Республика Алтай</v>
      </c>
      <c r="D3960" s="3">
        <f t="shared" si="16"/>
        <v>2</v>
      </c>
      <c r="E3960" s="15" t="s">
        <v>27</v>
      </c>
      <c r="F3960" s="13" t="str">
        <f>IFERROR(__xludf.DUMMYFUNCTION("REGEXEXTRACT(E3960, ""[А-Яа-я].*"")"),"Болезни органов дыхания")</f>
        <v>Болезни органов дыхания</v>
      </c>
      <c r="G3960" s="16">
        <f t="shared" si="17"/>
        <v>2</v>
      </c>
      <c r="H3960" s="13" t="s">
        <v>28</v>
      </c>
      <c r="I3960" s="13" t="str">
        <f>IFERROR(__xludf.DUMMYFUNCTION("REGEXREPLACE(H3960, "".*\s"", """")"),"человек")</f>
        <v>человек</v>
      </c>
      <c r="J3960" s="13" t="s">
        <v>29</v>
      </c>
      <c r="K3960" s="17" t="str">
        <f>IFERROR(__xludf.DUMMYFUNCTION("REGEXREPLACE(J3960, ""^[\d\s]+"", """")"),"значение показателя за год")</f>
        <v>значение показателя за год</v>
      </c>
      <c r="L3960" s="16">
        <f t="shared" si="18"/>
        <v>2</v>
      </c>
      <c r="M3960" s="13" t="s">
        <v>30</v>
      </c>
      <c r="N3960" s="13" t="str">
        <f>IFERROR(__xludf.DUMMYFUNCTION("REGEXEXTRACT(M3960, "" (.+)$"")"),"все население")</f>
        <v>все население</v>
      </c>
      <c r="O3960" s="18">
        <v>157.0</v>
      </c>
      <c r="P3960" s="18">
        <v>174.0</v>
      </c>
      <c r="Q3960" s="18">
        <v>152.0</v>
      </c>
      <c r="R3960" s="18">
        <v>111.0</v>
      </c>
      <c r="S3960" s="18">
        <v>105.0</v>
      </c>
      <c r="T3960" s="18">
        <v>88.0</v>
      </c>
      <c r="U3960" s="18">
        <v>89.0</v>
      </c>
      <c r="V3960" s="18">
        <v>118.0</v>
      </c>
      <c r="W3960" s="18">
        <v>121.0</v>
      </c>
      <c r="X3960" s="18">
        <v>132.0</v>
      </c>
      <c r="Y3960" s="18">
        <v>124.0</v>
      </c>
      <c r="Z3960" s="19">
        <f t="shared" si="6"/>
        <v>1371</v>
      </c>
      <c r="AA3960" s="19" t="str">
        <f t="shared" si="19"/>
        <v/>
      </c>
      <c r="AB3960" s="19" t="str">
        <f t="shared" si="8"/>
        <v/>
      </c>
      <c r="AC3960" s="19">
        <f t="shared" si="20"/>
        <v>124.6363636</v>
      </c>
      <c r="AD3960" s="19">
        <f t="shared" si="21"/>
        <v>152</v>
      </c>
      <c r="AE3960" s="19" t="str">
        <f t="shared" si="22"/>
        <v>Нет моды</v>
      </c>
      <c r="AF3960" s="19">
        <f t="shared" si="23"/>
        <v>88</v>
      </c>
      <c r="AG3960" s="19">
        <f t="shared" si="24"/>
        <v>174</v>
      </c>
      <c r="AH3960" s="20" t="str">
        <f t="shared" si="14"/>
        <v/>
      </c>
      <c r="AI3960" s="21"/>
      <c r="AJ3960" s="21"/>
      <c r="AK3960" s="21"/>
      <c r="AL3960" s="22">
        <f t="shared" si="25"/>
        <v>1</v>
      </c>
    </row>
    <row r="3961" ht="12.75" customHeight="1">
      <c r="A3961" s="13" t="s">
        <v>262</v>
      </c>
      <c r="B3961" s="13" t="str">
        <f>IFERROR(__xludf.DUMMYFUNCTION("REGEXREPLACE(A3961, ""\d"", """")"),"         Республика Алтай")</f>
        <v>         Республика Алтай</v>
      </c>
      <c r="C3961" s="14" t="str">
        <f t="shared" si="15"/>
        <v>Республика Алтай</v>
      </c>
      <c r="D3961" s="3">
        <f t="shared" si="16"/>
        <v>2</v>
      </c>
      <c r="E3961" s="15" t="s">
        <v>27</v>
      </c>
      <c r="F3961" s="13" t="str">
        <f>IFERROR(__xludf.DUMMYFUNCTION("REGEXEXTRACT(E3961, ""[А-Яа-я].*"")"),"Болезни органов дыхания")</f>
        <v>Болезни органов дыхания</v>
      </c>
      <c r="G3961" s="16">
        <f t="shared" si="17"/>
        <v>2</v>
      </c>
      <c r="H3961" s="13" t="s">
        <v>28</v>
      </c>
      <c r="I3961" s="13" t="str">
        <f>IFERROR(__xludf.DUMMYFUNCTION("REGEXREPLACE(H3961, "".*\s"", """")"),"человек")</f>
        <v>человек</v>
      </c>
      <c r="J3961" s="13" t="s">
        <v>29</v>
      </c>
      <c r="K3961" s="17" t="str">
        <f>IFERROR(__xludf.DUMMYFUNCTION("REGEXREPLACE(J3961, ""^[\d\s]+"", """")"),"значение показателя за год")</f>
        <v>значение показателя за год</v>
      </c>
      <c r="L3961" s="16">
        <f t="shared" si="18"/>
        <v>2</v>
      </c>
      <c r="M3961" s="13" t="s">
        <v>31</v>
      </c>
      <c r="N3961" s="13" t="str">
        <f>IFERROR(__xludf.DUMMYFUNCTION("REGEXEXTRACT(M3961, "" (.+)$"")"),"городское население")</f>
        <v>городское население</v>
      </c>
      <c r="O3961" s="18">
        <v>39.0</v>
      </c>
      <c r="P3961" s="18">
        <v>37.0</v>
      </c>
      <c r="Q3961" s="18">
        <v>29.0</v>
      </c>
      <c r="R3961" s="18">
        <v>38.0</v>
      </c>
      <c r="S3961" s="18">
        <v>36.0</v>
      </c>
      <c r="T3961" s="18">
        <v>32.0</v>
      </c>
      <c r="U3961" s="18">
        <v>20.0</v>
      </c>
      <c r="V3961" s="18">
        <v>33.0</v>
      </c>
      <c r="W3961" s="18">
        <v>48.0</v>
      </c>
      <c r="X3961" s="18">
        <v>47.0</v>
      </c>
      <c r="Y3961" s="18">
        <v>38.0</v>
      </c>
      <c r="Z3961" s="19" t="str">
        <f t="shared" si="6"/>
        <v/>
      </c>
      <c r="AA3961" s="19">
        <f t="shared" si="19"/>
        <v>397</v>
      </c>
      <c r="AB3961" s="19" t="str">
        <f t="shared" si="8"/>
        <v/>
      </c>
      <c r="AC3961" s="19">
        <f t="shared" si="20"/>
        <v>36.09090909</v>
      </c>
      <c r="AD3961" s="19">
        <f t="shared" si="21"/>
        <v>68</v>
      </c>
      <c r="AE3961" s="19" t="str">
        <f t="shared" si="22"/>
        <v>Нет моды</v>
      </c>
      <c r="AF3961" s="19">
        <f t="shared" si="23"/>
        <v>20</v>
      </c>
      <c r="AG3961" s="19">
        <f t="shared" si="24"/>
        <v>48</v>
      </c>
      <c r="AH3961" s="20" t="str">
        <f t="shared" si="14"/>
        <v/>
      </c>
      <c r="AI3961" s="21"/>
      <c r="AJ3961" s="21"/>
      <c r="AK3961" s="21"/>
      <c r="AL3961" s="22">
        <f t="shared" si="25"/>
        <v>1</v>
      </c>
    </row>
    <row r="3962" ht="12.75" customHeight="1">
      <c r="A3962" s="13" t="s">
        <v>262</v>
      </c>
      <c r="B3962" s="13" t="str">
        <f>IFERROR(__xludf.DUMMYFUNCTION("REGEXREPLACE(A3962, ""\d"", """")"),"         Республика Алтай")</f>
        <v>         Республика Алтай</v>
      </c>
      <c r="C3962" s="14" t="str">
        <f t="shared" si="15"/>
        <v>Республика Алтай</v>
      </c>
      <c r="D3962" s="3">
        <f t="shared" si="16"/>
        <v>2</v>
      </c>
      <c r="E3962" s="15" t="s">
        <v>27</v>
      </c>
      <c r="F3962" s="13" t="str">
        <f>IFERROR(__xludf.DUMMYFUNCTION("REGEXEXTRACT(E3962, ""[А-Яа-я].*"")"),"Болезни органов дыхания")</f>
        <v>Болезни органов дыхания</v>
      </c>
      <c r="G3962" s="16">
        <f t="shared" si="17"/>
        <v>2</v>
      </c>
      <c r="H3962" s="13" t="s">
        <v>28</v>
      </c>
      <c r="I3962" s="13" t="str">
        <f>IFERROR(__xludf.DUMMYFUNCTION("REGEXREPLACE(H3962, "".*\s"", """")"),"человек")</f>
        <v>человек</v>
      </c>
      <c r="J3962" s="13" t="s">
        <v>29</v>
      </c>
      <c r="K3962" s="17" t="str">
        <f>IFERROR(__xludf.DUMMYFUNCTION("REGEXREPLACE(J3962, ""^[\d\s]+"", """")"),"значение показателя за год")</f>
        <v>значение показателя за год</v>
      </c>
      <c r="L3962" s="16">
        <f t="shared" si="18"/>
        <v>2</v>
      </c>
      <c r="M3962" s="13" t="s">
        <v>32</v>
      </c>
      <c r="N3962" s="13" t="str">
        <f>IFERROR(__xludf.DUMMYFUNCTION("REGEXEXTRACT(M3962, "" (.+)$"")"),"сельское население")</f>
        <v>сельское население</v>
      </c>
      <c r="O3962" s="18">
        <v>118.0</v>
      </c>
      <c r="P3962" s="18">
        <v>137.0</v>
      </c>
      <c r="Q3962" s="18">
        <v>123.0</v>
      </c>
      <c r="R3962" s="18">
        <v>73.0</v>
      </c>
      <c r="S3962" s="18">
        <v>69.0</v>
      </c>
      <c r="T3962" s="18">
        <v>56.0</v>
      </c>
      <c r="U3962" s="18">
        <v>69.0</v>
      </c>
      <c r="V3962" s="18">
        <v>85.0</v>
      </c>
      <c r="W3962" s="18">
        <v>73.0</v>
      </c>
      <c r="X3962" s="18">
        <v>85.0</v>
      </c>
      <c r="Y3962" s="18">
        <v>86.0</v>
      </c>
      <c r="Z3962" s="19" t="str">
        <f t="shared" si="6"/>
        <v/>
      </c>
      <c r="AA3962" s="19" t="str">
        <f t="shared" si="19"/>
        <v/>
      </c>
      <c r="AB3962" s="19">
        <f t="shared" si="8"/>
        <v>974</v>
      </c>
      <c r="AC3962" s="19">
        <f t="shared" si="20"/>
        <v>88.54545455</v>
      </c>
      <c r="AD3962" s="19">
        <f t="shared" si="21"/>
        <v>52</v>
      </c>
      <c r="AE3962" s="19" t="str">
        <f t="shared" si="22"/>
        <v>Нет моды</v>
      </c>
      <c r="AF3962" s="19">
        <f t="shared" si="23"/>
        <v>56</v>
      </c>
      <c r="AG3962" s="19">
        <f t="shared" si="24"/>
        <v>137</v>
      </c>
      <c r="AH3962" s="20" t="str">
        <f t="shared" si="14"/>
        <v>Город: 29%; Село: 71%</v>
      </c>
      <c r="AI3962" s="21"/>
      <c r="AJ3962" s="21"/>
      <c r="AK3962" s="21"/>
      <c r="AL3962" s="22">
        <f t="shared" si="25"/>
        <v>1</v>
      </c>
    </row>
    <row r="3963" ht="12.75" customHeight="1">
      <c r="A3963" s="13" t="s">
        <v>262</v>
      </c>
      <c r="B3963" s="13" t="str">
        <f>IFERROR(__xludf.DUMMYFUNCTION("REGEXREPLACE(A3963, ""\d"", """")"),"         Республика Алтай")</f>
        <v>         Республика Алтай</v>
      </c>
      <c r="C3963" s="14" t="str">
        <f t="shared" si="15"/>
        <v>Республика Алтай</v>
      </c>
      <c r="D3963" s="3">
        <f t="shared" si="16"/>
        <v>2</v>
      </c>
      <c r="E3963" s="15" t="s">
        <v>33</v>
      </c>
      <c r="F3963" s="13" t="str">
        <f>IFERROR(__xludf.DUMMYFUNCTION("REGEXEXTRACT(E3963, ""[А-Яа-я].*"")"),"Болезни органов пищеварения")</f>
        <v>Болезни органов пищеварения</v>
      </c>
      <c r="G3963" s="16">
        <f t="shared" si="17"/>
        <v>2</v>
      </c>
      <c r="H3963" s="13" t="s">
        <v>28</v>
      </c>
      <c r="I3963" s="13" t="str">
        <f>IFERROR(__xludf.DUMMYFUNCTION("REGEXREPLACE(H3963, "".*\s"", """")"),"человек")</f>
        <v>человек</v>
      </c>
      <c r="J3963" s="13" t="s">
        <v>29</v>
      </c>
      <c r="K3963" s="17" t="str">
        <f>IFERROR(__xludf.DUMMYFUNCTION("REGEXREPLACE(J3963, ""^[\d\s]+"", """")"),"значение показателя за год")</f>
        <v>значение показателя за год</v>
      </c>
      <c r="L3963" s="16">
        <f t="shared" si="18"/>
        <v>2</v>
      </c>
      <c r="M3963" s="13" t="s">
        <v>30</v>
      </c>
      <c r="N3963" s="13" t="str">
        <f>IFERROR(__xludf.DUMMYFUNCTION("REGEXEXTRACT(M3963, "" (.+)$"")"),"все население")</f>
        <v>все население</v>
      </c>
      <c r="O3963" s="18">
        <v>93.0</v>
      </c>
      <c r="P3963" s="18">
        <v>104.0</v>
      </c>
      <c r="Q3963" s="18">
        <v>119.0</v>
      </c>
      <c r="R3963" s="18">
        <v>111.0</v>
      </c>
      <c r="S3963" s="18">
        <v>95.0</v>
      </c>
      <c r="T3963" s="18">
        <v>114.0</v>
      </c>
      <c r="U3963" s="18">
        <v>120.0</v>
      </c>
      <c r="V3963" s="18">
        <v>121.0</v>
      </c>
      <c r="W3963" s="18">
        <v>114.0</v>
      </c>
      <c r="X3963" s="18">
        <v>140.0</v>
      </c>
      <c r="Y3963" s="18">
        <v>136.0</v>
      </c>
      <c r="Z3963" s="19">
        <f t="shared" si="6"/>
        <v>1267</v>
      </c>
      <c r="AA3963" s="19" t="str">
        <f t="shared" si="19"/>
        <v/>
      </c>
      <c r="AB3963" s="19" t="str">
        <f t="shared" si="8"/>
        <v/>
      </c>
      <c r="AC3963" s="19">
        <f t="shared" si="20"/>
        <v>115.1818182</v>
      </c>
      <c r="AD3963" s="19">
        <f t="shared" si="21"/>
        <v>107.5</v>
      </c>
      <c r="AE3963" s="19" t="str">
        <f t="shared" si="22"/>
        <v>Нет моды</v>
      </c>
      <c r="AF3963" s="19">
        <f t="shared" si="23"/>
        <v>93</v>
      </c>
      <c r="AG3963" s="19">
        <f t="shared" si="24"/>
        <v>140</v>
      </c>
      <c r="AH3963" s="20" t="str">
        <f t="shared" si="14"/>
        <v/>
      </c>
      <c r="AI3963" s="21"/>
      <c r="AJ3963" s="21"/>
      <c r="AK3963" s="21"/>
      <c r="AL3963" s="22">
        <f t="shared" si="25"/>
        <v>1</v>
      </c>
    </row>
    <row r="3964" ht="12.75" customHeight="1">
      <c r="A3964" s="13" t="s">
        <v>262</v>
      </c>
      <c r="B3964" s="13" t="str">
        <f>IFERROR(__xludf.DUMMYFUNCTION("REGEXREPLACE(A3964, ""\d"", """")"),"         Республика Алтай")</f>
        <v>         Республика Алтай</v>
      </c>
      <c r="C3964" s="14" t="str">
        <f t="shared" si="15"/>
        <v>Республика Алтай</v>
      </c>
      <c r="D3964" s="3">
        <f t="shared" si="16"/>
        <v>2</v>
      </c>
      <c r="E3964" s="15" t="s">
        <v>33</v>
      </c>
      <c r="F3964" s="13" t="str">
        <f>IFERROR(__xludf.DUMMYFUNCTION("REGEXEXTRACT(E3964, ""[А-Яа-я].*"")"),"Болезни органов пищеварения")</f>
        <v>Болезни органов пищеварения</v>
      </c>
      <c r="G3964" s="16">
        <f t="shared" si="17"/>
        <v>2</v>
      </c>
      <c r="H3964" s="13" t="s">
        <v>28</v>
      </c>
      <c r="I3964" s="13" t="str">
        <f>IFERROR(__xludf.DUMMYFUNCTION("REGEXREPLACE(H3964, "".*\s"", """")"),"человек")</f>
        <v>человек</v>
      </c>
      <c r="J3964" s="13" t="s">
        <v>29</v>
      </c>
      <c r="K3964" s="17" t="str">
        <f>IFERROR(__xludf.DUMMYFUNCTION("REGEXREPLACE(J3964, ""^[\d\s]+"", """")"),"значение показателя за год")</f>
        <v>значение показателя за год</v>
      </c>
      <c r="L3964" s="16">
        <f t="shared" si="18"/>
        <v>2</v>
      </c>
      <c r="M3964" s="13" t="s">
        <v>31</v>
      </c>
      <c r="N3964" s="13" t="str">
        <f>IFERROR(__xludf.DUMMYFUNCTION("REGEXEXTRACT(M3964, "" (.+)$"")"),"городское население")</f>
        <v>городское население</v>
      </c>
      <c r="O3964" s="18">
        <v>29.0</v>
      </c>
      <c r="P3964" s="18">
        <v>27.0</v>
      </c>
      <c r="Q3964" s="18">
        <v>30.0</v>
      </c>
      <c r="R3964" s="18">
        <v>30.0</v>
      </c>
      <c r="S3964" s="18">
        <v>27.0</v>
      </c>
      <c r="T3964" s="18">
        <v>32.0</v>
      </c>
      <c r="U3964" s="18">
        <v>33.0</v>
      </c>
      <c r="V3964" s="18">
        <v>33.0</v>
      </c>
      <c r="W3964" s="18">
        <v>27.0</v>
      </c>
      <c r="X3964" s="18">
        <v>41.0</v>
      </c>
      <c r="Y3964" s="18">
        <v>45.0</v>
      </c>
      <c r="Z3964" s="19" t="str">
        <f t="shared" si="6"/>
        <v/>
      </c>
      <c r="AA3964" s="19">
        <f t="shared" si="19"/>
        <v>354</v>
      </c>
      <c r="AB3964" s="19" t="str">
        <f t="shared" si="8"/>
        <v/>
      </c>
      <c r="AC3964" s="19">
        <f t="shared" si="20"/>
        <v>32.18181818</v>
      </c>
      <c r="AD3964" s="19">
        <f t="shared" si="21"/>
        <v>69</v>
      </c>
      <c r="AE3964" s="19" t="str">
        <f t="shared" si="22"/>
        <v>Нет моды</v>
      </c>
      <c r="AF3964" s="19">
        <f t="shared" si="23"/>
        <v>27</v>
      </c>
      <c r="AG3964" s="19">
        <f t="shared" si="24"/>
        <v>45</v>
      </c>
      <c r="AH3964" s="20" t="str">
        <f t="shared" si="14"/>
        <v/>
      </c>
      <c r="AI3964" s="21"/>
      <c r="AJ3964" s="21"/>
      <c r="AK3964" s="21"/>
      <c r="AL3964" s="22">
        <f t="shared" si="25"/>
        <v>1</v>
      </c>
    </row>
    <row r="3965" ht="12.75" customHeight="1">
      <c r="A3965" s="13" t="s">
        <v>262</v>
      </c>
      <c r="B3965" s="13" t="str">
        <f>IFERROR(__xludf.DUMMYFUNCTION("REGEXREPLACE(A3965, ""\d"", """")"),"         Республика Алтай")</f>
        <v>         Республика Алтай</v>
      </c>
      <c r="C3965" s="14" t="str">
        <f t="shared" si="15"/>
        <v>Республика Алтай</v>
      </c>
      <c r="D3965" s="3">
        <f t="shared" si="16"/>
        <v>2</v>
      </c>
      <c r="E3965" s="15" t="s">
        <v>33</v>
      </c>
      <c r="F3965" s="13" t="str">
        <f>IFERROR(__xludf.DUMMYFUNCTION("REGEXEXTRACT(E3965, ""[А-Яа-я].*"")"),"Болезни органов пищеварения")</f>
        <v>Болезни органов пищеварения</v>
      </c>
      <c r="G3965" s="16">
        <f t="shared" si="17"/>
        <v>2</v>
      </c>
      <c r="H3965" s="13" t="s">
        <v>28</v>
      </c>
      <c r="I3965" s="13" t="str">
        <f>IFERROR(__xludf.DUMMYFUNCTION("REGEXREPLACE(H3965, "".*\s"", """")"),"человек")</f>
        <v>человек</v>
      </c>
      <c r="J3965" s="13" t="s">
        <v>29</v>
      </c>
      <c r="K3965" s="17" t="str">
        <f>IFERROR(__xludf.DUMMYFUNCTION("REGEXREPLACE(J3965, ""^[\d\s]+"", """")"),"значение показателя за год")</f>
        <v>значение показателя за год</v>
      </c>
      <c r="L3965" s="16">
        <f t="shared" si="18"/>
        <v>2</v>
      </c>
      <c r="M3965" s="13" t="s">
        <v>32</v>
      </c>
      <c r="N3965" s="13" t="str">
        <f>IFERROR(__xludf.DUMMYFUNCTION("REGEXEXTRACT(M3965, "" (.+)$"")"),"сельское население")</f>
        <v>сельское население</v>
      </c>
      <c r="O3965" s="18">
        <v>64.0</v>
      </c>
      <c r="P3965" s="18">
        <v>77.0</v>
      </c>
      <c r="Q3965" s="18">
        <v>89.0</v>
      </c>
      <c r="R3965" s="18">
        <v>81.0</v>
      </c>
      <c r="S3965" s="18">
        <v>68.0</v>
      </c>
      <c r="T3965" s="18">
        <v>82.0</v>
      </c>
      <c r="U3965" s="18">
        <v>87.0</v>
      </c>
      <c r="V3965" s="18">
        <v>88.0</v>
      </c>
      <c r="W3965" s="18">
        <v>87.0</v>
      </c>
      <c r="X3965" s="18">
        <v>99.0</v>
      </c>
      <c r="Y3965" s="18">
        <v>91.0</v>
      </c>
      <c r="Z3965" s="19" t="str">
        <f t="shared" si="6"/>
        <v/>
      </c>
      <c r="AA3965" s="19" t="str">
        <f t="shared" si="19"/>
        <v/>
      </c>
      <c r="AB3965" s="19">
        <f t="shared" si="8"/>
        <v>913</v>
      </c>
      <c r="AC3965" s="19">
        <f t="shared" si="20"/>
        <v>83</v>
      </c>
      <c r="AD3965" s="19">
        <f t="shared" si="21"/>
        <v>54.5</v>
      </c>
      <c r="AE3965" s="19" t="str">
        <f t="shared" si="22"/>
        <v>Нет моды</v>
      </c>
      <c r="AF3965" s="19">
        <f t="shared" si="23"/>
        <v>64</v>
      </c>
      <c r="AG3965" s="19">
        <f t="shared" si="24"/>
        <v>99</v>
      </c>
      <c r="AH3965" s="20" t="str">
        <f t="shared" si="14"/>
        <v>Город: 28%; Село: 72%</v>
      </c>
      <c r="AI3965" s="21"/>
      <c r="AJ3965" s="21"/>
      <c r="AK3965" s="21"/>
      <c r="AL3965" s="22">
        <f t="shared" si="25"/>
        <v>1</v>
      </c>
    </row>
    <row r="3966" ht="12.75" customHeight="1">
      <c r="A3966" s="13" t="s">
        <v>262</v>
      </c>
      <c r="B3966" s="13" t="str">
        <f>IFERROR(__xludf.DUMMYFUNCTION("REGEXREPLACE(A3966, ""\d"", """")"),"         Республика Алтай")</f>
        <v>         Республика Алтай</v>
      </c>
      <c r="C3966" s="14" t="str">
        <f t="shared" si="15"/>
        <v>Республика Алтай</v>
      </c>
      <c r="D3966" s="3">
        <f t="shared" si="16"/>
        <v>2</v>
      </c>
      <c r="E3966" s="15" t="s">
        <v>34</v>
      </c>
      <c r="F3966" s="13" t="str">
        <f>IFERROR(__xludf.DUMMYFUNCTION("REGEXEXTRACT(E3966, ""[А-Яа-я].*"")"),"Болезни системы кровообращения")</f>
        <v>Болезни системы кровообращения</v>
      </c>
      <c r="G3966" s="16">
        <f t="shared" si="17"/>
        <v>2</v>
      </c>
      <c r="H3966" s="13" t="s">
        <v>28</v>
      </c>
      <c r="I3966" s="13" t="str">
        <f>IFERROR(__xludf.DUMMYFUNCTION("REGEXREPLACE(H3966, "".*\s"", """")"),"человек")</f>
        <v>человек</v>
      </c>
      <c r="J3966" s="13" t="s">
        <v>29</v>
      </c>
      <c r="K3966" s="17" t="str">
        <f>IFERROR(__xludf.DUMMYFUNCTION("REGEXREPLACE(J3966, ""^[\d\s]+"", """")"),"значение показателя за год")</f>
        <v>значение показателя за год</v>
      </c>
      <c r="L3966" s="16">
        <f t="shared" si="18"/>
        <v>2</v>
      </c>
      <c r="M3966" s="13" t="s">
        <v>30</v>
      </c>
      <c r="N3966" s="13" t="str">
        <f>IFERROR(__xludf.DUMMYFUNCTION("REGEXEXTRACT(M3966, "" (.+)$"")"),"все население")</f>
        <v>все население</v>
      </c>
      <c r="O3966" s="18">
        <v>1060.0</v>
      </c>
      <c r="P3966" s="18">
        <v>965.0</v>
      </c>
      <c r="Q3966" s="18">
        <v>906.0</v>
      </c>
      <c r="R3966" s="18">
        <v>919.0</v>
      </c>
      <c r="S3966" s="18">
        <v>880.0</v>
      </c>
      <c r="T3966" s="18">
        <v>924.0</v>
      </c>
      <c r="U3966" s="18">
        <v>901.0</v>
      </c>
      <c r="V3966" s="18">
        <v>915.0</v>
      </c>
      <c r="W3966" s="18">
        <v>954.0</v>
      </c>
      <c r="X3966" s="18">
        <v>907.0</v>
      </c>
      <c r="Y3966" s="18">
        <v>895.0</v>
      </c>
      <c r="Z3966" s="19">
        <f t="shared" si="6"/>
        <v>10226</v>
      </c>
      <c r="AA3966" s="19" t="str">
        <f t="shared" si="19"/>
        <v/>
      </c>
      <c r="AB3966" s="19" t="str">
        <f t="shared" si="8"/>
        <v/>
      </c>
      <c r="AC3966" s="19">
        <f t="shared" si="20"/>
        <v>929.6363636</v>
      </c>
      <c r="AD3966" s="19">
        <f t="shared" si="21"/>
        <v>489.5</v>
      </c>
      <c r="AE3966" s="19" t="str">
        <f t="shared" si="22"/>
        <v>Нет моды</v>
      </c>
      <c r="AF3966" s="19">
        <f t="shared" si="23"/>
        <v>880</v>
      </c>
      <c r="AG3966" s="19">
        <f t="shared" si="24"/>
        <v>1060</v>
      </c>
      <c r="AH3966" s="20" t="str">
        <f t="shared" si="14"/>
        <v/>
      </c>
      <c r="AI3966" s="21"/>
      <c r="AJ3966" s="21"/>
      <c r="AK3966" s="21"/>
      <c r="AL3966" s="22">
        <f t="shared" si="25"/>
        <v>1</v>
      </c>
    </row>
    <row r="3967" ht="12.75" customHeight="1">
      <c r="A3967" s="13" t="s">
        <v>262</v>
      </c>
      <c r="B3967" s="13" t="str">
        <f>IFERROR(__xludf.DUMMYFUNCTION("REGEXREPLACE(A3967, ""\d"", """")"),"         Республика Алтай")</f>
        <v>         Республика Алтай</v>
      </c>
      <c r="C3967" s="14" t="str">
        <f t="shared" si="15"/>
        <v>Республика Алтай</v>
      </c>
      <c r="D3967" s="3">
        <f t="shared" si="16"/>
        <v>2</v>
      </c>
      <c r="E3967" s="15" t="s">
        <v>34</v>
      </c>
      <c r="F3967" s="13" t="str">
        <f>IFERROR(__xludf.DUMMYFUNCTION("REGEXEXTRACT(E3967, ""[А-Яа-я].*"")"),"Болезни системы кровообращения")</f>
        <v>Болезни системы кровообращения</v>
      </c>
      <c r="G3967" s="16">
        <f t="shared" si="17"/>
        <v>2</v>
      </c>
      <c r="H3967" s="13" t="s">
        <v>28</v>
      </c>
      <c r="I3967" s="13" t="str">
        <f>IFERROR(__xludf.DUMMYFUNCTION("REGEXREPLACE(H3967, "".*\s"", """")"),"человек")</f>
        <v>человек</v>
      </c>
      <c r="J3967" s="13" t="s">
        <v>29</v>
      </c>
      <c r="K3967" s="17" t="str">
        <f>IFERROR(__xludf.DUMMYFUNCTION("REGEXREPLACE(J3967, ""^[\d\s]+"", """")"),"значение показателя за год")</f>
        <v>значение показателя за год</v>
      </c>
      <c r="L3967" s="16">
        <f t="shared" si="18"/>
        <v>2</v>
      </c>
      <c r="M3967" s="13" t="s">
        <v>31</v>
      </c>
      <c r="N3967" s="13" t="str">
        <f>IFERROR(__xludf.DUMMYFUNCTION("REGEXEXTRACT(M3967, "" (.+)$"")"),"городское население")</f>
        <v>городское население</v>
      </c>
      <c r="O3967" s="18">
        <v>292.0</v>
      </c>
      <c r="P3967" s="18">
        <v>239.0</v>
      </c>
      <c r="Q3967" s="18">
        <v>260.0</v>
      </c>
      <c r="R3967" s="18">
        <v>260.0</v>
      </c>
      <c r="S3967" s="18">
        <v>233.0</v>
      </c>
      <c r="T3967" s="18">
        <v>258.0</v>
      </c>
      <c r="U3967" s="18">
        <v>248.0</v>
      </c>
      <c r="V3967" s="18">
        <v>245.0</v>
      </c>
      <c r="W3967" s="18">
        <v>259.0</v>
      </c>
      <c r="X3967" s="18">
        <v>232.0</v>
      </c>
      <c r="Y3967" s="18">
        <v>243.0</v>
      </c>
      <c r="Z3967" s="19" t="str">
        <f t="shared" si="6"/>
        <v/>
      </c>
      <c r="AA3967" s="19">
        <f t="shared" si="19"/>
        <v>2769</v>
      </c>
      <c r="AB3967" s="19" t="str">
        <f t="shared" si="8"/>
        <v/>
      </c>
      <c r="AC3967" s="19">
        <f t="shared" si="20"/>
        <v>251.7272727</v>
      </c>
      <c r="AD3967" s="19">
        <f t="shared" si="21"/>
        <v>586</v>
      </c>
      <c r="AE3967" s="19" t="str">
        <f t="shared" si="22"/>
        <v>Нет моды</v>
      </c>
      <c r="AF3967" s="19">
        <f t="shared" si="23"/>
        <v>232</v>
      </c>
      <c r="AG3967" s="19">
        <f t="shared" si="24"/>
        <v>292</v>
      </c>
      <c r="AH3967" s="20" t="str">
        <f t="shared" si="14"/>
        <v/>
      </c>
      <c r="AI3967" s="21"/>
      <c r="AJ3967" s="21"/>
      <c r="AK3967" s="21"/>
      <c r="AL3967" s="22">
        <f t="shared" si="25"/>
        <v>1</v>
      </c>
    </row>
    <row r="3968" ht="12.75" customHeight="1">
      <c r="A3968" s="13" t="s">
        <v>262</v>
      </c>
      <c r="B3968" s="13" t="str">
        <f>IFERROR(__xludf.DUMMYFUNCTION("REGEXREPLACE(A3968, ""\d"", """")"),"         Республика Алтай")</f>
        <v>         Республика Алтай</v>
      </c>
      <c r="C3968" s="14" t="str">
        <f t="shared" si="15"/>
        <v>Республика Алтай</v>
      </c>
      <c r="D3968" s="3">
        <f t="shared" si="16"/>
        <v>2</v>
      </c>
      <c r="E3968" s="15" t="s">
        <v>34</v>
      </c>
      <c r="F3968" s="13" t="str">
        <f>IFERROR(__xludf.DUMMYFUNCTION("REGEXEXTRACT(E3968, ""[А-Яа-я].*"")"),"Болезни системы кровообращения")</f>
        <v>Болезни системы кровообращения</v>
      </c>
      <c r="G3968" s="16">
        <f t="shared" si="17"/>
        <v>2</v>
      </c>
      <c r="H3968" s="13" t="s">
        <v>28</v>
      </c>
      <c r="I3968" s="13" t="str">
        <f>IFERROR(__xludf.DUMMYFUNCTION("REGEXREPLACE(H3968, "".*\s"", """")"),"человек")</f>
        <v>человек</v>
      </c>
      <c r="J3968" s="13" t="s">
        <v>29</v>
      </c>
      <c r="K3968" s="17" t="str">
        <f>IFERROR(__xludf.DUMMYFUNCTION("REGEXREPLACE(J3968, ""^[\d\s]+"", """")"),"значение показателя за год")</f>
        <v>значение показателя за год</v>
      </c>
      <c r="L3968" s="16">
        <f t="shared" si="18"/>
        <v>2</v>
      </c>
      <c r="M3968" s="13" t="s">
        <v>32</v>
      </c>
      <c r="N3968" s="13" t="str">
        <f>IFERROR(__xludf.DUMMYFUNCTION("REGEXEXTRACT(M3968, "" (.+)$"")"),"сельское население")</f>
        <v>сельское население</v>
      </c>
      <c r="O3968" s="18">
        <v>768.0</v>
      </c>
      <c r="P3968" s="18">
        <v>726.0</v>
      </c>
      <c r="Q3968" s="18">
        <v>646.0</v>
      </c>
      <c r="R3968" s="18">
        <v>659.0</v>
      </c>
      <c r="S3968" s="18">
        <v>647.0</v>
      </c>
      <c r="T3968" s="18">
        <v>666.0</v>
      </c>
      <c r="U3968" s="18">
        <v>653.0</v>
      </c>
      <c r="V3968" s="18">
        <v>670.0</v>
      </c>
      <c r="W3968" s="18">
        <v>695.0</v>
      </c>
      <c r="X3968" s="18">
        <v>675.0</v>
      </c>
      <c r="Y3968" s="18">
        <v>652.0</v>
      </c>
      <c r="Z3968" s="19" t="str">
        <f t="shared" si="6"/>
        <v/>
      </c>
      <c r="AA3968" s="19" t="str">
        <f t="shared" si="19"/>
        <v/>
      </c>
      <c r="AB3968" s="19">
        <f t="shared" si="8"/>
        <v>7457</v>
      </c>
      <c r="AC3968" s="19">
        <f t="shared" si="20"/>
        <v>677.9090909</v>
      </c>
      <c r="AD3968" s="19">
        <f t="shared" si="21"/>
        <v>469</v>
      </c>
      <c r="AE3968" s="19" t="str">
        <f t="shared" si="22"/>
        <v>Нет моды</v>
      </c>
      <c r="AF3968" s="19">
        <f t="shared" si="23"/>
        <v>646</v>
      </c>
      <c r="AG3968" s="19">
        <f t="shared" si="24"/>
        <v>768</v>
      </c>
      <c r="AH3968" s="20" t="str">
        <f t="shared" si="14"/>
        <v>Город: 27%; Село: 73%</v>
      </c>
      <c r="AI3968" s="21"/>
      <c r="AJ3968" s="21"/>
      <c r="AK3968" s="21"/>
      <c r="AL3968" s="22">
        <f t="shared" si="25"/>
        <v>1</v>
      </c>
    </row>
    <row r="3969" ht="12.75" customHeight="1">
      <c r="A3969" s="13" t="s">
        <v>262</v>
      </c>
      <c r="B3969" s="13" t="str">
        <f>IFERROR(__xludf.DUMMYFUNCTION("REGEXREPLACE(A3969, ""\d"", """")"),"         Республика Алтай")</f>
        <v>         Республика Алтай</v>
      </c>
      <c r="C3969" s="14" t="str">
        <f t="shared" si="15"/>
        <v>Республика Алтай</v>
      </c>
      <c r="D3969" s="3">
        <f t="shared" si="16"/>
        <v>2</v>
      </c>
      <c r="E3969" s="15" t="s">
        <v>35</v>
      </c>
      <c r="F3969" s="13" t="str">
        <f>IFERROR(__xludf.DUMMYFUNCTION("REGEXEXTRACT(E3969, ""[А-Яа-я].*"")"),"внешние причины")</f>
        <v>внешние причины</v>
      </c>
      <c r="G3969" s="16">
        <f t="shared" si="17"/>
        <v>2</v>
      </c>
      <c r="H3969" s="13" t="s">
        <v>28</v>
      </c>
      <c r="I3969" s="13" t="str">
        <f>IFERROR(__xludf.DUMMYFUNCTION("REGEXREPLACE(H3969, "".*\s"", """")"),"человек")</f>
        <v>человек</v>
      </c>
      <c r="J3969" s="13" t="s">
        <v>29</v>
      </c>
      <c r="K3969" s="17" t="str">
        <f>IFERROR(__xludf.DUMMYFUNCTION("REGEXREPLACE(J3969, ""^[\d\s]+"", """")"),"значение показателя за год")</f>
        <v>значение показателя за год</v>
      </c>
      <c r="L3969" s="16">
        <f t="shared" si="18"/>
        <v>2</v>
      </c>
      <c r="M3969" s="13" t="s">
        <v>30</v>
      </c>
      <c r="N3969" s="13" t="str">
        <f>IFERROR(__xludf.DUMMYFUNCTION("REGEXEXTRACT(M3969, "" (.+)$"")"),"все население")</f>
        <v>все население</v>
      </c>
      <c r="O3969" s="18">
        <v>456.0</v>
      </c>
      <c r="P3969" s="18">
        <v>475.0</v>
      </c>
      <c r="Q3969" s="18">
        <v>440.0</v>
      </c>
      <c r="R3969" s="18">
        <v>306.0</v>
      </c>
      <c r="S3969" s="18">
        <v>297.0</v>
      </c>
      <c r="T3969" s="18">
        <v>291.0</v>
      </c>
      <c r="U3969" s="18">
        <v>310.0</v>
      </c>
      <c r="V3969" s="18">
        <v>343.0</v>
      </c>
      <c r="W3969" s="18">
        <v>321.0</v>
      </c>
      <c r="X3969" s="18">
        <v>363.0</v>
      </c>
      <c r="Y3969" s="18">
        <v>382.0</v>
      </c>
      <c r="Z3969" s="19">
        <f t="shared" si="6"/>
        <v>3984</v>
      </c>
      <c r="AA3969" s="19" t="str">
        <f t="shared" si="19"/>
        <v/>
      </c>
      <c r="AB3969" s="19" t="str">
        <f t="shared" si="8"/>
        <v/>
      </c>
      <c r="AC3969" s="19">
        <f t="shared" si="20"/>
        <v>362.1818182</v>
      </c>
      <c r="AD3969" s="19">
        <f t="shared" si="21"/>
        <v>560.5</v>
      </c>
      <c r="AE3969" s="19" t="str">
        <f t="shared" si="22"/>
        <v>Нет моды</v>
      </c>
      <c r="AF3969" s="19">
        <f t="shared" si="23"/>
        <v>291</v>
      </c>
      <c r="AG3969" s="19">
        <f t="shared" si="24"/>
        <v>475</v>
      </c>
      <c r="AH3969" s="20" t="str">
        <f t="shared" si="14"/>
        <v/>
      </c>
      <c r="AI3969" s="21"/>
      <c r="AJ3969" s="21"/>
      <c r="AK3969" s="21"/>
      <c r="AL3969" s="22">
        <f t="shared" si="25"/>
        <v>1</v>
      </c>
    </row>
    <row r="3970" ht="12.75" customHeight="1">
      <c r="A3970" s="13" t="s">
        <v>262</v>
      </c>
      <c r="B3970" s="13" t="str">
        <f>IFERROR(__xludf.DUMMYFUNCTION("REGEXREPLACE(A3970, ""\d"", """")"),"         Республика Алтай")</f>
        <v>         Республика Алтай</v>
      </c>
      <c r="C3970" s="14" t="str">
        <f t="shared" si="15"/>
        <v>Республика Алтай</v>
      </c>
      <c r="D3970" s="3">
        <f t="shared" si="16"/>
        <v>2</v>
      </c>
      <c r="E3970" s="15" t="s">
        <v>35</v>
      </c>
      <c r="F3970" s="13" t="str">
        <f>IFERROR(__xludf.DUMMYFUNCTION("REGEXEXTRACT(E3970, ""[А-Яа-я].*"")"),"внешние причины")</f>
        <v>внешние причины</v>
      </c>
      <c r="G3970" s="16">
        <f t="shared" si="17"/>
        <v>2</v>
      </c>
      <c r="H3970" s="13" t="s">
        <v>28</v>
      </c>
      <c r="I3970" s="13" t="str">
        <f>IFERROR(__xludf.DUMMYFUNCTION("REGEXREPLACE(H3970, "".*\s"", """")"),"человек")</f>
        <v>человек</v>
      </c>
      <c r="J3970" s="13" t="s">
        <v>29</v>
      </c>
      <c r="K3970" s="17" t="str">
        <f>IFERROR(__xludf.DUMMYFUNCTION("REGEXREPLACE(J3970, ""^[\d\s]+"", """")"),"значение показателя за год")</f>
        <v>значение показателя за год</v>
      </c>
      <c r="L3970" s="16">
        <f t="shared" si="18"/>
        <v>2</v>
      </c>
      <c r="M3970" s="13" t="s">
        <v>31</v>
      </c>
      <c r="N3970" s="13" t="str">
        <f>IFERROR(__xludf.DUMMYFUNCTION("REGEXEXTRACT(M3970, "" (.+)$"")"),"городское население")</f>
        <v>городское население</v>
      </c>
      <c r="O3970" s="18">
        <v>98.0</v>
      </c>
      <c r="P3970" s="18">
        <v>103.0</v>
      </c>
      <c r="Q3970" s="18">
        <v>79.0</v>
      </c>
      <c r="R3970" s="18">
        <v>51.0</v>
      </c>
      <c r="S3970" s="18">
        <v>71.0</v>
      </c>
      <c r="T3970" s="18">
        <v>61.0</v>
      </c>
      <c r="U3970" s="18">
        <v>75.0</v>
      </c>
      <c r="V3970" s="18">
        <v>80.0</v>
      </c>
      <c r="W3970" s="18">
        <v>69.0</v>
      </c>
      <c r="X3970" s="18">
        <v>74.0</v>
      </c>
      <c r="Y3970" s="18">
        <v>89.0</v>
      </c>
      <c r="Z3970" s="19" t="str">
        <f t="shared" si="6"/>
        <v/>
      </c>
      <c r="AA3970" s="19">
        <f t="shared" si="19"/>
        <v>850</v>
      </c>
      <c r="AB3970" s="19" t="str">
        <f t="shared" si="8"/>
        <v/>
      </c>
      <c r="AC3970" s="19">
        <f t="shared" si="20"/>
        <v>77.27272727</v>
      </c>
      <c r="AD3970" s="19">
        <f t="shared" si="21"/>
        <v>197</v>
      </c>
      <c r="AE3970" s="19" t="str">
        <f t="shared" si="22"/>
        <v>Нет моды</v>
      </c>
      <c r="AF3970" s="19">
        <f t="shared" si="23"/>
        <v>51</v>
      </c>
      <c r="AG3970" s="19">
        <f t="shared" si="24"/>
        <v>103</v>
      </c>
      <c r="AH3970" s="20" t="str">
        <f t="shared" si="14"/>
        <v/>
      </c>
      <c r="AI3970" s="21"/>
      <c r="AJ3970" s="21"/>
      <c r="AK3970" s="21"/>
      <c r="AL3970" s="22">
        <f t="shared" si="25"/>
        <v>1</v>
      </c>
    </row>
    <row r="3971" ht="12.75" customHeight="1">
      <c r="A3971" s="13" t="s">
        <v>262</v>
      </c>
      <c r="B3971" s="13" t="str">
        <f>IFERROR(__xludf.DUMMYFUNCTION("REGEXREPLACE(A3971, ""\d"", """")"),"         Республика Алтай")</f>
        <v>         Республика Алтай</v>
      </c>
      <c r="C3971" s="14" t="str">
        <f t="shared" si="15"/>
        <v>Республика Алтай</v>
      </c>
      <c r="D3971" s="3">
        <f t="shared" si="16"/>
        <v>2</v>
      </c>
      <c r="E3971" s="15" t="s">
        <v>35</v>
      </c>
      <c r="F3971" s="13" t="str">
        <f>IFERROR(__xludf.DUMMYFUNCTION("REGEXEXTRACT(E3971, ""[А-Яа-я].*"")"),"внешние причины")</f>
        <v>внешние причины</v>
      </c>
      <c r="G3971" s="16">
        <f t="shared" si="17"/>
        <v>2</v>
      </c>
      <c r="H3971" s="13" t="s">
        <v>28</v>
      </c>
      <c r="I3971" s="13" t="str">
        <f>IFERROR(__xludf.DUMMYFUNCTION("REGEXREPLACE(H3971, "".*\s"", """")"),"человек")</f>
        <v>человек</v>
      </c>
      <c r="J3971" s="13" t="s">
        <v>29</v>
      </c>
      <c r="K3971" s="17" t="str">
        <f>IFERROR(__xludf.DUMMYFUNCTION("REGEXREPLACE(J3971, ""^[\d\s]+"", """")"),"значение показателя за год")</f>
        <v>значение показателя за год</v>
      </c>
      <c r="L3971" s="16">
        <f t="shared" si="18"/>
        <v>2</v>
      </c>
      <c r="M3971" s="13" t="s">
        <v>32</v>
      </c>
      <c r="N3971" s="13" t="str">
        <f>IFERROR(__xludf.DUMMYFUNCTION("REGEXEXTRACT(M3971, "" (.+)$"")"),"сельское население")</f>
        <v>сельское население</v>
      </c>
      <c r="O3971" s="18">
        <v>358.0</v>
      </c>
      <c r="P3971" s="18">
        <v>372.0</v>
      </c>
      <c r="Q3971" s="18">
        <v>361.0</v>
      </c>
      <c r="R3971" s="18">
        <v>255.0</v>
      </c>
      <c r="S3971" s="18">
        <v>226.0</v>
      </c>
      <c r="T3971" s="18">
        <v>230.0</v>
      </c>
      <c r="U3971" s="18">
        <v>235.0</v>
      </c>
      <c r="V3971" s="18">
        <v>263.0</v>
      </c>
      <c r="W3971" s="18">
        <v>252.0</v>
      </c>
      <c r="X3971" s="18">
        <v>289.0</v>
      </c>
      <c r="Y3971" s="18">
        <v>293.0</v>
      </c>
      <c r="Z3971" s="19" t="str">
        <f t="shared" si="6"/>
        <v/>
      </c>
      <c r="AA3971" s="19" t="str">
        <f t="shared" si="19"/>
        <v/>
      </c>
      <c r="AB3971" s="19">
        <f t="shared" si="8"/>
        <v>3134</v>
      </c>
      <c r="AC3971" s="19">
        <f t="shared" si="20"/>
        <v>284.9090909</v>
      </c>
      <c r="AD3971" s="19">
        <f t="shared" si="21"/>
        <v>164.5</v>
      </c>
      <c r="AE3971" s="19" t="str">
        <f t="shared" si="22"/>
        <v>Нет моды</v>
      </c>
      <c r="AF3971" s="19">
        <f t="shared" si="23"/>
        <v>226</v>
      </c>
      <c r="AG3971" s="19">
        <f t="shared" si="24"/>
        <v>372</v>
      </c>
      <c r="AH3971" s="20" t="str">
        <f t="shared" si="14"/>
        <v>Город: 21%; Село: 79%</v>
      </c>
      <c r="AI3971" s="21"/>
      <c r="AJ3971" s="21"/>
      <c r="AK3971" s="21"/>
      <c r="AL3971" s="22">
        <f t="shared" si="25"/>
        <v>1</v>
      </c>
    </row>
    <row r="3972" ht="12.75" customHeight="1">
      <c r="A3972" s="13" t="s">
        <v>262</v>
      </c>
      <c r="B3972" s="13" t="str">
        <f>IFERROR(__xludf.DUMMYFUNCTION("REGEXREPLACE(A3972, ""\d"", """")"),"         Республика Алтай")</f>
        <v>         Республика Алтай</v>
      </c>
      <c r="C3972" s="14" t="str">
        <f t="shared" si="15"/>
        <v>Республика Алтай</v>
      </c>
      <c r="D3972" s="3">
        <f t="shared" si="16"/>
        <v>2</v>
      </c>
      <c r="E3972" s="15" t="s">
        <v>36</v>
      </c>
      <c r="F3972" s="13" t="str">
        <f>IFERROR(__xludf.DUMMYFUNCTION("REGEXEXTRACT(E3972,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972" s="16">
        <f t="shared" si="17"/>
        <v>2</v>
      </c>
      <c r="H3972" s="13" t="s">
        <v>28</v>
      </c>
      <c r="I3972" s="13" t="str">
        <f>IFERROR(__xludf.DUMMYFUNCTION("REGEXREPLACE(H3972, "".*\s"", """")"),"человек")</f>
        <v>человек</v>
      </c>
      <c r="J3972" s="13" t="s">
        <v>29</v>
      </c>
      <c r="K3972" s="17" t="str">
        <f>IFERROR(__xludf.DUMMYFUNCTION("REGEXREPLACE(J3972, ""^[\d\s]+"", """")"),"значение показателя за год")</f>
        <v>значение показателя за год</v>
      </c>
      <c r="L3972" s="16">
        <f t="shared" si="18"/>
        <v>2</v>
      </c>
      <c r="M3972" s="13" t="s">
        <v>30</v>
      </c>
      <c r="N3972" s="13" t="str">
        <f>IFERROR(__xludf.DUMMYFUNCTION("REGEXEXTRACT(M3972, "" (.+)$"")"),"все население")</f>
        <v>все население</v>
      </c>
      <c r="O3972" s="18">
        <v>11.0</v>
      </c>
      <c r="P3972" s="18">
        <v>8.0</v>
      </c>
      <c r="Q3972" s="18">
        <v>8.0</v>
      </c>
      <c r="R3972" s="18">
        <v>16.0</v>
      </c>
      <c r="S3972" s="23" t="s">
        <v>37</v>
      </c>
      <c r="T3972" s="23" t="s">
        <v>37</v>
      </c>
      <c r="U3972" s="23" t="s">
        <v>37</v>
      </c>
      <c r="V3972" s="23" t="s">
        <v>37</v>
      </c>
      <c r="W3972" s="23" t="s">
        <v>37</v>
      </c>
      <c r="X3972" s="23" t="s">
        <v>37</v>
      </c>
      <c r="Y3972" s="23" t="s">
        <v>37</v>
      </c>
      <c r="Z3972" s="19">
        <f t="shared" si="6"/>
        <v>43</v>
      </c>
      <c r="AA3972" s="19" t="str">
        <f t="shared" si="19"/>
        <v/>
      </c>
      <c r="AB3972" s="19" t="str">
        <f t="shared" si="8"/>
        <v/>
      </c>
      <c r="AC3972" s="19">
        <f t="shared" si="20"/>
        <v>10.75</v>
      </c>
      <c r="AD3972" s="19">
        <f t="shared" si="21"/>
        <v>252</v>
      </c>
      <c r="AE3972" s="19" t="str">
        <f t="shared" si="22"/>
        <v>Нет моды</v>
      </c>
      <c r="AF3972" s="19">
        <f t="shared" si="23"/>
        <v>8</v>
      </c>
      <c r="AG3972" s="19">
        <f t="shared" si="24"/>
        <v>16</v>
      </c>
      <c r="AH3972" s="20" t="str">
        <f t="shared" si="14"/>
        <v/>
      </c>
      <c r="AI3972" s="24"/>
      <c r="AJ3972" s="24"/>
      <c r="AK3972" s="24"/>
      <c r="AL3972" s="22">
        <f t="shared" si="25"/>
        <v>1</v>
      </c>
    </row>
    <row r="3973" ht="12.75" customHeight="1">
      <c r="A3973" s="13" t="s">
        <v>262</v>
      </c>
      <c r="B3973" s="13" t="str">
        <f>IFERROR(__xludf.DUMMYFUNCTION("REGEXREPLACE(A3973, ""\d"", """")"),"         Республика Алтай")</f>
        <v>         Республика Алтай</v>
      </c>
      <c r="C3973" s="14" t="str">
        <f t="shared" si="15"/>
        <v>Республика Алтай</v>
      </c>
      <c r="D3973" s="3">
        <f t="shared" si="16"/>
        <v>2</v>
      </c>
      <c r="E3973" s="15" t="s">
        <v>36</v>
      </c>
      <c r="F3973" s="13" t="str">
        <f>IFERROR(__xludf.DUMMYFUNCTION("REGEXEXTRACT(E3973,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973" s="16">
        <f t="shared" si="17"/>
        <v>2</v>
      </c>
      <c r="H3973" s="13" t="s">
        <v>28</v>
      </c>
      <c r="I3973" s="13" t="str">
        <f>IFERROR(__xludf.DUMMYFUNCTION("REGEXREPLACE(H3973, "".*\s"", """")"),"человек")</f>
        <v>человек</v>
      </c>
      <c r="J3973" s="13" t="s">
        <v>29</v>
      </c>
      <c r="K3973" s="17" t="str">
        <f>IFERROR(__xludf.DUMMYFUNCTION("REGEXREPLACE(J3973, ""^[\d\s]+"", """")"),"значение показателя за год")</f>
        <v>значение показателя за год</v>
      </c>
      <c r="L3973" s="16">
        <f t="shared" si="18"/>
        <v>2</v>
      </c>
      <c r="M3973" s="13" t="s">
        <v>31</v>
      </c>
      <c r="N3973" s="13" t="str">
        <f>IFERROR(__xludf.DUMMYFUNCTION("REGEXEXTRACT(M3973, "" (.+)$"")"),"городское население")</f>
        <v>городское население</v>
      </c>
      <c r="O3973" s="18">
        <v>3.0</v>
      </c>
      <c r="P3973" s="18">
        <v>4.0</v>
      </c>
      <c r="Q3973" s="18">
        <v>0.0</v>
      </c>
      <c r="R3973" s="18">
        <v>3.0</v>
      </c>
      <c r="S3973" s="23" t="s">
        <v>37</v>
      </c>
      <c r="T3973" s="23" t="s">
        <v>37</v>
      </c>
      <c r="U3973" s="23" t="s">
        <v>37</v>
      </c>
      <c r="V3973" s="23" t="s">
        <v>37</v>
      </c>
      <c r="W3973" s="23" t="s">
        <v>37</v>
      </c>
      <c r="X3973" s="23" t="s">
        <v>37</v>
      </c>
      <c r="Y3973" s="23" t="s">
        <v>37</v>
      </c>
      <c r="Z3973" s="19" t="str">
        <f t="shared" si="6"/>
        <v/>
      </c>
      <c r="AA3973" s="19">
        <f t="shared" si="19"/>
        <v>10</v>
      </c>
      <c r="AB3973" s="19" t="str">
        <f t="shared" si="8"/>
        <v/>
      </c>
      <c r="AC3973" s="19">
        <f t="shared" si="20"/>
        <v>2.5</v>
      </c>
      <c r="AD3973" s="19">
        <f t="shared" si="21"/>
        <v>6</v>
      </c>
      <c r="AE3973" s="19" t="str">
        <f t="shared" si="22"/>
        <v>Нет моды</v>
      </c>
      <c r="AF3973" s="19">
        <f t="shared" si="23"/>
        <v>0</v>
      </c>
      <c r="AG3973" s="19">
        <f t="shared" si="24"/>
        <v>4</v>
      </c>
      <c r="AH3973" s="20" t="str">
        <f t="shared" si="14"/>
        <v/>
      </c>
      <c r="AI3973" s="24"/>
      <c r="AJ3973" s="24"/>
      <c r="AK3973" s="24"/>
      <c r="AL3973" s="22">
        <f t="shared" si="25"/>
        <v>1</v>
      </c>
    </row>
    <row r="3974" ht="12.75" customHeight="1">
      <c r="A3974" s="13" t="s">
        <v>262</v>
      </c>
      <c r="B3974" s="13" t="str">
        <f>IFERROR(__xludf.DUMMYFUNCTION("REGEXREPLACE(A3974, ""\d"", """")"),"         Республика Алтай")</f>
        <v>         Республика Алтай</v>
      </c>
      <c r="C3974" s="14" t="str">
        <f t="shared" si="15"/>
        <v>Республика Алтай</v>
      </c>
      <c r="D3974" s="3">
        <f t="shared" si="16"/>
        <v>2</v>
      </c>
      <c r="E3974" s="15" t="s">
        <v>36</v>
      </c>
      <c r="F3974" s="13" t="str">
        <f>IFERROR(__xludf.DUMMYFUNCTION("REGEXEXTRACT(E3974,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3974" s="16">
        <f t="shared" si="17"/>
        <v>2</v>
      </c>
      <c r="H3974" s="13" t="s">
        <v>28</v>
      </c>
      <c r="I3974" s="13" t="str">
        <f>IFERROR(__xludf.DUMMYFUNCTION("REGEXREPLACE(H3974, "".*\s"", """")"),"человек")</f>
        <v>человек</v>
      </c>
      <c r="J3974" s="13" t="s">
        <v>29</v>
      </c>
      <c r="K3974" s="17" t="str">
        <f>IFERROR(__xludf.DUMMYFUNCTION("REGEXREPLACE(J3974, ""^[\d\s]+"", """")"),"значение показателя за год")</f>
        <v>значение показателя за год</v>
      </c>
      <c r="L3974" s="16">
        <f t="shared" si="18"/>
        <v>2</v>
      </c>
      <c r="M3974" s="13" t="s">
        <v>32</v>
      </c>
      <c r="N3974" s="13" t="str">
        <f>IFERROR(__xludf.DUMMYFUNCTION("REGEXEXTRACT(M3974, "" (.+)$"")"),"сельское население")</f>
        <v>сельское население</v>
      </c>
      <c r="O3974" s="18">
        <v>8.0</v>
      </c>
      <c r="P3974" s="18">
        <v>4.0</v>
      </c>
      <c r="Q3974" s="18">
        <v>8.0</v>
      </c>
      <c r="R3974" s="18">
        <v>13.0</v>
      </c>
      <c r="S3974" s="23" t="s">
        <v>37</v>
      </c>
      <c r="T3974" s="23" t="s">
        <v>37</v>
      </c>
      <c r="U3974" s="23" t="s">
        <v>37</v>
      </c>
      <c r="V3974" s="23" t="s">
        <v>37</v>
      </c>
      <c r="W3974" s="23" t="s">
        <v>37</v>
      </c>
      <c r="X3974" s="23" t="s">
        <v>37</v>
      </c>
      <c r="Y3974" s="23" t="s">
        <v>37</v>
      </c>
      <c r="Z3974" s="19" t="str">
        <f t="shared" si="6"/>
        <v/>
      </c>
      <c r="AA3974" s="19" t="str">
        <f t="shared" si="19"/>
        <v/>
      </c>
      <c r="AB3974" s="19">
        <f t="shared" si="8"/>
        <v>33</v>
      </c>
      <c r="AC3974" s="19">
        <f t="shared" si="20"/>
        <v>8.25</v>
      </c>
      <c r="AD3974" s="19">
        <f t="shared" si="21"/>
        <v>4</v>
      </c>
      <c r="AE3974" s="19" t="str">
        <f t="shared" si="22"/>
        <v>Нет моды</v>
      </c>
      <c r="AF3974" s="19">
        <f t="shared" si="23"/>
        <v>4</v>
      </c>
      <c r="AG3974" s="19">
        <f t="shared" si="24"/>
        <v>13</v>
      </c>
      <c r="AH3974" s="20" t="str">
        <f t="shared" si="14"/>
        <v>Город: 23%; Село: 77%</v>
      </c>
      <c r="AI3974" s="24"/>
      <c r="AJ3974" s="24"/>
      <c r="AK3974" s="24"/>
      <c r="AL3974" s="22">
        <f t="shared" si="25"/>
        <v>1</v>
      </c>
    </row>
    <row r="3975" ht="12.75" customHeight="1">
      <c r="A3975" s="13" t="s">
        <v>262</v>
      </c>
      <c r="B3975" s="13" t="str">
        <f>IFERROR(__xludf.DUMMYFUNCTION("REGEXREPLACE(A3975, ""\d"", """")"),"         Республика Алтай")</f>
        <v>         Республика Алтай</v>
      </c>
      <c r="C3975" s="14" t="str">
        <f t="shared" si="15"/>
        <v>Республика Алтай</v>
      </c>
      <c r="D3975" s="3">
        <f t="shared" si="16"/>
        <v>2</v>
      </c>
      <c r="E3975" s="15" t="s">
        <v>38</v>
      </c>
      <c r="F3975" s="13" t="str">
        <f>IFERROR(__xludf.DUMMYFUNCTION("REGEXEXTRACT(E3975, ""[А-Яа-я].*"")"),"все виды транспортных несчастных случаев")</f>
        <v>все виды транспортных несчастных случаев</v>
      </c>
      <c r="G3975" s="16">
        <f t="shared" si="17"/>
        <v>2</v>
      </c>
      <c r="H3975" s="13" t="s">
        <v>28</v>
      </c>
      <c r="I3975" s="13" t="str">
        <f>IFERROR(__xludf.DUMMYFUNCTION("REGEXREPLACE(H3975, "".*\s"", """")"),"человек")</f>
        <v>человек</v>
      </c>
      <c r="J3975" s="13" t="s">
        <v>29</v>
      </c>
      <c r="K3975" s="17" t="str">
        <f>IFERROR(__xludf.DUMMYFUNCTION("REGEXREPLACE(J3975, ""^[\d\s]+"", """")"),"значение показателя за год")</f>
        <v>значение показателя за год</v>
      </c>
      <c r="L3975" s="16">
        <f t="shared" si="18"/>
        <v>2</v>
      </c>
      <c r="M3975" s="13" t="s">
        <v>30</v>
      </c>
      <c r="N3975" s="13" t="str">
        <f>IFERROR(__xludf.DUMMYFUNCTION("REGEXEXTRACT(M3975, "" (.+)$"")"),"все население")</f>
        <v>все население</v>
      </c>
      <c r="O3975" s="18">
        <v>61.0</v>
      </c>
      <c r="P3975" s="18">
        <v>62.0</v>
      </c>
      <c r="Q3975" s="18">
        <v>68.0</v>
      </c>
      <c r="R3975" s="18">
        <v>40.0</v>
      </c>
      <c r="S3975" s="18">
        <v>39.0</v>
      </c>
      <c r="T3975" s="18">
        <v>39.0</v>
      </c>
      <c r="U3975" s="18">
        <v>42.0</v>
      </c>
      <c r="V3975" s="18">
        <v>44.0</v>
      </c>
      <c r="W3975" s="18">
        <v>49.0</v>
      </c>
      <c r="X3975" s="18">
        <v>59.0</v>
      </c>
      <c r="Y3975" s="18">
        <v>50.0</v>
      </c>
      <c r="Z3975" s="19">
        <f t="shared" si="6"/>
        <v>553</v>
      </c>
      <c r="AA3975" s="19" t="str">
        <f t="shared" si="19"/>
        <v/>
      </c>
      <c r="AB3975" s="19" t="str">
        <f t="shared" si="8"/>
        <v/>
      </c>
      <c r="AC3975" s="19">
        <f t="shared" si="20"/>
        <v>50.27272727</v>
      </c>
      <c r="AD3975" s="19">
        <f t="shared" si="21"/>
        <v>42</v>
      </c>
      <c r="AE3975" s="19" t="str">
        <f t="shared" si="22"/>
        <v>Нет моды</v>
      </c>
      <c r="AF3975" s="19">
        <f t="shared" si="23"/>
        <v>39</v>
      </c>
      <c r="AG3975" s="19">
        <f t="shared" si="24"/>
        <v>68</v>
      </c>
      <c r="AH3975" s="20" t="str">
        <f t="shared" si="14"/>
        <v/>
      </c>
      <c r="AI3975" s="21"/>
      <c r="AJ3975" s="21"/>
      <c r="AK3975" s="21"/>
      <c r="AL3975" s="22">
        <f t="shared" si="25"/>
        <v>1</v>
      </c>
    </row>
    <row r="3976" ht="12.75" customHeight="1">
      <c r="A3976" s="13" t="s">
        <v>262</v>
      </c>
      <c r="B3976" s="13" t="str">
        <f>IFERROR(__xludf.DUMMYFUNCTION("REGEXREPLACE(A3976, ""\d"", """")"),"         Республика Алтай")</f>
        <v>         Республика Алтай</v>
      </c>
      <c r="C3976" s="14" t="str">
        <f t="shared" si="15"/>
        <v>Республика Алтай</v>
      </c>
      <c r="D3976" s="3">
        <f t="shared" si="16"/>
        <v>2</v>
      </c>
      <c r="E3976" s="15" t="s">
        <v>38</v>
      </c>
      <c r="F3976" s="13" t="str">
        <f>IFERROR(__xludf.DUMMYFUNCTION("REGEXEXTRACT(E3976, ""[А-Яа-я].*"")"),"все виды транспортных несчастных случаев")</f>
        <v>все виды транспортных несчастных случаев</v>
      </c>
      <c r="G3976" s="16">
        <f t="shared" si="17"/>
        <v>2</v>
      </c>
      <c r="H3976" s="13" t="s">
        <v>28</v>
      </c>
      <c r="I3976" s="13" t="str">
        <f>IFERROR(__xludf.DUMMYFUNCTION("REGEXREPLACE(H3976, "".*\s"", """")"),"человек")</f>
        <v>человек</v>
      </c>
      <c r="J3976" s="13" t="s">
        <v>29</v>
      </c>
      <c r="K3976" s="17" t="str">
        <f>IFERROR(__xludf.DUMMYFUNCTION("REGEXREPLACE(J3976, ""^[\d\s]+"", """")"),"значение показателя за год")</f>
        <v>значение показателя за год</v>
      </c>
      <c r="L3976" s="16">
        <f t="shared" si="18"/>
        <v>2</v>
      </c>
      <c r="M3976" s="13" t="s">
        <v>31</v>
      </c>
      <c r="N3976" s="13" t="str">
        <f>IFERROR(__xludf.DUMMYFUNCTION("REGEXEXTRACT(M3976, "" (.+)$"")"),"городское население")</f>
        <v>городское население</v>
      </c>
      <c r="O3976" s="18">
        <v>12.0</v>
      </c>
      <c r="P3976" s="18">
        <v>20.0</v>
      </c>
      <c r="Q3976" s="18">
        <v>16.0</v>
      </c>
      <c r="R3976" s="18">
        <v>11.0</v>
      </c>
      <c r="S3976" s="18">
        <v>11.0</v>
      </c>
      <c r="T3976" s="18">
        <v>7.0</v>
      </c>
      <c r="U3976" s="18">
        <v>9.0</v>
      </c>
      <c r="V3976" s="18">
        <v>11.0</v>
      </c>
      <c r="W3976" s="18">
        <v>9.0</v>
      </c>
      <c r="X3976" s="18">
        <v>9.0</v>
      </c>
      <c r="Y3976" s="18">
        <v>16.0</v>
      </c>
      <c r="Z3976" s="19" t="str">
        <f t="shared" si="6"/>
        <v/>
      </c>
      <c r="AA3976" s="19">
        <f t="shared" si="19"/>
        <v>131</v>
      </c>
      <c r="AB3976" s="19" t="str">
        <f t="shared" si="8"/>
        <v/>
      </c>
      <c r="AC3976" s="19">
        <f t="shared" si="20"/>
        <v>11.90909091</v>
      </c>
      <c r="AD3976" s="19">
        <f t="shared" si="21"/>
        <v>29.5</v>
      </c>
      <c r="AE3976" s="19" t="str">
        <f t="shared" si="22"/>
        <v>Нет моды</v>
      </c>
      <c r="AF3976" s="19">
        <f t="shared" si="23"/>
        <v>7</v>
      </c>
      <c r="AG3976" s="19">
        <f t="shared" si="24"/>
        <v>20</v>
      </c>
      <c r="AH3976" s="20" t="str">
        <f t="shared" si="14"/>
        <v/>
      </c>
      <c r="AI3976" s="21"/>
      <c r="AJ3976" s="21"/>
      <c r="AK3976" s="21"/>
      <c r="AL3976" s="22">
        <f t="shared" si="25"/>
        <v>1</v>
      </c>
    </row>
    <row r="3977" ht="12.75" customHeight="1">
      <c r="A3977" s="13" t="s">
        <v>262</v>
      </c>
      <c r="B3977" s="13" t="str">
        <f>IFERROR(__xludf.DUMMYFUNCTION("REGEXREPLACE(A3977, ""\d"", """")"),"         Республика Алтай")</f>
        <v>         Республика Алтай</v>
      </c>
      <c r="C3977" s="14" t="str">
        <f t="shared" si="15"/>
        <v>Республика Алтай</v>
      </c>
      <c r="D3977" s="3">
        <f t="shared" si="16"/>
        <v>2</v>
      </c>
      <c r="E3977" s="15" t="s">
        <v>38</v>
      </c>
      <c r="F3977" s="13" t="str">
        <f>IFERROR(__xludf.DUMMYFUNCTION("REGEXEXTRACT(E3977, ""[А-Яа-я].*"")"),"все виды транспортных несчастных случаев")</f>
        <v>все виды транспортных несчастных случаев</v>
      </c>
      <c r="G3977" s="16">
        <f t="shared" si="17"/>
        <v>2</v>
      </c>
      <c r="H3977" s="13" t="s">
        <v>28</v>
      </c>
      <c r="I3977" s="13" t="str">
        <f>IFERROR(__xludf.DUMMYFUNCTION("REGEXREPLACE(H3977, "".*\s"", """")"),"человек")</f>
        <v>человек</v>
      </c>
      <c r="J3977" s="13" t="s">
        <v>29</v>
      </c>
      <c r="K3977" s="17" t="str">
        <f>IFERROR(__xludf.DUMMYFUNCTION("REGEXREPLACE(J3977, ""^[\d\s]+"", """")"),"значение показателя за год")</f>
        <v>значение показателя за год</v>
      </c>
      <c r="L3977" s="16">
        <f t="shared" si="18"/>
        <v>2</v>
      </c>
      <c r="M3977" s="13" t="s">
        <v>32</v>
      </c>
      <c r="N3977" s="13" t="str">
        <f>IFERROR(__xludf.DUMMYFUNCTION("REGEXEXTRACT(M3977, "" (.+)$"")"),"сельское население")</f>
        <v>сельское население</v>
      </c>
      <c r="O3977" s="18">
        <v>49.0</v>
      </c>
      <c r="P3977" s="18">
        <v>42.0</v>
      </c>
      <c r="Q3977" s="18">
        <v>52.0</v>
      </c>
      <c r="R3977" s="18">
        <v>29.0</v>
      </c>
      <c r="S3977" s="18">
        <v>28.0</v>
      </c>
      <c r="T3977" s="18">
        <v>32.0</v>
      </c>
      <c r="U3977" s="18">
        <v>33.0</v>
      </c>
      <c r="V3977" s="18">
        <v>33.0</v>
      </c>
      <c r="W3977" s="18">
        <v>40.0</v>
      </c>
      <c r="X3977" s="18">
        <v>50.0</v>
      </c>
      <c r="Y3977" s="18">
        <v>34.0</v>
      </c>
      <c r="Z3977" s="19" t="str">
        <f t="shared" si="6"/>
        <v/>
      </c>
      <c r="AA3977" s="19" t="str">
        <f t="shared" si="19"/>
        <v/>
      </c>
      <c r="AB3977" s="19">
        <f t="shared" si="8"/>
        <v>422</v>
      </c>
      <c r="AC3977" s="19">
        <f t="shared" si="20"/>
        <v>38.36363636</v>
      </c>
      <c r="AD3977" s="19">
        <f t="shared" si="21"/>
        <v>24</v>
      </c>
      <c r="AE3977" s="19" t="str">
        <f t="shared" si="22"/>
        <v>Нет моды</v>
      </c>
      <c r="AF3977" s="19">
        <f t="shared" si="23"/>
        <v>28</v>
      </c>
      <c r="AG3977" s="19">
        <f t="shared" si="24"/>
        <v>52</v>
      </c>
      <c r="AH3977" s="20" t="str">
        <f t="shared" si="14"/>
        <v>Город: 24%; Село: 76%</v>
      </c>
      <c r="AI3977" s="21"/>
      <c r="AJ3977" s="21"/>
      <c r="AK3977" s="21"/>
      <c r="AL3977" s="22">
        <f t="shared" si="25"/>
        <v>1</v>
      </c>
    </row>
    <row r="3978" ht="12.75" customHeight="1">
      <c r="A3978" s="13" t="s">
        <v>262</v>
      </c>
      <c r="B3978" s="13" t="str">
        <f>IFERROR(__xludf.DUMMYFUNCTION("REGEXREPLACE(A3978, ""\d"", """")"),"         Республика Алтай")</f>
        <v>         Республика Алтай</v>
      </c>
      <c r="C3978" s="14" t="str">
        <f t="shared" si="15"/>
        <v>Республика Алтай</v>
      </c>
      <c r="D3978" s="3">
        <f t="shared" si="16"/>
        <v>2</v>
      </c>
      <c r="E3978" s="15" t="s">
        <v>39</v>
      </c>
      <c r="F3978" s="13" t="str">
        <f>IFERROR(__xludf.DUMMYFUNCTION("REGEXEXTRACT(E3978, ""[А-Яа-я].*"")"),"Всего умерших")</f>
        <v>Всего умерших</v>
      </c>
      <c r="G3978" s="16">
        <f t="shared" si="17"/>
        <v>2</v>
      </c>
      <c r="H3978" s="13" t="s">
        <v>28</v>
      </c>
      <c r="I3978" s="13" t="str">
        <f>IFERROR(__xludf.DUMMYFUNCTION("REGEXREPLACE(H3978, "".*\s"", """")"),"человек")</f>
        <v>человек</v>
      </c>
      <c r="J3978" s="13" t="s">
        <v>29</v>
      </c>
      <c r="K3978" s="17" t="str">
        <f>IFERROR(__xludf.DUMMYFUNCTION("REGEXREPLACE(J3978, ""^[\d\s]+"", """")"),"значение показателя за год")</f>
        <v>значение показателя за год</v>
      </c>
      <c r="L3978" s="16">
        <f t="shared" si="18"/>
        <v>2</v>
      </c>
      <c r="M3978" s="13" t="s">
        <v>30</v>
      </c>
      <c r="N3978" s="13" t="str">
        <f>IFERROR(__xludf.DUMMYFUNCTION("REGEXEXTRACT(M3978, "" (.+)$"")"),"все население")</f>
        <v>все население</v>
      </c>
      <c r="O3978" s="18">
        <v>2392.0</v>
      </c>
      <c r="P3978" s="18">
        <v>2365.0</v>
      </c>
      <c r="Q3978" s="18">
        <v>2345.0</v>
      </c>
      <c r="R3978" s="18">
        <v>2146.0</v>
      </c>
      <c r="S3978" s="18">
        <v>2101.0</v>
      </c>
      <c r="T3978" s="18">
        <v>2201.0</v>
      </c>
      <c r="U3978" s="18">
        <v>2227.0</v>
      </c>
      <c r="V3978" s="18">
        <v>2495.0</v>
      </c>
      <c r="W3978" s="18">
        <v>2854.0</v>
      </c>
      <c r="X3978" s="18">
        <v>2445.0</v>
      </c>
      <c r="Y3978" s="18">
        <v>2254.0</v>
      </c>
      <c r="Z3978" s="19">
        <f t="shared" si="6"/>
        <v>25825</v>
      </c>
      <c r="AA3978" s="19" t="str">
        <f t="shared" si="19"/>
        <v/>
      </c>
      <c r="AB3978" s="19" t="str">
        <f t="shared" si="8"/>
        <v/>
      </c>
      <c r="AC3978" s="19">
        <f t="shared" si="20"/>
        <v>2347.727273</v>
      </c>
      <c r="AD3978" s="19">
        <f t="shared" si="21"/>
        <v>1076.5</v>
      </c>
      <c r="AE3978" s="19" t="str">
        <f t="shared" si="22"/>
        <v>Нет моды</v>
      </c>
      <c r="AF3978" s="19">
        <f t="shared" si="23"/>
        <v>2101</v>
      </c>
      <c r="AG3978" s="19">
        <f t="shared" si="24"/>
        <v>2854</v>
      </c>
      <c r="AH3978" s="20" t="str">
        <f t="shared" si="14"/>
        <v/>
      </c>
      <c r="AI3978" s="21"/>
      <c r="AJ3978" s="21"/>
      <c r="AK3978" s="21"/>
      <c r="AL3978" s="22">
        <f t="shared" si="25"/>
        <v>1</v>
      </c>
    </row>
    <row r="3979" ht="12.75" customHeight="1">
      <c r="A3979" s="13" t="s">
        <v>262</v>
      </c>
      <c r="B3979" s="13" t="str">
        <f>IFERROR(__xludf.DUMMYFUNCTION("REGEXREPLACE(A3979, ""\d"", """")"),"         Республика Алтай")</f>
        <v>         Республика Алтай</v>
      </c>
      <c r="C3979" s="14" t="str">
        <f t="shared" si="15"/>
        <v>Республика Алтай</v>
      </c>
      <c r="D3979" s="3">
        <f t="shared" si="16"/>
        <v>2</v>
      </c>
      <c r="E3979" s="15" t="s">
        <v>39</v>
      </c>
      <c r="F3979" s="13" t="str">
        <f>IFERROR(__xludf.DUMMYFUNCTION("REGEXEXTRACT(E3979, ""[А-Яа-я].*"")"),"Всего умерших")</f>
        <v>Всего умерших</v>
      </c>
      <c r="G3979" s="16">
        <f t="shared" si="17"/>
        <v>2</v>
      </c>
      <c r="H3979" s="13" t="s">
        <v>28</v>
      </c>
      <c r="I3979" s="13" t="str">
        <f>IFERROR(__xludf.DUMMYFUNCTION("REGEXREPLACE(H3979, "".*\s"", """")"),"человек")</f>
        <v>человек</v>
      </c>
      <c r="J3979" s="13" t="s">
        <v>29</v>
      </c>
      <c r="K3979" s="17" t="str">
        <f>IFERROR(__xludf.DUMMYFUNCTION("REGEXREPLACE(J3979, ""^[\d\s]+"", """")"),"значение показателя за год")</f>
        <v>значение показателя за год</v>
      </c>
      <c r="L3979" s="16">
        <f t="shared" si="18"/>
        <v>2</v>
      </c>
      <c r="M3979" s="13" t="s">
        <v>31</v>
      </c>
      <c r="N3979" s="13" t="str">
        <f>IFERROR(__xludf.DUMMYFUNCTION("REGEXEXTRACT(M3979, "" (.+)$"")"),"городское население")</f>
        <v>городское население</v>
      </c>
      <c r="O3979" s="18">
        <v>656.0</v>
      </c>
      <c r="P3979" s="18">
        <v>610.0</v>
      </c>
      <c r="Q3979" s="18">
        <v>617.0</v>
      </c>
      <c r="R3979" s="18">
        <v>586.0</v>
      </c>
      <c r="S3979" s="18">
        <v>563.0</v>
      </c>
      <c r="T3979" s="18">
        <v>615.0</v>
      </c>
      <c r="U3979" s="18">
        <v>601.0</v>
      </c>
      <c r="V3979" s="18">
        <v>706.0</v>
      </c>
      <c r="W3979" s="18">
        <v>789.0</v>
      </c>
      <c r="X3979" s="18">
        <v>653.0</v>
      </c>
      <c r="Y3979" s="18">
        <v>614.0</v>
      </c>
      <c r="Z3979" s="19" t="str">
        <f t="shared" si="6"/>
        <v/>
      </c>
      <c r="AA3979" s="19">
        <f t="shared" si="19"/>
        <v>7010</v>
      </c>
      <c r="AB3979" s="19" t="str">
        <f t="shared" si="8"/>
        <v/>
      </c>
      <c r="AC3979" s="19">
        <f t="shared" si="20"/>
        <v>637.2727273</v>
      </c>
      <c r="AD3979" s="19">
        <f t="shared" si="21"/>
        <v>1445</v>
      </c>
      <c r="AE3979" s="19" t="str">
        <f t="shared" si="22"/>
        <v>Нет моды</v>
      </c>
      <c r="AF3979" s="19">
        <f t="shared" si="23"/>
        <v>563</v>
      </c>
      <c r="AG3979" s="19">
        <f t="shared" si="24"/>
        <v>789</v>
      </c>
      <c r="AH3979" s="20" t="str">
        <f t="shared" si="14"/>
        <v/>
      </c>
      <c r="AI3979" s="21"/>
      <c r="AJ3979" s="21"/>
      <c r="AK3979" s="21"/>
      <c r="AL3979" s="22">
        <f t="shared" si="25"/>
        <v>1</v>
      </c>
    </row>
    <row r="3980" ht="12.75" customHeight="1">
      <c r="A3980" s="13" t="s">
        <v>262</v>
      </c>
      <c r="B3980" s="13" t="str">
        <f>IFERROR(__xludf.DUMMYFUNCTION("REGEXREPLACE(A3980, ""\d"", """")"),"         Республика Алтай")</f>
        <v>         Республика Алтай</v>
      </c>
      <c r="C3980" s="14" t="str">
        <f t="shared" si="15"/>
        <v>Республика Алтай</v>
      </c>
      <c r="D3980" s="3">
        <f t="shared" si="16"/>
        <v>2</v>
      </c>
      <c r="E3980" s="15" t="s">
        <v>39</v>
      </c>
      <c r="F3980" s="13" t="str">
        <f>IFERROR(__xludf.DUMMYFUNCTION("REGEXEXTRACT(E3980, ""[А-Яа-я].*"")"),"Всего умерших")</f>
        <v>Всего умерших</v>
      </c>
      <c r="G3980" s="16">
        <f t="shared" si="17"/>
        <v>2</v>
      </c>
      <c r="H3980" s="13" t="s">
        <v>28</v>
      </c>
      <c r="I3980" s="13" t="str">
        <f>IFERROR(__xludf.DUMMYFUNCTION("REGEXREPLACE(H3980, "".*\s"", """")"),"человек")</f>
        <v>человек</v>
      </c>
      <c r="J3980" s="13" t="s">
        <v>29</v>
      </c>
      <c r="K3980" s="17" t="str">
        <f>IFERROR(__xludf.DUMMYFUNCTION("REGEXREPLACE(J3980, ""^[\d\s]+"", """")"),"значение показателя за год")</f>
        <v>значение показателя за год</v>
      </c>
      <c r="L3980" s="16">
        <f t="shared" si="18"/>
        <v>2</v>
      </c>
      <c r="M3980" s="13" t="s">
        <v>32</v>
      </c>
      <c r="N3980" s="13" t="str">
        <f>IFERROR(__xludf.DUMMYFUNCTION("REGEXEXTRACT(M3980, "" (.+)$"")"),"сельское население")</f>
        <v>сельское население</v>
      </c>
      <c r="O3980" s="18">
        <v>1736.0</v>
      </c>
      <c r="P3980" s="18">
        <v>1755.0</v>
      </c>
      <c r="Q3980" s="18">
        <v>1728.0</v>
      </c>
      <c r="R3980" s="18">
        <v>1560.0</v>
      </c>
      <c r="S3980" s="18">
        <v>1538.0</v>
      </c>
      <c r="T3980" s="18">
        <v>1586.0</v>
      </c>
      <c r="U3980" s="18">
        <v>1626.0</v>
      </c>
      <c r="V3980" s="18">
        <v>1789.0</v>
      </c>
      <c r="W3980" s="18">
        <v>2065.0</v>
      </c>
      <c r="X3980" s="18">
        <v>1792.0</v>
      </c>
      <c r="Y3980" s="18">
        <v>1640.0</v>
      </c>
      <c r="Z3980" s="19" t="str">
        <f t="shared" si="6"/>
        <v/>
      </c>
      <c r="AA3980" s="19" t="str">
        <f t="shared" si="19"/>
        <v/>
      </c>
      <c r="AB3980" s="19">
        <f t="shared" si="8"/>
        <v>18815</v>
      </c>
      <c r="AC3980" s="19">
        <f t="shared" si="20"/>
        <v>1710.454545</v>
      </c>
      <c r="AD3980" s="19">
        <f t="shared" si="21"/>
        <v>1163.5</v>
      </c>
      <c r="AE3980" s="19" t="str">
        <f t="shared" si="22"/>
        <v>Нет моды</v>
      </c>
      <c r="AF3980" s="19">
        <f t="shared" si="23"/>
        <v>1538</v>
      </c>
      <c r="AG3980" s="19">
        <f t="shared" si="24"/>
        <v>2065</v>
      </c>
      <c r="AH3980" s="20" t="str">
        <f t="shared" si="14"/>
        <v>Город: 27%; Село: 73%</v>
      </c>
      <c r="AI3980" s="21"/>
      <c r="AJ3980" s="21"/>
      <c r="AK3980" s="21"/>
      <c r="AL3980" s="22">
        <f t="shared" si="25"/>
        <v>1</v>
      </c>
    </row>
    <row r="3981" ht="12.75" customHeight="1">
      <c r="A3981" s="13" t="s">
        <v>262</v>
      </c>
      <c r="B3981" s="13" t="str">
        <f>IFERROR(__xludf.DUMMYFUNCTION("REGEXREPLACE(A3981, ""\d"", """")"),"         Республика Алтай")</f>
        <v>         Республика Алтай</v>
      </c>
      <c r="C3981" s="14" t="str">
        <f t="shared" si="15"/>
        <v>Республика Алтай</v>
      </c>
      <c r="D3981" s="3">
        <f t="shared" si="16"/>
        <v>2</v>
      </c>
      <c r="E3981" s="15" t="s">
        <v>40</v>
      </c>
      <c r="F3981" s="13" t="str">
        <f>IFERROR(__xludf.DUMMYFUNCTION("REGEXEXTRACT(E3981, ""[А-Яа-я].*"")"),"Злокачественные новообразования")</f>
        <v>Злокачественные новообразования</v>
      </c>
      <c r="G3981" s="16">
        <f t="shared" si="17"/>
        <v>2</v>
      </c>
      <c r="H3981" s="13" t="s">
        <v>28</v>
      </c>
      <c r="I3981" s="13" t="str">
        <f>IFERROR(__xludf.DUMMYFUNCTION("REGEXREPLACE(H3981, "".*\s"", """")"),"человек")</f>
        <v>человек</v>
      </c>
      <c r="J3981" s="13" t="s">
        <v>29</v>
      </c>
      <c r="K3981" s="17" t="str">
        <f>IFERROR(__xludf.DUMMYFUNCTION("REGEXREPLACE(J3981, ""^[\d\s]+"", """")"),"значение показателя за год")</f>
        <v>значение показателя за год</v>
      </c>
      <c r="L3981" s="16">
        <f t="shared" si="18"/>
        <v>2</v>
      </c>
      <c r="M3981" s="13" t="s">
        <v>30</v>
      </c>
      <c r="N3981" s="13" t="str">
        <f>IFERROR(__xludf.DUMMYFUNCTION("REGEXEXTRACT(M3981, "" (.+)$"")"),"все население")</f>
        <v>все население</v>
      </c>
      <c r="O3981" s="18">
        <v>324.0</v>
      </c>
      <c r="P3981" s="18">
        <v>324.0</v>
      </c>
      <c r="Q3981" s="18">
        <v>322.0</v>
      </c>
      <c r="R3981" s="18">
        <v>313.0</v>
      </c>
      <c r="S3981" s="18">
        <v>315.0</v>
      </c>
      <c r="T3981" s="18">
        <v>330.0</v>
      </c>
      <c r="U3981" s="18">
        <v>376.0</v>
      </c>
      <c r="V3981" s="18">
        <v>338.0</v>
      </c>
      <c r="W3981" s="18">
        <v>328.0</v>
      </c>
      <c r="X3981" s="18">
        <v>322.0</v>
      </c>
      <c r="Y3981" s="18">
        <v>340.0</v>
      </c>
      <c r="Z3981" s="19">
        <f t="shared" si="6"/>
        <v>3632</v>
      </c>
      <c r="AA3981" s="19" t="str">
        <f t="shared" si="19"/>
        <v/>
      </c>
      <c r="AB3981" s="19" t="str">
        <f t="shared" si="8"/>
        <v/>
      </c>
      <c r="AC3981" s="19">
        <f t="shared" si="20"/>
        <v>330.1818182</v>
      </c>
      <c r="AD3981" s="19">
        <f t="shared" si="21"/>
        <v>957</v>
      </c>
      <c r="AE3981" s="19" t="str">
        <f t="shared" si="22"/>
        <v>Нет моды</v>
      </c>
      <c r="AF3981" s="19">
        <f t="shared" si="23"/>
        <v>313</v>
      </c>
      <c r="AG3981" s="19">
        <f t="shared" si="24"/>
        <v>376</v>
      </c>
      <c r="AH3981" s="20" t="str">
        <f t="shared" si="14"/>
        <v/>
      </c>
      <c r="AI3981" s="21"/>
      <c r="AJ3981" s="21"/>
      <c r="AK3981" s="21"/>
      <c r="AL3981" s="22">
        <f t="shared" si="25"/>
        <v>1</v>
      </c>
    </row>
    <row r="3982" ht="12.75" customHeight="1">
      <c r="A3982" s="13" t="s">
        <v>262</v>
      </c>
      <c r="B3982" s="13" t="str">
        <f>IFERROR(__xludf.DUMMYFUNCTION("REGEXREPLACE(A3982, ""\d"", """")"),"         Республика Алтай")</f>
        <v>         Республика Алтай</v>
      </c>
      <c r="C3982" s="14" t="str">
        <f t="shared" si="15"/>
        <v>Республика Алтай</v>
      </c>
      <c r="D3982" s="3">
        <f t="shared" si="16"/>
        <v>2</v>
      </c>
      <c r="E3982" s="15" t="s">
        <v>40</v>
      </c>
      <c r="F3982" s="13" t="str">
        <f>IFERROR(__xludf.DUMMYFUNCTION("REGEXEXTRACT(E3982, ""[А-Яа-я].*"")"),"Злокачественные новообразования")</f>
        <v>Злокачественные новообразования</v>
      </c>
      <c r="G3982" s="16">
        <f t="shared" si="17"/>
        <v>2</v>
      </c>
      <c r="H3982" s="13" t="s">
        <v>28</v>
      </c>
      <c r="I3982" s="13" t="str">
        <f>IFERROR(__xludf.DUMMYFUNCTION("REGEXREPLACE(H3982, "".*\s"", """")"),"человек")</f>
        <v>человек</v>
      </c>
      <c r="J3982" s="13" t="s">
        <v>29</v>
      </c>
      <c r="K3982" s="17" t="str">
        <f>IFERROR(__xludf.DUMMYFUNCTION("REGEXREPLACE(J3982, ""^[\d\s]+"", """")"),"значение показателя за год")</f>
        <v>значение показателя за год</v>
      </c>
      <c r="L3982" s="16">
        <f t="shared" si="18"/>
        <v>2</v>
      </c>
      <c r="M3982" s="13" t="s">
        <v>31</v>
      </c>
      <c r="N3982" s="13" t="str">
        <f>IFERROR(__xludf.DUMMYFUNCTION("REGEXEXTRACT(M3982, "" (.+)$"")"),"городское население")</f>
        <v>городское население</v>
      </c>
      <c r="O3982" s="18">
        <v>98.0</v>
      </c>
      <c r="P3982" s="18">
        <v>92.0</v>
      </c>
      <c r="Q3982" s="18">
        <v>98.0</v>
      </c>
      <c r="R3982" s="18">
        <v>110.0</v>
      </c>
      <c r="S3982" s="18">
        <v>95.0</v>
      </c>
      <c r="T3982" s="18">
        <v>114.0</v>
      </c>
      <c r="U3982" s="18">
        <v>127.0</v>
      </c>
      <c r="V3982" s="18">
        <v>135.0</v>
      </c>
      <c r="W3982" s="18">
        <v>99.0</v>
      </c>
      <c r="X3982" s="18">
        <v>100.0</v>
      </c>
      <c r="Y3982" s="18">
        <v>108.0</v>
      </c>
      <c r="Z3982" s="19" t="str">
        <f t="shared" si="6"/>
        <v/>
      </c>
      <c r="AA3982" s="19">
        <f t="shared" si="19"/>
        <v>1176</v>
      </c>
      <c r="AB3982" s="19" t="str">
        <f t="shared" si="8"/>
        <v/>
      </c>
      <c r="AC3982" s="19">
        <f t="shared" si="20"/>
        <v>106.9090909</v>
      </c>
      <c r="AD3982" s="19">
        <f t="shared" si="21"/>
        <v>224</v>
      </c>
      <c r="AE3982" s="19" t="str">
        <f t="shared" si="22"/>
        <v>Нет моды</v>
      </c>
      <c r="AF3982" s="19">
        <f t="shared" si="23"/>
        <v>92</v>
      </c>
      <c r="AG3982" s="19">
        <f t="shared" si="24"/>
        <v>135</v>
      </c>
      <c r="AH3982" s="20" t="str">
        <f t="shared" si="14"/>
        <v/>
      </c>
      <c r="AI3982" s="21"/>
      <c r="AJ3982" s="21"/>
      <c r="AK3982" s="21"/>
      <c r="AL3982" s="22">
        <f t="shared" si="25"/>
        <v>1</v>
      </c>
    </row>
    <row r="3983" ht="12.75" customHeight="1">
      <c r="A3983" s="13" t="s">
        <v>262</v>
      </c>
      <c r="B3983" s="13" t="str">
        <f>IFERROR(__xludf.DUMMYFUNCTION("REGEXREPLACE(A3983, ""\d"", """")"),"         Республика Алтай")</f>
        <v>         Республика Алтай</v>
      </c>
      <c r="C3983" s="14" t="str">
        <f t="shared" si="15"/>
        <v>Республика Алтай</v>
      </c>
      <c r="D3983" s="3">
        <f t="shared" si="16"/>
        <v>2</v>
      </c>
      <c r="E3983" s="15" t="s">
        <v>40</v>
      </c>
      <c r="F3983" s="13" t="str">
        <f>IFERROR(__xludf.DUMMYFUNCTION("REGEXEXTRACT(E3983, ""[А-Яа-я].*"")"),"Злокачественные новообразования")</f>
        <v>Злокачественные новообразования</v>
      </c>
      <c r="G3983" s="16">
        <f t="shared" si="17"/>
        <v>2</v>
      </c>
      <c r="H3983" s="13" t="s">
        <v>28</v>
      </c>
      <c r="I3983" s="13" t="str">
        <f>IFERROR(__xludf.DUMMYFUNCTION("REGEXREPLACE(H3983, "".*\s"", """")"),"человек")</f>
        <v>человек</v>
      </c>
      <c r="J3983" s="13" t="s">
        <v>29</v>
      </c>
      <c r="K3983" s="17" t="str">
        <f>IFERROR(__xludf.DUMMYFUNCTION("REGEXREPLACE(J3983, ""^[\d\s]+"", """")"),"значение показателя за год")</f>
        <v>значение показателя за год</v>
      </c>
      <c r="L3983" s="16">
        <f t="shared" si="18"/>
        <v>2</v>
      </c>
      <c r="M3983" s="13" t="s">
        <v>32</v>
      </c>
      <c r="N3983" s="13" t="str">
        <f>IFERROR(__xludf.DUMMYFUNCTION("REGEXEXTRACT(M3983, "" (.+)$"")"),"сельское население")</f>
        <v>сельское население</v>
      </c>
      <c r="O3983" s="18">
        <v>226.0</v>
      </c>
      <c r="P3983" s="18">
        <v>232.0</v>
      </c>
      <c r="Q3983" s="18">
        <v>224.0</v>
      </c>
      <c r="R3983" s="18">
        <v>203.0</v>
      </c>
      <c r="S3983" s="18">
        <v>220.0</v>
      </c>
      <c r="T3983" s="18">
        <v>216.0</v>
      </c>
      <c r="U3983" s="18">
        <v>249.0</v>
      </c>
      <c r="V3983" s="18">
        <v>203.0</v>
      </c>
      <c r="W3983" s="18">
        <v>229.0</v>
      </c>
      <c r="X3983" s="18">
        <v>222.0</v>
      </c>
      <c r="Y3983" s="18">
        <v>232.0</v>
      </c>
      <c r="Z3983" s="19" t="str">
        <f t="shared" si="6"/>
        <v/>
      </c>
      <c r="AA3983" s="19" t="str">
        <f t="shared" si="19"/>
        <v/>
      </c>
      <c r="AB3983" s="19">
        <f t="shared" si="8"/>
        <v>2456</v>
      </c>
      <c r="AC3983" s="19">
        <f t="shared" si="20"/>
        <v>223.2727273</v>
      </c>
      <c r="AD3983" s="19">
        <f t="shared" si="21"/>
        <v>169</v>
      </c>
      <c r="AE3983" s="19" t="str">
        <f t="shared" si="22"/>
        <v>Нет моды</v>
      </c>
      <c r="AF3983" s="19">
        <f t="shared" si="23"/>
        <v>203</v>
      </c>
      <c r="AG3983" s="19">
        <f t="shared" si="24"/>
        <v>249</v>
      </c>
      <c r="AH3983" s="20" t="str">
        <f t="shared" si="14"/>
        <v>Город: 32%; Село: 68%</v>
      </c>
      <c r="AI3983" s="21"/>
      <c r="AJ3983" s="21"/>
      <c r="AK3983" s="21"/>
      <c r="AL3983" s="22">
        <f t="shared" si="25"/>
        <v>1</v>
      </c>
    </row>
    <row r="3984" ht="12.75" customHeight="1">
      <c r="A3984" s="13" t="s">
        <v>262</v>
      </c>
      <c r="B3984" s="13" t="str">
        <f>IFERROR(__xludf.DUMMYFUNCTION("REGEXREPLACE(A3984, ""\d"", """")"),"         Республика Алтай")</f>
        <v>         Республика Алтай</v>
      </c>
      <c r="C3984" s="14" t="str">
        <f t="shared" si="15"/>
        <v>Республика Алтай</v>
      </c>
      <c r="D3984" s="3">
        <f t="shared" si="16"/>
        <v>2</v>
      </c>
      <c r="E3984" s="15" t="s">
        <v>41</v>
      </c>
      <c r="F3984" s="13" t="str">
        <f>IFERROR(__xludf.DUMMYFUNCTION("REGEXEXTRACT(E3984, ""[А-Яа-я].*"")"),"Инфекционные и паразитарные болезни")</f>
        <v>Инфекционные и паразитарные болезни</v>
      </c>
      <c r="G3984" s="16">
        <f t="shared" si="17"/>
        <v>2</v>
      </c>
      <c r="H3984" s="13" t="s">
        <v>28</v>
      </c>
      <c r="I3984" s="13" t="str">
        <f>IFERROR(__xludf.DUMMYFUNCTION("REGEXREPLACE(H3984, "".*\s"", """")"),"человек")</f>
        <v>человек</v>
      </c>
      <c r="J3984" s="13" t="s">
        <v>29</v>
      </c>
      <c r="K3984" s="17" t="str">
        <f>IFERROR(__xludf.DUMMYFUNCTION("REGEXREPLACE(J3984, ""^[\d\s]+"", """")"),"значение показателя за год")</f>
        <v>значение показателя за год</v>
      </c>
      <c r="L3984" s="16">
        <f t="shared" si="18"/>
        <v>2</v>
      </c>
      <c r="M3984" s="13" t="s">
        <v>30</v>
      </c>
      <c r="N3984" s="13" t="str">
        <f>IFERROR(__xludf.DUMMYFUNCTION("REGEXEXTRACT(M3984, "" (.+)$"")"),"все население")</f>
        <v>все население</v>
      </c>
      <c r="O3984" s="18">
        <v>58.0</v>
      </c>
      <c r="P3984" s="18">
        <v>43.0</v>
      </c>
      <c r="Q3984" s="18">
        <v>41.0</v>
      </c>
      <c r="R3984" s="18">
        <v>37.0</v>
      </c>
      <c r="S3984" s="18">
        <v>32.0</v>
      </c>
      <c r="T3984" s="18">
        <v>33.0</v>
      </c>
      <c r="U3984" s="18">
        <v>35.0</v>
      </c>
      <c r="V3984" s="18">
        <v>29.0</v>
      </c>
      <c r="W3984" s="18">
        <v>34.0</v>
      </c>
      <c r="X3984" s="18">
        <v>50.0</v>
      </c>
      <c r="Y3984" s="18">
        <v>32.0</v>
      </c>
      <c r="Z3984" s="19">
        <f t="shared" si="6"/>
        <v>424</v>
      </c>
      <c r="AA3984" s="19" t="str">
        <f t="shared" si="19"/>
        <v/>
      </c>
      <c r="AB3984" s="19" t="str">
        <f t="shared" si="8"/>
        <v/>
      </c>
      <c r="AC3984" s="19">
        <f t="shared" si="20"/>
        <v>38.54545455</v>
      </c>
      <c r="AD3984" s="19">
        <f t="shared" si="21"/>
        <v>130.5</v>
      </c>
      <c r="AE3984" s="19" t="str">
        <f t="shared" si="22"/>
        <v>Нет моды</v>
      </c>
      <c r="AF3984" s="19">
        <f t="shared" si="23"/>
        <v>29</v>
      </c>
      <c r="AG3984" s="19">
        <f t="shared" si="24"/>
        <v>58</v>
      </c>
      <c r="AH3984" s="20" t="str">
        <f t="shared" si="14"/>
        <v/>
      </c>
      <c r="AI3984" s="21"/>
      <c r="AJ3984" s="21"/>
      <c r="AK3984" s="21"/>
      <c r="AL3984" s="22">
        <f t="shared" si="25"/>
        <v>1</v>
      </c>
    </row>
    <row r="3985" ht="12.75" customHeight="1">
      <c r="A3985" s="13" t="s">
        <v>262</v>
      </c>
      <c r="B3985" s="13" t="str">
        <f>IFERROR(__xludf.DUMMYFUNCTION("REGEXREPLACE(A3985, ""\d"", """")"),"         Республика Алтай")</f>
        <v>         Республика Алтай</v>
      </c>
      <c r="C3985" s="14" t="str">
        <f t="shared" si="15"/>
        <v>Республика Алтай</v>
      </c>
      <c r="D3985" s="3">
        <f t="shared" si="16"/>
        <v>2</v>
      </c>
      <c r="E3985" s="15" t="s">
        <v>41</v>
      </c>
      <c r="F3985" s="13" t="str">
        <f>IFERROR(__xludf.DUMMYFUNCTION("REGEXEXTRACT(E3985, ""[А-Яа-я].*"")"),"Инфекционные и паразитарные болезни")</f>
        <v>Инфекционные и паразитарные болезни</v>
      </c>
      <c r="G3985" s="16">
        <f t="shared" si="17"/>
        <v>2</v>
      </c>
      <c r="H3985" s="13" t="s">
        <v>28</v>
      </c>
      <c r="I3985" s="13" t="str">
        <f>IFERROR(__xludf.DUMMYFUNCTION("REGEXREPLACE(H3985, "".*\s"", """")"),"человек")</f>
        <v>человек</v>
      </c>
      <c r="J3985" s="13" t="s">
        <v>29</v>
      </c>
      <c r="K3985" s="17" t="str">
        <f>IFERROR(__xludf.DUMMYFUNCTION("REGEXREPLACE(J3985, ""^[\d\s]+"", """")"),"значение показателя за год")</f>
        <v>значение показателя за год</v>
      </c>
      <c r="L3985" s="16">
        <f t="shared" si="18"/>
        <v>2</v>
      </c>
      <c r="M3985" s="13" t="s">
        <v>31</v>
      </c>
      <c r="N3985" s="13" t="str">
        <f>IFERROR(__xludf.DUMMYFUNCTION("REGEXEXTRACT(M3985, "" (.+)$"")"),"городское население")</f>
        <v>городское население</v>
      </c>
      <c r="O3985" s="18">
        <v>25.0</v>
      </c>
      <c r="P3985" s="18">
        <v>19.0</v>
      </c>
      <c r="Q3985" s="18">
        <v>14.0</v>
      </c>
      <c r="R3985" s="18">
        <v>12.0</v>
      </c>
      <c r="S3985" s="18">
        <v>17.0</v>
      </c>
      <c r="T3985" s="18">
        <v>10.0</v>
      </c>
      <c r="U3985" s="18">
        <v>11.0</v>
      </c>
      <c r="V3985" s="18">
        <v>13.0</v>
      </c>
      <c r="W3985" s="18">
        <v>12.0</v>
      </c>
      <c r="X3985" s="18">
        <v>14.0</v>
      </c>
      <c r="Y3985" s="18">
        <v>11.0</v>
      </c>
      <c r="Z3985" s="19" t="str">
        <f t="shared" si="6"/>
        <v/>
      </c>
      <c r="AA3985" s="19">
        <f t="shared" si="19"/>
        <v>158</v>
      </c>
      <c r="AB3985" s="19" t="str">
        <f t="shared" si="8"/>
        <v/>
      </c>
      <c r="AC3985" s="19">
        <f t="shared" si="20"/>
        <v>14.36363636</v>
      </c>
      <c r="AD3985" s="19">
        <f t="shared" si="21"/>
        <v>27</v>
      </c>
      <c r="AE3985" s="19" t="str">
        <f t="shared" si="22"/>
        <v>Нет моды</v>
      </c>
      <c r="AF3985" s="19">
        <f t="shared" si="23"/>
        <v>10</v>
      </c>
      <c r="AG3985" s="19">
        <f t="shared" si="24"/>
        <v>25</v>
      </c>
      <c r="AH3985" s="20" t="str">
        <f t="shared" si="14"/>
        <v/>
      </c>
      <c r="AI3985" s="21"/>
      <c r="AJ3985" s="21"/>
      <c r="AK3985" s="21"/>
      <c r="AL3985" s="22">
        <f t="shared" si="25"/>
        <v>1</v>
      </c>
    </row>
    <row r="3986" ht="12.75" customHeight="1">
      <c r="A3986" s="13" t="s">
        <v>262</v>
      </c>
      <c r="B3986" s="13" t="str">
        <f>IFERROR(__xludf.DUMMYFUNCTION("REGEXREPLACE(A3986, ""\d"", """")"),"         Республика Алтай")</f>
        <v>         Республика Алтай</v>
      </c>
      <c r="C3986" s="14" t="str">
        <f t="shared" si="15"/>
        <v>Республика Алтай</v>
      </c>
      <c r="D3986" s="3">
        <f t="shared" si="16"/>
        <v>2</v>
      </c>
      <c r="E3986" s="15" t="s">
        <v>41</v>
      </c>
      <c r="F3986" s="13" t="str">
        <f>IFERROR(__xludf.DUMMYFUNCTION("REGEXEXTRACT(E3986, ""[А-Яа-я].*"")"),"Инфекционные и паразитарные болезни")</f>
        <v>Инфекционные и паразитарные болезни</v>
      </c>
      <c r="G3986" s="16">
        <f t="shared" si="17"/>
        <v>2</v>
      </c>
      <c r="H3986" s="13" t="s">
        <v>28</v>
      </c>
      <c r="I3986" s="13" t="str">
        <f>IFERROR(__xludf.DUMMYFUNCTION("REGEXREPLACE(H3986, "".*\s"", """")"),"человек")</f>
        <v>человек</v>
      </c>
      <c r="J3986" s="13" t="s">
        <v>29</v>
      </c>
      <c r="K3986" s="17" t="str">
        <f>IFERROR(__xludf.DUMMYFUNCTION("REGEXREPLACE(J3986, ""^[\d\s]+"", """")"),"значение показателя за год")</f>
        <v>значение показателя за год</v>
      </c>
      <c r="L3986" s="16">
        <f t="shared" si="18"/>
        <v>2</v>
      </c>
      <c r="M3986" s="13" t="s">
        <v>32</v>
      </c>
      <c r="N3986" s="13" t="str">
        <f>IFERROR(__xludf.DUMMYFUNCTION("REGEXEXTRACT(M3986, "" (.+)$"")"),"сельское население")</f>
        <v>сельское население</v>
      </c>
      <c r="O3986" s="18">
        <v>33.0</v>
      </c>
      <c r="P3986" s="18">
        <v>24.0</v>
      </c>
      <c r="Q3986" s="18">
        <v>27.0</v>
      </c>
      <c r="R3986" s="18">
        <v>25.0</v>
      </c>
      <c r="S3986" s="18">
        <v>15.0</v>
      </c>
      <c r="T3986" s="18">
        <v>23.0</v>
      </c>
      <c r="U3986" s="18">
        <v>24.0</v>
      </c>
      <c r="V3986" s="18">
        <v>16.0</v>
      </c>
      <c r="W3986" s="18">
        <v>22.0</v>
      </c>
      <c r="X3986" s="18">
        <v>36.0</v>
      </c>
      <c r="Y3986" s="18">
        <v>21.0</v>
      </c>
      <c r="Z3986" s="19" t="str">
        <f t="shared" si="6"/>
        <v/>
      </c>
      <c r="AA3986" s="19" t="str">
        <f t="shared" si="19"/>
        <v/>
      </c>
      <c r="AB3986" s="19">
        <f t="shared" si="8"/>
        <v>266</v>
      </c>
      <c r="AC3986" s="19">
        <f t="shared" si="20"/>
        <v>24.18181818</v>
      </c>
      <c r="AD3986" s="19">
        <f t="shared" si="21"/>
        <v>18</v>
      </c>
      <c r="AE3986" s="19" t="str">
        <f t="shared" si="22"/>
        <v>Нет моды</v>
      </c>
      <c r="AF3986" s="19">
        <f t="shared" si="23"/>
        <v>15</v>
      </c>
      <c r="AG3986" s="19">
        <f t="shared" si="24"/>
        <v>36</v>
      </c>
      <c r="AH3986" s="20" t="str">
        <f t="shared" si="14"/>
        <v>Город: 37%; Село: 63%</v>
      </c>
      <c r="AI3986" s="21"/>
      <c r="AJ3986" s="21"/>
      <c r="AK3986" s="21"/>
      <c r="AL3986" s="22">
        <f t="shared" si="25"/>
        <v>1</v>
      </c>
    </row>
    <row r="3987" ht="12.75" customHeight="1">
      <c r="A3987" s="13" t="s">
        <v>262</v>
      </c>
      <c r="B3987" s="13" t="str">
        <f>IFERROR(__xludf.DUMMYFUNCTION("REGEXREPLACE(A3987, ""\d"", """")"),"         Республика Алтай")</f>
        <v>         Республика Алтай</v>
      </c>
      <c r="C3987" s="14" t="str">
        <f t="shared" si="15"/>
        <v>Республика Алтай</v>
      </c>
      <c r="D3987" s="3">
        <f t="shared" si="16"/>
        <v>2</v>
      </c>
      <c r="E3987" s="15" t="s">
        <v>42</v>
      </c>
      <c r="F3987" s="13" t="str">
        <f>IFERROR(__xludf.DUMMYFUNCTION("REGEXEXTRACT(E3987, ""[А-Яа-я].*"")"),"Ишемическая болезнь сердца")</f>
        <v>Ишемическая болезнь сердца</v>
      </c>
      <c r="G3987" s="16">
        <f t="shared" si="17"/>
        <v>2</v>
      </c>
      <c r="H3987" s="13" t="s">
        <v>28</v>
      </c>
      <c r="I3987" s="13" t="str">
        <f>IFERROR(__xludf.DUMMYFUNCTION("REGEXREPLACE(H3987, "".*\s"", """")"),"человек")</f>
        <v>человек</v>
      </c>
      <c r="J3987" s="13" t="s">
        <v>29</v>
      </c>
      <c r="K3987" s="17" t="str">
        <f>IFERROR(__xludf.DUMMYFUNCTION("REGEXREPLACE(J3987, ""^[\d\s]+"", """")"),"значение показателя за год")</f>
        <v>значение показателя за год</v>
      </c>
      <c r="L3987" s="16">
        <f t="shared" si="18"/>
        <v>2</v>
      </c>
      <c r="M3987" s="13" t="s">
        <v>30</v>
      </c>
      <c r="N3987" s="13" t="str">
        <f>IFERROR(__xludf.DUMMYFUNCTION("REGEXEXTRACT(M3987, "" (.+)$"")"),"все население")</f>
        <v>все население</v>
      </c>
      <c r="O3987" s="18">
        <v>535.0</v>
      </c>
      <c r="P3987" s="18">
        <v>518.0</v>
      </c>
      <c r="Q3987" s="18">
        <v>464.0</v>
      </c>
      <c r="R3987" s="18">
        <v>486.0</v>
      </c>
      <c r="S3987" s="18">
        <v>423.0</v>
      </c>
      <c r="T3987" s="18">
        <v>403.0</v>
      </c>
      <c r="U3987" s="18">
        <v>433.0</v>
      </c>
      <c r="V3987" s="18">
        <v>482.0</v>
      </c>
      <c r="W3987" s="18">
        <v>512.0</v>
      </c>
      <c r="X3987" s="18">
        <v>451.0</v>
      </c>
      <c r="Y3987" s="18">
        <v>439.0</v>
      </c>
      <c r="Z3987" s="19">
        <f t="shared" si="6"/>
        <v>5146</v>
      </c>
      <c r="AA3987" s="19" t="str">
        <f t="shared" si="19"/>
        <v/>
      </c>
      <c r="AB3987" s="19" t="str">
        <f t="shared" si="8"/>
        <v/>
      </c>
      <c r="AC3987" s="19">
        <f t="shared" si="20"/>
        <v>467.8181818</v>
      </c>
      <c r="AD3987" s="19">
        <f t="shared" si="21"/>
        <v>219.5</v>
      </c>
      <c r="AE3987" s="19" t="str">
        <f t="shared" si="22"/>
        <v>Нет моды</v>
      </c>
      <c r="AF3987" s="19">
        <f t="shared" si="23"/>
        <v>403</v>
      </c>
      <c r="AG3987" s="19">
        <f t="shared" si="24"/>
        <v>535</v>
      </c>
      <c r="AH3987" s="20" t="str">
        <f t="shared" si="14"/>
        <v/>
      </c>
      <c r="AI3987" s="21"/>
      <c r="AJ3987" s="21"/>
      <c r="AK3987" s="21"/>
      <c r="AL3987" s="22">
        <f t="shared" si="25"/>
        <v>1</v>
      </c>
    </row>
    <row r="3988" ht="12.75" customHeight="1">
      <c r="A3988" s="13" t="s">
        <v>262</v>
      </c>
      <c r="B3988" s="13" t="str">
        <f>IFERROR(__xludf.DUMMYFUNCTION("REGEXREPLACE(A3988, ""\d"", """")"),"         Республика Алтай")</f>
        <v>         Республика Алтай</v>
      </c>
      <c r="C3988" s="14" t="str">
        <f t="shared" si="15"/>
        <v>Республика Алтай</v>
      </c>
      <c r="D3988" s="3">
        <f t="shared" si="16"/>
        <v>2</v>
      </c>
      <c r="E3988" s="15" t="s">
        <v>42</v>
      </c>
      <c r="F3988" s="13" t="str">
        <f>IFERROR(__xludf.DUMMYFUNCTION("REGEXEXTRACT(E3988, ""[А-Яа-я].*"")"),"Ишемическая болезнь сердца")</f>
        <v>Ишемическая болезнь сердца</v>
      </c>
      <c r="G3988" s="16">
        <f t="shared" si="17"/>
        <v>2</v>
      </c>
      <c r="H3988" s="13" t="s">
        <v>28</v>
      </c>
      <c r="I3988" s="13" t="str">
        <f>IFERROR(__xludf.DUMMYFUNCTION("REGEXREPLACE(H3988, "".*\s"", """")"),"человек")</f>
        <v>человек</v>
      </c>
      <c r="J3988" s="13" t="s">
        <v>29</v>
      </c>
      <c r="K3988" s="17" t="str">
        <f>IFERROR(__xludf.DUMMYFUNCTION("REGEXREPLACE(J3988, ""^[\d\s]+"", """")"),"значение показателя за год")</f>
        <v>значение показателя за год</v>
      </c>
      <c r="L3988" s="16">
        <f t="shared" si="18"/>
        <v>2</v>
      </c>
      <c r="M3988" s="13" t="s">
        <v>31</v>
      </c>
      <c r="N3988" s="13" t="str">
        <f>IFERROR(__xludf.DUMMYFUNCTION("REGEXEXTRACT(M3988, "" (.+)$"")"),"городское население")</f>
        <v>городское население</v>
      </c>
      <c r="O3988" s="18">
        <v>134.0</v>
      </c>
      <c r="P3988" s="18">
        <v>142.0</v>
      </c>
      <c r="Q3988" s="18">
        <v>150.0</v>
      </c>
      <c r="R3988" s="18">
        <v>150.0</v>
      </c>
      <c r="S3988" s="18">
        <v>100.0</v>
      </c>
      <c r="T3988" s="18">
        <v>101.0</v>
      </c>
      <c r="U3988" s="18">
        <v>113.0</v>
      </c>
      <c r="V3988" s="18">
        <v>121.0</v>
      </c>
      <c r="W3988" s="18">
        <v>132.0</v>
      </c>
      <c r="X3988" s="18">
        <v>109.0</v>
      </c>
      <c r="Y3988" s="18">
        <v>114.0</v>
      </c>
      <c r="Z3988" s="19" t="str">
        <f t="shared" si="6"/>
        <v/>
      </c>
      <c r="AA3988" s="19">
        <f t="shared" si="19"/>
        <v>1366</v>
      </c>
      <c r="AB3988" s="19" t="str">
        <f t="shared" si="8"/>
        <v/>
      </c>
      <c r="AC3988" s="19">
        <f t="shared" si="20"/>
        <v>124.1818182</v>
      </c>
      <c r="AD3988" s="19">
        <f t="shared" si="21"/>
        <v>276.5</v>
      </c>
      <c r="AE3988" s="19" t="str">
        <f t="shared" si="22"/>
        <v>Нет моды</v>
      </c>
      <c r="AF3988" s="19">
        <f t="shared" si="23"/>
        <v>100</v>
      </c>
      <c r="AG3988" s="19">
        <f t="shared" si="24"/>
        <v>150</v>
      </c>
      <c r="AH3988" s="20" t="str">
        <f t="shared" si="14"/>
        <v/>
      </c>
      <c r="AI3988" s="21"/>
      <c r="AJ3988" s="21"/>
      <c r="AK3988" s="21"/>
      <c r="AL3988" s="22">
        <f t="shared" si="25"/>
        <v>1</v>
      </c>
    </row>
    <row r="3989" ht="12.75" customHeight="1">
      <c r="A3989" s="13" t="s">
        <v>262</v>
      </c>
      <c r="B3989" s="13" t="str">
        <f>IFERROR(__xludf.DUMMYFUNCTION("REGEXREPLACE(A3989, ""\d"", """")"),"         Республика Алтай")</f>
        <v>         Республика Алтай</v>
      </c>
      <c r="C3989" s="14" t="str">
        <f t="shared" si="15"/>
        <v>Республика Алтай</v>
      </c>
      <c r="D3989" s="3">
        <f t="shared" si="16"/>
        <v>2</v>
      </c>
      <c r="E3989" s="15" t="s">
        <v>42</v>
      </c>
      <c r="F3989" s="13" t="str">
        <f>IFERROR(__xludf.DUMMYFUNCTION("REGEXEXTRACT(E3989, ""[А-Яа-я].*"")"),"Ишемическая болезнь сердца")</f>
        <v>Ишемическая болезнь сердца</v>
      </c>
      <c r="G3989" s="16">
        <f t="shared" si="17"/>
        <v>2</v>
      </c>
      <c r="H3989" s="13" t="s">
        <v>28</v>
      </c>
      <c r="I3989" s="13" t="str">
        <f>IFERROR(__xludf.DUMMYFUNCTION("REGEXREPLACE(H3989, "".*\s"", """")"),"человек")</f>
        <v>человек</v>
      </c>
      <c r="J3989" s="13" t="s">
        <v>29</v>
      </c>
      <c r="K3989" s="17" t="str">
        <f>IFERROR(__xludf.DUMMYFUNCTION("REGEXREPLACE(J3989, ""^[\d\s]+"", """")"),"значение показателя за год")</f>
        <v>значение показателя за год</v>
      </c>
      <c r="L3989" s="16">
        <f t="shared" si="18"/>
        <v>2</v>
      </c>
      <c r="M3989" s="13" t="s">
        <v>32</v>
      </c>
      <c r="N3989" s="13" t="str">
        <f>IFERROR(__xludf.DUMMYFUNCTION("REGEXEXTRACT(M3989, "" (.+)$"")"),"сельское население")</f>
        <v>сельское население</v>
      </c>
      <c r="O3989" s="18">
        <v>401.0</v>
      </c>
      <c r="P3989" s="18">
        <v>376.0</v>
      </c>
      <c r="Q3989" s="18">
        <v>314.0</v>
      </c>
      <c r="R3989" s="18">
        <v>336.0</v>
      </c>
      <c r="S3989" s="18">
        <v>323.0</v>
      </c>
      <c r="T3989" s="18">
        <v>302.0</v>
      </c>
      <c r="U3989" s="18">
        <v>320.0</v>
      </c>
      <c r="V3989" s="18">
        <v>361.0</v>
      </c>
      <c r="W3989" s="18">
        <v>380.0</v>
      </c>
      <c r="X3989" s="18">
        <v>342.0</v>
      </c>
      <c r="Y3989" s="18">
        <v>325.0</v>
      </c>
      <c r="Z3989" s="19" t="str">
        <f t="shared" si="6"/>
        <v/>
      </c>
      <c r="AA3989" s="19" t="str">
        <f t="shared" si="19"/>
        <v/>
      </c>
      <c r="AB3989" s="19">
        <f t="shared" si="8"/>
        <v>3780</v>
      </c>
      <c r="AC3989" s="19">
        <f t="shared" si="20"/>
        <v>343.6363636</v>
      </c>
      <c r="AD3989" s="19">
        <f t="shared" si="21"/>
        <v>226</v>
      </c>
      <c r="AE3989" s="19" t="str">
        <f t="shared" si="22"/>
        <v>Нет моды</v>
      </c>
      <c r="AF3989" s="19">
        <f t="shared" si="23"/>
        <v>302</v>
      </c>
      <c r="AG3989" s="19">
        <f t="shared" si="24"/>
        <v>401</v>
      </c>
      <c r="AH3989" s="20" t="str">
        <f t="shared" si="14"/>
        <v>Город: 27%; Село: 73%</v>
      </c>
      <c r="AI3989" s="21"/>
      <c r="AJ3989" s="21"/>
      <c r="AK3989" s="21"/>
      <c r="AL3989" s="22">
        <f t="shared" si="25"/>
        <v>1</v>
      </c>
    </row>
    <row r="3990" ht="12.75" customHeight="1">
      <c r="A3990" s="13" t="s">
        <v>262</v>
      </c>
      <c r="B3990" s="13" t="str">
        <f>IFERROR(__xludf.DUMMYFUNCTION("REGEXREPLACE(A3990, ""\d"", """")"),"         Республика Алтай")</f>
        <v>         Республика Алтай</v>
      </c>
      <c r="C3990" s="14" t="str">
        <f t="shared" si="15"/>
        <v>Республика Алтай</v>
      </c>
      <c r="D3990" s="3">
        <f t="shared" si="16"/>
        <v>2</v>
      </c>
      <c r="E3990" s="15" t="s">
        <v>43</v>
      </c>
      <c r="F3990" s="13" t="str">
        <f>IFERROR(__xludf.DUMMYFUNCTION("REGEXEXTRACT(E3990, ""[А-Яа-я].*"")"),"Новообразования")</f>
        <v>Новообразования</v>
      </c>
      <c r="G3990" s="16">
        <f t="shared" si="17"/>
        <v>2</v>
      </c>
      <c r="H3990" s="13" t="s">
        <v>28</v>
      </c>
      <c r="I3990" s="13" t="str">
        <f>IFERROR(__xludf.DUMMYFUNCTION("REGEXREPLACE(H3990, "".*\s"", """")"),"человек")</f>
        <v>человек</v>
      </c>
      <c r="J3990" s="13" t="s">
        <v>29</v>
      </c>
      <c r="K3990" s="17" t="str">
        <f>IFERROR(__xludf.DUMMYFUNCTION("REGEXREPLACE(J3990, ""^[\d\s]+"", """")"),"значение показателя за год")</f>
        <v>значение показателя за год</v>
      </c>
      <c r="L3990" s="16">
        <f t="shared" si="18"/>
        <v>2</v>
      </c>
      <c r="M3990" s="13" t="s">
        <v>30</v>
      </c>
      <c r="N3990" s="13" t="str">
        <f>IFERROR(__xludf.DUMMYFUNCTION("REGEXEXTRACT(M3990, "" (.+)$"")"),"все население")</f>
        <v>все население</v>
      </c>
      <c r="O3990" s="18">
        <v>326.0</v>
      </c>
      <c r="P3990" s="18">
        <v>327.0</v>
      </c>
      <c r="Q3990" s="18">
        <v>327.0</v>
      </c>
      <c r="R3990" s="18">
        <v>315.0</v>
      </c>
      <c r="S3990" s="18">
        <v>320.0</v>
      </c>
      <c r="T3990" s="18">
        <v>335.0</v>
      </c>
      <c r="U3990" s="18">
        <v>383.0</v>
      </c>
      <c r="V3990" s="18">
        <v>342.0</v>
      </c>
      <c r="W3990" s="18">
        <v>332.0</v>
      </c>
      <c r="X3990" s="18">
        <v>330.0</v>
      </c>
      <c r="Y3990" s="18">
        <v>346.0</v>
      </c>
      <c r="Z3990" s="19">
        <f t="shared" si="6"/>
        <v>3683</v>
      </c>
      <c r="AA3990" s="19" t="str">
        <f t="shared" si="19"/>
        <v/>
      </c>
      <c r="AB3990" s="19" t="str">
        <f t="shared" si="8"/>
        <v/>
      </c>
      <c r="AC3990" s="19">
        <f t="shared" si="20"/>
        <v>334.8181818</v>
      </c>
      <c r="AD3990" s="19">
        <f t="shared" si="21"/>
        <v>331</v>
      </c>
      <c r="AE3990" s="19" t="str">
        <f t="shared" si="22"/>
        <v>Нет моды</v>
      </c>
      <c r="AF3990" s="19">
        <f t="shared" si="23"/>
        <v>315</v>
      </c>
      <c r="AG3990" s="19">
        <f t="shared" si="24"/>
        <v>383</v>
      </c>
      <c r="AH3990" s="20" t="str">
        <f t="shared" si="14"/>
        <v/>
      </c>
      <c r="AI3990" s="21"/>
      <c r="AJ3990" s="21"/>
      <c r="AK3990" s="21"/>
      <c r="AL3990" s="22">
        <f t="shared" si="25"/>
        <v>1</v>
      </c>
    </row>
    <row r="3991" ht="12.75" customHeight="1">
      <c r="A3991" s="13" t="s">
        <v>262</v>
      </c>
      <c r="B3991" s="13" t="str">
        <f>IFERROR(__xludf.DUMMYFUNCTION("REGEXREPLACE(A3991, ""\d"", """")"),"         Республика Алтай")</f>
        <v>         Республика Алтай</v>
      </c>
      <c r="C3991" s="14" t="str">
        <f t="shared" si="15"/>
        <v>Республика Алтай</v>
      </c>
      <c r="D3991" s="3">
        <f t="shared" si="16"/>
        <v>2</v>
      </c>
      <c r="E3991" s="15" t="s">
        <v>43</v>
      </c>
      <c r="F3991" s="13" t="str">
        <f>IFERROR(__xludf.DUMMYFUNCTION("REGEXEXTRACT(E3991, ""[А-Яа-я].*"")"),"Новообразования")</f>
        <v>Новообразования</v>
      </c>
      <c r="G3991" s="16">
        <f t="shared" si="17"/>
        <v>2</v>
      </c>
      <c r="H3991" s="13" t="s">
        <v>28</v>
      </c>
      <c r="I3991" s="13" t="str">
        <f>IFERROR(__xludf.DUMMYFUNCTION("REGEXREPLACE(H3991, "".*\s"", """")"),"человек")</f>
        <v>человек</v>
      </c>
      <c r="J3991" s="13" t="s">
        <v>29</v>
      </c>
      <c r="K3991" s="17" t="str">
        <f>IFERROR(__xludf.DUMMYFUNCTION("REGEXREPLACE(J3991, ""^[\d\s]+"", """")"),"значение показателя за год")</f>
        <v>значение показателя за год</v>
      </c>
      <c r="L3991" s="16">
        <f t="shared" si="18"/>
        <v>2</v>
      </c>
      <c r="M3991" s="13" t="s">
        <v>31</v>
      </c>
      <c r="N3991" s="13" t="str">
        <f>IFERROR(__xludf.DUMMYFUNCTION("REGEXEXTRACT(M3991, "" (.+)$"")"),"городское население")</f>
        <v>городское население</v>
      </c>
      <c r="O3991" s="18">
        <v>98.0</v>
      </c>
      <c r="P3991" s="18">
        <v>92.0</v>
      </c>
      <c r="Q3991" s="18">
        <v>99.0</v>
      </c>
      <c r="R3991" s="18">
        <v>111.0</v>
      </c>
      <c r="S3991" s="18">
        <v>98.0</v>
      </c>
      <c r="T3991" s="18">
        <v>117.0</v>
      </c>
      <c r="U3991" s="18">
        <v>128.0</v>
      </c>
      <c r="V3991" s="18">
        <v>136.0</v>
      </c>
      <c r="W3991" s="18">
        <v>100.0</v>
      </c>
      <c r="X3991" s="18">
        <v>104.0</v>
      </c>
      <c r="Y3991" s="18">
        <v>110.0</v>
      </c>
      <c r="Z3991" s="19" t="str">
        <f t="shared" si="6"/>
        <v/>
      </c>
      <c r="AA3991" s="19">
        <f t="shared" si="19"/>
        <v>1193</v>
      </c>
      <c r="AB3991" s="19" t="str">
        <f t="shared" si="8"/>
        <v/>
      </c>
      <c r="AC3991" s="19">
        <f t="shared" si="20"/>
        <v>108.4545455</v>
      </c>
      <c r="AD3991" s="19">
        <f t="shared" si="21"/>
        <v>225.5</v>
      </c>
      <c r="AE3991" s="19" t="str">
        <f t="shared" si="22"/>
        <v>Нет моды</v>
      </c>
      <c r="AF3991" s="19">
        <f t="shared" si="23"/>
        <v>92</v>
      </c>
      <c r="AG3991" s="19">
        <f t="shared" si="24"/>
        <v>136</v>
      </c>
      <c r="AH3991" s="20" t="str">
        <f t="shared" si="14"/>
        <v/>
      </c>
      <c r="AI3991" s="21"/>
      <c r="AJ3991" s="21"/>
      <c r="AK3991" s="21"/>
      <c r="AL3991" s="22">
        <f t="shared" si="25"/>
        <v>1</v>
      </c>
    </row>
    <row r="3992" ht="12.75" customHeight="1">
      <c r="A3992" s="13" t="s">
        <v>262</v>
      </c>
      <c r="B3992" s="13" t="str">
        <f>IFERROR(__xludf.DUMMYFUNCTION("REGEXREPLACE(A3992, ""\d"", """")"),"         Республика Алтай")</f>
        <v>         Республика Алтай</v>
      </c>
      <c r="C3992" s="14" t="str">
        <f t="shared" si="15"/>
        <v>Республика Алтай</v>
      </c>
      <c r="D3992" s="3">
        <f t="shared" si="16"/>
        <v>2</v>
      </c>
      <c r="E3992" s="15" t="s">
        <v>43</v>
      </c>
      <c r="F3992" s="13" t="str">
        <f>IFERROR(__xludf.DUMMYFUNCTION("REGEXEXTRACT(E3992, ""[А-Яа-я].*"")"),"Новообразования")</f>
        <v>Новообразования</v>
      </c>
      <c r="G3992" s="16">
        <f t="shared" si="17"/>
        <v>2</v>
      </c>
      <c r="H3992" s="13" t="s">
        <v>28</v>
      </c>
      <c r="I3992" s="13" t="str">
        <f>IFERROR(__xludf.DUMMYFUNCTION("REGEXREPLACE(H3992, "".*\s"", """")"),"человек")</f>
        <v>человек</v>
      </c>
      <c r="J3992" s="13" t="s">
        <v>29</v>
      </c>
      <c r="K3992" s="17" t="str">
        <f>IFERROR(__xludf.DUMMYFUNCTION("REGEXREPLACE(J3992, ""^[\d\s]+"", """")"),"значение показателя за год")</f>
        <v>значение показателя за год</v>
      </c>
      <c r="L3992" s="16">
        <f t="shared" si="18"/>
        <v>2</v>
      </c>
      <c r="M3992" s="13" t="s">
        <v>32</v>
      </c>
      <c r="N3992" s="13" t="str">
        <f>IFERROR(__xludf.DUMMYFUNCTION("REGEXEXTRACT(M3992, "" (.+)$"")"),"сельское население")</f>
        <v>сельское население</v>
      </c>
      <c r="O3992" s="18">
        <v>228.0</v>
      </c>
      <c r="P3992" s="18">
        <v>235.0</v>
      </c>
      <c r="Q3992" s="18">
        <v>228.0</v>
      </c>
      <c r="R3992" s="18">
        <v>204.0</v>
      </c>
      <c r="S3992" s="18">
        <v>222.0</v>
      </c>
      <c r="T3992" s="18">
        <v>218.0</v>
      </c>
      <c r="U3992" s="18">
        <v>255.0</v>
      </c>
      <c r="V3992" s="18">
        <v>206.0</v>
      </c>
      <c r="W3992" s="18">
        <v>232.0</v>
      </c>
      <c r="X3992" s="18">
        <v>226.0</v>
      </c>
      <c r="Y3992" s="18">
        <v>236.0</v>
      </c>
      <c r="Z3992" s="19" t="str">
        <f t="shared" si="6"/>
        <v/>
      </c>
      <c r="AA3992" s="19" t="str">
        <f t="shared" si="19"/>
        <v/>
      </c>
      <c r="AB3992" s="19">
        <f t="shared" si="8"/>
        <v>2490</v>
      </c>
      <c r="AC3992" s="19">
        <f t="shared" si="20"/>
        <v>226.3636364</v>
      </c>
      <c r="AD3992" s="19">
        <f t="shared" si="21"/>
        <v>170</v>
      </c>
      <c r="AE3992" s="19" t="str">
        <f t="shared" si="22"/>
        <v>Нет моды</v>
      </c>
      <c r="AF3992" s="19">
        <f t="shared" si="23"/>
        <v>204</v>
      </c>
      <c r="AG3992" s="19">
        <f t="shared" si="24"/>
        <v>255</v>
      </c>
      <c r="AH3992" s="20" t="str">
        <f t="shared" si="14"/>
        <v>Город: 32%; Село: 68%</v>
      </c>
      <c r="AI3992" s="21"/>
      <c r="AJ3992" s="21"/>
      <c r="AK3992" s="21"/>
      <c r="AL3992" s="22">
        <f t="shared" si="25"/>
        <v>1</v>
      </c>
    </row>
    <row r="3993" ht="12.75" customHeight="1">
      <c r="A3993" s="13" t="s">
        <v>262</v>
      </c>
      <c r="B3993" s="13" t="str">
        <f>IFERROR(__xludf.DUMMYFUNCTION("REGEXREPLACE(A3993, ""\d"", """")"),"         Республика Алтай")</f>
        <v>         Республика Алтай</v>
      </c>
      <c r="C3993" s="14" t="str">
        <f t="shared" si="15"/>
        <v>Республика Алтай</v>
      </c>
      <c r="D3993" s="3">
        <f t="shared" si="16"/>
        <v>2</v>
      </c>
      <c r="E3993" s="15" t="s">
        <v>44</v>
      </c>
      <c r="F3993" s="13" t="str">
        <f>IFERROR(__xludf.DUMMYFUNCTION("REGEXEXTRACT(E3993,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93" s="16">
        <f t="shared" si="17"/>
        <v>2</v>
      </c>
      <c r="H3993" s="13" t="s">
        <v>28</v>
      </c>
      <c r="I3993" s="13" t="str">
        <f>IFERROR(__xludf.DUMMYFUNCTION("REGEXREPLACE(H3993, "".*\s"", """")"),"человек")</f>
        <v>человек</v>
      </c>
      <c r="J3993" s="13" t="s">
        <v>29</v>
      </c>
      <c r="K3993" s="17" t="str">
        <f>IFERROR(__xludf.DUMMYFUNCTION("REGEXREPLACE(J3993, ""^[\d\s]+"", """")"),"значение показателя за год")</f>
        <v>значение показателя за год</v>
      </c>
      <c r="L3993" s="16">
        <f t="shared" si="18"/>
        <v>2</v>
      </c>
      <c r="M3993" s="13" t="s">
        <v>30</v>
      </c>
      <c r="N3993" s="13" t="str">
        <f>IFERROR(__xludf.DUMMYFUNCTION("REGEXEXTRACT(M3993, "" (.+)$"")"),"все население")</f>
        <v>все население</v>
      </c>
      <c r="O3993" s="18">
        <v>31.0</v>
      </c>
      <c r="P3993" s="23" t="s">
        <v>37</v>
      </c>
      <c r="Q3993" s="18">
        <v>26.0</v>
      </c>
      <c r="R3993" s="18">
        <v>16.0</v>
      </c>
      <c r="S3993" s="23" t="s">
        <v>37</v>
      </c>
      <c r="T3993" s="23" t="s">
        <v>37</v>
      </c>
      <c r="U3993" s="23" t="s">
        <v>37</v>
      </c>
      <c r="V3993" s="23" t="s">
        <v>37</v>
      </c>
      <c r="W3993" s="23" t="s">
        <v>37</v>
      </c>
      <c r="X3993" s="23" t="s">
        <v>37</v>
      </c>
      <c r="Y3993" s="23" t="s">
        <v>37</v>
      </c>
      <c r="Z3993" s="19">
        <f t="shared" si="6"/>
        <v>73</v>
      </c>
      <c r="AA3993" s="19" t="str">
        <f t="shared" si="19"/>
        <v/>
      </c>
      <c r="AB3993" s="19" t="str">
        <f t="shared" si="8"/>
        <v/>
      </c>
      <c r="AC3993" s="19">
        <f t="shared" si="20"/>
        <v>24.33333333</v>
      </c>
      <c r="AD3993" s="19">
        <f t="shared" si="21"/>
        <v>224</v>
      </c>
      <c r="AE3993" s="19" t="str">
        <f t="shared" si="22"/>
        <v>Нет моды</v>
      </c>
      <c r="AF3993" s="19">
        <f t="shared" si="23"/>
        <v>16</v>
      </c>
      <c r="AG3993" s="19">
        <f t="shared" si="24"/>
        <v>31</v>
      </c>
      <c r="AH3993" s="20" t="str">
        <f t="shared" si="14"/>
        <v/>
      </c>
      <c r="AI3993" s="24"/>
      <c r="AJ3993" s="24"/>
      <c r="AK3993" s="24"/>
      <c r="AL3993" s="22">
        <f t="shared" si="25"/>
        <v>1</v>
      </c>
    </row>
    <row r="3994" ht="12.75" customHeight="1">
      <c r="A3994" s="13" t="s">
        <v>262</v>
      </c>
      <c r="B3994" s="13" t="str">
        <f>IFERROR(__xludf.DUMMYFUNCTION("REGEXREPLACE(A3994, ""\d"", """")"),"         Республика Алтай")</f>
        <v>         Республика Алтай</v>
      </c>
      <c r="C3994" s="14" t="str">
        <f t="shared" si="15"/>
        <v>Республика Алтай</v>
      </c>
      <c r="D3994" s="3">
        <f t="shared" si="16"/>
        <v>2</v>
      </c>
      <c r="E3994" s="15" t="s">
        <v>44</v>
      </c>
      <c r="F3994" s="13" t="str">
        <f>IFERROR(__xludf.DUMMYFUNCTION("REGEXEXTRACT(E3994,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94" s="16">
        <f t="shared" si="17"/>
        <v>2</v>
      </c>
      <c r="H3994" s="13" t="s">
        <v>28</v>
      </c>
      <c r="I3994" s="13" t="str">
        <f>IFERROR(__xludf.DUMMYFUNCTION("REGEXREPLACE(H3994, "".*\s"", """")"),"человек")</f>
        <v>человек</v>
      </c>
      <c r="J3994" s="13" t="s">
        <v>29</v>
      </c>
      <c r="K3994" s="17" t="str">
        <f>IFERROR(__xludf.DUMMYFUNCTION("REGEXREPLACE(J3994, ""^[\d\s]+"", """")"),"значение показателя за год")</f>
        <v>значение показателя за год</v>
      </c>
      <c r="L3994" s="16">
        <f t="shared" si="18"/>
        <v>2</v>
      </c>
      <c r="M3994" s="13" t="s">
        <v>31</v>
      </c>
      <c r="N3994" s="13" t="str">
        <f>IFERROR(__xludf.DUMMYFUNCTION("REGEXEXTRACT(M3994, "" (.+)$"")"),"городское население")</f>
        <v>городское население</v>
      </c>
      <c r="O3994" s="18">
        <v>2.0</v>
      </c>
      <c r="P3994" s="23" t="s">
        <v>37</v>
      </c>
      <c r="Q3994" s="18">
        <v>4.0</v>
      </c>
      <c r="R3994" s="18">
        <v>4.0</v>
      </c>
      <c r="S3994" s="23" t="s">
        <v>37</v>
      </c>
      <c r="T3994" s="23" t="s">
        <v>37</v>
      </c>
      <c r="U3994" s="23" t="s">
        <v>37</v>
      </c>
      <c r="V3994" s="23" t="s">
        <v>37</v>
      </c>
      <c r="W3994" s="23" t="s">
        <v>37</v>
      </c>
      <c r="X3994" s="23" t="s">
        <v>37</v>
      </c>
      <c r="Y3994" s="23" t="s">
        <v>37</v>
      </c>
      <c r="Z3994" s="19" t="str">
        <f t="shared" si="6"/>
        <v/>
      </c>
      <c r="AA3994" s="19">
        <f t="shared" si="19"/>
        <v>10</v>
      </c>
      <c r="AB3994" s="19" t="str">
        <f t="shared" si="8"/>
        <v/>
      </c>
      <c r="AC3994" s="19">
        <f t="shared" si="20"/>
        <v>3.333333333</v>
      </c>
      <c r="AD3994" s="19">
        <f t="shared" si="21"/>
        <v>10</v>
      </c>
      <c r="AE3994" s="19" t="str">
        <f t="shared" si="22"/>
        <v>Нет моды</v>
      </c>
      <c r="AF3994" s="19">
        <f t="shared" si="23"/>
        <v>2</v>
      </c>
      <c r="AG3994" s="19">
        <f t="shared" si="24"/>
        <v>4</v>
      </c>
      <c r="AH3994" s="20" t="str">
        <f t="shared" si="14"/>
        <v/>
      </c>
      <c r="AI3994" s="24"/>
      <c r="AJ3994" s="24"/>
      <c r="AK3994" s="24"/>
      <c r="AL3994" s="22">
        <f t="shared" si="25"/>
        <v>1</v>
      </c>
    </row>
    <row r="3995" ht="12.75" customHeight="1">
      <c r="A3995" s="13" t="s">
        <v>262</v>
      </c>
      <c r="B3995" s="13" t="str">
        <f>IFERROR(__xludf.DUMMYFUNCTION("REGEXREPLACE(A3995, ""\d"", """")"),"         Республика Алтай")</f>
        <v>         Республика Алтай</v>
      </c>
      <c r="C3995" s="14" t="str">
        <f t="shared" si="15"/>
        <v>Республика Алтай</v>
      </c>
      <c r="D3995" s="3">
        <f t="shared" si="16"/>
        <v>2</v>
      </c>
      <c r="E3995" s="15" t="s">
        <v>44</v>
      </c>
      <c r="F3995" s="13" t="str">
        <f>IFERROR(__xludf.DUMMYFUNCTION("REGEXEXTRACT(E3995,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3995" s="16">
        <f t="shared" si="17"/>
        <v>2</v>
      </c>
      <c r="H3995" s="13" t="s">
        <v>28</v>
      </c>
      <c r="I3995" s="13" t="str">
        <f>IFERROR(__xludf.DUMMYFUNCTION("REGEXREPLACE(H3995, "".*\s"", """")"),"человек")</f>
        <v>человек</v>
      </c>
      <c r="J3995" s="13" t="s">
        <v>29</v>
      </c>
      <c r="K3995" s="17" t="str">
        <f>IFERROR(__xludf.DUMMYFUNCTION("REGEXREPLACE(J3995, ""^[\d\s]+"", """")"),"значение показателя за год")</f>
        <v>значение показателя за год</v>
      </c>
      <c r="L3995" s="16">
        <f t="shared" si="18"/>
        <v>2</v>
      </c>
      <c r="M3995" s="13" t="s">
        <v>32</v>
      </c>
      <c r="N3995" s="13" t="str">
        <f>IFERROR(__xludf.DUMMYFUNCTION("REGEXEXTRACT(M3995, "" (.+)$"")"),"сельское население")</f>
        <v>сельское население</v>
      </c>
      <c r="O3995" s="18">
        <v>29.0</v>
      </c>
      <c r="P3995" s="23" t="s">
        <v>37</v>
      </c>
      <c r="Q3995" s="18">
        <v>22.0</v>
      </c>
      <c r="R3995" s="18">
        <v>12.0</v>
      </c>
      <c r="S3995" s="23" t="s">
        <v>37</v>
      </c>
      <c r="T3995" s="23" t="s">
        <v>37</v>
      </c>
      <c r="U3995" s="23" t="s">
        <v>37</v>
      </c>
      <c r="V3995" s="23" t="s">
        <v>37</v>
      </c>
      <c r="W3995" s="23" t="s">
        <v>37</v>
      </c>
      <c r="X3995" s="23" t="s">
        <v>37</v>
      </c>
      <c r="Y3995" s="23" t="s">
        <v>37</v>
      </c>
      <c r="Z3995" s="19" t="str">
        <f t="shared" si="6"/>
        <v/>
      </c>
      <c r="AA3995" s="19" t="str">
        <f t="shared" si="19"/>
        <v/>
      </c>
      <c r="AB3995" s="19">
        <f t="shared" si="8"/>
        <v>63</v>
      </c>
      <c r="AC3995" s="19">
        <f t="shared" si="20"/>
        <v>21</v>
      </c>
      <c r="AD3995" s="19">
        <f t="shared" si="21"/>
        <v>8</v>
      </c>
      <c r="AE3995" s="19" t="str">
        <f t="shared" si="22"/>
        <v>Нет моды</v>
      </c>
      <c r="AF3995" s="19">
        <f t="shared" si="23"/>
        <v>12</v>
      </c>
      <c r="AG3995" s="19">
        <f t="shared" si="24"/>
        <v>29</v>
      </c>
      <c r="AH3995" s="20" t="str">
        <f t="shared" si="14"/>
        <v>Город: 14%; Село: 86%</v>
      </c>
      <c r="AI3995" s="24"/>
      <c r="AJ3995" s="24"/>
      <c r="AK3995" s="24"/>
      <c r="AL3995" s="22">
        <f t="shared" si="25"/>
        <v>1</v>
      </c>
    </row>
    <row r="3996" ht="12.75" customHeight="1">
      <c r="A3996" s="13" t="s">
        <v>262</v>
      </c>
      <c r="B3996" s="13" t="str">
        <f>IFERROR(__xludf.DUMMYFUNCTION("REGEXREPLACE(A3996, ""\d"", """")"),"         Республика Алтай")</f>
        <v>         Республика Алтай</v>
      </c>
      <c r="C3996" s="14" t="str">
        <f t="shared" si="15"/>
        <v>Республика Алтай</v>
      </c>
      <c r="D3996" s="3">
        <f t="shared" si="16"/>
        <v>2</v>
      </c>
      <c r="E3996" s="15" t="s">
        <v>45</v>
      </c>
      <c r="F3996" s="13" t="str">
        <f>IFERROR(__xludf.DUMMYFUNCTION("REGEXEXTRACT(E3996, ""[А-Яа-я].*"")"),"Самоубийство")</f>
        <v>Самоубийство</v>
      </c>
      <c r="G3996" s="16">
        <f t="shared" si="17"/>
        <v>2</v>
      </c>
      <c r="H3996" s="13" t="s">
        <v>28</v>
      </c>
      <c r="I3996" s="13" t="str">
        <f>IFERROR(__xludf.DUMMYFUNCTION("REGEXREPLACE(H3996, "".*\s"", """")"),"человек")</f>
        <v>человек</v>
      </c>
      <c r="J3996" s="13" t="s">
        <v>29</v>
      </c>
      <c r="K3996" s="17" t="str">
        <f>IFERROR(__xludf.DUMMYFUNCTION("REGEXREPLACE(J3996, ""^[\d\s]+"", """")"),"значение показателя за год")</f>
        <v>значение показателя за год</v>
      </c>
      <c r="L3996" s="16">
        <f t="shared" si="18"/>
        <v>2</v>
      </c>
      <c r="M3996" s="13" t="s">
        <v>30</v>
      </c>
      <c r="N3996" s="13" t="str">
        <f>IFERROR(__xludf.DUMMYFUNCTION("REGEXEXTRACT(M3996, "" (.+)$"")"),"все население")</f>
        <v>все население</v>
      </c>
      <c r="O3996" s="18">
        <v>139.0</v>
      </c>
      <c r="P3996" s="18">
        <v>127.0</v>
      </c>
      <c r="Q3996" s="18">
        <v>121.0</v>
      </c>
      <c r="R3996" s="18">
        <v>82.0</v>
      </c>
      <c r="S3996" s="18">
        <v>76.0</v>
      </c>
      <c r="T3996" s="18">
        <v>94.0</v>
      </c>
      <c r="U3996" s="18">
        <v>77.0</v>
      </c>
      <c r="V3996" s="18">
        <v>95.0</v>
      </c>
      <c r="W3996" s="18">
        <v>100.0</v>
      </c>
      <c r="X3996" s="18">
        <v>79.0</v>
      </c>
      <c r="Y3996" s="18">
        <v>60.0</v>
      </c>
      <c r="Z3996" s="19">
        <f t="shared" si="6"/>
        <v>1050</v>
      </c>
      <c r="AA3996" s="19" t="str">
        <f t="shared" si="19"/>
        <v/>
      </c>
      <c r="AB3996" s="19" t="str">
        <f t="shared" si="8"/>
        <v/>
      </c>
      <c r="AC3996" s="19">
        <f t="shared" si="20"/>
        <v>95.45454545</v>
      </c>
      <c r="AD3996" s="19">
        <f t="shared" si="21"/>
        <v>80.5</v>
      </c>
      <c r="AE3996" s="19" t="str">
        <f t="shared" si="22"/>
        <v>Нет моды</v>
      </c>
      <c r="AF3996" s="19">
        <f t="shared" si="23"/>
        <v>60</v>
      </c>
      <c r="AG3996" s="19">
        <f t="shared" si="24"/>
        <v>139</v>
      </c>
      <c r="AH3996" s="20" t="str">
        <f t="shared" si="14"/>
        <v/>
      </c>
      <c r="AI3996" s="21"/>
      <c r="AJ3996" s="21"/>
      <c r="AK3996" s="21"/>
      <c r="AL3996" s="22">
        <f t="shared" si="25"/>
        <v>1</v>
      </c>
    </row>
    <row r="3997" ht="12.75" customHeight="1">
      <c r="A3997" s="13" t="s">
        <v>262</v>
      </c>
      <c r="B3997" s="13" t="str">
        <f>IFERROR(__xludf.DUMMYFUNCTION("REGEXREPLACE(A3997, ""\d"", """")"),"         Республика Алтай")</f>
        <v>         Республика Алтай</v>
      </c>
      <c r="C3997" s="14" t="str">
        <f t="shared" si="15"/>
        <v>Республика Алтай</v>
      </c>
      <c r="D3997" s="3">
        <f t="shared" si="16"/>
        <v>2</v>
      </c>
      <c r="E3997" s="15" t="s">
        <v>45</v>
      </c>
      <c r="F3997" s="13" t="str">
        <f>IFERROR(__xludf.DUMMYFUNCTION("REGEXEXTRACT(E3997, ""[А-Яа-я].*"")"),"Самоубийство")</f>
        <v>Самоубийство</v>
      </c>
      <c r="G3997" s="16">
        <f t="shared" si="17"/>
        <v>2</v>
      </c>
      <c r="H3997" s="13" t="s">
        <v>28</v>
      </c>
      <c r="I3997" s="13" t="str">
        <f>IFERROR(__xludf.DUMMYFUNCTION("REGEXREPLACE(H3997, "".*\s"", """")"),"человек")</f>
        <v>человек</v>
      </c>
      <c r="J3997" s="13" t="s">
        <v>29</v>
      </c>
      <c r="K3997" s="17" t="str">
        <f>IFERROR(__xludf.DUMMYFUNCTION("REGEXREPLACE(J3997, ""^[\d\s]+"", """")"),"значение показателя за год")</f>
        <v>значение показателя за год</v>
      </c>
      <c r="L3997" s="16">
        <f t="shared" si="18"/>
        <v>2</v>
      </c>
      <c r="M3997" s="13" t="s">
        <v>31</v>
      </c>
      <c r="N3997" s="13" t="str">
        <f>IFERROR(__xludf.DUMMYFUNCTION("REGEXEXTRACT(M3997, "" (.+)$"")"),"городское население")</f>
        <v>городское население</v>
      </c>
      <c r="O3997" s="18">
        <v>24.0</v>
      </c>
      <c r="P3997" s="18">
        <v>22.0</v>
      </c>
      <c r="Q3997" s="18">
        <v>19.0</v>
      </c>
      <c r="R3997" s="18">
        <v>10.0</v>
      </c>
      <c r="S3997" s="18">
        <v>13.0</v>
      </c>
      <c r="T3997" s="18">
        <v>21.0</v>
      </c>
      <c r="U3997" s="18">
        <v>12.0</v>
      </c>
      <c r="V3997" s="18">
        <v>14.0</v>
      </c>
      <c r="W3997" s="18">
        <v>15.0</v>
      </c>
      <c r="X3997" s="18">
        <v>19.0</v>
      </c>
      <c r="Y3997" s="18">
        <v>9.0</v>
      </c>
      <c r="Z3997" s="19" t="str">
        <f t="shared" si="6"/>
        <v/>
      </c>
      <c r="AA3997" s="19">
        <f t="shared" si="19"/>
        <v>178</v>
      </c>
      <c r="AB3997" s="19" t="str">
        <f t="shared" si="8"/>
        <v/>
      </c>
      <c r="AC3997" s="19">
        <f t="shared" si="20"/>
        <v>16.18181818</v>
      </c>
      <c r="AD3997" s="19">
        <f t="shared" si="21"/>
        <v>42</v>
      </c>
      <c r="AE3997" s="19" t="str">
        <f t="shared" si="22"/>
        <v>Нет моды</v>
      </c>
      <c r="AF3997" s="19">
        <f t="shared" si="23"/>
        <v>9</v>
      </c>
      <c r="AG3997" s="19">
        <f t="shared" si="24"/>
        <v>24</v>
      </c>
      <c r="AH3997" s="20" t="str">
        <f t="shared" si="14"/>
        <v/>
      </c>
      <c r="AI3997" s="21"/>
      <c r="AJ3997" s="21"/>
      <c r="AK3997" s="21"/>
      <c r="AL3997" s="22">
        <f t="shared" si="25"/>
        <v>1</v>
      </c>
    </row>
    <row r="3998" ht="12.75" customHeight="1">
      <c r="A3998" s="13" t="s">
        <v>262</v>
      </c>
      <c r="B3998" s="13" t="str">
        <f>IFERROR(__xludf.DUMMYFUNCTION("REGEXREPLACE(A3998, ""\d"", """")"),"         Республика Алтай")</f>
        <v>         Республика Алтай</v>
      </c>
      <c r="C3998" s="14" t="str">
        <f t="shared" si="15"/>
        <v>Республика Алтай</v>
      </c>
      <c r="D3998" s="3">
        <f t="shared" si="16"/>
        <v>2</v>
      </c>
      <c r="E3998" s="15" t="s">
        <v>45</v>
      </c>
      <c r="F3998" s="13" t="str">
        <f>IFERROR(__xludf.DUMMYFUNCTION("REGEXEXTRACT(E3998, ""[А-Яа-я].*"")"),"Самоубийство")</f>
        <v>Самоубийство</v>
      </c>
      <c r="G3998" s="16">
        <f t="shared" si="17"/>
        <v>2</v>
      </c>
      <c r="H3998" s="13" t="s">
        <v>28</v>
      </c>
      <c r="I3998" s="13" t="str">
        <f>IFERROR(__xludf.DUMMYFUNCTION("REGEXREPLACE(H3998, "".*\s"", """")"),"человек")</f>
        <v>человек</v>
      </c>
      <c r="J3998" s="13" t="s">
        <v>29</v>
      </c>
      <c r="K3998" s="17" t="str">
        <f>IFERROR(__xludf.DUMMYFUNCTION("REGEXREPLACE(J3998, ""^[\d\s]+"", """")"),"значение показателя за год")</f>
        <v>значение показателя за год</v>
      </c>
      <c r="L3998" s="16">
        <f t="shared" si="18"/>
        <v>2</v>
      </c>
      <c r="M3998" s="13" t="s">
        <v>32</v>
      </c>
      <c r="N3998" s="13" t="str">
        <f>IFERROR(__xludf.DUMMYFUNCTION("REGEXEXTRACT(M3998, "" (.+)$"")"),"сельское население")</f>
        <v>сельское население</v>
      </c>
      <c r="O3998" s="18">
        <v>115.0</v>
      </c>
      <c r="P3998" s="18">
        <v>105.0</v>
      </c>
      <c r="Q3998" s="18">
        <v>102.0</v>
      </c>
      <c r="R3998" s="18">
        <v>72.0</v>
      </c>
      <c r="S3998" s="18">
        <v>63.0</v>
      </c>
      <c r="T3998" s="18">
        <v>73.0</v>
      </c>
      <c r="U3998" s="18">
        <v>65.0</v>
      </c>
      <c r="V3998" s="18">
        <v>81.0</v>
      </c>
      <c r="W3998" s="18">
        <v>85.0</v>
      </c>
      <c r="X3998" s="18">
        <v>60.0</v>
      </c>
      <c r="Y3998" s="18">
        <v>51.0</v>
      </c>
      <c r="Z3998" s="19" t="str">
        <f t="shared" si="6"/>
        <v/>
      </c>
      <c r="AA3998" s="19" t="str">
        <f t="shared" si="19"/>
        <v/>
      </c>
      <c r="AB3998" s="19">
        <f t="shared" si="8"/>
        <v>872</v>
      </c>
      <c r="AC3998" s="19">
        <f t="shared" si="20"/>
        <v>79.27272727</v>
      </c>
      <c r="AD3998" s="19">
        <f t="shared" si="21"/>
        <v>37.5</v>
      </c>
      <c r="AE3998" s="19" t="str">
        <f t="shared" si="22"/>
        <v>Нет моды</v>
      </c>
      <c r="AF3998" s="19">
        <f t="shared" si="23"/>
        <v>51</v>
      </c>
      <c r="AG3998" s="19">
        <f t="shared" si="24"/>
        <v>115</v>
      </c>
      <c r="AH3998" s="20" t="str">
        <f t="shared" si="14"/>
        <v>Город: 17%; Село: 83%</v>
      </c>
      <c r="AI3998" s="21"/>
      <c r="AJ3998" s="21"/>
      <c r="AK3998" s="21"/>
      <c r="AL3998" s="22">
        <f t="shared" si="25"/>
        <v>1</v>
      </c>
    </row>
    <row r="3999" ht="12.75" customHeight="1">
      <c r="A3999" s="13" t="s">
        <v>262</v>
      </c>
      <c r="B3999" s="13" t="str">
        <f>IFERROR(__xludf.DUMMYFUNCTION("REGEXREPLACE(A3999, ""\d"", """")"),"         Республика Алтай")</f>
        <v>         Республика Алтай</v>
      </c>
      <c r="C3999" s="14" t="str">
        <f t="shared" si="15"/>
        <v>Республика Алтай</v>
      </c>
      <c r="D3999" s="3">
        <f t="shared" si="16"/>
        <v>2</v>
      </c>
      <c r="E3999" s="15" t="s">
        <v>46</v>
      </c>
      <c r="F3999" s="13" t="str">
        <f>IFERROR(__xludf.DUMMYFUNCTION("REGEXEXTRACT(E3999, ""[А-Яа-я].*"")"),"Случ.отравл.алкоголем")</f>
        <v>Случ.отравл.алкоголем</v>
      </c>
      <c r="G3999" s="16">
        <f t="shared" si="17"/>
        <v>2</v>
      </c>
      <c r="H3999" s="13" t="s">
        <v>28</v>
      </c>
      <c r="I3999" s="13" t="str">
        <f>IFERROR(__xludf.DUMMYFUNCTION("REGEXREPLACE(H3999, "".*\s"", """")"),"человек")</f>
        <v>человек</v>
      </c>
      <c r="J3999" s="13" t="s">
        <v>29</v>
      </c>
      <c r="K3999" s="17" t="str">
        <f>IFERROR(__xludf.DUMMYFUNCTION("REGEXREPLACE(J3999, ""^[\d\s]+"", """")"),"значение показателя за год")</f>
        <v>значение показателя за год</v>
      </c>
      <c r="L3999" s="16">
        <f t="shared" si="18"/>
        <v>2</v>
      </c>
      <c r="M3999" s="13" t="s">
        <v>30</v>
      </c>
      <c r="N3999" s="13" t="str">
        <f>IFERROR(__xludf.DUMMYFUNCTION("REGEXEXTRACT(M3999, "" (.+)$"")"),"все население")</f>
        <v>все население</v>
      </c>
      <c r="O3999" s="18">
        <v>55.0</v>
      </c>
      <c r="P3999" s="18">
        <v>46.0</v>
      </c>
      <c r="Q3999" s="18">
        <v>44.0</v>
      </c>
      <c r="R3999" s="18">
        <v>25.0</v>
      </c>
      <c r="S3999" s="18">
        <v>28.0</v>
      </c>
      <c r="T3999" s="18">
        <v>22.0</v>
      </c>
      <c r="U3999" s="18">
        <v>42.0</v>
      </c>
      <c r="V3999" s="18">
        <v>36.0</v>
      </c>
      <c r="W3999" s="18">
        <v>10.0</v>
      </c>
      <c r="X3999" s="18">
        <v>33.0</v>
      </c>
      <c r="Y3999" s="18">
        <v>20.0</v>
      </c>
      <c r="Z3999" s="19">
        <f t="shared" si="6"/>
        <v>361</v>
      </c>
      <c r="AA3999" s="19" t="str">
        <f t="shared" si="19"/>
        <v/>
      </c>
      <c r="AB3999" s="19" t="str">
        <f t="shared" si="8"/>
        <v/>
      </c>
      <c r="AC3999" s="19">
        <f t="shared" si="20"/>
        <v>32.81818182</v>
      </c>
      <c r="AD3999" s="19">
        <f t="shared" si="21"/>
        <v>53</v>
      </c>
      <c r="AE3999" s="19" t="str">
        <f t="shared" si="22"/>
        <v>Нет моды</v>
      </c>
      <c r="AF3999" s="19">
        <f t="shared" si="23"/>
        <v>10</v>
      </c>
      <c r="AG3999" s="19">
        <f t="shared" si="24"/>
        <v>55</v>
      </c>
      <c r="AH3999" s="20" t="str">
        <f t="shared" si="14"/>
        <v/>
      </c>
      <c r="AI3999" s="21"/>
      <c r="AJ3999" s="21"/>
      <c r="AK3999" s="21"/>
      <c r="AL3999" s="22">
        <f t="shared" si="25"/>
        <v>1</v>
      </c>
    </row>
    <row r="4000" ht="12.75" customHeight="1">
      <c r="A4000" s="13" t="s">
        <v>262</v>
      </c>
      <c r="B4000" s="13" t="str">
        <f>IFERROR(__xludf.DUMMYFUNCTION("REGEXREPLACE(A4000, ""\d"", """")"),"         Республика Алтай")</f>
        <v>         Республика Алтай</v>
      </c>
      <c r="C4000" s="14" t="str">
        <f t="shared" si="15"/>
        <v>Республика Алтай</v>
      </c>
      <c r="D4000" s="3">
        <f t="shared" si="16"/>
        <v>2</v>
      </c>
      <c r="E4000" s="15" t="s">
        <v>46</v>
      </c>
      <c r="F4000" s="13" t="str">
        <f>IFERROR(__xludf.DUMMYFUNCTION("REGEXEXTRACT(E4000, ""[А-Яа-я].*"")"),"Случ.отравл.алкоголем")</f>
        <v>Случ.отравл.алкоголем</v>
      </c>
      <c r="G4000" s="16">
        <f t="shared" si="17"/>
        <v>2</v>
      </c>
      <c r="H4000" s="13" t="s">
        <v>28</v>
      </c>
      <c r="I4000" s="13" t="str">
        <f>IFERROR(__xludf.DUMMYFUNCTION("REGEXREPLACE(H4000, "".*\s"", """")"),"человек")</f>
        <v>человек</v>
      </c>
      <c r="J4000" s="13" t="s">
        <v>29</v>
      </c>
      <c r="K4000" s="17" t="str">
        <f>IFERROR(__xludf.DUMMYFUNCTION("REGEXREPLACE(J4000, ""^[\d\s]+"", """")"),"значение показателя за год")</f>
        <v>значение показателя за год</v>
      </c>
      <c r="L4000" s="16">
        <f t="shared" si="18"/>
        <v>2</v>
      </c>
      <c r="M4000" s="13" t="s">
        <v>31</v>
      </c>
      <c r="N4000" s="13" t="str">
        <f>IFERROR(__xludf.DUMMYFUNCTION("REGEXEXTRACT(M4000, "" (.+)$"")"),"городское население")</f>
        <v>городское население</v>
      </c>
      <c r="O4000" s="18">
        <v>16.0</v>
      </c>
      <c r="P4000" s="18">
        <v>11.0</v>
      </c>
      <c r="Q4000" s="18">
        <v>9.0</v>
      </c>
      <c r="R4000" s="18">
        <v>7.0</v>
      </c>
      <c r="S4000" s="18">
        <v>13.0</v>
      </c>
      <c r="T4000" s="18">
        <v>7.0</v>
      </c>
      <c r="U4000" s="18">
        <v>6.0</v>
      </c>
      <c r="V4000" s="18">
        <v>13.0</v>
      </c>
      <c r="W4000" s="18">
        <v>4.0</v>
      </c>
      <c r="X4000" s="18">
        <v>13.0</v>
      </c>
      <c r="Y4000" s="18">
        <v>7.0</v>
      </c>
      <c r="Z4000" s="19" t="str">
        <f t="shared" si="6"/>
        <v/>
      </c>
      <c r="AA4000" s="19">
        <f t="shared" si="19"/>
        <v>106</v>
      </c>
      <c r="AB4000" s="19" t="str">
        <f t="shared" si="8"/>
        <v/>
      </c>
      <c r="AC4000" s="19">
        <f t="shared" si="20"/>
        <v>9.636363636</v>
      </c>
      <c r="AD4000" s="19">
        <f t="shared" si="21"/>
        <v>14.5</v>
      </c>
      <c r="AE4000" s="19" t="str">
        <f t="shared" si="22"/>
        <v>Нет моды</v>
      </c>
      <c r="AF4000" s="19">
        <f t="shared" si="23"/>
        <v>4</v>
      </c>
      <c r="AG4000" s="19">
        <f t="shared" si="24"/>
        <v>16</v>
      </c>
      <c r="AH4000" s="20" t="str">
        <f t="shared" si="14"/>
        <v/>
      </c>
      <c r="AI4000" s="21"/>
      <c r="AJ4000" s="21"/>
      <c r="AK4000" s="21"/>
      <c r="AL4000" s="22">
        <f t="shared" si="25"/>
        <v>1</v>
      </c>
    </row>
    <row r="4001" ht="12.75" customHeight="1">
      <c r="A4001" s="13" t="s">
        <v>262</v>
      </c>
      <c r="B4001" s="13" t="str">
        <f>IFERROR(__xludf.DUMMYFUNCTION("REGEXREPLACE(A4001, ""\d"", """")"),"         Республика Алтай")</f>
        <v>         Республика Алтай</v>
      </c>
      <c r="C4001" s="14" t="str">
        <f t="shared" si="15"/>
        <v>Республика Алтай</v>
      </c>
      <c r="D4001" s="3">
        <f t="shared" si="16"/>
        <v>2</v>
      </c>
      <c r="E4001" s="15" t="s">
        <v>46</v>
      </c>
      <c r="F4001" s="13" t="str">
        <f>IFERROR(__xludf.DUMMYFUNCTION("REGEXEXTRACT(E4001, ""[А-Яа-я].*"")"),"Случ.отравл.алкоголем")</f>
        <v>Случ.отравл.алкоголем</v>
      </c>
      <c r="G4001" s="16">
        <f t="shared" si="17"/>
        <v>2</v>
      </c>
      <c r="H4001" s="13" t="s">
        <v>28</v>
      </c>
      <c r="I4001" s="13" t="str">
        <f>IFERROR(__xludf.DUMMYFUNCTION("REGEXREPLACE(H4001, "".*\s"", """")"),"человек")</f>
        <v>человек</v>
      </c>
      <c r="J4001" s="13" t="s">
        <v>29</v>
      </c>
      <c r="K4001" s="17" t="str">
        <f>IFERROR(__xludf.DUMMYFUNCTION("REGEXREPLACE(J4001, ""^[\d\s]+"", """")"),"значение показателя за год")</f>
        <v>значение показателя за год</v>
      </c>
      <c r="L4001" s="16">
        <f t="shared" si="18"/>
        <v>2</v>
      </c>
      <c r="M4001" s="13" t="s">
        <v>32</v>
      </c>
      <c r="N4001" s="13" t="str">
        <f>IFERROR(__xludf.DUMMYFUNCTION("REGEXEXTRACT(M4001, "" (.+)$"")"),"сельское население")</f>
        <v>сельское население</v>
      </c>
      <c r="O4001" s="18">
        <v>39.0</v>
      </c>
      <c r="P4001" s="18">
        <v>35.0</v>
      </c>
      <c r="Q4001" s="18">
        <v>35.0</v>
      </c>
      <c r="R4001" s="18">
        <v>18.0</v>
      </c>
      <c r="S4001" s="18">
        <v>15.0</v>
      </c>
      <c r="T4001" s="18">
        <v>15.0</v>
      </c>
      <c r="U4001" s="18">
        <v>36.0</v>
      </c>
      <c r="V4001" s="18">
        <v>23.0</v>
      </c>
      <c r="W4001" s="18">
        <v>6.0</v>
      </c>
      <c r="X4001" s="18">
        <v>20.0</v>
      </c>
      <c r="Y4001" s="18">
        <v>13.0</v>
      </c>
      <c r="Z4001" s="19" t="str">
        <f t="shared" si="6"/>
        <v/>
      </c>
      <c r="AA4001" s="19" t="str">
        <f t="shared" si="19"/>
        <v/>
      </c>
      <c r="AB4001" s="19">
        <f t="shared" si="8"/>
        <v>255</v>
      </c>
      <c r="AC4001" s="19">
        <f t="shared" si="20"/>
        <v>23.18181818</v>
      </c>
      <c r="AD4001" s="19">
        <f t="shared" si="21"/>
        <v>13</v>
      </c>
      <c r="AE4001" s="19" t="str">
        <f t="shared" si="22"/>
        <v>Нет моды</v>
      </c>
      <c r="AF4001" s="19">
        <f t="shared" si="23"/>
        <v>6</v>
      </c>
      <c r="AG4001" s="19">
        <f t="shared" si="24"/>
        <v>39</v>
      </c>
      <c r="AH4001" s="20" t="str">
        <f t="shared" si="14"/>
        <v>Город: 29%; Село: 71%</v>
      </c>
      <c r="AI4001" s="21"/>
      <c r="AJ4001" s="21"/>
      <c r="AK4001" s="21"/>
      <c r="AL4001" s="22">
        <f t="shared" si="25"/>
        <v>1</v>
      </c>
    </row>
    <row r="4002" ht="12.75" customHeight="1">
      <c r="A4002" s="13" t="s">
        <v>262</v>
      </c>
      <c r="B4002" s="13" t="str">
        <f>IFERROR(__xludf.DUMMYFUNCTION("REGEXREPLACE(A4002, ""\d"", """")"),"         Республика Алтай")</f>
        <v>         Республика Алтай</v>
      </c>
      <c r="C4002" s="14" t="str">
        <f t="shared" si="15"/>
        <v>Республика Алтай</v>
      </c>
      <c r="D4002" s="3">
        <f t="shared" si="16"/>
        <v>2</v>
      </c>
      <c r="E4002" s="15" t="s">
        <v>47</v>
      </c>
      <c r="F4002" s="13" t="str">
        <f>IFERROR(__xludf.DUMMYFUNCTION("REGEXEXTRACT(E4002, ""[А-Яа-я].*"")"),"транспортные травмы всех видов")</f>
        <v>транспортные травмы всех видов</v>
      </c>
      <c r="G4002" s="16">
        <f t="shared" si="17"/>
        <v>2</v>
      </c>
      <c r="H4002" s="13" t="s">
        <v>28</v>
      </c>
      <c r="I4002" s="13" t="str">
        <f>IFERROR(__xludf.DUMMYFUNCTION("REGEXREPLACE(H4002, "".*\s"", """")"),"человек")</f>
        <v>человек</v>
      </c>
      <c r="J4002" s="13" t="s">
        <v>29</v>
      </c>
      <c r="K4002" s="17" t="str">
        <f>IFERROR(__xludf.DUMMYFUNCTION("REGEXREPLACE(J4002, ""^[\d\s]+"", """")"),"значение показателя за год")</f>
        <v>значение показателя за год</v>
      </c>
      <c r="L4002" s="16">
        <f t="shared" si="18"/>
        <v>2</v>
      </c>
      <c r="M4002" s="13" t="s">
        <v>30</v>
      </c>
      <c r="N4002" s="13" t="str">
        <f>IFERROR(__xludf.DUMMYFUNCTION("REGEXEXTRACT(M4002, "" (.+)$"")"),"все население")</f>
        <v>все население</v>
      </c>
      <c r="O4002" s="18">
        <v>61.0</v>
      </c>
      <c r="P4002" s="18">
        <v>62.0</v>
      </c>
      <c r="Q4002" s="18">
        <v>68.0</v>
      </c>
      <c r="R4002" s="18">
        <v>40.0</v>
      </c>
      <c r="S4002" s="23" t="s">
        <v>37</v>
      </c>
      <c r="T4002" s="23" t="s">
        <v>37</v>
      </c>
      <c r="U4002" s="23" t="s">
        <v>37</v>
      </c>
      <c r="V4002" s="23" t="s">
        <v>37</v>
      </c>
      <c r="W4002" s="23" t="s">
        <v>37</v>
      </c>
      <c r="X4002" s="23" t="s">
        <v>37</v>
      </c>
      <c r="Y4002" s="23" t="s">
        <v>37</v>
      </c>
      <c r="Z4002" s="19">
        <f t="shared" si="6"/>
        <v>231</v>
      </c>
      <c r="AA4002" s="19" t="str">
        <f t="shared" si="19"/>
        <v/>
      </c>
      <c r="AB4002" s="19" t="str">
        <f t="shared" si="8"/>
        <v/>
      </c>
      <c r="AC4002" s="19">
        <f t="shared" si="20"/>
        <v>57.75</v>
      </c>
      <c r="AD4002" s="19">
        <f t="shared" si="21"/>
        <v>35</v>
      </c>
      <c r="AE4002" s="19" t="str">
        <f t="shared" si="22"/>
        <v>Нет моды</v>
      </c>
      <c r="AF4002" s="19">
        <f t="shared" si="23"/>
        <v>40</v>
      </c>
      <c r="AG4002" s="19">
        <f t="shared" si="24"/>
        <v>68</v>
      </c>
      <c r="AH4002" s="20" t="str">
        <f t="shared" si="14"/>
        <v/>
      </c>
      <c r="AI4002" s="24"/>
      <c r="AJ4002" s="24"/>
      <c r="AK4002" s="24"/>
      <c r="AL4002" s="22">
        <f t="shared" si="25"/>
        <v>1</v>
      </c>
    </row>
    <row r="4003" ht="12.75" customHeight="1">
      <c r="A4003" s="13" t="s">
        <v>262</v>
      </c>
      <c r="B4003" s="13" t="str">
        <f>IFERROR(__xludf.DUMMYFUNCTION("REGEXREPLACE(A4003, ""\d"", """")"),"         Республика Алтай")</f>
        <v>         Республика Алтай</v>
      </c>
      <c r="C4003" s="14" t="str">
        <f t="shared" si="15"/>
        <v>Республика Алтай</v>
      </c>
      <c r="D4003" s="3">
        <f t="shared" si="16"/>
        <v>2</v>
      </c>
      <c r="E4003" s="15" t="s">
        <v>47</v>
      </c>
      <c r="F4003" s="13" t="str">
        <f>IFERROR(__xludf.DUMMYFUNCTION("REGEXEXTRACT(E4003, ""[А-Яа-я].*"")"),"транспортные травмы всех видов")</f>
        <v>транспортные травмы всех видов</v>
      </c>
      <c r="G4003" s="16">
        <f t="shared" si="17"/>
        <v>2</v>
      </c>
      <c r="H4003" s="13" t="s">
        <v>28</v>
      </c>
      <c r="I4003" s="13" t="str">
        <f>IFERROR(__xludf.DUMMYFUNCTION("REGEXREPLACE(H4003, "".*\s"", """")"),"человек")</f>
        <v>человек</v>
      </c>
      <c r="J4003" s="13" t="s">
        <v>29</v>
      </c>
      <c r="K4003" s="17" t="str">
        <f>IFERROR(__xludf.DUMMYFUNCTION("REGEXREPLACE(J4003, ""^[\d\s]+"", """")"),"значение показателя за год")</f>
        <v>значение показателя за год</v>
      </c>
      <c r="L4003" s="16">
        <f t="shared" si="18"/>
        <v>2</v>
      </c>
      <c r="M4003" s="13" t="s">
        <v>31</v>
      </c>
      <c r="N4003" s="13" t="str">
        <f>IFERROR(__xludf.DUMMYFUNCTION("REGEXEXTRACT(M4003, "" (.+)$"")"),"городское население")</f>
        <v>городское население</v>
      </c>
      <c r="O4003" s="18">
        <v>12.0</v>
      </c>
      <c r="P4003" s="18">
        <v>20.0</v>
      </c>
      <c r="Q4003" s="18">
        <v>16.0</v>
      </c>
      <c r="R4003" s="18">
        <v>11.0</v>
      </c>
      <c r="S4003" s="23" t="s">
        <v>37</v>
      </c>
      <c r="T4003" s="23" t="s">
        <v>37</v>
      </c>
      <c r="U4003" s="23" t="s">
        <v>37</v>
      </c>
      <c r="V4003" s="23" t="s">
        <v>37</v>
      </c>
      <c r="W4003" s="23" t="s">
        <v>37</v>
      </c>
      <c r="X4003" s="23" t="s">
        <v>37</v>
      </c>
      <c r="Y4003" s="23" t="s">
        <v>37</v>
      </c>
      <c r="Z4003" s="19" t="str">
        <f t="shared" si="6"/>
        <v/>
      </c>
      <c r="AA4003" s="19">
        <f t="shared" si="19"/>
        <v>59</v>
      </c>
      <c r="AB4003" s="19" t="str">
        <f t="shared" si="8"/>
        <v/>
      </c>
      <c r="AC4003" s="19">
        <f t="shared" si="20"/>
        <v>14.75</v>
      </c>
      <c r="AD4003" s="19">
        <f t="shared" si="21"/>
        <v>30</v>
      </c>
      <c r="AE4003" s="19" t="str">
        <f t="shared" si="22"/>
        <v>Нет моды</v>
      </c>
      <c r="AF4003" s="19">
        <f t="shared" si="23"/>
        <v>11</v>
      </c>
      <c r="AG4003" s="19">
        <f t="shared" si="24"/>
        <v>20</v>
      </c>
      <c r="AH4003" s="20" t="str">
        <f t="shared" si="14"/>
        <v/>
      </c>
      <c r="AI4003" s="24"/>
      <c r="AJ4003" s="24"/>
      <c r="AK4003" s="24"/>
      <c r="AL4003" s="22">
        <f t="shared" si="25"/>
        <v>1</v>
      </c>
    </row>
    <row r="4004" ht="12.75" customHeight="1">
      <c r="A4004" s="13" t="s">
        <v>262</v>
      </c>
      <c r="B4004" s="13" t="str">
        <f>IFERROR(__xludf.DUMMYFUNCTION("REGEXREPLACE(A4004, ""\d"", """")"),"         Республика Алтай")</f>
        <v>         Республика Алтай</v>
      </c>
      <c r="C4004" s="14" t="str">
        <f t="shared" si="15"/>
        <v>Республика Алтай</v>
      </c>
      <c r="D4004" s="3">
        <f t="shared" si="16"/>
        <v>2</v>
      </c>
      <c r="E4004" s="15" t="s">
        <v>47</v>
      </c>
      <c r="F4004" s="13" t="str">
        <f>IFERROR(__xludf.DUMMYFUNCTION("REGEXEXTRACT(E4004, ""[А-Яа-я].*"")"),"транспортные травмы всех видов")</f>
        <v>транспортные травмы всех видов</v>
      </c>
      <c r="G4004" s="16">
        <f t="shared" si="17"/>
        <v>2</v>
      </c>
      <c r="H4004" s="13" t="s">
        <v>28</v>
      </c>
      <c r="I4004" s="13" t="str">
        <f>IFERROR(__xludf.DUMMYFUNCTION("REGEXREPLACE(H4004, "".*\s"", """")"),"человек")</f>
        <v>человек</v>
      </c>
      <c r="J4004" s="13" t="s">
        <v>29</v>
      </c>
      <c r="K4004" s="17" t="str">
        <f>IFERROR(__xludf.DUMMYFUNCTION("REGEXREPLACE(J4004, ""^[\d\s]+"", """")"),"значение показателя за год")</f>
        <v>значение показателя за год</v>
      </c>
      <c r="L4004" s="16">
        <f t="shared" si="18"/>
        <v>2</v>
      </c>
      <c r="M4004" s="13" t="s">
        <v>32</v>
      </c>
      <c r="N4004" s="13" t="str">
        <f>IFERROR(__xludf.DUMMYFUNCTION("REGEXEXTRACT(M4004, "" (.+)$"")"),"сельское население")</f>
        <v>сельское население</v>
      </c>
      <c r="O4004" s="18">
        <v>49.0</v>
      </c>
      <c r="P4004" s="18">
        <v>42.0</v>
      </c>
      <c r="Q4004" s="18">
        <v>52.0</v>
      </c>
      <c r="R4004" s="18">
        <v>29.0</v>
      </c>
      <c r="S4004" s="23" t="s">
        <v>37</v>
      </c>
      <c r="T4004" s="23" t="s">
        <v>37</v>
      </c>
      <c r="U4004" s="23" t="s">
        <v>37</v>
      </c>
      <c r="V4004" s="23" t="s">
        <v>37</v>
      </c>
      <c r="W4004" s="23" t="s">
        <v>37</v>
      </c>
      <c r="X4004" s="23" t="s">
        <v>37</v>
      </c>
      <c r="Y4004" s="23" t="s">
        <v>37</v>
      </c>
      <c r="Z4004" s="19" t="str">
        <f t="shared" si="6"/>
        <v/>
      </c>
      <c r="AA4004" s="19" t="str">
        <f t="shared" si="19"/>
        <v/>
      </c>
      <c r="AB4004" s="19">
        <f t="shared" si="8"/>
        <v>172</v>
      </c>
      <c r="AC4004" s="19">
        <f t="shared" si="20"/>
        <v>43</v>
      </c>
      <c r="AD4004" s="19">
        <f t="shared" si="21"/>
        <v>24.5</v>
      </c>
      <c r="AE4004" s="19" t="str">
        <f t="shared" si="22"/>
        <v>Нет моды</v>
      </c>
      <c r="AF4004" s="19">
        <f t="shared" si="23"/>
        <v>29</v>
      </c>
      <c r="AG4004" s="19">
        <f t="shared" si="24"/>
        <v>52</v>
      </c>
      <c r="AH4004" s="20" t="str">
        <f t="shared" si="14"/>
        <v>Город: 26%; Село: 74%</v>
      </c>
      <c r="AI4004" s="24"/>
      <c r="AJ4004" s="24"/>
      <c r="AK4004" s="24"/>
      <c r="AL4004" s="22">
        <f t="shared" si="25"/>
        <v>1</v>
      </c>
    </row>
    <row r="4005" ht="12.75" customHeight="1">
      <c r="A4005" s="13" t="s">
        <v>262</v>
      </c>
      <c r="B4005" s="13" t="str">
        <f>IFERROR(__xludf.DUMMYFUNCTION("REGEXREPLACE(A4005, ""\d"", """")"),"         Республика Алтай")</f>
        <v>         Республика Алтай</v>
      </c>
      <c r="C4005" s="14" t="str">
        <f t="shared" si="15"/>
        <v>Республика Алтай</v>
      </c>
      <c r="D4005" s="3">
        <f t="shared" si="16"/>
        <v>2</v>
      </c>
      <c r="E4005" s="15" t="s">
        <v>48</v>
      </c>
      <c r="F4005" s="13" t="str">
        <f>IFERROR(__xludf.DUMMYFUNCTION("REGEXEXTRACT(E4005, ""[А-Яа-я].*"")"),"Убийство")</f>
        <v>Убийство</v>
      </c>
      <c r="G4005" s="16">
        <f t="shared" si="17"/>
        <v>2</v>
      </c>
      <c r="H4005" s="13" t="s">
        <v>28</v>
      </c>
      <c r="I4005" s="13" t="str">
        <f>IFERROR(__xludf.DUMMYFUNCTION("REGEXREPLACE(H4005, "".*\s"", """")"),"человек")</f>
        <v>человек</v>
      </c>
      <c r="J4005" s="13" t="s">
        <v>29</v>
      </c>
      <c r="K4005" s="17" t="str">
        <f>IFERROR(__xludf.DUMMYFUNCTION("REGEXREPLACE(J4005, ""^[\d\s]+"", """")"),"значение показателя за год")</f>
        <v>значение показателя за год</v>
      </c>
      <c r="L4005" s="16">
        <f t="shared" si="18"/>
        <v>2</v>
      </c>
      <c r="M4005" s="13" t="s">
        <v>30</v>
      </c>
      <c r="N4005" s="13" t="str">
        <f>IFERROR(__xludf.DUMMYFUNCTION("REGEXEXTRACT(M4005, "" (.+)$"")"),"все население")</f>
        <v>все население</v>
      </c>
      <c r="O4005" s="18">
        <v>58.0</v>
      </c>
      <c r="P4005" s="18">
        <v>52.0</v>
      </c>
      <c r="Q4005" s="18">
        <v>36.0</v>
      </c>
      <c r="R4005" s="18">
        <v>35.0</v>
      </c>
      <c r="S4005" s="18">
        <v>36.0</v>
      </c>
      <c r="T4005" s="18">
        <v>32.0</v>
      </c>
      <c r="U4005" s="18">
        <v>27.0</v>
      </c>
      <c r="V4005" s="18">
        <v>32.0</v>
      </c>
      <c r="W4005" s="18">
        <v>23.0</v>
      </c>
      <c r="X4005" s="18">
        <v>25.0</v>
      </c>
      <c r="Y4005" s="18">
        <v>19.0</v>
      </c>
      <c r="Z4005" s="19">
        <f t="shared" si="6"/>
        <v>375</v>
      </c>
      <c r="AA4005" s="19" t="str">
        <f t="shared" si="19"/>
        <v/>
      </c>
      <c r="AB4005" s="19" t="str">
        <f t="shared" si="8"/>
        <v/>
      </c>
      <c r="AC4005" s="19">
        <f t="shared" si="20"/>
        <v>34.09090909</v>
      </c>
      <c r="AD4005" s="19">
        <f t="shared" si="21"/>
        <v>35</v>
      </c>
      <c r="AE4005" s="19" t="str">
        <f t="shared" si="22"/>
        <v>Нет моды</v>
      </c>
      <c r="AF4005" s="19">
        <f t="shared" si="23"/>
        <v>19</v>
      </c>
      <c r="AG4005" s="19">
        <f t="shared" si="24"/>
        <v>58</v>
      </c>
      <c r="AH4005" s="20" t="str">
        <f t="shared" si="14"/>
        <v/>
      </c>
      <c r="AI4005" s="21"/>
      <c r="AJ4005" s="21"/>
      <c r="AK4005" s="21"/>
      <c r="AL4005" s="22">
        <f t="shared" si="25"/>
        <v>1</v>
      </c>
    </row>
    <row r="4006" ht="12.75" customHeight="1">
      <c r="A4006" s="13" t="s">
        <v>262</v>
      </c>
      <c r="B4006" s="13" t="str">
        <f>IFERROR(__xludf.DUMMYFUNCTION("REGEXREPLACE(A4006, ""\d"", """")"),"         Республика Алтай")</f>
        <v>         Республика Алтай</v>
      </c>
      <c r="C4006" s="14" t="str">
        <f t="shared" si="15"/>
        <v>Республика Алтай</v>
      </c>
      <c r="D4006" s="3">
        <f t="shared" si="16"/>
        <v>2</v>
      </c>
      <c r="E4006" s="15" t="s">
        <v>48</v>
      </c>
      <c r="F4006" s="13" t="str">
        <f>IFERROR(__xludf.DUMMYFUNCTION("REGEXEXTRACT(E4006, ""[А-Яа-я].*"")"),"Убийство")</f>
        <v>Убийство</v>
      </c>
      <c r="G4006" s="16">
        <f t="shared" si="17"/>
        <v>2</v>
      </c>
      <c r="H4006" s="13" t="s">
        <v>28</v>
      </c>
      <c r="I4006" s="13" t="str">
        <f>IFERROR(__xludf.DUMMYFUNCTION("REGEXREPLACE(H4006, "".*\s"", """")"),"человек")</f>
        <v>человек</v>
      </c>
      <c r="J4006" s="13" t="s">
        <v>29</v>
      </c>
      <c r="K4006" s="17" t="str">
        <f>IFERROR(__xludf.DUMMYFUNCTION("REGEXREPLACE(J4006, ""^[\d\s]+"", """")"),"значение показателя за год")</f>
        <v>значение показателя за год</v>
      </c>
      <c r="L4006" s="16">
        <f t="shared" si="18"/>
        <v>2</v>
      </c>
      <c r="M4006" s="13" t="s">
        <v>31</v>
      </c>
      <c r="N4006" s="13" t="str">
        <f>IFERROR(__xludf.DUMMYFUNCTION("REGEXEXTRACT(M4006, "" (.+)$"")"),"городское население")</f>
        <v>городское население</v>
      </c>
      <c r="O4006" s="18">
        <v>11.0</v>
      </c>
      <c r="P4006" s="18">
        <v>7.0</v>
      </c>
      <c r="Q4006" s="18">
        <v>5.0</v>
      </c>
      <c r="R4006" s="18">
        <v>5.0</v>
      </c>
      <c r="S4006" s="18">
        <v>9.0</v>
      </c>
      <c r="T4006" s="18">
        <v>5.0</v>
      </c>
      <c r="U4006" s="18">
        <v>7.0</v>
      </c>
      <c r="V4006" s="18">
        <v>6.0</v>
      </c>
      <c r="W4006" s="18">
        <v>3.0</v>
      </c>
      <c r="X4006" s="18">
        <v>2.0</v>
      </c>
      <c r="Y4006" s="18">
        <v>4.0</v>
      </c>
      <c r="Z4006" s="19" t="str">
        <f t="shared" si="6"/>
        <v/>
      </c>
      <c r="AA4006" s="19">
        <f t="shared" si="19"/>
        <v>64</v>
      </c>
      <c r="AB4006" s="19" t="str">
        <f t="shared" si="8"/>
        <v/>
      </c>
      <c r="AC4006" s="19">
        <f t="shared" si="20"/>
        <v>5.818181818</v>
      </c>
      <c r="AD4006" s="19">
        <f t="shared" si="21"/>
        <v>15</v>
      </c>
      <c r="AE4006" s="19" t="str">
        <f t="shared" si="22"/>
        <v>Нет моды</v>
      </c>
      <c r="AF4006" s="19">
        <f t="shared" si="23"/>
        <v>2</v>
      </c>
      <c r="AG4006" s="19">
        <f t="shared" si="24"/>
        <v>11</v>
      </c>
      <c r="AH4006" s="20" t="str">
        <f t="shared" si="14"/>
        <v/>
      </c>
      <c r="AI4006" s="21"/>
      <c r="AJ4006" s="21"/>
      <c r="AK4006" s="21"/>
      <c r="AL4006" s="22">
        <f t="shared" si="25"/>
        <v>1</v>
      </c>
    </row>
    <row r="4007" ht="12.75" customHeight="1">
      <c r="A4007" s="13" t="s">
        <v>262</v>
      </c>
      <c r="B4007" s="13" t="str">
        <f>IFERROR(__xludf.DUMMYFUNCTION("REGEXREPLACE(A4007, ""\d"", """")"),"         Республика Алтай")</f>
        <v>         Республика Алтай</v>
      </c>
      <c r="C4007" s="14" t="str">
        <f t="shared" si="15"/>
        <v>Республика Алтай</v>
      </c>
      <c r="D4007" s="3">
        <f t="shared" si="16"/>
        <v>2</v>
      </c>
      <c r="E4007" s="15" t="s">
        <v>48</v>
      </c>
      <c r="F4007" s="13" t="str">
        <f>IFERROR(__xludf.DUMMYFUNCTION("REGEXEXTRACT(E4007, ""[А-Яа-я].*"")"),"Убийство")</f>
        <v>Убийство</v>
      </c>
      <c r="G4007" s="16">
        <f t="shared" si="17"/>
        <v>2</v>
      </c>
      <c r="H4007" s="13" t="s">
        <v>28</v>
      </c>
      <c r="I4007" s="13" t="str">
        <f>IFERROR(__xludf.DUMMYFUNCTION("REGEXREPLACE(H4007, "".*\s"", """")"),"человек")</f>
        <v>человек</v>
      </c>
      <c r="J4007" s="13" t="s">
        <v>29</v>
      </c>
      <c r="K4007" s="17" t="str">
        <f>IFERROR(__xludf.DUMMYFUNCTION("REGEXREPLACE(J4007, ""^[\d\s]+"", """")"),"значение показателя за год")</f>
        <v>значение показателя за год</v>
      </c>
      <c r="L4007" s="16">
        <f t="shared" si="18"/>
        <v>2</v>
      </c>
      <c r="M4007" s="13" t="s">
        <v>32</v>
      </c>
      <c r="N4007" s="13" t="str">
        <f>IFERROR(__xludf.DUMMYFUNCTION("REGEXEXTRACT(M4007, "" (.+)$"")"),"сельское население")</f>
        <v>сельское население</v>
      </c>
      <c r="O4007" s="18">
        <v>47.0</v>
      </c>
      <c r="P4007" s="18">
        <v>45.0</v>
      </c>
      <c r="Q4007" s="18">
        <v>31.0</v>
      </c>
      <c r="R4007" s="18">
        <v>30.0</v>
      </c>
      <c r="S4007" s="18">
        <v>27.0</v>
      </c>
      <c r="T4007" s="18">
        <v>27.0</v>
      </c>
      <c r="U4007" s="18">
        <v>20.0</v>
      </c>
      <c r="V4007" s="18">
        <v>26.0</v>
      </c>
      <c r="W4007" s="18">
        <v>20.0</v>
      </c>
      <c r="X4007" s="18">
        <v>23.0</v>
      </c>
      <c r="Y4007" s="18">
        <v>15.0</v>
      </c>
      <c r="Z4007" s="19" t="str">
        <f t="shared" si="6"/>
        <v/>
      </c>
      <c r="AA4007" s="19" t="str">
        <f t="shared" si="19"/>
        <v/>
      </c>
      <c r="AB4007" s="19">
        <f t="shared" si="8"/>
        <v>311</v>
      </c>
      <c r="AC4007" s="19">
        <f t="shared" si="20"/>
        <v>28.27272727</v>
      </c>
      <c r="AD4007" s="19">
        <f t="shared" si="21"/>
        <v>13</v>
      </c>
      <c r="AE4007" s="19" t="str">
        <f t="shared" si="22"/>
        <v>Нет моды</v>
      </c>
      <c r="AF4007" s="19">
        <f t="shared" si="23"/>
        <v>15</v>
      </c>
      <c r="AG4007" s="19">
        <f t="shared" si="24"/>
        <v>47</v>
      </c>
      <c r="AH4007" s="20" t="str">
        <f t="shared" si="14"/>
        <v>Город: 17%; Село: 83%</v>
      </c>
      <c r="AI4007" s="21"/>
      <c r="AJ4007" s="21"/>
      <c r="AK4007" s="21"/>
      <c r="AL4007" s="22">
        <f t="shared" si="25"/>
        <v>1</v>
      </c>
    </row>
    <row r="4008" ht="12.75" customHeight="1">
      <c r="A4008" s="13" t="s">
        <v>262</v>
      </c>
      <c r="B4008" s="13" t="str">
        <f>IFERROR(__xludf.DUMMYFUNCTION("REGEXREPLACE(A4008, ""\d"", """")"),"         Республика Алтай")</f>
        <v>         Республика Алтай</v>
      </c>
      <c r="C4008" s="14" t="str">
        <f t="shared" si="15"/>
        <v>Республика Алтай</v>
      </c>
      <c r="D4008" s="3">
        <f t="shared" si="16"/>
        <v>2</v>
      </c>
      <c r="E4008" s="15" t="s">
        <v>49</v>
      </c>
      <c r="F4008" s="13" t="str">
        <f>IFERROR(__xludf.DUMMYFUNCTION("REGEXEXTRACT(E4008, ""[А-Яа-я].*"")"),"Цереброваскулярные болезни")</f>
        <v>Цереброваскулярные болезни</v>
      </c>
      <c r="G4008" s="16">
        <f t="shared" si="17"/>
        <v>2</v>
      </c>
      <c r="H4008" s="13" t="s">
        <v>28</v>
      </c>
      <c r="I4008" s="13" t="str">
        <f>IFERROR(__xludf.DUMMYFUNCTION("REGEXREPLACE(H4008, "".*\s"", """")"),"человек")</f>
        <v>человек</v>
      </c>
      <c r="J4008" s="13" t="s">
        <v>29</v>
      </c>
      <c r="K4008" s="17" t="str">
        <f>IFERROR(__xludf.DUMMYFUNCTION("REGEXREPLACE(J4008, ""^[\d\s]+"", """")"),"значение показателя за год")</f>
        <v>значение показателя за год</v>
      </c>
      <c r="L4008" s="16">
        <f t="shared" si="18"/>
        <v>2</v>
      </c>
      <c r="M4008" s="13" t="s">
        <v>30</v>
      </c>
      <c r="N4008" s="13" t="str">
        <f>IFERROR(__xludf.DUMMYFUNCTION("REGEXEXTRACT(M4008, "" (.+)$"")"),"все население")</f>
        <v>все население</v>
      </c>
      <c r="O4008" s="18">
        <v>301.0</v>
      </c>
      <c r="P4008" s="18">
        <v>248.0</v>
      </c>
      <c r="Q4008" s="18">
        <v>224.0</v>
      </c>
      <c r="R4008" s="18">
        <v>248.0</v>
      </c>
      <c r="S4008" s="18">
        <v>261.0</v>
      </c>
      <c r="T4008" s="18">
        <v>296.0</v>
      </c>
      <c r="U4008" s="18">
        <v>238.0</v>
      </c>
      <c r="V4008" s="18">
        <v>225.0</v>
      </c>
      <c r="W4008" s="18">
        <v>215.0</v>
      </c>
      <c r="X4008" s="18">
        <v>218.0</v>
      </c>
      <c r="Y4008" s="18">
        <v>208.0</v>
      </c>
      <c r="Z4008" s="19">
        <f t="shared" si="6"/>
        <v>2682</v>
      </c>
      <c r="AA4008" s="19" t="str">
        <f t="shared" si="19"/>
        <v/>
      </c>
      <c r="AB4008" s="19" t="str">
        <f t="shared" si="8"/>
        <v/>
      </c>
      <c r="AC4008" s="19">
        <f t="shared" si="20"/>
        <v>243.8181818</v>
      </c>
      <c r="AD4008" s="19">
        <f t="shared" si="21"/>
        <v>127.5</v>
      </c>
      <c r="AE4008" s="19" t="str">
        <f t="shared" si="22"/>
        <v>Нет моды</v>
      </c>
      <c r="AF4008" s="19">
        <f t="shared" si="23"/>
        <v>208</v>
      </c>
      <c r="AG4008" s="19">
        <f t="shared" si="24"/>
        <v>301</v>
      </c>
      <c r="AH4008" s="20" t="str">
        <f t="shared" si="14"/>
        <v/>
      </c>
      <c r="AI4008" s="21"/>
      <c r="AJ4008" s="21"/>
      <c r="AK4008" s="21"/>
      <c r="AL4008" s="22">
        <f t="shared" si="25"/>
        <v>1</v>
      </c>
    </row>
    <row r="4009" ht="12.75" customHeight="1">
      <c r="A4009" s="13" t="s">
        <v>262</v>
      </c>
      <c r="B4009" s="13" t="str">
        <f>IFERROR(__xludf.DUMMYFUNCTION("REGEXREPLACE(A4009, ""\d"", """")"),"         Республика Алтай")</f>
        <v>         Республика Алтай</v>
      </c>
      <c r="C4009" s="14" t="str">
        <f t="shared" si="15"/>
        <v>Республика Алтай</v>
      </c>
      <c r="D4009" s="3">
        <f t="shared" si="16"/>
        <v>2</v>
      </c>
      <c r="E4009" s="15" t="s">
        <v>49</v>
      </c>
      <c r="F4009" s="13" t="str">
        <f>IFERROR(__xludf.DUMMYFUNCTION("REGEXEXTRACT(E4009, ""[А-Яа-я].*"")"),"Цереброваскулярные болезни")</f>
        <v>Цереброваскулярные болезни</v>
      </c>
      <c r="G4009" s="16">
        <f t="shared" si="17"/>
        <v>2</v>
      </c>
      <c r="H4009" s="13" t="s">
        <v>28</v>
      </c>
      <c r="I4009" s="13" t="str">
        <f>IFERROR(__xludf.DUMMYFUNCTION("REGEXREPLACE(H4009, "".*\s"", """")"),"человек")</f>
        <v>человек</v>
      </c>
      <c r="J4009" s="13" t="s">
        <v>29</v>
      </c>
      <c r="K4009" s="17" t="str">
        <f>IFERROR(__xludf.DUMMYFUNCTION("REGEXREPLACE(J4009, ""^[\d\s]+"", """")"),"значение показателя за год")</f>
        <v>значение показателя за год</v>
      </c>
      <c r="L4009" s="16">
        <f t="shared" si="18"/>
        <v>2</v>
      </c>
      <c r="M4009" s="13" t="s">
        <v>31</v>
      </c>
      <c r="N4009" s="13" t="str">
        <f>IFERROR(__xludf.DUMMYFUNCTION("REGEXEXTRACT(M4009, "" (.+)$"")"),"городское население")</f>
        <v>городское население</v>
      </c>
      <c r="O4009" s="18">
        <v>96.0</v>
      </c>
      <c r="P4009" s="18">
        <v>56.0</v>
      </c>
      <c r="Q4009" s="18">
        <v>58.0</v>
      </c>
      <c r="R4009" s="18">
        <v>66.0</v>
      </c>
      <c r="S4009" s="18">
        <v>85.0</v>
      </c>
      <c r="T4009" s="18">
        <v>80.0</v>
      </c>
      <c r="U4009" s="18">
        <v>74.0</v>
      </c>
      <c r="V4009" s="18">
        <v>61.0</v>
      </c>
      <c r="W4009" s="18">
        <v>55.0</v>
      </c>
      <c r="X4009" s="18">
        <v>59.0</v>
      </c>
      <c r="Y4009" s="18">
        <v>72.0</v>
      </c>
      <c r="Z4009" s="19" t="str">
        <f t="shared" si="6"/>
        <v/>
      </c>
      <c r="AA4009" s="19">
        <f t="shared" si="19"/>
        <v>762</v>
      </c>
      <c r="AB4009" s="19" t="str">
        <f t="shared" si="8"/>
        <v/>
      </c>
      <c r="AC4009" s="19">
        <f t="shared" si="20"/>
        <v>69.27272727</v>
      </c>
      <c r="AD4009" s="19">
        <f t="shared" si="21"/>
        <v>152</v>
      </c>
      <c r="AE4009" s="19" t="str">
        <f t="shared" si="22"/>
        <v>Нет моды</v>
      </c>
      <c r="AF4009" s="19">
        <f t="shared" si="23"/>
        <v>55</v>
      </c>
      <c r="AG4009" s="19">
        <f t="shared" si="24"/>
        <v>96</v>
      </c>
      <c r="AH4009" s="20" t="str">
        <f t="shared" si="14"/>
        <v/>
      </c>
      <c r="AI4009" s="21"/>
      <c r="AJ4009" s="21"/>
      <c r="AK4009" s="21"/>
      <c r="AL4009" s="22">
        <f t="shared" si="25"/>
        <v>1</v>
      </c>
    </row>
    <row r="4010" ht="12.75" customHeight="1">
      <c r="A4010" s="13" t="s">
        <v>262</v>
      </c>
      <c r="B4010" s="13" t="str">
        <f>IFERROR(__xludf.DUMMYFUNCTION("REGEXREPLACE(A4010, ""\d"", """")"),"         Республика Алтай")</f>
        <v>         Республика Алтай</v>
      </c>
      <c r="C4010" s="14" t="str">
        <f t="shared" si="15"/>
        <v>Республика Алтай</v>
      </c>
      <c r="D4010" s="3">
        <f t="shared" si="16"/>
        <v>2</v>
      </c>
      <c r="E4010" s="15" t="s">
        <v>49</v>
      </c>
      <c r="F4010" s="13" t="str">
        <f>IFERROR(__xludf.DUMMYFUNCTION("REGEXEXTRACT(E4010, ""[А-Яа-я].*"")"),"Цереброваскулярные болезни")</f>
        <v>Цереброваскулярные болезни</v>
      </c>
      <c r="G4010" s="16">
        <f t="shared" si="17"/>
        <v>2</v>
      </c>
      <c r="H4010" s="13" t="s">
        <v>28</v>
      </c>
      <c r="I4010" s="13" t="str">
        <f>IFERROR(__xludf.DUMMYFUNCTION("REGEXREPLACE(H4010, "".*\s"", """")"),"человек")</f>
        <v>человек</v>
      </c>
      <c r="J4010" s="13" t="s">
        <v>29</v>
      </c>
      <c r="K4010" s="17" t="str">
        <f>IFERROR(__xludf.DUMMYFUNCTION("REGEXREPLACE(J4010, ""^[\d\s]+"", """")"),"значение показателя за год")</f>
        <v>значение показателя за год</v>
      </c>
      <c r="L4010" s="16">
        <f t="shared" si="18"/>
        <v>2</v>
      </c>
      <c r="M4010" s="13" t="s">
        <v>32</v>
      </c>
      <c r="N4010" s="13" t="str">
        <f>IFERROR(__xludf.DUMMYFUNCTION("REGEXEXTRACT(M4010, "" (.+)$"")"),"сельское население")</f>
        <v>сельское население</v>
      </c>
      <c r="O4010" s="18">
        <v>205.0</v>
      </c>
      <c r="P4010" s="18">
        <v>192.0</v>
      </c>
      <c r="Q4010" s="18">
        <v>166.0</v>
      </c>
      <c r="R4010" s="18">
        <v>182.0</v>
      </c>
      <c r="S4010" s="18">
        <v>176.0</v>
      </c>
      <c r="T4010" s="18">
        <v>216.0</v>
      </c>
      <c r="U4010" s="18">
        <v>164.0</v>
      </c>
      <c r="V4010" s="18">
        <v>164.0</v>
      </c>
      <c r="W4010" s="18">
        <v>160.0</v>
      </c>
      <c r="X4010" s="18">
        <v>159.0</v>
      </c>
      <c r="Y4010" s="18">
        <v>136.0</v>
      </c>
      <c r="Z4010" s="19" t="str">
        <f t="shared" si="6"/>
        <v/>
      </c>
      <c r="AA4010" s="19" t="str">
        <f t="shared" si="19"/>
        <v/>
      </c>
      <c r="AB4010" s="19">
        <f t="shared" si="8"/>
        <v>1920</v>
      </c>
      <c r="AC4010" s="19">
        <f t="shared" si="20"/>
        <v>174.5454545</v>
      </c>
      <c r="AD4010" s="19">
        <f t="shared" si="21"/>
        <v>116</v>
      </c>
      <c r="AE4010" s="19" t="str">
        <f t="shared" si="22"/>
        <v>Нет моды</v>
      </c>
      <c r="AF4010" s="19">
        <f t="shared" si="23"/>
        <v>136</v>
      </c>
      <c r="AG4010" s="19">
        <f t="shared" si="24"/>
        <v>216</v>
      </c>
      <c r="AH4010" s="20" t="str">
        <f t="shared" si="14"/>
        <v>Город: 28%; Село: 72%</v>
      </c>
      <c r="AI4010" s="21"/>
      <c r="AJ4010" s="21"/>
      <c r="AK4010" s="21"/>
      <c r="AL4010" s="22">
        <f t="shared" si="25"/>
        <v>1</v>
      </c>
    </row>
    <row r="4011" ht="12.75" customHeight="1">
      <c r="A4011" s="13" t="s">
        <v>263</v>
      </c>
      <c r="B4011" s="13" t="str">
        <f>IFERROR(__xludf.DUMMYFUNCTION("REGEXREPLACE(A4011, ""\d"", """")"),"         Республика Тыва")</f>
        <v>         Республика Тыва</v>
      </c>
      <c r="C4011" s="14" t="str">
        <f t="shared" si="15"/>
        <v>Республика Тыва</v>
      </c>
      <c r="D4011" s="3">
        <f t="shared" si="16"/>
        <v>2</v>
      </c>
      <c r="E4011" s="15" t="s">
        <v>27</v>
      </c>
      <c r="F4011" s="13" t="str">
        <f>IFERROR(__xludf.DUMMYFUNCTION("REGEXEXTRACT(E4011, ""[А-Яа-я].*"")"),"Болезни органов дыхания")</f>
        <v>Болезни органов дыхания</v>
      </c>
      <c r="G4011" s="16">
        <f t="shared" si="17"/>
        <v>2</v>
      </c>
      <c r="H4011" s="13" t="s">
        <v>28</v>
      </c>
      <c r="I4011" s="13" t="str">
        <f>IFERROR(__xludf.DUMMYFUNCTION("REGEXREPLACE(H4011, "".*\s"", """")"),"человек")</f>
        <v>человек</v>
      </c>
      <c r="J4011" s="13" t="s">
        <v>29</v>
      </c>
      <c r="K4011" s="17" t="str">
        <f>IFERROR(__xludf.DUMMYFUNCTION("REGEXREPLACE(J4011, ""^[\d\s]+"", """")"),"значение показателя за год")</f>
        <v>значение показателя за год</v>
      </c>
      <c r="L4011" s="16">
        <f t="shared" si="18"/>
        <v>2</v>
      </c>
      <c r="M4011" s="13" t="s">
        <v>30</v>
      </c>
      <c r="N4011" s="13" t="str">
        <f>IFERROR(__xludf.DUMMYFUNCTION("REGEXEXTRACT(M4011, "" (.+)$"")"),"все население")</f>
        <v>все население</v>
      </c>
      <c r="O4011" s="18">
        <v>224.0</v>
      </c>
      <c r="P4011" s="18">
        <v>211.0</v>
      </c>
      <c r="Q4011" s="18">
        <v>179.0</v>
      </c>
      <c r="R4011" s="18">
        <v>182.0</v>
      </c>
      <c r="S4011" s="18">
        <v>132.0</v>
      </c>
      <c r="T4011" s="18">
        <v>129.0</v>
      </c>
      <c r="U4011" s="18">
        <v>145.0</v>
      </c>
      <c r="V4011" s="18">
        <v>188.0</v>
      </c>
      <c r="W4011" s="18">
        <v>179.0</v>
      </c>
      <c r="X4011" s="18">
        <v>172.0</v>
      </c>
      <c r="Y4011" s="18">
        <v>137.0</v>
      </c>
      <c r="Z4011" s="19">
        <f t="shared" si="6"/>
        <v>1878</v>
      </c>
      <c r="AA4011" s="19" t="str">
        <f t="shared" si="19"/>
        <v/>
      </c>
      <c r="AB4011" s="19" t="str">
        <f t="shared" si="8"/>
        <v/>
      </c>
      <c r="AC4011" s="19">
        <f t="shared" si="20"/>
        <v>170.7272727</v>
      </c>
      <c r="AD4011" s="19">
        <f t="shared" si="21"/>
        <v>174</v>
      </c>
      <c r="AE4011" s="19" t="str">
        <f t="shared" si="22"/>
        <v>Нет моды</v>
      </c>
      <c r="AF4011" s="19">
        <f t="shared" si="23"/>
        <v>129</v>
      </c>
      <c r="AG4011" s="19">
        <f t="shared" si="24"/>
        <v>224</v>
      </c>
      <c r="AH4011" s="20" t="str">
        <f t="shared" si="14"/>
        <v/>
      </c>
      <c r="AI4011" s="21"/>
      <c r="AJ4011" s="21"/>
      <c r="AK4011" s="21"/>
      <c r="AL4011" s="22">
        <f t="shared" si="25"/>
        <v>1</v>
      </c>
    </row>
    <row r="4012" ht="12.75" customHeight="1">
      <c r="A4012" s="13" t="s">
        <v>263</v>
      </c>
      <c r="B4012" s="13" t="str">
        <f>IFERROR(__xludf.DUMMYFUNCTION("REGEXREPLACE(A4012, ""\d"", """")"),"         Республика Тыва")</f>
        <v>         Республика Тыва</v>
      </c>
      <c r="C4012" s="14" t="str">
        <f t="shared" si="15"/>
        <v>Республика Тыва</v>
      </c>
      <c r="D4012" s="3">
        <f t="shared" si="16"/>
        <v>2</v>
      </c>
      <c r="E4012" s="15" t="s">
        <v>27</v>
      </c>
      <c r="F4012" s="13" t="str">
        <f>IFERROR(__xludf.DUMMYFUNCTION("REGEXEXTRACT(E4012, ""[А-Яа-я].*"")"),"Болезни органов дыхания")</f>
        <v>Болезни органов дыхания</v>
      </c>
      <c r="G4012" s="16">
        <f t="shared" si="17"/>
        <v>2</v>
      </c>
      <c r="H4012" s="13" t="s">
        <v>28</v>
      </c>
      <c r="I4012" s="13" t="str">
        <f>IFERROR(__xludf.DUMMYFUNCTION("REGEXREPLACE(H4012, "".*\s"", """")"),"человек")</f>
        <v>человек</v>
      </c>
      <c r="J4012" s="13" t="s">
        <v>29</v>
      </c>
      <c r="K4012" s="17" t="str">
        <f>IFERROR(__xludf.DUMMYFUNCTION("REGEXREPLACE(J4012, ""^[\d\s]+"", """")"),"значение показателя за год")</f>
        <v>значение показателя за год</v>
      </c>
      <c r="L4012" s="16">
        <f t="shared" si="18"/>
        <v>2</v>
      </c>
      <c r="M4012" s="13" t="s">
        <v>31</v>
      </c>
      <c r="N4012" s="13" t="str">
        <f>IFERROR(__xludf.DUMMYFUNCTION("REGEXEXTRACT(M4012, "" (.+)$"")"),"городское население")</f>
        <v>городское население</v>
      </c>
      <c r="O4012" s="18">
        <v>90.0</v>
      </c>
      <c r="P4012" s="18">
        <v>92.0</v>
      </c>
      <c r="Q4012" s="18">
        <v>71.0</v>
      </c>
      <c r="R4012" s="18">
        <v>95.0</v>
      </c>
      <c r="S4012" s="18">
        <v>65.0</v>
      </c>
      <c r="T4012" s="18">
        <v>74.0</v>
      </c>
      <c r="U4012" s="18">
        <v>64.0</v>
      </c>
      <c r="V4012" s="18">
        <v>90.0</v>
      </c>
      <c r="W4012" s="18">
        <v>88.0</v>
      </c>
      <c r="X4012" s="18">
        <v>82.0</v>
      </c>
      <c r="Y4012" s="18">
        <v>66.0</v>
      </c>
      <c r="Z4012" s="19" t="str">
        <f t="shared" si="6"/>
        <v/>
      </c>
      <c r="AA4012" s="19">
        <f t="shared" si="19"/>
        <v>877</v>
      </c>
      <c r="AB4012" s="19" t="str">
        <f t="shared" si="8"/>
        <v/>
      </c>
      <c r="AC4012" s="19">
        <f t="shared" si="20"/>
        <v>79.72727273</v>
      </c>
      <c r="AD4012" s="19">
        <f t="shared" si="21"/>
        <v>112</v>
      </c>
      <c r="AE4012" s="19" t="str">
        <f t="shared" si="22"/>
        <v>Нет моды</v>
      </c>
      <c r="AF4012" s="19">
        <f t="shared" si="23"/>
        <v>64</v>
      </c>
      <c r="AG4012" s="19">
        <f t="shared" si="24"/>
        <v>95</v>
      </c>
      <c r="AH4012" s="20" t="str">
        <f t="shared" si="14"/>
        <v/>
      </c>
      <c r="AI4012" s="21"/>
      <c r="AJ4012" s="21"/>
      <c r="AK4012" s="21"/>
      <c r="AL4012" s="22">
        <f t="shared" si="25"/>
        <v>1</v>
      </c>
    </row>
    <row r="4013" ht="12.75" customHeight="1">
      <c r="A4013" s="13" t="s">
        <v>263</v>
      </c>
      <c r="B4013" s="13" t="str">
        <f>IFERROR(__xludf.DUMMYFUNCTION("REGEXREPLACE(A4013, ""\d"", """")"),"         Республика Тыва")</f>
        <v>         Республика Тыва</v>
      </c>
      <c r="C4013" s="14" t="str">
        <f t="shared" si="15"/>
        <v>Республика Тыва</v>
      </c>
      <c r="D4013" s="3">
        <f t="shared" si="16"/>
        <v>2</v>
      </c>
      <c r="E4013" s="15" t="s">
        <v>27</v>
      </c>
      <c r="F4013" s="13" t="str">
        <f>IFERROR(__xludf.DUMMYFUNCTION("REGEXEXTRACT(E4013, ""[А-Яа-я].*"")"),"Болезни органов дыхания")</f>
        <v>Болезни органов дыхания</v>
      </c>
      <c r="G4013" s="16">
        <f t="shared" si="17"/>
        <v>2</v>
      </c>
      <c r="H4013" s="13" t="s">
        <v>28</v>
      </c>
      <c r="I4013" s="13" t="str">
        <f>IFERROR(__xludf.DUMMYFUNCTION("REGEXREPLACE(H4013, "".*\s"", """")"),"человек")</f>
        <v>человек</v>
      </c>
      <c r="J4013" s="13" t="s">
        <v>29</v>
      </c>
      <c r="K4013" s="17" t="str">
        <f>IFERROR(__xludf.DUMMYFUNCTION("REGEXREPLACE(J4013, ""^[\d\s]+"", """")"),"значение показателя за год")</f>
        <v>значение показателя за год</v>
      </c>
      <c r="L4013" s="16">
        <f t="shared" si="18"/>
        <v>2</v>
      </c>
      <c r="M4013" s="13" t="s">
        <v>32</v>
      </c>
      <c r="N4013" s="13" t="str">
        <f>IFERROR(__xludf.DUMMYFUNCTION("REGEXEXTRACT(M4013, "" (.+)$"")"),"сельское население")</f>
        <v>сельское население</v>
      </c>
      <c r="O4013" s="18">
        <v>134.0</v>
      </c>
      <c r="P4013" s="18">
        <v>119.0</v>
      </c>
      <c r="Q4013" s="18">
        <v>108.0</v>
      </c>
      <c r="R4013" s="18">
        <v>87.0</v>
      </c>
      <c r="S4013" s="18">
        <v>67.0</v>
      </c>
      <c r="T4013" s="18">
        <v>55.0</v>
      </c>
      <c r="U4013" s="18">
        <v>81.0</v>
      </c>
      <c r="V4013" s="18">
        <v>98.0</v>
      </c>
      <c r="W4013" s="18">
        <v>91.0</v>
      </c>
      <c r="X4013" s="18">
        <v>90.0</v>
      </c>
      <c r="Y4013" s="18">
        <v>71.0</v>
      </c>
      <c r="Z4013" s="19" t="str">
        <f t="shared" si="6"/>
        <v/>
      </c>
      <c r="AA4013" s="19" t="str">
        <f t="shared" si="19"/>
        <v/>
      </c>
      <c r="AB4013" s="19">
        <f t="shared" si="8"/>
        <v>1001</v>
      </c>
      <c r="AC4013" s="19">
        <f t="shared" si="20"/>
        <v>91</v>
      </c>
      <c r="AD4013" s="19">
        <f t="shared" si="21"/>
        <v>87.5</v>
      </c>
      <c r="AE4013" s="19" t="str">
        <f t="shared" si="22"/>
        <v>Нет моды</v>
      </c>
      <c r="AF4013" s="19">
        <f t="shared" si="23"/>
        <v>55</v>
      </c>
      <c r="AG4013" s="19">
        <f t="shared" si="24"/>
        <v>134</v>
      </c>
      <c r="AH4013" s="20" t="str">
        <f t="shared" si="14"/>
        <v>Город: 47%; Село: 53%</v>
      </c>
      <c r="AI4013" s="21"/>
      <c r="AJ4013" s="21"/>
      <c r="AK4013" s="21"/>
      <c r="AL4013" s="22">
        <f t="shared" si="25"/>
        <v>1</v>
      </c>
    </row>
    <row r="4014" ht="12.75" customHeight="1">
      <c r="A4014" s="13" t="s">
        <v>263</v>
      </c>
      <c r="B4014" s="13" t="str">
        <f>IFERROR(__xludf.DUMMYFUNCTION("REGEXREPLACE(A4014, ""\d"", """")"),"         Республика Тыва")</f>
        <v>         Республика Тыва</v>
      </c>
      <c r="C4014" s="14" t="str">
        <f t="shared" si="15"/>
        <v>Республика Тыва</v>
      </c>
      <c r="D4014" s="3">
        <f t="shared" si="16"/>
        <v>2</v>
      </c>
      <c r="E4014" s="15" t="s">
        <v>33</v>
      </c>
      <c r="F4014" s="13" t="str">
        <f>IFERROR(__xludf.DUMMYFUNCTION("REGEXEXTRACT(E4014, ""[А-Яа-я].*"")"),"Болезни органов пищеварения")</f>
        <v>Болезни органов пищеварения</v>
      </c>
      <c r="G4014" s="16">
        <f t="shared" si="17"/>
        <v>2</v>
      </c>
      <c r="H4014" s="13" t="s">
        <v>28</v>
      </c>
      <c r="I4014" s="13" t="str">
        <f>IFERROR(__xludf.DUMMYFUNCTION("REGEXREPLACE(H4014, "".*\s"", """")"),"человек")</f>
        <v>человек</v>
      </c>
      <c r="J4014" s="13" t="s">
        <v>29</v>
      </c>
      <c r="K4014" s="17" t="str">
        <f>IFERROR(__xludf.DUMMYFUNCTION("REGEXREPLACE(J4014, ""^[\d\s]+"", """")"),"значение показателя за год")</f>
        <v>значение показателя за год</v>
      </c>
      <c r="L4014" s="16">
        <f t="shared" si="18"/>
        <v>2</v>
      </c>
      <c r="M4014" s="13" t="s">
        <v>30</v>
      </c>
      <c r="N4014" s="13" t="str">
        <f>IFERROR(__xludf.DUMMYFUNCTION("REGEXEXTRACT(M4014, "" (.+)$"")"),"все население")</f>
        <v>все население</v>
      </c>
      <c r="O4014" s="18">
        <v>205.0</v>
      </c>
      <c r="P4014" s="18">
        <v>225.0</v>
      </c>
      <c r="Q4014" s="18">
        <v>259.0</v>
      </c>
      <c r="R4014" s="18">
        <v>213.0</v>
      </c>
      <c r="S4014" s="18">
        <v>236.0</v>
      </c>
      <c r="T4014" s="18">
        <v>192.0</v>
      </c>
      <c r="U4014" s="18">
        <v>174.0</v>
      </c>
      <c r="V4014" s="18">
        <v>201.0</v>
      </c>
      <c r="W4014" s="18">
        <v>164.0</v>
      </c>
      <c r="X4014" s="18">
        <v>217.0</v>
      </c>
      <c r="Y4014" s="18">
        <v>222.0</v>
      </c>
      <c r="Z4014" s="19">
        <f t="shared" si="6"/>
        <v>2308</v>
      </c>
      <c r="AA4014" s="19" t="str">
        <f t="shared" si="19"/>
        <v/>
      </c>
      <c r="AB4014" s="19" t="str">
        <f t="shared" si="8"/>
        <v/>
      </c>
      <c r="AC4014" s="19">
        <f t="shared" si="20"/>
        <v>209.8181818</v>
      </c>
      <c r="AD4014" s="19">
        <f t="shared" si="21"/>
        <v>149</v>
      </c>
      <c r="AE4014" s="19" t="str">
        <f t="shared" si="22"/>
        <v>Нет моды</v>
      </c>
      <c r="AF4014" s="19">
        <f t="shared" si="23"/>
        <v>164</v>
      </c>
      <c r="AG4014" s="19">
        <f t="shared" si="24"/>
        <v>259</v>
      </c>
      <c r="AH4014" s="20" t="str">
        <f t="shared" si="14"/>
        <v/>
      </c>
      <c r="AI4014" s="21"/>
      <c r="AJ4014" s="21"/>
      <c r="AK4014" s="21"/>
      <c r="AL4014" s="22">
        <f t="shared" si="25"/>
        <v>1</v>
      </c>
    </row>
    <row r="4015" ht="12.75" customHeight="1">
      <c r="A4015" s="13" t="s">
        <v>263</v>
      </c>
      <c r="B4015" s="13" t="str">
        <f>IFERROR(__xludf.DUMMYFUNCTION("REGEXREPLACE(A4015, ""\d"", """")"),"         Республика Тыва")</f>
        <v>         Республика Тыва</v>
      </c>
      <c r="C4015" s="14" t="str">
        <f t="shared" si="15"/>
        <v>Республика Тыва</v>
      </c>
      <c r="D4015" s="3">
        <f t="shared" si="16"/>
        <v>2</v>
      </c>
      <c r="E4015" s="15" t="s">
        <v>33</v>
      </c>
      <c r="F4015" s="13" t="str">
        <f>IFERROR(__xludf.DUMMYFUNCTION("REGEXEXTRACT(E4015, ""[А-Яа-я].*"")"),"Болезни органов пищеварения")</f>
        <v>Болезни органов пищеварения</v>
      </c>
      <c r="G4015" s="16">
        <f t="shared" si="17"/>
        <v>2</v>
      </c>
      <c r="H4015" s="13" t="s">
        <v>28</v>
      </c>
      <c r="I4015" s="13" t="str">
        <f>IFERROR(__xludf.DUMMYFUNCTION("REGEXREPLACE(H4015, "".*\s"", """")"),"человек")</f>
        <v>человек</v>
      </c>
      <c r="J4015" s="13" t="s">
        <v>29</v>
      </c>
      <c r="K4015" s="17" t="str">
        <f>IFERROR(__xludf.DUMMYFUNCTION("REGEXREPLACE(J4015, ""^[\d\s]+"", """")"),"значение показателя за год")</f>
        <v>значение показателя за год</v>
      </c>
      <c r="L4015" s="16">
        <f t="shared" si="18"/>
        <v>2</v>
      </c>
      <c r="M4015" s="13" t="s">
        <v>31</v>
      </c>
      <c r="N4015" s="13" t="str">
        <f>IFERROR(__xludf.DUMMYFUNCTION("REGEXEXTRACT(M4015, "" (.+)$"")"),"городское население")</f>
        <v>городское население</v>
      </c>
      <c r="O4015" s="18">
        <v>107.0</v>
      </c>
      <c r="P4015" s="18">
        <v>109.0</v>
      </c>
      <c r="Q4015" s="18">
        <v>133.0</v>
      </c>
      <c r="R4015" s="18">
        <v>110.0</v>
      </c>
      <c r="S4015" s="18">
        <v>124.0</v>
      </c>
      <c r="T4015" s="18">
        <v>88.0</v>
      </c>
      <c r="U4015" s="18">
        <v>87.0</v>
      </c>
      <c r="V4015" s="18">
        <v>96.0</v>
      </c>
      <c r="W4015" s="18">
        <v>80.0</v>
      </c>
      <c r="X4015" s="18">
        <v>105.0</v>
      </c>
      <c r="Y4015" s="18">
        <v>118.0</v>
      </c>
      <c r="Z4015" s="19" t="str">
        <f t="shared" si="6"/>
        <v/>
      </c>
      <c r="AA4015" s="19">
        <f t="shared" si="19"/>
        <v>1157</v>
      </c>
      <c r="AB4015" s="19" t="str">
        <f t="shared" si="8"/>
        <v/>
      </c>
      <c r="AC4015" s="19">
        <f t="shared" si="20"/>
        <v>105.1818182</v>
      </c>
      <c r="AD4015" s="19">
        <f t="shared" si="21"/>
        <v>148.5</v>
      </c>
      <c r="AE4015" s="19" t="str">
        <f t="shared" si="22"/>
        <v>Нет моды</v>
      </c>
      <c r="AF4015" s="19">
        <f t="shared" si="23"/>
        <v>80</v>
      </c>
      <c r="AG4015" s="19">
        <f t="shared" si="24"/>
        <v>133</v>
      </c>
      <c r="AH4015" s="20" t="str">
        <f t="shared" si="14"/>
        <v/>
      </c>
      <c r="AI4015" s="21"/>
      <c r="AJ4015" s="21"/>
      <c r="AK4015" s="21"/>
      <c r="AL4015" s="22">
        <f t="shared" si="25"/>
        <v>1</v>
      </c>
    </row>
    <row r="4016" ht="12.75" customHeight="1">
      <c r="A4016" s="13" t="s">
        <v>263</v>
      </c>
      <c r="B4016" s="13" t="str">
        <f>IFERROR(__xludf.DUMMYFUNCTION("REGEXREPLACE(A4016, ""\d"", """")"),"         Республика Тыва")</f>
        <v>         Республика Тыва</v>
      </c>
      <c r="C4016" s="14" t="str">
        <f t="shared" si="15"/>
        <v>Республика Тыва</v>
      </c>
      <c r="D4016" s="3">
        <f t="shared" si="16"/>
        <v>2</v>
      </c>
      <c r="E4016" s="15" t="s">
        <v>33</v>
      </c>
      <c r="F4016" s="13" t="str">
        <f>IFERROR(__xludf.DUMMYFUNCTION("REGEXEXTRACT(E4016, ""[А-Яа-я].*"")"),"Болезни органов пищеварения")</f>
        <v>Болезни органов пищеварения</v>
      </c>
      <c r="G4016" s="16">
        <f t="shared" si="17"/>
        <v>2</v>
      </c>
      <c r="H4016" s="13" t="s">
        <v>28</v>
      </c>
      <c r="I4016" s="13" t="str">
        <f>IFERROR(__xludf.DUMMYFUNCTION("REGEXREPLACE(H4016, "".*\s"", """")"),"человек")</f>
        <v>человек</v>
      </c>
      <c r="J4016" s="13" t="s">
        <v>29</v>
      </c>
      <c r="K4016" s="17" t="str">
        <f>IFERROR(__xludf.DUMMYFUNCTION("REGEXREPLACE(J4016, ""^[\d\s]+"", """")"),"значение показателя за год")</f>
        <v>значение показателя за год</v>
      </c>
      <c r="L4016" s="16">
        <f t="shared" si="18"/>
        <v>2</v>
      </c>
      <c r="M4016" s="13" t="s">
        <v>32</v>
      </c>
      <c r="N4016" s="13" t="str">
        <f>IFERROR(__xludf.DUMMYFUNCTION("REGEXEXTRACT(M4016, "" (.+)$"")"),"сельское население")</f>
        <v>сельское население</v>
      </c>
      <c r="O4016" s="18">
        <v>98.0</v>
      </c>
      <c r="P4016" s="18">
        <v>116.0</v>
      </c>
      <c r="Q4016" s="18">
        <v>126.0</v>
      </c>
      <c r="R4016" s="18">
        <v>103.0</v>
      </c>
      <c r="S4016" s="18">
        <v>112.0</v>
      </c>
      <c r="T4016" s="18">
        <v>104.0</v>
      </c>
      <c r="U4016" s="18">
        <v>87.0</v>
      </c>
      <c r="V4016" s="18">
        <v>105.0</v>
      </c>
      <c r="W4016" s="18">
        <v>84.0</v>
      </c>
      <c r="X4016" s="18">
        <v>112.0</v>
      </c>
      <c r="Y4016" s="18">
        <v>104.0</v>
      </c>
      <c r="Z4016" s="19" t="str">
        <f t="shared" si="6"/>
        <v/>
      </c>
      <c r="AA4016" s="19" t="str">
        <f t="shared" si="19"/>
        <v/>
      </c>
      <c r="AB4016" s="19">
        <f t="shared" si="8"/>
        <v>1151</v>
      </c>
      <c r="AC4016" s="19">
        <f t="shared" si="20"/>
        <v>104.6363636</v>
      </c>
      <c r="AD4016" s="19">
        <f t="shared" si="21"/>
        <v>105</v>
      </c>
      <c r="AE4016" s="19" t="str">
        <f t="shared" si="22"/>
        <v>Нет моды</v>
      </c>
      <c r="AF4016" s="19">
        <f t="shared" si="23"/>
        <v>84</v>
      </c>
      <c r="AG4016" s="19">
        <f t="shared" si="24"/>
        <v>126</v>
      </c>
      <c r="AH4016" s="20" t="str">
        <f t="shared" si="14"/>
        <v>Город: 50%; Село: 50%</v>
      </c>
      <c r="AI4016" s="21"/>
      <c r="AJ4016" s="21"/>
      <c r="AK4016" s="21"/>
      <c r="AL4016" s="22">
        <f t="shared" si="25"/>
        <v>1</v>
      </c>
    </row>
    <row r="4017" ht="12.75" customHeight="1">
      <c r="A4017" s="13" t="s">
        <v>263</v>
      </c>
      <c r="B4017" s="13" t="str">
        <f>IFERROR(__xludf.DUMMYFUNCTION("REGEXREPLACE(A4017, ""\d"", """")"),"         Республика Тыва")</f>
        <v>         Республика Тыва</v>
      </c>
      <c r="C4017" s="14" t="str">
        <f t="shared" si="15"/>
        <v>Республика Тыва</v>
      </c>
      <c r="D4017" s="3">
        <f t="shared" si="16"/>
        <v>2</v>
      </c>
      <c r="E4017" s="15" t="s">
        <v>34</v>
      </c>
      <c r="F4017" s="13" t="str">
        <f>IFERROR(__xludf.DUMMYFUNCTION("REGEXEXTRACT(E4017, ""[А-Яа-я].*"")"),"Болезни системы кровообращения")</f>
        <v>Болезни системы кровообращения</v>
      </c>
      <c r="G4017" s="16">
        <f t="shared" si="17"/>
        <v>2</v>
      </c>
      <c r="H4017" s="13" t="s">
        <v>28</v>
      </c>
      <c r="I4017" s="13" t="str">
        <f>IFERROR(__xludf.DUMMYFUNCTION("REGEXREPLACE(H4017, "".*\s"", """")"),"человек")</f>
        <v>человек</v>
      </c>
      <c r="J4017" s="13" t="s">
        <v>29</v>
      </c>
      <c r="K4017" s="17" t="str">
        <f>IFERROR(__xludf.DUMMYFUNCTION("REGEXREPLACE(J4017, ""^[\d\s]+"", """")"),"значение показателя за год")</f>
        <v>значение показателя за год</v>
      </c>
      <c r="L4017" s="16">
        <f t="shared" si="18"/>
        <v>2</v>
      </c>
      <c r="M4017" s="13" t="s">
        <v>30</v>
      </c>
      <c r="N4017" s="13" t="str">
        <f>IFERROR(__xludf.DUMMYFUNCTION("REGEXEXTRACT(M4017, "" (.+)$"")"),"все население")</f>
        <v>все население</v>
      </c>
      <c r="O4017" s="18">
        <v>1129.0</v>
      </c>
      <c r="P4017" s="18">
        <v>1198.0</v>
      </c>
      <c r="Q4017" s="18">
        <v>1092.0</v>
      </c>
      <c r="R4017" s="18">
        <v>1090.0</v>
      </c>
      <c r="S4017" s="18">
        <v>993.0</v>
      </c>
      <c r="T4017" s="18">
        <v>1073.0</v>
      </c>
      <c r="U4017" s="18">
        <v>984.0</v>
      </c>
      <c r="V4017" s="18">
        <v>1094.0</v>
      </c>
      <c r="W4017" s="18">
        <v>975.0</v>
      </c>
      <c r="X4017" s="18">
        <v>1018.0</v>
      </c>
      <c r="Y4017" s="18">
        <v>980.0</v>
      </c>
      <c r="Z4017" s="19">
        <f t="shared" si="6"/>
        <v>11626</v>
      </c>
      <c r="AA4017" s="19" t="str">
        <f t="shared" si="19"/>
        <v/>
      </c>
      <c r="AB4017" s="19" t="str">
        <f t="shared" si="8"/>
        <v/>
      </c>
      <c r="AC4017" s="19">
        <f t="shared" si="20"/>
        <v>1056.909091</v>
      </c>
      <c r="AD4017" s="19">
        <f t="shared" si="21"/>
        <v>550.5</v>
      </c>
      <c r="AE4017" s="19" t="str">
        <f t="shared" si="22"/>
        <v>Нет моды</v>
      </c>
      <c r="AF4017" s="19">
        <f t="shared" si="23"/>
        <v>975</v>
      </c>
      <c r="AG4017" s="19">
        <f t="shared" si="24"/>
        <v>1198</v>
      </c>
      <c r="AH4017" s="20" t="str">
        <f t="shared" si="14"/>
        <v/>
      </c>
      <c r="AI4017" s="21"/>
      <c r="AJ4017" s="21"/>
      <c r="AK4017" s="21"/>
      <c r="AL4017" s="22">
        <f t="shared" si="25"/>
        <v>1</v>
      </c>
    </row>
    <row r="4018" ht="12.75" customHeight="1">
      <c r="A4018" s="13" t="s">
        <v>263</v>
      </c>
      <c r="B4018" s="13" t="str">
        <f>IFERROR(__xludf.DUMMYFUNCTION("REGEXREPLACE(A4018, ""\d"", """")"),"         Республика Тыва")</f>
        <v>         Республика Тыва</v>
      </c>
      <c r="C4018" s="14" t="str">
        <f t="shared" si="15"/>
        <v>Республика Тыва</v>
      </c>
      <c r="D4018" s="3">
        <f t="shared" si="16"/>
        <v>2</v>
      </c>
      <c r="E4018" s="15" t="s">
        <v>34</v>
      </c>
      <c r="F4018" s="13" t="str">
        <f>IFERROR(__xludf.DUMMYFUNCTION("REGEXEXTRACT(E4018, ""[А-Яа-я].*"")"),"Болезни системы кровообращения")</f>
        <v>Болезни системы кровообращения</v>
      </c>
      <c r="G4018" s="16">
        <f t="shared" si="17"/>
        <v>2</v>
      </c>
      <c r="H4018" s="13" t="s">
        <v>28</v>
      </c>
      <c r="I4018" s="13" t="str">
        <f>IFERROR(__xludf.DUMMYFUNCTION("REGEXREPLACE(H4018, "".*\s"", """")"),"человек")</f>
        <v>человек</v>
      </c>
      <c r="J4018" s="13" t="s">
        <v>29</v>
      </c>
      <c r="K4018" s="17" t="str">
        <f>IFERROR(__xludf.DUMMYFUNCTION("REGEXREPLACE(J4018, ""^[\d\s]+"", """")"),"значение показателя за год")</f>
        <v>значение показателя за год</v>
      </c>
      <c r="L4018" s="16">
        <f t="shared" si="18"/>
        <v>2</v>
      </c>
      <c r="M4018" s="13" t="s">
        <v>31</v>
      </c>
      <c r="N4018" s="13" t="str">
        <f>IFERROR(__xludf.DUMMYFUNCTION("REGEXEXTRACT(M4018, "" (.+)$"")"),"городское население")</f>
        <v>городское население</v>
      </c>
      <c r="O4018" s="18">
        <v>522.0</v>
      </c>
      <c r="P4018" s="18">
        <v>578.0</v>
      </c>
      <c r="Q4018" s="18">
        <v>506.0</v>
      </c>
      <c r="R4018" s="18">
        <v>541.0</v>
      </c>
      <c r="S4018" s="18">
        <v>491.0</v>
      </c>
      <c r="T4018" s="18">
        <v>550.0</v>
      </c>
      <c r="U4018" s="18">
        <v>505.0</v>
      </c>
      <c r="V4018" s="18">
        <v>545.0</v>
      </c>
      <c r="W4018" s="18">
        <v>475.0</v>
      </c>
      <c r="X4018" s="18">
        <v>494.0</v>
      </c>
      <c r="Y4018" s="18">
        <v>466.0</v>
      </c>
      <c r="Z4018" s="19" t="str">
        <f t="shared" si="6"/>
        <v/>
      </c>
      <c r="AA4018" s="19">
        <f t="shared" si="19"/>
        <v>5673</v>
      </c>
      <c r="AB4018" s="19" t="str">
        <f t="shared" si="8"/>
        <v/>
      </c>
      <c r="AC4018" s="19">
        <f t="shared" si="20"/>
        <v>515.7272727</v>
      </c>
      <c r="AD4018" s="19">
        <f t="shared" si="21"/>
        <v>776.5</v>
      </c>
      <c r="AE4018" s="19" t="str">
        <f t="shared" si="22"/>
        <v>Нет моды</v>
      </c>
      <c r="AF4018" s="19">
        <f t="shared" si="23"/>
        <v>466</v>
      </c>
      <c r="AG4018" s="19">
        <f t="shared" si="24"/>
        <v>578</v>
      </c>
      <c r="AH4018" s="20" t="str">
        <f t="shared" si="14"/>
        <v/>
      </c>
      <c r="AI4018" s="21"/>
      <c r="AJ4018" s="21"/>
      <c r="AK4018" s="21"/>
      <c r="AL4018" s="22">
        <f t="shared" si="25"/>
        <v>1</v>
      </c>
    </row>
    <row r="4019" ht="12.75" customHeight="1">
      <c r="A4019" s="13" t="s">
        <v>263</v>
      </c>
      <c r="B4019" s="13" t="str">
        <f>IFERROR(__xludf.DUMMYFUNCTION("REGEXREPLACE(A4019, ""\d"", """")"),"         Республика Тыва")</f>
        <v>         Республика Тыва</v>
      </c>
      <c r="C4019" s="14" t="str">
        <f t="shared" si="15"/>
        <v>Республика Тыва</v>
      </c>
      <c r="D4019" s="3">
        <f t="shared" si="16"/>
        <v>2</v>
      </c>
      <c r="E4019" s="15" t="s">
        <v>34</v>
      </c>
      <c r="F4019" s="13" t="str">
        <f>IFERROR(__xludf.DUMMYFUNCTION("REGEXEXTRACT(E4019, ""[А-Яа-я].*"")"),"Болезни системы кровообращения")</f>
        <v>Болезни системы кровообращения</v>
      </c>
      <c r="G4019" s="16">
        <f t="shared" si="17"/>
        <v>2</v>
      </c>
      <c r="H4019" s="13" t="s">
        <v>28</v>
      </c>
      <c r="I4019" s="13" t="str">
        <f>IFERROR(__xludf.DUMMYFUNCTION("REGEXREPLACE(H4019, "".*\s"", """")"),"человек")</f>
        <v>человек</v>
      </c>
      <c r="J4019" s="13" t="s">
        <v>29</v>
      </c>
      <c r="K4019" s="17" t="str">
        <f>IFERROR(__xludf.DUMMYFUNCTION("REGEXREPLACE(J4019, ""^[\d\s]+"", """")"),"значение показателя за год")</f>
        <v>значение показателя за год</v>
      </c>
      <c r="L4019" s="16">
        <f t="shared" si="18"/>
        <v>2</v>
      </c>
      <c r="M4019" s="13" t="s">
        <v>32</v>
      </c>
      <c r="N4019" s="13" t="str">
        <f>IFERROR(__xludf.DUMMYFUNCTION("REGEXEXTRACT(M4019, "" (.+)$"")"),"сельское население")</f>
        <v>сельское население</v>
      </c>
      <c r="O4019" s="18">
        <v>607.0</v>
      </c>
      <c r="P4019" s="18">
        <v>620.0</v>
      </c>
      <c r="Q4019" s="18">
        <v>586.0</v>
      </c>
      <c r="R4019" s="18">
        <v>549.0</v>
      </c>
      <c r="S4019" s="18">
        <v>502.0</v>
      </c>
      <c r="T4019" s="18">
        <v>523.0</v>
      </c>
      <c r="U4019" s="18">
        <v>479.0</v>
      </c>
      <c r="V4019" s="18">
        <v>549.0</v>
      </c>
      <c r="W4019" s="18">
        <v>500.0</v>
      </c>
      <c r="X4019" s="18">
        <v>524.0</v>
      </c>
      <c r="Y4019" s="18">
        <v>514.0</v>
      </c>
      <c r="Z4019" s="19" t="str">
        <f t="shared" si="6"/>
        <v/>
      </c>
      <c r="AA4019" s="19" t="str">
        <f t="shared" si="19"/>
        <v/>
      </c>
      <c r="AB4019" s="19">
        <f t="shared" si="8"/>
        <v>5953</v>
      </c>
      <c r="AC4019" s="19">
        <f t="shared" si="20"/>
        <v>541.1818182</v>
      </c>
      <c r="AD4019" s="19">
        <f t="shared" si="21"/>
        <v>522.5</v>
      </c>
      <c r="AE4019" s="19" t="str">
        <f t="shared" si="22"/>
        <v>Нет моды</v>
      </c>
      <c r="AF4019" s="19">
        <f t="shared" si="23"/>
        <v>479</v>
      </c>
      <c r="AG4019" s="19">
        <f t="shared" si="24"/>
        <v>620</v>
      </c>
      <c r="AH4019" s="20" t="str">
        <f t="shared" si="14"/>
        <v>Город: 49%; Село: 51%</v>
      </c>
      <c r="AI4019" s="21"/>
      <c r="AJ4019" s="21"/>
      <c r="AK4019" s="21"/>
      <c r="AL4019" s="22">
        <f t="shared" si="25"/>
        <v>1</v>
      </c>
    </row>
    <row r="4020" ht="12.75" customHeight="1">
      <c r="A4020" s="13" t="s">
        <v>263</v>
      </c>
      <c r="B4020" s="13" t="str">
        <f>IFERROR(__xludf.DUMMYFUNCTION("REGEXREPLACE(A4020, ""\d"", """")"),"         Республика Тыва")</f>
        <v>         Республика Тыва</v>
      </c>
      <c r="C4020" s="14" t="str">
        <f t="shared" si="15"/>
        <v>Республика Тыва</v>
      </c>
      <c r="D4020" s="3">
        <f t="shared" si="16"/>
        <v>2</v>
      </c>
      <c r="E4020" s="15" t="s">
        <v>35</v>
      </c>
      <c r="F4020" s="13" t="str">
        <f>IFERROR(__xludf.DUMMYFUNCTION("REGEXEXTRACT(E4020, ""[А-Яа-я].*"")"),"внешние причины")</f>
        <v>внешние причины</v>
      </c>
      <c r="G4020" s="16">
        <f t="shared" si="17"/>
        <v>2</v>
      </c>
      <c r="H4020" s="13" t="s">
        <v>28</v>
      </c>
      <c r="I4020" s="13" t="str">
        <f>IFERROR(__xludf.DUMMYFUNCTION("REGEXREPLACE(H4020, "".*\s"", """")"),"человек")</f>
        <v>человек</v>
      </c>
      <c r="J4020" s="13" t="s">
        <v>29</v>
      </c>
      <c r="K4020" s="17" t="str">
        <f>IFERROR(__xludf.DUMMYFUNCTION("REGEXREPLACE(J4020, ""^[\d\s]+"", """")"),"значение показателя за год")</f>
        <v>значение показателя за год</v>
      </c>
      <c r="L4020" s="16">
        <f t="shared" si="18"/>
        <v>2</v>
      </c>
      <c r="M4020" s="13" t="s">
        <v>30</v>
      </c>
      <c r="N4020" s="13" t="str">
        <f>IFERROR(__xludf.DUMMYFUNCTION("REGEXEXTRACT(M4020, "" (.+)$"")"),"все население")</f>
        <v>все население</v>
      </c>
      <c r="O4020" s="18">
        <v>1017.0</v>
      </c>
      <c r="P4020" s="18">
        <v>951.0</v>
      </c>
      <c r="Q4020" s="18">
        <v>903.0</v>
      </c>
      <c r="R4020" s="18">
        <v>830.0</v>
      </c>
      <c r="S4020" s="18">
        <v>690.0</v>
      </c>
      <c r="T4020" s="18">
        <v>669.0</v>
      </c>
      <c r="U4020" s="18">
        <v>682.0</v>
      </c>
      <c r="V4020" s="18">
        <v>638.0</v>
      </c>
      <c r="W4020" s="18">
        <v>682.0</v>
      </c>
      <c r="X4020" s="18">
        <v>779.0</v>
      </c>
      <c r="Y4020" s="18">
        <v>971.0</v>
      </c>
      <c r="Z4020" s="19">
        <f t="shared" si="6"/>
        <v>8812</v>
      </c>
      <c r="AA4020" s="19" t="str">
        <f t="shared" si="19"/>
        <v/>
      </c>
      <c r="AB4020" s="19" t="str">
        <f t="shared" si="8"/>
        <v/>
      </c>
      <c r="AC4020" s="19">
        <f t="shared" si="20"/>
        <v>801.0909091</v>
      </c>
      <c r="AD4020" s="19">
        <f t="shared" si="21"/>
        <v>629</v>
      </c>
      <c r="AE4020" s="19" t="str">
        <f t="shared" si="22"/>
        <v>Нет моды</v>
      </c>
      <c r="AF4020" s="19">
        <f t="shared" si="23"/>
        <v>638</v>
      </c>
      <c r="AG4020" s="19">
        <f t="shared" si="24"/>
        <v>1017</v>
      </c>
      <c r="AH4020" s="20" t="str">
        <f t="shared" si="14"/>
        <v/>
      </c>
      <c r="AI4020" s="21"/>
      <c r="AJ4020" s="21"/>
      <c r="AK4020" s="21"/>
      <c r="AL4020" s="22">
        <f t="shared" si="25"/>
        <v>1</v>
      </c>
    </row>
    <row r="4021" ht="12.75" customHeight="1">
      <c r="A4021" s="13" t="s">
        <v>263</v>
      </c>
      <c r="B4021" s="13" t="str">
        <f>IFERROR(__xludf.DUMMYFUNCTION("REGEXREPLACE(A4021, ""\d"", """")"),"         Республика Тыва")</f>
        <v>         Республика Тыва</v>
      </c>
      <c r="C4021" s="14" t="str">
        <f t="shared" si="15"/>
        <v>Республика Тыва</v>
      </c>
      <c r="D4021" s="3">
        <f t="shared" si="16"/>
        <v>2</v>
      </c>
      <c r="E4021" s="15" t="s">
        <v>35</v>
      </c>
      <c r="F4021" s="13" t="str">
        <f>IFERROR(__xludf.DUMMYFUNCTION("REGEXEXTRACT(E4021, ""[А-Яа-я].*"")"),"внешние причины")</f>
        <v>внешние причины</v>
      </c>
      <c r="G4021" s="16">
        <f t="shared" si="17"/>
        <v>2</v>
      </c>
      <c r="H4021" s="13" t="s">
        <v>28</v>
      </c>
      <c r="I4021" s="13" t="str">
        <f>IFERROR(__xludf.DUMMYFUNCTION("REGEXREPLACE(H4021, "".*\s"", """")"),"человек")</f>
        <v>человек</v>
      </c>
      <c r="J4021" s="13" t="s">
        <v>29</v>
      </c>
      <c r="K4021" s="17" t="str">
        <f>IFERROR(__xludf.DUMMYFUNCTION("REGEXREPLACE(J4021, ""^[\d\s]+"", """")"),"значение показателя за год")</f>
        <v>значение показателя за год</v>
      </c>
      <c r="L4021" s="16">
        <f t="shared" si="18"/>
        <v>2</v>
      </c>
      <c r="M4021" s="13" t="s">
        <v>31</v>
      </c>
      <c r="N4021" s="13" t="str">
        <f>IFERROR(__xludf.DUMMYFUNCTION("REGEXEXTRACT(M4021, "" (.+)$"")"),"городское население")</f>
        <v>городское население</v>
      </c>
      <c r="O4021" s="18">
        <v>420.0</v>
      </c>
      <c r="P4021" s="18">
        <v>386.0</v>
      </c>
      <c r="Q4021" s="18">
        <v>352.0</v>
      </c>
      <c r="R4021" s="18">
        <v>359.0</v>
      </c>
      <c r="S4021" s="18">
        <v>254.0</v>
      </c>
      <c r="T4021" s="18">
        <v>261.0</v>
      </c>
      <c r="U4021" s="18">
        <v>292.0</v>
      </c>
      <c r="V4021" s="18">
        <v>270.0</v>
      </c>
      <c r="W4021" s="18">
        <v>299.0</v>
      </c>
      <c r="X4021" s="18">
        <v>344.0</v>
      </c>
      <c r="Y4021" s="18">
        <v>402.0</v>
      </c>
      <c r="Z4021" s="19" t="str">
        <f t="shared" si="6"/>
        <v/>
      </c>
      <c r="AA4021" s="19">
        <f t="shared" si="19"/>
        <v>3639</v>
      </c>
      <c r="AB4021" s="19" t="str">
        <f t="shared" si="8"/>
        <v/>
      </c>
      <c r="AC4021" s="19">
        <f t="shared" si="20"/>
        <v>330.8181818</v>
      </c>
      <c r="AD4021" s="19">
        <f t="shared" si="21"/>
        <v>529</v>
      </c>
      <c r="AE4021" s="19" t="str">
        <f t="shared" si="22"/>
        <v>Нет моды</v>
      </c>
      <c r="AF4021" s="19">
        <f t="shared" si="23"/>
        <v>254</v>
      </c>
      <c r="AG4021" s="19">
        <f t="shared" si="24"/>
        <v>420</v>
      </c>
      <c r="AH4021" s="20" t="str">
        <f t="shared" si="14"/>
        <v/>
      </c>
      <c r="AI4021" s="21"/>
      <c r="AJ4021" s="21"/>
      <c r="AK4021" s="21"/>
      <c r="AL4021" s="22">
        <f t="shared" si="25"/>
        <v>1</v>
      </c>
    </row>
    <row r="4022" ht="12.75" customHeight="1">
      <c r="A4022" s="13" t="s">
        <v>263</v>
      </c>
      <c r="B4022" s="13" t="str">
        <f>IFERROR(__xludf.DUMMYFUNCTION("REGEXREPLACE(A4022, ""\d"", """")"),"         Республика Тыва")</f>
        <v>         Республика Тыва</v>
      </c>
      <c r="C4022" s="14" t="str">
        <f t="shared" si="15"/>
        <v>Республика Тыва</v>
      </c>
      <c r="D4022" s="3">
        <f t="shared" si="16"/>
        <v>2</v>
      </c>
      <c r="E4022" s="15" t="s">
        <v>35</v>
      </c>
      <c r="F4022" s="13" t="str">
        <f>IFERROR(__xludf.DUMMYFUNCTION("REGEXEXTRACT(E4022, ""[А-Яа-я].*"")"),"внешние причины")</f>
        <v>внешние причины</v>
      </c>
      <c r="G4022" s="16">
        <f t="shared" si="17"/>
        <v>2</v>
      </c>
      <c r="H4022" s="13" t="s">
        <v>28</v>
      </c>
      <c r="I4022" s="13" t="str">
        <f>IFERROR(__xludf.DUMMYFUNCTION("REGEXREPLACE(H4022, "".*\s"", """")"),"человек")</f>
        <v>человек</v>
      </c>
      <c r="J4022" s="13" t="s">
        <v>29</v>
      </c>
      <c r="K4022" s="17" t="str">
        <f>IFERROR(__xludf.DUMMYFUNCTION("REGEXREPLACE(J4022, ""^[\d\s]+"", """")"),"значение показателя за год")</f>
        <v>значение показателя за год</v>
      </c>
      <c r="L4022" s="16">
        <f t="shared" si="18"/>
        <v>2</v>
      </c>
      <c r="M4022" s="13" t="s">
        <v>32</v>
      </c>
      <c r="N4022" s="13" t="str">
        <f>IFERROR(__xludf.DUMMYFUNCTION("REGEXEXTRACT(M4022, "" (.+)$"")"),"сельское население")</f>
        <v>сельское население</v>
      </c>
      <c r="O4022" s="18">
        <v>597.0</v>
      </c>
      <c r="P4022" s="18">
        <v>565.0</v>
      </c>
      <c r="Q4022" s="18">
        <v>551.0</v>
      </c>
      <c r="R4022" s="18">
        <v>471.0</v>
      </c>
      <c r="S4022" s="18">
        <v>436.0</v>
      </c>
      <c r="T4022" s="18">
        <v>408.0</v>
      </c>
      <c r="U4022" s="18">
        <v>390.0</v>
      </c>
      <c r="V4022" s="18">
        <v>368.0</v>
      </c>
      <c r="W4022" s="18">
        <v>383.0</v>
      </c>
      <c r="X4022" s="18">
        <v>435.0</v>
      </c>
      <c r="Y4022" s="18">
        <v>569.0</v>
      </c>
      <c r="Z4022" s="19" t="str">
        <f t="shared" si="6"/>
        <v/>
      </c>
      <c r="AA4022" s="19" t="str">
        <f t="shared" si="19"/>
        <v/>
      </c>
      <c r="AB4022" s="19">
        <f t="shared" si="8"/>
        <v>5173</v>
      </c>
      <c r="AC4022" s="19">
        <f t="shared" si="20"/>
        <v>470.2727273</v>
      </c>
      <c r="AD4022" s="19">
        <f t="shared" si="21"/>
        <v>388</v>
      </c>
      <c r="AE4022" s="19" t="str">
        <f t="shared" si="22"/>
        <v>Нет моды</v>
      </c>
      <c r="AF4022" s="19">
        <f t="shared" si="23"/>
        <v>368</v>
      </c>
      <c r="AG4022" s="19">
        <f t="shared" si="24"/>
        <v>597</v>
      </c>
      <c r="AH4022" s="20" t="str">
        <f t="shared" si="14"/>
        <v>Город: 41%; Село: 59%</v>
      </c>
      <c r="AI4022" s="21"/>
      <c r="AJ4022" s="21"/>
      <c r="AK4022" s="21"/>
      <c r="AL4022" s="22">
        <f t="shared" si="25"/>
        <v>1</v>
      </c>
    </row>
    <row r="4023" ht="12.75" customHeight="1">
      <c r="A4023" s="13" t="s">
        <v>263</v>
      </c>
      <c r="B4023" s="13" t="str">
        <f>IFERROR(__xludf.DUMMYFUNCTION("REGEXREPLACE(A4023, ""\d"", """")"),"         Республика Тыва")</f>
        <v>         Республика Тыва</v>
      </c>
      <c r="C4023" s="14" t="str">
        <f t="shared" si="15"/>
        <v>Республика Тыва</v>
      </c>
      <c r="D4023" s="3">
        <f t="shared" si="16"/>
        <v>2</v>
      </c>
      <c r="E4023" s="15" t="s">
        <v>36</v>
      </c>
      <c r="F4023" s="13" t="str">
        <f>IFERROR(__xludf.DUMMYFUNCTION("REGEXEXTRACT(E4023,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23" s="16">
        <f t="shared" si="17"/>
        <v>2</v>
      </c>
      <c r="H4023" s="13" t="s">
        <v>28</v>
      </c>
      <c r="I4023" s="13" t="str">
        <f>IFERROR(__xludf.DUMMYFUNCTION("REGEXREPLACE(H4023, "".*\s"", """")"),"человек")</f>
        <v>человек</v>
      </c>
      <c r="J4023" s="13" t="s">
        <v>29</v>
      </c>
      <c r="K4023" s="17" t="str">
        <f>IFERROR(__xludf.DUMMYFUNCTION("REGEXREPLACE(J4023, ""^[\d\s]+"", """")"),"значение показателя за год")</f>
        <v>значение показателя за год</v>
      </c>
      <c r="L4023" s="16">
        <f t="shared" si="18"/>
        <v>2</v>
      </c>
      <c r="M4023" s="13" t="s">
        <v>30</v>
      </c>
      <c r="N4023" s="13" t="str">
        <f>IFERROR(__xludf.DUMMYFUNCTION("REGEXEXTRACT(M4023, "" (.+)$"")"),"все население")</f>
        <v>все население</v>
      </c>
      <c r="O4023" s="18">
        <v>34.0</v>
      </c>
      <c r="P4023" s="18">
        <v>37.0</v>
      </c>
      <c r="Q4023" s="18">
        <v>15.0</v>
      </c>
      <c r="R4023" s="18">
        <v>17.0</v>
      </c>
      <c r="S4023" s="23" t="s">
        <v>37</v>
      </c>
      <c r="T4023" s="23" t="s">
        <v>37</v>
      </c>
      <c r="U4023" s="23" t="s">
        <v>37</v>
      </c>
      <c r="V4023" s="23" t="s">
        <v>37</v>
      </c>
      <c r="W4023" s="23" t="s">
        <v>37</v>
      </c>
      <c r="X4023" s="23" t="s">
        <v>37</v>
      </c>
      <c r="Y4023" s="23" t="s">
        <v>37</v>
      </c>
      <c r="Z4023" s="19">
        <f t="shared" si="6"/>
        <v>103</v>
      </c>
      <c r="AA4023" s="19" t="str">
        <f t="shared" si="19"/>
        <v/>
      </c>
      <c r="AB4023" s="19" t="str">
        <f t="shared" si="8"/>
        <v/>
      </c>
      <c r="AC4023" s="19">
        <f t="shared" si="20"/>
        <v>25.75</v>
      </c>
      <c r="AD4023" s="19">
        <f t="shared" si="21"/>
        <v>408</v>
      </c>
      <c r="AE4023" s="19" t="str">
        <f t="shared" si="22"/>
        <v>Нет моды</v>
      </c>
      <c r="AF4023" s="19">
        <f t="shared" si="23"/>
        <v>15</v>
      </c>
      <c r="AG4023" s="19">
        <f t="shared" si="24"/>
        <v>37</v>
      </c>
      <c r="AH4023" s="20" t="str">
        <f t="shared" si="14"/>
        <v/>
      </c>
      <c r="AI4023" s="24"/>
      <c r="AJ4023" s="24"/>
      <c r="AK4023" s="24"/>
      <c r="AL4023" s="22">
        <f t="shared" si="25"/>
        <v>1</v>
      </c>
    </row>
    <row r="4024" ht="12.75" customHeight="1">
      <c r="A4024" s="13" t="s">
        <v>263</v>
      </c>
      <c r="B4024" s="13" t="str">
        <f>IFERROR(__xludf.DUMMYFUNCTION("REGEXREPLACE(A4024, ""\d"", """")"),"         Республика Тыва")</f>
        <v>         Республика Тыва</v>
      </c>
      <c r="C4024" s="14" t="str">
        <f t="shared" si="15"/>
        <v>Республика Тыва</v>
      </c>
      <c r="D4024" s="3">
        <f t="shared" si="16"/>
        <v>2</v>
      </c>
      <c r="E4024" s="15" t="s">
        <v>36</v>
      </c>
      <c r="F4024" s="13" t="str">
        <f>IFERROR(__xludf.DUMMYFUNCTION("REGEXEXTRACT(E4024,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24" s="16">
        <f t="shared" si="17"/>
        <v>2</v>
      </c>
      <c r="H4024" s="13" t="s">
        <v>28</v>
      </c>
      <c r="I4024" s="13" t="str">
        <f>IFERROR(__xludf.DUMMYFUNCTION("REGEXREPLACE(H4024, "".*\s"", """")"),"человек")</f>
        <v>человек</v>
      </c>
      <c r="J4024" s="13" t="s">
        <v>29</v>
      </c>
      <c r="K4024" s="17" t="str">
        <f>IFERROR(__xludf.DUMMYFUNCTION("REGEXREPLACE(J4024, ""^[\d\s]+"", """")"),"значение показателя за год")</f>
        <v>значение показателя за год</v>
      </c>
      <c r="L4024" s="16">
        <f t="shared" si="18"/>
        <v>2</v>
      </c>
      <c r="M4024" s="13" t="s">
        <v>31</v>
      </c>
      <c r="N4024" s="13" t="str">
        <f>IFERROR(__xludf.DUMMYFUNCTION("REGEXEXTRACT(M4024, "" (.+)$"")"),"городское население")</f>
        <v>городское население</v>
      </c>
      <c r="O4024" s="18">
        <v>17.0</v>
      </c>
      <c r="P4024" s="18">
        <v>15.0</v>
      </c>
      <c r="Q4024" s="18">
        <v>7.0</v>
      </c>
      <c r="R4024" s="18">
        <v>7.0</v>
      </c>
      <c r="S4024" s="23" t="s">
        <v>37</v>
      </c>
      <c r="T4024" s="23" t="s">
        <v>37</v>
      </c>
      <c r="U4024" s="23" t="s">
        <v>37</v>
      </c>
      <c r="V4024" s="23" t="s">
        <v>37</v>
      </c>
      <c r="W4024" s="23" t="s">
        <v>37</v>
      </c>
      <c r="X4024" s="23" t="s">
        <v>37</v>
      </c>
      <c r="Y4024" s="23" t="s">
        <v>37</v>
      </c>
      <c r="Z4024" s="19" t="str">
        <f t="shared" si="6"/>
        <v/>
      </c>
      <c r="AA4024" s="19">
        <f t="shared" si="19"/>
        <v>46</v>
      </c>
      <c r="AB4024" s="19" t="str">
        <f t="shared" si="8"/>
        <v/>
      </c>
      <c r="AC4024" s="19">
        <f t="shared" si="20"/>
        <v>11.5</v>
      </c>
      <c r="AD4024" s="19">
        <f t="shared" si="21"/>
        <v>16</v>
      </c>
      <c r="AE4024" s="19" t="str">
        <f t="shared" si="22"/>
        <v>Нет моды</v>
      </c>
      <c r="AF4024" s="19">
        <f t="shared" si="23"/>
        <v>7</v>
      </c>
      <c r="AG4024" s="19">
        <f t="shared" si="24"/>
        <v>17</v>
      </c>
      <c r="AH4024" s="20" t="str">
        <f t="shared" si="14"/>
        <v/>
      </c>
      <c r="AI4024" s="24"/>
      <c r="AJ4024" s="24"/>
      <c r="AK4024" s="24"/>
      <c r="AL4024" s="22">
        <f t="shared" si="25"/>
        <v>1</v>
      </c>
    </row>
    <row r="4025" ht="12.75" customHeight="1">
      <c r="A4025" s="13" t="s">
        <v>263</v>
      </c>
      <c r="B4025" s="13" t="str">
        <f>IFERROR(__xludf.DUMMYFUNCTION("REGEXREPLACE(A4025, ""\d"", """")"),"         Республика Тыва")</f>
        <v>         Республика Тыва</v>
      </c>
      <c r="C4025" s="14" t="str">
        <f t="shared" si="15"/>
        <v>Республика Тыва</v>
      </c>
      <c r="D4025" s="3">
        <f t="shared" si="16"/>
        <v>2</v>
      </c>
      <c r="E4025" s="15" t="s">
        <v>36</v>
      </c>
      <c r="F4025" s="13" t="str">
        <f>IFERROR(__xludf.DUMMYFUNCTION("REGEXEXTRACT(E4025,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25" s="16">
        <f t="shared" si="17"/>
        <v>2</v>
      </c>
      <c r="H4025" s="13" t="s">
        <v>28</v>
      </c>
      <c r="I4025" s="13" t="str">
        <f>IFERROR(__xludf.DUMMYFUNCTION("REGEXREPLACE(H4025, "".*\s"", """")"),"человек")</f>
        <v>человек</v>
      </c>
      <c r="J4025" s="13" t="s">
        <v>29</v>
      </c>
      <c r="K4025" s="17" t="str">
        <f>IFERROR(__xludf.DUMMYFUNCTION("REGEXREPLACE(J4025, ""^[\d\s]+"", """")"),"значение показателя за год")</f>
        <v>значение показателя за год</v>
      </c>
      <c r="L4025" s="16">
        <f t="shared" si="18"/>
        <v>2</v>
      </c>
      <c r="M4025" s="13" t="s">
        <v>32</v>
      </c>
      <c r="N4025" s="13" t="str">
        <f>IFERROR(__xludf.DUMMYFUNCTION("REGEXEXTRACT(M4025, "" (.+)$"")"),"сельское население")</f>
        <v>сельское население</v>
      </c>
      <c r="O4025" s="18">
        <v>17.0</v>
      </c>
      <c r="P4025" s="18">
        <v>22.0</v>
      </c>
      <c r="Q4025" s="18">
        <v>8.0</v>
      </c>
      <c r="R4025" s="18">
        <v>10.0</v>
      </c>
      <c r="S4025" s="23" t="s">
        <v>37</v>
      </c>
      <c r="T4025" s="23" t="s">
        <v>37</v>
      </c>
      <c r="U4025" s="23" t="s">
        <v>37</v>
      </c>
      <c r="V4025" s="23" t="s">
        <v>37</v>
      </c>
      <c r="W4025" s="23" t="s">
        <v>37</v>
      </c>
      <c r="X4025" s="23" t="s">
        <v>37</v>
      </c>
      <c r="Y4025" s="23" t="s">
        <v>37</v>
      </c>
      <c r="Z4025" s="19" t="str">
        <f t="shared" si="6"/>
        <v/>
      </c>
      <c r="AA4025" s="19" t="str">
        <f t="shared" si="19"/>
        <v/>
      </c>
      <c r="AB4025" s="19">
        <f t="shared" si="8"/>
        <v>57</v>
      </c>
      <c r="AC4025" s="19">
        <f t="shared" si="20"/>
        <v>14.25</v>
      </c>
      <c r="AD4025" s="19">
        <f t="shared" si="21"/>
        <v>12.5</v>
      </c>
      <c r="AE4025" s="19" t="str">
        <f t="shared" si="22"/>
        <v>Нет моды</v>
      </c>
      <c r="AF4025" s="19">
        <f t="shared" si="23"/>
        <v>8</v>
      </c>
      <c r="AG4025" s="19">
        <f t="shared" si="24"/>
        <v>22</v>
      </c>
      <c r="AH4025" s="20" t="str">
        <f t="shared" si="14"/>
        <v>Город: 45%; Село: 55%</v>
      </c>
      <c r="AI4025" s="24"/>
      <c r="AJ4025" s="24"/>
      <c r="AK4025" s="24"/>
      <c r="AL4025" s="22">
        <f t="shared" si="25"/>
        <v>1</v>
      </c>
    </row>
    <row r="4026" ht="12.75" customHeight="1">
      <c r="A4026" s="13" t="s">
        <v>263</v>
      </c>
      <c r="B4026" s="13" t="str">
        <f>IFERROR(__xludf.DUMMYFUNCTION("REGEXREPLACE(A4026, ""\d"", """")"),"         Республика Тыва")</f>
        <v>         Республика Тыва</v>
      </c>
      <c r="C4026" s="14" t="str">
        <f t="shared" si="15"/>
        <v>Республика Тыва</v>
      </c>
      <c r="D4026" s="3">
        <f t="shared" si="16"/>
        <v>2</v>
      </c>
      <c r="E4026" s="15" t="s">
        <v>38</v>
      </c>
      <c r="F4026" s="13" t="str">
        <f>IFERROR(__xludf.DUMMYFUNCTION("REGEXEXTRACT(E4026, ""[А-Яа-я].*"")"),"все виды транспортных несчастных случаев")</f>
        <v>все виды транспортных несчастных случаев</v>
      </c>
      <c r="G4026" s="16">
        <f t="shared" si="17"/>
        <v>2</v>
      </c>
      <c r="H4026" s="13" t="s">
        <v>28</v>
      </c>
      <c r="I4026" s="13" t="str">
        <f>IFERROR(__xludf.DUMMYFUNCTION("REGEXREPLACE(H4026, "".*\s"", """")"),"человек")</f>
        <v>человек</v>
      </c>
      <c r="J4026" s="13" t="s">
        <v>29</v>
      </c>
      <c r="K4026" s="17" t="str">
        <f>IFERROR(__xludf.DUMMYFUNCTION("REGEXREPLACE(J4026, ""^[\d\s]+"", """")"),"значение показателя за год")</f>
        <v>значение показателя за год</v>
      </c>
      <c r="L4026" s="16">
        <f t="shared" si="18"/>
        <v>2</v>
      </c>
      <c r="M4026" s="13" t="s">
        <v>30</v>
      </c>
      <c r="N4026" s="13" t="str">
        <f>IFERROR(__xludf.DUMMYFUNCTION("REGEXEXTRACT(M4026, "" (.+)$"")"),"все население")</f>
        <v>все население</v>
      </c>
      <c r="O4026" s="18">
        <v>159.0</v>
      </c>
      <c r="P4026" s="18">
        <v>158.0</v>
      </c>
      <c r="Q4026" s="18">
        <v>144.0</v>
      </c>
      <c r="R4026" s="18">
        <v>122.0</v>
      </c>
      <c r="S4026" s="18">
        <v>107.0</v>
      </c>
      <c r="T4026" s="18">
        <v>98.0</v>
      </c>
      <c r="U4026" s="18">
        <v>123.0</v>
      </c>
      <c r="V4026" s="18">
        <v>111.0</v>
      </c>
      <c r="W4026" s="18">
        <v>118.0</v>
      </c>
      <c r="X4026" s="18">
        <v>86.0</v>
      </c>
      <c r="Y4026" s="18">
        <v>118.0</v>
      </c>
      <c r="Z4026" s="19">
        <f t="shared" si="6"/>
        <v>1344</v>
      </c>
      <c r="AA4026" s="19" t="str">
        <f t="shared" si="19"/>
        <v/>
      </c>
      <c r="AB4026" s="19" t="str">
        <f t="shared" si="8"/>
        <v/>
      </c>
      <c r="AC4026" s="19">
        <f t="shared" si="20"/>
        <v>122.1818182</v>
      </c>
      <c r="AD4026" s="19">
        <f t="shared" si="21"/>
        <v>111</v>
      </c>
      <c r="AE4026" s="19" t="str">
        <f t="shared" si="22"/>
        <v>Нет моды</v>
      </c>
      <c r="AF4026" s="19">
        <f t="shared" si="23"/>
        <v>86</v>
      </c>
      <c r="AG4026" s="19">
        <f t="shared" si="24"/>
        <v>159</v>
      </c>
      <c r="AH4026" s="20" t="str">
        <f t="shared" si="14"/>
        <v/>
      </c>
      <c r="AI4026" s="21"/>
      <c r="AJ4026" s="21"/>
      <c r="AK4026" s="21"/>
      <c r="AL4026" s="22">
        <f t="shared" si="25"/>
        <v>1</v>
      </c>
    </row>
    <row r="4027" ht="12.75" customHeight="1">
      <c r="A4027" s="13" t="s">
        <v>263</v>
      </c>
      <c r="B4027" s="13" t="str">
        <f>IFERROR(__xludf.DUMMYFUNCTION("REGEXREPLACE(A4027, ""\d"", """")"),"         Республика Тыва")</f>
        <v>         Республика Тыва</v>
      </c>
      <c r="C4027" s="14" t="str">
        <f t="shared" si="15"/>
        <v>Республика Тыва</v>
      </c>
      <c r="D4027" s="3">
        <f t="shared" si="16"/>
        <v>2</v>
      </c>
      <c r="E4027" s="15" t="s">
        <v>38</v>
      </c>
      <c r="F4027" s="13" t="str">
        <f>IFERROR(__xludf.DUMMYFUNCTION("REGEXEXTRACT(E4027, ""[А-Яа-я].*"")"),"все виды транспортных несчастных случаев")</f>
        <v>все виды транспортных несчастных случаев</v>
      </c>
      <c r="G4027" s="16">
        <f t="shared" si="17"/>
        <v>2</v>
      </c>
      <c r="H4027" s="13" t="s">
        <v>28</v>
      </c>
      <c r="I4027" s="13" t="str">
        <f>IFERROR(__xludf.DUMMYFUNCTION("REGEXREPLACE(H4027, "".*\s"", """")"),"человек")</f>
        <v>человек</v>
      </c>
      <c r="J4027" s="13" t="s">
        <v>29</v>
      </c>
      <c r="K4027" s="17" t="str">
        <f>IFERROR(__xludf.DUMMYFUNCTION("REGEXREPLACE(J4027, ""^[\d\s]+"", """")"),"значение показателя за год")</f>
        <v>значение показателя за год</v>
      </c>
      <c r="L4027" s="16">
        <f t="shared" si="18"/>
        <v>2</v>
      </c>
      <c r="M4027" s="13" t="s">
        <v>31</v>
      </c>
      <c r="N4027" s="13" t="str">
        <f>IFERROR(__xludf.DUMMYFUNCTION("REGEXEXTRACT(M4027, "" (.+)$"")"),"городское население")</f>
        <v>городское население</v>
      </c>
      <c r="O4027" s="18">
        <v>71.0</v>
      </c>
      <c r="P4027" s="18">
        <v>80.0</v>
      </c>
      <c r="Q4027" s="18">
        <v>54.0</v>
      </c>
      <c r="R4027" s="18">
        <v>51.0</v>
      </c>
      <c r="S4027" s="18">
        <v>49.0</v>
      </c>
      <c r="T4027" s="18">
        <v>36.0</v>
      </c>
      <c r="U4027" s="18">
        <v>58.0</v>
      </c>
      <c r="V4027" s="18">
        <v>45.0</v>
      </c>
      <c r="W4027" s="18">
        <v>46.0</v>
      </c>
      <c r="X4027" s="18">
        <v>34.0</v>
      </c>
      <c r="Y4027" s="18">
        <v>44.0</v>
      </c>
      <c r="Z4027" s="19" t="str">
        <f t="shared" si="6"/>
        <v/>
      </c>
      <c r="AA4027" s="19">
        <f t="shared" si="19"/>
        <v>568</v>
      </c>
      <c r="AB4027" s="19" t="str">
        <f t="shared" si="8"/>
        <v/>
      </c>
      <c r="AC4027" s="19">
        <f t="shared" si="20"/>
        <v>51.63636364</v>
      </c>
      <c r="AD4027" s="19">
        <f t="shared" si="21"/>
        <v>83</v>
      </c>
      <c r="AE4027" s="19" t="str">
        <f t="shared" si="22"/>
        <v>Нет моды</v>
      </c>
      <c r="AF4027" s="19">
        <f t="shared" si="23"/>
        <v>34</v>
      </c>
      <c r="AG4027" s="19">
        <f t="shared" si="24"/>
        <v>80</v>
      </c>
      <c r="AH4027" s="20" t="str">
        <f t="shared" si="14"/>
        <v/>
      </c>
      <c r="AI4027" s="21"/>
      <c r="AJ4027" s="21"/>
      <c r="AK4027" s="21"/>
      <c r="AL4027" s="22">
        <f t="shared" si="25"/>
        <v>1</v>
      </c>
    </row>
    <row r="4028" ht="12.75" customHeight="1">
      <c r="A4028" s="13" t="s">
        <v>263</v>
      </c>
      <c r="B4028" s="13" t="str">
        <f>IFERROR(__xludf.DUMMYFUNCTION("REGEXREPLACE(A4028, ""\d"", """")"),"         Республика Тыва")</f>
        <v>         Республика Тыва</v>
      </c>
      <c r="C4028" s="14" t="str">
        <f t="shared" si="15"/>
        <v>Республика Тыва</v>
      </c>
      <c r="D4028" s="3">
        <f t="shared" si="16"/>
        <v>2</v>
      </c>
      <c r="E4028" s="15" t="s">
        <v>38</v>
      </c>
      <c r="F4028" s="13" t="str">
        <f>IFERROR(__xludf.DUMMYFUNCTION("REGEXEXTRACT(E4028, ""[А-Яа-я].*"")"),"все виды транспортных несчастных случаев")</f>
        <v>все виды транспортных несчастных случаев</v>
      </c>
      <c r="G4028" s="16">
        <f t="shared" si="17"/>
        <v>2</v>
      </c>
      <c r="H4028" s="13" t="s">
        <v>28</v>
      </c>
      <c r="I4028" s="13" t="str">
        <f>IFERROR(__xludf.DUMMYFUNCTION("REGEXREPLACE(H4028, "".*\s"", """")"),"человек")</f>
        <v>человек</v>
      </c>
      <c r="J4028" s="13" t="s">
        <v>29</v>
      </c>
      <c r="K4028" s="17" t="str">
        <f>IFERROR(__xludf.DUMMYFUNCTION("REGEXREPLACE(J4028, ""^[\d\s]+"", """")"),"значение показателя за год")</f>
        <v>значение показателя за год</v>
      </c>
      <c r="L4028" s="16">
        <f t="shared" si="18"/>
        <v>2</v>
      </c>
      <c r="M4028" s="13" t="s">
        <v>32</v>
      </c>
      <c r="N4028" s="13" t="str">
        <f>IFERROR(__xludf.DUMMYFUNCTION("REGEXEXTRACT(M4028, "" (.+)$"")"),"сельское население")</f>
        <v>сельское население</v>
      </c>
      <c r="O4028" s="18">
        <v>88.0</v>
      </c>
      <c r="P4028" s="18">
        <v>78.0</v>
      </c>
      <c r="Q4028" s="18">
        <v>90.0</v>
      </c>
      <c r="R4028" s="18">
        <v>71.0</v>
      </c>
      <c r="S4028" s="18">
        <v>58.0</v>
      </c>
      <c r="T4028" s="18">
        <v>62.0</v>
      </c>
      <c r="U4028" s="18">
        <v>65.0</v>
      </c>
      <c r="V4028" s="18">
        <v>66.0</v>
      </c>
      <c r="W4028" s="18">
        <v>72.0</v>
      </c>
      <c r="X4028" s="18">
        <v>52.0</v>
      </c>
      <c r="Y4028" s="18">
        <v>74.0</v>
      </c>
      <c r="Z4028" s="19" t="str">
        <f t="shared" si="6"/>
        <v/>
      </c>
      <c r="AA4028" s="19" t="str">
        <f t="shared" si="19"/>
        <v/>
      </c>
      <c r="AB4028" s="19">
        <f t="shared" si="8"/>
        <v>776</v>
      </c>
      <c r="AC4028" s="19">
        <f t="shared" si="20"/>
        <v>70.54545455</v>
      </c>
      <c r="AD4028" s="19">
        <f t="shared" si="21"/>
        <v>60</v>
      </c>
      <c r="AE4028" s="19" t="str">
        <f t="shared" si="22"/>
        <v>Нет моды</v>
      </c>
      <c r="AF4028" s="19">
        <f t="shared" si="23"/>
        <v>52</v>
      </c>
      <c r="AG4028" s="19">
        <f t="shared" si="24"/>
        <v>90</v>
      </c>
      <c r="AH4028" s="20" t="str">
        <f t="shared" si="14"/>
        <v>Город: 42%; Село: 58%</v>
      </c>
      <c r="AI4028" s="21"/>
      <c r="AJ4028" s="21"/>
      <c r="AK4028" s="21"/>
      <c r="AL4028" s="22">
        <f t="shared" si="25"/>
        <v>1</v>
      </c>
    </row>
    <row r="4029" ht="12.75" customHeight="1">
      <c r="A4029" s="13" t="s">
        <v>263</v>
      </c>
      <c r="B4029" s="13" t="str">
        <f>IFERROR(__xludf.DUMMYFUNCTION("REGEXREPLACE(A4029, ""\d"", """")"),"         Республика Тыва")</f>
        <v>         Республика Тыва</v>
      </c>
      <c r="C4029" s="14" t="str">
        <f t="shared" si="15"/>
        <v>Республика Тыва</v>
      </c>
      <c r="D4029" s="3">
        <f t="shared" si="16"/>
        <v>2</v>
      </c>
      <c r="E4029" s="15" t="s">
        <v>39</v>
      </c>
      <c r="F4029" s="13" t="str">
        <f>IFERROR(__xludf.DUMMYFUNCTION("REGEXEXTRACT(E4029, ""[А-Яа-я].*"")"),"Всего умерших")</f>
        <v>Всего умерших</v>
      </c>
      <c r="G4029" s="16">
        <f t="shared" si="17"/>
        <v>2</v>
      </c>
      <c r="H4029" s="13" t="s">
        <v>28</v>
      </c>
      <c r="I4029" s="13" t="str">
        <f>IFERROR(__xludf.DUMMYFUNCTION("REGEXREPLACE(H4029, "".*\s"", """")"),"человек")</f>
        <v>человек</v>
      </c>
      <c r="J4029" s="13" t="s">
        <v>29</v>
      </c>
      <c r="K4029" s="17" t="str">
        <f>IFERROR(__xludf.DUMMYFUNCTION("REGEXREPLACE(J4029, ""^[\d\s]+"", """")"),"значение показателя за год")</f>
        <v>значение показателя за год</v>
      </c>
      <c r="L4029" s="16">
        <f t="shared" si="18"/>
        <v>2</v>
      </c>
      <c r="M4029" s="13" t="s">
        <v>30</v>
      </c>
      <c r="N4029" s="13" t="str">
        <f>IFERROR(__xludf.DUMMYFUNCTION("REGEXEXTRACT(M4029, "" (.+)$"")"),"все население")</f>
        <v>все население</v>
      </c>
      <c r="O4029" s="18">
        <v>3399.0</v>
      </c>
      <c r="P4029" s="18">
        <v>3419.0</v>
      </c>
      <c r="Q4029" s="18">
        <v>3252.0</v>
      </c>
      <c r="R4029" s="18">
        <v>3116.0</v>
      </c>
      <c r="S4029" s="18">
        <v>2782.0</v>
      </c>
      <c r="T4029" s="18">
        <v>2856.0</v>
      </c>
      <c r="U4029" s="18">
        <v>2704.0</v>
      </c>
      <c r="V4029" s="18">
        <v>3084.0</v>
      </c>
      <c r="W4029" s="18">
        <v>2994.0</v>
      </c>
      <c r="X4029" s="18">
        <v>2892.0</v>
      </c>
      <c r="Y4029" s="18">
        <v>2994.0</v>
      </c>
      <c r="Z4029" s="19">
        <f t="shared" si="6"/>
        <v>33492</v>
      </c>
      <c r="AA4029" s="19" t="str">
        <f t="shared" si="19"/>
        <v/>
      </c>
      <c r="AB4029" s="19" t="str">
        <f t="shared" si="8"/>
        <v/>
      </c>
      <c r="AC4029" s="19">
        <f t="shared" si="20"/>
        <v>3044.727273</v>
      </c>
      <c r="AD4029" s="19">
        <f t="shared" si="21"/>
        <v>1397</v>
      </c>
      <c r="AE4029" s="19" t="str">
        <f t="shared" si="22"/>
        <v>Нет моды</v>
      </c>
      <c r="AF4029" s="19">
        <f t="shared" si="23"/>
        <v>2704</v>
      </c>
      <c r="AG4029" s="19">
        <f t="shared" si="24"/>
        <v>3419</v>
      </c>
      <c r="AH4029" s="20" t="str">
        <f t="shared" si="14"/>
        <v/>
      </c>
      <c r="AI4029" s="21"/>
      <c r="AJ4029" s="21"/>
      <c r="AK4029" s="21"/>
      <c r="AL4029" s="22">
        <f t="shared" si="25"/>
        <v>1</v>
      </c>
    </row>
    <row r="4030" ht="12.75" customHeight="1">
      <c r="A4030" s="13" t="s">
        <v>263</v>
      </c>
      <c r="B4030" s="13" t="str">
        <f>IFERROR(__xludf.DUMMYFUNCTION("REGEXREPLACE(A4030, ""\d"", """")"),"         Республика Тыва")</f>
        <v>         Республика Тыва</v>
      </c>
      <c r="C4030" s="14" t="str">
        <f t="shared" si="15"/>
        <v>Республика Тыва</v>
      </c>
      <c r="D4030" s="3">
        <f t="shared" si="16"/>
        <v>2</v>
      </c>
      <c r="E4030" s="15" t="s">
        <v>39</v>
      </c>
      <c r="F4030" s="13" t="str">
        <f>IFERROR(__xludf.DUMMYFUNCTION("REGEXEXTRACT(E4030, ""[А-Яа-я].*"")"),"Всего умерших")</f>
        <v>Всего умерших</v>
      </c>
      <c r="G4030" s="16">
        <f t="shared" si="17"/>
        <v>2</v>
      </c>
      <c r="H4030" s="13" t="s">
        <v>28</v>
      </c>
      <c r="I4030" s="13" t="str">
        <f>IFERROR(__xludf.DUMMYFUNCTION("REGEXREPLACE(H4030, "".*\s"", """")"),"человек")</f>
        <v>человек</v>
      </c>
      <c r="J4030" s="13" t="s">
        <v>29</v>
      </c>
      <c r="K4030" s="17" t="str">
        <f>IFERROR(__xludf.DUMMYFUNCTION("REGEXREPLACE(J4030, ""^[\d\s]+"", """")"),"значение показателя за год")</f>
        <v>значение показателя за год</v>
      </c>
      <c r="L4030" s="16">
        <f t="shared" si="18"/>
        <v>2</v>
      </c>
      <c r="M4030" s="13" t="s">
        <v>31</v>
      </c>
      <c r="N4030" s="13" t="str">
        <f>IFERROR(__xludf.DUMMYFUNCTION("REGEXEXTRACT(M4030, "" (.+)$"")"),"городское население")</f>
        <v>городское население</v>
      </c>
      <c r="O4030" s="18">
        <v>1567.0</v>
      </c>
      <c r="P4030" s="18">
        <v>1574.0</v>
      </c>
      <c r="Q4030" s="18">
        <v>1480.0</v>
      </c>
      <c r="R4030" s="18">
        <v>1514.0</v>
      </c>
      <c r="S4030" s="18">
        <v>1288.0</v>
      </c>
      <c r="T4030" s="18">
        <v>1345.0</v>
      </c>
      <c r="U4030" s="18">
        <v>1340.0</v>
      </c>
      <c r="V4030" s="18">
        <v>1535.0</v>
      </c>
      <c r="W4030" s="18">
        <v>1491.0</v>
      </c>
      <c r="X4030" s="18">
        <v>1400.0</v>
      </c>
      <c r="Y4030" s="18">
        <v>1389.0</v>
      </c>
      <c r="Z4030" s="19" t="str">
        <f t="shared" si="6"/>
        <v/>
      </c>
      <c r="AA4030" s="19">
        <f t="shared" si="19"/>
        <v>15923</v>
      </c>
      <c r="AB4030" s="19" t="str">
        <f t="shared" si="8"/>
        <v/>
      </c>
      <c r="AC4030" s="19">
        <f t="shared" si="20"/>
        <v>1447.545455</v>
      </c>
      <c r="AD4030" s="19">
        <f t="shared" si="21"/>
        <v>2139</v>
      </c>
      <c r="AE4030" s="19" t="str">
        <f t="shared" si="22"/>
        <v>Нет моды</v>
      </c>
      <c r="AF4030" s="19">
        <f t="shared" si="23"/>
        <v>1288</v>
      </c>
      <c r="AG4030" s="19">
        <f t="shared" si="24"/>
        <v>1574</v>
      </c>
      <c r="AH4030" s="20" t="str">
        <f t="shared" si="14"/>
        <v/>
      </c>
      <c r="AI4030" s="21"/>
      <c r="AJ4030" s="21"/>
      <c r="AK4030" s="21"/>
      <c r="AL4030" s="22">
        <f t="shared" si="25"/>
        <v>1</v>
      </c>
    </row>
    <row r="4031" ht="12.75" customHeight="1">
      <c r="A4031" s="13" t="s">
        <v>263</v>
      </c>
      <c r="B4031" s="13" t="str">
        <f>IFERROR(__xludf.DUMMYFUNCTION("REGEXREPLACE(A4031, ""\d"", """")"),"         Республика Тыва")</f>
        <v>         Республика Тыва</v>
      </c>
      <c r="C4031" s="14" t="str">
        <f t="shared" si="15"/>
        <v>Республика Тыва</v>
      </c>
      <c r="D4031" s="3">
        <f t="shared" si="16"/>
        <v>2</v>
      </c>
      <c r="E4031" s="15" t="s">
        <v>39</v>
      </c>
      <c r="F4031" s="13" t="str">
        <f>IFERROR(__xludf.DUMMYFUNCTION("REGEXEXTRACT(E4031, ""[А-Яа-я].*"")"),"Всего умерших")</f>
        <v>Всего умерших</v>
      </c>
      <c r="G4031" s="16">
        <f t="shared" si="17"/>
        <v>2</v>
      </c>
      <c r="H4031" s="13" t="s">
        <v>28</v>
      </c>
      <c r="I4031" s="13" t="str">
        <f>IFERROR(__xludf.DUMMYFUNCTION("REGEXREPLACE(H4031, "".*\s"", """")"),"человек")</f>
        <v>человек</v>
      </c>
      <c r="J4031" s="13" t="s">
        <v>29</v>
      </c>
      <c r="K4031" s="17" t="str">
        <f>IFERROR(__xludf.DUMMYFUNCTION("REGEXREPLACE(J4031, ""^[\d\s]+"", """")"),"значение показателя за год")</f>
        <v>значение показателя за год</v>
      </c>
      <c r="L4031" s="16">
        <f t="shared" si="18"/>
        <v>2</v>
      </c>
      <c r="M4031" s="13" t="s">
        <v>32</v>
      </c>
      <c r="N4031" s="13" t="str">
        <f>IFERROR(__xludf.DUMMYFUNCTION("REGEXEXTRACT(M4031, "" (.+)$"")"),"сельское население")</f>
        <v>сельское население</v>
      </c>
      <c r="O4031" s="18">
        <v>1832.0</v>
      </c>
      <c r="P4031" s="18">
        <v>1845.0</v>
      </c>
      <c r="Q4031" s="18">
        <v>1772.0</v>
      </c>
      <c r="R4031" s="18">
        <v>1602.0</v>
      </c>
      <c r="S4031" s="18">
        <v>1494.0</v>
      </c>
      <c r="T4031" s="18">
        <v>1511.0</v>
      </c>
      <c r="U4031" s="18">
        <v>1364.0</v>
      </c>
      <c r="V4031" s="18">
        <v>1549.0</v>
      </c>
      <c r="W4031" s="18">
        <v>1503.0</v>
      </c>
      <c r="X4031" s="18">
        <v>1492.0</v>
      </c>
      <c r="Y4031" s="18">
        <v>1605.0</v>
      </c>
      <c r="Z4031" s="19" t="str">
        <f t="shared" si="6"/>
        <v/>
      </c>
      <c r="AA4031" s="19" t="str">
        <f t="shared" si="19"/>
        <v/>
      </c>
      <c r="AB4031" s="19">
        <f t="shared" si="8"/>
        <v>17569</v>
      </c>
      <c r="AC4031" s="19">
        <f t="shared" si="20"/>
        <v>1597.181818</v>
      </c>
      <c r="AD4031" s="19">
        <f t="shared" si="21"/>
        <v>1507</v>
      </c>
      <c r="AE4031" s="19" t="str">
        <f t="shared" si="22"/>
        <v>Нет моды</v>
      </c>
      <c r="AF4031" s="19">
        <f t="shared" si="23"/>
        <v>1364</v>
      </c>
      <c r="AG4031" s="19">
        <f t="shared" si="24"/>
        <v>1845</v>
      </c>
      <c r="AH4031" s="20" t="str">
        <f t="shared" si="14"/>
        <v>Город: 48%; Село: 52%</v>
      </c>
      <c r="AI4031" s="21"/>
      <c r="AJ4031" s="21"/>
      <c r="AK4031" s="21"/>
      <c r="AL4031" s="22">
        <f t="shared" si="25"/>
        <v>1</v>
      </c>
    </row>
    <row r="4032" ht="12.75" customHeight="1">
      <c r="A4032" s="13" t="s">
        <v>263</v>
      </c>
      <c r="B4032" s="13" t="str">
        <f>IFERROR(__xludf.DUMMYFUNCTION("REGEXREPLACE(A4032, ""\d"", """")"),"         Республика Тыва")</f>
        <v>         Республика Тыва</v>
      </c>
      <c r="C4032" s="14" t="str">
        <f t="shared" si="15"/>
        <v>Республика Тыва</v>
      </c>
      <c r="D4032" s="3">
        <f t="shared" si="16"/>
        <v>2</v>
      </c>
      <c r="E4032" s="15" t="s">
        <v>40</v>
      </c>
      <c r="F4032" s="13" t="str">
        <f>IFERROR(__xludf.DUMMYFUNCTION("REGEXEXTRACT(E4032, ""[А-Яа-я].*"")"),"Злокачественные новообразования")</f>
        <v>Злокачественные новообразования</v>
      </c>
      <c r="G4032" s="16">
        <f t="shared" si="17"/>
        <v>2</v>
      </c>
      <c r="H4032" s="13" t="s">
        <v>28</v>
      </c>
      <c r="I4032" s="13" t="str">
        <f>IFERROR(__xludf.DUMMYFUNCTION("REGEXREPLACE(H4032, "".*\s"", """")"),"человек")</f>
        <v>человек</v>
      </c>
      <c r="J4032" s="13" t="s">
        <v>29</v>
      </c>
      <c r="K4032" s="17" t="str">
        <f>IFERROR(__xludf.DUMMYFUNCTION("REGEXREPLACE(J4032, ""^[\d\s]+"", """")"),"значение показателя за год")</f>
        <v>значение показателя за год</v>
      </c>
      <c r="L4032" s="16">
        <f t="shared" si="18"/>
        <v>2</v>
      </c>
      <c r="M4032" s="13" t="s">
        <v>30</v>
      </c>
      <c r="N4032" s="13" t="str">
        <f>IFERROR(__xludf.DUMMYFUNCTION("REGEXEXTRACT(M4032, "" (.+)$"")"),"все население")</f>
        <v>все население</v>
      </c>
      <c r="O4032" s="18">
        <v>367.0</v>
      </c>
      <c r="P4032" s="18">
        <v>354.0</v>
      </c>
      <c r="Q4032" s="18">
        <v>382.0</v>
      </c>
      <c r="R4032" s="18">
        <v>374.0</v>
      </c>
      <c r="S4032" s="18">
        <v>369.0</v>
      </c>
      <c r="T4032" s="18">
        <v>396.0</v>
      </c>
      <c r="U4032" s="18">
        <v>343.0</v>
      </c>
      <c r="V4032" s="18">
        <v>369.0</v>
      </c>
      <c r="W4032" s="18">
        <v>338.0</v>
      </c>
      <c r="X4032" s="18">
        <v>379.0</v>
      </c>
      <c r="Y4032" s="18">
        <v>364.0</v>
      </c>
      <c r="Z4032" s="19">
        <f t="shared" si="6"/>
        <v>4035</v>
      </c>
      <c r="AA4032" s="19" t="str">
        <f t="shared" si="19"/>
        <v/>
      </c>
      <c r="AB4032" s="19" t="str">
        <f t="shared" si="8"/>
        <v/>
      </c>
      <c r="AC4032" s="19">
        <f t="shared" si="20"/>
        <v>366.8181818</v>
      </c>
      <c r="AD4032" s="19">
        <f t="shared" si="21"/>
        <v>880</v>
      </c>
      <c r="AE4032" s="19" t="str">
        <f t="shared" si="22"/>
        <v>Нет моды</v>
      </c>
      <c r="AF4032" s="19">
        <f t="shared" si="23"/>
        <v>338</v>
      </c>
      <c r="AG4032" s="19">
        <f t="shared" si="24"/>
        <v>396</v>
      </c>
      <c r="AH4032" s="20" t="str">
        <f t="shared" si="14"/>
        <v/>
      </c>
      <c r="AI4032" s="21"/>
      <c r="AJ4032" s="21"/>
      <c r="AK4032" s="21"/>
      <c r="AL4032" s="22">
        <f t="shared" si="25"/>
        <v>1</v>
      </c>
    </row>
    <row r="4033" ht="12.75" customHeight="1">
      <c r="A4033" s="13" t="s">
        <v>263</v>
      </c>
      <c r="B4033" s="13" t="str">
        <f>IFERROR(__xludf.DUMMYFUNCTION("REGEXREPLACE(A4033, ""\d"", """")"),"         Республика Тыва")</f>
        <v>         Республика Тыва</v>
      </c>
      <c r="C4033" s="14" t="str">
        <f t="shared" si="15"/>
        <v>Республика Тыва</v>
      </c>
      <c r="D4033" s="3">
        <f t="shared" si="16"/>
        <v>2</v>
      </c>
      <c r="E4033" s="15" t="s">
        <v>40</v>
      </c>
      <c r="F4033" s="13" t="str">
        <f>IFERROR(__xludf.DUMMYFUNCTION("REGEXEXTRACT(E4033, ""[А-Яа-я].*"")"),"Злокачественные новообразования")</f>
        <v>Злокачественные новообразования</v>
      </c>
      <c r="G4033" s="16">
        <f t="shared" si="17"/>
        <v>2</v>
      </c>
      <c r="H4033" s="13" t="s">
        <v>28</v>
      </c>
      <c r="I4033" s="13" t="str">
        <f>IFERROR(__xludf.DUMMYFUNCTION("REGEXREPLACE(H4033, "".*\s"", """")"),"человек")</f>
        <v>человек</v>
      </c>
      <c r="J4033" s="13" t="s">
        <v>29</v>
      </c>
      <c r="K4033" s="17" t="str">
        <f>IFERROR(__xludf.DUMMYFUNCTION("REGEXREPLACE(J4033, ""^[\d\s]+"", """")"),"значение показателя за год")</f>
        <v>значение показателя за год</v>
      </c>
      <c r="L4033" s="16">
        <f t="shared" si="18"/>
        <v>2</v>
      </c>
      <c r="M4033" s="13" t="s">
        <v>31</v>
      </c>
      <c r="N4033" s="13" t="str">
        <f>IFERROR(__xludf.DUMMYFUNCTION("REGEXEXTRACT(M4033, "" (.+)$"")"),"городское население")</f>
        <v>городское население</v>
      </c>
      <c r="O4033" s="18">
        <v>201.0</v>
      </c>
      <c r="P4033" s="18">
        <v>183.0</v>
      </c>
      <c r="Q4033" s="18">
        <v>207.0</v>
      </c>
      <c r="R4033" s="18">
        <v>191.0</v>
      </c>
      <c r="S4033" s="18">
        <v>180.0</v>
      </c>
      <c r="T4033" s="18">
        <v>202.0</v>
      </c>
      <c r="U4033" s="18">
        <v>182.0</v>
      </c>
      <c r="V4033" s="18">
        <v>196.0</v>
      </c>
      <c r="W4033" s="18">
        <v>169.0</v>
      </c>
      <c r="X4033" s="18">
        <v>197.0</v>
      </c>
      <c r="Y4033" s="18">
        <v>174.0</v>
      </c>
      <c r="Z4033" s="19" t="str">
        <f t="shared" si="6"/>
        <v/>
      </c>
      <c r="AA4033" s="19">
        <f t="shared" si="19"/>
        <v>2082</v>
      </c>
      <c r="AB4033" s="19" t="str">
        <f t="shared" si="8"/>
        <v/>
      </c>
      <c r="AC4033" s="19">
        <f t="shared" si="20"/>
        <v>189.2727273</v>
      </c>
      <c r="AD4033" s="19">
        <f t="shared" si="21"/>
        <v>272.5</v>
      </c>
      <c r="AE4033" s="19" t="str">
        <f t="shared" si="22"/>
        <v>Нет моды</v>
      </c>
      <c r="AF4033" s="19">
        <f t="shared" si="23"/>
        <v>169</v>
      </c>
      <c r="AG4033" s="19">
        <f t="shared" si="24"/>
        <v>207</v>
      </c>
      <c r="AH4033" s="20" t="str">
        <f t="shared" si="14"/>
        <v/>
      </c>
      <c r="AI4033" s="21"/>
      <c r="AJ4033" s="21"/>
      <c r="AK4033" s="21"/>
      <c r="AL4033" s="22">
        <f t="shared" si="25"/>
        <v>1</v>
      </c>
    </row>
    <row r="4034" ht="12.75" customHeight="1">
      <c r="A4034" s="13" t="s">
        <v>263</v>
      </c>
      <c r="B4034" s="13" t="str">
        <f>IFERROR(__xludf.DUMMYFUNCTION("REGEXREPLACE(A4034, ""\d"", """")"),"         Республика Тыва")</f>
        <v>         Республика Тыва</v>
      </c>
      <c r="C4034" s="14" t="str">
        <f t="shared" si="15"/>
        <v>Республика Тыва</v>
      </c>
      <c r="D4034" s="3">
        <f t="shared" si="16"/>
        <v>2</v>
      </c>
      <c r="E4034" s="15" t="s">
        <v>40</v>
      </c>
      <c r="F4034" s="13" t="str">
        <f>IFERROR(__xludf.DUMMYFUNCTION("REGEXEXTRACT(E4034, ""[А-Яа-я].*"")"),"Злокачественные новообразования")</f>
        <v>Злокачественные новообразования</v>
      </c>
      <c r="G4034" s="16">
        <f t="shared" si="17"/>
        <v>2</v>
      </c>
      <c r="H4034" s="13" t="s">
        <v>28</v>
      </c>
      <c r="I4034" s="13" t="str">
        <f>IFERROR(__xludf.DUMMYFUNCTION("REGEXREPLACE(H4034, "".*\s"", """")"),"человек")</f>
        <v>человек</v>
      </c>
      <c r="J4034" s="13" t="s">
        <v>29</v>
      </c>
      <c r="K4034" s="17" t="str">
        <f>IFERROR(__xludf.DUMMYFUNCTION("REGEXREPLACE(J4034, ""^[\d\s]+"", """")"),"значение показателя за год")</f>
        <v>значение показателя за год</v>
      </c>
      <c r="L4034" s="16">
        <f t="shared" si="18"/>
        <v>2</v>
      </c>
      <c r="M4034" s="13" t="s">
        <v>32</v>
      </c>
      <c r="N4034" s="13" t="str">
        <f>IFERROR(__xludf.DUMMYFUNCTION("REGEXEXTRACT(M4034, "" (.+)$"")"),"сельское население")</f>
        <v>сельское население</v>
      </c>
      <c r="O4034" s="18">
        <v>166.0</v>
      </c>
      <c r="P4034" s="18">
        <v>171.0</v>
      </c>
      <c r="Q4034" s="18">
        <v>175.0</v>
      </c>
      <c r="R4034" s="18">
        <v>183.0</v>
      </c>
      <c r="S4034" s="18">
        <v>189.0</v>
      </c>
      <c r="T4034" s="18">
        <v>194.0</v>
      </c>
      <c r="U4034" s="18">
        <v>161.0</v>
      </c>
      <c r="V4034" s="18">
        <v>173.0</v>
      </c>
      <c r="W4034" s="18">
        <v>169.0</v>
      </c>
      <c r="X4034" s="18">
        <v>182.0</v>
      </c>
      <c r="Y4034" s="18">
        <v>190.0</v>
      </c>
      <c r="Z4034" s="19" t="str">
        <f t="shared" si="6"/>
        <v/>
      </c>
      <c r="AA4034" s="19" t="str">
        <f t="shared" si="19"/>
        <v/>
      </c>
      <c r="AB4034" s="19">
        <f t="shared" si="8"/>
        <v>1953</v>
      </c>
      <c r="AC4034" s="19">
        <f t="shared" si="20"/>
        <v>177.5454545</v>
      </c>
      <c r="AD4034" s="19">
        <f t="shared" si="21"/>
        <v>182.5</v>
      </c>
      <c r="AE4034" s="19" t="str">
        <f t="shared" si="22"/>
        <v>Нет моды</v>
      </c>
      <c r="AF4034" s="19">
        <f t="shared" si="23"/>
        <v>161</v>
      </c>
      <c r="AG4034" s="19">
        <f t="shared" si="24"/>
        <v>194</v>
      </c>
      <c r="AH4034" s="20" t="str">
        <f t="shared" si="14"/>
        <v>Город: 52%; Село: 48%</v>
      </c>
      <c r="AI4034" s="21"/>
      <c r="AJ4034" s="21"/>
      <c r="AK4034" s="21"/>
      <c r="AL4034" s="22">
        <f t="shared" si="25"/>
        <v>1</v>
      </c>
    </row>
    <row r="4035" ht="12.75" customHeight="1">
      <c r="A4035" s="13" t="s">
        <v>263</v>
      </c>
      <c r="B4035" s="13" t="str">
        <f>IFERROR(__xludf.DUMMYFUNCTION("REGEXREPLACE(A4035, ""\d"", """")"),"         Республика Тыва")</f>
        <v>         Республика Тыва</v>
      </c>
      <c r="C4035" s="14" t="str">
        <f t="shared" si="15"/>
        <v>Республика Тыва</v>
      </c>
      <c r="D4035" s="3">
        <f t="shared" si="16"/>
        <v>2</v>
      </c>
      <c r="E4035" s="15" t="s">
        <v>41</v>
      </c>
      <c r="F4035" s="13" t="str">
        <f>IFERROR(__xludf.DUMMYFUNCTION("REGEXEXTRACT(E4035, ""[А-Яа-я].*"")"),"Инфекционные и паразитарные болезни")</f>
        <v>Инфекционные и паразитарные болезни</v>
      </c>
      <c r="G4035" s="16">
        <f t="shared" si="17"/>
        <v>2</v>
      </c>
      <c r="H4035" s="13" t="s">
        <v>28</v>
      </c>
      <c r="I4035" s="13" t="str">
        <f>IFERROR(__xludf.DUMMYFUNCTION("REGEXREPLACE(H4035, "".*\s"", """")"),"человек")</f>
        <v>человек</v>
      </c>
      <c r="J4035" s="13" t="s">
        <v>29</v>
      </c>
      <c r="K4035" s="17" t="str">
        <f>IFERROR(__xludf.DUMMYFUNCTION("REGEXREPLACE(J4035, ""^[\d\s]+"", """")"),"значение показателя за год")</f>
        <v>значение показателя за год</v>
      </c>
      <c r="L4035" s="16">
        <f t="shared" si="18"/>
        <v>2</v>
      </c>
      <c r="M4035" s="13" t="s">
        <v>30</v>
      </c>
      <c r="N4035" s="13" t="str">
        <f>IFERROR(__xludf.DUMMYFUNCTION("REGEXEXTRACT(M4035, "" (.+)$"")"),"все население")</f>
        <v>все население</v>
      </c>
      <c r="O4035" s="18">
        <v>211.0</v>
      </c>
      <c r="P4035" s="18">
        <v>196.0</v>
      </c>
      <c r="Q4035" s="18">
        <v>165.0</v>
      </c>
      <c r="R4035" s="18">
        <v>163.0</v>
      </c>
      <c r="S4035" s="18">
        <v>154.0</v>
      </c>
      <c r="T4035" s="18">
        <v>176.0</v>
      </c>
      <c r="U4035" s="18">
        <v>175.0</v>
      </c>
      <c r="V4035" s="18">
        <v>178.0</v>
      </c>
      <c r="W4035" s="18">
        <v>138.0</v>
      </c>
      <c r="X4035" s="18">
        <v>106.0</v>
      </c>
      <c r="Y4035" s="18">
        <v>109.0</v>
      </c>
      <c r="Z4035" s="19">
        <f t="shared" si="6"/>
        <v>1771</v>
      </c>
      <c r="AA4035" s="19" t="str">
        <f t="shared" si="19"/>
        <v/>
      </c>
      <c r="AB4035" s="19" t="str">
        <f t="shared" si="8"/>
        <v/>
      </c>
      <c r="AC4035" s="19">
        <f t="shared" si="20"/>
        <v>161</v>
      </c>
      <c r="AD4035" s="19">
        <f t="shared" si="21"/>
        <v>174</v>
      </c>
      <c r="AE4035" s="19" t="str">
        <f t="shared" si="22"/>
        <v>Нет моды</v>
      </c>
      <c r="AF4035" s="19">
        <f t="shared" si="23"/>
        <v>106</v>
      </c>
      <c r="AG4035" s="19">
        <f t="shared" si="24"/>
        <v>211</v>
      </c>
      <c r="AH4035" s="20" t="str">
        <f t="shared" si="14"/>
        <v/>
      </c>
      <c r="AI4035" s="21"/>
      <c r="AJ4035" s="21"/>
      <c r="AK4035" s="21"/>
      <c r="AL4035" s="22">
        <f t="shared" si="25"/>
        <v>1</v>
      </c>
    </row>
    <row r="4036" ht="12.75" customHeight="1">
      <c r="A4036" s="13" t="s">
        <v>263</v>
      </c>
      <c r="B4036" s="13" t="str">
        <f>IFERROR(__xludf.DUMMYFUNCTION("REGEXREPLACE(A4036, ""\d"", """")"),"         Республика Тыва")</f>
        <v>         Республика Тыва</v>
      </c>
      <c r="C4036" s="14" t="str">
        <f t="shared" si="15"/>
        <v>Республика Тыва</v>
      </c>
      <c r="D4036" s="3">
        <f t="shared" si="16"/>
        <v>2</v>
      </c>
      <c r="E4036" s="15" t="s">
        <v>41</v>
      </c>
      <c r="F4036" s="13" t="str">
        <f>IFERROR(__xludf.DUMMYFUNCTION("REGEXEXTRACT(E4036, ""[А-Яа-я].*"")"),"Инфекционные и паразитарные болезни")</f>
        <v>Инфекционные и паразитарные болезни</v>
      </c>
      <c r="G4036" s="16">
        <f t="shared" si="17"/>
        <v>2</v>
      </c>
      <c r="H4036" s="13" t="s">
        <v>28</v>
      </c>
      <c r="I4036" s="13" t="str">
        <f>IFERROR(__xludf.DUMMYFUNCTION("REGEXREPLACE(H4036, "".*\s"", """")"),"человек")</f>
        <v>человек</v>
      </c>
      <c r="J4036" s="13" t="s">
        <v>29</v>
      </c>
      <c r="K4036" s="17" t="str">
        <f>IFERROR(__xludf.DUMMYFUNCTION("REGEXREPLACE(J4036, ""^[\d\s]+"", """")"),"значение показателя за год")</f>
        <v>значение показателя за год</v>
      </c>
      <c r="L4036" s="16">
        <f t="shared" si="18"/>
        <v>2</v>
      </c>
      <c r="M4036" s="13" t="s">
        <v>31</v>
      </c>
      <c r="N4036" s="13" t="str">
        <f>IFERROR(__xludf.DUMMYFUNCTION("REGEXEXTRACT(M4036, "" (.+)$"")"),"городское население")</f>
        <v>городское население</v>
      </c>
      <c r="O4036" s="18">
        <v>98.0</v>
      </c>
      <c r="P4036" s="18">
        <v>85.0</v>
      </c>
      <c r="Q4036" s="18">
        <v>69.0</v>
      </c>
      <c r="R4036" s="18">
        <v>68.0</v>
      </c>
      <c r="S4036" s="18">
        <v>71.0</v>
      </c>
      <c r="T4036" s="18">
        <v>68.0</v>
      </c>
      <c r="U4036" s="18">
        <v>85.0</v>
      </c>
      <c r="V4036" s="18">
        <v>79.0</v>
      </c>
      <c r="W4036" s="18">
        <v>53.0</v>
      </c>
      <c r="X4036" s="18">
        <v>42.0</v>
      </c>
      <c r="Y4036" s="18">
        <v>46.0</v>
      </c>
      <c r="Z4036" s="19" t="str">
        <f t="shared" si="6"/>
        <v/>
      </c>
      <c r="AA4036" s="19">
        <f t="shared" si="19"/>
        <v>764</v>
      </c>
      <c r="AB4036" s="19" t="str">
        <f t="shared" si="8"/>
        <v/>
      </c>
      <c r="AC4036" s="19">
        <f t="shared" si="20"/>
        <v>69.45454545</v>
      </c>
      <c r="AD4036" s="19">
        <f t="shared" si="21"/>
        <v>102</v>
      </c>
      <c r="AE4036" s="19" t="str">
        <f t="shared" si="22"/>
        <v>Нет моды</v>
      </c>
      <c r="AF4036" s="19">
        <f t="shared" si="23"/>
        <v>42</v>
      </c>
      <c r="AG4036" s="19">
        <f t="shared" si="24"/>
        <v>98</v>
      </c>
      <c r="AH4036" s="20" t="str">
        <f t="shared" si="14"/>
        <v/>
      </c>
      <c r="AI4036" s="21"/>
      <c r="AJ4036" s="21"/>
      <c r="AK4036" s="21"/>
      <c r="AL4036" s="22">
        <f t="shared" si="25"/>
        <v>1</v>
      </c>
    </row>
    <row r="4037" ht="12.75" customHeight="1">
      <c r="A4037" s="13" t="s">
        <v>263</v>
      </c>
      <c r="B4037" s="13" t="str">
        <f>IFERROR(__xludf.DUMMYFUNCTION("REGEXREPLACE(A4037, ""\d"", """")"),"         Республика Тыва")</f>
        <v>         Республика Тыва</v>
      </c>
      <c r="C4037" s="14" t="str">
        <f t="shared" si="15"/>
        <v>Республика Тыва</v>
      </c>
      <c r="D4037" s="3">
        <f t="shared" si="16"/>
        <v>2</v>
      </c>
      <c r="E4037" s="15" t="s">
        <v>41</v>
      </c>
      <c r="F4037" s="13" t="str">
        <f>IFERROR(__xludf.DUMMYFUNCTION("REGEXEXTRACT(E4037, ""[А-Яа-я].*"")"),"Инфекционные и паразитарные болезни")</f>
        <v>Инфекционные и паразитарные болезни</v>
      </c>
      <c r="G4037" s="16">
        <f t="shared" si="17"/>
        <v>2</v>
      </c>
      <c r="H4037" s="13" t="s">
        <v>28</v>
      </c>
      <c r="I4037" s="13" t="str">
        <f>IFERROR(__xludf.DUMMYFUNCTION("REGEXREPLACE(H4037, "".*\s"", """")"),"человек")</f>
        <v>человек</v>
      </c>
      <c r="J4037" s="13" t="s">
        <v>29</v>
      </c>
      <c r="K4037" s="17" t="str">
        <f>IFERROR(__xludf.DUMMYFUNCTION("REGEXREPLACE(J4037, ""^[\d\s]+"", """")"),"значение показателя за год")</f>
        <v>значение показателя за год</v>
      </c>
      <c r="L4037" s="16">
        <f t="shared" si="18"/>
        <v>2</v>
      </c>
      <c r="M4037" s="13" t="s">
        <v>32</v>
      </c>
      <c r="N4037" s="13" t="str">
        <f>IFERROR(__xludf.DUMMYFUNCTION("REGEXEXTRACT(M4037, "" (.+)$"")"),"сельское население")</f>
        <v>сельское население</v>
      </c>
      <c r="O4037" s="18">
        <v>113.0</v>
      </c>
      <c r="P4037" s="18">
        <v>111.0</v>
      </c>
      <c r="Q4037" s="18">
        <v>96.0</v>
      </c>
      <c r="R4037" s="18">
        <v>95.0</v>
      </c>
      <c r="S4037" s="18">
        <v>83.0</v>
      </c>
      <c r="T4037" s="18">
        <v>108.0</v>
      </c>
      <c r="U4037" s="18">
        <v>90.0</v>
      </c>
      <c r="V4037" s="18">
        <v>99.0</v>
      </c>
      <c r="W4037" s="18">
        <v>85.0</v>
      </c>
      <c r="X4037" s="18">
        <v>64.0</v>
      </c>
      <c r="Y4037" s="18">
        <v>63.0</v>
      </c>
      <c r="Z4037" s="19" t="str">
        <f t="shared" si="6"/>
        <v/>
      </c>
      <c r="AA4037" s="19" t="str">
        <f t="shared" si="19"/>
        <v/>
      </c>
      <c r="AB4037" s="19">
        <f t="shared" si="8"/>
        <v>1007</v>
      </c>
      <c r="AC4037" s="19">
        <f t="shared" si="20"/>
        <v>91.54545455</v>
      </c>
      <c r="AD4037" s="19">
        <f t="shared" si="21"/>
        <v>84</v>
      </c>
      <c r="AE4037" s="19" t="str">
        <f t="shared" si="22"/>
        <v>Нет моды</v>
      </c>
      <c r="AF4037" s="19">
        <f t="shared" si="23"/>
        <v>63</v>
      </c>
      <c r="AG4037" s="19">
        <f t="shared" si="24"/>
        <v>113</v>
      </c>
      <c r="AH4037" s="20" t="str">
        <f t="shared" si="14"/>
        <v>Город: 43%; Село: 57%</v>
      </c>
      <c r="AI4037" s="21"/>
      <c r="AJ4037" s="21"/>
      <c r="AK4037" s="21"/>
      <c r="AL4037" s="22">
        <f t="shared" si="25"/>
        <v>1</v>
      </c>
    </row>
    <row r="4038" ht="12.75" customHeight="1">
      <c r="A4038" s="13" t="s">
        <v>263</v>
      </c>
      <c r="B4038" s="13" t="str">
        <f>IFERROR(__xludf.DUMMYFUNCTION("REGEXREPLACE(A4038, ""\d"", """")"),"         Республика Тыва")</f>
        <v>         Республика Тыва</v>
      </c>
      <c r="C4038" s="14" t="str">
        <f t="shared" si="15"/>
        <v>Республика Тыва</v>
      </c>
      <c r="D4038" s="3">
        <f t="shared" si="16"/>
        <v>2</v>
      </c>
      <c r="E4038" s="15" t="s">
        <v>42</v>
      </c>
      <c r="F4038" s="13" t="str">
        <f>IFERROR(__xludf.DUMMYFUNCTION("REGEXEXTRACT(E4038, ""[А-Яа-я].*"")"),"Ишемическая болезнь сердца")</f>
        <v>Ишемическая болезнь сердца</v>
      </c>
      <c r="G4038" s="16">
        <f t="shared" si="17"/>
        <v>2</v>
      </c>
      <c r="H4038" s="13" t="s">
        <v>28</v>
      </c>
      <c r="I4038" s="13" t="str">
        <f>IFERROR(__xludf.DUMMYFUNCTION("REGEXREPLACE(H4038, "".*\s"", """")"),"человек")</f>
        <v>человек</v>
      </c>
      <c r="J4038" s="13" t="s">
        <v>29</v>
      </c>
      <c r="K4038" s="17" t="str">
        <f>IFERROR(__xludf.DUMMYFUNCTION("REGEXREPLACE(J4038, ""^[\d\s]+"", """")"),"значение показателя за год")</f>
        <v>значение показателя за год</v>
      </c>
      <c r="L4038" s="16">
        <f t="shared" si="18"/>
        <v>2</v>
      </c>
      <c r="M4038" s="13" t="s">
        <v>30</v>
      </c>
      <c r="N4038" s="13" t="str">
        <f>IFERROR(__xludf.DUMMYFUNCTION("REGEXEXTRACT(M4038, "" (.+)$"")"),"все население")</f>
        <v>все население</v>
      </c>
      <c r="O4038" s="18">
        <v>713.0</v>
      </c>
      <c r="P4038" s="18">
        <v>668.0</v>
      </c>
      <c r="Q4038" s="18">
        <v>649.0</v>
      </c>
      <c r="R4038" s="18">
        <v>617.0</v>
      </c>
      <c r="S4038" s="18">
        <v>522.0</v>
      </c>
      <c r="T4038" s="18">
        <v>608.0</v>
      </c>
      <c r="U4038" s="18">
        <v>519.0</v>
      </c>
      <c r="V4038" s="18">
        <v>614.0</v>
      </c>
      <c r="W4038" s="18">
        <v>531.0</v>
      </c>
      <c r="X4038" s="18">
        <v>642.0</v>
      </c>
      <c r="Y4038" s="18">
        <v>561.0</v>
      </c>
      <c r="Z4038" s="19">
        <f t="shared" si="6"/>
        <v>6644</v>
      </c>
      <c r="AA4038" s="19" t="str">
        <f t="shared" si="19"/>
        <v/>
      </c>
      <c r="AB4038" s="19" t="str">
        <f t="shared" si="8"/>
        <v/>
      </c>
      <c r="AC4038" s="19">
        <f t="shared" si="20"/>
        <v>604</v>
      </c>
      <c r="AD4038" s="19">
        <f t="shared" si="21"/>
        <v>316</v>
      </c>
      <c r="AE4038" s="19" t="str">
        <f t="shared" si="22"/>
        <v>Нет моды</v>
      </c>
      <c r="AF4038" s="19">
        <f t="shared" si="23"/>
        <v>519</v>
      </c>
      <c r="AG4038" s="19">
        <f t="shared" si="24"/>
        <v>713</v>
      </c>
      <c r="AH4038" s="20" t="str">
        <f t="shared" si="14"/>
        <v/>
      </c>
      <c r="AI4038" s="21"/>
      <c r="AJ4038" s="21"/>
      <c r="AK4038" s="21"/>
      <c r="AL4038" s="22">
        <f t="shared" si="25"/>
        <v>1</v>
      </c>
    </row>
    <row r="4039" ht="12.75" customHeight="1">
      <c r="A4039" s="13" t="s">
        <v>263</v>
      </c>
      <c r="B4039" s="13" t="str">
        <f>IFERROR(__xludf.DUMMYFUNCTION("REGEXREPLACE(A4039, ""\d"", """")"),"         Республика Тыва")</f>
        <v>         Республика Тыва</v>
      </c>
      <c r="C4039" s="14" t="str">
        <f t="shared" si="15"/>
        <v>Республика Тыва</v>
      </c>
      <c r="D4039" s="3">
        <f t="shared" si="16"/>
        <v>2</v>
      </c>
      <c r="E4039" s="15" t="s">
        <v>42</v>
      </c>
      <c r="F4039" s="13" t="str">
        <f>IFERROR(__xludf.DUMMYFUNCTION("REGEXEXTRACT(E4039, ""[А-Яа-я].*"")"),"Ишемическая болезнь сердца")</f>
        <v>Ишемическая болезнь сердца</v>
      </c>
      <c r="G4039" s="16">
        <f t="shared" si="17"/>
        <v>2</v>
      </c>
      <c r="H4039" s="13" t="s">
        <v>28</v>
      </c>
      <c r="I4039" s="13" t="str">
        <f>IFERROR(__xludf.DUMMYFUNCTION("REGEXREPLACE(H4039, "".*\s"", """")"),"человек")</f>
        <v>человек</v>
      </c>
      <c r="J4039" s="13" t="s">
        <v>29</v>
      </c>
      <c r="K4039" s="17" t="str">
        <f>IFERROR(__xludf.DUMMYFUNCTION("REGEXREPLACE(J4039, ""^[\d\s]+"", """")"),"значение показателя за год")</f>
        <v>значение показателя за год</v>
      </c>
      <c r="L4039" s="16">
        <f t="shared" si="18"/>
        <v>2</v>
      </c>
      <c r="M4039" s="13" t="s">
        <v>31</v>
      </c>
      <c r="N4039" s="13" t="str">
        <f>IFERROR(__xludf.DUMMYFUNCTION("REGEXEXTRACT(M4039, "" (.+)$"")"),"городское население")</f>
        <v>городское население</v>
      </c>
      <c r="O4039" s="18">
        <v>336.0</v>
      </c>
      <c r="P4039" s="18">
        <v>323.0</v>
      </c>
      <c r="Q4039" s="18">
        <v>308.0</v>
      </c>
      <c r="R4039" s="18">
        <v>318.0</v>
      </c>
      <c r="S4039" s="18">
        <v>273.0</v>
      </c>
      <c r="T4039" s="18">
        <v>328.0</v>
      </c>
      <c r="U4039" s="18">
        <v>268.0</v>
      </c>
      <c r="V4039" s="18">
        <v>316.0</v>
      </c>
      <c r="W4039" s="18">
        <v>272.0</v>
      </c>
      <c r="X4039" s="18">
        <v>313.0</v>
      </c>
      <c r="Y4039" s="18">
        <v>280.0</v>
      </c>
      <c r="Z4039" s="19" t="str">
        <f t="shared" si="6"/>
        <v/>
      </c>
      <c r="AA4039" s="19">
        <f t="shared" si="19"/>
        <v>3335</v>
      </c>
      <c r="AB4039" s="19" t="str">
        <f t="shared" si="8"/>
        <v/>
      </c>
      <c r="AC4039" s="19">
        <f t="shared" si="20"/>
        <v>303.1818182</v>
      </c>
      <c r="AD4039" s="19">
        <f t="shared" si="21"/>
        <v>427.5</v>
      </c>
      <c r="AE4039" s="19" t="str">
        <f t="shared" si="22"/>
        <v>Нет моды</v>
      </c>
      <c r="AF4039" s="19">
        <f t="shared" si="23"/>
        <v>268</v>
      </c>
      <c r="AG4039" s="19">
        <f t="shared" si="24"/>
        <v>336</v>
      </c>
      <c r="AH4039" s="20" t="str">
        <f t="shared" si="14"/>
        <v/>
      </c>
      <c r="AI4039" s="21"/>
      <c r="AJ4039" s="21"/>
      <c r="AK4039" s="21"/>
      <c r="AL4039" s="22">
        <f t="shared" si="25"/>
        <v>1</v>
      </c>
    </row>
    <row r="4040" ht="12.75" customHeight="1">
      <c r="A4040" s="13" t="s">
        <v>263</v>
      </c>
      <c r="B4040" s="13" t="str">
        <f>IFERROR(__xludf.DUMMYFUNCTION("REGEXREPLACE(A4040, ""\d"", """")"),"         Республика Тыва")</f>
        <v>         Республика Тыва</v>
      </c>
      <c r="C4040" s="14" t="str">
        <f t="shared" si="15"/>
        <v>Республика Тыва</v>
      </c>
      <c r="D4040" s="3">
        <f t="shared" si="16"/>
        <v>2</v>
      </c>
      <c r="E4040" s="15" t="s">
        <v>42</v>
      </c>
      <c r="F4040" s="13" t="str">
        <f>IFERROR(__xludf.DUMMYFUNCTION("REGEXEXTRACT(E4040, ""[А-Яа-я].*"")"),"Ишемическая болезнь сердца")</f>
        <v>Ишемическая болезнь сердца</v>
      </c>
      <c r="G4040" s="16">
        <f t="shared" si="17"/>
        <v>2</v>
      </c>
      <c r="H4040" s="13" t="s">
        <v>28</v>
      </c>
      <c r="I4040" s="13" t="str">
        <f>IFERROR(__xludf.DUMMYFUNCTION("REGEXREPLACE(H4040, "".*\s"", """")"),"человек")</f>
        <v>человек</v>
      </c>
      <c r="J4040" s="13" t="s">
        <v>29</v>
      </c>
      <c r="K4040" s="17" t="str">
        <f>IFERROR(__xludf.DUMMYFUNCTION("REGEXREPLACE(J4040, ""^[\d\s]+"", """")"),"значение показателя за год")</f>
        <v>значение показателя за год</v>
      </c>
      <c r="L4040" s="16">
        <f t="shared" si="18"/>
        <v>2</v>
      </c>
      <c r="M4040" s="13" t="s">
        <v>32</v>
      </c>
      <c r="N4040" s="13" t="str">
        <f>IFERROR(__xludf.DUMMYFUNCTION("REGEXEXTRACT(M4040, "" (.+)$"")"),"сельское население")</f>
        <v>сельское население</v>
      </c>
      <c r="O4040" s="18">
        <v>377.0</v>
      </c>
      <c r="P4040" s="18">
        <v>345.0</v>
      </c>
      <c r="Q4040" s="18">
        <v>341.0</v>
      </c>
      <c r="R4040" s="18">
        <v>299.0</v>
      </c>
      <c r="S4040" s="18">
        <v>249.0</v>
      </c>
      <c r="T4040" s="18">
        <v>280.0</v>
      </c>
      <c r="U4040" s="18">
        <v>251.0</v>
      </c>
      <c r="V4040" s="18">
        <v>298.0</v>
      </c>
      <c r="W4040" s="18">
        <v>259.0</v>
      </c>
      <c r="X4040" s="18">
        <v>329.0</v>
      </c>
      <c r="Y4040" s="18">
        <v>281.0</v>
      </c>
      <c r="Z4040" s="19" t="str">
        <f t="shared" si="6"/>
        <v/>
      </c>
      <c r="AA4040" s="19" t="str">
        <f t="shared" si="19"/>
        <v/>
      </c>
      <c r="AB4040" s="19">
        <f t="shared" si="8"/>
        <v>3309</v>
      </c>
      <c r="AC4040" s="19">
        <f t="shared" si="20"/>
        <v>300.8181818</v>
      </c>
      <c r="AD4040" s="19">
        <f t="shared" si="21"/>
        <v>303.5</v>
      </c>
      <c r="AE4040" s="19" t="str">
        <f t="shared" si="22"/>
        <v>Нет моды</v>
      </c>
      <c r="AF4040" s="19">
        <f t="shared" si="23"/>
        <v>249</v>
      </c>
      <c r="AG4040" s="19">
        <f t="shared" si="24"/>
        <v>377</v>
      </c>
      <c r="AH4040" s="20" t="str">
        <f t="shared" si="14"/>
        <v>Город: 50%; Село: 50%</v>
      </c>
      <c r="AI4040" s="21"/>
      <c r="AJ4040" s="21"/>
      <c r="AK4040" s="21"/>
      <c r="AL4040" s="22">
        <f t="shared" si="25"/>
        <v>1</v>
      </c>
    </row>
    <row r="4041" ht="12.75" customHeight="1">
      <c r="A4041" s="13" t="s">
        <v>263</v>
      </c>
      <c r="B4041" s="13" t="str">
        <f>IFERROR(__xludf.DUMMYFUNCTION("REGEXREPLACE(A4041, ""\d"", """")"),"         Республика Тыва")</f>
        <v>         Республика Тыва</v>
      </c>
      <c r="C4041" s="14" t="str">
        <f t="shared" si="15"/>
        <v>Республика Тыва</v>
      </c>
      <c r="D4041" s="3">
        <f t="shared" si="16"/>
        <v>2</v>
      </c>
      <c r="E4041" s="15" t="s">
        <v>43</v>
      </c>
      <c r="F4041" s="13" t="str">
        <f>IFERROR(__xludf.DUMMYFUNCTION("REGEXEXTRACT(E4041, ""[А-Яа-я].*"")"),"Новообразования")</f>
        <v>Новообразования</v>
      </c>
      <c r="G4041" s="16">
        <f t="shared" si="17"/>
        <v>2</v>
      </c>
      <c r="H4041" s="13" t="s">
        <v>28</v>
      </c>
      <c r="I4041" s="13" t="str">
        <f>IFERROR(__xludf.DUMMYFUNCTION("REGEXREPLACE(H4041, "".*\s"", """")"),"человек")</f>
        <v>человек</v>
      </c>
      <c r="J4041" s="13" t="s">
        <v>29</v>
      </c>
      <c r="K4041" s="17" t="str">
        <f>IFERROR(__xludf.DUMMYFUNCTION("REGEXREPLACE(J4041, ""^[\d\s]+"", """")"),"значение показателя за год")</f>
        <v>значение показателя за год</v>
      </c>
      <c r="L4041" s="16">
        <f t="shared" si="18"/>
        <v>2</v>
      </c>
      <c r="M4041" s="13" t="s">
        <v>30</v>
      </c>
      <c r="N4041" s="13" t="str">
        <f>IFERROR(__xludf.DUMMYFUNCTION("REGEXEXTRACT(M4041, "" (.+)$"")"),"все население")</f>
        <v>все население</v>
      </c>
      <c r="O4041" s="18">
        <v>369.0</v>
      </c>
      <c r="P4041" s="18">
        <v>360.0</v>
      </c>
      <c r="Q4041" s="18">
        <v>386.0</v>
      </c>
      <c r="R4041" s="18">
        <v>377.0</v>
      </c>
      <c r="S4041" s="18">
        <v>375.0</v>
      </c>
      <c r="T4041" s="18">
        <v>399.0</v>
      </c>
      <c r="U4041" s="18">
        <v>348.0</v>
      </c>
      <c r="V4041" s="18">
        <v>374.0</v>
      </c>
      <c r="W4041" s="18">
        <v>343.0</v>
      </c>
      <c r="X4041" s="18">
        <v>382.0</v>
      </c>
      <c r="Y4041" s="18">
        <v>370.0</v>
      </c>
      <c r="Z4041" s="19">
        <f t="shared" si="6"/>
        <v>4083</v>
      </c>
      <c r="AA4041" s="19" t="str">
        <f t="shared" si="19"/>
        <v/>
      </c>
      <c r="AB4041" s="19" t="str">
        <f t="shared" si="8"/>
        <v/>
      </c>
      <c r="AC4041" s="19">
        <f t="shared" si="20"/>
        <v>371.1818182</v>
      </c>
      <c r="AD4041" s="19">
        <f t="shared" si="21"/>
        <v>346.5</v>
      </c>
      <c r="AE4041" s="19" t="str">
        <f t="shared" si="22"/>
        <v>Нет моды</v>
      </c>
      <c r="AF4041" s="19">
        <f t="shared" si="23"/>
        <v>343</v>
      </c>
      <c r="AG4041" s="19">
        <f t="shared" si="24"/>
        <v>399</v>
      </c>
      <c r="AH4041" s="20" t="str">
        <f t="shared" si="14"/>
        <v/>
      </c>
      <c r="AI4041" s="21"/>
      <c r="AJ4041" s="21"/>
      <c r="AK4041" s="21"/>
      <c r="AL4041" s="22">
        <f t="shared" si="25"/>
        <v>1</v>
      </c>
    </row>
    <row r="4042" ht="12.75" customHeight="1">
      <c r="A4042" s="13" t="s">
        <v>263</v>
      </c>
      <c r="B4042" s="13" t="str">
        <f>IFERROR(__xludf.DUMMYFUNCTION("REGEXREPLACE(A4042, ""\d"", """")"),"         Республика Тыва")</f>
        <v>         Республика Тыва</v>
      </c>
      <c r="C4042" s="14" t="str">
        <f t="shared" si="15"/>
        <v>Республика Тыва</v>
      </c>
      <c r="D4042" s="3">
        <f t="shared" si="16"/>
        <v>2</v>
      </c>
      <c r="E4042" s="15" t="s">
        <v>43</v>
      </c>
      <c r="F4042" s="13" t="str">
        <f>IFERROR(__xludf.DUMMYFUNCTION("REGEXEXTRACT(E4042, ""[А-Яа-я].*"")"),"Новообразования")</f>
        <v>Новообразования</v>
      </c>
      <c r="G4042" s="16">
        <f t="shared" si="17"/>
        <v>2</v>
      </c>
      <c r="H4042" s="13" t="s">
        <v>28</v>
      </c>
      <c r="I4042" s="13" t="str">
        <f>IFERROR(__xludf.DUMMYFUNCTION("REGEXREPLACE(H4042, "".*\s"", """")"),"человек")</f>
        <v>человек</v>
      </c>
      <c r="J4042" s="13" t="s">
        <v>29</v>
      </c>
      <c r="K4042" s="17" t="str">
        <f>IFERROR(__xludf.DUMMYFUNCTION("REGEXREPLACE(J4042, ""^[\d\s]+"", """")"),"значение показателя за год")</f>
        <v>значение показателя за год</v>
      </c>
      <c r="L4042" s="16">
        <f t="shared" si="18"/>
        <v>2</v>
      </c>
      <c r="M4042" s="13" t="s">
        <v>31</v>
      </c>
      <c r="N4042" s="13" t="str">
        <f>IFERROR(__xludf.DUMMYFUNCTION("REGEXEXTRACT(M4042, "" (.+)$"")"),"городское население")</f>
        <v>городское население</v>
      </c>
      <c r="O4042" s="18">
        <v>202.0</v>
      </c>
      <c r="P4042" s="18">
        <v>187.0</v>
      </c>
      <c r="Q4042" s="18">
        <v>209.0</v>
      </c>
      <c r="R4042" s="18">
        <v>193.0</v>
      </c>
      <c r="S4042" s="18">
        <v>182.0</v>
      </c>
      <c r="T4042" s="18">
        <v>204.0</v>
      </c>
      <c r="U4042" s="18">
        <v>184.0</v>
      </c>
      <c r="V4042" s="18">
        <v>199.0</v>
      </c>
      <c r="W4042" s="18">
        <v>172.0</v>
      </c>
      <c r="X4042" s="18">
        <v>200.0</v>
      </c>
      <c r="Y4042" s="18">
        <v>175.0</v>
      </c>
      <c r="Z4042" s="19" t="str">
        <f t="shared" si="6"/>
        <v/>
      </c>
      <c r="AA4042" s="19">
        <f t="shared" si="19"/>
        <v>2107</v>
      </c>
      <c r="AB4042" s="19" t="str">
        <f t="shared" si="8"/>
        <v/>
      </c>
      <c r="AC4042" s="19">
        <f t="shared" si="20"/>
        <v>191.5454545</v>
      </c>
      <c r="AD4042" s="19">
        <f t="shared" si="21"/>
        <v>276</v>
      </c>
      <c r="AE4042" s="19" t="str">
        <f t="shared" si="22"/>
        <v>Нет моды</v>
      </c>
      <c r="AF4042" s="19">
        <f t="shared" si="23"/>
        <v>172</v>
      </c>
      <c r="AG4042" s="19">
        <f t="shared" si="24"/>
        <v>209</v>
      </c>
      <c r="AH4042" s="20" t="str">
        <f t="shared" si="14"/>
        <v/>
      </c>
      <c r="AI4042" s="21"/>
      <c r="AJ4042" s="21"/>
      <c r="AK4042" s="21"/>
      <c r="AL4042" s="22">
        <f t="shared" si="25"/>
        <v>1</v>
      </c>
    </row>
    <row r="4043" ht="12.75" customHeight="1">
      <c r="A4043" s="13" t="s">
        <v>263</v>
      </c>
      <c r="B4043" s="13" t="str">
        <f>IFERROR(__xludf.DUMMYFUNCTION("REGEXREPLACE(A4043, ""\d"", """")"),"         Республика Тыва")</f>
        <v>         Республика Тыва</v>
      </c>
      <c r="C4043" s="14" t="str">
        <f t="shared" si="15"/>
        <v>Республика Тыва</v>
      </c>
      <c r="D4043" s="3">
        <f t="shared" si="16"/>
        <v>2</v>
      </c>
      <c r="E4043" s="15" t="s">
        <v>43</v>
      </c>
      <c r="F4043" s="13" t="str">
        <f>IFERROR(__xludf.DUMMYFUNCTION("REGEXEXTRACT(E4043, ""[А-Яа-я].*"")"),"Новообразования")</f>
        <v>Новообразования</v>
      </c>
      <c r="G4043" s="16">
        <f t="shared" si="17"/>
        <v>2</v>
      </c>
      <c r="H4043" s="13" t="s">
        <v>28</v>
      </c>
      <c r="I4043" s="13" t="str">
        <f>IFERROR(__xludf.DUMMYFUNCTION("REGEXREPLACE(H4043, "".*\s"", """")"),"человек")</f>
        <v>человек</v>
      </c>
      <c r="J4043" s="13" t="s">
        <v>29</v>
      </c>
      <c r="K4043" s="17" t="str">
        <f>IFERROR(__xludf.DUMMYFUNCTION("REGEXREPLACE(J4043, ""^[\d\s]+"", """")"),"значение показателя за год")</f>
        <v>значение показателя за год</v>
      </c>
      <c r="L4043" s="16">
        <f t="shared" si="18"/>
        <v>2</v>
      </c>
      <c r="M4043" s="13" t="s">
        <v>32</v>
      </c>
      <c r="N4043" s="13" t="str">
        <f>IFERROR(__xludf.DUMMYFUNCTION("REGEXEXTRACT(M4043, "" (.+)$"")"),"сельское население")</f>
        <v>сельское население</v>
      </c>
      <c r="O4043" s="18">
        <v>167.0</v>
      </c>
      <c r="P4043" s="18">
        <v>173.0</v>
      </c>
      <c r="Q4043" s="18">
        <v>177.0</v>
      </c>
      <c r="R4043" s="18">
        <v>184.0</v>
      </c>
      <c r="S4043" s="18">
        <v>193.0</v>
      </c>
      <c r="T4043" s="18">
        <v>195.0</v>
      </c>
      <c r="U4043" s="18">
        <v>164.0</v>
      </c>
      <c r="V4043" s="18">
        <v>175.0</v>
      </c>
      <c r="W4043" s="18">
        <v>171.0</v>
      </c>
      <c r="X4043" s="18">
        <v>182.0</v>
      </c>
      <c r="Y4043" s="18">
        <v>195.0</v>
      </c>
      <c r="Z4043" s="19" t="str">
        <f t="shared" si="6"/>
        <v/>
      </c>
      <c r="AA4043" s="19" t="str">
        <f t="shared" si="19"/>
        <v/>
      </c>
      <c r="AB4043" s="19">
        <f t="shared" si="8"/>
        <v>1976</v>
      </c>
      <c r="AC4043" s="19">
        <f t="shared" si="20"/>
        <v>179.6363636</v>
      </c>
      <c r="AD4043" s="19">
        <f t="shared" si="21"/>
        <v>184</v>
      </c>
      <c r="AE4043" s="19" t="str">
        <f t="shared" si="22"/>
        <v>Нет моды</v>
      </c>
      <c r="AF4043" s="19">
        <f t="shared" si="23"/>
        <v>164</v>
      </c>
      <c r="AG4043" s="19">
        <f t="shared" si="24"/>
        <v>195</v>
      </c>
      <c r="AH4043" s="20" t="str">
        <f t="shared" si="14"/>
        <v>Город: 52%; Село: 48%</v>
      </c>
      <c r="AI4043" s="21"/>
      <c r="AJ4043" s="21"/>
      <c r="AK4043" s="21"/>
      <c r="AL4043" s="22">
        <f t="shared" si="25"/>
        <v>1</v>
      </c>
    </row>
    <row r="4044" ht="12.75" customHeight="1">
      <c r="A4044" s="13" t="s">
        <v>263</v>
      </c>
      <c r="B4044" s="13" t="str">
        <f>IFERROR(__xludf.DUMMYFUNCTION("REGEXREPLACE(A4044, ""\d"", """")"),"         Республика Тыва")</f>
        <v>         Республика Тыва</v>
      </c>
      <c r="C4044" s="14" t="str">
        <f t="shared" si="15"/>
        <v>Республика Тыва</v>
      </c>
      <c r="D4044" s="3">
        <f t="shared" si="16"/>
        <v>2</v>
      </c>
      <c r="E4044" s="15" t="s">
        <v>44</v>
      </c>
      <c r="F4044" s="13" t="str">
        <f>IFERROR(__xludf.DUMMYFUNCTION("REGEXEXTRACT(E4044,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44" s="16">
        <f t="shared" si="17"/>
        <v>2</v>
      </c>
      <c r="H4044" s="13" t="s">
        <v>28</v>
      </c>
      <c r="I4044" s="13" t="str">
        <f>IFERROR(__xludf.DUMMYFUNCTION("REGEXREPLACE(H4044, "".*\s"", """")"),"человек")</f>
        <v>человек</v>
      </c>
      <c r="J4044" s="13" t="s">
        <v>29</v>
      </c>
      <c r="K4044" s="17" t="str">
        <f>IFERROR(__xludf.DUMMYFUNCTION("REGEXREPLACE(J4044, ""^[\d\s]+"", """")"),"значение показателя за год")</f>
        <v>значение показателя за год</v>
      </c>
      <c r="L4044" s="16">
        <f t="shared" si="18"/>
        <v>2</v>
      </c>
      <c r="M4044" s="13" t="s">
        <v>30</v>
      </c>
      <c r="N4044" s="13" t="str">
        <f>IFERROR(__xludf.DUMMYFUNCTION("REGEXEXTRACT(M4044, "" (.+)$"")"),"все население")</f>
        <v>все население</v>
      </c>
      <c r="O4044" s="18">
        <v>46.0</v>
      </c>
      <c r="P4044" s="23" t="s">
        <v>37</v>
      </c>
      <c r="Q4044" s="18">
        <v>50.0</v>
      </c>
      <c r="R4044" s="18">
        <v>39.0</v>
      </c>
      <c r="S4044" s="23" t="s">
        <v>37</v>
      </c>
      <c r="T4044" s="23" t="s">
        <v>37</v>
      </c>
      <c r="U4044" s="23" t="s">
        <v>37</v>
      </c>
      <c r="V4044" s="23" t="s">
        <v>37</v>
      </c>
      <c r="W4044" s="23" t="s">
        <v>37</v>
      </c>
      <c r="X4044" s="23" t="s">
        <v>37</v>
      </c>
      <c r="Y4044" s="23" t="s">
        <v>37</v>
      </c>
      <c r="Z4044" s="19">
        <f t="shared" si="6"/>
        <v>135</v>
      </c>
      <c r="AA4044" s="19" t="str">
        <f t="shared" si="19"/>
        <v/>
      </c>
      <c r="AB4044" s="19" t="str">
        <f t="shared" si="8"/>
        <v/>
      </c>
      <c r="AC4044" s="19">
        <f t="shared" si="20"/>
        <v>45</v>
      </c>
      <c r="AD4044" s="19">
        <f t="shared" si="21"/>
        <v>174</v>
      </c>
      <c r="AE4044" s="19" t="str">
        <f t="shared" si="22"/>
        <v>Нет моды</v>
      </c>
      <c r="AF4044" s="19">
        <f t="shared" si="23"/>
        <v>39</v>
      </c>
      <c r="AG4044" s="19">
        <f t="shared" si="24"/>
        <v>50</v>
      </c>
      <c r="AH4044" s="20" t="str">
        <f t="shared" si="14"/>
        <v/>
      </c>
      <c r="AI4044" s="24"/>
      <c r="AJ4044" s="24"/>
      <c r="AK4044" s="24"/>
      <c r="AL4044" s="22">
        <f t="shared" si="25"/>
        <v>1</v>
      </c>
    </row>
    <row r="4045" ht="12.75" customHeight="1">
      <c r="A4045" s="13" t="s">
        <v>263</v>
      </c>
      <c r="B4045" s="13" t="str">
        <f>IFERROR(__xludf.DUMMYFUNCTION("REGEXREPLACE(A4045, ""\d"", """")"),"         Республика Тыва")</f>
        <v>         Республика Тыва</v>
      </c>
      <c r="C4045" s="14" t="str">
        <f t="shared" si="15"/>
        <v>Республика Тыва</v>
      </c>
      <c r="D4045" s="3">
        <f t="shared" si="16"/>
        <v>2</v>
      </c>
      <c r="E4045" s="15" t="s">
        <v>44</v>
      </c>
      <c r="F4045" s="13" t="str">
        <f>IFERROR(__xludf.DUMMYFUNCTION("REGEXEXTRACT(E4045,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45" s="16">
        <f t="shared" si="17"/>
        <v>2</v>
      </c>
      <c r="H4045" s="13" t="s">
        <v>28</v>
      </c>
      <c r="I4045" s="13" t="str">
        <f>IFERROR(__xludf.DUMMYFUNCTION("REGEXREPLACE(H4045, "".*\s"", """")"),"человек")</f>
        <v>человек</v>
      </c>
      <c r="J4045" s="13" t="s">
        <v>29</v>
      </c>
      <c r="K4045" s="17" t="str">
        <f>IFERROR(__xludf.DUMMYFUNCTION("REGEXREPLACE(J4045, ""^[\d\s]+"", """")"),"значение показателя за год")</f>
        <v>значение показателя за год</v>
      </c>
      <c r="L4045" s="16">
        <f t="shared" si="18"/>
        <v>2</v>
      </c>
      <c r="M4045" s="13" t="s">
        <v>31</v>
      </c>
      <c r="N4045" s="13" t="str">
        <f>IFERROR(__xludf.DUMMYFUNCTION("REGEXEXTRACT(M4045, "" (.+)$"")"),"городское население")</f>
        <v>городское население</v>
      </c>
      <c r="O4045" s="18">
        <v>20.0</v>
      </c>
      <c r="P4045" s="23" t="s">
        <v>37</v>
      </c>
      <c r="Q4045" s="18">
        <v>28.0</v>
      </c>
      <c r="R4045" s="18">
        <v>22.0</v>
      </c>
      <c r="S4045" s="23" t="s">
        <v>37</v>
      </c>
      <c r="T4045" s="23" t="s">
        <v>37</v>
      </c>
      <c r="U4045" s="23" t="s">
        <v>37</v>
      </c>
      <c r="V4045" s="23" t="s">
        <v>37</v>
      </c>
      <c r="W4045" s="23" t="s">
        <v>37</v>
      </c>
      <c r="X4045" s="23" t="s">
        <v>37</v>
      </c>
      <c r="Y4045" s="23" t="s">
        <v>37</v>
      </c>
      <c r="Z4045" s="19" t="str">
        <f t="shared" si="6"/>
        <v/>
      </c>
      <c r="AA4045" s="19">
        <f t="shared" si="19"/>
        <v>70</v>
      </c>
      <c r="AB4045" s="19" t="str">
        <f t="shared" si="8"/>
        <v/>
      </c>
      <c r="AC4045" s="19">
        <f t="shared" si="20"/>
        <v>23.33333333</v>
      </c>
      <c r="AD4045" s="19">
        <f t="shared" si="21"/>
        <v>33.5</v>
      </c>
      <c r="AE4045" s="19" t="str">
        <f t="shared" si="22"/>
        <v>Нет моды</v>
      </c>
      <c r="AF4045" s="19">
        <f t="shared" si="23"/>
        <v>20</v>
      </c>
      <c r="AG4045" s="19">
        <f t="shared" si="24"/>
        <v>28</v>
      </c>
      <c r="AH4045" s="20" t="str">
        <f t="shared" si="14"/>
        <v/>
      </c>
      <c r="AI4045" s="24"/>
      <c r="AJ4045" s="24"/>
      <c r="AK4045" s="24"/>
      <c r="AL4045" s="22">
        <f t="shared" si="25"/>
        <v>1</v>
      </c>
    </row>
    <row r="4046" ht="12.75" customHeight="1">
      <c r="A4046" s="13" t="s">
        <v>263</v>
      </c>
      <c r="B4046" s="13" t="str">
        <f>IFERROR(__xludf.DUMMYFUNCTION("REGEXREPLACE(A4046, ""\d"", """")"),"         Республика Тыва")</f>
        <v>         Республика Тыва</v>
      </c>
      <c r="C4046" s="14" t="str">
        <f t="shared" si="15"/>
        <v>Республика Тыва</v>
      </c>
      <c r="D4046" s="3">
        <f t="shared" si="16"/>
        <v>2</v>
      </c>
      <c r="E4046" s="15" t="s">
        <v>44</v>
      </c>
      <c r="F4046" s="13" t="str">
        <f>IFERROR(__xludf.DUMMYFUNCTION("REGEXEXTRACT(E4046,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46" s="16">
        <f t="shared" si="17"/>
        <v>2</v>
      </c>
      <c r="H4046" s="13" t="s">
        <v>28</v>
      </c>
      <c r="I4046" s="13" t="str">
        <f>IFERROR(__xludf.DUMMYFUNCTION("REGEXREPLACE(H4046, "".*\s"", """")"),"человек")</f>
        <v>человек</v>
      </c>
      <c r="J4046" s="13" t="s">
        <v>29</v>
      </c>
      <c r="K4046" s="17" t="str">
        <f>IFERROR(__xludf.DUMMYFUNCTION("REGEXREPLACE(J4046, ""^[\d\s]+"", """")"),"значение показателя за год")</f>
        <v>значение показателя за год</v>
      </c>
      <c r="L4046" s="16">
        <f t="shared" si="18"/>
        <v>2</v>
      </c>
      <c r="M4046" s="13" t="s">
        <v>32</v>
      </c>
      <c r="N4046" s="13" t="str">
        <f>IFERROR(__xludf.DUMMYFUNCTION("REGEXEXTRACT(M4046, "" (.+)$"")"),"сельское население")</f>
        <v>сельское население</v>
      </c>
      <c r="O4046" s="18">
        <v>26.0</v>
      </c>
      <c r="P4046" s="23" t="s">
        <v>37</v>
      </c>
      <c r="Q4046" s="18">
        <v>22.0</v>
      </c>
      <c r="R4046" s="18">
        <v>17.0</v>
      </c>
      <c r="S4046" s="23" t="s">
        <v>37</v>
      </c>
      <c r="T4046" s="23" t="s">
        <v>37</v>
      </c>
      <c r="U4046" s="23" t="s">
        <v>37</v>
      </c>
      <c r="V4046" s="23" t="s">
        <v>37</v>
      </c>
      <c r="W4046" s="23" t="s">
        <v>37</v>
      </c>
      <c r="X4046" s="23" t="s">
        <v>37</v>
      </c>
      <c r="Y4046" s="23" t="s">
        <v>37</v>
      </c>
      <c r="Z4046" s="19" t="str">
        <f t="shared" si="6"/>
        <v/>
      </c>
      <c r="AA4046" s="19" t="str">
        <f t="shared" si="19"/>
        <v/>
      </c>
      <c r="AB4046" s="19">
        <f t="shared" si="8"/>
        <v>65</v>
      </c>
      <c r="AC4046" s="19">
        <f t="shared" si="20"/>
        <v>21.66666667</v>
      </c>
      <c r="AD4046" s="19">
        <f t="shared" si="21"/>
        <v>22</v>
      </c>
      <c r="AE4046" s="19" t="str">
        <f t="shared" si="22"/>
        <v>Нет моды</v>
      </c>
      <c r="AF4046" s="19">
        <f t="shared" si="23"/>
        <v>17</v>
      </c>
      <c r="AG4046" s="19">
        <f t="shared" si="24"/>
        <v>26</v>
      </c>
      <c r="AH4046" s="20" t="str">
        <f t="shared" si="14"/>
        <v>Город: 52%; Село: 48%</v>
      </c>
      <c r="AI4046" s="24"/>
      <c r="AJ4046" s="24"/>
      <c r="AK4046" s="24"/>
      <c r="AL4046" s="22">
        <f t="shared" si="25"/>
        <v>1</v>
      </c>
    </row>
    <row r="4047" ht="12.75" customHeight="1">
      <c r="A4047" s="13" t="s">
        <v>263</v>
      </c>
      <c r="B4047" s="13" t="str">
        <f>IFERROR(__xludf.DUMMYFUNCTION("REGEXREPLACE(A4047, ""\d"", """")"),"         Республика Тыва")</f>
        <v>         Республика Тыва</v>
      </c>
      <c r="C4047" s="14" t="str">
        <f t="shared" si="15"/>
        <v>Республика Тыва</v>
      </c>
      <c r="D4047" s="3">
        <f t="shared" si="16"/>
        <v>2</v>
      </c>
      <c r="E4047" s="15" t="s">
        <v>45</v>
      </c>
      <c r="F4047" s="13" t="str">
        <f>IFERROR(__xludf.DUMMYFUNCTION("REGEXEXTRACT(E4047, ""[А-Яа-я].*"")"),"Самоубийство")</f>
        <v>Самоубийство</v>
      </c>
      <c r="G4047" s="16">
        <f t="shared" si="17"/>
        <v>2</v>
      </c>
      <c r="H4047" s="13" t="s">
        <v>28</v>
      </c>
      <c r="I4047" s="13" t="str">
        <f>IFERROR(__xludf.DUMMYFUNCTION("REGEXREPLACE(H4047, "".*\s"", """")"),"человек")</f>
        <v>человек</v>
      </c>
      <c r="J4047" s="13" t="s">
        <v>29</v>
      </c>
      <c r="K4047" s="17" t="str">
        <f>IFERROR(__xludf.DUMMYFUNCTION("REGEXREPLACE(J4047, ""^[\d\s]+"", """")"),"значение показателя за год")</f>
        <v>значение показателя за год</v>
      </c>
      <c r="L4047" s="16">
        <f t="shared" si="18"/>
        <v>2</v>
      </c>
      <c r="M4047" s="13" t="s">
        <v>30</v>
      </c>
      <c r="N4047" s="13" t="str">
        <f>IFERROR(__xludf.DUMMYFUNCTION("REGEXEXTRACT(M4047, "" (.+)$"")"),"все население")</f>
        <v>все население</v>
      </c>
      <c r="O4047" s="18">
        <v>169.0</v>
      </c>
      <c r="P4047" s="18">
        <v>30.0</v>
      </c>
      <c r="Q4047" s="18">
        <v>43.0</v>
      </c>
      <c r="R4047" s="18">
        <v>32.0</v>
      </c>
      <c r="S4047" s="18">
        <v>18.0</v>
      </c>
      <c r="T4047" s="18">
        <v>45.0</v>
      </c>
      <c r="U4047" s="18">
        <v>87.0</v>
      </c>
      <c r="V4047" s="18">
        <v>107.0</v>
      </c>
      <c r="W4047" s="18">
        <v>71.0</v>
      </c>
      <c r="X4047" s="18">
        <v>38.0</v>
      </c>
      <c r="Y4047" s="18">
        <v>34.0</v>
      </c>
      <c r="Z4047" s="19">
        <f t="shared" si="6"/>
        <v>674</v>
      </c>
      <c r="AA4047" s="19" t="str">
        <f t="shared" si="19"/>
        <v/>
      </c>
      <c r="AB4047" s="19" t="str">
        <f t="shared" si="8"/>
        <v/>
      </c>
      <c r="AC4047" s="19">
        <f t="shared" si="20"/>
        <v>61.27272727</v>
      </c>
      <c r="AD4047" s="19">
        <f t="shared" si="21"/>
        <v>36</v>
      </c>
      <c r="AE4047" s="19" t="str">
        <f t="shared" si="22"/>
        <v>Нет моды</v>
      </c>
      <c r="AF4047" s="19">
        <f t="shared" si="23"/>
        <v>18</v>
      </c>
      <c r="AG4047" s="19">
        <f t="shared" si="24"/>
        <v>169</v>
      </c>
      <c r="AH4047" s="20" t="str">
        <f t="shared" si="14"/>
        <v/>
      </c>
      <c r="AI4047" s="21"/>
      <c r="AJ4047" s="21"/>
      <c r="AK4047" s="21"/>
      <c r="AL4047" s="22">
        <f t="shared" si="25"/>
        <v>1</v>
      </c>
    </row>
    <row r="4048" ht="12.75" customHeight="1">
      <c r="A4048" s="13" t="s">
        <v>263</v>
      </c>
      <c r="B4048" s="13" t="str">
        <f>IFERROR(__xludf.DUMMYFUNCTION("REGEXREPLACE(A4048, ""\d"", """")"),"         Республика Тыва")</f>
        <v>         Республика Тыва</v>
      </c>
      <c r="C4048" s="14" t="str">
        <f t="shared" si="15"/>
        <v>Республика Тыва</v>
      </c>
      <c r="D4048" s="3">
        <f t="shared" si="16"/>
        <v>2</v>
      </c>
      <c r="E4048" s="15" t="s">
        <v>45</v>
      </c>
      <c r="F4048" s="13" t="str">
        <f>IFERROR(__xludf.DUMMYFUNCTION("REGEXEXTRACT(E4048, ""[А-Яа-я].*"")"),"Самоубийство")</f>
        <v>Самоубийство</v>
      </c>
      <c r="G4048" s="16">
        <f t="shared" si="17"/>
        <v>2</v>
      </c>
      <c r="H4048" s="13" t="s">
        <v>28</v>
      </c>
      <c r="I4048" s="13" t="str">
        <f>IFERROR(__xludf.DUMMYFUNCTION("REGEXREPLACE(H4048, "".*\s"", """")"),"человек")</f>
        <v>человек</v>
      </c>
      <c r="J4048" s="13" t="s">
        <v>29</v>
      </c>
      <c r="K4048" s="17" t="str">
        <f>IFERROR(__xludf.DUMMYFUNCTION("REGEXREPLACE(J4048, ""^[\d\s]+"", """")"),"значение показателя за год")</f>
        <v>значение показателя за год</v>
      </c>
      <c r="L4048" s="16">
        <f t="shared" si="18"/>
        <v>2</v>
      </c>
      <c r="M4048" s="13" t="s">
        <v>31</v>
      </c>
      <c r="N4048" s="13" t="str">
        <f>IFERROR(__xludf.DUMMYFUNCTION("REGEXEXTRACT(M4048, "" (.+)$"")"),"городское население")</f>
        <v>городское население</v>
      </c>
      <c r="O4048" s="18">
        <v>59.0</v>
      </c>
      <c r="P4048" s="18">
        <v>8.0</v>
      </c>
      <c r="Q4048" s="18">
        <v>17.0</v>
      </c>
      <c r="R4048" s="18">
        <v>21.0</v>
      </c>
      <c r="S4048" s="18">
        <v>7.0</v>
      </c>
      <c r="T4048" s="18">
        <v>14.0</v>
      </c>
      <c r="U4048" s="18">
        <v>34.0</v>
      </c>
      <c r="V4048" s="18">
        <v>40.0</v>
      </c>
      <c r="W4048" s="18">
        <v>34.0</v>
      </c>
      <c r="X4048" s="18">
        <v>16.0</v>
      </c>
      <c r="Y4048" s="18">
        <v>14.0</v>
      </c>
      <c r="Z4048" s="19" t="str">
        <f t="shared" si="6"/>
        <v/>
      </c>
      <c r="AA4048" s="19">
        <f t="shared" si="19"/>
        <v>264</v>
      </c>
      <c r="AB4048" s="19" t="str">
        <f t="shared" si="8"/>
        <v/>
      </c>
      <c r="AC4048" s="19">
        <f t="shared" si="20"/>
        <v>24</v>
      </c>
      <c r="AD4048" s="19">
        <f t="shared" si="21"/>
        <v>34</v>
      </c>
      <c r="AE4048" s="19" t="str">
        <f t="shared" si="22"/>
        <v>Нет моды</v>
      </c>
      <c r="AF4048" s="19">
        <f t="shared" si="23"/>
        <v>7</v>
      </c>
      <c r="AG4048" s="19">
        <f t="shared" si="24"/>
        <v>59</v>
      </c>
      <c r="AH4048" s="20" t="str">
        <f t="shared" si="14"/>
        <v/>
      </c>
      <c r="AI4048" s="21"/>
      <c r="AJ4048" s="21"/>
      <c r="AK4048" s="21"/>
      <c r="AL4048" s="22">
        <f t="shared" si="25"/>
        <v>1</v>
      </c>
    </row>
    <row r="4049" ht="12.75" customHeight="1">
      <c r="A4049" s="13" t="s">
        <v>263</v>
      </c>
      <c r="B4049" s="13" t="str">
        <f>IFERROR(__xludf.DUMMYFUNCTION("REGEXREPLACE(A4049, ""\d"", """")"),"         Республика Тыва")</f>
        <v>         Республика Тыва</v>
      </c>
      <c r="C4049" s="14" t="str">
        <f t="shared" si="15"/>
        <v>Республика Тыва</v>
      </c>
      <c r="D4049" s="3">
        <f t="shared" si="16"/>
        <v>2</v>
      </c>
      <c r="E4049" s="15" t="s">
        <v>45</v>
      </c>
      <c r="F4049" s="13" t="str">
        <f>IFERROR(__xludf.DUMMYFUNCTION("REGEXEXTRACT(E4049, ""[А-Яа-я].*"")"),"Самоубийство")</f>
        <v>Самоубийство</v>
      </c>
      <c r="G4049" s="16">
        <f t="shared" si="17"/>
        <v>2</v>
      </c>
      <c r="H4049" s="13" t="s">
        <v>28</v>
      </c>
      <c r="I4049" s="13" t="str">
        <f>IFERROR(__xludf.DUMMYFUNCTION("REGEXREPLACE(H4049, "".*\s"", """")"),"человек")</f>
        <v>человек</v>
      </c>
      <c r="J4049" s="13" t="s">
        <v>29</v>
      </c>
      <c r="K4049" s="17" t="str">
        <f>IFERROR(__xludf.DUMMYFUNCTION("REGEXREPLACE(J4049, ""^[\d\s]+"", """")"),"значение показателя за год")</f>
        <v>значение показателя за год</v>
      </c>
      <c r="L4049" s="16">
        <f t="shared" si="18"/>
        <v>2</v>
      </c>
      <c r="M4049" s="13" t="s">
        <v>32</v>
      </c>
      <c r="N4049" s="13" t="str">
        <f>IFERROR(__xludf.DUMMYFUNCTION("REGEXEXTRACT(M4049, "" (.+)$"")"),"сельское население")</f>
        <v>сельское население</v>
      </c>
      <c r="O4049" s="18">
        <v>110.0</v>
      </c>
      <c r="P4049" s="18">
        <v>22.0</v>
      </c>
      <c r="Q4049" s="18">
        <v>26.0</v>
      </c>
      <c r="R4049" s="18">
        <v>11.0</v>
      </c>
      <c r="S4049" s="18">
        <v>11.0</v>
      </c>
      <c r="T4049" s="18">
        <v>31.0</v>
      </c>
      <c r="U4049" s="18">
        <v>53.0</v>
      </c>
      <c r="V4049" s="18">
        <v>67.0</v>
      </c>
      <c r="W4049" s="18">
        <v>37.0</v>
      </c>
      <c r="X4049" s="18">
        <v>22.0</v>
      </c>
      <c r="Y4049" s="18">
        <v>20.0</v>
      </c>
      <c r="Z4049" s="19" t="str">
        <f t="shared" si="6"/>
        <v/>
      </c>
      <c r="AA4049" s="19" t="str">
        <f t="shared" si="19"/>
        <v/>
      </c>
      <c r="AB4049" s="19">
        <f t="shared" si="8"/>
        <v>410</v>
      </c>
      <c r="AC4049" s="19">
        <f t="shared" si="20"/>
        <v>37.27272727</v>
      </c>
      <c r="AD4049" s="19">
        <f t="shared" si="21"/>
        <v>22</v>
      </c>
      <c r="AE4049" s="19" t="str">
        <f t="shared" si="22"/>
        <v>Нет моды</v>
      </c>
      <c r="AF4049" s="19">
        <f t="shared" si="23"/>
        <v>11</v>
      </c>
      <c r="AG4049" s="19">
        <f t="shared" si="24"/>
        <v>110</v>
      </c>
      <c r="AH4049" s="20" t="str">
        <f t="shared" si="14"/>
        <v>Город: 39%; Село: 61%</v>
      </c>
      <c r="AI4049" s="21"/>
      <c r="AJ4049" s="21"/>
      <c r="AK4049" s="21"/>
      <c r="AL4049" s="22">
        <f t="shared" si="25"/>
        <v>1</v>
      </c>
    </row>
    <row r="4050" ht="12.75" customHeight="1">
      <c r="A4050" s="13" t="s">
        <v>263</v>
      </c>
      <c r="B4050" s="13" t="str">
        <f>IFERROR(__xludf.DUMMYFUNCTION("REGEXREPLACE(A4050, ""\d"", """")"),"         Республика Тыва")</f>
        <v>         Республика Тыва</v>
      </c>
      <c r="C4050" s="14" t="str">
        <f t="shared" si="15"/>
        <v>Республика Тыва</v>
      </c>
      <c r="D4050" s="3">
        <f t="shared" si="16"/>
        <v>2</v>
      </c>
      <c r="E4050" s="15" t="s">
        <v>46</v>
      </c>
      <c r="F4050" s="13" t="str">
        <f>IFERROR(__xludf.DUMMYFUNCTION("REGEXEXTRACT(E4050, ""[А-Яа-я].*"")"),"Случ.отравл.алкоголем")</f>
        <v>Случ.отравл.алкоголем</v>
      </c>
      <c r="G4050" s="16">
        <f t="shared" si="17"/>
        <v>2</v>
      </c>
      <c r="H4050" s="13" t="s">
        <v>28</v>
      </c>
      <c r="I4050" s="13" t="str">
        <f>IFERROR(__xludf.DUMMYFUNCTION("REGEXREPLACE(H4050, "".*\s"", """")"),"человек")</f>
        <v>человек</v>
      </c>
      <c r="J4050" s="13" t="s">
        <v>29</v>
      </c>
      <c r="K4050" s="17" t="str">
        <f>IFERROR(__xludf.DUMMYFUNCTION("REGEXREPLACE(J4050, ""^[\d\s]+"", """")"),"значение показателя за год")</f>
        <v>значение показателя за год</v>
      </c>
      <c r="L4050" s="16">
        <f t="shared" si="18"/>
        <v>2</v>
      </c>
      <c r="M4050" s="13" t="s">
        <v>30</v>
      </c>
      <c r="N4050" s="13" t="str">
        <f>IFERROR(__xludf.DUMMYFUNCTION("REGEXEXTRACT(M4050, "" (.+)$"")"),"все население")</f>
        <v>все население</v>
      </c>
      <c r="O4050" s="18">
        <v>147.0</v>
      </c>
      <c r="P4050" s="18">
        <v>83.0</v>
      </c>
      <c r="Q4050" s="18">
        <v>74.0</v>
      </c>
      <c r="R4050" s="18">
        <v>73.0</v>
      </c>
      <c r="S4050" s="18">
        <v>47.0</v>
      </c>
      <c r="T4050" s="18">
        <v>46.0</v>
      </c>
      <c r="U4050" s="18">
        <v>48.0</v>
      </c>
      <c r="V4050" s="18">
        <v>33.0</v>
      </c>
      <c r="W4050" s="18">
        <v>57.0</v>
      </c>
      <c r="X4050" s="18">
        <v>40.0</v>
      </c>
      <c r="Y4050" s="18">
        <v>40.0</v>
      </c>
      <c r="Z4050" s="19">
        <f t="shared" si="6"/>
        <v>688</v>
      </c>
      <c r="AA4050" s="19" t="str">
        <f t="shared" si="19"/>
        <v/>
      </c>
      <c r="AB4050" s="19" t="str">
        <f t="shared" si="8"/>
        <v/>
      </c>
      <c r="AC4050" s="19">
        <f t="shared" si="20"/>
        <v>62.54545455</v>
      </c>
      <c r="AD4050" s="19">
        <f t="shared" si="21"/>
        <v>43</v>
      </c>
      <c r="AE4050" s="19" t="str">
        <f t="shared" si="22"/>
        <v>Нет моды</v>
      </c>
      <c r="AF4050" s="19">
        <f t="shared" si="23"/>
        <v>33</v>
      </c>
      <c r="AG4050" s="19">
        <f t="shared" si="24"/>
        <v>147</v>
      </c>
      <c r="AH4050" s="20" t="str">
        <f t="shared" si="14"/>
        <v/>
      </c>
      <c r="AI4050" s="21"/>
      <c r="AJ4050" s="21"/>
      <c r="AK4050" s="21"/>
      <c r="AL4050" s="22">
        <f t="shared" si="25"/>
        <v>1</v>
      </c>
    </row>
    <row r="4051" ht="12.75" customHeight="1">
      <c r="A4051" s="13" t="s">
        <v>263</v>
      </c>
      <c r="B4051" s="13" t="str">
        <f>IFERROR(__xludf.DUMMYFUNCTION("REGEXREPLACE(A4051, ""\d"", """")"),"         Республика Тыва")</f>
        <v>         Республика Тыва</v>
      </c>
      <c r="C4051" s="14" t="str">
        <f t="shared" si="15"/>
        <v>Республика Тыва</v>
      </c>
      <c r="D4051" s="3">
        <f t="shared" si="16"/>
        <v>2</v>
      </c>
      <c r="E4051" s="15" t="s">
        <v>46</v>
      </c>
      <c r="F4051" s="13" t="str">
        <f>IFERROR(__xludf.DUMMYFUNCTION("REGEXEXTRACT(E4051, ""[А-Яа-я].*"")"),"Случ.отравл.алкоголем")</f>
        <v>Случ.отравл.алкоголем</v>
      </c>
      <c r="G4051" s="16">
        <f t="shared" si="17"/>
        <v>2</v>
      </c>
      <c r="H4051" s="13" t="s">
        <v>28</v>
      </c>
      <c r="I4051" s="13" t="str">
        <f>IFERROR(__xludf.DUMMYFUNCTION("REGEXREPLACE(H4051, "".*\s"", """")"),"человек")</f>
        <v>человек</v>
      </c>
      <c r="J4051" s="13" t="s">
        <v>29</v>
      </c>
      <c r="K4051" s="17" t="str">
        <f>IFERROR(__xludf.DUMMYFUNCTION("REGEXREPLACE(J4051, ""^[\d\s]+"", """")"),"значение показателя за год")</f>
        <v>значение показателя за год</v>
      </c>
      <c r="L4051" s="16">
        <f t="shared" si="18"/>
        <v>2</v>
      </c>
      <c r="M4051" s="13" t="s">
        <v>31</v>
      </c>
      <c r="N4051" s="13" t="str">
        <f>IFERROR(__xludf.DUMMYFUNCTION("REGEXEXTRACT(M4051, "" (.+)$"")"),"городское население")</f>
        <v>городское население</v>
      </c>
      <c r="O4051" s="18">
        <v>67.0</v>
      </c>
      <c r="P4051" s="18">
        <v>41.0</v>
      </c>
      <c r="Q4051" s="18">
        <v>37.0</v>
      </c>
      <c r="R4051" s="18">
        <v>30.0</v>
      </c>
      <c r="S4051" s="18">
        <v>13.0</v>
      </c>
      <c r="T4051" s="18">
        <v>17.0</v>
      </c>
      <c r="U4051" s="18">
        <v>17.0</v>
      </c>
      <c r="V4051" s="18">
        <v>19.0</v>
      </c>
      <c r="W4051" s="18">
        <v>25.0</v>
      </c>
      <c r="X4051" s="18">
        <v>15.0</v>
      </c>
      <c r="Y4051" s="18">
        <v>15.0</v>
      </c>
      <c r="Z4051" s="19" t="str">
        <f t="shared" si="6"/>
        <v/>
      </c>
      <c r="AA4051" s="19">
        <f t="shared" si="19"/>
        <v>296</v>
      </c>
      <c r="AB4051" s="19" t="str">
        <f t="shared" si="8"/>
        <v/>
      </c>
      <c r="AC4051" s="19">
        <f t="shared" si="20"/>
        <v>26.90909091</v>
      </c>
      <c r="AD4051" s="19">
        <f t="shared" si="21"/>
        <v>40</v>
      </c>
      <c r="AE4051" s="19" t="str">
        <f t="shared" si="22"/>
        <v>Нет моды</v>
      </c>
      <c r="AF4051" s="19">
        <f t="shared" si="23"/>
        <v>13</v>
      </c>
      <c r="AG4051" s="19">
        <f t="shared" si="24"/>
        <v>67</v>
      </c>
      <c r="AH4051" s="20" t="str">
        <f t="shared" si="14"/>
        <v/>
      </c>
      <c r="AI4051" s="21"/>
      <c r="AJ4051" s="21"/>
      <c r="AK4051" s="21"/>
      <c r="AL4051" s="22">
        <f t="shared" si="25"/>
        <v>1</v>
      </c>
    </row>
    <row r="4052" ht="12.75" customHeight="1">
      <c r="A4052" s="13" t="s">
        <v>263</v>
      </c>
      <c r="B4052" s="13" t="str">
        <f>IFERROR(__xludf.DUMMYFUNCTION("REGEXREPLACE(A4052, ""\d"", """")"),"         Республика Тыва")</f>
        <v>         Республика Тыва</v>
      </c>
      <c r="C4052" s="14" t="str">
        <f t="shared" si="15"/>
        <v>Республика Тыва</v>
      </c>
      <c r="D4052" s="3">
        <f t="shared" si="16"/>
        <v>2</v>
      </c>
      <c r="E4052" s="15" t="s">
        <v>46</v>
      </c>
      <c r="F4052" s="13" t="str">
        <f>IFERROR(__xludf.DUMMYFUNCTION("REGEXEXTRACT(E4052, ""[А-Яа-я].*"")"),"Случ.отравл.алкоголем")</f>
        <v>Случ.отравл.алкоголем</v>
      </c>
      <c r="G4052" s="16">
        <f t="shared" si="17"/>
        <v>2</v>
      </c>
      <c r="H4052" s="13" t="s">
        <v>28</v>
      </c>
      <c r="I4052" s="13" t="str">
        <f>IFERROR(__xludf.DUMMYFUNCTION("REGEXREPLACE(H4052, "".*\s"", """")"),"человек")</f>
        <v>человек</v>
      </c>
      <c r="J4052" s="13" t="s">
        <v>29</v>
      </c>
      <c r="K4052" s="17" t="str">
        <f>IFERROR(__xludf.DUMMYFUNCTION("REGEXREPLACE(J4052, ""^[\d\s]+"", """")"),"значение показателя за год")</f>
        <v>значение показателя за год</v>
      </c>
      <c r="L4052" s="16">
        <f t="shared" si="18"/>
        <v>2</v>
      </c>
      <c r="M4052" s="13" t="s">
        <v>32</v>
      </c>
      <c r="N4052" s="13" t="str">
        <f>IFERROR(__xludf.DUMMYFUNCTION("REGEXEXTRACT(M4052, "" (.+)$"")"),"сельское население")</f>
        <v>сельское население</v>
      </c>
      <c r="O4052" s="18">
        <v>80.0</v>
      </c>
      <c r="P4052" s="18">
        <v>42.0</v>
      </c>
      <c r="Q4052" s="18">
        <v>37.0</v>
      </c>
      <c r="R4052" s="18">
        <v>43.0</v>
      </c>
      <c r="S4052" s="18">
        <v>34.0</v>
      </c>
      <c r="T4052" s="18">
        <v>29.0</v>
      </c>
      <c r="U4052" s="18">
        <v>31.0</v>
      </c>
      <c r="V4052" s="18">
        <v>14.0</v>
      </c>
      <c r="W4052" s="18">
        <v>32.0</v>
      </c>
      <c r="X4052" s="18">
        <v>25.0</v>
      </c>
      <c r="Y4052" s="18">
        <v>25.0</v>
      </c>
      <c r="Z4052" s="19" t="str">
        <f t="shared" si="6"/>
        <v/>
      </c>
      <c r="AA4052" s="19" t="str">
        <f t="shared" si="19"/>
        <v/>
      </c>
      <c r="AB4052" s="19">
        <f t="shared" si="8"/>
        <v>392</v>
      </c>
      <c r="AC4052" s="19">
        <f t="shared" si="20"/>
        <v>35.63636364</v>
      </c>
      <c r="AD4052" s="19">
        <f t="shared" si="21"/>
        <v>29.5</v>
      </c>
      <c r="AE4052" s="19" t="str">
        <f t="shared" si="22"/>
        <v>Нет моды</v>
      </c>
      <c r="AF4052" s="19">
        <f t="shared" si="23"/>
        <v>14</v>
      </c>
      <c r="AG4052" s="19">
        <f t="shared" si="24"/>
        <v>80</v>
      </c>
      <c r="AH4052" s="20" t="str">
        <f t="shared" si="14"/>
        <v>Город: 43%; Село: 57%</v>
      </c>
      <c r="AI4052" s="21"/>
      <c r="AJ4052" s="21"/>
      <c r="AK4052" s="21"/>
      <c r="AL4052" s="22">
        <f t="shared" si="25"/>
        <v>1</v>
      </c>
    </row>
    <row r="4053" ht="12.75" customHeight="1">
      <c r="A4053" s="13" t="s">
        <v>263</v>
      </c>
      <c r="B4053" s="13" t="str">
        <f>IFERROR(__xludf.DUMMYFUNCTION("REGEXREPLACE(A4053, ""\d"", """")"),"         Республика Тыва")</f>
        <v>         Республика Тыва</v>
      </c>
      <c r="C4053" s="14" t="str">
        <f t="shared" si="15"/>
        <v>Республика Тыва</v>
      </c>
      <c r="D4053" s="3">
        <f t="shared" si="16"/>
        <v>2</v>
      </c>
      <c r="E4053" s="15" t="s">
        <v>47</v>
      </c>
      <c r="F4053" s="13" t="str">
        <f>IFERROR(__xludf.DUMMYFUNCTION("REGEXEXTRACT(E4053, ""[А-Яа-я].*"")"),"транспортные травмы всех видов")</f>
        <v>транспортные травмы всех видов</v>
      </c>
      <c r="G4053" s="16">
        <f t="shared" si="17"/>
        <v>2</v>
      </c>
      <c r="H4053" s="13" t="s">
        <v>28</v>
      </c>
      <c r="I4053" s="13" t="str">
        <f>IFERROR(__xludf.DUMMYFUNCTION("REGEXREPLACE(H4053, "".*\s"", """")"),"человек")</f>
        <v>человек</v>
      </c>
      <c r="J4053" s="13" t="s">
        <v>29</v>
      </c>
      <c r="K4053" s="17" t="str">
        <f>IFERROR(__xludf.DUMMYFUNCTION("REGEXREPLACE(J4053, ""^[\d\s]+"", """")"),"значение показателя за год")</f>
        <v>значение показателя за год</v>
      </c>
      <c r="L4053" s="16">
        <f t="shared" si="18"/>
        <v>2</v>
      </c>
      <c r="M4053" s="13" t="s">
        <v>30</v>
      </c>
      <c r="N4053" s="13" t="str">
        <f>IFERROR(__xludf.DUMMYFUNCTION("REGEXEXTRACT(M4053, "" (.+)$"")"),"все население")</f>
        <v>все население</v>
      </c>
      <c r="O4053" s="18">
        <v>159.0</v>
      </c>
      <c r="P4053" s="18">
        <v>158.0</v>
      </c>
      <c r="Q4053" s="18">
        <v>144.0</v>
      </c>
      <c r="R4053" s="18">
        <v>122.0</v>
      </c>
      <c r="S4053" s="23" t="s">
        <v>37</v>
      </c>
      <c r="T4053" s="23" t="s">
        <v>37</v>
      </c>
      <c r="U4053" s="23" t="s">
        <v>37</v>
      </c>
      <c r="V4053" s="23" t="s">
        <v>37</v>
      </c>
      <c r="W4053" s="23" t="s">
        <v>37</v>
      </c>
      <c r="X4053" s="23" t="s">
        <v>37</v>
      </c>
      <c r="Y4053" s="23" t="s">
        <v>37</v>
      </c>
      <c r="Z4053" s="19">
        <f t="shared" si="6"/>
        <v>583</v>
      </c>
      <c r="AA4053" s="19" t="str">
        <f t="shared" si="19"/>
        <v/>
      </c>
      <c r="AB4053" s="19" t="str">
        <f t="shared" si="8"/>
        <v/>
      </c>
      <c r="AC4053" s="19">
        <f t="shared" si="20"/>
        <v>145.75</v>
      </c>
      <c r="AD4053" s="19">
        <f t="shared" si="21"/>
        <v>37</v>
      </c>
      <c r="AE4053" s="19" t="str">
        <f t="shared" si="22"/>
        <v>Нет моды</v>
      </c>
      <c r="AF4053" s="19">
        <f t="shared" si="23"/>
        <v>122</v>
      </c>
      <c r="AG4053" s="19">
        <f t="shared" si="24"/>
        <v>159</v>
      </c>
      <c r="AH4053" s="20" t="str">
        <f t="shared" si="14"/>
        <v/>
      </c>
      <c r="AI4053" s="24"/>
      <c r="AJ4053" s="24"/>
      <c r="AK4053" s="24"/>
      <c r="AL4053" s="22">
        <f t="shared" si="25"/>
        <v>1</v>
      </c>
    </row>
    <row r="4054" ht="12.75" customHeight="1">
      <c r="A4054" s="13" t="s">
        <v>263</v>
      </c>
      <c r="B4054" s="13" t="str">
        <f>IFERROR(__xludf.DUMMYFUNCTION("REGEXREPLACE(A4054, ""\d"", """")"),"         Республика Тыва")</f>
        <v>         Республика Тыва</v>
      </c>
      <c r="C4054" s="14" t="str">
        <f t="shared" si="15"/>
        <v>Республика Тыва</v>
      </c>
      <c r="D4054" s="3">
        <f t="shared" si="16"/>
        <v>2</v>
      </c>
      <c r="E4054" s="15" t="s">
        <v>47</v>
      </c>
      <c r="F4054" s="13" t="str">
        <f>IFERROR(__xludf.DUMMYFUNCTION("REGEXEXTRACT(E4054, ""[А-Яа-я].*"")"),"транспортные травмы всех видов")</f>
        <v>транспортные травмы всех видов</v>
      </c>
      <c r="G4054" s="16">
        <f t="shared" si="17"/>
        <v>2</v>
      </c>
      <c r="H4054" s="13" t="s">
        <v>28</v>
      </c>
      <c r="I4054" s="13" t="str">
        <f>IFERROR(__xludf.DUMMYFUNCTION("REGEXREPLACE(H4054, "".*\s"", """")"),"человек")</f>
        <v>человек</v>
      </c>
      <c r="J4054" s="13" t="s">
        <v>29</v>
      </c>
      <c r="K4054" s="17" t="str">
        <f>IFERROR(__xludf.DUMMYFUNCTION("REGEXREPLACE(J4054, ""^[\d\s]+"", """")"),"значение показателя за год")</f>
        <v>значение показателя за год</v>
      </c>
      <c r="L4054" s="16">
        <f t="shared" si="18"/>
        <v>2</v>
      </c>
      <c r="M4054" s="13" t="s">
        <v>31</v>
      </c>
      <c r="N4054" s="13" t="str">
        <f>IFERROR(__xludf.DUMMYFUNCTION("REGEXEXTRACT(M4054, "" (.+)$"")"),"городское население")</f>
        <v>городское население</v>
      </c>
      <c r="O4054" s="18">
        <v>71.0</v>
      </c>
      <c r="P4054" s="18">
        <v>80.0</v>
      </c>
      <c r="Q4054" s="18">
        <v>54.0</v>
      </c>
      <c r="R4054" s="18">
        <v>51.0</v>
      </c>
      <c r="S4054" s="23" t="s">
        <v>37</v>
      </c>
      <c r="T4054" s="23" t="s">
        <v>37</v>
      </c>
      <c r="U4054" s="23" t="s">
        <v>37</v>
      </c>
      <c r="V4054" s="23" t="s">
        <v>37</v>
      </c>
      <c r="W4054" s="23" t="s">
        <v>37</v>
      </c>
      <c r="X4054" s="23" t="s">
        <v>37</v>
      </c>
      <c r="Y4054" s="23" t="s">
        <v>37</v>
      </c>
      <c r="Z4054" s="19" t="str">
        <f t="shared" si="6"/>
        <v/>
      </c>
      <c r="AA4054" s="19">
        <f t="shared" si="19"/>
        <v>256</v>
      </c>
      <c r="AB4054" s="19" t="str">
        <f t="shared" si="8"/>
        <v/>
      </c>
      <c r="AC4054" s="19">
        <f t="shared" si="20"/>
        <v>64</v>
      </c>
      <c r="AD4054" s="19">
        <f t="shared" si="21"/>
        <v>101</v>
      </c>
      <c r="AE4054" s="19" t="str">
        <f t="shared" si="22"/>
        <v>Нет моды</v>
      </c>
      <c r="AF4054" s="19">
        <f t="shared" si="23"/>
        <v>51</v>
      </c>
      <c r="AG4054" s="19">
        <f t="shared" si="24"/>
        <v>80</v>
      </c>
      <c r="AH4054" s="20" t="str">
        <f t="shared" si="14"/>
        <v/>
      </c>
      <c r="AI4054" s="24"/>
      <c r="AJ4054" s="24"/>
      <c r="AK4054" s="24"/>
      <c r="AL4054" s="22">
        <f t="shared" si="25"/>
        <v>1</v>
      </c>
    </row>
    <row r="4055" ht="12.75" customHeight="1">
      <c r="A4055" s="13" t="s">
        <v>263</v>
      </c>
      <c r="B4055" s="13" t="str">
        <f>IFERROR(__xludf.DUMMYFUNCTION("REGEXREPLACE(A4055, ""\d"", """")"),"         Республика Тыва")</f>
        <v>         Республика Тыва</v>
      </c>
      <c r="C4055" s="14" t="str">
        <f t="shared" si="15"/>
        <v>Республика Тыва</v>
      </c>
      <c r="D4055" s="3">
        <f t="shared" si="16"/>
        <v>2</v>
      </c>
      <c r="E4055" s="15" t="s">
        <v>47</v>
      </c>
      <c r="F4055" s="13" t="str">
        <f>IFERROR(__xludf.DUMMYFUNCTION("REGEXEXTRACT(E4055, ""[А-Яа-я].*"")"),"транспортные травмы всех видов")</f>
        <v>транспортные травмы всех видов</v>
      </c>
      <c r="G4055" s="16">
        <f t="shared" si="17"/>
        <v>2</v>
      </c>
      <c r="H4055" s="13" t="s">
        <v>28</v>
      </c>
      <c r="I4055" s="13" t="str">
        <f>IFERROR(__xludf.DUMMYFUNCTION("REGEXREPLACE(H4055, "".*\s"", """")"),"человек")</f>
        <v>человек</v>
      </c>
      <c r="J4055" s="13" t="s">
        <v>29</v>
      </c>
      <c r="K4055" s="17" t="str">
        <f>IFERROR(__xludf.DUMMYFUNCTION("REGEXREPLACE(J4055, ""^[\d\s]+"", """")"),"значение показателя за год")</f>
        <v>значение показателя за год</v>
      </c>
      <c r="L4055" s="16">
        <f t="shared" si="18"/>
        <v>2</v>
      </c>
      <c r="M4055" s="13" t="s">
        <v>32</v>
      </c>
      <c r="N4055" s="13" t="str">
        <f>IFERROR(__xludf.DUMMYFUNCTION("REGEXEXTRACT(M4055, "" (.+)$"")"),"сельское население")</f>
        <v>сельское население</v>
      </c>
      <c r="O4055" s="18">
        <v>88.0</v>
      </c>
      <c r="P4055" s="18">
        <v>78.0</v>
      </c>
      <c r="Q4055" s="18">
        <v>90.0</v>
      </c>
      <c r="R4055" s="18">
        <v>71.0</v>
      </c>
      <c r="S4055" s="23" t="s">
        <v>37</v>
      </c>
      <c r="T4055" s="23" t="s">
        <v>37</v>
      </c>
      <c r="U4055" s="23" t="s">
        <v>37</v>
      </c>
      <c r="V4055" s="23" t="s">
        <v>37</v>
      </c>
      <c r="W4055" s="23" t="s">
        <v>37</v>
      </c>
      <c r="X4055" s="23" t="s">
        <v>37</v>
      </c>
      <c r="Y4055" s="23" t="s">
        <v>37</v>
      </c>
      <c r="Z4055" s="19" t="str">
        <f t="shared" si="6"/>
        <v/>
      </c>
      <c r="AA4055" s="19" t="str">
        <f t="shared" si="19"/>
        <v/>
      </c>
      <c r="AB4055" s="19">
        <f t="shared" si="8"/>
        <v>327</v>
      </c>
      <c r="AC4055" s="19">
        <f t="shared" si="20"/>
        <v>81.75</v>
      </c>
      <c r="AD4055" s="19">
        <f t="shared" si="21"/>
        <v>74.5</v>
      </c>
      <c r="AE4055" s="19" t="str">
        <f t="shared" si="22"/>
        <v>Нет моды</v>
      </c>
      <c r="AF4055" s="19">
        <f t="shared" si="23"/>
        <v>71</v>
      </c>
      <c r="AG4055" s="19">
        <f t="shared" si="24"/>
        <v>90</v>
      </c>
      <c r="AH4055" s="20" t="str">
        <f t="shared" si="14"/>
        <v>Город: 44%; Село: 56%</v>
      </c>
      <c r="AI4055" s="24"/>
      <c r="AJ4055" s="24"/>
      <c r="AK4055" s="24"/>
      <c r="AL4055" s="22">
        <f t="shared" si="25"/>
        <v>1</v>
      </c>
    </row>
    <row r="4056" ht="12.75" customHeight="1">
      <c r="A4056" s="13" t="s">
        <v>263</v>
      </c>
      <c r="B4056" s="13" t="str">
        <f>IFERROR(__xludf.DUMMYFUNCTION("REGEXREPLACE(A4056, ""\d"", """")"),"         Республика Тыва")</f>
        <v>         Республика Тыва</v>
      </c>
      <c r="C4056" s="14" t="str">
        <f t="shared" si="15"/>
        <v>Республика Тыва</v>
      </c>
      <c r="D4056" s="3">
        <f t="shared" si="16"/>
        <v>2</v>
      </c>
      <c r="E4056" s="15" t="s">
        <v>48</v>
      </c>
      <c r="F4056" s="13" t="str">
        <f>IFERROR(__xludf.DUMMYFUNCTION("REGEXEXTRACT(E4056, ""[А-Яа-я].*"")"),"Убийство")</f>
        <v>Убийство</v>
      </c>
      <c r="G4056" s="16">
        <f t="shared" si="17"/>
        <v>2</v>
      </c>
      <c r="H4056" s="13" t="s">
        <v>28</v>
      </c>
      <c r="I4056" s="13" t="str">
        <f>IFERROR(__xludf.DUMMYFUNCTION("REGEXREPLACE(H4056, "".*\s"", """")"),"человек")</f>
        <v>человек</v>
      </c>
      <c r="J4056" s="13" t="s">
        <v>29</v>
      </c>
      <c r="K4056" s="17" t="str">
        <f>IFERROR(__xludf.DUMMYFUNCTION("REGEXREPLACE(J4056, ""^[\d\s]+"", """")"),"значение показателя за год")</f>
        <v>значение показателя за год</v>
      </c>
      <c r="L4056" s="16">
        <f t="shared" si="18"/>
        <v>2</v>
      </c>
      <c r="M4056" s="13" t="s">
        <v>30</v>
      </c>
      <c r="N4056" s="13" t="str">
        <f>IFERROR(__xludf.DUMMYFUNCTION("REGEXEXTRACT(M4056, "" (.+)$"")"),"все население")</f>
        <v>все население</v>
      </c>
      <c r="O4056" s="18">
        <v>176.0</v>
      </c>
      <c r="P4056" s="18">
        <v>116.0</v>
      </c>
      <c r="Q4056" s="18">
        <v>103.0</v>
      </c>
      <c r="R4056" s="18">
        <v>105.0</v>
      </c>
      <c r="S4056" s="18">
        <v>77.0</v>
      </c>
      <c r="T4056" s="18">
        <v>86.0</v>
      </c>
      <c r="U4056" s="18">
        <v>119.0</v>
      </c>
      <c r="V4056" s="18">
        <v>96.0</v>
      </c>
      <c r="W4056" s="18">
        <v>98.0</v>
      </c>
      <c r="X4056" s="18">
        <v>67.0</v>
      </c>
      <c r="Y4056" s="18">
        <v>47.0</v>
      </c>
      <c r="Z4056" s="19">
        <f t="shared" si="6"/>
        <v>1090</v>
      </c>
      <c r="AA4056" s="19" t="str">
        <f t="shared" si="19"/>
        <v/>
      </c>
      <c r="AB4056" s="19" t="str">
        <f t="shared" si="8"/>
        <v/>
      </c>
      <c r="AC4056" s="19">
        <f t="shared" si="20"/>
        <v>99.09090909</v>
      </c>
      <c r="AD4056" s="19">
        <f t="shared" si="21"/>
        <v>90</v>
      </c>
      <c r="AE4056" s="19" t="str">
        <f t="shared" si="22"/>
        <v>Нет моды</v>
      </c>
      <c r="AF4056" s="19">
        <f t="shared" si="23"/>
        <v>47</v>
      </c>
      <c r="AG4056" s="19">
        <f t="shared" si="24"/>
        <v>176</v>
      </c>
      <c r="AH4056" s="20" t="str">
        <f t="shared" si="14"/>
        <v/>
      </c>
      <c r="AI4056" s="21"/>
      <c r="AJ4056" s="21"/>
      <c r="AK4056" s="21"/>
      <c r="AL4056" s="22">
        <f t="shared" si="25"/>
        <v>1</v>
      </c>
    </row>
    <row r="4057" ht="12.75" customHeight="1">
      <c r="A4057" s="13" t="s">
        <v>263</v>
      </c>
      <c r="B4057" s="13" t="str">
        <f>IFERROR(__xludf.DUMMYFUNCTION("REGEXREPLACE(A4057, ""\d"", """")"),"         Республика Тыва")</f>
        <v>         Республика Тыва</v>
      </c>
      <c r="C4057" s="14" t="str">
        <f t="shared" si="15"/>
        <v>Республика Тыва</v>
      </c>
      <c r="D4057" s="3">
        <f t="shared" si="16"/>
        <v>2</v>
      </c>
      <c r="E4057" s="15" t="s">
        <v>48</v>
      </c>
      <c r="F4057" s="13" t="str">
        <f>IFERROR(__xludf.DUMMYFUNCTION("REGEXEXTRACT(E4057, ""[А-Яа-я].*"")"),"Убийство")</f>
        <v>Убийство</v>
      </c>
      <c r="G4057" s="16">
        <f t="shared" si="17"/>
        <v>2</v>
      </c>
      <c r="H4057" s="13" t="s">
        <v>28</v>
      </c>
      <c r="I4057" s="13" t="str">
        <f>IFERROR(__xludf.DUMMYFUNCTION("REGEXREPLACE(H4057, "".*\s"", """")"),"человек")</f>
        <v>человек</v>
      </c>
      <c r="J4057" s="13" t="s">
        <v>29</v>
      </c>
      <c r="K4057" s="17" t="str">
        <f>IFERROR(__xludf.DUMMYFUNCTION("REGEXREPLACE(J4057, ""^[\d\s]+"", """")"),"значение показателя за год")</f>
        <v>значение показателя за год</v>
      </c>
      <c r="L4057" s="16">
        <f t="shared" si="18"/>
        <v>2</v>
      </c>
      <c r="M4057" s="13" t="s">
        <v>31</v>
      </c>
      <c r="N4057" s="13" t="str">
        <f>IFERROR(__xludf.DUMMYFUNCTION("REGEXEXTRACT(M4057, "" (.+)$"")"),"городское население")</f>
        <v>городское население</v>
      </c>
      <c r="O4057" s="18">
        <v>54.0</v>
      </c>
      <c r="P4057" s="18">
        <v>46.0</v>
      </c>
      <c r="Q4057" s="18">
        <v>40.0</v>
      </c>
      <c r="R4057" s="18">
        <v>32.0</v>
      </c>
      <c r="S4057" s="18">
        <v>24.0</v>
      </c>
      <c r="T4057" s="18">
        <v>29.0</v>
      </c>
      <c r="U4057" s="18">
        <v>41.0</v>
      </c>
      <c r="V4057" s="18">
        <v>33.0</v>
      </c>
      <c r="W4057" s="18">
        <v>31.0</v>
      </c>
      <c r="X4057" s="18">
        <v>24.0</v>
      </c>
      <c r="Y4057" s="18">
        <v>16.0</v>
      </c>
      <c r="Z4057" s="19" t="str">
        <f t="shared" si="6"/>
        <v/>
      </c>
      <c r="AA4057" s="19">
        <f t="shared" si="19"/>
        <v>370</v>
      </c>
      <c r="AB4057" s="19" t="str">
        <f t="shared" si="8"/>
        <v/>
      </c>
      <c r="AC4057" s="19">
        <f t="shared" si="20"/>
        <v>33.63636364</v>
      </c>
      <c r="AD4057" s="19">
        <f t="shared" si="21"/>
        <v>50.5</v>
      </c>
      <c r="AE4057" s="19" t="str">
        <f t="shared" si="22"/>
        <v>Нет моды</v>
      </c>
      <c r="AF4057" s="19">
        <f t="shared" si="23"/>
        <v>16</v>
      </c>
      <c r="AG4057" s="19">
        <f t="shared" si="24"/>
        <v>54</v>
      </c>
      <c r="AH4057" s="20" t="str">
        <f t="shared" si="14"/>
        <v/>
      </c>
      <c r="AI4057" s="21"/>
      <c r="AJ4057" s="21"/>
      <c r="AK4057" s="21"/>
      <c r="AL4057" s="22">
        <f t="shared" si="25"/>
        <v>1</v>
      </c>
    </row>
    <row r="4058" ht="12.75" customHeight="1">
      <c r="A4058" s="13" t="s">
        <v>263</v>
      </c>
      <c r="B4058" s="13" t="str">
        <f>IFERROR(__xludf.DUMMYFUNCTION("REGEXREPLACE(A4058, ""\d"", """")"),"         Республика Тыва")</f>
        <v>         Республика Тыва</v>
      </c>
      <c r="C4058" s="14" t="str">
        <f t="shared" si="15"/>
        <v>Республика Тыва</v>
      </c>
      <c r="D4058" s="3">
        <f t="shared" si="16"/>
        <v>2</v>
      </c>
      <c r="E4058" s="15" t="s">
        <v>48</v>
      </c>
      <c r="F4058" s="13" t="str">
        <f>IFERROR(__xludf.DUMMYFUNCTION("REGEXEXTRACT(E4058, ""[А-Яа-я].*"")"),"Убийство")</f>
        <v>Убийство</v>
      </c>
      <c r="G4058" s="16">
        <f t="shared" si="17"/>
        <v>2</v>
      </c>
      <c r="H4058" s="13" t="s">
        <v>28</v>
      </c>
      <c r="I4058" s="13" t="str">
        <f>IFERROR(__xludf.DUMMYFUNCTION("REGEXREPLACE(H4058, "".*\s"", """")"),"человек")</f>
        <v>человек</v>
      </c>
      <c r="J4058" s="13" t="s">
        <v>29</v>
      </c>
      <c r="K4058" s="17" t="str">
        <f>IFERROR(__xludf.DUMMYFUNCTION("REGEXREPLACE(J4058, ""^[\d\s]+"", """")"),"значение показателя за год")</f>
        <v>значение показателя за год</v>
      </c>
      <c r="L4058" s="16">
        <f t="shared" si="18"/>
        <v>2</v>
      </c>
      <c r="M4058" s="13" t="s">
        <v>32</v>
      </c>
      <c r="N4058" s="13" t="str">
        <f>IFERROR(__xludf.DUMMYFUNCTION("REGEXEXTRACT(M4058, "" (.+)$"")"),"сельское население")</f>
        <v>сельское население</v>
      </c>
      <c r="O4058" s="18">
        <v>122.0</v>
      </c>
      <c r="P4058" s="18">
        <v>70.0</v>
      </c>
      <c r="Q4058" s="18">
        <v>63.0</v>
      </c>
      <c r="R4058" s="18">
        <v>73.0</v>
      </c>
      <c r="S4058" s="18">
        <v>53.0</v>
      </c>
      <c r="T4058" s="18">
        <v>57.0</v>
      </c>
      <c r="U4058" s="18">
        <v>78.0</v>
      </c>
      <c r="V4058" s="18">
        <v>63.0</v>
      </c>
      <c r="W4058" s="18">
        <v>67.0</v>
      </c>
      <c r="X4058" s="18">
        <v>43.0</v>
      </c>
      <c r="Y4058" s="18">
        <v>31.0</v>
      </c>
      <c r="Z4058" s="19" t="str">
        <f t="shared" si="6"/>
        <v/>
      </c>
      <c r="AA4058" s="19" t="str">
        <f t="shared" si="19"/>
        <v/>
      </c>
      <c r="AB4058" s="19">
        <f t="shared" si="8"/>
        <v>720</v>
      </c>
      <c r="AC4058" s="19">
        <f t="shared" si="20"/>
        <v>65.45454545</v>
      </c>
      <c r="AD4058" s="19">
        <f t="shared" si="21"/>
        <v>44.5</v>
      </c>
      <c r="AE4058" s="19" t="str">
        <f t="shared" si="22"/>
        <v>Нет моды</v>
      </c>
      <c r="AF4058" s="19">
        <f t="shared" si="23"/>
        <v>31</v>
      </c>
      <c r="AG4058" s="19">
        <f t="shared" si="24"/>
        <v>122</v>
      </c>
      <c r="AH4058" s="20" t="str">
        <f t="shared" si="14"/>
        <v>Город: 34%; Село: 66%</v>
      </c>
      <c r="AI4058" s="21"/>
      <c r="AJ4058" s="21"/>
      <c r="AK4058" s="21"/>
      <c r="AL4058" s="22">
        <f t="shared" si="25"/>
        <v>1</v>
      </c>
    </row>
    <row r="4059" ht="12.75" customHeight="1">
      <c r="A4059" s="13" t="s">
        <v>263</v>
      </c>
      <c r="B4059" s="13" t="str">
        <f>IFERROR(__xludf.DUMMYFUNCTION("REGEXREPLACE(A4059, ""\d"", """")"),"         Республика Тыва")</f>
        <v>         Республика Тыва</v>
      </c>
      <c r="C4059" s="14" t="str">
        <f t="shared" si="15"/>
        <v>Республика Тыва</v>
      </c>
      <c r="D4059" s="3">
        <f t="shared" si="16"/>
        <v>2</v>
      </c>
      <c r="E4059" s="15" t="s">
        <v>49</v>
      </c>
      <c r="F4059" s="13" t="str">
        <f>IFERROR(__xludf.DUMMYFUNCTION("REGEXEXTRACT(E4059, ""[А-Яа-я].*"")"),"Цереброваскулярные болезни")</f>
        <v>Цереброваскулярные болезни</v>
      </c>
      <c r="G4059" s="16">
        <f t="shared" si="17"/>
        <v>2</v>
      </c>
      <c r="H4059" s="13" t="s">
        <v>28</v>
      </c>
      <c r="I4059" s="13" t="str">
        <f>IFERROR(__xludf.DUMMYFUNCTION("REGEXREPLACE(H4059, "".*\s"", """")"),"человек")</f>
        <v>человек</v>
      </c>
      <c r="J4059" s="13" t="s">
        <v>29</v>
      </c>
      <c r="K4059" s="17" t="str">
        <f>IFERROR(__xludf.DUMMYFUNCTION("REGEXREPLACE(J4059, ""^[\d\s]+"", """")"),"значение показателя за год")</f>
        <v>значение показателя за год</v>
      </c>
      <c r="L4059" s="16">
        <f t="shared" si="18"/>
        <v>2</v>
      </c>
      <c r="M4059" s="13" t="s">
        <v>30</v>
      </c>
      <c r="N4059" s="13" t="str">
        <f>IFERROR(__xludf.DUMMYFUNCTION("REGEXEXTRACT(M4059, "" (.+)$"")"),"все население")</f>
        <v>все население</v>
      </c>
      <c r="O4059" s="18">
        <v>320.0</v>
      </c>
      <c r="P4059" s="18">
        <v>404.0</v>
      </c>
      <c r="Q4059" s="18">
        <v>315.0</v>
      </c>
      <c r="R4059" s="18">
        <v>338.0</v>
      </c>
      <c r="S4059" s="18">
        <v>330.0</v>
      </c>
      <c r="T4059" s="18">
        <v>338.0</v>
      </c>
      <c r="U4059" s="18">
        <v>319.0</v>
      </c>
      <c r="V4059" s="18">
        <v>324.0</v>
      </c>
      <c r="W4059" s="18">
        <v>297.0</v>
      </c>
      <c r="X4059" s="18">
        <v>252.0</v>
      </c>
      <c r="Y4059" s="18">
        <v>290.0</v>
      </c>
      <c r="Z4059" s="19">
        <f t="shared" si="6"/>
        <v>3527</v>
      </c>
      <c r="AA4059" s="19" t="str">
        <f t="shared" si="19"/>
        <v/>
      </c>
      <c r="AB4059" s="19" t="str">
        <f t="shared" si="8"/>
        <v/>
      </c>
      <c r="AC4059" s="19">
        <f t="shared" si="20"/>
        <v>320.6363636</v>
      </c>
      <c r="AD4059" s="19">
        <f t="shared" si="21"/>
        <v>187</v>
      </c>
      <c r="AE4059" s="19" t="str">
        <f t="shared" si="22"/>
        <v>Нет моды</v>
      </c>
      <c r="AF4059" s="19">
        <f t="shared" si="23"/>
        <v>252</v>
      </c>
      <c r="AG4059" s="19">
        <f t="shared" si="24"/>
        <v>404</v>
      </c>
      <c r="AH4059" s="20" t="str">
        <f t="shared" si="14"/>
        <v/>
      </c>
      <c r="AI4059" s="21"/>
      <c r="AJ4059" s="21"/>
      <c r="AK4059" s="21"/>
      <c r="AL4059" s="22">
        <f t="shared" si="25"/>
        <v>1</v>
      </c>
    </row>
    <row r="4060" ht="12.75" customHeight="1">
      <c r="A4060" s="13" t="s">
        <v>263</v>
      </c>
      <c r="B4060" s="13" t="str">
        <f>IFERROR(__xludf.DUMMYFUNCTION("REGEXREPLACE(A4060, ""\d"", """")"),"         Республика Тыва")</f>
        <v>         Республика Тыва</v>
      </c>
      <c r="C4060" s="14" t="str">
        <f t="shared" si="15"/>
        <v>Республика Тыва</v>
      </c>
      <c r="D4060" s="3">
        <f t="shared" si="16"/>
        <v>2</v>
      </c>
      <c r="E4060" s="15" t="s">
        <v>49</v>
      </c>
      <c r="F4060" s="13" t="str">
        <f>IFERROR(__xludf.DUMMYFUNCTION("REGEXEXTRACT(E4060, ""[А-Яа-я].*"")"),"Цереброваскулярные болезни")</f>
        <v>Цереброваскулярные болезни</v>
      </c>
      <c r="G4060" s="16">
        <f t="shared" si="17"/>
        <v>2</v>
      </c>
      <c r="H4060" s="13" t="s">
        <v>28</v>
      </c>
      <c r="I4060" s="13" t="str">
        <f>IFERROR(__xludf.DUMMYFUNCTION("REGEXREPLACE(H4060, "".*\s"", """")"),"человек")</f>
        <v>человек</v>
      </c>
      <c r="J4060" s="13" t="s">
        <v>29</v>
      </c>
      <c r="K4060" s="17" t="str">
        <f>IFERROR(__xludf.DUMMYFUNCTION("REGEXREPLACE(J4060, ""^[\d\s]+"", """")"),"значение показателя за год")</f>
        <v>значение показателя за год</v>
      </c>
      <c r="L4060" s="16">
        <f t="shared" si="18"/>
        <v>2</v>
      </c>
      <c r="M4060" s="13" t="s">
        <v>31</v>
      </c>
      <c r="N4060" s="13" t="str">
        <f>IFERROR(__xludf.DUMMYFUNCTION("REGEXEXTRACT(M4060, "" (.+)$"")"),"городское население")</f>
        <v>городское население</v>
      </c>
      <c r="O4060" s="18">
        <v>133.0</v>
      </c>
      <c r="P4060" s="18">
        <v>195.0</v>
      </c>
      <c r="Q4060" s="18">
        <v>135.0</v>
      </c>
      <c r="R4060" s="18">
        <v>154.0</v>
      </c>
      <c r="S4060" s="18">
        <v>148.0</v>
      </c>
      <c r="T4060" s="18">
        <v>163.0</v>
      </c>
      <c r="U4060" s="18">
        <v>161.0</v>
      </c>
      <c r="V4060" s="18">
        <v>142.0</v>
      </c>
      <c r="W4060" s="18">
        <v>137.0</v>
      </c>
      <c r="X4060" s="18">
        <v>117.0</v>
      </c>
      <c r="Y4060" s="18">
        <v>124.0</v>
      </c>
      <c r="Z4060" s="19" t="str">
        <f t="shared" si="6"/>
        <v/>
      </c>
      <c r="AA4060" s="19">
        <f t="shared" si="19"/>
        <v>1609</v>
      </c>
      <c r="AB4060" s="19" t="str">
        <f t="shared" si="8"/>
        <v/>
      </c>
      <c r="AC4060" s="19">
        <f t="shared" si="20"/>
        <v>146.2727273</v>
      </c>
      <c r="AD4060" s="19">
        <f t="shared" si="21"/>
        <v>223.5</v>
      </c>
      <c r="AE4060" s="19" t="str">
        <f t="shared" si="22"/>
        <v>Нет моды</v>
      </c>
      <c r="AF4060" s="19">
        <f t="shared" si="23"/>
        <v>117</v>
      </c>
      <c r="AG4060" s="19">
        <f t="shared" si="24"/>
        <v>195</v>
      </c>
      <c r="AH4060" s="20" t="str">
        <f t="shared" si="14"/>
        <v/>
      </c>
      <c r="AI4060" s="21"/>
      <c r="AJ4060" s="21"/>
      <c r="AK4060" s="21"/>
      <c r="AL4060" s="22">
        <f t="shared" si="25"/>
        <v>1</v>
      </c>
    </row>
    <row r="4061" ht="12.75" customHeight="1">
      <c r="A4061" s="13" t="s">
        <v>263</v>
      </c>
      <c r="B4061" s="13" t="str">
        <f>IFERROR(__xludf.DUMMYFUNCTION("REGEXREPLACE(A4061, ""\d"", """")"),"         Республика Тыва")</f>
        <v>         Республика Тыва</v>
      </c>
      <c r="C4061" s="14" t="str">
        <f t="shared" si="15"/>
        <v>Республика Тыва</v>
      </c>
      <c r="D4061" s="3">
        <f t="shared" si="16"/>
        <v>2</v>
      </c>
      <c r="E4061" s="15" t="s">
        <v>49</v>
      </c>
      <c r="F4061" s="13" t="str">
        <f>IFERROR(__xludf.DUMMYFUNCTION("REGEXEXTRACT(E4061, ""[А-Яа-я].*"")"),"Цереброваскулярные болезни")</f>
        <v>Цереброваскулярные болезни</v>
      </c>
      <c r="G4061" s="16">
        <f t="shared" si="17"/>
        <v>2</v>
      </c>
      <c r="H4061" s="13" t="s">
        <v>28</v>
      </c>
      <c r="I4061" s="13" t="str">
        <f>IFERROR(__xludf.DUMMYFUNCTION("REGEXREPLACE(H4061, "".*\s"", """")"),"человек")</f>
        <v>человек</v>
      </c>
      <c r="J4061" s="13" t="s">
        <v>29</v>
      </c>
      <c r="K4061" s="17" t="str">
        <f>IFERROR(__xludf.DUMMYFUNCTION("REGEXREPLACE(J4061, ""^[\d\s]+"", """")"),"значение показателя за год")</f>
        <v>значение показателя за год</v>
      </c>
      <c r="L4061" s="16">
        <f t="shared" si="18"/>
        <v>2</v>
      </c>
      <c r="M4061" s="13" t="s">
        <v>32</v>
      </c>
      <c r="N4061" s="13" t="str">
        <f>IFERROR(__xludf.DUMMYFUNCTION("REGEXEXTRACT(M4061, "" (.+)$"")"),"сельское население")</f>
        <v>сельское население</v>
      </c>
      <c r="O4061" s="18">
        <v>187.0</v>
      </c>
      <c r="P4061" s="18">
        <v>209.0</v>
      </c>
      <c r="Q4061" s="18">
        <v>180.0</v>
      </c>
      <c r="R4061" s="18">
        <v>184.0</v>
      </c>
      <c r="S4061" s="18">
        <v>182.0</v>
      </c>
      <c r="T4061" s="18">
        <v>175.0</v>
      </c>
      <c r="U4061" s="18">
        <v>158.0</v>
      </c>
      <c r="V4061" s="18">
        <v>182.0</v>
      </c>
      <c r="W4061" s="18">
        <v>160.0</v>
      </c>
      <c r="X4061" s="18">
        <v>135.0</v>
      </c>
      <c r="Y4061" s="18">
        <v>166.0</v>
      </c>
      <c r="Z4061" s="19" t="str">
        <f t="shared" si="6"/>
        <v/>
      </c>
      <c r="AA4061" s="19" t="str">
        <f t="shared" si="19"/>
        <v/>
      </c>
      <c r="AB4061" s="19">
        <f t="shared" si="8"/>
        <v>1918</v>
      </c>
      <c r="AC4061" s="19">
        <f t="shared" si="20"/>
        <v>174.3636364</v>
      </c>
      <c r="AD4061" s="19">
        <f t="shared" si="21"/>
        <v>160.5</v>
      </c>
      <c r="AE4061" s="19" t="str">
        <f t="shared" si="22"/>
        <v>Нет моды</v>
      </c>
      <c r="AF4061" s="19">
        <f t="shared" si="23"/>
        <v>135</v>
      </c>
      <c r="AG4061" s="19">
        <f t="shared" si="24"/>
        <v>209</v>
      </c>
      <c r="AH4061" s="20" t="str">
        <f t="shared" si="14"/>
        <v>Город: 46%; Село: 54%</v>
      </c>
      <c r="AI4061" s="21"/>
      <c r="AJ4061" s="21"/>
      <c r="AK4061" s="21"/>
      <c r="AL4061" s="22">
        <f t="shared" si="25"/>
        <v>1</v>
      </c>
    </row>
    <row r="4062" ht="12.75" customHeight="1">
      <c r="A4062" s="13" t="s">
        <v>264</v>
      </c>
      <c r="B4062" s="13" t="str">
        <f>IFERROR(__xludf.DUMMYFUNCTION("REGEXREPLACE(A4062, ""\d"", """")"),"         Республика Хакасия")</f>
        <v>         Республика Хакасия</v>
      </c>
      <c r="C4062" s="14" t="str">
        <f t="shared" si="15"/>
        <v>Республика Хакасия</v>
      </c>
      <c r="D4062" s="3">
        <f t="shared" si="16"/>
        <v>2</v>
      </c>
      <c r="E4062" s="15" t="s">
        <v>27</v>
      </c>
      <c r="F4062" s="13" t="str">
        <f>IFERROR(__xludf.DUMMYFUNCTION("REGEXEXTRACT(E4062, ""[А-Яа-я].*"")"),"Болезни органов дыхания")</f>
        <v>Болезни органов дыхания</v>
      </c>
      <c r="G4062" s="16">
        <f t="shared" si="17"/>
        <v>2</v>
      </c>
      <c r="H4062" s="13" t="s">
        <v>28</v>
      </c>
      <c r="I4062" s="13" t="str">
        <f>IFERROR(__xludf.DUMMYFUNCTION("REGEXREPLACE(H4062, "".*\s"", """")"),"человек")</f>
        <v>человек</v>
      </c>
      <c r="J4062" s="13" t="s">
        <v>29</v>
      </c>
      <c r="K4062" s="17" t="str">
        <f>IFERROR(__xludf.DUMMYFUNCTION("REGEXREPLACE(J4062, ""^[\d\s]+"", """")"),"значение показателя за год")</f>
        <v>значение показателя за год</v>
      </c>
      <c r="L4062" s="16">
        <f t="shared" si="18"/>
        <v>2</v>
      </c>
      <c r="M4062" s="13" t="s">
        <v>30</v>
      </c>
      <c r="N4062" s="13" t="str">
        <f>IFERROR(__xludf.DUMMYFUNCTION("REGEXEXTRACT(M4062, "" (.+)$"")"),"все население")</f>
        <v>все население</v>
      </c>
      <c r="O4062" s="18">
        <v>344.0</v>
      </c>
      <c r="P4062" s="18">
        <v>387.0</v>
      </c>
      <c r="Q4062" s="18">
        <v>384.0</v>
      </c>
      <c r="R4062" s="18">
        <v>378.0</v>
      </c>
      <c r="S4062" s="18">
        <v>447.0</v>
      </c>
      <c r="T4062" s="18">
        <v>372.0</v>
      </c>
      <c r="U4062" s="18">
        <v>386.0</v>
      </c>
      <c r="V4062" s="18">
        <v>465.0</v>
      </c>
      <c r="W4062" s="18">
        <v>449.0</v>
      </c>
      <c r="X4062" s="18">
        <v>486.0</v>
      </c>
      <c r="Y4062" s="18">
        <v>478.0</v>
      </c>
      <c r="Z4062" s="19">
        <f t="shared" si="6"/>
        <v>4576</v>
      </c>
      <c r="AA4062" s="19" t="str">
        <f t="shared" si="19"/>
        <v/>
      </c>
      <c r="AB4062" s="19" t="str">
        <f t="shared" si="8"/>
        <v/>
      </c>
      <c r="AC4062" s="19">
        <f t="shared" si="20"/>
        <v>416</v>
      </c>
      <c r="AD4062" s="19">
        <f t="shared" si="21"/>
        <v>276.5</v>
      </c>
      <c r="AE4062" s="19" t="str">
        <f t="shared" si="22"/>
        <v>Нет моды</v>
      </c>
      <c r="AF4062" s="19">
        <f t="shared" si="23"/>
        <v>344</v>
      </c>
      <c r="AG4062" s="19">
        <f t="shared" si="24"/>
        <v>486</v>
      </c>
      <c r="AH4062" s="20" t="str">
        <f t="shared" si="14"/>
        <v/>
      </c>
      <c r="AI4062" s="21"/>
      <c r="AJ4062" s="21"/>
      <c r="AK4062" s="21"/>
      <c r="AL4062" s="22">
        <f t="shared" si="25"/>
        <v>1</v>
      </c>
    </row>
    <row r="4063" ht="12.75" customHeight="1">
      <c r="A4063" s="13" t="s">
        <v>264</v>
      </c>
      <c r="B4063" s="13" t="str">
        <f>IFERROR(__xludf.DUMMYFUNCTION("REGEXREPLACE(A4063, ""\d"", """")"),"         Республика Хакасия")</f>
        <v>         Республика Хакасия</v>
      </c>
      <c r="C4063" s="14" t="str">
        <f t="shared" si="15"/>
        <v>Республика Хакасия</v>
      </c>
      <c r="D4063" s="3">
        <f t="shared" si="16"/>
        <v>2</v>
      </c>
      <c r="E4063" s="15" t="s">
        <v>27</v>
      </c>
      <c r="F4063" s="13" t="str">
        <f>IFERROR(__xludf.DUMMYFUNCTION("REGEXEXTRACT(E4063, ""[А-Яа-я].*"")"),"Болезни органов дыхания")</f>
        <v>Болезни органов дыхания</v>
      </c>
      <c r="G4063" s="16">
        <f t="shared" si="17"/>
        <v>2</v>
      </c>
      <c r="H4063" s="13" t="s">
        <v>28</v>
      </c>
      <c r="I4063" s="13" t="str">
        <f>IFERROR(__xludf.DUMMYFUNCTION("REGEXREPLACE(H4063, "".*\s"", """")"),"человек")</f>
        <v>человек</v>
      </c>
      <c r="J4063" s="13" t="s">
        <v>29</v>
      </c>
      <c r="K4063" s="17" t="str">
        <f>IFERROR(__xludf.DUMMYFUNCTION("REGEXREPLACE(J4063, ""^[\d\s]+"", """")"),"значение показателя за год")</f>
        <v>значение показателя за год</v>
      </c>
      <c r="L4063" s="16">
        <f t="shared" si="18"/>
        <v>2</v>
      </c>
      <c r="M4063" s="13" t="s">
        <v>31</v>
      </c>
      <c r="N4063" s="13" t="str">
        <f>IFERROR(__xludf.DUMMYFUNCTION("REGEXEXTRACT(M4063, "" (.+)$"")"),"городское население")</f>
        <v>городское население</v>
      </c>
      <c r="O4063" s="18">
        <v>209.0</v>
      </c>
      <c r="P4063" s="18">
        <v>229.0</v>
      </c>
      <c r="Q4063" s="18">
        <v>230.0</v>
      </c>
      <c r="R4063" s="18">
        <v>210.0</v>
      </c>
      <c r="S4063" s="18">
        <v>267.0</v>
      </c>
      <c r="T4063" s="18">
        <v>229.0</v>
      </c>
      <c r="U4063" s="18">
        <v>254.0</v>
      </c>
      <c r="V4063" s="18">
        <v>268.0</v>
      </c>
      <c r="W4063" s="18">
        <v>290.0</v>
      </c>
      <c r="X4063" s="18">
        <v>339.0</v>
      </c>
      <c r="Y4063" s="18">
        <v>321.0</v>
      </c>
      <c r="Z4063" s="19" t="str">
        <f t="shared" si="6"/>
        <v/>
      </c>
      <c r="AA4063" s="19">
        <f t="shared" si="19"/>
        <v>2846</v>
      </c>
      <c r="AB4063" s="19" t="str">
        <f t="shared" si="8"/>
        <v/>
      </c>
      <c r="AC4063" s="19">
        <f t="shared" si="20"/>
        <v>258.7272727</v>
      </c>
      <c r="AD4063" s="19">
        <f t="shared" si="21"/>
        <v>341.5</v>
      </c>
      <c r="AE4063" s="19" t="str">
        <f t="shared" si="22"/>
        <v>Нет моды</v>
      </c>
      <c r="AF4063" s="19">
        <f t="shared" si="23"/>
        <v>209</v>
      </c>
      <c r="AG4063" s="19">
        <f t="shared" si="24"/>
        <v>339</v>
      </c>
      <c r="AH4063" s="20" t="str">
        <f t="shared" si="14"/>
        <v/>
      </c>
      <c r="AI4063" s="21"/>
      <c r="AJ4063" s="21"/>
      <c r="AK4063" s="21"/>
      <c r="AL4063" s="22">
        <f t="shared" si="25"/>
        <v>1</v>
      </c>
    </row>
    <row r="4064" ht="12.75" customHeight="1">
      <c r="A4064" s="13" t="s">
        <v>264</v>
      </c>
      <c r="B4064" s="13" t="str">
        <f>IFERROR(__xludf.DUMMYFUNCTION("REGEXREPLACE(A4064, ""\d"", """")"),"         Республика Хакасия")</f>
        <v>         Республика Хакасия</v>
      </c>
      <c r="C4064" s="14" t="str">
        <f t="shared" si="15"/>
        <v>Республика Хакасия</v>
      </c>
      <c r="D4064" s="3">
        <f t="shared" si="16"/>
        <v>2</v>
      </c>
      <c r="E4064" s="15" t="s">
        <v>27</v>
      </c>
      <c r="F4064" s="13" t="str">
        <f>IFERROR(__xludf.DUMMYFUNCTION("REGEXEXTRACT(E4064, ""[А-Яа-я].*"")"),"Болезни органов дыхания")</f>
        <v>Болезни органов дыхания</v>
      </c>
      <c r="G4064" s="16">
        <f t="shared" si="17"/>
        <v>2</v>
      </c>
      <c r="H4064" s="13" t="s">
        <v>28</v>
      </c>
      <c r="I4064" s="13" t="str">
        <f>IFERROR(__xludf.DUMMYFUNCTION("REGEXREPLACE(H4064, "".*\s"", """")"),"человек")</f>
        <v>человек</v>
      </c>
      <c r="J4064" s="13" t="s">
        <v>29</v>
      </c>
      <c r="K4064" s="17" t="str">
        <f>IFERROR(__xludf.DUMMYFUNCTION("REGEXREPLACE(J4064, ""^[\d\s]+"", """")"),"значение показателя за год")</f>
        <v>значение показателя за год</v>
      </c>
      <c r="L4064" s="16">
        <f t="shared" si="18"/>
        <v>2</v>
      </c>
      <c r="M4064" s="13" t="s">
        <v>32</v>
      </c>
      <c r="N4064" s="13" t="str">
        <f>IFERROR(__xludf.DUMMYFUNCTION("REGEXEXTRACT(M4064, "" (.+)$"")"),"сельское население")</f>
        <v>сельское население</v>
      </c>
      <c r="O4064" s="18">
        <v>135.0</v>
      </c>
      <c r="P4064" s="18">
        <v>158.0</v>
      </c>
      <c r="Q4064" s="18">
        <v>154.0</v>
      </c>
      <c r="R4064" s="18">
        <v>168.0</v>
      </c>
      <c r="S4064" s="18">
        <v>180.0</v>
      </c>
      <c r="T4064" s="18">
        <v>143.0</v>
      </c>
      <c r="U4064" s="18">
        <v>132.0</v>
      </c>
      <c r="V4064" s="18">
        <v>197.0</v>
      </c>
      <c r="W4064" s="18">
        <v>159.0</v>
      </c>
      <c r="X4064" s="18">
        <v>147.0</v>
      </c>
      <c r="Y4064" s="18">
        <v>157.0</v>
      </c>
      <c r="Z4064" s="19" t="str">
        <f t="shared" si="6"/>
        <v/>
      </c>
      <c r="AA4064" s="19" t="str">
        <f t="shared" si="19"/>
        <v/>
      </c>
      <c r="AB4064" s="19">
        <f t="shared" si="8"/>
        <v>1730</v>
      </c>
      <c r="AC4064" s="19">
        <f t="shared" si="20"/>
        <v>157.2727273</v>
      </c>
      <c r="AD4064" s="19">
        <f t="shared" si="21"/>
        <v>203</v>
      </c>
      <c r="AE4064" s="19" t="str">
        <f t="shared" si="22"/>
        <v>Нет моды</v>
      </c>
      <c r="AF4064" s="19">
        <f t="shared" si="23"/>
        <v>132</v>
      </c>
      <c r="AG4064" s="19">
        <f t="shared" si="24"/>
        <v>197</v>
      </c>
      <c r="AH4064" s="20" t="str">
        <f t="shared" si="14"/>
        <v>Город: 62%; Село: 38%</v>
      </c>
      <c r="AI4064" s="21"/>
      <c r="AJ4064" s="21"/>
      <c r="AK4064" s="21"/>
      <c r="AL4064" s="22">
        <f t="shared" si="25"/>
        <v>1</v>
      </c>
    </row>
    <row r="4065" ht="12.75" customHeight="1">
      <c r="A4065" s="13" t="s">
        <v>264</v>
      </c>
      <c r="B4065" s="13" t="str">
        <f>IFERROR(__xludf.DUMMYFUNCTION("REGEXREPLACE(A4065, ""\d"", """")"),"         Республика Хакасия")</f>
        <v>         Республика Хакасия</v>
      </c>
      <c r="C4065" s="14" t="str">
        <f t="shared" si="15"/>
        <v>Республика Хакасия</v>
      </c>
      <c r="D4065" s="3">
        <f t="shared" si="16"/>
        <v>2</v>
      </c>
      <c r="E4065" s="15" t="s">
        <v>33</v>
      </c>
      <c r="F4065" s="13" t="str">
        <f>IFERROR(__xludf.DUMMYFUNCTION("REGEXEXTRACT(E4065, ""[А-Яа-я].*"")"),"Болезни органов пищеварения")</f>
        <v>Болезни органов пищеварения</v>
      </c>
      <c r="G4065" s="16">
        <f t="shared" si="17"/>
        <v>2</v>
      </c>
      <c r="H4065" s="13" t="s">
        <v>28</v>
      </c>
      <c r="I4065" s="13" t="str">
        <f>IFERROR(__xludf.DUMMYFUNCTION("REGEXREPLACE(H4065, "".*\s"", """")"),"человек")</f>
        <v>человек</v>
      </c>
      <c r="J4065" s="13" t="s">
        <v>29</v>
      </c>
      <c r="K4065" s="17" t="str">
        <f>IFERROR(__xludf.DUMMYFUNCTION("REGEXREPLACE(J4065, ""^[\d\s]+"", """")"),"значение показателя за год")</f>
        <v>значение показателя за год</v>
      </c>
      <c r="L4065" s="16">
        <f t="shared" si="18"/>
        <v>2</v>
      </c>
      <c r="M4065" s="13" t="s">
        <v>30</v>
      </c>
      <c r="N4065" s="13" t="str">
        <f>IFERROR(__xludf.DUMMYFUNCTION("REGEXEXTRACT(M4065, "" (.+)$"")"),"все население")</f>
        <v>все население</v>
      </c>
      <c r="O4065" s="18">
        <v>348.0</v>
      </c>
      <c r="P4065" s="18">
        <v>354.0</v>
      </c>
      <c r="Q4065" s="18">
        <v>396.0</v>
      </c>
      <c r="R4065" s="18">
        <v>365.0</v>
      </c>
      <c r="S4065" s="18">
        <v>381.0</v>
      </c>
      <c r="T4065" s="18">
        <v>420.0</v>
      </c>
      <c r="U4065" s="18">
        <v>420.0</v>
      </c>
      <c r="V4065" s="18">
        <v>455.0</v>
      </c>
      <c r="W4065" s="18">
        <v>483.0</v>
      </c>
      <c r="X4065" s="18">
        <v>506.0</v>
      </c>
      <c r="Y4065" s="18">
        <v>488.0</v>
      </c>
      <c r="Z4065" s="19">
        <f t="shared" si="6"/>
        <v>4616</v>
      </c>
      <c r="AA4065" s="19" t="str">
        <f t="shared" si="19"/>
        <v/>
      </c>
      <c r="AB4065" s="19" t="str">
        <f t="shared" si="8"/>
        <v/>
      </c>
      <c r="AC4065" s="19">
        <f t="shared" si="20"/>
        <v>419.6363636</v>
      </c>
      <c r="AD4065" s="19">
        <f t="shared" si="21"/>
        <v>272.5</v>
      </c>
      <c r="AE4065" s="19" t="str">
        <f t="shared" si="22"/>
        <v>Нет моды</v>
      </c>
      <c r="AF4065" s="19">
        <f t="shared" si="23"/>
        <v>348</v>
      </c>
      <c r="AG4065" s="19">
        <f t="shared" si="24"/>
        <v>506</v>
      </c>
      <c r="AH4065" s="20" t="str">
        <f t="shared" si="14"/>
        <v/>
      </c>
      <c r="AI4065" s="21"/>
      <c r="AJ4065" s="21"/>
      <c r="AK4065" s="21"/>
      <c r="AL4065" s="22">
        <f t="shared" si="25"/>
        <v>1</v>
      </c>
    </row>
    <row r="4066" ht="12.75" customHeight="1">
      <c r="A4066" s="13" t="s">
        <v>264</v>
      </c>
      <c r="B4066" s="13" t="str">
        <f>IFERROR(__xludf.DUMMYFUNCTION("REGEXREPLACE(A4066, ""\d"", """")"),"         Республика Хакасия")</f>
        <v>         Республика Хакасия</v>
      </c>
      <c r="C4066" s="14" t="str">
        <f t="shared" si="15"/>
        <v>Республика Хакасия</v>
      </c>
      <c r="D4066" s="3">
        <f t="shared" si="16"/>
        <v>2</v>
      </c>
      <c r="E4066" s="15" t="s">
        <v>33</v>
      </c>
      <c r="F4066" s="13" t="str">
        <f>IFERROR(__xludf.DUMMYFUNCTION("REGEXEXTRACT(E4066, ""[А-Яа-я].*"")"),"Болезни органов пищеварения")</f>
        <v>Болезни органов пищеварения</v>
      </c>
      <c r="G4066" s="16">
        <f t="shared" si="17"/>
        <v>2</v>
      </c>
      <c r="H4066" s="13" t="s">
        <v>28</v>
      </c>
      <c r="I4066" s="13" t="str">
        <f>IFERROR(__xludf.DUMMYFUNCTION("REGEXREPLACE(H4066, "".*\s"", """")"),"человек")</f>
        <v>человек</v>
      </c>
      <c r="J4066" s="13" t="s">
        <v>29</v>
      </c>
      <c r="K4066" s="17" t="str">
        <f>IFERROR(__xludf.DUMMYFUNCTION("REGEXREPLACE(J4066, ""^[\d\s]+"", """")"),"значение показателя за год")</f>
        <v>значение показателя за год</v>
      </c>
      <c r="L4066" s="16">
        <f t="shared" si="18"/>
        <v>2</v>
      </c>
      <c r="M4066" s="13" t="s">
        <v>31</v>
      </c>
      <c r="N4066" s="13" t="str">
        <f>IFERROR(__xludf.DUMMYFUNCTION("REGEXEXTRACT(M4066, "" (.+)$"")"),"городское население")</f>
        <v>городское население</v>
      </c>
      <c r="O4066" s="18">
        <v>240.0</v>
      </c>
      <c r="P4066" s="18">
        <v>243.0</v>
      </c>
      <c r="Q4066" s="18">
        <v>267.0</v>
      </c>
      <c r="R4066" s="18">
        <v>242.0</v>
      </c>
      <c r="S4066" s="18">
        <v>236.0</v>
      </c>
      <c r="T4066" s="18">
        <v>265.0</v>
      </c>
      <c r="U4066" s="18">
        <v>278.0</v>
      </c>
      <c r="V4066" s="18">
        <v>281.0</v>
      </c>
      <c r="W4066" s="18">
        <v>315.0</v>
      </c>
      <c r="X4066" s="18">
        <v>348.0</v>
      </c>
      <c r="Y4066" s="18">
        <v>329.0</v>
      </c>
      <c r="Z4066" s="19" t="str">
        <f t="shared" si="6"/>
        <v/>
      </c>
      <c r="AA4066" s="19">
        <f t="shared" si="19"/>
        <v>3044</v>
      </c>
      <c r="AB4066" s="19" t="str">
        <f t="shared" si="8"/>
        <v/>
      </c>
      <c r="AC4066" s="19">
        <f t="shared" si="20"/>
        <v>276.7272727</v>
      </c>
      <c r="AD4066" s="19">
        <f t="shared" si="21"/>
        <v>348</v>
      </c>
      <c r="AE4066" s="19" t="str">
        <f t="shared" si="22"/>
        <v>Нет моды</v>
      </c>
      <c r="AF4066" s="19">
        <f t="shared" si="23"/>
        <v>236</v>
      </c>
      <c r="AG4066" s="19">
        <f t="shared" si="24"/>
        <v>348</v>
      </c>
      <c r="AH4066" s="20" t="str">
        <f t="shared" si="14"/>
        <v/>
      </c>
      <c r="AI4066" s="21"/>
      <c r="AJ4066" s="21"/>
      <c r="AK4066" s="21"/>
      <c r="AL4066" s="22">
        <f t="shared" si="25"/>
        <v>1</v>
      </c>
    </row>
    <row r="4067" ht="12.75" customHeight="1">
      <c r="A4067" s="13" t="s">
        <v>264</v>
      </c>
      <c r="B4067" s="13" t="str">
        <f>IFERROR(__xludf.DUMMYFUNCTION("REGEXREPLACE(A4067, ""\d"", """")"),"         Республика Хакасия")</f>
        <v>         Республика Хакасия</v>
      </c>
      <c r="C4067" s="14" t="str">
        <f t="shared" si="15"/>
        <v>Республика Хакасия</v>
      </c>
      <c r="D4067" s="3">
        <f t="shared" si="16"/>
        <v>2</v>
      </c>
      <c r="E4067" s="15" t="s">
        <v>33</v>
      </c>
      <c r="F4067" s="13" t="str">
        <f>IFERROR(__xludf.DUMMYFUNCTION("REGEXEXTRACT(E4067, ""[А-Яа-я].*"")"),"Болезни органов пищеварения")</f>
        <v>Болезни органов пищеварения</v>
      </c>
      <c r="G4067" s="16">
        <f t="shared" si="17"/>
        <v>2</v>
      </c>
      <c r="H4067" s="13" t="s">
        <v>28</v>
      </c>
      <c r="I4067" s="13" t="str">
        <f>IFERROR(__xludf.DUMMYFUNCTION("REGEXREPLACE(H4067, "".*\s"", """")"),"человек")</f>
        <v>человек</v>
      </c>
      <c r="J4067" s="13" t="s">
        <v>29</v>
      </c>
      <c r="K4067" s="17" t="str">
        <f>IFERROR(__xludf.DUMMYFUNCTION("REGEXREPLACE(J4067, ""^[\d\s]+"", """")"),"значение показателя за год")</f>
        <v>значение показателя за год</v>
      </c>
      <c r="L4067" s="16">
        <f t="shared" si="18"/>
        <v>2</v>
      </c>
      <c r="M4067" s="13" t="s">
        <v>32</v>
      </c>
      <c r="N4067" s="13" t="str">
        <f>IFERROR(__xludf.DUMMYFUNCTION("REGEXEXTRACT(M4067, "" (.+)$"")"),"сельское население")</f>
        <v>сельское население</v>
      </c>
      <c r="O4067" s="18">
        <v>108.0</v>
      </c>
      <c r="P4067" s="18">
        <v>111.0</v>
      </c>
      <c r="Q4067" s="18">
        <v>129.0</v>
      </c>
      <c r="R4067" s="18">
        <v>123.0</v>
      </c>
      <c r="S4067" s="18">
        <v>145.0</v>
      </c>
      <c r="T4067" s="18">
        <v>155.0</v>
      </c>
      <c r="U4067" s="18">
        <v>142.0</v>
      </c>
      <c r="V4067" s="18">
        <v>174.0</v>
      </c>
      <c r="W4067" s="18">
        <v>168.0</v>
      </c>
      <c r="X4067" s="18">
        <v>158.0</v>
      </c>
      <c r="Y4067" s="18">
        <v>159.0</v>
      </c>
      <c r="Z4067" s="19" t="str">
        <f t="shared" si="6"/>
        <v/>
      </c>
      <c r="AA4067" s="19" t="str">
        <f t="shared" si="19"/>
        <v/>
      </c>
      <c r="AB4067" s="19">
        <f t="shared" si="8"/>
        <v>1572</v>
      </c>
      <c r="AC4067" s="19">
        <f t="shared" si="20"/>
        <v>142.9090909</v>
      </c>
      <c r="AD4067" s="19">
        <f t="shared" si="21"/>
        <v>205</v>
      </c>
      <c r="AE4067" s="19" t="str">
        <f t="shared" si="22"/>
        <v>Нет моды</v>
      </c>
      <c r="AF4067" s="19">
        <f t="shared" si="23"/>
        <v>108</v>
      </c>
      <c r="AG4067" s="19">
        <f t="shared" si="24"/>
        <v>174</v>
      </c>
      <c r="AH4067" s="20" t="str">
        <f t="shared" si="14"/>
        <v>Город: 66%; Село: 34%</v>
      </c>
      <c r="AI4067" s="21"/>
      <c r="AJ4067" s="21"/>
      <c r="AK4067" s="21"/>
      <c r="AL4067" s="22">
        <f t="shared" si="25"/>
        <v>1</v>
      </c>
    </row>
    <row r="4068" ht="12.75" customHeight="1">
      <c r="A4068" s="13" t="s">
        <v>264</v>
      </c>
      <c r="B4068" s="13" t="str">
        <f>IFERROR(__xludf.DUMMYFUNCTION("REGEXREPLACE(A4068, ""\d"", """")"),"         Республика Хакасия")</f>
        <v>         Республика Хакасия</v>
      </c>
      <c r="C4068" s="14" t="str">
        <f t="shared" si="15"/>
        <v>Республика Хакасия</v>
      </c>
      <c r="D4068" s="3">
        <f t="shared" si="16"/>
        <v>2</v>
      </c>
      <c r="E4068" s="15" t="s">
        <v>34</v>
      </c>
      <c r="F4068" s="13" t="str">
        <f>IFERROR(__xludf.DUMMYFUNCTION("REGEXEXTRACT(E4068, ""[А-Яа-я].*"")"),"Болезни системы кровообращения")</f>
        <v>Болезни системы кровообращения</v>
      </c>
      <c r="G4068" s="16">
        <f t="shared" si="17"/>
        <v>2</v>
      </c>
      <c r="H4068" s="13" t="s">
        <v>28</v>
      </c>
      <c r="I4068" s="13" t="str">
        <f>IFERROR(__xludf.DUMMYFUNCTION("REGEXREPLACE(H4068, "".*\s"", """")"),"человек")</f>
        <v>человек</v>
      </c>
      <c r="J4068" s="13" t="s">
        <v>29</v>
      </c>
      <c r="K4068" s="17" t="str">
        <f>IFERROR(__xludf.DUMMYFUNCTION("REGEXREPLACE(J4068, ""^[\d\s]+"", """")"),"значение показателя за год")</f>
        <v>значение показателя за год</v>
      </c>
      <c r="L4068" s="16">
        <f t="shared" si="18"/>
        <v>2</v>
      </c>
      <c r="M4068" s="13" t="s">
        <v>30</v>
      </c>
      <c r="N4068" s="13" t="str">
        <f>IFERROR(__xludf.DUMMYFUNCTION("REGEXEXTRACT(M4068, "" (.+)$"")"),"все население")</f>
        <v>все население</v>
      </c>
      <c r="O4068" s="18">
        <v>3474.0</v>
      </c>
      <c r="P4068" s="18">
        <v>3521.0</v>
      </c>
      <c r="Q4068" s="18">
        <v>3740.0</v>
      </c>
      <c r="R4068" s="18">
        <v>3433.0</v>
      </c>
      <c r="S4068" s="18">
        <v>3289.0</v>
      </c>
      <c r="T4068" s="18">
        <v>3425.0</v>
      </c>
      <c r="U4068" s="18">
        <v>3352.0</v>
      </c>
      <c r="V4068" s="18">
        <v>3626.0</v>
      </c>
      <c r="W4068" s="18">
        <v>3259.0</v>
      </c>
      <c r="X4068" s="18">
        <v>3185.0</v>
      </c>
      <c r="Y4068" s="18">
        <v>3182.0</v>
      </c>
      <c r="Z4068" s="19">
        <f t="shared" si="6"/>
        <v>37486</v>
      </c>
      <c r="AA4068" s="19" t="str">
        <f t="shared" si="19"/>
        <v/>
      </c>
      <c r="AB4068" s="19" t="str">
        <f t="shared" si="8"/>
        <v/>
      </c>
      <c r="AC4068" s="19">
        <f t="shared" si="20"/>
        <v>3407.818182</v>
      </c>
      <c r="AD4068" s="19">
        <f t="shared" si="21"/>
        <v>1678</v>
      </c>
      <c r="AE4068" s="19" t="str">
        <f t="shared" si="22"/>
        <v>Нет моды</v>
      </c>
      <c r="AF4068" s="19">
        <f t="shared" si="23"/>
        <v>3182</v>
      </c>
      <c r="AG4068" s="19">
        <f t="shared" si="24"/>
        <v>3740</v>
      </c>
      <c r="AH4068" s="20" t="str">
        <f t="shared" si="14"/>
        <v/>
      </c>
      <c r="AI4068" s="21"/>
      <c r="AJ4068" s="21"/>
      <c r="AK4068" s="21"/>
      <c r="AL4068" s="22">
        <f t="shared" si="25"/>
        <v>1</v>
      </c>
    </row>
    <row r="4069" ht="12.75" customHeight="1">
      <c r="A4069" s="13" t="s">
        <v>264</v>
      </c>
      <c r="B4069" s="13" t="str">
        <f>IFERROR(__xludf.DUMMYFUNCTION("REGEXREPLACE(A4069, ""\d"", """")"),"         Республика Хакасия")</f>
        <v>         Республика Хакасия</v>
      </c>
      <c r="C4069" s="14" t="str">
        <f t="shared" si="15"/>
        <v>Республика Хакасия</v>
      </c>
      <c r="D4069" s="3">
        <f t="shared" si="16"/>
        <v>2</v>
      </c>
      <c r="E4069" s="15" t="s">
        <v>34</v>
      </c>
      <c r="F4069" s="13" t="str">
        <f>IFERROR(__xludf.DUMMYFUNCTION("REGEXEXTRACT(E4069, ""[А-Яа-я].*"")"),"Болезни системы кровообращения")</f>
        <v>Болезни системы кровообращения</v>
      </c>
      <c r="G4069" s="16">
        <f t="shared" si="17"/>
        <v>2</v>
      </c>
      <c r="H4069" s="13" t="s">
        <v>28</v>
      </c>
      <c r="I4069" s="13" t="str">
        <f>IFERROR(__xludf.DUMMYFUNCTION("REGEXREPLACE(H4069, "".*\s"", """")"),"человек")</f>
        <v>человек</v>
      </c>
      <c r="J4069" s="13" t="s">
        <v>29</v>
      </c>
      <c r="K4069" s="17" t="str">
        <f>IFERROR(__xludf.DUMMYFUNCTION("REGEXREPLACE(J4069, ""^[\d\s]+"", """")"),"значение показателя за год")</f>
        <v>значение показателя за год</v>
      </c>
      <c r="L4069" s="16">
        <f t="shared" si="18"/>
        <v>2</v>
      </c>
      <c r="M4069" s="13" t="s">
        <v>31</v>
      </c>
      <c r="N4069" s="13" t="str">
        <f>IFERROR(__xludf.DUMMYFUNCTION("REGEXEXTRACT(M4069, "" (.+)$"")"),"городское население")</f>
        <v>городское население</v>
      </c>
      <c r="O4069" s="18">
        <v>2279.0</v>
      </c>
      <c r="P4069" s="18">
        <v>2321.0</v>
      </c>
      <c r="Q4069" s="18">
        <v>2504.0</v>
      </c>
      <c r="R4069" s="18">
        <v>2260.0</v>
      </c>
      <c r="S4069" s="18">
        <v>2203.0</v>
      </c>
      <c r="T4069" s="18">
        <v>2274.0</v>
      </c>
      <c r="U4069" s="18">
        <v>2208.0</v>
      </c>
      <c r="V4069" s="18">
        <v>2444.0</v>
      </c>
      <c r="W4069" s="18">
        <v>2175.0</v>
      </c>
      <c r="X4069" s="18">
        <v>2153.0</v>
      </c>
      <c r="Y4069" s="18">
        <v>2124.0</v>
      </c>
      <c r="Z4069" s="19" t="str">
        <f t="shared" si="6"/>
        <v/>
      </c>
      <c r="AA4069" s="19">
        <f t="shared" si="19"/>
        <v>24945</v>
      </c>
      <c r="AB4069" s="19" t="str">
        <f t="shared" si="8"/>
        <v/>
      </c>
      <c r="AC4069" s="19">
        <f t="shared" si="20"/>
        <v>2267.727273</v>
      </c>
      <c r="AD4069" s="19">
        <f t="shared" si="21"/>
        <v>2843</v>
      </c>
      <c r="AE4069" s="19" t="str">
        <f t="shared" si="22"/>
        <v>Нет моды</v>
      </c>
      <c r="AF4069" s="19">
        <f t="shared" si="23"/>
        <v>2124</v>
      </c>
      <c r="AG4069" s="19">
        <f t="shared" si="24"/>
        <v>2504</v>
      </c>
      <c r="AH4069" s="20" t="str">
        <f t="shared" si="14"/>
        <v/>
      </c>
      <c r="AI4069" s="21"/>
      <c r="AJ4069" s="21"/>
      <c r="AK4069" s="21"/>
      <c r="AL4069" s="22">
        <f t="shared" si="25"/>
        <v>1</v>
      </c>
    </row>
    <row r="4070" ht="12.75" customHeight="1">
      <c r="A4070" s="13" t="s">
        <v>264</v>
      </c>
      <c r="B4070" s="13" t="str">
        <f>IFERROR(__xludf.DUMMYFUNCTION("REGEXREPLACE(A4070, ""\d"", """")"),"         Республика Хакасия")</f>
        <v>         Республика Хакасия</v>
      </c>
      <c r="C4070" s="14" t="str">
        <f t="shared" si="15"/>
        <v>Республика Хакасия</v>
      </c>
      <c r="D4070" s="3">
        <f t="shared" si="16"/>
        <v>2</v>
      </c>
      <c r="E4070" s="15" t="s">
        <v>34</v>
      </c>
      <c r="F4070" s="13" t="str">
        <f>IFERROR(__xludf.DUMMYFUNCTION("REGEXEXTRACT(E4070, ""[А-Яа-я].*"")"),"Болезни системы кровообращения")</f>
        <v>Болезни системы кровообращения</v>
      </c>
      <c r="G4070" s="16">
        <f t="shared" si="17"/>
        <v>2</v>
      </c>
      <c r="H4070" s="13" t="s">
        <v>28</v>
      </c>
      <c r="I4070" s="13" t="str">
        <f>IFERROR(__xludf.DUMMYFUNCTION("REGEXREPLACE(H4070, "".*\s"", """")"),"человек")</f>
        <v>человек</v>
      </c>
      <c r="J4070" s="13" t="s">
        <v>29</v>
      </c>
      <c r="K4070" s="17" t="str">
        <f>IFERROR(__xludf.DUMMYFUNCTION("REGEXREPLACE(J4070, ""^[\d\s]+"", """")"),"значение показателя за год")</f>
        <v>значение показателя за год</v>
      </c>
      <c r="L4070" s="16">
        <f t="shared" si="18"/>
        <v>2</v>
      </c>
      <c r="M4070" s="13" t="s">
        <v>32</v>
      </c>
      <c r="N4070" s="13" t="str">
        <f>IFERROR(__xludf.DUMMYFUNCTION("REGEXEXTRACT(M4070, "" (.+)$"")"),"сельское население")</f>
        <v>сельское население</v>
      </c>
      <c r="O4070" s="18">
        <v>1195.0</v>
      </c>
      <c r="P4070" s="18">
        <v>1200.0</v>
      </c>
      <c r="Q4070" s="18">
        <v>1236.0</v>
      </c>
      <c r="R4070" s="18">
        <v>1173.0</v>
      </c>
      <c r="S4070" s="18">
        <v>1086.0</v>
      </c>
      <c r="T4070" s="18">
        <v>1151.0</v>
      </c>
      <c r="U4070" s="18">
        <v>1144.0</v>
      </c>
      <c r="V4070" s="18">
        <v>1182.0</v>
      </c>
      <c r="W4070" s="18">
        <v>1084.0</v>
      </c>
      <c r="X4070" s="18">
        <v>1032.0</v>
      </c>
      <c r="Y4070" s="18">
        <v>1058.0</v>
      </c>
      <c r="Z4070" s="19" t="str">
        <f t="shared" si="6"/>
        <v/>
      </c>
      <c r="AA4070" s="19" t="str">
        <f t="shared" si="19"/>
        <v/>
      </c>
      <c r="AB4070" s="19">
        <f t="shared" si="8"/>
        <v>12541</v>
      </c>
      <c r="AC4070" s="19">
        <f t="shared" si="20"/>
        <v>1140.090909</v>
      </c>
      <c r="AD4070" s="19">
        <f t="shared" si="21"/>
        <v>1680</v>
      </c>
      <c r="AE4070" s="19" t="str">
        <f t="shared" si="22"/>
        <v>Нет моды</v>
      </c>
      <c r="AF4070" s="19">
        <f t="shared" si="23"/>
        <v>1032</v>
      </c>
      <c r="AG4070" s="19">
        <f t="shared" si="24"/>
        <v>1236</v>
      </c>
      <c r="AH4070" s="20" t="str">
        <f t="shared" si="14"/>
        <v>Город: 67%; Село: 33%</v>
      </c>
      <c r="AI4070" s="21"/>
      <c r="AJ4070" s="21"/>
      <c r="AK4070" s="21"/>
      <c r="AL4070" s="22">
        <f t="shared" si="25"/>
        <v>1</v>
      </c>
    </row>
    <row r="4071" ht="12.75" customHeight="1">
      <c r="A4071" s="13" t="s">
        <v>264</v>
      </c>
      <c r="B4071" s="13" t="str">
        <f>IFERROR(__xludf.DUMMYFUNCTION("REGEXREPLACE(A4071, ""\d"", """")"),"         Республика Хакасия")</f>
        <v>         Республика Хакасия</v>
      </c>
      <c r="C4071" s="14" t="str">
        <f t="shared" si="15"/>
        <v>Республика Хакасия</v>
      </c>
      <c r="D4071" s="3">
        <f t="shared" si="16"/>
        <v>2</v>
      </c>
      <c r="E4071" s="15" t="s">
        <v>35</v>
      </c>
      <c r="F4071" s="13" t="str">
        <f>IFERROR(__xludf.DUMMYFUNCTION("REGEXEXTRACT(E4071, ""[А-Яа-я].*"")"),"внешние причины")</f>
        <v>внешние причины</v>
      </c>
      <c r="G4071" s="16">
        <f t="shared" si="17"/>
        <v>2</v>
      </c>
      <c r="H4071" s="13" t="s">
        <v>28</v>
      </c>
      <c r="I4071" s="13" t="str">
        <f>IFERROR(__xludf.DUMMYFUNCTION("REGEXREPLACE(H4071, "".*\s"", """")"),"человек")</f>
        <v>человек</v>
      </c>
      <c r="J4071" s="13" t="s">
        <v>29</v>
      </c>
      <c r="K4071" s="17" t="str">
        <f>IFERROR(__xludf.DUMMYFUNCTION("REGEXREPLACE(J4071, ""^[\d\s]+"", """")"),"значение показателя за год")</f>
        <v>значение показателя за год</v>
      </c>
      <c r="L4071" s="16">
        <f t="shared" si="18"/>
        <v>2</v>
      </c>
      <c r="M4071" s="13" t="s">
        <v>30</v>
      </c>
      <c r="N4071" s="13" t="str">
        <f>IFERROR(__xludf.DUMMYFUNCTION("REGEXEXTRACT(M4071, "" (.+)$"")"),"все население")</f>
        <v>все население</v>
      </c>
      <c r="O4071" s="18">
        <v>933.0</v>
      </c>
      <c r="P4071" s="18">
        <v>960.0</v>
      </c>
      <c r="Q4071" s="18">
        <v>887.0</v>
      </c>
      <c r="R4071" s="18">
        <v>836.0</v>
      </c>
      <c r="S4071" s="18">
        <v>757.0</v>
      </c>
      <c r="T4071" s="18">
        <v>665.0</v>
      </c>
      <c r="U4071" s="18">
        <v>618.0</v>
      </c>
      <c r="V4071" s="18">
        <v>583.0</v>
      </c>
      <c r="W4071" s="18">
        <v>556.0</v>
      </c>
      <c r="X4071" s="18">
        <v>636.0</v>
      </c>
      <c r="Y4071" s="18">
        <v>722.0</v>
      </c>
      <c r="Z4071" s="19">
        <f t="shared" si="6"/>
        <v>8153</v>
      </c>
      <c r="AA4071" s="19" t="str">
        <f t="shared" si="19"/>
        <v/>
      </c>
      <c r="AB4071" s="19" t="str">
        <f t="shared" si="8"/>
        <v/>
      </c>
      <c r="AC4071" s="19">
        <f t="shared" si="20"/>
        <v>741.1818182</v>
      </c>
      <c r="AD4071" s="19">
        <f t="shared" si="21"/>
        <v>996</v>
      </c>
      <c r="AE4071" s="19" t="str">
        <f t="shared" si="22"/>
        <v>Нет моды</v>
      </c>
      <c r="AF4071" s="19">
        <f t="shared" si="23"/>
        <v>556</v>
      </c>
      <c r="AG4071" s="19">
        <f t="shared" si="24"/>
        <v>960</v>
      </c>
      <c r="AH4071" s="20" t="str">
        <f t="shared" si="14"/>
        <v/>
      </c>
      <c r="AI4071" s="21"/>
      <c r="AJ4071" s="21"/>
      <c r="AK4071" s="21"/>
      <c r="AL4071" s="22">
        <f t="shared" si="25"/>
        <v>1</v>
      </c>
    </row>
    <row r="4072" ht="12.75" customHeight="1">
      <c r="A4072" s="13" t="s">
        <v>264</v>
      </c>
      <c r="B4072" s="13" t="str">
        <f>IFERROR(__xludf.DUMMYFUNCTION("REGEXREPLACE(A4072, ""\d"", """")"),"         Республика Хакасия")</f>
        <v>         Республика Хакасия</v>
      </c>
      <c r="C4072" s="14" t="str">
        <f t="shared" si="15"/>
        <v>Республика Хакасия</v>
      </c>
      <c r="D4072" s="3">
        <f t="shared" si="16"/>
        <v>2</v>
      </c>
      <c r="E4072" s="15" t="s">
        <v>35</v>
      </c>
      <c r="F4072" s="13" t="str">
        <f>IFERROR(__xludf.DUMMYFUNCTION("REGEXEXTRACT(E4072, ""[А-Яа-я].*"")"),"внешние причины")</f>
        <v>внешние причины</v>
      </c>
      <c r="G4072" s="16">
        <f t="shared" si="17"/>
        <v>2</v>
      </c>
      <c r="H4072" s="13" t="s">
        <v>28</v>
      </c>
      <c r="I4072" s="13" t="str">
        <f>IFERROR(__xludf.DUMMYFUNCTION("REGEXREPLACE(H4072, "".*\s"", """")"),"человек")</f>
        <v>человек</v>
      </c>
      <c r="J4072" s="13" t="s">
        <v>29</v>
      </c>
      <c r="K4072" s="17" t="str">
        <f>IFERROR(__xludf.DUMMYFUNCTION("REGEXREPLACE(J4072, ""^[\d\s]+"", """")"),"значение показателя за год")</f>
        <v>значение показателя за год</v>
      </c>
      <c r="L4072" s="16">
        <f t="shared" si="18"/>
        <v>2</v>
      </c>
      <c r="M4072" s="13" t="s">
        <v>31</v>
      </c>
      <c r="N4072" s="13" t="str">
        <f>IFERROR(__xludf.DUMMYFUNCTION("REGEXEXTRACT(M4072, "" (.+)$"")"),"городское население")</f>
        <v>городское население</v>
      </c>
      <c r="O4072" s="18">
        <v>528.0</v>
      </c>
      <c r="P4072" s="18">
        <v>525.0</v>
      </c>
      <c r="Q4072" s="18">
        <v>478.0</v>
      </c>
      <c r="R4072" s="18">
        <v>451.0</v>
      </c>
      <c r="S4072" s="18">
        <v>441.0</v>
      </c>
      <c r="T4072" s="18">
        <v>392.0</v>
      </c>
      <c r="U4072" s="18">
        <v>373.0</v>
      </c>
      <c r="V4072" s="18">
        <v>340.0</v>
      </c>
      <c r="W4072" s="18">
        <v>323.0</v>
      </c>
      <c r="X4072" s="18">
        <v>387.0</v>
      </c>
      <c r="Y4072" s="18">
        <v>416.0</v>
      </c>
      <c r="Z4072" s="19" t="str">
        <f t="shared" si="6"/>
        <v/>
      </c>
      <c r="AA4072" s="19">
        <f t="shared" si="19"/>
        <v>4654</v>
      </c>
      <c r="AB4072" s="19" t="str">
        <f t="shared" si="8"/>
        <v/>
      </c>
      <c r="AC4072" s="19">
        <f t="shared" si="20"/>
        <v>423.0909091</v>
      </c>
      <c r="AD4072" s="19">
        <f t="shared" si="21"/>
        <v>542</v>
      </c>
      <c r="AE4072" s="19" t="str">
        <f t="shared" si="22"/>
        <v>Нет моды</v>
      </c>
      <c r="AF4072" s="19">
        <f t="shared" si="23"/>
        <v>323</v>
      </c>
      <c r="AG4072" s="19">
        <f t="shared" si="24"/>
        <v>528</v>
      </c>
      <c r="AH4072" s="20" t="str">
        <f t="shared" si="14"/>
        <v/>
      </c>
      <c r="AI4072" s="21"/>
      <c r="AJ4072" s="21"/>
      <c r="AK4072" s="21"/>
      <c r="AL4072" s="22">
        <f t="shared" si="25"/>
        <v>1</v>
      </c>
    </row>
    <row r="4073" ht="12.75" customHeight="1">
      <c r="A4073" s="13" t="s">
        <v>264</v>
      </c>
      <c r="B4073" s="13" t="str">
        <f>IFERROR(__xludf.DUMMYFUNCTION("REGEXREPLACE(A4073, ""\d"", """")"),"         Республика Хакасия")</f>
        <v>         Республика Хакасия</v>
      </c>
      <c r="C4073" s="14" t="str">
        <f t="shared" si="15"/>
        <v>Республика Хакасия</v>
      </c>
      <c r="D4073" s="3">
        <f t="shared" si="16"/>
        <v>2</v>
      </c>
      <c r="E4073" s="15" t="s">
        <v>35</v>
      </c>
      <c r="F4073" s="13" t="str">
        <f>IFERROR(__xludf.DUMMYFUNCTION("REGEXEXTRACT(E4073, ""[А-Яа-я].*"")"),"внешние причины")</f>
        <v>внешние причины</v>
      </c>
      <c r="G4073" s="16">
        <f t="shared" si="17"/>
        <v>2</v>
      </c>
      <c r="H4073" s="13" t="s">
        <v>28</v>
      </c>
      <c r="I4073" s="13" t="str">
        <f>IFERROR(__xludf.DUMMYFUNCTION("REGEXREPLACE(H4073, "".*\s"", """")"),"человек")</f>
        <v>человек</v>
      </c>
      <c r="J4073" s="13" t="s">
        <v>29</v>
      </c>
      <c r="K4073" s="17" t="str">
        <f>IFERROR(__xludf.DUMMYFUNCTION("REGEXREPLACE(J4073, ""^[\d\s]+"", """")"),"значение показателя за год")</f>
        <v>значение показателя за год</v>
      </c>
      <c r="L4073" s="16">
        <f t="shared" si="18"/>
        <v>2</v>
      </c>
      <c r="M4073" s="13" t="s">
        <v>32</v>
      </c>
      <c r="N4073" s="13" t="str">
        <f>IFERROR(__xludf.DUMMYFUNCTION("REGEXEXTRACT(M4073, "" (.+)$"")"),"сельское население")</f>
        <v>сельское население</v>
      </c>
      <c r="O4073" s="18">
        <v>405.0</v>
      </c>
      <c r="P4073" s="18">
        <v>435.0</v>
      </c>
      <c r="Q4073" s="18">
        <v>409.0</v>
      </c>
      <c r="R4073" s="18">
        <v>385.0</v>
      </c>
      <c r="S4073" s="18">
        <v>316.0</v>
      </c>
      <c r="T4073" s="18">
        <v>273.0</v>
      </c>
      <c r="U4073" s="18">
        <v>245.0</v>
      </c>
      <c r="V4073" s="18">
        <v>243.0</v>
      </c>
      <c r="W4073" s="18">
        <v>233.0</v>
      </c>
      <c r="X4073" s="18">
        <v>249.0</v>
      </c>
      <c r="Y4073" s="18">
        <v>306.0</v>
      </c>
      <c r="Z4073" s="19" t="str">
        <f t="shared" si="6"/>
        <v/>
      </c>
      <c r="AA4073" s="19" t="str">
        <f t="shared" si="19"/>
        <v/>
      </c>
      <c r="AB4073" s="19">
        <f t="shared" si="8"/>
        <v>3499</v>
      </c>
      <c r="AC4073" s="19">
        <f t="shared" si="20"/>
        <v>318.0909091</v>
      </c>
      <c r="AD4073" s="19">
        <f t="shared" si="21"/>
        <v>386</v>
      </c>
      <c r="AE4073" s="19" t="str">
        <f t="shared" si="22"/>
        <v>Нет моды</v>
      </c>
      <c r="AF4073" s="19">
        <f t="shared" si="23"/>
        <v>233</v>
      </c>
      <c r="AG4073" s="19">
        <f t="shared" si="24"/>
        <v>435</v>
      </c>
      <c r="AH4073" s="20" t="str">
        <f t="shared" si="14"/>
        <v>Город: 57%; Село: 43%</v>
      </c>
      <c r="AI4073" s="21"/>
      <c r="AJ4073" s="21"/>
      <c r="AK4073" s="21"/>
      <c r="AL4073" s="22">
        <f t="shared" si="25"/>
        <v>1</v>
      </c>
    </row>
    <row r="4074" ht="12.75" customHeight="1">
      <c r="A4074" s="13" t="s">
        <v>264</v>
      </c>
      <c r="B4074" s="13" t="str">
        <f>IFERROR(__xludf.DUMMYFUNCTION("REGEXREPLACE(A4074, ""\d"", """")"),"         Республика Хакасия")</f>
        <v>         Республика Хакасия</v>
      </c>
      <c r="C4074" s="14" t="str">
        <f t="shared" si="15"/>
        <v>Республика Хакасия</v>
      </c>
      <c r="D4074" s="3">
        <f t="shared" si="16"/>
        <v>2</v>
      </c>
      <c r="E4074" s="15" t="s">
        <v>36</v>
      </c>
      <c r="F4074" s="13" t="str">
        <f>IFERROR(__xludf.DUMMYFUNCTION("REGEXEXTRACT(E4074,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74" s="16">
        <f t="shared" si="17"/>
        <v>2</v>
      </c>
      <c r="H4074" s="13" t="s">
        <v>28</v>
      </c>
      <c r="I4074" s="13" t="str">
        <f>IFERROR(__xludf.DUMMYFUNCTION("REGEXREPLACE(H4074, "".*\s"", """")"),"человек")</f>
        <v>человек</v>
      </c>
      <c r="J4074" s="13" t="s">
        <v>29</v>
      </c>
      <c r="K4074" s="17" t="str">
        <f>IFERROR(__xludf.DUMMYFUNCTION("REGEXREPLACE(J4074, ""^[\d\s]+"", """")"),"значение показателя за год")</f>
        <v>значение показателя за год</v>
      </c>
      <c r="L4074" s="16">
        <f t="shared" si="18"/>
        <v>2</v>
      </c>
      <c r="M4074" s="13" t="s">
        <v>30</v>
      </c>
      <c r="N4074" s="13" t="str">
        <f>IFERROR(__xludf.DUMMYFUNCTION("REGEXEXTRACT(M4074, "" (.+)$"")"),"все население")</f>
        <v>все население</v>
      </c>
      <c r="O4074" s="18">
        <v>25.0</v>
      </c>
      <c r="P4074" s="18">
        <v>12.0</v>
      </c>
      <c r="Q4074" s="18">
        <v>16.0</v>
      </c>
      <c r="R4074" s="18">
        <v>19.0</v>
      </c>
      <c r="S4074" s="23" t="s">
        <v>37</v>
      </c>
      <c r="T4074" s="23" t="s">
        <v>37</v>
      </c>
      <c r="U4074" s="23" t="s">
        <v>37</v>
      </c>
      <c r="V4074" s="23" t="s">
        <v>37</v>
      </c>
      <c r="W4074" s="23" t="s">
        <v>37</v>
      </c>
      <c r="X4074" s="23" t="s">
        <v>37</v>
      </c>
      <c r="Y4074" s="23" t="s">
        <v>37</v>
      </c>
      <c r="Z4074" s="19">
        <f t="shared" si="6"/>
        <v>72</v>
      </c>
      <c r="AA4074" s="19" t="str">
        <f t="shared" si="19"/>
        <v/>
      </c>
      <c r="AB4074" s="19" t="str">
        <f t="shared" si="8"/>
        <v/>
      </c>
      <c r="AC4074" s="19">
        <f t="shared" si="20"/>
        <v>18</v>
      </c>
      <c r="AD4074" s="19">
        <f t="shared" si="21"/>
        <v>249</v>
      </c>
      <c r="AE4074" s="19" t="str">
        <f t="shared" si="22"/>
        <v>Нет моды</v>
      </c>
      <c r="AF4074" s="19">
        <f t="shared" si="23"/>
        <v>12</v>
      </c>
      <c r="AG4074" s="19">
        <f t="shared" si="24"/>
        <v>25</v>
      </c>
      <c r="AH4074" s="20" t="str">
        <f t="shared" si="14"/>
        <v/>
      </c>
      <c r="AI4074" s="24"/>
      <c r="AJ4074" s="24"/>
      <c r="AK4074" s="24"/>
      <c r="AL4074" s="22">
        <f t="shared" si="25"/>
        <v>1</v>
      </c>
    </row>
    <row r="4075" ht="12.75" customHeight="1">
      <c r="A4075" s="13" t="s">
        <v>264</v>
      </c>
      <c r="B4075" s="13" t="str">
        <f>IFERROR(__xludf.DUMMYFUNCTION("REGEXREPLACE(A4075, ""\d"", """")"),"         Республика Хакасия")</f>
        <v>         Республика Хакасия</v>
      </c>
      <c r="C4075" s="14" t="str">
        <f t="shared" si="15"/>
        <v>Республика Хакасия</v>
      </c>
      <c r="D4075" s="3">
        <f t="shared" si="16"/>
        <v>2</v>
      </c>
      <c r="E4075" s="15" t="s">
        <v>36</v>
      </c>
      <c r="F4075" s="13" t="str">
        <f>IFERROR(__xludf.DUMMYFUNCTION("REGEXEXTRACT(E4075,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75" s="16">
        <f t="shared" si="17"/>
        <v>2</v>
      </c>
      <c r="H4075" s="13" t="s">
        <v>28</v>
      </c>
      <c r="I4075" s="13" t="str">
        <f>IFERROR(__xludf.DUMMYFUNCTION("REGEXREPLACE(H4075, "".*\s"", """")"),"человек")</f>
        <v>человек</v>
      </c>
      <c r="J4075" s="13" t="s">
        <v>29</v>
      </c>
      <c r="K4075" s="17" t="str">
        <f>IFERROR(__xludf.DUMMYFUNCTION("REGEXREPLACE(J4075, ""^[\d\s]+"", """")"),"значение показателя за год")</f>
        <v>значение показателя за год</v>
      </c>
      <c r="L4075" s="16">
        <f t="shared" si="18"/>
        <v>2</v>
      </c>
      <c r="M4075" s="13" t="s">
        <v>31</v>
      </c>
      <c r="N4075" s="13" t="str">
        <f>IFERROR(__xludf.DUMMYFUNCTION("REGEXEXTRACT(M4075, "" (.+)$"")"),"городское население")</f>
        <v>городское население</v>
      </c>
      <c r="O4075" s="18">
        <v>10.0</v>
      </c>
      <c r="P4075" s="18">
        <v>6.0</v>
      </c>
      <c r="Q4075" s="18">
        <v>9.0</v>
      </c>
      <c r="R4075" s="18">
        <v>8.0</v>
      </c>
      <c r="S4075" s="23" t="s">
        <v>37</v>
      </c>
      <c r="T4075" s="23" t="s">
        <v>37</v>
      </c>
      <c r="U4075" s="23" t="s">
        <v>37</v>
      </c>
      <c r="V4075" s="23" t="s">
        <v>37</v>
      </c>
      <c r="W4075" s="23" t="s">
        <v>37</v>
      </c>
      <c r="X4075" s="23" t="s">
        <v>37</v>
      </c>
      <c r="Y4075" s="23" t="s">
        <v>37</v>
      </c>
      <c r="Z4075" s="19" t="str">
        <f t="shared" si="6"/>
        <v/>
      </c>
      <c r="AA4075" s="19">
        <f t="shared" si="19"/>
        <v>33</v>
      </c>
      <c r="AB4075" s="19" t="str">
        <f t="shared" si="8"/>
        <v/>
      </c>
      <c r="AC4075" s="19">
        <f t="shared" si="20"/>
        <v>8.25</v>
      </c>
      <c r="AD4075" s="19">
        <f t="shared" si="21"/>
        <v>11</v>
      </c>
      <c r="AE4075" s="19" t="str">
        <f t="shared" si="22"/>
        <v>Нет моды</v>
      </c>
      <c r="AF4075" s="19">
        <f t="shared" si="23"/>
        <v>6</v>
      </c>
      <c r="AG4075" s="19">
        <f t="shared" si="24"/>
        <v>10</v>
      </c>
      <c r="AH4075" s="20" t="str">
        <f t="shared" si="14"/>
        <v/>
      </c>
      <c r="AI4075" s="24"/>
      <c r="AJ4075" s="24"/>
      <c r="AK4075" s="24"/>
      <c r="AL4075" s="22">
        <f t="shared" si="25"/>
        <v>1</v>
      </c>
    </row>
    <row r="4076" ht="12.75" customHeight="1">
      <c r="A4076" s="13" t="s">
        <v>264</v>
      </c>
      <c r="B4076" s="13" t="str">
        <f>IFERROR(__xludf.DUMMYFUNCTION("REGEXREPLACE(A4076, ""\d"", """")"),"         Республика Хакасия")</f>
        <v>         Республика Хакасия</v>
      </c>
      <c r="C4076" s="14" t="str">
        <f t="shared" si="15"/>
        <v>Республика Хакасия</v>
      </c>
      <c r="D4076" s="3">
        <f t="shared" si="16"/>
        <v>2</v>
      </c>
      <c r="E4076" s="15" t="s">
        <v>36</v>
      </c>
      <c r="F4076" s="13" t="str">
        <f>IFERROR(__xludf.DUMMYFUNCTION("REGEXEXTRACT(E4076,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076" s="16">
        <f t="shared" si="17"/>
        <v>2</v>
      </c>
      <c r="H4076" s="13" t="s">
        <v>28</v>
      </c>
      <c r="I4076" s="13" t="str">
        <f>IFERROR(__xludf.DUMMYFUNCTION("REGEXREPLACE(H4076, "".*\s"", """")"),"человек")</f>
        <v>человек</v>
      </c>
      <c r="J4076" s="13" t="s">
        <v>29</v>
      </c>
      <c r="K4076" s="17" t="str">
        <f>IFERROR(__xludf.DUMMYFUNCTION("REGEXREPLACE(J4076, ""^[\d\s]+"", """")"),"значение показателя за год")</f>
        <v>значение показателя за год</v>
      </c>
      <c r="L4076" s="16">
        <f t="shared" si="18"/>
        <v>2</v>
      </c>
      <c r="M4076" s="13" t="s">
        <v>32</v>
      </c>
      <c r="N4076" s="13" t="str">
        <f>IFERROR(__xludf.DUMMYFUNCTION("REGEXEXTRACT(M4076, "" (.+)$"")"),"сельское население")</f>
        <v>сельское население</v>
      </c>
      <c r="O4076" s="18">
        <v>15.0</v>
      </c>
      <c r="P4076" s="18">
        <v>6.0</v>
      </c>
      <c r="Q4076" s="18">
        <v>7.0</v>
      </c>
      <c r="R4076" s="18">
        <v>11.0</v>
      </c>
      <c r="S4076" s="23" t="s">
        <v>37</v>
      </c>
      <c r="T4076" s="23" t="s">
        <v>37</v>
      </c>
      <c r="U4076" s="23" t="s">
        <v>37</v>
      </c>
      <c r="V4076" s="23" t="s">
        <v>37</v>
      </c>
      <c r="W4076" s="23" t="s">
        <v>37</v>
      </c>
      <c r="X4076" s="23" t="s">
        <v>37</v>
      </c>
      <c r="Y4076" s="23" t="s">
        <v>37</v>
      </c>
      <c r="Z4076" s="19" t="str">
        <f t="shared" si="6"/>
        <v/>
      </c>
      <c r="AA4076" s="19" t="str">
        <f t="shared" si="19"/>
        <v/>
      </c>
      <c r="AB4076" s="19">
        <f t="shared" si="8"/>
        <v>39</v>
      </c>
      <c r="AC4076" s="19">
        <f t="shared" si="20"/>
        <v>9.75</v>
      </c>
      <c r="AD4076" s="19">
        <f t="shared" si="21"/>
        <v>8.5</v>
      </c>
      <c r="AE4076" s="19" t="str">
        <f t="shared" si="22"/>
        <v>Нет моды</v>
      </c>
      <c r="AF4076" s="19">
        <f t="shared" si="23"/>
        <v>6</v>
      </c>
      <c r="AG4076" s="19">
        <f t="shared" si="24"/>
        <v>15</v>
      </c>
      <c r="AH4076" s="20" t="str">
        <f t="shared" si="14"/>
        <v>Город: 46%; Село: 54%</v>
      </c>
      <c r="AI4076" s="24"/>
      <c r="AJ4076" s="24"/>
      <c r="AK4076" s="24"/>
      <c r="AL4076" s="22">
        <f t="shared" si="25"/>
        <v>1</v>
      </c>
    </row>
    <row r="4077" ht="12.75" customHeight="1">
      <c r="A4077" s="13" t="s">
        <v>264</v>
      </c>
      <c r="B4077" s="13" t="str">
        <f>IFERROR(__xludf.DUMMYFUNCTION("REGEXREPLACE(A4077, ""\d"", """")"),"         Республика Хакасия")</f>
        <v>         Республика Хакасия</v>
      </c>
      <c r="C4077" s="14" t="str">
        <f t="shared" si="15"/>
        <v>Республика Хакасия</v>
      </c>
      <c r="D4077" s="3">
        <f t="shared" si="16"/>
        <v>2</v>
      </c>
      <c r="E4077" s="15" t="s">
        <v>38</v>
      </c>
      <c r="F4077" s="13" t="str">
        <f>IFERROR(__xludf.DUMMYFUNCTION("REGEXEXTRACT(E4077, ""[А-Яа-я].*"")"),"все виды транспортных несчастных случаев")</f>
        <v>все виды транспортных несчастных случаев</v>
      </c>
      <c r="G4077" s="16">
        <f t="shared" si="17"/>
        <v>2</v>
      </c>
      <c r="H4077" s="13" t="s">
        <v>28</v>
      </c>
      <c r="I4077" s="13" t="str">
        <f>IFERROR(__xludf.DUMMYFUNCTION("REGEXREPLACE(H4077, "".*\s"", """")"),"человек")</f>
        <v>человек</v>
      </c>
      <c r="J4077" s="13" t="s">
        <v>29</v>
      </c>
      <c r="K4077" s="17" t="str">
        <f>IFERROR(__xludf.DUMMYFUNCTION("REGEXREPLACE(J4077, ""^[\d\s]+"", """")"),"значение показателя за год")</f>
        <v>значение показателя за год</v>
      </c>
      <c r="L4077" s="16">
        <f t="shared" si="18"/>
        <v>2</v>
      </c>
      <c r="M4077" s="13" t="s">
        <v>30</v>
      </c>
      <c r="N4077" s="13" t="str">
        <f>IFERROR(__xludf.DUMMYFUNCTION("REGEXEXTRACT(M4077, "" (.+)$"")"),"все население")</f>
        <v>все население</v>
      </c>
      <c r="O4077" s="18">
        <v>118.0</v>
      </c>
      <c r="P4077" s="18">
        <v>134.0</v>
      </c>
      <c r="Q4077" s="18">
        <v>118.0</v>
      </c>
      <c r="R4077" s="18">
        <v>101.0</v>
      </c>
      <c r="S4077" s="18">
        <v>98.0</v>
      </c>
      <c r="T4077" s="18">
        <v>65.0</v>
      </c>
      <c r="U4077" s="18">
        <v>57.0</v>
      </c>
      <c r="V4077" s="18">
        <v>85.0</v>
      </c>
      <c r="W4077" s="18">
        <v>79.0</v>
      </c>
      <c r="X4077" s="18">
        <v>61.0</v>
      </c>
      <c r="Y4077" s="18">
        <v>82.0</v>
      </c>
      <c r="Z4077" s="19">
        <f t="shared" si="6"/>
        <v>998</v>
      </c>
      <c r="AA4077" s="19" t="str">
        <f t="shared" si="19"/>
        <v/>
      </c>
      <c r="AB4077" s="19" t="str">
        <f t="shared" si="8"/>
        <v/>
      </c>
      <c r="AC4077" s="19">
        <f t="shared" si="20"/>
        <v>90.72727273</v>
      </c>
      <c r="AD4077" s="19">
        <f t="shared" si="21"/>
        <v>79</v>
      </c>
      <c r="AE4077" s="19" t="str">
        <f t="shared" si="22"/>
        <v>Нет моды</v>
      </c>
      <c r="AF4077" s="19">
        <f t="shared" si="23"/>
        <v>57</v>
      </c>
      <c r="AG4077" s="19">
        <f t="shared" si="24"/>
        <v>134</v>
      </c>
      <c r="AH4077" s="20" t="str">
        <f t="shared" si="14"/>
        <v/>
      </c>
      <c r="AI4077" s="21"/>
      <c r="AJ4077" s="21"/>
      <c r="AK4077" s="21"/>
      <c r="AL4077" s="22">
        <f t="shared" si="25"/>
        <v>1</v>
      </c>
    </row>
    <row r="4078" ht="12.75" customHeight="1">
      <c r="A4078" s="13" t="s">
        <v>264</v>
      </c>
      <c r="B4078" s="13" t="str">
        <f>IFERROR(__xludf.DUMMYFUNCTION("REGEXREPLACE(A4078, ""\d"", """")"),"         Республика Хакасия")</f>
        <v>         Республика Хакасия</v>
      </c>
      <c r="C4078" s="14" t="str">
        <f t="shared" si="15"/>
        <v>Республика Хакасия</v>
      </c>
      <c r="D4078" s="3">
        <f t="shared" si="16"/>
        <v>2</v>
      </c>
      <c r="E4078" s="15" t="s">
        <v>38</v>
      </c>
      <c r="F4078" s="13" t="str">
        <f>IFERROR(__xludf.DUMMYFUNCTION("REGEXEXTRACT(E4078, ""[А-Яа-я].*"")"),"все виды транспортных несчастных случаев")</f>
        <v>все виды транспортных несчастных случаев</v>
      </c>
      <c r="G4078" s="16">
        <f t="shared" si="17"/>
        <v>2</v>
      </c>
      <c r="H4078" s="13" t="s">
        <v>28</v>
      </c>
      <c r="I4078" s="13" t="str">
        <f>IFERROR(__xludf.DUMMYFUNCTION("REGEXREPLACE(H4078, "".*\s"", """")"),"человек")</f>
        <v>человек</v>
      </c>
      <c r="J4078" s="13" t="s">
        <v>29</v>
      </c>
      <c r="K4078" s="17" t="str">
        <f>IFERROR(__xludf.DUMMYFUNCTION("REGEXREPLACE(J4078, ""^[\d\s]+"", """")"),"значение показателя за год")</f>
        <v>значение показателя за год</v>
      </c>
      <c r="L4078" s="16">
        <f t="shared" si="18"/>
        <v>2</v>
      </c>
      <c r="M4078" s="13" t="s">
        <v>31</v>
      </c>
      <c r="N4078" s="13" t="str">
        <f>IFERROR(__xludf.DUMMYFUNCTION("REGEXEXTRACT(M4078, "" (.+)$"")"),"городское население")</f>
        <v>городское население</v>
      </c>
      <c r="O4078" s="18">
        <v>74.0</v>
      </c>
      <c r="P4078" s="18">
        <v>82.0</v>
      </c>
      <c r="Q4078" s="18">
        <v>58.0</v>
      </c>
      <c r="R4078" s="18">
        <v>42.0</v>
      </c>
      <c r="S4078" s="18">
        <v>55.0</v>
      </c>
      <c r="T4078" s="18">
        <v>40.0</v>
      </c>
      <c r="U4078" s="18">
        <v>38.0</v>
      </c>
      <c r="V4078" s="18">
        <v>50.0</v>
      </c>
      <c r="W4078" s="18">
        <v>46.0</v>
      </c>
      <c r="X4078" s="18">
        <v>34.0</v>
      </c>
      <c r="Y4078" s="18">
        <v>37.0</v>
      </c>
      <c r="Z4078" s="19" t="str">
        <f t="shared" si="6"/>
        <v/>
      </c>
      <c r="AA4078" s="19">
        <f t="shared" si="19"/>
        <v>556</v>
      </c>
      <c r="AB4078" s="19" t="str">
        <f t="shared" si="8"/>
        <v/>
      </c>
      <c r="AC4078" s="19">
        <f t="shared" si="20"/>
        <v>50.54545455</v>
      </c>
      <c r="AD4078" s="19">
        <f t="shared" si="21"/>
        <v>63</v>
      </c>
      <c r="AE4078" s="19" t="str">
        <f t="shared" si="22"/>
        <v>Нет моды</v>
      </c>
      <c r="AF4078" s="19">
        <f t="shared" si="23"/>
        <v>34</v>
      </c>
      <c r="AG4078" s="19">
        <f t="shared" si="24"/>
        <v>82</v>
      </c>
      <c r="AH4078" s="20" t="str">
        <f t="shared" si="14"/>
        <v/>
      </c>
      <c r="AI4078" s="21"/>
      <c r="AJ4078" s="21"/>
      <c r="AK4078" s="21"/>
      <c r="AL4078" s="22">
        <f t="shared" si="25"/>
        <v>1</v>
      </c>
    </row>
    <row r="4079" ht="12.75" customHeight="1">
      <c r="A4079" s="13" t="s">
        <v>264</v>
      </c>
      <c r="B4079" s="13" t="str">
        <f>IFERROR(__xludf.DUMMYFUNCTION("REGEXREPLACE(A4079, ""\d"", """")"),"         Республика Хакасия")</f>
        <v>         Республика Хакасия</v>
      </c>
      <c r="C4079" s="14" t="str">
        <f t="shared" si="15"/>
        <v>Республика Хакасия</v>
      </c>
      <c r="D4079" s="3">
        <f t="shared" si="16"/>
        <v>2</v>
      </c>
      <c r="E4079" s="15" t="s">
        <v>38</v>
      </c>
      <c r="F4079" s="13" t="str">
        <f>IFERROR(__xludf.DUMMYFUNCTION("REGEXEXTRACT(E4079, ""[А-Яа-я].*"")"),"все виды транспортных несчастных случаев")</f>
        <v>все виды транспортных несчастных случаев</v>
      </c>
      <c r="G4079" s="16">
        <f t="shared" si="17"/>
        <v>2</v>
      </c>
      <c r="H4079" s="13" t="s">
        <v>28</v>
      </c>
      <c r="I4079" s="13" t="str">
        <f>IFERROR(__xludf.DUMMYFUNCTION("REGEXREPLACE(H4079, "".*\s"", """")"),"человек")</f>
        <v>человек</v>
      </c>
      <c r="J4079" s="13" t="s">
        <v>29</v>
      </c>
      <c r="K4079" s="17" t="str">
        <f>IFERROR(__xludf.DUMMYFUNCTION("REGEXREPLACE(J4079, ""^[\d\s]+"", """")"),"значение показателя за год")</f>
        <v>значение показателя за год</v>
      </c>
      <c r="L4079" s="16">
        <f t="shared" si="18"/>
        <v>2</v>
      </c>
      <c r="M4079" s="13" t="s">
        <v>32</v>
      </c>
      <c r="N4079" s="13" t="str">
        <f>IFERROR(__xludf.DUMMYFUNCTION("REGEXEXTRACT(M4079, "" (.+)$"")"),"сельское население")</f>
        <v>сельское население</v>
      </c>
      <c r="O4079" s="18">
        <v>44.0</v>
      </c>
      <c r="P4079" s="18">
        <v>52.0</v>
      </c>
      <c r="Q4079" s="18">
        <v>60.0</v>
      </c>
      <c r="R4079" s="18">
        <v>59.0</v>
      </c>
      <c r="S4079" s="18">
        <v>43.0</v>
      </c>
      <c r="T4079" s="18">
        <v>25.0</v>
      </c>
      <c r="U4079" s="18">
        <v>19.0</v>
      </c>
      <c r="V4079" s="18">
        <v>35.0</v>
      </c>
      <c r="W4079" s="18">
        <v>33.0</v>
      </c>
      <c r="X4079" s="18">
        <v>27.0</v>
      </c>
      <c r="Y4079" s="18">
        <v>45.0</v>
      </c>
      <c r="Z4079" s="19" t="str">
        <f t="shared" si="6"/>
        <v/>
      </c>
      <c r="AA4079" s="19" t="str">
        <f t="shared" si="19"/>
        <v/>
      </c>
      <c r="AB4079" s="19">
        <f t="shared" si="8"/>
        <v>442</v>
      </c>
      <c r="AC4079" s="19">
        <f t="shared" si="20"/>
        <v>40.18181818</v>
      </c>
      <c r="AD4079" s="19">
        <f t="shared" si="21"/>
        <v>43.5</v>
      </c>
      <c r="AE4079" s="19" t="str">
        <f t="shared" si="22"/>
        <v>Нет моды</v>
      </c>
      <c r="AF4079" s="19">
        <f t="shared" si="23"/>
        <v>19</v>
      </c>
      <c r="AG4079" s="19">
        <f t="shared" si="24"/>
        <v>60</v>
      </c>
      <c r="AH4079" s="20" t="str">
        <f t="shared" si="14"/>
        <v>Город: 56%; Село: 44%</v>
      </c>
      <c r="AI4079" s="21"/>
      <c r="AJ4079" s="21"/>
      <c r="AK4079" s="21"/>
      <c r="AL4079" s="22">
        <f t="shared" si="25"/>
        <v>1</v>
      </c>
    </row>
    <row r="4080" ht="12.75" customHeight="1">
      <c r="A4080" s="13" t="s">
        <v>264</v>
      </c>
      <c r="B4080" s="13" t="str">
        <f>IFERROR(__xludf.DUMMYFUNCTION("REGEXREPLACE(A4080, ""\d"", """")"),"         Республика Хакасия")</f>
        <v>         Республика Хакасия</v>
      </c>
      <c r="C4080" s="14" t="str">
        <f t="shared" si="15"/>
        <v>Республика Хакасия</v>
      </c>
      <c r="D4080" s="3">
        <f t="shared" si="16"/>
        <v>2</v>
      </c>
      <c r="E4080" s="15" t="s">
        <v>39</v>
      </c>
      <c r="F4080" s="13" t="str">
        <f>IFERROR(__xludf.DUMMYFUNCTION("REGEXEXTRACT(E4080, ""[А-Яа-я].*"")"),"Всего умерших")</f>
        <v>Всего умерших</v>
      </c>
      <c r="G4080" s="16">
        <f t="shared" si="17"/>
        <v>2</v>
      </c>
      <c r="H4080" s="13" t="s">
        <v>28</v>
      </c>
      <c r="I4080" s="13" t="str">
        <f>IFERROR(__xludf.DUMMYFUNCTION("REGEXREPLACE(H4080, "".*\s"", """")"),"человек")</f>
        <v>человек</v>
      </c>
      <c r="J4080" s="13" t="s">
        <v>29</v>
      </c>
      <c r="K4080" s="17" t="str">
        <f>IFERROR(__xludf.DUMMYFUNCTION("REGEXREPLACE(J4080, ""^[\d\s]+"", """")"),"значение показателя за год")</f>
        <v>значение показателя за год</v>
      </c>
      <c r="L4080" s="16">
        <f t="shared" si="18"/>
        <v>2</v>
      </c>
      <c r="M4080" s="13" t="s">
        <v>30</v>
      </c>
      <c r="N4080" s="13" t="str">
        <f>IFERROR(__xludf.DUMMYFUNCTION("REGEXEXTRACT(M4080, "" (.+)$"")"),"все население")</f>
        <v>все население</v>
      </c>
      <c r="O4080" s="18">
        <v>6987.0</v>
      </c>
      <c r="P4080" s="18">
        <v>6999.0</v>
      </c>
      <c r="Q4080" s="18">
        <v>7200.0</v>
      </c>
      <c r="R4080" s="18">
        <v>6900.0</v>
      </c>
      <c r="S4080" s="18">
        <v>6755.0</v>
      </c>
      <c r="T4080" s="18">
        <v>6657.0</v>
      </c>
      <c r="U4080" s="18">
        <v>6696.0</v>
      </c>
      <c r="V4080" s="18">
        <v>7487.0</v>
      </c>
      <c r="W4080" s="18">
        <v>8526.0</v>
      </c>
      <c r="X4080" s="18">
        <v>7091.0</v>
      </c>
      <c r="Y4080" s="18">
        <v>6730.0</v>
      </c>
      <c r="Z4080" s="19">
        <f t="shared" si="6"/>
        <v>78028</v>
      </c>
      <c r="AA4080" s="19" t="str">
        <f t="shared" si="19"/>
        <v/>
      </c>
      <c r="AB4080" s="19" t="str">
        <f t="shared" si="8"/>
        <v/>
      </c>
      <c r="AC4080" s="19">
        <f t="shared" si="20"/>
        <v>7093.454545</v>
      </c>
      <c r="AD4080" s="19">
        <f t="shared" si="21"/>
        <v>3358.5</v>
      </c>
      <c r="AE4080" s="19" t="str">
        <f t="shared" si="22"/>
        <v>Нет моды</v>
      </c>
      <c r="AF4080" s="19">
        <f t="shared" si="23"/>
        <v>6657</v>
      </c>
      <c r="AG4080" s="19">
        <f t="shared" si="24"/>
        <v>8526</v>
      </c>
      <c r="AH4080" s="20" t="str">
        <f t="shared" si="14"/>
        <v/>
      </c>
      <c r="AI4080" s="21"/>
      <c r="AJ4080" s="21"/>
      <c r="AK4080" s="21"/>
      <c r="AL4080" s="22">
        <f t="shared" si="25"/>
        <v>1</v>
      </c>
    </row>
    <row r="4081" ht="12.75" customHeight="1">
      <c r="A4081" s="13" t="s">
        <v>264</v>
      </c>
      <c r="B4081" s="13" t="str">
        <f>IFERROR(__xludf.DUMMYFUNCTION("REGEXREPLACE(A4081, ""\d"", """")"),"         Республика Хакасия")</f>
        <v>         Республика Хакасия</v>
      </c>
      <c r="C4081" s="14" t="str">
        <f t="shared" si="15"/>
        <v>Республика Хакасия</v>
      </c>
      <c r="D4081" s="3">
        <f t="shared" si="16"/>
        <v>2</v>
      </c>
      <c r="E4081" s="15" t="s">
        <v>39</v>
      </c>
      <c r="F4081" s="13" t="str">
        <f>IFERROR(__xludf.DUMMYFUNCTION("REGEXEXTRACT(E4081, ""[А-Яа-я].*"")"),"Всего умерших")</f>
        <v>Всего умерших</v>
      </c>
      <c r="G4081" s="16">
        <f t="shared" si="17"/>
        <v>2</v>
      </c>
      <c r="H4081" s="13" t="s">
        <v>28</v>
      </c>
      <c r="I4081" s="13" t="str">
        <f>IFERROR(__xludf.DUMMYFUNCTION("REGEXREPLACE(H4081, "".*\s"", """")"),"человек")</f>
        <v>человек</v>
      </c>
      <c r="J4081" s="13" t="s">
        <v>29</v>
      </c>
      <c r="K4081" s="17" t="str">
        <f>IFERROR(__xludf.DUMMYFUNCTION("REGEXREPLACE(J4081, ""^[\d\s]+"", """")"),"значение показателя за год")</f>
        <v>значение показателя за год</v>
      </c>
      <c r="L4081" s="16">
        <f t="shared" si="18"/>
        <v>2</v>
      </c>
      <c r="M4081" s="13" t="s">
        <v>31</v>
      </c>
      <c r="N4081" s="13" t="str">
        <f>IFERROR(__xludf.DUMMYFUNCTION("REGEXEXTRACT(M4081, "" (.+)$"")"),"городское население")</f>
        <v>городское население</v>
      </c>
      <c r="O4081" s="18">
        <v>4477.0</v>
      </c>
      <c r="P4081" s="18">
        <v>4439.0</v>
      </c>
      <c r="Q4081" s="18">
        <v>4684.0</v>
      </c>
      <c r="R4081" s="18">
        <v>4449.0</v>
      </c>
      <c r="S4081" s="18">
        <v>4372.0</v>
      </c>
      <c r="T4081" s="18">
        <v>4347.0</v>
      </c>
      <c r="U4081" s="18">
        <v>4410.0</v>
      </c>
      <c r="V4081" s="18">
        <v>4983.0</v>
      </c>
      <c r="W4081" s="18">
        <v>5869.0</v>
      </c>
      <c r="X4081" s="18">
        <v>4815.0</v>
      </c>
      <c r="Y4081" s="18">
        <v>4486.0</v>
      </c>
      <c r="Z4081" s="19" t="str">
        <f t="shared" si="6"/>
        <v/>
      </c>
      <c r="AA4081" s="19">
        <f t="shared" si="19"/>
        <v>51331</v>
      </c>
      <c r="AB4081" s="19" t="str">
        <f t="shared" si="8"/>
        <v/>
      </c>
      <c r="AC4081" s="19">
        <f t="shared" si="20"/>
        <v>4666.454545</v>
      </c>
      <c r="AD4081" s="19">
        <f t="shared" si="21"/>
        <v>6263</v>
      </c>
      <c r="AE4081" s="19" t="str">
        <f t="shared" si="22"/>
        <v>Нет моды</v>
      </c>
      <c r="AF4081" s="19">
        <f t="shared" si="23"/>
        <v>4347</v>
      </c>
      <c r="AG4081" s="19">
        <f t="shared" si="24"/>
        <v>5869</v>
      </c>
      <c r="AH4081" s="20" t="str">
        <f t="shared" si="14"/>
        <v/>
      </c>
      <c r="AI4081" s="21"/>
      <c r="AJ4081" s="21"/>
      <c r="AK4081" s="21"/>
      <c r="AL4081" s="22">
        <f t="shared" si="25"/>
        <v>1</v>
      </c>
    </row>
    <row r="4082" ht="12.75" customHeight="1">
      <c r="A4082" s="13" t="s">
        <v>264</v>
      </c>
      <c r="B4082" s="13" t="str">
        <f>IFERROR(__xludf.DUMMYFUNCTION("REGEXREPLACE(A4082, ""\d"", """")"),"         Республика Хакасия")</f>
        <v>         Республика Хакасия</v>
      </c>
      <c r="C4082" s="14" t="str">
        <f t="shared" si="15"/>
        <v>Республика Хакасия</v>
      </c>
      <c r="D4082" s="3">
        <f t="shared" si="16"/>
        <v>2</v>
      </c>
      <c r="E4082" s="15" t="s">
        <v>39</v>
      </c>
      <c r="F4082" s="13" t="str">
        <f>IFERROR(__xludf.DUMMYFUNCTION("REGEXEXTRACT(E4082, ""[А-Яа-я].*"")"),"Всего умерших")</f>
        <v>Всего умерших</v>
      </c>
      <c r="G4082" s="16">
        <f t="shared" si="17"/>
        <v>2</v>
      </c>
      <c r="H4082" s="13" t="s">
        <v>28</v>
      </c>
      <c r="I4082" s="13" t="str">
        <f>IFERROR(__xludf.DUMMYFUNCTION("REGEXREPLACE(H4082, "".*\s"", """")"),"человек")</f>
        <v>человек</v>
      </c>
      <c r="J4082" s="13" t="s">
        <v>29</v>
      </c>
      <c r="K4082" s="17" t="str">
        <f>IFERROR(__xludf.DUMMYFUNCTION("REGEXREPLACE(J4082, ""^[\d\s]+"", """")"),"значение показателя за год")</f>
        <v>значение показателя за год</v>
      </c>
      <c r="L4082" s="16">
        <f t="shared" si="18"/>
        <v>2</v>
      </c>
      <c r="M4082" s="13" t="s">
        <v>32</v>
      </c>
      <c r="N4082" s="13" t="str">
        <f>IFERROR(__xludf.DUMMYFUNCTION("REGEXEXTRACT(M4082, "" (.+)$"")"),"сельское население")</f>
        <v>сельское население</v>
      </c>
      <c r="O4082" s="18">
        <v>2510.0</v>
      </c>
      <c r="P4082" s="18">
        <v>2560.0</v>
      </c>
      <c r="Q4082" s="18">
        <v>2516.0</v>
      </c>
      <c r="R4082" s="18">
        <v>2451.0</v>
      </c>
      <c r="S4082" s="18">
        <v>2383.0</v>
      </c>
      <c r="T4082" s="18">
        <v>2310.0</v>
      </c>
      <c r="U4082" s="18">
        <v>2286.0</v>
      </c>
      <c r="V4082" s="18">
        <v>2504.0</v>
      </c>
      <c r="W4082" s="18">
        <v>2657.0</v>
      </c>
      <c r="X4082" s="18">
        <v>2276.0</v>
      </c>
      <c r="Y4082" s="18">
        <v>2244.0</v>
      </c>
      <c r="Z4082" s="19" t="str">
        <f t="shared" si="6"/>
        <v/>
      </c>
      <c r="AA4082" s="19" t="str">
        <f t="shared" si="19"/>
        <v/>
      </c>
      <c r="AB4082" s="19">
        <f t="shared" si="8"/>
        <v>26697</v>
      </c>
      <c r="AC4082" s="19">
        <f t="shared" si="20"/>
        <v>2427</v>
      </c>
      <c r="AD4082" s="19">
        <f t="shared" si="21"/>
        <v>3502</v>
      </c>
      <c r="AE4082" s="19" t="str">
        <f t="shared" si="22"/>
        <v>Нет моды</v>
      </c>
      <c r="AF4082" s="19">
        <f t="shared" si="23"/>
        <v>2244</v>
      </c>
      <c r="AG4082" s="19">
        <f t="shared" si="24"/>
        <v>2657</v>
      </c>
      <c r="AH4082" s="20" t="str">
        <f t="shared" si="14"/>
        <v>Город: 66%; Село: 34%</v>
      </c>
      <c r="AI4082" s="21"/>
      <c r="AJ4082" s="21"/>
      <c r="AK4082" s="21"/>
      <c r="AL4082" s="22">
        <f t="shared" si="25"/>
        <v>1</v>
      </c>
    </row>
    <row r="4083" ht="12.75" customHeight="1">
      <c r="A4083" s="13" t="s">
        <v>264</v>
      </c>
      <c r="B4083" s="13" t="str">
        <f>IFERROR(__xludf.DUMMYFUNCTION("REGEXREPLACE(A4083, ""\d"", """")"),"         Республика Хакасия")</f>
        <v>         Республика Хакасия</v>
      </c>
      <c r="C4083" s="14" t="str">
        <f t="shared" si="15"/>
        <v>Республика Хакасия</v>
      </c>
      <c r="D4083" s="3">
        <f t="shared" si="16"/>
        <v>2</v>
      </c>
      <c r="E4083" s="15" t="s">
        <v>40</v>
      </c>
      <c r="F4083" s="13" t="str">
        <f>IFERROR(__xludf.DUMMYFUNCTION("REGEXEXTRACT(E4083, ""[А-Яа-я].*"")"),"Злокачественные новообразования")</f>
        <v>Злокачественные новообразования</v>
      </c>
      <c r="G4083" s="16">
        <f t="shared" si="17"/>
        <v>2</v>
      </c>
      <c r="H4083" s="13" t="s">
        <v>28</v>
      </c>
      <c r="I4083" s="13" t="str">
        <f>IFERROR(__xludf.DUMMYFUNCTION("REGEXREPLACE(H4083, "".*\s"", """")"),"человек")</f>
        <v>человек</v>
      </c>
      <c r="J4083" s="13" t="s">
        <v>29</v>
      </c>
      <c r="K4083" s="17" t="str">
        <f>IFERROR(__xludf.DUMMYFUNCTION("REGEXREPLACE(J4083, ""^[\d\s]+"", """")"),"значение показателя за год")</f>
        <v>значение показателя за год</v>
      </c>
      <c r="L4083" s="16">
        <f t="shared" si="18"/>
        <v>2</v>
      </c>
      <c r="M4083" s="13" t="s">
        <v>30</v>
      </c>
      <c r="N4083" s="13" t="str">
        <f>IFERROR(__xludf.DUMMYFUNCTION("REGEXEXTRACT(M4083, "" (.+)$"")"),"все население")</f>
        <v>все население</v>
      </c>
      <c r="O4083" s="18">
        <v>1119.0</v>
      </c>
      <c r="P4083" s="18">
        <v>1101.0</v>
      </c>
      <c r="Q4083" s="18">
        <v>1115.0</v>
      </c>
      <c r="R4083" s="18">
        <v>1159.0</v>
      </c>
      <c r="S4083" s="18">
        <v>1200.0</v>
      </c>
      <c r="T4083" s="18">
        <v>1136.0</v>
      </c>
      <c r="U4083" s="18">
        <v>1219.0</v>
      </c>
      <c r="V4083" s="18">
        <v>1212.0</v>
      </c>
      <c r="W4083" s="18">
        <v>1129.0</v>
      </c>
      <c r="X4083" s="18">
        <v>1079.0</v>
      </c>
      <c r="Y4083" s="18">
        <v>1115.0</v>
      </c>
      <c r="Z4083" s="19">
        <f t="shared" si="6"/>
        <v>12584</v>
      </c>
      <c r="AA4083" s="19" t="str">
        <f t="shared" si="19"/>
        <v/>
      </c>
      <c r="AB4083" s="19" t="str">
        <f t="shared" si="8"/>
        <v/>
      </c>
      <c r="AC4083" s="19">
        <f t="shared" si="20"/>
        <v>1144</v>
      </c>
      <c r="AD4083" s="19">
        <f t="shared" si="21"/>
        <v>1731.5</v>
      </c>
      <c r="AE4083" s="19" t="str">
        <f t="shared" si="22"/>
        <v>Нет моды</v>
      </c>
      <c r="AF4083" s="19">
        <f t="shared" si="23"/>
        <v>1079</v>
      </c>
      <c r="AG4083" s="19">
        <f t="shared" si="24"/>
        <v>1219</v>
      </c>
      <c r="AH4083" s="20" t="str">
        <f t="shared" si="14"/>
        <v/>
      </c>
      <c r="AI4083" s="21"/>
      <c r="AJ4083" s="21"/>
      <c r="AK4083" s="21"/>
      <c r="AL4083" s="22">
        <f t="shared" si="25"/>
        <v>1</v>
      </c>
    </row>
    <row r="4084" ht="12.75" customHeight="1">
      <c r="A4084" s="13" t="s">
        <v>264</v>
      </c>
      <c r="B4084" s="13" t="str">
        <f>IFERROR(__xludf.DUMMYFUNCTION("REGEXREPLACE(A4084, ""\d"", """")"),"         Республика Хакасия")</f>
        <v>         Республика Хакасия</v>
      </c>
      <c r="C4084" s="14" t="str">
        <f t="shared" si="15"/>
        <v>Республика Хакасия</v>
      </c>
      <c r="D4084" s="3">
        <f t="shared" si="16"/>
        <v>2</v>
      </c>
      <c r="E4084" s="15" t="s">
        <v>40</v>
      </c>
      <c r="F4084" s="13" t="str">
        <f>IFERROR(__xludf.DUMMYFUNCTION("REGEXEXTRACT(E4084, ""[А-Яа-я].*"")"),"Злокачественные новообразования")</f>
        <v>Злокачественные новообразования</v>
      </c>
      <c r="G4084" s="16">
        <f t="shared" si="17"/>
        <v>2</v>
      </c>
      <c r="H4084" s="13" t="s">
        <v>28</v>
      </c>
      <c r="I4084" s="13" t="str">
        <f>IFERROR(__xludf.DUMMYFUNCTION("REGEXREPLACE(H4084, "".*\s"", """")"),"человек")</f>
        <v>человек</v>
      </c>
      <c r="J4084" s="13" t="s">
        <v>29</v>
      </c>
      <c r="K4084" s="17" t="str">
        <f>IFERROR(__xludf.DUMMYFUNCTION("REGEXREPLACE(J4084, ""^[\d\s]+"", """")"),"значение показателя за год")</f>
        <v>значение показателя за год</v>
      </c>
      <c r="L4084" s="16">
        <f t="shared" si="18"/>
        <v>2</v>
      </c>
      <c r="M4084" s="13" t="s">
        <v>31</v>
      </c>
      <c r="N4084" s="13" t="str">
        <f>IFERROR(__xludf.DUMMYFUNCTION("REGEXEXTRACT(M4084, "" (.+)$"")"),"городское население")</f>
        <v>городское население</v>
      </c>
      <c r="O4084" s="18">
        <v>788.0</v>
      </c>
      <c r="P4084" s="18">
        <v>738.0</v>
      </c>
      <c r="Q4084" s="18">
        <v>761.0</v>
      </c>
      <c r="R4084" s="18">
        <v>807.0</v>
      </c>
      <c r="S4084" s="18">
        <v>795.0</v>
      </c>
      <c r="T4084" s="18">
        <v>777.0</v>
      </c>
      <c r="U4084" s="18">
        <v>844.0</v>
      </c>
      <c r="V4084" s="18">
        <v>831.0</v>
      </c>
      <c r="W4084" s="18">
        <v>820.0</v>
      </c>
      <c r="X4084" s="18">
        <v>746.0</v>
      </c>
      <c r="Y4084" s="18">
        <v>775.0</v>
      </c>
      <c r="Z4084" s="19" t="str">
        <f t="shared" si="6"/>
        <v/>
      </c>
      <c r="AA4084" s="19">
        <f t="shared" si="19"/>
        <v>8682</v>
      </c>
      <c r="AB4084" s="19" t="str">
        <f t="shared" si="8"/>
        <v/>
      </c>
      <c r="AC4084" s="19">
        <f t="shared" si="20"/>
        <v>789.2727273</v>
      </c>
      <c r="AD4084" s="19">
        <f t="shared" si="21"/>
        <v>961.5</v>
      </c>
      <c r="AE4084" s="19" t="str">
        <f t="shared" si="22"/>
        <v>Нет моды</v>
      </c>
      <c r="AF4084" s="19">
        <f t="shared" si="23"/>
        <v>738</v>
      </c>
      <c r="AG4084" s="19">
        <f t="shared" si="24"/>
        <v>844</v>
      </c>
      <c r="AH4084" s="20" t="str">
        <f t="shared" si="14"/>
        <v/>
      </c>
      <c r="AI4084" s="21"/>
      <c r="AJ4084" s="21"/>
      <c r="AK4084" s="21"/>
      <c r="AL4084" s="22">
        <f t="shared" si="25"/>
        <v>1</v>
      </c>
    </row>
    <row r="4085" ht="12.75" customHeight="1">
      <c r="A4085" s="13" t="s">
        <v>264</v>
      </c>
      <c r="B4085" s="13" t="str">
        <f>IFERROR(__xludf.DUMMYFUNCTION("REGEXREPLACE(A4085, ""\d"", """")"),"         Республика Хакасия")</f>
        <v>         Республика Хакасия</v>
      </c>
      <c r="C4085" s="14" t="str">
        <f t="shared" si="15"/>
        <v>Республика Хакасия</v>
      </c>
      <c r="D4085" s="3">
        <f t="shared" si="16"/>
        <v>2</v>
      </c>
      <c r="E4085" s="15" t="s">
        <v>40</v>
      </c>
      <c r="F4085" s="13" t="str">
        <f>IFERROR(__xludf.DUMMYFUNCTION("REGEXEXTRACT(E4085, ""[А-Яа-я].*"")"),"Злокачественные новообразования")</f>
        <v>Злокачественные новообразования</v>
      </c>
      <c r="G4085" s="16">
        <f t="shared" si="17"/>
        <v>2</v>
      </c>
      <c r="H4085" s="13" t="s">
        <v>28</v>
      </c>
      <c r="I4085" s="13" t="str">
        <f>IFERROR(__xludf.DUMMYFUNCTION("REGEXREPLACE(H4085, "".*\s"", """")"),"человек")</f>
        <v>человек</v>
      </c>
      <c r="J4085" s="13" t="s">
        <v>29</v>
      </c>
      <c r="K4085" s="17" t="str">
        <f>IFERROR(__xludf.DUMMYFUNCTION("REGEXREPLACE(J4085, ""^[\d\s]+"", """")"),"значение показателя за год")</f>
        <v>значение показателя за год</v>
      </c>
      <c r="L4085" s="16">
        <f t="shared" si="18"/>
        <v>2</v>
      </c>
      <c r="M4085" s="13" t="s">
        <v>32</v>
      </c>
      <c r="N4085" s="13" t="str">
        <f>IFERROR(__xludf.DUMMYFUNCTION("REGEXEXTRACT(M4085, "" (.+)$"")"),"сельское население")</f>
        <v>сельское население</v>
      </c>
      <c r="O4085" s="18">
        <v>331.0</v>
      </c>
      <c r="P4085" s="18">
        <v>363.0</v>
      </c>
      <c r="Q4085" s="18">
        <v>354.0</v>
      </c>
      <c r="R4085" s="18">
        <v>352.0</v>
      </c>
      <c r="S4085" s="18">
        <v>405.0</v>
      </c>
      <c r="T4085" s="18">
        <v>359.0</v>
      </c>
      <c r="U4085" s="18">
        <v>375.0</v>
      </c>
      <c r="V4085" s="18">
        <v>381.0</v>
      </c>
      <c r="W4085" s="18">
        <v>309.0</v>
      </c>
      <c r="X4085" s="18">
        <v>333.0</v>
      </c>
      <c r="Y4085" s="18">
        <v>340.0</v>
      </c>
      <c r="Z4085" s="19" t="str">
        <f t="shared" si="6"/>
        <v/>
      </c>
      <c r="AA4085" s="19" t="str">
        <f t="shared" si="19"/>
        <v/>
      </c>
      <c r="AB4085" s="19">
        <f t="shared" si="8"/>
        <v>3902</v>
      </c>
      <c r="AC4085" s="19">
        <f t="shared" si="20"/>
        <v>354.7272727</v>
      </c>
      <c r="AD4085" s="19">
        <f t="shared" si="21"/>
        <v>571.5</v>
      </c>
      <c r="AE4085" s="19" t="str">
        <f t="shared" si="22"/>
        <v>Нет моды</v>
      </c>
      <c r="AF4085" s="19">
        <f t="shared" si="23"/>
        <v>309</v>
      </c>
      <c r="AG4085" s="19">
        <f t="shared" si="24"/>
        <v>405</v>
      </c>
      <c r="AH4085" s="20" t="str">
        <f t="shared" si="14"/>
        <v>Город: 69%; Село: 31%</v>
      </c>
      <c r="AI4085" s="21"/>
      <c r="AJ4085" s="21"/>
      <c r="AK4085" s="21"/>
      <c r="AL4085" s="22">
        <f t="shared" si="25"/>
        <v>1</v>
      </c>
    </row>
    <row r="4086" ht="12.75" customHeight="1">
      <c r="A4086" s="13" t="s">
        <v>264</v>
      </c>
      <c r="B4086" s="13" t="str">
        <f>IFERROR(__xludf.DUMMYFUNCTION("REGEXREPLACE(A4086, ""\d"", """")"),"         Республика Хакасия")</f>
        <v>         Республика Хакасия</v>
      </c>
      <c r="C4086" s="14" t="str">
        <f t="shared" si="15"/>
        <v>Республика Хакасия</v>
      </c>
      <c r="D4086" s="3">
        <f t="shared" si="16"/>
        <v>2</v>
      </c>
      <c r="E4086" s="15" t="s">
        <v>41</v>
      </c>
      <c r="F4086" s="13" t="str">
        <f>IFERROR(__xludf.DUMMYFUNCTION("REGEXEXTRACT(E4086, ""[А-Яа-я].*"")"),"Инфекционные и паразитарные болезни")</f>
        <v>Инфекционные и паразитарные болезни</v>
      </c>
      <c r="G4086" s="16">
        <f t="shared" si="17"/>
        <v>2</v>
      </c>
      <c r="H4086" s="13" t="s">
        <v>28</v>
      </c>
      <c r="I4086" s="13" t="str">
        <f>IFERROR(__xludf.DUMMYFUNCTION("REGEXREPLACE(H4086, "".*\s"", """")"),"человек")</f>
        <v>человек</v>
      </c>
      <c r="J4086" s="13" t="s">
        <v>29</v>
      </c>
      <c r="K4086" s="17" t="str">
        <f>IFERROR(__xludf.DUMMYFUNCTION("REGEXREPLACE(J4086, ""^[\d\s]+"", """")"),"значение показателя за год")</f>
        <v>значение показателя за год</v>
      </c>
      <c r="L4086" s="16">
        <f t="shared" si="18"/>
        <v>2</v>
      </c>
      <c r="M4086" s="13" t="s">
        <v>30</v>
      </c>
      <c r="N4086" s="13" t="str">
        <f>IFERROR(__xludf.DUMMYFUNCTION("REGEXEXTRACT(M4086, "" (.+)$"")"),"все население")</f>
        <v>все население</v>
      </c>
      <c r="O4086" s="18">
        <v>99.0</v>
      </c>
      <c r="P4086" s="18">
        <v>104.0</v>
      </c>
      <c r="Q4086" s="18">
        <v>112.0</v>
      </c>
      <c r="R4086" s="18">
        <v>106.0</v>
      </c>
      <c r="S4086" s="18">
        <v>107.0</v>
      </c>
      <c r="T4086" s="18">
        <v>94.0</v>
      </c>
      <c r="U4086" s="18">
        <v>109.0</v>
      </c>
      <c r="V4086" s="18">
        <v>96.0</v>
      </c>
      <c r="W4086" s="18">
        <v>102.0</v>
      </c>
      <c r="X4086" s="18">
        <v>101.0</v>
      </c>
      <c r="Y4086" s="18">
        <v>121.0</v>
      </c>
      <c r="Z4086" s="19">
        <f t="shared" si="6"/>
        <v>1151</v>
      </c>
      <c r="AA4086" s="19" t="str">
        <f t="shared" si="19"/>
        <v/>
      </c>
      <c r="AB4086" s="19" t="str">
        <f t="shared" si="8"/>
        <v/>
      </c>
      <c r="AC4086" s="19">
        <f t="shared" si="20"/>
        <v>104.6363636</v>
      </c>
      <c r="AD4086" s="19">
        <f t="shared" si="21"/>
        <v>215</v>
      </c>
      <c r="AE4086" s="19" t="str">
        <f t="shared" si="22"/>
        <v>Нет моды</v>
      </c>
      <c r="AF4086" s="19">
        <f t="shared" si="23"/>
        <v>94</v>
      </c>
      <c r="AG4086" s="19">
        <f t="shared" si="24"/>
        <v>121</v>
      </c>
      <c r="AH4086" s="20" t="str">
        <f t="shared" si="14"/>
        <v/>
      </c>
      <c r="AI4086" s="21"/>
      <c r="AJ4086" s="21"/>
      <c r="AK4086" s="21"/>
      <c r="AL4086" s="22">
        <f t="shared" si="25"/>
        <v>1</v>
      </c>
    </row>
    <row r="4087" ht="12.75" customHeight="1">
      <c r="A4087" s="13" t="s">
        <v>264</v>
      </c>
      <c r="B4087" s="13" t="str">
        <f>IFERROR(__xludf.DUMMYFUNCTION("REGEXREPLACE(A4087, ""\d"", """")"),"         Республика Хакасия")</f>
        <v>         Республика Хакасия</v>
      </c>
      <c r="C4087" s="14" t="str">
        <f t="shared" si="15"/>
        <v>Республика Хакасия</v>
      </c>
      <c r="D4087" s="3">
        <f t="shared" si="16"/>
        <v>2</v>
      </c>
      <c r="E4087" s="15" t="s">
        <v>41</v>
      </c>
      <c r="F4087" s="13" t="str">
        <f>IFERROR(__xludf.DUMMYFUNCTION("REGEXEXTRACT(E4087, ""[А-Яа-я].*"")"),"Инфекционные и паразитарные болезни")</f>
        <v>Инфекционные и паразитарные болезни</v>
      </c>
      <c r="G4087" s="16">
        <f t="shared" si="17"/>
        <v>2</v>
      </c>
      <c r="H4087" s="13" t="s">
        <v>28</v>
      </c>
      <c r="I4087" s="13" t="str">
        <f>IFERROR(__xludf.DUMMYFUNCTION("REGEXREPLACE(H4087, "".*\s"", """")"),"человек")</f>
        <v>человек</v>
      </c>
      <c r="J4087" s="13" t="s">
        <v>29</v>
      </c>
      <c r="K4087" s="17" t="str">
        <f>IFERROR(__xludf.DUMMYFUNCTION("REGEXREPLACE(J4087, ""^[\d\s]+"", """")"),"значение показателя за год")</f>
        <v>значение показателя за год</v>
      </c>
      <c r="L4087" s="16">
        <f t="shared" si="18"/>
        <v>2</v>
      </c>
      <c r="M4087" s="13" t="s">
        <v>31</v>
      </c>
      <c r="N4087" s="13" t="str">
        <f>IFERROR(__xludf.DUMMYFUNCTION("REGEXEXTRACT(M4087, "" (.+)$"")"),"городское население")</f>
        <v>городское население</v>
      </c>
      <c r="O4087" s="18">
        <v>57.0</v>
      </c>
      <c r="P4087" s="18">
        <v>57.0</v>
      </c>
      <c r="Q4087" s="18">
        <v>72.0</v>
      </c>
      <c r="R4087" s="18">
        <v>71.0</v>
      </c>
      <c r="S4087" s="18">
        <v>69.0</v>
      </c>
      <c r="T4087" s="18">
        <v>57.0</v>
      </c>
      <c r="U4087" s="18">
        <v>72.0</v>
      </c>
      <c r="V4087" s="18">
        <v>61.0</v>
      </c>
      <c r="W4087" s="18">
        <v>68.0</v>
      </c>
      <c r="X4087" s="18">
        <v>78.0</v>
      </c>
      <c r="Y4087" s="18">
        <v>75.0</v>
      </c>
      <c r="Z4087" s="19" t="str">
        <f t="shared" si="6"/>
        <v/>
      </c>
      <c r="AA4087" s="19">
        <f t="shared" si="19"/>
        <v>737</v>
      </c>
      <c r="AB4087" s="19" t="str">
        <f t="shared" si="8"/>
        <v/>
      </c>
      <c r="AC4087" s="19">
        <f t="shared" si="20"/>
        <v>67</v>
      </c>
      <c r="AD4087" s="19">
        <f t="shared" si="21"/>
        <v>86</v>
      </c>
      <c r="AE4087" s="19" t="str">
        <f t="shared" si="22"/>
        <v>Нет моды</v>
      </c>
      <c r="AF4087" s="19">
        <f t="shared" si="23"/>
        <v>57</v>
      </c>
      <c r="AG4087" s="19">
        <f t="shared" si="24"/>
        <v>78</v>
      </c>
      <c r="AH4087" s="20" t="str">
        <f t="shared" si="14"/>
        <v/>
      </c>
      <c r="AI4087" s="21"/>
      <c r="AJ4087" s="21"/>
      <c r="AK4087" s="21"/>
      <c r="AL4087" s="22">
        <f t="shared" si="25"/>
        <v>1</v>
      </c>
    </row>
    <row r="4088" ht="12.75" customHeight="1">
      <c r="A4088" s="13" t="s">
        <v>264</v>
      </c>
      <c r="B4088" s="13" t="str">
        <f>IFERROR(__xludf.DUMMYFUNCTION("REGEXREPLACE(A4088, ""\d"", """")"),"         Республика Хакасия")</f>
        <v>         Республика Хакасия</v>
      </c>
      <c r="C4088" s="14" t="str">
        <f t="shared" si="15"/>
        <v>Республика Хакасия</v>
      </c>
      <c r="D4088" s="3">
        <f t="shared" si="16"/>
        <v>2</v>
      </c>
      <c r="E4088" s="15" t="s">
        <v>41</v>
      </c>
      <c r="F4088" s="13" t="str">
        <f>IFERROR(__xludf.DUMMYFUNCTION("REGEXEXTRACT(E4088, ""[А-Яа-я].*"")"),"Инфекционные и паразитарные болезни")</f>
        <v>Инфекционные и паразитарные болезни</v>
      </c>
      <c r="G4088" s="16">
        <f t="shared" si="17"/>
        <v>2</v>
      </c>
      <c r="H4088" s="13" t="s">
        <v>28</v>
      </c>
      <c r="I4088" s="13" t="str">
        <f>IFERROR(__xludf.DUMMYFUNCTION("REGEXREPLACE(H4088, "".*\s"", """")"),"человек")</f>
        <v>человек</v>
      </c>
      <c r="J4088" s="13" t="s">
        <v>29</v>
      </c>
      <c r="K4088" s="17" t="str">
        <f>IFERROR(__xludf.DUMMYFUNCTION("REGEXREPLACE(J4088, ""^[\d\s]+"", """")"),"значение показателя за год")</f>
        <v>значение показателя за год</v>
      </c>
      <c r="L4088" s="16">
        <f t="shared" si="18"/>
        <v>2</v>
      </c>
      <c r="M4088" s="13" t="s">
        <v>32</v>
      </c>
      <c r="N4088" s="13" t="str">
        <f>IFERROR(__xludf.DUMMYFUNCTION("REGEXEXTRACT(M4088, "" (.+)$"")"),"сельское население")</f>
        <v>сельское население</v>
      </c>
      <c r="O4088" s="18">
        <v>42.0</v>
      </c>
      <c r="P4088" s="18">
        <v>47.0</v>
      </c>
      <c r="Q4088" s="18">
        <v>40.0</v>
      </c>
      <c r="R4088" s="18">
        <v>35.0</v>
      </c>
      <c r="S4088" s="18">
        <v>38.0</v>
      </c>
      <c r="T4088" s="18">
        <v>37.0</v>
      </c>
      <c r="U4088" s="18">
        <v>37.0</v>
      </c>
      <c r="V4088" s="18">
        <v>35.0</v>
      </c>
      <c r="W4088" s="18">
        <v>34.0</v>
      </c>
      <c r="X4088" s="18">
        <v>23.0</v>
      </c>
      <c r="Y4088" s="18">
        <v>46.0</v>
      </c>
      <c r="Z4088" s="19" t="str">
        <f t="shared" si="6"/>
        <v/>
      </c>
      <c r="AA4088" s="19" t="str">
        <f t="shared" si="19"/>
        <v/>
      </c>
      <c r="AB4088" s="19">
        <f t="shared" si="8"/>
        <v>414</v>
      </c>
      <c r="AC4088" s="19">
        <f t="shared" si="20"/>
        <v>37.63636364</v>
      </c>
      <c r="AD4088" s="19">
        <f t="shared" si="21"/>
        <v>52</v>
      </c>
      <c r="AE4088" s="19" t="str">
        <f t="shared" si="22"/>
        <v>Нет моды</v>
      </c>
      <c r="AF4088" s="19">
        <f t="shared" si="23"/>
        <v>23</v>
      </c>
      <c r="AG4088" s="19">
        <f t="shared" si="24"/>
        <v>47</v>
      </c>
      <c r="AH4088" s="20" t="str">
        <f t="shared" si="14"/>
        <v>Город: 64%; Село: 36%</v>
      </c>
      <c r="AI4088" s="21"/>
      <c r="AJ4088" s="21"/>
      <c r="AK4088" s="21"/>
      <c r="AL4088" s="22">
        <f t="shared" si="25"/>
        <v>1</v>
      </c>
    </row>
    <row r="4089" ht="12.75" customHeight="1">
      <c r="A4089" s="13" t="s">
        <v>264</v>
      </c>
      <c r="B4089" s="13" t="str">
        <f>IFERROR(__xludf.DUMMYFUNCTION("REGEXREPLACE(A4089, ""\d"", """")"),"         Республика Хакасия")</f>
        <v>         Республика Хакасия</v>
      </c>
      <c r="C4089" s="14" t="str">
        <f t="shared" si="15"/>
        <v>Республика Хакасия</v>
      </c>
      <c r="D4089" s="3">
        <f t="shared" si="16"/>
        <v>2</v>
      </c>
      <c r="E4089" s="15" t="s">
        <v>42</v>
      </c>
      <c r="F4089" s="13" t="str">
        <f>IFERROR(__xludf.DUMMYFUNCTION("REGEXEXTRACT(E4089, ""[А-Яа-я].*"")"),"Ишемическая болезнь сердца")</f>
        <v>Ишемическая болезнь сердца</v>
      </c>
      <c r="G4089" s="16">
        <f t="shared" si="17"/>
        <v>2</v>
      </c>
      <c r="H4089" s="13" t="s">
        <v>28</v>
      </c>
      <c r="I4089" s="13" t="str">
        <f>IFERROR(__xludf.DUMMYFUNCTION("REGEXREPLACE(H4089, "".*\s"", """")"),"человек")</f>
        <v>человек</v>
      </c>
      <c r="J4089" s="13" t="s">
        <v>29</v>
      </c>
      <c r="K4089" s="17" t="str">
        <f>IFERROR(__xludf.DUMMYFUNCTION("REGEXREPLACE(J4089, ""^[\d\s]+"", """")"),"значение показателя за год")</f>
        <v>значение показателя за год</v>
      </c>
      <c r="L4089" s="16">
        <f t="shared" si="18"/>
        <v>2</v>
      </c>
      <c r="M4089" s="13" t="s">
        <v>30</v>
      </c>
      <c r="N4089" s="13" t="str">
        <f>IFERROR(__xludf.DUMMYFUNCTION("REGEXEXTRACT(M4089, "" (.+)$"")"),"все население")</f>
        <v>все население</v>
      </c>
      <c r="O4089" s="18">
        <v>1993.0</v>
      </c>
      <c r="P4089" s="18">
        <v>2218.0</v>
      </c>
      <c r="Q4089" s="18">
        <v>2292.0</v>
      </c>
      <c r="R4089" s="18">
        <v>2137.0</v>
      </c>
      <c r="S4089" s="18">
        <v>1883.0</v>
      </c>
      <c r="T4089" s="18">
        <v>1933.0</v>
      </c>
      <c r="U4089" s="18">
        <v>1942.0</v>
      </c>
      <c r="V4089" s="18">
        <v>2078.0</v>
      </c>
      <c r="W4089" s="18">
        <v>1853.0</v>
      </c>
      <c r="X4089" s="18">
        <v>1839.0</v>
      </c>
      <c r="Y4089" s="18">
        <v>1844.0</v>
      </c>
      <c r="Z4089" s="19">
        <f t="shared" si="6"/>
        <v>22012</v>
      </c>
      <c r="AA4089" s="19" t="str">
        <f t="shared" si="19"/>
        <v/>
      </c>
      <c r="AB4089" s="19" t="str">
        <f t="shared" si="8"/>
        <v/>
      </c>
      <c r="AC4089" s="19">
        <f t="shared" si="20"/>
        <v>2001.090909</v>
      </c>
      <c r="AD4089" s="19">
        <f t="shared" si="21"/>
        <v>943</v>
      </c>
      <c r="AE4089" s="19" t="str">
        <f t="shared" si="22"/>
        <v>Нет моды</v>
      </c>
      <c r="AF4089" s="19">
        <f t="shared" si="23"/>
        <v>1839</v>
      </c>
      <c r="AG4089" s="19">
        <f t="shared" si="24"/>
        <v>2292</v>
      </c>
      <c r="AH4089" s="20" t="str">
        <f t="shared" si="14"/>
        <v/>
      </c>
      <c r="AI4089" s="21"/>
      <c r="AJ4089" s="21"/>
      <c r="AK4089" s="21"/>
      <c r="AL4089" s="22">
        <f t="shared" si="25"/>
        <v>1</v>
      </c>
    </row>
    <row r="4090" ht="12.75" customHeight="1">
      <c r="A4090" s="13" t="s">
        <v>264</v>
      </c>
      <c r="B4090" s="13" t="str">
        <f>IFERROR(__xludf.DUMMYFUNCTION("REGEXREPLACE(A4090, ""\d"", """")"),"         Республика Хакасия")</f>
        <v>         Республика Хакасия</v>
      </c>
      <c r="C4090" s="14" t="str">
        <f t="shared" si="15"/>
        <v>Республика Хакасия</v>
      </c>
      <c r="D4090" s="3">
        <f t="shared" si="16"/>
        <v>2</v>
      </c>
      <c r="E4090" s="15" t="s">
        <v>42</v>
      </c>
      <c r="F4090" s="13" t="str">
        <f>IFERROR(__xludf.DUMMYFUNCTION("REGEXEXTRACT(E4090, ""[А-Яа-я].*"")"),"Ишемическая болезнь сердца")</f>
        <v>Ишемическая болезнь сердца</v>
      </c>
      <c r="G4090" s="16">
        <f t="shared" si="17"/>
        <v>2</v>
      </c>
      <c r="H4090" s="13" t="s">
        <v>28</v>
      </c>
      <c r="I4090" s="13" t="str">
        <f>IFERROR(__xludf.DUMMYFUNCTION("REGEXREPLACE(H4090, "".*\s"", """")"),"человек")</f>
        <v>человек</v>
      </c>
      <c r="J4090" s="13" t="s">
        <v>29</v>
      </c>
      <c r="K4090" s="17" t="str">
        <f>IFERROR(__xludf.DUMMYFUNCTION("REGEXREPLACE(J4090, ""^[\d\s]+"", """")"),"значение показателя за год")</f>
        <v>значение показателя за год</v>
      </c>
      <c r="L4090" s="16">
        <f t="shared" si="18"/>
        <v>2</v>
      </c>
      <c r="M4090" s="13" t="s">
        <v>31</v>
      </c>
      <c r="N4090" s="13" t="str">
        <f>IFERROR(__xludf.DUMMYFUNCTION("REGEXEXTRACT(M4090, "" (.+)$"")"),"городское население")</f>
        <v>городское население</v>
      </c>
      <c r="O4090" s="18">
        <v>1401.0</v>
      </c>
      <c r="P4090" s="18">
        <v>1566.0</v>
      </c>
      <c r="Q4090" s="18">
        <v>1636.0</v>
      </c>
      <c r="R4090" s="18">
        <v>1490.0</v>
      </c>
      <c r="S4090" s="18">
        <v>1333.0</v>
      </c>
      <c r="T4090" s="18">
        <v>1308.0</v>
      </c>
      <c r="U4090" s="18">
        <v>1292.0</v>
      </c>
      <c r="V4090" s="18">
        <v>1421.0</v>
      </c>
      <c r="W4090" s="18">
        <v>1240.0</v>
      </c>
      <c r="X4090" s="18">
        <v>1261.0</v>
      </c>
      <c r="Y4090" s="18">
        <v>1217.0</v>
      </c>
      <c r="Z4090" s="19" t="str">
        <f t="shared" si="6"/>
        <v/>
      </c>
      <c r="AA4090" s="19">
        <f t="shared" si="19"/>
        <v>15165</v>
      </c>
      <c r="AB4090" s="19" t="str">
        <f t="shared" si="8"/>
        <v/>
      </c>
      <c r="AC4090" s="19">
        <f t="shared" si="20"/>
        <v>1378.636364</v>
      </c>
      <c r="AD4090" s="19">
        <f t="shared" si="21"/>
        <v>1737.5</v>
      </c>
      <c r="AE4090" s="19" t="str">
        <f t="shared" si="22"/>
        <v>Нет моды</v>
      </c>
      <c r="AF4090" s="19">
        <f t="shared" si="23"/>
        <v>1217</v>
      </c>
      <c r="AG4090" s="19">
        <f t="shared" si="24"/>
        <v>1636</v>
      </c>
      <c r="AH4090" s="20" t="str">
        <f t="shared" si="14"/>
        <v/>
      </c>
      <c r="AI4090" s="21"/>
      <c r="AJ4090" s="21"/>
      <c r="AK4090" s="21"/>
      <c r="AL4090" s="22">
        <f t="shared" si="25"/>
        <v>1</v>
      </c>
    </row>
    <row r="4091" ht="12.75" customHeight="1">
      <c r="A4091" s="13" t="s">
        <v>264</v>
      </c>
      <c r="B4091" s="13" t="str">
        <f>IFERROR(__xludf.DUMMYFUNCTION("REGEXREPLACE(A4091, ""\d"", """")"),"         Республика Хакасия")</f>
        <v>         Республика Хакасия</v>
      </c>
      <c r="C4091" s="14" t="str">
        <f t="shared" si="15"/>
        <v>Республика Хакасия</v>
      </c>
      <c r="D4091" s="3">
        <f t="shared" si="16"/>
        <v>2</v>
      </c>
      <c r="E4091" s="15" t="s">
        <v>42</v>
      </c>
      <c r="F4091" s="13" t="str">
        <f>IFERROR(__xludf.DUMMYFUNCTION("REGEXEXTRACT(E4091, ""[А-Яа-я].*"")"),"Ишемическая болезнь сердца")</f>
        <v>Ишемическая болезнь сердца</v>
      </c>
      <c r="G4091" s="16">
        <f t="shared" si="17"/>
        <v>2</v>
      </c>
      <c r="H4091" s="13" t="s">
        <v>28</v>
      </c>
      <c r="I4091" s="13" t="str">
        <f>IFERROR(__xludf.DUMMYFUNCTION("REGEXREPLACE(H4091, "".*\s"", """")"),"человек")</f>
        <v>человек</v>
      </c>
      <c r="J4091" s="13" t="s">
        <v>29</v>
      </c>
      <c r="K4091" s="17" t="str">
        <f>IFERROR(__xludf.DUMMYFUNCTION("REGEXREPLACE(J4091, ""^[\d\s]+"", """")"),"значение показателя за год")</f>
        <v>значение показателя за год</v>
      </c>
      <c r="L4091" s="16">
        <f t="shared" si="18"/>
        <v>2</v>
      </c>
      <c r="M4091" s="13" t="s">
        <v>32</v>
      </c>
      <c r="N4091" s="13" t="str">
        <f>IFERROR(__xludf.DUMMYFUNCTION("REGEXEXTRACT(M4091, "" (.+)$"")"),"сельское население")</f>
        <v>сельское население</v>
      </c>
      <c r="O4091" s="18">
        <v>592.0</v>
      </c>
      <c r="P4091" s="18">
        <v>652.0</v>
      </c>
      <c r="Q4091" s="18">
        <v>656.0</v>
      </c>
      <c r="R4091" s="18">
        <v>647.0</v>
      </c>
      <c r="S4091" s="18">
        <v>550.0</v>
      </c>
      <c r="T4091" s="18">
        <v>625.0</v>
      </c>
      <c r="U4091" s="18">
        <v>650.0</v>
      </c>
      <c r="V4091" s="18">
        <v>657.0</v>
      </c>
      <c r="W4091" s="18">
        <v>613.0</v>
      </c>
      <c r="X4091" s="18">
        <v>578.0</v>
      </c>
      <c r="Y4091" s="18">
        <v>627.0</v>
      </c>
      <c r="Z4091" s="19" t="str">
        <f t="shared" si="6"/>
        <v/>
      </c>
      <c r="AA4091" s="19" t="str">
        <f t="shared" si="19"/>
        <v/>
      </c>
      <c r="AB4091" s="19">
        <f t="shared" si="8"/>
        <v>6847</v>
      </c>
      <c r="AC4091" s="19">
        <f t="shared" si="20"/>
        <v>622.4545455</v>
      </c>
      <c r="AD4091" s="19">
        <f t="shared" si="21"/>
        <v>937</v>
      </c>
      <c r="AE4091" s="19" t="str">
        <f t="shared" si="22"/>
        <v>Нет моды</v>
      </c>
      <c r="AF4091" s="19">
        <f t="shared" si="23"/>
        <v>550</v>
      </c>
      <c r="AG4091" s="19">
        <f t="shared" si="24"/>
        <v>657</v>
      </c>
      <c r="AH4091" s="20" t="str">
        <f t="shared" si="14"/>
        <v>Город: 69%; Село: 31%</v>
      </c>
      <c r="AI4091" s="21"/>
      <c r="AJ4091" s="21"/>
      <c r="AK4091" s="21"/>
      <c r="AL4091" s="22">
        <f t="shared" si="25"/>
        <v>1</v>
      </c>
    </row>
    <row r="4092" ht="12.75" customHeight="1">
      <c r="A4092" s="13" t="s">
        <v>264</v>
      </c>
      <c r="B4092" s="13" t="str">
        <f>IFERROR(__xludf.DUMMYFUNCTION("REGEXREPLACE(A4092, ""\d"", """")"),"         Республика Хакасия")</f>
        <v>         Республика Хакасия</v>
      </c>
      <c r="C4092" s="14" t="str">
        <f t="shared" si="15"/>
        <v>Республика Хакасия</v>
      </c>
      <c r="D4092" s="3">
        <f t="shared" si="16"/>
        <v>2</v>
      </c>
      <c r="E4092" s="15" t="s">
        <v>43</v>
      </c>
      <c r="F4092" s="13" t="str">
        <f>IFERROR(__xludf.DUMMYFUNCTION("REGEXEXTRACT(E4092, ""[А-Яа-я].*"")"),"Новообразования")</f>
        <v>Новообразования</v>
      </c>
      <c r="G4092" s="16">
        <f t="shared" si="17"/>
        <v>2</v>
      </c>
      <c r="H4092" s="13" t="s">
        <v>28</v>
      </c>
      <c r="I4092" s="13" t="str">
        <f>IFERROR(__xludf.DUMMYFUNCTION("REGEXREPLACE(H4092, "".*\s"", """")"),"человек")</f>
        <v>человек</v>
      </c>
      <c r="J4092" s="13" t="s">
        <v>29</v>
      </c>
      <c r="K4092" s="17" t="str">
        <f>IFERROR(__xludf.DUMMYFUNCTION("REGEXREPLACE(J4092, ""^[\d\s]+"", """")"),"значение показателя за год")</f>
        <v>значение показателя за год</v>
      </c>
      <c r="L4092" s="16">
        <f t="shared" si="18"/>
        <v>2</v>
      </c>
      <c r="M4092" s="13" t="s">
        <v>30</v>
      </c>
      <c r="N4092" s="13" t="str">
        <f>IFERROR(__xludf.DUMMYFUNCTION("REGEXEXTRACT(M4092, "" (.+)$"")"),"все население")</f>
        <v>все население</v>
      </c>
      <c r="O4092" s="18">
        <v>1127.0</v>
      </c>
      <c r="P4092" s="18">
        <v>1119.0</v>
      </c>
      <c r="Q4092" s="18">
        <v>1135.0</v>
      </c>
      <c r="R4092" s="18">
        <v>1172.0</v>
      </c>
      <c r="S4092" s="18">
        <v>1207.0</v>
      </c>
      <c r="T4092" s="18">
        <v>1151.0</v>
      </c>
      <c r="U4092" s="18">
        <v>1235.0</v>
      </c>
      <c r="V4092" s="18">
        <v>1222.0</v>
      </c>
      <c r="W4092" s="18">
        <v>1148.0</v>
      </c>
      <c r="X4092" s="18">
        <v>1091.0</v>
      </c>
      <c r="Y4092" s="18">
        <v>1124.0</v>
      </c>
      <c r="Z4092" s="19">
        <f t="shared" si="6"/>
        <v>12731</v>
      </c>
      <c r="AA4092" s="19" t="str">
        <f t="shared" si="19"/>
        <v/>
      </c>
      <c r="AB4092" s="19" t="str">
        <f t="shared" si="8"/>
        <v/>
      </c>
      <c r="AC4092" s="19">
        <f t="shared" si="20"/>
        <v>1157.363636</v>
      </c>
      <c r="AD4092" s="19">
        <f t="shared" si="21"/>
        <v>874</v>
      </c>
      <c r="AE4092" s="19" t="str">
        <f t="shared" si="22"/>
        <v>Нет моды</v>
      </c>
      <c r="AF4092" s="19">
        <f t="shared" si="23"/>
        <v>1091</v>
      </c>
      <c r="AG4092" s="19">
        <f t="shared" si="24"/>
        <v>1235</v>
      </c>
      <c r="AH4092" s="20" t="str">
        <f t="shared" si="14"/>
        <v/>
      </c>
      <c r="AI4092" s="21"/>
      <c r="AJ4092" s="21"/>
      <c r="AK4092" s="21"/>
      <c r="AL4092" s="22">
        <f t="shared" si="25"/>
        <v>1</v>
      </c>
    </row>
    <row r="4093" ht="12.75" customHeight="1">
      <c r="A4093" s="13" t="s">
        <v>264</v>
      </c>
      <c r="B4093" s="13" t="str">
        <f>IFERROR(__xludf.DUMMYFUNCTION("REGEXREPLACE(A4093, ""\d"", """")"),"         Республика Хакасия")</f>
        <v>         Республика Хакасия</v>
      </c>
      <c r="C4093" s="14" t="str">
        <f t="shared" si="15"/>
        <v>Республика Хакасия</v>
      </c>
      <c r="D4093" s="3">
        <f t="shared" si="16"/>
        <v>2</v>
      </c>
      <c r="E4093" s="15" t="s">
        <v>43</v>
      </c>
      <c r="F4093" s="13" t="str">
        <f>IFERROR(__xludf.DUMMYFUNCTION("REGEXEXTRACT(E4093, ""[А-Яа-я].*"")"),"Новообразования")</f>
        <v>Новообразования</v>
      </c>
      <c r="G4093" s="16">
        <f t="shared" si="17"/>
        <v>2</v>
      </c>
      <c r="H4093" s="13" t="s">
        <v>28</v>
      </c>
      <c r="I4093" s="13" t="str">
        <f>IFERROR(__xludf.DUMMYFUNCTION("REGEXREPLACE(H4093, "".*\s"", """")"),"человек")</f>
        <v>человек</v>
      </c>
      <c r="J4093" s="13" t="s">
        <v>29</v>
      </c>
      <c r="K4093" s="17" t="str">
        <f>IFERROR(__xludf.DUMMYFUNCTION("REGEXREPLACE(J4093, ""^[\d\s]+"", """")"),"значение показателя за год")</f>
        <v>значение показателя за год</v>
      </c>
      <c r="L4093" s="16">
        <f t="shared" si="18"/>
        <v>2</v>
      </c>
      <c r="M4093" s="13" t="s">
        <v>31</v>
      </c>
      <c r="N4093" s="13" t="str">
        <f>IFERROR(__xludf.DUMMYFUNCTION("REGEXEXTRACT(M4093, "" (.+)$"")"),"городское население")</f>
        <v>городское население</v>
      </c>
      <c r="O4093" s="18">
        <v>792.0</v>
      </c>
      <c r="P4093" s="18">
        <v>751.0</v>
      </c>
      <c r="Q4093" s="18">
        <v>776.0</v>
      </c>
      <c r="R4093" s="18">
        <v>815.0</v>
      </c>
      <c r="S4093" s="18">
        <v>798.0</v>
      </c>
      <c r="T4093" s="18">
        <v>787.0</v>
      </c>
      <c r="U4093" s="18">
        <v>854.0</v>
      </c>
      <c r="V4093" s="18">
        <v>838.0</v>
      </c>
      <c r="W4093" s="18">
        <v>835.0</v>
      </c>
      <c r="X4093" s="18">
        <v>756.0</v>
      </c>
      <c r="Y4093" s="18">
        <v>784.0</v>
      </c>
      <c r="Z4093" s="19" t="str">
        <f t="shared" si="6"/>
        <v/>
      </c>
      <c r="AA4093" s="19">
        <f t="shared" si="19"/>
        <v>8786</v>
      </c>
      <c r="AB4093" s="19" t="str">
        <f t="shared" si="8"/>
        <v/>
      </c>
      <c r="AC4093" s="19">
        <f t="shared" si="20"/>
        <v>798.7272727</v>
      </c>
      <c r="AD4093" s="19">
        <f t="shared" si="21"/>
        <v>972.5</v>
      </c>
      <c r="AE4093" s="19" t="str">
        <f t="shared" si="22"/>
        <v>Нет моды</v>
      </c>
      <c r="AF4093" s="19">
        <f t="shared" si="23"/>
        <v>751</v>
      </c>
      <c r="AG4093" s="19">
        <f t="shared" si="24"/>
        <v>854</v>
      </c>
      <c r="AH4093" s="20" t="str">
        <f t="shared" si="14"/>
        <v/>
      </c>
      <c r="AI4093" s="21"/>
      <c r="AJ4093" s="21"/>
      <c r="AK4093" s="21"/>
      <c r="AL4093" s="22">
        <f t="shared" si="25"/>
        <v>1</v>
      </c>
    </row>
    <row r="4094" ht="12.75" customHeight="1">
      <c r="A4094" s="13" t="s">
        <v>264</v>
      </c>
      <c r="B4094" s="13" t="str">
        <f>IFERROR(__xludf.DUMMYFUNCTION("REGEXREPLACE(A4094, ""\d"", """")"),"         Республика Хакасия")</f>
        <v>         Республика Хакасия</v>
      </c>
      <c r="C4094" s="14" t="str">
        <f t="shared" si="15"/>
        <v>Республика Хакасия</v>
      </c>
      <c r="D4094" s="3">
        <f t="shared" si="16"/>
        <v>2</v>
      </c>
      <c r="E4094" s="15" t="s">
        <v>43</v>
      </c>
      <c r="F4094" s="13" t="str">
        <f>IFERROR(__xludf.DUMMYFUNCTION("REGEXEXTRACT(E4094, ""[А-Яа-я].*"")"),"Новообразования")</f>
        <v>Новообразования</v>
      </c>
      <c r="G4094" s="16">
        <f t="shared" si="17"/>
        <v>2</v>
      </c>
      <c r="H4094" s="13" t="s">
        <v>28</v>
      </c>
      <c r="I4094" s="13" t="str">
        <f>IFERROR(__xludf.DUMMYFUNCTION("REGEXREPLACE(H4094, "".*\s"", """")"),"человек")</f>
        <v>человек</v>
      </c>
      <c r="J4094" s="13" t="s">
        <v>29</v>
      </c>
      <c r="K4094" s="17" t="str">
        <f>IFERROR(__xludf.DUMMYFUNCTION("REGEXREPLACE(J4094, ""^[\d\s]+"", """")"),"значение показателя за год")</f>
        <v>значение показателя за год</v>
      </c>
      <c r="L4094" s="16">
        <f t="shared" si="18"/>
        <v>2</v>
      </c>
      <c r="M4094" s="13" t="s">
        <v>32</v>
      </c>
      <c r="N4094" s="13" t="str">
        <f>IFERROR(__xludf.DUMMYFUNCTION("REGEXEXTRACT(M4094, "" (.+)$"")"),"сельское население")</f>
        <v>сельское население</v>
      </c>
      <c r="O4094" s="18">
        <v>335.0</v>
      </c>
      <c r="P4094" s="18">
        <v>368.0</v>
      </c>
      <c r="Q4094" s="18">
        <v>359.0</v>
      </c>
      <c r="R4094" s="18">
        <v>357.0</v>
      </c>
      <c r="S4094" s="18">
        <v>409.0</v>
      </c>
      <c r="T4094" s="18">
        <v>364.0</v>
      </c>
      <c r="U4094" s="18">
        <v>381.0</v>
      </c>
      <c r="V4094" s="18">
        <v>384.0</v>
      </c>
      <c r="W4094" s="18">
        <v>313.0</v>
      </c>
      <c r="X4094" s="18">
        <v>335.0</v>
      </c>
      <c r="Y4094" s="18">
        <v>340.0</v>
      </c>
      <c r="Z4094" s="19" t="str">
        <f t="shared" si="6"/>
        <v/>
      </c>
      <c r="AA4094" s="19" t="str">
        <f t="shared" si="19"/>
        <v/>
      </c>
      <c r="AB4094" s="19">
        <f t="shared" si="8"/>
        <v>3945</v>
      </c>
      <c r="AC4094" s="19">
        <f t="shared" si="20"/>
        <v>358.6363636</v>
      </c>
      <c r="AD4094" s="19">
        <f t="shared" si="21"/>
        <v>580</v>
      </c>
      <c r="AE4094" s="19" t="str">
        <f t="shared" si="22"/>
        <v>Нет моды</v>
      </c>
      <c r="AF4094" s="19">
        <f t="shared" si="23"/>
        <v>313</v>
      </c>
      <c r="AG4094" s="19">
        <f t="shared" si="24"/>
        <v>409</v>
      </c>
      <c r="AH4094" s="20" t="str">
        <f t="shared" si="14"/>
        <v>Город: 69%; Село: 31%</v>
      </c>
      <c r="AI4094" s="21"/>
      <c r="AJ4094" s="21"/>
      <c r="AK4094" s="21"/>
      <c r="AL4094" s="22">
        <f t="shared" si="25"/>
        <v>1</v>
      </c>
    </row>
    <row r="4095" ht="12.75" customHeight="1">
      <c r="A4095" s="13" t="s">
        <v>264</v>
      </c>
      <c r="B4095" s="13" t="str">
        <f>IFERROR(__xludf.DUMMYFUNCTION("REGEXREPLACE(A4095, ""\d"", """")"),"         Республика Хакасия")</f>
        <v>         Республика Хакасия</v>
      </c>
      <c r="C4095" s="14" t="str">
        <f t="shared" si="15"/>
        <v>Республика Хакасия</v>
      </c>
      <c r="D4095" s="3">
        <f t="shared" si="16"/>
        <v>2</v>
      </c>
      <c r="E4095" s="15" t="s">
        <v>44</v>
      </c>
      <c r="F4095" s="13" t="str">
        <f>IFERROR(__xludf.DUMMYFUNCTION("REGEXEXTRACT(E4095,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95" s="16">
        <f t="shared" si="17"/>
        <v>2</v>
      </c>
      <c r="H4095" s="13" t="s">
        <v>28</v>
      </c>
      <c r="I4095" s="13" t="str">
        <f>IFERROR(__xludf.DUMMYFUNCTION("REGEXREPLACE(H4095, "".*\s"", """")"),"человек")</f>
        <v>человек</v>
      </c>
      <c r="J4095" s="13" t="s">
        <v>29</v>
      </c>
      <c r="K4095" s="17" t="str">
        <f>IFERROR(__xludf.DUMMYFUNCTION("REGEXREPLACE(J4095, ""^[\d\s]+"", """")"),"значение показателя за год")</f>
        <v>значение показателя за год</v>
      </c>
      <c r="L4095" s="16">
        <f t="shared" si="18"/>
        <v>2</v>
      </c>
      <c r="M4095" s="13" t="s">
        <v>30</v>
      </c>
      <c r="N4095" s="13" t="str">
        <f>IFERROR(__xludf.DUMMYFUNCTION("REGEXEXTRACT(M4095, "" (.+)$"")"),"все население")</f>
        <v>все население</v>
      </c>
      <c r="O4095" s="18">
        <v>45.0</v>
      </c>
      <c r="P4095" s="23" t="s">
        <v>37</v>
      </c>
      <c r="Q4095" s="18">
        <v>31.0</v>
      </c>
      <c r="R4095" s="18">
        <v>26.0</v>
      </c>
      <c r="S4095" s="23" t="s">
        <v>37</v>
      </c>
      <c r="T4095" s="23" t="s">
        <v>37</v>
      </c>
      <c r="U4095" s="23" t="s">
        <v>37</v>
      </c>
      <c r="V4095" s="23" t="s">
        <v>37</v>
      </c>
      <c r="W4095" s="23" t="s">
        <v>37</v>
      </c>
      <c r="X4095" s="23" t="s">
        <v>37</v>
      </c>
      <c r="Y4095" s="23" t="s">
        <v>37</v>
      </c>
      <c r="Z4095" s="19">
        <f t="shared" si="6"/>
        <v>102</v>
      </c>
      <c r="AA4095" s="19" t="str">
        <f t="shared" si="19"/>
        <v/>
      </c>
      <c r="AB4095" s="19" t="str">
        <f t="shared" si="8"/>
        <v/>
      </c>
      <c r="AC4095" s="19">
        <f t="shared" si="20"/>
        <v>34</v>
      </c>
      <c r="AD4095" s="19">
        <f t="shared" si="21"/>
        <v>348.5</v>
      </c>
      <c r="AE4095" s="19" t="str">
        <f t="shared" si="22"/>
        <v>Нет моды</v>
      </c>
      <c r="AF4095" s="19">
        <f t="shared" si="23"/>
        <v>26</v>
      </c>
      <c r="AG4095" s="19">
        <f t="shared" si="24"/>
        <v>45</v>
      </c>
      <c r="AH4095" s="20" t="str">
        <f t="shared" si="14"/>
        <v/>
      </c>
      <c r="AI4095" s="24"/>
      <c r="AJ4095" s="24"/>
      <c r="AK4095" s="24"/>
      <c r="AL4095" s="22">
        <f t="shared" si="25"/>
        <v>1</v>
      </c>
    </row>
    <row r="4096" ht="12.75" customHeight="1">
      <c r="A4096" s="13" t="s">
        <v>264</v>
      </c>
      <c r="B4096" s="13" t="str">
        <f>IFERROR(__xludf.DUMMYFUNCTION("REGEXREPLACE(A4096, ""\d"", """")"),"         Республика Хакасия")</f>
        <v>         Республика Хакасия</v>
      </c>
      <c r="C4096" s="14" t="str">
        <f t="shared" si="15"/>
        <v>Республика Хакасия</v>
      </c>
      <c r="D4096" s="3">
        <f t="shared" si="16"/>
        <v>2</v>
      </c>
      <c r="E4096" s="15" t="s">
        <v>44</v>
      </c>
      <c r="F4096" s="13" t="str">
        <f>IFERROR(__xludf.DUMMYFUNCTION("REGEXEXTRACT(E4096,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96" s="16">
        <f t="shared" si="17"/>
        <v>2</v>
      </c>
      <c r="H4096" s="13" t="s">
        <v>28</v>
      </c>
      <c r="I4096" s="13" t="str">
        <f>IFERROR(__xludf.DUMMYFUNCTION("REGEXREPLACE(H4096, "".*\s"", """")"),"человек")</f>
        <v>человек</v>
      </c>
      <c r="J4096" s="13" t="s">
        <v>29</v>
      </c>
      <c r="K4096" s="17" t="str">
        <f>IFERROR(__xludf.DUMMYFUNCTION("REGEXREPLACE(J4096, ""^[\d\s]+"", """")"),"значение показателя за год")</f>
        <v>значение показателя за год</v>
      </c>
      <c r="L4096" s="16">
        <f t="shared" si="18"/>
        <v>2</v>
      </c>
      <c r="M4096" s="13" t="s">
        <v>31</v>
      </c>
      <c r="N4096" s="13" t="str">
        <f>IFERROR(__xludf.DUMMYFUNCTION("REGEXEXTRACT(M4096, "" (.+)$"")"),"городское население")</f>
        <v>городское население</v>
      </c>
      <c r="O4096" s="18">
        <v>28.0</v>
      </c>
      <c r="P4096" s="23" t="s">
        <v>37</v>
      </c>
      <c r="Q4096" s="18">
        <v>18.0</v>
      </c>
      <c r="R4096" s="18">
        <v>19.0</v>
      </c>
      <c r="S4096" s="23" t="s">
        <v>37</v>
      </c>
      <c r="T4096" s="23" t="s">
        <v>37</v>
      </c>
      <c r="U4096" s="23" t="s">
        <v>37</v>
      </c>
      <c r="V4096" s="23" t="s">
        <v>37</v>
      </c>
      <c r="W4096" s="23" t="s">
        <v>37</v>
      </c>
      <c r="X4096" s="23" t="s">
        <v>37</v>
      </c>
      <c r="Y4096" s="23" t="s">
        <v>37</v>
      </c>
      <c r="Z4096" s="19" t="str">
        <f t="shared" si="6"/>
        <v/>
      </c>
      <c r="AA4096" s="19">
        <f t="shared" si="19"/>
        <v>65</v>
      </c>
      <c r="AB4096" s="19" t="str">
        <f t="shared" si="8"/>
        <v/>
      </c>
      <c r="AC4096" s="19">
        <f t="shared" si="20"/>
        <v>21.66666667</v>
      </c>
      <c r="AD4096" s="19">
        <f t="shared" si="21"/>
        <v>27</v>
      </c>
      <c r="AE4096" s="19" t="str">
        <f t="shared" si="22"/>
        <v>Нет моды</v>
      </c>
      <c r="AF4096" s="19">
        <f t="shared" si="23"/>
        <v>18</v>
      </c>
      <c r="AG4096" s="19">
        <f t="shared" si="24"/>
        <v>28</v>
      </c>
      <c r="AH4096" s="20" t="str">
        <f t="shared" si="14"/>
        <v/>
      </c>
      <c r="AI4096" s="24"/>
      <c r="AJ4096" s="24"/>
      <c r="AK4096" s="24"/>
      <c r="AL4096" s="22">
        <f t="shared" si="25"/>
        <v>1</v>
      </c>
    </row>
    <row r="4097" ht="12.75" customHeight="1">
      <c r="A4097" s="13" t="s">
        <v>264</v>
      </c>
      <c r="B4097" s="13" t="str">
        <f>IFERROR(__xludf.DUMMYFUNCTION("REGEXREPLACE(A4097, ""\d"", """")"),"         Республика Хакасия")</f>
        <v>         Республика Хакасия</v>
      </c>
      <c r="C4097" s="14" t="str">
        <f t="shared" si="15"/>
        <v>Республика Хакасия</v>
      </c>
      <c r="D4097" s="3">
        <f t="shared" si="16"/>
        <v>2</v>
      </c>
      <c r="E4097" s="15" t="s">
        <v>44</v>
      </c>
      <c r="F4097" s="13" t="str">
        <f>IFERROR(__xludf.DUMMYFUNCTION("REGEXEXTRACT(E4097,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097" s="16">
        <f t="shared" si="17"/>
        <v>2</v>
      </c>
      <c r="H4097" s="13" t="s">
        <v>28</v>
      </c>
      <c r="I4097" s="13" t="str">
        <f>IFERROR(__xludf.DUMMYFUNCTION("REGEXREPLACE(H4097, "".*\s"", """")"),"человек")</f>
        <v>человек</v>
      </c>
      <c r="J4097" s="13" t="s">
        <v>29</v>
      </c>
      <c r="K4097" s="17" t="str">
        <f>IFERROR(__xludf.DUMMYFUNCTION("REGEXREPLACE(J4097, ""^[\d\s]+"", """")"),"значение показателя за год")</f>
        <v>значение показателя за год</v>
      </c>
      <c r="L4097" s="16">
        <f t="shared" si="18"/>
        <v>2</v>
      </c>
      <c r="M4097" s="13" t="s">
        <v>32</v>
      </c>
      <c r="N4097" s="13" t="str">
        <f>IFERROR(__xludf.DUMMYFUNCTION("REGEXEXTRACT(M4097, "" (.+)$"")"),"сельское население")</f>
        <v>сельское население</v>
      </c>
      <c r="O4097" s="18">
        <v>17.0</v>
      </c>
      <c r="P4097" s="23" t="s">
        <v>37</v>
      </c>
      <c r="Q4097" s="18">
        <v>13.0</v>
      </c>
      <c r="R4097" s="18">
        <v>7.0</v>
      </c>
      <c r="S4097" s="23" t="s">
        <v>37</v>
      </c>
      <c r="T4097" s="23" t="s">
        <v>37</v>
      </c>
      <c r="U4097" s="23" t="s">
        <v>37</v>
      </c>
      <c r="V4097" s="23" t="s">
        <v>37</v>
      </c>
      <c r="W4097" s="23" t="s">
        <v>37</v>
      </c>
      <c r="X4097" s="23" t="s">
        <v>37</v>
      </c>
      <c r="Y4097" s="23" t="s">
        <v>37</v>
      </c>
      <c r="Z4097" s="19" t="str">
        <f t="shared" si="6"/>
        <v/>
      </c>
      <c r="AA4097" s="19" t="str">
        <f t="shared" si="19"/>
        <v/>
      </c>
      <c r="AB4097" s="19">
        <f t="shared" si="8"/>
        <v>37</v>
      </c>
      <c r="AC4097" s="19">
        <f t="shared" si="20"/>
        <v>12.33333333</v>
      </c>
      <c r="AD4097" s="19">
        <f t="shared" si="21"/>
        <v>17.5</v>
      </c>
      <c r="AE4097" s="19" t="str">
        <f t="shared" si="22"/>
        <v>Нет моды</v>
      </c>
      <c r="AF4097" s="19">
        <f t="shared" si="23"/>
        <v>7</v>
      </c>
      <c r="AG4097" s="19">
        <f t="shared" si="24"/>
        <v>17</v>
      </c>
      <c r="AH4097" s="20" t="str">
        <f t="shared" si="14"/>
        <v>Город: 64%; Село: 36%</v>
      </c>
      <c r="AI4097" s="24"/>
      <c r="AJ4097" s="24"/>
      <c r="AK4097" s="24"/>
      <c r="AL4097" s="22">
        <f t="shared" si="25"/>
        <v>1</v>
      </c>
    </row>
    <row r="4098" ht="12.75" customHeight="1">
      <c r="A4098" s="13" t="s">
        <v>264</v>
      </c>
      <c r="B4098" s="13" t="str">
        <f>IFERROR(__xludf.DUMMYFUNCTION("REGEXREPLACE(A4098, ""\d"", """")"),"         Республика Хакасия")</f>
        <v>         Республика Хакасия</v>
      </c>
      <c r="C4098" s="14" t="str">
        <f t="shared" si="15"/>
        <v>Республика Хакасия</v>
      </c>
      <c r="D4098" s="3">
        <f t="shared" si="16"/>
        <v>2</v>
      </c>
      <c r="E4098" s="15" t="s">
        <v>45</v>
      </c>
      <c r="F4098" s="13" t="str">
        <f>IFERROR(__xludf.DUMMYFUNCTION("REGEXEXTRACT(E4098, ""[А-Яа-я].*"")"),"Самоубийство")</f>
        <v>Самоубийство</v>
      </c>
      <c r="G4098" s="16">
        <f t="shared" si="17"/>
        <v>2</v>
      </c>
      <c r="H4098" s="13" t="s">
        <v>28</v>
      </c>
      <c r="I4098" s="13" t="str">
        <f>IFERROR(__xludf.DUMMYFUNCTION("REGEXREPLACE(H4098, "".*\s"", """")"),"человек")</f>
        <v>человек</v>
      </c>
      <c r="J4098" s="13" t="s">
        <v>29</v>
      </c>
      <c r="K4098" s="17" t="str">
        <f>IFERROR(__xludf.DUMMYFUNCTION("REGEXREPLACE(J4098, ""^[\d\s]+"", """")"),"значение показателя за год")</f>
        <v>значение показателя за год</v>
      </c>
      <c r="L4098" s="16">
        <f t="shared" si="18"/>
        <v>2</v>
      </c>
      <c r="M4098" s="13" t="s">
        <v>30</v>
      </c>
      <c r="N4098" s="13" t="str">
        <f>IFERROR(__xludf.DUMMYFUNCTION("REGEXEXTRACT(M4098, "" (.+)$"")"),"все население")</f>
        <v>все население</v>
      </c>
      <c r="O4098" s="18">
        <v>213.0</v>
      </c>
      <c r="P4098" s="18">
        <v>155.0</v>
      </c>
      <c r="Q4098" s="18">
        <v>170.0</v>
      </c>
      <c r="R4098" s="18">
        <v>166.0</v>
      </c>
      <c r="S4098" s="18">
        <v>174.0</v>
      </c>
      <c r="T4098" s="18">
        <v>135.0</v>
      </c>
      <c r="U4098" s="18">
        <v>165.0</v>
      </c>
      <c r="V4098" s="18">
        <v>143.0</v>
      </c>
      <c r="W4098" s="18">
        <v>113.0</v>
      </c>
      <c r="X4098" s="18">
        <v>130.0</v>
      </c>
      <c r="Y4098" s="18">
        <v>132.0</v>
      </c>
      <c r="Z4098" s="19">
        <f t="shared" si="6"/>
        <v>1696</v>
      </c>
      <c r="AA4098" s="19" t="str">
        <f t="shared" si="19"/>
        <v/>
      </c>
      <c r="AB4098" s="19" t="str">
        <f t="shared" si="8"/>
        <v/>
      </c>
      <c r="AC4098" s="19">
        <f t="shared" si="20"/>
        <v>154.1818182</v>
      </c>
      <c r="AD4098" s="19">
        <f t="shared" si="21"/>
        <v>139</v>
      </c>
      <c r="AE4098" s="19" t="str">
        <f t="shared" si="22"/>
        <v>Нет моды</v>
      </c>
      <c r="AF4098" s="19">
        <f t="shared" si="23"/>
        <v>113</v>
      </c>
      <c r="AG4098" s="19">
        <f t="shared" si="24"/>
        <v>213</v>
      </c>
      <c r="AH4098" s="20" t="str">
        <f t="shared" si="14"/>
        <v/>
      </c>
      <c r="AI4098" s="21"/>
      <c r="AJ4098" s="21"/>
      <c r="AK4098" s="21"/>
      <c r="AL4098" s="22">
        <f t="shared" si="25"/>
        <v>1</v>
      </c>
    </row>
    <row r="4099" ht="12.75" customHeight="1">
      <c r="A4099" s="13" t="s">
        <v>264</v>
      </c>
      <c r="B4099" s="13" t="str">
        <f>IFERROR(__xludf.DUMMYFUNCTION("REGEXREPLACE(A4099, ""\d"", """")"),"         Республика Хакасия")</f>
        <v>         Республика Хакасия</v>
      </c>
      <c r="C4099" s="14" t="str">
        <f t="shared" si="15"/>
        <v>Республика Хакасия</v>
      </c>
      <c r="D4099" s="3">
        <f t="shared" si="16"/>
        <v>2</v>
      </c>
      <c r="E4099" s="15" t="s">
        <v>45</v>
      </c>
      <c r="F4099" s="13" t="str">
        <f>IFERROR(__xludf.DUMMYFUNCTION("REGEXEXTRACT(E4099, ""[А-Яа-я].*"")"),"Самоубийство")</f>
        <v>Самоубийство</v>
      </c>
      <c r="G4099" s="16">
        <f t="shared" si="17"/>
        <v>2</v>
      </c>
      <c r="H4099" s="13" t="s">
        <v>28</v>
      </c>
      <c r="I4099" s="13" t="str">
        <f>IFERROR(__xludf.DUMMYFUNCTION("REGEXREPLACE(H4099, "".*\s"", """")"),"человек")</f>
        <v>человек</v>
      </c>
      <c r="J4099" s="13" t="s">
        <v>29</v>
      </c>
      <c r="K4099" s="17" t="str">
        <f>IFERROR(__xludf.DUMMYFUNCTION("REGEXREPLACE(J4099, ""^[\d\s]+"", """")"),"значение показателя за год")</f>
        <v>значение показателя за год</v>
      </c>
      <c r="L4099" s="16">
        <f t="shared" si="18"/>
        <v>2</v>
      </c>
      <c r="M4099" s="13" t="s">
        <v>31</v>
      </c>
      <c r="N4099" s="13" t="str">
        <f>IFERROR(__xludf.DUMMYFUNCTION("REGEXEXTRACT(M4099, "" (.+)$"")"),"городское население")</f>
        <v>городское население</v>
      </c>
      <c r="O4099" s="18">
        <v>109.0</v>
      </c>
      <c r="P4099" s="18">
        <v>75.0</v>
      </c>
      <c r="Q4099" s="18">
        <v>81.0</v>
      </c>
      <c r="R4099" s="18">
        <v>83.0</v>
      </c>
      <c r="S4099" s="18">
        <v>88.0</v>
      </c>
      <c r="T4099" s="18">
        <v>69.0</v>
      </c>
      <c r="U4099" s="18">
        <v>99.0</v>
      </c>
      <c r="V4099" s="18">
        <v>77.0</v>
      </c>
      <c r="W4099" s="18">
        <v>59.0</v>
      </c>
      <c r="X4099" s="18">
        <v>74.0</v>
      </c>
      <c r="Y4099" s="18">
        <v>68.0</v>
      </c>
      <c r="Z4099" s="19" t="str">
        <f t="shared" si="6"/>
        <v/>
      </c>
      <c r="AA4099" s="19">
        <f t="shared" si="19"/>
        <v>882</v>
      </c>
      <c r="AB4099" s="19" t="str">
        <f t="shared" si="8"/>
        <v/>
      </c>
      <c r="AC4099" s="19">
        <f t="shared" si="20"/>
        <v>80.18181818</v>
      </c>
      <c r="AD4099" s="19">
        <f t="shared" si="21"/>
        <v>111</v>
      </c>
      <c r="AE4099" s="19" t="str">
        <f t="shared" si="22"/>
        <v>Нет моды</v>
      </c>
      <c r="AF4099" s="19">
        <f t="shared" si="23"/>
        <v>59</v>
      </c>
      <c r="AG4099" s="19">
        <f t="shared" si="24"/>
        <v>109</v>
      </c>
      <c r="AH4099" s="20" t="str">
        <f t="shared" si="14"/>
        <v/>
      </c>
      <c r="AI4099" s="21"/>
      <c r="AJ4099" s="21"/>
      <c r="AK4099" s="21"/>
      <c r="AL4099" s="22">
        <f t="shared" si="25"/>
        <v>1</v>
      </c>
    </row>
    <row r="4100" ht="12.75" customHeight="1">
      <c r="A4100" s="13" t="s">
        <v>264</v>
      </c>
      <c r="B4100" s="13" t="str">
        <f>IFERROR(__xludf.DUMMYFUNCTION("REGEXREPLACE(A4100, ""\d"", """")"),"         Республика Хакасия")</f>
        <v>         Республика Хакасия</v>
      </c>
      <c r="C4100" s="14" t="str">
        <f t="shared" si="15"/>
        <v>Республика Хакасия</v>
      </c>
      <c r="D4100" s="3">
        <f t="shared" si="16"/>
        <v>2</v>
      </c>
      <c r="E4100" s="15" t="s">
        <v>45</v>
      </c>
      <c r="F4100" s="13" t="str">
        <f>IFERROR(__xludf.DUMMYFUNCTION("REGEXEXTRACT(E4100, ""[А-Яа-я].*"")"),"Самоубийство")</f>
        <v>Самоубийство</v>
      </c>
      <c r="G4100" s="16">
        <f t="shared" si="17"/>
        <v>2</v>
      </c>
      <c r="H4100" s="13" t="s">
        <v>28</v>
      </c>
      <c r="I4100" s="13" t="str">
        <f>IFERROR(__xludf.DUMMYFUNCTION("REGEXREPLACE(H4100, "".*\s"", """")"),"человек")</f>
        <v>человек</v>
      </c>
      <c r="J4100" s="13" t="s">
        <v>29</v>
      </c>
      <c r="K4100" s="17" t="str">
        <f>IFERROR(__xludf.DUMMYFUNCTION("REGEXREPLACE(J4100, ""^[\d\s]+"", """")"),"значение показателя за год")</f>
        <v>значение показателя за год</v>
      </c>
      <c r="L4100" s="16">
        <f t="shared" si="18"/>
        <v>2</v>
      </c>
      <c r="M4100" s="13" t="s">
        <v>32</v>
      </c>
      <c r="N4100" s="13" t="str">
        <f>IFERROR(__xludf.DUMMYFUNCTION("REGEXEXTRACT(M4100, "" (.+)$"")"),"сельское население")</f>
        <v>сельское население</v>
      </c>
      <c r="O4100" s="18">
        <v>104.0</v>
      </c>
      <c r="P4100" s="18">
        <v>80.0</v>
      </c>
      <c r="Q4100" s="18">
        <v>89.0</v>
      </c>
      <c r="R4100" s="18">
        <v>83.0</v>
      </c>
      <c r="S4100" s="18">
        <v>86.0</v>
      </c>
      <c r="T4100" s="18">
        <v>66.0</v>
      </c>
      <c r="U4100" s="18">
        <v>66.0</v>
      </c>
      <c r="V4100" s="18">
        <v>66.0</v>
      </c>
      <c r="W4100" s="18">
        <v>54.0</v>
      </c>
      <c r="X4100" s="18">
        <v>56.0</v>
      </c>
      <c r="Y4100" s="18">
        <v>64.0</v>
      </c>
      <c r="Z4100" s="19" t="str">
        <f t="shared" si="6"/>
        <v/>
      </c>
      <c r="AA4100" s="19" t="str">
        <f t="shared" si="19"/>
        <v/>
      </c>
      <c r="AB4100" s="19">
        <f t="shared" si="8"/>
        <v>814</v>
      </c>
      <c r="AC4100" s="19">
        <f t="shared" si="20"/>
        <v>74</v>
      </c>
      <c r="AD4100" s="19">
        <f t="shared" si="21"/>
        <v>76</v>
      </c>
      <c r="AE4100" s="19" t="str">
        <f t="shared" si="22"/>
        <v>Нет моды</v>
      </c>
      <c r="AF4100" s="19">
        <f t="shared" si="23"/>
        <v>54</v>
      </c>
      <c r="AG4100" s="19">
        <f t="shared" si="24"/>
        <v>104</v>
      </c>
      <c r="AH4100" s="20" t="str">
        <f t="shared" si="14"/>
        <v>Город: 52%; Село: 48%</v>
      </c>
      <c r="AI4100" s="21"/>
      <c r="AJ4100" s="21"/>
      <c r="AK4100" s="21"/>
      <c r="AL4100" s="22">
        <f t="shared" si="25"/>
        <v>1</v>
      </c>
    </row>
    <row r="4101" ht="12.75" customHeight="1">
      <c r="A4101" s="13" t="s">
        <v>264</v>
      </c>
      <c r="B4101" s="13" t="str">
        <f>IFERROR(__xludf.DUMMYFUNCTION("REGEXREPLACE(A4101, ""\d"", """")"),"         Республика Хакасия")</f>
        <v>         Республика Хакасия</v>
      </c>
      <c r="C4101" s="14" t="str">
        <f t="shared" si="15"/>
        <v>Республика Хакасия</v>
      </c>
      <c r="D4101" s="3">
        <f t="shared" si="16"/>
        <v>2</v>
      </c>
      <c r="E4101" s="15" t="s">
        <v>46</v>
      </c>
      <c r="F4101" s="13" t="str">
        <f>IFERROR(__xludf.DUMMYFUNCTION("REGEXEXTRACT(E4101, ""[А-Яа-я].*"")"),"Случ.отравл.алкоголем")</f>
        <v>Случ.отравл.алкоголем</v>
      </c>
      <c r="G4101" s="16">
        <f t="shared" si="17"/>
        <v>2</v>
      </c>
      <c r="H4101" s="13" t="s">
        <v>28</v>
      </c>
      <c r="I4101" s="13" t="str">
        <f>IFERROR(__xludf.DUMMYFUNCTION("REGEXREPLACE(H4101, "".*\s"", """")"),"человек")</f>
        <v>человек</v>
      </c>
      <c r="J4101" s="13" t="s">
        <v>29</v>
      </c>
      <c r="K4101" s="17" t="str">
        <f>IFERROR(__xludf.DUMMYFUNCTION("REGEXREPLACE(J4101, ""^[\d\s]+"", """")"),"значение показателя за год")</f>
        <v>значение показателя за год</v>
      </c>
      <c r="L4101" s="16">
        <f t="shared" si="18"/>
        <v>2</v>
      </c>
      <c r="M4101" s="13" t="s">
        <v>30</v>
      </c>
      <c r="N4101" s="13" t="str">
        <f>IFERROR(__xludf.DUMMYFUNCTION("REGEXEXTRACT(M4101, "" (.+)$"")"),"все население")</f>
        <v>все население</v>
      </c>
      <c r="O4101" s="18">
        <v>96.0</v>
      </c>
      <c r="P4101" s="18">
        <v>105.0</v>
      </c>
      <c r="Q4101" s="18">
        <v>81.0</v>
      </c>
      <c r="R4101" s="18">
        <v>64.0</v>
      </c>
      <c r="S4101" s="18">
        <v>56.0</v>
      </c>
      <c r="T4101" s="18">
        <v>56.0</v>
      </c>
      <c r="U4101" s="18">
        <v>55.0</v>
      </c>
      <c r="V4101" s="18">
        <v>51.0</v>
      </c>
      <c r="W4101" s="18">
        <v>48.0</v>
      </c>
      <c r="X4101" s="18">
        <v>53.0</v>
      </c>
      <c r="Y4101" s="18">
        <v>47.0</v>
      </c>
      <c r="Z4101" s="19">
        <f t="shared" si="6"/>
        <v>712</v>
      </c>
      <c r="AA4101" s="19" t="str">
        <f t="shared" si="19"/>
        <v/>
      </c>
      <c r="AB4101" s="19" t="str">
        <f t="shared" si="8"/>
        <v/>
      </c>
      <c r="AC4101" s="19">
        <f t="shared" si="20"/>
        <v>64.72727273</v>
      </c>
      <c r="AD4101" s="19">
        <f t="shared" si="21"/>
        <v>65</v>
      </c>
      <c r="AE4101" s="19" t="str">
        <f t="shared" si="22"/>
        <v>Нет моды</v>
      </c>
      <c r="AF4101" s="19">
        <f t="shared" si="23"/>
        <v>47</v>
      </c>
      <c r="AG4101" s="19">
        <f t="shared" si="24"/>
        <v>105</v>
      </c>
      <c r="AH4101" s="20" t="str">
        <f t="shared" si="14"/>
        <v/>
      </c>
      <c r="AI4101" s="21"/>
      <c r="AJ4101" s="21"/>
      <c r="AK4101" s="21"/>
      <c r="AL4101" s="22">
        <f t="shared" si="25"/>
        <v>1</v>
      </c>
    </row>
    <row r="4102" ht="12.75" customHeight="1">
      <c r="A4102" s="13" t="s">
        <v>264</v>
      </c>
      <c r="B4102" s="13" t="str">
        <f>IFERROR(__xludf.DUMMYFUNCTION("REGEXREPLACE(A4102, ""\d"", """")"),"         Республика Хакасия")</f>
        <v>         Республика Хакасия</v>
      </c>
      <c r="C4102" s="14" t="str">
        <f t="shared" si="15"/>
        <v>Республика Хакасия</v>
      </c>
      <c r="D4102" s="3">
        <f t="shared" si="16"/>
        <v>2</v>
      </c>
      <c r="E4102" s="15" t="s">
        <v>46</v>
      </c>
      <c r="F4102" s="13" t="str">
        <f>IFERROR(__xludf.DUMMYFUNCTION("REGEXEXTRACT(E4102, ""[А-Яа-я].*"")"),"Случ.отравл.алкоголем")</f>
        <v>Случ.отравл.алкоголем</v>
      </c>
      <c r="G4102" s="16">
        <f t="shared" si="17"/>
        <v>2</v>
      </c>
      <c r="H4102" s="13" t="s">
        <v>28</v>
      </c>
      <c r="I4102" s="13" t="str">
        <f>IFERROR(__xludf.DUMMYFUNCTION("REGEXREPLACE(H4102, "".*\s"", """")"),"человек")</f>
        <v>человек</v>
      </c>
      <c r="J4102" s="13" t="s">
        <v>29</v>
      </c>
      <c r="K4102" s="17" t="str">
        <f>IFERROR(__xludf.DUMMYFUNCTION("REGEXREPLACE(J4102, ""^[\d\s]+"", """")"),"значение показателя за год")</f>
        <v>значение показателя за год</v>
      </c>
      <c r="L4102" s="16">
        <f t="shared" si="18"/>
        <v>2</v>
      </c>
      <c r="M4102" s="13" t="s">
        <v>31</v>
      </c>
      <c r="N4102" s="13" t="str">
        <f>IFERROR(__xludf.DUMMYFUNCTION("REGEXEXTRACT(M4102, "" (.+)$"")"),"городское население")</f>
        <v>городское население</v>
      </c>
      <c r="O4102" s="18">
        <v>55.0</v>
      </c>
      <c r="P4102" s="18">
        <v>52.0</v>
      </c>
      <c r="Q4102" s="18">
        <v>46.0</v>
      </c>
      <c r="R4102" s="18">
        <v>36.0</v>
      </c>
      <c r="S4102" s="18">
        <v>39.0</v>
      </c>
      <c r="T4102" s="18">
        <v>37.0</v>
      </c>
      <c r="U4102" s="18">
        <v>33.0</v>
      </c>
      <c r="V4102" s="18">
        <v>28.0</v>
      </c>
      <c r="W4102" s="18">
        <v>24.0</v>
      </c>
      <c r="X4102" s="18">
        <v>31.0</v>
      </c>
      <c r="Y4102" s="18">
        <v>27.0</v>
      </c>
      <c r="Z4102" s="19" t="str">
        <f t="shared" si="6"/>
        <v/>
      </c>
      <c r="AA4102" s="19">
        <f t="shared" si="19"/>
        <v>408</v>
      </c>
      <c r="AB4102" s="19" t="str">
        <f t="shared" si="8"/>
        <v/>
      </c>
      <c r="AC4102" s="19">
        <f t="shared" si="20"/>
        <v>37.09090909</v>
      </c>
      <c r="AD4102" s="19">
        <f t="shared" si="21"/>
        <v>49.5</v>
      </c>
      <c r="AE4102" s="19" t="str">
        <f t="shared" si="22"/>
        <v>Нет моды</v>
      </c>
      <c r="AF4102" s="19">
        <f t="shared" si="23"/>
        <v>24</v>
      </c>
      <c r="AG4102" s="19">
        <f t="shared" si="24"/>
        <v>55</v>
      </c>
      <c r="AH4102" s="20" t="str">
        <f t="shared" si="14"/>
        <v/>
      </c>
      <c r="AI4102" s="21"/>
      <c r="AJ4102" s="21"/>
      <c r="AK4102" s="21"/>
      <c r="AL4102" s="22">
        <f t="shared" si="25"/>
        <v>1</v>
      </c>
    </row>
    <row r="4103" ht="12.75" customHeight="1">
      <c r="A4103" s="13" t="s">
        <v>264</v>
      </c>
      <c r="B4103" s="13" t="str">
        <f>IFERROR(__xludf.DUMMYFUNCTION("REGEXREPLACE(A4103, ""\d"", """")"),"         Республика Хакасия")</f>
        <v>         Республика Хакасия</v>
      </c>
      <c r="C4103" s="14" t="str">
        <f t="shared" si="15"/>
        <v>Республика Хакасия</v>
      </c>
      <c r="D4103" s="3">
        <f t="shared" si="16"/>
        <v>2</v>
      </c>
      <c r="E4103" s="15" t="s">
        <v>46</v>
      </c>
      <c r="F4103" s="13" t="str">
        <f>IFERROR(__xludf.DUMMYFUNCTION("REGEXEXTRACT(E4103, ""[А-Яа-я].*"")"),"Случ.отравл.алкоголем")</f>
        <v>Случ.отравл.алкоголем</v>
      </c>
      <c r="G4103" s="16">
        <f t="shared" si="17"/>
        <v>2</v>
      </c>
      <c r="H4103" s="13" t="s">
        <v>28</v>
      </c>
      <c r="I4103" s="13" t="str">
        <f>IFERROR(__xludf.DUMMYFUNCTION("REGEXREPLACE(H4103, "".*\s"", """")"),"человек")</f>
        <v>человек</v>
      </c>
      <c r="J4103" s="13" t="s">
        <v>29</v>
      </c>
      <c r="K4103" s="17" t="str">
        <f>IFERROR(__xludf.DUMMYFUNCTION("REGEXREPLACE(J4103, ""^[\d\s]+"", """")"),"значение показателя за год")</f>
        <v>значение показателя за год</v>
      </c>
      <c r="L4103" s="16">
        <f t="shared" si="18"/>
        <v>2</v>
      </c>
      <c r="M4103" s="13" t="s">
        <v>32</v>
      </c>
      <c r="N4103" s="13" t="str">
        <f>IFERROR(__xludf.DUMMYFUNCTION("REGEXEXTRACT(M4103, "" (.+)$"")"),"сельское население")</f>
        <v>сельское население</v>
      </c>
      <c r="O4103" s="18">
        <v>41.0</v>
      </c>
      <c r="P4103" s="18">
        <v>53.0</v>
      </c>
      <c r="Q4103" s="18">
        <v>35.0</v>
      </c>
      <c r="R4103" s="18">
        <v>28.0</v>
      </c>
      <c r="S4103" s="18">
        <v>17.0</v>
      </c>
      <c r="T4103" s="18">
        <v>19.0</v>
      </c>
      <c r="U4103" s="18">
        <v>22.0</v>
      </c>
      <c r="V4103" s="18">
        <v>23.0</v>
      </c>
      <c r="W4103" s="18">
        <v>24.0</v>
      </c>
      <c r="X4103" s="18">
        <v>22.0</v>
      </c>
      <c r="Y4103" s="18">
        <v>20.0</v>
      </c>
      <c r="Z4103" s="19" t="str">
        <f t="shared" si="6"/>
        <v/>
      </c>
      <c r="AA4103" s="19" t="str">
        <f t="shared" si="19"/>
        <v/>
      </c>
      <c r="AB4103" s="19">
        <f t="shared" si="8"/>
        <v>304</v>
      </c>
      <c r="AC4103" s="19">
        <f t="shared" si="20"/>
        <v>27.63636364</v>
      </c>
      <c r="AD4103" s="19">
        <f t="shared" si="21"/>
        <v>29.5</v>
      </c>
      <c r="AE4103" s="19" t="str">
        <f t="shared" si="22"/>
        <v>Нет моды</v>
      </c>
      <c r="AF4103" s="19">
        <f t="shared" si="23"/>
        <v>17</v>
      </c>
      <c r="AG4103" s="19">
        <f t="shared" si="24"/>
        <v>53</v>
      </c>
      <c r="AH4103" s="20" t="str">
        <f t="shared" si="14"/>
        <v>Город: 57%; Село: 43%</v>
      </c>
      <c r="AI4103" s="21"/>
      <c r="AJ4103" s="21"/>
      <c r="AK4103" s="21"/>
      <c r="AL4103" s="22">
        <f t="shared" si="25"/>
        <v>1</v>
      </c>
    </row>
    <row r="4104" ht="12.75" customHeight="1">
      <c r="A4104" s="13" t="s">
        <v>264</v>
      </c>
      <c r="B4104" s="13" t="str">
        <f>IFERROR(__xludf.DUMMYFUNCTION("REGEXREPLACE(A4104, ""\d"", """")"),"         Республика Хакасия")</f>
        <v>         Республика Хакасия</v>
      </c>
      <c r="C4104" s="14" t="str">
        <f t="shared" si="15"/>
        <v>Республика Хакасия</v>
      </c>
      <c r="D4104" s="3">
        <f t="shared" si="16"/>
        <v>2</v>
      </c>
      <c r="E4104" s="15" t="s">
        <v>47</v>
      </c>
      <c r="F4104" s="13" t="str">
        <f>IFERROR(__xludf.DUMMYFUNCTION("REGEXEXTRACT(E4104, ""[А-Яа-я].*"")"),"транспортные травмы всех видов")</f>
        <v>транспортные травмы всех видов</v>
      </c>
      <c r="G4104" s="16">
        <f t="shared" si="17"/>
        <v>2</v>
      </c>
      <c r="H4104" s="13" t="s">
        <v>28</v>
      </c>
      <c r="I4104" s="13" t="str">
        <f>IFERROR(__xludf.DUMMYFUNCTION("REGEXREPLACE(H4104, "".*\s"", """")"),"человек")</f>
        <v>человек</v>
      </c>
      <c r="J4104" s="13" t="s">
        <v>29</v>
      </c>
      <c r="K4104" s="17" t="str">
        <f>IFERROR(__xludf.DUMMYFUNCTION("REGEXREPLACE(J4104, ""^[\d\s]+"", """")"),"значение показателя за год")</f>
        <v>значение показателя за год</v>
      </c>
      <c r="L4104" s="16">
        <f t="shared" si="18"/>
        <v>2</v>
      </c>
      <c r="M4104" s="13" t="s">
        <v>30</v>
      </c>
      <c r="N4104" s="13" t="str">
        <f>IFERROR(__xludf.DUMMYFUNCTION("REGEXEXTRACT(M4104, "" (.+)$"")"),"все население")</f>
        <v>все население</v>
      </c>
      <c r="O4104" s="18">
        <v>118.0</v>
      </c>
      <c r="P4104" s="18">
        <v>134.0</v>
      </c>
      <c r="Q4104" s="18">
        <v>118.0</v>
      </c>
      <c r="R4104" s="18">
        <v>101.0</v>
      </c>
      <c r="S4104" s="23" t="s">
        <v>37</v>
      </c>
      <c r="T4104" s="23" t="s">
        <v>37</v>
      </c>
      <c r="U4104" s="23" t="s">
        <v>37</v>
      </c>
      <c r="V4104" s="23" t="s">
        <v>37</v>
      </c>
      <c r="W4104" s="23" t="s">
        <v>37</v>
      </c>
      <c r="X4104" s="23" t="s">
        <v>37</v>
      </c>
      <c r="Y4104" s="23" t="s">
        <v>37</v>
      </c>
      <c r="Z4104" s="19">
        <f t="shared" si="6"/>
        <v>471</v>
      </c>
      <c r="AA4104" s="19" t="str">
        <f t="shared" si="19"/>
        <v/>
      </c>
      <c r="AB4104" s="19" t="str">
        <f t="shared" si="8"/>
        <v/>
      </c>
      <c r="AC4104" s="19">
        <f t="shared" si="20"/>
        <v>117.75</v>
      </c>
      <c r="AD4104" s="19">
        <f t="shared" si="21"/>
        <v>28</v>
      </c>
      <c r="AE4104" s="19" t="str">
        <f t="shared" si="22"/>
        <v>Нет моды</v>
      </c>
      <c r="AF4104" s="19">
        <f t="shared" si="23"/>
        <v>101</v>
      </c>
      <c r="AG4104" s="19">
        <f t="shared" si="24"/>
        <v>134</v>
      </c>
      <c r="AH4104" s="20" t="str">
        <f t="shared" si="14"/>
        <v/>
      </c>
      <c r="AI4104" s="24"/>
      <c r="AJ4104" s="24"/>
      <c r="AK4104" s="24"/>
      <c r="AL4104" s="22">
        <f t="shared" si="25"/>
        <v>1</v>
      </c>
    </row>
    <row r="4105" ht="12.75" customHeight="1">
      <c r="A4105" s="13" t="s">
        <v>264</v>
      </c>
      <c r="B4105" s="13" t="str">
        <f>IFERROR(__xludf.DUMMYFUNCTION("REGEXREPLACE(A4105, ""\d"", """")"),"         Республика Хакасия")</f>
        <v>         Республика Хакасия</v>
      </c>
      <c r="C4105" s="14" t="str">
        <f t="shared" si="15"/>
        <v>Республика Хакасия</v>
      </c>
      <c r="D4105" s="3">
        <f t="shared" si="16"/>
        <v>2</v>
      </c>
      <c r="E4105" s="15" t="s">
        <v>47</v>
      </c>
      <c r="F4105" s="13" t="str">
        <f>IFERROR(__xludf.DUMMYFUNCTION("REGEXEXTRACT(E4105, ""[А-Яа-я].*"")"),"транспортные травмы всех видов")</f>
        <v>транспортные травмы всех видов</v>
      </c>
      <c r="G4105" s="16">
        <f t="shared" si="17"/>
        <v>2</v>
      </c>
      <c r="H4105" s="13" t="s">
        <v>28</v>
      </c>
      <c r="I4105" s="13" t="str">
        <f>IFERROR(__xludf.DUMMYFUNCTION("REGEXREPLACE(H4105, "".*\s"", """")"),"человек")</f>
        <v>человек</v>
      </c>
      <c r="J4105" s="13" t="s">
        <v>29</v>
      </c>
      <c r="K4105" s="17" t="str">
        <f>IFERROR(__xludf.DUMMYFUNCTION("REGEXREPLACE(J4105, ""^[\d\s]+"", """")"),"значение показателя за год")</f>
        <v>значение показателя за год</v>
      </c>
      <c r="L4105" s="16">
        <f t="shared" si="18"/>
        <v>2</v>
      </c>
      <c r="M4105" s="13" t="s">
        <v>31</v>
      </c>
      <c r="N4105" s="13" t="str">
        <f>IFERROR(__xludf.DUMMYFUNCTION("REGEXEXTRACT(M4105, "" (.+)$"")"),"городское население")</f>
        <v>городское население</v>
      </c>
      <c r="O4105" s="18">
        <v>74.0</v>
      </c>
      <c r="P4105" s="18">
        <v>82.0</v>
      </c>
      <c r="Q4105" s="18">
        <v>58.0</v>
      </c>
      <c r="R4105" s="18">
        <v>42.0</v>
      </c>
      <c r="S4105" s="23" t="s">
        <v>37</v>
      </c>
      <c r="T4105" s="23" t="s">
        <v>37</v>
      </c>
      <c r="U4105" s="23" t="s">
        <v>37</v>
      </c>
      <c r="V4105" s="23" t="s">
        <v>37</v>
      </c>
      <c r="W4105" s="23" t="s">
        <v>37</v>
      </c>
      <c r="X4105" s="23" t="s">
        <v>37</v>
      </c>
      <c r="Y4105" s="23" t="s">
        <v>37</v>
      </c>
      <c r="Z4105" s="19" t="str">
        <f t="shared" si="6"/>
        <v/>
      </c>
      <c r="AA4105" s="19">
        <f t="shared" si="19"/>
        <v>256</v>
      </c>
      <c r="AB4105" s="19" t="str">
        <f t="shared" si="8"/>
        <v/>
      </c>
      <c r="AC4105" s="19">
        <f t="shared" si="20"/>
        <v>64</v>
      </c>
      <c r="AD4105" s="19">
        <f t="shared" si="21"/>
        <v>91.5</v>
      </c>
      <c r="AE4105" s="19" t="str">
        <f t="shared" si="22"/>
        <v>Нет моды</v>
      </c>
      <c r="AF4105" s="19">
        <f t="shared" si="23"/>
        <v>42</v>
      </c>
      <c r="AG4105" s="19">
        <f t="shared" si="24"/>
        <v>82</v>
      </c>
      <c r="AH4105" s="20" t="str">
        <f t="shared" si="14"/>
        <v/>
      </c>
      <c r="AI4105" s="24"/>
      <c r="AJ4105" s="24"/>
      <c r="AK4105" s="24"/>
      <c r="AL4105" s="22">
        <f t="shared" si="25"/>
        <v>1</v>
      </c>
    </row>
    <row r="4106" ht="12.75" customHeight="1">
      <c r="A4106" s="13" t="s">
        <v>264</v>
      </c>
      <c r="B4106" s="13" t="str">
        <f>IFERROR(__xludf.DUMMYFUNCTION("REGEXREPLACE(A4106, ""\d"", """")"),"         Республика Хакасия")</f>
        <v>         Республика Хакасия</v>
      </c>
      <c r="C4106" s="14" t="str">
        <f t="shared" si="15"/>
        <v>Республика Хакасия</v>
      </c>
      <c r="D4106" s="3">
        <f t="shared" si="16"/>
        <v>2</v>
      </c>
      <c r="E4106" s="15" t="s">
        <v>47</v>
      </c>
      <c r="F4106" s="13" t="str">
        <f>IFERROR(__xludf.DUMMYFUNCTION("REGEXEXTRACT(E4106, ""[А-Яа-я].*"")"),"транспортные травмы всех видов")</f>
        <v>транспортные травмы всех видов</v>
      </c>
      <c r="G4106" s="16">
        <f t="shared" si="17"/>
        <v>2</v>
      </c>
      <c r="H4106" s="13" t="s">
        <v>28</v>
      </c>
      <c r="I4106" s="13" t="str">
        <f>IFERROR(__xludf.DUMMYFUNCTION("REGEXREPLACE(H4106, "".*\s"", """")"),"человек")</f>
        <v>человек</v>
      </c>
      <c r="J4106" s="13" t="s">
        <v>29</v>
      </c>
      <c r="K4106" s="17" t="str">
        <f>IFERROR(__xludf.DUMMYFUNCTION("REGEXREPLACE(J4106, ""^[\d\s]+"", """")"),"значение показателя за год")</f>
        <v>значение показателя за год</v>
      </c>
      <c r="L4106" s="16">
        <f t="shared" si="18"/>
        <v>2</v>
      </c>
      <c r="M4106" s="13" t="s">
        <v>32</v>
      </c>
      <c r="N4106" s="13" t="str">
        <f>IFERROR(__xludf.DUMMYFUNCTION("REGEXEXTRACT(M4106, "" (.+)$"")"),"сельское население")</f>
        <v>сельское население</v>
      </c>
      <c r="O4106" s="18">
        <v>44.0</v>
      </c>
      <c r="P4106" s="18">
        <v>52.0</v>
      </c>
      <c r="Q4106" s="18">
        <v>60.0</v>
      </c>
      <c r="R4106" s="18">
        <v>59.0</v>
      </c>
      <c r="S4106" s="23" t="s">
        <v>37</v>
      </c>
      <c r="T4106" s="23" t="s">
        <v>37</v>
      </c>
      <c r="U4106" s="23" t="s">
        <v>37</v>
      </c>
      <c r="V4106" s="23" t="s">
        <v>37</v>
      </c>
      <c r="W4106" s="23" t="s">
        <v>37</v>
      </c>
      <c r="X4106" s="23" t="s">
        <v>37</v>
      </c>
      <c r="Y4106" s="23" t="s">
        <v>37</v>
      </c>
      <c r="Z4106" s="19" t="str">
        <f t="shared" si="6"/>
        <v/>
      </c>
      <c r="AA4106" s="19" t="str">
        <f t="shared" si="19"/>
        <v/>
      </c>
      <c r="AB4106" s="19">
        <f t="shared" si="8"/>
        <v>215</v>
      </c>
      <c r="AC4106" s="19">
        <f t="shared" si="20"/>
        <v>53.75</v>
      </c>
      <c r="AD4106" s="19">
        <f t="shared" si="21"/>
        <v>58.5</v>
      </c>
      <c r="AE4106" s="19" t="str">
        <f t="shared" si="22"/>
        <v>Нет моды</v>
      </c>
      <c r="AF4106" s="19">
        <f t="shared" si="23"/>
        <v>44</v>
      </c>
      <c r="AG4106" s="19">
        <f t="shared" si="24"/>
        <v>60</v>
      </c>
      <c r="AH4106" s="20" t="str">
        <f t="shared" si="14"/>
        <v>Город: 54%; Село: 46%</v>
      </c>
      <c r="AI4106" s="24"/>
      <c r="AJ4106" s="24"/>
      <c r="AK4106" s="24"/>
      <c r="AL4106" s="22">
        <f t="shared" si="25"/>
        <v>1</v>
      </c>
    </row>
    <row r="4107" ht="12.75" customHeight="1">
      <c r="A4107" s="13" t="s">
        <v>264</v>
      </c>
      <c r="B4107" s="13" t="str">
        <f>IFERROR(__xludf.DUMMYFUNCTION("REGEXREPLACE(A4107, ""\d"", """")"),"         Республика Хакасия")</f>
        <v>         Республика Хакасия</v>
      </c>
      <c r="C4107" s="14" t="str">
        <f t="shared" si="15"/>
        <v>Республика Хакасия</v>
      </c>
      <c r="D4107" s="3">
        <f t="shared" si="16"/>
        <v>2</v>
      </c>
      <c r="E4107" s="15" t="s">
        <v>48</v>
      </c>
      <c r="F4107" s="13" t="str">
        <f>IFERROR(__xludf.DUMMYFUNCTION("REGEXEXTRACT(E4107, ""[А-Яа-я].*"")"),"Убийство")</f>
        <v>Убийство</v>
      </c>
      <c r="G4107" s="16">
        <f t="shared" si="17"/>
        <v>2</v>
      </c>
      <c r="H4107" s="13" t="s">
        <v>28</v>
      </c>
      <c r="I4107" s="13" t="str">
        <f>IFERROR(__xludf.DUMMYFUNCTION("REGEXREPLACE(H4107, "".*\s"", """")"),"человек")</f>
        <v>человек</v>
      </c>
      <c r="J4107" s="13" t="s">
        <v>29</v>
      </c>
      <c r="K4107" s="17" t="str">
        <f>IFERROR(__xludf.DUMMYFUNCTION("REGEXREPLACE(J4107, ""^[\d\s]+"", """")"),"значение показателя за год")</f>
        <v>значение показателя за год</v>
      </c>
      <c r="L4107" s="16">
        <f t="shared" si="18"/>
        <v>2</v>
      </c>
      <c r="M4107" s="13" t="s">
        <v>30</v>
      </c>
      <c r="N4107" s="13" t="str">
        <f>IFERROR(__xludf.DUMMYFUNCTION("REGEXEXTRACT(M4107, "" (.+)$"")"),"все население")</f>
        <v>все население</v>
      </c>
      <c r="O4107" s="18">
        <v>83.0</v>
      </c>
      <c r="P4107" s="18">
        <v>71.0</v>
      </c>
      <c r="Q4107" s="18">
        <v>71.0</v>
      </c>
      <c r="R4107" s="18">
        <v>76.0</v>
      </c>
      <c r="S4107" s="18">
        <v>66.0</v>
      </c>
      <c r="T4107" s="18">
        <v>45.0</v>
      </c>
      <c r="U4107" s="18">
        <v>33.0</v>
      </c>
      <c r="V4107" s="18">
        <v>46.0</v>
      </c>
      <c r="W4107" s="18">
        <v>53.0</v>
      </c>
      <c r="X4107" s="18">
        <v>46.0</v>
      </c>
      <c r="Y4107" s="18">
        <v>37.0</v>
      </c>
      <c r="Z4107" s="19">
        <f t="shared" si="6"/>
        <v>627</v>
      </c>
      <c r="AA4107" s="19" t="str">
        <f t="shared" si="19"/>
        <v/>
      </c>
      <c r="AB4107" s="19" t="str">
        <f t="shared" si="8"/>
        <v/>
      </c>
      <c r="AC4107" s="19">
        <f t="shared" si="20"/>
        <v>57</v>
      </c>
      <c r="AD4107" s="19">
        <f t="shared" si="21"/>
        <v>53</v>
      </c>
      <c r="AE4107" s="19" t="str">
        <f t="shared" si="22"/>
        <v>Нет моды</v>
      </c>
      <c r="AF4107" s="19">
        <f t="shared" si="23"/>
        <v>33</v>
      </c>
      <c r="AG4107" s="19">
        <f t="shared" si="24"/>
        <v>83</v>
      </c>
      <c r="AH4107" s="20" t="str">
        <f t="shared" si="14"/>
        <v/>
      </c>
      <c r="AI4107" s="21"/>
      <c r="AJ4107" s="21"/>
      <c r="AK4107" s="21"/>
      <c r="AL4107" s="22">
        <f t="shared" si="25"/>
        <v>1</v>
      </c>
    </row>
    <row r="4108" ht="12.75" customHeight="1">
      <c r="A4108" s="13" t="s">
        <v>264</v>
      </c>
      <c r="B4108" s="13" t="str">
        <f>IFERROR(__xludf.DUMMYFUNCTION("REGEXREPLACE(A4108, ""\d"", """")"),"         Республика Хакасия")</f>
        <v>         Республика Хакасия</v>
      </c>
      <c r="C4108" s="14" t="str">
        <f t="shared" si="15"/>
        <v>Республика Хакасия</v>
      </c>
      <c r="D4108" s="3">
        <f t="shared" si="16"/>
        <v>2</v>
      </c>
      <c r="E4108" s="15" t="s">
        <v>48</v>
      </c>
      <c r="F4108" s="13" t="str">
        <f>IFERROR(__xludf.DUMMYFUNCTION("REGEXEXTRACT(E4108, ""[А-Яа-я].*"")"),"Убийство")</f>
        <v>Убийство</v>
      </c>
      <c r="G4108" s="16">
        <f t="shared" si="17"/>
        <v>2</v>
      </c>
      <c r="H4108" s="13" t="s">
        <v>28</v>
      </c>
      <c r="I4108" s="13" t="str">
        <f>IFERROR(__xludf.DUMMYFUNCTION("REGEXREPLACE(H4108, "".*\s"", """")"),"человек")</f>
        <v>человек</v>
      </c>
      <c r="J4108" s="13" t="s">
        <v>29</v>
      </c>
      <c r="K4108" s="17" t="str">
        <f>IFERROR(__xludf.DUMMYFUNCTION("REGEXREPLACE(J4108, ""^[\d\s]+"", """")"),"значение показателя за год")</f>
        <v>значение показателя за год</v>
      </c>
      <c r="L4108" s="16">
        <f t="shared" si="18"/>
        <v>2</v>
      </c>
      <c r="M4108" s="13" t="s">
        <v>31</v>
      </c>
      <c r="N4108" s="13" t="str">
        <f>IFERROR(__xludf.DUMMYFUNCTION("REGEXEXTRACT(M4108, "" (.+)$"")"),"городское население")</f>
        <v>городское население</v>
      </c>
      <c r="O4108" s="18">
        <v>49.0</v>
      </c>
      <c r="P4108" s="18">
        <v>36.0</v>
      </c>
      <c r="Q4108" s="18">
        <v>44.0</v>
      </c>
      <c r="R4108" s="18">
        <v>39.0</v>
      </c>
      <c r="S4108" s="18">
        <v>34.0</v>
      </c>
      <c r="T4108" s="18">
        <v>25.0</v>
      </c>
      <c r="U4108" s="18">
        <v>15.0</v>
      </c>
      <c r="V4108" s="18">
        <v>23.0</v>
      </c>
      <c r="W4108" s="18">
        <v>30.0</v>
      </c>
      <c r="X4108" s="18">
        <v>31.0</v>
      </c>
      <c r="Y4108" s="18">
        <v>28.0</v>
      </c>
      <c r="Z4108" s="19" t="str">
        <f t="shared" si="6"/>
        <v/>
      </c>
      <c r="AA4108" s="19">
        <f t="shared" si="19"/>
        <v>354</v>
      </c>
      <c r="AB4108" s="19" t="str">
        <f t="shared" si="8"/>
        <v/>
      </c>
      <c r="AC4108" s="19">
        <f t="shared" si="20"/>
        <v>32.18181818</v>
      </c>
      <c r="AD4108" s="19">
        <f t="shared" si="21"/>
        <v>41.5</v>
      </c>
      <c r="AE4108" s="19" t="str">
        <f t="shared" si="22"/>
        <v>Нет моды</v>
      </c>
      <c r="AF4108" s="19">
        <f t="shared" si="23"/>
        <v>15</v>
      </c>
      <c r="AG4108" s="19">
        <f t="shared" si="24"/>
        <v>49</v>
      </c>
      <c r="AH4108" s="20" t="str">
        <f t="shared" si="14"/>
        <v/>
      </c>
      <c r="AI4108" s="21"/>
      <c r="AJ4108" s="21"/>
      <c r="AK4108" s="21"/>
      <c r="AL4108" s="22">
        <f t="shared" si="25"/>
        <v>1</v>
      </c>
    </row>
    <row r="4109" ht="12.75" customHeight="1">
      <c r="A4109" s="13" t="s">
        <v>264</v>
      </c>
      <c r="B4109" s="13" t="str">
        <f>IFERROR(__xludf.DUMMYFUNCTION("REGEXREPLACE(A4109, ""\d"", """")"),"         Республика Хакасия")</f>
        <v>         Республика Хакасия</v>
      </c>
      <c r="C4109" s="14" t="str">
        <f t="shared" si="15"/>
        <v>Республика Хакасия</v>
      </c>
      <c r="D4109" s="3">
        <f t="shared" si="16"/>
        <v>2</v>
      </c>
      <c r="E4109" s="15" t="s">
        <v>48</v>
      </c>
      <c r="F4109" s="13" t="str">
        <f>IFERROR(__xludf.DUMMYFUNCTION("REGEXEXTRACT(E4109, ""[А-Яа-я].*"")"),"Убийство")</f>
        <v>Убийство</v>
      </c>
      <c r="G4109" s="16">
        <f t="shared" si="17"/>
        <v>2</v>
      </c>
      <c r="H4109" s="13" t="s">
        <v>28</v>
      </c>
      <c r="I4109" s="13" t="str">
        <f>IFERROR(__xludf.DUMMYFUNCTION("REGEXREPLACE(H4109, "".*\s"", """")"),"человек")</f>
        <v>человек</v>
      </c>
      <c r="J4109" s="13" t="s">
        <v>29</v>
      </c>
      <c r="K4109" s="17" t="str">
        <f>IFERROR(__xludf.DUMMYFUNCTION("REGEXREPLACE(J4109, ""^[\d\s]+"", """")"),"значение показателя за год")</f>
        <v>значение показателя за год</v>
      </c>
      <c r="L4109" s="16">
        <f t="shared" si="18"/>
        <v>2</v>
      </c>
      <c r="M4109" s="13" t="s">
        <v>32</v>
      </c>
      <c r="N4109" s="13" t="str">
        <f>IFERROR(__xludf.DUMMYFUNCTION("REGEXEXTRACT(M4109, "" (.+)$"")"),"сельское население")</f>
        <v>сельское население</v>
      </c>
      <c r="O4109" s="18">
        <v>34.0</v>
      </c>
      <c r="P4109" s="18">
        <v>35.0</v>
      </c>
      <c r="Q4109" s="18">
        <v>27.0</v>
      </c>
      <c r="R4109" s="18">
        <v>37.0</v>
      </c>
      <c r="S4109" s="18">
        <v>32.0</v>
      </c>
      <c r="T4109" s="18">
        <v>20.0</v>
      </c>
      <c r="U4109" s="18">
        <v>18.0</v>
      </c>
      <c r="V4109" s="18">
        <v>23.0</v>
      </c>
      <c r="W4109" s="18">
        <v>23.0</v>
      </c>
      <c r="X4109" s="18">
        <v>15.0</v>
      </c>
      <c r="Y4109" s="18">
        <v>9.0</v>
      </c>
      <c r="Z4109" s="19" t="str">
        <f t="shared" si="6"/>
        <v/>
      </c>
      <c r="AA4109" s="19" t="str">
        <f t="shared" si="19"/>
        <v/>
      </c>
      <c r="AB4109" s="19">
        <f t="shared" si="8"/>
        <v>273</v>
      </c>
      <c r="AC4109" s="19">
        <f t="shared" si="20"/>
        <v>24.81818182</v>
      </c>
      <c r="AD4109" s="19">
        <f t="shared" si="21"/>
        <v>29</v>
      </c>
      <c r="AE4109" s="19" t="str">
        <f t="shared" si="22"/>
        <v>Нет моды</v>
      </c>
      <c r="AF4109" s="19">
        <f t="shared" si="23"/>
        <v>9</v>
      </c>
      <c r="AG4109" s="19">
        <f t="shared" si="24"/>
        <v>37</v>
      </c>
      <c r="AH4109" s="20" t="str">
        <f t="shared" si="14"/>
        <v>Город: 56%; Село: 44%</v>
      </c>
      <c r="AI4109" s="21"/>
      <c r="AJ4109" s="21"/>
      <c r="AK4109" s="21"/>
      <c r="AL4109" s="22">
        <f t="shared" si="25"/>
        <v>1</v>
      </c>
    </row>
    <row r="4110" ht="12.75" customHeight="1">
      <c r="A4110" s="13" t="s">
        <v>264</v>
      </c>
      <c r="B4110" s="13" t="str">
        <f>IFERROR(__xludf.DUMMYFUNCTION("REGEXREPLACE(A4110, ""\d"", """")"),"         Республика Хакасия")</f>
        <v>         Республика Хакасия</v>
      </c>
      <c r="C4110" s="14" t="str">
        <f t="shared" si="15"/>
        <v>Республика Хакасия</v>
      </c>
      <c r="D4110" s="3">
        <f t="shared" si="16"/>
        <v>2</v>
      </c>
      <c r="E4110" s="15" t="s">
        <v>49</v>
      </c>
      <c r="F4110" s="13" t="str">
        <f>IFERROR(__xludf.DUMMYFUNCTION("REGEXEXTRACT(E4110, ""[А-Яа-я].*"")"),"Цереброваскулярные болезни")</f>
        <v>Цереброваскулярные болезни</v>
      </c>
      <c r="G4110" s="16">
        <f t="shared" si="17"/>
        <v>2</v>
      </c>
      <c r="H4110" s="13" t="s">
        <v>28</v>
      </c>
      <c r="I4110" s="13" t="str">
        <f>IFERROR(__xludf.DUMMYFUNCTION("REGEXREPLACE(H4110, "".*\s"", """")"),"человек")</f>
        <v>человек</v>
      </c>
      <c r="J4110" s="13" t="s">
        <v>29</v>
      </c>
      <c r="K4110" s="17" t="str">
        <f>IFERROR(__xludf.DUMMYFUNCTION("REGEXREPLACE(J4110, ""^[\d\s]+"", """")"),"значение показателя за год")</f>
        <v>значение показателя за год</v>
      </c>
      <c r="L4110" s="16">
        <f t="shared" si="18"/>
        <v>2</v>
      </c>
      <c r="M4110" s="13" t="s">
        <v>30</v>
      </c>
      <c r="N4110" s="13" t="str">
        <f>IFERROR(__xludf.DUMMYFUNCTION("REGEXEXTRACT(M4110, "" (.+)$"")"),"все население")</f>
        <v>все население</v>
      </c>
      <c r="O4110" s="18">
        <v>871.0</v>
      </c>
      <c r="P4110" s="18">
        <v>835.0</v>
      </c>
      <c r="Q4110" s="18">
        <v>918.0</v>
      </c>
      <c r="R4110" s="18">
        <v>784.0</v>
      </c>
      <c r="S4110" s="18">
        <v>956.0</v>
      </c>
      <c r="T4110" s="18">
        <v>1034.0</v>
      </c>
      <c r="U4110" s="18">
        <v>985.0</v>
      </c>
      <c r="V4110" s="18">
        <v>1099.0</v>
      </c>
      <c r="W4110" s="18">
        <v>1017.0</v>
      </c>
      <c r="X4110" s="18">
        <v>954.0</v>
      </c>
      <c r="Y4110" s="18">
        <v>943.0</v>
      </c>
      <c r="Z4110" s="19">
        <f t="shared" si="6"/>
        <v>10396</v>
      </c>
      <c r="AA4110" s="19" t="str">
        <f t="shared" si="19"/>
        <v/>
      </c>
      <c r="AB4110" s="19" t="str">
        <f t="shared" si="8"/>
        <v/>
      </c>
      <c r="AC4110" s="19">
        <f t="shared" si="20"/>
        <v>945.0909091</v>
      </c>
      <c r="AD4110" s="19">
        <f t="shared" si="21"/>
        <v>410.5</v>
      </c>
      <c r="AE4110" s="19" t="str">
        <f t="shared" si="22"/>
        <v>Нет моды</v>
      </c>
      <c r="AF4110" s="19">
        <f t="shared" si="23"/>
        <v>784</v>
      </c>
      <c r="AG4110" s="19">
        <f t="shared" si="24"/>
        <v>1099</v>
      </c>
      <c r="AH4110" s="20" t="str">
        <f t="shared" si="14"/>
        <v/>
      </c>
      <c r="AI4110" s="21"/>
      <c r="AJ4110" s="21"/>
      <c r="AK4110" s="21"/>
      <c r="AL4110" s="22">
        <f t="shared" si="25"/>
        <v>1</v>
      </c>
    </row>
    <row r="4111" ht="12.75" customHeight="1">
      <c r="A4111" s="13" t="s">
        <v>264</v>
      </c>
      <c r="B4111" s="13" t="str">
        <f>IFERROR(__xludf.DUMMYFUNCTION("REGEXREPLACE(A4111, ""\d"", """")"),"         Республика Хакасия")</f>
        <v>         Республика Хакасия</v>
      </c>
      <c r="C4111" s="14" t="str">
        <f t="shared" si="15"/>
        <v>Республика Хакасия</v>
      </c>
      <c r="D4111" s="3">
        <f t="shared" si="16"/>
        <v>2</v>
      </c>
      <c r="E4111" s="15" t="s">
        <v>49</v>
      </c>
      <c r="F4111" s="13" t="str">
        <f>IFERROR(__xludf.DUMMYFUNCTION("REGEXEXTRACT(E4111, ""[А-Яа-я].*"")"),"Цереброваскулярные болезни")</f>
        <v>Цереброваскулярные болезни</v>
      </c>
      <c r="G4111" s="16">
        <f t="shared" si="17"/>
        <v>2</v>
      </c>
      <c r="H4111" s="13" t="s">
        <v>28</v>
      </c>
      <c r="I4111" s="13" t="str">
        <f>IFERROR(__xludf.DUMMYFUNCTION("REGEXREPLACE(H4111, "".*\s"", """")"),"человек")</f>
        <v>человек</v>
      </c>
      <c r="J4111" s="13" t="s">
        <v>29</v>
      </c>
      <c r="K4111" s="17" t="str">
        <f>IFERROR(__xludf.DUMMYFUNCTION("REGEXREPLACE(J4111, ""^[\d\s]+"", """")"),"значение показателя за год")</f>
        <v>значение показателя за год</v>
      </c>
      <c r="L4111" s="16">
        <f t="shared" si="18"/>
        <v>2</v>
      </c>
      <c r="M4111" s="13" t="s">
        <v>31</v>
      </c>
      <c r="N4111" s="13" t="str">
        <f>IFERROR(__xludf.DUMMYFUNCTION("REGEXEXTRACT(M4111, "" (.+)$"")"),"городское население")</f>
        <v>городское население</v>
      </c>
      <c r="O4111" s="18">
        <v>572.0</v>
      </c>
      <c r="P4111" s="18">
        <v>531.0</v>
      </c>
      <c r="Q4111" s="18">
        <v>614.0</v>
      </c>
      <c r="R4111" s="18">
        <v>518.0</v>
      </c>
      <c r="S4111" s="18">
        <v>668.0</v>
      </c>
      <c r="T4111" s="18">
        <v>747.0</v>
      </c>
      <c r="U4111" s="18">
        <v>663.0</v>
      </c>
      <c r="V4111" s="18">
        <v>777.0</v>
      </c>
      <c r="W4111" s="18">
        <v>737.0</v>
      </c>
      <c r="X4111" s="18">
        <v>693.0</v>
      </c>
      <c r="Y4111" s="18">
        <v>686.0</v>
      </c>
      <c r="Z4111" s="19" t="str">
        <f t="shared" si="6"/>
        <v/>
      </c>
      <c r="AA4111" s="19">
        <f t="shared" si="19"/>
        <v>7206</v>
      </c>
      <c r="AB4111" s="19" t="str">
        <f t="shared" si="8"/>
        <v/>
      </c>
      <c r="AC4111" s="19">
        <f t="shared" si="20"/>
        <v>655.0909091</v>
      </c>
      <c r="AD4111" s="19">
        <f t="shared" si="21"/>
        <v>780.5</v>
      </c>
      <c r="AE4111" s="19" t="str">
        <f t="shared" si="22"/>
        <v>Нет моды</v>
      </c>
      <c r="AF4111" s="19">
        <f t="shared" si="23"/>
        <v>518</v>
      </c>
      <c r="AG4111" s="19">
        <f t="shared" si="24"/>
        <v>777</v>
      </c>
      <c r="AH4111" s="20" t="str">
        <f t="shared" si="14"/>
        <v/>
      </c>
      <c r="AI4111" s="21"/>
      <c r="AJ4111" s="21"/>
      <c r="AK4111" s="21"/>
      <c r="AL4111" s="22">
        <f t="shared" si="25"/>
        <v>1</v>
      </c>
    </row>
    <row r="4112" ht="12.75" customHeight="1">
      <c r="A4112" s="13" t="s">
        <v>264</v>
      </c>
      <c r="B4112" s="13" t="str">
        <f>IFERROR(__xludf.DUMMYFUNCTION("REGEXREPLACE(A4112, ""\d"", """")"),"         Республика Хакасия")</f>
        <v>         Республика Хакасия</v>
      </c>
      <c r="C4112" s="14" t="str">
        <f t="shared" si="15"/>
        <v>Республика Хакасия</v>
      </c>
      <c r="D4112" s="3">
        <f t="shared" si="16"/>
        <v>2</v>
      </c>
      <c r="E4112" s="15" t="s">
        <v>49</v>
      </c>
      <c r="F4112" s="13" t="str">
        <f>IFERROR(__xludf.DUMMYFUNCTION("REGEXEXTRACT(E4112, ""[А-Яа-я].*"")"),"Цереброваскулярные болезни")</f>
        <v>Цереброваскулярные болезни</v>
      </c>
      <c r="G4112" s="16">
        <f t="shared" si="17"/>
        <v>2</v>
      </c>
      <c r="H4112" s="13" t="s">
        <v>28</v>
      </c>
      <c r="I4112" s="13" t="str">
        <f>IFERROR(__xludf.DUMMYFUNCTION("REGEXREPLACE(H4112, "".*\s"", """")"),"человек")</f>
        <v>человек</v>
      </c>
      <c r="J4112" s="13" t="s">
        <v>29</v>
      </c>
      <c r="K4112" s="17" t="str">
        <f>IFERROR(__xludf.DUMMYFUNCTION("REGEXREPLACE(J4112, ""^[\d\s]+"", """")"),"значение показателя за год")</f>
        <v>значение показателя за год</v>
      </c>
      <c r="L4112" s="16">
        <f t="shared" si="18"/>
        <v>2</v>
      </c>
      <c r="M4112" s="13" t="s">
        <v>32</v>
      </c>
      <c r="N4112" s="13" t="str">
        <f>IFERROR(__xludf.DUMMYFUNCTION("REGEXEXTRACT(M4112, "" (.+)$"")"),"сельское население")</f>
        <v>сельское население</v>
      </c>
      <c r="O4112" s="18">
        <v>299.0</v>
      </c>
      <c r="P4112" s="18">
        <v>304.0</v>
      </c>
      <c r="Q4112" s="18">
        <v>304.0</v>
      </c>
      <c r="R4112" s="18">
        <v>266.0</v>
      </c>
      <c r="S4112" s="18">
        <v>288.0</v>
      </c>
      <c r="T4112" s="18">
        <v>287.0</v>
      </c>
      <c r="U4112" s="18">
        <v>322.0</v>
      </c>
      <c r="V4112" s="18">
        <v>322.0</v>
      </c>
      <c r="W4112" s="18">
        <v>280.0</v>
      </c>
      <c r="X4112" s="18">
        <v>261.0</v>
      </c>
      <c r="Y4112" s="18">
        <v>257.0</v>
      </c>
      <c r="Z4112" s="19" t="str">
        <f t="shared" si="6"/>
        <v/>
      </c>
      <c r="AA4112" s="19" t="str">
        <f t="shared" si="19"/>
        <v/>
      </c>
      <c r="AB4112" s="19">
        <f t="shared" si="8"/>
        <v>3190</v>
      </c>
      <c r="AC4112" s="19">
        <f t="shared" si="20"/>
        <v>290</v>
      </c>
      <c r="AD4112" s="19">
        <f t="shared" si="21"/>
        <v>420</v>
      </c>
      <c r="AE4112" s="19" t="str">
        <f t="shared" si="22"/>
        <v>Нет моды</v>
      </c>
      <c r="AF4112" s="19">
        <f t="shared" si="23"/>
        <v>257</v>
      </c>
      <c r="AG4112" s="19">
        <f t="shared" si="24"/>
        <v>322</v>
      </c>
      <c r="AH4112" s="20" t="str">
        <f t="shared" si="14"/>
        <v>Город: 69%; Село: 31%</v>
      </c>
      <c r="AI4112" s="21"/>
      <c r="AJ4112" s="21"/>
      <c r="AK4112" s="21"/>
      <c r="AL4112" s="22">
        <f t="shared" si="25"/>
        <v>1</v>
      </c>
    </row>
    <row r="4113" ht="12.75" customHeight="1">
      <c r="A4113" s="13" t="s">
        <v>265</v>
      </c>
      <c r="B4113" s="13" t="str">
        <f>IFERROR(__xludf.DUMMYFUNCTION("REGEXREPLACE(A4113, ""\d"", """")"),"         Алтайский край")</f>
        <v>         Алтайский край</v>
      </c>
      <c r="C4113" s="14" t="str">
        <f t="shared" si="15"/>
        <v>Алтайский край</v>
      </c>
      <c r="D4113" s="3">
        <f t="shared" si="16"/>
        <v>2</v>
      </c>
      <c r="E4113" s="15" t="s">
        <v>27</v>
      </c>
      <c r="F4113" s="13" t="str">
        <f>IFERROR(__xludf.DUMMYFUNCTION("REGEXEXTRACT(E4113, ""[А-Яа-я].*"")"),"Болезни органов дыхания")</f>
        <v>Болезни органов дыхания</v>
      </c>
      <c r="G4113" s="16">
        <f t="shared" si="17"/>
        <v>2</v>
      </c>
      <c r="H4113" s="13" t="s">
        <v>28</v>
      </c>
      <c r="I4113" s="13" t="str">
        <f>IFERROR(__xludf.DUMMYFUNCTION("REGEXREPLACE(H4113, "".*\s"", """")"),"человек")</f>
        <v>человек</v>
      </c>
      <c r="J4113" s="13" t="s">
        <v>29</v>
      </c>
      <c r="K4113" s="17" t="str">
        <f>IFERROR(__xludf.DUMMYFUNCTION("REGEXREPLACE(J4113, ""^[\d\s]+"", """")"),"значение показателя за год")</f>
        <v>значение показателя за год</v>
      </c>
      <c r="L4113" s="16">
        <f t="shared" si="18"/>
        <v>2</v>
      </c>
      <c r="M4113" s="13" t="s">
        <v>30</v>
      </c>
      <c r="N4113" s="13" t="str">
        <f>IFERROR(__xludf.DUMMYFUNCTION("REGEXEXTRACT(M4113, "" (.+)$"")"),"все население")</f>
        <v>все население</v>
      </c>
      <c r="O4113" s="18">
        <v>1743.0</v>
      </c>
      <c r="P4113" s="18">
        <v>1881.0</v>
      </c>
      <c r="Q4113" s="18">
        <v>1668.0</v>
      </c>
      <c r="R4113" s="18">
        <v>1495.0</v>
      </c>
      <c r="S4113" s="18">
        <v>1356.0</v>
      </c>
      <c r="T4113" s="18">
        <v>1349.0</v>
      </c>
      <c r="U4113" s="18">
        <v>1329.0</v>
      </c>
      <c r="V4113" s="18">
        <v>2679.0</v>
      </c>
      <c r="W4113" s="18">
        <v>3176.0</v>
      </c>
      <c r="X4113" s="18">
        <v>1795.0</v>
      </c>
      <c r="Y4113" s="18">
        <v>1769.0</v>
      </c>
      <c r="Z4113" s="19">
        <f t="shared" si="6"/>
        <v>20240</v>
      </c>
      <c r="AA4113" s="19" t="str">
        <f t="shared" si="19"/>
        <v/>
      </c>
      <c r="AB4113" s="19" t="str">
        <f t="shared" si="8"/>
        <v/>
      </c>
      <c r="AC4113" s="19">
        <f t="shared" si="20"/>
        <v>1840</v>
      </c>
      <c r="AD4113" s="19">
        <f t="shared" si="21"/>
        <v>825.5</v>
      </c>
      <c r="AE4113" s="19" t="str">
        <f t="shared" si="22"/>
        <v>Нет моды</v>
      </c>
      <c r="AF4113" s="19">
        <f t="shared" si="23"/>
        <v>1329</v>
      </c>
      <c r="AG4113" s="19">
        <f t="shared" si="24"/>
        <v>3176</v>
      </c>
      <c r="AH4113" s="20" t="str">
        <f t="shared" si="14"/>
        <v/>
      </c>
      <c r="AI4113" s="21"/>
      <c r="AJ4113" s="21"/>
      <c r="AK4113" s="21"/>
      <c r="AL4113" s="22">
        <f t="shared" si="25"/>
        <v>1</v>
      </c>
    </row>
    <row r="4114" ht="12.75" customHeight="1">
      <c r="A4114" s="13" t="s">
        <v>265</v>
      </c>
      <c r="B4114" s="13" t="str">
        <f>IFERROR(__xludf.DUMMYFUNCTION("REGEXREPLACE(A4114, ""\d"", """")"),"         Алтайский край")</f>
        <v>         Алтайский край</v>
      </c>
      <c r="C4114" s="14" t="str">
        <f t="shared" si="15"/>
        <v>Алтайский край</v>
      </c>
      <c r="D4114" s="3">
        <f t="shared" si="16"/>
        <v>2</v>
      </c>
      <c r="E4114" s="15" t="s">
        <v>27</v>
      </c>
      <c r="F4114" s="13" t="str">
        <f>IFERROR(__xludf.DUMMYFUNCTION("REGEXEXTRACT(E4114, ""[А-Яа-я].*"")"),"Болезни органов дыхания")</f>
        <v>Болезни органов дыхания</v>
      </c>
      <c r="G4114" s="16">
        <f t="shared" si="17"/>
        <v>2</v>
      </c>
      <c r="H4114" s="13" t="s">
        <v>28</v>
      </c>
      <c r="I4114" s="13" t="str">
        <f>IFERROR(__xludf.DUMMYFUNCTION("REGEXREPLACE(H4114, "".*\s"", """")"),"человек")</f>
        <v>человек</v>
      </c>
      <c r="J4114" s="13" t="s">
        <v>29</v>
      </c>
      <c r="K4114" s="17" t="str">
        <f>IFERROR(__xludf.DUMMYFUNCTION("REGEXREPLACE(J4114, ""^[\d\s]+"", """")"),"значение показателя за год")</f>
        <v>значение показателя за год</v>
      </c>
      <c r="L4114" s="16">
        <f t="shared" si="18"/>
        <v>2</v>
      </c>
      <c r="M4114" s="13" t="s">
        <v>31</v>
      </c>
      <c r="N4114" s="13" t="str">
        <f>IFERROR(__xludf.DUMMYFUNCTION("REGEXEXTRACT(M4114, "" (.+)$"")"),"городское население")</f>
        <v>городское население</v>
      </c>
      <c r="O4114" s="18">
        <v>687.0</v>
      </c>
      <c r="P4114" s="18">
        <v>716.0</v>
      </c>
      <c r="Q4114" s="18">
        <v>680.0</v>
      </c>
      <c r="R4114" s="18">
        <v>623.0</v>
      </c>
      <c r="S4114" s="18">
        <v>562.0</v>
      </c>
      <c r="T4114" s="18">
        <v>577.0</v>
      </c>
      <c r="U4114" s="18">
        <v>563.0</v>
      </c>
      <c r="V4114" s="18">
        <v>1402.0</v>
      </c>
      <c r="W4114" s="18">
        <v>1524.0</v>
      </c>
      <c r="X4114" s="18">
        <v>816.0</v>
      </c>
      <c r="Y4114" s="18">
        <v>768.0</v>
      </c>
      <c r="Z4114" s="19" t="str">
        <f t="shared" si="6"/>
        <v/>
      </c>
      <c r="AA4114" s="19">
        <f t="shared" si="19"/>
        <v>8918</v>
      </c>
      <c r="AB4114" s="19" t="str">
        <f t="shared" si="8"/>
        <v/>
      </c>
      <c r="AC4114" s="19">
        <f t="shared" si="20"/>
        <v>810.7272727</v>
      </c>
      <c r="AD4114" s="19">
        <f t="shared" si="21"/>
        <v>1352.5</v>
      </c>
      <c r="AE4114" s="19" t="str">
        <f t="shared" si="22"/>
        <v>Нет моды</v>
      </c>
      <c r="AF4114" s="19">
        <f t="shared" si="23"/>
        <v>562</v>
      </c>
      <c r="AG4114" s="19">
        <f t="shared" si="24"/>
        <v>1524</v>
      </c>
      <c r="AH4114" s="20" t="str">
        <f t="shared" si="14"/>
        <v/>
      </c>
      <c r="AI4114" s="21"/>
      <c r="AJ4114" s="21"/>
      <c r="AK4114" s="21"/>
      <c r="AL4114" s="22">
        <f t="shared" si="25"/>
        <v>1</v>
      </c>
    </row>
    <row r="4115" ht="12.75" customHeight="1">
      <c r="A4115" s="13" t="s">
        <v>265</v>
      </c>
      <c r="B4115" s="13" t="str">
        <f>IFERROR(__xludf.DUMMYFUNCTION("REGEXREPLACE(A4115, ""\d"", """")"),"         Алтайский край")</f>
        <v>         Алтайский край</v>
      </c>
      <c r="C4115" s="14" t="str">
        <f t="shared" si="15"/>
        <v>Алтайский край</v>
      </c>
      <c r="D4115" s="3">
        <f t="shared" si="16"/>
        <v>2</v>
      </c>
      <c r="E4115" s="15" t="s">
        <v>27</v>
      </c>
      <c r="F4115" s="13" t="str">
        <f>IFERROR(__xludf.DUMMYFUNCTION("REGEXEXTRACT(E4115, ""[А-Яа-я].*"")"),"Болезни органов дыхания")</f>
        <v>Болезни органов дыхания</v>
      </c>
      <c r="G4115" s="16">
        <f t="shared" si="17"/>
        <v>2</v>
      </c>
      <c r="H4115" s="13" t="s">
        <v>28</v>
      </c>
      <c r="I4115" s="13" t="str">
        <f>IFERROR(__xludf.DUMMYFUNCTION("REGEXREPLACE(H4115, "".*\s"", """")"),"человек")</f>
        <v>человек</v>
      </c>
      <c r="J4115" s="13" t="s">
        <v>29</v>
      </c>
      <c r="K4115" s="17" t="str">
        <f>IFERROR(__xludf.DUMMYFUNCTION("REGEXREPLACE(J4115, ""^[\d\s]+"", """")"),"значение показателя за год")</f>
        <v>значение показателя за год</v>
      </c>
      <c r="L4115" s="16">
        <f t="shared" si="18"/>
        <v>2</v>
      </c>
      <c r="M4115" s="13" t="s">
        <v>32</v>
      </c>
      <c r="N4115" s="13" t="str">
        <f>IFERROR(__xludf.DUMMYFUNCTION("REGEXEXTRACT(M4115, "" (.+)$"")"),"сельское население")</f>
        <v>сельское население</v>
      </c>
      <c r="O4115" s="18">
        <v>1056.0</v>
      </c>
      <c r="P4115" s="18">
        <v>1165.0</v>
      </c>
      <c r="Q4115" s="18">
        <v>988.0</v>
      </c>
      <c r="R4115" s="18">
        <v>872.0</v>
      </c>
      <c r="S4115" s="18">
        <v>794.0</v>
      </c>
      <c r="T4115" s="18">
        <v>772.0</v>
      </c>
      <c r="U4115" s="18">
        <v>766.0</v>
      </c>
      <c r="V4115" s="18">
        <v>1277.0</v>
      </c>
      <c r="W4115" s="18">
        <v>1652.0</v>
      </c>
      <c r="X4115" s="18">
        <v>979.0</v>
      </c>
      <c r="Y4115" s="18">
        <v>1001.0</v>
      </c>
      <c r="Z4115" s="19" t="str">
        <f t="shared" si="6"/>
        <v/>
      </c>
      <c r="AA4115" s="19" t="str">
        <f t="shared" si="19"/>
        <v/>
      </c>
      <c r="AB4115" s="19">
        <f t="shared" si="8"/>
        <v>11322</v>
      </c>
      <c r="AC4115" s="19">
        <f t="shared" si="20"/>
        <v>1029.272727</v>
      </c>
      <c r="AD4115" s="19">
        <f t="shared" si="21"/>
        <v>805</v>
      </c>
      <c r="AE4115" s="19" t="str">
        <f t="shared" si="22"/>
        <v>Нет моды</v>
      </c>
      <c r="AF4115" s="19">
        <f t="shared" si="23"/>
        <v>766</v>
      </c>
      <c r="AG4115" s="19">
        <f t="shared" si="24"/>
        <v>1652</v>
      </c>
      <c r="AH4115" s="20" t="str">
        <f t="shared" si="14"/>
        <v>Город: 44%; Село: 56%</v>
      </c>
      <c r="AI4115" s="21"/>
      <c r="AJ4115" s="21"/>
      <c r="AK4115" s="21"/>
      <c r="AL4115" s="22">
        <f t="shared" si="25"/>
        <v>1</v>
      </c>
    </row>
    <row r="4116" ht="12.75" customHeight="1">
      <c r="A4116" s="13" t="s">
        <v>265</v>
      </c>
      <c r="B4116" s="13" t="str">
        <f>IFERROR(__xludf.DUMMYFUNCTION("REGEXREPLACE(A4116, ""\d"", """")"),"         Алтайский край")</f>
        <v>         Алтайский край</v>
      </c>
      <c r="C4116" s="14" t="str">
        <f t="shared" si="15"/>
        <v>Алтайский край</v>
      </c>
      <c r="D4116" s="3">
        <f t="shared" si="16"/>
        <v>2</v>
      </c>
      <c r="E4116" s="15" t="s">
        <v>33</v>
      </c>
      <c r="F4116" s="13" t="str">
        <f>IFERROR(__xludf.DUMMYFUNCTION("REGEXEXTRACT(E4116, ""[А-Яа-я].*"")"),"Болезни органов пищеварения")</f>
        <v>Болезни органов пищеварения</v>
      </c>
      <c r="G4116" s="16">
        <f t="shared" si="17"/>
        <v>2</v>
      </c>
      <c r="H4116" s="13" t="s">
        <v>28</v>
      </c>
      <c r="I4116" s="13" t="str">
        <f>IFERROR(__xludf.DUMMYFUNCTION("REGEXREPLACE(H4116, "".*\s"", """")"),"человек")</f>
        <v>человек</v>
      </c>
      <c r="J4116" s="13" t="s">
        <v>29</v>
      </c>
      <c r="K4116" s="17" t="str">
        <f>IFERROR(__xludf.DUMMYFUNCTION("REGEXREPLACE(J4116, ""^[\d\s]+"", """")"),"значение показателя за год")</f>
        <v>значение показателя за год</v>
      </c>
      <c r="L4116" s="16">
        <f t="shared" si="18"/>
        <v>2</v>
      </c>
      <c r="M4116" s="13" t="s">
        <v>30</v>
      </c>
      <c r="N4116" s="13" t="str">
        <f>IFERROR(__xludf.DUMMYFUNCTION("REGEXEXTRACT(M4116, "" (.+)$"")"),"все население")</f>
        <v>все население</v>
      </c>
      <c r="O4116" s="18">
        <v>1119.0</v>
      </c>
      <c r="P4116" s="18">
        <v>1323.0</v>
      </c>
      <c r="Q4116" s="18">
        <v>1437.0</v>
      </c>
      <c r="R4116" s="18">
        <v>1461.0</v>
      </c>
      <c r="S4116" s="18">
        <v>1305.0</v>
      </c>
      <c r="T4116" s="18">
        <v>1380.0</v>
      </c>
      <c r="U4116" s="18">
        <v>1378.0</v>
      </c>
      <c r="V4116" s="18">
        <v>1523.0</v>
      </c>
      <c r="W4116" s="18">
        <v>1729.0</v>
      </c>
      <c r="X4116" s="18">
        <v>1601.0</v>
      </c>
      <c r="Y4116" s="18">
        <v>1737.0</v>
      </c>
      <c r="Z4116" s="19">
        <f t="shared" si="6"/>
        <v>15993</v>
      </c>
      <c r="AA4116" s="19" t="str">
        <f t="shared" si="19"/>
        <v/>
      </c>
      <c r="AB4116" s="19" t="str">
        <f t="shared" si="8"/>
        <v/>
      </c>
      <c r="AC4116" s="19">
        <f t="shared" si="20"/>
        <v>1453.909091</v>
      </c>
      <c r="AD4116" s="19">
        <f t="shared" si="21"/>
        <v>1291</v>
      </c>
      <c r="AE4116" s="19" t="str">
        <f t="shared" si="22"/>
        <v>Нет моды</v>
      </c>
      <c r="AF4116" s="19">
        <f t="shared" si="23"/>
        <v>1119</v>
      </c>
      <c r="AG4116" s="19">
        <f t="shared" si="24"/>
        <v>1737</v>
      </c>
      <c r="AH4116" s="20" t="str">
        <f t="shared" si="14"/>
        <v/>
      </c>
      <c r="AI4116" s="21"/>
      <c r="AJ4116" s="21"/>
      <c r="AK4116" s="21"/>
      <c r="AL4116" s="22">
        <f t="shared" si="25"/>
        <v>1</v>
      </c>
    </row>
    <row r="4117" ht="12.75" customHeight="1">
      <c r="A4117" s="13" t="s">
        <v>265</v>
      </c>
      <c r="B4117" s="13" t="str">
        <f>IFERROR(__xludf.DUMMYFUNCTION("REGEXREPLACE(A4117, ""\d"", """")"),"         Алтайский край")</f>
        <v>         Алтайский край</v>
      </c>
      <c r="C4117" s="14" t="str">
        <f t="shared" si="15"/>
        <v>Алтайский край</v>
      </c>
      <c r="D4117" s="3">
        <f t="shared" si="16"/>
        <v>2</v>
      </c>
      <c r="E4117" s="15" t="s">
        <v>33</v>
      </c>
      <c r="F4117" s="13" t="str">
        <f>IFERROR(__xludf.DUMMYFUNCTION("REGEXEXTRACT(E4117, ""[А-Яа-я].*"")"),"Болезни органов пищеварения")</f>
        <v>Болезни органов пищеварения</v>
      </c>
      <c r="G4117" s="16">
        <f t="shared" si="17"/>
        <v>2</v>
      </c>
      <c r="H4117" s="13" t="s">
        <v>28</v>
      </c>
      <c r="I4117" s="13" t="str">
        <f>IFERROR(__xludf.DUMMYFUNCTION("REGEXREPLACE(H4117, "".*\s"", """")"),"человек")</f>
        <v>человек</v>
      </c>
      <c r="J4117" s="13" t="s">
        <v>29</v>
      </c>
      <c r="K4117" s="17" t="str">
        <f>IFERROR(__xludf.DUMMYFUNCTION("REGEXREPLACE(J4117, ""^[\d\s]+"", """")"),"значение показателя за год")</f>
        <v>значение показателя за год</v>
      </c>
      <c r="L4117" s="16">
        <f t="shared" si="18"/>
        <v>2</v>
      </c>
      <c r="M4117" s="13" t="s">
        <v>31</v>
      </c>
      <c r="N4117" s="13" t="str">
        <f>IFERROR(__xludf.DUMMYFUNCTION("REGEXEXTRACT(M4117, "" (.+)$"")"),"городское население")</f>
        <v>городское население</v>
      </c>
      <c r="O4117" s="18">
        <v>581.0</v>
      </c>
      <c r="P4117" s="18">
        <v>631.0</v>
      </c>
      <c r="Q4117" s="18">
        <v>712.0</v>
      </c>
      <c r="R4117" s="18">
        <v>752.0</v>
      </c>
      <c r="S4117" s="18">
        <v>703.0</v>
      </c>
      <c r="T4117" s="18">
        <v>752.0</v>
      </c>
      <c r="U4117" s="18">
        <v>750.0</v>
      </c>
      <c r="V4117" s="18">
        <v>792.0</v>
      </c>
      <c r="W4117" s="18">
        <v>947.0</v>
      </c>
      <c r="X4117" s="18">
        <v>819.0</v>
      </c>
      <c r="Y4117" s="18">
        <v>912.0</v>
      </c>
      <c r="Z4117" s="19" t="str">
        <f t="shared" si="6"/>
        <v/>
      </c>
      <c r="AA4117" s="19">
        <f t="shared" si="19"/>
        <v>8351</v>
      </c>
      <c r="AB4117" s="19" t="str">
        <f t="shared" si="8"/>
        <v/>
      </c>
      <c r="AC4117" s="19">
        <f t="shared" si="20"/>
        <v>759.1818182</v>
      </c>
      <c r="AD4117" s="19">
        <f t="shared" si="21"/>
        <v>1033</v>
      </c>
      <c r="AE4117" s="19" t="str">
        <f t="shared" si="22"/>
        <v>Нет моды</v>
      </c>
      <c r="AF4117" s="19">
        <f t="shared" si="23"/>
        <v>581</v>
      </c>
      <c r="AG4117" s="19">
        <f t="shared" si="24"/>
        <v>947</v>
      </c>
      <c r="AH4117" s="20" t="str">
        <f t="shared" si="14"/>
        <v/>
      </c>
      <c r="AI4117" s="21"/>
      <c r="AJ4117" s="21"/>
      <c r="AK4117" s="21"/>
      <c r="AL4117" s="22">
        <f t="shared" si="25"/>
        <v>1</v>
      </c>
    </row>
    <row r="4118" ht="12.75" customHeight="1">
      <c r="A4118" s="13" t="s">
        <v>265</v>
      </c>
      <c r="B4118" s="13" t="str">
        <f>IFERROR(__xludf.DUMMYFUNCTION("REGEXREPLACE(A4118, ""\d"", """")"),"         Алтайский край")</f>
        <v>         Алтайский край</v>
      </c>
      <c r="C4118" s="14" t="str">
        <f t="shared" si="15"/>
        <v>Алтайский край</v>
      </c>
      <c r="D4118" s="3">
        <f t="shared" si="16"/>
        <v>2</v>
      </c>
      <c r="E4118" s="15" t="s">
        <v>33</v>
      </c>
      <c r="F4118" s="13" t="str">
        <f>IFERROR(__xludf.DUMMYFUNCTION("REGEXEXTRACT(E4118, ""[А-Яа-я].*"")"),"Болезни органов пищеварения")</f>
        <v>Болезни органов пищеварения</v>
      </c>
      <c r="G4118" s="16">
        <f t="shared" si="17"/>
        <v>2</v>
      </c>
      <c r="H4118" s="13" t="s">
        <v>28</v>
      </c>
      <c r="I4118" s="13" t="str">
        <f>IFERROR(__xludf.DUMMYFUNCTION("REGEXREPLACE(H4118, "".*\s"", """")"),"человек")</f>
        <v>человек</v>
      </c>
      <c r="J4118" s="13" t="s">
        <v>29</v>
      </c>
      <c r="K4118" s="17" t="str">
        <f>IFERROR(__xludf.DUMMYFUNCTION("REGEXREPLACE(J4118, ""^[\d\s]+"", """")"),"значение показателя за год")</f>
        <v>значение показателя за год</v>
      </c>
      <c r="L4118" s="16">
        <f t="shared" si="18"/>
        <v>2</v>
      </c>
      <c r="M4118" s="13" t="s">
        <v>32</v>
      </c>
      <c r="N4118" s="13" t="str">
        <f>IFERROR(__xludf.DUMMYFUNCTION("REGEXEXTRACT(M4118, "" (.+)$"")"),"сельское население")</f>
        <v>сельское население</v>
      </c>
      <c r="O4118" s="18">
        <v>538.0</v>
      </c>
      <c r="P4118" s="18">
        <v>692.0</v>
      </c>
      <c r="Q4118" s="18">
        <v>725.0</v>
      </c>
      <c r="R4118" s="18">
        <v>709.0</v>
      </c>
      <c r="S4118" s="18">
        <v>602.0</v>
      </c>
      <c r="T4118" s="18">
        <v>628.0</v>
      </c>
      <c r="U4118" s="18">
        <v>628.0</v>
      </c>
      <c r="V4118" s="18">
        <v>731.0</v>
      </c>
      <c r="W4118" s="18">
        <v>782.0</v>
      </c>
      <c r="X4118" s="18">
        <v>782.0</v>
      </c>
      <c r="Y4118" s="18">
        <v>825.0</v>
      </c>
      <c r="Z4118" s="19" t="str">
        <f t="shared" si="6"/>
        <v/>
      </c>
      <c r="AA4118" s="19" t="str">
        <f t="shared" si="19"/>
        <v/>
      </c>
      <c r="AB4118" s="19">
        <f t="shared" si="8"/>
        <v>7642</v>
      </c>
      <c r="AC4118" s="19">
        <f t="shared" si="20"/>
        <v>694.7272727</v>
      </c>
      <c r="AD4118" s="19">
        <f t="shared" si="21"/>
        <v>728</v>
      </c>
      <c r="AE4118" s="19" t="str">
        <f t="shared" si="22"/>
        <v>Нет моды</v>
      </c>
      <c r="AF4118" s="19">
        <f t="shared" si="23"/>
        <v>538</v>
      </c>
      <c r="AG4118" s="19">
        <f t="shared" si="24"/>
        <v>825</v>
      </c>
      <c r="AH4118" s="20" t="str">
        <f t="shared" si="14"/>
        <v>Город: 52%; Село: 48%</v>
      </c>
      <c r="AI4118" s="21"/>
      <c r="AJ4118" s="21"/>
      <c r="AK4118" s="21"/>
      <c r="AL4118" s="22">
        <f t="shared" si="25"/>
        <v>1</v>
      </c>
    </row>
    <row r="4119" ht="12.75" customHeight="1">
      <c r="A4119" s="13" t="s">
        <v>265</v>
      </c>
      <c r="B4119" s="13" t="str">
        <f>IFERROR(__xludf.DUMMYFUNCTION("REGEXREPLACE(A4119, ""\d"", """")"),"         Алтайский край")</f>
        <v>         Алтайский край</v>
      </c>
      <c r="C4119" s="14" t="str">
        <f t="shared" si="15"/>
        <v>Алтайский край</v>
      </c>
      <c r="D4119" s="3">
        <f t="shared" si="16"/>
        <v>2</v>
      </c>
      <c r="E4119" s="15" t="s">
        <v>34</v>
      </c>
      <c r="F4119" s="13" t="str">
        <f>IFERROR(__xludf.DUMMYFUNCTION("REGEXEXTRACT(E4119, ""[А-Яа-я].*"")"),"Болезни системы кровообращения")</f>
        <v>Болезни системы кровообращения</v>
      </c>
      <c r="G4119" s="16">
        <f t="shared" si="17"/>
        <v>2</v>
      </c>
      <c r="H4119" s="13" t="s">
        <v>28</v>
      </c>
      <c r="I4119" s="13" t="str">
        <f>IFERROR(__xludf.DUMMYFUNCTION("REGEXREPLACE(H4119, "".*\s"", """")"),"человек")</f>
        <v>человек</v>
      </c>
      <c r="J4119" s="13" t="s">
        <v>29</v>
      </c>
      <c r="K4119" s="17" t="str">
        <f>IFERROR(__xludf.DUMMYFUNCTION("REGEXREPLACE(J4119, ""^[\d\s]+"", """")"),"значение показателя за год")</f>
        <v>значение показателя за год</v>
      </c>
      <c r="L4119" s="16">
        <f t="shared" si="18"/>
        <v>2</v>
      </c>
      <c r="M4119" s="13" t="s">
        <v>30</v>
      </c>
      <c r="N4119" s="13" t="str">
        <f>IFERROR(__xludf.DUMMYFUNCTION("REGEXEXTRACT(M4119, "" (.+)$"")"),"все население")</f>
        <v>все население</v>
      </c>
      <c r="O4119" s="18">
        <v>15806.0</v>
      </c>
      <c r="P4119" s="18">
        <v>15098.0</v>
      </c>
      <c r="Q4119" s="18">
        <v>13742.0</v>
      </c>
      <c r="R4119" s="18">
        <v>13920.0</v>
      </c>
      <c r="S4119" s="18">
        <v>13198.0</v>
      </c>
      <c r="T4119" s="18">
        <v>13318.0</v>
      </c>
      <c r="U4119" s="18">
        <v>13943.0</v>
      </c>
      <c r="V4119" s="18">
        <v>16317.0</v>
      </c>
      <c r="W4119" s="18">
        <v>17007.0</v>
      </c>
      <c r="X4119" s="18">
        <v>14306.0</v>
      </c>
      <c r="Y4119" s="18">
        <v>12681.0</v>
      </c>
      <c r="Z4119" s="19">
        <f t="shared" si="6"/>
        <v>159336</v>
      </c>
      <c r="AA4119" s="19" t="str">
        <f t="shared" si="19"/>
        <v/>
      </c>
      <c r="AB4119" s="19" t="str">
        <f t="shared" si="8"/>
        <v/>
      </c>
      <c r="AC4119" s="19">
        <f t="shared" si="20"/>
        <v>14485.09091</v>
      </c>
      <c r="AD4119" s="19">
        <f t="shared" si="21"/>
        <v>6753</v>
      </c>
      <c r="AE4119" s="19" t="str">
        <f t="shared" si="22"/>
        <v>Нет моды</v>
      </c>
      <c r="AF4119" s="19">
        <f t="shared" si="23"/>
        <v>12681</v>
      </c>
      <c r="AG4119" s="19">
        <f t="shared" si="24"/>
        <v>17007</v>
      </c>
      <c r="AH4119" s="20" t="str">
        <f t="shared" si="14"/>
        <v/>
      </c>
      <c r="AI4119" s="21"/>
      <c r="AJ4119" s="21"/>
      <c r="AK4119" s="21"/>
      <c r="AL4119" s="22">
        <f t="shared" si="25"/>
        <v>1</v>
      </c>
    </row>
    <row r="4120" ht="12.75" customHeight="1">
      <c r="A4120" s="13" t="s">
        <v>265</v>
      </c>
      <c r="B4120" s="13" t="str">
        <f>IFERROR(__xludf.DUMMYFUNCTION("REGEXREPLACE(A4120, ""\d"", """")"),"         Алтайский край")</f>
        <v>         Алтайский край</v>
      </c>
      <c r="C4120" s="14" t="str">
        <f t="shared" si="15"/>
        <v>Алтайский край</v>
      </c>
      <c r="D4120" s="3">
        <f t="shared" si="16"/>
        <v>2</v>
      </c>
      <c r="E4120" s="15" t="s">
        <v>34</v>
      </c>
      <c r="F4120" s="13" t="str">
        <f>IFERROR(__xludf.DUMMYFUNCTION("REGEXEXTRACT(E4120, ""[А-Яа-я].*"")"),"Болезни системы кровообращения")</f>
        <v>Болезни системы кровообращения</v>
      </c>
      <c r="G4120" s="16">
        <f t="shared" si="17"/>
        <v>2</v>
      </c>
      <c r="H4120" s="13" t="s">
        <v>28</v>
      </c>
      <c r="I4120" s="13" t="str">
        <f>IFERROR(__xludf.DUMMYFUNCTION("REGEXREPLACE(H4120, "".*\s"", """")"),"человек")</f>
        <v>человек</v>
      </c>
      <c r="J4120" s="13" t="s">
        <v>29</v>
      </c>
      <c r="K4120" s="17" t="str">
        <f>IFERROR(__xludf.DUMMYFUNCTION("REGEXREPLACE(J4120, ""^[\d\s]+"", """")"),"значение показателя за год")</f>
        <v>значение показателя за год</v>
      </c>
      <c r="L4120" s="16">
        <f t="shared" si="18"/>
        <v>2</v>
      </c>
      <c r="M4120" s="13" t="s">
        <v>31</v>
      </c>
      <c r="N4120" s="13" t="str">
        <f>IFERROR(__xludf.DUMMYFUNCTION("REGEXEXTRACT(M4120, "" (.+)$"")"),"городское население")</f>
        <v>городское население</v>
      </c>
      <c r="O4120" s="18">
        <v>8965.0</v>
      </c>
      <c r="P4120" s="18">
        <v>8587.0</v>
      </c>
      <c r="Q4120" s="18">
        <v>8148.0</v>
      </c>
      <c r="R4120" s="18">
        <v>8147.0</v>
      </c>
      <c r="S4120" s="18">
        <v>7930.0</v>
      </c>
      <c r="T4120" s="18">
        <v>7951.0</v>
      </c>
      <c r="U4120" s="18">
        <v>8187.0</v>
      </c>
      <c r="V4120" s="18">
        <v>9974.0</v>
      </c>
      <c r="W4120" s="18">
        <v>9868.0</v>
      </c>
      <c r="X4120" s="18">
        <v>8398.0</v>
      </c>
      <c r="Y4120" s="18">
        <v>7541.0</v>
      </c>
      <c r="Z4120" s="19" t="str">
        <f t="shared" si="6"/>
        <v/>
      </c>
      <c r="AA4120" s="19">
        <f t="shared" si="19"/>
        <v>93696</v>
      </c>
      <c r="AB4120" s="19" t="str">
        <f t="shared" si="8"/>
        <v/>
      </c>
      <c r="AC4120" s="19">
        <f t="shared" si="20"/>
        <v>8517.818182</v>
      </c>
      <c r="AD4120" s="19">
        <f t="shared" si="21"/>
        <v>11327.5</v>
      </c>
      <c r="AE4120" s="19" t="str">
        <f t="shared" si="22"/>
        <v>Нет моды</v>
      </c>
      <c r="AF4120" s="19">
        <f t="shared" si="23"/>
        <v>7541</v>
      </c>
      <c r="AG4120" s="19">
        <f t="shared" si="24"/>
        <v>9974</v>
      </c>
      <c r="AH4120" s="20" t="str">
        <f t="shared" si="14"/>
        <v/>
      </c>
      <c r="AI4120" s="21"/>
      <c r="AJ4120" s="21"/>
      <c r="AK4120" s="21"/>
      <c r="AL4120" s="22">
        <f t="shared" si="25"/>
        <v>1</v>
      </c>
    </row>
    <row r="4121" ht="12.75" customHeight="1">
      <c r="A4121" s="13" t="s">
        <v>265</v>
      </c>
      <c r="B4121" s="13" t="str">
        <f>IFERROR(__xludf.DUMMYFUNCTION("REGEXREPLACE(A4121, ""\d"", """")"),"         Алтайский край")</f>
        <v>         Алтайский край</v>
      </c>
      <c r="C4121" s="14" t="str">
        <f t="shared" si="15"/>
        <v>Алтайский край</v>
      </c>
      <c r="D4121" s="3">
        <f t="shared" si="16"/>
        <v>2</v>
      </c>
      <c r="E4121" s="15" t="s">
        <v>34</v>
      </c>
      <c r="F4121" s="13" t="str">
        <f>IFERROR(__xludf.DUMMYFUNCTION("REGEXEXTRACT(E4121, ""[А-Яа-я].*"")"),"Болезни системы кровообращения")</f>
        <v>Болезни системы кровообращения</v>
      </c>
      <c r="G4121" s="16">
        <f t="shared" si="17"/>
        <v>2</v>
      </c>
      <c r="H4121" s="13" t="s">
        <v>28</v>
      </c>
      <c r="I4121" s="13" t="str">
        <f>IFERROR(__xludf.DUMMYFUNCTION("REGEXREPLACE(H4121, "".*\s"", """")"),"человек")</f>
        <v>человек</v>
      </c>
      <c r="J4121" s="13" t="s">
        <v>29</v>
      </c>
      <c r="K4121" s="17" t="str">
        <f>IFERROR(__xludf.DUMMYFUNCTION("REGEXREPLACE(J4121, ""^[\d\s]+"", """")"),"значение показателя за год")</f>
        <v>значение показателя за год</v>
      </c>
      <c r="L4121" s="16">
        <f t="shared" si="18"/>
        <v>2</v>
      </c>
      <c r="M4121" s="13" t="s">
        <v>32</v>
      </c>
      <c r="N4121" s="13" t="str">
        <f>IFERROR(__xludf.DUMMYFUNCTION("REGEXEXTRACT(M4121, "" (.+)$"")"),"сельское население")</f>
        <v>сельское население</v>
      </c>
      <c r="O4121" s="18">
        <v>6841.0</v>
      </c>
      <c r="P4121" s="18">
        <v>6511.0</v>
      </c>
      <c r="Q4121" s="18">
        <v>5594.0</v>
      </c>
      <c r="R4121" s="18">
        <v>5773.0</v>
      </c>
      <c r="S4121" s="18">
        <v>5268.0</v>
      </c>
      <c r="T4121" s="18">
        <v>5367.0</v>
      </c>
      <c r="U4121" s="18">
        <v>5756.0</v>
      </c>
      <c r="V4121" s="18">
        <v>6343.0</v>
      </c>
      <c r="W4121" s="18">
        <v>7139.0</v>
      </c>
      <c r="X4121" s="18">
        <v>5908.0</v>
      </c>
      <c r="Y4121" s="18">
        <v>5140.0</v>
      </c>
      <c r="Z4121" s="19" t="str">
        <f t="shared" si="6"/>
        <v/>
      </c>
      <c r="AA4121" s="19" t="str">
        <f t="shared" si="19"/>
        <v/>
      </c>
      <c r="AB4121" s="19">
        <f t="shared" si="8"/>
        <v>65640</v>
      </c>
      <c r="AC4121" s="19">
        <f t="shared" si="20"/>
        <v>5967.272727</v>
      </c>
      <c r="AD4121" s="19">
        <f t="shared" si="21"/>
        <v>7340</v>
      </c>
      <c r="AE4121" s="19" t="str">
        <f t="shared" si="22"/>
        <v>Нет моды</v>
      </c>
      <c r="AF4121" s="19">
        <f t="shared" si="23"/>
        <v>5140</v>
      </c>
      <c r="AG4121" s="19">
        <f t="shared" si="24"/>
        <v>7139</v>
      </c>
      <c r="AH4121" s="20" t="str">
        <f t="shared" si="14"/>
        <v>Город: 59%; Село: 41%</v>
      </c>
      <c r="AI4121" s="21"/>
      <c r="AJ4121" s="21"/>
      <c r="AK4121" s="21"/>
      <c r="AL4121" s="22">
        <f t="shared" si="25"/>
        <v>1</v>
      </c>
    </row>
    <row r="4122" ht="12.75" customHeight="1">
      <c r="A4122" s="13" t="s">
        <v>265</v>
      </c>
      <c r="B4122" s="13" t="str">
        <f>IFERROR(__xludf.DUMMYFUNCTION("REGEXREPLACE(A4122, ""\d"", """")"),"         Алтайский край")</f>
        <v>         Алтайский край</v>
      </c>
      <c r="C4122" s="14" t="str">
        <f t="shared" si="15"/>
        <v>Алтайский край</v>
      </c>
      <c r="D4122" s="3">
        <f t="shared" si="16"/>
        <v>2</v>
      </c>
      <c r="E4122" s="15" t="s">
        <v>35</v>
      </c>
      <c r="F4122" s="13" t="str">
        <f>IFERROR(__xludf.DUMMYFUNCTION("REGEXEXTRACT(E4122, ""[А-Яа-я].*"")"),"внешние причины")</f>
        <v>внешние причины</v>
      </c>
      <c r="G4122" s="16">
        <f t="shared" si="17"/>
        <v>2</v>
      </c>
      <c r="H4122" s="13" t="s">
        <v>28</v>
      </c>
      <c r="I4122" s="13" t="str">
        <f>IFERROR(__xludf.DUMMYFUNCTION("REGEXREPLACE(H4122, "".*\s"", """")"),"человек")</f>
        <v>человек</v>
      </c>
      <c r="J4122" s="13" t="s">
        <v>29</v>
      </c>
      <c r="K4122" s="17" t="str">
        <f>IFERROR(__xludf.DUMMYFUNCTION("REGEXREPLACE(J4122, ""^[\d\s]+"", """")"),"значение показателя за год")</f>
        <v>значение показателя за год</v>
      </c>
      <c r="L4122" s="16">
        <f t="shared" si="18"/>
        <v>2</v>
      </c>
      <c r="M4122" s="13" t="s">
        <v>30</v>
      </c>
      <c r="N4122" s="13" t="str">
        <f>IFERROR(__xludf.DUMMYFUNCTION("REGEXEXTRACT(M4122, "" (.+)$"")"),"все население")</f>
        <v>все население</v>
      </c>
      <c r="O4122" s="18">
        <v>3368.0</v>
      </c>
      <c r="P4122" s="18">
        <v>3293.0</v>
      </c>
      <c r="Q4122" s="18">
        <v>3123.0</v>
      </c>
      <c r="R4122" s="18">
        <v>2831.0</v>
      </c>
      <c r="S4122" s="18">
        <v>2633.0</v>
      </c>
      <c r="T4122" s="18">
        <v>2554.0</v>
      </c>
      <c r="U4122" s="18">
        <v>2399.0</v>
      </c>
      <c r="V4122" s="18">
        <v>2298.0</v>
      </c>
      <c r="W4122" s="18">
        <v>2332.0</v>
      </c>
      <c r="X4122" s="18">
        <v>2695.0</v>
      </c>
      <c r="Y4122" s="18">
        <v>2885.0</v>
      </c>
      <c r="Z4122" s="19">
        <f t="shared" si="6"/>
        <v>30411</v>
      </c>
      <c r="AA4122" s="19" t="str">
        <f t="shared" si="19"/>
        <v/>
      </c>
      <c r="AB4122" s="19" t="str">
        <f t="shared" si="8"/>
        <v/>
      </c>
      <c r="AC4122" s="19">
        <f t="shared" si="20"/>
        <v>2764.636364</v>
      </c>
      <c r="AD4122" s="19">
        <f t="shared" si="21"/>
        <v>4254</v>
      </c>
      <c r="AE4122" s="19" t="str">
        <f t="shared" si="22"/>
        <v>Нет моды</v>
      </c>
      <c r="AF4122" s="19">
        <f t="shared" si="23"/>
        <v>2298</v>
      </c>
      <c r="AG4122" s="19">
        <f t="shared" si="24"/>
        <v>3368</v>
      </c>
      <c r="AH4122" s="20" t="str">
        <f t="shared" si="14"/>
        <v/>
      </c>
      <c r="AI4122" s="21"/>
      <c r="AJ4122" s="21"/>
      <c r="AK4122" s="21"/>
      <c r="AL4122" s="22">
        <f t="shared" si="25"/>
        <v>1</v>
      </c>
    </row>
    <row r="4123" ht="12.75" customHeight="1">
      <c r="A4123" s="13" t="s">
        <v>265</v>
      </c>
      <c r="B4123" s="13" t="str">
        <f>IFERROR(__xludf.DUMMYFUNCTION("REGEXREPLACE(A4123, ""\d"", """")"),"         Алтайский край")</f>
        <v>         Алтайский край</v>
      </c>
      <c r="C4123" s="14" t="str">
        <f t="shared" si="15"/>
        <v>Алтайский край</v>
      </c>
      <c r="D4123" s="3">
        <f t="shared" si="16"/>
        <v>2</v>
      </c>
      <c r="E4123" s="15" t="s">
        <v>35</v>
      </c>
      <c r="F4123" s="13" t="str">
        <f>IFERROR(__xludf.DUMMYFUNCTION("REGEXEXTRACT(E4123, ""[А-Яа-я].*"")"),"внешние причины")</f>
        <v>внешние причины</v>
      </c>
      <c r="G4123" s="16">
        <f t="shared" si="17"/>
        <v>2</v>
      </c>
      <c r="H4123" s="13" t="s">
        <v>28</v>
      </c>
      <c r="I4123" s="13" t="str">
        <f>IFERROR(__xludf.DUMMYFUNCTION("REGEXREPLACE(H4123, "".*\s"", """")"),"человек")</f>
        <v>человек</v>
      </c>
      <c r="J4123" s="13" t="s">
        <v>29</v>
      </c>
      <c r="K4123" s="17" t="str">
        <f>IFERROR(__xludf.DUMMYFUNCTION("REGEXREPLACE(J4123, ""^[\d\s]+"", """")"),"значение показателя за год")</f>
        <v>значение показателя за год</v>
      </c>
      <c r="L4123" s="16">
        <f t="shared" si="18"/>
        <v>2</v>
      </c>
      <c r="M4123" s="13" t="s">
        <v>31</v>
      </c>
      <c r="N4123" s="13" t="str">
        <f>IFERROR(__xludf.DUMMYFUNCTION("REGEXEXTRACT(M4123, "" (.+)$"")"),"городское население")</f>
        <v>городское население</v>
      </c>
      <c r="O4123" s="18">
        <v>1704.0</v>
      </c>
      <c r="P4123" s="18">
        <v>1556.0</v>
      </c>
      <c r="Q4123" s="18">
        <v>1521.0</v>
      </c>
      <c r="R4123" s="18">
        <v>1336.0</v>
      </c>
      <c r="S4123" s="18">
        <v>1269.0</v>
      </c>
      <c r="T4123" s="18">
        <v>1234.0</v>
      </c>
      <c r="U4123" s="18">
        <v>1172.0</v>
      </c>
      <c r="V4123" s="18">
        <v>1140.0</v>
      </c>
      <c r="W4123" s="18">
        <v>1154.0</v>
      </c>
      <c r="X4123" s="18">
        <v>1356.0</v>
      </c>
      <c r="Y4123" s="18">
        <v>1390.0</v>
      </c>
      <c r="Z4123" s="19" t="str">
        <f t="shared" si="6"/>
        <v/>
      </c>
      <c r="AA4123" s="19">
        <f t="shared" si="19"/>
        <v>14832</v>
      </c>
      <c r="AB4123" s="19" t="str">
        <f t="shared" si="8"/>
        <v/>
      </c>
      <c r="AC4123" s="19">
        <f t="shared" si="20"/>
        <v>1348.363636</v>
      </c>
      <c r="AD4123" s="19">
        <f t="shared" si="21"/>
        <v>2001</v>
      </c>
      <c r="AE4123" s="19" t="str">
        <f t="shared" si="22"/>
        <v>Нет моды</v>
      </c>
      <c r="AF4123" s="19">
        <f t="shared" si="23"/>
        <v>1140</v>
      </c>
      <c r="AG4123" s="19">
        <f t="shared" si="24"/>
        <v>1704</v>
      </c>
      <c r="AH4123" s="20" t="str">
        <f t="shared" si="14"/>
        <v/>
      </c>
      <c r="AI4123" s="21"/>
      <c r="AJ4123" s="21"/>
      <c r="AK4123" s="21"/>
      <c r="AL4123" s="22">
        <f t="shared" si="25"/>
        <v>1</v>
      </c>
    </row>
    <row r="4124" ht="12.75" customHeight="1">
      <c r="A4124" s="13" t="s">
        <v>265</v>
      </c>
      <c r="B4124" s="13" t="str">
        <f>IFERROR(__xludf.DUMMYFUNCTION("REGEXREPLACE(A4124, ""\d"", """")"),"         Алтайский край")</f>
        <v>         Алтайский край</v>
      </c>
      <c r="C4124" s="14" t="str">
        <f t="shared" si="15"/>
        <v>Алтайский край</v>
      </c>
      <c r="D4124" s="3">
        <f t="shared" si="16"/>
        <v>2</v>
      </c>
      <c r="E4124" s="15" t="s">
        <v>35</v>
      </c>
      <c r="F4124" s="13" t="str">
        <f>IFERROR(__xludf.DUMMYFUNCTION("REGEXEXTRACT(E4124, ""[А-Яа-я].*"")"),"внешние причины")</f>
        <v>внешние причины</v>
      </c>
      <c r="G4124" s="16">
        <f t="shared" si="17"/>
        <v>2</v>
      </c>
      <c r="H4124" s="13" t="s">
        <v>28</v>
      </c>
      <c r="I4124" s="13" t="str">
        <f>IFERROR(__xludf.DUMMYFUNCTION("REGEXREPLACE(H4124, "".*\s"", """")"),"человек")</f>
        <v>человек</v>
      </c>
      <c r="J4124" s="13" t="s">
        <v>29</v>
      </c>
      <c r="K4124" s="17" t="str">
        <f>IFERROR(__xludf.DUMMYFUNCTION("REGEXREPLACE(J4124, ""^[\d\s]+"", """")"),"значение показателя за год")</f>
        <v>значение показателя за год</v>
      </c>
      <c r="L4124" s="16">
        <f t="shared" si="18"/>
        <v>2</v>
      </c>
      <c r="M4124" s="13" t="s">
        <v>32</v>
      </c>
      <c r="N4124" s="13" t="str">
        <f>IFERROR(__xludf.DUMMYFUNCTION("REGEXEXTRACT(M4124, "" (.+)$"")"),"сельское население")</f>
        <v>сельское население</v>
      </c>
      <c r="O4124" s="18">
        <v>1664.0</v>
      </c>
      <c r="P4124" s="18">
        <v>1737.0</v>
      </c>
      <c r="Q4124" s="18">
        <v>1602.0</v>
      </c>
      <c r="R4124" s="18">
        <v>1495.0</v>
      </c>
      <c r="S4124" s="18">
        <v>1364.0</v>
      </c>
      <c r="T4124" s="18">
        <v>1320.0</v>
      </c>
      <c r="U4124" s="18">
        <v>1227.0</v>
      </c>
      <c r="V4124" s="18">
        <v>1158.0</v>
      </c>
      <c r="W4124" s="18">
        <v>1178.0</v>
      </c>
      <c r="X4124" s="18">
        <v>1339.0</v>
      </c>
      <c r="Y4124" s="18">
        <v>1495.0</v>
      </c>
      <c r="Z4124" s="19" t="str">
        <f t="shared" si="6"/>
        <v/>
      </c>
      <c r="AA4124" s="19" t="str">
        <f t="shared" si="19"/>
        <v/>
      </c>
      <c r="AB4124" s="19">
        <f t="shared" si="8"/>
        <v>15579</v>
      </c>
      <c r="AC4124" s="19">
        <f t="shared" si="20"/>
        <v>1416.272727</v>
      </c>
      <c r="AD4124" s="19">
        <f t="shared" si="21"/>
        <v>1347.5</v>
      </c>
      <c r="AE4124" s="19" t="str">
        <f t="shared" si="22"/>
        <v>Нет моды</v>
      </c>
      <c r="AF4124" s="19">
        <f t="shared" si="23"/>
        <v>1158</v>
      </c>
      <c r="AG4124" s="19">
        <f t="shared" si="24"/>
        <v>1737</v>
      </c>
      <c r="AH4124" s="20" t="str">
        <f t="shared" si="14"/>
        <v>Город: 49%; Село: 51%</v>
      </c>
      <c r="AI4124" s="21"/>
      <c r="AJ4124" s="21"/>
      <c r="AK4124" s="21"/>
      <c r="AL4124" s="22">
        <f t="shared" si="25"/>
        <v>1</v>
      </c>
    </row>
    <row r="4125" ht="12.75" customHeight="1">
      <c r="A4125" s="13" t="s">
        <v>265</v>
      </c>
      <c r="B4125" s="13" t="str">
        <f>IFERROR(__xludf.DUMMYFUNCTION("REGEXREPLACE(A4125, ""\d"", """")"),"         Алтайский край")</f>
        <v>         Алтайский край</v>
      </c>
      <c r="C4125" s="14" t="str">
        <f t="shared" si="15"/>
        <v>Алтайский край</v>
      </c>
      <c r="D4125" s="3">
        <f t="shared" si="16"/>
        <v>2</v>
      </c>
      <c r="E4125" s="15" t="s">
        <v>36</v>
      </c>
      <c r="F4125" s="13" t="str">
        <f>IFERROR(__xludf.DUMMYFUNCTION("REGEXEXTRACT(E4125,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25" s="16">
        <f t="shared" si="17"/>
        <v>2</v>
      </c>
      <c r="H4125" s="13" t="s">
        <v>28</v>
      </c>
      <c r="I4125" s="13" t="str">
        <f>IFERROR(__xludf.DUMMYFUNCTION("REGEXREPLACE(H4125, "".*\s"", """")"),"человек")</f>
        <v>человек</v>
      </c>
      <c r="J4125" s="13" t="s">
        <v>29</v>
      </c>
      <c r="K4125" s="17" t="str">
        <f>IFERROR(__xludf.DUMMYFUNCTION("REGEXREPLACE(J4125, ""^[\d\s]+"", """")"),"значение показателя за год")</f>
        <v>значение показателя за год</v>
      </c>
      <c r="L4125" s="16">
        <f t="shared" si="18"/>
        <v>2</v>
      </c>
      <c r="M4125" s="13" t="s">
        <v>30</v>
      </c>
      <c r="N4125" s="13" t="str">
        <f>IFERROR(__xludf.DUMMYFUNCTION("REGEXEXTRACT(M4125, "" (.+)$"")"),"все население")</f>
        <v>все население</v>
      </c>
      <c r="O4125" s="18">
        <v>88.0</v>
      </c>
      <c r="P4125" s="18">
        <v>72.0</v>
      </c>
      <c r="Q4125" s="18">
        <v>80.0</v>
      </c>
      <c r="R4125" s="18">
        <v>82.0</v>
      </c>
      <c r="S4125" s="23" t="s">
        <v>37</v>
      </c>
      <c r="T4125" s="23" t="s">
        <v>37</v>
      </c>
      <c r="U4125" s="23" t="s">
        <v>37</v>
      </c>
      <c r="V4125" s="23" t="s">
        <v>37</v>
      </c>
      <c r="W4125" s="23" t="s">
        <v>37</v>
      </c>
      <c r="X4125" s="23" t="s">
        <v>37</v>
      </c>
      <c r="Y4125" s="23" t="s">
        <v>37</v>
      </c>
      <c r="Z4125" s="19">
        <f t="shared" si="6"/>
        <v>322</v>
      </c>
      <c r="AA4125" s="19" t="str">
        <f t="shared" si="19"/>
        <v/>
      </c>
      <c r="AB4125" s="19" t="str">
        <f t="shared" si="8"/>
        <v/>
      </c>
      <c r="AC4125" s="19">
        <f t="shared" si="20"/>
        <v>80.5</v>
      </c>
      <c r="AD4125" s="19">
        <f t="shared" si="21"/>
        <v>1320</v>
      </c>
      <c r="AE4125" s="19" t="str">
        <f t="shared" si="22"/>
        <v>Нет моды</v>
      </c>
      <c r="AF4125" s="19">
        <f t="shared" si="23"/>
        <v>72</v>
      </c>
      <c r="AG4125" s="19">
        <f t="shared" si="24"/>
        <v>88</v>
      </c>
      <c r="AH4125" s="20" t="str">
        <f t="shared" si="14"/>
        <v/>
      </c>
      <c r="AI4125" s="24"/>
      <c r="AJ4125" s="24"/>
      <c r="AK4125" s="24"/>
      <c r="AL4125" s="22">
        <f t="shared" si="25"/>
        <v>1</v>
      </c>
    </row>
    <row r="4126" ht="12.75" customHeight="1">
      <c r="A4126" s="13" t="s">
        <v>265</v>
      </c>
      <c r="B4126" s="13" t="str">
        <f>IFERROR(__xludf.DUMMYFUNCTION("REGEXREPLACE(A4126, ""\d"", """")"),"         Алтайский край")</f>
        <v>         Алтайский край</v>
      </c>
      <c r="C4126" s="14" t="str">
        <f t="shared" si="15"/>
        <v>Алтайский край</v>
      </c>
      <c r="D4126" s="3">
        <f t="shared" si="16"/>
        <v>2</v>
      </c>
      <c r="E4126" s="15" t="s">
        <v>36</v>
      </c>
      <c r="F4126" s="13" t="str">
        <f>IFERROR(__xludf.DUMMYFUNCTION("REGEXEXTRACT(E4126,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26" s="16">
        <f t="shared" si="17"/>
        <v>2</v>
      </c>
      <c r="H4126" s="13" t="s">
        <v>28</v>
      </c>
      <c r="I4126" s="13" t="str">
        <f>IFERROR(__xludf.DUMMYFUNCTION("REGEXREPLACE(H4126, "".*\s"", """")"),"человек")</f>
        <v>человек</v>
      </c>
      <c r="J4126" s="13" t="s">
        <v>29</v>
      </c>
      <c r="K4126" s="17" t="str">
        <f>IFERROR(__xludf.DUMMYFUNCTION("REGEXREPLACE(J4126, ""^[\d\s]+"", """")"),"значение показателя за год")</f>
        <v>значение показателя за год</v>
      </c>
      <c r="L4126" s="16">
        <f t="shared" si="18"/>
        <v>2</v>
      </c>
      <c r="M4126" s="13" t="s">
        <v>31</v>
      </c>
      <c r="N4126" s="13" t="str">
        <f>IFERROR(__xludf.DUMMYFUNCTION("REGEXEXTRACT(M4126, "" (.+)$"")"),"городское население")</f>
        <v>городское население</v>
      </c>
      <c r="O4126" s="18">
        <v>41.0</v>
      </c>
      <c r="P4126" s="18">
        <v>43.0</v>
      </c>
      <c r="Q4126" s="18">
        <v>50.0</v>
      </c>
      <c r="R4126" s="18">
        <v>42.0</v>
      </c>
      <c r="S4126" s="23" t="s">
        <v>37</v>
      </c>
      <c r="T4126" s="23" t="s">
        <v>37</v>
      </c>
      <c r="U4126" s="23" t="s">
        <v>37</v>
      </c>
      <c r="V4126" s="23" t="s">
        <v>37</v>
      </c>
      <c r="W4126" s="23" t="s">
        <v>37</v>
      </c>
      <c r="X4126" s="23" t="s">
        <v>37</v>
      </c>
      <c r="Y4126" s="23" t="s">
        <v>37</v>
      </c>
      <c r="Z4126" s="19" t="str">
        <f t="shared" si="6"/>
        <v/>
      </c>
      <c r="AA4126" s="19">
        <f t="shared" si="19"/>
        <v>176</v>
      </c>
      <c r="AB4126" s="19" t="str">
        <f t="shared" si="8"/>
        <v/>
      </c>
      <c r="AC4126" s="19">
        <f t="shared" si="20"/>
        <v>44</v>
      </c>
      <c r="AD4126" s="19">
        <f t="shared" si="21"/>
        <v>61</v>
      </c>
      <c r="AE4126" s="19" t="str">
        <f t="shared" si="22"/>
        <v>Нет моды</v>
      </c>
      <c r="AF4126" s="19">
        <f t="shared" si="23"/>
        <v>41</v>
      </c>
      <c r="AG4126" s="19">
        <f t="shared" si="24"/>
        <v>50</v>
      </c>
      <c r="AH4126" s="20" t="str">
        <f t="shared" si="14"/>
        <v/>
      </c>
      <c r="AI4126" s="24"/>
      <c r="AJ4126" s="24"/>
      <c r="AK4126" s="24"/>
      <c r="AL4126" s="22">
        <f t="shared" si="25"/>
        <v>1</v>
      </c>
    </row>
    <row r="4127" ht="12.75" customHeight="1">
      <c r="A4127" s="13" t="s">
        <v>265</v>
      </c>
      <c r="B4127" s="13" t="str">
        <f>IFERROR(__xludf.DUMMYFUNCTION("REGEXREPLACE(A4127, ""\d"", """")"),"         Алтайский край")</f>
        <v>         Алтайский край</v>
      </c>
      <c r="C4127" s="14" t="str">
        <f t="shared" si="15"/>
        <v>Алтайский край</v>
      </c>
      <c r="D4127" s="3">
        <f t="shared" si="16"/>
        <v>2</v>
      </c>
      <c r="E4127" s="15" t="s">
        <v>36</v>
      </c>
      <c r="F4127" s="13" t="str">
        <f>IFERROR(__xludf.DUMMYFUNCTION("REGEXEXTRACT(E4127,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27" s="16">
        <f t="shared" si="17"/>
        <v>2</v>
      </c>
      <c r="H4127" s="13" t="s">
        <v>28</v>
      </c>
      <c r="I4127" s="13" t="str">
        <f>IFERROR(__xludf.DUMMYFUNCTION("REGEXREPLACE(H4127, "".*\s"", """")"),"человек")</f>
        <v>человек</v>
      </c>
      <c r="J4127" s="13" t="s">
        <v>29</v>
      </c>
      <c r="K4127" s="17" t="str">
        <f>IFERROR(__xludf.DUMMYFUNCTION("REGEXREPLACE(J4127, ""^[\d\s]+"", """")"),"значение показателя за год")</f>
        <v>значение показателя за год</v>
      </c>
      <c r="L4127" s="16">
        <f t="shared" si="18"/>
        <v>2</v>
      </c>
      <c r="M4127" s="13" t="s">
        <v>32</v>
      </c>
      <c r="N4127" s="13" t="str">
        <f>IFERROR(__xludf.DUMMYFUNCTION("REGEXEXTRACT(M4127, "" (.+)$"")"),"сельское население")</f>
        <v>сельское население</v>
      </c>
      <c r="O4127" s="18">
        <v>47.0</v>
      </c>
      <c r="P4127" s="18">
        <v>29.0</v>
      </c>
      <c r="Q4127" s="18">
        <v>30.0</v>
      </c>
      <c r="R4127" s="18">
        <v>40.0</v>
      </c>
      <c r="S4127" s="23" t="s">
        <v>37</v>
      </c>
      <c r="T4127" s="23" t="s">
        <v>37</v>
      </c>
      <c r="U4127" s="23" t="s">
        <v>37</v>
      </c>
      <c r="V4127" s="23" t="s">
        <v>37</v>
      </c>
      <c r="W4127" s="23" t="s">
        <v>37</v>
      </c>
      <c r="X4127" s="23" t="s">
        <v>37</v>
      </c>
      <c r="Y4127" s="23" t="s">
        <v>37</v>
      </c>
      <c r="Z4127" s="19" t="str">
        <f t="shared" si="6"/>
        <v/>
      </c>
      <c r="AA4127" s="19" t="str">
        <f t="shared" si="19"/>
        <v/>
      </c>
      <c r="AB4127" s="19">
        <f t="shared" si="8"/>
        <v>146</v>
      </c>
      <c r="AC4127" s="19">
        <f t="shared" si="20"/>
        <v>36.5</v>
      </c>
      <c r="AD4127" s="19">
        <f t="shared" si="21"/>
        <v>41.5</v>
      </c>
      <c r="AE4127" s="19" t="str">
        <f t="shared" si="22"/>
        <v>Нет моды</v>
      </c>
      <c r="AF4127" s="19">
        <f t="shared" si="23"/>
        <v>29</v>
      </c>
      <c r="AG4127" s="19">
        <f t="shared" si="24"/>
        <v>47</v>
      </c>
      <c r="AH4127" s="20" t="str">
        <f t="shared" si="14"/>
        <v>Город: 55%; Село: 45%</v>
      </c>
      <c r="AI4127" s="24"/>
      <c r="AJ4127" s="24"/>
      <c r="AK4127" s="24"/>
      <c r="AL4127" s="22">
        <f t="shared" si="25"/>
        <v>1</v>
      </c>
    </row>
    <row r="4128" ht="12.75" customHeight="1">
      <c r="A4128" s="13" t="s">
        <v>265</v>
      </c>
      <c r="B4128" s="13" t="str">
        <f>IFERROR(__xludf.DUMMYFUNCTION("REGEXREPLACE(A4128, ""\d"", """")"),"         Алтайский край")</f>
        <v>         Алтайский край</v>
      </c>
      <c r="C4128" s="14" t="str">
        <f t="shared" si="15"/>
        <v>Алтайский край</v>
      </c>
      <c r="D4128" s="3">
        <f t="shared" si="16"/>
        <v>2</v>
      </c>
      <c r="E4128" s="15" t="s">
        <v>38</v>
      </c>
      <c r="F4128" s="13" t="str">
        <f>IFERROR(__xludf.DUMMYFUNCTION("REGEXEXTRACT(E4128, ""[А-Яа-я].*"")"),"все виды транспортных несчастных случаев")</f>
        <v>все виды транспортных несчастных случаев</v>
      </c>
      <c r="G4128" s="16">
        <f t="shared" si="17"/>
        <v>2</v>
      </c>
      <c r="H4128" s="13" t="s">
        <v>28</v>
      </c>
      <c r="I4128" s="13" t="str">
        <f>IFERROR(__xludf.DUMMYFUNCTION("REGEXREPLACE(H4128, "".*\s"", """")"),"человек")</f>
        <v>человек</v>
      </c>
      <c r="J4128" s="13" t="s">
        <v>29</v>
      </c>
      <c r="K4128" s="17" t="str">
        <f>IFERROR(__xludf.DUMMYFUNCTION("REGEXREPLACE(J4128, ""^[\d\s]+"", """")"),"значение показателя за год")</f>
        <v>значение показателя за год</v>
      </c>
      <c r="L4128" s="16">
        <f t="shared" si="18"/>
        <v>2</v>
      </c>
      <c r="M4128" s="13" t="s">
        <v>30</v>
      </c>
      <c r="N4128" s="13" t="str">
        <f>IFERROR(__xludf.DUMMYFUNCTION("REGEXEXTRACT(M4128, "" (.+)$"")"),"все население")</f>
        <v>все население</v>
      </c>
      <c r="O4128" s="18">
        <v>414.0</v>
      </c>
      <c r="P4128" s="18">
        <v>375.0</v>
      </c>
      <c r="Q4128" s="18">
        <v>312.0</v>
      </c>
      <c r="R4128" s="18">
        <v>266.0</v>
      </c>
      <c r="S4128" s="18">
        <v>296.0</v>
      </c>
      <c r="T4128" s="18">
        <v>279.0</v>
      </c>
      <c r="U4128" s="18">
        <v>277.0</v>
      </c>
      <c r="V4128" s="18">
        <v>238.0</v>
      </c>
      <c r="W4128" s="18">
        <v>246.0</v>
      </c>
      <c r="X4128" s="18">
        <v>289.0</v>
      </c>
      <c r="Y4128" s="18">
        <v>256.0</v>
      </c>
      <c r="Z4128" s="19">
        <f t="shared" si="6"/>
        <v>3248</v>
      </c>
      <c r="AA4128" s="19" t="str">
        <f t="shared" si="19"/>
        <v/>
      </c>
      <c r="AB4128" s="19" t="str">
        <f t="shared" si="8"/>
        <v/>
      </c>
      <c r="AC4128" s="19">
        <f t="shared" si="20"/>
        <v>295.2727273</v>
      </c>
      <c r="AD4128" s="19">
        <f t="shared" si="21"/>
        <v>266</v>
      </c>
      <c r="AE4128" s="19" t="str">
        <f t="shared" si="22"/>
        <v>Нет моды</v>
      </c>
      <c r="AF4128" s="19">
        <f t="shared" si="23"/>
        <v>238</v>
      </c>
      <c r="AG4128" s="19">
        <f t="shared" si="24"/>
        <v>414</v>
      </c>
      <c r="AH4128" s="20" t="str">
        <f t="shared" si="14"/>
        <v/>
      </c>
      <c r="AI4128" s="21"/>
      <c r="AJ4128" s="21"/>
      <c r="AK4128" s="21"/>
      <c r="AL4128" s="22">
        <f t="shared" si="25"/>
        <v>1</v>
      </c>
    </row>
    <row r="4129" ht="12.75" customHeight="1">
      <c r="A4129" s="13" t="s">
        <v>265</v>
      </c>
      <c r="B4129" s="13" t="str">
        <f>IFERROR(__xludf.DUMMYFUNCTION("REGEXREPLACE(A4129, ""\d"", """")"),"         Алтайский край")</f>
        <v>         Алтайский край</v>
      </c>
      <c r="C4129" s="14" t="str">
        <f t="shared" si="15"/>
        <v>Алтайский край</v>
      </c>
      <c r="D4129" s="3">
        <f t="shared" si="16"/>
        <v>2</v>
      </c>
      <c r="E4129" s="15" t="s">
        <v>38</v>
      </c>
      <c r="F4129" s="13" t="str">
        <f>IFERROR(__xludf.DUMMYFUNCTION("REGEXEXTRACT(E4129, ""[А-Яа-я].*"")"),"все виды транспортных несчастных случаев")</f>
        <v>все виды транспортных несчастных случаев</v>
      </c>
      <c r="G4129" s="16">
        <f t="shared" si="17"/>
        <v>2</v>
      </c>
      <c r="H4129" s="13" t="s">
        <v>28</v>
      </c>
      <c r="I4129" s="13" t="str">
        <f>IFERROR(__xludf.DUMMYFUNCTION("REGEXREPLACE(H4129, "".*\s"", """")"),"человек")</f>
        <v>человек</v>
      </c>
      <c r="J4129" s="13" t="s">
        <v>29</v>
      </c>
      <c r="K4129" s="17" t="str">
        <f>IFERROR(__xludf.DUMMYFUNCTION("REGEXREPLACE(J4129, ""^[\d\s]+"", """")"),"значение показателя за год")</f>
        <v>значение показателя за год</v>
      </c>
      <c r="L4129" s="16">
        <f t="shared" si="18"/>
        <v>2</v>
      </c>
      <c r="M4129" s="13" t="s">
        <v>31</v>
      </c>
      <c r="N4129" s="13" t="str">
        <f>IFERROR(__xludf.DUMMYFUNCTION("REGEXEXTRACT(M4129, "" (.+)$"")"),"городское население")</f>
        <v>городское население</v>
      </c>
      <c r="O4129" s="18">
        <v>197.0</v>
      </c>
      <c r="P4129" s="18">
        <v>193.0</v>
      </c>
      <c r="Q4129" s="18">
        <v>151.0</v>
      </c>
      <c r="R4129" s="18">
        <v>135.0</v>
      </c>
      <c r="S4129" s="18">
        <v>153.0</v>
      </c>
      <c r="T4129" s="18">
        <v>143.0</v>
      </c>
      <c r="U4129" s="18">
        <v>138.0</v>
      </c>
      <c r="V4129" s="18">
        <v>120.0</v>
      </c>
      <c r="W4129" s="18">
        <v>128.0</v>
      </c>
      <c r="X4129" s="18">
        <v>136.0</v>
      </c>
      <c r="Y4129" s="18">
        <v>113.0</v>
      </c>
      <c r="Z4129" s="19" t="str">
        <f t="shared" si="6"/>
        <v/>
      </c>
      <c r="AA4129" s="19">
        <f t="shared" si="19"/>
        <v>1607</v>
      </c>
      <c r="AB4129" s="19" t="str">
        <f t="shared" si="8"/>
        <v/>
      </c>
      <c r="AC4129" s="19">
        <f t="shared" si="20"/>
        <v>146.0909091</v>
      </c>
      <c r="AD4129" s="19">
        <f t="shared" si="21"/>
        <v>217.5</v>
      </c>
      <c r="AE4129" s="19" t="str">
        <f t="shared" si="22"/>
        <v>Нет моды</v>
      </c>
      <c r="AF4129" s="19">
        <f t="shared" si="23"/>
        <v>113</v>
      </c>
      <c r="AG4129" s="19">
        <f t="shared" si="24"/>
        <v>197</v>
      </c>
      <c r="AH4129" s="20" t="str">
        <f t="shared" si="14"/>
        <v/>
      </c>
      <c r="AI4129" s="21"/>
      <c r="AJ4129" s="21"/>
      <c r="AK4129" s="21"/>
      <c r="AL4129" s="22">
        <f t="shared" si="25"/>
        <v>1</v>
      </c>
    </row>
    <row r="4130" ht="12.75" customHeight="1">
      <c r="A4130" s="13" t="s">
        <v>265</v>
      </c>
      <c r="B4130" s="13" t="str">
        <f>IFERROR(__xludf.DUMMYFUNCTION("REGEXREPLACE(A4130, ""\d"", """")"),"         Алтайский край")</f>
        <v>         Алтайский край</v>
      </c>
      <c r="C4130" s="14" t="str">
        <f t="shared" si="15"/>
        <v>Алтайский край</v>
      </c>
      <c r="D4130" s="3">
        <f t="shared" si="16"/>
        <v>2</v>
      </c>
      <c r="E4130" s="15" t="s">
        <v>38</v>
      </c>
      <c r="F4130" s="13" t="str">
        <f>IFERROR(__xludf.DUMMYFUNCTION("REGEXEXTRACT(E4130, ""[А-Яа-я].*"")"),"все виды транспортных несчастных случаев")</f>
        <v>все виды транспортных несчастных случаев</v>
      </c>
      <c r="G4130" s="16">
        <f t="shared" si="17"/>
        <v>2</v>
      </c>
      <c r="H4130" s="13" t="s">
        <v>28</v>
      </c>
      <c r="I4130" s="13" t="str">
        <f>IFERROR(__xludf.DUMMYFUNCTION("REGEXREPLACE(H4130, "".*\s"", """")"),"человек")</f>
        <v>человек</v>
      </c>
      <c r="J4130" s="13" t="s">
        <v>29</v>
      </c>
      <c r="K4130" s="17" t="str">
        <f>IFERROR(__xludf.DUMMYFUNCTION("REGEXREPLACE(J4130, ""^[\d\s]+"", """")"),"значение показателя за год")</f>
        <v>значение показателя за год</v>
      </c>
      <c r="L4130" s="16">
        <f t="shared" si="18"/>
        <v>2</v>
      </c>
      <c r="M4130" s="13" t="s">
        <v>32</v>
      </c>
      <c r="N4130" s="13" t="str">
        <f>IFERROR(__xludf.DUMMYFUNCTION("REGEXEXTRACT(M4130, "" (.+)$"")"),"сельское население")</f>
        <v>сельское население</v>
      </c>
      <c r="O4130" s="18">
        <v>217.0</v>
      </c>
      <c r="P4130" s="18">
        <v>182.0</v>
      </c>
      <c r="Q4130" s="18">
        <v>161.0</v>
      </c>
      <c r="R4130" s="18">
        <v>131.0</v>
      </c>
      <c r="S4130" s="18">
        <v>143.0</v>
      </c>
      <c r="T4130" s="18">
        <v>136.0</v>
      </c>
      <c r="U4130" s="18">
        <v>139.0</v>
      </c>
      <c r="V4130" s="18">
        <v>118.0</v>
      </c>
      <c r="W4130" s="18">
        <v>118.0</v>
      </c>
      <c r="X4130" s="18">
        <v>153.0</v>
      </c>
      <c r="Y4130" s="18">
        <v>143.0</v>
      </c>
      <c r="Z4130" s="19" t="str">
        <f t="shared" si="6"/>
        <v/>
      </c>
      <c r="AA4130" s="19" t="str">
        <f t="shared" si="19"/>
        <v/>
      </c>
      <c r="AB4130" s="19">
        <f t="shared" si="8"/>
        <v>1641</v>
      </c>
      <c r="AC4130" s="19">
        <f t="shared" si="20"/>
        <v>149.1818182</v>
      </c>
      <c r="AD4130" s="19">
        <f t="shared" si="21"/>
        <v>141</v>
      </c>
      <c r="AE4130" s="19" t="str">
        <f t="shared" si="22"/>
        <v>Нет моды</v>
      </c>
      <c r="AF4130" s="19">
        <f t="shared" si="23"/>
        <v>118</v>
      </c>
      <c r="AG4130" s="19">
        <f t="shared" si="24"/>
        <v>217</v>
      </c>
      <c r="AH4130" s="20" t="str">
        <f t="shared" si="14"/>
        <v>Город: 49%; Село: 51%</v>
      </c>
      <c r="AI4130" s="21"/>
      <c r="AJ4130" s="21"/>
      <c r="AK4130" s="21"/>
      <c r="AL4130" s="22">
        <f t="shared" si="25"/>
        <v>1</v>
      </c>
    </row>
    <row r="4131" ht="12.75" customHeight="1">
      <c r="A4131" s="13" t="s">
        <v>265</v>
      </c>
      <c r="B4131" s="13" t="str">
        <f>IFERROR(__xludf.DUMMYFUNCTION("REGEXREPLACE(A4131, ""\d"", """")"),"         Алтайский край")</f>
        <v>         Алтайский край</v>
      </c>
      <c r="C4131" s="14" t="str">
        <f t="shared" si="15"/>
        <v>Алтайский край</v>
      </c>
      <c r="D4131" s="3">
        <f t="shared" si="16"/>
        <v>2</v>
      </c>
      <c r="E4131" s="15" t="s">
        <v>39</v>
      </c>
      <c r="F4131" s="13" t="str">
        <f>IFERROR(__xludf.DUMMYFUNCTION("REGEXEXTRACT(E4131, ""[А-Яа-я].*"")"),"Всего умерших")</f>
        <v>Всего умерших</v>
      </c>
      <c r="G4131" s="16">
        <f t="shared" si="17"/>
        <v>2</v>
      </c>
      <c r="H4131" s="13" t="s">
        <v>28</v>
      </c>
      <c r="I4131" s="13" t="str">
        <f>IFERROR(__xludf.DUMMYFUNCTION("REGEXREPLACE(H4131, "".*\s"", """")"),"человек")</f>
        <v>человек</v>
      </c>
      <c r="J4131" s="13" t="s">
        <v>29</v>
      </c>
      <c r="K4131" s="17" t="str">
        <f>IFERROR(__xludf.DUMMYFUNCTION("REGEXREPLACE(J4131, ""^[\d\s]+"", """")"),"значение показателя за год")</f>
        <v>значение показателя за год</v>
      </c>
      <c r="L4131" s="16">
        <f t="shared" si="18"/>
        <v>2</v>
      </c>
      <c r="M4131" s="13" t="s">
        <v>30</v>
      </c>
      <c r="N4131" s="13" t="str">
        <f>IFERROR(__xludf.DUMMYFUNCTION("REGEXEXTRACT(M4131, "" (.+)$"")"),"все население")</f>
        <v>все население</v>
      </c>
      <c r="O4131" s="18">
        <v>33887.0</v>
      </c>
      <c r="P4131" s="18">
        <v>33971.0</v>
      </c>
      <c r="Q4131" s="18">
        <v>33661.0</v>
      </c>
      <c r="R4131" s="18">
        <v>33356.0</v>
      </c>
      <c r="S4131" s="18">
        <v>33097.0</v>
      </c>
      <c r="T4131" s="18">
        <v>33264.0</v>
      </c>
      <c r="U4131" s="18">
        <v>32594.0</v>
      </c>
      <c r="V4131" s="18">
        <v>38021.0</v>
      </c>
      <c r="W4131" s="18">
        <v>43659.0</v>
      </c>
      <c r="X4131" s="18">
        <v>33782.0</v>
      </c>
      <c r="Y4131" s="18">
        <v>30542.0</v>
      </c>
      <c r="Z4131" s="19">
        <f t="shared" si="6"/>
        <v>379834</v>
      </c>
      <c r="AA4131" s="19" t="str">
        <f t="shared" si="19"/>
        <v/>
      </c>
      <c r="AB4131" s="19" t="str">
        <f t="shared" si="8"/>
        <v/>
      </c>
      <c r="AC4131" s="19">
        <f t="shared" si="20"/>
        <v>34530.36364</v>
      </c>
      <c r="AD4131" s="19">
        <f t="shared" si="21"/>
        <v>15379.5</v>
      </c>
      <c r="AE4131" s="19" t="str">
        <f t="shared" si="22"/>
        <v>Нет моды</v>
      </c>
      <c r="AF4131" s="19">
        <f t="shared" si="23"/>
        <v>30542</v>
      </c>
      <c r="AG4131" s="19">
        <f t="shared" si="24"/>
        <v>43659</v>
      </c>
      <c r="AH4131" s="20" t="str">
        <f t="shared" si="14"/>
        <v/>
      </c>
      <c r="AI4131" s="21"/>
      <c r="AJ4131" s="21"/>
      <c r="AK4131" s="21"/>
      <c r="AL4131" s="22">
        <f t="shared" si="25"/>
        <v>1</v>
      </c>
    </row>
    <row r="4132" ht="12.75" customHeight="1">
      <c r="A4132" s="13" t="s">
        <v>265</v>
      </c>
      <c r="B4132" s="13" t="str">
        <f>IFERROR(__xludf.DUMMYFUNCTION("REGEXREPLACE(A4132, ""\d"", """")"),"         Алтайский край")</f>
        <v>         Алтайский край</v>
      </c>
      <c r="C4132" s="14" t="str">
        <f t="shared" si="15"/>
        <v>Алтайский край</v>
      </c>
      <c r="D4132" s="3">
        <f t="shared" si="16"/>
        <v>2</v>
      </c>
      <c r="E4132" s="15" t="s">
        <v>39</v>
      </c>
      <c r="F4132" s="13" t="str">
        <f>IFERROR(__xludf.DUMMYFUNCTION("REGEXEXTRACT(E4132, ""[А-Яа-я].*"")"),"Всего умерших")</f>
        <v>Всего умерших</v>
      </c>
      <c r="G4132" s="16">
        <f t="shared" si="17"/>
        <v>2</v>
      </c>
      <c r="H4132" s="13" t="s">
        <v>28</v>
      </c>
      <c r="I4132" s="13" t="str">
        <f>IFERROR(__xludf.DUMMYFUNCTION("REGEXREPLACE(H4132, "".*\s"", """")"),"человек")</f>
        <v>человек</v>
      </c>
      <c r="J4132" s="13" t="s">
        <v>29</v>
      </c>
      <c r="K4132" s="17" t="str">
        <f>IFERROR(__xludf.DUMMYFUNCTION("REGEXREPLACE(J4132, ""^[\d\s]+"", """")"),"значение показателя за год")</f>
        <v>значение показателя за год</v>
      </c>
      <c r="L4132" s="16">
        <f t="shared" si="18"/>
        <v>2</v>
      </c>
      <c r="M4132" s="13" t="s">
        <v>31</v>
      </c>
      <c r="N4132" s="13" t="str">
        <f>IFERROR(__xludf.DUMMYFUNCTION("REGEXEXTRACT(M4132, "" (.+)$"")"),"городское население")</f>
        <v>городское население</v>
      </c>
      <c r="O4132" s="18">
        <v>17181.0</v>
      </c>
      <c r="P4132" s="18">
        <v>17220.0</v>
      </c>
      <c r="Q4132" s="18">
        <v>17415.0</v>
      </c>
      <c r="R4132" s="18">
        <v>17126.0</v>
      </c>
      <c r="S4132" s="18">
        <v>17300.0</v>
      </c>
      <c r="T4132" s="18">
        <v>17377.0</v>
      </c>
      <c r="U4132" s="18">
        <v>17194.0</v>
      </c>
      <c r="V4132" s="18">
        <v>20902.0</v>
      </c>
      <c r="W4132" s="18">
        <v>23406.0</v>
      </c>
      <c r="X4132" s="18">
        <v>17836.0</v>
      </c>
      <c r="Y4132" s="18">
        <v>16128.0</v>
      </c>
      <c r="Z4132" s="19" t="str">
        <f t="shared" si="6"/>
        <v/>
      </c>
      <c r="AA4132" s="19">
        <f t="shared" si="19"/>
        <v>199085</v>
      </c>
      <c r="AB4132" s="19" t="str">
        <f t="shared" si="8"/>
        <v/>
      </c>
      <c r="AC4132" s="19">
        <f t="shared" si="20"/>
        <v>18098.63636</v>
      </c>
      <c r="AD4132" s="19">
        <f t="shared" si="21"/>
        <v>26974</v>
      </c>
      <c r="AE4132" s="19" t="str">
        <f t="shared" si="22"/>
        <v>Нет моды</v>
      </c>
      <c r="AF4132" s="19">
        <f t="shared" si="23"/>
        <v>16128</v>
      </c>
      <c r="AG4132" s="19">
        <f t="shared" si="24"/>
        <v>23406</v>
      </c>
      <c r="AH4132" s="20" t="str">
        <f t="shared" si="14"/>
        <v/>
      </c>
      <c r="AI4132" s="21"/>
      <c r="AJ4132" s="21"/>
      <c r="AK4132" s="21"/>
      <c r="AL4132" s="22">
        <f t="shared" si="25"/>
        <v>1</v>
      </c>
    </row>
    <row r="4133" ht="12.75" customHeight="1">
      <c r="A4133" s="13" t="s">
        <v>265</v>
      </c>
      <c r="B4133" s="13" t="str">
        <f>IFERROR(__xludf.DUMMYFUNCTION("REGEXREPLACE(A4133, ""\d"", """")"),"         Алтайский край")</f>
        <v>         Алтайский край</v>
      </c>
      <c r="C4133" s="14" t="str">
        <f t="shared" si="15"/>
        <v>Алтайский край</v>
      </c>
      <c r="D4133" s="3">
        <f t="shared" si="16"/>
        <v>2</v>
      </c>
      <c r="E4133" s="15" t="s">
        <v>39</v>
      </c>
      <c r="F4133" s="13" t="str">
        <f>IFERROR(__xludf.DUMMYFUNCTION("REGEXEXTRACT(E4133, ""[А-Яа-я].*"")"),"Всего умерших")</f>
        <v>Всего умерших</v>
      </c>
      <c r="G4133" s="16">
        <f t="shared" si="17"/>
        <v>2</v>
      </c>
      <c r="H4133" s="13" t="s">
        <v>28</v>
      </c>
      <c r="I4133" s="13" t="str">
        <f>IFERROR(__xludf.DUMMYFUNCTION("REGEXREPLACE(H4133, "".*\s"", """")"),"человек")</f>
        <v>человек</v>
      </c>
      <c r="J4133" s="13" t="s">
        <v>29</v>
      </c>
      <c r="K4133" s="17" t="str">
        <f>IFERROR(__xludf.DUMMYFUNCTION("REGEXREPLACE(J4133, ""^[\d\s]+"", """")"),"значение показателя за год")</f>
        <v>значение показателя за год</v>
      </c>
      <c r="L4133" s="16">
        <f t="shared" si="18"/>
        <v>2</v>
      </c>
      <c r="M4133" s="13" t="s">
        <v>32</v>
      </c>
      <c r="N4133" s="13" t="str">
        <f>IFERROR(__xludf.DUMMYFUNCTION("REGEXEXTRACT(M4133, "" (.+)$"")"),"сельское население")</f>
        <v>сельское население</v>
      </c>
      <c r="O4133" s="18">
        <v>16706.0</v>
      </c>
      <c r="P4133" s="18">
        <v>16751.0</v>
      </c>
      <c r="Q4133" s="18">
        <v>16246.0</v>
      </c>
      <c r="R4133" s="18">
        <v>16230.0</v>
      </c>
      <c r="S4133" s="18">
        <v>15797.0</v>
      </c>
      <c r="T4133" s="18">
        <v>15887.0</v>
      </c>
      <c r="U4133" s="18">
        <v>15400.0</v>
      </c>
      <c r="V4133" s="18">
        <v>17119.0</v>
      </c>
      <c r="W4133" s="18">
        <v>20253.0</v>
      </c>
      <c r="X4133" s="18">
        <v>15946.0</v>
      </c>
      <c r="Y4133" s="18">
        <v>14414.0</v>
      </c>
      <c r="Z4133" s="19" t="str">
        <f t="shared" si="6"/>
        <v/>
      </c>
      <c r="AA4133" s="19" t="str">
        <f t="shared" si="19"/>
        <v/>
      </c>
      <c r="AB4133" s="19">
        <f t="shared" si="8"/>
        <v>180749</v>
      </c>
      <c r="AC4133" s="19">
        <f t="shared" si="20"/>
        <v>16431.72727</v>
      </c>
      <c r="AD4133" s="19">
        <f t="shared" si="21"/>
        <v>17122.5</v>
      </c>
      <c r="AE4133" s="19" t="str">
        <f t="shared" si="22"/>
        <v>Нет моды</v>
      </c>
      <c r="AF4133" s="19">
        <f t="shared" si="23"/>
        <v>14414</v>
      </c>
      <c r="AG4133" s="19">
        <f t="shared" si="24"/>
        <v>20253</v>
      </c>
      <c r="AH4133" s="20" t="str">
        <f t="shared" si="14"/>
        <v>Город: 52%; Село: 48%</v>
      </c>
      <c r="AI4133" s="21"/>
      <c r="AJ4133" s="21"/>
      <c r="AK4133" s="21"/>
      <c r="AL4133" s="22">
        <f t="shared" si="25"/>
        <v>1</v>
      </c>
    </row>
    <row r="4134" ht="12.75" customHeight="1">
      <c r="A4134" s="13" t="s">
        <v>265</v>
      </c>
      <c r="B4134" s="13" t="str">
        <f>IFERROR(__xludf.DUMMYFUNCTION("REGEXREPLACE(A4134, ""\d"", """")"),"         Алтайский край")</f>
        <v>         Алтайский край</v>
      </c>
      <c r="C4134" s="14" t="str">
        <f t="shared" si="15"/>
        <v>Алтайский край</v>
      </c>
      <c r="D4134" s="3">
        <f t="shared" si="16"/>
        <v>2</v>
      </c>
      <c r="E4134" s="15" t="s">
        <v>40</v>
      </c>
      <c r="F4134" s="13" t="str">
        <f>IFERROR(__xludf.DUMMYFUNCTION("REGEXEXTRACT(E4134, ""[А-Яа-я].*"")"),"Злокачественные новообразования")</f>
        <v>Злокачественные новообразования</v>
      </c>
      <c r="G4134" s="16">
        <f t="shared" si="17"/>
        <v>2</v>
      </c>
      <c r="H4134" s="13" t="s">
        <v>28</v>
      </c>
      <c r="I4134" s="13" t="str">
        <f>IFERROR(__xludf.DUMMYFUNCTION("REGEXREPLACE(H4134, "".*\s"", """")"),"человек")</f>
        <v>человек</v>
      </c>
      <c r="J4134" s="13" t="s">
        <v>29</v>
      </c>
      <c r="K4134" s="17" t="str">
        <f>IFERROR(__xludf.DUMMYFUNCTION("REGEXREPLACE(J4134, ""^[\d\s]+"", """")"),"значение показателя за год")</f>
        <v>значение показателя за год</v>
      </c>
      <c r="L4134" s="16">
        <f t="shared" si="18"/>
        <v>2</v>
      </c>
      <c r="M4134" s="13" t="s">
        <v>30</v>
      </c>
      <c r="N4134" s="13" t="str">
        <f>IFERROR(__xludf.DUMMYFUNCTION("REGEXEXTRACT(M4134, "" (.+)$"")"),"все население")</f>
        <v>все население</v>
      </c>
      <c r="O4134" s="18">
        <v>5365.0</v>
      </c>
      <c r="P4134" s="18">
        <v>5136.0</v>
      </c>
      <c r="Q4134" s="18">
        <v>5329.0</v>
      </c>
      <c r="R4134" s="18">
        <v>5193.0</v>
      </c>
      <c r="S4134" s="18">
        <v>5123.0</v>
      </c>
      <c r="T4134" s="18">
        <v>5092.0</v>
      </c>
      <c r="U4134" s="18">
        <v>5260.0</v>
      </c>
      <c r="V4134" s="18">
        <v>5212.0</v>
      </c>
      <c r="W4134" s="18">
        <v>4918.0</v>
      </c>
      <c r="X4134" s="18">
        <v>4843.0</v>
      </c>
      <c r="Y4134" s="18">
        <v>4952.0</v>
      </c>
      <c r="Z4134" s="19">
        <f t="shared" si="6"/>
        <v>56423</v>
      </c>
      <c r="AA4134" s="19" t="str">
        <f t="shared" si="19"/>
        <v/>
      </c>
      <c r="AB4134" s="19" t="str">
        <f t="shared" si="8"/>
        <v/>
      </c>
      <c r="AC4134" s="19">
        <f t="shared" si="20"/>
        <v>5129.363636</v>
      </c>
      <c r="AD4134" s="19">
        <f t="shared" si="21"/>
        <v>9889.5</v>
      </c>
      <c r="AE4134" s="19" t="str">
        <f t="shared" si="22"/>
        <v>Нет моды</v>
      </c>
      <c r="AF4134" s="19">
        <f t="shared" si="23"/>
        <v>4843</v>
      </c>
      <c r="AG4134" s="19">
        <f t="shared" si="24"/>
        <v>5365</v>
      </c>
      <c r="AH4134" s="20" t="str">
        <f t="shared" si="14"/>
        <v/>
      </c>
      <c r="AI4134" s="21"/>
      <c r="AJ4134" s="21"/>
      <c r="AK4134" s="21"/>
      <c r="AL4134" s="22">
        <f t="shared" si="25"/>
        <v>1</v>
      </c>
    </row>
    <row r="4135" ht="12.75" customHeight="1">
      <c r="A4135" s="13" t="s">
        <v>265</v>
      </c>
      <c r="B4135" s="13" t="str">
        <f>IFERROR(__xludf.DUMMYFUNCTION("REGEXREPLACE(A4135, ""\d"", """")"),"         Алтайский край")</f>
        <v>         Алтайский край</v>
      </c>
      <c r="C4135" s="14" t="str">
        <f t="shared" si="15"/>
        <v>Алтайский край</v>
      </c>
      <c r="D4135" s="3">
        <f t="shared" si="16"/>
        <v>2</v>
      </c>
      <c r="E4135" s="15" t="s">
        <v>40</v>
      </c>
      <c r="F4135" s="13" t="str">
        <f>IFERROR(__xludf.DUMMYFUNCTION("REGEXEXTRACT(E4135, ""[А-Яа-я].*"")"),"Злокачественные новообразования")</f>
        <v>Злокачественные новообразования</v>
      </c>
      <c r="G4135" s="16">
        <f t="shared" si="17"/>
        <v>2</v>
      </c>
      <c r="H4135" s="13" t="s">
        <v>28</v>
      </c>
      <c r="I4135" s="13" t="str">
        <f>IFERROR(__xludf.DUMMYFUNCTION("REGEXREPLACE(H4135, "".*\s"", """")"),"человек")</f>
        <v>человек</v>
      </c>
      <c r="J4135" s="13" t="s">
        <v>29</v>
      </c>
      <c r="K4135" s="17" t="str">
        <f>IFERROR(__xludf.DUMMYFUNCTION("REGEXREPLACE(J4135, ""^[\d\s]+"", """")"),"значение показателя за год")</f>
        <v>значение показателя за год</v>
      </c>
      <c r="L4135" s="16">
        <f t="shared" si="18"/>
        <v>2</v>
      </c>
      <c r="M4135" s="13" t="s">
        <v>31</v>
      </c>
      <c r="N4135" s="13" t="str">
        <f>IFERROR(__xludf.DUMMYFUNCTION("REGEXEXTRACT(M4135, "" (.+)$"")"),"городское население")</f>
        <v>городское население</v>
      </c>
      <c r="O4135" s="18">
        <v>2748.0</v>
      </c>
      <c r="P4135" s="18">
        <v>2762.0</v>
      </c>
      <c r="Q4135" s="18">
        <v>2912.0</v>
      </c>
      <c r="R4135" s="18">
        <v>2806.0</v>
      </c>
      <c r="S4135" s="18">
        <v>2871.0</v>
      </c>
      <c r="T4135" s="18">
        <v>2800.0</v>
      </c>
      <c r="U4135" s="18">
        <v>2900.0</v>
      </c>
      <c r="V4135" s="18">
        <v>2932.0</v>
      </c>
      <c r="W4135" s="18">
        <v>2612.0</v>
      </c>
      <c r="X4135" s="18">
        <v>2587.0</v>
      </c>
      <c r="Y4135" s="18">
        <v>2715.0</v>
      </c>
      <c r="Z4135" s="19" t="str">
        <f t="shared" si="6"/>
        <v/>
      </c>
      <c r="AA4135" s="19">
        <f t="shared" si="19"/>
        <v>30645</v>
      </c>
      <c r="AB4135" s="19" t="str">
        <f t="shared" si="8"/>
        <v/>
      </c>
      <c r="AC4135" s="19">
        <f t="shared" si="20"/>
        <v>2785.909091</v>
      </c>
      <c r="AD4135" s="19">
        <f t="shared" si="21"/>
        <v>3887.5</v>
      </c>
      <c r="AE4135" s="19" t="str">
        <f t="shared" si="22"/>
        <v>Нет моды</v>
      </c>
      <c r="AF4135" s="19">
        <f t="shared" si="23"/>
        <v>2587</v>
      </c>
      <c r="AG4135" s="19">
        <f t="shared" si="24"/>
        <v>2932</v>
      </c>
      <c r="AH4135" s="20" t="str">
        <f t="shared" si="14"/>
        <v/>
      </c>
      <c r="AI4135" s="21"/>
      <c r="AJ4135" s="21"/>
      <c r="AK4135" s="21"/>
      <c r="AL4135" s="22">
        <f t="shared" si="25"/>
        <v>1</v>
      </c>
    </row>
    <row r="4136" ht="12.75" customHeight="1">
      <c r="A4136" s="13" t="s">
        <v>265</v>
      </c>
      <c r="B4136" s="13" t="str">
        <f>IFERROR(__xludf.DUMMYFUNCTION("REGEXREPLACE(A4136, ""\d"", """")"),"         Алтайский край")</f>
        <v>         Алтайский край</v>
      </c>
      <c r="C4136" s="14" t="str">
        <f t="shared" si="15"/>
        <v>Алтайский край</v>
      </c>
      <c r="D4136" s="3">
        <f t="shared" si="16"/>
        <v>2</v>
      </c>
      <c r="E4136" s="15" t="s">
        <v>40</v>
      </c>
      <c r="F4136" s="13" t="str">
        <f>IFERROR(__xludf.DUMMYFUNCTION("REGEXEXTRACT(E4136, ""[А-Яа-я].*"")"),"Злокачественные новообразования")</f>
        <v>Злокачественные новообразования</v>
      </c>
      <c r="G4136" s="16">
        <f t="shared" si="17"/>
        <v>2</v>
      </c>
      <c r="H4136" s="13" t="s">
        <v>28</v>
      </c>
      <c r="I4136" s="13" t="str">
        <f>IFERROR(__xludf.DUMMYFUNCTION("REGEXREPLACE(H4136, "".*\s"", """")"),"человек")</f>
        <v>человек</v>
      </c>
      <c r="J4136" s="13" t="s">
        <v>29</v>
      </c>
      <c r="K4136" s="17" t="str">
        <f>IFERROR(__xludf.DUMMYFUNCTION("REGEXREPLACE(J4136, ""^[\d\s]+"", """")"),"значение показателя за год")</f>
        <v>значение показателя за год</v>
      </c>
      <c r="L4136" s="16">
        <f t="shared" si="18"/>
        <v>2</v>
      </c>
      <c r="M4136" s="13" t="s">
        <v>32</v>
      </c>
      <c r="N4136" s="13" t="str">
        <f>IFERROR(__xludf.DUMMYFUNCTION("REGEXEXTRACT(M4136, "" (.+)$"")"),"сельское население")</f>
        <v>сельское население</v>
      </c>
      <c r="O4136" s="18">
        <v>2617.0</v>
      </c>
      <c r="P4136" s="18">
        <v>2374.0</v>
      </c>
      <c r="Q4136" s="18">
        <v>2417.0</v>
      </c>
      <c r="R4136" s="18">
        <v>2387.0</v>
      </c>
      <c r="S4136" s="18">
        <v>2252.0</v>
      </c>
      <c r="T4136" s="18">
        <v>2292.0</v>
      </c>
      <c r="U4136" s="18">
        <v>2360.0</v>
      </c>
      <c r="V4136" s="18">
        <v>2280.0</v>
      </c>
      <c r="W4136" s="18">
        <v>2306.0</v>
      </c>
      <c r="X4136" s="18">
        <v>2256.0</v>
      </c>
      <c r="Y4136" s="18">
        <v>2237.0</v>
      </c>
      <c r="Z4136" s="19" t="str">
        <f t="shared" si="6"/>
        <v/>
      </c>
      <c r="AA4136" s="19" t="str">
        <f t="shared" si="19"/>
        <v/>
      </c>
      <c r="AB4136" s="19">
        <f t="shared" si="8"/>
        <v>25778</v>
      </c>
      <c r="AC4136" s="19">
        <f t="shared" si="20"/>
        <v>2343.454545</v>
      </c>
      <c r="AD4136" s="19">
        <f t="shared" si="21"/>
        <v>2599.5</v>
      </c>
      <c r="AE4136" s="19" t="str">
        <f t="shared" si="22"/>
        <v>Нет моды</v>
      </c>
      <c r="AF4136" s="19">
        <f t="shared" si="23"/>
        <v>2237</v>
      </c>
      <c r="AG4136" s="19">
        <f t="shared" si="24"/>
        <v>2617</v>
      </c>
      <c r="AH4136" s="20" t="str">
        <f t="shared" si="14"/>
        <v>Город: 54%; Село: 46%</v>
      </c>
      <c r="AI4136" s="21"/>
      <c r="AJ4136" s="21"/>
      <c r="AK4136" s="21"/>
      <c r="AL4136" s="22">
        <f t="shared" si="25"/>
        <v>1</v>
      </c>
    </row>
    <row r="4137" ht="12.75" customHeight="1">
      <c r="A4137" s="13" t="s">
        <v>265</v>
      </c>
      <c r="B4137" s="13" t="str">
        <f>IFERROR(__xludf.DUMMYFUNCTION("REGEXREPLACE(A4137, ""\d"", """")"),"         Алтайский край")</f>
        <v>         Алтайский край</v>
      </c>
      <c r="C4137" s="14" t="str">
        <f t="shared" si="15"/>
        <v>Алтайский край</v>
      </c>
      <c r="D4137" s="3">
        <f t="shared" si="16"/>
        <v>2</v>
      </c>
      <c r="E4137" s="15" t="s">
        <v>41</v>
      </c>
      <c r="F4137" s="13" t="str">
        <f>IFERROR(__xludf.DUMMYFUNCTION("REGEXEXTRACT(E4137, ""[А-Яа-я].*"")"),"Инфекционные и паразитарные болезни")</f>
        <v>Инфекционные и паразитарные болезни</v>
      </c>
      <c r="G4137" s="16">
        <f t="shared" si="17"/>
        <v>2</v>
      </c>
      <c r="H4137" s="13" t="s">
        <v>28</v>
      </c>
      <c r="I4137" s="13" t="str">
        <f>IFERROR(__xludf.DUMMYFUNCTION("REGEXREPLACE(H4137, "".*\s"", """")"),"человек")</f>
        <v>человек</v>
      </c>
      <c r="J4137" s="13" t="s">
        <v>29</v>
      </c>
      <c r="K4137" s="17" t="str">
        <f>IFERROR(__xludf.DUMMYFUNCTION("REGEXREPLACE(J4137, ""^[\d\s]+"", """")"),"значение показателя за год")</f>
        <v>значение показателя за год</v>
      </c>
      <c r="L4137" s="16">
        <f t="shared" si="18"/>
        <v>2</v>
      </c>
      <c r="M4137" s="13" t="s">
        <v>30</v>
      </c>
      <c r="N4137" s="13" t="str">
        <f>IFERROR(__xludf.DUMMYFUNCTION("REGEXEXTRACT(M4137, "" (.+)$"")"),"все население")</f>
        <v>все население</v>
      </c>
      <c r="O4137" s="18">
        <v>1019.0</v>
      </c>
      <c r="P4137" s="18">
        <v>1006.0</v>
      </c>
      <c r="Q4137" s="18">
        <v>1148.0</v>
      </c>
      <c r="R4137" s="18">
        <v>1230.0</v>
      </c>
      <c r="S4137" s="18">
        <v>1321.0</v>
      </c>
      <c r="T4137" s="18">
        <v>1282.0</v>
      </c>
      <c r="U4137" s="18">
        <v>1237.0</v>
      </c>
      <c r="V4137" s="18">
        <v>935.0</v>
      </c>
      <c r="W4137" s="18">
        <v>876.0</v>
      </c>
      <c r="X4137" s="18">
        <v>822.0</v>
      </c>
      <c r="Y4137" s="18">
        <v>754.0</v>
      </c>
      <c r="Z4137" s="19">
        <f t="shared" si="6"/>
        <v>11630</v>
      </c>
      <c r="AA4137" s="19" t="str">
        <f t="shared" si="19"/>
        <v/>
      </c>
      <c r="AB4137" s="19" t="str">
        <f t="shared" si="8"/>
        <v/>
      </c>
      <c r="AC4137" s="19">
        <f t="shared" si="20"/>
        <v>1057.272727</v>
      </c>
      <c r="AD4137" s="19">
        <f t="shared" si="21"/>
        <v>1779</v>
      </c>
      <c r="AE4137" s="19" t="str">
        <f t="shared" si="22"/>
        <v>Нет моды</v>
      </c>
      <c r="AF4137" s="19">
        <f t="shared" si="23"/>
        <v>754</v>
      </c>
      <c r="AG4137" s="19">
        <f t="shared" si="24"/>
        <v>1321</v>
      </c>
      <c r="AH4137" s="20" t="str">
        <f t="shared" si="14"/>
        <v/>
      </c>
      <c r="AI4137" s="21"/>
      <c r="AJ4137" s="21"/>
      <c r="AK4137" s="21"/>
      <c r="AL4137" s="22">
        <f t="shared" si="25"/>
        <v>1</v>
      </c>
    </row>
    <row r="4138" ht="12.75" customHeight="1">
      <c r="A4138" s="13" t="s">
        <v>265</v>
      </c>
      <c r="B4138" s="13" t="str">
        <f>IFERROR(__xludf.DUMMYFUNCTION("REGEXREPLACE(A4138, ""\d"", """")"),"         Алтайский край")</f>
        <v>         Алтайский край</v>
      </c>
      <c r="C4138" s="14" t="str">
        <f t="shared" si="15"/>
        <v>Алтайский край</v>
      </c>
      <c r="D4138" s="3">
        <f t="shared" si="16"/>
        <v>2</v>
      </c>
      <c r="E4138" s="15" t="s">
        <v>41</v>
      </c>
      <c r="F4138" s="13" t="str">
        <f>IFERROR(__xludf.DUMMYFUNCTION("REGEXEXTRACT(E4138, ""[А-Яа-я].*"")"),"Инфекционные и паразитарные болезни")</f>
        <v>Инфекционные и паразитарные болезни</v>
      </c>
      <c r="G4138" s="16">
        <f t="shared" si="17"/>
        <v>2</v>
      </c>
      <c r="H4138" s="13" t="s">
        <v>28</v>
      </c>
      <c r="I4138" s="13" t="str">
        <f>IFERROR(__xludf.DUMMYFUNCTION("REGEXREPLACE(H4138, "".*\s"", """")"),"человек")</f>
        <v>человек</v>
      </c>
      <c r="J4138" s="13" t="s">
        <v>29</v>
      </c>
      <c r="K4138" s="17" t="str">
        <f>IFERROR(__xludf.DUMMYFUNCTION("REGEXREPLACE(J4138, ""^[\d\s]+"", """")"),"значение показателя за год")</f>
        <v>значение показателя за год</v>
      </c>
      <c r="L4138" s="16">
        <f t="shared" si="18"/>
        <v>2</v>
      </c>
      <c r="M4138" s="13" t="s">
        <v>31</v>
      </c>
      <c r="N4138" s="13" t="str">
        <f>IFERROR(__xludf.DUMMYFUNCTION("REGEXEXTRACT(M4138, "" (.+)$"")"),"городское население")</f>
        <v>городское население</v>
      </c>
      <c r="O4138" s="18">
        <v>599.0</v>
      </c>
      <c r="P4138" s="18">
        <v>615.0</v>
      </c>
      <c r="Q4138" s="18">
        <v>727.0</v>
      </c>
      <c r="R4138" s="18">
        <v>787.0</v>
      </c>
      <c r="S4138" s="18">
        <v>851.0</v>
      </c>
      <c r="T4138" s="18">
        <v>814.0</v>
      </c>
      <c r="U4138" s="18">
        <v>769.0</v>
      </c>
      <c r="V4138" s="18">
        <v>584.0</v>
      </c>
      <c r="W4138" s="18">
        <v>495.0</v>
      </c>
      <c r="X4138" s="18">
        <v>476.0</v>
      </c>
      <c r="Y4138" s="18">
        <v>429.0</v>
      </c>
      <c r="Z4138" s="19" t="str">
        <f t="shared" si="6"/>
        <v/>
      </c>
      <c r="AA4138" s="19">
        <f t="shared" si="19"/>
        <v>7146</v>
      </c>
      <c r="AB4138" s="19" t="str">
        <f t="shared" si="8"/>
        <v/>
      </c>
      <c r="AC4138" s="19">
        <f t="shared" si="20"/>
        <v>649.6363636</v>
      </c>
      <c r="AD4138" s="19">
        <f t="shared" si="21"/>
        <v>818</v>
      </c>
      <c r="AE4138" s="19" t="str">
        <f t="shared" si="22"/>
        <v>Нет моды</v>
      </c>
      <c r="AF4138" s="19">
        <f t="shared" si="23"/>
        <v>429</v>
      </c>
      <c r="AG4138" s="19">
        <f t="shared" si="24"/>
        <v>851</v>
      </c>
      <c r="AH4138" s="20" t="str">
        <f t="shared" si="14"/>
        <v/>
      </c>
      <c r="AI4138" s="21"/>
      <c r="AJ4138" s="21"/>
      <c r="AK4138" s="21"/>
      <c r="AL4138" s="22">
        <f t="shared" si="25"/>
        <v>1</v>
      </c>
    </row>
    <row r="4139" ht="12.75" customHeight="1">
      <c r="A4139" s="13" t="s">
        <v>265</v>
      </c>
      <c r="B4139" s="13" t="str">
        <f>IFERROR(__xludf.DUMMYFUNCTION("REGEXREPLACE(A4139, ""\d"", """")"),"         Алтайский край")</f>
        <v>         Алтайский край</v>
      </c>
      <c r="C4139" s="14" t="str">
        <f t="shared" si="15"/>
        <v>Алтайский край</v>
      </c>
      <c r="D4139" s="3">
        <f t="shared" si="16"/>
        <v>2</v>
      </c>
      <c r="E4139" s="15" t="s">
        <v>41</v>
      </c>
      <c r="F4139" s="13" t="str">
        <f>IFERROR(__xludf.DUMMYFUNCTION("REGEXEXTRACT(E4139, ""[А-Яа-я].*"")"),"Инфекционные и паразитарные болезни")</f>
        <v>Инфекционные и паразитарные болезни</v>
      </c>
      <c r="G4139" s="16">
        <f t="shared" si="17"/>
        <v>2</v>
      </c>
      <c r="H4139" s="13" t="s">
        <v>28</v>
      </c>
      <c r="I4139" s="13" t="str">
        <f>IFERROR(__xludf.DUMMYFUNCTION("REGEXREPLACE(H4139, "".*\s"", """")"),"человек")</f>
        <v>человек</v>
      </c>
      <c r="J4139" s="13" t="s">
        <v>29</v>
      </c>
      <c r="K4139" s="17" t="str">
        <f>IFERROR(__xludf.DUMMYFUNCTION("REGEXREPLACE(J4139, ""^[\d\s]+"", """")"),"значение показателя за год")</f>
        <v>значение показателя за год</v>
      </c>
      <c r="L4139" s="16">
        <f t="shared" si="18"/>
        <v>2</v>
      </c>
      <c r="M4139" s="13" t="s">
        <v>32</v>
      </c>
      <c r="N4139" s="13" t="str">
        <f>IFERROR(__xludf.DUMMYFUNCTION("REGEXEXTRACT(M4139, "" (.+)$"")"),"сельское население")</f>
        <v>сельское население</v>
      </c>
      <c r="O4139" s="18">
        <v>420.0</v>
      </c>
      <c r="P4139" s="18">
        <v>391.0</v>
      </c>
      <c r="Q4139" s="18">
        <v>421.0</v>
      </c>
      <c r="R4139" s="18">
        <v>443.0</v>
      </c>
      <c r="S4139" s="18">
        <v>470.0</v>
      </c>
      <c r="T4139" s="18">
        <v>468.0</v>
      </c>
      <c r="U4139" s="18">
        <v>468.0</v>
      </c>
      <c r="V4139" s="18">
        <v>351.0</v>
      </c>
      <c r="W4139" s="18">
        <v>381.0</v>
      </c>
      <c r="X4139" s="18">
        <v>346.0</v>
      </c>
      <c r="Y4139" s="18">
        <v>325.0</v>
      </c>
      <c r="Z4139" s="19" t="str">
        <f t="shared" si="6"/>
        <v/>
      </c>
      <c r="AA4139" s="19" t="str">
        <f t="shared" si="19"/>
        <v/>
      </c>
      <c r="AB4139" s="19">
        <f t="shared" si="8"/>
        <v>4484</v>
      </c>
      <c r="AC4139" s="19">
        <f t="shared" si="20"/>
        <v>407.6363636</v>
      </c>
      <c r="AD4139" s="19">
        <f t="shared" si="21"/>
        <v>469</v>
      </c>
      <c r="AE4139" s="19" t="str">
        <f t="shared" si="22"/>
        <v>Нет моды</v>
      </c>
      <c r="AF4139" s="19">
        <f t="shared" si="23"/>
        <v>325</v>
      </c>
      <c r="AG4139" s="19">
        <f t="shared" si="24"/>
        <v>470</v>
      </c>
      <c r="AH4139" s="20" t="str">
        <f t="shared" si="14"/>
        <v>Город: 61%; Село: 39%</v>
      </c>
      <c r="AI4139" s="21"/>
      <c r="AJ4139" s="21"/>
      <c r="AK4139" s="21"/>
      <c r="AL4139" s="22">
        <f t="shared" si="25"/>
        <v>1</v>
      </c>
    </row>
    <row r="4140" ht="12.75" customHeight="1">
      <c r="A4140" s="13" t="s">
        <v>265</v>
      </c>
      <c r="B4140" s="13" t="str">
        <f>IFERROR(__xludf.DUMMYFUNCTION("REGEXREPLACE(A4140, ""\d"", """")"),"         Алтайский край")</f>
        <v>         Алтайский край</v>
      </c>
      <c r="C4140" s="14" t="str">
        <f t="shared" si="15"/>
        <v>Алтайский край</v>
      </c>
      <c r="D4140" s="3">
        <f t="shared" si="16"/>
        <v>2</v>
      </c>
      <c r="E4140" s="15" t="s">
        <v>42</v>
      </c>
      <c r="F4140" s="13" t="str">
        <f>IFERROR(__xludf.DUMMYFUNCTION("REGEXEXTRACT(E4140, ""[А-Яа-я].*"")"),"Ишемическая болезнь сердца")</f>
        <v>Ишемическая болезнь сердца</v>
      </c>
      <c r="G4140" s="16">
        <f t="shared" si="17"/>
        <v>2</v>
      </c>
      <c r="H4140" s="13" t="s">
        <v>28</v>
      </c>
      <c r="I4140" s="13" t="str">
        <f>IFERROR(__xludf.DUMMYFUNCTION("REGEXREPLACE(H4140, "".*\s"", """")"),"человек")</f>
        <v>человек</v>
      </c>
      <c r="J4140" s="13" t="s">
        <v>29</v>
      </c>
      <c r="K4140" s="17" t="str">
        <f>IFERROR(__xludf.DUMMYFUNCTION("REGEXREPLACE(J4140, ""^[\d\s]+"", """")"),"значение показателя за год")</f>
        <v>значение показателя за год</v>
      </c>
      <c r="L4140" s="16">
        <f t="shared" si="18"/>
        <v>2</v>
      </c>
      <c r="M4140" s="13" t="s">
        <v>30</v>
      </c>
      <c r="N4140" s="13" t="str">
        <f>IFERROR(__xludf.DUMMYFUNCTION("REGEXEXTRACT(M4140, "" (.+)$"")"),"все население")</f>
        <v>все население</v>
      </c>
      <c r="O4140" s="18">
        <v>9730.0</v>
      </c>
      <c r="P4140" s="18">
        <v>9066.0</v>
      </c>
      <c r="Q4140" s="18">
        <v>8478.0</v>
      </c>
      <c r="R4140" s="18">
        <v>8565.0</v>
      </c>
      <c r="S4140" s="18">
        <v>8317.0</v>
      </c>
      <c r="T4140" s="18">
        <v>7954.0</v>
      </c>
      <c r="U4140" s="18">
        <v>8936.0</v>
      </c>
      <c r="V4140" s="18">
        <v>11012.0</v>
      </c>
      <c r="W4140" s="18">
        <v>11564.0</v>
      </c>
      <c r="X4140" s="18">
        <v>9259.0</v>
      </c>
      <c r="Y4140" s="18">
        <v>7848.0</v>
      </c>
      <c r="Z4140" s="19">
        <f t="shared" si="6"/>
        <v>100729</v>
      </c>
      <c r="AA4140" s="19" t="str">
        <f t="shared" si="19"/>
        <v/>
      </c>
      <c r="AB4140" s="19" t="str">
        <f t="shared" si="8"/>
        <v/>
      </c>
      <c r="AC4140" s="19">
        <f t="shared" si="20"/>
        <v>9157.181818</v>
      </c>
      <c r="AD4140" s="19">
        <f t="shared" si="21"/>
        <v>4159</v>
      </c>
      <c r="AE4140" s="19" t="str">
        <f t="shared" si="22"/>
        <v>Нет моды</v>
      </c>
      <c r="AF4140" s="19">
        <f t="shared" si="23"/>
        <v>7848</v>
      </c>
      <c r="AG4140" s="19">
        <f t="shared" si="24"/>
        <v>11564</v>
      </c>
      <c r="AH4140" s="20" t="str">
        <f t="shared" si="14"/>
        <v/>
      </c>
      <c r="AI4140" s="21"/>
      <c r="AJ4140" s="21"/>
      <c r="AK4140" s="21"/>
      <c r="AL4140" s="22">
        <f t="shared" si="25"/>
        <v>1</v>
      </c>
    </row>
    <row r="4141" ht="12.75" customHeight="1">
      <c r="A4141" s="13" t="s">
        <v>265</v>
      </c>
      <c r="B4141" s="13" t="str">
        <f>IFERROR(__xludf.DUMMYFUNCTION("REGEXREPLACE(A4141, ""\d"", """")"),"         Алтайский край")</f>
        <v>         Алтайский край</v>
      </c>
      <c r="C4141" s="14" t="str">
        <f t="shared" si="15"/>
        <v>Алтайский край</v>
      </c>
      <c r="D4141" s="3">
        <f t="shared" si="16"/>
        <v>2</v>
      </c>
      <c r="E4141" s="15" t="s">
        <v>42</v>
      </c>
      <c r="F4141" s="13" t="str">
        <f>IFERROR(__xludf.DUMMYFUNCTION("REGEXEXTRACT(E4141, ""[А-Яа-я].*"")"),"Ишемическая болезнь сердца")</f>
        <v>Ишемическая болезнь сердца</v>
      </c>
      <c r="G4141" s="16">
        <f t="shared" si="17"/>
        <v>2</v>
      </c>
      <c r="H4141" s="13" t="s">
        <v>28</v>
      </c>
      <c r="I4141" s="13" t="str">
        <f>IFERROR(__xludf.DUMMYFUNCTION("REGEXREPLACE(H4141, "".*\s"", """")"),"человек")</f>
        <v>человек</v>
      </c>
      <c r="J4141" s="13" t="s">
        <v>29</v>
      </c>
      <c r="K4141" s="17" t="str">
        <f>IFERROR(__xludf.DUMMYFUNCTION("REGEXREPLACE(J4141, ""^[\d\s]+"", """")"),"значение показателя за год")</f>
        <v>значение показателя за год</v>
      </c>
      <c r="L4141" s="16">
        <f t="shared" si="18"/>
        <v>2</v>
      </c>
      <c r="M4141" s="13" t="s">
        <v>31</v>
      </c>
      <c r="N4141" s="13" t="str">
        <f>IFERROR(__xludf.DUMMYFUNCTION("REGEXEXTRACT(M4141, "" (.+)$"")"),"городское население")</f>
        <v>городское население</v>
      </c>
      <c r="O4141" s="18">
        <v>5773.0</v>
      </c>
      <c r="P4141" s="18">
        <v>5394.0</v>
      </c>
      <c r="Q4141" s="18">
        <v>5183.0</v>
      </c>
      <c r="R4141" s="18">
        <v>5204.0</v>
      </c>
      <c r="S4141" s="18">
        <v>5135.0</v>
      </c>
      <c r="T4141" s="18">
        <v>4875.0</v>
      </c>
      <c r="U4141" s="18">
        <v>5387.0</v>
      </c>
      <c r="V4141" s="18">
        <v>6965.0</v>
      </c>
      <c r="W4141" s="18">
        <v>6966.0</v>
      </c>
      <c r="X4141" s="18">
        <v>5669.0</v>
      </c>
      <c r="Y4141" s="18">
        <v>4868.0</v>
      </c>
      <c r="Z4141" s="19" t="str">
        <f t="shared" si="6"/>
        <v/>
      </c>
      <c r="AA4141" s="19">
        <f t="shared" si="19"/>
        <v>61419</v>
      </c>
      <c r="AB4141" s="19" t="str">
        <f t="shared" si="8"/>
        <v/>
      </c>
      <c r="AC4141" s="19">
        <f t="shared" si="20"/>
        <v>5583.545455</v>
      </c>
      <c r="AD4141" s="19">
        <f t="shared" si="21"/>
        <v>7407</v>
      </c>
      <c r="AE4141" s="19" t="str">
        <f t="shared" si="22"/>
        <v>Нет моды</v>
      </c>
      <c r="AF4141" s="19">
        <f t="shared" si="23"/>
        <v>4868</v>
      </c>
      <c r="AG4141" s="19">
        <f t="shared" si="24"/>
        <v>6966</v>
      </c>
      <c r="AH4141" s="20" t="str">
        <f t="shared" si="14"/>
        <v/>
      </c>
      <c r="AI4141" s="21"/>
      <c r="AJ4141" s="21"/>
      <c r="AK4141" s="21"/>
      <c r="AL4141" s="22">
        <f t="shared" si="25"/>
        <v>1</v>
      </c>
    </row>
    <row r="4142" ht="12.75" customHeight="1">
      <c r="A4142" s="13" t="s">
        <v>265</v>
      </c>
      <c r="B4142" s="13" t="str">
        <f>IFERROR(__xludf.DUMMYFUNCTION("REGEXREPLACE(A4142, ""\d"", """")"),"         Алтайский край")</f>
        <v>         Алтайский край</v>
      </c>
      <c r="C4142" s="14" t="str">
        <f t="shared" si="15"/>
        <v>Алтайский край</v>
      </c>
      <c r="D4142" s="3">
        <f t="shared" si="16"/>
        <v>2</v>
      </c>
      <c r="E4142" s="15" t="s">
        <v>42</v>
      </c>
      <c r="F4142" s="13" t="str">
        <f>IFERROR(__xludf.DUMMYFUNCTION("REGEXEXTRACT(E4142, ""[А-Яа-я].*"")"),"Ишемическая болезнь сердца")</f>
        <v>Ишемическая болезнь сердца</v>
      </c>
      <c r="G4142" s="16">
        <f t="shared" si="17"/>
        <v>2</v>
      </c>
      <c r="H4142" s="13" t="s">
        <v>28</v>
      </c>
      <c r="I4142" s="13" t="str">
        <f>IFERROR(__xludf.DUMMYFUNCTION("REGEXREPLACE(H4142, "".*\s"", """")"),"человек")</f>
        <v>человек</v>
      </c>
      <c r="J4142" s="13" t="s">
        <v>29</v>
      </c>
      <c r="K4142" s="17" t="str">
        <f>IFERROR(__xludf.DUMMYFUNCTION("REGEXREPLACE(J4142, ""^[\d\s]+"", """")"),"значение показателя за год")</f>
        <v>значение показателя за год</v>
      </c>
      <c r="L4142" s="16">
        <f t="shared" si="18"/>
        <v>2</v>
      </c>
      <c r="M4142" s="13" t="s">
        <v>32</v>
      </c>
      <c r="N4142" s="13" t="str">
        <f>IFERROR(__xludf.DUMMYFUNCTION("REGEXEXTRACT(M4142, "" (.+)$"")"),"сельское население")</f>
        <v>сельское население</v>
      </c>
      <c r="O4142" s="18">
        <v>3957.0</v>
      </c>
      <c r="P4142" s="18">
        <v>3672.0</v>
      </c>
      <c r="Q4142" s="18">
        <v>3295.0</v>
      </c>
      <c r="R4142" s="18">
        <v>3361.0</v>
      </c>
      <c r="S4142" s="18">
        <v>3182.0</v>
      </c>
      <c r="T4142" s="18">
        <v>3079.0</v>
      </c>
      <c r="U4142" s="18">
        <v>3549.0</v>
      </c>
      <c r="V4142" s="18">
        <v>4047.0</v>
      </c>
      <c r="W4142" s="18">
        <v>4598.0</v>
      </c>
      <c r="X4142" s="18">
        <v>3590.0</v>
      </c>
      <c r="Y4142" s="18">
        <v>2980.0</v>
      </c>
      <c r="Z4142" s="19" t="str">
        <f t="shared" si="6"/>
        <v/>
      </c>
      <c r="AA4142" s="19" t="str">
        <f t="shared" si="19"/>
        <v/>
      </c>
      <c r="AB4142" s="19">
        <f t="shared" si="8"/>
        <v>39310</v>
      </c>
      <c r="AC4142" s="19">
        <f t="shared" si="20"/>
        <v>3573.636364</v>
      </c>
      <c r="AD4142" s="19">
        <f t="shared" si="21"/>
        <v>4733</v>
      </c>
      <c r="AE4142" s="19" t="str">
        <f t="shared" si="22"/>
        <v>Нет моды</v>
      </c>
      <c r="AF4142" s="19">
        <f t="shared" si="23"/>
        <v>2980</v>
      </c>
      <c r="AG4142" s="19">
        <f t="shared" si="24"/>
        <v>4598</v>
      </c>
      <c r="AH4142" s="20" t="str">
        <f t="shared" si="14"/>
        <v>Город: 61%; Село: 39%</v>
      </c>
      <c r="AI4142" s="21"/>
      <c r="AJ4142" s="21"/>
      <c r="AK4142" s="21"/>
      <c r="AL4142" s="22">
        <f t="shared" si="25"/>
        <v>1</v>
      </c>
    </row>
    <row r="4143" ht="12.75" customHeight="1">
      <c r="A4143" s="13" t="s">
        <v>265</v>
      </c>
      <c r="B4143" s="13" t="str">
        <f>IFERROR(__xludf.DUMMYFUNCTION("REGEXREPLACE(A4143, ""\d"", """")"),"         Алтайский край")</f>
        <v>         Алтайский край</v>
      </c>
      <c r="C4143" s="14" t="str">
        <f t="shared" si="15"/>
        <v>Алтайский край</v>
      </c>
      <c r="D4143" s="3">
        <f t="shared" si="16"/>
        <v>2</v>
      </c>
      <c r="E4143" s="15" t="s">
        <v>43</v>
      </c>
      <c r="F4143" s="13" t="str">
        <f>IFERROR(__xludf.DUMMYFUNCTION("REGEXEXTRACT(E4143, ""[А-Яа-я].*"")"),"Новообразования")</f>
        <v>Новообразования</v>
      </c>
      <c r="G4143" s="16">
        <f t="shared" si="17"/>
        <v>2</v>
      </c>
      <c r="H4143" s="13" t="s">
        <v>28</v>
      </c>
      <c r="I4143" s="13" t="str">
        <f>IFERROR(__xludf.DUMMYFUNCTION("REGEXREPLACE(H4143, "".*\s"", """")"),"человек")</f>
        <v>человек</v>
      </c>
      <c r="J4143" s="13" t="s">
        <v>29</v>
      </c>
      <c r="K4143" s="17" t="str">
        <f>IFERROR(__xludf.DUMMYFUNCTION("REGEXREPLACE(J4143, ""^[\d\s]+"", """")"),"значение показателя за год")</f>
        <v>значение показателя за год</v>
      </c>
      <c r="L4143" s="16">
        <f t="shared" si="18"/>
        <v>2</v>
      </c>
      <c r="M4143" s="13" t="s">
        <v>30</v>
      </c>
      <c r="N4143" s="13" t="str">
        <f>IFERROR(__xludf.DUMMYFUNCTION("REGEXEXTRACT(M4143, "" (.+)$"")"),"все население")</f>
        <v>все население</v>
      </c>
      <c r="O4143" s="18">
        <v>5431.0</v>
      </c>
      <c r="P4143" s="18">
        <v>5209.0</v>
      </c>
      <c r="Q4143" s="18">
        <v>5429.0</v>
      </c>
      <c r="R4143" s="18">
        <v>5290.0</v>
      </c>
      <c r="S4143" s="18">
        <v>5220.0</v>
      </c>
      <c r="T4143" s="18">
        <v>5185.0</v>
      </c>
      <c r="U4143" s="18">
        <v>5347.0</v>
      </c>
      <c r="V4143" s="18">
        <v>5299.0</v>
      </c>
      <c r="W4143" s="18">
        <v>4996.0</v>
      </c>
      <c r="X4143" s="18">
        <v>4921.0</v>
      </c>
      <c r="Y4143" s="18">
        <v>5050.0</v>
      </c>
      <c r="Z4143" s="19">
        <f t="shared" si="6"/>
        <v>57377</v>
      </c>
      <c r="AA4143" s="19" t="str">
        <f t="shared" si="19"/>
        <v/>
      </c>
      <c r="AB4143" s="19" t="str">
        <f t="shared" si="8"/>
        <v/>
      </c>
      <c r="AC4143" s="19">
        <f t="shared" si="20"/>
        <v>5216.090909</v>
      </c>
      <c r="AD4143" s="19">
        <f t="shared" si="21"/>
        <v>4759.5</v>
      </c>
      <c r="AE4143" s="19" t="str">
        <f t="shared" si="22"/>
        <v>Нет моды</v>
      </c>
      <c r="AF4143" s="19">
        <f t="shared" si="23"/>
        <v>4921</v>
      </c>
      <c r="AG4143" s="19">
        <f t="shared" si="24"/>
        <v>5431</v>
      </c>
      <c r="AH4143" s="20" t="str">
        <f t="shared" si="14"/>
        <v/>
      </c>
      <c r="AI4143" s="21"/>
      <c r="AJ4143" s="21"/>
      <c r="AK4143" s="21"/>
      <c r="AL4143" s="22">
        <f t="shared" si="25"/>
        <v>1</v>
      </c>
    </row>
    <row r="4144" ht="12.75" customHeight="1">
      <c r="A4144" s="13" t="s">
        <v>265</v>
      </c>
      <c r="B4144" s="13" t="str">
        <f>IFERROR(__xludf.DUMMYFUNCTION("REGEXREPLACE(A4144, ""\d"", """")"),"         Алтайский край")</f>
        <v>         Алтайский край</v>
      </c>
      <c r="C4144" s="14" t="str">
        <f t="shared" si="15"/>
        <v>Алтайский край</v>
      </c>
      <c r="D4144" s="3">
        <f t="shared" si="16"/>
        <v>2</v>
      </c>
      <c r="E4144" s="15" t="s">
        <v>43</v>
      </c>
      <c r="F4144" s="13" t="str">
        <f>IFERROR(__xludf.DUMMYFUNCTION("REGEXEXTRACT(E4144, ""[А-Яа-я].*"")"),"Новообразования")</f>
        <v>Новообразования</v>
      </c>
      <c r="G4144" s="16">
        <f t="shared" si="17"/>
        <v>2</v>
      </c>
      <c r="H4144" s="13" t="s">
        <v>28</v>
      </c>
      <c r="I4144" s="13" t="str">
        <f>IFERROR(__xludf.DUMMYFUNCTION("REGEXREPLACE(H4144, "".*\s"", """")"),"человек")</f>
        <v>человек</v>
      </c>
      <c r="J4144" s="13" t="s">
        <v>29</v>
      </c>
      <c r="K4144" s="17" t="str">
        <f>IFERROR(__xludf.DUMMYFUNCTION("REGEXREPLACE(J4144, ""^[\d\s]+"", """")"),"значение показателя за год")</f>
        <v>значение показателя за год</v>
      </c>
      <c r="L4144" s="16">
        <f t="shared" si="18"/>
        <v>2</v>
      </c>
      <c r="M4144" s="13" t="s">
        <v>31</v>
      </c>
      <c r="N4144" s="13" t="str">
        <f>IFERROR(__xludf.DUMMYFUNCTION("REGEXEXTRACT(M4144, "" (.+)$"")"),"городское население")</f>
        <v>городское население</v>
      </c>
      <c r="O4144" s="18">
        <v>2784.0</v>
      </c>
      <c r="P4144" s="18">
        <v>2799.0</v>
      </c>
      <c r="Q4144" s="18">
        <v>2970.0</v>
      </c>
      <c r="R4144" s="18">
        <v>2856.0</v>
      </c>
      <c r="S4144" s="18">
        <v>2928.0</v>
      </c>
      <c r="T4144" s="18">
        <v>2842.0</v>
      </c>
      <c r="U4144" s="18">
        <v>2946.0</v>
      </c>
      <c r="V4144" s="18">
        <v>2969.0</v>
      </c>
      <c r="W4144" s="18">
        <v>2644.0</v>
      </c>
      <c r="X4144" s="18">
        <v>2619.0</v>
      </c>
      <c r="Y4144" s="18">
        <v>2761.0</v>
      </c>
      <c r="Z4144" s="19" t="str">
        <f t="shared" si="6"/>
        <v/>
      </c>
      <c r="AA4144" s="19">
        <f t="shared" si="19"/>
        <v>31118</v>
      </c>
      <c r="AB4144" s="19" t="str">
        <f t="shared" si="8"/>
        <v/>
      </c>
      <c r="AC4144" s="19">
        <f t="shared" si="20"/>
        <v>2828.909091</v>
      </c>
      <c r="AD4144" s="19">
        <f t="shared" si="21"/>
        <v>3945.5</v>
      </c>
      <c r="AE4144" s="19" t="str">
        <f t="shared" si="22"/>
        <v>Нет моды</v>
      </c>
      <c r="AF4144" s="19">
        <f t="shared" si="23"/>
        <v>2619</v>
      </c>
      <c r="AG4144" s="19">
        <f t="shared" si="24"/>
        <v>2970</v>
      </c>
      <c r="AH4144" s="20" t="str">
        <f t="shared" si="14"/>
        <v/>
      </c>
      <c r="AI4144" s="21"/>
      <c r="AJ4144" s="21"/>
      <c r="AK4144" s="21"/>
      <c r="AL4144" s="22">
        <f t="shared" si="25"/>
        <v>1</v>
      </c>
    </row>
    <row r="4145" ht="12.75" customHeight="1">
      <c r="A4145" s="13" t="s">
        <v>265</v>
      </c>
      <c r="B4145" s="13" t="str">
        <f>IFERROR(__xludf.DUMMYFUNCTION("REGEXREPLACE(A4145, ""\d"", """")"),"         Алтайский край")</f>
        <v>         Алтайский край</v>
      </c>
      <c r="C4145" s="14" t="str">
        <f t="shared" si="15"/>
        <v>Алтайский край</v>
      </c>
      <c r="D4145" s="3">
        <f t="shared" si="16"/>
        <v>2</v>
      </c>
      <c r="E4145" s="15" t="s">
        <v>43</v>
      </c>
      <c r="F4145" s="13" t="str">
        <f>IFERROR(__xludf.DUMMYFUNCTION("REGEXEXTRACT(E4145, ""[А-Яа-я].*"")"),"Новообразования")</f>
        <v>Новообразования</v>
      </c>
      <c r="G4145" s="16">
        <f t="shared" si="17"/>
        <v>2</v>
      </c>
      <c r="H4145" s="13" t="s">
        <v>28</v>
      </c>
      <c r="I4145" s="13" t="str">
        <f>IFERROR(__xludf.DUMMYFUNCTION("REGEXREPLACE(H4145, "".*\s"", """")"),"человек")</f>
        <v>человек</v>
      </c>
      <c r="J4145" s="13" t="s">
        <v>29</v>
      </c>
      <c r="K4145" s="17" t="str">
        <f>IFERROR(__xludf.DUMMYFUNCTION("REGEXREPLACE(J4145, ""^[\d\s]+"", """")"),"значение показателя за год")</f>
        <v>значение показателя за год</v>
      </c>
      <c r="L4145" s="16">
        <f t="shared" si="18"/>
        <v>2</v>
      </c>
      <c r="M4145" s="13" t="s">
        <v>32</v>
      </c>
      <c r="N4145" s="13" t="str">
        <f>IFERROR(__xludf.DUMMYFUNCTION("REGEXEXTRACT(M4145, "" (.+)$"")"),"сельское население")</f>
        <v>сельское население</v>
      </c>
      <c r="O4145" s="18">
        <v>2647.0</v>
      </c>
      <c r="P4145" s="18">
        <v>2410.0</v>
      </c>
      <c r="Q4145" s="18">
        <v>2459.0</v>
      </c>
      <c r="R4145" s="18">
        <v>2434.0</v>
      </c>
      <c r="S4145" s="18">
        <v>2292.0</v>
      </c>
      <c r="T4145" s="18">
        <v>2343.0</v>
      </c>
      <c r="U4145" s="18">
        <v>2401.0</v>
      </c>
      <c r="V4145" s="18">
        <v>2330.0</v>
      </c>
      <c r="W4145" s="18">
        <v>2352.0</v>
      </c>
      <c r="X4145" s="18">
        <v>2302.0</v>
      </c>
      <c r="Y4145" s="18">
        <v>2289.0</v>
      </c>
      <c r="Z4145" s="19" t="str">
        <f t="shared" si="6"/>
        <v/>
      </c>
      <c r="AA4145" s="19" t="str">
        <f t="shared" si="19"/>
        <v/>
      </c>
      <c r="AB4145" s="19">
        <f t="shared" si="8"/>
        <v>26259</v>
      </c>
      <c r="AC4145" s="19">
        <f t="shared" si="20"/>
        <v>2387.181818</v>
      </c>
      <c r="AD4145" s="19">
        <f t="shared" si="21"/>
        <v>2631.5</v>
      </c>
      <c r="AE4145" s="19" t="str">
        <f t="shared" si="22"/>
        <v>Нет моды</v>
      </c>
      <c r="AF4145" s="19">
        <f t="shared" si="23"/>
        <v>2289</v>
      </c>
      <c r="AG4145" s="19">
        <f t="shared" si="24"/>
        <v>2647</v>
      </c>
      <c r="AH4145" s="20" t="str">
        <f t="shared" si="14"/>
        <v>Город: 54%; Село: 46%</v>
      </c>
      <c r="AI4145" s="21"/>
      <c r="AJ4145" s="21"/>
      <c r="AK4145" s="21"/>
      <c r="AL4145" s="22">
        <f t="shared" si="25"/>
        <v>1</v>
      </c>
    </row>
    <row r="4146" ht="12.75" customHeight="1">
      <c r="A4146" s="13" t="s">
        <v>265</v>
      </c>
      <c r="B4146" s="13" t="str">
        <f>IFERROR(__xludf.DUMMYFUNCTION("REGEXREPLACE(A4146, ""\d"", """")"),"         Алтайский край")</f>
        <v>         Алтайский край</v>
      </c>
      <c r="C4146" s="14" t="str">
        <f t="shared" si="15"/>
        <v>Алтайский край</v>
      </c>
      <c r="D4146" s="3">
        <f t="shared" si="16"/>
        <v>2</v>
      </c>
      <c r="E4146" s="15" t="s">
        <v>44</v>
      </c>
      <c r="F4146" s="13" t="str">
        <f>IFERROR(__xludf.DUMMYFUNCTION("REGEXEXTRACT(E4146,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46" s="16">
        <f t="shared" si="17"/>
        <v>2</v>
      </c>
      <c r="H4146" s="13" t="s">
        <v>28</v>
      </c>
      <c r="I4146" s="13" t="str">
        <f>IFERROR(__xludf.DUMMYFUNCTION("REGEXREPLACE(H4146, "".*\s"", """")"),"человек")</f>
        <v>человек</v>
      </c>
      <c r="J4146" s="13" t="s">
        <v>29</v>
      </c>
      <c r="K4146" s="17" t="str">
        <f>IFERROR(__xludf.DUMMYFUNCTION("REGEXREPLACE(J4146, ""^[\d\s]+"", """")"),"значение показателя за год")</f>
        <v>значение показателя за год</v>
      </c>
      <c r="L4146" s="16">
        <f t="shared" si="18"/>
        <v>2</v>
      </c>
      <c r="M4146" s="13" t="s">
        <v>30</v>
      </c>
      <c r="N4146" s="13" t="str">
        <f>IFERROR(__xludf.DUMMYFUNCTION("REGEXEXTRACT(M4146, "" (.+)$"")"),"все население")</f>
        <v>все население</v>
      </c>
      <c r="O4146" s="18">
        <v>161.0</v>
      </c>
      <c r="P4146" s="23" t="s">
        <v>37</v>
      </c>
      <c r="Q4146" s="18">
        <v>126.0</v>
      </c>
      <c r="R4146" s="18">
        <v>129.0</v>
      </c>
      <c r="S4146" s="23" t="s">
        <v>37</v>
      </c>
      <c r="T4146" s="23" t="s">
        <v>37</v>
      </c>
      <c r="U4146" s="23" t="s">
        <v>37</v>
      </c>
      <c r="V4146" s="23" t="s">
        <v>37</v>
      </c>
      <c r="W4146" s="23" t="s">
        <v>37</v>
      </c>
      <c r="X4146" s="23" t="s">
        <v>37</v>
      </c>
      <c r="Y4146" s="23" t="s">
        <v>37</v>
      </c>
      <c r="Z4146" s="19">
        <f t="shared" si="6"/>
        <v>416</v>
      </c>
      <c r="AA4146" s="19" t="str">
        <f t="shared" si="19"/>
        <v/>
      </c>
      <c r="AB4146" s="19" t="str">
        <f t="shared" si="8"/>
        <v/>
      </c>
      <c r="AC4146" s="19">
        <f t="shared" si="20"/>
        <v>138.6666667</v>
      </c>
      <c r="AD4146" s="19">
        <f t="shared" si="21"/>
        <v>2336.5</v>
      </c>
      <c r="AE4146" s="19" t="str">
        <f t="shared" si="22"/>
        <v>Нет моды</v>
      </c>
      <c r="AF4146" s="19">
        <f t="shared" si="23"/>
        <v>126</v>
      </c>
      <c r="AG4146" s="19">
        <f t="shared" si="24"/>
        <v>161</v>
      </c>
      <c r="AH4146" s="20" t="str">
        <f t="shared" si="14"/>
        <v/>
      </c>
      <c r="AI4146" s="24"/>
      <c r="AJ4146" s="24"/>
      <c r="AK4146" s="24"/>
      <c r="AL4146" s="22">
        <f t="shared" si="25"/>
        <v>1</v>
      </c>
    </row>
    <row r="4147" ht="12.75" customHeight="1">
      <c r="A4147" s="13" t="s">
        <v>265</v>
      </c>
      <c r="B4147" s="13" t="str">
        <f>IFERROR(__xludf.DUMMYFUNCTION("REGEXREPLACE(A4147, ""\d"", """")"),"         Алтайский край")</f>
        <v>         Алтайский край</v>
      </c>
      <c r="C4147" s="14" t="str">
        <f t="shared" si="15"/>
        <v>Алтайский край</v>
      </c>
      <c r="D4147" s="3">
        <f t="shared" si="16"/>
        <v>2</v>
      </c>
      <c r="E4147" s="15" t="s">
        <v>44</v>
      </c>
      <c r="F4147" s="13" t="str">
        <f>IFERROR(__xludf.DUMMYFUNCTION("REGEXEXTRACT(E4147,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47" s="16">
        <f t="shared" si="17"/>
        <v>2</v>
      </c>
      <c r="H4147" s="13" t="s">
        <v>28</v>
      </c>
      <c r="I4147" s="13" t="str">
        <f>IFERROR(__xludf.DUMMYFUNCTION("REGEXREPLACE(H4147, "".*\s"", """")"),"человек")</f>
        <v>человек</v>
      </c>
      <c r="J4147" s="13" t="s">
        <v>29</v>
      </c>
      <c r="K4147" s="17" t="str">
        <f>IFERROR(__xludf.DUMMYFUNCTION("REGEXREPLACE(J4147, ""^[\d\s]+"", """")"),"значение показателя за год")</f>
        <v>значение показателя за год</v>
      </c>
      <c r="L4147" s="16">
        <f t="shared" si="18"/>
        <v>2</v>
      </c>
      <c r="M4147" s="13" t="s">
        <v>31</v>
      </c>
      <c r="N4147" s="13" t="str">
        <f>IFERROR(__xludf.DUMMYFUNCTION("REGEXEXTRACT(M4147, "" (.+)$"")"),"городское население")</f>
        <v>городское население</v>
      </c>
      <c r="O4147" s="18">
        <v>78.0</v>
      </c>
      <c r="P4147" s="23" t="s">
        <v>37</v>
      </c>
      <c r="Q4147" s="18">
        <v>79.0</v>
      </c>
      <c r="R4147" s="18">
        <v>75.0</v>
      </c>
      <c r="S4147" s="23" t="s">
        <v>37</v>
      </c>
      <c r="T4147" s="23" t="s">
        <v>37</v>
      </c>
      <c r="U4147" s="23" t="s">
        <v>37</v>
      </c>
      <c r="V4147" s="23" t="s">
        <v>37</v>
      </c>
      <c r="W4147" s="23" t="s">
        <v>37</v>
      </c>
      <c r="X4147" s="23" t="s">
        <v>37</v>
      </c>
      <c r="Y4147" s="23" t="s">
        <v>37</v>
      </c>
      <c r="Z4147" s="19" t="str">
        <f t="shared" si="6"/>
        <v/>
      </c>
      <c r="AA4147" s="19">
        <f t="shared" si="19"/>
        <v>232</v>
      </c>
      <c r="AB4147" s="19" t="str">
        <f t="shared" si="8"/>
        <v/>
      </c>
      <c r="AC4147" s="19">
        <f t="shared" si="20"/>
        <v>77.33333333</v>
      </c>
      <c r="AD4147" s="19">
        <f t="shared" si="21"/>
        <v>102.5</v>
      </c>
      <c r="AE4147" s="19" t="str">
        <f t="shared" si="22"/>
        <v>Нет моды</v>
      </c>
      <c r="AF4147" s="19">
        <f t="shared" si="23"/>
        <v>75</v>
      </c>
      <c r="AG4147" s="19">
        <f t="shared" si="24"/>
        <v>79</v>
      </c>
      <c r="AH4147" s="20" t="str">
        <f t="shared" si="14"/>
        <v/>
      </c>
      <c r="AI4147" s="24"/>
      <c r="AJ4147" s="24"/>
      <c r="AK4147" s="24"/>
      <c r="AL4147" s="22">
        <f t="shared" si="25"/>
        <v>1</v>
      </c>
    </row>
    <row r="4148" ht="12.75" customHeight="1">
      <c r="A4148" s="13" t="s">
        <v>265</v>
      </c>
      <c r="B4148" s="13" t="str">
        <f>IFERROR(__xludf.DUMMYFUNCTION("REGEXREPLACE(A4148, ""\d"", """")"),"         Алтайский край")</f>
        <v>         Алтайский край</v>
      </c>
      <c r="C4148" s="14" t="str">
        <f t="shared" si="15"/>
        <v>Алтайский край</v>
      </c>
      <c r="D4148" s="3">
        <f t="shared" si="16"/>
        <v>2</v>
      </c>
      <c r="E4148" s="15" t="s">
        <v>44</v>
      </c>
      <c r="F4148" s="13" t="str">
        <f>IFERROR(__xludf.DUMMYFUNCTION("REGEXEXTRACT(E4148,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48" s="16">
        <f t="shared" si="17"/>
        <v>2</v>
      </c>
      <c r="H4148" s="13" t="s">
        <v>28</v>
      </c>
      <c r="I4148" s="13" t="str">
        <f>IFERROR(__xludf.DUMMYFUNCTION("REGEXREPLACE(H4148, "".*\s"", """")"),"человек")</f>
        <v>человек</v>
      </c>
      <c r="J4148" s="13" t="s">
        <v>29</v>
      </c>
      <c r="K4148" s="17" t="str">
        <f>IFERROR(__xludf.DUMMYFUNCTION("REGEXREPLACE(J4148, ""^[\d\s]+"", """")"),"значение показателя за год")</f>
        <v>значение показателя за год</v>
      </c>
      <c r="L4148" s="16">
        <f t="shared" si="18"/>
        <v>2</v>
      </c>
      <c r="M4148" s="13" t="s">
        <v>32</v>
      </c>
      <c r="N4148" s="13" t="str">
        <f>IFERROR(__xludf.DUMMYFUNCTION("REGEXEXTRACT(M4148, "" (.+)$"")"),"сельское население")</f>
        <v>сельское население</v>
      </c>
      <c r="O4148" s="18">
        <v>83.0</v>
      </c>
      <c r="P4148" s="23" t="s">
        <v>37</v>
      </c>
      <c r="Q4148" s="18">
        <v>47.0</v>
      </c>
      <c r="R4148" s="18">
        <v>54.0</v>
      </c>
      <c r="S4148" s="23" t="s">
        <v>37</v>
      </c>
      <c r="T4148" s="23" t="s">
        <v>37</v>
      </c>
      <c r="U4148" s="23" t="s">
        <v>37</v>
      </c>
      <c r="V4148" s="23" t="s">
        <v>37</v>
      </c>
      <c r="W4148" s="23" t="s">
        <v>37</v>
      </c>
      <c r="X4148" s="23" t="s">
        <v>37</v>
      </c>
      <c r="Y4148" s="23" t="s">
        <v>37</v>
      </c>
      <c r="Z4148" s="19" t="str">
        <f t="shared" si="6"/>
        <v/>
      </c>
      <c r="AA4148" s="19" t="str">
        <f t="shared" si="19"/>
        <v/>
      </c>
      <c r="AB4148" s="19">
        <f t="shared" si="8"/>
        <v>184</v>
      </c>
      <c r="AC4148" s="19">
        <f t="shared" si="20"/>
        <v>61.33333333</v>
      </c>
      <c r="AD4148" s="19">
        <f t="shared" si="21"/>
        <v>76.5</v>
      </c>
      <c r="AE4148" s="19" t="str">
        <f t="shared" si="22"/>
        <v>Нет моды</v>
      </c>
      <c r="AF4148" s="19">
        <f t="shared" si="23"/>
        <v>47</v>
      </c>
      <c r="AG4148" s="19">
        <f t="shared" si="24"/>
        <v>83</v>
      </c>
      <c r="AH4148" s="20" t="str">
        <f t="shared" si="14"/>
        <v>Город: 56%; Село: 44%</v>
      </c>
      <c r="AI4148" s="24"/>
      <c r="AJ4148" s="24"/>
      <c r="AK4148" s="24"/>
      <c r="AL4148" s="22">
        <f t="shared" si="25"/>
        <v>1</v>
      </c>
    </row>
    <row r="4149" ht="12.75" customHeight="1">
      <c r="A4149" s="13" t="s">
        <v>265</v>
      </c>
      <c r="B4149" s="13" t="str">
        <f>IFERROR(__xludf.DUMMYFUNCTION("REGEXREPLACE(A4149, ""\d"", """")"),"         Алтайский край")</f>
        <v>         Алтайский край</v>
      </c>
      <c r="C4149" s="14" t="str">
        <f t="shared" si="15"/>
        <v>Алтайский край</v>
      </c>
      <c r="D4149" s="3">
        <f t="shared" si="16"/>
        <v>2</v>
      </c>
      <c r="E4149" s="15" t="s">
        <v>45</v>
      </c>
      <c r="F4149" s="13" t="str">
        <f>IFERROR(__xludf.DUMMYFUNCTION("REGEXEXTRACT(E4149, ""[А-Яа-я].*"")"),"Самоубийство")</f>
        <v>Самоубийство</v>
      </c>
      <c r="G4149" s="16">
        <f t="shared" si="17"/>
        <v>2</v>
      </c>
      <c r="H4149" s="13" t="s">
        <v>28</v>
      </c>
      <c r="I4149" s="13" t="str">
        <f>IFERROR(__xludf.DUMMYFUNCTION("REGEXREPLACE(H4149, "".*\s"", """")"),"человек")</f>
        <v>человек</v>
      </c>
      <c r="J4149" s="13" t="s">
        <v>29</v>
      </c>
      <c r="K4149" s="17" t="str">
        <f>IFERROR(__xludf.DUMMYFUNCTION("REGEXREPLACE(J4149, ""^[\d\s]+"", """")"),"значение показателя за год")</f>
        <v>значение показателя за год</v>
      </c>
      <c r="L4149" s="16">
        <f t="shared" si="18"/>
        <v>2</v>
      </c>
      <c r="M4149" s="13" t="s">
        <v>30</v>
      </c>
      <c r="N4149" s="13" t="str">
        <f>IFERROR(__xludf.DUMMYFUNCTION("REGEXEXTRACT(M4149, "" (.+)$"")"),"все население")</f>
        <v>все население</v>
      </c>
      <c r="O4149" s="18">
        <v>878.0</v>
      </c>
      <c r="P4149" s="18">
        <v>799.0</v>
      </c>
      <c r="Q4149" s="18">
        <v>762.0</v>
      </c>
      <c r="R4149" s="18">
        <v>687.0</v>
      </c>
      <c r="S4149" s="18">
        <v>657.0</v>
      </c>
      <c r="T4149" s="18">
        <v>587.0</v>
      </c>
      <c r="U4149" s="18">
        <v>585.0</v>
      </c>
      <c r="V4149" s="18">
        <v>515.0</v>
      </c>
      <c r="W4149" s="18">
        <v>525.0</v>
      </c>
      <c r="X4149" s="18">
        <v>440.0</v>
      </c>
      <c r="Y4149" s="18">
        <v>395.0</v>
      </c>
      <c r="Z4149" s="19">
        <f t="shared" si="6"/>
        <v>6830</v>
      </c>
      <c r="AA4149" s="19" t="str">
        <f t="shared" si="19"/>
        <v/>
      </c>
      <c r="AB4149" s="19" t="str">
        <f t="shared" si="8"/>
        <v/>
      </c>
      <c r="AC4149" s="19">
        <f t="shared" si="20"/>
        <v>620.9090909</v>
      </c>
      <c r="AD4149" s="19">
        <f t="shared" si="21"/>
        <v>555</v>
      </c>
      <c r="AE4149" s="19" t="str">
        <f t="shared" si="22"/>
        <v>Нет моды</v>
      </c>
      <c r="AF4149" s="19">
        <f t="shared" si="23"/>
        <v>395</v>
      </c>
      <c r="AG4149" s="19">
        <f t="shared" si="24"/>
        <v>878</v>
      </c>
      <c r="AH4149" s="20" t="str">
        <f t="shared" si="14"/>
        <v/>
      </c>
      <c r="AI4149" s="21"/>
      <c r="AJ4149" s="21"/>
      <c r="AK4149" s="21"/>
      <c r="AL4149" s="22">
        <f t="shared" si="25"/>
        <v>1</v>
      </c>
    </row>
    <row r="4150" ht="12.75" customHeight="1">
      <c r="A4150" s="13" t="s">
        <v>265</v>
      </c>
      <c r="B4150" s="13" t="str">
        <f>IFERROR(__xludf.DUMMYFUNCTION("REGEXREPLACE(A4150, ""\d"", """")"),"         Алтайский край")</f>
        <v>         Алтайский край</v>
      </c>
      <c r="C4150" s="14" t="str">
        <f t="shared" si="15"/>
        <v>Алтайский край</v>
      </c>
      <c r="D4150" s="3">
        <f t="shared" si="16"/>
        <v>2</v>
      </c>
      <c r="E4150" s="15" t="s">
        <v>45</v>
      </c>
      <c r="F4150" s="13" t="str">
        <f>IFERROR(__xludf.DUMMYFUNCTION("REGEXEXTRACT(E4150, ""[А-Яа-я].*"")"),"Самоубийство")</f>
        <v>Самоубийство</v>
      </c>
      <c r="G4150" s="16">
        <f t="shared" si="17"/>
        <v>2</v>
      </c>
      <c r="H4150" s="13" t="s">
        <v>28</v>
      </c>
      <c r="I4150" s="13" t="str">
        <f>IFERROR(__xludf.DUMMYFUNCTION("REGEXREPLACE(H4150, "".*\s"", """")"),"человек")</f>
        <v>человек</v>
      </c>
      <c r="J4150" s="13" t="s">
        <v>29</v>
      </c>
      <c r="K4150" s="17" t="str">
        <f>IFERROR(__xludf.DUMMYFUNCTION("REGEXREPLACE(J4150, ""^[\d\s]+"", """")"),"значение показателя за год")</f>
        <v>значение показателя за год</v>
      </c>
      <c r="L4150" s="16">
        <f t="shared" si="18"/>
        <v>2</v>
      </c>
      <c r="M4150" s="13" t="s">
        <v>31</v>
      </c>
      <c r="N4150" s="13" t="str">
        <f>IFERROR(__xludf.DUMMYFUNCTION("REGEXEXTRACT(M4150, "" (.+)$"")"),"городское население")</f>
        <v>городское население</v>
      </c>
      <c r="O4150" s="18">
        <v>373.0</v>
      </c>
      <c r="P4150" s="18">
        <v>329.0</v>
      </c>
      <c r="Q4150" s="18">
        <v>317.0</v>
      </c>
      <c r="R4150" s="18">
        <v>275.0</v>
      </c>
      <c r="S4150" s="18">
        <v>291.0</v>
      </c>
      <c r="T4150" s="18">
        <v>250.0</v>
      </c>
      <c r="U4150" s="18">
        <v>238.0</v>
      </c>
      <c r="V4150" s="18">
        <v>218.0</v>
      </c>
      <c r="W4150" s="18">
        <v>214.0</v>
      </c>
      <c r="X4150" s="18">
        <v>191.0</v>
      </c>
      <c r="Y4150" s="18">
        <v>166.0</v>
      </c>
      <c r="Z4150" s="19" t="str">
        <f t="shared" si="6"/>
        <v/>
      </c>
      <c r="AA4150" s="19">
        <f t="shared" si="19"/>
        <v>2862</v>
      </c>
      <c r="AB4150" s="19" t="str">
        <f t="shared" si="8"/>
        <v/>
      </c>
      <c r="AC4150" s="19">
        <f t="shared" si="20"/>
        <v>260.1818182</v>
      </c>
      <c r="AD4150" s="19">
        <f t="shared" si="21"/>
        <v>384</v>
      </c>
      <c r="AE4150" s="19" t="str">
        <f t="shared" si="22"/>
        <v>Нет моды</v>
      </c>
      <c r="AF4150" s="19">
        <f t="shared" si="23"/>
        <v>166</v>
      </c>
      <c r="AG4150" s="19">
        <f t="shared" si="24"/>
        <v>373</v>
      </c>
      <c r="AH4150" s="20" t="str">
        <f t="shared" si="14"/>
        <v/>
      </c>
      <c r="AI4150" s="21"/>
      <c r="AJ4150" s="21"/>
      <c r="AK4150" s="21"/>
      <c r="AL4150" s="22">
        <f t="shared" si="25"/>
        <v>1</v>
      </c>
    </row>
    <row r="4151" ht="12.75" customHeight="1">
      <c r="A4151" s="13" t="s">
        <v>265</v>
      </c>
      <c r="B4151" s="13" t="str">
        <f>IFERROR(__xludf.DUMMYFUNCTION("REGEXREPLACE(A4151, ""\d"", """")"),"         Алтайский край")</f>
        <v>         Алтайский край</v>
      </c>
      <c r="C4151" s="14" t="str">
        <f t="shared" si="15"/>
        <v>Алтайский край</v>
      </c>
      <c r="D4151" s="3">
        <f t="shared" si="16"/>
        <v>2</v>
      </c>
      <c r="E4151" s="15" t="s">
        <v>45</v>
      </c>
      <c r="F4151" s="13" t="str">
        <f>IFERROR(__xludf.DUMMYFUNCTION("REGEXEXTRACT(E4151, ""[А-Яа-я].*"")"),"Самоубийство")</f>
        <v>Самоубийство</v>
      </c>
      <c r="G4151" s="16">
        <f t="shared" si="17"/>
        <v>2</v>
      </c>
      <c r="H4151" s="13" t="s">
        <v>28</v>
      </c>
      <c r="I4151" s="13" t="str">
        <f>IFERROR(__xludf.DUMMYFUNCTION("REGEXREPLACE(H4151, "".*\s"", """")"),"человек")</f>
        <v>человек</v>
      </c>
      <c r="J4151" s="13" t="s">
        <v>29</v>
      </c>
      <c r="K4151" s="17" t="str">
        <f>IFERROR(__xludf.DUMMYFUNCTION("REGEXREPLACE(J4151, ""^[\d\s]+"", """")"),"значение показателя за год")</f>
        <v>значение показателя за год</v>
      </c>
      <c r="L4151" s="16">
        <f t="shared" si="18"/>
        <v>2</v>
      </c>
      <c r="M4151" s="13" t="s">
        <v>32</v>
      </c>
      <c r="N4151" s="13" t="str">
        <f>IFERROR(__xludf.DUMMYFUNCTION("REGEXEXTRACT(M4151, "" (.+)$"")"),"сельское население")</f>
        <v>сельское население</v>
      </c>
      <c r="O4151" s="18">
        <v>505.0</v>
      </c>
      <c r="P4151" s="18">
        <v>470.0</v>
      </c>
      <c r="Q4151" s="18">
        <v>445.0</v>
      </c>
      <c r="R4151" s="18">
        <v>412.0</v>
      </c>
      <c r="S4151" s="18">
        <v>366.0</v>
      </c>
      <c r="T4151" s="18">
        <v>337.0</v>
      </c>
      <c r="U4151" s="18">
        <v>347.0</v>
      </c>
      <c r="V4151" s="18">
        <v>297.0</v>
      </c>
      <c r="W4151" s="18">
        <v>311.0</v>
      </c>
      <c r="X4151" s="18">
        <v>249.0</v>
      </c>
      <c r="Y4151" s="18">
        <v>229.0</v>
      </c>
      <c r="Z4151" s="19" t="str">
        <f t="shared" si="6"/>
        <v/>
      </c>
      <c r="AA4151" s="19" t="str">
        <f t="shared" si="19"/>
        <v/>
      </c>
      <c r="AB4151" s="19">
        <f t="shared" si="8"/>
        <v>3968</v>
      </c>
      <c r="AC4151" s="19">
        <f t="shared" si="20"/>
        <v>360.7272727</v>
      </c>
      <c r="AD4151" s="19">
        <f t="shared" si="21"/>
        <v>304</v>
      </c>
      <c r="AE4151" s="19" t="str">
        <f t="shared" si="22"/>
        <v>Нет моды</v>
      </c>
      <c r="AF4151" s="19">
        <f t="shared" si="23"/>
        <v>229</v>
      </c>
      <c r="AG4151" s="19">
        <f t="shared" si="24"/>
        <v>505</v>
      </c>
      <c r="AH4151" s="20" t="str">
        <f t="shared" si="14"/>
        <v>Город: 42%; Село: 58%</v>
      </c>
      <c r="AI4151" s="21"/>
      <c r="AJ4151" s="21"/>
      <c r="AK4151" s="21"/>
      <c r="AL4151" s="22">
        <f t="shared" si="25"/>
        <v>1</v>
      </c>
    </row>
    <row r="4152" ht="12.75" customHeight="1">
      <c r="A4152" s="13" t="s">
        <v>265</v>
      </c>
      <c r="B4152" s="13" t="str">
        <f>IFERROR(__xludf.DUMMYFUNCTION("REGEXREPLACE(A4152, ""\d"", """")"),"         Алтайский край")</f>
        <v>         Алтайский край</v>
      </c>
      <c r="C4152" s="14" t="str">
        <f t="shared" si="15"/>
        <v>Алтайский край</v>
      </c>
      <c r="D4152" s="3">
        <f t="shared" si="16"/>
        <v>2</v>
      </c>
      <c r="E4152" s="15" t="s">
        <v>46</v>
      </c>
      <c r="F4152" s="13" t="str">
        <f>IFERROR(__xludf.DUMMYFUNCTION("REGEXEXTRACT(E4152, ""[А-Яа-я].*"")"),"Случ.отравл.алкоголем")</f>
        <v>Случ.отравл.алкоголем</v>
      </c>
      <c r="G4152" s="16">
        <f t="shared" si="17"/>
        <v>2</v>
      </c>
      <c r="H4152" s="13" t="s">
        <v>28</v>
      </c>
      <c r="I4152" s="13" t="str">
        <f>IFERROR(__xludf.DUMMYFUNCTION("REGEXREPLACE(H4152, "".*\s"", """")"),"человек")</f>
        <v>человек</v>
      </c>
      <c r="J4152" s="13" t="s">
        <v>29</v>
      </c>
      <c r="K4152" s="17" t="str">
        <f>IFERROR(__xludf.DUMMYFUNCTION("REGEXREPLACE(J4152, ""^[\d\s]+"", """")"),"значение показателя за год")</f>
        <v>значение показателя за год</v>
      </c>
      <c r="L4152" s="16">
        <f t="shared" si="18"/>
        <v>2</v>
      </c>
      <c r="M4152" s="13" t="s">
        <v>30</v>
      </c>
      <c r="N4152" s="13" t="str">
        <f>IFERROR(__xludf.DUMMYFUNCTION("REGEXEXTRACT(M4152, "" (.+)$"")"),"все население")</f>
        <v>все население</v>
      </c>
      <c r="O4152" s="18">
        <v>197.0</v>
      </c>
      <c r="P4152" s="18">
        <v>172.0</v>
      </c>
      <c r="Q4152" s="18">
        <v>191.0</v>
      </c>
      <c r="R4152" s="18">
        <v>207.0</v>
      </c>
      <c r="S4152" s="18">
        <v>164.0</v>
      </c>
      <c r="T4152" s="18">
        <v>166.0</v>
      </c>
      <c r="U4152" s="18">
        <v>113.0</v>
      </c>
      <c r="V4152" s="18">
        <v>104.0</v>
      </c>
      <c r="W4152" s="18">
        <v>39.0</v>
      </c>
      <c r="X4152" s="18">
        <v>134.0</v>
      </c>
      <c r="Y4152" s="18">
        <v>70.0</v>
      </c>
      <c r="Z4152" s="19">
        <f t="shared" si="6"/>
        <v>1557</v>
      </c>
      <c r="AA4152" s="19" t="str">
        <f t="shared" si="19"/>
        <v/>
      </c>
      <c r="AB4152" s="19" t="str">
        <f t="shared" si="8"/>
        <v/>
      </c>
      <c r="AC4152" s="19">
        <f t="shared" si="20"/>
        <v>141.5454545</v>
      </c>
      <c r="AD4152" s="19">
        <f t="shared" si="21"/>
        <v>218</v>
      </c>
      <c r="AE4152" s="19" t="str">
        <f t="shared" si="22"/>
        <v>Нет моды</v>
      </c>
      <c r="AF4152" s="19">
        <f t="shared" si="23"/>
        <v>39</v>
      </c>
      <c r="AG4152" s="19">
        <f t="shared" si="24"/>
        <v>207</v>
      </c>
      <c r="AH4152" s="20" t="str">
        <f t="shared" si="14"/>
        <v/>
      </c>
      <c r="AI4152" s="21"/>
      <c r="AJ4152" s="21"/>
      <c r="AK4152" s="21"/>
      <c r="AL4152" s="22">
        <f t="shared" si="25"/>
        <v>1</v>
      </c>
    </row>
    <row r="4153" ht="12.75" customHeight="1">
      <c r="A4153" s="13" t="s">
        <v>265</v>
      </c>
      <c r="B4153" s="13" t="str">
        <f>IFERROR(__xludf.DUMMYFUNCTION("REGEXREPLACE(A4153, ""\d"", """")"),"         Алтайский край")</f>
        <v>         Алтайский край</v>
      </c>
      <c r="C4153" s="14" t="str">
        <f t="shared" si="15"/>
        <v>Алтайский край</v>
      </c>
      <c r="D4153" s="3">
        <f t="shared" si="16"/>
        <v>2</v>
      </c>
      <c r="E4153" s="15" t="s">
        <v>46</v>
      </c>
      <c r="F4153" s="13" t="str">
        <f>IFERROR(__xludf.DUMMYFUNCTION("REGEXEXTRACT(E4153, ""[А-Яа-я].*"")"),"Случ.отравл.алкоголем")</f>
        <v>Случ.отравл.алкоголем</v>
      </c>
      <c r="G4153" s="16">
        <f t="shared" si="17"/>
        <v>2</v>
      </c>
      <c r="H4153" s="13" t="s">
        <v>28</v>
      </c>
      <c r="I4153" s="13" t="str">
        <f>IFERROR(__xludf.DUMMYFUNCTION("REGEXREPLACE(H4153, "".*\s"", """")"),"человек")</f>
        <v>человек</v>
      </c>
      <c r="J4153" s="13" t="s">
        <v>29</v>
      </c>
      <c r="K4153" s="17" t="str">
        <f>IFERROR(__xludf.DUMMYFUNCTION("REGEXREPLACE(J4153, ""^[\d\s]+"", """")"),"значение показателя за год")</f>
        <v>значение показателя за год</v>
      </c>
      <c r="L4153" s="16">
        <f t="shared" si="18"/>
        <v>2</v>
      </c>
      <c r="M4153" s="13" t="s">
        <v>31</v>
      </c>
      <c r="N4153" s="13" t="str">
        <f>IFERROR(__xludf.DUMMYFUNCTION("REGEXEXTRACT(M4153, "" (.+)$"")"),"городское население")</f>
        <v>городское население</v>
      </c>
      <c r="O4153" s="18">
        <v>101.0</v>
      </c>
      <c r="P4153" s="18">
        <v>73.0</v>
      </c>
      <c r="Q4153" s="18">
        <v>92.0</v>
      </c>
      <c r="R4153" s="18">
        <v>88.0</v>
      </c>
      <c r="S4153" s="18">
        <v>68.0</v>
      </c>
      <c r="T4153" s="18">
        <v>86.0</v>
      </c>
      <c r="U4153" s="18">
        <v>51.0</v>
      </c>
      <c r="V4153" s="18">
        <v>40.0</v>
      </c>
      <c r="W4153" s="18">
        <v>17.0</v>
      </c>
      <c r="X4153" s="18">
        <v>73.0</v>
      </c>
      <c r="Y4153" s="18">
        <v>29.0</v>
      </c>
      <c r="Z4153" s="19" t="str">
        <f t="shared" si="6"/>
        <v/>
      </c>
      <c r="AA4153" s="19">
        <f t="shared" si="19"/>
        <v>718</v>
      </c>
      <c r="AB4153" s="19" t="str">
        <f t="shared" si="8"/>
        <v/>
      </c>
      <c r="AC4153" s="19">
        <f t="shared" si="20"/>
        <v>65.27272727</v>
      </c>
      <c r="AD4153" s="19">
        <f t="shared" si="21"/>
        <v>90</v>
      </c>
      <c r="AE4153" s="19" t="str">
        <f t="shared" si="22"/>
        <v>Нет моды</v>
      </c>
      <c r="AF4153" s="19">
        <f t="shared" si="23"/>
        <v>17</v>
      </c>
      <c r="AG4153" s="19">
        <f t="shared" si="24"/>
        <v>101</v>
      </c>
      <c r="AH4153" s="20" t="str">
        <f t="shared" si="14"/>
        <v/>
      </c>
      <c r="AI4153" s="21"/>
      <c r="AJ4153" s="21"/>
      <c r="AK4153" s="21"/>
      <c r="AL4153" s="22">
        <f t="shared" si="25"/>
        <v>1</v>
      </c>
    </row>
    <row r="4154" ht="12.75" customHeight="1">
      <c r="A4154" s="13" t="s">
        <v>265</v>
      </c>
      <c r="B4154" s="13" t="str">
        <f>IFERROR(__xludf.DUMMYFUNCTION("REGEXREPLACE(A4154, ""\d"", """")"),"         Алтайский край")</f>
        <v>         Алтайский край</v>
      </c>
      <c r="C4154" s="14" t="str">
        <f t="shared" si="15"/>
        <v>Алтайский край</v>
      </c>
      <c r="D4154" s="3">
        <f t="shared" si="16"/>
        <v>2</v>
      </c>
      <c r="E4154" s="15" t="s">
        <v>46</v>
      </c>
      <c r="F4154" s="13" t="str">
        <f>IFERROR(__xludf.DUMMYFUNCTION("REGEXEXTRACT(E4154, ""[А-Яа-я].*"")"),"Случ.отравл.алкоголем")</f>
        <v>Случ.отравл.алкоголем</v>
      </c>
      <c r="G4154" s="16">
        <f t="shared" si="17"/>
        <v>2</v>
      </c>
      <c r="H4154" s="13" t="s">
        <v>28</v>
      </c>
      <c r="I4154" s="13" t="str">
        <f>IFERROR(__xludf.DUMMYFUNCTION("REGEXREPLACE(H4154, "".*\s"", """")"),"человек")</f>
        <v>человек</v>
      </c>
      <c r="J4154" s="13" t="s">
        <v>29</v>
      </c>
      <c r="K4154" s="17" t="str">
        <f>IFERROR(__xludf.DUMMYFUNCTION("REGEXREPLACE(J4154, ""^[\d\s]+"", """")"),"значение показателя за год")</f>
        <v>значение показателя за год</v>
      </c>
      <c r="L4154" s="16">
        <f t="shared" si="18"/>
        <v>2</v>
      </c>
      <c r="M4154" s="13" t="s">
        <v>32</v>
      </c>
      <c r="N4154" s="13" t="str">
        <f>IFERROR(__xludf.DUMMYFUNCTION("REGEXEXTRACT(M4154, "" (.+)$"")"),"сельское население")</f>
        <v>сельское население</v>
      </c>
      <c r="O4154" s="18">
        <v>96.0</v>
      </c>
      <c r="P4154" s="18">
        <v>99.0</v>
      </c>
      <c r="Q4154" s="18">
        <v>99.0</v>
      </c>
      <c r="R4154" s="18">
        <v>119.0</v>
      </c>
      <c r="S4154" s="18">
        <v>96.0</v>
      </c>
      <c r="T4154" s="18">
        <v>80.0</v>
      </c>
      <c r="U4154" s="18">
        <v>62.0</v>
      </c>
      <c r="V4154" s="18">
        <v>64.0</v>
      </c>
      <c r="W4154" s="18">
        <v>22.0</v>
      </c>
      <c r="X4154" s="18">
        <v>61.0</v>
      </c>
      <c r="Y4154" s="18">
        <v>41.0</v>
      </c>
      <c r="Z4154" s="19" t="str">
        <f t="shared" si="6"/>
        <v/>
      </c>
      <c r="AA4154" s="19" t="str">
        <f t="shared" si="19"/>
        <v/>
      </c>
      <c r="AB4154" s="19">
        <f t="shared" si="8"/>
        <v>839</v>
      </c>
      <c r="AC4154" s="19">
        <f t="shared" si="20"/>
        <v>76.27272727</v>
      </c>
      <c r="AD4154" s="19">
        <f t="shared" si="21"/>
        <v>73</v>
      </c>
      <c r="AE4154" s="19" t="str">
        <f t="shared" si="22"/>
        <v>Нет моды</v>
      </c>
      <c r="AF4154" s="19">
        <f t="shared" si="23"/>
        <v>22</v>
      </c>
      <c r="AG4154" s="19">
        <f t="shared" si="24"/>
        <v>119</v>
      </c>
      <c r="AH4154" s="20" t="str">
        <f t="shared" si="14"/>
        <v>Город: 46%; Село: 54%</v>
      </c>
      <c r="AI4154" s="21"/>
      <c r="AJ4154" s="21"/>
      <c r="AK4154" s="21"/>
      <c r="AL4154" s="22">
        <f t="shared" si="25"/>
        <v>1</v>
      </c>
    </row>
    <row r="4155" ht="12.75" customHeight="1">
      <c r="A4155" s="13" t="s">
        <v>265</v>
      </c>
      <c r="B4155" s="13" t="str">
        <f>IFERROR(__xludf.DUMMYFUNCTION("REGEXREPLACE(A4155, ""\d"", """")"),"         Алтайский край")</f>
        <v>         Алтайский край</v>
      </c>
      <c r="C4155" s="14" t="str">
        <f t="shared" si="15"/>
        <v>Алтайский край</v>
      </c>
      <c r="D4155" s="3">
        <f t="shared" si="16"/>
        <v>2</v>
      </c>
      <c r="E4155" s="15" t="s">
        <v>47</v>
      </c>
      <c r="F4155" s="13" t="str">
        <f>IFERROR(__xludf.DUMMYFUNCTION("REGEXEXTRACT(E4155, ""[А-Яа-я].*"")"),"транспортные травмы всех видов")</f>
        <v>транспортные травмы всех видов</v>
      </c>
      <c r="G4155" s="16">
        <f t="shared" si="17"/>
        <v>2</v>
      </c>
      <c r="H4155" s="13" t="s">
        <v>28</v>
      </c>
      <c r="I4155" s="13" t="str">
        <f>IFERROR(__xludf.DUMMYFUNCTION("REGEXREPLACE(H4155, "".*\s"", """")"),"человек")</f>
        <v>человек</v>
      </c>
      <c r="J4155" s="13" t="s">
        <v>29</v>
      </c>
      <c r="K4155" s="17" t="str">
        <f>IFERROR(__xludf.DUMMYFUNCTION("REGEXREPLACE(J4155, ""^[\d\s]+"", """")"),"значение показателя за год")</f>
        <v>значение показателя за год</v>
      </c>
      <c r="L4155" s="16">
        <f t="shared" si="18"/>
        <v>2</v>
      </c>
      <c r="M4155" s="13" t="s">
        <v>30</v>
      </c>
      <c r="N4155" s="13" t="str">
        <f>IFERROR(__xludf.DUMMYFUNCTION("REGEXEXTRACT(M4155, "" (.+)$"")"),"все население")</f>
        <v>все население</v>
      </c>
      <c r="O4155" s="18">
        <v>414.0</v>
      </c>
      <c r="P4155" s="18">
        <v>375.0</v>
      </c>
      <c r="Q4155" s="18">
        <v>312.0</v>
      </c>
      <c r="R4155" s="18">
        <v>266.0</v>
      </c>
      <c r="S4155" s="23" t="s">
        <v>37</v>
      </c>
      <c r="T4155" s="23" t="s">
        <v>37</v>
      </c>
      <c r="U4155" s="23" t="s">
        <v>37</v>
      </c>
      <c r="V4155" s="23" t="s">
        <v>37</v>
      </c>
      <c r="W4155" s="23" t="s">
        <v>37</v>
      </c>
      <c r="X4155" s="23" t="s">
        <v>37</v>
      </c>
      <c r="Y4155" s="23" t="s">
        <v>37</v>
      </c>
      <c r="Z4155" s="19">
        <f t="shared" si="6"/>
        <v>1367</v>
      </c>
      <c r="AA4155" s="19" t="str">
        <f t="shared" si="19"/>
        <v/>
      </c>
      <c r="AB4155" s="19" t="str">
        <f t="shared" si="8"/>
        <v/>
      </c>
      <c r="AC4155" s="19">
        <f t="shared" si="20"/>
        <v>341.75</v>
      </c>
      <c r="AD4155" s="19">
        <f t="shared" si="21"/>
        <v>96</v>
      </c>
      <c r="AE4155" s="19" t="str">
        <f t="shared" si="22"/>
        <v>Нет моды</v>
      </c>
      <c r="AF4155" s="19">
        <f t="shared" si="23"/>
        <v>266</v>
      </c>
      <c r="AG4155" s="19">
        <f t="shared" si="24"/>
        <v>414</v>
      </c>
      <c r="AH4155" s="20" t="str">
        <f t="shared" si="14"/>
        <v/>
      </c>
      <c r="AI4155" s="24"/>
      <c r="AJ4155" s="24"/>
      <c r="AK4155" s="24"/>
      <c r="AL4155" s="22">
        <f t="shared" si="25"/>
        <v>1</v>
      </c>
    </row>
    <row r="4156" ht="12.75" customHeight="1">
      <c r="A4156" s="13" t="s">
        <v>265</v>
      </c>
      <c r="B4156" s="13" t="str">
        <f>IFERROR(__xludf.DUMMYFUNCTION("REGEXREPLACE(A4156, ""\d"", """")"),"         Алтайский край")</f>
        <v>         Алтайский край</v>
      </c>
      <c r="C4156" s="14" t="str">
        <f t="shared" si="15"/>
        <v>Алтайский край</v>
      </c>
      <c r="D4156" s="3">
        <f t="shared" si="16"/>
        <v>2</v>
      </c>
      <c r="E4156" s="15" t="s">
        <v>47</v>
      </c>
      <c r="F4156" s="13" t="str">
        <f>IFERROR(__xludf.DUMMYFUNCTION("REGEXEXTRACT(E4156, ""[А-Яа-я].*"")"),"транспортные травмы всех видов")</f>
        <v>транспортные травмы всех видов</v>
      </c>
      <c r="G4156" s="16">
        <f t="shared" si="17"/>
        <v>2</v>
      </c>
      <c r="H4156" s="13" t="s">
        <v>28</v>
      </c>
      <c r="I4156" s="13" t="str">
        <f>IFERROR(__xludf.DUMMYFUNCTION("REGEXREPLACE(H4156, "".*\s"", """")"),"человек")</f>
        <v>человек</v>
      </c>
      <c r="J4156" s="13" t="s">
        <v>29</v>
      </c>
      <c r="K4156" s="17" t="str">
        <f>IFERROR(__xludf.DUMMYFUNCTION("REGEXREPLACE(J4156, ""^[\d\s]+"", """")"),"значение показателя за год")</f>
        <v>значение показателя за год</v>
      </c>
      <c r="L4156" s="16">
        <f t="shared" si="18"/>
        <v>2</v>
      </c>
      <c r="M4156" s="13" t="s">
        <v>31</v>
      </c>
      <c r="N4156" s="13" t="str">
        <f>IFERROR(__xludf.DUMMYFUNCTION("REGEXEXTRACT(M4156, "" (.+)$"")"),"городское население")</f>
        <v>городское население</v>
      </c>
      <c r="O4156" s="18">
        <v>197.0</v>
      </c>
      <c r="P4156" s="18">
        <v>193.0</v>
      </c>
      <c r="Q4156" s="18">
        <v>151.0</v>
      </c>
      <c r="R4156" s="18">
        <v>135.0</v>
      </c>
      <c r="S4156" s="23" t="s">
        <v>37</v>
      </c>
      <c r="T4156" s="23" t="s">
        <v>37</v>
      </c>
      <c r="U4156" s="23" t="s">
        <v>37</v>
      </c>
      <c r="V4156" s="23" t="s">
        <v>37</v>
      </c>
      <c r="W4156" s="23" t="s">
        <v>37</v>
      </c>
      <c r="X4156" s="23" t="s">
        <v>37</v>
      </c>
      <c r="Y4156" s="23" t="s">
        <v>37</v>
      </c>
      <c r="Z4156" s="19" t="str">
        <f t="shared" si="6"/>
        <v/>
      </c>
      <c r="AA4156" s="19">
        <f t="shared" si="19"/>
        <v>676</v>
      </c>
      <c r="AB4156" s="19" t="str">
        <f t="shared" si="8"/>
        <v/>
      </c>
      <c r="AC4156" s="19">
        <f t="shared" si="20"/>
        <v>169</v>
      </c>
      <c r="AD4156" s="19">
        <f t="shared" si="21"/>
        <v>231.5</v>
      </c>
      <c r="AE4156" s="19" t="str">
        <f t="shared" si="22"/>
        <v>Нет моды</v>
      </c>
      <c r="AF4156" s="19">
        <f t="shared" si="23"/>
        <v>135</v>
      </c>
      <c r="AG4156" s="19">
        <f t="shared" si="24"/>
        <v>197</v>
      </c>
      <c r="AH4156" s="20" t="str">
        <f t="shared" si="14"/>
        <v/>
      </c>
      <c r="AI4156" s="24"/>
      <c r="AJ4156" s="24"/>
      <c r="AK4156" s="24"/>
      <c r="AL4156" s="22">
        <f t="shared" si="25"/>
        <v>1</v>
      </c>
    </row>
    <row r="4157" ht="12.75" customHeight="1">
      <c r="A4157" s="13" t="s">
        <v>265</v>
      </c>
      <c r="B4157" s="13" t="str">
        <f>IFERROR(__xludf.DUMMYFUNCTION("REGEXREPLACE(A4157, ""\d"", """")"),"         Алтайский край")</f>
        <v>         Алтайский край</v>
      </c>
      <c r="C4157" s="14" t="str">
        <f t="shared" si="15"/>
        <v>Алтайский край</v>
      </c>
      <c r="D4157" s="3">
        <f t="shared" si="16"/>
        <v>2</v>
      </c>
      <c r="E4157" s="15" t="s">
        <v>47</v>
      </c>
      <c r="F4157" s="13" t="str">
        <f>IFERROR(__xludf.DUMMYFUNCTION("REGEXEXTRACT(E4157, ""[А-Яа-я].*"")"),"транспортные травмы всех видов")</f>
        <v>транспортные травмы всех видов</v>
      </c>
      <c r="G4157" s="16">
        <f t="shared" si="17"/>
        <v>2</v>
      </c>
      <c r="H4157" s="13" t="s">
        <v>28</v>
      </c>
      <c r="I4157" s="13" t="str">
        <f>IFERROR(__xludf.DUMMYFUNCTION("REGEXREPLACE(H4157, "".*\s"", """")"),"человек")</f>
        <v>человек</v>
      </c>
      <c r="J4157" s="13" t="s">
        <v>29</v>
      </c>
      <c r="K4157" s="17" t="str">
        <f>IFERROR(__xludf.DUMMYFUNCTION("REGEXREPLACE(J4157, ""^[\d\s]+"", """")"),"значение показателя за год")</f>
        <v>значение показателя за год</v>
      </c>
      <c r="L4157" s="16">
        <f t="shared" si="18"/>
        <v>2</v>
      </c>
      <c r="M4157" s="13" t="s">
        <v>32</v>
      </c>
      <c r="N4157" s="13" t="str">
        <f>IFERROR(__xludf.DUMMYFUNCTION("REGEXEXTRACT(M4157, "" (.+)$"")"),"сельское население")</f>
        <v>сельское население</v>
      </c>
      <c r="O4157" s="18">
        <v>217.0</v>
      </c>
      <c r="P4157" s="18">
        <v>182.0</v>
      </c>
      <c r="Q4157" s="18">
        <v>161.0</v>
      </c>
      <c r="R4157" s="18">
        <v>131.0</v>
      </c>
      <c r="S4157" s="23" t="s">
        <v>37</v>
      </c>
      <c r="T4157" s="23" t="s">
        <v>37</v>
      </c>
      <c r="U4157" s="23" t="s">
        <v>37</v>
      </c>
      <c r="V4157" s="23" t="s">
        <v>37</v>
      </c>
      <c r="W4157" s="23" t="s">
        <v>37</v>
      </c>
      <c r="X4157" s="23" t="s">
        <v>37</v>
      </c>
      <c r="Y4157" s="23" t="s">
        <v>37</v>
      </c>
      <c r="Z4157" s="19" t="str">
        <f t="shared" si="6"/>
        <v/>
      </c>
      <c r="AA4157" s="19" t="str">
        <f t="shared" si="19"/>
        <v/>
      </c>
      <c r="AB4157" s="19">
        <f t="shared" si="8"/>
        <v>691</v>
      </c>
      <c r="AC4157" s="19">
        <f t="shared" si="20"/>
        <v>172.75</v>
      </c>
      <c r="AD4157" s="19">
        <f t="shared" si="21"/>
        <v>171.5</v>
      </c>
      <c r="AE4157" s="19" t="str">
        <f t="shared" si="22"/>
        <v>Нет моды</v>
      </c>
      <c r="AF4157" s="19">
        <f t="shared" si="23"/>
        <v>131</v>
      </c>
      <c r="AG4157" s="19">
        <f t="shared" si="24"/>
        <v>217</v>
      </c>
      <c r="AH4157" s="20" t="str">
        <f t="shared" si="14"/>
        <v>Город: 49%; Село: 51%</v>
      </c>
      <c r="AI4157" s="24"/>
      <c r="AJ4157" s="24"/>
      <c r="AK4157" s="24"/>
      <c r="AL4157" s="22">
        <f t="shared" si="25"/>
        <v>1</v>
      </c>
    </row>
    <row r="4158" ht="12.75" customHeight="1">
      <c r="A4158" s="13" t="s">
        <v>265</v>
      </c>
      <c r="B4158" s="13" t="str">
        <f>IFERROR(__xludf.DUMMYFUNCTION("REGEXREPLACE(A4158, ""\d"", """")"),"         Алтайский край")</f>
        <v>         Алтайский край</v>
      </c>
      <c r="C4158" s="14" t="str">
        <f t="shared" si="15"/>
        <v>Алтайский край</v>
      </c>
      <c r="D4158" s="3">
        <f t="shared" si="16"/>
        <v>2</v>
      </c>
      <c r="E4158" s="15" t="s">
        <v>48</v>
      </c>
      <c r="F4158" s="13" t="str">
        <f>IFERROR(__xludf.DUMMYFUNCTION("REGEXEXTRACT(E4158, ""[А-Яа-я].*"")"),"Убийство")</f>
        <v>Убийство</v>
      </c>
      <c r="G4158" s="16">
        <f t="shared" si="17"/>
        <v>2</v>
      </c>
      <c r="H4158" s="13" t="s">
        <v>28</v>
      </c>
      <c r="I4158" s="13" t="str">
        <f>IFERROR(__xludf.DUMMYFUNCTION("REGEXREPLACE(H4158, "".*\s"", """")"),"человек")</f>
        <v>человек</v>
      </c>
      <c r="J4158" s="13" t="s">
        <v>29</v>
      </c>
      <c r="K4158" s="17" t="str">
        <f>IFERROR(__xludf.DUMMYFUNCTION("REGEXREPLACE(J4158, ""^[\d\s]+"", """")"),"значение показателя за год")</f>
        <v>значение показателя за год</v>
      </c>
      <c r="L4158" s="16">
        <f t="shared" si="18"/>
        <v>2</v>
      </c>
      <c r="M4158" s="13" t="s">
        <v>30</v>
      </c>
      <c r="N4158" s="13" t="str">
        <f>IFERROR(__xludf.DUMMYFUNCTION("REGEXEXTRACT(M4158, "" (.+)$"")"),"все население")</f>
        <v>все население</v>
      </c>
      <c r="O4158" s="18">
        <v>314.0</v>
      </c>
      <c r="P4158" s="18">
        <v>283.0</v>
      </c>
      <c r="Q4158" s="18">
        <v>286.0</v>
      </c>
      <c r="R4158" s="18">
        <v>235.0</v>
      </c>
      <c r="S4158" s="18">
        <v>215.0</v>
      </c>
      <c r="T4158" s="18">
        <v>197.0</v>
      </c>
      <c r="U4158" s="18">
        <v>178.0</v>
      </c>
      <c r="V4158" s="18">
        <v>178.0</v>
      </c>
      <c r="W4158" s="18">
        <v>148.0</v>
      </c>
      <c r="X4158" s="18">
        <v>140.0</v>
      </c>
      <c r="Y4158" s="18">
        <v>129.0</v>
      </c>
      <c r="Z4158" s="19">
        <f t="shared" si="6"/>
        <v>2303</v>
      </c>
      <c r="AA4158" s="19" t="str">
        <f t="shared" si="19"/>
        <v/>
      </c>
      <c r="AB4158" s="19" t="str">
        <f t="shared" si="8"/>
        <v/>
      </c>
      <c r="AC4158" s="19">
        <f t="shared" si="20"/>
        <v>209.3636364</v>
      </c>
      <c r="AD4158" s="19">
        <f t="shared" si="21"/>
        <v>182</v>
      </c>
      <c r="AE4158" s="19" t="str">
        <f t="shared" si="22"/>
        <v>Нет моды</v>
      </c>
      <c r="AF4158" s="19">
        <f t="shared" si="23"/>
        <v>129</v>
      </c>
      <c r="AG4158" s="19">
        <f t="shared" si="24"/>
        <v>314</v>
      </c>
      <c r="AH4158" s="20" t="str">
        <f t="shared" si="14"/>
        <v/>
      </c>
      <c r="AI4158" s="21"/>
      <c r="AJ4158" s="21"/>
      <c r="AK4158" s="21"/>
      <c r="AL4158" s="22">
        <f t="shared" si="25"/>
        <v>1</v>
      </c>
    </row>
    <row r="4159" ht="12.75" customHeight="1">
      <c r="A4159" s="13" t="s">
        <v>265</v>
      </c>
      <c r="B4159" s="13" t="str">
        <f>IFERROR(__xludf.DUMMYFUNCTION("REGEXREPLACE(A4159, ""\d"", """")"),"         Алтайский край")</f>
        <v>         Алтайский край</v>
      </c>
      <c r="C4159" s="14" t="str">
        <f t="shared" si="15"/>
        <v>Алтайский край</v>
      </c>
      <c r="D4159" s="3">
        <f t="shared" si="16"/>
        <v>2</v>
      </c>
      <c r="E4159" s="15" t="s">
        <v>48</v>
      </c>
      <c r="F4159" s="13" t="str">
        <f>IFERROR(__xludf.DUMMYFUNCTION("REGEXEXTRACT(E4159, ""[А-Яа-я].*"")"),"Убийство")</f>
        <v>Убийство</v>
      </c>
      <c r="G4159" s="16">
        <f t="shared" si="17"/>
        <v>2</v>
      </c>
      <c r="H4159" s="13" t="s">
        <v>28</v>
      </c>
      <c r="I4159" s="13" t="str">
        <f>IFERROR(__xludf.DUMMYFUNCTION("REGEXREPLACE(H4159, "".*\s"", """")"),"человек")</f>
        <v>человек</v>
      </c>
      <c r="J4159" s="13" t="s">
        <v>29</v>
      </c>
      <c r="K4159" s="17" t="str">
        <f>IFERROR(__xludf.DUMMYFUNCTION("REGEXREPLACE(J4159, ""^[\d\s]+"", """")"),"значение показателя за год")</f>
        <v>значение показателя за год</v>
      </c>
      <c r="L4159" s="16">
        <f t="shared" si="18"/>
        <v>2</v>
      </c>
      <c r="M4159" s="13" t="s">
        <v>31</v>
      </c>
      <c r="N4159" s="13" t="str">
        <f>IFERROR(__xludf.DUMMYFUNCTION("REGEXEXTRACT(M4159, "" (.+)$"")"),"городское население")</f>
        <v>городское население</v>
      </c>
      <c r="O4159" s="18">
        <v>151.0</v>
      </c>
      <c r="P4159" s="18">
        <v>133.0</v>
      </c>
      <c r="Q4159" s="18">
        <v>139.0</v>
      </c>
      <c r="R4159" s="18">
        <v>92.0</v>
      </c>
      <c r="S4159" s="18">
        <v>100.0</v>
      </c>
      <c r="T4159" s="18">
        <v>97.0</v>
      </c>
      <c r="U4159" s="18">
        <v>92.0</v>
      </c>
      <c r="V4159" s="18">
        <v>105.0</v>
      </c>
      <c r="W4159" s="18">
        <v>72.0</v>
      </c>
      <c r="X4159" s="18">
        <v>72.0</v>
      </c>
      <c r="Y4159" s="18">
        <v>65.0</v>
      </c>
      <c r="Z4159" s="19" t="str">
        <f t="shared" si="6"/>
        <v/>
      </c>
      <c r="AA4159" s="19">
        <f t="shared" si="19"/>
        <v>1118</v>
      </c>
      <c r="AB4159" s="19" t="str">
        <f t="shared" si="8"/>
        <v/>
      </c>
      <c r="AC4159" s="19">
        <f t="shared" si="20"/>
        <v>101.6363636</v>
      </c>
      <c r="AD4159" s="19">
        <f t="shared" si="21"/>
        <v>139.5</v>
      </c>
      <c r="AE4159" s="19" t="str">
        <f t="shared" si="22"/>
        <v>Нет моды</v>
      </c>
      <c r="AF4159" s="19">
        <f t="shared" si="23"/>
        <v>65</v>
      </c>
      <c r="AG4159" s="19">
        <f t="shared" si="24"/>
        <v>151</v>
      </c>
      <c r="AH4159" s="20" t="str">
        <f t="shared" si="14"/>
        <v/>
      </c>
      <c r="AI4159" s="21"/>
      <c r="AJ4159" s="21"/>
      <c r="AK4159" s="21"/>
      <c r="AL4159" s="22">
        <f t="shared" si="25"/>
        <v>1</v>
      </c>
    </row>
    <row r="4160" ht="12.75" customHeight="1">
      <c r="A4160" s="13" t="s">
        <v>265</v>
      </c>
      <c r="B4160" s="13" t="str">
        <f>IFERROR(__xludf.DUMMYFUNCTION("REGEXREPLACE(A4160, ""\d"", """")"),"         Алтайский край")</f>
        <v>         Алтайский край</v>
      </c>
      <c r="C4160" s="14" t="str">
        <f t="shared" si="15"/>
        <v>Алтайский край</v>
      </c>
      <c r="D4160" s="3">
        <f t="shared" si="16"/>
        <v>2</v>
      </c>
      <c r="E4160" s="15" t="s">
        <v>48</v>
      </c>
      <c r="F4160" s="13" t="str">
        <f>IFERROR(__xludf.DUMMYFUNCTION("REGEXEXTRACT(E4160, ""[А-Яа-я].*"")"),"Убийство")</f>
        <v>Убийство</v>
      </c>
      <c r="G4160" s="16">
        <f t="shared" si="17"/>
        <v>2</v>
      </c>
      <c r="H4160" s="13" t="s">
        <v>28</v>
      </c>
      <c r="I4160" s="13" t="str">
        <f>IFERROR(__xludf.DUMMYFUNCTION("REGEXREPLACE(H4160, "".*\s"", """")"),"человек")</f>
        <v>человек</v>
      </c>
      <c r="J4160" s="13" t="s">
        <v>29</v>
      </c>
      <c r="K4160" s="17" t="str">
        <f>IFERROR(__xludf.DUMMYFUNCTION("REGEXREPLACE(J4160, ""^[\d\s]+"", """")"),"значение показателя за год")</f>
        <v>значение показателя за год</v>
      </c>
      <c r="L4160" s="16">
        <f t="shared" si="18"/>
        <v>2</v>
      </c>
      <c r="M4160" s="13" t="s">
        <v>32</v>
      </c>
      <c r="N4160" s="13" t="str">
        <f>IFERROR(__xludf.DUMMYFUNCTION("REGEXEXTRACT(M4160, "" (.+)$"")"),"сельское население")</f>
        <v>сельское население</v>
      </c>
      <c r="O4160" s="18">
        <v>163.0</v>
      </c>
      <c r="P4160" s="18">
        <v>150.0</v>
      </c>
      <c r="Q4160" s="18">
        <v>147.0</v>
      </c>
      <c r="R4160" s="18">
        <v>143.0</v>
      </c>
      <c r="S4160" s="18">
        <v>115.0</v>
      </c>
      <c r="T4160" s="18">
        <v>100.0</v>
      </c>
      <c r="U4160" s="18">
        <v>86.0</v>
      </c>
      <c r="V4160" s="18">
        <v>73.0</v>
      </c>
      <c r="W4160" s="18">
        <v>76.0</v>
      </c>
      <c r="X4160" s="18">
        <v>68.0</v>
      </c>
      <c r="Y4160" s="18">
        <v>64.0</v>
      </c>
      <c r="Z4160" s="19" t="str">
        <f t="shared" si="6"/>
        <v/>
      </c>
      <c r="AA4160" s="19" t="str">
        <f t="shared" si="19"/>
        <v/>
      </c>
      <c r="AB4160" s="19">
        <f t="shared" si="8"/>
        <v>1185</v>
      </c>
      <c r="AC4160" s="19">
        <f t="shared" si="20"/>
        <v>107.7272727</v>
      </c>
      <c r="AD4160" s="19">
        <f t="shared" si="21"/>
        <v>98.5</v>
      </c>
      <c r="AE4160" s="19" t="str">
        <f t="shared" si="22"/>
        <v>Нет моды</v>
      </c>
      <c r="AF4160" s="19">
        <f t="shared" si="23"/>
        <v>64</v>
      </c>
      <c r="AG4160" s="19">
        <f t="shared" si="24"/>
        <v>163</v>
      </c>
      <c r="AH4160" s="20" t="str">
        <f t="shared" si="14"/>
        <v>Город: 49%; Село: 51%</v>
      </c>
      <c r="AI4160" s="21"/>
      <c r="AJ4160" s="21"/>
      <c r="AK4160" s="21"/>
      <c r="AL4160" s="22">
        <f t="shared" si="25"/>
        <v>1</v>
      </c>
    </row>
    <row r="4161" ht="12.75" customHeight="1">
      <c r="A4161" s="13" t="s">
        <v>265</v>
      </c>
      <c r="B4161" s="13" t="str">
        <f>IFERROR(__xludf.DUMMYFUNCTION("REGEXREPLACE(A4161, ""\d"", """")"),"         Алтайский край")</f>
        <v>         Алтайский край</v>
      </c>
      <c r="C4161" s="14" t="str">
        <f t="shared" si="15"/>
        <v>Алтайский край</v>
      </c>
      <c r="D4161" s="3">
        <f t="shared" si="16"/>
        <v>2</v>
      </c>
      <c r="E4161" s="15" t="s">
        <v>49</v>
      </c>
      <c r="F4161" s="13" t="str">
        <f>IFERROR(__xludf.DUMMYFUNCTION("REGEXEXTRACT(E4161, ""[А-Яа-я].*"")"),"Цереброваскулярные болезни")</f>
        <v>Цереброваскулярные болезни</v>
      </c>
      <c r="G4161" s="16">
        <f t="shared" si="17"/>
        <v>2</v>
      </c>
      <c r="H4161" s="13" t="s">
        <v>28</v>
      </c>
      <c r="I4161" s="13" t="str">
        <f>IFERROR(__xludf.DUMMYFUNCTION("REGEXREPLACE(H4161, "".*\s"", """")"),"человек")</f>
        <v>человек</v>
      </c>
      <c r="J4161" s="13" t="s">
        <v>29</v>
      </c>
      <c r="K4161" s="17" t="str">
        <f>IFERROR(__xludf.DUMMYFUNCTION("REGEXREPLACE(J4161, ""^[\d\s]+"", """")"),"значение показателя за год")</f>
        <v>значение показателя за год</v>
      </c>
      <c r="L4161" s="16">
        <f t="shared" si="18"/>
        <v>2</v>
      </c>
      <c r="M4161" s="13" t="s">
        <v>30</v>
      </c>
      <c r="N4161" s="13" t="str">
        <f>IFERROR(__xludf.DUMMYFUNCTION("REGEXEXTRACT(M4161, "" (.+)$"")"),"все население")</f>
        <v>все население</v>
      </c>
      <c r="O4161" s="18">
        <v>4008.0</v>
      </c>
      <c r="P4161" s="18">
        <v>3896.0</v>
      </c>
      <c r="Q4161" s="18">
        <v>3677.0</v>
      </c>
      <c r="R4161" s="18">
        <v>3527.0</v>
      </c>
      <c r="S4161" s="18">
        <v>3372.0</v>
      </c>
      <c r="T4161" s="18">
        <v>3174.0</v>
      </c>
      <c r="U4161" s="18">
        <v>3331.0</v>
      </c>
      <c r="V4161" s="18">
        <v>3529.0</v>
      </c>
      <c r="W4161" s="18">
        <v>3470.0</v>
      </c>
      <c r="X4161" s="18">
        <v>3057.0</v>
      </c>
      <c r="Y4161" s="18">
        <v>2570.0</v>
      </c>
      <c r="Z4161" s="19">
        <f t="shared" si="6"/>
        <v>37611</v>
      </c>
      <c r="AA4161" s="19" t="str">
        <f t="shared" si="19"/>
        <v/>
      </c>
      <c r="AB4161" s="19" t="str">
        <f t="shared" si="8"/>
        <v/>
      </c>
      <c r="AC4161" s="19">
        <f t="shared" si="20"/>
        <v>3419.181818</v>
      </c>
      <c r="AD4161" s="19">
        <f t="shared" si="21"/>
        <v>1366.5</v>
      </c>
      <c r="AE4161" s="19" t="str">
        <f t="shared" si="22"/>
        <v>Нет моды</v>
      </c>
      <c r="AF4161" s="19">
        <f t="shared" si="23"/>
        <v>2570</v>
      </c>
      <c r="AG4161" s="19">
        <f t="shared" si="24"/>
        <v>4008</v>
      </c>
      <c r="AH4161" s="20" t="str">
        <f t="shared" si="14"/>
        <v/>
      </c>
      <c r="AI4161" s="21"/>
      <c r="AJ4161" s="21"/>
      <c r="AK4161" s="21"/>
      <c r="AL4161" s="22">
        <f t="shared" si="25"/>
        <v>1</v>
      </c>
    </row>
    <row r="4162" ht="12.75" customHeight="1">
      <c r="A4162" s="13" t="s">
        <v>265</v>
      </c>
      <c r="B4162" s="13" t="str">
        <f>IFERROR(__xludf.DUMMYFUNCTION("REGEXREPLACE(A4162, ""\d"", """")"),"         Алтайский край")</f>
        <v>         Алтайский край</v>
      </c>
      <c r="C4162" s="14" t="str">
        <f t="shared" si="15"/>
        <v>Алтайский край</v>
      </c>
      <c r="D4162" s="3">
        <f t="shared" si="16"/>
        <v>2</v>
      </c>
      <c r="E4162" s="15" t="s">
        <v>49</v>
      </c>
      <c r="F4162" s="13" t="str">
        <f>IFERROR(__xludf.DUMMYFUNCTION("REGEXEXTRACT(E4162, ""[А-Яа-я].*"")"),"Цереброваскулярные болезни")</f>
        <v>Цереброваскулярные болезни</v>
      </c>
      <c r="G4162" s="16">
        <f t="shared" si="17"/>
        <v>2</v>
      </c>
      <c r="H4162" s="13" t="s">
        <v>28</v>
      </c>
      <c r="I4162" s="13" t="str">
        <f>IFERROR(__xludf.DUMMYFUNCTION("REGEXREPLACE(H4162, "".*\s"", """")"),"человек")</f>
        <v>человек</v>
      </c>
      <c r="J4162" s="13" t="s">
        <v>29</v>
      </c>
      <c r="K4162" s="17" t="str">
        <f>IFERROR(__xludf.DUMMYFUNCTION("REGEXREPLACE(J4162, ""^[\d\s]+"", """")"),"значение показателя за год")</f>
        <v>значение показателя за год</v>
      </c>
      <c r="L4162" s="16">
        <f t="shared" si="18"/>
        <v>2</v>
      </c>
      <c r="M4162" s="13" t="s">
        <v>31</v>
      </c>
      <c r="N4162" s="13" t="str">
        <f>IFERROR(__xludf.DUMMYFUNCTION("REGEXEXTRACT(M4162, "" (.+)$"")"),"городское население")</f>
        <v>городское население</v>
      </c>
      <c r="O4162" s="18">
        <v>2298.0</v>
      </c>
      <c r="P4162" s="18">
        <v>2182.0</v>
      </c>
      <c r="Q4162" s="18">
        <v>2186.0</v>
      </c>
      <c r="R4162" s="18">
        <v>2076.0</v>
      </c>
      <c r="S4162" s="18">
        <v>2022.0</v>
      </c>
      <c r="T4162" s="18">
        <v>1946.0</v>
      </c>
      <c r="U4162" s="18">
        <v>1968.0</v>
      </c>
      <c r="V4162" s="18">
        <v>2067.0</v>
      </c>
      <c r="W4162" s="18">
        <v>1983.0</v>
      </c>
      <c r="X4162" s="18">
        <v>1720.0</v>
      </c>
      <c r="Y4162" s="18">
        <v>1455.0</v>
      </c>
      <c r="Z4162" s="19" t="str">
        <f t="shared" si="6"/>
        <v/>
      </c>
      <c r="AA4162" s="19">
        <f t="shared" si="19"/>
        <v>21903</v>
      </c>
      <c r="AB4162" s="19" t="str">
        <f t="shared" si="8"/>
        <v/>
      </c>
      <c r="AC4162" s="19">
        <f t="shared" si="20"/>
        <v>1991.181818</v>
      </c>
      <c r="AD4162" s="19">
        <f t="shared" si="21"/>
        <v>2434</v>
      </c>
      <c r="AE4162" s="19" t="str">
        <f t="shared" si="22"/>
        <v>Нет моды</v>
      </c>
      <c r="AF4162" s="19">
        <f t="shared" si="23"/>
        <v>1455</v>
      </c>
      <c r="AG4162" s="19">
        <f t="shared" si="24"/>
        <v>2298</v>
      </c>
      <c r="AH4162" s="20" t="str">
        <f t="shared" si="14"/>
        <v/>
      </c>
      <c r="AI4162" s="21"/>
      <c r="AJ4162" s="21"/>
      <c r="AK4162" s="21"/>
      <c r="AL4162" s="22">
        <f t="shared" si="25"/>
        <v>1</v>
      </c>
    </row>
    <row r="4163" ht="12.75" customHeight="1">
      <c r="A4163" s="13" t="s">
        <v>265</v>
      </c>
      <c r="B4163" s="13" t="str">
        <f>IFERROR(__xludf.DUMMYFUNCTION("REGEXREPLACE(A4163, ""\d"", """")"),"         Алтайский край")</f>
        <v>         Алтайский край</v>
      </c>
      <c r="C4163" s="14" t="str">
        <f t="shared" si="15"/>
        <v>Алтайский край</v>
      </c>
      <c r="D4163" s="3">
        <f t="shared" si="16"/>
        <v>2</v>
      </c>
      <c r="E4163" s="15" t="s">
        <v>49</v>
      </c>
      <c r="F4163" s="13" t="str">
        <f>IFERROR(__xludf.DUMMYFUNCTION("REGEXEXTRACT(E4163, ""[А-Яа-я].*"")"),"Цереброваскулярные болезни")</f>
        <v>Цереброваскулярные болезни</v>
      </c>
      <c r="G4163" s="16">
        <f t="shared" si="17"/>
        <v>2</v>
      </c>
      <c r="H4163" s="13" t="s">
        <v>28</v>
      </c>
      <c r="I4163" s="13" t="str">
        <f>IFERROR(__xludf.DUMMYFUNCTION("REGEXREPLACE(H4163, "".*\s"", """")"),"человек")</f>
        <v>человек</v>
      </c>
      <c r="J4163" s="13" t="s">
        <v>29</v>
      </c>
      <c r="K4163" s="17" t="str">
        <f>IFERROR(__xludf.DUMMYFUNCTION("REGEXREPLACE(J4163, ""^[\d\s]+"", """")"),"значение показателя за год")</f>
        <v>значение показателя за год</v>
      </c>
      <c r="L4163" s="16">
        <f t="shared" si="18"/>
        <v>2</v>
      </c>
      <c r="M4163" s="13" t="s">
        <v>32</v>
      </c>
      <c r="N4163" s="13" t="str">
        <f>IFERROR(__xludf.DUMMYFUNCTION("REGEXEXTRACT(M4163, "" (.+)$"")"),"сельское население")</f>
        <v>сельское население</v>
      </c>
      <c r="O4163" s="18">
        <v>1710.0</v>
      </c>
      <c r="P4163" s="18">
        <v>1714.0</v>
      </c>
      <c r="Q4163" s="18">
        <v>1491.0</v>
      </c>
      <c r="R4163" s="18">
        <v>1451.0</v>
      </c>
      <c r="S4163" s="18">
        <v>1350.0</v>
      </c>
      <c r="T4163" s="18">
        <v>1228.0</v>
      </c>
      <c r="U4163" s="18">
        <v>1363.0</v>
      </c>
      <c r="V4163" s="18">
        <v>1462.0</v>
      </c>
      <c r="W4163" s="18">
        <v>1487.0</v>
      </c>
      <c r="X4163" s="18">
        <v>1337.0</v>
      </c>
      <c r="Y4163" s="18">
        <v>1115.0</v>
      </c>
      <c r="Z4163" s="19" t="str">
        <f t="shared" si="6"/>
        <v/>
      </c>
      <c r="AA4163" s="19" t="str">
        <f t="shared" si="19"/>
        <v/>
      </c>
      <c r="AB4163" s="19">
        <f t="shared" si="8"/>
        <v>15708</v>
      </c>
      <c r="AC4163" s="19">
        <f t="shared" si="20"/>
        <v>1428</v>
      </c>
      <c r="AD4163" s="19">
        <f t="shared" si="21"/>
        <v>1712</v>
      </c>
      <c r="AE4163" s="19" t="str">
        <f t="shared" si="22"/>
        <v>Нет моды</v>
      </c>
      <c r="AF4163" s="19">
        <f t="shared" si="23"/>
        <v>1115</v>
      </c>
      <c r="AG4163" s="19">
        <f t="shared" si="24"/>
        <v>1714</v>
      </c>
      <c r="AH4163" s="20" t="str">
        <f t="shared" si="14"/>
        <v>Город: 58%; Село: 42%</v>
      </c>
      <c r="AI4163" s="21"/>
      <c r="AJ4163" s="21"/>
      <c r="AK4163" s="21"/>
      <c r="AL4163" s="22">
        <f t="shared" si="25"/>
        <v>1</v>
      </c>
    </row>
    <row r="4164" ht="12.75" customHeight="1">
      <c r="A4164" s="13" t="s">
        <v>266</v>
      </c>
      <c r="B4164" s="13" t="str">
        <f>IFERROR(__xludf.DUMMYFUNCTION("REGEXREPLACE(A4164, ""\d"", """")"),"         Красноярский край")</f>
        <v>         Красноярский край</v>
      </c>
      <c r="C4164" s="14" t="str">
        <f t="shared" si="15"/>
        <v>Красноярский край</v>
      </c>
      <c r="D4164" s="3">
        <f t="shared" si="16"/>
        <v>2</v>
      </c>
      <c r="E4164" s="15" t="s">
        <v>27</v>
      </c>
      <c r="F4164" s="13" t="str">
        <f>IFERROR(__xludf.DUMMYFUNCTION("REGEXEXTRACT(E4164, ""[А-Яа-я].*"")"),"Болезни органов дыхания")</f>
        <v>Болезни органов дыхания</v>
      </c>
      <c r="G4164" s="16">
        <f t="shared" si="17"/>
        <v>2</v>
      </c>
      <c r="H4164" s="13" t="s">
        <v>28</v>
      </c>
      <c r="I4164" s="13" t="str">
        <f>IFERROR(__xludf.DUMMYFUNCTION("REGEXREPLACE(H4164, "".*\s"", """")"),"человек")</f>
        <v>человек</v>
      </c>
      <c r="J4164" s="13" t="s">
        <v>29</v>
      </c>
      <c r="K4164" s="17" t="str">
        <f>IFERROR(__xludf.DUMMYFUNCTION("REGEXREPLACE(J4164, ""^[\d\s]+"", """")"),"значение показателя за год")</f>
        <v>значение показателя за год</v>
      </c>
      <c r="L4164" s="16">
        <f t="shared" si="18"/>
        <v>2</v>
      </c>
      <c r="M4164" s="13" t="s">
        <v>30</v>
      </c>
      <c r="N4164" s="13" t="str">
        <f>IFERROR(__xludf.DUMMYFUNCTION("REGEXEXTRACT(M4164, "" (.+)$"")"),"все население")</f>
        <v>все население</v>
      </c>
      <c r="O4164" s="18">
        <v>1981.0</v>
      </c>
      <c r="P4164" s="18">
        <v>1988.0</v>
      </c>
      <c r="Q4164" s="18">
        <v>1921.0</v>
      </c>
      <c r="R4164" s="18">
        <v>1659.0</v>
      </c>
      <c r="S4164" s="18">
        <v>1806.0</v>
      </c>
      <c r="T4164" s="18">
        <v>1905.0</v>
      </c>
      <c r="U4164" s="18">
        <v>1982.0</v>
      </c>
      <c r="V4164" s="18">
        <v>2303.0</v>
      </c>
      <c r="W4164" s="18">
        <v>2539.0</v>
      </c>
      <c r="X4164" s="18">
        <v>2105.0</v>
      </c>
      <c r="Y4164" s="18">
        <v>1747.0</v>
      </c>
      <c r="Z4164" s="19">
        <f t="shared" si="6"/>
        <v>21936</v>
      </c>
      <c r="AA4164" s="19" t="str">
        <f t="shared" si="19"/>
        <v/>
      </c>
      <c r="AB4164" s="19" t="str">
        <f t="shared" si="8"/>
        <v/>
      </c>
      <c r="AC4164" s="19">
        <f t="shared" si="20"/>
        <v>1994.181818</v>
      </c>
      <c r="AD4164" s="19">
        <f t="shared" si="21"/>
        <v>1712</v>
      </c>
      <c r="AE4164" s="19" t="str">
        <f t="shared" si="22"/>
        <v>Нет моды</v>
      </c>
      <c r="AF4164" s="19">
        <f t="shared" si="23"/>
        <v>1659</v>
      </c>
      <c r="AG4164" s="19">
        <f t="shared" si="24"/>
        <v>2539</v>
      </c>
      <c r="AH4164" s="20" t="str">
        <f t="shared" si="14"/>
        <v/>
      </c>
      <c r="AI4164" s="21"/>
      <c r="AJ4164" s="21"/>
      <c r="AK4164" s="21"/>
      <c r="AL4164" s="22">
        <f t="shared" si="25"/>
        <v>1</v>
      </c>
    </row>
    <row r="4165" ht="12.75" customHeight="1">
      <c r="A4165" s="13" t="s">
        <v>266</v>
      </c>
      <c r="B4165" s="13" t="str">
        <f>IFERROR(__xludf.DUMMYFUNCTION("REGEXREPLACE(A4165, ""\d"", """")"),"         Красноярский край")</f>
        <v>         Красноярский край</v>
      </c>
      <c r="C4165" s="14" t="str">
        <f t="shared" si="15"/>
        <v>Красноярский край</v>
      </c>
      <c r="D4165" s="3">
        <f t="shared" si="16"/>
        <v>2</v>
      </c>
      <c r="E4165" s="15" t="s">
        <v>27</v>
      </c>
      <c r="F4165" s="13" t="str">
        <f>IFERROR(__xludf.DUMMYFUNCTION("REGEXEXTRACT(E4165, ""[А-Яа-я].*"")"),"Болезни органов дыхания")</f>
        <v>Болезни органов дыхания</v>
      </c>
      <c r="G4165" s="16">
        <f t="shared" si="17"/>
        <v>2</v>
      </c>
      <c r="H4165" s="13" t="s">
        <v>28</v>
      </c>
      <c r="I4165" s="13" t="str">
        <f>IFERROR(__xludf.DUMMYFUNCTION("REGEXREPLACE(H4165, "".*\s"", """")"),"человек")</f>
        <v>человек</v>
      </c>
      <c r="J4165" s="13" t="s">
        <v>29</v>
      </c>
      <c r="K4165" s="17" t="str">
        <f>IFERROR(__xludf.DUMMYFUNCTION("REGEXREPLACE(J4165, ""^[\d\s]+"", """")"),"значение показателя за год")</f>
        <v>значение показателя за год</v>
      </c>
      <c r="L4165" s="16">
        <f t="shared" si="18"/>
        <v>2</v>
      </c>
      <c r="M4165" s="13" t="s">
        <v>31</v>
      </c>
      <c r="N4165" s="13" t="str">
        <f>IFERROR(__xludf.DUMMYFUNCTION("REGEXEXTRACT(M4165, "" (.+)$"")"),"городское население")</f>
        <v>городское население</v>
      </c>
      <c r="O4165" s="18">
        <v>1487.0</v>
      </c>
      <c r="P4165" s="18">
        <v>1439.0</v>
      </c>
      <c r="Q4165" s="18">
        <v>1368.0</v>
      </c>
      <c r="R4165" s="18">
        <v>1210.0</v>
      </c>
      <c r="S4165" s="18">
        <v>1293.0</v>
      </c>
      <c r="T4165" s="18">
        <v>1390.0</v>
      </c>
      <c r="U4165" s="18">
        <v>1401.0</v>
      </c>
      <c r="V4165" s="18">
        <v>1699.0</v>
      </c>
      <c r="W4165" s="18">
        <v>1899.0</v>
      </c>
      <c r="X4165" s="18">
        <v>1536.0</v>
      </c>
      <c r="Y4165" s="18">
        <v>1237.0</v>
      </c>
      <c r="Z4165" s="19" t="str">
        <f t="shared" si="6"/>
        <v/>
      </c>
      <c r="AA4165" s="19">
        <f t="shared" si="19"/>
        <v>15959</v>
      </c>
      <c r="AB4165" s="19" t="str">
        <f t="shared" si="8"/>
        <v/>
      </c>
      <c r="AC4165" s="19">
        <f t="shared" si="20"/>
        <v>1450.818182</v>
      </c>
      <c r="AD4165" s="19">
        <f t="shared" si="21"/>
        <v>1723</v>
      </c>
      <c r="AE4165" s="19" t="str">
        <f t="shared" si="22"/>
        <v>Нет моды</v>
      </c>
      <c r="AF4165" s="19">
        <f t="shared" si="23"/>
        <v>1210</v>
      </c>
      <c r="AG4165" s="19">
        <f t="shared" si="24"/>
        <v>1899</v>
      </c>
      <c r="AH4165" s="20" t="str">
        <f t="shared" si="14"/>
        <v/>
      </c>
      <c r="AI4165" s="21"/>
      <c r="AJ4165" s="21"/>
      <c r="AK4165" s="21"/>
      <c r="AL4165" s="22">
        <f t="shared" si="25"/>
        <v>1</v>
      </c>
    </row>
    <row r="4166" ht="12.75" customHeight="1">
      <c r="A4166" s="13" t="s">
        <v>266</v>
      </c>
      <c r="B4166" s="13" t="str">
        <f>IFERROR(__xludf.DUMMYFUNCTION("REGEXREPLACE(A4166, ""\d"", """")"),"         Красноярский край")</f>
        <v>         Красноярский край</v>
      </c>
      <c r="C4166" s="14" t="str">
        <f t="shared" si="15"/>
        <v>Красноярский край</v>
      </c>
      <c r="D4166" s="3">
        <f t="shared" si="16"/>
        <v>2</v>
      </c>
      <c r="E4166" s="15" t="s">
        <v>27</v>
      </c>
      <c r="F4166" s="13" t="str">
        <f>IFERROR(__xludf.DUMMYFUNCTION("REGEXEXTRACT(E4166, ""[А-Яа-я].*"")"),"Болезни органов дыхания")</f>
        <v>Болезни органов дыхания</v>
      </c>
      <c r="G4166" s="16">
        <f t="shared" si="17"/>
        <v>2</v>
      </c>
      <c r="H4166" s="13" t="s">
        <v>28</v>
      </c>
      <c r="I4166" s="13" t="str">
        <f>IFERROR(__xludf.DUMMYFUNCTION("REGEXREPLACE(H4166, "".*\s"", """")"),"человек")</f>
        <v>человек</v>
      </c>
      <c r="J4166" s="13" t="s">
        <v>29</v>
      </c>
      <c r="K4166" s="17" t="str">
        <f>IFERROR(__xludf.DUMMYFUNCTION("REGEXREPLACE(J4166, ""^[\d\s]+"", """")"),"значение показателя за год")</f>
        <v>значение показателя за год</v>
      </c>
      <c r="L4166" s="16">
        <f t="shared" si="18"/>
        <v>2</v>
      </c>
      <c r="M4166" s="13" t="s">
        <v>32</v>
      </c>
      <c r="N4166" s="13" t="str">
        <f>IFERROR(__xludf.DUMMYFUNCTION("REGEXEXTRACT(M4166, "" (.+)$"")"),"сельское население")</f>
        <v>сельское население</v>
      </c>
      <c r="O4166" s="18">
        <v>494.0</v>
      </c>
      <c r="P4166" s="18">
        <v>549.0</v>
      </c>
      <c r="Q4166" s="18">
        <v>553.0</v>
      </c>
      <c r="R4166" s="18">
        <v>449.0</v>
      </c>
      <c r="S4166" s="18">
        <v>513.0</v>
      </c>
      <c r="T4166" s="18">
        <v>515.0</v>
      </c>
      <c r="U4166" s="18">
        <v>581.0</v>
      </c>
      <c r="V4166" s="18">
        <v>604.0</v>
      </c>
      <c r="W4166" s="18">
        <v>640.0</v>
      </c>
      <c r="X4166" s="18">
        <v>569.0</v>
      </c>
      <c r="Y4166" s="18">
        <v>510.0</v>
      </c>
      <c r="Z4166" s="19" t="str">
        <f t="shared" si="6"/>
        <v/>
      </c>
      <c r="AA4166" s="19" t="str">
        <f t="shared" si="19"/>
        <v/>
      </c>
      <c r="AB4166" s="19">
        <f t="shared" si="8"/>
        <v>5977</v>
      </c>
      <c r="AC4166" s="19">
        <f t="shared" si="20"/>
        <v>543.3636364</v>
      </c>
      <c r="AD4166" s="19">
        <f t="shared" si="21"/>
        <v>925</v>
      </c>
      <c r="AE4166" s="19" t="str">
        <f t="shared" si="22"/>
        <v>Нет моды</v>
      </c>
      <c r="AF4166" s="19">
        <f t="shared" si="23"/>
        <v>449</v>
      </c>
      <c r="AG4166" s="19">
        <f t="shared" si="24"/>
        <v>640</v>
      </c>
      <c r="AH4166" s="20" t="str">
        <f t="shared" si="14"/>
        <v>Город: 73%; Село: 27%</v>
      </c>
      <c r="AI4166" s="21"/>
      <c r="AJ4166" s="21"/>
      <c r="AK4166" s="21"/>
      <c r="AL4166" s="22">
        <f t="shared" si="25"/>
        <v>1</v>
      </c>
    </row>
    <row r="4167" ht="12.75" customHeight="1">
      <c r="A4167" s="13" t="s">
        <v>266</v>
      </c>
      <c r="B4167" s="13" t="str">
        <f>IFERROR(__xludf.DUMMYFUNCTION("REGEXREPLACE(A4167, ""\d"", """")"),"         Красноярский край")</f>
        <v>         Красноярский край</v>
      </c>
      <c r="C4167" s="14" t="str">
        <f t="shared" si="15"/>
        <v>Красноярский край</v>
      </c>
      <c r="D4167" s="3">
        <f t="shared" si="16"/>
        <v>2</v>
      </c>
      <c r="E4167" s="15" t="s">
        <v>33</v>
      </c>
      <c r="F4167" s="13" t="str">
        <f>IFERROR(__xludf.DUMMYFUNCTION("REGEXEXTRACT(E4167, ""[А-Яа-я].*"")"),"Болезни органов пищеварения")</f>
        <v>Болезни органов пищеварения</v>
      </c>
      <c r="G4167" s="16">
        <f t="shared" si="17"/>
        <v>2</v>
      </c>
      <c r="H4167" s="13" t="s">
        <v>28</v>
      </c>
      <c r="I4167" s="13" t="str">
        <f>IFERROR(__xludf.DUMMYFUNCTION("REGEXREPLACE(H4167, "".*\s"", """")"),"человек")</f>
        <v>человек</v>
      </c>
      <c r="J4167" s="13" t="s">
        <v>29</v>
      </c>
      <c r="K4167" s="17" t="str">
        <f>IFERROR(__xludf.DUMMYFUNCTION("REGEXREPLACE(J4167, ""^[\d\s]+"", """")"),"значение показателя за год")</f>
        <v>значение показателя за год</v>
      </c>
      <c r="L4167" s="16">
        <f t="shared" si="18"/>
        <v>2</v>
      </c>
      <c r="M4167" s="13" t="s">
        <v>30</v>
      </c>
      <c r="N4167" s="13" t="str">
        <f>IFERROR(__xludf.DUMMYFUNCTION("REGEXEXTRACT(M4167, "" (.+)$"")"),"все население")</f>
        <v>все население</v>
      </c>
      <c r="O4167" s="18">
        <v>1974.0</v>
      </c>
      <c r="P4167" s="18">
        <v>2205.0</v>
      </c>
      <c r="Q4167" s="18">
        <v>2392.0</v>
      </c>
      <c r="R4167" s="18">
        <v>2390.0</v>
      </c>
      <c r="S4167" s="18">
        <v>2335.0</v>
      </c>
      <c r="T4167" s="18">
        <v>2465.0</v>
      </c>
      <c r="U4167" s="18">
        <v>2512.0</v>
      </c>
      <c r="V4167" s="18">
        <v>2828.0</v>
      </c>
      <c r="W4167" s="18">
        <v>2792.0</v>
      </c>
      <c r="X4167" s="18">
        <v>2711.0</v>
      </c>
      <c r="Y4167" s="18">
        <v>2656.0</v>
      </c>
      <c r="Z4167" s="19">
        <f t="shared" si="6"/>
        <v>27260</v>
      </c>
      <c r="AA4167" s="19" t="str">
        <f t="shared" si="19"/>
        <v/>
      </c>
      <c r="AB4167" s="19" t="str">
        <f t="shared" si="8"/>
        <v/>
      </c>
      <c r="AC4167" s="19">
        <f t="shared" si="20"/>
        <v>2478.181818</v>
      </c>
      <c r="AD4167" s="19">
        <f t="shared" si="21"/>
        <v>1307</v>
      </c>
      <c r="AE4167" s="19" t="str">
        <f t="shared" si="22"/>
        <v>Нет моды</v>
      </c>
      <c r="AF4167" s="19">
        <f t="shared" si="23"/>
        <v>1974</v>
      </c>
      <c r="AG4167" s="19">
        <f t="shared" si="24"/>
        <v>2828</v>
      </c>
      <c r="AH4167" s="20" t="str">
        <f t="shared" si="14"/>
        <v/>
      </c>
      <c r="AI4167" s="21"/>
      <c r="AJ4167" s="21"/>
      <c r="AK4167" s="21"/>
      <c r="AL4167" s="22">
        <f t="shared" si="25"/>
        <v>1</v>
      </c>
    </row>
    <row r="4168" ht="12.75" customHeight="1">
      <c r="A4168" s="13" t="s">
        <v>266</v>
      </c>
      <c r="B4168" s="13" t="str">
        <f>IFERROR(__xludf.DUMMYFUNCTION("REGEXREPLACE(A4168, ""\d"", """")"),"         Красноярский край")</f>
        <v>         Красноярский край</v>
      </c>
      <c r="C4168" s="14" t="str">
        <f t="shared" si="15"/>
        <v>Красноярский край</v>
      </c>
      <c r="D4168" s="3">
        <f t="shared" si="16"/>
        <v>2</v>
      </c>
      <c r="E4168" s="15" t="s">
        <v>33</v>
      </c>
      <c r="F4168" s="13" t="str">
        <f>IFERROR(__xludf.DUMMYFUNCTION("REGEXEXTRACT(E4168, ""[А-Яа-я].*"")"),"Болезни органов пищеварения")</f>
        <v>Болезни органов пищеварения</v>
      </c>
      <c r="G4168" s="16">
        <f t="shared" si="17"/>
        <v>2</v>
      </c>
      <c r="H4168" s="13" t="s">
        <v>28</v>
      </c>
      <c r="I4168" s="13" t="str">
        <f>IFERROR(__xludf.DUMMYFUNCTION("REGEXREPLACE(H4168, "".*\s"", """")"),"человек")</f>
        <v>человек</v>
      </c>
      <c r="J4168" s="13" t="s">
        <v>29</v>
      </c>
      <c r="K4168" s="17" t="str">
        <f>IFERROR(__xludf.DUMMYFUNCTION("REGEXREPLACE(J4168, ""^[\d\s]+"", """")"),"значение показателя за год")</f>
        <v>значение показателя за год</v>
      </c>
      <c r="L4168" s="16">
        <f t="shared" si="18"/>
        <v>2</v>
      </c>
      <c r="M4168" s="13" t="s">
        <v>31</v>
      </c>
      <c r="N4168" s="13" t="str">
        <f>IFERROR(__xludf.DUMMYFUNCTION("REGEXEXTRACT(M4168, "" (.+)$"")"),"городское население")</f>
        <v>городское население</v>
      </c>
      <c r="O4168" s="18">
        <v>1467.0</v>
      </c>
      <c r="P4168" s="18">
        <v>1600.0</v>
      </c>
      <c r="Q4168" s="18">
        <v>1730.0</v>
      </c>
      <c r="R4168" s="18">
        <v>1779.0</v>
      </c>
      <c r="S4168" s="18">
        <v>1693.0</v>
      </c>
      <c r="T4168" s="18">
        <v>1828.0</v>
      </c>
      <c r="U4168" s="18">
        <v>1783.0</v>
      </c>
      <c r="V4168" s="18">
        <v>2060.0</v>
      </c>
      <c r="W4168" s="18">
        <v>2046.0</v>
      </c>
      <c r="X4168" s="18">
        <v>1999.0</v>
      </c>
      <c r="Y4168" s="18">
        <v>1917.0</v>
      </c>
      <c r="Z4168" s="19" t="str">
        <f t="shared" si="6"/>
        <v/>
      </c>
      <c r="AA4168" s="19">
        <f t="shared" si="19"/>
        <v>19902</v>
      </c>
      <c r="AB4168" s="19" t="str">
        <f t="shared" si="8"/>
        <v/>
      </c>
      <c r="AC4168" s="19">
        <f t="shared" si="20"/>
        <v>1809.272727</v>
      </c>
      <c r="AD4168" s="19">
        <f t="shared" si="21"/>
        <v>2053</v>
      </c>
      <c r="AE4168" s="19" t="str">
        <f t="shared" si="22"/>
        <v>Нет моды</v>
      </c>
      <c r="AF4168" s="19">
        <f t="shared" si="23"/>
        <v>1467</v>
      </c>
      <c r="AG4168" s="19">
        <f t="shared" si="24"/>
        <v>2060</v>
      </c>
      <c r="AH4168" s="20" t="str">
        <f t="shared" si="14"/>
        <v/>
      </c>
      <c r="AI4168" s="21"/>
      <c r="AJ4168" s="21"/>
      <c r="AK4168" s="21"/>
      <c r="AL4168" s="22">
        <f t="shared" si="25"/>
        <v>1</v>
      </c>
    </row>
    <row r="4169" ht="12.75" customHeight="1">
      <c r="A4169" s="13" t="s">
        <v>266</v>
      </c>
      <c r="B4169" s="13" t="str">
        <f>IFERROR(__xludf.DUMMYFUNCTION("REGEXREPLACE(A4169, ""\d"", """")"),"         Красноярский край")</f>
        <v>         Красноярский край</v>
      </c>
      <c r="C4169" s="14" t="str">
        <f t="shared" si="15"/>
        <v>Красноярский край</v>
      </c>
      <c r="D4169" s="3">
        <f t="shared" si="16"/>
        <v>2</v>
      </c>
      <c r="E4169" s="15" t="s">
        <v>33</v>
      </c>
      <c r="F4169" s="13" t="str">
        <f>IFERROR(__xludf.DUMMYFUNCTION("REGEXEXTRACT(E4169, ""[А-Яа-я].*"")"),"Болезни органов пищеварения")</f>
        <v>Болезни органов пищеварения</v>
      </c>
      <c r="G4169" s="16">
        <f t="shared" si="17"/>
        <v>2</v>
      </c>
      <c r="H4169" s="13" t="s">
        <v>28</v>
      </c>
      <c r="I4169" s="13" t="str">
        <f>IFERROR(__xludf.DUMMYFUNCTION("REGEXREPLACE(H4169, "".*\s"", """")"),"человек")</f>
        <v>человек</v>
      </c>
      <c r="J4169" s="13" t="s">
        <v>29</v>
      </c>
      <c r="K4169" s="17" t="str">
        <f>IFERROR(__xludf.DUMMYFUNCTION("REGEXREPLACE(J4169, ""^[\d\s]+"", """")"),"значение показателя за год")</f>
        <v>значение показателя за год</v>
      </c>
      <c r="L4169" s="16">
        <f t="shared" si="18"/>
        <v>2</v>
      </c>
      <c r="M4169" s="13" t="s">
        <v>32</v>
      </c>
      <c r="N4169" s="13" t="str">
        <f>IFERROR(__xludf.DUMMYFUNCTION("REGEXEXTRACT(M4169, "" (.+)$"")"),"сельское население")</f>
        <v>сельское население</v>
      </c>
      <c r="O4169" s="18">
        <v>507.0</v>
      </c>
      <c r="P4169" s="18">
        <v>605.0</v>
      </c>
      <c r="Q4169" s="18">
        <v>662.0</v>
      </c>
      <c r="R4169" s="18">
        <v>611.0</v>
      </c>
      <c r="S4169" s="18">
        <v>642.0</v>
      </c>
      <c r="T4169" s="18">
        <v>637.0</v>
      </c>
      <c r="U4169" s="18">
        <v>729.0</v>
      </c>
      <c r="V4169" s="18">
        <v>768.0</v>
      </c>
      <c r="W4169" s="18">
        <v>746.0</v>
      </c>
      <c r="X4169" s="18">
        <v>712.0</v>
      </c>
      <c r="Y4169" s="18">
        <v>739.0</v>
      </c>
      <c r="Z4169" s="19" t="str">
        <f t="shared" si="6"/>
        <v/>
      </c>
      <c r="AA4169" s="19" t="str">
        <f t="shared" si="19"/>
        <v/>
      </c>
      <c r="AB4169" s="19">
        <f t="shared" si="8"/>
        <v>7358</v>
      </c>
      <c r="AC4169" s="19">
        <f t="shared" si="20"/>
        <v>668.9090909</v>
      </c>
      <c r="AD4169" s="19">
        <f t="shared" si="21"/>
        <v>1117.5</v>
      </c>
      <c r="AE4169" s="19" t="str">
        <f t="shared" si="22"/>
        <v>Нет моды</v>
      </c>
      <c r="AF4169" s="19">
        <f t="shared" si="23"/>
        <v>507</v>
      </c>
      <c r="AG4169" s="19">
        <f t="shared" si="24"/>
        <v>768</v>
      </c>
      <c r="AH4169" s="20" t="str">
        <f t="shared" si="14"/>
        <v>Город: 73%; Село: 27%</v>
      </c>
      <c r="AI4169" s="21"/>
      <c r="AJ4169" s="21"/>
      <c r="AK4169" s="21"/>
      <c r="AL4169" s="22">
        <f t="shared" si="25"/>
        <v>1</v>
      </c>
    </row>
    <row r="4170" ht="12.75" customHeight="1">
      <c r="A4170" s="13" t="s">
        <v>266</v>
      </c>
      <c r="B4170" s="13" t="str">
        <f>IFERROR(__xludf.DUMMYFUNCTION("REGEXREPLACE(A4170, ""\d"", """")"),"         Красноярский край")</f>
        <v>         Красноярский край</v>
      </c>
      <c r="C4170" s="14" t="str">
        <f t="shared" si="15"/>
        <v>Красноярский край</v>
      </c>
      <c r="D4170" s="3">
        <f t="shared" si="16"/>
        <v>2</v>
      </c>
      <c r="E4170" s="15" t="s">
        <v>34</v>
      </c>
      <c r="F4170" s="13" t="str">
        <f>IFERROR(__xludf.DUMMYFUNCTION("REGEXEXTRACT(E4170, ""[А-Яа-я].*"")"),"Болезни системы кровообращения")</f>
        <v>Болезни системы кровообращения</v>
      </c>
      <c r="G4170" s="16">
        <f t="shared" si="17"/>
        <v>2</v>
      </c>
      <c r="H4170" s="13" t="s">
        <v>28</v>
      </c>
      <c r="I4170" s="13" t="str">
        <f>IFERROR(__xludf.DUMMYFUNCTION("REGEXREPLACE(H4170, "".*\s"", """")"),"человек")</f>
        <v>человек</v>
      </c>
      <c r="J4170" s="13" t="s">
        <v>29</v>
      </c>
      <c r="K4170" s="17" t="str">
        <f>IFERROR(__xludf.DUMMYFUNCTION("REGEXREPLACE(J4170, ""^[\d\s]+"", """")"),"значение показателя за год")</f>
        <v>значение показателя за год</v>
      </c>
      <c r="L4170" s="16">
        <f t="shared" si="18"/>
        <v>2</v>
      </c>
      <c r="M4170" s="13" t="s">
        <v>30</v>
      </c>
      <c r="N4170" s="13" t="str">
        <f>IFERROR(__xludf.DUMMYFUNCTION("REGEXEXTRACT(M4170, "" (.+)$"")"),"все население")</f>
        <v>все население</v>
      </c>
      <c r="O4170" s="18">
        <v>17399.0</v>
      </c>
      <c r="P4170" s="18">
        <v>17035.0</v>
      </c>
      <c r="Q4170" s="18">
        <v>16868.0</v>
      </c>
      <c r="R4170" s="18">
        <v>16728.0</v>
      </c>
      <c r="S4170" s="18">
        <v>16514.0</v>
      </c>
      <c r="T4170" s="18">
        <v>16895.0</v>
      </c>
      <c r="U4170" s="18">
        <v>16918.0</v>
      </c>
      <c r="V4170" s="18">
        <v>18959.0</v>
      </c>
      <c r="W4170" s="18">
        <v>19011.0</v>
      </c>
      <c r="X4170" s="18">
        <v>16344.0</v>
      </c>
      <c r="Y4170" s="18">
        <v>15806.0</v>
      </c>
      <c r="Z4170" s="19">
        <f t="shared" si="6"/>
        <v>188477</v>
      </c>
      <c r="AA4170" s="19" t="str">
        <f t="shared" si="19"/>
        <v/>
      </c>
      <c r="AB4170" s="19" t="str">
        <f t="shared" si="8"/>
        <v/>
      </c>
      <c r="AC4170" s="19">
        <f t="shared" si="20"/>
        <v>17134.27273</v>
      </c>
      <c r="AD4170" s="19">
        <f t="shared" si="21"/>
        <v>8287</v>
      </c>
      <c r="AE4170" s="19" t="str">
        <f t="shared" si="22"/>
        <v>Нет моды</v>
      </c>
      <c r="AF4170" s="19">
        <f t="shared" si="23"/>
        <v>15806</v>
      </c>
      <c r="AG4170" s="19">
        <f t="shared" si="24"/>
        <v>19011</v>
      </c>
      <c r="AH4170" s="20" t="str">
        <f t="shared" si="14"/>
        <v/>
      </c>
      <c r="AI4170" s="21"/>
      <c r="AJ4170" s="21"/>
      <c r="AK4170" s="21"/>
      <c r="AL4170" s="22">
        <f t="shared" si="25"/>
        <v>1</v>
      </c>
    </row>
    <row r="4171" ht="12.75" customHeight="1">
      <c r="A4171" s="13" t="s">
        <v>266</v>
      </c>
      <c r="B4171" s="13" t="str">
        <f>IFERROR(__xludf.DUMMYFUNCTION("REGEXREPLACE(A4171, ""\d"", """")"),"         Красноярский край")</f>
        <v>         Красноярский край</v>
      </c>
      <c r="C4171" s="14" t="str">
        <f t="shared" si="15"/>
        <v>Красноярский край</v>
      </c>
      <c r="D4171" s="3">
        <f t="shared" si="16"/>
        <v>2</v>
      </c>
      <c r="E4171" s="15" t="s">
        <v>34</v>
      </c>
      <c r="F4171" s="13" t="str">
        <f>IFERROR(__xludf.DUMMYFUNCTION("REGEXEXTRACT(E4171, ""[А-Яа-я].*"")"),"Болезни системы кровообращения")</f>
        <v>Болезни системы кровообращения</v>
      </c>
      <c r="G4171" s="16">
        <f t="shared" si="17"/>
        <v>2</v>
      </c>
      <c r="H4171" s="13" t="s">
        <v>28</v>
      </c>
      <c r="I4171" s="13" t="str">
        <f>IFERROR(__xludf.DUMMYFUNCTION("REGEXREPLACE(H4171, "".*\s"", """")"),"человек")</f>
        <v>человек</v>
      </c>
      <c r="J4171" s="13" t="s">
        <v>29</v>
      </c>
      <c r="K4171" s="17" t="str">
        <f>IFERROR(__xludf.DUMMYFUNCTION("REGEXREPLACE(J4171, ""^[\d\s]+"", """")"),"значение показателя за год")</f>
        <v>значение показателя за год</v>
      </c>
      <c r="L4171" s="16">
        <f t="shared" si="18"/>
        <v>2</v>
      </c>
      <c r="M4171" s="13" t="s">
        <v>31</v>
      </c>
      <c r="N4171" s="13" t="str">
        <f>IFERROR(__xludf.DUMMYFUNCTION("REGEXEXTRACT(M4171, "" (.+)$"")"),"городское население")</f>
        <v>городское население</v>
      </c>
      <c r="O4171" s="18">
        <v>12359.0</v>
      </c>
      <c r="P4171" s="18">
        <v>12070.0</v>
      </c>
      <c r="Q4171" s="18">
        <v>12028.0</v>
      </c>
      <c r="R4171" s="18">
        <v>11869.0</v>
      </c>
      <c r="S4171" s="18">
        <v>11871.0</v>
      </c>
      <c r="T4171" s="18">
        <v>12258.0</v>
      </c>
      <c r="U4171" s="18">
        <v>12335.0</v>
      </c>
      <c r="V4171" s="18">
        <v>14060.0</v>
      </c>
      <c r="W4171" s="18">
        <v>14025.0</v>
      </c>
      <c r="X4171" s="18">
        <v>11992.0</v>
      </c>
      <c r="Y4171" s="18">
        <v>11644.0</v>
      </c>
      <c r="Z4171" s="19" t="str">
        <f t="shared" si="6"/>
        <v/>
      </c>
      <c r="AA4171" s="19">
        <f t="shared" si="19"/>
        <v>136511</v>
      </c>
      <c r="AB4171" s="19" t="str">
        <f t="shared" si="8"/>
        <v/>
      </c>
      <c r="AC4171" s="19">
        <f t="shared" si="20"/>
        <v>12410.09091</v>
      </c>
      <c r="AD4171" s="19">
        <f t="shared" si="21"/>
        <v>14933</v>
      </c>
      <c r="AE4171" s="19" t="str">
        <f t="shared" si="22"/>
        <v>Нет моды</v>
      </c>
      <c r="AF4171" s="19">
        <f t="shared" si="23"/>
        <v>11644</v>
      </c>
      <c r="AG4171" s="19">
        <f t="shared" si="24"/>
        <v>14060</v>
      </c>
      <c r="AH4171" s="20" t="str">
        <f t="shared" si="14"/>
        <v/>
      </c>
      <c r="AI4171" s="21"/>
      <c r="AJ4171" s="21"/>
      <c r="AK4171" s="21"/>
      <c r="AL4171" s="22">
        <f t="shared" si="25"/>
        <v>1</v>
      </c>
    </row>
    <row r="4172" ht="12.75" customHeight="1">
      <c r="A4172" s="13" t="s">
        <v>266</v>
      </c>
      <c r="B4172" s="13" t="str">
        <f>IFERROR(__xludf.DUMMYFUNCTION("REGEXREPLACE(A4172, ""\d"", """")"),"         Красноярский край")</f>
        <v>         Красноярский край</v>
      </c>
      <c r="C4172" s="14" t="str">
        <f t="shared" si="15"/>
        <v>Красноярский край</v>
      </c>
      <c r="D4172" s="3">
        <f t="shared" si="16"/>
        <v>2</v>
      </c>
      <c r="E4172" s="15" t="s">
        <v>34</v>
      </c>
      <c r="F4172" s="13" t="str">
        <f>IFERROR(__xludf.DUMMYFUNCTION("REGEXEXTRACT(E4172, ""[А-Яа-я].*"")"),"Болезни системы кровообращения")</f>
        <v>Болезни системы кровообращения</v>
      </c>
      <c r="G4172" s="16">
        <f t="shared" si="17"/>
        <v>2</v>
      </c>
      <c r="H4172" s="13" t="s">
        <v>28</v>
      </c>
      <c r="I4172" s="13" t="str">
        <f>IFERROR(__xludf.DUMMYFUNCTION("REGEXREPLACE(H4172, "".*\s"", """")"),"человек")</f>
        <v>человек</v>
      </c>
      <c r="J4172" s="13" t="s">
        <v>29</v>
      </c>
      <c r="K4172" s="17" t="str">
        <f>IFERROR(__xludf.DUMMYFUNCTION("REGEXREPLACE(J4172, ""^[\d\s]+"", """")"),"значение показателя за год")</f>
        <v>значение показателя за год</v>
      </c>
      <c r="L4172" s="16">
        <f t="shared" si="18"/>
        <v>2</v>
      </c>
      <c r="M4172" s="13" t="s">
        <v>32</v>
      </c>
      <c r="N4172" s="13" t="str">
        <f>IFERROR(__xludf.DUMMYFUNCTION("REGEXEXTRACT(M4172, "" (.+)$"")"),"сельское население")</f>
        <v>сельское население</v>
      </c>
      <c r="O4172" s="18">
        <v>5040.0</v>
      </c>
      <c r="P4172" s="18">
        <v>4965.0</v>
      </c>
      <c r="Q4172" s="18">
        <v>4840.0</v>
      </c>
      <c r="R4172" s="18">
        <v>4859.0</v>
      </c>
      <c r="S4172" s="18">
        <v>4643.0</v>
      </c>
      <c r="T4172" s="18">
        <v>4637.0</v>
      </c>
      <c r="U4172" s="18">
        <v>4583.0</v>
      </c>
      <c r="V4172" s="18">
        <v>4899.0</v>
      </c>
      <c r="W4172" s="18">
        <v>4986.0</v>
      </c>
      <c r="X4172" s="18">
        <v>4352.0</v>
      </c>
      <c r="Y4172" s="18">
        <v>4162.0</v>
      </c>
      <c r="Z4172" s="19" t="str">
        <f t="shared" si="6"/>
        <v/>
      </c>
      <c r="AA4172" s="19" t="str">
        <f t="shared" si="19"/>
        <v/>
      </c>
      <c r="AB4172" s="19">
        <f t="shared" si="8"/>
        <v>51966</v>
      </c>
      <c r="AC4172" s="19">
        <f t="shared" si="20"/>
        <v>4724.181818</v>
      </c>
      <c r="AD4172" s="19">
        <f t="shared" si="21"/>
        <v>8342</v>
      </c>
      <c r="AE4172" s="19" t="str">
        <f t="shared" si="22"/>
        <v>Нет моды</v>
      </c>
      <c r="AF4172" s="19">
        <f t="shared" si="23"/>
        <v>4162</v>
      </c>
      <c r="AG4172" s="19">
        <f t="shared" si="24"/>
        <v>5040</v>
      </c>
      <c r="AH4172" s="20" t="str">
        <f t="shared" si="14"/>
        <v>Город: 72%; Село: 28%</v>
      </c>
      <c r="AI4172" s="21"/>
      <c r="AJ4172" s="21"/>
      <c r="AK4172" s="21"/>
      <c r="AL4172" s="22">
        <f t="shared" si="25"/>
        <v>1</v>
      </c>
    </row>
    <row r="4173" ht="12.75" customHeight="1">
      <c r="A4173" s="13" t="s">
        <v>266</v>
      </c>
      <c r="B4173" s="13" t="str">
        <f>IFERROR(__xludf.DUMMYFUNCTION("REGEXREPLACE(A4173, ""\d"", """")"),"         Красноярский край")</f>
        <v>         Красноярский край</v>
      </c>
      <c r="C4173" s="14" t="str">
        <f t="shared" si="15"/>
        <v>Красноярский край</v>
      </c>
      <c r="D4173" s="3">
        <f t="shared" si="16"/>
        <v>2</v>
      </c>
      <c r="E4173" s="15" t="s">
        <v>35</v>
      </c>
      <c r="F4173" s="13" t="str">
        <f>IFERROR(__xludf.DUMMYFUNCTION("REGEXEXTRACT(E4173, ""[А-Яа-я].*"")"),"внешние причины")</f>
        <v>внешние причины</v>
      </c>
      <c r="G4173" s="16">
        <f t="shared" si="17"/>
        <v>2</v>
      </c>
      <c r="H4173" s="13" t="s">
        <v>28</v>
      </c>
      <c r="I4173" s="13" t="str">
        <f>IFERROR(__xludf.DUMMYFUNCTION("REGEXREPLACE(H4173, "".*\s"", """")"),"человек")</f>
        <v>человек</v>
      </c>
      <c r="J4173" s="13" t="s">
        <v>29</v>
      </c>
      <c r="K4173" s="17" t="str">
        <f>IFERROR(__xludf.DUMMYFUNCTION("REGEXREPLACE(J4173, ""^[\d\s]+"", """")"),"значение показателя за год")</f>
        <v>значение показателя за год</v>
      </c>
      <c r="L4173" s="16">
        <f t="shared" si="18"/>
        <v>2</v>
      </c>
      <c r="M4173" s="13" t="s">
        <v>30</v>
      </c>
      <c r="N4173" s="13" t="str">
        <f>IFERROR(__xludf.DUMMYFUNCTION("REGEXEXTRACT(M4173, "" (.+)$"")"),"все население")</f>
        <v>все население</v>
      </c>
      <c r="O4173" s="18">
        <v>4684.0</v>
      </c>
      <c r="P4173" s="18">
        <v>4744.0</v>
      </c>
      <c r="Q4173" s="18">
        <v>4518.0</v>
      </c>
      <c r="R4173" s="18">
        <v>4364.0</v>
      </c>
      <c r="S4173" s="18">
        <v>3935.0</v>
      </c>
      <c r="T4173" s="18">
        <v>3839.0</v>
      </c>
      <c r="U4173" s="18">
        <v>3540.0</v>
      </c>
      <c r="V4173" s="18">
        <v>3478.0</v>
      </c>
      <c r="W4173" s="18">
        <v>3533.0</v>
      </c>
      <c r="X4173" s="18">
        <v>3686.0</v>
      </c>
      <c r="Y4173" s="18">
        <v>4083.0</v>
      </c>
      <c r="Z4173" s="19">
        <f t="shared" si="6"/>
        <v>44404</v>
      </c>
      <c r="AA4173" s="19" t="str">
        <f t="shared" si="19"/>
        <v/>
      </c>
      <c r="AB4173" s="19" t="str">
        <f t="shared" si="8"/>
        <v/>
      </c>
      <c r="AC4173" s="19">
        <f t="shared" si="20"/>
        <v>4036.727273</v>
      </c>
      <c r="AD4173" s="19">
        <f t="shared" si="21"/>
        <v>4550.5</v>
      </c>
      <c r="AE4173" s="19" t="str">
        <f t="shared" si="22"/>
        <v>Нет моды</v>
      </c>
      <c r="AF4173" s="19">
        <f t="shared" si="23"/>
        <v>3478</v>
      </c>
      <c r="AG4173" s="19">
        <f t="shared" si="24"/>
        <v>4744</v>
      </c>
      <c r="AH4173" s="20" t="str">
        <f t="shared" si="14"/>
        <v/>
      </c>
      <c r="AI4173" s="21"/>
      <c r="AJ4173" s="21"/>
      <c r="AK4173" s="21"/>
      <c r="AL4173" s="22">
        <f t="shared" si="25"/>
        <v>1</v>
      </c>
    </row>
    <row r="4174" ht="12.75" customHeight="1">
      <c r="A4174" s="13" t="s">
        <v>266</v>
      </c>
      <c r="B4174" s="13" t="str">
        <f>IFERROR(__xludf.DUMMYFUNCTION("REGEXREPLACE(A4174, ""\d"", """")"),"         Красноярский край")</f>
        <v>         Красноярский край</v>
      </c>
      <c r="C4174" s="14" t="str">
        <f t="shared" si="15"/>
        <v>Красноярский край</v>
      </c>
      <c r="D4174" s="3">
        <f t="shared" si="16"/>
        <v>2</v>
      </c>
      <c r="E4174" s="15" t="s">
        <v>35</v>
      </c>
      <c r="F4174" s="13" t="str">
        <f>IFERROR(__xludf.DUMMYFUNCTION("REGEXEXTRACT(E4174, ""[А-Яа-я].*"")"),"внешние причины")</f>
        <v>внешние причины</v>
      </c>
      <c r="G4174" s="16">
        <f t="shared" si="17"/>
        <v>2</v>
      </c>
      <c r="H4174" s="13" t="s">
        <v>28</v>
      </c>
      <c r="I4174" s="13" t="str">
        <f>IFERROR(__xludf.DUMMYFUNCTION("REGEXREPLACE(H4174, "".*\s"", """")"),"человек")</f>
        <v>человек</v>
      </c>
      <c r="J4174" s="13" t="s">
        <v>29</v>
      </c>
      <c r="K4174" s="17" t="str">
        <f>IFERROR(__xludf.DUMMYFUNCTION("REGEXREPLACE(J4174, ""^[\d\s]+"", """")"),"значение показателя за год")</f>
        <v>значение показателя за год</v>
      </c>
      <c r="L4174" s="16">
        <f t="shared" si="18"/>
        <v>2</v>
      </c>
      <c r="M4174" s="13" t="s">
        <v>31</v>
      </c>
      <c r="N4174" s="13" t="str">
        <f>IFERROR(__xludf.DUMMYFUNCTION("REGEXEXTRACT(M4174, "" (.+)$"")"),"городское население")</f>
        <v>городское население</v>
      </c>
      <c r="O4174" s="18">
        <v>3137.0</v>
      </c>
      <c r="P4174" s="18">
        <v>3161.0</v>
      </c>
      <c r="Q4174" s="18">
        <v>3051.0</v>
      </c>
      <c r="R4174" s="18">
        <v>2868.0</v>
      </c>
      <c r="S4174" s="18">
        <v>2628.0</v>
      </c>
      <c r="T4174" s="18">
        <v>2556.0</v>
      </c>
      <c r="U4174" s="18">
        <v>2383.0</v>
      </c>
      <c r="V4174" s="18">
        <v>2392.0</v>
      </c>
      <c r="W4174" s="18">
        <v>2370.0</v>
      </c>
      <c r="X4174" s="18">
        <v>2547.0</v>
      </c>
      <c r="Y4174" s="18">
        <v>2753.0</v>
      </c>
      <c r="Z4174" s="19" t="str">
        <f t="shared" si="6"/>
        <v/>
      </c>
      <c r="AA4174" s="19">
        <f t="shared" si="19"/>
        <v>29846</v>
      </c>
      <c r="AB4174" s="19" t="str">
        <f t="shared" si="8"/>
        <v/>
      </c>
      <c r="AC4174" s="19">
        <f t="shared" si="20"/>
        <v>2713.272727</v>
      </c>
      <c r="AD4174" s="19">
        <f t="shared" si="21"/>
        <v>3319.5</v>
      </c>
      <c r="AE4174" s="19" t="str">
        <f t="shared" si="22"/>
        <v>Нет моды</v>
      </c>
      <c r="AF4174" s="19">
        <f t="shared" si="23"/>
        <v>2370</v>
      </c>
      <c r="AG4174" s="19">
        <f t="shared" si="24"/>
        <v>3161</v>
      </c>
      <c r="AH4174" s="20" t="str">
        <f t="shared" si="14"/>
        <v/>
      </c>
      <c r="AI4174" s="21"/>
      <c r="AJ4174" s="21"/>
      <c r="AK4174" s="21"/>
      <c r="AL4174" s="22">
        <f t="shared" si="25"/>
        <v>1</v>
      </c>
    </row>
    <row r="4175" ht="12.75" customHeight="1">
      <c r="A4175" s="13" t="s">
        <v>266</v>
      </c>
      <c r="B4175" s="13" t="str">
        <f>IFERROR(__xludf.DUMMYFUNCTION("REGEXREPLACE(A4175, ""\d"", """")"),"         Красноярский край")</f>
        <v>         Красноярский край</v>
      </c>
      <c r="C4175" s="14" t="str">
        <f t="shared" si="15"/>
        <v>Красноярский край</v>
      </c>
      <c r="D4175" s="3">
        <f t="shared" si="16"/>
        <v>2</v>
      </c>
      <c r="E4175" s="15" t="s">
        <v>35</v>
      </c>
      <c r="F4175" s="13" t="str">
        <f>IFERROR(__xludf.DUMMYFUNCTION("REGEXEXTRACT(E4175, ""[А-Яа-я].*"")"),"внешние причины")</f>
        <v>внешние причины</v>
      </c>
      <c r="G4175" s="16">
        <f t="shared" si="17"/>
        <v>2</v>
      </c>
      <c r="H4175" s="13" t="s">
        <v>28</v>
      </c>
      <c r="I4175" s="13" t="str">
        <f>IFERROR(__xludf.DUMMYFUNCTION("REGEXREPLACE(H4175, "".*\s"", """")"),"человек")</f>
        <v>человек</v>
      </c>
      <c r="J4175" s="13" t="s">
        <v>29</v>
      </c>
      <c r="K4175" s="17" t="str">
        <f>IFERROR(__xludf.DUMMYFUNCTION("REGEXREPLACE(J4175, ""^[\d\s]+"", """")"),"значение показателя за год")</f>
        <v>значение показателя за год</v>
      </c>
      <c r="L4175" s="16">
        <f t="shared" si="18"/>
        <v>2</v>
      </c>
      <c r="M4175" s="13" t="s">
        <v>32</v>
      </c>
      <c r="N4175" s="13" t="str">
        <f>IFERROR(__xludf.DUMMYFUNCTION("REGEXEXTRACT(M4175, "" (.+)$"")"),"сельское население")</f>
        <v>сельское население</v>
      </c>
      <c r="O4175" s="18">
        <v>1547.0</v>
      </c>
      <c r="P4175" s="18">
        <v>1583.0</v>
      </c>
      <c r="Q4175" s="18">
        <v>1467.0</v>
      </c>
      <c r="R4175" s="18">
        <v>1496.0</v>
      </c>
      <c r="S4175" s="18">
        <v>1307.0</v>
      </c>
      <c r="T4175" s="18">
        <v>1283.0</v>
      </c>
      <c r="U4175" s="18">
        <v>1157.0</v>
      </c>
      <c r="V4175" s="18">
        <v>1086.0</v>
      </c>
      <c r="W4175" s="18">
        <v>1163.0</v>
      </c>
      <c r="X4175" s="18">
        <v>1139.0</v>
      </c>
      <c r="Y4175" s="18">
        <v>1330.0</v>
      </c>
      <c r="Z4175" s="19" t="str">
        <f t="shared" si="6"/>
        <v/>
      </c>
      <c r="AA4175" s="19" t="str">
        <f t="shared" si="19"/>
        <v/>
      </c>
      <c r="AB4175" s="19">
        <f t="shared" si="8"/>
        <v>14558</v>
      </c>
      <c r="AC4175" s="19">
        <f t="shared" si="20"/>
        <v>1323.454545</v>
      </c>
      <c r="AD4175" s="19">
        <f t="shared" si="21"/>
        <v>1976.5</v>
      </c>
      <c r="AE4175" s="19" t="str">
        <f t="shared" si="22"/>
        <v>Нет моды</v>
      </c>
      <c r="AF4175" s="19">
        <f t="shared" si="23"/>
        <v>1086</v>
      </c>
      <c r="AG4175" s="19">
        <f t="shared" si="24"/>
        <v>1583</v>
      </c>
      <c r="AH4175" s="20" t="str">
        <f t="shared" si="14"/>
        <v>Город: 67%; Село: 33%</v>
      </c>
      <c r="AI4175" s="21"/>
      <c r="AJ4175" s="21"/>
      <c r="AK4175" s="21"/>
      <c r="AL4175" s="22">
        <f t="shared" si="25"/>
        <v>1</v>
      </c>
    </row>
    <row r="4176" ht="12.75" customHeight="1">
      <c r="A4176" s="13" t="s">
        <v>266</v>
      </c>
      <c r="B4176" s="13" t="str">
        <f>IFERROR(__xludf.DUMMYFUNCTION("REGEXREPLACE(A4176, ""\d"", """")"),"         Красноярский край")</f>
        <v>         Красноярский край</v>
      </c>
      <c r="C4176" s="14" t="str">
        <f t="shared" si="15"/>
        <v>Красноярский край</v>
      </c>
      <c r="D4176" s="3">
        <f t="shared" si="16"/>
        <v>2</v>
      </c>
      <c r="E4176" s="15" t="s">
        <v>36</v>
      </c>
      <c r="F4176" s="13" t="str">
        <f>IFERROR(__xludf.DUMMYFUNCTION("REGEXEXTRACT(E4176,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76" s="16">
        <f t="shared" si="17"/>
        <v>2</v>
      </c>
      <c r="H4176" s="13" t="s">
        <v>28</v>
      </c>
      <c r="I4176" s="13" t="str">
        <f>IFERROR(__xludf.DUMMYFUNCTION("REGEXREPLACE(H4176, "".*\s"", """")"),"человек")</f>
        <v>человек</v>
      </c>
      <c r="J4176" s="13" t="s">
        <v>29</v>
      </c>
      <c r="K4176" s="17" t="str">
        <f>IFERROR(__xludf.DUMMYFUNCTION("REGEXREPLACE(J4176, ""^[\d\s]+"", """")"),"значение показателя за год")</f>
        <v>значение показателя за год</v>
      </c>
      <c r="L4176" s="16">
        <f t="shared" si="18"/>
        <v>2</v>
      </c>
      <c r="M4176" s="13" t="s">
        <v>30</v>
      </c>
      <c r="N4176" s="13" t="str">
        <f>IFERROR(__xludf.DUMMYFUNCTION("REGEXEXTRACT(M4176, "" (.+)$"")"),"все население")</f>
        <v>все население</v>
      </c>
      <c r="O4176" s="18">
        <v>87.0</v>
      </c>
      <c r="P4176" s="18">
        <v>74.0</v>
      </c>
      <c r="Q4176" s="18">
        <v>79.0</v>
      </c>
      <c r="R4176" s="18">
        <v>84.0</v>
      </c>
      <c r="S4176" s="23" t="s">
        <v>37</v>
      </c>
      <c r="T4176" s="23" t="s">
        <v>37</v>
      </c>
      <c r="U4176" s="23" t="s">
        <v>37</v>
      </c>
      <c r="V4176" s="23" t="s">
        <v>37</v>
      </c>
      <c r="W4176" s="23" t="s">
        <v>37</v>
      </c>
      <c r="X4176" s="23" t="s">
        <v>37</v>
      </c>
      <c r="Y4176" s="23" t="s">
        <v>37</v>
      </c>
      <c r="Z4176" s="19">
        <f t="shared" si="6"/>
        <v>324</v>
      </c>
      <c r="AA4176" s="19" t="str">
        <f t="shared" si="19"/>
        <v/>
      </c>
      <c r="AB4176" s="19" t="str">
        <f t="shared" si="8"/>
        <v/>
      </c>
      <c r="AC4176" s="19">
        <f t="shared" si="20"/>
        <v>81</v>
      </c>
      <c r="AD4176" s="19">
        <f t="shared" si="21"/>
        <v>1163</v>
      </c>
      <c r="AE4176" s="19" t="str">
        <f t="shared" si="22"/>
        <v>Нет моды</v>
      </c>
      <c r="AF4176" s="19">
        <f t="shared" si="23"/>
        <v>74</v>
      </c>
      <c r="AG4176" s="19">
        <f t="shared" si="24"/>
        <v>87</v>
      </c>
      <c r="AH4176" s="20" t="str">
        <f t="shared" si="14"/>
        <v/>
      </c>
      <c r="AI4176" s="24"/>
      <c r="AJ4176" s="24"/>
      <c r="AK4176" s="24"/>
      <c r="AL4176" s="22">
        <f t="shared" si="25"/>
        <v>1</v>
      </c>
    </row>
    <row r="4177" ht="12.75" customHeight="1">
      <c r="A4177" s="13" t="s">
        <v>266</v>
      </c>
      <c r="B4177" s="13" t="str">
        <f>IFERROR(__xludf.DUMMYFUNCTION("REGEXREPLACE(A4177, ""\d"", """")"),"         Красноярский край")</f>
        <v>         Красноярский край</v>
      </c>
      <c r="C4177" s="14" t="str">
        <f t="shared" si="15"/>
        <v>Красноярский край</v>
      </c>
      <c r="D4177" s="3">
        <f t="shared" si="16"/>
        <v>2</v>
      </c>
      <c r="E4177" s="15" t="s">
        <v>36</v>
      </c>
      <c r="F4177" s="13" t="str">
        <f>IFERROR(__xludf.DUMMYFUNCTION("REGEXEXTRACT(E4177,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77" s="16">
        <f t="shared" si="17"/>
        <v>2</v>
      </c>
      <c r="H4177" s="13" t="s">
        <v>28</v>
      </c>
      <c r="I4177" s="13" t="str">
        <f>IFERROR(__xludf.DUMMYFUNCTION("REGEXREPLACE(H4177, "".*\s"", """")"),"человек")</f>
        <v>человек</v>
      </c>
      <c r="J4177" s="13" t="s">
        <v>29</v>
      </c>
      <c r="K4177" s="17" t="str">
        <f>IFERROR(__xludf.DUMMYFUNCTION("REGEXREPLACE(J4177, ""^[\d\s]+"", """")"),"значение показателя за год")</f>
        <v>значение показателя за год</v>
      </c>
      <c r="L4177" s="16">
        <f t="shared" si="18"/>
        <v>2</v>
      </c>
      <c r="M4177" s="13" t="s">
        <v>31</v>
      </c>
      <c r="N4177" s="13" t="str">
        <f>IFERROR(__xludf.DUMMYFUNCTION("REGEXEXTRACT(M4177, "" (.+)$"")"),"городское население")</f>
        <v>городское население</v>
      </c>
      <c r="O4177" s="18">
        <v>61.0</v>
      </c>
      <c r="P4177" s="18">
        <v>52.0</v>
      </c>
      <c r="Q4177" s="18">
        <v>48.0</v>
      </c>
      <c r="R4177" s="18">
        <v>56.0</v>
      </c>
      <c r="S4177" s="23" t="s">
        <v>37</v>
      </c>
      <c r="T4177" s="23" t="s">
        <v>37</v>
      </c>
      <c r="U4177" s="23" t="s">
        <v>37</v>
      </c>
      <c r="V4177" s="23" t="s">
        <v>37</v>
      </c>
      <c r="W4177" s="23" t="s">
        <v>37</v>
      </c>
      <c r="X4177" s="23" t="s">
        <v>37</v>
      </c>
      <c r="Y4177" s="23" t="s">
        <v>37</v>
      </c>
      <c r="Z4177" s="19" t="str">
        <f t="shared" si="6"/>
        <v/>
      </c>
      <c r="AA4177" s="19">
        <f t="shared" si="19"/>
        <v>217</v>
      </c>
      <c r="AB4177" s="19" t="str">
        <f t="shared" si="8"/>
        <v/>
      </c>
      <c r="AC4177" s="19">
        <f t="shared" si="20"/>
        <v>54.25</v>
      </c>
      <c r="AD4177" s="19">
        <f t="shared" si="21"/>
        <v>67.5</v>
      </c>
      <c r="AE4177" s="19" t="str">
        <f t="shared" si="22"/>
        <v>Нет моды</v>
      </c>
      <c r="AF4177" s="19">
        <f t="shared" si="23"/>
        <v>48</v>
      </c>
      <c r="AG4177" s="19">
        <f t="shared" si="24"/>
        <v>61</v>
      </c>
      <c r="AH4177" s="20" t="str">
        <f t="shared" si="14"/>
        <v/>
      </c>
      <c r="AI4177" s="24"/>
      <c r="AJ4177" s="24"/>
      <c r="AK4177" s="24"/>
      <c r="AL4177" s="22">
        <f t="shared" si="25"/>
        <v>1</v>
      </c>
    </row>
    <row r="4178" ht="12.75" customHeight="1">
      <c r="A4178" s="13" t="s">
        <v>266</v>
      </c>
      <c r="B4178" s="13" t="str">
        <f>IFERROR(__xludf.DUMMYFUNCTION("REGEXREPLACE(A4178, ""\d"", """")"),"         Красноярский край")</f>
        <v>         Красноярский край</v>
      </c>
      <c r="C4178" s="14" t="str">
        <f t="shared" si="15"/>
        <v>Красноярский край</v>
      </c>
      <c r="D4178" s="3">
        <f t="shared" si="16"/>
        <v>2</v>
      </c>
      <c r="E4178" s="15" t="s">
        <v>36</v>
      </c>
      <c r="F4178" s="13" t="str">
        <f>IFERROR(__xludf.DUMMYFUNCTION("REGEXEXTRACT(E4178,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178" s="16">
        <f t="shared" si="17"/>
        <v>2</v>
      </c>
      <c r="H4178" s="13" t="s">
        <v>28</v>
      </c>
      <c r="I4178" s="13" t="str">
        <f>IFERROR(__xludf.DUMMYFUNCTION("REGEXREPLACE(H4178, "".*\s"", """")"),"человек")</f>
        <v>человек</v>
      </c>
      <c r="J4178" s="13" t="s">
        <v>29</v>
      </c>
      <c r="K4178" s="17" t="str">
        <f>IFERROR(__xludf.DUMMYFUNCTION("REGEXREPLACE(J4178, ""^[\d\s]+"", """")"),"значение показателя за год")</f>
        <v>значение показателя за год</v>
      </c>
      <c r="L4178" s="16">
        <f t="shared" si="18"/>
        <v>2</v>
      </c>
      <c r="M4178" s="13" t="s">
        <v>32</v>
      </c>
      <c r="N4178" s="13" t="str">
        <f>IFERROR(__xludf.DUMMYFUNCTION("REGEXEXTRACT(M4178, "" (.+)$"")"),"сельское население")</f>
        <v>сельское население</v>
      </c>
      <c r="O4178" s="18">
        <v>26.0</v>
      </c>
      <c r="P4178" s="18">
        <v>22.0</v>
      </c>
      <c r="Q4178" s="18">
        <v>31.0</v>
      </c>
      <c r="R4178" s="18">
        <v>28.0</v>
      </c>
      <c r="S4178" s="23" t="s">
        <v>37</v>
      </c>
      <c r="T4178" s="23" t="s">
        <v>37</v>
      </c>
      <c r="U4178" s="23" t="s">
        <v>37</v>
      </c>
      <c r="V4178" s="23" t="s">
        <v>37</v>
      </c>
      <c r="W4178" s="23" t="s">
        <v>37</v>
      </c>
      <c r="X4178" s="23" t="s">
        <v>37</v>
      </c>
      <c r="Y4178" s="23" t="s">
        <v>37</v>
      </c>
      <c r="Z4178" s="19" t="str">
        <f t="shared" si="6"/>
        <v/>
      </c>
      <c r="AA4178" s="19" t="str">
        <f t="shared" si="19"/>
        <v/>
      </c>
      <c r="AB4178" s="19">
        <f t="shared" si="8"/>
        <v>107</v>
      </c>
      <c r="AC4178" s="19">
        <f t="shared" si="20"/>
        <v>26.75</v>
      </c>
      <c r="AD4178" s="19">
        <f t="shared" si="21"/>
        <v>39.5</v>
      </c>
      <c r="AE4178" s="19" t="str">
        <f t="shared" si="22"/>
        <v>Нет моды</v>
      </c>
      <c r="AF4178" s="19">
        <f t="shared" si="23"/>
        <v>22</v>
      </c>
      <c r="AG4178" s="19">
        <f t="shared" si="24"/>
        <v>31</v>
      </c>
      <c r="AH4178" s="20" t="str">
        <f t="shared" si="14"/>
        <v>Город: 67%; Село: 33%</v>
      </c>
      <c r="AI4178" s="24"/>
      <c r="AJ4178" s="24"/>
      <c r="AK4178" s="24"/>
      <c r="AL4178" s="22">
        <f t="shared" si="25"/>
        <v>1</v>
      </c>
    </row>
    <row r="4179" ht="12.75" customHeight="1">
      <c r="A4179" s="13" t="s">
        <v>266</v>
      </c>
      <c r="B4179" s="13" t="str">
        <f>IFERROR(__xludf.DUMMYFUNCTION("REGEXREPLACE(A4179, ""\d"", """")"),"         Красноярский край")</f>
        <v>         Красноярский край</v>
      </c>
      <c r="C4179" s="14" t="str">
        <f t="shared" si="15"/>
        <v>Красноярский край</v>
      </c>
      <c r="D4179" s="3">
        <f t="shared" si="16"/>
        <v>2</v>
      </c>
      <c r="E4179" s="15" t="s">
        <v>38</v>
      </c>
      <c r="F4179" s="13" t="str">
        <f>IFERROR(__xludf.DUMMYFUNCTION("REGEXEXTRACT(E4179, ""[А-Яа-я].*"")"),"все виды транспортных несчастных случаев")</f>
        <v>все виды транспортных несчастных случаев</v>
      </c>
      <c r="G4179" s="16">
        <f t="shared" si="17"/>
        <v>2</v>
      </c>
      <c r="H4179" s="13" t="s">
        <v>28</v>
      </c>
      <c r="I4179" s="13" t="str">
        <f>IFERROR(__xludf.DUMMYFUNCTION("REGEXREPLACE(H4179, "".*\s"", """")"),"человек")</f>
        <v>человек</v>
      </c>
      <c r="J4179" s="13" t="s">
        <v>29</v>
      </c>
      <c r="K4179" s="17" t="str">
        <f>IFERROR(__xludf.DUMMYFUNCTION("REGEXREPLACE(J4179, ""^[\d\s]+"", """")"),"значение показателя за год")</f>
        <v>значение показателя за год</v>
      </c>
      <c r="L4179" s="16">
        <f t="shared" si="18"/>
        <v>2</v>
      </c>
      <c r="M4179" s="13" t="s">
        <v>30</v>
      </c>
      <c r="N4179" s="13" t="str">
        <f>IFERROR(__xludf.DUMMYFUNCTION("REGEXEXTRACT(M4179, "" (.+)$"")"),"все население")</f>
        <v>все население</v>
      </c>
      <c r="O4179" s="18">
        <v>671.0</v>
      </c>
      <c r="P4179" s="18">
        <v>644.0</v>
      </c>
      <c r="Q4179" s="18">
        <v>625.0</v>
      </c>
      <c r="R4179" s="18">
        <v>484.0</v>
      </c>
      <c r="S4179" s="18">
        <v>413.0</v>
      </c>
      <c r="T4179" s="18">
        <v>472.0</v>
      </c>
      <c r="U4179" s="18">
        <v>412.0</v>
      </c>
      <c r="V4179" s="18">
        <v>403.0</v>
      </c>
      <c r="W4179" s="18">
        <v>371.0</v>
      </c>
      <c r="X4179" s="18">
        <v>345.0</v>
      </c>
      <c r="Y4179" s="18">
        <v>332.0</v>
      </c>
      <c r="Z4179" s="19">
        <f t="shared" si="6"/>
        <v>5172</v>
      </c>
      <c r="AA4179" s="19" t="str">
        <f t="shared" si="19"/>
        <v/>
      </c>
      <c r="AB4179" s="19" t="str">
        <f t="shared" si="8"/>
        <v/>
      </c>
      <c r="AC4179" s="19">
        <f t="shared" si="20"/>
        <v>470.1818182</v>
      </c>
      <c r="AD4179" s="19">
        <f t="shared" si="21"/>
        <v>403</v>
      </c>
      <c r="AE4179" s="19" t="str">
        <f t="shared" si="22"/>
        <v>Нет моды</v>
      </c>
      <c r="AF4179" s="19">
        <f t="shared" si="23"/>
        <v>332</v>
      </c>
      <c r="AG4179" s="19">
        <f t="shared" si="24"/>
        <v>671</v>
      </c>
      <c r="AH4179" s="20" t="str">
        <f t="shared" si="14"/>
        <v/>
      </c>
      <c r="AI4179" s="21"/>
      <c r="AJ4179" s="21"/>
      <c r="AK4179" s="21"/>
      <c r="AL4179" s="22">
        <f t="shared" si="25"/>
        <v>1</v>
      </c>
    </row>
    <row r="4180" ht="12.75" customHeight="1">
      <c r="A4180" s="13" t="s">
        <v>266</v>
      </c>
      <c r="B4180" s="13" t="str">
        <f>IFERROR(__xludf.DUMMYFUNCTION("REGEXREPLACE(A4180, ""\d"", """")"),"         Красноярский край")</f>
        <v>         Красноярский край</v>
      </c>
      <c r="C4180" s="14" t="str">
        <f t="shared" si="15"/>
        <v>Красноярский край</v>
      </c>
      <c r="D4180" s="3">
        <f t="shared" si="16"/>
        <v>2</v>
      </c>
      <c r="E4180" s="15" t="s">
        <v>38</v>
      </c>
      <c r="F4180" s="13" t="str">
        <f>IFERROR(__xludf.DUMMYFUNCTION("REGEXEXTRACT(E4180, ""[А-Яа-я].*"")"),"все виды транспортных несчастных случаев")</f>
        <v>все виды транспортных несчастных случаев</v>
      </c>
      <c r="G4180" s="16">
        <f t="shared" si="17"/>
        <v>2</v>
      </c>
      <c r="H4180" s="13" t="s">
        <v>28</v>
      </c>
      <c r="I4180" s="13" t="str">
        <f>IFERROR(__xludf.DUMMYFUNCTION("REGEXREPLACE(H4180, "".*\s"", """")"),"человек")</f>
        <v>человек</v>
      </c>
      <c r="J4180" s="13" t="s">
        <v>29</v>
      </c>
      <c r="K4180" s="17" t="str">
        <f>IFERROR(__xludf.DUMMYFUNCTION("REGEXREPLACE(J4180, ""^[\d\s]+"", """")"),"значение показателя за год")</f>
        <v>значение показателя за год</v>
      </c>
      <c r="L4180" s="16">
        <f t="shared" si="18"/>
        <v>2</v>
      </c>
      <c r="M4180" s="13" t="s">
        <v>31</v>
      </c>
      <c r="N4180" s="13" t="str">
        <f>IFERROR(__xludf.DUMMYFUNCTION("REGEXEXTRACT(M4180, "" (.+)$"")"),"городское население")</f>
        <v>городское население</v>
      </c>
      <c r="O4180" s="18">
        <v>484.0</v>
      </c>
      <c r="P4180" s="18">
        <v>417.0</v>
      </c>
      <c r="Q4180" s="18">
        <v>444.0</v>
      </c>
      <c r="R4180" s="18">
        <v>303.0</v>
      </c>
      <c r="S4180" s="18">
        <v>269.0</v>
      </c>
      <c r="T4180" s="18">
        <v>318.0</v>
      </c>
      <c r="U4180" s="18">
        <v>286.0</v>
      </c>
      <c r="V4180" s="18">
        <v>265.0</v>
      </c>
      <c r="W4180" s="18">
        <v>243.0</v>
      </c>
      <c r="X4180" s="18">
        <v>231.0</v>
      </c>
      <c r="Y4180" s="18">
        <v>210.0</v>
      </c>
      <c r="Z4180" s="19" t="str">
        <f t="shared" si="6"/>
        <v/>
      </c>
      <c r="AA4180" s="19">
        <f t="shared" si="19"/>
        <v>3470</v>
      </c>
      <c r="AB4180" s="19" t="str">
        <f t="shared" si="8"/>
        <v/>
      </c>
      <c r="AC4180" s="19">
        <f t="shared" si="20"/>
        <v>315.4545455</v>
      </c>
      <c r="AD4180" s="19">
        <f t="shared" si="21"/>
        <v>387</v>
      </c>
      <c r="AE4180" s="19" t="str">
        <f t="shared" si="22"/>
        <v>Нет моды</v>
      </c>
      <c r="AF4180" s="19">
        <f t="shared" si="23"/>
        <v>210</v>
      </c>
      <c r="AG4180" s="19">
        <f t="shared" si="24"/>
        <v>484</v>
      </c>
      <c r="AH4180" s="20" t="str">
        <f t="shared" si="14"/>
        <v/>
      </c>
      <c r="AI4180" s="21"/>
      <c r="AJ4180" s="21"/>
      <c r="AK4180" s="21"/>
      <c r="AL4180" s="22">
        <f t="shared" si="25"/>
        <v>1</v>
      </c>
    </row>
    <row r="4181" ht="12.75" customHeight="1">
      <c r="A4181" s="13" t="s">
        <v>266</v>
      </c>
      <c r="B4181" s="13" t="str">
        <f>IFERROR(__xludf.DUMMYFUNCTION("REGEXREPLACE(A4181, ""\d"", """")"),"         Красноярский край")</f>
        <v>         Красноярский край</v>
      </c>
      <c r="C4181" s="14" t="str">
        <f t="shared" si="15"/>
        <v>Красноярский край</v>
      </c>
      <c r="D4181" s="3">
        <f t="shared" si="16"/>
        <v>2</v>
      </c>
      <c r="E4181" s="15" t="s">
        <v>38</v>
      </c>
      <c r="F4181" s="13" t="str">
        <f>IFERROR(__xludf.DUMMYFUNCTION("REGEXEXTRACT(E4181, ""[А-Яа-я].*"")"),"все виды транспортных несчастных случаев")</f>
        <v>все виды транспортных несчастных случаев</v>
      </c>
      <c r="G4181" s="16">
        <f t="shared" si="17"/>
        <v>2</v>
      </c>
      <c r="H4181" s="13" t="s">
        <v>28</v>
      </c>
      <c r="I4181" s="13" t="str">
        <f>IFERROR(__xludf.DUMMYFUNCTION("REGEXREPLACE(H4181, "".*\s"", """")"),"человек")</f>
        <v>человек</v>
      </c>
      <c r="J4181" s="13" t="s">
        <v>29</v>
      </c>
      <c r="K4181" s="17" t="str">
        <f>IFERROR(__xludf.DUMMYFUNCTION("REGEXREPLACE(J4181, ""^[\d\s]+"", """")"),"значение показателя за год")</f>
        <v>значение показателя за год</v>
      </c>
      <c r="L4181" s="16">
        <f t="shared" si="18"/>
        <v>2</v>
      </c>
      <c r="M4181" s="13" t="s">
        <v>32</v>
      </c>
      <c r="N4181" s="13" t="str">
        <f>IFERROR(__xludf.DUMMYFUNCTION("REGEXEXTRACT(M4181, "" (.+)$"")"),"сельское население")</f>
        <v>сельское население</v>
      </c>
      <c r="O4181" s="18">
        <v>187.0</v>
      </c>
      <c r="P4181" s="18">
        <v>227.0</v>
      </c>
      <c r="Q4181" s="18">
        <v>181.0</v>
      </c>
      <c r="R4181" s="18">
        <v>181.0</v>
      </c>
      <c r="S4181" s="18">
        <v>144.0</v>
      </c>
      <c r="T4181" s="18">
        <v>154.0</v>
      </c>
      <c r="U4181" s="18">
        <v>126.0</v>
      </c>
      <c r="V4181" s="18">
        <v>138.0</v>
      </c>
      <c r="W4181" s="18">
        <v>128.0</v>
      </c>
      <c r="X4181" s="18">
        <v>114.0</v>
      </c>
      <c r="Y4181" s="18">
        <v>122.0</v>
      </c>
      <c r="Z4181" s="19" t="str">
        <f t="shared" si="6"/>
        <v/>
      </c>
      <c r="AA4181" s="19" t="str">
        <f t="shared" si="19"/>
        <v/>
      </c>
      <c r="AB4181" s="19">
        <f t="shared" si="8"/>
        <v>1702</v>
      </c>
      <c r="AC4181" s="19">
        <f t="shared" si="20"/>
        <v>154.7272727</v>
      </c>
      <c r="AD4181" s="19">
        <f t="shared" si="21"/>
        <v>218.5</v>
      </c>
      <c r="AE4181" s="19" t="str">
        <f t="shared" si="22"/>
        <v>Нет моды</v>
      </c>
      <c r="AF4181" s="19">
        <f t="shared" si="23"/>
        <v>114</v>
      </c>
      <c r="AG4181" s="19">
        <f t="shared" si="24"/>
        <v>227</v>
      </c>
      <c r="AH4181" s="20" t="str">
        <f t="shared" si="14"/>
        <v>Город: 67%; Село: 33%</v>
      </c>
      <c r="AI4181" s="21"/>
      <c r="AJ4181" s="21"/>
      <c r="AK4181" s="21"/>
      <c r="AL4181" s="22">
        <f t="shared" si="25"/>
        <v>1</v>
      </c>
    </row>
    <row r="4182" ht="12.75" customHeight="1">
      <c r="A4182" s="13" t="s">
        <v>266</v>
      </c>
      <c r="B4182" s="13" t="str">
        <f>IFERROR(__xludf.DUMMYFUNCTION("REGEXREPLACE(A4182, ""\d"", """")"),"         Красноярский край")</f>
        <v>         Красноярский край</v>
      </c>
      <c r="C4182" s="14" t="str">
        <f t="shared" si="15"/>
        <v>Красноярский край</v>
      </c>
      <c r="D4182" s="3">
        <f t="shared" si="16"/>
        <v>2</v>
      </c>
      <c r="E4182" s="15" t="s">
        <v>39</v>
      </c>
      <c r="F4182" s="13" t="str">
        <f>IFERROR(__xludf.DUMMYFUNCTION("REGEXEXTRACT(E4182, ""[А-Яа-я].*"")"),"Всего умерших")</f>
        <v>Всего умерших</v>
      </c>
      <c r="G4182" s="16">
        <f t="shared" si="17"/>
        <v>2</v>
      </c>
      <c r="H4182" s="13" t="s">
        <v>28</v>
      </c>
      <c r="I4182" s="13" t="str">
        <f>IFERROR(__xludf.DUMMYFUNCTION("REGEXREPLACE(H4182, "".*\s"", """")"),"человек")</f>
        <v>человек</v>
      </c>
      <c r="J4182" s="13" t="s">
        <v>29</v>
      </c>
      <c r="K4182" s="17" t="str">
        <f>IFERROR(__xludf.DUMMYFUNCTION("REGEXREPLACE(J4182, ""^[\d\s]+"", """")"),"значение показателя за год")</f>
        <v>значение показателя за год</v>
      </c>
      <c r="L4182" s="16">
        <f t="shared" si="18"/>
        <v>2</v>
      </c>
      <c r="M4182" s="13" t="s">
        <v>30</v>
      </c>
      <c r="N4182" s="13" t="str">
        <f>IFERROR(__xludf.DUMMYFUNCTION("REGEXEXTRACT(M4182, "" (.+)$"")"),"все население")</f>
        <v>все население</v>
      </c>
      <c r="O4182" s="18">
        <v>36162.0</v>
      </c>
      <c r="P4182" s="18">
        <v>36190.0</v>
      </c>
      <c r="Q4182" s="18">
        <v>36222.0</v>
      </c>
      <c r="R4182" s="18">
        <v>35845.0</v>
      </c>
      <c r="S4182" s="18">
        <v>35295.0</v>
      </c>
      <c r="T4182" s="18">
        <v>35720.0</v>
      </c>
      <c r="U4182" s="18">
        <v>35136.0</v>
      </c>
      <c r="V4182" s="18">
        <v>40888.0</v>
      </c>
      <c r="W4182" s="18">
        <v>47032.0</v>
      </c>
      <c r="X4182" s="18">
        <v>38207.0</v>
      </c>
      <c r="Y4182" s="18">
        <v>34873.0</v>
      </c>
      <c r="Z4182" s="19">
        <f t="shared" si="6"/>
        <v>411570</v>
      </c>
      <c r="AA4182" s="19" t="str">
        <f t="shared" si="19"/>
        <v/>
      </c>
      <c r="AB4182" s="19" t="str">
        <f t="shared" si="8"/>
        <v/>
      </c>
      <c r="AC4182" s="19">
        <f t="shared" si="20"/>
        <v>37415.45455</v>
      </c>
      <c r="AD4182" s="19">
        <f t="shared" si="21"/>
        <v>17550</v>
      </c>
      <c r="AE4182" s="19" t="str">
        <f t="shared" si="22"/>
        <v>Нет моды</v>
      </c>
      <c r="AF4182" s="19">
        <f t="shared" si="23"/>
        <v>34873</v>
      </c>
      <c r="AG4182" s="19">
        <f t="shared" si="24"/>
        <v>47032</v>
      </c>
      <c r="AH4182" s="20" t="str">
        <f t="shared" si="14"/>
        <v/>
      </c>
      <c r="AI4182" s="21"/>
      <c r="AJ4182" s="21"/>
      <c r="AK4182" s="21"/>
      <c r="AL4182" s="22">
        <f t="shared" si="25"/>
        <v>1</v>
      </c>
    </row>
    <row r="4183" ht="12.75" customHeight="1">
      <c r="A4183" s="13" t="s">
        <v>266</v>
      </c>
      <c r="B4183" s="13" t="str">
        <f>IFERROR(__xludf.DUMMYFUNCTION("REGEXREPLACE(A4183, ""\d"", """")"),"         Красноярский край")</f>
        <v>         Красноярский край</v>
      </c>
      <c r="C4183" s="14" t="str">
        <f t="shared" si="15"/>
        <v>Красноярский край</v>
      </c>
      <c r="D4183" s="3">
        <f t="shared" si="16"/>
        <v>2</v>
      </c>
      <c r="E4183" s="15" t="s">
        <v>39</v>
      </c>
      <c r="F4183" s="13" t="str">
        <f>IFERROR(__xludf.DUMMYFUNCTION("REGEXEXTRACT(E4183, ""[А-Яа-я].*"")"),"Всего умерших")</f>
        <v>Всего умерших</v>
      </c>
      <c r="G4183" s="16">
        <f t="shared" si="17"/>
        <v>2</v>
      </c>
      <c r="H4183" s="13" t="s">
        <v>28</v>
      </c>
      <c r="I4183" s="13" t="str">
        <f>IFERROR(__xludf.DUMMYFUNCTION("REGEXREPLACE(H4183, "".*\s"", """")"),"человек")</f>
        <v>человек</v>
      </c>
      <c r="J4183" s="13" t="s">
        <v>29</v>
      </c>
      <c r="K4183" s="17" t="str">
        <f>IFERROR(__xludf.DUMMYFUNCTION("REGEXREPLACE(J4183, ""^[\d\s]+"", """")"),"значение показателя за год")</f>
        <v>значение показателя за год</v>
      </c>
      <c r="L4183" s="16">
        <f t="shared" si="18"/>
        <v>2</v>
      </c>
      <c r="M4183" s="13" t="s">
        <v>31</v>
      </c>
      <c r="N4183" s="13" t="str">
        <f>IFERROR(__xludf.DUMMYFUNCTION("REGEXEXTRACT(M4183, "" (.+)$"")"),"городское население")</f>
        <v>городское население</v>
      </c>
      <c r="O4183" s="18">
        <v>25818.0</v>
      </c>
      <c r="P4183" s="18">
        <v>25707.0</v>
      </c>
      <c r="Q4183" s="18">
        <v>25769.0</v>
      </c>
      <c r="R4183" s="18">
        <v>25532.0</v>
      </c>
      <c r="S4183" s="18">
        <v>25388.0</v>
      </c>
      <c r="T4183" s="18">
        <v>25894.0</v>
      </c>
      <c r="U4183" s="18">
        <v>25354.0</v>
      </c>
      <c r="V4183" s="18">
        <v>30361.0</v>
      </c>
      <c r="W4183" s="18">
        <v>34999.0</v>
      </c>
      <c r="X4183" s="18">
        <v>28169.0</v>
      </c>
      <c r="Y4183" s="18">
        <v>25399.0</v>
      </c>
      <c r="Z4183" s="19" t="str">
        <f t="shared" si="6"/>
        <v/>
      </c>
      <c r="AA4183" s="19">
        <f t="shared" si="19"/>
        <v>298390</v>
      </c>
      <c r="AB4183" s="19" t="str">
        <f t="shared" si="8"/>
        <v/>
      </c>
      <c r="AC4183" s="19">
        <f t="shared" si="20"/>
        <v>27126.36364</v>
      </c>
      <c r="AD4183" s="19">
        <f t="shared" si="21"/>
        <v>34936</v>
      </c>
      <c r="AE4183" s="19" t="str">
        <f t="shared" si="22"/>
        <v>Нет моды</v>
      </c>
      <c r="AF4183" s="19">
        <f t="shared" si="23"/>
        <v>25354</v>
      </c>
      <c r="AG4183" s="19">
        <f t="shared" si="24"/>
        <v>34999</v>
      </c>
      <c r="AH4183" s="20" t="str">
        <f t="shared" si="14"/>
        <v/>
      </c>
      <c r="AI4183" s="21"/>
      <c r="AJ4183" s="21"/>
      <c r="AK4183" s="21"/>
      <c r="AL4183" s="22">
        <f t="shared" si="25"/>
        <v>1</v>
      </c>
    </row>
    <row r="4184" ht="12.75" customHeight="1">
      <c r="A4184" s="13" t="s">
        <v>266</v>
      </c>
      <c r="B4184" s="13" t="str">
        <f>IFERROR(__xludf.DUMMYFUNCTION("REGEXREPLACE(A4184, ""\d"", """")"),"         Красноярский край")</f>
        <v>         Красноярский край</v>
      </c>
      <c r="C4184" s="14" t="str">
        <f t="shared" si="15"/>
        <v>Красноярский край</v>
      </c>
      <c r="D4184" s="3">
        <f t="shared" si="16"/>
        <v>2</v>
      </c>
      <c r="E4184" s="15" t="s">
        <v>39</v>
      </c>
      <c r="F4184" s="13" t="str">
        <f>IFERROR(__xludf.DUMMYFUNCTION("REGEXEXTRACT(E4184, ""[А-Яа-я].*"")"),"Всего умерших")</f>
        <v>Всего умерших</v>
      </c>
      <c r="G4184" s="16">
        <f t="shared" si="17"/>
        <v>2</v>
      </c>
      <c r="H4184" s="13" t="s">
        <v>28</v>
      </c>
      <c r="I4184" s="13" t="str">
        <f>IFERROR(__xludf.DUMMYFUNCTION("REGEXREPLACE(H4184, "".*\s"", """")"),"человек")</f>
        <v>человек</v>
      </c>
      <c r="J4184" s="13" t="s">
        <v>29</v>
      </c>
      <c r="K4184" s="17" t="str">
        <f>IFERROR(__xludf.DUMMYFUNCTION("REGEXREPLACE(J4184, ""^[\d\s]+"", """")"),"значение показателя за год")</f>
        <v>значение показателя за год</v>
      </c>
      <c r="L4184" s="16">
        <f t="shared" si="18"/>
        <v>2</v>
      </c>
      <c r="M4184" s="13" t="s">
        <v>32</v>
      </c>
      <c r="N4184" s="13" t="str">
        <f>IFERROR(__xludf.DUMMYFUNCTION("REGEXEXTRACT(M4184, "" (.+)$"")"),"сельское население")</f>
        <v>сельское население</v>
      </c>
      <c r="O4184" s="18">
        <v>10344.0</v>
      </c>
      <c r="P4184" s="18">
        <v>10483.0</v>
      </c>
      <c r="Q4184" s="18">
        <v>10453.0</v>
      </c>
      <c r="R4184" s="18">
        <v>10313.0</v>
      </c>
      <c r="S4184" s="18">
        <v>9907.0</v>
      </c>
      <c r="T4184" s="18">
        <v>9826.0</v>
      </c>
      <c r="U4184" s="18">
        <v>9782.0</v>
      </c>
      <c r="V4184" s="18">
        <v>10527.0</v>
      </c>
      <c r="W4184" s="18">
        <v>12033.0</v>
      </c>
      <c r="X4184" s="18">
        <v>10038.0</v>
      </c>
      <c r="Y4184" s="18">
        <v>9474.0</v>
      </c>
      <c r="Z4184" s="19" t="str">
        <f t="shared" si="6"/>
        <v/>
      </c>
      <c r="AA4184" s="19" t="str">
        <f t="shared" si="19"/>
        <v/>
      </c>
      <c r="AB4184" s="19">
        <f t="shared" si="8"/>
        <v>113180</v>
      </c>
      <c r="AC4184" s="19">
        <f t="shared" si="20"/>
        <v>10289.09091</v>
      </c>
      <c r="AD4184" s="19">
        <f t="shared" si="21"/>
        <v>18693.5</v>
      </c>
      <c r="AE4184" s="19" t="str">
        <f t="shared" si="22"/>
        <v>Нет моды</v>
      </c>
      <c r="AF4184" s="19">
        <f t="shared" si="23"/>
        <v>9474</v>
      </c>
      <c r="AG4184" s="19">
        <f t="shared" si="24"/>
        <v>12033</v>
      </c>
      <c r="AH4184" s="20" t="str">
        <f t="shared" si="14"/>
        <v>Город: 73%; Село: 27%</v>
      </c>
      <c r="AI4184" s="21"/>
      <c r="AJ4184" s="21"/>
      <c r="AK4184" s="21"/>
      <c r="AL4184" s="22">
        <f t="shared" si="25"/>
        <v>1</v>
      </c>
    </row>
    <row r="4185" ht="12.75" customHeight="1">
      <c r="A4185" s="13" t="s">
        <v>266</v>
      </c>
      <c r="B4185" s="13" t="str">
        <f>IFERROR(__xludf.DUMMYFUNCTION("REGEXREPLACE(A4185, ""\d"", """")"),"         Красноярский край")</f>
        <v>         Красноярский край</v>
      </c>
      <c r="C4185" s="14" t="str">
        <f t="shared" si="15"/>
        <v>Красноярский край</v>
      </c>
      <c r="D4185" s="3">
        <f t="shared" si="16"/>
        <v>2</v>
      </c>
      <c r="E4185" s="15" t="s">
        <v>40</v>
      </c>
      <c r="F4185" s="13" t="str">
        <f>IFERROR(__xludf.DUMMYFUNCTION("REGEXEXTRACT(E4185, ""[А-Яа-я].*"")"),"Злокачественные новообразования")</f>
        <v>Злокачественные новообразования</v>
      </c>
      <c r="G4185" s="16">
        <f t="shared" si="17"/>
        <v>2</v>
      </c>
      <c r="H4185" s="13" t="s">
        <v>28</v>
      </c>
      <c r="I4185" s="13" t="str">
        <f>IFERROR(__xludf.DUMMYFUNCTION("REGEXREPLACE(H4185, "".*\s"", """")"),"человек")</f>
        <v>человек</v>
      </c>
      <c r="J4185" s="13" t="s">
        <v>29</v>
      </c>
      <c r="K4185" s="17" t="str">
        <f>IFERROR(__xludf.DUMMYFUNCTION("REGEXREPLACE(J4185, ""^[\d\s]+"", """")"),"значение показателя за год")</f>
        <v>значение показателя за год</v>
      </c>
      <c r="L4185" s="16">
        <f t="shared" si="18"/>
        <v>2</v>
      </c>
      <c r="M4185" s="13" t="s">
        <v>30</v>
      </c>
      <c r="N4185" s="13" t="str">
        <f>IFERROR(__xludf.DUMMYFUNCTION("REGEXEXTRACT(M4185, "" (.+)$"")"),"все население")</f>
        <v>все население</v>
      </c>
      <c r="O4185" s="18">
        <v>6368.0</v>
      </c>
      <c r="P4185" s="18">
        <v>6596.0</v>
      </c>
      <c r="Q4185" s="18">
        <v>6686.0</v>
      </c>
      <c r="R4185" s="18">
        <v>6800.0</v>
      </c>
      <c r="S4185" s="18">
        <v>6834.0</v>
      </c>
      <c r="T4185" s="18">
        <v>6656.0</v>
      </c>
      <c r="U4185" s="18">
        <v>6666.0</v>
      </c>
      <c r="V4185" s="18">
        <v>6626.0</v>
      </c>
      <c r="W4185" s="18">
        <v>6340.0</v>
      </c>
      <c r="X4185" s="18">
        <v>6228.0</v>
      </c>
      <c r="Y4185" s="18">
        <v>6435.0</v>
      </c>
      <c r="Z4185" s="19">
        <f t="shared" si="6"/>
        <v>72235</v>
      </c>
      <c r="AA4185" s="19" t="str">
        <f t="shared" si="19"/>
        <v/>
      </c>
      <c r="AB4185" s="19" t="str">
        <f t="shared" si="8"/>
        <v/>
      </c>
      <c r="AC4185" s="19">
        <f t="shared" si="20"/>
        <v>6566.818182</v>
      </c>
      <c r="AD4185" s="19">
        <f t="shared" si="21"/>
        <v>8154</v>
      </c>
      <c r="AE4185" s="19" t="str">
        <f t="shared" si="22"/>
        <v>Нет моды</v>
      </c>
      <c r="AF4185" s="19">
        <f t="shared" si="23"/>
        <v>6228</v>
      </c>
      <c r="AG4185" s="19">
        <f t="shared" si="24"/>
        <v>6834</v>
      </c>
      <c r="AH4185" s="20" t="str">
        <f t="shared" si="14"/>
        <v/>
      </c>
      <c r="AI4185" s="21"/>
      <c r="AJ4185" s="21"/>
      <c r="AK4185" s="21"/>
      <c r="AL4185" s="22">
        <f t="shared" si="25"/>
        <v>1</v>
      </c>
    </row>
    <row r="4186" ht="12.75" customHeight="1">
      <c r="A4186" s="13" t="s">
        <v>266</v>
      </c>
      <c r="B4186" s="13" t="str">
        <f>IFERROR(__xludf.DUMMYFUNCTION("REGEXREPLACE(A4186, ""\d"", """")"),"         Красноярский край")</f>
        <v>         Красноярский край</v>
      </c>
      <c r="C4186" s="14" t="str">
        <f t="shared" si="15"/>
        <v>Красноярский край</v>
      </c>
      <c r="D4186" s="3">
        <f t="shared" si="16"/>
        <v>2</v>
      </c>
      <c r="E4186" s="15" t="s">
        <v>40</v>
      </c>
      <c r="F4186" s="13" t="str">
        <f>IFERROR(__xludf.DUMMYFUNCTION("REGEXEXTRACT(E4186, ""[А-Яа-я].*"")"),"Злокачественные новообразования")</f>
        <v>Злокачественные новообразования</v>
      </c>
      <c r="G4186" s="16">
        <f t="shared" si="17"/>
        <v>2</v>
      </c>
      <c r="H4186" s="13" t="s">
        <v>28</v>
      </c>
      <c r="I4186" s="13" t="str">
        <f>IFERROR(__xludf.DUMMYFUNCTION("REGEXREPLACE(H4186, "".*\s"", """")"),"человек")</f>
        <v>человек</v>
      </c>
      <c r="J4186" s="13" t="s">
        <v>29</v>
      </c>
      <c r="K4186" s="17" t="str">
        <f>IFERROR(__xludf.DUMMYFUNCTION("REGEXREPLACE(J4186, ""^[\d\s]+"", """")"),"значение показателя за год")</f>
        <v>значение показателя за год</v>
      </c>
      <c r="L4186" s="16">
        <f t="shared" si="18"/>
        <v>2</v>
      </c>
      <c r="M4186" s="13" t="s">
        <v>31</v>
      </c>
      <c r="N4186" s="13" t="str">
        <f>IFERROR(__xludf.DUMMYFUNCTION("REGEXEXTRACT(M4186, "" (.+)$"")"),"городское население")</f>
        <v>городское население</v>
      </c>
      <c r="O4186" s="18">
        <v>4818.0</v>
      </c>
      <c r="P4186" s="18">
        <v>4861.0</v>
      </c>
      <c r="Q4186" s="18">
        <v>4897.0</v>
      </c>
      <c r="R4186" s="18">
        <v>5001.0</v>
      </c>
      <c r="S4186" s="18">
        <v>5101.0</v>
      </c>
      <c r="T4186" s="18">
        <v>4925.0</v>
      </c>
      <c r="U4186" s="18">
        <v>4915.0</v>
      </c>
      <c r="V4186" s="18">
        <v>4899.0</v>
      </c>
      <c r="W4186" s="18">
        <v>4711.0</v>
      </c>
      <c r="X4186" s="18">
        <v>4622.0</v>
      </c>
      <c r="Y4186" s="18">
        <v>4757.0</v>
      </c>
      <c r="Z4186" s="19" t="str">
        <f t="shared" si="6"/>
        <v/>
      </c>
      <c r="AA4186" s="19">
        <f t="shared" si="19"/>
        <v>53507</v>
      </c>
      <c r="AB4186" s="19" t="str">
        <f t="shared" si="8"/>
        <v/>
      </c>
      <c r="AC4186" s="19">
        <f t="shared" si="20"/>
        <v>4864.272727</v>
      </c>
      <c r="AD4186" s="19">
        <f t="shared" si="21"/>
        <v>5664.5</v>
      </c>
      <c r="AE4186" s="19" t="str">
        <f t="shared" si="22"/>
        <v>Нет моды</v>
      </c>
      <c r="AF4186" s="19">
        <f t="shared" si="23"/>
        <v>4622</v>
      </c>
      <c r="AG4186" s="19">
        <f t="shared" si="24"/>
        <v>5101</v>
      </c>
      <c r="AH4186" s="20" t="str">
        <f t="shared" si="14"/>
        <v/>
      </c>
      <c r="AI4186" s="21"/>
      <c r="AJ4186" s="21"/>
      <c r="AK4186" s="21"/>
      <c r="AL4186" s="22">
        <f t="shared" si="25"/>
        <v>1</v>
      </c>
    </row>
    <row r="4187" ht="12.75" customHeight="1">
      <c r="A4187" s="13" t="s">
        <v>266</v>
      </c>
      <c r="B4187" s="13" t="str">
        <f>IFERROR(__xludf.DUMMYFUNCTION("REGEXREPLACE(A4187, ""\d"", """")"),"         Красноярский край")</f>
        <v>         Красноярский край</v>
      </c>
      <c r="C4187" s="14" t="str">
        <f t="shared" si="15"/>
        <v>Красноярский край</v>
      </c>
      <c r="D4187" s="3">
        <f t="shared" si="16"/>
        <v>2</v>
      </c>
      <c r="E4187" s="15" t="s">
        <v>40</v>
      </c>
      <c r="F4187" s="13" t="str">
        <f>IFERROR(__xludf.DUMMYFUNCTION("REGEXEXTRACT(E4187, ""[А-Яа-я].*"")"),"Злокачественные новообразования")</f>
        <v>Злокачественные новообразования</v>
      </c>
      <c r="G4187" s="16">
        <f t="shared" si="17"/>
        <v>2</v>
      </c>
      <c r="H4187" s="13" t="s">
        <v>28</v>
      </c>
      <c r="I4187" s="13" t="str">
        <f>IFERROR(__xludf.DUMMYFUNCTION("REGEXREPLACE(H4187, "".*\s"", """")"),"человек")</f>
        <v>человек</v>
      </c>
      <c r="J4187" s="13" t="s">
        <v>29</v>
      </c>
      <c r="K4187" s="17" t="str">
        <f>IFERROR(__xludf.DUMMYFUNCTION("REGEXREPLACE(J4187, ""^[\d\s]+"", """")"),"значение показателя за год")</f>
        <v>значение показателя за год</v>
      </c>
      <c r="L4187" s="16">
        <f t="shared" si="18"/>
        <v>2</v>
      </c>
      <c r="M4187" s="13" t="s">
        <v>32</v>
      </c>
      <c r="N4187" s="13" t="str">
        <f>IFERROR(__xludf.DUMMYFUNCTION("REGEXEXTRACT(M4187, "" (.+)$"")"),"сельское население")</f>
        <v>сельское население</v>
      </c>
      <c r="O4187" s="18">
        <v>1550.0</v>
      </c>
      <c r="P4187" s="18">
        <v>1735.0</v>
      </c>
      <c r="Q4187" s="18">
        <v>1789.0</v>
      </c>
      <c r="R4187" s="18">
        <v>1799.0</v>
      </c>
      <c r="S4187" s="18">
        <v>1733.0</v>
      </c>
      <c r="T4187" s="18">
        <v>1731.0</v>
      </c>
      <c r="U4187" s="18">
        <v>1751.0</v>
      </c>
      <c r="V4187" s="18">
        <v>1727.0</v>
      </c>
      <c r="W4187" s="18">
        <v>1629.0</v>
      </c>
      <c r="X4187" s="18">
        <v>1606.0</v>
      </c>
      <c r="Y4187" s="18">
        <v>1678.0</v>
      </c>
      <c r="Z4187" s="19" t="str">
        <f t="shared" si="6"/>
        <v/>
      </c>
      <c r="AA4187" s="19" t="str">
        <f t="shared" si="19"/>
        <v/>
      </c>
      <c r="AB4187" s="19">
        <f t="shared" si="8"/>
        <v>18728</v>
      </c>
      <c r="AC4187" s="19">
        <f t="shared" si="20"/>
        <v>1702.545455</v>
      </c>
      <c r="AD4187" s="19">
        <f t="shared" si="21"/>
        <v>3210.5</v>
      </c>
      <c r="AE4187" s="19" t="str">
        <f t="shared" si="22"/>
        <v>Нет моды</v>
      </c>
      <c r="AF4187" s="19">
        <f t="shared" si="23"/>
        <v>1550</v>
      </c>
      <c r="AG4187" s="19">
        <f t="shared" si="24"/>
        <v>1799</v>
      </c>
      <c r="AH4187" s="20" t="str">
        <f t="shared" si="14"/>
        <v>Город: 74%; Село: 26%</v>
      </c>
      <c r="AI4187" s="21"/>
      <c r="AJ4187" s="21"/>
      <c r="AK4187" s="21"/>
      <c r="AL4187" s="22">
        <f t="shared" si="25"/>
        <v>1</v>
      </c>
    </row>
    <row r="4188" ht="12.75" customHeight="1">
      <c r="A4188" s="13" t="s">
        <v>266</v>
      </c>
      <c r="B4188" s="13" t="str">
        <f>IFERROR(__xludf.DUMMYFUNCTION("REGEXREPLACE(A4188, ""\d"", """")"),"         Красноярский край")</f>
        <v>         Красноярский край</v>
      </c>
      <c r="C4188" s="14" t="str">
        <f t="shared" si="15"/>
        <v>Красноярский край</v>
      </c>
      <c r="D4188" s="3">
        <f t="shared" si="16"/>
        <v>2</v>
      </c>
      <c r="E4188" s="15" t="s">
        <v>41</v>
      </c>
      <c r="F4188" s="13" t="str">
        <f>IFERROR(__xludf.DUMMYFUNCTION("REGEXEXTRACT(E4188, ""[А-Яа-я].*"")"),"Инфекционные и паразитарные болезни")</f>
        <v>Инфекционные и паразитарные болезни</v>
      </c>
      <c r="G4188" s="16">
        <f t="shared" si="17"/>
        <v>2</v>
      </c>
      <c r="H4188" s="13" t="s">
        <v>28</v>
      </c>
      <c r="I4188" s="13" t="str">
        <f>IFERROR(__xludf.DUMMYFUNCTION("REGEXREPLACE(H4188, "".*\s"", """")"),"человек")</f>
        <v>человек</v>
      </c>
      <c r="J4188" s="13" t="s">
        <v>29</v>
      </c>
      <c r="K4188" s="17" t="str">
        <f>IFERROR(__xludf.DUMMYFUNCTION("REGEXREPLACE(J4188, ""^[\d\s]+"", """")"),"значение показателя за год")</f>
        <v>значение показателя за год</v>
      </c>
      <c r="L4188" s="16">
        <f t="shared" si="18"/>
        <v>2</v>
      </c>
      <c r="M4188" s="13" t="s">
        <v>30</v>
      </c>
      <c r="N4188" s="13" t="str">
        <f>IFERROR(__xludf.DUMMYFUNCTION("REGEXEXTRACT(M4188, "" (.+)$"")"),"все население")</f>
        <v>все население</v>
      </c>
      <c r="O4188" s="18">
        <v>925.0</v>
      </c>
      <c r="P4188" s="18">
        <v>897.0</v>
      </c>
      <c r="Q4188" s="18">
        <v>953.0</v>
      </c>
      <c r="R4188" s="18">
        <v>1018.0</v>
      </c>
      <c r="S4188" s="18">
        <v>1020.0</v>
      </c>
      <c r="T4188" s="18">
        <v>1051.0</v>
      </c>
      <c r="U4188" s="18">
        <v>1004.0</v>
      </c>
      <c r="V4188" s="18">
        <v>1013.0</v>
      </c>
      <c r="W4188" s="18">
        <v>958.0</v>
      </c>
      <c r="X4188" s="18">
        <v>890.0</v>
      </c>
      <c r="Y4188" s="18">
        <v>772.0</v>
      </c>
      <c r="Z4188" s="19">
        <f t="shared" si="6"/>
        <v>10501</v>
      </c>
      <c r="AA4188" s="19" t="str">
        <f t="shared" si="19"/>
        <v/>
      </c>
      <c r="AB4188" s="19" t="str">
        <f t="shared" si="8"/>
        <v/>
      </c>
      <c r="AC4188" s="19">
        <f t="shared" si="20"/>
        <v>954.6363636</v>
      </c>
      <c r="AD4188" s="19">
        <f t="shared" si="21"/>
        <v>1300.5</v>
      </c>
      <c r="AE4188" s="19" t="str">
        <f t="shared" si="22"/>
        <v>Нет моды</v>
      </c>
      <c r="AF4188" s="19">
        <f t="shared" si="23"/>
        <v>772</v>
      </c>
      <c r="AG4188" s="19">
        <f t="shared" si="24"/>
        <v>1051</v>
      </c>
      <c r="AH4188" s="20" t="str">
        <f t="shared" si="14"/>
        <v/>
      </c>
      <c r="AI4188" s="21"/>
      <c r="AJ4188" s="21"/>
      <c r="AK4188" s="21"/>
      <c r="AL4188" s="22">
        <f t="shared" si="25"/>
        <v>1</v>
      </c>
    </row>
    <row r="4189" ht="12.75" customHeight="1">
      <c r="A4189" s="13" t="s">
        <v>266</v>
      </c>
      <c r="B4189" s="13" t="str">
        <f>IFERROR(__xludf.DUMMYFUNCTION("REGEXREPLACE(A4189, ""\d"", """")"),"         Красноярский край")</f>
        <v>         Красноярский край</v>
      </c>
      <c r="C4189" s="14" t="str">
        <f t="shared" si="15"/>
        <v>Красноярский край</v>
      </c>
      <c r="D4189" s="3">
        <f t="shared" si="16"/>
        <v>2</v>
      </c>
      <c r="E4189" s="15" t="s">
        <v>41</v>
      </c>
      <c r="F4189" s="13" t="str">
        <f>IFERROR(__xludf.DUMMYFUNCTION("REGEXEXTRACT(E4189, ""[А-Яа-я].*"")"),"Инфекционные и паразитарные болезни")</f>
        <v>Инфекционные и паразитарные болезни</v>
      </c>
      <c r="G4189" s="16">
        <f t="shared" si="17"/>
        <v>2</v>
      </c>
      <c r="H4189" s="13" t="s">
        <v>28</v>
      </c>
      <c r="I4189" s="13" t="str">
        <f>IFERROR(__xludf.DUMMYFUNCTION("REGEXREPLACE(H4189, "".*\s"", """")"),"человек")</f>
        <v>человек</v>
      </c>
      <c r="J4189" s="13" t="s">
        <v>29</v>
      </c>
      <c r="K4189" s="17" t="str">
        <f>IFERROR(__xludf.DUMMYFUNCTION("REGEXREPLACE(J4189, ""^[\d\s]+"", """")"),"значение показателя за год")</f>
        <v>значение показателя за год</v>
      </c>
      <c r="L4189" s="16">
        <f t="shared" si="18"/>
        <v>2</v>
      </c>
      <c r="M4189" s="13" t="s">
        <v>31</v>
      </c>
      <c r="N4189" s="13" t="str">
        <f>IFERROR(__xludf.DUMMYFUNCTION("REGEXEXTRACT(M4189, "" (.+)$"")"),"городское население")</f>
        <v>городское население</v>
      </c>
      <c r="O4189" s="18">
        <v>670.0</v>
      </c>
      <c r="P4189" s="18">
        <v>682.0</v>
      </c>
      <c r="Q4189" s="18">
        <v>738.0</v>
      </c>
      <c r="R4189" s="18">
        <v>798.0</v>
      </c>
      <c r="S4189" s="18">
        <v>821.0</v>
      </c>
      <c r="T4189" s="18">
        <v>829.0</v>
      </c>
      <c r="U4189" s="18">
        <v>774.0</v>
      </c>
      <c r="V4189" s="18">
        <v>780.0</v>
      </c>
      <c r="W4189" s="18">
        <v>737.0</v>
      </c>
      <c r="X4189" s="18">
        <v>676.0</v>
      </c>
      <c r="Y4189" s="18">
        <v>595.0</v>
      </c>
      <c r="Z4189" s="19" t="str">
        <f t="shared" si="6"/>
        <v/>
      </c>
      <c r="AA4189" s="19">
        <f t="shared" si="19"/>
        <v>8100</v>
      </c>
      <c r="AB4189" s="19" t="str">
        <f t="shared" si="8"/>
        <v/>
      </c>
      <c r="AC4189" s="19">
        <f t="shared" si="20"/>
        <v>736.3636364</v>
      </c>
      <c r="AD4189" s="19">
        <f t="shared" si="21"/>
        <v>825</v>
      </c>
      <c r="AE4189" s="19" t="str">
        <f t="shared" si="22"/>
        <v>Нет моды</v>
      </c>
      <c r="AF4189" s="19">
        <f t="shared" si="23"/>
        <v>595</v>
      </c>
      <c r="AG4189" s="19">
        <f t="shared" si="24"/>
        <v>829</v>
      </c>
      <c r="AH4189" s="20" t="str">
        <f t="shared" si="14"/>
        <v/>
      </c>
      <c r="AI4189" s="21"/>
      <c r="AJ4189" s="21"/>
      <c r="AK4189" s="21"/>
      <c r="AL4189" s="22">
        <f t="shared" si="25"/>
        <v>1</v>
      </c>
    </row>
    <row r="4190" ht="12.75" customHeight="1">
      <c r="A4190" s="13" t="s">
        <v>266</v>
      </c>
      <c r="B4190" s="13" t="str">
        <f>IFERROR(__xludf.DUMMYFUNCTION("REGEXREPLACE(A4190, ""\d"", """")"),"         Красноярский край")</f>
        <v>         Красноярский край</v>
      </c>
      <c r="C4190" s="14" t="str">
        <f t="shared" si="15"/>
        <v>Красноярский край</v>
      </c>
      <c r="D4190" s="3">
        <f t="shared" si="16"/>
        <v>2</v>
      </c>
      <c r="E4190" s="15" t="s">
        <v>41</v>
      </c>
      <c r="F4190" s="13" t="str">
        <f>IFERROR(__xludf.DUMMYFUNCTION("REGEXEXTRACT(E4190, ""[А-Яа-я].*"")"),"Инфекционные и паразитарные болезни")</f>
        <v>Инфекционные и паразитарные болезни</v>
      </c>
      <c r="G4190" s="16">
        <f t="shared" si="17"/>
        <v>2</v>
      </c>
      <c r="H4190" s="13" t="s">
        <v>28</v>
      </c>
      <c r="I4190" s="13" t="str">
        <f>IFERROR(__xludf.DUMMYFUNCTION("REGEXREPLACE(H4190, "".*\s"", """")"),"человек")</f>
        <v>человек</v>
      </c>
      <c r="J4190" s="13" t="s">
        <v>29</v>
      </c>
      <c r="K4190" s="17" t="str">
        <f>IFERROR(__xludf.DUMMYFUNCTION("REGEXREPLACE(J4190, ""^[\d\s]+"", """")"),"значение показателя за год")</f>
        <v>значение показателя за год</v>
      </c>
      <c r="L4190" s="16">
        <f t="shared" si="18"/>
        <v>2</v>
      </c>
      <c r="M4190" s="13" t="s">
        <v>32</v>
      </c>
      <c r="N4190" s="13" t="str">
        <f>IFERROR(__xludf.DUMMYFUNCTION("REGEXEXTRACT(M4190, "" (.+)$"")"),"сельское население")</f>
        <v>сельское население</v>
      </c>
      <c r="O4190" s="18">
        <v>255.0</v>
      </c>
      <c r="P4190" s="18">
        <v>215.0</v>
      </c>
      <c r="Q4190" s="18">
        <v>215.0</v>
      </c>
      <c r="R4190" s="18">
        <v>220.0</v>
      </c>
      <c r="S4190" s="18">
        <v>199.0</v>
      </c>
      <c r="T4190" s="18">
        <v>222.0</v>
      </c>
      <c r="U4190" s="18">
        <v>230.0</v>
      </c>
      <c r="V4190" s="18">
        <v>233.0</v>
      </c>
      <c r="W4190" s="18">
        <v>221.0</v>
      </c>
      <c r="X4190" s="18">
        <v>214.0</v>
      </c>
      <c r="Y4190" s="18">
        <v>177.0</v>
      </c>
      <c r="Z4190" s="19" t="str">
        <f t="shared" si="6"/>
        <v/>
      </c>
      <c r="AA4190" s="19" t="str">
        <f t="shared" si="19"/>
        <v/>
      </c>
      <c r="AB4190" s="19">
        <f t="shared" si="8"/>
        <v>2401</v>
      </c>
      <c r="AC4190" s="19">
        <f t="shared" si="20"/>
        <v>218.2727273</v>
      </c>
      <c r="AD4190" s="19">
        <f t="shared" si="21"/>
        <v>425</v>
      </c>
      <c r="AE4190" s="19" t="str">
        <f t="shared" si="22"/>
        <v>Нет моды</v>
      </c>
      <c r="AF4190" s="19">
        <f t="shared" si="23"/>
        <v>177</v>
      </c>
      <c r="AG4190" s="19">
        <f t="shared" si="24"/>
        <v>255</v>
      </c>
      <c r="AH4190" s="20" t="str">
        <f t="shared" si="14"/>
        <v>Город: 77%; Село: 23%</v>
      </c>
      <c r="AI4190" s="21"/>
      <c r="AJ4190" s="21"/>
      <c r="AK4190" s="21"/>
      <c r="AL4190" s="22">
        <f t="shared" si="25"/>
        <v>1</v>
      </c>
    </row>
    <row r="4191" ht="12.75" customHeight="1">
      <c r="A4191" s="13" t="s">
        <v>266</v>
      </c>
      <c r="B4191" s="13" t="str">
        <f>IFERROR(__xludf.DUMMYFUNCTION("REGEXREPLACE(A4191, ""\d"", """")"),"         Красноярский край")</f>
        <v>         Красноярский край</v>
      </c>
      <c r="C4191" s="14" t="str">
        <f t="shared" si="15"/>
        <v>Красноярский край</v>
      </c>
      <c r="D4191" s="3">
        <f t="shared" si="16"/>
        <v>2</v>
      </c>
      <c r="E4191" s="15" t="s">
        <v>42</v>
      </c>
      <c r="F4191" s="13" t="str">
        <f>IFERROR(__xludf.DUMMYFUNCTION("REGEXEXTRACT(E4191, ""[А-Яа-я].*"")"),"Ишемическая болезнь сердца")</f>
        <v>Ишемическая болезнь сердца</v>
      </c>
      <c r="G4191" s="16">
        <f t="shared" si="17"/>
        <v>2</v>
      </c>
      <c r="H4191" s="13" t="s">
        <v>28</v>
      </c>
      <c r="I4191" s="13" t="str">
        <f>IFERROR(__xludf.DUMMYFUNCTION("REGEXREPLACE(H4191, "".*\s"", """")"),"человек")</f>
        <v>человек</v>
      </c>
      <c r="J4191" s="13" t="s">
        <v>29</v>
      </c>
      <c r="K4191" s="17" t="str">
        <f>IFERROR(__xludf.DUMMYFUNCTION("REGEXREPLACE(J4191, ""^[\d\s]+"", """")"),"значение показателя за год")</f>
        <v>значение показателя за год</v>
      </c>
      <c r="L4191" s="16">
        <f t="shared" si="18"/>
        <v>2</v>
      </c>
      <c r="M4191" s="13" t="s">
        <v>30</v>
      </c>
      <c r="N4191" s="13" t="str">
        <f>IFERROR(__xludf.DUMMYFUNCTION("REGEXEXTRACT(M4191, "" (.+)$"")"),"все население")</f>
        <v>все население</v>
      </c>
      <c r="O4191" s="18">
        <v>10499.0</v>
      </c>
      <c r="P4191" s="18">
        <v>10504.0</v>
      </c>
      <c r="Q4191" s="18">
        <v>11001.0</v>
      </c>
      <c r="R4191" s="18">
        <v>10827.0</v>
      </c>
      <c r="S4191" s="18">
        <v>10632.0</v>
      </c>
      <c r="T4191" s="18">
        <v>10897.0</v>
      </c>
      <c r="U4191" s="18">
        <v>10966.0</v>
      </c>
      <c r="V4191" s="18">
        <v>12104.0</v>
      </c>
      <c r="W4191" s="18">
        <v>12019.0</v>
      </c>
      <c r="X4191" s="18">
        <v>10145.0</v>
      </c>
      <c r="Y4191" s="18">
        <v>9291.0</v>
      </c>
      <c r="Z4191" s="19">
        <f t="shared" si="6"/>
        <v>118885</v>
      </c>
      <c r="AA4191" s="19" t="str">
        <f t="shared" si="19"/>
        <v/>
      </c>
      <c r="AB4191" s="19" t="str">
        <f t="shared" si="8"/>
        <v/>
      </c>
      <c r="AC4191" s="19">
        <f t="shared" si="20"/>
        <v>10807.72727</v>
      </c>
      <c r="AD4191" s="19">
        <f t="shared" si="21"/>
        <v>4773</v>
      </c>
      <c r="AE4191" s="19" t="str">
        <f t="shared" si="22"/>
        <v>Нет моды</v>
      </c>
      <c r="AF4191" s="19">
        <f t="shared" si="23"/>
        <v>9291</v>
      </c>
      <c r="AG4191" s="19">
        <f t="shared" si="24"/>
        <v>12104</v>
      </c>
      <c r="AH4191" s="20" t="str">
        <f t="shared" si="14"/>
        <v/>
      </c>
      <c r="AI4191" s="21"/>
      <c r="AJ4191" s="21"/>
      <c r="AK4191" s="21"/>
      <c r="AL4191" s="22">
        <f t="shared" si="25"/>
        <v>1</v>
      </c>
    </row>
    <row r="4192" ht="12.75" customHeight="1">
      <c r="A4192" s="13" t="s">
        <v>266</v>
      </c>
      <c r="B4192" s="13" t="str">
        <f>IFERROR(__xludf.DUMMYFUNCTION("REGEXREPLACE(A4192, ""\d"", """")"),"         Красноярский край")</f>
        <v>         Красноярский край</v>
      </c>
      <c r="C4192" s="14" t="str">
        <f t="shared" si="15"/>
        <v>Красноярский край</v>
      </c>
      <c r="D4192" s="3">
        <f t="shared" si="16"/>
        <v>2</v>
      </c>
      <c r="E4192" s="15" t="s">
        <v>42</v>
      </c>
      <c r="F4192" s="13" t="str">
        <f>IFERROR(__xludf.DUMMYFUNCTION("REGEXEXTRACT(E4192, ""[А-Яа-я].*"")"),"Ишемическая болезнь сердца")</f>
        <v>Ишемическая болезнь сердца</v>
      </c>
      <c r="G4192" s="16">
        <f t="shared" si="17"/>
        <v>2</v>
      </c>
      <c r="H4192" s="13" t="s">
        <v>28</v>
      </c>
      <c r="I4192" s="13" t="str">
        <f>IFERROR(__xludf.DUMMYFUNCTION("REGEXREPLACE(H4192, "".*\s"", """")"),"человек")</f>
        <v>человек</v>
      </c>
      <c r="J4192" s="13" t="s">
        <v>29</v>
      </c>
      <c r="K4192" s="17" t="str">
        <f>IFERROR(__xludf.DUMMYFUNCTION("REGEXREPLACE(J4192, ""^[\d\s]+"", """")"),"значение показателя за год")</f>
        <v>значение показателя за год</v>
      </c>
      <c r="L4192" s="16">
        <f t="shared" si="18"/>
        <v>2</v>
      </c>
      <c r="M4192" s="13" t="s">
        <v>31</v>
      </c>
      <c r="N4192" s="13" t="str">
        <f>IFERROR(__xludf.DUMMYFUNCTION("REGEXEXTRACT(M4192, "" (.+)$"")"),"городское население")</f>
        <v>городское население</v>
      </c>
      <c r="O4192" s="18">
        <v>7573.0</v>
      </c>
      <c r="P4192" s="18">
        <v>7421.0</v>
      </c>
      <c r="Q4192" s="18">
        <v>7916.0</v>
      </c>
      <c r="R4192" s="18">
        <v>7681.0</v>
      </c>
      <c r="S4192" s="18">
        <v>7656.0</v>
      </c>
      <c r="T4192" s="18">
        <v>7974.0</v>
      </c>
      <c r="U4192" s="18">
        <v>8053.0</v>
      </c>
      <c r="V4192" s="18">
        <v>9021.0</v>
      </c>
      <c r="W4192" s="18">
        <v>8874.0</v>
      </c>
      <c r="X4192" s="18">
        <v>7428.0</v>
      </c>
      <c r="Y4192" s="18">
        <v>6773.0</v>
      </c>
      <c r="Z4192" s="19" t="str">
        <f t="shared" si="6"/>
        <v/>
      </c>
      <c r="AA4192" s="19">
        <f t="shared" si="19"/>
        <v>86370</v>
      </c>
      <c r="AB4192" s="19" t="str">
        <f t="shared" si="8"/>
        <v/>
      </c>
      <c r="AC4192" s="19">
        <f t="shared" si="20"/>
        <v>7851.818182</v>
      </c>
      <c r="AD4192" s="19">
        <f t="shared" si="21"/>
        <v>9156</v>
      </c>
      <c r="AE4192" s="19" t="str">
        <f t="shared" si="22"/>
        <v>Нет моды</v>
      </c>
      <c r="AF4192" s="19">
        <f t="shared" si="23"/>
        <v>6773</v>
      </c>
      <c r="AG4192" s="19">
        <f t="shared" si="24"/>
        <v>9021</v>
      </c>
      <c r="AH4192" s="20" t="str">
        <f t="shared" si="14"/>
        <v/>
      </c>
      <c r="AI4192" s="21"/>
      <c r="AJ4192" s="21"/>
      <c r="AK4192" s="21"/>
      <c r="AL4192" s="22">
        <f t="shared" si="25"/>
        <v>1</v>
      </c>
    </row>
    <row r="4193" ht="12.75" customHeight="1">
      <c r="A4193" s="13" t="s">
        <v>266</v>
      </c>
      <c r="B4193" s="13" t="str">
        <f>IFERROR(__xludf.DUMMYFUNCTION("REGEXREPLACE(A4193, ""\d"", """")"),"         Красноярский край")</f>
        <v>         Красноярский край</v>
      </c>
      <c r="C4193" s="14" t="str">
        <f t="shared" si="15"/>
        <v>Красноярский край</v>
      </c>
      <c r="D4193" s="3">
        <f t="shared" si="16"/>
        <v>2</v>
      </c>
      <c r="E4193" s="15" t="s">
        <v>42</v>
      </c>
      <c r="F4193" s="13" t="str">
        <f>IFERROR(__xludf.DUMMYFUNCTION("REGEXEXTRACT(E4193, ""[А-Яа-я].*"")"),"Ишемическая болезнь сердца")</f>
        <v>Ишемическая болезнь сердца</v>
      </c>
      <c r="G4193" s="16">
        <f t="shared" si="17"/>
        <v>2</v>
      </c>
      <c r="H4193" s="13" t="s">
        <v>28</v>
      </c>
      <c r="I4193" s="13" t="str">
        <f>IFERROR(__xludf.DUMMYFUNCTION("REGEXREPLACE(H4193, "".*\s"", """")"),"человек")</f>
        <v>человек</v>
      </c>
      <c r="J4193" s="13" t="s">
        <v>29</v>
      </c>
      <c r="K4193" s="17" t="str">
        <f>IFERROR(__xludf.DUMMYFUNCTION("REGEXREPLACE(J4193, ""^[\d\s]+"", """")"),"значение показателя за год")</f>
        <v>значение показателя за год</v>
      </c>
      <c r="L4193" s="16">
        <f t="shared" si="18"/>
        <v>2</v>
      </c>
      <c r="M4193" s="13" t="s">
        <v>32</v>
      </c>
      <c r="N4193" s="13" t="str">
        <f>IFERROR(__xludf.DUMMYFUNCTION("REGEXEXTRACT(M4193, "" (.+)$"")"),"сельское население")</f>
        <v>сельское население</v>
      </c>
      <c r="O4193" s="18">
        <v>2926.0</v>
      </c>
      <c r="P4193" s="18">
        <v>3083.0</v>
      </c>
      <c r="Q4193" s="18">
        <v>3085.0</v>
      </c>
      <c r="R4193" s="18">
        <v>3146.0</v>
      </c>
      <c r="S4193" s="18">
        <v>2976.0</v>
      </c>
      <c r="T4193" s="18">
        <v>2923.0</v>
      </c>
      <c r="U4193" s="18">
        <v>2913.0</v>
      </c>
      <c r="V4193" s="18">
        <v>3083.0</v>
      </c>
      <c r="W4193" s="18">
        <v>3145.0</v>
      </c>
      <c r="X4193" s="18">
        <v>2717.0</v>
      </c>
      <c r="Y4193" s="18">
        <v>2518.0</v>
      </c>
      <c r="Z4193" s="19" t="str">
        <f t="shared" si="6"/>
        <v/>
      </c>
      <c r="AA4193" s="19" t="str">
        <f t="shared" si="19"/>
        <v/>
      </c>
      <c r="AB4193" s="19">
        <f t="shared" si="8"/>
        <v>32515</v>
      </c>
      <c r="AC4193" s="19">
        <f t="shared" si="20"/>
        <v>2955.909091</v>
      </c>
      <c r="AD4193" s="19">
        <f t="shared" si="21"/>
        <v>4959.5</v>
      </c>
      <c r="AE4193" s="19" t="str">
        <f t="shared" si="22"/>
        <v>Нет моды</v>
      </c>
      <c r="AF4193" s="19">
        <f t="shared" si="23"/>
        <v>2518</v>
      </c>
      <c r="AG4193" s="19">
        <f t="shared" si="24"/>
        <v>3146</v>
      </c>
      <c r="AH4193" s="20" t="str">
        <f t="shared" si="14"/>
        <v>Город: 73%; Село: 27%</v>
      </c>
      <c r="AI4193" s="21"/>
      <c r="AJ4193" s="21"/>
      <c r="AK4193" s="21"/>
      <c r="AL4193" s="22">
        <f t="shared" si="25"/>
        <v>1</v>
      </c>
    </row>
    <row r="4194" ht="12.75" customHeight="1">
      <c r="A4194" s="13" t="s">
        <v>266</v>
      </c>
      <c r="B4194" s="13" t="str">
        <f>IFERROR(__xludf.DUMMYFUNCTION("REGEXREPLACE(A4194, ""\d"", """")"),"         Красноярский край")</f>
        <v>         Красноярский край</v>
      </c>
      <c r="C4194" s="14" t="str">
        <f t="shared" si="15"/>
        <v>Красноярский край</v>
      </c>
      <c r="D4194" s="3">
        <f t="shared" si="16"/>
        <v>2</v>
      </c>
      <c r="E4194" s="15" t="s">
        <v>43</v>
      </c>
      <c r="F4194" s="13" t="str">
        <f>IFERROR(__xludf.DUMMYFUNCTION("REGEXEXTRACT(E4194, ""[А-Яа-я].*"")"),"Новообразования")</f>
        <v>Новообразования</v>
      </c>
      <c r="G4194" s="16">
        <f t="shared" si="17"/>
        <v>2</v>
      </c>
      <c r="H4194" s="13" t="s">
        <v>28</v>
      </c>
      <c r="I4194" s="13" t="str">
        <f>IFERROR(__xludf.DUMMYFUNCTION("REGEXREPLACE(H4194, "".*\s"", """")"),"человек")</f>
        <v>человек</v>
      </c>
      <c r="J4194" s="13" t="s">
        <v>29</v>
      </c>
      <c r="K4194" s="17" t="str">
        <f>IFERROR(__xludf.DUMMYFUNCTION("REGEXREPLACE(J4194, ""^[\d\s]+"", """")"),"значение показателя за год")</f>
        <v>значение показателя за год</v>
      </c>
      <c r="L4194" s="16">
        <f t="shared" si="18"/>
        <v>2</v>
      </c>
      <c r="M4194" s="13" t="s">
        <v>30</v>
      </c>
      <c r="N4194" s="13" t="str">
        <f>IFERROR(__xludf.DUMMYFUNCTION("REGEXEXTRACT(M4194, "" (.+)$"")"),"все население")</f>
        <v>все население</v>
      </c>
      <c r="O4194" s="18">
        <v>6484.0</v>
      </c>
      <c r="P4194" s="18">
        <v>6696.0</v>
      </c>
      <c r="Q4194" s="18">
        <v>6798.0</v>
      </c>
      <c r="R4194" s="18">
        <v>6910.0</v>
      </c>
      <c r="S4194" s="18">
        <v>6917.0</v>
      </c>
      <c r="T4194" s="18">
        <v>6797.0</v>
      </c>
      <c r="U4194" s="18">
        <v>6765.0</v>
      </c>
      <c r="V4194" s="18">
        <v>6737.0</v>
      </c>
      <c r="W4194" s="18">
        <v>6456.0</v>
      </c>
      <c r="X4194" s="18">
        <v>6362.0</v>
      </c>
      <c r="Y4194" s="18">
        <v>6555.0</v>
      </c>
      <c r="Z4194" s="19">
        <f t="shared" si="6"/>
        <v>73477</v>
      </c>
      <c r="AA4194" s="19" t="str">
        <f t="shared" si="19"/>
        <v/>
      </c>
      <c r="AB4194" s="19" t="str">
        <f t="shared" si="8"/>
        <v/>
      </c>
      <c r="AC4194" s="19">
        <f t="shared" si="20"/>
        <v>6679.727273</v>
      </c>
      <c r="AD4194" s="19">
        <f t="shared" si="21"/>
        <v>4754</v>
      </c>
      <c r="AE4194" s="19" t="str">
        <f t="shared" si="22"/>
        <v>Нет моды</v>
      </c>
      <c r="AF4194" s="19">
        <f t="shared" si="23"/>
        <v>6362</v>
      </c>
      <c r="AG4194" s="19">
        <f t="shared" si="24"/>
        <v>6917</v>
      </c>
      <c r="AH4194" s="20" t="str">
        <f t="shared" si="14"/>
        <v/>
      </c>
      <c r="AI4194" s="21"/>
      <c r="AJ4194" s="21"/>
      <c r="AK4194" s="21"/>
      <c r="AL4194" s="22">
        <f t="shared" si="25"/>
        <v>1</v>
      </c>
    </row>
    <row r="4195" ht="12.75" customHeight="1">
      <c r="A4195" s="13" t="s">
        <v>266</v>
      </c>
      <c r="B4195" s="13" t="str">
        <f>IFERROR(__xludf.DUMMYFUNCTION("REGEXREPLACE(A4195, ""\d"", """")"),"         Красноярский край")</f>
        <v>         Красноярский край</v>
      </c>
      <c r="C4195" s="14" t="str">
        <f t="shared" si="15"/>
        <v>Красноярский край</v>
      </c>
      <c r="D4195" s="3">
        <f t="shared" si="16"/>
        <v>2</v>
      </c>
      <c r="E4195" s="15" t="s">
        <v>43</v>
      </c>
      <c r="F4195" s="13" t="str">
        <f>IFERROR(__xludf.DUMMYFUNCTION("REGEXEXTRACT(E4195, ""[А-Яа-я].*"")"),"Новообразования")</f>
        <v>Новообразования</v>
      </c>
      <c r="G4195" s="16">
        <f t="shared" si="17"/>
        <v>2</v>
      </c>
      <c r="H4195" s="13" t="s">
        <v>28</v>
      </c>
      <c r="I4195" s="13" t="str">
        <f>IFERROR(__xludf.DUMMYFUNCTION("REGEXREPLACE(H4195, "".*\s"", """")"),"человек")</f>
        <v>человек</v>
      </c>
      <c r="J4195" s="13" t="s">
        <v>29</v>
      </c>
      <c r="K4195" s="17" t="str">
        <f>IFERROR(__xludf.DUMMYFUNCTION("REGEXREPLACE(J4195, ""^[\d\s]+"", """")"),"значение показателя за год")</f>
        <v>значение показателя за год</v>
      </c>
      <c r="L4195" s="16">
        <f t="shared" si="18"/>
        <v>2</v>
      </c>
      <c r="M4195" s="13" t="s">
        <v>31</v>
      </c>
      <c r="N4195" s="13" t="str">
        <f>IFERROR(__xludf.DUMMYFUNCTION("REGEXEXTRACT(M4195, "" (.+)$"")"),"городское население")</f>
        <v>городское население</v>
      </c>
      <c r="O4195" s="18">
        <v>4906.0</v>
      </c>
      <c r="P4195" s="18">
        <v>4943.0</v>
      </c>
      <c r="Q4195" s="18">
        <v>4985.0</v>
      </c>
      <c r="R4195" s="18">
        <v>5084.0</v>
      </c>
      <c r="S4195" s="18">
        <v>5164.0</v>
      </c>
      <c r="T4195" s="18">
        <v>5016.0</v>
      </c>
      <c r="U4195" s="18">
        <v>4977.0</v>
      </c>
      <c r="V4195" s="18">
        <v>4974.0</v>
      </c>
      <c r="W4195" s="18">
        <v>4776.0</v>
      </c>
      <c r="X4195" s="18">
        <v>4704.0</v>
      </c>
      <c r="Y4195" s="18">
        <v>4834.0</v>
      </c>
      <c r="Z4195" s="19" t="str">
        <f t="shared" si="6"/>
        <v/>
      </c>
      <c r="AA4195" s="19">
        <f t="shared" si="19"/>
        <v>54363</v>
      </c>
      <c r="AB4195" s="19" t="str">
        <f t="shared" si="8"/>
        <v/>
      </c>
      <c r="AC4195" s="19">
        <f t="shared" si="20"/>
        <v>4942.090909</v>
      </c>
      <c r="AD4195" s="19">
        <f t="shared" si="21"/>
        <v>5763</v>
      </c>
      <c r="AE4195" s="19" t="str">
        <f t="shared" si="22"/>
        <v>Нет моды</v>
      </c>
      <c r="AF4195" s="19">
        <f t="shared" si="23"/>
        <v>4704</v>
      </c>
      <c r="AG4195" s="19">
        <f t="shared" si="24"/>
        <v>5164</v>
      </c>
      <c r="AH4195" s="20" t="str">
        <f t="shared" si="14"/>
        <v/>
      </c>
      <c r="AI4195" s="21"/>
      <c r="AJ4195" s="21"/>
      <c r="AK4195" s="21"/>
      <c r="AL4195" s="22">
        <f t="shared" si="25"/>
        <v>1</v>
      </c>
    </row>
    <row r="4196" ht="12.75" customHeight="1">
      <c r="A4196" s="13" t="s">
        <v>266</v>
      </c>
      <c r="B4196" s="13" t="str">
        <f>IFERROR(__xludf.DUMMYFUNCTION("REGEXREPLACE(A4196, ""\d"", """")"),"         Красноярский край")</f>
        <v>         Красноярский край</v>
      </c>
      <c r="C4196" s="14" t="str">
        <f t="shared" si="15"/>
        <v>Красноярский край</v>
      </c>
      <c r="D4196" s="3">
        <f t="shared" si="16"/>
        <v>2</v>
      </c>
      <c r="E4196" s="15" t="s">
        <v>43</v>
      </c>
      <c r="F4196" s="13" t="str">
        <f>IFERROR(__xludf.DUMMYFUNCTION("REGEXEXTRACT(E4196, ""[А-Яа-я].*"")"),"Новообразования")</f>
        <v>Новообразования</v>
      </c>
      <c r="G4196" s="16">
        <f t="shared" si="17"/>
        <v>2</v>
      </c>
      <c r="H4196" s="13" t="s">
        <v>28</v>
      </c>
      <c r="I4196" s="13" t="str">
        <f>IFERROR(__xludf.DUMMYFUNCTION("REGEXREPLACE(H4196, "".*\s"", """")"),"человек")</f>
        <v>человек</v>
      </c>
      <c r="J4196" s="13" t="s">
        <v>29</v>
      </c>
      <c r="K4196" s="17" t="str">
        <f>IFERROR(__xludf.DUMMYFUNCTION("REGEXREPLACE(J4196, ""^[\d\s]+"", """")"),"значение показателя за год")</f>
        <v>значение показателя за год</v>
      </c>
      <c r="L4196" s="16">
        <f t="shared" si="18"/>
        <v>2</v>
      </c>
      <c r="M4196" s="13" t="s">
        <v>32</v>
      </c>
      <c r="N4196" s="13" t="str">
        <f>IFERROR(__xludf.DUMMYFUNCTION("REGEXEXTRACT(M4196, "" (.+)$"")"),"сельское население")</f>
        <v>сельское население</v>
      </c>
      <c r="O4196" s="18">
        <v>1578.0</v>
      </c>
      <c r="P4196" s="18">
        <v>1753.0</v>
      </c>
      <c r="Q4196" s="18">
        <v>1813.0</v>
      </c>
      <c r="R4196" s="18">
        <v>1826.0</v>
      </c>
      <c r="S4196" s="18">
        <v>1753.0</v>
      </c>
      <c r="T4196" s="18">
        <v>1781.0</v>
      </c>
      <c r="U4196" s="18">
        <v>1788.0</v>
      </c>
      <c r="V4196" s="18">
        <v>1763.0</v>
      </c>
      <c r="W4196" s="18">
        <v>1680.0</v>
      </c>
      <c r="X4196" s="18">
        <v>1658.0</v>
      </c>
      <c r="Y4196" s="18">
        <v>1721.0</v>
      </c>
      <c r="Z4196" s="19" t="str">
        <f t="shared" si="6"/>
        <v/>
      </c>
      <c r="AA4196" s="19" t="str">
        <f t="shared" si="19"/>
        <v/>
      </c>
      <c r="AB4196" s="19">
        <f t="shared" si="8"/>
        <v>19114</v>
      </c>
      <c r="AC4196" s="19">
        <f t="shared" si="20"/>
        <v>1737.636364</v>
      </c>
      <c r="AD4196" s="19">
        <f t="shared" si="21"/>
        <v>3265</v>
      </c>
      <c r="AE4196" s="19" t="str">
        <f t="shared" si="22"/>
        <v>Нет моды</v>
      </c>
      <c r="AF4196" s="19">
        <f t="shared" si="23"/>
        <v>1578</v>
      </c>
      <c r="AG4196" s="19">
        <f t="shared" si="24"/>
        <v>1826</v>
      </c>
      <c r="AH4196" s="20" t="str">
        <f t="shared" si="14"/>
        <v>Город: 74%; Село: 26%</v>
      </c>
      <c r="AI4196" s="21"/>
      <c r="AJ4196" s="21"/>
      <c r="AK4196" s="21"/>
      <c r="AL4196" s="22">
        <f t="shared" si="25"/>
        <v>1</v>
      </c>
    </row>
    <row r="4197" ht="12.75" customHeight="1">
      <c r="A4197" s="13" t="s">
        <v>266</v>
      </c>
      <c r="B4197" s="13" t="str">
        <f>IFERROR(__xludf.DUMMYFUNCTION("REGEXREPLACE(A4197, ""\d"", """")"),"         Красноярский край")</f>
        <v>         Красноярский край</v>
      </c>
      <c r="C4197" s="14" t="str">
        <f t="shared" si="15"/>
        <v>Красноярский край</v>
      </c>
      <c r="D4197" s="3">
        <f t="shared" si="16"/>
        <v>2</v>
      </c>
      <c r="E4197" s="15" t="s">
        <v>44</v>
      </c>
      <c r="F4197" s="13" t="str">
        <f>IFERROR(__xludf.DUMMYFUNCTION("REGEXEXTRACT(E4197,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97" s="16">
        <f t="shared" si="17"/>
        <v>2</v>
      </c>
      <c r="H4197" s="13" t="s">
        <v>28</v>
      </c>
      <c r="I4197" s="13" t="str">
        <f>IFERROR(__xludf.DUMMYFUNCTION("REGEXREPLACE(H4197, "".*\s"", """")"),"человек")</f>
        <v>человек</v>
      </c>
      <c r="J4197" s="13" t="s">
        <v>29</v>
      </c>
      <c r="K4197" s="17" t="str">
        <f>IFERROR(__xludf.DUMMYFUNCTION("REGEXREPLACE(J4197, ""^[\d\s]+"", """")"),"значение показателя за год")</f>
        <v>значение показателя за год</v>
      </c>
      <c r="L4197" s="16">
        <f t="shared" si="18"/>
        <v>2</v>
      </c>
      <c r="M4197" s="13" t="s">
        <v>30</v>
      </c>
      <c r="N4197" s="13" t="str">
        <f>IFERROR(__xludf.DUMMYFUNCTION("REGEXEXTRACT(M4197, "" (.+)$"")"),"все население")</f>
        <v>все население</v>
      </c>
      <c r="O4197" s="18">
        <v>182.0</v>
      </c>
      <c r="P4197" s="23" t="s">
        <v>37</v>
      </c>
      <c r="Q4197" s="18">
        <v>123.0</v>
      </c>
      <c r="R4197" s="18">
        <v>116.0</v>
      </c>
      <c r="S4197" s="23" t="s">
        <v>37</v>
      </c>
      <c r="T4197" s="23" t="s">
        <v>37</v>
      </c>
      <c r="U4197" s="23" t="s">
        <v>37</v>
      </c>
      <c r="V4197" s="23" t="s">
        <v>37</v>
      </c>
      <c r="W4197" s="23" t="s">
        <v>37</v>
      </c>
      <c r="X4197" s="23" t="s">
        <v>37</v>
      </c>
      <c r="Y4197" s="23" t="s">
        <v>37</v>
      </c>
      <c r="Z4197" s="19">
        <f t="shared" si="6"/>
        <v>421</v>
      </c>
      <c r="AA4197" s="19" t="str">
        <f t="shared" si="19"/>
        <v/>
      </c>
      <c r="AB4197" s="19" t="str">
        <f t="shared" si="8"/>
        <v/>
      </c>
      <c r="AC4197" s="19">
        <f t="shared" si="20"/>
        <v>140.3333333</v>
      </c>
      <c r="AD4197" s="19">
        <f t="shared" si="21"/>
        <v>1737</v>
      </c>
      <c r="AE4197" s="19" t="str">
        <f t="shared" si="22"/>
        <v>Нет моды</v>
      </c>
      <c r="AF4197" s="19">
        <f t="shared" si="23"/>
        <v>116</v>
      </c>
      <c r="AG4197" s="19">
        <f t="shared" si="24"/>
        <v>182</v>
      </c>
      <c r="AH4197" s="20" t="str">
        <f t="shared" si="14"/>
        <v/>
      </c>
      <c r="AI4197" s="24"/>
      <c r="AJ4197" s="24"/>
      <c r="AK4197" s="24"/>
      <c r="AL4197" s="22">
        <f t="shared" si="25"/>
        <v>1</v>
      </c>
    </row>
    <row r="4198" ht="12.75" customHeight="1">
      <c r="A4198" s="13" t="s">
        <v>266</v>
      </c>
      <c r="B4198" s="13" t="str">
        <f>IFERROR(__xludf.DUMMYFUNCTION("REGEXREPLACE(A4198, ""\d"", """")"),"         Красноярский край")</f>
        <v>         Красноярский край</v>
      </c>
      <c r="C4198" s="14" t="str">
        <f t="shared" si="15"/>
        <v>Красноярский край</v>
      </c>
      <c r="D4198" s="3">
        <f t="shared" si="16"/>
        <v>2</v>
      </c>
      <c r="E4198" s="15" t="s">
        <v>44</v>
      </c>
      <c r="F4198" s="13" t="str">
        <f>IFERROR(__xludf.DUMMYFUNCTION("REGEXEXTRACT(E4198,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98" s="16">
        <f t="shared" si="17"/>
        <v>2</v>
      </c>
      <c r="H4198" s="13" t="s">
        <v>28</v>
      </c>
      <c r="I4198" s="13" t="str">
        <f>IFERROR(__xludf.DUMMYFUNCTION("REGEXREPLACE(H4198, "".*\s"", """")"),"человек")</f>
        <v>человек</v>
      </c>
      <c r="J4198" s="13" t="s">
        <v>29</v>
      </c>
      <c r="K4198" s="17" t="str">
        <f>IFERROR(__xludf.DUMMYFUNCTION("REGEXREPLACE(J4198, ""^[\d\s]+"", """")"),"значение показателя за год")</f>
        <v>значение показателя за год</v>
      </c>
      <c r="L4198" s="16">
        <f t="shared" si="18"/>
        <v>2</v>
      </c>
      <c r="M4198" s="13" t="s">
        <v>31</v>
      </c>
      <c r="N4198" s="13" t="str">
        <f>IFERROR(__xludf.DUMMYFUNCTION("REGEXEXTRACT(M4198, "" (.+)$"")"),"городское население")</f>
        <v>городское население</v>
      </c>
      <c r="O4198" s="18">
        <v>113.0</v>
      </c>
      <c r="P4198" s="23" t="s">
        <v>37</v>
      </c>
      <c r="Q4198" s="18">
        <v>81.0</v>
      </c>
      <c r="R4198" s="18">
        <v>78.0</v>
      </c>
      <c r="S4198" s="23" t="s">
        <v>37</v>
      </c>
      <c r="T4198" s="23" t="s">
        <v>37</v>
      </c>
      <c r="U4198" s="23" t="s">
        <v>37</v>
      </c>
      <c r="V4198" s="23" t="s">
        <v>37</v>
      </c>
      <c r="W4198" s="23" t="s">
        <v>37</v>
      </c>
      <c r="X4198" s="23" t="s">
        <v>37</v>
      </c>
      <c r="Y4198" s="23" t="s">
        <v>37</v>
      </c>
      <c r="Z4198" s="19" t="str">
        <f t="shared" si="6"/>
        <v/>
      </c>
      <c r="AA4198" s="19">
        <f t="shared" si="19"/>
        <v>272</v>
      </c>
      <c r="AB4198" s="19" t="str">
        <f t="shared" si="8"/>
        <v/>
      </c>
      <c r="AC4198" s="19">
        <f t="shared" si="20"/>
        <v>90.66666667</v>
      </c>
      <c r="AD4198" s="19">
        <f t="shared" si="21"/>
        <v>114.5</v>
      </c>
      <c r="AE4198" s="19" t="str">
        <f t="shared" si="22"/>
        <v>Нет моды</v>
      </c>
      <c r="AF4198" s="19">
        <f t="shared" si="23"/>
        <v>78</v>
      </c>
      <c r="AG4198" s="19">
        <f t="shared" si="24"/>
        <v>113</v>
      </c>
      <c r="AH4198" s="20" t="str">
        <f t="shared" si="14"/>
        <v/>
      </c>
      <c r="AI4198" s="24"/>
      <c r="AJ4198" s="24"/>
      <c r="AK4198" s="24"/>
      <c r="AL4198" s="22">
        <f t="shared" si="25"/>
        <v>1</v>
      </c>
    </row>
    <row r="4199" ht="12.75" customHeight="1">
      <c r="A4199" s="13" t="s">
        <v>266</v>
      </c>
      <c r="B4199" s="13" t="str">
        <f>IFERROR(__xludf.DUMMYFUNCTION("REGEXREPLACE(A4199, ""\d"", """")"),"         Красноярский край")</f>
        <v>         Красноярский край</v>
      </c>
      <c r="C4199" s="14" t="str">
        <f t="shared" si="15"/>
        <v>Красноярский край</v>
      </c>
      <c r="D4199" s="3">
        <f t="shared" si="16"/>
        <v>2</v>
      </c>
      <c r="E4199" s="15" t="s">
        <v>44</v>
      </c>
      <c r="F4199" s="13" t="str">
        <f>IFERROR(__xludf.DUMMYFUNCTION("REGEXEXTRACT(E4199,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199" s="16">
        <f t="shared" si="17"/>
        <v>2</v>
      </c>
      <c r="H4199" s="13" t="s">
        <v>28</v>
      </c>
      <c r="I4199" s="13" t="str">
        <f>IFERROR(__xludf.DUMMYFUNCTION("REGEXREPLACE(H4199, "".*\s"", """")"),"человек")</f>
        <v>человек</v>
      </c>
      <c r="J4199" s="13" t="s">
        <v>29</v>
      </c>
      <c r="K4199" s="17" t="str">
        <f>IFERROR(__xludf.DUMMYFUNCTION("REGEXREPLACE(J4199, ""^[\d\s]+"", """")"),"значение показателя за год")</f>
        <v>значение показателя за год</v>
      </c>
      <c r="L4199" s="16">
        <f t="shared" si="18"/>
        <v>2</v>
      </c>
      <c r="M4199" s="13" t="s">
        <v>32</v>
      </c>
      <c r="N4199" s="13" t="str">
        <f>IFERROR(__xludf.DUMMYFUNCTION("REGEXEXTRACT(M4199, "" (.+)$"")"),"сельское население")</f>
        <v>сельское население</v>
      </c>
      <c r="O4199" s="18">
        <v>69.0</v>
      </c>
      <c r="P4199" s="23" t="s">
        <v>37</v>
      </c>
      <c r="Q4199" s="18">
        <v>42.0</v>
      </c>
      <c r="R4199" s="18">
        <v>38.0</v>
      </c>
      <c r="S4199" s="23" t="s">
        <v>37</v>
      </c>
      <c r="T4199" s="23" t="s">
        <v>37</v>
      </c>
      <c r="U4199" s="23" t="s">
        <v>37</v>
      </c>
      <c r="V4199" s="23" t="s">
        <v>37</v>
      </c>
      <c r="W4199" s="23" t="s">
        <v>37</v>
      </c>
      <c r="X4199" s="23" t="s">
        <v>37</v>
      </c>
      <c r="Y4199" s="23" t="s">
        <v>37</v>
      </c>
      <c r="Z4199" s="19" t="str">
        <f t="shared" si="6"/>
        <v/>
      </c>
      <c r="AA4199" s="19" t="str">
        <f t="shared" si="19"/>
        <v/>
      </c>
      <c r="AB4199" s="19">
        <f t="shared" si="8"/>
        <v>149</v>
      </c>
      <c r="AC4199" s="19">
        <f t="shared" si="20"/>
        <v>49.66666667</v>
      </c>
      <c r="AD4199" s="19">
        <f t="shared" si="21"/>
        <v>73.5</v>
      </c>
      <c r="AE4199" s="19" t="str">
        <f t="shared" si="22"/>
        <v>Нет моды</v>
      </c>
      <c r="AF4199" s="19">
        <f t="shared" si="23"/>
        <v>38</v>
      </c>
      <c r="AG4199" s="19">
        <f t="shared" si="24"/>
        <v>69</v>
      </c>
      <c r="AH4199" s="20" t="str">
        <f t="shared" si="14"/>
        <v>Город: 65%; Село: 35%</v>
      </c>
      <c r="AI4199" s="24"/>
      <c r="AJ4199" s="24"/>
      <c r="AK4199" s="24"/>
      <c r="AL4199" s="22">
        <f t="shared" si="25"/>
        <v>1</v>
      </c>
    </row>
    <row r="4200" ht="12.75" customHeight="1">
      <c r="A4200" s="13" t="s">
        <v>266</v>
      </c>
      <c r="B4200" s="13" t="str">
        <f>IFERROR(__xludf.DUMMYFUNCTION("REGEXREPLACE(A4200, ""\d"", """")"),"         Красноярский край")</f>
        <v>         Красноярский край</v>
      </c>
      <c r="C4200" s="14" t="str">
        <f t="shared" si="15"/>
        <v>Красноярский край</v>
      </c>
      <c r="D4200" s="3">
        <f t="shared" si="16"/>
        <v>2</v>
      </c>
      <c r="E4200" s="15" t="s">
        <v>45</v>
      </c>
      <c r="F4200" s="13" t="str">
        <f>IFERROR(__xludf.DUMMYFUNCTION("REGEXEXTRACT(E4200, ""[А-Яа-я].*"")"),"Самоубийство")</f>
        <v>Самоубийство</v>
      </c>
      <c r="G4200" s="16">
        <f t="shared" si="17"/>
        <v>2</v>
      </c>
      <c r="H4200" s="13" t="s">
        <v>28</v>
      </c>
      <c r="I4200" s="13" t="str">
        <f>IFERROR(__xludf.DUMMYFUNCTION("REGEXREPLACE(H4200, "".*\s"", """")"),"человек")</f>
        <v>человек</v>
      </c>
      <c r="J4200" s="13" t="s">
        <v>29</v>
      </c>
      <c r="K4200" s="17" t="str">
        <f>IFERROR(__xludf.DUMMYFUNCTION("REGEXREPLACE(J4200, ""^[\d\s]+"", """")"),"значение показателя за год")</f>
        <v>значение показателя за год</v>
      </c>
      <c r="L4200" s="16">
        <f t="shared" si="18"/>
        <v>2</v>
      </c>
      <c r="M4200" s="13" t="s">
        <v>30</v>
      </c>
      <c r="N4200" s="13" t="str">
        <f>IFERROR(__xludf.DUMMYFUNCTION("REGEXEXTRACT(M4200, "" (.+)$"")"),"все население")</f>
        <v>все население</v>
      </c>
      <c r="O4200" s="18">
        <v>634.0</v>
      </c>
      <c r="P4200" s="18">
        <v>485.0</v>
      </c>
      <c r="Q4200" s="18">
        <v>444.0</v>
      </c>
      <c r="R4200" s="18">
        <v>507.0</v>
      </c>
      <c r="S4200" s="18">
        <v>480.0</v>
      </c>
      <c r="T4200" s="18">
        <v>426.0</v>
      </c>
      <c r="U4200" s="18">
        <v>385.0</v>
      </c>
      <c r="V4200" s="18">
        <v>350.0</v>
      </c>
      <c r="W4200" s="18">
        <v>390.0</v>
      </c>
      <c r="X4200" s="18">
        <v>414.0</v>
      </c>
      <c r="Y4200" s="18">
        <v>323.0</v>
      </c>
      <c r="Z4200" s="19">
        <f t="shared" si="6"/>
        <v>4838</v>
      </c>
      <c r="AA4200" s="19" t="str">
        <f t="shared" si="19"/>
        <v/>
      </c>
      <c r="AB4200" s="19" t="str">
        <f t="shared" si="8"/>
        <v/>
      </c>
      <c r="AC4200" s="19">
        <f t="shared" si="20"/>
        <v>439.8181818</v>
      </c>
      <c r="AD4200" s="19">
        <f t="shared" si="21"/>
        <v>402</v>
      </c>
      <c r="AE4200" s="19" t="str">
        <f t="shared" si="22"/>
        <v>Нет моды</v>
      </c>
      <c r="AF4200" s="19">
        <f t="shared" si="23"/>
        <v>323</v>
      </c>
      <c r="AG4200" s="19">
        <f t="shared" si="24"/>
        <v>634</v>
      </c>
      <c r="AH4200" s="20" t="str">
        <f t="shared" si="14"/>
        <v/>
      </c>
      <c r="AI4200" s="21"/>
      <c r="AJ4200" s="21"/>
      <c r="AK4200" s="21"/>
      <c r="AL4200" s="22">
        <f t="shared" si="25"/>
        <v>1</v>
      </c>
    </row>
    <row r="4201" ht="12.75" customHeight="1">
      <c r="A4201" s="13" t="s">
        <v>266</v>
      </c>
      <c r="B4201" s="13" t="str">
        <f>IFERROR(__xludf.DUMMYFUNCTION("REGEXREPLACE(A4201, ""\d"", """")"),"         Красноярский край")</f>
        <v>         Красноярский край</v>
      </c>
      <c r="C4201" s="14" t="str">
        <f t="shared" si="15"/>
        <v>Красноярский край</v>
      </c>
      <c r="D4201" s="3">
        <f t="shared" si="16"/>
        <v>2</v>
      </c>
      <c r="E4201" s="15" t="s">
        <v>45</v>
      </c>
      <c r="F4201" s="13" t="str">
        <f>IFERROR(__xludf.DUMMYFUNCTION("REGEXEXTRACT(E4201, ""[А-Яа-я].*"")"),"Самоубийство")</f>
        <v>Самоубийство</v>
      </c>
      <c r="G4201" s="16">
        <f t="shared" si="17"/>
        <v>2</v>
      </c>
      <c r="H4201" s="13" t="s">
        <v>28</v>
      </c>
      <c r="I4201" s="13" t="str">
        <f>IFERROR(__xludf.DUMMYFUNCTION("REGEXREPLACE(H4201, "".*\s"", """")"),"человек")</f>
        <v>человек</v>
      </c>
      <c r="J4201" s="13" t="s">
        <v>29</v>
      </c>
      <c r="K4201" s="17" t="str">
        <f>IFERROR(__xludf.DUMMYFUNCTION("REGEXREPLACE(J4201, ""^[\d\s]+"", """")"),"значение показателя за год")</f>
        <v>значение показателя за год</v>
      </c>
      <c r="L4201" s="16">
        <f t="shared" si="18"/>
        <v>2</v>
      </c>
      <c r="M4201" s="13" t="s">
        <v>31</v>
      </c>
      <c r="N4201" s="13" t="str">
        <f>IFERROR(__xludf.DUMMYFUNCTION("REGEXEXTRACT(M4201, "" (.+)$"")"),"городское население")</f>
        <v>городское население</v>
      </c>
      <c r="O4201" s="18">
        <v>365.0</v>
      </c>
      <c r="P4201" s="18">
        <v>279.0</v>
      </c>
      <c r="Q4201" s="18">
        <v>276.0</v>
      </c>
      <c r="R4201" s="18">
        <v>295.0</v>
      </c>
      <c r="S4201" s="18">
        <v>245.0</v>
      </c>
      <c r="T4201" s="18">
        <v>231.0</v>
      </c>
      <c r="U4201" s="18">
        <v>194.0</v>
      </c>
      <c r="V4201" s="18">
        <v>199.0</v>
      </c>
      <c r="W4201" s="18">
        <v>214.0</v>
      </c>
      <c r="X4201" s="18">
        <v>242.0</v>
      </c>
      <c r="Y4201" s="18">
        <v>183.0</v>
      </c>
      <c r="Z4201" s="19" t="str">
        <f t="shared" si="6"/>
        <v/>
      </c>
      <c r="AA4201" s="19">
        <f t="shared" si="19"/>
        <v>2723</v>
      </c>
      <c r="AB4201" s="19" t="str">
        <f t="shared" si="8"/>
        <v/>
      </c>
      <c r="AC4201" s="19">
        <f t="shared" si="20"/>
        <v>247.5454545</v>
      </c>
      <c r="AD4201" s="19">
        <f t="shared" si="21"/>
        <v>336.5</v>
      </c>
      <c r="AE4201" s="19" t="str">
        <f t="shared" si="22"/>
        <v>Нет моды</v>
      </c>
      <c r="AF4201" s="19">
        <f t="shared" si="23"/>
        <v>183</v>
      </c>
      <c r="AG4201" s="19">
        <f t="shared" si="24"/>
        <v>365</v>
      </c>
      <c r="AH4201" s="20" t="str">
        <f t="shared" si="14"/>
        <v/>
      </c>
      <c r="AI4201" s="21"/>
      <c r="AJ4201" s="21"/>
      <c r="AK4201" s="21"/>
      <c r="AL4201" s="22">
        <f t="shared" si="25"/>
        <v>1</v>
      </c>
    </row>
    <row r="4202" ht="12.75" customHeight="1">
      <c r="A4202" s="13" t="s">
        <v>266</v>
      </c>
      <c r="B4202" s="13" t="str">
        <f>IFERROR(__xludf.DUMMYFUNCTION("REGEXREPLACE(A4202, ""\d"", """")"),"         Красноярский край")</f>
        <v>         Красноярский край</v>
      </c>
      <c r="C4202" s="14" t="str">
        <f t="shared" si="15"/>
        <v>Красноярский край</v>
      </c>
      <c r="D4202" s="3">
        <f t="shared" si="16"/>
        <v>2</v>
      </c>
      <c r="E4202" s="15" t="s">
        <v>45</v>
      </c>
      <c r="F4202" s="13" t="str">
        <f>IFERROR(__xludf.DUMMYFUNCTION("REGEXEXTRACT(E4202, ""[А-Яа-я].*"")"),"Самоубийство")</f>
        <v>Самоубийство</v>
      </c>
      <c r="G4202" s="16">
        <f t="shared" si="17"/>
        <v>2</v>
      </c>
      <c r="H4202" s="13" t="s">
        <v>28</v>
      </c>
      <c r="I4202" s="13" t="str">
        <f>IFERROR(__xludf.DUMMYFUNCTION("REGEXREPLACE(H4202, "".*\s"", """")"),"человек")</f>
        <v>человек</v>
      </c>
      <c r="J4202" s="13" t="s">
        <v>29</v>
      </c>
      <c r="K4202" s="17" t="str">
        <f>IFERROR(__xludf.DUMMYFUNCTION("REGEXREPLACE(J4202, ""^[\d\s]+"", """")"),"значение показателя за год")</f>
        <v>значение показателя за год</v>
      </c>
      <c r="L4202" s="16">
        <f t="shared" si="18"/>
        <v>2</v>
      </c>
      <c r="M4202" s="13" t="s">
        <v>32</v>
      </c>
      <c r="N4202" s="13" t="str">
        <f>IFERROR(__xludf.DUMMYFUNCTION("REGEXEXTRACT(M4202, "" (.+)$"")"),"сельское население")</f>
        <v>сельское население</v>
      </c>
      <c r="O4202" s="18">
        <v>269.0</v>
      </c>
      <c r="P4202" s="18">
        <v>206.0</v>
      </c>
      <c r="Q4202" s="18">
        <v>168.0</v>
      </c>
      <c r="R4202" s="18">
        <v>212.0</v>
      </c>
      <c r="S4202" s="18">
        <v>235.0</v>
      </c>
      <c r="T4202" s="18">
        <v>195.0</v>
      </c>
      <c r="U4202" s="18">
        <v>191.0</v>
      </c>
      <c r="V4202" s="18">
        <v>151.0</v>
      </c>
      <c r="W4202" s="18">
        <v>176.0</v>
      </c>
      <c r="X4202" s="18">
        <v>172.0</v>
      </c>
      <c r="Y4202" s="18">
        <v>140.0</v>
      </c>
      <c r="Z4202" s="19" t="str">
        <f t="shared" si="6"/>
        <v/>
      </c>
      <c r="AA4202" s="19" t="str">
        <f t="shared" si="19"/>
        <v/>
      </c>
      <c r="AB4202" s="19">
        <f t="shared" si="8"/>
        <v>2115</v>
      </c>
      <c r="AC4202" s="19">
        <f t="shared" si="20"/>
        <v>192.2727273</v>
      </c>
      <c r="AD4202" s="19">
        <f t="shared" si="21"/>
        <v>209</v>
      </c>
      <c r="AE4202" s="19" t="str">
        <f t="shared" si="22"/>
        <v>Нет моды</v>
      </c>
      <c r="AF4202" s="19">
        <f t="shared" si="23"/>
        <v>140</v>
      </c>
      <c r="AG4202" s="19">
        <f t="shared" si="24"/>
        <v>269</v>
      </c>
      <c r="AH4202" s="20" t="str">
        <f t="shared" si="14"/>
        <v>Город: 56%; Село: 44%</v>
      </c>
      <c r="AI4202" s="21"/>
      <c r="AJ4202" s="21"/>
      <c r="AK4202" s="21"/>
      <c r="AL4202" s="22">
        <f t="shared" si="25"/>
        <v>1</v>
      </c>
    </row>
    <row r="4203" ht="12.75" customHeight="1">
      <c r="A4203" s="13" t="s">
        <v>266</v>
      </c>
      <c r="B4203" s="13" t="str">
        <f>IFERROR(__xludf.DUMMYFUNCTION("REGEXREPLACE(A4203, ""\d"", """")"),"         Красноярский край")</f>
        <v>         Красноярский край</v>
      </c>
      <c r="C4203" s="14" t="str">
        <f t="shared" si="15"/>
        <v>Красноярский край</v>
      </c>
      <c r="D4203" s="3">
        <f t="shared" si="16"/>
        <v>2</v>
      </c>
      <c r="E4203" s="15" t="s">
        <v>46</v>
      </c>
      <c r="F4203" s="13" t="str">
        <f>IFERROR(__xludf.DUMMYFUNCTION("REGEXEXTRACT(E4203, ""[А-Яа-я].*"")"),"Случ.отравл.алкоголем")</f>
        <v>Случ.отравл.алкоголем</v>
      </c>
      <c r="G4203" s="16">
        <f t="shared" si="17"/>
        <v>2</v>
      </c>
      <c r="H4203" s="13" t="s">
        <v>28</v>
      </c>
      <c r="I4203" s="13" t="str">
        <f>IFERROR(__xludf.DUMMYFUNCTION("REGEXREPLACE(H4203, "".*\s"", """")"),"человек")</f>
        <v>человек</v>
      </c>
      <c r="J4203" s="13" t="s">
        <v>29</v>
      </c>
      <c r="K4203" s="17" t="str">
        <f>IFERROR(__xludf.DUMMYFUNCTION("REGEXREPLACE(J4203, ""^[\d\s]+"", """")"),"значение показателя за год")</f>
        <v>значение показателя за год</v>
      </c>
      <c r="L4203" s="16">
        <f t="shared" si="18"/>
        <v>2</v>
      </c>
      <c r="M4203" s="13" t="s">
        <v>30</v>
      </c>
      <c r="N4203" s="13" t="str">
        <f>IFERROR(__xludf.DUMMYFUNCTION("REGEXEXTRACT(M4203, "" (.+)$"")"),"все население")</f>
        <v>все население</v>
      </c>
      <c r="O4203" s="18">
        <v>518.0</v>
      </c>
      <c r="P4203" s="18">
        <v>343.0</v>
      </c>
      <c r="Q4203" s="18">
        <v>237.0</v>
      </c>
      <c r="R4203" s="18">
        <v>185.0</v>
      </c>
      <c r="S4203" s="18">
        <v>207.0</v>
      </c>
      <c r="T4203" s="18">
        <v>190.0</v>
      </c>
      <c r="U4203" s="18">
        <v>139.0</v>
      </c>
      <c r="V4203" s="18">
        <v>141.0</v>
      </c>
      <c r="W4203" s="18">
        <v>115.0</v>
      </c>
      <c r="X4203" s="18">
        <v>123.0</v>
      </c>
      <c r="Y4203" s="18">
        <v>137.0</v>
      </c>
      <c r="Z4203" s="19">
        <f t="shared" si="6"/>
        <v>2335</v>
      </c>
      <c r="AA4203" s="19" t="str">
        <f t="shared" si="19"/>
        <v/>
      </c>
      <c r="AB4203" s="19" t="str">
        <f t="shared" si="8"/>
        <v/>
      </c>
      <c r="AC4203" s="19">
        <f t="shared" si="20"/>
        <v>212.2727273</v>
      </c>
      <c r="AD4203" s="19">
        <f t="shared" si="21"/>
        <v>187.5</v>
      </c>
      <c r="AE4203" s="19" t="str">
        <f t="shared" si="22"/>
        <v>Нет моды</v>
      </c>
      <c r="AF4203" s="19">
        <f t="shared" si="23"/>
        <v>115</v>
      </c>
      <c r="AG4203" s="19">
        <f t="shared" si="24"/>
        <v>518</v>
      </c>
      <c r="AH4203" s="20" t="str">
        <f t="shared" si="14"/>
        <v/>
      </c>
      <c r="AI4203" s="21"/>
      <c r="AJ4203" s="21"/>
      <c r="AK4203" s="21"/>
      <c r="AL4203" s="22">
        <f t="shared" si="25"/>
        <v>1</v>
      </c>
    </row>
    <row r="4204" ht="12.75" customHeight="1">
      <c r="A4204" s="13" t="s">
        <v>266</v>
      </c>
      <c r="B4204" s="13" t="str">
        <f>IFERROR(__xludf.DUMMYFUNCTION("REGEXREPLACE(A4204, ""\d"", """")"),"         Красноярский край")</f>
        <v>         Красноярский край</v>
      </c>
      <c r="C4204" s="14" t="str">
        <f t="shared" si="15"/>
        <v>Красноярский край</v>
      </c>
      <c r="D4204" s="3">
        <f t="shared" si="16"/>
        <v>2</v>
      </c>
      <c r="E4204" s="15" t="s">
        <v>46</v>
      </c>
      <c r="F4204" s="13" t="str">
        <f>IFERROR(__xludf.DUMMYFUNCTION("REGEXEXTRACT(E4204, ""[А-Яа-я].*"")"),"Случ.отравл.алкоголем")</f>
        <v>Случ.отравл.алкоголем</v>
      </c>
      <c r="G4204" s="16">
        <f t="shared" si="17"/>
        <v>2</v>
      </c>
      <c r="H4204" s="13" t="s">
        <v>28</v>
      </c>
      <c r="I4204" s="13" t="str">
        <f>IFERROR(__xludf.DUMMYFUNCTION("REGEXREPLACE(H4204, "".*\s"", """")"),"человек")</f>
        <v>человек</v>
      </c>
      <c r="J4204" s="13" t="s">
        <v>29</v>
      </c>
      <c r="K4204" s="17" t="str">
        <f>IFERROR(__xludf.DUMMYFUNCTION("REGEXREPLACE(J4204, ""^[\d\s]+"", """")"),"значение показателя за год")</f>
        <v>значение показателя за год</v>
      </c>
      <c r="L4204" s="16">
        <f t="shared" si="18"/>
        <v>2</v>
      </c>
      <c r="M4204" s="13" t="s">
        <v>31</v>
      </c>
      <c r="N4204" s="13" t="str">
        <f>IFERROR(__xludf.DUMMYFUNCTION("REGEXEXTRACT(M4204, "" (.+)$"")"),"городское население")</f>
        <v>городское население</v>
      </c>
      <c r="O4204" s="18">
        <v>322.0</v>
      </c>
      <c r="P4204" s="18">
        <v>214.0</v>
      </c>
      <c r="Q4204" s="18">
        <v>151.0</v>
      </c>
      <c r="R4204" s="18">
        <v>96.0</v>
      </c>
      <c r="S4204" s="18">
        <v>135.0</v>
      </c>
      <c r="T4204" s="18">
        <v>126.0</v>
      </c>
      <c r="U4204" s="18">
        <v>87.0</v>
      </c>
      <c r="V4204" s="18">
        <v>101.0</v>
      </c>
      <c r="W4204" s="18">
        <v>58.0</v>
      </c>
      <c r="X4204" s="18">
        <v>75.0</v>
      </c>
      <c r="Y4204" s="18">
        <v>88.0</v>
      </c>
      <c r="Z4204" s="19" t="str">
        <f t="shared" si="6"/>
        <v/>
      </c>
      <c r="AA4204" s="19">
        <f t="shared" si="19"/>
        <v>1453</v>
      </c>
      <c r="AB4204" s="19" t="str">
        <f t="shared" si="8"/>
        <v/>
      </c>
      <c r="AC4204" s="19">
        <f t="shared" si="20"/>
        <v>132.0909091</v>
      </c>
      <c r="AD4204" s="19">
        <f t="shared" si="21"/>
        <v>138</v>
      </c>
      <c r="AE4204" s="19" t="str">
        <f t="shared" si="22"/>
        <v>Нет моды</v>
      </c>
      <c r="AF4204" s="19">
        <f t="shared" si="23"/>
        <v>58</v>
      </c>
      <c r="AG4204" s="19">
        <f t="shared" si="24"/>
        <v>322</v>
      </c>
      <c r="AH4204" s="20" t="str">
        <f t="shared" si="14"/>
        <v/>
      </c>
      <c r="AI4204" s="21"/>
      <c r="AJ4204" s="21"/>
      <c r="AK4204" s="21"/>
      <c r="AL4204" s="22">
        <f t="shared" si="25"/>
        <v>1</v>
      </c>
    </row>
    <row r="4205" ht="12.75" customHeight="1">
      <c r="A4205" s="13" t="s">
        <v>266</v>
      </c>
      <c r="B4205" s="13" t="str">
        <f>IFERROR(__xludf.DUMMYFUNCTION("REGEXREPLACE(A4205, ""\d"", """")"),"         Красноярский край")</f>
        <v>         Красноярский край</v>
      </c>
      <c r="C4205" s="14" t="str">
        <f t="shared" si="15"/>
        <v>Красноярский край</v>
      </c>
      <c r="D4205" s="3">
        <f t="shared" si="16"/>
        <v>2</v>
      </c>
      <c r="E4205" s="15" t="s">
        <v>46</v>
      </c>
      <c r="F4205" s="13" t="str">
        <f>IFERROR(__xludf.DUMMYFUNCTION("REGEXEXTRACT(E4205, ""[А-Яа-я].*"")"),"Случ.отравл.алкоголем")</f>
        <v>Случ.отравл.алкоголем</v>
      </c>
      <c r="G4205" s="16">
        <f t="shared" si="17"/>
        <v>2</v>
      </c>
      <c r="H4205" s="13" t="s">
        <v>28</v>
      </c>
      <c r="I4205" s="13" t="str">
        <f>IFERROR(__xludf.DUMMYFUNCTION("REGEXREPLACE(H4205, "".*\s"", """")"),"человек")</f>
        <v>человек</v>
      </c>
      <c r="J4205" s="13" t="s">
        <v>29</v>
      </c>
      <c r="K4205" s="17" t="str">
        <f>IFERROR(__xludf.DUMMYFUNCTION("REGEXREPLACE(J4205, ""^[\d\s]+"", """")"),"значение показателя за год")</f>
        <v>значение показателя за год</v>
      </c>
      <c r="L4205" s="16">
        <f t="shared" si="18"/>
        <v>2</v>
      </c>
      <c r="M4205" s="13" t="s">
        <v>32</v>
      </c>
      <c r="N4205" s="13" t="str">
        <f>IFERROR(__xludf.DUMMYFUNCTION("REGEXEXTRACT(M4205, "" (.+)$"")"),"сельское население")</f>
        <v>сельское население</v>
      </c>
      <c r="O4205" s="18">
        <v>196.0</v>
      </c>
      <c r="P4205" s="18">
        <v>129.0</v>
      </c>
      <c r="Q4205" s="18">
        <v>86.0</v>
      </c>
      <c r="R4205" s="18">
        <v>89.0</v>
      </c>
      <c r="S4205" s="18">
        <v>72.0</v>
      </c>
      <c r="T4205" s="18">
        <v>64.0</v>
      </c>
      <c r="U4205" s="18">
        <v>52.0</v>
      </c>
      <c r="V4205" s="18">
        <v>40.0</v>
      </c>
      <c r="W4205" s="18">
        <v>57.0</v>
      </c>
      <c r="X4205" s="18">
        <v>48.0</v>
      </c>
      <c r="Y4205" s="18">
        <v>49.0</v>
      </c>
      <c r="Z4205" s="19" t="str">
        <f t="shared" si="6"/>
        <v/>
      </c>
      <c r="AA4205" s="19" t="str">
        <f t="shared" si="19"/>
        <v/>
      </c>
      <c r="AB4205" s="19">
        <f t="shared" si="8"/>
        <v>882</v>
      </c>
      <c r="AC4205" s="19">
        <f t="shared" si="20"/>
        <v>80.18181818</v>
      </c>
      <c r="AD4205" s="19">
        <f t="shared" si="21"/>
        <v>87.5</v>
      </c>
      <c r="AE4205" s="19" t="str">
        <f t="shared" si="22"/>
        <v>Нет моды</v>
      </c>
      <c r="AF4205" s="19">
        <f t="shared" si="23"/>
        <v>40</v>
      </c>
      <c r="AG4205" s="19">
        <f t="shared" si="24"/>
        <v>196</v>
      </c>
      <c r="AH4205" s="20" t="str">
        <f t="shared" si="14"/>
        <v>Город: 62%; Село: 38%</v>
      </c>
      <c r="AI4205" s="21"/>
      <c r="AJ4205" s="21"/>
      <c r="AK4205" s="21"/>
      <c r="AL4205" s="22">
        <f t="shared" si="25"/>
        <v>1</v>
      </c>
    </row>
    <row r="4206" ht="12.75" customHeight="1">
      <c r="A4206" s="13" t="s">
        <v>266</v>
      </c>
      <c r="B4206" s="13" t="str">
        <f>IFERROR(__xludf.DUMMYFUNCTION("REGEXREPLACE(A4206, ""\d"", """")"),"         Красноярский край")</f>
        <v>         Красноярский край</v>
      </c>
      <c r="C4206" s="14" t="str">
        <f t="shared" si="15"/>
        <v>Красноярский край</v>
      </c>
      <c r="D4206" s="3">
        <f t="shared" si="16"/>
        <v>2</v>
      </c>
      <c r="E4206" s="15" t="s">
        <v>47</v>
      </c>
      <c r="F4206" s="13" t="str">
        <f>IFERROR(__xludf.DUMMYFUNCTION("REGEXEXTRACT(E4206, ""[А-Яа-я].*"")"),"транспортные травмы всех видов")</f>
        <v>транспортные травмы всех видов</v>
      </c>
      <c r="G4206" s="16">
        <f t="shared" si="17"/>
        <v>2</v>
      </c>
      <c r="H4206" s="13" t="s">
        <v>28</v>
      </c>
      <c r="I4206" s="13" t="str">
        <f>IFERROR(__xludf.DUMMYFUNCTION("REGEXREPLACE(H4206, "".*\s"", """")"),"человек")</f>
        <v>человек</v>
      </c>
      <c r="J4206" s="13" t="s">
        <v>29</v>
      </c>
      <c r="K4206" s="17" t="str">
        <f>IFERROR(__xludf.DUMMYFUNCTION("REGEXREPLACE(J4206, ""^[\d\s]+"", """")"),"значение показателя за год")</f>
        <v>значение показателя за год</v>
      </c>
      <c r="L4206" s="16">
        <f t="shared" si="18"/>
        <v>2</v>
      </c>
      <c r="M4206" s="13" t="s">
        <v>30</v>
      </c>
      <c r="N4206" s="13" t="str">
        <f>IFERROR(__xludf.DUMMYFUNCTION("REGEXEXTRACT(M4206, "" (.+)$"")"),"все население")</f>
        <v>все население</v>
      </c>
      <c r="O4206" s="18">
        <v>671.0</v>
      </c>
      <c r="P4206" s="18">
        <v>644.0</v>
      </c>
      <c r="Q4206" s="18">
        <v>625.0</v>
      </c>
      <c r="R4206" s="18">
        <v>484.0</v>
      </c>
      <c r="S4206" s="23" t="s">
        <v>37</v>
      </c>
      <c r="T4206" s="23" t="s">
        <v>37</v>
      </c>
      <c r="U4206" s="23" t="s">
        <v>37</v>
      </c>
      <c r="V4206" s="23" t="s">
        <v>37</v>
      </c>
      <c r="W4206" s="23" t="s">
        <v>37</v>
      </c>
      <c r="X4206" s="23" t="s">
        <v>37</v>
      </c>
      <c r="Y4206" s="23" t="s">
        <v>37</v>
      </c>
      <c r="Z4206" s="19">
        <f t="shared" si="6"/>
        <v>2424</v>
      </c>
      <c r="AA4206" s="19" t="str">
        <f t="shared" si="19"/>
        <v/>
      </c>
      <c r="AB4206" s="19" t="str">
        <f t="shared" si="8"/>
        <v/>
      </c>
      <c r="AC4206" s="19">
        <f t="shared" si="20"/>
        <v>606</v>
      </c>
      <c r="AD4206" s="19">
        <f t="shared" si="21"/>
        <v>86</v>
      </c>
      <c r="AE4206" s="19" t="str">
        <f t="shared" si="22"/>
        <v>Нет моды</v>
      </c>
      <c r="AF4206" s="19">
        <f t="shared" si="23"/>
        <v>484</v>
      </c>
      <c r="AG4206" s="19">
        <f t="shared" si="24"/>
        <v>671</v>
      </c>
      <c r="AH4206" s="20" t="str">
        <f t="shared" si="14"/>
        <v/>
      </c>
      <c r="AI4206" s="24"/>
      <c r="AJ4206" s="24"/>
      <c r="AK4206" s="24"/>
      <c r="AL4206" s="22">
        <f t="shared" si="25"/>
        <v>1</v>
      </c>
    </row>
    <row r="4207" ht="12.75" customHeight="1">
      <c r="A4207" s="13" t="s">
        <v>266</v>
      </c>
      <c r="B4207" s="13" t="str">
        <f>IFERROR(__xludf.DUMMYFUNCTION("REGEXREPLACE(A4207, ""\d"", """")"),"         Красноярский край")</f>
        <v>         Красноярский край</v>
      </c>
      <c r="C4207" s="14" t="str">
        <f t="shared" si="15"/>
        <v>Красноярский край</v>
      </c>
      <c r="D4207" s="3">
        <f t="shared" si="16"/>
        <v>2</v>
      </c>
      <c r="E4207" s="15" t="s">
        <v>47</v>
      </c>
      <c r="F4207" s="13" t="str">
        <f>IFERROR(__xludf.DUMMYFUNCTION("REGEXEXTRACT(E4207, ""[А-Яа-я].*"")"),"транспортные травмы всех видов")</f>
        <v>транспортные травмы всех видов</v>
      </c>
      <c r="G4207" s="16">
        <f t="shared" si="17"/>
        <v>2</v>
      </c>
      <c r="H4207" s="13" t="s">
        <v>28</v>
      </c>
      <c r="I4207" s="13" t="str">
        <f>IFERROR(__xludf.DUMMYFUNCTION("REGEXREPLACE(H4207, "".*\s"", """")"),"человек")</f>
        <v>человек</v>
      </c>
      <c r="J4207" s="13" t="s">
        <v>29</v>
      </c>
      <c r="K4207" s="17" t="str">
        <f>IFERROR(__xludf.DUMMYFUNCTION("REGEXREPLACE(J4207, ""^[\d\s]+"", """")"),"значение показателя за год")</f>
        <v>значение показателя за год</v>
      </c>
      <c r="L4207" s="16">
        <f t="shared" si="18"/>
        <v>2</v>
      </c>
      <c r="M4207" s="13" t="s">
        <v>31</v>
      </c>
      <c r="N4207" s="13" t="str">
        <f>IFERROR(__xludf.DUMMYFUNCTION("REGEXEXTRACT(M4207, "" (.+)$"")"),"городское население")</f>
        <v>городское население</v>
      </c>
      <c r="O4207" s="18">
        <v>484.0</v>
      </c>
      <c r="P4207" s="18">
        <v>417.0</v>
      </c>
      <c r="Q4207" s="18">
        <v>444.0</v>
      </c>
      <c r="R4207" s="18">
        <v>303.0</v>
      </c>
      <c r="S4207" s="23" t="s">
        <v>37</v>
      </c>
      <c r="T4207" s="23" t="s">
        <v>37</v>
      </c>
      <c r="U4207" s="23" t="s">
        <v>37</v>
      </c>
      <c r="V4207" s="23" t="s">
        <v>37</v>
      </c>
      <c r="W4207" s="23" t="s">
        <v>37</v>
      </c>
      <c r="X4207" s="23" t="s">
        <v>37</v>
      </c>
      <c r="Y4207" s="23" t="s">
        <v>37</v>
      </c>
      <c r="Z4207" s="19" t="str">
        <f t="shared" si="6"/>
        <v/>
      </c>
      <c r="AA4207" s="19">
        <f t="shared" si="19"/>
        <v>1648</v>
      </c>
      <c r="AB4207" s="19" t="str">
        <f t="shared" si="8"/>
        <v/>
      </c>
      <c r="AC4207" s="19">
        <f t="shared" si="20"/>
        <v>412</v>
      </c>
      <c r="AD4207" s="19">
        <f t="shared" si="21"/>
        <v>484</v>
      </c>
      <c r="AE4207" s="19" t="str">
        <f t="shared" si="22"/>
        <v>Нет моды</v>
      </c>
      <c r="AF4207" s="19">
        <f t="shared" si="23"/>
        <v>303</v>
      </c>
      <c r="AG4207" s="19">
        <f t="shared" si="24"/>
        <v>484</v>
      </c>
      <c r="AH4207" s="20" t="str">
        <f t="shared" si="14"/>
        <v/>
      </c>
      <c r="AI4207" s="24"/>
      <c r="AJ4207" s="24"/>
      <c r="AK4207" s="24"/>
      <c r="AL4207" s="22">
        <f t="shared" si="25"/>
        <v>1</v>
      </c>
    </row>
    <row r="4208" ht="12.75" customHeight="1">
      <c r="A4208" s="13" t="s">
        <v>266</v>
      </c>
      <c r="B4208" s="13" t="str">
        <f>IFERROR(__xludf.DUMMYFUNCTION("REGEXREPLACE(A4208, ""\d"", """")"),"         Красноярский край")</f>
        <v>         Красноярский край</v>
      </c>
      <c r="C4208" s="14" t="str">
        <f t="shared" si="15"/>
        <v>Красноярский край</v>
      </c>
      <c r="D4208" s="3">
        <f t="shared" si="16"/>
        <v>2</v>
      </c>
      <c r="E4208" s="15" t="s">
        <v>47</v>
      </c>
      <c r="F4208" s="13" t="str">
        <f>IFERROR(__xludf.DUMMYFUNCTION("REGEXEXTRACT(E4208, ""[А-Яа-я].*"")"),"транспортные травмы всех видов")</f>
        <v>транспортные травмы всех видов</v>
      </c>
      <c r="G4208" s="16">
        <f t="shared" si="17"/>
        <v>2</v>
      </c>
      <c r="H4208" s="13" t="s">
        <v>28</v>
      </c>
      <c r="I4208" s="13" t="str">
        <f>IFERROR(__xludf.DUMMYFUNCTION("REGEXREPLACE(H4208, "".*\s"", """")"),"человек")</f>
        <v>человек</v>
      </c>
      <c r="J4208" s="13" t="s">
        <v>29</v>
      </c>
      <c r="K4208" s="17" t="str">
        <f>IFERROR(__xludf.DUMMYFUNCTION("REGEXREPLACE(J4208, ""^[\d\s]+"", """")"),"значение показателя за год")</f>
        <v>значение показателя за год</v>
      </c>
      <c r="L4208" s="16">
        <f t="shared" si="18"/>
        <v>2</v>
      </c>
      <c r="M4208" s="13" t="s">
        <v>32</v>
      </c>
      <c r="N4208" s="13" t="str">
        <f>IFERROR(__xludf.DUMMYFUNCTION("REGEXEXTRACT(M4208, "" (.+)$"")"),"сельское население")</f>
        <v>сельское население</v>
      </c>
      <c r="O4208" s="18">
        <v>187.0</v>
      </c>
      <c r="P4208" s="18">
        <v>227.0</v>
      </c>
      <c r="Q4208" s="18">
        <v>181.0</v>
      </c>
      <c r="R4208" s="18">
        <v>181.0</v>
      </c>
      <c r="S4208" s="23" t="s">
        <v>37</v>
      </c>
      <c r="T4208" s="23" t="s">
        <v>37</v>
      </c>
      <c r="U4208" s="23" t="s">
        <v>37</v>
      </c>
      <c r="V4208" s="23" t="s">
        <v>37</v>
      </c>
      <c r="W4208" s="23" t="s">
        <v>37</v>
      </c>
      <c r="X4208" s="23" t="s">
        <v>37</v>
      </c>
      <c r="Y4208" s="23" t="s">
        <v>37</v>
      </c>
      <c r="Z4208" s="19" t="str">
        <f t="shared" si="6"/>
        <v/>
      </c>
      <c r="AA4208" s="19" t="str">
        <f t="shared" si="19"/>
        <v/>
      </c>
      <c r="AB4208" s="19">
        <f t="shared" si="8"/>
        <v>776</v>
      </c>
      <c r="AC4208" s="19">
        <f t="shared" si="20"/>
        <v>194</v>
      </c>
      <c r="AD4208" s="19">
        <f t="shared" si="21"/>
        <v>265</v>
      </c>
      <c r="AE4208" s="19" t="str">
        <f t="shared" si="22"/>
        <v>Нет моды</v>
      </c>
      <c r="AF4208" s="19">
        <f t="shared" si="23"/>
        <v>181</v>
      </c>
      <c r="AG4208" s="19">
        <f t="shared" si="24"/>
        <v>227</v>
      </c>
      <c r="AH4208" s="20" t="str">
        <f t="shared" si="14"/>
        <v>Город: 68%; Село: 32%</v>
      </c>
      <c r="AI4208" s="24"/>
      <c r="AJ4208" s="24"/>
      <c r="AK4208" s="24"/>
      <c r="AL4208" s="22">
        <f t="shared" si="25"/>
        <v>1</v>
      </c>
    </row>
    <row r="4209" ht="12.75" customHeight="1">
      <c r="A4209" s="13" t="s">
        <v>266</v>
      </c>
      <c r="B4209" s="13" t="str">
        <f>IFERROR(__xludf.DUMMYFUNCTION("REGEXREPLACE(A4209, ""\d"", """")"),"         Красноярский край")</f>
        <v>         Красноярский край</v>
      </c>
      <c r="C4209" s="14" t="str">
        <f t="shared" si="15"/>
        <v>Красноярский край</v>
      </c>
      <c r="D4209" s="3">
        <f t="shared" si="16"/>
        <v>2</v>
      </c>
      <c r="E4209" s="15" t="s">
        <v>48</v>
      </c>
      <c r="F4209" s="13" t="str">
        <f>IFERROR(__xludf.DUMMYFUNCTION("REGEXEXTRACT(E4209, ""[А-Яа-я].*"")"),"Убийство")</f>
        <v>Убийство</v>
      </c>
      <c r="G4209" s="16">
        <f t="shared" si="17"/>
        <v>2</v>
      </c>
      <c r="H4209" s="13" t="s">
        <v>28</v>
      </c>
      <c r="I4209" s="13" t="str">
        <f>IFERROR(__xludf.DUMMYFUNCTION("REGEXREPLACE(H4209, "".*\s"", """")"),"человек")</f>
        <v>человек</v>
      </c>
      <c r="J4209" s="13" t="s">
        <v>29</v>
      </c>
      <c r="K4209" s="17" t="str">
        <f>IFERROR(__xludf.DUMMYFUNCTION("REGEXREPLACE(J4209, ""^[\d\s]+"", """")"),"значение показателя за год")</f>
        <v>значение показателя за год</v>
      </c>
      <c r="L4209" s="16">
        <f t="shared" si="18"/>
        <v>2</v>
      </c>
      <c r="M4209" s="13" t="s">
        <v>30</v>
      </c>
      <c r="N4209" s="13" t="str">
        <f>IFERROR(__xludf.DUMMYFUNCTION("REGEXEXTRACT(M4209, "" (.+)$"")"),"все население")</f>
        <v>все население</v>
      </c>
      <c r="O4209" s="18">
        <v>433.0</v>
      </c>
      <c r="P4209" s="18">
        <v>404.0</v>
      </c>
      <c r="Q4209" s="18">
        <v>380.0</v>
      </c>
      <c r="R4209" s="18">
        <v>348.0</v>
      </c>
      <c r="S4209" s="18">
        <v>293.0</v>
      </c>
      <c r="T4209" s="18">
        <v>278.0</v>
      </c>
      <c r="U4209" s="18">
        <v>222.0</v>
      </c>
      <c r="V4209" s="18">
        <v>213.0</v>
      </c>
      <c r="W4209" s="18">
        <v>181.0</v>
      </c>
      <c r="X4209" s="18">
        <v>182.0</v>
      </c>
      <c r="Y4209" s="18">
        <v>159.0</v>
      </c>
      <c r="Z4209" s="19">
        <f t="shared" si="6"/>
        <v>3093</v>
      </c>
      <c r="AA4209" s="19" t="str">
        <f t="shared" si="19"/>
        <v/>
      </c>
      <c r="AB4209" s="19" t="str">
        <f t="shared" si="8"/>
        <v/>
      </c>
      <c r="AC4209" s="19">
        <f t="shared" si="20"/>
        <v>281.1818182</v>
      </c>
      <c r="AD4209" s="19">
        <f t="shared" si="21"/>
        <v>222</v>
      </c>
      <c r="AE4209" s="19" t="str">
        <f t="shared" si="22"/>
        <v>Нет моды</v>
      </c>
      <c r="AF4209" s="19">
        <f t="shared" si="23"/>
        <v>159</v>
      </c>
      <c r="AG4209" s="19">
        <f t="shared" si="24"/>
        <v>433</v>
      </c>
      <c r="AH4209" s="20" t="str">
        <f t="shared" si="14"/>
        <v/>
      </c>
      <c r="AI4209" s="21"/>
      <c r="AJ4209" s="21"/>
      <c r="AK4209" s="21"/>
      <c r="AL4209" s="22">
        <f t="shared" si="25"/>
        <v>1</v>
      </c>
    </row>
    <row r="4210" ht="12.75" customHeight="1">
      <c r="A4210" s="13" t="s">
        <v>266</v>
      </c>
      <c r="B4210" s="13" t="str">
        <f>IFERROR(__xludf.DUMMYFUNCTION("REGEXREPLACE(A4210, ""\d"", """")"),"         Красноярский край")</f>
        <v>         Красноярский край</v>
      </c>
      <c r="C4210" s="14" t="str">
        <f t="shared" si="15"/>
        <v>Красноярский край</v>
      </c>
      <c r="D4210" s="3">
        <f t="shared" si="16"/>
        <v>2</v>
      </c>
      <c r="E4210" s="15" t="s">
        <v>48</v>
      </c>
      <c r="F4210" s="13" t="str">
        <f>IFERROR(__xludf.DUMMYFUNCTION("REGEXEXTRACT(E4210, ""[А-Яа-я].*"")"),"Убийство")</f>
        <v>Убийство</v>
      </c>
      <c r="G4210" s="16">
        <f t="shared" si="17"/>
        <v>2</v>
      </c>
      <c r="H4210" s="13" t="s">
        <v>28</v>
      </c>
      <c r="I4210" s="13" t="str">
        <f>IFERROR(__xludf.DUMMYFUNCTION("REGEXREPLACE(H4210, "".*\s"", """")"),"человек")</f>
        <v>человек</v>
      </c>
      <c r="J4210" s="13" t="s">
        <v>29</v>
      </c>
      <c r="K4210" s="17" t="str">
        <f>IFERROR(__xludf.DUMMYFUNCTION("REGEXREPLACE(J4210, ""^[\d\s]+"", """")"),"значение показателя за год")</f>
        <v>значение показателя за год</v>
      </c>
      <c r="L4210" s="16">
        <f t="shared" si="18"/>
        <v>2</v>
      </c>
      <c r="M4210" s="13" t="s">
        <v>31</v>
      </c>
      <c r="N4210" s="13" t="str">
        <f>IFERROR(__xludf.DUMMYFUNCTION("REGEXEXTRACT(M4210, "" (.+)$"")"),"городское население")</f>
        <v>городское население</v>
      </c>
      <c r="O4210" s="18">
        <v>289.0</v>
      </c>
      <c r="P4210" s="18">
        <v>258.0</v>
      </c>
      <c r="Q4210" s="18">
        <v>242.0</v>
      </c>
      <c r="R4210" s="18">
        <v>223.0</v>
      </c>
      <c r="S4210" s="18">
        <v>197.0</v>
      </c>
      <c r="T4210" s="18">
        <v>176.0</v>
      </c>
      <c r="U4210" s="18">
        <v>146.0</v>
      </c>
      <c r="V4210" s="18">
        <v>121.0</v>
      </c>
      <c r="W4210" s="18">
        <v>121.0</v>
      </c>
      <c r="X4210" s="18">
        <v>110.0</v>
      </c>
      <c r="Y4210" s="18">
        <v>95.0</v>
      </c>
      <c r="Z4210" s="19" t="str">
        <f t="shared" si="6"/>
        <v/>
      </c>
      <c r="AA4210" s="19">
        <f t="shared" si="19"/>
        <v>1978</v>
      </c>
      <c r="AB4210" s="19" t="str">
        <f t="shared" si="8"/>
        <v/>
      </c>
      <c r="AC4210" s="19">
        <f t="shared" si="20"/>
        <v>179.8181818</v>
      </c>
      <c r="AD4210" s="19">
        <f t="shared" si="21"/>
        <v>217.5</v>
      </c>
      <c r="AE4210" s="19" t="str">
        <f t="shared" si="22"/>
        <v>Нет моды</v>
      </c>
      <c r="AF4210" s="19">
        <f t="shared" si="23"/>
        <v>95</v>
      </c>
      <c r="AG4210" s="19">
        <f t="shared" si="24"/>
        <v>289</v>
      </c>
      <c r="AH4210" s="20" t="str">
        <f t="shared" si="14"/>
        <v/>
      </c>
      <c r="AI4210" s="21"/>
      <c r="AJ4210" s="21"/>
      <c r="AK4210" s="21"/>
      <c r="AL4210" s="22">
        <f t="shared" si="25"/>
        <v>1</v>
      </c>
    </row>
    <row r="4211" ht="12.75" customHeight="1">
      <c r="A4211" s="13" t="s">
        <v>266</v>
      </c>
      <c r="B4211" s="13" t="str">
        <f>IFERROR(__xludf.DUMMYFUNCTION("REGEXREPLACE(A4211, ""\d"", """")"),"         Красноярский край")</f>
        <v>         Красноярский край</v>
      </c>
      <c r="C4211" s="14" t="str">
        <f t="shared" si="15"/>
        <v>Красноярский край</v>
      </c>
      <c r="D4211" s="3">
        <f t="shared" si="16"/>
        <v>2</v>
      </c>
      <c r="E4211" s="15" t="s">
        <v>48</v>
      </c>
      <c r="F4211" s="13" t="str">
        <f>IFERROR(__xludf.DUMMYFUNCTION("REGEXEXTRACT(E4211, ""[А-Яа-я].*"")"),"Убийство")</f>
        <v>Убийство</v>
      </c>
      <c r="G4211" s="16">
        <f t="shared" si="17"/>
        <v>2</v>
      </c>
      <c r="H4211" s="13" t="s">
        <v>28</v>
      </c>
      <c r="I4211" s="13" t="str">
        <f>IFERROR(__xludf.DUMMYFUNCTION("REGEXREPLACE(H4211, "".*\s"", """")"),"человек")</f>
        <v>человек</v>
      </c>
      <c r="J4211" s="13" t="s">
        <v>29</v>
      </c>
      <c r="K4211" s="17" t="str">
        <f>IFERROR(__xludf.DUMMYFUNCTION("REGEXREPLACE(J4211, ""^[\d\s]+"", """")"),"значение показателя за год")</f>
        <v>значение показателя за год</v>
      </c>
      <c r="L4211" s="16">
        <f t="shared" si="18"/>
        <v>2</v>
      </c>
      <c r="M4211" s="13" t="s">
        <v>32</v>
      </c>
      <c r="N4211" s="13" t="str">
        <f>IFERROR(__xludf.DUMMYFUNCTION("REGEXEXTRACT(M4211, "" (.+)$"")"),"сельское население")</f>
        <v>сельское население</v>
      </c>
      <c r="O4211" s="18">
        <v>144.0</v>
      </c>
      <c r="P4211" s="18">
        <v>146.0</v>
      </c>
      <c r="Q4211" s="18">
        <v>138.0</v>
      </c>
      <c r="R4211" s="18">
        <v>125.0</v>
      </c>
      <c r="S4211" s="18">
        <v>96.0</v>
      </c>
      <c r="T4211" s="18">
        <v>102.0</v>
      </c>
      <c r="U4211" s="18">
        <v>76.0</v>
      </c>
      <c r="V4211" s="18">
        <v>92.0</v>
      </c>
      <c r="W4211" s="18">
        <v>60.0</v>
      </c>
      <c r="X4211" s="18">
        <v>72.0</v>
      </c>
      <c r="Y4211" s="18">
        <v>64.0</v>
      </c>
      <c r="Z4211" s="19" t="str">
        <f t="shared" si="6"/>
        <v/>
      </c>
      <c r="AA4211" s="19" t="str">
        <f t="shared" si="19"/>
        <v/>
      </c>
      <c r="AB4211" s="19">
        <f t="shared" si="8"/>
        <v>1115</v>
      </c>
      <c r="AC4211" s="19">
        <f t="shared" si="20"/>
        <v>101.3636364</v>
      </c>
      <c r="AD4211" s="19">
        <f t="shared" si="21"/>
        <v>123</v>
      </c>
      <c r="AE4211" s="19" t="str">
        <f t="shared" si="22"/>
        <v>Нет моды</v>
      </c>
      <c r="AF4211" s="19">
        <f t="shared" si="23"/>
        <v>60</v>
      </c>
      <c r="AG4211" s="19">
        <f t="shared" si="24"/>
        <v>146</v>
      </c>
      <c r="AH4211" s="20" t="str">
        <f t="shared" si="14"/>
        <v>Город: 64%; Село: 36%</v>
      </c>
      <c r="AI4211" s="21"/>
      <c r="AJ4211" s="21"/>
      <c r="AK4211" s="21"/>
      <c r="AL4211" s="22">
        <f t="shared" si="25"/>
        <v>1</v>
      </c>
    </row>
    <row r="4212" ht="12.75" customHeight="1">
      <c r="A4212" s="13" t="s">
        <v>266</v>
      </c>
      <c r="B4212" s="13" t="str">
        <f>IFERROR(__xludf.DUMMYFUNCTION("REGEXREPLACE(A4212, ""\d"", """")"),"         Красноярский край")</f>
        <v>         Красноярский край</v>
      </c>
      <c r="C4212" s="14" t="str">
        <f t="shared" si="15"/>
        <v>Красноярский край</v>
      </c>
      <c r="D4212" s="3">
        <f t="shared" si="16"/>
        <v>2</v>
      </c>
      <c r="E4212" s="15" t="s">
        <v>49</v>
      </c>
      <c r="F4212" s="13" t="str">
        <f>IFERROR(__xludf.DUMMYFUNCTION("REGEXEXTRACT(E4212, ""[А-Яа-я].*"")"),"Цереброваскулярные болезни")</f>
        <v>Цереброваскулярные болезни</v>
      </c>
      <c r="G4212" s="16">
        <f t="shared" si="17"/>
        <v>2</v>
      </c>
      <c r="H4212" s="13" t="s">
        <v>28</v>
      </c>
      <c r="I4212" s="13" t="str">
        <f>IFERROR(__xludf.DUMMYFUNCTION("REGEXREPLACE(H4212, "".*\s"", """")"),"человек")</f>
        <v>человек</v>
      </c>
      <c r="J4212" s="13" t="s">
        <v>29</v>
      </c>
      <c r="K4212" s="17" t="str">
        <f>IFERROR(__xludf.DUMMYFUNCTION("REGEXREPLACE(J4212, ""^[\d\s]+"", """")"),"значение показателя за год")</f>
        <v>значение показателя за год</v>
      </c>
      <c r="L4212" s="16">
        <f t="shared" si="18"/>
        <v>2</v>
      </c>
      <c r="M4212" s="13" t="s">
        <v>30</v>
      </c>
      <c r="N4212" s="13" t="str">
        <f>IFERROR(__xludf.DUMMYFUNCTION("REGEXEXTRACT(M4212, "" (.+)$"")"),"все население")</f>
        <v>все население</v>
      </c>
      <c r="O4212" s="18">
        <v>4843.0</v>
      </c>
      <c r="P4212" s="18">
        <v>4628.0</v>
      </c>
      <c r="Q4212" s="18">
        <v>4256.0</v>
      </c>
      <c r="R4212" s="18">
        <v>4272.0</v>
      </c>
      <c r="S4212" s="18">
        <v>4061.0</v>
      </c>
      <c r="T4212" s="18">
        <v>4115.0</v>
      </c>
      <c r="U4212" s="18">
        <v>4184.0</v>
      </c>
      <c r="V4212" s="18">
        <v>4882.0</v>
      </c>
      <c r="W4212" s="18">
        <v>4790.0</v>
      </c>
      <c r="X4212" s="18">
        <v>4179.0</v>
      </c>
      <c r="Y4212" s="18">
        <v>4411.0</v>
      </c>
      <c r="Z4212" s="19">
        <f t="shared" si="6"/>
        <v>48621</v>
      </c>
      <c r="AA4212" s="19" t="str">
        <f t="shared" si="19"/>
        <v/>
      </c>
      <c r="AB4212" s="19" t="str">
        <f t="shared" si="8"/>
        <v/>
      </c>
      <c r="AC4212" s="19">
        <f t="shared" si="20"/>
        <v>4420.090909</v>
      </c>
      <c r="AD4212" s="19">
        <f t="shared" si="21"/>
        <v>2103.5</v>
      </c>
      <c r="AE4212" s="19" t="str">
        <f t="shared" si="22"/>
        <v>Нет моды</v>
      </c>
      <c r="AF4212" s="19">
        <f t="shared" si="23"/>
        <v>4061</v>
      </c>
      <c r="AG4212" s="19">
        <f t="shared" si="24"/>
        <v>4882</v>
      </c>
      <c r="AH4212" s="20" t="str">
        <f t="shared" si="14"/>
        <v/>
      </c>
      <c r="AI4212" s="21"/>
      <c r="AJ4212" s="21"/>
      <c r="AK4212" s="21"/>
      <c r="AL4212" s="22">
        <f t="shared" si="25"/>
        <v>1</v>
      </c>
    </row>
    <row r="4213" ht="12.75" customHeight="1">
      <c r="A4213" s="13" t="s">
        <v>266</v>
      </c>
      <c r="B4213" s="13" t="str">
        <f>IFERROR(__xludf.DUMMYFUNCTION("REGEXREPLACE(A4213, ""\d"", """")"),"         Красноярский край")</f>
        <v>         Красноярский край</v>
      </c>
      <c r="C4213" s="14" t="str">
        <f t="shared" si="15"/>
        <v>Красноярский край</v>
      </c>
      <c r="D4213" s="3">
        <f t="shared" si="16"/>
        <v>2</v>
      </c>
      <c r="E4213" s="15" t="s">
        <v>49</v>
      </c>
      <c r="F4213" s="13" t="str">
        <f>IFERROR(__xludf.DUMMYFUNCTION("REGEXEXTRACT(E4213, ""[А-Яа-я].*"")"),"Цереброваскулярные болезни")</f>
        <v>Цереброваскулярные болезни</v>
      </c>
      <c r="G4213" s="16">
        <f t="shared" si="17"/>
        <v>2</v>
      </c>
      <c r="H4213" s="13" t="s">
        <v>28</v>
      </c>
      <c r="I4213" s="13" t="str">
        <f>IFERROR(__xludf.DUMMYFUNCTION("REGEXREPLACE(H4213, "".*\s"", """")"),"человек")</f>
        <v>человек</v>
      </c>
      <c r="J4213" s="13" t="s">
        <v>29</v>
      </c>
      <c r="K4213" s="17" t="str">
        <f>IFERROR(__xludf.DUMMYFUNCTION("REGEXREPLACE(J4213, ""^[\d\s]+"", """")"),"значение показателя за год")</f>
        <v>значение показателя за год</v>
      </c>
      <c r="L4213" s="16">
        <f t="shared" si="18"/>
        <v>2</v>
      </c>
      <c r="M4213" s="13" t="s">
        <v>31</v>
      </c>
      <c r="N4213" s="13" t="str">
        <f>IFERROR(__xludf.DUMMYFUNCTION("REGEXEXTRACT(M4213, "" (.+)$"")"),"городское население")</f>
        <v>городское население</v>
      </c>
      <c r="O4213" s="18">
        <v>3496.0</v>
      </c>
      <c r="P4213" s="18">
        <v>3332.0</v>
      </c>
      <c r="Q4213" s="18">
        <v>2985.0</v>
      </c>
      <c r="R4213" s="18">
        <v>3006.0</v>
      </c>
      <c r="S4213" s="18">
        <v>2873.0</v>
      </c>
      <c r="T4213" s="18">
        <v>2931.0</v>
      </c>
      <c r="U4213" s="18">
        <v>3024.0</v>
      </c>
      <c r="V4213" s="18">
        <v>3642.0</v>
      </c>
      <c r="W4213" s="18">
        <v>3554.0</v>
      </c>
      <c r="X4213" s="18">
        <v>3075.0</v>
      </c>
      <c r="Y4213" s="18">
        <v>3329.0</v>
      </c>
      <c r="Z4213" s="19" t="str">
        <f t="shared" si="6"/>
        <v/>
      </c>
      <c r="AA4213" s="19">
        <f t="shared" si="19"/>
        <v>35247</v>
      </c>
      <c r="AB4213" s="19" t="str">
        <f t="shared" si="8"/>
        <v/>
      </c>
      <c r="AC4213" s="19">
        <f t="shared" si="20"/>
        <v>3204.272727</v>
      </c>
      <c r="AD4213" s="19">
        <f t="shared" si="21"/>
        <v>3851.5</v>
      </c>
      <c r="AE4213" s="19" t="str">
        <f t="shared" si="22"/>
        <v>Нет моды</v>
      </c>
      <c r="AF4213" s="19">
        <f t="shared" si="23"/>
        <v>2873</v>
      </c>
      <c r="AG4213" s="19">
        <f t="shared" si="24"/>
        <v>3642</v>
      </c>
      <c r="AH4213" s="20" t="str">
        <f t="shared" si="14"/>
        <v/>
      </c>
      <c r="AI4213" s="21"/>
      <c r="AJ4213" s="21"/>
      <c r="AK4213" s="21"/>
      <c r="AL4213" s="22">
        <f t="shared" si="25"/>
        <v>1</v>
      </c>
    </row>
    <row r="4214" ht="12.75" customHeight="1">
      <c r="A4214" s="13" t="s">
        <v>266</v>
      </c>
      <c r="B4214" s="13" t="str">
        <f>IFERROR(__xludf.DUMMYFUNCTION("REGEXREPLACE(A4214, ""\d"", """")"),"         Красноярский край")</f>
        <v>         Красноярский край</v>
      </c>
      <c r="C4214" s="14" t="str">
        <f t="shared" si="15"/>
        <v>Красноярский край</v>
      </c>
      <c r="D4214" s="3">
        <f t="shared" si="16"/>
        <v>2</v>
      </c>
      <c r="E4214" s="15" t="s">
        <v>49</v>
      </c>
      <c r="F4214" s="13" t="str">
        <f>IFERROR(__xludf.DUMMYFUNCTION("REGEXEXTRACT(E4214, ""[А-Яа-я].*"")"),"Цереброваскулярные болезни")</f>
        <v>Цереброваскулярные болезни</v>
      </c>
      <c r="G4214" s="16">
        <f t="shared" si="17"/>
        <v>2</v>
      </c>
      <c r="H4214" s="13" t="s">
        <v>28</v>
      </c>
      <c r="I4214" s="13" t="str">
        <f>IFERROR(__xludf.DUMMYFUNCTION("REGEXREPLACE(H4214, "".*\s"", """")"),"человек")</f>
        <v>человек</v>
      </c>
      <c r="J4214" s="13" t="s">
        <v>29</v>
      </c>
      <c r="K4214" s="17" t="str">
        <f>IFERROR(__xludf.DUMMYFUNCTION("REGEXREPLACE(J4214, ""^[\d\s]+"", """")"),"значение показателя за год")</f>
        <v>значение показателя за год</v>
      </c>
      <c r="L4214" s="16">
        <f t="shared" si="18"/>
        <v>2</v>
      </c>
      <c r="M4214" s="13" t="s">
        <v>32</v>
      </c>
      <c r="N4214" s="13" t="str">
        <f>IFERROR(__xludf.DUMMYFUNCTION("REGEXEXTRACT(M4214, "" (.+)$"")"),"сельское население")</f>
        <v>сельское население</v>
      </c>
      <c r="O4214" s="18">
        <v>1347.0</v>
      </c>
      <c r="P4214" s="18">
        <v>1296.0</v>
      </c>
      <c r="Q4214" s="18">
        <v>1271.0</v>
      </c>
      <c r="R4214" s="18">
        <v>1266.0</v>
      </c>
      <c r="S4214" s="18">
        <v>1188.0</v>
      </c>
      <c r="T4214" s="18">
        <v>1184.0</v>
      </c>
      <c r="U4214" s="18">
        <v>1160.0</v>
      </c>
      <c r="V4214" s="18">
        <v>1240.0</v>
      </c>
      <c r="W4214" s="18">
        <v>1236.0</v>
      </c>
      <c r="X4214" s="18">
        <v>1104.0</v>
      </c>
      <c r="Y4214" s="18">
        <v>1082.0</v>
      </c>
      <c r="Z4214" s="19" t="str">
        <f t="shared" si="6"/>
        <v/>
      </c>
      <c r="AA4214" s="19" t="str">
        <f t="shared" si="19"/>
        <v/>
      </c>
      <c r="AB4214" s="19">
        <f t="shared" si="8"/>
        <v>13374</v>
      </c>
      <c r="AC4214" s="19">
        <f t="shared" si="20"/>
        <v>1215.818182</v>
      </c>
      <c r="AD4214" s="19">
        <f t="shared" si="21"/>
        <v>2110</v>
      </c>
      <c r="AE4214" s="19" t="str">
        <f t="shared" si="22"/>
        <v>Нет моды</v>
      </c>
      <c r="AF4214" s="19">
        <f t="shared" si="23"/>
        <v>1082</v>
      </c>
      <c r="AG4214" s="19">
        <f t="shared" si="24"/>
        <v>1347</v>
      </c>
      <c r="AH4214" s="20" t="str">
        <f t="shared" si="14"/>
        <v>Город: 72%; Село: 28%</v>
      </c>
      <c r="AI4214" s="21"/>
      <c r="AJ4214" s="21"/>
      <c r="AK4214" s="21"/>
      <c r="AL4214" s="22">
        <f t="shared" si="25"/>
        <v>1</v>
      </c>
    </row>
    <row r="4215" ht="12.75" customHeight="1">
      <c r="A4215" s="13" t="s">
        <v>267</v>
      </c>
      <c r="B4215" s="13" t="str">
        <f>IFERROR(__xludf.DUMMYFUNCTION("REGEXREPLACE(A4215, ""\d"", """")"),"         Иркутская область")</f>
        <v>         Иркутская область</v>
      </c>
      <c r="C4215" s="14" t="str">
        <f t="shared" si="15"/>
        <v>Иркутская область</v>
      </c>
      <c r="D4215" s="3">
        <f t="shared" si="16"/>
        <v>2</v>
      </c>
      <c r="E4215" s="15" t="s">
        <v>27</v>
      </c>
      <c r="F4215" s="13" t="str">
        <f>IFERROR(__xludf.DUMMYFUNCTION("REGEXEXTRACT(E4215, ""[А-Яа-я].*"")"),"Болезни органов дыхания")</f>
        <v>Болезни органов дыхания</v>
      </c>
      <c r="G4215" s="16">
        <f t="shared" si="17"/>
        <v>2</v>
      </c>
      <c r="H4215" s="13" t="s">
        <v>28</v>
      </c>
      <c r="I4215" s="13" t="str">
        <f>IFERROR(__xludf.DUMMYFUNCTION("REGEXREPLACE(H4215, "".*\s"", """")"),"человек")</f>
        <v>человек</v>
      </c>
      <c r="J4215" s="13" t="s">
        <v>29</v>
      </c>
      <c r="K4215" s="17" t="str">
        <f>IFERROR(__xludf.DUMMYFUNCTION("REGEXREPLACE(J4215, ""^[\d\s]+"", """")"),"значение показателя за год")</f>
        <v>значение показателя за год</v>
      </c>
      <c r="L4215" s="16">
        <f t="shared" si="18"/>
        <v>2</v>
      </c>
      <c r="M4215" s="13" t="s">
        <v>30</v>
      </c>
      <c r="N4215" s="13" t="str">
        <f>IFERROR(__xludf.DUMMYFUNCTION("REGEXEXTRACT(M4215, "" (.+)$"")"),"все население")</f>
        <v>все население</v>
      </c>
      <c r="O4215" s="18">
        <v>1762.0</v>
      </c>
      <c r="P4215" s="18">
        <v>1854.0</v>
      </c>
      <c r="Q4215" s="18">
        <v>1343.0</v>
      </c>
      <c r="R4215" s="18">
        <v>1354.0</v>
      </c>
      <c r="S4215" s="18">
        <v>1046.0</v>
      </c>
      <c r="T4215" s="18">
        <v>1101.0</v>
      </c>
      <c r="U4215" s="18">
        <v>998.0</v>
      </c>
      <c r="V4215" s="18">
        <v>1249.0</v>
      </c>
      <c r="W4215" s="18">
        <v>2110.0</v>
      </c>
      <c r="X4215" s="18">
        <v>1635.0</v>
      </c>
      <c r="Y4215" s="18">
        <v>1362.0</v>
      </c>
      <c r="Z4215" s="19">
        <f t="shared" si="6"/>
        <v>15814</v>
      </c>
      <c r="AA4215" s="19" t="str">
        <f t="shared" si="19"/>
        <v/>
      </c>
      <c r="AB4215" s="19" t="str">
        <f t="shared" si="8"/>
        <v/>
      </c>
      <c r="AC4215" s="19">
        <f t="shared" si="20"/>
        <v>1437.636364</v>
      </c>
      <c r="AD4215" s="19">
        <f t="shared" si="21"/>
        <v>1257.5</v>
      </c>
      <c r="AE4215" s="19" t="str">
        <f t="shared" si="22"/>
        <v>Нет моды</v>
      </c>
      <c r="AF4215" s="19">
        <f t="shared" si="23"/>
        <v>998</v>
      </c>
      <c r="AG4215" s="19">
        <f t="shared" si="24"/>
        <v>2110</v>
      </c>
      <c r="AH4215" s="20" t="str">
        <f t="shared" si="14"/>
        <v/>
      </c>
      <c r="AI4215" s="21"/>
      <c r="AJ4215" s="21"/>
      <c r="AK4215" s="21"/>
      <c r="AL4215" s="22">
        <f t="shared" si="25"/>
        <v>1</v>
      </c>
    </row>
    <row r="4216" ht="12.75" customHeight="1">
      <c r="A4216" s="13" t="s">
        <v>267</v>
      </c>
      <c r="B4216" s="13" t="str">
        <f>IFERROR(__xludf.DUMMYFUNCTION("REGEXREPLACE(A4216, ""\d"", """")"),"         Иркутская область")</f>
        <v>         Иркутская область</v>
      </c>
      <c r="C4216" s="14" t="str">
        <f t="shared" si="15"/>
        <v>Иркутская область</v>
      </c>
      <c r="D4216" s="3">
        <f t="shared" si="16"/>
        <v>2</v>
      </c>
      <c r="E4216" s="15" t="s">
        <v>27</v>
      </c>
      <c r="F4216" s="13" t="str">
        <f>IFERROR(__xludf.DUMMYFUNCTION("REGEXEXTRACT(E4216, ""[А-Яа-я].*"")"),"Болезни органов дыхания")</f>
        <v>Болезни органов дыхания</v>
      </c>
      <c r="G4216" s="16">
        <f t="shared" si="17"/>
        <v>2</v>
      </c>
      <c r="H4216" s="13" t="s">
        <v>28</v>
      </c>
      <c r="I4216" s="13" t="str">
        <f>IFERROR(__xludf.DUMMYFUNCTION("REGEXREPLACE(H4216, "".*\s"", """")"),"человек")</f>
        <v>человек</v>
      </c>
      <c r="J4216" s="13" t="s">
        <v>29</v>
      </c>
      <c r="K4216" s="17" t="str">
        <f>IFERROR(__xludf.DUMMYFUNCTION("REGEXREPLACE(J4216, ""^[\d\s]+"", """")"),"значение показателя за год")</f>
        <v>значение показателя за год</v>
      </c>
      <c r="L4216" s="16">
        <f t="shared" si="18"/>
        <v>2</v>
      </c>
      <c r="M4216" s="13" t="s">
        <v>31</v>
      </c>
      <c r="N4216" s="13" t="str">
        <f>IFERROR(__xludf.DUMMYFUNCTION("REGEXEXTRACT(M4216, "" (.+)$"")"),"городское население")</f>
        <v>городское население</v>
      </c>
      <c r="O4216" s="18">
        <v>1358.0</v>
      </c>
      <c r="P4216" s="18">
        <v>1475.0</v>
      </c>
      <c r="Q4216" s="18">
        <v>986.0</v>
      </c>
      <c r="R4216" s="18">
        <v>1020.0</v>
      </c>
      <c r="S4216" s="18">
        <v>808.0</v>
      </c>
      <c r="T4216" s="18">
        <v>810.0</v>
      </c>
      <c r="U4216" s="18">
        <v>761.0</v>
      </c>
      <c r="V4216" s="18">
        <v>974.0</v>
      </c>
      <c r="W4216" s="18">
        <v>1625.0</v>
      </c>
      <c r="X4216" s="18">
        <v>1269.0</v>
      </c>
      <c r="Y4216" s="18">
        <v>1059.0</v>
      </c>
      <c r="Z4216" s="19" t="str">
        <f t="shared" si="6"/>
        <v/>
      </c>
      <c r="AA4216" s="19">
        <f t="shared" si="19"/>
        <v>12145</v>
      </c>
      <c r="AB4216" s="19" t="str">
        <f t="shared" si="8"/>
        <v/>
      </c>
      <c r="AC4216" s="19">
        <f t="shared" si="20"/>
        <v>1104.090909</v>
      </c>
      <c r="AD4216" s="19">
        <f t="shared" si="21"/>
        <v>1259</v>
      </c>
      <c r="AE4216" s="19" t="str">
        <f t="shared" si="22"/>
        <v>Нет моды</v>
      </c>
      <c r="AF4216" s="19">
        <f t="shared" si="23"/>
        <v>761</v>
      </c>
      <c r="AG4216" s="19">
        <f t="shared" si="24"/>
        <v>1625</v>
      </c>
      <c r="AH4216" s="20" t="str">
        <f t="shared" si="14"/>
        <v/>
      </c>
      <c r="AI4216" s="21"/>
      <c r="AJ4216" s="21"/>
      <c r="AK4216" s="21"/>
      <c r="AL4216" s="22">
        <f t="shared" si="25"/>
        <v>1</v>
      </c>
    </row>
    <row r="4217" ht="12.75" customHeight="1">
      <c r="A4217" s="13" t="s">
        <v>267</v>
      </c>
      <c r="B4217" s="13" t="str">
        <f>IFERROR(__xludf.DUMMYFUNCTION("REGEXREPLACE(A4217, ""\d"", """")"),"         Иркутская область")</f>
        <v>         Иркутская область</v>
      </c>
      <c r="C4217" s="14" t="str">
        <f t="shared" si="15"/>
        <v>Иркутская область</v>
      </c>
      <c r="D4217" s="3">
        <f t="shared" si="16"/>
        <v>2</v>
      </c>
      <c r="E4217" s="15" t="s">
        <v>27</v>
      </c>
      <c r="F4217" s="13" t="str">
        <f>IFERROR(__xludf.DUMMYFUNCTION("REGEXEXTRACT(E4217, ""[А-Яа-я].*"")"),"Болезни органов дыхания")</f>
        <v>Болезни органов дыхания</v>
      </c>
      <c r="G4217" s="16">
        <f t="shared" si="17"/>
        <v>2</v>
      </c>
      <c r="H4217" s="13" t="s">
        <v>28</v>
      </c>
      <c r="I4217" s="13" t="str">
        <f>IFERROR(__xludf.DUMMYFUNCTION("REGEXREPLACE(H4217, "".*\s"", """")"),"человек")</f>
        <v>человек</v>
      </c>
      <c r="J4217" s="13" t="s">
        <v>29</v>
      </c>
      <c r="K4217" s="17" t="str">
        <f>IFERROR(__xludf.DUMMYFUNCTION("REGEXREPLACE(J4217, ""^[\d\s]+"", """")"),"значение показателя за год")</f>
        <v>значение показателя за год</v>
      </c>
      <c r="L4217" s="16">
        <f t="shared" si="18"/>
        <v>2</v>
      </c>
      <c r="M4217" s="13" t="s">
        <v>32</v>
      </c>
      <c r="N4217" s="13" t="str">
        <f>IFERROR(__xludf.DUMMYFUNCTION("REGEXEXTRACT(M4217, "" (.+)$"")"),"сельское население")</f>
        <v>сельское население</v>
      </c>
      <c r="O4217" s="18">
        <v>404.0</v>
      </c>
      <c r="P4217" s="18">
        <v>379.0</v>
      </c>
      <c r="Q4217" s="18">
        <v>357.0</v>
      </c>
      <c r="R4217" s="18">
        <v>334.0</v>
      </c>
      <c r="S4217" s="18">
        <v>238.0</v>
      </c>
      <c r="T4217" s="18">
        <v>291.0</v>
      </c>
      <c r="U4217" s="18">
        <v>237.0</v>
      </c>
      <c r="V4217" s="18">
        <v>275.0</v>
      </c>
      <c r="W4217" s="18">
        <v>485.0</v>
      </c>
      <c r="X4217" s="18">
        <v>366.0</v>
      </c>
      <c r="Y4217" s="18">
        <v>303.0</v>
      </c>
      <c r="Z4217" s="19" t="str">
        <f t="shared" si="6"/>
        <v/>
      </c>
      <c r="AA4217" s="19" t="str">
        <f t="shared" si="19"/>
        <v/>
      </c>
      <c r="AB4217" s="19">
        <f t="shared" si="8"/>
        <v>3669</v>
      </c>
      <c r="AC4217" s="19">
        <f t="shared" si="20"/>
        <v>333.5454545</v>
      </c>
      <c r="AD4217" s="19">
        <f t="shared" si="21"/>
        <v>623</v>
      </c>
      <c r="AE4217" s="19" t="str">
        <f t="shared" si="22"/>
        <v>Нет моды</v>
      </c>
      <c r="AF4217" s="19">
        <f t="shared" si="23"/>
        <v>237</v>
      </c>
      <c r="AG4217" s="19">
        <f t="shared" si="24"/>
        <v>485</v>
      </c>
      <c r="AH4217" s="20" t="str">
        <f t="shared" si="14"/>
        <v>Город: 77%; Село: 23%</v>
      </c>
      <c r="AI4217" s="21"/>
      <c r="AJ4217" s="21"/>
      <c r="AK4217" s="21"/>
      <c r="AL4217" s="22">
        <f t="shared" si="25"/>
        <v>1</v>
      </c>
    </row>
    <row r="4218" ht="12.75" customHeight="1">
      <c r="A4218" s="13" t="s">
        <v>267</v>
      </c>
      <c r="B4218" s="13" t="str">
        <f>IFERROR(__xludf.DUMMYFUNCTION("REGEXREPLACE(A4218, ""\d"", """")"),"         Иркутская область")</f>
        <v>         Иркутская область</v>
      </c>
      <c r="C4218" s="14" t="str">
        <f t="shared" si="15"/>
        <v>Иркутская область</v>
      </c>
      <c r="D4218" s="3">
        <f t="shared" si="16"/>
        <v>2</v>
      </c>
      <c r="E4218" s="15" t="s">
        <v>33</v>
      </c>
      <c r="F4218" s="13" t="str">
        <f>IFERROR(__xludf.DUMMYFUNCTION("REGEXEXTRACT(E4218, ""[А-Яа-я].*"")"),"Болезни органов пищеварения")</f>
        <v>Болезни органов пищеварения</v>
      </c>
      <c r="G4218" s="16">
        <f t="shared" si="17"/>
        <v>2</v>
      </c>
      <c r="H4218" s="13" t="s">
        <v>28</v>
      </c>
      <c r="I4218" s="13" t="str">
        <f>IFERROR(__xludf.DUMMYFUNCTION("REGEXREPLACE(H4218, "".*\s"", """")"),"человек")</f>
        <v>человек</v>
      </c>
      <c r="J4218" s="13" t="s">
        <v>29</v>
      </c>
      <c r="K4218" s="17" t="str">
        <f>IFERROR(__xludf.DUMMYFUNCTION("REGEXREPLACE(J4218, ""^[\d\s]+"", """")"),"значение показателя за год")</f>
        <v>значение показателя за год</v>
      </c>
      <c r="L4218" s="16">
        <f t="shared" si="18"/>
        <v>2</v>
      </c>
      <c r="M4218" s="13" t="s">
        <v>30</v>
      </c>
      <c r="N4218" s="13" t="str">
        <f>IFERROR(__xludf.DUMMYFUNCTION("REGEXEXTRACT(M4218, "" (.+)$"")"),"все население")</f>
        <v>все население</v>
      </c>
      <c r="O4218" s="18">
        <v>1825.0</v>
      </c>
      <c r="P4218" s="18">
        <v>2048.0</v>
      </c>
      <c r="Q4218" s="18">
        <v>2029.0</v>
      </c>
      <c r="R4218" s="18">
        <v>1496.0</v>
      </c>
      <c r="S4218" s="18">
        <v>1313.0</v>
      </c>
      <c r="T4218" s="18">
        <v>1353.0</v>
      </c>
      <c r="U4218" s="18">
        <v>1392.0</v>
      </c>
      <c r="V4218" s="18">
        <v>1815.0</v>
      </c>
      <c r="W4218" s="18">
        <v>1856.0</v>
      </c>
      <c r="X4218" s="18">
        <v>1688.0</v>
      </c>
      <c r="Y4218" s="18">
        <v>1761.0</v>
      </c>
      <c r="Z4218" s="19">
        <f t="shared" si="6"/>
        <v>18576</v>
      </c>
      <c r="AA4218" s="19" t="str">
        <f t="shared" si="19"/>
        <v/>
      </c>
      <c r="AB4218" s="19" t="str">
        <f t="shared" si="8"/>
        <v/>
      </c>
      <c r="AC4218" s="19">
        <f t="shared" si="20"/>
        <v>1688.727273</v>
      </c>
      <c r="AD4218" s="19">
        <f t="shared" si="21"/>
        <v>899</v>
      </c>
      <c r="AE4218" s="19" t="str">
        <f t="shared" si="22"/>
        <v>Нет моды</v>
      </c>
      <c r="AF4218" s="19">
        <f t="shared" si="23"/>
        <v>1313</v>
      </c>
      <c r="AG4218" s="19">
        <f t="shared" si="24"/>
        <v>2048</v>
      </c>
      <c r="AH4218" s="20" t="str">
        <f t="shared" si="14"/>
        <v/>
      </c>
      <c r="AI4218" s="21"/>
      <c r="AJ4218" s="21"/>
      <c r="AK4218" s="21"/>
      <c r="AL4218" s="22">
        <f t="shared" si="25"/>
        <v>1</v>
      </c>
    </row>
    <row r="4219" ht="12.75" customHeight="1">
      <c r="A4219" s="13" t="s">
        <v>267</v>
      </c>
      <c r="B4219" s="13" t="str">
        <f>IFERROR(__xludf.DUMMYFUNCTION("REGEXREPLACE(A4219, ""\d"", """")"),"         Иркутская область")</f>
        <v>         Иркутская область</v>
      </c>
      <c r="C4219" s="14" t="str">
        <f t="shared" si="15"/>
        <v>Иркутская область</v>
      </c>
      <c r="D4219" s="3">
        <f t="shared" si="16"/>
        <v>2</v>
      </c>
      <c r="E4219" s="15" t="s">
        <v>33</v>
      </c>
      <c r="F4219" s="13" t="str">
        <f>IFERROR(__xludf.DUMMYFUNCTION("REGEXEXTRACT(E4219, ""[А-Яа-я].*"")"),"Болезни органов пищеварения")</f>
        <v>Болезни органов пищеварения</v>
      </c>
      <c r="G4219" s="16">
        <f t="shared" si="17"/>
        <v>2</v>
      </c>
      <c r="H4219" s="13" t="s">
        <v>28</v>
      </c>
      <c r="I4219" s="13" t="str">
        <f>IFERROR(__xludf.DUMMYFUNCTION("REGEXREPLACE(H4219, "".*\s"", """")"),"человек")</f>
        <v>человек</v>
      </c>
      <c r="J4219" s="13" t="s">
        <v>29</v>
      </c>
      <c r="K4219" s="17" t="str">
        <f>IFERROR(__xludf.DUMMYFUNCTION("REGEXREPLACE(J4219, ""^[\d\s]+"", """")"),"значение показателя за год")</f>
        <v>значение показателя за год</v>
      </c>
      <c r="L4219" s="16">
        <f t="shared" si="18"/>
        <v>2</v>
      </c>
      <c r="M4219" s="13" t="s">
        <v>31</v>
      </c>
      <c r="N4219" s="13" t="str">
        <f>IFERROR(__xludf.DUMMYFUNCTION("REGEXEXTRACT(M4219, "" (.+)$"")"),"городское население")</f>
        <v>городское население</v>
      </c>
      <c r="O4219" s="18">
        <v>1456.0</v>
      </c>
      <c r="P4219" s="18">
        <v>1638.0</v>
      </c>
      <c r="Q4219" s="18">
        <v>1605.0</v>
      </c>
      <c r="R4219" s="18">
        <v>1193.0</v>
      </c>
      <c r="S4219" s="18">
        <v>1054.0</v>
      </c>
      <c r="T4219" s="18">
        <v>1073.0</v>
      </c>
      <c r="U4219" s="18">
        <v>1113.0</v>
      </c>
      <c r="V4219" s="18">
        <v>1481.0</v>
      </c>
      <c r="W4219" s="18">
        <v>1480.0</v>
      </c>
      <c r="X4219" s="18">
        <v>1361.0</v>
      </c>
      <c r="Y4219" s="18">
        <v>1451.0</v>
      </c>
      <c r="Z4219" s="19" t="str">
        <f t="shared" si="6"/>
        <v/>
      </c>
      <c r="AA4219" s="19">
        <f t="shared" si="19"/>
        <v>14905</v>
      </c>
      <c r="AB4219" s="19" t="str">
        <f t="shared" si="8"/>
        <v/>
      </c>
      <c r="AC4219" s="19">
        <f t="shared" si="20"/>
        <v>1355</v>
      </c>
      <c r="AD4219" s="19">
        <f t="shared" si="21"/>
        <v>1480.5</v>
      </c>
      <c r="AE4219" s="19" t="str">
        <f t="shared" si="22"/>
        <v>Нет моды</v>
      </c>
      <c r="AF4219" s="19">
        <f t="shared" si="23"/>
        <v>1054</v>
      </c>
      <c r="AG4219" s="19">
        <f t="shared" si="24"/>
        <v>1638</v>
      </c>
      <c r="AH4219" s="20" t="str">
        <f t="shared" si="14"/>
        <v/>
      </c>
      <c r="AI4219" s="21"/>
      <c r="AJ4219" s="21"/>
      <c r="AK4219" s="21"/>
      <c r="AL4219" s="22">
        <f t="shared" si="25"/>
        <v>1</v>
      </c>
    </row>
    <row r="4220" ht="12.75" customHeight="1">
      <c r="A4220" s="13" t="s">
        <v>267</v>
      </c>
      <c r="B4220" s="13" t="str">
        <f>IFERROR(__xludf.DUMMYFUNCTION("REGEXREPLACE(A4220, ""\d"", """")"),"         Иркутская область")</f>
        <v>         Иркутская область</v>
      </c>
      <c r="C4220" s="14" t="str">
        <f t="shared" si="15"/>
        <v>Иркутская область</v>
      </c>
      <c r="D4220" s="3">
        <f t="shared" si="16"/>
        <v>2</v>
      </c>
      <c r="E4220" s="15" t="s">
        <v>33</v>
      </c>
      <c r="F4220" s="13" t="str">
        <f>IFERROR(__xludf.DUMMYFUNCTION("REGEXEXTRACT(E4220, ""[А-Яа-я].*"")"),"Болезни органов пищеварения")</f>
        <v>Болезни органов пищеварения</v>
      </c>
      <c r="G4220" s="16">
        <f t="shared" si="17"/>
        <v>2</v>
      </c>
      <c r="H4220" s="13" t="s">
        <v>28</v>
      </c>
      <c r="I4220" s="13" t="str">
        <f>IFERROR(__xludf.DUMMYFUNCTION("REGEXREPLACE(H4220, "".*\s"", """")"),"человек")</f>
        <v>человек</v>
      </c>
      <c r="J4220" s="13" t="s">
        <v>29</v>
      </c>
      <c r="K4220" s="17" t="str">
        <f>IFERROR(__xludf.DUMMYFUNCTION("REGEXREPLACE(J4220, ""^[\d\s]+"", """")"),"значение показателя за год")</f>
        <v>значение показателя за год</v>
      </c>
      <c r="L4220" s="16">
        <f t="shared" si="18"/>
        <v>2</v>
      </c>
      <c r="M4220" s="13" t="s">
        <v>32</v>
      </c>
      <c r="N4220" s="13" t="str">
        <f>IFERROR(__xludf.DUMMYFUNCTION("REGEXEXTRACT(M4220, "" (.+)$"")"),"сельское население")</f>
        <v>сельское население</v>
      </c>
      <c r="O4220" s="18">
        <v>369.0</v>
      </c>
      <c r="P4220" s="18">
        <v>410.0</v>
      </c>
      <c r="Q4220" s="18">
        <v>424.0</v>
      </c>
      <c r="R4220" s="18">
        <v>303.0</v>
      </c>
      <c r="S4220" s="18">
        <v>259.0</v>
      </c>
      <c r="T4220" s="18">
        <v>280.0</v>
      </c>
      <c r="U4220" s="18">
        <v>279.0</v>
      </c>
      <c r="V4220" s="18">
        <v>334.0</v>
      </c>
      <c r="W4220" s="18">
        <v>376.0</v>
      </c>
      <c r="X4220" s="18">
        <v>327.0</v>
      </c>
      <c r="Y4220" s="18">
        <v>310.0</v>
      </c>
      <c r="Z4220" s="19" t="str">
        <f t="shared" si="6"/>
        <v/>
      </c>
      <c r="AA4220" s="19" t="str">
        <f t="shared" si="19"/>
        <v/>
      </c>
      <c r="AB4220" s="19">
        <f t="shared" si="8"/>
        <v>3671</v>
      </c>
      <c r="AC4220" s="19">
        <f t="shared" si="20"/>
        <v>333.7272727</v>
      </c>
      <c r="AD4220" s="19">
        <f t="shared" si="21"/>
        <v>739</v>
      </c>
      <c r="AE4220" s="19" t="str">
        <f t="shared" si="22"/>
        <v>Нет моды</v>
      </c>
      <c r="AF4220" s="19">
        <f t="shared" si="23"/>
        <v>259</v>
      </c>
      <c r="AG4220" s="19">
        <f t="shared" si="24"/>
        <v>424</v>
      </c>
      <c r="AH4220" s="20" t="str">
        <f t="shared" si="14"/>
        <v>Город: 80%; Село: 20%</v>
      </c>
      <c r="AI4220" s="21"/>
      <c r="AJ4220" s="21"/>
      <c r="AK4220" s="21"/>
      <c r="AL4220" s="22">
        <f t="shared" si="25"/>
        <v>1</v>
      </c>
    </row>
    <row r="4221" ht="12.75" customHeight="1">
      <c r="A4221" s="13" t="s">
        <v>267</v>
      </c>
      <c r="B4221" s="13" t="str">
        <f>IFERROR(__xludf.DUMMYFUNCTION("REGEXREPLACE(A4221, ""\d"", """")"),"         Иркутская область")</f>
        <v>         Иркутская область</v>
      </c>
      <c r="C4221" s="14" t="str">
        <f t="shared" si="15"/>
        <v>Иркутская область</v>
      </c>
      <c r="D4221" s="3">
        <f t="shared" si="16"/>
        <v>2</v>
      </c>
      <c r="E4221" s="15" t="s">
        <v>34</v>
      </c>
      <c r="F4221" s="13" t="str">
        <f>IFERROR(__xludf.DUMMYFUNCTION("REGEXEXTRACT(E4221, ""[А-Яа-я].*"")"),"Болезни системы кровообращения")</f>
        <v>Болезни системы кровообращения</v>
      </c>
      <c r="G4221" s="16">
        <f t="shared" si="17"/>
        <v>2</v>
      </c>
      <c r="H4221" s="13" t="s">
        <v>28</v>
      </c>
      <c r="I4221" s="13" t="str">
        <f>IFERROR(__xludf.DUMMYFUNCTION("REGEXREPLACE(H4221, "".*\s"", """")"),"человек")</f>
        <v>человек</v>
      </c>
      <c r="J4221" s="13" t="s">
        <v>29</v>
      </c>
      <c r="K4221" s="17" t="str">
        <f>IFERROR(__xludf.DUMMYFUNCTION("REGEXREPLACE(J4221, ""^[\d\s]+"", """")"),"значение показателя за год")</f>
        <v>значение показателя за год</v>
      </c>
      <c r="L4221" s="16">
        <f t="shared" si="18"/>
        <v>2</v>
      </c>
      <c r="M4221" s="13" t="s">
        <v>30</v>
      </c>
      <c r="N4221" s="13" t="str">
        <f>IFERROR(__xludf.DUMMYFUNCTION("REGEXEXTRACT(M4221, "" (.+)$"")"),"все население")</f>
        <v>все население</v>
      </c>
      <c r="O4221" s="18">
        <v>16474.0</v>
      </c>
      <c r="P4221" s="18">
        <v>16339.0</v>
      </c>
      <c r="Q4221" s="18">
        <v>16225.0</v>
      </c>
      <c r="R4221" s="18">
        <v>15865.0</v>
      </c>
      <c r="S4221" s="18">
        <v>14799.0</v>
      </c>
      <c r="T4221" s="18">
        <v>15061.0</v>
      </c>
      <c r="U4221" s="18">
        <v>15944.0</v>
      </c>
      <c r="V4221" s="18">
        <v>16057.0</v>
      </c>
      <c r="W4221" s="18">
        <v>16738.0</v>
      </c>
      <c r="X4221" s="18">
        <v>15865.0</v>
      </c>
      <c r="Y4221" s="18">
        <v>15684.0</v>
      </c>
      <c r="Z4221" s="19">
        <f t="shared" si="6"/>
        <v>175051</v>
      </c>
      <c r="AA4221" s="19" t="str">
        <f t="shared" si="19"/>
        <v/>
      </c>
      <c r="AB4221" s="19" t="str">
        <f t="shared" si="8"/>
        <v/>
      </c>
      <c r="AC4221" s="19">
        <f t="shared" si="20"/>
        <v>15913.72727</v>
      </c>
      <c r="AD4221" s="19">
        <f t="shared" si="21"/>
        <v>7611.5</v>
      </c>
      <c r="AE4221" s="19" t="str">
        <f t="shared" si="22"/>
        <v>Нет моды</v>
      </c>
      <c r="AF4221" s="19">
        <f t="shared" si="23"/>
        <v>14799</v>
      </c>
      <c r="AG4221" s="19">
        <f t="shared" si="24"/>
        <v>16738</v>
      </c>
      <c r="AH4221" s="20" t="str">
        <f t="shared" si="14"/>
        <v/>
      </c>
      <c r="AI4221" s="21"/>
      <c r="AJ4221" s="21"/>
      <c r="AK4221" s="21"/>
      <c r="AL4221" s="22">
        <f t="shared" si="25"/>
        <v>1</v>
      </c>
    </row>
    <row r="4222" ht="12.75" customHeight="1">
      <c r="A4222" s="13" t="s">
        <v>267</v>
      </c>
      <c r="B4222" s="13" t="str">
        <f>IFERROR(__xludf.DUMMYFUNCTION("REGEXREPLACE(A4222, ""\d"", """")"),"         Иркутская область")</f>
        <v>         Иркутская область</v>
      </c>
      <c r="C4222" s="14" t="str">
        <f t="shared" si="15"/>
        <v>Иркутская область</v>
      </c>
      <c r="D4222" s="3">
        <f t="shared" si="16"/>
        <v>2</v>
      </c>
      <c r="E4222" s="15" t="s">
        <v>34</v>
      </c>
      <c r="F4222" s="13" t="str">
        <f>IFERROR(__xludf.DUMMYFUNCTION("REGEXEXTRACT(E4222, ""[А-Яа-я].*"")"),"Болезни системы кровообращения")</f>
        <v>Болезни системы кровообращения</v>
      </c>
      <c r="G4222" s="16">
        <f t="shared" si="17"/>
        <v>2</v>
      </c>
      <c r="H4222" s="13" t="s">
        <v>28</v>
      </c>
      <c r="I4222" s="13" t="str">
        <f>IFERROR(__xludf.DUMMYFUNCTION("REGEXREPLACE(H4222, "".*\s"", """")"),"человек")</f>
        <v>человек</v>
      </c>
      <c r="J4222" s="13" t="s">
        <v>29</v>
      </c>
      <c r="K4222" s="17" t="str">
        <f>IFERROR(__xludf.DUMMYFUNCTION("REGEXREPLACE(J4222, ""^[\d\s]+"", """")"),"значение показателя за год")</f>
        <v>значение показателя за год</v>
      </c>
      <c r="L4222" s="16">
        <f t="shared" si="18"/>
        <v>2</v>
      </c>
      <c r="M4222" s="13" t="s">
        <v>31</v>
      </c>
      <c r="N4222" s="13" t="str">
        <f>IFERROR(__xludf.DUMMYFUNCTION("REGEXEXTRACT(M4222, "" (.+)$"")"),"городское население")</f>
        <v>городское население</v>
      </c>
      <c r="O4222" s="18">
        <v>12952.0</v>
      </c>
      <c r="P4222" s="18">
        <v>12945.0</v>
      </c>
      <c r="Q4222" s="18">
        <v>12860.0</v>
      </c>
      <c r="R4222" s="18">
        <v>12575.0</v>
      </c>
      <c r="S4222" s="18">
        <v>11702.0</v>
      </c>
      <c r="T4222" s="18">
        <v>11912.0</v>
      </c>
      <c r="U4222" s="18">
        <v>12641.0</v>
      </c>
      <c r="V4222" s="18">
        <v>12810.0</v>
      </c>
      <c r="W4222" s="18">
        <v>13255.0</v>
      </c>
      <c r="X4222" s="18">
        <v>12599.0</v>
      </c>
      <c r="Y4222" s="18">
        <v>12338.0</v>
      </c>
      <c r="Z4222" s="19" t="str">
        <f t="shared" si="6"/>
        <v/>
      </c>
      <c r="AA4222" s="19">
        <f t="shared" si="19"/>
        <v>138589</v>
      </c>
      <c r="AB4222" s="19" t="str">
        <f t="shared" si="8"/>
        <v/>
      </c>
      <c r="AC4222" s="19">
        <f t="shared" si="20"/>
        <v>12599</v>
      </c>
      <c r="AD4222" s="19">
        <f t="shared" si="21"/>
        <v>14027</v>
      </c>
      <c r="AE4222" s="19" t="str">
        <f t="shared" si="22"/>
        <v>Нет моды</v>
      </c>
      <c r="AF4222" s="19">
        <f t="shared" si="23"/>
        <v>11702</v>
      </c>
      <c r="AG4222" s="19">
        <f t="shared" si="24"/>
        <v>13255</v>
      </c>
      <c r="AH4222" s="20" t="str">
        <f t="shared" si="14"/>
        <v/>
      </c>
      <c r="AI4222" s="21"/>
      <c r="AJ4222" s="21"/>
      <c r="AK4222" s="21"/>
      <c r="AL4222" s="22">
        <f t="shared" si="25"/>
        <v>1</v>
      </c>
    </row>
    <row r="4223" ht="12.75" customHeight="1">
      <c r="A4223" s="13" t="s">
        <v>267</v>
      </c>
      <c r="B4223" s="13" t="str">
        <f>IFERROR(__xludf.DUMMYFUNCTION("REGEXREPLACE(A4223, ""\d"", """")"),"         Иркутская область")</f>
        <v>         Иркутская область</v>
      </c>
      <c r="C4223" s="14" t="str">
        <f t="shared" si="15"/>
        <v>Иркутская область</v>
      </c>
      <c r="D4223" s="3">
        <f t="shared" si="16"/>
        <v>2</v>
      </c>
      <c r="E4223" s="15" t="s">
        <v>34</v>
      </c>
      <c r="F4223" s="13" t="str">
        <f>IFERROR(__xludf.DUMMYFUNCTION("REGEXEXTRACT(E4223, ""[А-Яа-я].*"")"),"Болезни системы кровообращения")</f>
        <v>Болезни системы кровообращения</v>
      </c>
      <c r="G4223" s="16">
        <f t="shared" si="17"/>
        <v>2</v>
      </c>
      <c r="H4223" s="13" t="s">
        <v>28</v>
      </c>
      <c r="I4223" s="13" t="str">
        <f>IFERROR(__xludf.DUMMYFUNCTION("REGEXREPLACE(H4223, "".*\s"", """")"),"человек")</f>
        <v>человек</v>
      </c>
      <c r="J4223" s="13" t="s">
        <v>29</v>
      </c>
      <c r="K4223" s="17" t="str">
        <f>IFERROR(__xludf.DUMMYFUNCTION("REGEXREPLACE(J4223, ""^[\d\s]+"", """")"),"значение показателя за год")</f>
        <v>значение показателя за год</v>
      </c>
      <c r="L4223" s="16">
        <f t="shared" si="18"/>
        <v>2</v>
      </c>
      <c r="M4223" s="13" t="s">
        <v>32</v>
      </c>
      <c r="N4223" s="13" t="str">
        <f>IFERROR(__xludf.DUMMYFUNCTION("REGEXEXTRACT(M4223, "" (.+)$"")"),"сельское население")</f>
        <v>сельское население</v>
      </c>
      <c r="O4223" s="18">
        <v>3522.0</v>
      </c>
      <c r="P4223" s="18">
        <v>3394.0</v>
      </c>
      <c r="Q4223" s="18">
        <v>3365.0</v>
      </c>
      <c r="R4223" s="18">
        <v>3290.0</v>
      </c>
      <c r="S4223" s="18">
        <v>3097.0</v>
      </c>
      <c r="T4223" s="18">
        <v>3149.0</v>
      </c>
      <c r="U4223" s="18">
        <v>3303.0</v>
      </c>
      <c r="V4223" s="18">
        <v>3247.0</v>
      </c>
      <c r="W4223" s="18">
        <v>3483.0</v>
      </c>
      <c r="X4223" s="18">
        <v>3266.0</v>
      </c>
      <c r="Y4223" s="18">
        <v>3346.0</v>
      </c>
      <c r="Z4223" s="19" t="str">
        <f t="shared" si="6"/>
        <v/>
      </c>
      <c r="AA4223" s="19" t="str">
        <f t="shared" si="19"/>
        <v/>
      </c>
      <c r="AB4223" s="19">
        <f t="shared" si="8"/>
        <v>36462</v>
      </c>
      <c r="AC4223" s="19">
        <f t="shared" si="20"/>
        <v>3314.727273</v>
      </c>
      <c r="AD4223" s="19">
        <f t="shared" si="21"/>
        <v>7612</v>
      </c>
      <c r="AE4223" s="19" t="str">
        <f t="shared" si="22"/>
        <v>Нет моды</v>
      </c>
      <c r="AF4223" s="19">
        <f t="shared" si="23"/>
        <v>3097</v>
      </c>
      <c r="AG4223" s="19">
        <f t="shared" si="24"/>
        <v>3522</v>
      </c>
      <c r="AH4223" s="20" t="str">
        <f t="shared" si="14"/>
        <v>Город: 79%; Село: 21%</v>
      </c>
      <c r="AI4223" s="21"/>
      <c r="AJ4223" s="21"/>
      <c r="AK4223" s="21"/>
      <c r="AL4223" s="22">
        <f t="shared" si="25"/>
        <v>1</v>
      </c>
    </row>
    <row r="4224" ht="12.75" customHeight="1">
      <c r="A4224" s="13" t="s">
        <v>267</v>
      </c>
      <c r="B4224" s="13" t="str">
        <f>IFERROR(__xludf.DUMMYFUNCTION("REGEXREPLACE(A4224, ""\d"", """")"),"         Иркутская область")</f>
        <v>         Иркутская область</v>
      </c>
      <c r="C4224" s="14" t="str">
        <f t="shared" si="15"/>
        <v>Иркутская область</v>
      </c>
      <c r="D4224" s="3">
        <f t="shared" si="16"/>
        <v>2</v>
      </c>
      <c r="E4224" s="15" t="s">
        <v>35</v>
      </c>
      <c r="F4224" s="13" t="str">
        <f>IFERROR(__xludf.DUMMYFUNCTION("REGEXEXTRACT(E4224, ""[А-Яа-я].*"")"),"внешние причины")</f>
        <v>внешние причины</v>
      </c>
      <c r="G4224" s="16">
        <f t="shared" si="17"/>
        <v>2</v>
      </c>
      <c r="H4224" s="13" t="s">
        <v>28</v>
      </c>
      <c r="I4224" s="13" t="str">
        <f>IFERROR(__xludf.DUMMYFUNCTION("REGEXREPLACE(H4224, "".*\s"", """")"),"человек")</f>
        <v>человек</v>
      </c>
      <c r="J4224" s="13" t="s">
        <v>29</v>
      </c>
      <c r="K4224" s="17" t="str">
        <f>IFERROR(__xludf.DUMMYFUNCTION("REGEXREPLACE(J4224, ""^[\d\s]+"", """")"),"значение показателя за год")</f>
        <v>значение показателя за год</v>
      </c>
      <c r="L4224" s="16">
        <f t="shared" si="18"/>
        <v>2</v>
      </c>
      <c r="M4224" s="13" t="s">
        <v>30</v>
      </c>
      <c r="N4224" s="13" t="str">
        <f>IFERROR(__xludf.DUMMYFUNCTION("REGEXEXTRACT(M4224, "" (.+)$"")"),"все население")</f>
        <v>все население</v>
      </c>
      <c r="O4224" s="18">
        <v>4647.0</v>
      </c>
      <c r="P4224" s="18">
        <v>4307.0</v>
      </c>
      <c r="Q4224" s="18">
        <v>3867.0</v>
      </c>
      <c r="R4224" s="18">
        <v>3646.0</v>
      </c>
      <c r="S4224" s="18">
        <v>3504.0</v>
      </c>
      <c r="T4224" s="18">
        <v>3423.0</v>
      </c>
      <c r="U4224" s="18">
        <v>3324.0</v>
      </c>
      <c r="V4224" s="18">
        <v>3412.0</v>
      </c>
      <c r="W4224" s="18">
        <v>3241.0</v>
      </c>
      <c r="X4224" s="18">
        <v>3276.0</v>
      </c>
      <c r="Y4224" s="18">
        <v>3687.0</v>
      </c>
      <c r="Z4224" s="19">
        <f t="shared" si="6"/>
        <v>40334</v>
      </c>
      <c r="AA4224" s="19" t="str">
        <f t="shared" si="19"/>
        <v/>
      </c>
      <c r="AB4224" s="19" t="str">
        <f t="shared" si="8"/>
        <v/>
      </c>
      <c r="AC4224" s="19">
        <f t="shared" si="20"/>
        <v>3666.727273</v>
      </c>
      <c r="AD4224" s="19">
        <f t="shared" si="21"/>
        <v>3379.5</v>
      </c>
      <c r="AE4224" s="19" t="str">
        <f t="shared" si="22"/>
        <v>Нет моды</v>
      </c>
      <c r="AF4224" s="19">
        <f t="shared" si="23"/>
        <v>3241</v>
      </c>
      <c r="AG4224" s="19">
        <f t="shared" si="24"/>
        <v>4647</v>
      </c>
      <c r="AH4224" s="20" t="str">
        <f t="shared" si="14"/>
        <v/>
      </c>
      <c r="AI4224" s="21"/>
      <c r="AJ4224" s="21"/>
      <c r="AK4224" s="21"/>
      <c r="AL4224" s="22">
        <f t="shared" si="25"/>
        <v>1</v>
      </c>
    </row>
    <row r="4225" ht="12.75" customHeight="1">
      <c r="A4225" s="13" t="s">
        <v>267</v>
      </c>
      <c r="B4225" s="13" t="str">
        <f>IFERROR(__xludf.DUMMYFUNCTION("REGEXREPLACE(A4225, ""\d"", """")"),"         Иркутская область")</f>
        <v>         Иркутская область</v>
      </c>
      <c r="C4225" s="14" t="str">
        <f t="shared" si="15"/>
        <v>Иркутская область</v>
      </c>
      <c r="D4225" s="3">
        <f t="shared" si="16"/>
        <v>2</v>
      </c>
      <c r="E4225" s="15" t="s">
        <v>35</v>
      </c>
      <c r="F4225" s="13" t="str">
        <f>IFERROR(__xludf.DUMMYFUNCTION("REGEXEXTRACT(E4225, ""[А-Яа-я].*"")"),"внешние причины")</f>
        <v>внешние причины</v>
      </c>
      <c r="G4225" s="16">
        <f t="shared" si="17"/>
        <v>2</v>
      </c>
      <c r="H4225" s="13" t="s">
        <v>28</v>
      </c>
      <c r="I4225" s="13" t="str">
        <f>IFERROR(__xludf.DUMMYFUNCTION("REGEXREPLACE(H4225, "".*\s"", """")"),"человек")</f>
        <v>человек</v>
      </c>
      <c r="J4225" s="13" t="s">
        <v>29</v>
      </c>
      <c r="K4225" s="17" t="str">
        <f>IFERROR(__xludf.DUMMYFUNCTION("REGEXREPLACE(J4225, ""^[\d\s]+"", """")"),"значение показателя за год")</f>
        <v>значение показателя за год</v>
      </c>
      <c r="L4225" s="16">
        <f t="shared" si="18"/>
        <v>2</v>
      </c>
      <c r="M4225" s="13" t="s">
        <v>31</v>
      </c>
      <c r="N4225" s="13" t="str">
        <f>IFERROR(__xludf.DUMMYFUNCTION("REGEXEXTRACT(M4225, "" (.+)$"")"),"городское население")</f>
        <v>городское население</v>
      </c>
      <c r="O4225" s="18">
        <v>3444.0</v>
      </c>
      <c r="P4225" s="18">
        <v>3217.0</v>
      </c>
      <c r="Q4225" s="18">
        <v>2839.0</v>
      </c>
      <c r="R4225" s="18">
        <v>2719.0</v>
      </c>
      <c r="S4225" s="18">
        <v>2527.0</v>
      </c>
      <c r="T4225" s="18">
        <v>2512.0</v>
      </c>
      <c r="U4225" s="18">
        <v>2449.0</v>
      </c>
      <c r="V4225" s="18">
        <v>2534.0</v>
      </c>
      <c r="W4225" s="18">
        <v>2428.0</v>
      </c>
      <c r="X4225" s="18">
        <v>2463.0</v>
      </c>
      <c r="Y4225" s="18">
        <v>2703.0</v>
      </c>
      <c r="Z4225" s="19" t="str">
        <f t="shared" si="6"/>
        <v/>
      </c>
      <c r="AA4225" s="19">
        <f t="shared" si="19"/>
        <v>29835</v>
      </c>
      <c r="AB4225" s="19" t="str">
        <f t="shared" si="8"/>
        <v/>
      </c>
      <c r="AC4225" s="19">
        <f t="shared" si="20"/>
        <v>2712.272727</v>
      </c>
      <c r="AD4225" s="19">
        <f t="shared" si="21"/>
        <v>3258.5</v>
      </c>
      <c r="AE4225" s="19" t="str">
        <f t="shared" si="22"/>
        <v>Нет моды</v>
      </c>
      <c r="AF4225" s="19">
        <f t="shared" si="23"/>
        <v>2428</v>
      </c>
      <c r="AG4225" s="19">
        <f t="shared" si="24"/>
        <v>3444</v>
      </c>
      <c r="AH4225" s="20" t="str">
        <f t="shared" si="14"/>
        <v/>
      </c>
      <c r="AI4225" s="21"/>
      <c r="AJ4225" s="21"/>
      <c r="AK4225" s="21"/>
      <c r="AL4225" s="22">
        <f t="shared" si="25"/>
        <v>1</v>
      </c>
    </row>
    <row r="4226" ht="12.75" customHeight="1">
      <c r="A4226" s="13" t="s">
        <v>267</v>
      </c>
      <c r="B4226" s="13" t="str">
        <f>IFERROR(__xludf.DUMMYFUNCTION("REGEXREPLACE(A4226, ""\d"", """")"),"         Иркутская область")</f>
        <v>         Иркутская область</v>
      </c>
      <c r="C4226" s="14" t="str">
        <f t="shared" si="15"/>
        <v>Иркутская область</v>
      </c>
      <c r="D4226" s="3">
        <f t="shared" si="16"/>
        <v>2</v>
      </c>
      <c r="E4226" s="15" t="s">
        <v>35</v>
      </c>
      <c r="F4226" s="13" t="str">
        <f>IFERROR(__xludf.DUMMYFUNCTION("REGEXEXTRACT(E4226, ""[А-Яа-я].*"")"),"внешние причины")</f>
        <v>внешние причины</v>
      </c>
      <c r="G4226" s="16">
        <f t="shared" si="17"/>
        <v>2</v>
      </c>
      <c r="H4226" s="13" t="s">
        <v>28</v>
      </c>
      <c r="I4226" s="13" t="str">
        <f>IFERROR(__xludf.DUMMYFUNCTION("REGEXREPLACE(H4226, "".*\s"", """")"),"человек")</f>
        <v>человек</v>
      </c>
      <c r="J4226" s="13" t="s">
        <v>29</v>
      </c>
      <c r="K4226" s="17" t="str">
        <f>IFERROR(__xludf.DUMMYFUNCTION("REGEXREPLACE(J4226, ""^[\d\s]+"", """")"),"значение показателя за год")</f>
        <v>значение показателя за год</v>
      </c>
      <c r="L4226" s="16">
        <f t="shared" si="18"/>
        <v>2</v>
      </c>
      <c r="M4226" s="13" t="s">
        <v>32</v>
      </c>
      <c r="N4226" s="13" t="str">
        <f>IFERROR(__xludf.DUMMYFUNCTION("REGEXEXTRACT(M4226, "" (.+)$"")"),"сельское население")</f>
        <v>сельское население</v>
      </c>
      <c r="O4226" s="18">
        <v>1203.0</v>
      </c>
      <c r="P4226" s="18">
        <v>1090.0</v>
      </c>
      <c r="Q4226" s="18">
        <v>1028.0</v>
      </c>
      <c r="R4226" s="18">
        <v>927.0</v>
      </c>
      <c r="S4226" s="18">
        <v>977.0</v>
      </c>
      <c r="T4226" s="18">
        <v>911.0</v>
      </c>
      <c r="U4226" s="18">
        <v>875.0</v>
      </c>
      <c r="V4226" s="18">
        <v>878.0</v>
      </c>
      <c r="W4226" s="18">
        <v>813.0</v>
      </c>
      <c r="X4226" s="18">
        <v>813.0</v>
      </c>
      <c r="Y4226" s="18">
        <v>984.0</v>
      </c>
      <c r="Z4226" s="19" t="str">
        <f t="shared" si="6"/>
        <v/>
      </c>
      <c r="AA4226" s="19" t="str">
        <f t="shared" si="19"/>
        <v/>
      </c>
      <c r="AB4226" s="19">
        <f t="shared" si="8"/>
        <v>10499</v>
      </c>
      <c r="AC4226" s="19">
        <f t="shared" si="20"/>
        <v>954.4545455</v>
      </c>
      <c r="AD4226" s="19">
        <f t="shared" si="21"/>
        <v>1815.5</v>
      </c>
      <c r="AE4226" s="19" t="str">
        <f t="shared" si="22"/>
        <v>Нет моды</v>
      </c>
      <c r="AF4226" s="19">
        <f t="shared" si="23"/>
        <v>813</v>
      </c>
      <c r="AG4226" s="19">
        <f t="shared" si="24"/>
        <v>1203</v>
      </c>
      <c r="AH4226" s="20" t="str">
        <f t="shared" si="14"/>
        <v>Город: 74%; Село: 26%</v>
      </c>
      <c r="AI4226" s="21"/>
      <c r="AJ4226" s="21"/>
      <c r="AK4226" s="21"/>
      <c r="AL4226" s="22">
        <f t="shared" si="25"/>
        <v>1</v>
      </c>
    </row>
    <row r="4227" ht="12.75" customHeight="1">
      <c r="A4227" s="13" t="s">
        <v>267</v>
      </c>
      <c r="B4227" s="13" t="str">
        <f>IFERROR(__xludf.DUMMYFUNCTION("REGEXREPLACE(A4227, ""\d"", """")"),"         Иркутская область")</f>
        <v>         Иркутская область</v>
      </c>
      <c r="C4227" s="14" t="str">
        <f t="shared" si="15"/>
        <v>Иркутская область</v>
      </c>
      <c r="D4227" s="3">
        <f t="shared" si="16"/>
        <v>2</v>
      </c>
      <c r="E4227" s="15" t="s">
        <v>36</v>
      </c>
      <c r="F4227" s="13" t="str">
        <f>IFERROR(__xludf.DUMMYFUNCTION("REGEXEXTRACT(E4227,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27" s="16">
        <f t="shared" si="17"/>
        <v>2</v>
      </c>
      <c r="H4227" s="13" t="s">
        <v>28</v>
      </c>
      <c r="I4227" s="13" t="str">
        <f>IFERROR(__xludf.DUMMYFUNCTION("REGEXREPLACE(H4227, "".*\s"", """")"),"человек")</f>
        <v>человек</v>
      </c>
      <c r="J4227" s="13" t="s">
        <v>29</v>
      </c>
      <c r="K4227" s="17" t="str">
        <f>IFERROR(__xludf.DUMMYFUNCTION("REGEXREPLACE(J4227, ""^[\d\s]+"", """")"),"значение показателя за год")</f>
        <v>значение показателя за год</v>
      </c>
      <c r="L4227" s="16">
        <f t="shared" si="18"/>
        <v>2</v>
      </c>
      <c r="M4227" s="13" t="s">
        <v>30</v>
      </c>
      <c r="N4227" s="13" t="str">
        <f>IFERROR(__xludf.DUMMYFUNCTION("REGEXEXTRACT(M4227, "" (.+)$"")"),"все население")</f>
        <v>все население</v>
      </c>
      <c r="O4227" s="18">
        <v>92.0</v>
      </c>
      <c r="P4227" s="18">
        <v>119.0</v>
      </c>
      <c r="Q4227" s="18">
        <v>98.0</v>
      </c>
      <c r="R4227" s="18">
        <v>98.0</v>
      </c>
      <c r="S4227" s="23" t="s">
        <v>37</v>
      </c>
      <c r="T4227" s="23" t="s">
        <v>37</v>
      </c>
      <c r="U4227" s="23" t="s">
        <v>37</v>
      </c>
      <c r="V4227" s="23" t="s">
        <v>37</v>
      </c>
      <c r="W4227" s="23" t="s">
        <v>37</v>
      </c>
      <c r="X4227" s="23" t="s">
        <v>37</v>
      </c>
      <c r="Y4227" s="23" t="s">
        <v>37</v>
      </c>
      <c r="Z4227" s="19">
        <f t="shared" si="6"/>
        <v>407</v>
      </c>
      <c r="AA4227" s="19" t="str">
        <f t="shared" si="19"/>
        <v/>
      </c>
      <c r="AB4227" s="19" t="str">
        <f t="shared" si="8"/>
        <v/>
      </c>
      <c r="AC4227" s="19">
        <f t="shared" si="20"/>
        <v>101.75</v>
      </c>
      <c r="AD4227" s="19">
        <f t="shared" si="21"/>
        <v>878</v>
      </c>
      <c r="AE4227" s="19" t="str">
        <f t="shared" si="22"/>
        <v>Нет моды</v>
      </c>
      <c r="AF4227" s="19">
        <f t="shared" si="23"/>
        <v>92</v>
      </c>
      <c r="AG4227" s="19">
        <f t="shared" si="24"/>
        <v>119</v>
      </c>
      <c r="AH4227" s="20" t="str">
        <f t="shared" si="14"/>
        <v/>
      </c>
      <c r="AI4227" s="24"/>
      <c r="AJ4227" s="24"/>
      <c r="AK4227" s="24"/>
      <c r="AL4227" s="22">
        <f t="shared" si="25"/>
        <v>1</v>
      </c>
    </row>
    <row r="4228" ht="12.75" customHeight="1">
      <c r="A4228" s="13" t="s">
        <v>267</v>
      </c>
      <c r="B4228" s="13" t="str">
        <f>IFERROR(__xludf.DUMMYFUNCTION("REGEXREPLACE(A4228, ""\d"", """")"),"         Иркутская область")</f>
        <v>         Иркутская область</v>
      </c>
      <c r="C4228" s="14" t="str">
        <f t="shared" si="15"/>
        <v>Иркутская область</v>
      </c>
      <c r="D4228" s="3">
        <f t="shared" si="16"/>
        <v>2</v>
      </c>
      <c r="E4228" s="15" t="s">
        <v>36</v>
      </c>
      <c r="F4228" s="13" t="str">
        <f>IFERROR(__xludf.DUMMYFUNCTION("REGEXEXTRACT(E4228,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28" s="16">
        <f t="shared" si="17"/>
        <v>2</v>
      </c>
      <c r="H4228" s="13" t="s">
        <v>28</v>
      </c>
      <c r="I4228" s="13" t="str">
        <f>IFERROR(__xludf.DUMMYFUNCTION("REGEXREPLACE(H4228, "".*\s"", """")"),"человек")</f>
        <v>человек</v>
      </c>
      <c r="J4228" s="13" t="s">
        <v>29</v>
      </c>
      <c r="K4228" s="17" t="str">
        <f>IFERROR(__xludf.DUMMYFUNCTION("REGEXREPLACE(J4228, ""^[\d\s]+"", """")"),"значение показателя за год")</f>
        <v>значение показателя за год</v>
      </c>
      <c r="L4228" s="16">
        <f t="shared" si="18"/>
        <v>2</v>
      </c>
      <c r="M4228" s="13" t="s">
        <v>31</v>
      </c>
      <c r="N4228" s="13" t="str">
        <f>IFERROR(__xludf.DUMMYFUNCTION("REGEXEXTRACT(M4228, "" (.+)$"")"),"городское население")</f>
        <v>городское население</v>
      </c>
      <c r="O4228" s="18">
        <v>67.0</v>
      </c>
      <c r="P4228" s="18">
        <v>86.0</v>
      </c>
      <c r="Q4228" s="18">
        <v>70.0</v>
      </c>
      <c r="R4228" s="18">
        <v>66.0</v>
      </c>
      <c r="S4228" s="23" t="s">
        <v>37</v>
      </c>
      <c r="T4228" s="23" t="s">
        <v>37</v>
      </c>
      <c r="U4228" s="23" t="s">
        <v>37</v>
      </c>
      <c r="V4228" s="23" t="s">
        <v>37</v>
      </c>
      <c r="W4228" s="23" t="s">
        <v>37</v>
      </c>
      <c r="X4228" s="23" t="s">
        <v>37</v>
      </c>
      <c r="Y4228" s="23" t="s">
        <v>37</v>
      </c>
      <c r="Z4228" s="19" t="str">
        <f t="shared" si="6"/>
        <v/>
      </c>
      <c r="AA4228" s="19">
        <f t="shared" si="19"/>
        <v>289</v>
      </c>
      <c r="AB4228" s="19" t="str">
        <f t="shared" si="8"/>
        <v/>
      </c>
      <c r="AC4228" s="19">
        <f t="shared" si="20"/>
        <v>72.25</v>
      </c>
      <c r="AD4228" s="19">
        <f t="shared" si="21"/>
        <v>89</v>
      </c>
      <c r="AE4228" s="19" t="str">
        <f t="shared" si="22"/>
        <v>Нет моды</v>
      </c>
      <c r="AF4228" s="19">
        <f t="shared" si="23"/>
        <v>66</v>
      </c>
      <c r="AG4228" s="19">
        <f t="shared" si="24"/>
        <v>86</v>
      </c>
      <c r="AH4228" s="20" t="str">
        <f t="shared" si="14"/>
        <v/>
      </c>
      <c r="AI4228" s="24"/>
      <c r="AJ4228" s="24"/>
      <c r="AK4228" s="24"/>
      <c r="AL4228" s="22">
        <f t="shared" si="25"/>
        <v>1</v>
      </c>
    </row>
    <row r="4229" ht="12.75" customHeight="1">
      <c r="A4229" s="13" t="s">
        <v>267</v>
      </c>
      <c r="B4229" s="13" t="str">
        <f>IFERROR(__xludf.DUMMYFUNCTION("REGEXREPLACE(A4229, ""\d"", """")"),"         Иркутская область")</f>
        <v>         Иркутская область</v>
      </c>
      <c r="C4229" s="14" t="str">
        <f t="shared" si="15"/>
        <v>Иркутская область</v>
      </c>
      <c r="D4229" s="3">
        <f t="shared" si="16"/>
        <v>2</v>
      </c>
      <c r="E4229" s="15" t="s">
        <v>36</v>
      </c>
      <c r="F4229" s="13" t="str">
        <f>IFERROR(__xludf.DUMMYFUNCTION("REGEXEXTRACT(E4229,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29" s="16">
        <f t="shared" si="17"/>
        <v>2</v>
      </c>
      <c r="H4229" s="13" t="s">
        <v>28</v>
      </c>
      <c r="I4229" s="13" t="str">
        <f>IFERROR(__xludf.DUMMYFUNCTION("REGEXREPLACE(H4229, "".*\s"", """")"),"человек")</f>
        <v>человек</v>
      </c>
      <c r="J4229" s="13" t="s">
        <v>29</v>
      </c>
      <c r="K4229" s="17" t="str">
        <f>IFERROR(__xludf.DUMMYFUNCTION("REGEXREPLACE(J4229, ""^[\d\s]+"", """")"),"значение показателя за год")</f>
        <v>значение показателя за год</v>
      </c>
      <c r="L4229" s="16">
        <f t="shared" si="18"/>
        <v>2</v>
      </c>
      <c r="M4229" s="13" t="s">
        <v>32</v>
      </c>
      <c r="N4229" s="13" t="str">
        <f>IFERROR(__xludf.DUMMYFUNCTION("REGEXEXTRACT(M4229, "" (.+)$"")"),"сельское население")</f>
        <v>сельское население</v>
      </c>
      <c r="O4229" s="18">
        <v>25.0</v>
      </c>
      <c r="P4229" s="18">
        <v>33.0</v>
      </c>
      <c r="Q4229" s="18">
        <v>28.0</v>
      </c>
      <c r="R4229" s="18">
        <v>32.0</v>
      </c>
      <c r="S4229" s="23" t="s">
        <v>37</v>
      </c>
      <c r="T4229" s="23" t="s">
        <v>37</v>
      </c>
      <c r="U4229" s="23" t="s">
        <v>37</v>
      </c>
      <c r="V4229" s="23" t="s">
        <v>37</v>
      </c>
      <c r="W4229" s="23" t="s">
        <v>37</v>
      </c>
      <c r="X4229" s="23" t="s">
        <v>37</v>
      </c>
      <c r="Y4229" s="23" t="s">
        <v>37</v>
      </c>
      <c r="Z4229" s="19" t="str">
        <f t="shared" si="6"/>
        <v/>
      </c>
      <c r="AA4229" s="19" t="str">
        <f t="shared" si="19"/>
        <v/>
      </c>
      <c r="AB4229" s="19">
        <f t="shared" si="8"/>
        <v>118</v>
      </c>
      <c r="AC4229" s="19">
        <f t="shared" si="20"/>
        <v>29.5</v>
      </c>
      <c r="AD4229" s="19">
        <f t="shared" si="21"/>
        <v>49.5</v>
      </c>
      <c r="AE4229" s="19" t="str">
        <f t="shared" si="22"/>
        <v>Нет моды</v>
      </c>
      <c r="AF4229" s="19">
        <f t="shared" si="23"/>
        <v>25</v>
      </c>
      <c r="AG4229" s="19">
        <f t="shared" si="24"/>
        <v>33</v>
      </c>
      <c r="AH4229" s="20" t="str">
        <f t="shared" si="14"/>
        <v>Город: 71%; Село: 29%</v>
      </c>
      <c r="AI4229" s="24"/>
      <c r="AJ4229" s="24"/>
      <c r="AK4229" s="24"/>
      <c r="AL4229" s="22">
        <f t="shared" si="25"/>
        <v>1</v>
      </c>
    </row>
    <row r="4230" ht="12.75" customHeight="1">
      <c r="A4230" s="13" t="s">
        <v>267</v>
      </c>
      <c r="B4230" s="13" t="str">
        <f>IFERROR(__xludf.DUMMYFUNCTION("REGEXREPLACE(A4230, ""\d"", """")"),"         Иркутская область")</f>
        <v>         Иркутская область</v>
      </c>
      <c r="C4230" s="14" t="str">
        <f t="shared" si="15"/>
        <v>Иркутская область</v>
      </c>
      <c r="D4230" s="3">
        <f t="shared" si="16"/>
        <v>2</v>
      </c>
      <c r="E4230" s="15" t="s">
        <v>38</v>
      </c>
      <c r="F4230" s="13" t="str">
        <f>IFERROR(__xludf.DUMMYFUNCTION("REGEXEXTRACT(E4230, ""[А-Яа-я].*"")"),"все виды транспортных несчастных случаев")</f>
        <v>все виды транспортных несчастных случаев</v>
      </c>
      <c r="G4230" s="16">
        <f t="shared" si="17"/>
        <v>2</v>
      </c>
      <c r="H4230" s="13" t="s">
        <v>28</v>
      </c>
      <c r="I4230" s="13" t="str">
        <f>IFERROR(__xludf.DUMMYFUNCTION("REGEXREPLACE(H4230, "".*\s"", """")"),"человек")</f>
        <v>человек</v>
      </c>
      <c r="J4230" s="13" t="s">
        <v>29</v>
      </c>
      <c r="K4230" s="17" t="str">
        <f>IFERROR(__xludf.DUMMYFUNCTION("REGEXREPLACE(J4230, ""^[\d\s]+"", """")"),"значение показателя за год")</f>
        <v>значение показателя за год</v>
      </c>
      <c r="L4230" s="16">
        <f t="shared" si="18"/>
        <v>2</v>
      </c>
      <c r="M4230" s="13" t="s">
        <v>30</v>
      </c>
      <c r="N4230" s="13" t="str">
        <f>IFERROR(__xludf.DUMMYFUNCTION("REGEXEXTRACT(M4230, "" (.+)$"")"),"все население")</f>
        <v>все население</v>
      </c>
      <c r="O4230" s="18">
        <v>516.0</v>
      </c>
      <c r="P4230" s="18">
        <v>477.0</v>
      </c>
      <c r="Q4230" s="18">
        <v>525.0</v>
      </c>
      <c r="R4230" s="18">
        <v>427.0</v>
      </c>
      <c r="S4230" s="18">
        <v>413.0</v>
      </c>
      <c r="T4230" s="18">
        <v>369.0</v>
      </c>
      <c r="U4230" s="18">
        <v>400.0</v>
      </c>
      <c r="V4230" s="18">
        <v>332.0</v>
      </c>
      <c r="W4230" s="18">
        <v>383.0</v>
      </c>
      <c r="X4230" s="18">
        <v>292.0</v>
      </c>
      <c r="Y4230" s="18">
        <v>347.0</v>
      </c>
      <c r="Z4230" s="19">
        <f t="shared" si="6"/>
        <v>4481</v>
      </c>
      <c r="AA4230" s="19" t="str">
        <f t="shared" si="19"/>
        <v/>
      </c>
      <c r="AB4230" s="19" t="str">
        <f t="shared" si="8"/>
        <v/>
      </c>
      <c r="AC4230" s="19">
        <f t="shared" si="20"/>
        <v>407.3636364</v>
      </c>
      <c r="AD4230" s="19">
        <f t="shared" si="21"/>
        <v>369</v>
      </c>
      <c r="AE4230" s="19" t="str">
        <f t="shared" si="22"/>
        <v>Нет моды</v>
      </c>
      <c r="AF4230" s="19">
        <f t="shared" si="23"/>
        <v>292</v>
      </c>
      <c r="AG4230" s="19">
        <f t="shared" si="24"/>
        <v>525</v>
      </c>
      <c r="AH4230" s="20" t="str">
        <f t="shared" si="14"/>
        <v/>
      </c>
      <c r="AI4230" s="21"/>
      <c r="AJ4230" s="21"/>
      <c r="AK4230" s="21"/>
      <c r="AL4230" s="22">
        <f t="shared" si="25"/>
        <v>1</v>
      </c>
    </row>
    <row r="4231" ht="12.75" customHeight="1">
      <c r="A4231" s="13" t="s">
        <v>267</v>
      </c>
      <c r="B4231" s="13" t="str">
        <f>IFERROR(__xludf.DUMMYFUNCTION("REGEXREPLACE(A4231, ""\d"", """")"),"         Иркутская область")</f>
        <v>         Иркутская область</v>
      </c>
      <c r="C4231" s="14" t="str">
        <f t="shared" si="15"/>
        <v>Иркутская область</v>
      </c>
      <c r="D4231" s="3">
        <f t="shared" si="16"/>
        <v>2</v>
      </c>
      <c r="E4231" s="15" t="s">
        <v>38</v>
      </c>
      <c r="F4231" s="13" t="str">
        <f>IFERROR(__xludf.DUMMYFUNCTION("REGEXEXTRACT(E4231, ""[А-Яа-я].*"")"),"все виды транспортных несчастных случаев")</f>
        <v>все виды транспортных несчастных случаев</v>
      </c>
      <c r="G4231" s="16">
        <f t="shared" si="17"/>
        <v>2</v>
      </c>
      <c r="H4231" s="13" t="s">
        <v>28</v>
      </c>
      <c r="I4231" s="13" t="str">
        <f>IFERROR(__xludf.DUMMYFUNCTION("REGEXREPLACE(H4231, "".*\s"", """")"),"человек")</f>
        <v>человек</v>
      </c>
      <c r="J4231" s="13" t="s">
        <v>29</v>
      </c>
      <c r="K4231" s="17" t="str">
        <f>IFERROR(__xludf.DUMMYFUNCTION("REGEXREPLACE(J4231, ""^[\d\s]+"", """")"),"значение показателя за год")</f>
        <v>значение показателя за год</v>
      </c>
      <c r="L4231" s="16">
        <f t="shared" si="18"/>
        <v>2</v>
      </c>
      <c r="M4231" s="13" t="s">
        <v>31</v>
      </c>
      <c r="N4231" s="13" t="str">
        <f>IFERROR(__xludf.DUMMYFUNCTION("REGEXEXTRACT(M4231, "" (.+)$"")"),"городское население")</f>
        <v>городское население</v>
      </c>
      <c r="O4231" s="18">
        <v>371.0</v>
      </c>
      <c r="P4231" s="18">
        <v>343.0</v>
      </c>
      <c r="Q4231" s="18">
        <v>372.0</v>
      </c>
      <c r="R4231" s="18">
        <v>317.0</v>
      </c>
      <c r="S4231" s="18">
        <v>287.0</v>
      </c>
      <c r="T4231" s="18">
        <v>264.0</v>
      </c>
      <c r="U4231" s="18">
        <v>283.0</v>
      </c>
      <c r="V4231" s="18">
        <v>232.0</v>
      </c>
      <c r="W4231" s="18">
        <v>274.0</v>
      </c>
      <c r="X4231" s="18">
        <v>200.0</v>
      </c>
      <c r="Y4231" s="18">
        <v>242.0</v>
      </c>
      <c r="Z4231" s="19" t="str">
        <f t="shared" si="6"/>
        <v/>
      </c>
      <c r="AA4231" s="19">
        <f t="shared" si="19"/>
        <v>3185</v>
      </c>
      <c r="AB4231" s="19" t="str">
        <f t="shared" si="8"/>
        <v/>
      </c>
      <c r="AC4231" s="19">
        <f t="shared" si="20"/>
        <v>289.5454545</v>
      </c>
      <c r="AD4231" s="19">
        <f t="shared" si="21"/>
        <v>345</v>
      </c>
      <c r="AE4231" s="19" t="str">
        <f t="shared" si="22"/>
        <v>Нет моды</v>
      </c>
      <c r="AF4231" s="19">
        <f t="shared" si="23"/>
        <v>200</v>
      </c>
      <c r="AG4231" s="19">
        <f t="shared" si="24"/>
        <v>372</v>
      </c>
      <c r="AH4231" s="20" t="str">
        <f t="shared" si="14"/>
        <v/>
      </c>
      <c r="AI4231" s="21"/>
      <c r="AJ4231" s="21"/>
      <c r="AK4231" s="21"/>
      <c r="AL4231" s="22">
        <f t="shared" si="25"/>
        <v>1</v>
      </c>
    </row>
    <row r="4232" ht="12.75" customHeight="1">
      <c r="A4232" s="13" t="s">
        <v>267</v>
      </c>
      <c r="B4232" s="13" t="str">
        <f>IFERROR(__xludf.DUMMYFUNCTION("REGEXREPLACE(A4232, ""\d"", """")"),"         Иркутская область")</f>
        <v>         Иркутская область</v>
      </c>
      <c r="C4232" s="14" t="str">
        <f t="shared" si="15"/>
        <v>Иркутская область</v>
      </c>
      <c r="D4232" s="3">
        <f t="shared" si="16"/>
        <v>2</v>
      </c>
      <c r="E4232" s="15" t="s">
        <v>38</v>
      </c>
      <c r="F4232" s="13" t="str">
        <f>IFERROR(__xludf.DUMMYFUNCTION("REGEXEXTRACT(E4232, ""[А-Яа-я].*"")"),"все виды транспортных несчастных случаев")</f>
        <v>все виды транспортных несчастных случаев</v>
      </c>
      <c r="G4232" s="16">
        <f t="shared" si="17"/>
        <v>2</v>
      </c>
      <c r="H4232" s="13" t="s">
        <v>28</v>
      </c>
      <c r="I4232" s="13" t="str">
        <f>IFERROR(__xludf.DUMMYFUNCTION("REGEXREPLACE(H4232, "".*\s"", """")"),"человек")</f>
        <v>человек</v>
      </c>
      <c r="J4232" s="13" t="s">
        <v>29</v>
      </c>
      <c r="K4232" s="17" t="str">
        <f>IFERROR(__xludf.DUMMYFUNCTION("REGEXREPLACE(J4232, ""^[\d\s]+"", """")"),"значение показателя за год")</f>
        <v>значение показателя за год</v>
      </c>
      <c r="L4232" s="16">
        <f t="shared" si="18"/>
        <v>2</v>
      </c>
      <c r="M4232" s="13" t="s">
        <v>32</v>
      </c>
      <c r="N4232" s="13" t="str">
        <f>IFERROR(__xludf.DUMMYFUNCTION("REGEXEXTRACT(M4232, "" (.+)$"")"),"сельское население")</f>
        <v>сельское население</v>
      </c>
      <c r="O4232" s="18">
        <v>145.0</v>
      </c>
      <c r="P4232" s="18">
        <v>134.0</v>
      </c>
      <c r="Q4232" s="18">
        <v>153.0</v>
      </c>
      <c r="R4232" s="18">
        <v>110.0</v>
      </c>
      <c r="S4232" s="18">
        <v>126.0</v>
      </c>
      <c r="T4232" s="18">
        <v>105.0</v>
      </c>
      <c r="U4232" s="18">
        <v>117.0</v>
      </c>
      <c r="V4232" s="18">
        <v>100.0</v>
      </c>
      <c r="W4232" s="18">
        <v>109.0</v>
      </c>
      <c r="X4232" s="18">
        <v>92.0</v>
      </c>
      <c r="Y4232" s="18">
        <v>105.0</v>
      </c>
      <c r="Z4232" s="19" t="str">
        <f t="shared" si="6"/>
        <v/>
      </c>
      <c r="AA4232" s="19" t="str">
        <f t="shared" si="19"/>
        <v/>
      </c>
      <c r="AB4232" s="19">
        <f t="shared" si="8"/>
        <v>1296</v>
      </c>
      <c r="AC4232" s="19">
        <f t="shared" si="20"/>
        <v>117.8181818</v>
      </c>
      <c r="AD4232" s="19">
        <f t="shared" si="21"/>
        <v>176.5</v>
      </c>
      <c r="AE4232" s="19" t="str">
        <f t="shared" si="22"/>
        <v>Нет моды</v>
      </c>
      <c r="AF4232" s="19">
        <f t="shared" si="23"/>
        <v>92</v>
      </c>
      <c r="AG4232" s="19">
        <f t="shared" si="24"/>
        <v>153</v>
      </c>
      <c r="AH4232" s="20" t="str">
        <f t="shared" si="14"/>
        <v>Город: 71%; Село: 29%</v>
      </c>
      <c r="AI4232" s="21"/>
      <c r="AJ4232" s="21"/>
      <c r="AK4232" s="21"/>
      <c r="AL4232" s="22">
        <f t="shared" si="25"/>
        <v>1</v>
      </c>
    </row>
    <row r="4233" ht="12.75" customHeight="1">
      <c r="A4233" s="13" t="s">
        <v>267</v>
      </c>
      <c r="B4233" s="13" t="str">
        <f>IFERROR(__xludf.DUMMYFUNCTION("REGEXREPLACE(A4233, ""\d"", """")"),"         Иркутская область")</f>
        <v>         Иркутская область</v>
      </c>
      <c r="C4233" s="14" t="str">
        <f t="shared" si="15"/>
        <v>Иркутская область</v>
      </c>
      <c r="D4233" s="3">
        <f t="shared" si="16"/>
        <v>2</v>
      </c>
      <c r="E4233" s="15" t="s">
        <v>39</v>
      </c>
      <c r="F4233" s="13" t="str">
        <f>IFERROR(__xludf.DUMMYFUNCTION("REGEXEXTRACT(E4233, ""[А-Яа-я].*"")"),"Всего умерших")</f>
        <v>Всего умерших</v>
      </c>
      <c r="G4233" s="16">
        <f t="shared" si="17"/>
        <v>2</v>
      </c>
      <c r="H4233" s="13" t="s">
        <v>28</v>
      </c>
      <c r="I4233" s="13" t="str">
        <f>IFERROR(__xludf.DUMMYFUNCTION("REGEXREPLACE(H4233, "".*\s"", """")"),"человек")</f>
        <v>человек</v>
      </c>
      <c r="J4233" s="13" t="s">
        <v>29</v>
      </c>
      <c r="K4233" s="17" t="str">
        <f>IFERROR(__xludf.DUMMYFUNCTION("REGEXREPLACE(J4233, ""^[\d\s]+"", """")"),"значение показателя за год")</f>
        <v>значение показателя за год</v>
      </c>
      <c r="L4233" s="16">
        <f t="shared" si="18"/>
        <v>2</v>
      </c>
      <c r="M4233" s="13" t="s">
        <v>30</v>
      </c>
      <c r="N4233" s="13" t="str">
        <f>IFERROR(__xludf.DUMMYFUNCTION("REGEXEXTRACT(M4233, "" (.+)$"")"),"все население")</f>
        <v>все население</v>
      </c>
      <c r="O4233" s="18">
        <v>33033.0</v>
      </c>
      <c r="P4233" s="18">
        <v>33127.0</v>
      </c>
      <c r="Q4233" s="18">
        <v>32903.0</v>
      </c>
      <c r="R4233" s="18">
        <v>32332.0</v>
      </c>
      <c r="S4233" s="18">
        <v>31032.0</v>
      </c>
      <c r="T4233" s="18">
        <v>31369.0</v>
      </c>
      <c r="U4233" s="18">
        <v>31553.0</v>
      </c>
      <c r="V4233" s="18">
        <v>35690.0</v>
      </c>
      <c r="W4233" s="18">
        <v>41889.0</v>
      </c>
      <c r="X4233" s="18">
        <v>33226.0</v>
      </c>
      <c r="Y4233" s="18">
        <v>31045.0</v>
      </c>
      <c r="Z4233" s="19">
        <f t="shared" si="6"/>
        <v>367199</v>
      </c>
      <c r="AA4233" s="19" t="str">
        <f t="shared" si="19"/>
        <v/>
      </c>
      <c r="AB4233" s="19" t="str">
        <f t="shared" si="8"/>
        <v/>
      </c>
      <c r="AC4233" s="19">
        <f t="shared" si="20"/>
        <v>33381.72727</v>
      </c>
      <c r="AD4233" s="19">
        <f t="shared" si="21"/>
        <v>15592.5</v>
      </c>
      <c r="AE4233" s="19" t="str">
        <f t="shared" si="22"/>
        <v>Нет моды</v>
      </c>
      <c r="AF4233" s="19">
        <f t="shared" si="23"/>
        <v>31032</v>
      </c>
      <c r="AG4233" s="19">
        <f t="shared" si="24"/>
        <v>41889</v>
      </c>
      <c r="AH4233" s="20" t="str">
        <f t="shared" si="14"/>
        <v/>
      </c>
      <c r="AI4233" s="21"/>
      <c r="AJ4233" s="21"/>
      <c r="AK4233" s="21"/>
      <c r="AL4233" s="22">
        <f t="shared" si="25"/>
        <v>1</v>
      </c>
    </row>
    <row r="4234" ht="12.75" customHeight="1">
      <c r="A4234" s="13" t="s">
        <v>267</v>
      </c>
      <c r="B4234" s="13" t="str">
        <f>IFERROR(__xludf.DUMMYFUNCTION("REGEXREPLACE(A4234, ""\d"", """")"),"         Иркутская область")</f>
        <v>         Иркутская область</v>
      </c>
      <c r="C4234" s="14" t="str">
        <f t="shared" si="15"/>
        <v>Иркутская область</v>
      </c>
      <c r="D4234" s="3">
        <f t="shared" si="16"/>
        <v>2</v>
      </c>
      <c r="E4234" s="15" t="s">
        <v>39</v>
      </c>
      <c r="F4234" s="13" t="str">
        <f>IFERROR(__xludf.DUMMYFUNCTION("REGEXEXTRACT(E4234, ""[А-Яа-я].*"")"),"Всего умерших")</f>
        <v>Всего умерших</v>
      </c>
      <c r="G4234" s="16">
        <f t="shared" si="17"/>
        <v>2</v>
      </c>
      <c r="H4234" s="13" t="s">
        <v>28</v>
      </c>
      <c r="I4234" s="13" t="str">
        <f>IFERROR(__xludf.DUMMYFUNCTION("REGEXREPLACE(H4234, "".*\s"", """")"),"человек")</f>
        <v>человек</v>
      </c>
      <c r="J4234" s="13" t="s">
        <v>29</v>
      </c>
      <c r="K4234" s="17" t="str">
        <f>IFERROR(__xludf.DUMMYFUNCTION("REGEXREPLACE(J4234, ""^[\d\s]+"", """")"),"значение показателя за год")</f>
        <v>значение показателя за год</v>
      </c>
      <c r="L4234" s="16">
        <f t="shared" si="18"/>
        <v>2</v>
      </c>
      <c r="M4234" s="13" t="s">
        <v>31</v>
      </c>
      <c r="N4234" s="13" t="str">
        <f>IFERROR(__xludf.DUMMYFUNCTION("REGEXEXTRACT(M4234, "" (.+)$"")"),"городское население")</f>
        <v>городское население</v>
      </c>
      <c r="O4234" s="18">
        <v>25907.0</v>
      </c>
      <c r="P4234" s="18">
        <v>26184.0</v>
      </c>
      <c r="Q4234" s="18">
        <v>25810.0</v>
      </c>
      <c r="R4234" s="18">
        <v>25361.0</v>
      </c>
      <c r="S4234" s="18">
        <v>24300.0</v>
      </c>
      <c r="T4234" s="18">
        <v>24572.0</v>
      </c>
      <c r="U4234" s="18">
        <v>24675.0</v>
      </c>
      <c r="V4234" s="18">
        <v>28301.0</v>
      </c>
      <c r="W4234" s="18">
        <v>33285.0</v>
      </c>
      <c r="X4234" s="18">
        <v>26366.0</v>
      </c>
      <c r="Y4234" s="18">
        <v>24309.0</v>
      </c>
      <c r="Z4234" s="19" t="str">
        <f t="shared" si="6"/>
        <v/>
      </c>
      <c r="AA4234" s="19">
        <f t="shared" si="19"/>
        <v>289070</v>
      </c>
      <c r="AB4234" s="19" t="str">
        <f t="shared" si="8"/>
        <v/>
      </c>
      <c r="AC4234" s="19">
        <f t="shared" si="20"/>
        <v>26279.09091</v>
      </c>
      <c r="AD4234" s="19">
        <f t="shared" si="21"/>
        <v>31038.5</v>
      </c>
      <c r="AE4234" s="19" t="str">
        <f t="shared" si="22"/>
        <v>Нет моды</v>
      </c>
      <c r="AF4234" s="19">
        <f t="shared" si="23"/>
        <v>24300</v>
      </c>
      <c r="AG4234" s="19">
        <f t="shared" si="24"/>
        <v>33285</v>
      </c>
      <c r="AH4234" s="20" t="str">
        <f t="shared" si="14"/>
        <v/>
      </c>
      <c r="AI4234" s="21"/>
      <c r="AJ4234" s="21"/>
      <c r="AK4234" s="21"/>
      <c r="AL4234" s="22">
        <f t="shared" si="25"/>
        <v>1</v>
      </c>
    </row>
    <row r="4235" ht="12.75" customHeight="1">
      <c r="A4235" s="13" t="s">
        <v>267</v>
      </c>
      <c r="B4235" s="13" t="str">
        <f>IFERROR(__xludf.DUMMYFUNCTION("REGEXREPLACE(A4235, ""\d"", """")"),"         Иркутская область")</f>
        <v>         Иркутская область</v>
      </c>
      <c r="C4235" s="14" t="str">
        <f t="shared" si="15"/>
        <v>Иркутская область</v>
      </c>
      <c r="D4235" s="3">
        <f t="shared" si="16"/>
        <v>2</v>
      </c>
      <c r="E4235" s="15" t="s">
        <v>39</v>
      </c>
      <c r="F4235" s="13" t="str">
        <f>IFERROR(__xludf.DUMMYFUNCTION("REGEXEXTRACT(E4235, ""[А-Яа-я].*"")"),"Всего умерших")</f>
        <v>Всего умерших</v>
      </c>
      <c r="G4235" s="16">
        <f t="shared" si="17"/>
        <v>2</v>
      </c>
      <c r="H4235" s="13" t="s">
        <v>28</v>
      </c>
      <c r="I4235" s="13" t="str">
        <f>IFERROR(__xludf.DUMMYFUNCTION("REGEXREPLACE(H4235, "".*\s"", """")"),"человек")</f>
        <v>человек</v>
      </c>
      <c r="J4235" s="13" t="s">
        <v>29</v>
      </c>
      <c r="K4235" s="17" t="str">
        <f>IFERROR(__xludf.DUMMYFUNCTION("REGEXREPLACE(J4235, ""^[\d\s]+"", """")"),"значение показателя за год")</f>
        <v>значение показателя за год</v>
      </c>
      <c r="L4235" s="16">
        <f t="shared" si="18"/>
        <v>2</v>
      </c>
      <c r="M4235" s="13" t="s">
        <v>32</v>
      </c>
      <c r="N4235" s="13" t="str">
        <f>IFERROR(__xludf.DUMMYFUNCTION("REGEXEXTRACT(M4235, "" (.+)$"")"),"сельское население")</f>
        <v>сельское население</v>
      </c>
      <c r="O4235" s="18">
        <v>7126.0</v>
      </c>
      <c r="P4235" s="18">
        <v>6943.0</v>
      </c>
      <c r="Q4235" s="18">
        <v>7093.0</v>
      </c>
      <c r="R4235" s="18">
        <v>6971.0</v>
      </c>
      <c r="S4235" s="18">
        <v>6732.0</v>
      </c>
      <c r="T4235" s="18">
        <v>6797.0</v>
      </c>
      <c r="U4235" s="18">
        <v>6878.0</v>
      </c>
      <c r="V4235" s="18">
        <v>7389.0</v>
      </c>
      <c r="W4235" s="18">
        <v>8604.0</v>
      </c>
      <c r="X4235" s="18">
        <v>6860.0</v>
      </c>
      <c r="Y4235" s="18">
        <v>6736.0</v>
      </c>
      <c r="Z4235" s="19" t="str">
        <f t="shared" si="6"/>
        <v/>
      </c>
      <c r="AA4235" s="19" t="str">
        <f t="shared" si="19"/>
        <v/>
      </c>
      <c r="AB4235" s="19">
        <f t="shared" si="8"/>
        <v>78129</v>
      </c>
      <c r="AC4235" s="19">
        <f t="shared" si="20"/>
        <v>7102.636364</v>
      </c>
      <c r="AD4235" s="19">
        <f t="shared" si="21"/>
        <v>16452</v>
      </c>
      <c r="AE4235" s="19" t="str">
        <f t="shared" si="22"/>
        <v>Нет моды</v>
      </c>
      <c r="AF4235" s="19">
        <f t="shared" si="23"/>
        <v>6732</v>
      </c>
      <c r="AG4235" s="19">
        <f t="shared" si="24"/>
        <v>8604</v>
      </c>
      <c r="AH4235" s="20" t="str">
        <f t="shared" si="14"/>
        <v>Город: 79%; Село: 21%</v>
      </c>
      <c r="AI4235" s="21"/>
      <c r="AJ4235" s="21"/>
      <c r="AK4235" s="21"/>
      <c r="AL4235" s="22">
        <f t="shared" si="25"/>
        <v>1</v>
      </c>
    </row>
    <row r="4236" ht="12.75" customHeight="1">
      <c r="A4236" s="13" t="s">
        <v>267</v>
      </c>
      <c r="B4236" s="13" t="str">
        <f>IFERROR(__xludf.DUMMYFUNCTION("REGEXREPLACE(A4236, ""\d"", """")"),"         Иркутская область")</f>
        <v>         Иркутская область</v>
      </c>
      <c r="C4236" s="14" t="str">
        <f t="shared" si="15"/>
        <v>Иркутская область</v>
      </c>
      <c r="D4236" s="3">
        <f t="shared" si="16"/>
        <v>2</v>
      </c>
      <c r="E4236" s="15" t="s">
        <v>40</v>
      </c>
      <c r="F4236" s="13" t="str">
        <f>IFERROR(__xludf.DUMMYFUNCTION("REGEXEXTRACT(E4236, ""[А-Яа-я].*"")"),"Злокачественные новообразования")</f>
        <v>Злокачественные новообразования</v>
      </c>
      <c r="G4236" s="16">
        <f t="shared" si="17"/>
        <v>2</v>
      </c>
      <c r="H4236" s="13" t="s">
        <v>28</v>
      </c>
      <c r="I4236" s="13" t="str">
        <f>IFERROR(__xludf.DUMMYFUNCTION("REGEXREPLACE(H4236, "".*\s"", """")"),"человек")</f>
        <v>человек</v>
      </c>
      <c r="J4236" s="13" t="s">
        <v>29</v>
      </c>
      <c r="K4236" s="17" t="str">
        <f>IFERROR(__xludf.DUMMYFUNCTION("REGEXREPLACE(J4236, ""^[\d\s]+"", """")"),"значение показателя за год")</f>
        <v>значение показателя за год</v>
      </c>
      <c r="L4236" s="16">
        <f t="shared" si="18"/>
        <v>2</v>
      </c>
      <c r="M4236" s="13" t="s">
        <v>30</v>
      </c>
      <c r="N4236" s="13" t="str">
        <f>IFERROR(__xludf.DUMMYFUNCTION("REGEXEXTRACT(M4236, "" (.+)$"")"),"все население")</f>
        <v>все население</v>
      </c>
      <c r="O4236" s="18">
        <v>4916.0</v>
      </c>
      <c r="P4236" s="18">
        <v>4885.0</v>
      </c>
      <c r="Q4236" s="18">
        <v>4953.0</v>
      </c>
      <c r="R4236" s="18">
        <v>5015.0</v>
      </c>
      <c r="S4236" s="18">
        <v>5166.0</v>
      </c>
      <c r="T4236" s="18">
        <v>5080.0</v>
      </c>
      <c r="U4236" s="18">
        <v>5236.0</v>
      </c>
      <c r="V4236" s="18">
        <v>5283.0</v>
      </c>
      <c r="W4236" s="18">
        <v>4915.0</v>
      </c>
      <c r="X4236" s="18">
        <v>4779.0</v>
      </c>
      <c r="Y4236" s="18">
        <v>4788.0</v>
      </c>
      <c r="Z4236" s="19">
        <f t="shared" si="6"/>
        <v>55016</v>
      </c>
      <c r="AA4236" s="19" t="str">
        <f t="shared" si="19"/>
        <v/>
      </c>
      <c r="AB4236" s="19" t="str">
        <f t="shared" si="8"/>
        <v/>
      </c>
      <c r="AC4236" s="19">
        <f t="shared" si="20"/>
        <v>5001.454545</v>
      </c>
      <c r="AD4236" s="19">
        <f t="shared" si="21"/>
        <v>6007.5</v>
      </c>
      <c r="AE4236" s="19" t="str">
        <f t="shared" si="22"/>
        <v>Нет моды</v>
      </c>
      <c r="AF4236" s="19">
        <f t="shared" si="23"/>
        <v>4779</v>
      </c>
      <c r="AG4236" s="19">
        <f t="shared" si="24"/>
        <v>5283</v>
      </c>
      <c r="AH4236" s="20" t="str">
        <f t="shared" si="14"/>
        <v/>
      </c>
      <c r="AI4236" s="21"/>
      <c r="AJ4236" s="21"/>
      <c r="AK4236" s="21"/>
      <c r="AL4236" s="22">
        <f t="shared" si="25"/>
        <v>1</v>
      </c>
    </row>
    <row r="4237" ht="12.75" customHeight="1">
      <c r="A4237" s="13" t="s">
        <v>267</v>
      </c>
      <c r="B4237" s="13" t="str">
        <f>IFERROR(__xludf.DUMMYFUNCTION("REGEXREPLACE(A4237, ""\d"", """")"),"         Иркутская область")</f>
        <v>         Иркутская область</v>
      </c>
      <c r="C4237" s="14" t="str">
        <f t="shared" si="15"/>
        <v>Иркутская область</v>
      </c>
      <c r="D4237" s="3">
        <f t="shared" si="16"/>
        <v>2</v>
      </c>
      <c r="E4237" s="15" t="s">
        <v>40</v>
      </c>
      <c r="F4237" s="13" t="str">
        <f>IFERROR(__xludf.DUMMYFUNCTION("REGEXEXTRACT(E4237, ""[А-Яа-я].*"")"),"Злокачественные новообразования")</f>
        <v>Злокачественные новообразования</v>
      </c>
      <c r="G4237" s="16">
        <f t="shared" si="17"/>
        <v>2</v>
      </c>
      <c r="H4237" s="13" t="s">
        <v>28</v>
      </c>
      <c r="I4237" s="13" t="str">
        <f>IFERROR(__xludf.DUMMYFUNCTION("REGEXREPLACE(H4237, "".*\s"", """")"),"человек")</f>
        <v>человек</v>
      </c>
      <c r="J4237" s="13" t="s">
        <v>29</v>
      </c>
      <c r="K4237" s="17" t="str">
        <f>IFERROR(__xludf.DUMMYFUNCTION("REGEXREPLACE(J4237, ""^[\d\s]+"", """")"),"значение показателя за год")</f>
        <v>значение показателя за год</v>
      </c>
      <c r="L4237" s="16">
        <f t="shared" si="18"/>
        <v>2</v>
      </c>
      <c r="M4237" s="13" t="s">
        <v>31</v>
      </c>
      <c r="N4237" s="13" t="str">
        <f>IFERROR(__xludf.DUMMYFUNCTION("REGEXEXTRACT(M4237, "" (.+)$"")"),"городское население")</f>
        <v>городское население</v>
      </c>
      <c r="O4237" s="18">
        <v>3985.0</v>
      </c>
      <c r="P4237" s="18">
        <v>3972.0</v>
      </c>
      <c r="Q4237" s="18">
        <v>4000.0</v>
      </c>
      <c r="R4237" s="18">
        <v>3984.0</v>
      </c>
      <c r="S4237" s="18">
        <v>4144.0</v>
      </c>
      <c r="T4237" s="18">
        <v>4107.0</v>
      </c>
      <c r="U4237" s="18">
        <v>4191.0</v>
      </c>
      <c r="V4237" s="18">
        <v>4206.0</v>
      </c>
      <c r="W4237" s="18">
        <v>3896.0</v>
      </c>
      <c r="X4237" s="18">
        <v>3833.0</v>
      </c>
      <c r="Y4237" s="18">
        <v>3779.0</v>
      </c>
      <c r="Z4237" s="19" t="str">
        <f t="shared" si="6"/>
        <v/>
      </c>
      <c r="AA4237" s="19">
        <f t="shared" si="19"/>
        <v>44097</v>
      </c>
      <c r="AB4237" s="19" t="str">
        <f t="shared" si="8"/>
        <v/>
      </c>
      <c r="AC4237" s="19">
        <f t="shared" si="20"/>
        <v>4008.818182</v>
      </c>
      <c r="AD4237" s="19">
        <f t="shared" si="21"/>
        <v>4492.5</v>
      </c>
      <c r="AE4237" s="19" t="str">
        <f t="shared" si="22"/>
        <v>Нет моды</v>
      </c>
      <c r="AF4237" s="19">
        <f t="shared" si="23"/>
        <v>3779</v>
      </c>
      <c r="AG4237" s="19">
        <f t="shared" si="24"/>
        <v>4206</v>
      </c>
      <c r="AH4237" s="20" t="str">
        <f t="shared" si="14"/>
        <v/>
      </c>
      <c r="AI4237" s="21"/>
      <c r="AJ4237" s="21"/>
      <c r="AK4237" s="21"/>
      <c r="AL4237" s="22">
        <f t="shared" si="25"/>
        <v>1</v>
      </c>
    </row>
    <row r="4238" ht="12.75" customHeight="1">
      <c r="A4238" s="13" t="s">
        <v>267</v>
      </c>
      <c r="B4238" s="13" t="str">
        <f>IFERROR(__xludf.DUMMYFUNCTION("REGEXREPLACE(A4238, ""\d"", """")"),"         Иркутская область")</f>
        <v>         Иркутская область</v>
      </c>
      <c r="C4238" s="14" t="str">
        <f t="shared" si="15"/>
        <v>Иркутская область</v>
      </c>
      <c r="D4238" s="3">
        <f t="shared" si="16"/>
        <v>2</v>
      </c>
      <c r="E4238" s="15" t="s">
        <v>40</v>
      </c>
      <c r="F4238" s="13" t="str">
        <f>IFERROR(__xludf.DUMMYFUNCTION("REGEXEXTRACT(E4238, ""[А-Яа-я].*"")"),"Злокачественные новообразования")</f>
        <v>Злокачественные новообразования</v>
      </c>
      <c r="G4238" s="16">
        <f t="shared" si="17"/>
        <v>2</v>
      </c>
      <c r="H4238" s="13" t="s">
        <v>28</v>
      </c>
      <c r="I4238" s="13" t="str">
        <f>IFERROR(__xludf.DUMMYFUNCTION("REGEXREPLACE(H4238, "".*\s"", """")"),"человек")</f>
        <v>человек</v>
      </c>
      <c r="J4238" s="13" t="s">
        <v>29</v>
      </c>
      <c r="K4238" s="17" t="str">
        <f>IFERROR(__xludf.DUMMYFUNCTION("REGEXREPLACE(J4238, ""^[\d\s]+"", """")"),"значение показателя за год")</f>
        <v>значение показателя за год</v>
      </c>
      <c r="L4238" s="16">
        <f t="shared" si="18"/>
        <v>2</v>
      </c>
      <c r="M4238" s="13" t="s">
        <v>32</v>
      </c>
      <c r="N4238" s="13" t="str">
        <f>IFERROR(__xludf.DUMMYFUNCTION("REGEXEXTRACT(M4238, "" (.+)$"")"),"сельское население")</f>
        <v>сельское население</v>
      </c>
      <c r="O4238" s="18">
        <v>931.0</v>
      </c>
      <c r="P4238" s="18">
        <v>913.0</v>
      </c>
      <c r="Q4238" s="18">
        <v>953.0</v>
      </c>
      <c r="R4238" s="18">
        <v>1031.0</v>
      </c>
      <c r="S4238" s="18">
        <v>1022.0</v>
      </c>
      <c r="T4238" s="18">
        <v>973.0</v>
      </c>
      <c r="U4238" s="18">
        <v>1045.0</v>
      </c>
      <c r="V4238" s="18">
        <v>1077.0</v>
      </c>
      <c r="W4238" s="18">
        <v>1019.0</v>
      </c>
      <c r="X4238" s="18">
        <v>946.0</v>
      </c>
      <c r="Y4238" s="18">
        <v>1009.0</v>
      </c>
      <c r="Z4238" s="19" t="str">
        <f t="shared" si="6"/>
        <v/>
      </c>
      <c r="AA4238" s="19" t="str">
        <f t="shared" si="19"/>
        <v/>
      </c>
      <c r="AB4238" s="19">
        <f t="shared" si="8"/>
        <v>10919</v>
      </c>
      <c r="AC4238" s="19">
        <f t="shared" si="20"/>
        <v>992.6363636</v>
      </c>
      <c r="AD4238" s="19">
        <f t="shared" si="21"/>
        <v>2428</v>
      </c>
      <c r="AE4238" s="19" t="str">
        <f t="shared" si="22"/>
        <v>Нет моды</v>
      </c>
      <c r="AF4238" s="19">
        <f t="shared" si="23"/>
        <v>913</v>
      </c>
      <c r="AG4238" s="19">
        <f t="shared" si="24"/>
        <v>1077</v>
      </c>
      <c r="AH4238" s="20" t="str">
        <f t="shared" si="14"/>
        <v>Город: 80%; Село: 20%</v>
      </c>
      <c r="AI4238" s="21"/>
      <c r="AJ4238" s="21"/>
      <c r="AK4238" s="21"/>
      <c r="AL4238" s="22">
        <f t="shared" si="25"/>
        <v>1</v>
      </c>
    </row>
    <row r="4239" ht="12.75" customHeight="1">
      <c r="A4239" s="13" t="s">
        <v>267</v>
      </c>
      <c r="B4239" s="13" t="str">
        <f>IFERROR(__xludf.DUMMYFUNCTION("REGEXREPLACE(A4239, ""\d"", """")"),"         Иркутская область")</f>
        <v>         Иркутская область</v>
      </c>
      <c r="C4239" s="14" t="str">
        <f t="shared" si="15"/>
        <v>Иркутская область</v>
      </c>
      <c r="D4239" s="3">
        <f t="shared" si="16"/>
        <v>2</v>
      </c>
      <c r="E4239" s="15" t="s">
        <v>41</v>
      </c>
      <c r="F4239" s="13" t="str">
        <f>IFERROR(__xludf.DUMMYFUNCTION("REGEXEXTRACT(E4239, ""[А-Яа-я].*"")"),"Инфекционные и паразитарные болезни")</f>
        <v>Инфекционные и паразитарные болезни</v>
      </c>
      <c r="G4239" s="16">
        <f t="shared" si="17"/>
        <v>2</v>
      </c>
      <c r="H4239" s="13" t="s">
        <v>28</v>
      </c>
      <c r="I4239" s="13" t="str">
        <f>IFERROR(__xludf.DUMMYFUNCTION("REGEXREPLACE(H4239, "".*\s"", """")"),"человек")</f>
        <v>человек</v>
      </c>
      <c r="J4239" s="13" t="s">
        <v>29</v>
      </c>
      <c r="K4239" s="17" t="str">
        <f>IFERROR(__xludf.DUMMYFUNCTION("REGEXREPLACE(J4239, ""^[\d\s]+"", """")"),"значение показателя за год")</f>
        <v>значение показателя за год</v>
      </c>
      <c r="L4239" s="16">
        <f t="shared" si="18"/>
        <v>2</v>
      </c>
      <c r="M4239" s="13" t="s">
        <v>30</v>
      </c>
      <c r="N4239" s="13" t="str">
        <f>IFERROR(__xludf.DUMMYFUNCTION("REGEXEXTRACT(M4239, "" (.+)$"")"),"все население")</f>
        <v>все население</v>
      </c>
      <c r="O4239" s="18">
        <v>1499.0</v>
      </c>
      <c r="P4239" s="18">
        <v>1443.0</v>
      </c>
      <c r="Q4239" s="18">
        <v>1730.0</v>
      </c>
      <c r="R4239" s="18">
        <v>1811.0</v>
      </c>
      <c r="S4239" s="18">
        <v>1704.0</v>
      </c>
      <c r="T4239" s="18">
        <v>1659.0</v>
      </c>
      <c r="U4239" s="18">
        <v>1567.0</v>
      </c>
      <c r="V4239" s="18">
        <v>1474.0</v>
      </c>
      <c r="W4239" s="18">
        <v>1256.0</v>
      </c>
      <c r="X4239" s="18">
        <v>1210.0</v>
      </c>
      <c r="Y4239" s="18">
        <v>1208.0</v>
      </c>
      <c r="Z4239" s="19">
        <f t="shared" si="6"/>
        <v>16561</v>
      </c>
      <c r="AA4239" s="19" t="str">
        <f t="shared" si="19"/>
        <v/>
      </c>
      <c r="AB4239" s="19" t="str">
        <f t="shared" si="8"/>
        <v/>
      </c>
      <c r="AC4239" s="19">
        <f t="shared" si="20"/>
        <v>1505.545455</v>
      </c>
      <c r="AD4239" s="19">
        <f t="shared" si="21"/>
        <v>1142.5</v>
      </c>
      <c r="AE4239" s="19" t="str">
        <f t="shared" si="22"/>
        <v>Нет моды</v>
      </c>
      <c r="AF4239" s="19">
        <f t="shared" si="23"/>
        <v>1208</v>
      </c>
      <c r="AG4239" s="19">
        <f t="shared" si="24"/>
        <v>1811</v>
      </c>
      <c r="AH4239" s="20" t="str">
        <f t="shared" si="14"/>
        <v/>
      </c>
      <c r="AI4239" s="21"/>
      <c r="AJ4239" s="21"/>
      <c r="AK4239" s="21"/>
      <c r="AL4239" s="22">
        <f t="shared" si="25"/>
        <v>1</v>
      </c>
    </row>
    <row r="4240" ht="12.75" customHeight="1">
      <c r="A4240" s="13" t="s">
        <v>267</v>
      </c>
      <c r="B4240" s="13" t="str">
        <f>IFERROR(__xludf.DUMMYFUNCTION("REGEXREPLACE(A4240, ""\d"", """")"),"         Иркутская область")</f>
        <v>         Иркутская область</v>
      </c>
      <c r="C4240" s="14" t="str">
        <f t="shared" si="15"/>
        <v>Иркутская область</v>
      </c>
      <c r="D4240" s="3">
        <f t="shared" si="16"/>
        <v>2</v>
      </c>
      <c r="E4240" s="15" t="s">
        <v>41</v>
      </c>
      <c r="F4240" s="13" t="str">
        <f>IFERROR(__xludf.DUMMYFUNCTION("REGEXEXTRACT(E4240, ""[А-Яа-я].*"")"),"Инфекционные и паразитарные болезни")</f>
        <v>Инфекционные и паразитарные болезни</v>
      </c>
      <c r="G4240" s="16">
        <f t="shared" si="17"/>
        <v>2</v>
      </c>
      <c r="H4240" s="13" t="s">
        <v>28</v>
      </c>
      <c r="I4240" s="13" t="str">
        <f>IFERROR(__xludf.DUMMYFUNCTION("REGEXREPLACE(H4240, "".*\s"", """")"),"человек")</f>
        <v>человек</v>
      </c>
      <c r="J4240" s="13" t="s">
        <v>29</v>
      </c>
      <c r="K4240" s="17" t="str">
        <f>IFERROR(__xludf.DUMMYFUNCTION("REGEXREPLACE(J4240, ""^[\d\s]+"", """")"),"значение показателя за год")</f>
        <v>значение показателя за год</v>
      </c>
      <c r="L4240" s="16">
        <f t="shared" si="18"/>
        <v>2</v>
      </c>
      <c r="M4240" s="13" t="s">
        <v>31</v>
      </c>
      <c r="N4240" s="13" t="str">
        <f>IFERROR(__xludf.DUMMYFUNCTION("REGEXEXTRACT(M4240, "" (.+)$"")"),"городское население")</f>
        <v>городское население</v>
      </c>
      <c r="O4240" s="18">
        <v>1216.0</v>
      </c>
      <c r="P4240" s="18">
        <v>1166.0</v>
      </c>
      <c r="Q4240" s="18">
        <v>1384.0</v>
      </c>
      <c r="R4240" s="18">
        <v>1464.0</v>
      </c>
      <c r="S4240" s="18">
        <v>1399.0</v>
      </c>
      <c r="T4240" s="18">
        <v>1341.0</v>
      </c>
      <c r="U4240" s="18">
        <v>1231.0</v>
      </c>
      <c r="V4240" s="18">
        <v>1173.0</v>
      </c>
      <c r="W4240" s="18">
        <v>1008.0</v>
      </c>
      <c r="X4240" s="18">
        <v>957.0</v>
      </c>
      <c r="Y4240" s="18">
        <v>960.0</v>
      </c>
      <c r="Z4240" s="19" t="str">
        <f t="shared" si="6"/>
        <v/>
      </c>
      <c r="AA4240" s="19">
        <f t="shared" si="19"/>
        <v>13299</v>
      </c>
      <c r="AB4240" s="19" t="str">
        <f t="shared" si="8"/>
        <v/>
      </c>
      <c r="AC4240" s="19">
        <f t="shared" si="20"/>
        <v>1209</v>
      </c>
      <c r="AD4240" s="19">
        <f t="shared" si="21"/>
        <v>1362.5</v>
      </c>
      <c r="AE4240" s="19" t="str">
        <f t="shared" si="22"/>
        <v>Нет моды</v>
      </c>
      <c r="AF4240" s="19">
        <f t="shared" si="23"/>
        <v>957</v>
      </c>
      <c r="AG4240" s="19">
        <f t="shared" si="24"/>
        <v>1464</v>
      </c>
      <c r="AH4240" s="20" t="str">
        <f t="shared" si="14"/>
        <v/>
      </c>
      <c r="AI4240" s="21"/>
      <c r="AJ4240" s="21"/>
      <c r="AK4240" s="21"/>
      <c r="AL4240" s="22">
        <f t="shared" si="25"/>
        <v>1</v>
      </c>
    </row>
    <row r="4241" ht="12.75" customHeight="1">
      <c r="A4241" s="13" t="s">
        <v>267</v>
      </c>
      <c r="B4241" s="13" t="str">
        <f>IFERROR(__xludf.DUMMYFUNCTION("REGEXREPLACE(A4241, ""\d"", """")"),"         Иркутская область")</f>
        <v>         Иркутская область</v>
      </c>
      <c r="C4241" s="14" t="str">
        <f t="shared" si="15"/>
        <v>Иркутская область</v>
      </c>
      <c r="D4241" s="3">
        <f t="shared" si="16"/>
        <v>2</v>
      </c>
      <c r="E4241" s="15" t="s">
        <v>41</v>
      </c>
      <c r="F4241" s="13" t="str">
        <f>IFERROR(__xludf.DUMMYFUNCTION("REGEXEXTRACT(E4241, ""[А-Яа-я].*"")"),"Инфекционные и паразитарные болезни")</f>
        <v>Инфекционные и паразитарные болезни</v>
      </c>
      <c r="G4241" s="16">
        <f t="shared" si="17"/>
        <v>2</v>
      </c>
      <c r="H4241" s="13" t="s">
        <v>28</v>
      </c>
      <c r="I4241" s="13" t="str">
        <f>IFERROR(__xludf.DUMMYFUNCTION("REGEXREPLACE(H4241, "".*\s"", """")"),"человек")</f>
        <v>человек</v>
      </c>
      <c r="J4241" s="13" t="s">
        <v>29</v>
      </c>
      <c r="K4241" s="17" t="str">
        <f>IFERROR(__xludf.DUMMYFUNCTION("REGEXREPLACE(J4241, ""^[\d\s]+"", """")"),"значение показателя за год")</f>
        <v>значение показателя за год</v>
      </c>
      <c r="L4241" s="16">
        <f t="shared" si="18"/>
        <v>2</v>
      </c>
      <c r="M4241" s="13" t="s">
        <v>32</v>
      </c>
      <c r="N4241" s="13" t="str">
        <f>IFERROR(__xludf.DUMMYFUNCTION("REGEXEXTRACT(M4241, "" (.+)$"")"),"сельское население")</f>
        <v>сельское население</v>
      </c>
      <c r="O4241" s="18">
        <v>283.0</v>
      </c>
      <c r="P4241" s="18">
        <v>277.0</v>
      </c>
      <c r="Q4241" s="18">
        <v>346.0</v>
      </c>
      <c r="R4241" s="18">
        <v>347.0</v>
      </c>
      <c r="S4241" s="18">
        <v>305.0</v>
      </c>
      <c r="T4241" s="18">
        <v>318.0</v>
      </c>
      <c r="U4241" s="18">
        <v>336.0</v>
      </c>
      <c r="V4241" s="18">
        <v>301.0</v>
      </c>
      <c r="W4241" s="18">
        <v>248.0</v>
      </c>
      <c r="X4241" s="18">
        <v>253.0</v>
      </c>
      <c r="Y4241" s="18">
        <v>248.0</v>
      </c>
      <c r="Z4241" s="19" t="str">
        <f t="shared" si="6"/>
        <v/>
      </c>
      <c r="AA4241" s="19" t="str">
        <f t="shared" si="19"/>
        <v/>
      </c>
      <c r="AB4241" s="19">
        <f t="shared" si="8"/>
        <v>3262</v>
      </c>
      <c r="AC4241" s="19">
        <f t="shared" si="20"/>
        <v>296.5454545</v>
      </c>
      <c r="AD4241" s="19">
        <f t="shared" si="21"/>
        <v>652</v>
      </c>
      <c r="AE4241" s="19" t="str">
        <f t="shared" si="22"/>
        <v>Нет моды</v>
      </c>
      <c r="AF4241" s="19">
        <f t="shared" si="23"/>
        <v>248</v>
      </c>
      <c r="AG4241" s="19">
        <f t="shared" si="24"/>
        <v>347</v>
      </c>
      <c r="AH4241" s="20" t="str">
        <f t="shared" si="14"/>
        <v>Город: 80%; Село: 20%</v>
      </c>
      <c r="AI4241" s="21"/>
      <c r="AJ4241" s="21"/>
      <c r="AK4241" s="21"/>
      <c r="AL4241" s="22">
        <f t="shared" si="25"/>
        <v>1</v>
      </c>
    </row>
    <row r="4242" ht="12.75" customHeight="1">
      <c r="A4242" s="13" t="s">
        <v>267</v>
      </c>
      <c r="B4242" s="13" t="str">
        <f>IFERROR(__xludf.DUMMYFUNCTION("REGEXREPLACE(A4242, ""\d"", """")"),"         Иркутская область")</f>
        <v>         Иркутская область</v>
      </c>
      <c r="C4242" s="14" t="str">
        <f t="shared" si="15"/>
        <v>Иркутская область</v>
      </c>
      <c r="D4242" s="3">
        <f t="shared" si="16"/>
        <v>2</v>
      </c>
      <c r="E4242" s="15" t="s">
        <v>42</v>
      </c>
      <c r="F4242" s="13" t="str">
        <f>IFERROR(__xludf.DUMMYFUNCTION("REGEXEXTRACT(E4242, ""[А-Яа-я].*"")"),"Ишемическая болезнь сердца")</f>
        <v>Ишемическая болезнь сердца</v>
      </c>
      <c r="G4242" s="16">
        <f t="shared" si="17"/>
        <v>2</v>
      </c>
      <c r="H4242" s="13" t="s">
        <v>28</v>
      </c>
      <c r="I4242" s="13" t="str">
        <f>IFERROR(__xludf.DUMMYFUNCTION("REGEXREPLACE(H4242, "".*\s"", """")"),"человек")</f>
        <v>человек</v>
      </c>
      <c r="J4242" s="13" t="s">
        <v>29</v>
      </c>
      <c r="K4242" s="17" t="str">
        <f>IFERROR(__xludf.DUMMYFUNCTION("REGEXREPLACE(J4242, ""^[\d\s]+"", """")"),"значение показателя за год")</f>
        <v>значение показателя за год</v>
      </c>
      <c r="L4242" s="16">
        <f t="shared" si="18"/>
        <v>2</v>
      </c>
      <c r="M4242" s="13" t="s">
        <v>30</v>
      </c>
      <c r="N4242" s="13" t="str">
        <f>IFERROR(__xludf.DUMMYFUNCTION("REGEXEXTRACT(M4242, "" (.+)$"")"),"все население")</f>
        <v>все население</v>
      </c>
      <c r="O4242" s="18">
        <v>9159.0</v>
      </c>
      <c r="P4242" s="18">
        <v>9066.0</v>
      </c>
      <c r="Q4242" s="18">
        <v>8797.0</v>
      </c>
      <c r="R4242" s="18">
        <v>8268.0</v>
      </c>
      <c r="S4242" s="18">
        <v>7606.0</v>
      </c>
      <c r="T4242" s="18">
        <v>7780.0</v>
      </c>
      <c r="U4242" s="18">
        <v>7047.0</v>
      </c>
      <c r="V4242" s="18">
        <v>5538.0</v>
      </c>
      <c r="W4242" s="18">
        <v>6729.0</v>
      </c>
      <c r="X4242" s="18">
        <v>7220.0</v>
      </c>
      <c r="Y4242" s="18">
        <v>7254.0</v>
      </c>
      <c r="Z4242" s="19">
        <f t="shared" si="6"/>
        <v>84464</v>
      </c>
      <c r="AA4242" s="19" t="str">
        <f t="shared" si="19"/>
        <v/>
      </c>
      <c r="AB4242" s="19" t="str">
        <f t="shared" si="8"/>
        <v/>
      </c>
      <c r="AC4242" s="19">
        <f t="shared" si="20"/>
        <v>7678.545455</v>
      </c>
      <c r="AD4242" s="19">
        <f t="shared" si="21"/>
        <v>2942.5</v>
      </c>
      <c r="AE4242" s="19" t="str">
        <f t="shared" si="22"/>
        <v>Нет моды</v>
      </c>
      <c r="AF4242" s="19">
        <f t="shared" si="23"/>
        <v>5538</v>
      </c>
      <c r="AG4242" s="19">
        <f t="shared" si="24"/>
        <v>9159</v>
      </c>
      <c r="AH4242" s="20" t="str">
        <f t="shared" si="14"/>
        <v/>
      </c>
      <c r="AI4242" s="21"/>
      <c r="AJ4242" s="21"/>
      <c r="AK4242" s="21"/>
      <c r="AL4242" s="22">
        <f t="shared" si="25"/>
        <v>1</v>
      </c>
    </row>
    <row r="4243" ht="12.75" customHeight="1">
      <c r="A4243" s="13" t="s">
        <v>267</v>
      </c>
      <c r="B4243" s="13" t="str">
        <f>IFERROR(__xludf.DUMMYFUNCTION("REGEXREPLACE(A4243, ""\d"", """")"),"         Иркутская область")</f>
        <v>         Иркутская область</v>
      </c>
      <c r="C4243" s="14" t="str">
        <f t="shared" si="15"/>
        <v>Иркутская область</v>
      </c>
      <c r="D4243" s="3">
        <f t="shared" si="16"/>
        <v>2</v>
      </c>
      <c r="E4243" s="15" t="s">
        <v>42</v>
      </c>
      <c r="F4243" s="13" t="str">
        <f>IFERROR(__xludf.DUMMYFUNCTION("REGEXEXTRACT(E4243, ""[А-Яа-я].*"")"),"Ишемическая болезнь сердца")</f>
        <v>Ишемическая болезнь сердца</v>
      </c>
      <c r="G4243" s="16">
        <f t="shared" si="17"/>
        <v>2</v>
      </c>
      <c r="H4243" s="13" t="s">
        <v>28</v>
      </c>
      <c r="I4243" s="13" t="str">
        <f>IFERROR(__xludf.DUMMYFUNCTION("REGEXREPLACE(H4243, "".*\s"", """")"),"человек")</f>
        <v>человек</v>
      </c>
      <c r="J4243" s="13" t="s">
        <v>29</v>
      </c>
      <c r="K4243" s="17" t="str">
        <f>IFERROR(__xludf.DUMMYFUNCTION("REGEXREPLACE(J4243, ""^[\d\s]+"", """")"),"значение показателя за год")</f>
        <v>значение показателя за год</v>
      </c>
      <c r="L4243" s="16">
        <f t="shared" si="18"/>
        <v>2</v>
      </c>
      <c r="M4243" s="13" t="s">
        <v>31</v>
      </c>
      <c r="N4243" s="13" t="str">
        <f>IFERROR(__xludf.DUMMYFUNCTION("REGEXEXTRACT(M4243, "" (.+)$"")"),"городское население")</f>
        <v>городское население</v>
      </c>
      <c r="O4243" s="18">
        <v>7238.0</v>
      </c>
      <c r="P4243" s="18">
        <v>7225.0</v>
      </c>
      <c r="Q4243" s="18">
        <v>7031.0</v>
      </c>
      <c r="R4243" s="18">
        <v>6614.0</v>
      </c>
      <c r="S4243" s="18">
        <v>6173.0</v>
      </c>
      <c r="T4243" s="18">
        <v>6269.0</v>
      </c>
      <c r="U4243" s="18">
        <v>5708.0</v>
      </c>
      <c r="V4243" s="18">
        <v>4583.0</v>
      </c>
      <c r="W4243" s="18">
        <v>5524.0</v>
      </c>
      <c r="X4243" s="18">
        <v>6018.0</v>
      </c>
      <c r="Y4243" s="18">
        <v>6013.0</v>
      </c>
      <c r="Z4243" s="19" t="str">
        <f t="shared" si="6"/>
        <v/>
      </c>
      <c r="AA4243" s="19">
        <f t="shared" si="19"/>
        <v>68396</v>
      </c>
      <c r="AB4243" s="19" t="str">
        <f t="shared" si="8"/>
        <v/>
      </c>
      <c r="AC4243" s="19">
        <f t="shared" si="20"/>
        <v>6217.818182</v>
      </c>
      <c r="AD4243" s="19">
        <f t="shared" si="21"/>
        <v>7039</v>
      </c>
      <c r="AE4243" s="19" t="str">
        <f t="shared" si="22"/>
        <v>Нет моды</v>
      </c>
      <c r="AF4243" s="19">
        <f t="shared" si="23"/>
        <v>4583</v>
      </c>
      <c r="AG4243" s="19">
        <f t="shared" si="24"/>
        <v>7238</v>
      </c>
      <c r="AH4243" s="20" t="str">
        <f t="shared" si="14"/>
        <v/>
      </c>
      <c r="AI4243" s="21"/>
      <c r="AJ4243" s="21"/>
      <c r="AK4243" s="21"/>
      <c r="AL4243" s="22">
        <f t="shared" si="25"/>
        <v>1</v>
      </c>
    </row>
    <row r="4244" ht="12.75" customHeight="1">
      <c r="A4244" s="13" t="s">
        <v>267</v>
      </c>
      <c r="B4244" s="13" t="str">
        <f>IFERROR(__xludf.DUMMYFUNCTION("REGEXREPLACE(A4244, ""\d"", """")"),"         Иркутская область")</f>
        <v>         Иркутская область</v>
      </c>
      <c r="C4244" s="14" t="str">
        <f t="shared" si="15"/>
        <v>Иркутская область</v>
      </c>
      <c r="D4244" s="3">
        <f t="shared" si="16"/>
        <v>2</v>
      </c>
      <c r="E4244" s="15" t="s">
        <v>42</v>
      </c>
      <c r="F4244" s="13" t="str">
        <f>IFERROR(__xludf.DUMMYFUNCTION("REGEXEXTRACT(E4244, ""[А-Яа-я].*"")"),"Ишемическая болезнь сердца")</f>
        <v>Ишемическая болезнь сердца</v>
      </c>
      <c r="G4244" s="16">
        <f t="shared" si="17"/>
        <v>2</v>
      </c>
      <c r="H4244" s="13" t="s">
        <v>28</v>
      </c>
      <c r="I4244" s="13" t="str">
        <f>IFERROR(__xludf.DUMMYFUNCTION("REGEXREPLACE(H4244, "".*\s"", """")"),"человек")</f>
        <v>человек</v>
      </c>
      <c r="J4244" s="13" t="s">
        <v>29</v>
      </c>
      <c r="K4244" s="17" t="str">
        <f>IFERROR(__xludf.DUMMYFUNCTION("REGEXREPLACE(J4244, ""^[\d\s]+"", """")"),"значение показателя за год")</f>
        <v>значение показателя за год</v>
      </c>
      <c r="L4244" s="16">
        <f t="shared" si="18"/>
        <v>2</v>
      </c>
      <c r="M4244" s="13" t="s">
        <v>32</v>
      </c>
      <c r="N4244" s="13" t="str">
        <f>IFERROR(__xludf.DUMMYFUNCTION("REGEXEXTRACT(M4244, "" (.+)$"")"),"сельское население")</f>
        <v>сельское население</v>
      </c>
      <c r="O4244" s="18">
        <v>1921.0</v>
      </c>
      <c r="P4244" s="18">
        <v>1841.0</v>
      </c>
      <c r="Q4244" s="18">
        <v>1766.0</v>
      </c>
      <c r="R4244" s="18">
        <v>1654.0</v>
      </c>
      <c r="S4244" s="18">
        <v>1433.0</v>
      </c>
      <c r="T4244" s="18">
        <v>1511.0</v>
      </c>
      <c r="U4244" s="18">
        <v>1339.0</v>
      </c>
      <c r="V4244" s="18">
        <v>955.0</v>
      </c>
      <c r="W4244" s="18">
        <v>1205.0</v>
      </c>
      <c r="X4244" s="18">
        <v>1202.0</v>
      </c>
      <c r="Y4244" s="18">
        <v>1241.0</v>
      </c>
      <c r="Z4244" s="19" t="str">
        <f t="shared" si="6"/>
        <v/>
      </c>
      <c r="AA4244" s="19" t="str">
        <f t="shared" si="19"/>
        <v/>
      </c>
      <c r="AB4244" s="19">
        <f t="shared" si="8"/>
        <v>16068</v>
      </c>
      <c r="AC4244" s="19">
        <f t="shared" si="20"/>
        <v>1460.727273</v>
      </c>
      <c r="AD4244" s="19">
        <f t="shared" si="21"/>
        <v>3252</v>
      </c>
      <c r="AE4244" s="19" t="str">
        <f t="shared" si="22"/>
        <v>Нет моды</v>
      </c>
      <c r="AF4244" s="19">
        <f t="shared" si="23"/>
        <v>955</v>
      </c>
      <c r="AG4244" s="19">
        <f t="shared" si="24"/>
        <v>1921</v>
      </c>
      <c r="AH4244" s="20" t="str">
        <f t="shared" si="14"/>
        <v>Город: 81%; Село: 19%</v>
      </c>
      <c r="AI4244" s="21"/>
      <c r="AJ4244" s="21"/>
      <c r="AK4244" s="21"/>
      <c r="AL4244" s="22">
        <f t="shared" si="25"/>
        <v>1</v>
      </c>
    </row>
    <row r="4245" ht="12.75" customHeight="1">
      <c r="A4245" s="13" t="s">
        <v>267</v>
      </c>
      <c r="B4245" s="13" t="str">
        <f>IFERROR(__xludf.DUMMYFUNCTION("REGEXREPLACE(A4245, ""\d"", """")"),"         Иркутская область")</f>
        <v>         Иркутская область</v>
      </c>
      <c r="C4245" s="14" t="str">
        <f t="shared" si="15"/>
        <v>Иркутская область</v>
      </c>
      <c r="D4245" s="3">
        <f t="shared" si="16"/>
        <v>2</v>
      </c>
      <c r="E4245" s="15" t="s">
        <v>43</v>
      </c>
      <c r="F4245" s="13" t="str">
        <f>IFERROR(__xludf.DUMMYFUNCTION("REGEXEXTRACT(E4245, ""[А-Яа-я].*"")"),"Новообразования")</f>
        <v>Новообразования</v>
      </c>
      <c r="G4245" s="16">
        <f t="shared" si="17"/>
        <v>2</v>
      </c>
      <c r="H4245" s="13" t="s">
        <v>28</v>
      </c>
      <c r="I4245" s="13" t="str">
        <f>IFERROR(__xludf.DUMMYFUNCTION("REGEXREPLACE(H4245, "".*\s"", """")"),"человек")</f>
        <v>человек</v>
      </c>
      <c r="J4245" s="13" t="s">
        <v>29</v>
      </c>
      <c r="K4245" s="17" t="str">
        <f>IFERROR(__xludf.DUMMYFUNCTION("REGEXREPLACE(J4245, ""^[\d\s]+"", """")"),"значение показателя за год")</f>
        <v>значение показателя за год</v>
      </c>
      <c r="L4245" s="16">
        <f t="shared" si="18"/>
        <v>2</v>
      </c>
      <c r="M4245" s="13" t="s">
        <v>30</v>
      </c>
      <c r="N4245" s="13" t="str">
        <f>IFERROR(__xludf.DUMMYFUNCTION("REGEXEXTRACT(M4245, "" (.+)$"")"),"все население")</f>
        <v>все население</v>
      </c>
      <c r="O4245" s="18">
        <v>4977.0</v>
      </c>
      <c r="P4245" s="18">
        <v>4955.0</v>
      </c>
      <c r="Q4245" s="18">
        <v>5032.0</v>
      </c>
      <c r="R4245" s="18">
        <v>5105.0</v>
      </c>
      <c r="S4245" s="18">
        <v>5248.0</v>
      </c>
      <c r="T4245" s="18">
        <v>5168.0</v>
      </c>
      <c r="U4245" s="18">
        <v>5303.0</v>
      </c>
      <c r="V4245" s="18">
        <v>5360.0</v>
      </c>
      <c r="W4245" s="18">
        <v>4988.0</v>
      </c>
      <c r="X4245" s="18">
        <v>4848.0</v>
      </c>
      <c r="Y4245" s="18">
        <v>4858.0</v>
      </c>
      <c r="Z4245" s="19">
        <f t="shared" si="6"/>
        <v>55842</v>
      </c>
      <c r="AA4245" s="19" t="str">
        <f t="shared" si="19"/>
        <v/>
      </c>
      <c r="AB4245" s="19" t="str">
        <f t="shared" si="8"/>
        <v/>
      </c>
      <c r="AC4245" s="19">
        <f t="shared" si="20"/>
        <v>5076.545455</v>
      </c>
      <c r="AD4245" s="19">
        <f t="shared" si="21"/>
        <v>3384.5</v>
      </c>
      <c r="AE4245" s="19" t="str">
        <f t="shared" si="22"/>
        <v>Нет моды</v>
      </c>
      <c r="AF4245" s="19">
        <f t="shared" si="23"/>
        <v>4848</v>
      </c>
      <c r="AG4245" s="19">
        <f t="shared" si="24"/>
        <v>5360</v>
      </c>
      <c r="AH4245" s="20" t="str">
        <f t="shared" si="14"/>
        <v/>
      </c>
      <c r="AI4245" s="21"/>
      <c r="AJ4245" s="21"/>
      <c r="AK4245" s="21"/>
      <c r="AL4245" s="22">
        <f t="shared" si="25"/>
        <v>1</v>
      </c>
    </row>
    <row r="4246" ht="12.75" customHeight="1">
      <c r="A4246" s="13" t="s">
        <v>267</v>
      </c>
      <c r="B4246" s="13" t="str">
        <f>IFERROR(__xludf.DUMMYFUNCTION("REGEXREPLACE(A4246, ""\d"", """")"),"         Иркутская область")</f>
        <v>         Иркутская область</v>
      </c>
      <c r="C4246" s="14" t="str">
        <f t="shared" si="15"/>
        <v>Иркутская область</v>
      </c>
      <c r="D4246" s="3">
        <f t="shared" si="16"/>
        <v>2</v>
      </c>
      <c r="E4246" s="15" t="s">
        <v>43</v>
      </c>
      <c r="F4246" s="13" t="str">
        <f>IFERROR(__xludf.DUMMYFUNCTION("REGEXEXTRACT(E4246, ""[А-Яа-я].*"")"),"Новообразования")</f>
        <v>Новообразования</v>
      </c>
      <c r="G4246" s="16">
        <f t="shared" si="17"/>
        <v>2</v>
      </c>
      <c r="H4246" s="13" t="s">
        <v>28</v>
      </c>
      <c r="I4246" s="13" t="str">
        <f>IFERROR(__xludf.DUMMYFUNCTION("REGEXREPLACE(H4246, "".*\s"", """")"),"человек")</f>
        <v>человек</v>
      </c>
      <c r="J4246" s="13" t="s">
        <v>29</v>
      </c>
      <c r="K4246" s="17" t="str">
        <f>IFERROR(__xludf.DUMMYFUNCTION("REGEXREPLACE(J4246, ""^[\d\s]+"", """")"),"значение показателя за год")</f>
        <v>значение показателя за год</v>
      </c>
      <c r="L4246" s="16">
        <f t="shared" si="18"/>
        <v>2</v>
      </c>
      <c r="M4246" s="13" t="s">
        <v>31</v>
      </c>
      <c r="N4246" s="13" t="str">
        <f>IFERROR(__xludf.DUMMYFUNCTION("REGEXEXTRACT(M4246, "" (.+)$"")"),"городское население")</f>
        <v>городское население</v>
      </c>
      <c r="O4246" s="18">
        <v>4035.0</v>
      </c>
      <c r="P4246" s="18">
        <v>4031.0</v>
      </c>
      <c r="Q4246" s="18">
        <v>4068.0</v>
      </c>
      <c r="R4246" s="18">
        <v>4056.0</v>
      </c>
      <c r="S4246" s="18">
        <v>4212.0</v>
      </c>
      <c r="T4246" s="18">
        <v>4178.0</v>
      </c>
      <c r="U4246" s="18">
        <v>4248.0</v>
      </c>
      <c r="V4246" s="18">
        <v>4271.0</v>
      </c>
      <c r="W4246" s="18">
        <v>3956.0</v>
      </c>
      <c r="X4246" s="18">
        <v>3890.0</v>
      </c>
      <c r="Y4246" s="18">
        <v>3836.0</v>
      </c>
      <c r="Z4246" s="19" t="str">
        <f t="shared" si="6"/>
        <v/>
      </c>
      <c r="AA4246" s="19">
        <f t="shared" si="19"/>
        <v>44781</v>
      </c>
      <c r="AB4246" s="19" t="str">
        <f t="shared" si="8"/>
        <v/>
      </c>
      <c r="AC4246" s="19">
        <f t="shared" si="20"/>
        <v>4071</v>
      </c>
      <c r="AD4246" s="19">
        <f t="shared" si="21"/>
        <v>4559.5</v>
      </c>
      <c r="AE4246" s="19" t="str">
        <f t="shared" si="22"/>
        <v>Нет моды</v>
      </c>
      <c r="AF4246" s="19">
        <f t="shared" si="23"/>
        <v>3836</v>
      </c>
      <c r="AG4246" s="19">
        <f t="shared" si="24"/>
        <v>4271</v>
      </c>
      <c r="AH4246" s="20" t="str">
        <f t="shared" si="14"/>
        <v/>
      </c>
      <c r="AI4246" s="21"/>
      <c r="AJ4246" s="21"/>
      <c r="AK4246" s="21"/>
      <c r="AL4246" s="22">
        <f t="shared" si="25"/>
        <v>1</v>
      </c>
    </row>
    <row r="4247" ht="12.75" customHeight="1">
      <c r="A4247" s="13" t="s">
        <v>267</v>
      </c>
      <c r="B4247" s="13" t="str">
        <f>IFERROR(__xludf.DUMMYFUNCTION("REGEXREPLACE(A4247, ""\d"", """")"),"         Иркутская область")</f>
        <v>         Иркутская область</v>
      </c>
      <c r="C4247" s="14" t="str">
        <f t="shared" si="15"/>
        <v>Иркутская область</v>
      </c>
      <c r="D4247" s="3">
        <f t="shared" si="16"/>
        <v>2</v>
      </c>
      <c r="E4247" s="15" t="s">
        <v>43</v>
      </c>
      <c r="F4247" s="13" t="str">
        <f>IFERROR(__xludf.DUMMYFUNCTION("REGEXEXTRACT(E4247, ""[А-Яа-я].*"")"),"Новообразования")</f>
        <v>Новообразования</v>
      </c>
      <c r="G4247" s="16">
        <f t="shared" si="17"/>
        <v>2</v>
      </c>
      <c r="H4247" s="13" t="s">
        <v>28</v>
      </c>
      <c r="I4247" s="13" t="str">
        <f>IFERROR(__xludf.DUMMYFUNCTION("REGEXREPLACE(H4247, "".*\s"", """")"),"человек")</f>
        <v>человек</v>
      </c>
      <c r="J4247" s="13" t="s">
        <v>29</v>
      </c>
      <c r="K4247" s="17" t="str">
        <f>IFERROR(__xludf.DUMMYFUNCTION("REGEXREPLACE(J4247, ""^[\d\s]+"", """")"),"значение показателя за год")</f>
        <v>значение показателя за год</v>
      </c>
      <c r="L4247" s="16">
        <f t="shared" si="18"/>
        <v>2</v>
      </c>
      <c r="M4247" s="13" t="s">
        <v>32</v>
      </c>
      <c r="N4247" s="13" t="str">
        <f>IFERROR(__xludf.DUMMYFUNCTION("REGEXEXTRACT(M4247, "" (.+)$"")"),"сельское население")</f>
        <v>сельское население</v>
      </c>
      <c r="O4247" s="18">
        <v>942.0</v>
      </c>
      <c r="P4247" s="18">
        <v>924.0</v>
      </c>
      <c r="Q4247" s="18">
        <v>964.0</v>
      </c>
      <c r="R4247" s="18">
        <v>1049.0</v>
      </c>
      <c r="S4247" s="18">
        <v>1036.0</v>
      </c>
      <c r="T4247" s="18">
        <v>990.0</v>
      </c>
      <c r="U4247" s="18">
        <v>1055.0</v>
      </c>
      <c r="V4247" s="18">
        <v>1089.0</v>
      </c>
      <c r="W4247" s="18">
        <v>1032.0</v>
      </c>
      <c r="X4247" s="18">
        <v>958.0</v>
      </c>
      <c r="Y4247" s="18">
        <v>1022.0</v>
      </c>
      <c r="Z4247" s="19" t="str">
        <f t="shared" si="6"/>
        <v/>
      </c>
      <c r="AA4247" s="19" t="str">
        <f t="shared" si="19"/>
        <v/>
      </c>
      <c r="AB4247" s="19">
        <f t="shared" si="8"/>
        <v>11061</v>
      </c>
      <c r="AC4247" s="19">
        <f t="shared" si="20"/>
        <v>1005.545455</v>
      </c>
      <c r="AD4247" s="19">
        <f t="shared" si="21"/>
        <v>2462.5</v>
      </c>
      <c r="AE4247" s="19" t="str">
        <f t="shared" si="22"/>
        <v>Нет моды</v>
      </c>
      <c r="AF4247" s="19">
        <f t="shared" si="23"/>
        <v>924</v>
      </c>
      <c r="AG4247" s="19">
        <f t="shared" si="24"/>
        <v>1089</v>
      </c>
      <c r="AH4247" s="20" t="str">
        <f t="shared" si="14"/>
        <v>Город: 80%; Село: 20%</v>
      </c>
      <c r="AI4247" s="21"/>
      <c r="AJ4247" s="21"/>
      <c r="AK4247" s="21"/>
      <c r="AL4247" s="22">
        <f t="shared" si="25"/>
        <v>1</v>
      </c>
    </row>
    <row r="4248" ht="12.75" customHeight="1">
      <c r="A4248" s="13" t="s">
        <v>267</v>
      </c>
      <c r="B4248" s="13" t="str">
        <f>IFERROR(__xludf.DUMMYFUNCTION("REGEXREPLACE(A4248, ""\d"", """")"),"         Иркутская область")</f>
        <v>         Иркутская область</v>
      </c>
      <c r="C4248" s="14" t="str">
        <f t="shared" si="15"/>
        <v>Иркутская область</v>
      </c>
      <c r="D4248" s="3">
        <f t="shared" si="16"/>
        <v>2</v>
      </c>
      <c r="E4248" s="15" t="s">
        <v>44</v>
      </c>
      <c r="F4248" s="13" t="str">
        <f>IFERROR(__xludf.DUMMYFUNCTION("REGEXEXTRACT(E4248,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248" s="16">
        <f t="shared" si="17"/>
        <v>2</v>
      </c>
      <c r="H4248" s="13" t="s">
        <v>28</v>
      </c>
      <c r="I4248" s="13" t="str">
        <f>IFERROR(__xludf.DUMMYFUNCTION("REGEXREPLACE(H4248, "".*\s"", """")"),"человек")</f>
        <v>человек</v>
      </c>
      <c r="J4248" s="13" t="s">
        <v>29</v>
      </c>
      <c r="K4248" s="17" t="str">
        <f>IFERROR(__xludf.DUMMYFUNCTION("REGEXREPLACE(J4248, ""^[\d\s]+"", """")"),"значение показателя за год")</f>
        <v>значение показателя за год</v>
      </c>
      <c r="L4248" s="16">
        <f t="shared" si="18"/>
        <v>2</v>
      </c>
      <c r="M4248" s="13" t="s">
        <v>30</v>
      </c>
      <c r="N4248" s="13" t="str">
        <f>IFERROR(__xludf.DUMMYFUNCTION("REGEXEXTRACT(M4248, "" (.+)$"")"),"все население")</f>
        <v>все население</v>
      </c>
      <c r="O4248" s="18">
        <v>183.0</v>
      </c>
      <c r="P4248" s="23" t="s">
        <v>37</v>
      </c>
      <c r="Q4248" s="18">
        <v>103.0</v>
      </c>
      <c r="R4248" s="18">
        <v>100.0</v>
      </c>
      <c r="S4248" s="23" t="s">
        <v>37</v>
      </c>
      <c r="T4248" s="23" t="s">
        <v>37</v>
      </c>
      <c r="U4248" s="23" t="s">
        <v>37</v>
      </c>
      <c r="V4248" s="23" t="s">
        <v>37</v>
      </c>
      <c r="W4248" s="23" t="s">
        <v>37</v>
      </c>
      <c r="X4248" s="23" t="s">
        <v>37</v>
      </c>
      <c r="Y4248" s="23" t="s">
        <v>37</v>
      </c>
      <c r="Z4248" s="19">
        <f t="shared" si="6"/>
        <v>386</v>
      </c>
      <c r="AA4248" s="19" t="str">
        <f t="shared" si="19"/>
        <v/>
      </c>
      <c r="AB4248" s="19" t="str">
        <f t="shared" si="8"/>
        <v/>
      </c>
      <c r="AC4248" s="19">
        <f t="shared" si="20"/>
        <v>128.6666667</v>
      </c>
      <c r="AD4248" s="19">
        <f t="shared" si="21"/>
        <v>977</v>
      </c>
      <c r="AE4248" s="19" t="str">
        <f t="shared" si="22"/>
        <v>Нет моды</v>
      </c>
      <c r="AF4248" s="19">
        <f t="shared" si="23"/>
        <v>100</v>
      </c>
      <c r="AG4248" s="19">
        <f t="shared" si="24"/>
        <v>183</v>
      </c>
      <c r="AH4248" s="20" t="str">
        <f t="shared" si="14"/>
        <v/>
      </c>
      <c r="AI4248" s="24"/>
      <c r="AJ4248" s="24"/>
      <c r="AK4248" s="24"/>
      <c r="AL4248" s="22">
        <f t="shared" si="25"/>
        <v>1</v>
      </c>
    </row>
    <row r="4249" ht="12.75" customHeight="1">
      <c r="A4249" s="13" t="s">
        <v>267</v>
      </c>
      <c r="B4249" s="13" t="str">
        <f>IFERROR(__xludf.DUMMYFUNCTION("REGEXREPLACE(A4249, ""\d"", """")"),"         Иркутская область")</f>
        <v>         Иркутская область</v>
      </c>
      <c r="C4249" s="14" t="str">
        <f t="shared" si="15"/>
        <v>Иркутская область</v>
      </c>
      <c r="D4249" s="3">
        <f t="shared" si="16"/>
        <v>2</v>
      </c>
      <c r="E4249" s="15" t="s">
        <v>44</v>
      </c>
      <c r="F4249" s="13" t="str">
        <f>IFERROR(__xludf.DUMMYFUNCTION("REGEXEXTRACT(E4249,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249" s="16">
        <f t="shared" si="17"/>
        <v>2</v>
      </c>
      <c r="H4249" s="13" t="s">
        <v>28</v>
      </c>
      <c r="I4249" s="13" t="str">
        <f>IFERROR(__xludf.DUMMYFUNCTION("REGEXREPLACE(H4249, "".*\s"", """")"),"человек")</f>
        <v>человек</v>
      </c>
      <c r="J4249" s="13" t="s">
        <v>29</v>
      </c>
      <c r="K4249" s="17" t="str">
        <f>IFERROR(__xludf.DUMMYFUNCTION("REGEXREPLACE(J4249, ""^[\d\s]+"", """")"),"значение показателя за год")</f>
        <v>значение показателя за год</v>
      </c>
      <c r="L4249" s="16">
        <f t="shared" si="18"/>
        <v>2</v>
      </c>
      <c r="M4249" s="13" t="s">
        <v>31</v>
      </c>
      <c r="N4249" s="13" t="str">
        <f>IFERROR(__xludf.DUMMYFUNCTION("REGEXEXTRACT(M4249, "" (.+)$"")"),"городское население")</f>
        <v>городское население</v>
      </c>
      <c r="O4249" s="18">
        <v>135.0</v>
      </c>
      <c r="P4249" s="23" t="s">
        <v>37</v>
      </c>
      <c r="Q4249" s="18">
        <v>74.0</v>
      </c>
      <c r="R4249" s="18">
        <v>69.0</v>
      </c>
      <c r="S4249" s="23" t="s">
        <v>37</v>
      </c>
      <c r="T4249" s="23" t="s">
        <v>37</v>
      </c>
      <c r="U4249" s="23" t="s">
        <v>37</v>
      </c>
      <c r="V4249" s="23" t="s">
        <v>37</v>
      </c>
      <c r="W4249" s="23" t="s">
        <v>37</v>
      </c>
      <c r="X4249" s="23" t="s">
        <v>37</v>
      </c>
      <c r="Y4249" s="23" t="s">
        <v>37</v>
      </c>
      <c r="Z4249" s="19" t="str">
        <f t="shared" si="6"/>
        <v/>
      </c>
      <c r="AA4249" s="19">
        <f t="shared" si="19"/>
        <v>278</v>
      </c>
      <c r="AB4249" s="19" t="str">
        <f t="shared" si="8"/>
        <v/>
      </c>
      <c r="AC4249" s="19">
        <f t="shared" si="20"/>
        <v>92.66666667</v>
      </c>
      <c r="AD4249" s="19">
        <f t="shared" si="21"/>
        <v>101.5</v>
      </c>
      <c r="AE4249" s="19" t="str">
        <f t="shared" si="22"/>
        <v>Нет моды</v>
      </c>
      <c r="AF4249" s="19">
        <f t="shared" si="23"/>
        <v>69</v>
      </c>
      <c r="AG4249" s="19">
        <f t="shared" si="24"/>
        <v>135</v>
      </c>
      <c r="AH4249" s="20" t="str">
        <f t="shared" si="14"/>
        <v/>
      </c>
      <c r="AI4249" s="24"/>
      <c r="AJ4249" s="24"/>
      <c r="AK4249" s="24"/>
      <c r="AL4249" s="22">
        <f t="shared" si="25"/>
        <v>1</v>
      </c>
    </row>
    <row r="4250" ht="12.75" customHeight="1">
      <c r="A4250" s="13" t="s">
        <v>267</v>
      </c>
      <c r="B4250" s="13" t="str">
        <f>IFERROR(__xludf.DUMMYFUNCTION("REGEXREPLACE(A4250, ""\d"", """")"),"         Иркутская область")</f>
        <v>         Иркутская область</v>
      </c>
      <c r="C4250" s="14" t="str">
        <f t="shared" si="15"/>
        <v>Иркутская область</v>
      </c>
      <c r="D4250" s="3">
        <f t="shared" si="16"/>
        <v>2</v>
      </c>
      <c r="E4250" s="15" t="s">
        <v>44</v>
      </c>
      <c r="F4250" s="13" t="str">
        <f>IFERROR(__xludf.DUMMYFUNCTION("REGEXEXTRACT(E4250,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250" s="16">
        <f t="shared" si="17"/>
        <v>2</v>
      </c>
      <c r="H4250" s="13" t="s">
        <v>28</v>
      </c>
      <c r="I4250" s="13" t="str">
        <f>IFERROR(__xludf.DUMMYFUNCTION("REGEXREPLACE(H4250, "".*\s"", """")"),"человек")</f>
        <v>человек</v>
      </c>
      <c r="J4250" s="13" t="s">
        <v>29</v>
      </c>
      <c r="K4250" s="17" t="str">
        <f>IFERROR(__xludf.DUMMYFUNCTION("REGEXREPLACE(J4250, ""^[\d\s]+"", """")"),"значение показателя за год")</f>
        <v>значение показателя за год</v>
      </c>
      <c r="L4250" s="16">
        <f t="shared" si="18"/>
        <v>2</v>
      </c>
      <c r="M4250" s="13" t="s">
        <v>32</v>
      </c>
      <c r="N4250" s="13" t="str">
        <f>IFERROR(__xludf.DUMMYFUNCTION("REGEXEXTRACT(M4250, "" (.+)$"")"),"сельское население")</f>
        <v>сельское население</v>
      </c>
      <c r="O4250" s="18">
        <v>48.0</v>
      </c>
      <c r="P4250" s="23" t="s">
        <v>37</v>
      </c>
      <c r="Q4250" s="18">
        <v>29.0</v>
      </c>
      <c r="R4250" s="18">
        <v>31.0</v>
      </c>
      <c r="S4250" s="23" t="s">
        <v>37</v>
      </c>
      <c r="T4250" s="23" t="s">
        <v>37</v>
      </c>
      <c r="U4250" s="23" t="s">
        <v>37</v>
      </c>
      <c r="V4250" s="23" t="s">
        <v>37</v>
      </c>
      <c r="W4250" s="23" t="s">
        <v>37</v>
      </c>
      <c r="X4250" s="23" t="s">
        <v>37</v>
      </c>
      <c r="Y4250" s="23" t="s">
        <v>37</v>
      </c>
      <c r="Z4250" s="19" t="str">
        <f t="shared" si="6"/>
        <v/>
      </c>
      <c r="AA4250" s="19" t="str">
        <f t="shared" si="19"/>
        <v/>
      </c>
      <c r="AB4250" s="19">
        <f t="shared" si="8"/>
        <v>108</v>
      </c>
      <c r="AC4250" s="19">
        <f t="shared" si="20"/>
        <v>36</v>
      </c>
      <c r="AD4250" s="19">
        <f t="shared" si="21"/>
        <v>58.5</v>
      </c>
      <c r="AE4250" s="19" t="str">
        <f t="shared" si="22"/>
        <v>Нет моды</v>
      </c>
      <c r="AF4250" s="19">
        <f t="shared" si="23"/>
        <v>29</v>
      </c>
      <c r="AG4250" s="19">
        <f t="shared" si="24"/>
        <v>48</v>
      </c>
      <c r="AH4250" s="20" t="str">
        <f t="shared" si="14"/>
        <v>Город: 72%; Село: 28%</v>
      </c>
      <c r="AI4250" s="24"/>
      <c r="AJ4250" s="24"/>
      <c r="AK4250" s="24"/>
      <c r="AL4250" s="22">
        <f t="shared" si="25"/>
        <v>1</v>
      </c>
    </row>
    <row r="4251" ht="12.75" customHeight="1">
      <c r="A4251" s="13" t="s">
        <v>267</v>
      </c>
      <c r="B4251" s="13" t="str">
        <f>IFERROR(__xludf.DUMMYFUNCTION("REGEXREPLACE(A4251, ""\d"", """")"),"         Иркутская область")</f>
        <v>         Иркутская область</v>
      </c>
      <c r="C4251" s="14" t="str">
        <f t="shared" si="15"/>
        <v>Иркутская область</v>
      </c>
      <c r="D4251" s="3">
        <f t="shared" si="16"/>
        <v>2</v>
      </c>
      <c r="E4251" s="15" t="s">
        <v>45</v>
      </c>
      <c r="F4251" s="13" t="str">
        <f>IFERROR(__xludf.DUMMYFUNCTION("REGEXEXTRACT(E4251, ""[А-Яа-я].*"")"),"Самоубийство")</f>
        <v>Самоубийство</v>
      </c>
      <c r="G4251" s="16">
        <f t="shared" si="17"/>
        <v>2</v>
      </c>
      <c r="H4251" s="13" t="s">
        <v>28</v>
      </c>
      <c r="I4251" s="13" t="str">
        <f>IFERROR(__xludf.DUMMYFUNCTION("REGEXREPLACE(H4251, "".*\s"", """")"),"человек")</f>
        <v>человек</v>
      </c>
      <c r="J4251" s="13" t="s">
        <v>29</v>
      </c>
      <c r="K4251" s="17" t="str">
        <f>IFERROR(__xludf.DUMMYFUNCTION("REGEXREPLACE(J4251, ""^[\d\s]+"", """")"),"значение показателя за год")</f>
        <v>значение показателя за год</v>
      </c>
      <c r="L4251" s="16">
        <f t="shared" si="18"/>
        <v>2</v>
      </c>
      <c r="M4251" s="13" t="s">
        <v>30</v>
      </c>
      <c r="N4251" s="13" t="str">
        <f>IFERROR(__xludf.DUMMYFUNCTION("REGEXEXTRACT(M4251, "" (.+)$"")"),"все население")</f>
        <v>все население</v>
      </c>
      <c r="O4251" s="18">
        <v>761.0</v>
      </c>
      <c r="P4251" s="18">
        <v>567.0</v>
      </c>
      <c r="Q4251" s="18">
        <v>636.0</v>
      </c>
      <c r="R4251" s="18">
        <v>580.0</v>
      </c>
      <c r="S4251" s="18">
        <v>574.0</v>
      </c>
      <c r="T4251" s="18">
        <v>471.0</v>
      </c>
      <c r="U4251" s="18">
        <v>424.0</v>
      </c>
      <c r="V4251" s="18">
        <v>345.0</v>
      </c>
      <c r="W4251" s="18">
        <v>321.0</v>
      </c>
      <c r="X4251" s="18">
        <v>243.0</v>
      </c>
      <c r="Y4251" s="18">
        <v>229.0</v>
      </c>
      <c r="Z4251" s="19">
        <f t="shared" si="6"/>
        <v>5151</v>
      </c>
      <c r="AA4251" s="19" t="str">
        <f t="shared" si="19"/>
        <v/>
      </c>
      <c r="AB4251" s="19" t="str">
        <f t="shared" si="8"/>
        <v/>
      </c>
      <c r="AC4251" s="19">
        <f t="shared" si="20"/>
        <v>468.2727273</v>
      </c>
      <c r="AD4251" s="19">
        <f t="shared" si="21"/>
        <v>384.5</v>
      </c>
      <c r="AE4251" s="19" t="str">
        <f t="shared" si="22"/>
        <v>Нет моды</v>
      </c>
      <c r="AF4251" s="19">
        <f t="shared" si="23"/>
        <v>229</v>
      </c>
      <c r="AG4251" s="19">
        <f t="shared" si="24"/>
        <v>761</v>
      </c>
      <c r="AH4251" s="20" t="str">
        <f t="shared" si="14"/>
        <v/>
      </c>
      <c r="AI4251" s="21"/>
      <c r="AJ4251" s="21"/>
      <c r="AK4251" s="21"/>
      <c r="AL4251" s="22">
        <f t="shared" si="25"/>
        <v>1</v>
      </c>
    </row>
    <row r="4252" ht="12.75" customHeight="1">
      <c r="A4252" s="13" t="s">
        <v>267</v>
      </c>
      <c r="B4252" s="13" t="str">
        <f>IFERROR(__xludf.DUMMYFUNCTION("REGEXREPLACE(A4252, ""\d"", """")"),"         Иркутская область")</f>
        <v>         Иркутская область</v>
      </c>
      <c r="C4252" s="14" t="str">
        <f t="shared" si="15"/>
        <v>Иркутская область</v>
      </c>
      <c r="D4252" s="3">
        <f t="shared" si="16"/>
        <v>2</v>
      </c>
      <c r="E4252" s="15" t="s">
        <v>45</v>
      </c>
      <c r="F4252" s="13" t="str">
        <f>IFERROR(__xludf.DUMMYFUNCTION("REGEXEXTRACT(E4252, ""[А-Яа-я].*"")"),"Самоубийство")</f>
        <v>Самоубийство</v>
      </c>
      <c r="G4252" s="16">
        <f t="shared" si="17"/>
        <v>2</v>
      </c>
      <c r="H4252" s="13" t="s">
        <v>28</v>
      </c>
      <c r="I4252" s="13" t="str">
        <f>IFERROR(__xludf.DUMMYFUNCTION("REGEXREPLACE(H4252, "".*\s"", """")"),"человек")</f>
        <v>человек</v>
      </c>
      <c r="J4252" s="13" t="s">
        <v>29</v>
      </c>
      <c r="K4252" s="17" t="str">
        <f>IFERROR(__xludf.DUMMYFUNCTION("REGEXREPLACE(J4252, ""^[\d\s]+"", """")"),"значение показателя за год")</f>
        <v>значение показателя за год</v>
      </c>
      <c r="L4252" s="16">
        <f t="shared" si="18"/>
        <v>2</v>
      </c>
      <c r="M4252" s="13" t="s">
        <v>31</v>
      </c>
      <c r="N4252" s="13" t="str">
        <f>IFERROR(__xludf.DUMMYFUNCTION("REGEXEXTRACT(M4252, "" (.+)$"")"),"городское население")</f>
        <v>городское население</v>
      </c>
      <c r="O4252" s="18">
        <v>491.0</v>
      </c>
      <c r="P4252" s="18">
        <v>352.0</v>
      </c>
      <c r="Q4252" s="18">
        <v>411.0</v>
      </c>
      <c r="R4252" s="18">
        <v>356.0</v>
      </c>
      <c r="S4252" s="18">
        <v>340.0</v>
      </c>
      <c r="T4252" s="18">
        <v>290.0</v>
      </c>
      <c r="U4252" s="18">
        <v>258.0</v>
      </c>
      <c r="V4252" s="18">
        <v>205.0</v>
      </c>
      <c r="W4252" s="18">
        <v>200.0</v>
      </c>
      <c r="X4252" s="18">
        <v>168.0</v>
      </c>
      <c r="Y4252" s="18">
        <v>165.0</v>
      </c>
      <c r="Z4252" s="19" t="str">
        <f t="shared" si="6"/>
        <v/>
      </c>
      <c r="AA4252" s="19">
        <f t="shared" si="19"/>
        <v>3236</v>
      </c>
      <c r="AB4252" s="19" t="str">
        <f t="shared" si="8"/>
        <v/>
      </c>
      <c r="AC4252" s="19">
        <f t="shared" si="20"/>
        <v>294.1818182</v>
      </c>
      <c r="AD4252" s="19">
        <f t="shared" si="21"/>
        <v>348.5</v>
      </c>
      <c r="AE4252" s="19" t="str">
        <f t="shared" si="22"/>
        <v>Нет моды</v>
      </c>
      <c r="AF4252" s="19">
        <f t="shared" si="23"/>
        <v>165</v>
      </c>
      <c r="AG4252" s="19">
        <f t="shared" si="24"/>
        <v>491</v>
      </c>
      <c r="AH4252" s="20" t="str">
        <f t="shared" si="14"/>
        <v/>
      </c>
      <c r="AI4252" s="21"/>
      <c r="AJ4252" s="21"/>
      <c r="AK4252" s="21"/>
      <c r="AL4252" s="22">
        <f t="shared" si="25"/>
        <v>1</v>
      </c>
    </row>
    <row r="4253" ht="12.75" customHeight="1">
      <c r="A4253" s="13" t="s">
        <v>267</v>
      </c>
      <c r="B4253" s="13" t="str">
        <f>IFERROR(__xludf.DUMMYFUNCTION("REGEXREPLACE(A4253, ""\d"", """")"),"         Иркутская область")</f>
        <v>         Иркутская область</v>
      </c>
      <c r="C4253" s="14" t="str">
        <f t="shared" si="15"/>
        <v>Иркутская область</v>
      </c>
      <c r="D4253" s="3">
        <f t="shared" si="16"/>
        <v>2</v>
      </c>
      <c r="E4253" s="15" t="s">
        <v>45</v>
      </c>
      <c r="F4253" s="13" t="str">
        <f>IFERROR(__xludf.DUMMYFUNCTION("REGEXEXTRACT(E4253, ""[А-Яа-я].*"")"),"Самоубийство")</f>
        <v>Самоубийство</v>
      </c>
      <c r="G4253" s="16">
        <f t="shared" si="17"/>
        <v>2</v>
      </c>
      <c r="H4253" s="13" t="s">
        <v>28</v>
      </c>
      <c r="I4253" s="13" t="str">
        <f>IFERROR(__xludf.DUMMYFUNCTION("REGEXREPLACE(H4253, "".*\s"", """")"),"человек")</f>
        <v>человек</v>
      </c>
      <c r="J4253" s="13" t="s">
        <v>29</v>
      </c>
      <c r="K4253" s="17" t="str">
        <f>IFERROR(__xludf.DUMMYFUNCTION("REGEXREPLACE(J4253, ""^[\d\s]+"", """")"),"значение показателя за год")</f>
        <v>значение показателя за год</v>
      </c>
      <c r="L4253" s="16">
        <f t="shared" si="18"/>
        <v>2</v>
      </c>
      <c r="M4253" s="13" t="s">
        <v>32</v>
      </c>
      <c r="N4253" s="13" t="str">
        <f>IFERROR(__xludf.DUMMYFUNCTION("REGEXEXTRACT(M4253, "" (.+)$"")"),"сельское население")</f>
        <v>сельское население</v>
      </c>
      <c r="O4253" s="18">
        <v>270.0</v>
      </c>
      <c r="P4253" s="18">
        <v>215.0</v>
      </c>
      <c r="Q4253" s="18">
        <v>225.0</v>
      </c>
      <c r="R4253" s="18">
        <v>224.0</v>
      </c>
      <c r="S4253" s="18">
        <v>234.0</v>
      </c>
      <c r="T4253" s="18">
        <v>181.0</v>
      </c>
      <c r="U4253" s="18">
        <v>166.0</v>
      </c>
      <c r="V4253" s="18">
        <v>140.0</v>
      </c>
      <c r="W4253" s="18">
        <v>121.0</v>
      </c>
      <c r="X4253" s="18">
        <v>75.0</v>
      </c>
      <c r="Y4253" s="18">
        <v>64.0</v>
      </c>
      <c r="Z4253" s="19" t="str">
        <f t="shared" si="6"/>
        <v/>
      </c>
      <c r="AA4253" s="19" t="str">
        <f t="shared" si="19"/>
        <v/>
      </c>
      <c r="AB4253" s="19">
        <f t="shared" si="8"/>
        <v>1915</v>
      </c>
      <c r="AC4253" s="19">
        <f t="shared" si="20"/>
        <v>174.0909091</v>
      </c>
      <c r="AD4253" s="19">
        <f t="shared" si="21"/>
        <v>219.5</v>
      </c>
      <c r="AE4253" s="19" t="str">
        <f t="shared" si="22"/>
        <v>Нет моды</v>
      </c>
      <c r="AF4253" s="19">
        <f t="shared" si="23"/>
        <v>64</v>
      </c>
      <c r="AG4253" s="19">
        <f t="shared" si="24"/>
        <v>270</v>
      </c>
      <c r="AH4253" s="20" t="str">
        <f t="shared" si="14"/>
        <v>Город: 63%; Село: 37%</v>
      </c>
      <c r="AI4253" s="21"/>
      <c r="AJ4253" s="21"/>
      <c r="AK4253" s="21"/>
      <c r="AL4253" s="22">
        <f t="shared" si="25"/>
        <v>1</v>
      </c>
    </row>
    <row r="4254" ht="12.75" customHeight="1">
      <c r="A4254" s="13" t="s">
        <v>267</v>
      </c>
      <c r="B4254" s="13" t="str">
        <f>IFERROR(__xludf.DUMMYFUNCTION("REGEXREPLACE(A4254, ""\d"", """")"),"         Иркутская область")</f>
        <v>         Иркутская область</v>
      </c>
      <c r="C4254" s="14" t="str">
        <f t="shared" si="15"/>
        <v>Иркутская область</v>
      </c>
      <c r="D4254" s="3">
        <f t="shared" si="16"/>
        <v>2</v>
      </c>
      <c r="E4254" s="15" t="s">
        <v>46</v>
      </c>
      <c r="F4254" s="13" t="str">
        <f>IFERROR(__xludf.DUMMYFUNCTION("REGEXEXTRACT(E4254, ""[А-Яа-я].*"")"),"Случ.отравл.алкоголем")</f>
        <v>Случ.отравл.алкоголем</v>
      </c>
      <c r="G4254" s="16">
        <f t="shared" si="17"/>
        <v>2</v>
      </c>
      <c r="H4254" s="13" t="s">
        <v>28</v>
      </c>
      <c r="I4254" s="13" t="str">
        <f>IFERROR(__xludf.DUMMYFUNCTION("REGEXREPLACE(H4254, "".*\s"", """")"),"человек")</f>
        <v>человек</v>
      </c>
      <c r="J4254" s="13" t="s">
        <v>29</v>
      </c>
      <c r="K4254" s="17" t="str">
        <f>IFERROR(__xludf.DUMMYFUNCTION("REGEXREPLACE(J4254, ""^[\d\s]+"", """")"),"значение показателя за год")</f>
        <v>значение показателя за год</v>
      </c>
      <c r="L4254" s="16">
        <f t="shared" si="18"/>
        <v>2</v>
      </c>
      <c r="M4254" s="13" t="s">
        <v>30</v>
      </c>
      <c r="N4254" s="13" t="str">
        <f>IFERROR(__xludf.DUMMYFUNCTION("REGEXEXTRACT(M4254, "" (.+)$"")"),"все население")</f>
        <v>все население</v>
      </c>
      <c r="O4254" s="18">
        <v>250.0</v>
      </c>
      <c r="P4254" s="18">
        <v>175.0</v>
      </c>
      <c r="Q4254" s="18">
        <v>134.0</v>
      </c>
      <c r="R4254" s="18">
        <v>195.0</v>
      </c>
      <c r="S4254" s="18">
        <v>160.0</v>
      </c>
      <c r="T4254" s="18">
        <v>128.0</v>
      </c>
      <c r="U4254" s="18">
        <v>108.0</v>
      </c>
      <c r="V4254" s="18">
        <v>130.0</v>
      </c>
      <c r="W4254" s="18">
        <v>104.0</v>
      </c>
      <c r="X4254" s="18">
        <v>121.0</v>
      </c>
      <c r="Y4254" s="18">
        <v>118.0</v>
      </c>
      <c r="Z4254" s="19">
        <f t="shared" si="6"/>
        <v>1623</v>
      </c>
      <c r="AA4254" s="19" t="str">
        <f t="shared" si="19"/>
        <v/>
      </c>
      <c r="AB4254" s="19" t="str">
        <f t="shared" si="8"/>
        <v/>
      </c>
      <c r="AC4254" s="19">
        <f t="shared" si="20"/>
        <v>147.5454545</v>
      </c>
      <c r="AD4254" s="19">
        <f t="shared" si="21"/>
        <v>150</v>
      </c>
      <c r="AE4254" s="19" t="str">
        <f t="shared" si="22"/>
        <v>Нет моды</v>
      </c>
      <c r="AF4254" s="19">
        <f t="shared" si="23"/>
        <v>104</v>
      </c>
      <c r="AG4254" s="19">
        <f t="shared" si="24"/>
        <v>250</v>
      </c>
      <c r="AH4254" s="20" t="str">
        <f t="shared" si="14"/>
        <v/>
      </c>
      <c r="AI4254" s="21"/>
      <c r="AJ4254" s="21"/>
      <c r="AK4254" s="21"/>
      <c r="AL4254" s="22">
        <f t="shared" si="25"/>
        <v>1</v>
      </c>
    </row>
    <row r="4255" ht="12.75" customHeight="1">
      <c r="A4255" s="13" t="s">
        <v>267</v>
      </c>
      <c r="B4255" s="13" t="str">
        <f>IFERROR(__xludf.DUMMYFUNCTION("REGEXREPLACE(A4255, ""\d"", """")"),"         Иркутская область")</f>
        <v>         Иркутская область</v>
      </c>
      <c r="C4255" s="14" t="str">
        <f t="shared" si="15"/>
        <v>Иркутская область</v>
      </c>
      <c r="D4255" s="3">
        <f t="shared" si="16"/>
        <v>2</v>
      </c>
      <c r="E4255" s="15" t="s">
        <v>46</v>
      </c>
      <c r="F4255" s="13" t="str">
        <f>IFERROR(__xludf.DUMMYFUNCTION("REGEXEXTRACT(E4255, ""[А-Яа-я].*"")"),"Случ.отравл.алкоголем")</f>
        <v>Случ.отравл.алкоголем</v>
      </c>
      <c r="G4255" s="16">
        <f t="shared" si="17"/>
        <v>2</v>
      </c>
      <c r="H4255" s="13" t="s">
        <v>28</v>
      </c>
      <c r="I4255" s="13" t="str">
        <f>IFERROR(__xludf.DUMMYFUNCTION("REGEXREPLACE(H4255, "".*\s"", """")"),"человек")</f>
        <v>человек</v>
      </c>
      <c r="J4255" s="13" t="s">
        <v>29</v>
      </c>
      <c r="K4255" s="17" t="str">
        <f>IFERROR(__xludf.DUMMYFUNCTION("REGEXREPLACE(J4255, ""^[\d\s]+"", """")"),"значение показателя за год")</f>
        <v>значение показателя за год</v>
      </c>
      <c r="L4255" s="16">
        <f t="shared" si="18"/>
        <v>2</v>
      </c>
      <c r="M4255" s="13" t="s">
        <v>31</v>
      </c>
      <c r="N4255" s="13" t="str">
        <f>IFERROR(__xludf.DUMMYFUNCTION("REGEXEXTRACT(M4255, "" (.+)$"")"),"городское население")</f>
        <v>городское население</v>
      </c>
      <c r="O4255" s="18">
        <v>206.0</v>
      </c>
      <c r="P4255" s="18">
        <v>128.0</v>
      </c>
      <c r="Q4255" s="18">
        <v>104.0</v>
      </c>
      <c r="R4255" s="18">
        <v>164.0</v>
      </c>
      <c r="S4255" s="18">
        <v>117.0</v>
      </c>
      <c r="T4255" s="18">
        <v>99.0</v>
      </c>
      <c r="U4255" s="18">
        <v>80.0</v>
      </c>
      <c r="V4255" s="18">
        <v>105.0</v>
      </c>
      <c r="W4255" s="18">
        <v>82.0</v>
      </c>
      <c r="X4255" s="18">
        <v>92.0</v>
      </c>
      <c r="Y4255" s="18">
        <v>89.0</v>
      </c>
      <c r="Z4255" s="19" t="str">
        <f t="shared" si="6"/>
        <v/>
      </c>
      <c r="AA4255" s="19">
        <f t="shared" si="19"/>
        <v>1266</v>
      </c>
      <c r="AB4255" s="19" t="str">
        <f t="shared" si="8"/>
        <v/>
      </c>
      <c r="AC4255" s="19">
        <f t="shared" si="20"/>
        <v>115.0909091</v>
      </c>
      <c r="AD4255" s="19">
        <f t="shared" si="21"/>
        <v>119.5</v>
      </c>
      <c r="AE4255" s="19" t="str">
        <f t="shared" si="22"/>
        <v>Нет моды</v>
      </c>
      <c r="AF4255" s="19">
        <f t="shared" si="23"/>
        <v>80</v>
      </c>
      <c r="AG4255" s="19">
        <f t="shared" si="24"/>
        <v>206</v>
      </c>
      <c r="AH4255" s="20" t="str">
        <f t="shared" si="14"/>
        <v/>
      </c>
      <c r="AI4255" s="21"/>
      <c r="AJ4255" s="21"/>
      <c r="AK4255" s="21"/>
      <c r="AL4255" s="22">
        <f t="shared" si="25"/>
        <v>1</v>
      </c>
    </row>
    <row r="4256" ht="12.75" customHeight="1">
      <c r="A4256" s="13" t="s">
        <v>267</v>
      </c>
      <c r="B4256" s="13" t="str">
        <f>IFERROR(__xludf.DUMMYFUNCTION("REGEXREPLACE(A4256, ""\d"", """")"),"         Иркутская область")</f>
        <v>         Иркутская область</v>
      </c>
      <c r="C4256" s="14" t="str">
        <f t="shared" si="15"/>
        <v>Иркутская область</v>
      </c>
      <c r="D4256" s="3">
        <f t="shared" si="16"/>
        <v>2</v>
      </c>
      <c r="E4256" s="15" t="s">
        <v>46</v>
      </c>
      <c r="F4256" s="13" t="str">
        <f>IFERROR(__xludf.DUMMYFUNCTION("REGEXEXTRACT(E4256, ""[А-Яа-я].*"")"),"Случ.отравл.алкоголем")</f>
        <v>Случ.отравл.алкоголем</v>
      </c>
      <c r="G4256" s="16">
        <f t="shared" si="17"/>
        <v>2</v>
      </c>
      <c r="H4256" s="13" t="s">
        <v>28</v>
      </c>
      <c r="I4256" s="13" t="str">
        <f>IFERROR(__xludf.DUMMYFUNCTION("REGEXREPLACE(H4256, "".*\s"", """")"),"человек")</f>
        <v>человек</v>
      </c>
      <c r="J4256" s="13" t="s">
        <v>29</v>
      </c>
      <c r="K4256" s="17" t="str">
        <f>IFERROR(__xludf.DUMMYFUNCTION("REGEXREPLACE(J4256, ""^[\d\s]+"", """")"),"значение показателя за год")</f>
        <v>значение показателя за год</v>
      </c>
      <c r="L4256" s="16">
        <f t="shared" si="18"/>
        <v>2</v>
      </c>
      <c r="M4256" s="13" t="s">
        <v>32</v>
      </c>
      <c r="N4256" s="13" t="str">
        <f>IFERROR(__xludf.DUMMYFUNCTION("REGEXEXTRACT(M4256, "" (.+)$"")"),"сельское население")</f>
        <v>сельское население</v>
      </c>
      <c r="O4256" s="18">
        <v>44.0</v>
      </c>
      <c r="P4256" s="18">
        <v>47.0</v>
      </c>
      <c r="Q4256" s="18">
        <v>30.0</v>
      </c>
      <c r="R4256" s="18">
        <v>31.0</v>
      </c>
      <c r="S4256" s="18">
        <v>43.0</v>
      </c>
      <c r="T4256" s="18">
        <v>29.0</v>
      </c>
      <c r="U4256" s="18">
        <v>28.0</v>
      </c>
      <c r="V4256" s="18">
        <v>25.0</v>
      </c>
      <c r="W4256" s="18">
        <v>22.0</v>
      </c>
      <c r="X4256" s="18">
        <v>29.0</v>
      </c>
      <c r="Y4256" s="18">
        <v>29.0</v>
      </c>
      <c r="Z4256" s="19" t="str">
        <f t="shared" si="6"/>
        <v/>
      </c>
      <c r="AA4256" s="19" t="str">
        <f t="shared" si="19"/>
        <v/>
      </c>
      <c r="AB4256" s="19">
        <f t="shared" si="8"/>
        <v>357</v>
      </c>
      <c r="AC4256" s="19">
        <f t="shared" si="20"/>
        <v>32.45454545</v>
      </c>
      <c r="AD4256" s="19">
        <f t="shared" si="21"/>
        <v>63.5</v>
      </c>
      <c r="AE4256" s="19" t="str">
        <f t="shared" si="22"/>
        <v>Нет моды</v>
      </c>
      <c r="AF4256" s="19">
        <f t="shared" si="23"/>
        <v>22</v>
      </c>
      <c r="AG4256" s="19">
        <f t="shared" si="24"/>
        <v>47</v>
      </c>
      <c r="AH4256" s="20" t="str">
        <f t="shared" si="14"/>
        <v>Город: 78%; Село: 22%</v>
      </c>
      <c r="AI4256" s="21"/>
      <c r="AJ4256" s="21"/>
      <c r="AK4256" s="21"/>
      <c r="AL4256" s="22">
        <f t="shared" si="25"/>
        <v>1</v>
      </c>
    </row>
    <row r="4257" ht="12.75" customHeight="1">
      <c r="A4257" s="13" t="s">
        <v>267</v>
      </c>
      <c r="B4257" s="13" t="str">
        <f>IFERROR(__xludf.DUMMYFUNCTION("REGEXREPLACE(A4257, ""\d"", """")"),"         Иркутская область")</f>
        <v>         Иркутская область</v>
      </c>
      <c r="C4257" s="14" t="str">
        <f t="shared" si="15"/>
        <v>Иркутская область</v>
      </c>
      <c r="D4257" s="3">
        <f t="shared" si="16"/>
        <v>2</v>
      </c>
      <c r="E4257" s="15" t="s">
        <v>47</v>
      </c>
      <c r="F4257" s="13" t="str">
        <f>IFERROR(__xludf.DUMMYFUNCTION("REGEXEXTRACT(E4257, ""[А-Яа-я].*"")"),"транспортные травмы всех видов")</f>
        <v>транспортные травмы всех видов</v>
      </c>
      <c r="G4257" s="16">
        <f t="shared" si="17"/>
        <v>2</v>
      </c>
      <c r="H4257" s="13" t="s">
        <v>28</v>
      </c>
      <c r="I4257" s="13" t="str">
        <f>IFERROR(__xludf.DUMMYFUNCTION("REGEXREPLACE(H4257, "".*\s"", """")"),"человек")</f>
        <v>человек</v>
      </c>
      <c r="J4257" s="13" t="s">
        <v>29</v>
      </c>
      <c r="K4257" s="17" t="str">
        <f>IFERROR(__xludf.DUMMYFUNCTION("REGEXREPLACE(J4257, ""^[\d\s]+"", """")"),"значение показателя за год")</f>
        <v>значение показателя за год</v>
      </c>
      <c r="L4257" s="16">
        <f t="shared" si="18"/>
        <v>2</v>
      </c>
      <c r="M4257" s="13" t="s">
        <v>30</v>
      </c>
      <c r="N4257" s="13" t="str">
        <f>IFERROR(__xludf.DUMMYFUNCTION("REGEXEXTRACT(M4257, "" (.+)$"")"),"все население")</f>
        <v>все население</v>
      </c>
      <c r="O4257" s="18">
        <v>516.0</v>
      </c>
      <c r="P4257" s="18">
        <v>477.0</v>
      </c>
      <c r="Q4257" s="18">
        <v>525.0</v>
      </c>
      <c r="R4257" s="18">
        <v>427.0</v>
      </c>
      <c r="S4257" s="23" t="s">
        <v>37</v>
      </c>
      <c r="T4257" s="23" t="s">
        <v>37</v>
      </c>
      <c r="U4257" s="23" t="s">
        <v>37</v>
      </c>
      <c r="V4257" s="23" t="s">
        <v>37</v>
      </c>
      <c r="W4257" s="23" t="s">
        <v>37</v>
      </c>
      <c r="X4257" s="23" t="s">
        <v>37</v>
      </c>
      <c r="Y4257" s="23" t="s">
        <v>37</v>
      </c>
      <c r="Z4257" s="19">
        <f t="shared" si="6"/>
        <v>1945</v>
      </c>
      <c r="AA4257" s="19" t="str">
        <f t="shared" si="19"/>
        <v/>
      </c>
      <c r="AB4257" s="19" t="str">
        <f t="shared" si="8"/>
        <v/>
      </c>
      <c r="AC4257" s="19">
        <f t="shared" si="20"/>
        <v>486.25</v>
      </c>
      <c r="AD4257" s="19">
        <f t="shared" si="21"/>
        <v>31</v>
      </c>
      <c r="AE4257" s="19" t="str">
        <f t="shared" si="22"/>
        <v>Нет моды</v>
      </c>
      <c r="AF4257" s="19">
        <f t="shared" si="23"/>
        <v>427</v>
      </c>
      <c r="AG4257" s="19">
        <f t="shared" si="24"/>
        <v>525</v>
      </c>
      <c r="AH4257" s="20" t="str">
        <f t="shared" si="14"/>
        <v/>
      </c>
      <c r="AI4257" s="24"/>
      <c r="AJ4257" s="24"/>
      <c r="AK4257" s="24"/>
      <c r="AL4257" s="22">
        <f t="shared" si="25"/>
        <v>1</v>
      </c>
    </row>
    <row r="4258" ht="12.75" customHeight="1">
      <c r="A4258" s="13" t="s">
        <v>267</v>
      </c>
      <c r="B4258" s="13" t="str">
        <f>IFERROR(__xludf.DUMMYFUNCTION("REGEXREPLACE(A4258, ""\d"", """")"),"         Иркутская область")</f>
        <v>         Иркутская область</v>
      </c>
      <c r="C4258" s="14" t="str">
        <f t="shared" si="15"/>
        <v>Иркутская область</v>
      </c>
      <c r="D4258" s="3">
        <f t="shared" si="16"/>
        <v>2</v>
      </c>
      <c r="E4258" s="15" t="s">
        <v>47</v>
      </c>
      <c r="F4258" s="13" t="str">
        <f>IFERROR(__xludf.DUMMYFUNCTION("REGEXEXTRACT(E4258, ""[А-Яа-я].*"")"),"транспортные травмы всех видов")</f>
        <v>транспортные травмы всех видов</v>
      </c>
      <c r="G4258" s="16">
        <f t="shared" si="17"/>
        <v>2</v>
      </c>
      <c r="H4258" s="13" t="s">
        <v>28</v>
      </c>
      <c r="I4258" s="13" t="str">
        <f>IFERROR(__xludf.DUMMYFUNCTION("REGEXREPLACE(H4258, "".*\s"", """")"),"человек")</f>
        <v>человек</v>
      </c>
      <c r="J4258" s="13" t="s">
        <v>29</v>
      </c>
      <c r="K4258" s="17" t="str">
        <f>IFERROR(__xludf.DUMMYFUNCTION("REGEXREPLACE(J4258, ""^[\d\s]+"", """")"),"значение показателя за год")</f>
        <v>значение показателя за год</v>
      </c>
      <c r="L4258" s="16">
        <f t="shared" si="18"/>
        <v>2</v>
      </c>
      <c r="M4258" s="13" t="s">
        <v>31</v>
      </c>
      <c r="N4258" s="13" t="str">
        <f>IFERROR(__xludf.DUMMYFUNCTION("REGEXEXTRACT(M4258, "" (.+)$"")"),"городское население")</f>
        <v>городское население</v>
      </c>
      <c r="O4258" s="18">
        <v>371.0</v>
      </c>
      <c r="P4258" s="18">
        <v>343.0</v>
      </c>
      <c r="Q4258" s="18">
        <v>372.0</v>
      </c>
      <c r="R4258" s="18">
        <v>317.0</v>
      </c>
      <c r="S4258" s="23" t="s">
        <v>37</v>
      </c>
      <c r="T4258" s="23" t="s">
        <v>37</v>
      </c>
      <c r="U4258" s="23" t="s">
        <v>37</v>
      </c>
      <c r="V4258" s="23" t="s">
        <v>37</v>
      </c>
      <c r="W4258" s="23" t="s">
        <v>37</v>
      </c>
      <c r="X4258" s="23" t="s">
        <v>37</v>
      </c>
      <c r="Y4258" s="23" t="s">
        <v>37</v>
      </c>
      <c r="Z4258" s="19" t="str">
        <f t="shared" si="6"/>
        <v/>
      </c>
      <c r="AA4258" s="19">
        <f t="shared" si="19"/>
        <v>1403</v>
      </c>
      <c r="AB4258" s="19" t="str">
        <f t="shared" si="8"/>
        <v/>
      </c>
      <c r="AC4258" s="19">
        <f t="shared" si="20"/>
        <v>350.75</v>
      </c>
      <c r="AD4258" s="19">
        <f t="shared" si="21"/>
        <v>399.5</v>
      </c>
      <c r="AE4258" s="19" t="str">
        <f t="shared" si="22"/>
        <v>Нет моды</v>
      </c>
      <c r="AF4258" s="19">
        <f t="shared" si="23"/>
        <v>317</v>
      </c>
      <c r="AG4258" s="19">
        <f t="shared" si="24"/>
        <v>372</v>
      </c>
      <c r="AH4258" s="20" t="str">
        <f t="shared" si="14"/>
        <v/>
      </c>
      <c r="AI4258" s="24"/>
      <c r="AJ4258" s="24"/>
      <c r="AK4258" s="24"/>
      <c r="AL4258" s="22">
        <f t="shared" si="25"/>
        <v>1</v>
      </c>
    </row>
    <row r="4259" ht="12.75" customHeight="1">
      <c r="A4259" s="13" t="s">
        <v>267</v>
      </c>
      <c r="B4259" s="13" t="str">
        <f>IFERROR(__xludf.DUMMYFUNCTION("REGEXREPLACE(A4259, ""\d"", """")"),"         Иркутская область")</f>
        <v>         Иркутская область</v>
      </c>
      <c r="C4259" s="14" t="str">
        <f t="shared" si="15"/>
        <v>Иркутская область</v>
      </c>
      <c r="D4259" s="3">
        <f t="shared" si="16"/>
        <v>2</v>
      </c>
      <c r="E4259" s="15" t="s">
        <v>47</v>
      </c>
      <c r="F4259" s="13" t="str">
        <f>IFERROR(__xludf.DUMMYFUNCTION("REGEXEXTRACT(E4259, ""[А-Яа-я].*"")"),"транспортные травмы всех видов")</f>
        <v>транспортные травмы всех видов</v>
      </c>
      <c r="G4259" s="16">
        <f t="shared" si="17"/>
        <v>2</v>
      </c>
      <c r="H4259" s="13" t="s">
        <v>28</v>
      </c>
      <c r="I4259" s="13" t="str">
        <f>IFERROR(__xludf.DUMMYFUNCTION("REGEXREPLACE(H4259, "".*\s"", """")"),"человек")</f>
        <v>человек</v>
      </c>
      <c r="J4259" s="13" t="s">
        <v>29</v>
      </c>
      <c r="K4259" s="17" t="str">
        <f>IFERROR(__xludf.DUMMYFUNCTION("REGEXREPLACE(J4259, ""^[\d\s]+"", """")"),"значение показателя за год")</f>
        <v>значение показателя за год</v>
      </c>
      <c r="L4259" s="16">
        <f t="shared" si="18"/>
        <v>2</v>
      </c>
      <c r="M4259" s="13" t="s">
        <v>32</v>
      </c>
      <c r="N4259" s="13" t="str">
        <f>IFERROR(__xludf.DUMMYFUNCTION("REGEXEXTRACT(M4259, "" (.+)$"")"),"сельское население")</f>
        <v>сельское население</v>
      </c>
      <c r="O4259" s="18">
        <v>145.0</v>
      </c>
      <c r="P4259" s="18">
        <v>134.0</v>
      </c>
      <c r="Q4259" s="18">
        <v>153.0</v>
      </c>
      <c r="R4259" s="18">
        <v>110.0</v>
      </c>
      <c r="S4259" s="23" t="s">
        <v>37</v>
      </c>
      <c r="T4259" s="23" t="s">
        <v>37</v>
      </c>
      <c r="U4259" s="23" t="s">
        <v>37</v>
      </c>
      <c r="V4259" s="23" t="s">
        <v>37</v>
      </c>
      <c r="W4259" s="23" t="s">
        <v>37</v>
      </c>
      <c r="X4259" s="23" t="s">
        <v>37</v>
      </c>
      <c r="Y4259" s="23" t="s">
        <v>37</v>
      </c>
      <c r="Z4259" s="19" t="str">
        <f t="shared" si="6"/>
        <v/>
      </c>
      <c r="AA4259" s="19" t="str">
        <f t="shared" si="19"/>
        <v/>
      </c>
      <c r="AB4259" s="19">
        <f t="shared" si="8"/>
        <v>542</v>
      </c>
      <c r="AC4259" s="19">
        <f t="shared" si="20"/>
        <v>135.5</v>
      </c>
      <c r="AD4259" s="19">
        <f t="shared" si="21"/>
        <v>235</v>
      </c>
      <c r="AE4259" s="19" t="str">
        <f t="shared" si="22"/>
        <v>Нет моды</v>
      </c>
      <c r="AF4259" s="19">
        <f t="shared" si="23"/>
        <v>110</v>
      </c>
      <c r="AG4259" s="19">
        <f t="shared" si="24"/>
        <v>153</v>
      </c>
      <c r="AH4259" s="20" t="str">
        <f t="shared" si="14"/>
        <v>Город: 72%; Село: 28%</v>
      </c>
      <c r="AI4259" s="24"/>
      <c r="AJ4259" s="24"/>
      <c r="AK4259" s="24"/>
      <c r="AL4259" s="22">
        <f t="shared" si="25"/>
        <v>1</v>
      </c>
    </row>
    <row r="4260" ht="12.75" customHeight="1">
      <c r="A4260" s="13" t="s">
        <v>267</v>
      </c>
      <c r="B4260" s="13" t="str">
        <f>IFERROR(__xludf.DUMMYFUNCTION("REGEXREPLACE(A4260, ""\d"", """")"),"         Иркутская область")</f>
        <v>         Иркутская область</v>
      </c>
      <c r="C4260" s="14" t="str">
        <f t="shared" si="15"/>
        <v>Иркутская область</v>
      </c>
      <c r="D4260" s="3">
        <f t="shared" si="16"/>
        <v>2</v>
      </c>
      <c r="E4260" s="15" t="s">
        <v>48</v>
      </c>
      <c r="F4260" s="13" t="str">
        <f>IFERROR(__xludf.DUMMYFUNCTION("REGEXEXTRACT(E4260, ""[А-Яа-я].*"")"),"Убийство")</f>
        <v>Убийство</v>
      </c>
      <c r="G4260" s="16">
        <f t="shared" si="17"/>
        <v>2</v>
      </c>
      <c r="H4260" s="13" t="s">
        <v>28</v>
      </c>
      <c r="I4260" s="13" t="str">
        <f>IFERROR(__xludf.DUMMYFUNCTION("REGEXREPLACE(H4260, "".*\s"", """")"),"человек")</f>
        <v>человек</v>
      </c>
      <c r="J4260" s="13" t="s">
        <v>29</v>
      </c>
      <c r="K4260" s="17" t="str">
        <f>IFERROR(__xludf.DUMMYFUNCTION("REGEXREPLACE(J4260, ""^[\d\s]+"", """")"),"значение показателя за год")</f>
        <v>значение показателя за год</v>
      </c>
      <c r="L4260" s="16">
        <f t="shared" si="18"/>
        <v>2</v>
      </c>
      <c r="M4260" s="13" t="s">
        <v>30</v>
      </c>
      <c r="N4260" s="13" t="str">
        <f>IFERROR(__xludf.DUMMYFUNCTION("REGEXEXTRACT(M4260, "" (.+)$"")"),"все население")</f>
        <v>все население</v>
      </c>
      <c r="O4260" s="18">
        <v>475.0</v>
      </c>
      <c r="P4260" s="18">
        <v>465.0</v>
      </c>
      <c r="Q4260" s="18">
        <v>422.0</v>
      </c>
      <c r="R4260" s="18">
        <v>359.0</v>
      </c>
      <c r="S4260" s="18">
        <v>289.0</v>
      </c>
      <c r="T4260" s="18">
        <v>270.0</v>
      </c>
      <c r="U4260" s="18">
        <v>204.0</v>
      </c>
      <c r="V4260" s="18">
        <v>270.0</v>
      </c>
      <c r="W4260" s="18">
        <v>201.0</v>
      </c>
      <c r="X4260" s="18">
        <v>165.0</v>
      </c>
      <c r="Y4260" s="18">
        <v>156.0</v>
      </c>
      <c r="Z4260" s="19">
        <f t="shared" si="6"/>
        <v>3276</v>
      </c>
      <c r="AA4260" s="19" t="str">
        <f t="shared" si="19"/>
        <v/>
      </c>
      <c r="AB4260" s="19" t="str">
        <f t="shared" si="8"/>
        <v/>
      </c>
      <c r="AC4260" s="19">
        <f t="shared" si="20"/>
        <v>297.8181818</v>
      </c>
      <c r="AD4260" s="19">
        <f t="shared" si="21"/>
        <v>204</v>
      </c>
      <c r="AE4260" s="19" t="str">
        <f t="shared" si="22"/>
        <v>Нет моды</v>
      </c>
      <c r="AF4260" s="19">
        <f t="shared" si="23"/>
        <v>156</v>
      </c>
      <c r="AG4260" s="19">
        <f t="shared" si="24"/>
        <v>475</v>
      </c>
      <c r="AH4260" s="20" t="str">
        <f t="shared" si="14"/>
        <v/>
      </c>
      <c r="AI4260" s="21"/>
      <c r="AJ4260" s="21"/>
      <c r="AK4260" s="21"/>
      <c r="AL4260" s="22">
        <f t="shared" si="25"/>
        <v>1</v>
      </c>
    </row>
    <row r="4261" ht="12.75" customHeight="1">
      <c r="A4261" s="13" t="s">
        <v>267</v>
      </c>
      <c r="B4261" s="13" t="str">
        <f>IFERROR(__xludf.DUMMYFUNCTION("REGEXREPLACE(A4261, ""\d"", """")"),"         Иркутская область")</f>
        <v>         Иркутская область</v>
      </c>
      <c r="C4261" s="14" t="str">
        <f t="shared" si="15"/>
        <v>Иркутская область</v>
      </c>
      <c r="D4261" s="3">
        <f t="shared" si="16"/>
        <v>2</v>
      </c>
      <c r="E4261" s="15" t="s">
        <v>48</v>
      </c>
      <c r="F4261" s="13" t="str">
        <f>IFERROR(__xludf.DUMMYFUNCTION("REGEXEXTRACT(E4261, ""[А-Яа-я].*"")"),"Убийство")</f>
        <v>Убийство</v>
      </c>
      <c r="G4261" s="16">
        <f t="shared" si="17"/>
        <v>2</v>
      </c>
      <c r="H4261" s="13" t="s">
        <v>28</v>
      </c>
      <c r="I4261" s="13" t="str">
        <f>IFERROR(__xludf.DUMMYFUNCTION("REGEXREPLACE(H4261, "".*\s"", """")"),"человек")</f>
        <v>человек</v>
      </c>
      <c r="J4261" s="13" t="s">
        <v>29</v>
      </c>
      <c r="K4261" s="17" t="str">
        <f>IFERROR(__xludf.DUMMYFUNCTION("REGEXREPLACE(J4261, ""^[\d\s]+"", """")"),"значение показателя за год")</f>
        <v>значение показателя за год</v>
      </c>
      <c r="L4261" s="16">
        <f t="shared" si="18"/>
        <v>2</v>
      </c>
      <c r="M4261" s="13" t="s">
        <v>31</v>
      </c>
      <c r="N4261" s="13" t="str">
        <f>IFERROR(__xludf.DUMMYFUNCTION("REGEXEXTRACT(M4261, "" (.+)$"")"),"городское население")</f>
        <v>городское население</v>
      </c>
      <c r="O4261" s="18">
        <v>344.0</v>
      </c>
      <c r="P4261" s="18">
        <v>337.0</v>
      </c>
      <c r="Q4261" s="18">
        <v>297.0</v>
      </c>
      <c r="R4261" s="18">
        <v>271.0</v>
      </c>
      <c r="S4261" s="18">
        <v>201.0</v>
      </c>
      <c r="T4261" s="18">
        <v>185.0</v>
      </c>
      <c r="U4261" s="18">
        <v>139.0</v>
      </c>
      <c r="V4261" s="18">
        <v>187.0</v>
      </c>
      <c r="W4261" s="18">
        <v>139.0</v>
      </c>
      <c r="X4261" s="18">
        <v>119.0</v>
      </c>
      <c r="Y4261" s="18">
        <v>118.0</v>
      </c>
      <c r="Z4261" s="19" t="str">
        <f t="shared" si="6"/>
        <v/>
      </c>
      <c r="AA4261" s="19">
        <f t="shared" si="19"/>
        <v>2337</v>
      </c>
      <c r="AB4261" s="19" t="str">
        <f t="shared" si="8"/>
        <v/>
      </c>
      <c r="AC4261" s="19">
        <f t="shared" si="20"/>
        <v>212.4545455</v>
      </c>
      <c r="AD4261" s="19">
        <f t="shared" si="21"/>
        <v>237</v>
      </c>
      <c r="AE4261" s="19" t="str">
        <f t="shared" si="22"/>
        <v>Нет моды</v>
      </c>
      <c r="AF4261" s="19">
        <f t="shared" si="23"/>
        <v>118</v>
      </c>
      <c r="AG4261" s="19">
        <f t="shared" si="24"/>
        <v>344</v>
      </c>
      <c r="AH4261" s="20" t="str">
        <f t="shared" si="14"/>
        <v/>
      </c>
      <c r="AI4261" s="21"/>
      <c r="AJ4261" s="21"/>
      <c r="AK4261" s="21"/>
      <c r="AL4261" s="22">
        <f t="shared" si="25"/>
        <v>1</v>
      </c>
    </row>
    <row r="4262" ht="12.75" customHeight="1">
      <c r="A4262" s="13" t="s">
        <v>267</v>
      </c>
      <c r="B4262" s="13" t="str">
        <f>IFERROR(__xludf.DUMMYFUNCTION("REGEXREPLACE(A4262, ""\d"", """")"),"         Иркутская область")</f>
        <v>         Иркутская область</v>
      </c>
      <c r="C4262" s="14" t="str">
        <f t="shared" si="15"/>
        <v>Иркутская область</v>
      </c>
      <c r="D4262" s="3">
        <f t="shared" si="16"/>
        <v>2</v>
      </c>
      <c r="E4262" s="15" t="s">
        <v>48</v>
      </c>
      <c r="F4262" s="13" t="str">
        <f>IFERROR(__xludf.DUMMYFUNCTION("REGEXEXTRACT(E4262, ""[А-Яа-я].*"")"),"Убийство")</f>
        <v>Убийство</v>
      </c>
      <c r="G4262" s="16">
        <f t="shared" si="17"/>
        <v>2</v>
      </c>
      <c r="H4262" s="13" t="s">
        <v>28</v>
      </c>
      <c r="I4262" s="13" t="str">
        <f>IFERROR(__xludf.DUMMYFUNCTION("REGEXREPLACE(H4262, "".*\s"", """")"),"человек")</f>
        <v>человек</v>
      </c>
      <c r="J4262" s="13" t="s">
        <v>29</v>
      </c>
      <c r="K4262" s="17" t="str">
        <f>IFERROR(__xludf.DUMMYFUNCTION("REGEXREPLACE(J4262, ""^[\d\s]+"", """")"),"значение показателя за год")</f>
        <v>значение показателя за год</v>
      </c>
      <c r="L4262" s="16">
        <f t="shared" si="18"/>
        <v>2</v>
      </c>
      <c r="M4262" s="13" t="s">
        <v>32</v>
      </c>
      <c r="N4262" s="13" t="str">
        <f>IFERROR(__xludf.DUMMYFUNCTION("REGEXEXTRACT(M4262, "" (.+)$"")"),"сельское население")</f>
        <v>сельское население</v>
      </c>
      <c r="O4262" s="18">
        <v>131.0</v>
      </c>
      <c r="P4262" s="18">
        <v>128.0</v>
      </c>
      <c r="Q4262" s="18">
        <v>125.0</v>
      </c>
      <c r="R4262" s="18">
        <v>88.0</v>
      </c>
      <c r="S4262" s="18">
        <v>88.0</v>
      </c>
      <c r="T4262" s="18">
        <v>85.0</v>
      </c>
      <c r="U4262" s="18">
        <v>65.0</v>
      </c>
      <c r="V4262" s="18">
        <v>83.0</v>
      </c>
      <c r="W4262" s="18">
        <v>62.0</v>
      </c>
      <c r="X4262" s="18">
        <v>46.0</v>
      </c>
      <c r="Y4262" s="18">
        <v>38.0</v>
      </c>
      <c r="Z4262" s="19" t="str">
        <f t="shared" si="6"/>
        <v/>
      </c>
      <c r="AA4262" s="19" t="str">
        <f t="shared" si="19"/>
        <v/>
      </c>
      <c r="AB4262" s="19">
        <f t="shared" si="8"/>
        <v>939</v>
      </c>
      <c r="AC4262" s="19">
        <f t="shared" si="20"/>
        <v>85.36363636</v>
      </c>
      <c r="AD4262" s="19">
        <f t="shared" si="21"/>
        <v>126.5</v>
      </c>
      <c r="AE4262" s="19" t="str">
        <f t="shared" si="22"/>
        <v>Нет моды</v>
      </c>
      <c r="AF4262" s="19">
        <f t="shared" si="23"/>
        <v>38</v>
      </c>
      <c r="AG4262" s="19">
        <f t="shared" si="24"/>
        <v>131</v>
      </c>
      <c r="AH4262" s="20" t="str">
        <f t="shared" si="14"/>
        <v>Город: 71%; Село: 29%</v>
      </c>
      <c r="AI4262" s="21"/>
      <c r="AJ4262" s="21"/>
      <c r="AK4262" s="21"/>
      <c r="AL4262" s="22">
        <f t="shared" si="25"/>
        <v>1</v>
      </c>
    </row>
    <row r="4263" ht="12.75" customHeight="1">
      <c r="A4263" s="13" t="s">
        <v>267</v>
      </c>
      <c r="B4263" s="13" t="str">
        <f>IFERROR(__xludf.DUMMYFUNCTION("REGEXREPLACE(A4263, ""\d"", """")"),"         Иркутская область")</f>
        <v>         Иркутская область</v>
      </c>
      <c r="C4263" s="14" t="str">
        <f t="shared" si="15"/>
        <v>Иркутская область</v>
      </c>
      <c r="D4263" s="3">
        <f t="shared" si="16"/>
        <v>2</v>
      </c>
      <c r="E4263" s="15" t="s">
        <v>49</v>
      </c>
      <c r="F4263" s="13" t="str">
        <f>IFERROR(__xludf.DUMMYFUNCTION("REGEXEXTRACT(E4263, ""[А-Яа-я].*"")"),"Цереброваскулярные болезни")</f>
        <v>Цереброваскулярные болезни</v>
      </c>
      <c r="G4263" s="16">
        <f t="shared" si="17"/>
        <v>2</v>
      </c>
      <c r="H4263" s="13" t="s">
        <v>28</v>
      </c>
      <c r="I4263" s="13" t="str">
        <f>IFERROR(__xludf.DUMMYFUNCTION("REGEXREPLACE(H4263, "".*\s"", """")"),"человек")</f>
        <v>человек</v>
      </c>
      <c r="J4263" s="13" t="s">
        <v>29</v>
      </c>
      <c r="K4263" s="17" t="str">
        <f>IFERROR(__xludf.DUMMYFUNCTION("REGEXREPLACE(J4263, ""^[\d\s]+"", """")"),"значение показателя за год")</f>
        <v>значение показателя за год</v>
      </c>
      <c r="L4263" s="16">
        <f t="shared" si="18"/>
        <v>2</v>
      </c>
      <c r="M4263" s="13" t="s">
        <v>30</v>
      </c>
      <c r="N4263" s="13" t="str">
        <f>IFERROR(__xludf.DUMMYFUNCTION("REGEXEXTRACT(M4263, "" (.+)$"")"),"все население")</f>
        <v>все население</v>
      </c>
      <c r="O4263" s="18">
        <v>4254.0</v>
      </c>
      <c r="P4263" s="18">
        <v>4101.0</v>
      </c>
      <c r="Q4263" s="18">
        <v>3964.0</v>
      </c>
      <c r="R4263" s="18">
        <v>3764.0</v>
      </c>
      <c r="S4263" s="18">
        <v>3332.0</v>
      </c>
      <c r="T4263" s="18">
        <v>2949.0</v>
      </c>
      <c r="U4263" s="18">
        <v>2994.0</v>
      </c>
      <c r="V4263" s="18">
        <v>3253.0</v>
      </c>
      <c r="W4263" s="18">
        <v>3241.0</v>
      </c>
      <c r="X4263" s="18">
        <v>3028.0</v>
      </c>
      <c r="Y4263" s="18">
        <v>2869.0</v>
      </c>
      <c r="Z4263" s="19">
        <f t="shared" si="6"/>
        <v>37749</v>
      </c>
      <c r="AA4263" s="19" t="str">
        <f t="shared" si="19"/>
        <v/>
      </c>
      <c r="AB4263" s="19" t="str">
        <f t="shared" si="8"/>
        <v/>
      </c>
      <c r="AC4263" s="19">
        <f t="shared" si="20"/>
        <v>3431.727273</v>
      </c>
      <c r="AD4263" s="19">
        <f t="shared" si="21"/>
        <v>1500</v>
      </c>
      <c r="AE4263" s="19" t="str">
        <f t="shared" si="22"/>
        <v>Нет моды</v>
      </c>
      <c r="AF4263" s="19">
        <f t="shared" si="23"/>
        <v>2869</v>
      </c>
      <c r="AG4263" s="19">
        <f t="shared" si="24"/>
        <v>4254</v>
      </c>
      <c r="AH4263" s="20" t="str">
        <f t="shared" si="14"/>
        <v/>
      </c>
      <c r="AI4263" s="21"/>
      <c r="AJ4263" s="21"/>
      <c r="AK4263" s="21"/>
      <c r="AL4263" s="22">
        <f t="shared" si="25"/>
        <v>1</v>
      </c>
    </row>
    <row r="4264" ht="12.75" customHeight="1">
      <c r="A4264" s="13" t="s">
        <v>267</v>
      </c>
      <c r="B4264" s="13" t="str">
        <f>IFERROR(__xludf.DUMMYFUNCTION("REGEXREPLACE(A4264, ""\d"", """")"),"         Иркутская область")</f>
        <v>         Иркутская область</v>
      </c>
      <c r="C4264" s="14" t="str">
        <f t="shared" si="15"/>
        <v>Иркутская область</v>
      </c>
      <c r="D4264" s="3">
        <f t="shared" si="16"/>
        <v>2</v>
      </c>
      <c r="E4264" s="15" t="s">
        <v>49</v>
      </c>
      <c r="F4264" s="13" t="str">
        <f>IFERROR(__xludf.DUMMYFUNCTION("REGEXEXTRACT(E4264, ""[А-Яа-я].*"")"),"Цереброваскулярные болезни")</f>
        <v>Цереброваскулярные болезни</v>
      </c>
      <c r="G4264" s="16">
        <f t="shared" si="17"/>
        <v>2</v>
      </c>
      <c r="H4264" s="13" t="s">
        <v>28</v>
      </c>
      <c r="I4264" s="13" t="str">
        <f>IFERROR(__xludf.DUMMYFUNCTION("REGEXREPLACE(H4264, "".*\s"", """")"),"человек")</f>
        <v>человек</v>
      </c>
      <c r="J4264" s="13" t="s">
        <v>29</v>
      </c>
      <c r="K4264" s="17" t="str">
        <f>IFERROR(__xludf.DUMMYFUNCTION("REGEXREPLACE(J4264, ""^[\d\s]+"", """")"),"значение показателя за год")</f>
        <v>значение показателя за год</v>
      </c>
      <c r="L4264" s="16">
        <f t="shared" si="18"/>
        <v>2</v>
      </c>
      <c r="M4264" s="13" t="s">
        <v>31</v>
      </c>
      <c r="N4264" s="13" t="str">
        <f>IFERROR(__xludf.DUMMYFUNCTION("REGEXEXTRACT(M4264, "" (.+)$"")"),"городское население")</f>
        <v>городское население</v>
      </c>
      <c r="O4264" s="18">
        <v>3526.0</v>
      </c>
      <c r="P4264" s="18">
        <v>3367.0</v>
      </c>
      <c r="Q4264" s="18">
        <v>3235.0</v>
      </c>
      <c r="R4264" s="18">
        <v>3098.0</v>
      </c>
      <c r="S4264" s="18">
        <v>2713.0</v>
      </c>
      <c r="T4264" s="18">
        <v>2413.0</v>
      </c>
      <c r="U4264" s="18">
        <v>2428.0</v>
      </c>
      <c r="V4264" s="18">
        <v>2645.0</v>
      </c>
      <c r="W4264" s="18">
        <v>2610.0</v>
      </c>
      <c r="X4264" s="18">
        <v>2446.0</v>
      </c>
      <c r="Y4264" s="18">
        <v>2317.0</v>
      </c>
      <c r="Z4264" s="19" t="str">
        <f t="shared" si="6"/>
        <v/>
      </c>
      <c r="AA4264" s="19">
        <f t="shared" si="19"/>
        <v>30798</v>
      </c>
      <c r="AB4264" s="19" t="str">
        <f t="shared" si="8"/>
        <v/>
      </c>
      <c r="AC4264" s="19">
        <f t="shared" si="20"/>
        <v>2799.818182</v>
      </c>
      <c r="AD4264" s="19">
        <f t="shared" si="21"/>
        <v>3063</v>
      </c>
      <c r="AE4264" s="19" t="str">
        <f t="shared" si="22"/>
        <v>Нет моды</v>
      </c>
      <c r="AF4264" s="19">
        <f t="shared" si="23"/>
        <v>2317</v>
      </c>
      <c r="AG4264" s="19">
        <f t="shared" si="24"/>
        <v>3526</v>
      </c>
      <c r="AH4264" s="20" t="str">
        <f t="shared" si="14"/>
        <v/>
      </c>
      <c r="AI4264" s="21"/>
      <c r="AJ4264" s="21"/>
      <c r="AK4264" s="21"/>
      <c r="AL4264" s="22">
        <f t="shared" si="25"/>
        <v>1</v>
      </c>
    </row>
    <row r="4265" ht="12.75" customHeight="1">
      <c r="A4265" s="13" t="s">
        <v>267</v>
      </c>
      <c r="B4265" s="13" t="str">
        <f>IFERROR(__xludf.DUMMYFUNCTION("REGEXREPLACE(A4265, ""\d"", """")"),"         Иркутская область")</f>
        <v>         Иркутская область</v>
      </c>
      <c r="C4265" s="14" t="str">
        <f t="shared" si="15"/>
        <v>Иркутская область</v>
      </c>
      <c r="D4265" s="3">
        <f t="shared" si="16"/>
        <v>2</v>
      </c>
      <c r="E4265" s="15" t="s">
        <v>49</v>
      </c>
      <c r="F4265" s="13" t="str">
        <f>IFERROR(__xludf.DUMMYFUNCTION("REGEXEXTRACT(E4265, ""[А-Яа-я].*"")"),"Цереброваскулярные болезни")</f>
        <v>Цереброваскулярные болезни</v>
      </c>
      <c r="G4265" s="16">
        <f t="shared" si="17"/>
        <v>2</v>
      </c>
      <c r="H4265" s="13" t="s">
        <v>28</v>
      </c>
      <c r="I4265" s="13" t="str">
        <f>IFERROR(__xludf.DUMMYFUNCTION("REGEXREPLACE(H4265, "".*\s"", """")"),"человек")</f>
        <v>человек</v>
      </c>
      <c r="J4265" s="13" t="s">
        <v>29</v>
      </c>
      <c r="K4265" s="17" t="str">
        <f>IFERROR(__xludf.DUMMYFUNCTION("REGEXREPLACE(J4265, ""^[\d\s]+"", """")"),"значение показателя за год")</f>
        <v>значение показателя за год</v>
      </c>
      <c r="L4265" s="16">
        <f t="shared" si="18"/>
        <v>2</v>
      </c>
      <c r="M4265" s="13" t="s">
        <v>32</v>
      </c>
      <c r="N4265" s="13" t="str">
        <f>IFERROR(__xludf.DUMMYFUNCTION("REGEXEXTRACT(M4265, "" (.+)$"")"),"сельское население")</f>
        <v>сельское население</v>
      </c>
      <c r="O4265" s="18">
        <v>728.0</v>
      </c>
      <c r="P4265" s="18">
        <v>734.0</v>
      </c>
      <c r="Q4265" s="18">
        <v>729.0</v>
      </c>
      <c r="R4265" s="18">
        <v>666.0</v>
      </c>
      <c r="S4265" s="18">
        <v>619.0</v>
      </c>
      <c r="T4265" s="18">
        <v>536.0</v>
      </c>
      <c r="U4265" s="18">
        <v>566.0</v>
      </c>
      <c r="V4265" s="18">
        <v>608.0</v>
      </c>
      <c r="W4265" s="18">
        <v>631.0</v>
      </c>
      <c r="X4265" s="18">
        <v>582.0</v>
      </c>
      <c r="Y4265" s="18">
        <v>552.0</v>
      </c>
      <c r="Z4265" s="19" t="str">
        <f t="shared" si="6"/>
        <v/>
      </c>
      <c r="AA4265" s="19" t="str">
        <f t="shared" si="19"/>
        <v/>
      </c>
      <c r="AB4265" s="19">
        <f t="shared" si="8"/>
        <v>6951</v>
      </c>
      <c r="AC4265" s="19">
        <f t="shared" si="20"/>
        <v>631.9090909</v>
      </c>
      <c r="AD4265" s="19">
        <f t="shared" si="21"/>
        <v>1525.5</v>
      </c>
      <c r="AE4265" s="19" t="str">
        <f t="shared" si="22"/>
        <v>Нет моды</v>
      </c>
      <c r="AF4265" s="19">
        <f t="shared" si="23"/>
        <v>536</v>
      </c>
      <c r="AG4265" s="19">
        <f t="shared" si="24"/>
        <v>734</v>
      </c>
      <c r="AH4265" s="20" t="str">
        <f t="shared" si="14"/>
        <v>Город: 82%; Село: 18%</v>
      </c>
      <c r="AI4265" s="21"/>
      <c r="AJ4265" s="21"/>
      <c r="AK4265" s="21"/>
      <c r="AL4265" s="22">
        <f t="shared" si="25"/>
        <v>1</v>
      </c>
    </row>
    <row r="4266" ht="12.75" customHeight="1">
      <c r="A4266" s="13" t="s">
        <v>268</v>
      </c>
      <c r="B4266" s="13" t="str">
        <f>IFERROR(__xludf.DUMMYFUNCTION("REGEXREPLACE(A4266, ""\d"", """")"),"         Кемеровская область - Кузбасс")</f>
        <v>         Кемеровская область - Кузбасс</v>
      </c>
      <c r="C4266" s="14" t="str">
        <f t="shared" si="15"/>
        <v>Кемеровская область - Кузбасс</v>
      </c>
      <c r="D4266" s="3">
        <f t="shared" si="16"/>
        <v>2</v>
      </c>
      <c r="E4266" s="15" t="s">
        <v>27</v>
      </c>
      <c r="F4266" s="13" t="str">
        <f>IFERROR(__xludf.DUMMYFUNCTION("REGEXEXTRACT(E4266, ""[А-Яа-я].*"")"),"Болезни органов дыхания")</f>
        <v>Болезни органов дыхания</v>
      </c>
      <c r="G4266" s="16">
        <f t="shared" si="17"/>
        <v>2</v>
      </c>
      <c r="H4266" s="13" t="s">
        <v>28</v>
      </c>
      <c r="I4266" s="13" t="str">
        <f>IFERROR(__xludf.DUMMYFUNCTION("REGEXREPLACE(H4266, "".*\s"", """")"),"человек")</f>
        <v>человек</v>
      </c>
      <c r="J4266" s="13" t="s">
        <v>29</v>
      </c>
      <c r="K4266" s="17" t="str">
        <f>IFERROR(__xludf.DUMMYFUNCTION("REGEXREPLACE(J4266, ""^[\d\s]+"", """")"),"значение показателя за год")</f>
        <v>значение показателя за год</v>
      </c>
      <c r="L4266" s="16">
        <f t="shared" si="18"/>
        <v>2</v>
      </c>
      <c r="M4266" s="13" t="s">
        <v>30</v>
      </c>
      <c r="N4266" s="13" t="str">
        <f>IFERROR(__xludf.DUMMYFUNCTION("REGEXEXTRACT(M4266, "" (.+)$"")"),"все население")</f>
        <v>все население</v>
      </c>
      <c r="O4266" s="18">
        <v>1675.0</v>
      </c>
      <c r="P4266" s="18">
        <v>1836.0</v>
      </c>
      <c r="Q4266" s="18">
        <v>1734.0</v>
      </c>
      <c r="R4266" s="18">
        <v>1560.0</v>
      </c>
      <c r="S4266" s="18">
        <v>1503.0</v>
      </c>
      <c r="T4266" s="18">
        <v>1689.0</v>
      </c>
      <c r="U4266" s="18">
        <v>1663.0</v>
      </c>
      <c r="V4266" s="18">
        <v>2165.0</v>
      </c>
      <c r="W4266" s="18">
        <v>2673.0</v>
      </c>
      <c r="X4266" s="18">
        <v>1988.0</v>
      </c>
      <c r="Y4266" s="18">
        <v>1953.0</v>
      </c>
      <c r="Z4266" s="19">
        <f t="shared" si="6"/>
        <v>20439</v>
      </c>
      <c r="AA4266" s="19" t="str">
        <f t="shared" si="19"/>
        <v/>
      </c>
      <c r="AB4266" s="19" t="str">
        <f t="shared" si="8"/>
        <v/>
      </c>
      <c r="AC4266" s="19">
        <f t="shared" si="20"/>
        <v>1858.090909</v>
      </c>
      <c r="AD4266" s="19">
        <f t="shared" si="21"/>
        <v>1118.5</v>
      </c>
      <c r="AE4266" s="19" t="str">
        <f t="shared" si="22"/>
        <v>Нет моды</v>
      </c>
      <c r="AF4266" s="19">
        <f t="shared" si="23"/>
        <v>1503</v>
      </c>
      <c r="AG4266" s="19">
        <f t="shared" si="24"/>
        <v>2673</v>
      </c>
      <c r="AH4266" s="20" t="str">
        <f t="shared" si="14"/>
        <v/>
      </c>
      <c r="AI4266" s="21"/>
      <c r="AJ4266" s="21"/>
      <c r="AK4266" s="21"/>
      <c r="AL4266" s="22">
        <f t="shared" si="25"/>
        <v>1</v>
      </c>
    </row>
    <row r="4267" ht="12.75" customHeight="1">
      <c r="A4267" s="13" t="s">
        <v>268</v>
      </c>
      <c r="B4267" s="13" t="str">
        <f>IFERROR(__xludf.DUMMYFUNCTION("REGEXREPLACE(A4267, ""\d"", """")"),"         Кемеровская область - Кузбасс")</f>
        <v>         Кемеровская область - Кузбасс</v>
      </c>
      <c r="C4267" s="14" t="str">
        <f t="shared" si="15"/>
        <v>Кемеровская область - Кузбасс</v>
      </c>
      <c r="D4267" s="3">
        <f t="shared" si="16"/>
        <v>2</v>
      </c>
      <c r="E4267" s="15" t="s">
        <v>27</v>
      </c>
      <c r="F4267" s="13" t="str">
        <f>IFERROR(__xludf.DUMMYFUNCTION("REGEXEXTRACT(E4267, ""[А-Яа-я].*"")"),"Болезни органов дыхания")</f>
        <v>Болезни органов дыхания</v>
      </c>
      <c r="G4267" s="16">
        <f t="shared" si="17"/>
        <v>2</v>
      </c>
      <c r="H4267" s="13" t="s">
        <v>28</v>
      </c>
      <c r="I4267" s="13" t="str">
        <f>IFERROR(__xludf.DUMMYFUNCTION("REGEXREPLACE(H4267, "".*\s"", """")"),"человек")</f>
        <v>человек</v>
      </c>
      <c r="J4267" s="13" t="s">
        <v>29</v>
      </c>
      <c r="K4267" s="17" t="str">
        <f>IFERROR(__xludf.DUMMYFUNCTION("REGEXREPLACE(J4267, ""^[\d\s]+"", """")"),"значение показателя за год")</f>
        <v>значение показателя за год</v>
      </c>
      <c r="L4267" s="16">
        <f t="shared" si="18"/>
        <v>2</v>
      </c>
      <c r="M4267" s="13" t="s">
        <v>31</v>
      </c>
      <c r="N4267" s="13" t="str">
        <f>IFERROR(__xludf.DUMMYFUNCTION("REGEXEXTRACT(M4267, "" (.+)$"")"),"городское население")</f>
        <v>городское население</v>
      </c>
      <c r="O4267" s="18">
        <v>1406.0</v>
      </c>
      <c r="P4267" s="18">
        <v>1494.0</v>
      </c>
      <c r="Q4267" s="18">
        <v>1443.0</v>
      </c>
      <c r="R4267" s="18">
        <v>1281.0</v>
      </c>
      <c r="S4267" s="18">
        <v>1237.0</v>
      </c>
      <c r="T4267" s="18">
        <v>1399.0</v>
      </c>
      <c r="U4267" s="18">
        <v>1353.0</v>
      </c>
      <c r="V4267" s="18">
        <v>1867.0</v>
      </c>
      <c r="W4267" s="18">
        <v>2319.0</v>
      </c>
      <c r="X4267" s="18">
        <v>1670.0</v>
      </c>
      <c r="Y4267" s="18">
        <v>1641.0</v>
      </c>
      <c r="Z4267" s="19" t="str">
        <f t="shared" si="6"/>
        <v/>
      </c>
      <c r="AA4267" s="19">
        <f t="shared" si="19"/>
        <v>17110</v>
      </c>
      <c r="AB4267" s="19" t="str">
        <f t="shared" si="8"/>
        <v/>
      </c>
      <c r="AC4267" s="19">
        <f t="shared" si="20"/>
        <v>1555.454545</v>
      </c>
      <c r="AD4267" s="19">
        <f t="shared" si="21"/>
        <v>1666.5</v>
      </c>
      <c r="AE4267" s="19" t="str">
        <f t="shared" si="22"/>
        <v>Нет моды</v>
      </c>
      <c r="AF4267" s="19">
        <f t="shared" si="23"/>
        <v>1237</v>
      </c>
      <c r="AG4267" s="19">
        <f t="shared" si="24"/>
        <v>2319</v>
      </c>
      <c r="AH4267" s="20" t="str">
        <f t="shared" si="14"/>
        <v/>
      </c>
      <c r="AI4267" s="21"/>
      <c r="AJ4267" s="21"/>
      <c r="AK4267" s="21"/>
      <c r="AL4267" s="22">
        <f t="shared" si="25"/>
        <v>1</v>
      </c>
    </row>
    <row r="4268" ht="12.75" customHeight="1">
      <c r="A4268" s="13" t="s">
        <v>268</v>
      </c>
      <c r="B4268" s="13" t="str">
        <f>IFERROR(__xludf.DUMMYFUNCTION("REGEXREPLACE(A4268, ""\d"", """")"),"         Кемеровская область - Кузбасс")</f>
        <v>         Кемеровская область - Кузбасс</v>
      </c>
      <c r="C4268" s="14" t="str">
        <f t="shared" si="15"/>
        <v>Кемеровская область - Кузбасс</v>
      </c>
      <c r="D4268" s="3">
        <f t="shared" si="16"/>
        <v>2</v>
      </c>
      <c r="E4268" s="15" t="s">
        <v>27</v>
      </c>
      <c r="F4268" s="13" t="str">
        <f>IFERROR(__xludf.DUMMYFUNCTION("REGEXEXTRACT(E4268, ""[А-Яа-я].*"")"),"Болезни органов дыхания")</f>
        <v>Болезни органов дыхания</v>
      </c>
      <c r="G4268" s="16">
        <f t="shared" si="17"/>
        <v>2</v>
      </c>
      <c r="H4268" s="13" t="s">
        <v>28</v>
      </c>
      <c r="I4268" s="13" t="str">
        <f>IFERROR(__xludf.DUMMYFUNCTION("REGEXREPLACE(H4268, "".*\s"", """")"),"человек")</f>
        <v>человек</v>
      </c>
      <c r="J4268" s="13" t="s">
        <v>29</v>
      </c>
      <c r="K4268" s="17" t="str">
        <f>IFERROR(__xludf.DUMMYFUNCTION("REGEXREPLACE(J4268, ""^[\d\s]+"", """")"),"значение показателя за год")</f>
        <v>значение показателя за год</v>
      </c>
      <c r="L4268" s="16">
        <f t="shared" si="18"/>
        <v>2</v>
      </c>
      <c r="M4268" s="13" t="s">
        <v>32</v>
      </c>
      <c r="N4268" s="13" t="str">
        <f>IFERROR(__xludf.DUMMYFUNCTION("REGEXEXTRACT(M4268, "" (.+)$"")"),"сельское население")</f>
        <v>сельское население</v>
      </c>
      <c r="O4268" s="18">
        <v>269.0</v>
      </c>
      <c r="P4268" s="18">
        <v>342.0</v>
      </c>
      <c r="Q4268" s="18">
        <v>291.0</v>
      </c>
      <c r="R4268" s="18">
        <v>279.0</v>
      </c>
      <c r="S4268" s="18">
        <v>266.0</v>
      </c>
      <c r="T4268" s="18">
        <v>290.0</v>
      </c>
      <c r="U4268" s="18">
        <v>310.0</v>
      </c>
      <c r="V4268" s="18">
        <v>298.0</v>
      </c>
      <c r="W4268" s="18">
        <v>354.0</v>
      </c>
      <c r="X4268" s="18">
        <v>318.0</v>
      </c>
      <c r="Y4268" s="18">
        <v>312.0</v>
      </c>
      <c r="Z4268" s="19" t="str">
        <f t="shared" si="6"/>
        <v/>
      </c>
      <c r="AA4268" s="19" t="str">
        <f t="shared" si="19"/>
        <v/>
      </c>
      <c r="AB4268" s="19">
        <f t="shared" si="8"/>
        <v>3329</v>
      </c>
      <c r="AC4268" s="19">
        <f t="shared" si="20"/>
        <v>302.6363636</v>
      </c>
      <c r="AD4268" s="19">
        <f t="shared" si="21"/>
        <v>795.5</v>
      </c>
      <c r="AE4268" s="19" t="str">
        <f t="shared" si="22"/>
        <v>Нет моды</v>
      </c>
      <c r="AF4268" s="19">
        <f t="shared" si="23"/>
        <v>266</v>
      </c>
      <c r="AG4268" s="19">
        <f t="shared" si="24"/>
        <v>354</v>
      </c>
      <c r="AH4268" s="20" t="str">
        <f t="shared" si="14"/>
        <v>Город: 84%; Село: 16%</v>
      </c>
      <c r="AI4268" s="21"/>
      <c r="AJ4268" s="21"/>
      <c r="AK4268" s="21"/>
      <c r="AL4268" s="22">
        <f t="shared" si="25"/>
        <v>1</v>
      </c>
    </row>
    <row r="4269" ht="12.75" customHeight="1">
      <c r="A4269" s="13" t="s">
        <v>268</v>
      </c>
      <c r="B4269" s="13" t="str">
        <f>IFERROR(__xludf.DUMMYFUNCTION("REGEXREPLACE(A4269, ""\d"", """")"),"         Кемеровская область - Кузбасс")</f>
        <v>         Кемеровская область - Кузбасс</v>
      </c>
      <c r="C4269" s="14" t="str">
        <f t="shared" si="15"/>
        <v>Кемеровская область - Кузбасс</v>
      </c>
      <c r="D4269" s="3">
        <f t="shared" si="16"/>
        <v>2</v>
      </c>
      <c r="E4269" s="15" t="s">
        <v>33</v>
      </c>
      <c r="F4269" s="13" t="str">
        <f>IFERROR(__xludf.DUMMYFUNCTION("REGEXEXTRACT(E4269, ""[А-Яа-я].*"")"),"Болезни органов пищеварения")</f>
        <v>Болезни органов пищеварения</v>
      </c>
      <c r="G4269" s="16">
        <f t="shared" si="17"/>
        <v>2</v>
      </c>
      <c r="H4269" s="13" t="s">
        <v>28</v>
      </c>
      <c r="I4269" s="13" t="str">
        <f>IFERROR(__xludf.DUMMYFUNCTION("REGEXREPLACE(H4269, "".*\s"", """")"),"человек")</f>
        <v>человек</v>
      </c>
      <c r="J4269" s="13" t="s">
        <v>29</v>
      </c>
      <c r="K4269" s="17" t="str">
        <f>IFERROR(__xludf.DUMMYFUNCTION("REGEXREPLACE(J4269, ""^[\d\s]+"", """")"),"значение показателя за год")</f>
        <v>значение показателя за год</v>
      </c>
      <c r="L4269" s="16">
        <f t="shared" si="18"/>
        <v>2</v>
      </c>
      <c r="M4269" s="13" t="s">
        <v>30</v>
      </c>
      <c r="N4269" s="13" t="str">
        <f>IFERROR(__xludf.DUMMYFUNCTION("REGEXEXTRACT(M4269, "" (.+)$"")"),"все население")</f>
        <v>все население</v>
      </c>
      <c r="O4269" s="18">
        <v>1881.0</v>
      </c>
      <c r="P4269" s="18">
        <v>2003.0</v>
      </c>
      <c r="Q4269" s="18">
        <v>2104.0</v>
      </c>
      <c r="R4269" s="18">
        <v>2016.0</v>
      </c>
      <c r="S4269" s="18">
        <v>1981.0</v>
      </c>
      <c r="T4269" s="18">
        <v>2192.0</v>
      </c>
      <c r="U4269" s="18">
        <v>2151.0</v>
      </c>
      <c r="V4269" s="18">
        <v>2469.0</v>
      </c>
      <c r="W4269" s="18">
        <v>2463.0</v>
      </c>
      <c r="X4269" s="18">
        <v>2386.0</v>
      </c>
      <c r="Y4269" s="18">
        <v>2206.0</v>
      </c>
      <c r="Z4269" s="19">
        <f t="shared" si="6"/>
        <v>23852</v>
      </c>
      <c r="AA4269" s="19" t="str">
        <f t="shared" si="19"/>
        <v/>
      </c>
      <c r="AB4269" s="19" t="str">
        <f t="shared" si="8"/>
        <v/>
      </c>
      <c r="AC4269" s="19">
        <f t="shared" si="20"/>
        <v>2168.363636</v>
      </c>
      <c r="AD4269" s="19">
        <f t="shared" si="21"/>
        <v>1117.5</v>
      </c>
      <c r="AE4269" s="19" t="str">
        <f t="shared" si="22"/>
        <v>Нет моды</v>
      </c>
      <c r="AF4269" s="19">
        <f t="shared" si="23"/>
        <v>1881</v>
      </c>
      <c r="AG4269" s="19">
        <f t="shared" si="24"/>
        <v>2469</v>
      </c>
      <c r="AH4269" s="20" t="str">
        <f t="shared" si="14"/>
        <v/>
      </c>
      <c r="AI4269" s="21"/>
      <c r="AJ4269" s="21"/>
      <c r="AK4269" s="21"/>
      <c r="AL4269" s="22">
        <f t="shared" si="25"/>
        <v>1</v>
      </c>
    </row>
    <row r="4270" ht="12.75" customHeight="1">
      <c r="A4270" s="13" t="s">
        <v>268</v>
      </c>
      <c r="B4270" s="13" t="str">
        <f>IFERROR(__xludf.DUMMYFUNCTION("REGEXREPLACE(A4270, ""\d"", """")"),"         Кемеровская область - Кузбасс")</f>
        <v>         Кемеровская область - Кузбасс</v>
      </c>
      <c r="C4270" s="14" t="str">
        <f t="shared" si="15"/>
        <v>Кемеровская область - Кузбасс</v>
      </c>
      <c r="D4270" s="3">
        <f t="shared" si="16"/>
        <v>2</v>
      </c>
      <c r="E4270" s="15" t="s">
        <v>33</v>
      </c>
      <c r="F4270" s="13" t="str">
        <f>IFERROR(__xludf.DUMMYFUNCTION("REGEXEXTRACT(E4270, ""[А-Яа-я].*"")"),"Болезни органов пищеварения")</f>
        <v>Болезни органов пищеварения</v>
      </c>
      <c r="G4270" s="16">
        <f t="shared" si="17"/>
        <v>2</v>
      </c>
      <c r="H4270" s="13" t="s">
        <v>28</v>
      </c>
      <c r="I4270" s="13" t="str">
        <f>IFERROR(__xludf.DUMMYFUNCTION("REGEXREPLACE(H4270, "".*\s"", """")"),"человек")</f>
        <v>человек</v>
      </c>
      <c r="J4270" s="13" t="s">
        <v>29</v>
      </c>
      <c r="K4270" s="17" t="str">
        <f>IFERROR(__xludf.DUMMYFUNCTION("REGEXREPLACE(J4270, ""^[\d\s]+"", """")"),"значение показателя за год")</f>
        <v>значение показателя за год</v>
      </c>
      <c r="L4270" s="16">
        <f t="shared" si="18"/>
        <v>2</v>
      </c>
      <c r="M4270" s="13" t="s">
        <v>31</v>
      </c>
      <c r="N4270" s="13" t="str">
        <f>IFERROR(__xludf.DUMMYFUNCTION("REGEXEXTRACT(M4270, "" (.+)$"")"),"городское население")</f>
        <v>городское население</v>
      </c>
      <c r="O4270" s="18">
        <v>1626.0</v>
      </c>
      <c r="P4270" s="18">
        <v>1723.0</v>
      </c>
      <c r="Q4270" s="18">
        <v>1815.0</v>
      </c>
      <c r="R4270" s="18">
        <v>1761.0</v>
      </c>
      <c r="S4270" s="18">
        <v>1711.0</v>
      </c>
      <c r="T4270" s="18">
        <v>1894.0</v>
      </c>
      <c r="U4270" s="18">
        <v>1842.0</v>
      </c>
      <c r="V4270" s="18">
        <v>2162.0</v>
      </c>
      <c r="W4270" s="18">
        <v>2102.0</v>
      </c>
      <c r="X4270" s="18">
        <v>2059.0</v>
      </c>
      <c r="Y4270" s="18">
        <v>1903.0</v>
      </c>
      <c r="Z4270" s="19" t="str">
        <f t="shared" si="6"/>
        <v/>
      </c>
      <c r="AA4270" s="19">
        <f t="shared" si="19"/>
        <v>20598</v>
      </c>
      <c r="AB4270" s="19" t="str">
        <f t="shared" si="8"/>
        <v/>
      </c>
      <c r="AC4270" s="19">
        <f t="shared" si="20"/>
        <v>1872.545455</v>
      </c>
      <c r="AD4270" s="19">
        <f t="shared" si="21"/>
        <v>2009.5</v>
      </c>
      <c r="AE4270" s="19" t="str">
        <f t="shared" si="22"/>
        <v>Нет моды</v>
      </c>
      <c r="AF4270" s="19">
        <f t="shared" si="23"/>
        <v>1626</v>
      </c>
      <c r="AG4270" s="19">
        <f t="shared" si="24"/>
        <v>2162</v>
      </c>
      <c r="AH4270" s="20" t="str">
        <f t="shared" si="14"/>
        <v/>
      </c>
      <c r="AI4270" s="21"/>
      <c r="AJ4270" s="21"/>
      <c r="AK4270" s="21"/>
      <c r="AL4270" s="22">
        <f t="shared" si="25"/>
        <v>1</v>
      </c>
    </row>
    <row r="4271" ht="12.75" customHeight="1">
      <c r="A4271" s="13" t="s">
        <v>268</v>
      </c>
      <c r="B4271" s="13" t="str">
        <f>IFERROR(__xludf.DUMMYFUNCTION("REGEXREPLACE(A4271, ""\d"", """")"),"         Кемеровская область - Кузбасс")</f>
        <v>         Кемеровская область - Кузбасс</v>
      </c>
      <c r="C4271" s="14" t="str">
        <f t="shared" si="15"/>
        <v>Кемеровская область - Кузбасс</v>
      </c>
      <c r="D4271" s="3">
        <f t="shared" si="16"/>
        <v>2</v>
      </c>
      <c r="E4271" s="15" t="s">
        <v>33</v>
      </c>
      <c r="F4271" s="13" t="str">
        <f>IFERROR(__xludf.DUMMYFUNCTION("REGEXEXTRACT(E4271, ""[А-Яа-я].*"")"),"Болезни органов пищеварения")</f>
        <v>Болезни органов пищеварения</v>
      </c>
      <c r="G4271" s="16">
        <f t="shared" si="17"/>
        <v>2</v>
      </c>
      <c r="H4271" s="13" t="s">
        <v>28</v>
      </c>
      <c r="I4271" s="13" t="str">
        <f>IFERROR(__xludf.DUMMYFUNCTION("REGEXREPLACE(H4271, "".*\s"", """")"),"человек")</f>
        <v>человек</v>
      </c>
      <c r="J4271" s="13" t="s">
        <v>29</v>
      </c>
      <c r="K4271" s="17" t="str">
        <f>IFERROR(__xludf.DUMMYFUNCTION("REGEXREPLACE(J4271, ""^[\d\s]+"", """")"),"значение показателя за год")</f>
        <v>значение показателя за год</v>
      </c>
      <c r="L4271" s="16">
        <f t="shared" si="18"/>
        <v>2</v>
      </c>
      <c r="M4271" s="13" t="s">
        <v>32</v>
      </c>
      <c r="N4271" s="13" t="str">
        <f>IFERROR(__xludf.DUMMYFUNCTION("REGEXEXTRACT(M4271, "" (.+)$"")"),"сельское население")</f>
        <v>сельское население</v>
      </c>
      <c r="O4271" s="18">
        <v>255.0</v>
      </c>
      <c r="P4271" s="18">
        <v>280.0</v>
      </c>
      <c r="Q4271" s="18">
        <v>289.0</v>
      </c>
      <c r="R4271" s="18">
        <v>255.0</v>
      </c>
      <c r="S4271" s="18">
        <v>270.0</v>
      </c>
      <c r="T4271" s="18">
        <v>298.0</v>
      </c>
      <c r="U4271" s="18">
        <v>309.0</v>
      </c>
      <c r="V4271" s="18">
        <v>307.0</v>
      </c>
      <c r="W4271" s="18">
        <v>361.0</v>
      </c>
      <c r="X4271" s="18">
        <v>327.0</v>
      </c>
      <c r="Y4271" s="18">
        <v>303.0</v>
      </c>
      <c r="Z4271" s="19" t="str">
        <f t="shared" si="6"/>
        <v/>
      </c>
      <c r="AA4271" s="19" t="str">
        <f t="shared" si="19"/>
        <v/>
      </c>
      <c r="AB4271" s="19">
        <f t="shared" si="8"/>
        <v>3254</v>
      </c>
      <c r="AC4271" s="19">
        <f t="shared" si="20"/>
        <v>295.8181818</v>
      </c>
      <c r="AD4271" s="19">
        <f t="shared" si="21"/>
        <v>993.5</v>
      </c>
      <c r="AE4271" s="19" t="str">
        <f t="shared" si="22"/>
        <v>Нет моды</v>
      </c>
      <c r="AF4271" s="19">
        <f t="shared" si="23"/>
        <v>255</v>
      </c>
      <c r="AG4271" s="19">
        <f t="shared" si="24"/>
        <v>361</v>
      </c>
      <c r="AH4271" s="20" t="str">
        <f t="shared" si="14"/>
        <v>Город: 86%; Село: 14%</v>
      </c>
      <c r="AI4271" s="21"/>
      <c r="AJ4271" s="21"/>
      <c r="AK4271" s="21"/>
      <c r="AL4271" s="22">
        <f t="shared" si="25"/>
        <v>1</v>
      </c>
    </row>
    <row r="4272" ht="12.75" customHeight="1">
      <c r="A4272" s="13" t="s">
        <v>268</v>
      </c>
      <c r="B4272" s="13" t="str">
        <f>IFERROR(__xludf.DUMMYFUNCTION("REGEXREPLACE(A4272, ""\d"", """")"),"         Кемеровская область - Кузбасс")</f>
        <v>         Кемеровская область - Кузбасс</v>
      </c>
      <c r="C4272" s="14" t="str">
        <f t="shared" si="15"/>
        <v>Кемеровская область - Кузбасс</v>
      </c>
      <c r="D4272" s="3">
        <f t="shared" si="16"/>
        <v>2</v>
      </c>
      <c r="E4272" s="15" t="s">
        <v>34</v>
      </c>
      <c r="F4272" s="13" t="str">
        <f>IFERROR(__xludf.DUMMYFUNCTION("REGEXEXTRACT(E4272, ""[А-Яа-я].*"")"),"Болезни системы кровообращения")</f>
        <v>Болезни системы кровообращения</v>
      </c>
      <c r="G4272" s="16">
        <f t="shared" si="17"/>
        <v>2</v>
      </c>
      <c r="H4272" s="13" t="s">
        <v>28</v>
      </c>
      <c r="I4272" s="13" t="str">
        <f>IFERROR(__xludf.DUMMYFUNCTION("REGEXREPLACE(H4272, "".*\s"", """")"),"человек")</f>
        <v>человек</v>
      </c>
      <c r="J4272" s="13" t="s">
        <v>29</v>
      </c>
      <c r="K4272" s="17" t="str">
        <f>IFERROR(__xludf.DUMMYFUNCTION("REGEXREPLACE(J4272, ""^[\d\s]+"", """")"),"значение показателя за год")</f>
        <v>значение показателя за год</v>
      </c>
      <c r="L4272" s="16">
        <f t="shared" si="18"/>
        <v>2</v>
      </c>
      <c r="M4272" s="13" t="s">
        <v>30</v>
      </c>
      <c r="N4272" s="13" t="str">
        <f>IFERROR(__xludf.DUMMYFUNCTION("REGEXEXTRACT(M4272, "" (.+)$"")"),"все население")</f>
        <v>все население</v>
      </c>
      <c r="O4272" s="18">
        <v>17737.0</v>
      </c>
      <c r="P4272" s="18">
        <v>16779.0</v>
      </c>
      <c r="Q4272" s="18">
        <v>16244.0</v>
      </c>
      <c r="R4272" s="18">
        <v>15304.0</v>
      </c>
      <c r="S4272" s="18">
        <v>15288.0</v>
      </c>
      <c r="T4272" s="18">
        <v>15628.0</v>
      </c>
      <c r="U4272" s="18">
        <v>17527.0</v>
      </c>
      <c r="V4272" s="18">
        <v>21230.0</v>
      </c>
      <c r="W4272" s="18">
        <v>23489.0</v>
      </c>
      <c r="X4272" s="18">
        <v>16888.0</v>
      </c>
      <c r="Y4272" s="18">
        <v>13657.0</v>
      </c>
      <c r="Z4272" s="19">
        <f t="shared" si="6"/>
        <v>189771</v>
      </c>
      <c r="AA4272" s="19" t="str">
        <f t="shared" si="19"/>
        <v/>
      </c>
      <c r="AB4272" s="19" t="str">
        <f t="shared" si="8"/>
        <v/>
      </c>
      <c r="AC4272" s="19">
        <f t="shared" si="20"/>
        <v>17251.90909</v>
      </c>
      <c r="AD4272" s="19">
        <f t="shared" si="21"/>
        <v>7009</v>
      </c>
      <c r="AE4272" s="19" t="str">
        <f t="shared" si="22"/>
        <v>Нет моды</v>
      </c>
      <c r="AF4272" s="19">
        <f t="shared" si="23"/>
        <v>13657</v>
      </c>
      <c r="AG4272" s="19">
        <f t="shared" si="24"/>
        <v>23489</v>
      </c>
      <c r="AH4272" s="20" t="str">
        <f t="shared" si="14"/>
        <v/>
      </c>
      <c r="AI4272" s="21"/>
      <c r="AJ4272" s="21"/>
      <c r="AK4272" s="21"/>
      <c r="AL4272" s="22">
        <f t="shared" si="25"/>
        <v>1</v>
      </c>
    </row>
    <row r="4273" ht="12.75" customHeight="1">
      <c r="A4273" s="13" t="s">
        <v>268</v>
      </c>
      <c r="B4273" s="13" t="str">
        <f>IFERROR(__xludf.DUMMYFUNCTION("REGEXREPLACE(A4273, ""\d"", """")"),"         Кемеровская область - Кузбасс")</f>
        <v>         Кемеровская область - Кузбасс</v>
      </c>
      <c r="C4273" s="14" t="str">
        <f t="shared" si="15"/>
        <v>Кемеровская область - Кузбасс</v>
      </c>
      <c r="D4273" s="3">
        <f t="shared" si="16"/>
        <v>2</v>
      </c>
      <c r="E4273" s="15" t="s">
        <v>34</v>
      </c>
      <c r="F4273" s="13" t="str">
        <f>IFERROR(__xludf.DUMMYFUNCTION("REGEXEXTRACT(E4273, ""[А-Яа-я].*"")"),"Болезни системы кровообращения")</f>
        <v>Болезни системы кровообращения</v>
      </c>
      <c r="G4273" s="16">
        <f t="shared" si="17"/>
        <v>2</v>
      </c>
      <c r="H4273" s="13" t="s">
        <v>28</v>
      </c>
      <c r="I4273" s="13" t="str">
        <f>IFERROR(__xludf.DUMMYFUNCTION("REGEXREPLACE(H4273, "".*\s"", """")"),"человек")</f>
        <v>человек</v>
      </c>
      <c r="J4273" s="13" t="s">
        <v>29</v>
      </c>
      <c r="K4273" s="17" t="str">
        <f>IFERROR(__xludf.DUMMYFUNCTION("REGEXREPLACE(J4273, ""^[\d\s]+"", """")"),"значение показателя за год")</f>
        <v>значение показателя за год</v>
      </c>
      <c r="L4273" s="16">
        <f t="shared" si="18"/>
        <v>2</v>
      </c>
      <c r="M4273" s="13" t="s">
        <v>31</v>
      </c>
      <c r="N4273" s="13" t="str">
        <f>IFERROR(__xludf.DUMMYFUNCTION("REGEXEXTRACT(M4273, "" (.+)$"")"),"городское население")</f>
        <v>городское население</v>
      </c>
      <c r="O4273" s="18">
        <v>15139.0</v>
      </c>
      <c r="P4273" s="18">
        <v>14429.0</v>
      </c>
      <c r="Q4273" s="18">
        <v>13854.0</v>
      </c>
      <c r="R4273" s="18">
        <v>13070.0</v>
      </c>
      <c r="S4273" s="18">
        <v>13086.0</v>
      </c>
      <c r="T4273" s="18">
        <v>13292.0</v>
      </c>
      <c r="U4273" s="18">
        <v>14989.0</v>
      </c>
      <c r="V4273" s="18">
        <v>18401.0</v>
      </c>
      <c r="W4273" s="18">
        <v>20324.0</v>
      </c>
      <c r="X4273" s="18">
        <v>14407.0</v>
      </c>
      <c r="Y4273" s="18">
        <v>11634.0</v>
      </c>
      <c r="Z4273" s="19" t="str">
        <f t="shared" si="6"/>
        <v/>
      </c>
      <c r="AA4273" s="19">
        <f t="shared" si="19"/>
        <v>162625</v>
      </c>
      <c r="AB4273" s="19" t="str">
        <f t="shared" si="8"/>
        <v/>
      </c>
      <c r="AC4273" s="19">
        <f t="shared" si="20"/>
        <v>14784.09091</v>
      </c>
      <c r="AD4273" s="19">
        <f t="shared" si="21"/>
        <v>15296</v>
      </c>
      <c r="AE4273" s="19" t="str">
        <f t="shared" si="22"/>
        <v>Нет моды</v>
      </c>
      <c r="AF4273" s="19">
        <f t="shared" si="23"/>
        <v>11634</v>
      </c>
      <c r="AG4273" s="19">
        <f t="shared" si="24"/>
        <v>20324</v>
      </c>
      <c r="AH4273" s="20" t="str">
        <f t="shared" si="14"/>
        <v/>
      </c>
      <c r="AI4273" s="21"/>
      <c r="AJ4273" s="21"/>
      <c r="AK4273" s="21"/>
      <c r="AL4273" s="22">
        <f t="shared" si="25"/>
        <v>1</v>
      </c>
    </row>
    <row r="4274" ht="12.75" customHeight="1">
      <c r="A4274" s="13" t="s">
        <v>268</v>
      </c>
      <c r="B4274" s="13" t="str">
        <f>IFERROR(__xludf.DUMMYFUNCTION("REGEXREPLACE(A4274, ""\d"", """")"),"         Кемеровская область - Кузбасс")</f>
        <v>         Кемеровская область - Кузбасс</v>
      </c>
      <c r="C4274" s="14" t="str">
        <f t="shared" si="15"/>
        <v>Кемеровская область - Кузбасс</v>
      </c>
      <c r="D4274" s="3">
        <f t="shared" si="16"/>
        <v>2</v>
      </c>
      <c r="E4274" s="15" t="s">
        <v>34</v>
      </c>
      <c r="F4274" s="13" t="str">
        <f>IFERROR(__xludf.DUMMYFUNCTION("REGEXEXTRACT(E4274, ""[А-Яа-я].*"")"),"Болезни системы кровообращения")</f>
        <v>Болезни системы кровообращения</v>
      </c>
      <c r="G4274" s="16">
        <f t="shared" si="17"/>
        <v>2</v>
      </c>
      <c r="H4274" s="13" t="s">
        <v>28</v>
      </c>
      <c r="I4274" s="13" t="str">
        <f>IFERROR(__xludf.DUMMYFUNCTION("REGEXREPLACE(H4274, "".*\s"", """")"),"человек")</f>
        <v>человек</v>
      </c>
      <c r="J4274" s="13" t="s">
        <v>29</v>
      </c>
      <c r="K4274" s="17" t="str">
        <f>IFERROR(__xludf.DUMMYFUNCTION("REGEXREPLACE(J4274, ""^[\d\s]+"", """")"),"значение показателя за год")</f>
        <v>значение показателя за год</v>
      </c>
      <c r="L4274" s="16">
        <f t="shared" si="18"/>
        <v>2</v>
      </c>
      <c r="M4274" s="13" t="s">
        <v>32</v>
      </c>
      <c r="N4274" s="13" t="str">
        <f>IFERROR(__xludf.DUMMYFUNCTION("REGEXEXTRACT(M4274, "" (.+)$"")"),"сельское население")</f>
        <v>сельское население</v>
      </c>
      <c r="O4274" s="18">
        <v>2598.0</v>
      </c>
      <c r="P4274" s="18">
        <v>2350.0</v>
      </c>
      <c r="Q4274" s="18">
        <v>2390.0</v>
      </c>
      <c r="R4274" s="18">
        <v>2234.0</v>
      </c>
      <c r="S4274" s="18">
        <v>2202.0</v>
      </c>
      <c r="T4274" s="18">
        <v>2336.0</v>
      </c>
      <c r="U4274" s="18">
        <v>2538.0</v>
      </c>
      <c r="V4274" s="18">
        <v>2829.0</v>
      </c>
      <c r="W4274" s="18">
        <v>3165.0</v>
      </c>
      <c r="X4274" s="18">
        <v>2481.0</v>
      </c>
      <c r="Y4274" s="18">
        <v>2023.0</v>
      </c>
      <c r="Z4274" s="19" t="str">
        <f t="shared" si="6"/>
        <v/>
      </c>
      <c r="AA4274" s="19" t="str">
        <f t="shared" si="19"/>
        <v/>
      </c>
      <c r="AB4274" s="19">
        <f t="shared" si="8"/>
        <v>27146</v>
      </c>
      <c r="AC4274" s="19">
        <f t="shared" si="20"/>
        <v>2467.818182</v>
      </c>
      <c r="AD4274" s="19">
        <f t="shared" si="21"/>
        <v>7399.5</v>
      </c>
      <c r="AE4274" s="19" t="str">
        <f t="shared" si="22"/>
        <v>Нет моды</v>
      </c>
      <c r="AF4274" s="19">
        <f t="shared" si="23"/>
        <v>2023</v>
      </c>
      <c r="AG4274" s="19">
        <f t="shared" si="24"/>
        <v>3165</v>
      </c>
      <c r="AH4274" s="20" t="str">
        <f t="shared" si="14"/>
        <v>Город: 86%; Село: 14%</v>
      </c>
      <c r="AI4274" s="21"/>
      <c r="AJ4274" s="21"/>
      <c r="AK4274" s="21"/>
      <c r="AL4274" s="22">
        <f t="shared" si="25"/>
        <v>1</v>
      </c>
    </row>
    <row r="4275" ht="12.75" customHeight="1">
      <c r="A4275" s="13" t="s">
        <v>268</v>
      </c>
      <c r="B4275" s="13" t="str">
        <f>IFERROR(__xludf.DUMMYFUNCTION("REGEXREPLACE(A4275, ""\d"", """")"),"         Кемеровская область - Кузбасс")</f>
        <v>         Кемеровская область - Кузбасс</v>
      </c>
      <c r="C4275" s="14" t="str">
        <f t="shared" si="15"/>
        <v>Кемеровская область - Кузбасс</v>
      </c>
      <c r="D4275" s="3">
        <f t="shared" si="16"/>
        <v>2</v>
      </c>
      <c r="E4275" s="15" t="s">
        <v>35</v>
      </c>
      <c r="F4275" s="13" t="str">
        <f>IFERROR(__xludf.DUMMYFUNCTION("REGEXEXTRACT(E4275, ""[А-Яа-я].*"")"),"внешние причины")</f>
        <v>внешние причины</v>
      </c>
      <c r="G4275" s="16">
        <f t="shared" si="17"/>
        <v>2</v>
      </c>
      <c r="H4275" s="13" t="s">
        <v>28</v>
      </c>
      <c r="I4275" s="13" t="str">
        <f>IFERROR(__xludf.DUMMYFUNCTION("REGEXREPLACE(H4275, "".*\s"", """")"),"человек")</f>
        <v>человек</v>
      </c>
      <c r="J4275" s="13" t="s">
        <v>29</v>
      </c>
      <c r="K4275" s="17" t="str">
        <f>IFERROR(__xludf.DUMMYFUNCTION("REGEXREPLACE(J4275, ""^[\d\s]+"", """")"),"значение показателя за год")</f>
        <v>значение показателя за год</v>
      </c>
      <c r="L4275" s="16">
        <f t="shared" si="18"/>
        <v>2</v>
      </c>
      <c r="M4275" s="13" t="s">
        <v>30</v>
      </c>
      <c r="N4275" s="13" t="str">
        <f>IFERROR(__xludf.DUMMYFUNCTION("REGEXEXTRACT(M4275, "" (.+)$"")"),"все население")</f>
        <v>все население</v>
      </c>
      <c r="O4275" s="18">
        <v>5279.0</v>
      </c>
      <c r="P4275" s="18">
        <v>5086.0</v>
      </c>
      <c r="Q4275" s="18">
        <v>4431.0</v>
      </c>
      <c r="R4275" s="18">
        <v>4100.0</v>
      </c>
      <c r="S4275" s="18">
        <v>3643.0</v>
      </c>
      <c r="T4275" s="18">
        <v>3476.0</v>
      </c>
      <c r="U4275" s="18">
        <v>3397.0</v>
      </c>
      <c r="V4275" s="18">
        <v>3326.0</v>
      </c>
      <c r="W4275" s="18">
        <v>3132.0</v>
      </c>
      <c r="X4275" s="18">
        <v>3277.0</v>
      </c>
      <c r="Y4275" s="18">
        <v>3886.0</v>
      </c>
      <c r="Z4275" s="19">
        <f t="shared" si="6"/>
        <v>43033</v>
      </c>
      <c r="AA4275" s="19" t="str">
        <f t="shared" si="19"/>
        <v/>
      </c>
      <c r="AB4275" s="19" t="str">
        <f t="shared" si="8"/>
        <v/>
      </c>
      <c r="AC4275" s="19">
        <f t="shared" si="20"/>
        <v>3912.090909</v>
      </c>
      <c r="AD4275" s="19">
        <f t="shared" si="21"/>
        <v>3148.5</v>
      </c>
      <c r="AE4275" s="19" t="str">
        <f t="shared" si="22"/>
        <v>Нет моды</v>
      </c>
      <c r="AF4275" s="19">
        <f t="shared" si="23"/>
        <v>3132</v>
      </c>
      <c r="AG4275" s="19">
        <f t="shared" si="24"/>
        <v>5279</v>
      </c>
      <c r="AH4275" s="20" t="str">
        <f t="shared" si="14"/>
        <v/>
      </c>
      <c r="AI4275" s="21"/>
      <c r="AJ4275" s="21"/>
      <c r="AK4275" s="21"/>
      <c r="AL4275" s="22">
        <f t="shared" si="25"/>
        <v>1</v>
      </c>
    </row>
    <row r="4276" ht="12.75" customHeight="1">
      <c r="A4276" s="13" t="s">
        <v>268</v>
      </c>
      <c r="B4276" s="13" t="str">
        <f>IFERROR(__xludf.DUMMYFUNCTION("REGEXREPLACE(A4276, ""\d"", """")"),"         Кемеровская область - Кузбасс")</f>
        <v>         Кемеровская область - Кузбасс</v>
      </c>
      <c r="C4276" s="14" t="str">
        <f t="shared" si="15"/>
        <v>Кемеровская область - Кузбасс</v>
      </c>
      <c r="D4276" s="3">
        <f t="shared" si="16"/>
        <v>2</v>
      </c>
      <c r="E4276" s="15" t="s">
        <v>35</v>
      </c>
      <c r="F4276" s="13" t="str">
        <f>IFERROR(__xludf.DUMMYFUNCTION("REGEXEXTRACT(E4276, ""[А-Яа-я].*"")"),"внешние причины")</f>
        <v>внешние причины</v>
      </c>
      <c r="G4276" s="16">
        <f t="shared" si="17"/>
        <v>2</v>
      </c>
      <c r="H4276" s="13" t="s">
        <v>28</v>
      </c>
      <c r="I4276" s="13" t="str">
        <f>IFERROR(__xludf.DUMMYFUNCTION("REGEXREPLACE(H4276, "".*\s"", """")"),"человек")</f>
        <v>человек</v>
      </c>
      <c r="J4276" s="13" t="s">
        <v>29</v>
      </c>
      <c r="K4276" s="17" t="str">
        <f>IFERROR(__xludf.DUMMYFUNCTION("REGEXREPLACE(J4276, ""^[\d\s]+"", """")"),"значение показателя за год")</f>
        <v>значение показателя за год</v>
      </c>
      <c r="L4276" s="16">
        <f t="shared" si="18"/>
        <v>2</v>
      </c>
      <c r="M4276" s="13" t="s">
        <v>31</v>
      </c>
      <c r="N4276" s="13" t="str">
        <f>IFERROR(__xludf.DUMMYFUNCTION("REGEXEXTRACT(M4276, "" (.+)$"")"),"городское население")</f>
        <v>городское население</v>
      </c>
      <c r="O4276" s="18">
        <v>4401.0</v>
      </c>
      <c r="P4276" s="18">
        <v>4140.0</v>
      </c>
      <c r="Q4276" s="18">
        <v>3621.0</v>
      </c>
      <c r="R4276" s="18">
        <v>3397.0</v>
      </c>
      <c r="S4276" s="18">
        <v>2977.0</v>
      </c>
      <c r="T4276" s="18">
        <v>2861.0</v>
      </c>
      <c r="U4276" s="18">
        <v>2795.0</v>
      </c>
      <c r="V4276" s="18">
        <v>2747.0</v>
      </c>
      <c r="W4276" s="18">
        <v>2599.0</v>
      </c>
      <c r="X4276" s="18">
        <v>2772.0</v>
      </c>
      <c r="Y4276" s="18">
        <v>3244.0</v>
      </c>
      <c r="Z4276" s="19" t="str">
        <f t="shared" si="6"/>
        <v/>
      </c>
      <c r="AA4276" s="19">
        <f t="shared" si="19"/>
        <v>35554</v>
      </c>
      <c r="AB4276" s="19" t="str">
        <f t="shared" si="8"/>
        <v/>
      </c>
      <c r="AC4276" s="19">
        <f t="shared" si="20"/>
        <v>3232.181818</v>
      </c>
      <c r="AD4276" s="19">
        <f t="shared" si="21"/>
        <v>3397</v>
      </c>
      <c r="AE4276" s="19" t="str">
        <f t="shared" si="22"/>
        <v>Нет моды</v>
      </c>
      <c r="AF4276" s="19">
        <f t="shared" si="23"/>
        <v>2599</v>
      </c>
      <c r="AG4276" s="19">
        <f t="shared" si="24"/>
        <v>4401</v>
      </c>
      <c r="AH4276" s="20" t="str">
        <f t="shared" si="14"/>
        <v/>
      </c>
      <c r="AI4276" s="21"/>
      <c r="AJ4276" s="21"/>
      <c r="AK4276" s="21"/>
      <c r="AL4276" s="22">
        <f t="shared" si="25"/>
        <v>1</v>
      </c>
    </row>
    <row r="4277" ht="12.75" customHeight="1">
      <c r="A4277" s="13" t="s">
        <v>268</v>
      </c>
      <c r="B4277" s="13" t="str">
        <f>IFERROR(__xludf.DUMMYFUNCTION("REGEXREPLACE(A4277, ""\d"", """")"),"         Кемеровская область - Кузбасс")</f>
        <v>         Кемеровская область - Кузбасс</v>
      </c>
      <c r="C4277" s="14" t="str">
        <f t="shared" si="15"/>
        <v>Кемеровская область - Кузбасс</v>
      </c>
      <c r="D4277" s="3">
        <f t="shared" si="16"/>
        <v>2</v>
      </c>
      <c r="E4277" s="15" t="s">
        <v>35</v>
      </c>
      <c r="F4277" s="13" t="str">
        <f>IFERROR(__xludf.DUMMYFUNCTION("REGEXEXTRACT(E4277, ""[А-Яа-я].*"")"),"внешние причины")</f>
        <v>внешние причины</v>
      </c>
      <c r="G4277" s="16">
        <f t="shared" si="17"/>
        <v>2</v>
      </c>
      <c r="H4277" s="13" t="s">
        <v>28</v>
      </c>
      <c r="I4277" s="13" t="str">
        <f>IFERROR(__xludf.DUMMYFUNCTION("REGEXREPLACE(H4277, "".*\s"", """")"),"человек")</f>
        <v>человек</v>
      </c>
      <c r="J4277" s="13" t="s">
        <v>29</v>
      </c>
      <c r="K4277" s="17" t="str">
        <f>IFERROR(__xludf.DUMMYFUNCTION("REGEXREPLACE(J4277, ""^[\d\s]+"", """")"),"значение показателя за год")</f>
        <v>значение показателя за год</v>
      </c>
      <c r="L4277" s="16">
        <f t="shared" si="18"/>
        <v>2</v>
      </c>
      <c r="M4277" s="13" t="s">
        <v>32</v>
      </c>
      <c r="N4277" s="13" t="str">
        <f>IFERROR(__xludf.DUMMYFUNCTION("REGEXEXTRACT(M4277, "" (.+)$"")"),"сельское население")</f>
        <v>сельское население</v>
      </c>
      <c r="O4277" s="18">
        <v>878.0</v>
      </c>
      <c r="P4277" s="18">
        <v>946.0</v>
      </c>
      <c r="Q4277" s="18">
        <v>810.0</v>
      </c>
      <c r="R4277" s="18">
        <v>703.0</v>
      </c>
      <c r="S4277" s="18">
        <v>666.0</v>
      </c>
      <c r="T4277" s="18">
        <v>615.0</v>
      </c>
      <c r="U4277" s="18">
        <v>602.0</v>
      </c>
      <c r="V4277" s="18">
        <v>579.0</v>
      </c>
      <c r="W4277" s="18">
        <v>533.0</v>
      </c>
      <c r="X4277" s="18">
        <v>505.0</v>
      </c>
      <c r="Y4277" s="18">
        <v>642.0</v>
      </c>
      <c r="Z4277" s="19" t="str">
        <f t="shared" si="6"/>
        <v/>
      </c>
      <c r="AA4277" s="19" t="str">
        <f t="shared" si="19"/>
        <v/>
      </c>
      <c r="AB4277" s="19">
        <f t="shared" si="8"/>
        <v>7479</v>
      </c>
      <c r="AC4277" s="19">
        <f t="shared" si="20"/>
        <v>679.9090909</v>
      </c>
      <c r="AD4277" s="19">
        <f t="shared" si="21"/>
        <v>1772.5</v>
      </c>
      <c r="AE4277" s="19" t="str">
        <f t="shared" si="22"/>
        <v>Нет моды</v>
      </c>
      <c r="AF4277" s="19">
        <f t="shared" si="23"/>
        <v>505</v>
      </c>
      <c r="AG4277" s="19">
        <f t="shared" si="24"/>
        <v>946</v>
      </c>
      <c r="AH4277" s="20" t="str">
        <f t="shared" si="14"/>
        <v>Город: 83%; Село: 17%</v>
      </c>
      <c r="AI4277" s="21"/>
      <c r="AJ4277" s="21"/>
      <c r="AK4277" s="21"/>
      <c r="AL4277" s="22">
        <f t="shared" si="25"/>
        <v>1</v>
      </c>
    </row>
    <row r="4278" ht="12.75" customHeight="1">
      <c r="A4278" s="13" t="s">
        <v>268</v>
      </c>
      <c r="B4278" s="13" t="str">
        <f>IFERROR(__xludf.DUMMYFUNCTION("REGEXREPLACE(A4278, ""\d"", """")"),"         Кемеровская область - Кузбасс")</f>
        <v>         Кемеровская область - Кузбасс</v>
      </c>
      <c r="C4278" s="14" t="str">
        <f t="shared" si="15"/>
        <v>Кемеровская область - Кузбасс</v>
      </c>
      <c r="D4278" s="3">
        <f t="shared" si="16"/>
        <v>2</v>
      </c>
      <c r="E4278" s="15" t="s">
        <v>36</v>
      </c>
      <c r="F4278" s="13" t="str">
        <f>IFERROR(__xludf.DUMMYFUNCTION("REGEXEXTRACT(E4278,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78" s="16">
        <f t="shared" si="17"/>
        <v>2</v>
      </c>
      <c r="H4278" s="13" t="s">
        <v>28</v>
      </c>
      <c r="I4278" s="13" t="str">
        <f>IFERROR(__xludf.DUMMYFUNCTION("REGEXREPLACE(H4278, "".*\s"", """")"),"человек")</f>
        <v>человек</v>
      </c>
      <c r="J4278" s="13" t="s">
        <v>29</v>
      </c>
      <c r="K4278" s="17" t="str">
        <f>IFERROR(__xludf.DUMMYFUNCTION("REGEXREPLACE(J4278, ""^[\d\s]+"", """")"),"значение показателя за год")</f>
        <v>значение показателя за год</v>
      </c>
      <c r="L4278" s="16">
        <f t="shared" si="18"/>
        <v>2</v>
      </c>
      <c r="M4278" s="13" t="s">
        <v>30</v>
      </c>
      <c r="N4278" s="13" t="str">
        <f>IFERROR(__xludf.DUMMYFUNCTION("REGEXEXTRACT(M4278, "" (.+)$"")"),"все население")</f>
        <v>все население</v>
      </c>
      <c r="O4278" s="18">
        <v>74.0</v>
      </c>
      <c r="P4278" s="18">
        <v>89.0</v>
      </c>
      <c r="Q4278" s="18">
        <v>77.0</v>
      </c>
      <c r="R4278" s="18">
        <v>97.0</v>
      </c>
      <c r="S4278" s="23" t="s">
        <v>37</v>
      </c>
      <c r="T4278" s="23" t="s">
        <v>37</v>
      </c>
      <c r="U4278" s="23" t="s">
        <v>37</v>
      </c>
      <c r="V4278" s="23" t="s">
        <v>37</v>
      </c>
      <c r="W4278" s="23" t="s">
        <v>37</v>
      </c>
      <c r="X4278" s="23" t="s">
        <v>37</v>
      </c>
      <c r="Y4278" s="23" t="s">
        <v>37</v>
      </c>
      <c r="Z4278" s="19">
        <f t="shared" si="6"/>
        <v>337</v>
      </c>
      <c r="AA4278" s="19" t="str">
        <f t="shared" si="19"/>
        <v/>
      </c>
      <c r="AB4278" s="19" t="str">
        <f t="shared" si="8"/>
        <v/>
      </c>
      <c r="AC4278" s="19">
        <f t="shared" si="20"/>
        <v>84.25</v>
      </c>
      <c r="AD4278" s="19">
        <f t="shared" si="21"/>
        <v>602</v>
      </c>
      <c r="AE4278" s="19" t="str">
        <f t="shared" si="22"/>
        <v>Нет моды</v>
      </c>
      <c r="AF4278" s="19">
        <f t="shared" si="23"/>
        <v>74</v>
      </c>
      <c r="AG4278" s="19">
        <f t="shared" si="24"/>
        <v>97</v>
      </c>
      <c r="AH4278" s="20" t="str">
        <f t="shared" si="14"/>
        <v/>
      </c>
      <c r="AI4278" s="24"/>
      <c r="AJ4278" s="24"/>
      <c r="AK4278" s="24"/>
      <c r="AL4278" s="22">
        <f t="shared" si="25"/>
        <v>1</v>
      </c>
    </row>
    <row r="4279" ht="12.75" customHeight="1">
      <c r="A4279" s="13" t="s">
        <v>268</v>
      </c>
      <c r="B4279" s="13" t="str">
        <f>IFERROR(__xludf.DUMMYFUNCTION("REGEXREPLACE(A4279, ""\d"", """")"),"         Кемеровская область - Кузбасс")</f>
        <v>         Кемеровская область - Кузбасс</v>
      </c>
      <c r="C4279" s="14" t="str">
        <f t="shared" si="15"/>
        <v>Кемеровская область - Кузбасс</v>
      </c>
      <c r="D4279" s="3">
        <f t="shared" si="16"/>
        <v>2</v>
      </c>
      <c r="E4279" s="15" t="s">
        <v>36</v>
      </c>
      <c r="F4279" s="13" t="str">
        <f>IFERROR(__xludf.DUMMYFUNCTION("REGEXEXTRACT(E4279,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79" s="16">
        <f t="shared" si="17"/>
        <v>2</v>
      </c>
      <c r="H4279" s="13" t="s">
        <v>28</v>
      </c>
      <c r="I4279" s="13" t="str">
        <f>IFERROR(__xludf.DUMMYFUNCTION("REGEXREPLACE(H4279, "".*\s"", """")"),"человек")</f>
        <v>человек</v>
      </c>
      <c r="J4279" s="13" t="s">
        <v>29</v>
      </c>
      <c r="K4279" s="17" t="str">
        <f>IFERROR(__xludf.DUMMYFUNCTION("REGEXREPLACE(J4279, ""^[\d\s]+"", """")"),"значение показателя за год")</f>
        <v>значение показателя за год</v>
      </c>
      <c r="L4279" s="16">
        <f t="shared" si="18"/>
        <v>2</v>
      </c>
      <c r="M4279" s="13" t="s">
        <v>31</v>
      </c>
      <c r="N4279" s="13" t="str">
        <f>IFERROR(__xludf.DUMMYFUNCTION("REGEXEXTRACT(M4279, "" (.+)$"")"),"городское население")</f>
        <v>городское население</v>
      </c>
      <c r="O4279" s="18">
        <v>61.0</v>
      </c>
      <c r="P4279" s="18">
        <v>75.0</v>
      </c>
      <c r="Q4279" s="18">
        <v>64.0</v>
      </c>
      <c r="R4279" s="18">
        <v>79.0</v>
      </c>
      <c r="S4279" s="23" t="s">
        <v>37</v>
      </c>
      <c r="T4279" s="23" t="s">
        <v>37</v>
      </c>
      <c r="U4279" s="23" t="s">
        <v>37</v>
      </c>
      <c r="V4279" s="23" t="s">
        <v>37</v>
      </c>
      <c r="W4279" s="23" t="s">
        <v>37</v>
      </c>
      <c r="X4279" s="23" t="s">
        <v>37</v>
      </c>
      <c r="Y4279" s="23" t="s">
        <v>37</v>
      </c>
      <c r="Z4279" s="19" t="str">
        <f t="shared" si="6"/>
        <v/>
      </c>
      <c r="AA4279" s="19">
        <f t="shared" si="19"/>
        <v>279</v>
      </c>
      <c r="AB4279" s="19" t="str">
        <f t="shared" si="8"/>
        <v/>
      </c>
      <c r="AC4279" s="19">
        <f t="shared" si="20"/>
        <v>69.75</v>
      </c>
      <c r="AD4279" s="19">
        <f t="shared" si="21"/>
        <v>76</v>
      </c>
      <c r="AE4279" s="19" t="str">
        <f t="shared" si="22"/>
        <v>Нет моды</v>
      </c>
      <c r="AF4279" s="19">
        <f t="shared" si="23"/>
        <v>61</v>
      </c>
      <c r="AG4279" s="19">
        <f t="shared" si="24"/>
        <v>79</v>
      </c>
      <c r="AH4279" s="20" t="str">
        <f t="shared" si="14"/>
        <v/>
      </c>
      <c r="AI4279" s="24"/>
      <c r="AJ4279" s="24"/>
      <c r="AK4279" s="24"/>
      <c r="AL4279" s="22">
        <f t="shared" si="25"/>
        <v>1</v>
      </c>
    </row>
    <row r="4280" ht="12.75" customHeight="1">
      <c r="A4280" s="13" t="s">
        <v>268</v>
      </c>
      <c r="B4280" s="13" t="str">
        <f>IFERROR(__xludf.DUMMYFUNCTION("REGEXREPLACE(A4280, ""\d"", """")"),"         Кемеровская область - Кузбасс")</f>
        <v>         Кемеровская область - Кузбасс</v>
      </c>
      <c r="C4280" s="14" t="str">
        <f t="shared" si="15"/>
        <v>Кемеровская область - Кузбасс</v>
      </c>
      <c r="D4280" s="3">
        <f t="shared" si="16"/>
        <v>2</v>
      </c>
      <c r="E4280" s="15" t="s">
        <v>36</v>
      </c>
      <c r="F4280" s="13" t="str">
        <f>IFERROR(__xludf.DUMMYFUNCTION("REGEXEXTRACT(E4280,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280" s="16">
        <f t="shared" si="17"/>
        <v>2</v>
      </c>
      <c r="H4280" s="13" t="s">
        <v>28</v>
      </c>
      <c r="I4280" s="13" t="str">
        <f>IFERROR(__xludf.DUMMYFUNCTION("REGEXREPLACE(H4280, "".*\s"", """")"),"человек")</f>
        <v>человек</v>
      </c>
      <c r="J4280" s="13" t="s">
        <v>29</v>
      </c>
      <c r="K4280" s="17" t="str">
        <f>IFERROR(__xludf.DUMMYFUNCTION("REGEXREPLACE(J4280, ""^[\d\s]+"", """")"),"значение показателя за год")</f>
        <v>значение показателя за год</v>
      </c>
      <c r="L4280" s="16">
        <f t="shared" si="18"/>
        <v>2</v>
      </c>
      <c r="M4280" s="13" t="s">
        <v>32</v>
      </c>
      <c r="N4280" s="13" t="str">
        <f>IFERROR(__xludf.DUMMYFUNCTION("REGEXEXTRACT(M4280, "" (.+)$"")"),"сельское население")</f>
        <v>сельское население</v>
      </c>
      <c r="O4280" s="18">
        <v>13.0</v>
      </c>
      <c r="P4280" s="18">
        <v>14.0</v>
      </c>
      <c r="Q4280" s="18">
        <v>13.0</v>
      </c>
      <c r="R4280" s="18">
        <v>18.0</v>
      </c>
      <c r="S4280" s="23" t="s">
        <v>37</v>
      </c>
      <c r="T4280" s="23" t="s">
        <v>37</v>
      </c>
      <c r="U4280" s="23" t="s">
        <v>37</v>
      </c>
      <c r="V4280" s="23" t="s">
        <v>37</v>
      </c>
      <c r="W4280" s="23" t="s">
        <v>37</v>
      </c>
      <c r="X4280" s="23" t="s">
        <v>37</v>
      </c>
      <c r="Y4280" s="23" t="s">
        <v>37</v>
      </c>
      <c r="Z4280" s="19" t="str">
        <f t="shared" si="6"/>
        <v/>
      </c>
      <c r="AA4280" s="19" t="str">
        <f t="shared" si="19"/>
        <v/>
      </c>
      <c r="AB4280" s="19">
        <f t="shared" si="8"/>
        <v>58</v>
      </c>
      <c r="AC4280" s="19">
        <f t="shared" si="20"/>
        <v>14.5</v>
      </c>
      <c r="AD4280" s="19">
        <f t="shared" si="21"/>
        <v>39.5</v>
      </c>
      <c r="AE4280" s="19" t="str">
        <f t="shared" si="22"/>
        <v>Нет моды</v>
      </c>
      <c r="AF4280" s="19">
        <f t="shared" si="23"/>
        <v>13</v>
      </c>
      <c r="AG4280" s="19">
        <f t="shared" si="24"/>
        <v>18</v>
      </c>
      <c r="AH4280" s="20" t="str">
        <f t="shared" si="14"/>
        <v>Город: 83%; Село: 17%</v>
      </c>
      <c r="AI4280" s="24"/>
      <c r="AJ4280" s="24"/>
      <c r="AK4280" s="24"/>
      <c r="AL4280" s="22">
        <f t="shared" si="25"/>
        <v>1</v>
      </c>
    </row>
    <row r="4281" ht="12.75" customHeight="1">
      <c r="A4281" s="13" t="s">
        <v>268</v>
      </c>
      <c r="B4281" s="13" t="str">
        <f>IFERROR(__xludf.DUMMYFUNCTION("REGEXREPLACE(A4281, ""\d"", """")"),"         Кемеровская область - Кузбасс")</f>
        <v>         Кемеровская область - Кузбасс</v>
      </c>
      <c r="C4281" s="14" t="str">
        <f t="shared" si="15"/>
        <v>Кемеровская область - Кузбасс</v>
      </c>
      <c r="D4281" s="3">
        <f t="shared" si="16"/>
        <v>2</v>
      </c>
      <c r="E4281" s="15" t="s">
        <v>38</v>
      </c>
      <c r="F4281" s="13" t="str">
        <f>IFERROR(__xludf.DUMMYFUNCTION("REGEXEXTRACT(E4281, ""[А-Яа-я].*"")"),"все виды транспортных несчастных случаев")</f>
        <v>все виды транспортных несчастных случаев</v>
      </c>
      <c r="G4281" s="16">
        <f t="shared" si="17"/>
        <v>2</v>
      </c>
      <c r="H4281" s="13" t="s">
        <v>28</v>
      </c>
      <c r="I4281" s="13" t="str">
        <f>IFERROR(__xludf.DUMMYFUNCTION("REGEXREPLACE(H4281, "".*\s"", """")"),"человек")</f>
        <v>человек</v>
      </c>
      <c r="J4281" s="13" t="s">
        <v>29</v>
      </c>
      <c r="K4281" s="17" t="str">
        <f>IFERROR(__xludf.DUMMYFUNCTION("REGEXREPLACE(J4281, ""^[\d\s]+"", """")"),"значение показателя за год")</f>
        <v>значение показателя за год</v>
      </c>
      <c r="L4281" s="16">
        <f t="shared" si="18"/>
        <v>2</v>
      </c>
      <c r="M4281" s="13" t="s">
        <v>30</v>
      </c>
      <c r="N4281" s="13" t="str">
        <f>IFERROR(__xludf.DUMMYFUNCTION("REGEXEXTRACT(M4281, "" (.+)$"")"),"все население")</f>
        <v>все население</v>
      </c>
      <c r="O4281" s="18">
        <v>593.0</v>
      </c>
      <c r="P4281" s="18">
        <v>514.0</v>
      </c>
      <c r="Q4281" s="18">
        <v>444.0</v>
      </c>
      <c r="R4281" s="18">
        <v>355.0</v>
      </c>
      <c r="S4281" s="18">
        <v>347.0</v>
      </c>
      <c r="T4281" s="18">
        <v>338.0</v>
      </c>
      <c r="U4281" s="18">
        <v>302.0</v>
      </c>
      <c r="V4281" s="18">
        <v>353.0</v>
      </c>
      <c r="W4281" s="18">
        <v>274.0</v>
      </c>
      <c r="X4281" s="18">
        <v>318.0</v>
      </c>
      <c r="Y4281" s="18">
        <v>295.0</v>
      </c>
      <c r="Z4281" s="19">
        <f t="shared" si="6"/>
        <v>4133</v>
      </c>
      <c r="AA4281" s="19" t="str">
        <f t="shared" si="19"/>
        <v/>
      </c>
      <c r="AB4281" s="19" t="str">
        <f t="shared" si="8"/>
        <v/>
      </c>
      <c r="AC4281" s="19">
        <f t="shared" si="20"/>
        <v>375.7272727</v>
      </c>
      <c r="AD4281" s="19">
        <f t="shared" si="21"/>
        <v>318</v>
      </c>
      <c r="AE4281" s="19" t="str">
        <f t="shared" si="22"/>
        <v>Нет моды</v>
      </c>
      <c r="AF4281" s="19">
        <f t="shared" si="23"/>
        <v>274</v>
      </c>
      <c r="AG4281" s="19">
        <f t="shared" si="24"/>
        <v>593</v>
      </c>
      <c r="AH4281" s="20" t="str">
        <f t="shared" si="14"/>
        <v/>
      </c>
      <c r="AI4281" s="21"/>
      <c r="AJ4281" s="21"/>
      <c r="AK4281" s="21"/>
      <c r="AL4281" s="22">
        <f t="shared" si="25"/>
        <v>1</v>
      </c>
    </row>
    <row r="4282" ht="12.75" customHeight="1">
      <c r="A4282" s="13" t="s">
        <v>268</v>
      </c>
      <c r="B4282" s="13" t="str">
        <f>IFERROR(__xludf.DUMMYFUNCTION("REGEXREPLACE(A4282, ""\d"", """")"),"         Кемеровская область - Кузбасс")</f>
        <v>         Кемеровская область - Кузбасс</v>
      </c>
      <c r="C4282" s="14" t="str">
        <f t="shared" si="15"/>
        <v>Кемеровская область - Кузбасс</v>
      </c>
      <c r="D4282" s="3">
        <f t="shared" si="16"/>
        <v>2</v>
      </c>
      <c r="E4282" s="15" t="s">
        <v>38</v>
      </c>
      <c r="F4282" s="13" t="str">
        <f>IFERROR(__xludf.DUMMYFUNCTION("REGEXEXTRACT(E4282, ""[А-Яа-я].*"")"),"все виды транспортных несчастных случаев")</f>
        <v>все виды транспортных несчастных случаев</v>
      </c>
      <c r="G4282" s="16">
        <f t="shared" si="17"/>
        <v>2</v>
      </c>
      <c r="H4282" s="13" t="s">
        <v>28</v>
      </c>
      <c r="I4282" s="13" t="str">
        <f>IFERROR(__xludf.DUMMYFUNCTION("REGEXREPLACE(H4282, "".*\s"", """")"),"человек")</f>
        <v>человек</v>
      </c>
      <c r="J4282" s="13" t="s">
        <v>29</v>
      </c>
      <c r="K4282" s="17" t="str">
        <f>IFERROR(__xludf.DUMMYFUNCTION("REGEXREPLACE(J4282, ""^[\d\s]+"", """")"),"значение показателя за год")</f>
        <v>значение показателя за год</v>
      </c>
      <c r="L4282" s="16">
        <f t="shared" si="18"/>
        <v>2</v>
      </c>
      <c r="M4282" s="13" t="s">
        <v>31</v>
      </c>
      <c r="N4282" s="13" t="str">
        <f>IFERROR(__xludf.DUMMYFUNCTION("REGEXEXTRACT(M4282, "" (.+)$"")"),"городское население")</f>
        <v>городское население</v>
      </c>
      <c r="O4282" s="18">
        <v>498.0</v>
      </c>
      <c r="P4282" s="18">
        <v>404.0</v>
      </c>
      <c r="Q4282" s="18">
        <v>350.0</v>
      </c>
      <c r="R4282" s="18">
        <v>297.0</v>
      </c>
      <c r="S4282" s="18">
        <v>277.0</v>
      </c>
      <c r="T4282" s="18">
        <v>258.0</v>
      </c>
      <c r="U4282" s="18">
        <v>235.0</v>
      </c>
      <c r="V4282" s="18">
        <v>277.0</v>
      </c>
      <c r="W4282" s="18">
        <v>212.0</v>
      </c>
      <c r="X4282" s="18">
        <v>266.0</v>
      </c>
      <c r="Y4282" s="18">
        <v>234.0</v>
      </c>
      <c r="Z4282" s="19" t="str">
        <f t="shared" si="6"/>
        <v/>
      </c>
      <c r="AA4282" s="19">
        <f t="shared" si="19"/>
        <v>3308</v>
      </c>
      <c r="AB4282" s="19" t="str">
        <f t="shared" si="8"/>
        <v/>
      </c>
      <c r="AC4282" s="19">
        <f t="shared" si="20"/>
        <v>300.7272727</v>
      </c>
      <c r="AD4282" s="19">
        <f t="shared" si="21"/>
        <v>310</v>
      </c>
      <c r="AE4282" s="19" t="str">
        <f t="shared" si="22"/>
        <v>Нет моды</v>
      </c>
      <c r="AF4282" s="19">
        <f t="shared" si="23"/>
        <v>212</v>
      </c>
      <c r="AG4282" s="19">
        <f t="shared" si="24"/>
        <v>498</v>
      </c>
      <c r="AH4282" s="20" t="str">
        <f t="shared" si="14"/>
        <v/>
      </c>
      <c r="AI4282" s="21"/>
      <c r="AJ4282" s="21"/>
      <c r="AK4282" s="21"/>
      <c r="AL4282" s="22">
        <f t="shared" si="25"/>
        <v>1</v>
      </c>
    </row>
    <row r="4283" ht="12.75" customHeight="1">
      <c r="A4283" s="13" t="s">
        <v>268</v>
      </c>
      <c r="B4283" s="13" t="str">
        <f>IFERROR(__xludf.DUMMYFUNCTION("REGEXREPLACE(A4283, ""\d"", """")"),"         Кемеровская область - Кузбасс")</f>
        <v>         Кемеровская область - Кузбасс</v>
      </c>
      <c r="C4283" s="14" t="str">
        <f t="shared" si="15"/>
        <v>Кемеровская область - Кузбасс</v>
      </c>
      <c r="D4283" s="3">
        <f t="shared" si="16"/>
        <v>2</v>
      </c>
      <c r="E4283" s="15" t="s">
        <v>38</v>
      </c>
      <c r="F4283" s="13" t="str">
        <f>IFERROR(__xludf.DUMMYFUNCTION("REGEXEXTRACT(E4283, ""[А-Яа-я].*"")"),"все виды транспортных несчастных случаев")</f>
        <v>все виды транспортных несчастных случаев</v>
      </c>
      <c r="G4283" s="16">
        <f t="shared" si="17"/>
        <v>2</v>
      </c>
      <c r="H4283" s="13" t="s">
        <v>28</v>
      </c>
      <c r="I4283" s="13" t="str">
        <f>IFERROR(__xludf.DUMMYFUNCTION("REGEXREPLACE(H4283, "".*\s"", """")"),"человек")</f>
        <v>человек</v>
      </c>
      <c r="J4283" s="13" t="s">
        <v>29</v>
      </c>
      <c r="K4283" s="17" t="str">
        <f>IFERROR(__xludf.DUMMYFUNCTION("REGEXREPLACE(J4283, ""^[\d\s]+"", """")"),"значение показателя за год")</f>
        <v>значение показателя за год</v>
      </c>
      <c r="L4283" s="16">
        <f t="shared" si="18"/>
        <v>2</v>
      </c>
      <c r="M4283" s="13" t="s">
        <v>32</v>
      </c>
      <c r="N4283" s="13" t="str">
        <f>IFERROR(__xludf.DUMMYFUNCTION("REGEXEXTRACT(M4283, "" (.+)$"")"),"сельское население")</f>
        <v>сельское население</v>
      </c>
      <c r="O4283" s="18">
        <v>95.0</v>
      </c>
      <c r="P4283" s="18">
        <v>110.0</v>
      </c>
      <c r="Q4283" s="18">
        <v>94.0</v>
      </c>
      <c r="R4283" s="18">
        <v>58.0</v>
      </c>
      <c r="S4283" s="18">
        <v>70.0</v>
      </c>
      <c r="T4283" s="18">
        <v>80.0</v>
      </c>
      <c r="U4283" s="18">
        <v>67.0</v>
      </c>
      <c r="V4283" s="18">
        <v>76.0</v>
      </c>
      <c r="W4283" s="18">
        <v>62.0</v>
      </c>
      <c r="X4283" s="18">
        <v>52.0</v>
      </c>
      <c r="Y4283" s="18">
        <v>61.0</v>
      </c>
      <c r="Z4283" s="19" t="str">
        <f t="shared" si="6"/>
        <v/>
      </c>
      <c r="AA4283" s="19" t="str">
        <f t="shared" si="19"/>
        <v/>
      </c>
      <c r="AB4283" s="19">
        <f t="shared" si="8"/>
        <v>825</v>
      </c>
      <c r="AC4283" s="19">
        <f t="shared" si="20"/>
        <v>75</v>
      </c>
      <c r="AD4283" s="19">
        <f t="shared" si="21"/>
        <v>161</v>
      </c>
      <c r="AE4283" s="19" t="str">
        <f t="shared" si="22"/>
        <v>Нет моды</v>
      </c>
      <c r="AF4283" s="19">
        <f t="shared" si="23"/>
        <v>52</v>
      </c>
      <c r="AG4283" s="19">
        <f t="shared" si="24"/>
        <v>110</v>
      </c>
      <c r="AH4283" s="20" t="str">
        <f t="shared" si="14"/>
        <v>Город: 80%; Село: 20%</v>
      </c>
      <c r="AI4283" s="21"/>
      <c r="AJ4283" s="21"/>
      <c r="AK4283" s="21"/>
      <c r="AL4283" s="22">
        <f t="shared" si="25"/>
        <v>1</v>
      </c>
    </row>
    <row r="4284" ht="12.75" customHeight="1">
      <c r="A4284" s="13" t="s">
        <v>268</v>
      </c>
      <c r="B4284" s="13" t="str">
        <f>IFERROR(__xludf.DUMMYFUNCTION("REGEXREPLACE(A4284, ""\d"", """")"),"         Кемеровская область - Кузбасс")</f>
        <v>         Кемеровская область - Кузбасс</v>
      </c>
      <c r="C4284" s="14" t="str">
        <f t="shared" si="15"/>
        <v>Кемеровская область - Кузбасс</v>
      </c>
      <c r="D4284" s="3">
        <f t="shared" si="16"/>
        <v>2</v>
      </c>
      <c r="E4284" s="15" t="s">
        <v>39</v>
      </c>
      <c r="F4284" s="13" t="str">
        <f>IFERROR(__xludf.DUMMYFUNCTION("REGEXEXTRACT(E4284, ""[А-Яа-я].*"")"),"Всего умерших")</f>
        <v>Всего умерших</v>
      </c>
      <c r="G4284" s="16">
        <f t="shared" si="17"/>
        <v>2</v>
      </c>
      <c r="H4284" s="13" t="s">
        <v>28</v>
      </c>
      <c r="I4284" s="13" t="str">
        <f>IFERROR(__xludf.DUMMYFUNCTION("REGEXREPLACE(H4284, "".*\s"", """")"),"человек")</f>
        <v>человек</v>
      </c>
      <c r="J4284" s="13" t="s">
        <v>29</v>
      </c>
      <c r="K4284" s="17" t="str">
        <f>IFERROR(__xludf.DUMMYFUNCTION("REGEXREPLACE(J4284, ""^[\d\s]+"", """")"),"значение показателя за год")</f>
        <v>значение показателя за год</v>
      </c>
      <c r="L4284" s="16">
        <f t="shared" si="18"/>
        <v>2</v>
      </c>
      <c r="M4284" s="13" t="s">
        <v>30</v>
      </c>
      <c r="N4284" s="13" t="str">
        <f>IFERROR(__xludf.DUMMYFUNCTION("REGEXEXTRACT(M4284, "" (.+)$"")"),"все население")</f>
        <v>все население</v>
      </c>
      <c r="O4284" s="18">
        <v>39703.0</v>
      </c>
      <c r="P4284" s="18">
        <v>39763.0</v>
      </c>
      <c r="Q4284" s="18">
        <v>39355.0</v>
      </c>
      <c r="R4284" s="18">
        <v>38872.0</v>
      </c>
      <c r="S4284" s="18">
        <v>38151.0</v>
      </c>
      <c r="T4284" s="18">
        <v>38748.0</v>
      </c>
      <c r="U4284" s="18">
        <v>37882.0</v>
      </c>
      <c r="V4284" s="18">
        <v>42946.0</v>
      </c>
      <c r="W4284" s="18">
        <v>47589.0</v>
      </c>
      <c r="X4284" s="18">
        <v>38365.0</v>
      </c>
      <c r="Y4284" s="18">
        <v>35634.0</v>
      </c>
      <c r="Z4284" s="19">
        <f t="shared" si="6"/>
        <v>437008</v>
      </c>
      <c r="AA4284" s="19" t="str">
        <f t="shared" si="19"/>
        <v/>
      </c>
      <c r="AB4284" s="19" t="str">
        <f t="shared" si="8"/>
        <v/>
      </c>
      <c r="AC4284" s="19">
        <f t="shared" si="20"/>
        <v>39728</v>
      </c>
      <c r="AD4284" s="19">
        <f t="shared" si="21"/>
        <v>17872</v>
      </c>
      <c r="AE4284" s="19" t="str">
        <f t="shared" si="22"/>
        <v>Нет моды</v>
      </c>
      <c r="AF4284" s="19">
        <f t="shared" si="23"/>
        <v>35634</v>
      </c>
      <c r="AG4284" s="19">
        <f t="shared" si="24"/>
        <v>47589</v>
      </c>
      <c r="AH4284" s="20" t="str">
        <f t="shared" si="14"/>
        <v/>
      </c>
      <c r="AI4284" s="21"/>
      <c r="AJ4284" s="21"/>
      <c r="AK4284" s="21"/>
      <c r="AL4284" s="22">
        <f t="shared" si="25"/>
        <v>1</v>
      </c>
    </row>
    <row r="4285" ht="12.75" customHeight="1">
      <c r="A4285" s="13" t="s">
        <v>268</v>
      </c>
      <c r="B4285" s="13" t="str">
        <f>IFERROR(__xludf.DUMMYFUNCTION("REGEXREPLACE(A4285, ""\d"", """")"),"         Кемеровская область - Кузбасс")</f>
        <v>         Кемеровская область - Кузбасс</v>
      </c>
      <c r="C4285" s="14" t="str">
        <f t="shared" si="15"/>
        <v>Кемеровская область - Кузбасс</v>
      </c>
      <c r="D4285" s="3">
        <f t="shared" si="16"/>
        <v>2</v>
      </c>
      <c r="E4285" s="15" t="s">
        <v>39</v>
      </c>
      <c r="F4285" s="13" t="str">
        <f>IFERROR(__xludf.DUMMYFUNCTION("REGEXEXTRACT(E4285, ""[А-Яа-я].*"")"),"Всего умерших")</f>
        <v>Всего умерших</v>
      </c>
      <c r="G4285" s="16">
        <f t="shared" si="17"/>
        <v>2</v>
      </c>
      <c r="H4285" s="13" t="s">
        <v>28</v>
      </c>
      <c r="I4285" s="13" t="str">
        <f>IFERROR(__xludf.DUMMYFUNCTION("REGEXREPLACE(H4285, "".*\s"", """")"),"человек")</f>
        <v>человек</v>
      </c>
      <c r="J4285" s="13" t="s">
        <v>29</v>
      </c>
      <c r="K4285" s="17" t="str">
        <f>IFERROR(__xludf.DUMMYFUNCTION("REGEXREPLACE(J4285, ""^[\d\s]+"", """")"),"значение показателя за год")</f>
        <v>значение показателя за год</v>
      </c>
      <c r="L4285" s="16">
        <f t="shared" si="18"/>
        <v>2</v>
      </c>
      <c r="M4285" s="13" t="s">
        <v>31</v>
      </c>
      <c r="N4285" s="13" t="str">
        <f>IFERROR(__xludf.DUMMYFUNCTION("REGEXEXTRACT(M4285, "" (.+)$"")"),"городское население")</f>
        <v>городское население</v>
      </c>
      <c r="O4285" s="18">
        <v>33637.0</v>
      </c>
      <c r="P4285" s="18">
        <v>33681.0</v>
      </c>
      <c r="Q4285" s="18">
        <v>33497.0</v>
      </c>
      <c r="R4285" s="18">
        <v>33191.0</v>
      </c>
      <c r="S4285" s="18">
        <v>32689.0</v>
      </c>
      <c r="T4285" s="18">
        <v>33101.0</v>
      </c>
      <c r="U4285" s="18">
        <v>32401.0</v>
      </c>
      <c r="V4285" s="18">
        <v>37084.0</v>
      </c>
      <c r="W4285" s="18">
        <v>41046.0</v>
      </c>
      <c r="X4285" s="18">
        <v>32917.0</v>
      </c>
      <c r="Y4285" s="18">
        <v>30492.0</v>
      </c>
      <c r="Z4285" s="19" t="str">
        <f t="shared" si="6"/>
        <v/>
      </c>
      <c r="AA4285" s="19">
        <f t="shared" si="19"/>
        <v>373736</v>
      </c>
      <c r="AB4285" s="19" t="str">
        <f t="shared" si="8"/>
        <v/>
      </c>
      <c r="AC4285" s="19">
        <f t="shared" si="20"/>
        <v>33976</v>
      </c>
      <c r="AD4285" s="19">
        <f t="shared" si="21"/>
        <v>37483</v>
      </c>
      <c r="AE4285" s="19" t="str">
        <f t="shared" si="22"/>
        <v>Нет моды</v>
      </c>
      <c r="AF4285" s="19">
        <f t="shared" si="23"/>
        <v>30492</v>
      </c>
      <c r="AG4285" s="19">
        <f t="shared" si="24"/>
        <v>41046</v>
      </c>
      <c r="AH4285" s="20" t="str">
        <f t="shared" si="14"/>
        <v/>
      </c>
      <c r="AI4285" s="21"/>
      <c r="AJ4285" s="21"/>
      <c r="AK4285" s="21"/>
      <c r="AL4285" s="22">
        <f t="shared" si="25"/>
        <v>1</v>
      </c>
    </row>
    <row r="4286" ht="12.75" customHeight="1">
      <c r="A4286" s="13" t="s">
        <v>268</v>
      </c>
      <c r="B4286" s="13" t="str">
        <f>IFERROR(__xludf.DUMMYFUNCTION("REGEXREPLACE(A4286, ""\d"", """")"),"         Кемеровская область - Кузбасс")</f>
        <v>         Кемеровская область - Кузбасс</v>
      </c>
      <c r="C4286" s="14" t="str">
        <f t="shared" si="15"/>
        <v>Кемеровская область - Кузбасс</v>
      </c>
      <c r="D4286" s="3">
        <f t="shared" si="16"/>
        <v>2</v>
      </c>
      <c r="E4286" s="15" t="s">
        <v>39</v>
      </c>
      <c r="F4286" s="13" t="str">
        <f>IFERROR(__xludf.DUMMYFUNCTION("REGEXEXTRACT(E4286, ""[А-Яа-я].*"")"),"Всего умерших")</f>
        <v>Всего умерших</v>
      </c>
      <c r="G4286" s="16">
        <f t="shared" si="17"/>
        <v>2</v>
      </c>
      <c r="H4286" s="13" t="s">
        <v>28</v>
      </c>
      <c r="I4286" s="13" t="str">
        <f>IFERROR(__xludf.DUMMYFUNCTION("REGEXREPLACE(H4286, "".*\s"", """")"),"человек")</f>
        <v>человек</v>
      </c>
      <c r="J4286" s="13" t="s">
        <v>29</v>
      </c>
      <c r="K4286" s="17" t="str">
        <f>IFERROR(__xludf.DUMMYFUNCTION("REGEXREPLACE(J4286, ""^[\d\s]+"", """")"),"значение показателя за год")</f>
        <v>значение показателя за год</v>
      </c>
      <c r="L4286" s="16">
        <f t="shared" si="18"/>
        <v>2</v>
      </c>
      <c r="M4286" s="13" t="s">
        <v>32</v>
      </c>
      <c r="N4286" s="13" t="str">
        <f>IFERROR(__xludf.DUMMYFUNCTION("REGEXEXTRACT(M4286, "" (.+)$"")"),"сельское население")</f>
        <v>сельское население</v>
      </c>
      <c r="O4286" s="18">
        <v>6066.0</v>
      </c>
      <c r="P4286" s="18">
        <v>6082.0</v>
      </c>
      <c r="Q4286" s="18">
        <v>5858.0</v>
      </c>
      <c r="R4286" s="18">
        <v>5681.0</v>
      </c>
      <c r="S4286" s="18">
        <v>5462.0</v>
      </c>
      <c r="T4286" s="18">
        <v>5647.0</v>
      </c>
      <c r="U4286" s="18">
        <v>5481.0</v>
      </c>
      <c r="V4286" s="18">
        <v>5862.0</v>
      </c>
      <c r="W4286" s="18">
        <v>6543.0</v>
      </c>
      <c r="X4286" s="18">
        <v>5448.0</v>
      </c>
      <c r="Y4286" s="18">
        <v>5142.0</v>
      </c>
      <c r="Z4286" s="19" t="str">
        <f t="shared" si="6"/>
        <v/>
      </c>
      <c r="AA4286" s="19" t="str">
        <f t="shared" si="19"/>
        <v/>
      </c>
      <c r="AB4286" s="19">
        <f t="shared" si="8"/>
        <v>63272</v>
      </c>
      <c r="AC4286" s="19">
        <f t="shared" si="20"/>
        <v>5752</v>
      </c>
      <c r="AD4286" s="19">
        <f t="shared" si="21"/>
        <v>18517.5</v>
      </c>
      <c r="AE4286" s="19" t="str">
        <f t="shared" si="22"/>
        <v>Нет моды</v>
      </c>
      <c r="AF4286" s="19">
        <f t="shared" si="23"/>
        <v>5142</v>
      </c>
      <c r="AG4286" s="19">
        <f t="shared" si="24"/>
        <v>6543</v>
      </c>
      <c r="AH4286" s="20" t="str">
        <f t="shared" si="14"/>
        <v>Город: 86%; Село: 14%</v>
      </c>
      <c r="AI4286" s="21"/>
      <c r="AJ4286" s="21"/>
      <c r="AK4286" s="21"/>
      <c r="AL4286" s="22">
        <f t="shared" si="25"/>
        <v>1</v>
      </c>
    </row>
    <row r="4287" ht="12.75" customHeight="1">
      <c r="A4287" s="13" t="s">
        <v>268</v>
      </c>
      <c r="B4287" s="13" t="str">
        <f>IFERROR(__xludf.DUMMYFUNCTION("REGEXREPLACE(A4287, ""\d"", """")"),"         Кемеровская область - Кузбасс")</f>
        <v>         Кемеровская область - Кузбасс</v>
      </c>
      <c r="C4287" s="14" t="str">
        <f t="shared" si="15"/>
        <v>Кемеровская область - Кузбасс</v>
      </c>
      <c r="D4287" s="3">
        <f t="shared" si="16"/>
        <v>2</v>
      </c>
      <c r="E4287" s="15" t="s">
        <v>40</v>
      </c>
      <c r="F4287" s="13" t="str">
        <f>IFERROR(__xludf.DUMMYFUNCTION("REGEXEXTRACT(E4287, ""[А-Яа-я].*"")"),"Злокачественные новообразования")</f>
        <v>Злокачественные новообразования</v>
      </c>
      <c r="G4287" s="16">
        <f t="shared" si="17"/>
        <v>2</v>
      </c>
      <c r="H4287" s="13" t="s">
        <v>28</v>
      </c>
      <c r="I4287" s="13" t="str">
        <f>IFERROR(__xludf.DUMMYFUNCTION("REGEXREPLACE(H4287, "".*\s"", """")"),"человек")</f>
        <v>человек</v>
      </c>
      <c r="J4287" s="13" t="s">
        <v>29</v>
      </c>
      <c r="K4287" s="17" t="str">
        <f>IFERROR(__xludf.DUMMYFUNCTION("REGEXREPLACE(J4287, ""^[\d\s]+"", """")"),"значение показателя за год")</f>
        <v>значение показателя за год</v>
      </c>
      <c r="L4287" s="16">
        <f t="shared" si="18"/>
        <v>2</v>
      </c>
      <c r="M4287" s="13" t="s">
        <v>30</v>
      </c>
      <c r="N4287" s="13" t="str">
        <f>IFERROR(__xludf.DUMMYFUNCTION("REGEXEXTRACT(M4287, "" (.+)$"")"),"все население")</f>
        <v>все население</v>
      </c>
      <c r="O4287" s="18">
        <v>6182.0</v>
      </c>
      <c r="P4287" s="18">
        <v>5920.0</v>
      </c>
      <c r="Q4287" s="18">
        <v>6505.0</v>
      </c>
      <c r="R4287" s="18">
        <v>6580.0</v>
      </c>
      <c r="S4287" s="18">
        <v>6390.0</v>
      </c>
      <c r="T4287" s="18">
        <v>6482.0</v>
      </c>
      <c r="U4287" s="18">
        <v>6419.0</v>
      </c>
      <c r="V4287" s="18">
        <v>6442.0</v>
      </c>
      <c r="W4287" s="18">
        <v>6218.0</v>
      </c>
      <c r="X4287" s="18">
        <v>5992.0</v>
      </c>
      <c r="Y4287" s="18">
        <v>6049.0</v>
      </c>
      <c r="Z4287" s="19">
        <f t="shared" si="6"/>
        <v>69179</v>
      </c>
      <c r="AA4287" s="19" t="str">
        <f t="shared" si="19"/>
        <v/>
      </c>
      <c r="AB4287" s="19" t="str">
        <f t="shared" si="8"/>
        <v/>
      </c>
      <c r="AC4287" s="19">
        <f t="shared" si="20"/>
        <v>6289</v>
      </c>
      <c r="AD4287" s="19">
        <f t="shared" si="21"/>
        <v>6057.5</v>
      </c>
      <c r="AE4287" s="19" t="str">
        <f t="shared" si="22"/>
        <v>Нет моды</v>
      </c>
      <c r="AF4287" s="19">
        <f t="shared" si="23"/>
        <v>5920</v>
      </c>
      <c r="AG4287" s="19">
        <f t="shared" si="24"/>
        <v>6580</v>
      </c>
      <c r="AH4287" s="20" t="str">
        <f t="shared" si="14"/>
        <v/>
      </c>
      <c r="AI4287" s="21"/>
      <c r="AJ4287" s="21"/>
      <c r="AK4287" s="21"/>
      <c r="AL4287" s="22">
        <f t="shared" si="25"/>
        <v>1</v>
      </c>
    </row>
    <row r="4288" ht="12.75" customHeight="1">
      <c r="A4288" s="13" t="s">
        <v>268</v>
      </c>
      <c r="B4288" s="13" t="str">
        <f>IFERROR(__xludf.DUMMYFUNCTION("REGEXREPLACE(A4288, ""\d"", """")"),"         Кемеровская область - Кузбасс")</f>
        <v>         Кемеровская область - Кузбасс</v>
      </c>
      <c r="C4288" s="14" t="str">
        <f t="shared" si="15"/>
        <v>Кемеровская область - Кузбасс</v>
      </c>
      <c r="D4288" s="3">
        <f t="shared" si="16"/>
        <v>2</v>
      </c>
      <c r="E4288" s="15" t="s">
        <v>40</v>
      </c>
      <c r="F4288" s="13" t="str">
        <f>IFERROR(__xludf.DUMMYFUNCTION("REGEXEXTRACT(E4288, ""[А-Яа-я].*"")"),"Злокачественные новообразования")</f>
        <v>Злокачественные новообразования</v>
      </c>
      <c r="G4288" s="16">
        <f t="shared" si="17"/>
        <v>2</v>
      </c>
      <c r="H4288" s="13" t="s">
        <v>28</v>
      </c>
      <c r="I4288" s="13" t="str">
        <f>IFERROR(__xludf.DUMMYFUNCTION("REGEXREPLACE(H4288, "".*\s"", """")"),"человек")</f>
        <v>человек</v>
      </c>
      <c r="J4288" s="13" t="s">
        <v>29</v>
      </c>
      <c r="K4288" s="17" t="str">
        <f>IFERROR(__xludf.DUMMYFUNCTION("REGEXREPLACE(J4288, ""^[\d\s]+"", """")"),"значение показателя за год")</f>
        <v>значение показателя за год</v>
      </c>
      <c r="L4288" s="16">
        <f t="shared" si="18"/>
        <v>2</v>
      </c>
      <c r="M4288" s="13" t="s">
        <v>31</v>
      </c>
      <c r="N4288" s="13" t="str">
        <f>IFERROR(__xludf.DUMMYFUNCTION("REGEXEXTRACT(M4288, "" (.+)$"")"),"городское население")</f>
        <v>городское население</v>
      </c>
      <c r="O4288" s="18">
        <v>5295.0</v>
      </c>
      <c r="P4288" s="18">
        <v>5108.0</v>
      </c>
      <c r="Q4288" s="18">
        <v>5616.0</v>
      </c>
      <c r="R4288" s="18">
        <v>5684.0</v>
      </c>
      <c r="S4288" s="18">
        <v>5568.0</v>
      </c>
      <c r="T4288" s="18">
        <v>5575.0</v>
      </c>
      <c r="U4288" s="18">
        <v>5599.0</v>
      </c>
      <c r="V4288" s="18">
        <v>5576.0</v>
      </c>
      <c r="W4288" s="18">
        <v>5315.0</v>
      </c>
      <c r="X4288" s="18">
        <v>5105.0</v>
      </c>
      <c r="Y4288" s="18">
        <v>5185.0</v>
      </c>
      <c r="Z4288" s="19" t="str">
        <f t="shared" si="6"/>
        <v/>
      </c>
      <c r="AA4288" s="19">
        <f t="shared" si="19"/>
        <v>59626</v>
      </c>
      <c r="AB4288" s="19" t="str">
        <f t="shared" si="8"/>
        <v/>
      </c>
      <c r="AC4288" s="19">
        <f t="shared" si="20"/>
        <v>5420.545455</v>
      </c>
      <c r="AD4288" s="19">
        <f t="shared" si="21"/>
        <v>5802</v>
      </c>
      <c r="AE4288" s="19" t="str">
        <f t="shared" si="22"/>
        <v>Нет моды</v>
      </c>
      <c r="AF4288" s="19">
        <f t="shared" si="23"/>
        <v>5105</v>
      </c>
      <c r="AG4288" s="19">
        <f t="shared" si="24"/>
        <v>5684</v>
      </c>
      <c r="AH4288" s="20" t="str">
        <f t="shared" si="14"/>
        <v/>
      </c>
      <c r="AI4288" s="21"/>
      <c r="AJ4288" s="21"/>
      <c r="AK4288" s="21"/>
      <c r="AL4288" s="22">
        <f t="shared" si="25"/>
        <v>1</v>
      </c>
    </row>
    <row r="4289" ht="12.75" customHeight="1">
      <c r="A4289" s="13" t="s">
        <v>268</v>
      </c>
      <c r="B4289" s="13" t="str">
        <f>IFERROR(__xludf.DUMMYFUNCTION("REGEXREPLACE(A4289, ""\d"", """")"),"         Кемеровская область - Кузбасс")</f>
        <v>         Кемеровская область - Кузбасс</v>
      </c>
      <c r="C4289" s="14" t="str">
        <f t="shared" si="15"/>
        <v>Кемеровская область - Кузбасс</v>
      </c>
      <c r="D4289" s="3">
        <f t="shared" si="16"/>
        <v>2</v>
      </c>
      <c r="E4289" s="15" t="s">
        <v>40</v>
      </c>
      <c r="F4289" s="13" t="str">
        <f>IFERROR(__xludf.DUMMYFUNCTION("REGEXEXTRACT(E4289, ""[А-Яа-я].*"")"),"Злокачественные новообразования")</f>
        <v>Злокачественные новообразования</v>
      </c>
      <c r="G4289" s="16">
        <f t="shared" si="17"/>
        <v>2</v>
      </c>
      <c r="H4289" s="13" t="s">
        <v>28</v>
      </c>
      <c r="I4289" s="13" t="str">
        <f>IFERROR(__xludf.DUMMYFUNCTION("REGEXREPLACE(H4289, "".*\s"", """")"),"человек")</f>
        <v>человек</v>
      </c>
      <c r="J4289" s="13" t="s">
        <v>29</v>
      </c>
      <c r="K4289" s="17" t="str">
        <f>IFERROR(__xludf.DUMMYFUNCTION("REGEXREPLACE(J4289, ""^[\d\s]+"", """")"),"значение показателя за год")</f>
        <v>значение показателя за год</v>
      </c>
      <c r="L4289" s="16">
        <f t="shared" si="18"/>
        <v>2</v>
      </c>
      <c r="M4289" s="13" t="s">
        <v>32</v>
      </c>
      <c r="N4289" s="13" t="str">
        <f>IFERROR(__xludf.DUMMYFUNCTION("REGEXEXTRACT(M4289, "" (.+)$"")"),"сельское население")</f>
        <v>сельское население</v>
      </c>
      <c r="O4289" s="18">
        <v>887.0</v>
      </c>
      <c r="P4289" s="18">
        <v>812.0</v>
      </c>
      <c r="Q4289" s="18">
        <v>889.0</v>
      </c>
      <c r="R4289" s="18">
        <v>896.0</v>
      </c>
      <c r="S4289" s="18">
        <v>822.0</v>
      </c>
      <c r="T4289" s="18">
        <v>907.0</v>
      </c>
      <c r="U4289" s="18">
        <v>820.0</v>
      </c>
      <c r="V4289" s="18">
        <v>866.0</v>
      </c>
      <c r="W4289" s="18">
        <v>903.0</v>
      </c>
      <c r="X4289" s="18">
        <v>887.0</v>
      </c>
      <c r="Y4289" s="18">
        <v>864.0</v>
      </c>
      <c r="Z4289" s="19" t="str">
        <f t="shared" si="6"/>
        <v/>
      </c>
      <c r="AA4289" s="19" t="str">
        <f t="shared" si="19"/>
        <v/>
      </c>
      <c r="AB4289" s="19">
        <f t="shared" si="8"/>
        <v>9553</v>
      </c>
      <c r="AC4289" s="19">
        <f t="shared" si="20"/>
        <v>868.4545455</v>
      </c>
      <c r="AD4289" s="19">
        <f t="shared" si="21"/>
        <v>3006</v>
      </c>
      <c r="AE4289" s="19" t="str">
        <f t="shared" si="22"/>
        <v>Нет моды</v>
      </c>
      <c r="AF4289" s="19">
        <f t="shared" si="23"/>
        <v>812</v>
      </c>
      <c r="AG4289" s="19">
        <f t="shared" si="24"/>
        <v>907</v>
      </c>
      <c r="AH4289" s="20" t="str">
        <f t="shared" si="14"/>
        <v>Город: 86%; Село: 14%</v>
      </c>
      <c r="AI4289" s="21"/>
      <c r="AJ4289" s="21"/>
      <c r="AK4289" s="21"/>
      <c r="AL4289" s="22">
        <f t="shared" si="25"/>
        <v>1</v>
      </c>
    </row>
    <row r="4290" ht="12.75" customHeight="1">
      <c r="A4290" s="13" t="s">
        <v>268</v>
      </c>
      <c r="B4290" s="13" t="str">
        <f>IFERROR(__xludf.DUMMYFUNCTION("REGEXREPLACE(A4290, ""\d"", """")"),"         Кемеровская область - Кузбасс")</f>
        <v>         Кемеровская область - Кузбасс</v>
      </c>
      <c r="C4290" s="14" t="str">
        <f t="shared" si="15"/>
        <v>Кемеровская область - Кузбасс</v>
      </c>
      <c r="D4290" s="3">
        <f t="shared" si="16"/>
        <v>2</v>
      </c>
      <c r="E4290" s="15" t="s">
        <v>41</v>
      </c>
      <c r="F4290" s="13" t="str">
        <f>IFERROR(__xludf.DUMMYFUNCTION("REGEXEXTRACT(E4290, ""[А-Яа-я].*"")"),"Инфекционные и паразитарные болезни")</f>
        <v>Инфекционные и паразитарные болезни</v>
      </c>
      <c r="G4290" s="16">
        <f t="shared" si="17"/>
        <v>2</v>
      </c>
      <c r="H4290" s="13" t="s">
        <v>28</v>
      </c>
      <c r="I4290" s="13" t="str">
        <f>IFERROR(__xludf.DUMMYFUNCTION("REGEXREPLACE(H4290, "".*\s"", """")"),"человек")</f>
        <v>человек</v>
      </c>
      <c r="J4290" s="13" t="s">
        <v>29</v>
      </c>
      <c r="K4290" s="17" t="str">
        <f>IFERROR(__xludf.DUMMYFUNCTION("REGEXREPLACE(J4290, ""^[\d\s]+"", """")"),"значение показателя за год")</f>
        <v>значение показателя за год</v>
      </c>
      <c r="L4290" s="16">
        <f t="shared" si="18"/>
        <v>2</v>
      </c>
      <c r="M4290" s="13" t="s">
        <v>30</v>
      </c>
      <c r="N4290" s="13" t="str">
        <f>IFERROR(__xludf.DUMMYFUNCTION("REGEXEXTRACT(M4290, "" (.+)$"")"),"все население")</f>
        <v>все население</v>
      </c>
      <c r="O4290" s="18">
        <v>1373.0</v>
      </c>
      <c r="P4290" s="18">
        <v>1553.0</v>
      </c>
      <c r="Q4290" s="18">
        <v>1731.0</v>
      </c>
      <c r="R4290" s="18">
        <v>1983.0</v>
      </c>
      <c r="S4290" s="18">
        <v>2126.0</v>
      </c>
      <c r="T4290" s="18">
        <v>2224.0</v>
      </c>
      <c r="U4290" s="18">
        <v>2030.0</v>
      </c>
      <c r="V4290" s="18">
        <v>1872.0</v>
      </c>
      <c r="W4290" s="18">
        <v>1766.0</v>
      </c>
      <c r="X4290" s="18">
        <v>1543.0</v>
      </c>
      <c r="Y4290" s="18">
        <v>1334.0</v>
      </c>
      <c r="Z4290" s="19">
        <f t="shared" si="6"/>
        <v>19535</v>
      </c>
      <c r="AA4290" s="19" t="str">
        <f t="shared" si="19"/>
        <v/>
      </c>
      <c r="AB4290" s="19" t="str">
        <f t="shared" si="8"/>
        <v/>
      </c>
      <c r="AC4290" s="19">
        <f t="shared" si="20"/>
        <v>1775.909091</v>
      </c>
      <c r="AD4290" s="19">
        <f t="shared" si="21"/>
        <v>1120.5</v>
      </c>
      <c r="AE4290" s="19" t="str">
        <f t="shared" si="22"/>
        <v>Нет моды</v>
      </c>
      <c r="AF4290" s="19">
        <f t="shared" si="23"/>
        <v>1334</v>
      </c>
      <c r="AG4290" s="19">
        <f t="shared" si="24"/>
        <v>2224</v>
      </c>
      <c r="AH4290" s="20" t="str">
        <f t="shared" si="14"/>
        <v/>
      </c>
      <c r="AI4290" s="21"/>
      <c r="AJ4290" s="21"/>
      <c r="AK4290" s="21"/>
      <c r="AL4290" s="22">
        <f t="shared" si="25"/>
        <v>1</v>
      </c>
    </row>
    <row r="4291" ht="12.75" customHeight="1">
      <c r="A4291" s="13" t="s">
        <v>268</v>
      </c>
      <c r="B4291" s="13" t="str">
        <f>IFERROR(__xludf.DUMMYFUNCTION("REGEXREPLACE(A4291, ""\d"", """")"),"         Кемеровская область - Кузбасс")</f>
        <v>         Кемеровская область - Кузбасс</v>
      </c>
      <c r="C4291" s="14" t="str">
        <f t="shared" si="15"/>
        <v>Кемеровская область - Кузбасс</v>
      </c>
      <c r="D4291" s="3">
        <f t="shared" si="16"/>
        <v>2</v>
      </c>
      <c r="E4291" s="15" t="s">
        <v>41</v>
      </c>
      <c r="F4291" s="13" t="str">
        <f>IFERROR(__xludf.DUMMYFUNCTION("REGEXEXTRACT(E4291, ""[А-Яа-я].*"")"),"Инфекционные и паразитарные болезни")</f>
        <v>Инфекционные и паразитарные болезни</v>
      </c>
      <c r="G4291" s="16">
        <f t="shared" si="17"/>
        <v>2</v>
      </c>
      <c r="H4291" s="13" t="s">
        <v>28</v>
      </c>
      <c r="I4291" s="13" t="str">
        <f>IFERROR(__xludf.DUMMYFUNCTION("REGEXREPLACE(H4291, "".*\s"", """")"),"человек")</f>
        <v>человек</v>
      </c>
      <c r="J4291" s="13" t="s">
        <v>29</v>
      </c>
      <c r="K4291" s="17" t="str">
        <f>IFERROR(__xludf.DUMMYFUNCTION("REGEXREPLACE(J4291, ""^[\d\s]+"", """")"),"значение показателя за год")</f>
        <v>значение показателя за год</v>
      </c>
      <c r="L4291" s="16">
        <f t="shared" si="18"/>
        <v>2</v>
      </c>
      <c r="M4291" s="13" t="s">
        <v>31</v>
      </c>
      <c r="N4291" s="13" t="str">
        <f>IFERROR(__xludf.DUMMYFUNCTION("REGEXEXTRACT(M4291, "" (.+)$"")"),"городское население")</f>
        <v>городское население</v>
      </c>
      <c r="O4291" s="18">
        <v>1166.0</v>
      </c>
      <c r="P4291" s="18">
        <v>1342.0</v>
      </c>
      <c r="Q4291" s="18">
        <v>1510.0</v>
      </c>
      <c r="R4291" s="18">
        <v>1729.0</v>
      </c>
      <c r="S4291" s="18">
        <v>1866.0</v>
      </c>
      <c r="T4291" s="18">
        <v>1927.0</v>
      </c>
      <c r="U4291" s="18">
        <v>1741.0</v>
      </c>
      <c r="V4291" s="18">
        <v>1614.0</v>
      </c>
      <c r="W4291" s="18">
        <v>1473.0</v>
      </c>
      <c r="X4291" s="18">
        <v>1313.0</v>
      </c>
      <c r="Y4291" s="18">
        <v>1124.0</v>
      </c>
      <c r="Z4291" s="19" t="str">
        <f t="shared" si="6"/>
        <v/>
      </c>
      <c r="AA4291" s="19">
        <f t="shared" si="19"/>
        <v>16805</v>
      </c>
      <c r="AB4291" s="19" t="str">
        <f t="shared" si="8"/>
        <v/>
      </c>
      <c r="AC4291" s="19">
        <f t="shared" si="20"/>
        <v>1527.727273</v>
      </c>
      <c r="AD4291" s="19">
        <f t="shared" si="21"/>
        <v>1671.5</v>
      </c>
      <c r="AE4291" s="19" t="str">
        <f t="shared" si="22"/>
        <v>Нет моды</v>
      </c>
      <c r="AF4291" s="19">
        <f t="shared" si="23"/>
        <v>1124</v>
      </c>
      <c r="AG4291" s="19">
        <f t="shared" si="24"/>
        <v>1927</v>
      </c>
      <c r="AH4291" s="20" t="str">
        <f t="shared" si="14"/>
        <v/>
      </c>
      <c r="AI4291" s="21"/>
      <c r="AJ4291" s="21"/>
      <c r="AK4291" s="21"/>
      <c r="AL4291" s="22">
        <f t="shared" si="25"/>
        <v>1</v>
      </c>
    </row>
    <row r="4292" ht="12.75" customHeight="1">
      <c r="A4292" s="13" t="s">
        <v>268</v>
      </c>
      <c r="B4292" s="13" t="str">
        <f>IFERROR(__xludf.DUMMYFUNCTION("REGEXREPLACE(A4292, ""\d"", """")"),"         Кемеровская область - Кузбасс")</f>
        <v>         Кемеровская область - Кузбасс</v>
      </c>
      <c r="C4292" s="14" t="str">
        <f t="shared" si="15"/>
        <v>Кемеровская область - Кузбасс</v>
      </c>
      <c r="D4292" s="3">
        <f t="shared" si="16"/>
        <v>2</v>
      </c>
      <c r="E4292" s="15" t="s">
        <v>41</v>
      </c>
      <c r="F4292" s="13" t="str">
        <f>IFERROR(__xludf.DUMMYFUNCTION("REGEXEXTRACT(E4292, ""[А-Яа-я].*"")"),"Инфекционные и паразитарные болезни")</f>
        <v>Инфекционные и паразитарные болезни</v>
      </c>
      <c r="G4292" s="16">
        <f t="shared" si="17"/>
        <v>2</v>
      </c>
      <c r="H4292" s="13" t="s">
        <v>28</v>
      </c>
      <c r="I4292" s="13" t="str">
        <f>IFERROR(__xludf.DUMMYFUNCTION("REGEXREPLACE(H4292, "".*\s"", """")"),"человек")</f>
        <v>человек</v>
      </c>
      <c r="J4292" s="13" t="s">
        <v>29</v>
      </c>
      <c r="K4292" s="17" t="str">
        <f>IFERROR(__xludf.DUMMYFUNCTION("REGEXREPLACE(J4292, ""^[\d\s]+"", """")"),"значение показателя за год")</f>
        <v>значение показателя за год</v>
      </c>
      <c r="L4292" s="16">
        <f t="shared" si="18"/>
        <v>2</v>
      </c>
      <c r="M4292" s="13" t="s">
        <v>32</v>
      </c>
      <c r="N4292" s="13" t="str">
        <f>IFERROR(__xludf.DUMMYFUNCTION("REGEXEXTRACT(M4292, "" (.+)$"")"),"сельское население")</f>
        <v>сельское население</v>
      </c>
      <c r="O4292" s="18">
        <v>207.0</v>
      </c>
      <c r="P4292" s="18">
        <v>211.0</v>
      </c>
      <c r="Q4292" s="18">
        <v>221.0</v>
      </c>
      <c r="R4292" s="18">
        <v>254.0</v>
      </c>
      <c r="S4292" s="18">
        <v>260.0</v>
      </c>
      <c r="T4292" s="18">
        <v>297.0</v>
      </c>
      <c r="U4292" s="18">
        <v>289.0</v>
      </c>
      <c r="V4292" s="18">
        <v>258.0</v>
      </c>
      <c r="W4292" s="18">
        <v>293.0</v>
      </c>
      <c r="X4292" s="18">
        <v>230.0</v>
      </c>
      <c r="Y4292" s="18">
        <v>210.0</v>
      </c>
      <c r="Z4292" s="19" t="str">
        <f t="shared" si="6"/>
        <v/>
      </c>
      <c r="AA4292" s="19" t="str">
        <f t="shared" si="19"/>
        <v/>
      </c>
      <c r="AB4292" s="19">
        <f t="shared" si="8"/>
        <v>2730</v>
      </c>
      <c r="AC4292" s="19">
        <f t="shared" si="20"/>
        <v>248.1818182</v>
      </c>
      <c r="AD4292" s="19">
        <f t="shared" si="21"/>
        <v>710.5</v>
      </c>
      <c r="AE4292" s="19" t="str">
        <f t="shared" si="22"/>
        <v>Нет моды</v>
      </c>
      <c r="AF4292" s="19">
        <f t="shared" si="23"/>
        <v>207</v>
      </c>
      <c r="AG4292" s="19">
        <f t="shared" si="24"/>
        <v>297</v>
      </c>
      <c r="AH4292" s="20" t="str">
        <f t="shared" si="14"/>
        <v>Город: 86%; Село: 14%</v>
      </c>
      <c r="AI4292" s="21"/>
      <c r="AJ4292" s="21"/>
      <c r="AK4292" s="21"/>
      <c r="AL4292" s="22">
        <f t="shared" si="25"/>
        <v>1</v>
      </c>
    </row>
    <row r="4293" ht="12.75" customHeight="1">
      <c r="A4293" s="13" t="s">
        <v>268</v>
      </c>
      <c r="B4293" s="13" t="str">
        <f>IFERROR(__xludf.DUMMYFUNCTION("REGEXREPLACE(A4293, ""\d"", """")"),"         Кемеровская область - Кузбасс")</f>
        <v>         Кемеровская область - Кузбасс</v>
      </c>
      <c r="C4293" s="14" t="str">
        <f t="shared" si="15"/>
        <v>Кемеровская область - Кузбасс</v>
      </c>
      <c r="D4293" s="3">
        <f t="shared" si="16"/>
        <v>2</v>
      </c>
      <c r="E4293" s="15" t="s">
        <v>42</v>
      </c>
      <c r="F4293" s="13" t="str">
        <f>IFERROR(__xludf.DUMMYFUNCTION("REGEXEXTRACT(E4293, ""[А-Яа-я].*"")"),"Ишемическая болезнь сердца")</f>
        <v>Ишемическая болезнь сердца</v>
      </c>
      <c r="G4293" s="16">
        <f t="shared" si="17"/>
        <v>2</v>
      </c>
      <c r="H4293" s="13" t="s">
        <v>28</v>
      </c>
      <c r="I4293" s="13" t="str">
        <f>IFERROR(__xludf.DUMMYFUNCTION("REGEXREPLACE(H4293, "".*\s"", """")"),"человек")</f>
        <v>человек</v>
      </c>
      <c r="J4293" s="13" t="s">
        <v>29</v>
      </c>
      <c r="K4293" s="17" t="str">
        <f>IFERROR(__xludf.DUMMYFUNCTION("REGEXREPLACE(J4293, ""^[\d\s]+"", """")"),"значение показателя за год")</f>
        <v>значение показателя за год</v>
      </c>
      <c r="L4293" s="16">
        <f t="shared" si="18"/>
        <v>2</v>
      </c>
      <c r="M4293" s="13" t="s">
        <v>30</v>
      </c>
      <c r="N4293" s="13" t="str">
        <f>IFERROR(__xludf.DUMMYFUNCTION("REGEXEXTRACT(M4293, "" (.+)$"")"),"все население")</f>
        <v>все население</v>
      </c>
      <c r="O4293" s="18">
        <v>6824.0</v>
      </c>
      <c r="P4293" s="18">
        <v>6891.0</v>
      </c>
      <c r="Q4293" s="18">
        <v>7562.0</v>
      </c>
      <c r="R4293" s="18">
        <v>6902.0</v>
      </c>
      <c r="S4293" s="18">
        <v>6940.0</v>
      </c>
      <c r="T4293" s="18">
        <v>7565.0</v>
      </c>
      <c r="U4293" s="18">
        <v>8629.0</v>
      </c>
      <c r="V4293" s="18">
        <v>11166.0</v>
      </c>
      <c r="W4293" s="18">
        <v>12389.0</v>
      </c>
      <c r="X4293" s="18">
        <v>8619.0</v>
      </c>
      <c r="Y4293" s="18">
        <v>6717.0</v>
      </c>
      <c r="Z4293" s="19">
        <f t="shared" si="6"/>
        <v>90204</v>
      </c>
      <c r="AA4293" s="19" t="str">
        <f t="shared" si="19"/>
        <v/>
      </c>
      <c r="AB4293" s="19" t="str">
        <f t="shared" si="8"/>
        <v/>
      </c>
      <c r="AC4293" s="19">
        <f t="shared" si="20"/>
        <v>8200.363636</v>
      </c>
      <c r="AD4293" s="19">
        <f t="shared" si="21"/>
        <v>3507</v>
      </c>
      <c r="AE4293" s="19" t="str">
        <f t="shared" si="22"/>
        <v>Нет моды</v>
      </c>
      <c r="AF4293" s="19">
        <f t="shared" si="23"/>
        <v>6717</v>
      </c>
      <c r="AG4293" s="19">
        <f t="shared" si="24"/>
        <v>12389</v>
      </c>
      <c r="AH4293" s="20" t="str">
        <f t="shared" si="14"/>
        <v/>
      </c>
      <c r="AI4293" s="21"/>
      <c r="AJ4293" s="21"/>
      <c r="AK4293" s="21"/>
      <c r="AL4293" s="22">
        <f t="shared" si="25"/>
        <v>1</v>
      </c>
    </row>
    <row r="4294" ht="12.75" customHeight="1">
      <c r="A4294" s="13" t="s">
        <v>268</v>
      </c>
      <c r="B4294" s="13" t="str">
        <f>IFERROR(__xludf.DUMMYFUNCTION("REGEXREPLACE(A4294, ""\d"", """")"),"         Кемеровская область - Кузбасс")</f>
        <v>         Кемеровская область - Кузбасс</v>
      </c>
      <c r="C4294" s="14" t="str">
        <f t="shared" si="15"/>
        <v>Кемеровская область - Кузбасс</v>
      </c>
      <c r="D4294" s="3">
        <f t="shared" si="16"/>
        <v>2</v>
      </c>
      <c r="E4294" s="15" t="s">
        <v>42</v>
      </c>
      <c r="F4294" s="13" t="str">
        <f>IFERROR(__xludf.DUMMYFUNCTION("REGEXEXTRACT(E4294, ""[А-Яа-я].*"")"),"Ишемическая болезнь сердца")</f>
        <v>Ишемическая болезнь сердца</v>
      </c>
      <c r="G4294" s="16">
        <f t="shared" si="17"/>
        <v>2</v>
      </c>
      <c r="H4294" s="13" t="s">
        <v>28</v>
      </c>
      <c r="I4294" s="13" t="str">
        <f>IFERROR(__xludf.DUMMYFUNCTION("REGEXREPLACE(H4294, "".*\s"", """")"),"человек")</f>
        <v>человек</v>
      </c>
      <c r="J4294" s="13" t="s">
        <v>29</v>
      </c>
      <c r="K4294" s="17" t="str">
        <f>IFERROR(__xludf.DUMMYFUNCTION("REGEXREPLACE(J4294, ""^[\d\s]+"", """")"),"значение показателя за год")</f>
        <v>значение показателя за год</v>
      </c>
      <c r="L4294" s="16">
        <f t="shared" si="18"/>
        <v>2</v>
      </c>
      <c r="M4294" s="13" t="s">
        <v>31</v>
      </c>
      <c r="N4294" s="13" t="str">
        <f>IFERROR(__xludf.DUMMYFUNCTION("REGEXEXTRACT(M4294, "" (.+)$"")"),"городское население")</f>
        <v>городское население</v>
      </c>
      <c r="O4294" s="18">
        <v>5853.0</v>
      </c>
      <c r="P4294" s="18">
        <v>5937.0</v>
      </c>
      <c r="Q4294" s="18">
        <v>6482.0</v>
      </c>
      <c r="R4294" s="18">
        <v>5927.0</v>
      </c>
      <c r="S4294" s="18">
        <v>6015.0</v>
      </c>
      <c r="T4294" s="18">
        <v>6426.0</v>
      </c>
      <c r="U4294" s="18">
        <v>7367.0</v>
      </c>
      <c r="V4294" s="18">
        <v>9671.0</v>
      </c>
      <c r="W4294" s="18">
        <v>10717.0</v>
      </c>
      <c r="X4294" s="18">
        <v>7294.0</v>
      </c>
      <c r="Y4294" s="18">
        <v>5717.0</v>
      </c>
      <c r="Z4294" s="19" t="str">
        <f t="shared" si="6"/>
        <v/>
      </c>
      <c r="AA4294" s="19">
        <f t="shared" si="19"/>
        <v>77406</v>
      </c>
      <c r="AB4294" s="19" t="str">
        <f t="shared" si="8"/>
        <v/>
      </c>
      <c r="AC4294" s="19">
        <f t="shared" si="20"/>
        <v>7036.909091</v>
      </c>
      <c r="AD4294" s="19">
        <f t="shared" si="21"/>
        <v>6921</v>
      </c>
      <c r="AE4294" s="19" t="str">
        <f t="shared" si="22"/>
        <v>Нет моды</v>
      </c>
      <c r="AF4294" s="19">
        <f t="shared" si="23"/>
        <v>5717</v>
      </c>
      <c r="AG4294" s="19">
        <f t="shared" si="24"/>
        <v>10717</v>
      </c>
      <c r="AH4294" s="20" t="str">
        <f t="shared" si="14"/>
        <v/>
      </c>
      <c r="AI4294" s="21"/>
      <c r="AJ4294" s="21"/>
      <c r="AK4294" s="21"/>
      <c r="AL4294" s="22">
        <f t="shared" si="25"/>
        <v>1</v>
      </c>
    </row>
    <row r="4295" ht="12.75" customHeight="1">
      <c r="A4295" s="13" t="s">
        <v>268</v>
      </c>
      <c r="B4295" s="13" t="str">
        <f>IFERROR(__xludf.DUMMYFUNCTION("REGEXREPLACE(A4295, ""\d"", """")"),"         Кемеровская область - Кузбасс")</f>
        <v>         Кемеровская область - Кузбасс</v>
      </c>
      <c r="C4295" s="14" t="str">
        <f t="shared" si="15"/>
        <v>Кемеровская область - Кузбасс</v>
      </c>
      <c r="D4295" s="3">
        <f t="shared" si="16"/>
        <v>2</v>
      </c>
      <c r="E4295" s="15" t="s">
        <v>42</v>
      </c>
      <c r="F4295" s="13" t="str">
        <f>IFERROR(__xludf.DUMMYFUNCTION("REGEXEXTRACT(E4295, ""[А-Яа-я].*"")"),"Ишемическая болезнь сердца")</f>
        <v>Ишемическая болезнь сердца</v>
      </c>
      <c r="G4295" s="16">
        <f t="shared" si="17"/>
        <v>2</v>
      </c>
      <c r="H4295" s="13" t="s">
        <v>28</v>
      </c>
      <c r="I4295" s="13" t="str">
        <f>IFERROR(__xludf.DUMMYFUNCTION("REGEXREPLACE(H4295, "".*\s"", """")"),"человек")</f>
        <v>человек</v>
      </c>
      <c r="J4295" s="13" t="s">
        <v>29</v>
      </c>
      <c r="K4295" s="17" t="str">
        <f>IFERROR(__xludf.DUMMYFUNCTION("REGEXREPLACE(J4295, ""^[\d\s]+"", """")"),"значение показателя за год")</f>
        <v>значение показателя за год</v>
      </c>
      <c r="L4295" s="16">
        <f t="shared" si="18"/>
        <v>2</v>
      </c>
      <c r="M4295" s="13" t="s">
        <v>32</v>
      </c>
      <c r="N4295" s="13" t="str">
        <f>IFERROR(__xludf.DUMMYFUNCTION("REGEXEXTRACT(M4295, "" (.+)$"")"),"сельское население")</f>
        <v>сельское население</v>
      </c>
      <c r="O4295" s="18">
        <v>971.0</v>
      </c>
      <c r="P4295" s="18">
        <v>954.0</v>
      </c>
      <c r="Q4295" s="18">
        <v>1080.0</v>
      </c>
      <c r="R4295" s="18">
        <v>975.0</v>
      </c>
      <c r="S4295" s="18">
        <v>925.0</v>
      </c>
      <c r="T4295" s="18">
        <v>1139.0</v>
      </c>
      <c r="U4295" s="18">
        <v>1262.0</v>
      </c>
      <c r="V4295" s="18">
        <v>1495.0</v>
      </c>
      <c r="W4295" s="18">
        <v>1672.0</v>
      </c>
      <c r="X4295" s="18">
        <v>1325.0</v>
      </c>
      <c r="Y4295" s="18">
        <v>1000.0</v>
      </c>
      <c r="Z4295" s="19" t="str">
        <f t="shared" si="6"/>
        <v/>
      </c>
      <c r="AA4295" s="19" t="str">
        <f t="shared" si="19"/>
        <v/>
      </c>
      <c r="AB4295" s="19">
        <f t="shared" si="8"/>
        <v>12798</v>
      </c>
      <c r="AC4295" s="19">
        <f t="shared" si="20"/>
        <v>1163.454545</v>
      </c>
      <c r="AD4295" s="19">
        <f t="shared" si="21"/>
        <v>3694.5</v>
      </c>
      <c r="AE4295" s="19" t="str">
        <f t="shared" si="22"/>
        <v>Нет моды</v>
      </c>
      <c r="AF4295" s="19">
        <f t="shared" si="23"/>
        <v>925</v>
      </c>
      <c r="AG4295" s="19">
        <f t="shared" si="24"/>
        <v>1672</v>
      </c>
      <c r="AH4295" s="20" t="str">
        <f t="shared" si="14"/>
        <v>Город: 86%; Село: 14%</v>
      </c>
      <c r="AI4295" s="21"/>
      <c r="AJ4295" s="21"/>
      <c r="AK4295" s="21"/>
      <c r="AL4295" s="22">
        <f t="shared" si="25"/>
        <v>1</v>
      </c>
    </row>
    <row r="4296" ht="12.75" customHeight="1">
      <c r="A4296" s="13" t="s">
        <v>268</v>
      </c>
      <c r="B4296" s="13" t="str">
        <f>IFERROR(__xludf.DUMMYFUNCTION("REGEXREPLACE(A4296, ""\d"", """")"),"         Кемеровская область - Кузбасс")</f>
        <v>         Кемеровская область - Кузбасс</v>
      </c>
      <c r="C4296" s="14" t="str">
        <f t="shared" si="15"/>
        <v>Кемеровская область - Кузбасс</v>
      </c>
      <c r="D4296" s="3">
        <f t="shared" si="16"/>
        <v>2</v>
      </c>
      <c r="E4296" s="15" t="s">
        <v>43</v>
      </c>
      <c r="F4296" s="13" t="str">
        <f>IFERROR(__xludf.DUMMYFUNCTION("REGEXEXTRACT(E4296, ""[А-Яа-я].*"")"),"Новообразования")</f>
        <v>Новообразования</v>
      </c>
      <c r="G4296" s="16">
        <f t="shared" si="17"/>
        <v>2</v>
      </c>
      <c r="H4296" s="13" t="s">
        <v>28</v>
      </c>
      <c r="I4296" s="13" t="str">
        <f>IFERROR(__xludf.DUMMYFUNCTION("REGEXREPLACE(H4296, "".*\s"", """")"),"человек")</f>
        <v>человек</v>
      </c>
      <c r="J4296" s="13" t="s">
        <v>29</v>
      </c>
      <c r="K4296" s="17" t="str">
        <f>IFERROR(__xludf.DUMMYFUNCTION("REGEXREPLACE(J4296, ""^[\d\s]+"", """")"),"значение показателя за год")</f>
        <v>значение показателя за год</v>
      </c>
      <c r="L4296" s="16">
        <f t="shared" si="18"/>
        <v>2</v>
      </c>
      <c r="M4296" s="13" t="s">
        <v>30</v>
      </c>
      <c r="N4296" s="13" t="str">
        <f>IFERROR(__xludf.DUMMYFUNCTION("REGEXEXTRACT(M4296, "" (.+)$"")"),"все население")</f>
        <v>все население</v>
      </c>
      <c r="O4296" s="18">
        <v>6212.0</v>
      </c>
      <c r="P4296" s="18">
        <v>5971.0</v>
      </c>
      <c r="Q4296" s="18">
        <v>6560.0</v>
      </c>
      <c r="R4296" s="18">
        <v>6633.0</v>
      </c>
      <c r="S4296" s="18">
        <v>6445.0</v>
      </c>
      <c r="T4296" s="18">
        <v>6550.0</v>
      </c>
      <c r="U4296" s="18">
        <v>6483.0</v>
      </c>
      <c r="V4296" s="18">
        <v>6508.0</v>
      </c>
      <c r="W4296" s="18">
        <v>6272.0</v>
      </c>
      <c r="X4296" s="18">
        <v>6041.0</v>
      </c>
      <c r="Y4296" s="18">
        <v>6115.0</v>
      </c>
      <c r="Z4296" s="19">
        <f t="shared" si="6"/>
        <v>69790</v>
      </c>
      <c r="AA4296" s="19" t="str">
        <f t="shared" si="19"/>
        <v/>
      </c>
      <c r="AB4296" s="19" t="str">
        <f t="shared" si="8"/>
        <v/>
      </c>
      <c r="AC4296" s="19">
        <f t="shared" si="20"/>
        <v>6344.545455</v>
      </c>
      <c r="AD4296" s="19">
        <f t="shared" si="21"/>
        <v>3821.5</v>
      </c>
      <c r="AE4296" s="19" t="str">
        <f t="shared" si="22"/>
        <v>Нет моды</v>
      </c>
      <c r="AF4296" s="19">
        <f t="shared" si="23"/>
        <v>5971</v>
      </c>
      <c r="AG4296" s="19">
        <f t="shared" si="24"/>
        <v>6633</v>
      </c>
      <c r="AH4296" s="20" t="str">
        <f t="shared" si="14"/>
        <v/>
      </c>
      <c r="AI4296" s="21"/>
      <c r="AJ4296" s="21"/>
      <c r="AK4296" s="21"/>
      <c r="AL4296" s="22">
        <f t="shared" si="25"/>
        <v>1</v>
      </c>
    </row>
    <row r="4297" ht="12.75" customHeight="1">
      <c r="A4297" s="13" t="s">
        <v>268</v>
      </c>
      <c r="B4297" s="13" t="str">
        <f>IFERROR(__xludf.DUMMYFUNCTION("REGEXREPLACE(A4297, ""\d"", """")"),"         Кемеровская область - Кузбасс")</f>
        <v>         Кемеровская область - Кузбасс</v>
      </c>
      <c r="C4297" s="14" t="str">
        <f t="shared" si="15"/>
        <v>Кемеровская область - Кузбасс</v>
      </c>
      <c r="D4297" s="3">
        <f t="shared" si="16"/>
        <v>2</v>
      </c>
      <c r="E4297" s="15" t="s">
        <v>43</v>
      </c>
      <c r="F4297" s="13" t="str">
        <f>IFERROR(__xludf.DUMMYFUNCTION("REGEXEXTRACT(E4297, ""[А-Яа-я].*"")"),"Новообразования")</f>
        <v>Новообразования</v>
      </c>
      <c r="G4297" s="16">
        <f t="shared" si="17"/>
        <v>2</v>
      </c>
      <c r="H4297" s="13" t="s">
        <v>28</v>
      </c>
      <c r="I4297" s="13" t="str">
        <f>IFERROR(__xludf.DUMMYFUNCTION("REGEXREPLACE(H4297, "".*\s"", """")"),"человек")</f>
        <v>человек</v>
      </c>
      <c r="J4297" s="13" t="s">
        <v>29</v>
      </c>
      <c r="K4297" s="17" t="str">
        <f>IFERROR(__xludf.DUMMYFUNCTION("REGEXREPLACE(J4297, ""^[\d\s]+"", """")"),"значение показателя за год")</f>
        <v>значение показателя за год</v>
      </c>
      <c r="L4297" s="16">
        <f t="shared" si="18"/>
        <v>2</v>
      </c>
      <c r="M4297" s="13" t="s">
        <v>31</v>
      </c>
      <c r="N4297" s="13" t="str">
        <f>IFERROR(__xludf.DUMMYFUNCTION("REGEXEXTRACT(M4297, "" (.+)$"")"),"городское население")</f>
        <v>городское население</v>
      </c>
      <c r="O4297" s="18">
        <v>5323.0</v>
      </c>
      <c r="P4297" s="18">
        <v>5151.0</v>
      </c>
      <c r="Q4297" s="18">
        <v>5660.0</v>
      </c>
      <c r="R4297" s="18">
        <v>5733.0</v>
      </c>
      <c r="S4297" s="18">
        <v>5617.0</v>
      </c>
      <c r="T4297" s="18">
        <v>5637.0</v>
      </c>
      <c r="U4297" s="18">
        <v>5655.0</v>
      </c>
      <c r="V4297" s="18">
        <v>5628.0</v>
      </c>
      <c r="W4297" s="18">
        <v>5363.0</v>
      </c>
      <c r="X4297" s="18">
        <v>5148.0</v>
      </c>
      <c r="Y4297" s="18">
        <v>5239.0</v>
      </c>
      <c r="Z4297" s="19" t="str">
        <f t="shared" si="6"/>
        <v/>
      </c>
      <c r="AA4297" s="19">
        <f t="shared" si="19"/>
        <v>60154</v>
      </c>
      <c r="AB4297" s="19" t="str">
        <f t="shared" si="8"/>
        <v/>
      </c>
      <c r="AC4297" s="19">
        <f t="shared" si="20"/>
        <v>5468.545455</v>
      </c>
      <c r="AD4297" s="19">
        <f t="shared" si="21"/>
        <v>5852</v>
      </c>
      <c r="AE4297" s="19" t="str">
        <f t="shared" si="22"/>
        <v>Нет моды</v>
      </c>
      <c r="AF4297" s="19">
        <f t="shared" si="23"/>
        <v>5148</v>
      </c>
      <c r="AG4297" s="19">
        <f t="shared" si="24"/>
        <v>5733</v>
      </c>
      <c r="AH4297" s="20" t="str">
        <f t="shared" si="14"/>
        <v/>
      </c>
      <c r="AI4297" s="21"/>
      <c r="AJ4297" s="21"/>
      <c r="AK4297" s="21"/>
      <c r="AL4297" s="22">
        <f t="shared" si="25"/>
        <v>1</v>
      </c>
    </row>
    <row r="4298" ht="12.75" customHeight="1">
      <c r="A4298" s="13" t="s">
        <v>268</v>
      </c>
      <c r="B4298" s="13" t="str">
        <f>IFERROR(__xludf.DUMMYFUNCTION("REGEXREPLACE(A4298, ""\d"", """")"),"         Кемеровская область - Кузбасс")</f>
        <v>         Кемеровская область - Кузбасс</v>
      </c>
      <c r="C4298" s="14" t="str">
        <f t="shared" si="15"/>
        <v>Кемеровская область - Кузбасс</v>
      </c>
      <c r="D4298" s="3">
        <f t="shared" si="16"/>
        <v>2</v>
      </c>
      <c r="E4298" s="15" t="s">
        <v>43</v>
      </c>
      <c r="F4298" s="13" t="str">
        <f>IFERROR(__xludf.DUMMYFUNCTION("REGEXEXTRACT(E4298, ""[А-Яа-я].*"")"),"Новообразования")</f>
        <v>Новообразования</v>
      </c>
      <c r="G4298" s="16">
        <f t="shared" si="17"/>
        <v>2</v>
      </c>
      <c r="H4298" s="13" t="s">
        <v>28</v>
      </c>
      <c r="I4298" s="13" t="str">
        <f>IFERROR(__xludf.DUMMYFUNCTION("REGEXREPLACE(H4298, "".*\s"", """")"),"человек")</f>
        <v>человек</v>
      </c>
      <c r="J4298" s="13" t="s">
        <v>29</v>
      </c>
      <c r="K4298" s="17" t="str">
        <f>IFERROR(__xludf.DUMMYFUNCTION("REGEXREPLACE(J4298, ""^[\d\s]+"", """")"),"значение показателя за год")</f>
        <v>значение показателя за год</v>
      </c>
      <c r="L4298" s="16">
        <f t="shared" si="18"/>
        <v>2</v>
      </c>
      <c r="M4298" s="13" t="s">
        <v>32</v>
      </c>
      <c r="N4298" s="13" t="str">
        <f>IFERROR(__xludf.DUMMYFUNCTION("REGEXEXTRACT(M4298, "" (.+)$"")"),"сельское население")</f>
        <v>сельское население</v>
      </c>
      <c r="O4298" s="18">
        <v>889.0</v>
      </c>
      <c r="P4298" s="18">
        <v>820.0</v>
      </c>
      <c r="Q4298" s="18">
        <v>900.0</v>
      </c>
      <c r="R4298" s="18">
        <v>900.0</v>
      </c>
      <c r="S4298" s="18">
        <v>828.0</v>
      </c>
      <c r="T4298" s="18">
        <v>913.0</v>
      </c>
      <c r="U4298" s="18">
        <v>828.0</v>
      </c>
      <c r="V4298" s="18">
        <v>880.0</v>
      </c>
      <c r="W4298" s="18">
        <v>909.0</v>
      </c>
      <c r="X4298" s="18">
        <v>893.0</v>
      </c>
      <c r="Y4298" s="18">
        <v>876.0</v>
      </c>
      <c r="Z4298" s="19" t="str">
        <f t="shared" si="6"/>
        <v/>
      </c>
      <c r="AA4298" s="19" t="str">
        <f t="shared" si="19"/>
        <v/>
      </c>
      <c r="AB4298" s="19">
        <f t="shared" si="8"/>
        <v>9636</v>
      </c>
      <c r="AC4298" s="19">
        <f t="shared" si="20"/>
        <v>876</v>
      </c>
      <c r="AD4298" s="19">
        <f t="shared" si="21"/>
        <v>3030.5</v>
      </c>
      <c r="AE4298" s="19" t="str">
        <f t="shared" si="22"/>
        <v>Нет моды</v>
      </c>
      <c r="AF4298" s="19">
        <f t="shared" si="23"/>
        <v>820</v>
      </c>
      <c r="AG4298" s="19">
        <f t="shared" si="24"/>
        <v>913</v>
      </c>
      <c r="AH4298" s="20" t="str">
        <f t="shared" si="14"/>
        <v>Город: 86%; Село: 14%</v>
      </c>
      <c r="AI4298" s="21"/>
      <c r="AJ4298" s="21"/>
      <c r="AK4298" s="21"/>
      <c r="AL4298" s="22">
        <f t="shared" si="25"/>
        <v>1</v>
      </c>
    </row>
    <row r="4299" ht="12.75" customHeight="1">
      <c r="A4299" s="13" t="s">
        <v>268</v>
      </c>
      <c r="B4299" s="13" t="str">
        <f>IFERROR(__xludf.DUMMYFUNCTION("REGEXREPLACE(A4299, ""\d"", """")"),"         Кемеровская область - Кузбасс")</f>
        <v>         Кемеровская область - Кузбасс</v>
      </c>
      <c r="C4299" s="14" t="str">
        <f t="shared" si="15"/>
        <v>Кемеровская область - Кузбасс</v>
      </c>
      <c r="D4299" s="3">
        <f t="shared" si="16"/>
        <v>2</v>
      </c>
      <c r="E4299" s="15" t="s">
        <v>44</v>
      </c>
      <c r="F4299" s="13" t="str">
        <f>IFERROR(__xludf.DUMMYFUNCTION("REGEXEXTRACT(E4299,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299" s="16">
        <f t="shared" si="17"/>
        <v>2</v>
      </c>
      <c r="H4299" s="13" t="s">
        <v>28</v>
      </c>
      <c r="I4299" s="13" t="str">
        <f>IFERROR(__xludf.DUMMYFUNCTION("REGEXREPLACE(H4299, "".*\s"", """")"),"человек")</f>
        <v>человек</v>
      </c>
      <c r="J4299" s="13" t="s">
        <v>29</v>
      </c>
      <c r="K4299" s="17" t="str">
        <f>IFERROR(__xludf.DUMMYFUNCTION("REGEXREPLACE(J4299, ""^[\d\s]+"", """")"),"значение показателя за год")</f>
        <v>значение показателя за год</v>
      </c>
      <c r="L4299" s="16">
        <f t="shared" si="18"/>
        <v>2</v>
      </c>
      <c r="M4299" s="13" t="s">
        <v>30</v>
      </c>
      <c r="N4299" s="13" t="str">
        <f>IFERROR(__xludf.DUMMYFUNCTION("REGEXEXTRACT(M4299, "" (.+)$"")"),"все население")</f>
        <v>все население</v>
      </c>
      <c r="O4299" s="18">
        <v>116.0</v>
      </c>
      <c r="P4299" s="23" t="s">
        <v>37</v>
      </c>
      <c r="Q4299" s="18">
        <v>94.0</v>
      </c>
      <c r="R4299" s="18">
        <v>92.0</v>
      </c>
      <c r="S4299" s="23" t="s">
        <v>37</v>
      </c>
      <c r="T4299" s="23" t="s">
        <v>37</v>
      </c>
      <c r="U4299" s="23" t="s">
        <v>37</v>
      </c>
      <c r="V4299" s="23" t="s">
        <v>37</v>
      </c>
      <c r="W4299" s="23" t="s">
        <v>37</v>
      </c>
      <c r="X4299" s="23" t="s">
        <v>37</v>
      </c>
      <c r="Y4299" s="23" t="s">
        <v>37</v>
      </c>
      <c r="Z4299" s="19">
        <f t="shared" si="6"/>
        <v>302</v>
      </c>
      <c r="AA4299" s="19" t="str">
        <f t="shared" si="19"/>
        <v/>
      </c>
      <c r="AB4299" s="19" t="str">
        <f t="shared" si="8"/>
        <v/>
      </c>
      <c r="AC4299" s="19">
        <f t="shared" si="20"/>
        <v>100.6666667</v>
      </c>
      <c r="AD4299" s="19">
        <f t="shared" si="21"/>
        <v>878</v>
      </c>
      <c r="AE4299" s="19" t="str">
        <f t="shared" si="22"/>
        <v>Нет моды</v>
      </c>
      <c r="AF4299" s="19">
        <f t="shared" si="23"/>
        <v>92</v>
      </c>
      <c r="AG4299" s="19">
        <f t="shared" si="24"/>
        <v>116</v>
      </c>
      <c r="AH4299" s="20" t="str">
        <f t="shared" si="14"/>
        <v/>
      </c>
      <c r="AI4299" s="24"/>
      <c r="AJ4299" s="24"/>
      <c r="AK4299" s="24"/>
      <c r="AL4299" s="22">
        <f t="shared" si="25"/>
        <v>1</v>
      </c>
    </row>
    <row r="4300" ht="12.75" customHeight="1">
      <c r="A4300" s="13" t="s">
        <v>268</v>
      </c>
      <c r="B4300" s="13" t="str">
        <f>IFERROR(__xludf.DUMMYFUNCTION("REGEXREPLACE(A4300, ""\d"", """")"),"         Кемеровская область - Кузбасс")</f>
        <v>         Кемеровская область - Кузбасс</v>
      </c>
      <c r="C4300" s="14" t="str">
        <f t="shared" si="15"/>
        <v>Кемеровская область - Кузбасс</v>
      </c>
      <c r="D4300" s="3">
        <f t="shared" si="16"/>
        <v>2</v>
      </c>
      <c r="E4300" s="15" t="s">
        <v>44</v>
      </c>
      <c r="F4300" s="13" t="str">
        <f>IFERROR(__xludf.DUMMYFUNCTION("REGEXEXTRACT(E4300,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300" s="16">
        <f t="shared" si="17"/>
        <v>2</v>
      </c>
      <c r="H4300" s="13" t="s">
        <v>28</v>
      </c>
      <c r="I4300" s="13" t="str">
        <f>IFERROR(__xludf.DUMMYFUNCTION("REGEXREPLACE(H4300, "".*\s"", """")"),"человек")</f>
        <v>человек</v>
      </c>
      <c r="J4300" s="13" t="s">
        <v>29</v>
      </c>
      <c r="K4300" s="17" t="str">
        <f>IFERROR(__xludf.DUMMYFUNCTION("REGEXREPLACE(J4300, ""^[\d\s]+"", """")"),"значение показателя за год")</f>
        <v>значение показателя за год</v>
      </c>
      <c r="L4300" s="16">
        <f t="shared" si="18"/>
        <v>2</v>
      </c>
      <c r="M4300" s="13" t="s">
        <v>31</v>
      </c>
      <c r="N4300" s="13" t="str">
        <f>IFERROR(__xludf.DUMMYFUNCTION("REGEXEXTRACT(M4300, "" (.+)$"")"),"городское население")</f>
        <v>городское население</v>
      </c>
      <c r="O4300" s="18">
        <v>90.0</v>
      </c>
      <c r="P4300" s="23" t="s">
        <v>37</v>
      </c>
      <c r="Q4300" s="18">
        <v>84.0</v>
      </c>
      <c r="R4300" s="18">
        <v>80.0</v>
      </c>
      <c r="S4300" s="23" t="s">
        <v>37</v>
      </c>
      <c r="T4300" s="23" t="s">
        <v>37</v>
      </c>
      <c r="U4300" s="23" t="s">
        <v>37</v>
      </c>
      <c r="V4300" s="23" t="s">
        <v>37</v>
      </c>
      <c r="W4300" s="23" t="s">
        <v>37</v>
      </c>
      <c r="X4300" s="23" t="s">
        <v>37</v>
      </c>
      <c r="Y4300" s="23" t="s">
        <v>37</v>
      </c>
      <c r="Z4300" s="19" t="str">
        <f t="shared" si="6"/>
        <v/>
      </c>
      <c r="AA4300" s="19">
        <f t="shared" si="19"/>
        <v>254</v>
      </c>
      <c r="AB4300" s="19" t="str">
        <f t="shared" si="8"/>
        <v/>
      </c>
      <c r="AC4300" s="19">
        <f t="shared" si="20"/>
        <v>84.66666667</v>
      </c>
      <c r="AD4300" s="19">
        <f t="shared" si="21"/>
        <v>91</v>
      </c>
      <c r="AE4300" s="19" t="str">
        <f t="shared" si="22"/>
        <v>Нет моды</v>
      </c>
      <c r="AF4300" s="19">
        <f t="shared" si="23"/>
        <v>80</v>
      </c>
      <c r="AG4300" s="19">
        <f t="shared" si="24"/>
        <v>90</v>
      </c>
      <c r="AH4300" s="20" t="str">
        <f t="shared" si="14"/>
        <v/>
      </c>
      <c r="AI4300" s="24"/>
      <c r="AJ4300" s="24"/>
      <c r="AK4300" s="24"/>
      <c r="AL4300" s="22">
        <f t="shared" si="25"/>
        <v>1</v>
      </c>
    </row>
    <row r="4301" ht="12.75" customHeight="1">
      <c r="A4301" s="13" t="s">
        <v>268</v>
      </c>
      <c r="B4301" s="13" t="str">
        <f>IFERROR(__xludf.DUMMYFUNCTION("REGEXREPLACE(A4301, ""\d"", """")"),"         Кемеровская область - Кузбасс")</f>
        <v>         Кемеровская область - Кузбасс</v>
      </c>
      <c r="C4301" s="14" t="str">
        <f t="shared" si="15"/>
        <v>Кемеровская область - Кузбасс</v>
      </c>
      <c r="D4301" s="3">
        <f t="shared" si="16"/>
        <v>2</v>
      </c>
      <c r="E4301" s="15" t="s">
        <v>44</v>
      </c>
      <c r="F4301" s="13" t="str">
        <f>IFERROR(__xludf.DUMMYFUNCTION("REGEXEXTRACT(E4301,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301" s="16">
        <f t="shared" si="17"/>
        <v>2</v>
      </c>
      <c r="H4301" s="13" t="s">
        <v>28</v>
      </c>
      <c r="I4301" s="13" t="str">
        <f>IFERROR(__xludf.DUMMYFUNCTION("REGEXREPLACE(H4301, "".*\s"", """")"),"человек")</f>
        <v>человек</v>
      </c>
      <c r="J4301" s="13" t="s">
        <v>29</v>
      </c>
      <c r="K4301" s="17" t="str">
        <f>IFERROR(__xludf.DUMMYFUNCTION("REGEXREPLACE(J4301, ""^[\d\s]+"", """")"),"значение показателя за год")</f>
        <v>значение показателя за год</v>
      </c>
      <c r="L4301" s="16">
        <f t="shared" si="18"/>
        <v>2</v>
      </c>
      <c r="M4301" s="13" t="s">
        <v>32</v>
      </c>
      <c r="N4301" s="13" t="str">
        <f>IFERROR(__xludf.DUMMYFUNCTION("REGEXEXTRACT(M4301, "" (.+)$"")"),"сельское население")</f>
        <v>сельское население</v>
      </c>
      <c r="O4301" s="18">
        <v>26.0</v>
      </c>
      <c r="P4301" s="23" t="s">
        <v>37</v>
      </c>
      <c r="Q4301" s="18">
        <v>10.0</v>
      </c>
      <c r="R4301" s="18">
        <v>12.0</v>
      </c>
      <c r="S4301" s="23" t="s">
        <v>37</v>
      </c>
      <c r="T4301" s="23" t="s">
        <v>37</v>
      </c>
      <c r="U4301" s="23" t="s">
        <v>37</v>
      </c>
      <c r="V4301" s="23" t="s">
        <v>37</v>
      </c>
      <c r="W4301" s="23" t="s">
        <v>37</v>
      </c>
      <c r="X4301" s="23" t="s">
        <v>37</v>
      </c>
      <c r="Y4301" s="23" t="s">
        <v>37</v>
      </c>
      <c r="Z4301" s="19" t="str">
        <f t="shared" si="6"/>
        <v/>
      </c>
      <c r="AA4301" s="19" t="str">
        <f t="shared" si="19"/>
        <v/>
      </c>
      <c r="AB4301" s="19">
        <f t="shared" si="8"/>
        <v>48</v>
      </c>
      <c r="AC4301" s="19">
        <f t="shared" si="20"/>
        <v>16</v>
      </c>
      <c r="AD4301" s="19">
        <f t="shared" si="21"/>
        <v>53</v>
      </c>
      <c r="AE4301" s="19" t="str">
        <f t="shared" si="22"/>
        <v>Нет моды</v>
      </c>
      <c r="AF4301" s="19">
        <f t="shared" si="23"/>
        <v>10</v>
      </c>
      <c r="AG4301" s="19">
        <f t="shared" si="24"/>
        <v>26</v>
      </c>
      <c r="AH4301" s="20" t="str">
        <f t="shared" si="14"/>
        <v>Город: 84%; Село: 16%</v>
      </c>
      <c r="AI4301" s="24"/>
      <c r="AJ4301" s="24"/>
      <c r="AK4301" s="24"/>
      <c r="AL4301" s="22">
        <f t="shared" si="25"/>
        <v>1</v>
      </c>
    </row>
    <row r="4302" ht="12.75" customHeight="1">
      <c r="A4302" s="13" t="s">
        <v>268</v>
      </c>
      <c r="B4302" s="13" t="str">
        <f>IFERROR(__xludf.DUMMYFUNCTION("REGEXREPLACE(A4302, ""\d"", """")"),"         Кемеровская область - Кузбасс")</f>
        <v>         Кемеровская область - Кузбасс</v>
      </c>
      <c r="C4302" s="14" t="str">
        <f t="shared" si="15"/>
        <v>Кемеровская область - Кузбасс</v>
      </c>
      <c r="D4302" s="3">
        <f t="shared" si="16"/>
        <v>2</v>
      </c>
      <c r="E4302" s="15" t="s">
        <v>45</v>
      </c>
      <c r="F4302" s="13" t="str">
        <f>IFERROR(__xludf.DUMMYFUNCTION("REGEXEXTRACT(E4302, ""[А-Яа-я].*"")"),"Самоубийство")</f>
        <v>Самоубийство</v>
      </c>
      <c r="G4302" s="16">
        <f t="shared" si="17"/>
        <v>2</v>
      </c>
      <c r="H4302" s="13" t="s">
        <v>28</v>
      </c>
      <c r="I4302" s="13" t="str">
        <f>IFERROR(__xludf.DUMMYFUNCTION("REGEXREPLACE(H4302, "".*\s"", """")"),"человек")</f>
        <v>человек</v>
      </c>
      <c r="J4302" s="13" t="s">
        <v>29</v>
      </c>
      <c r="K4302" s="17" t="str">
        <f>IFERROR(__xludf.DUMMYFUNCTION("REGEXREPLACE(J4302, ""^[\d\s]+"", """")"),"значение показателя за год")</f>
        <v>значение показателя за год</v>
      </c>
      <c r="L4302" s="16">
        <f t="shared" si="18"/>
        <v>2</v>
      </c>
      <c r="M4302" s="13" t="s">
        <v>30</v>
      </c>
      <c r="N4302" s="13" t="str">
        <f>IFERROR(__xludf.DUMMYFUNCTION("REGEXEXTRACT(M4302, "" (.+)$"")"),"все население")</f>
        <v>все население</v>
      </c>
      <c r="O4302" s="18">
        <v>953.0</v>
      </c>
      <c r="P4302" s="18">
        <v>919.0</v>
      </c>
      <c r="Q4302" s="18">
        <v>878.0</v>
      </c>
      <c r="R4302" s="18">
        <v>785.0</v>
      </c>
      <c r="S4302" s="18">
        <v>692.0</v>
      </c>
      <c r="T4302" s="18">
        <v>568.0</v>
      </c>
      <c r="U4302" s="18">
        <v>605.0</v>
      </c>
      <c r="V4302" s="18">
        <v>626.0</v>
      </c>
      <c r="W4302" s="18">
        <v>500.0</v>
      </c>
      <c r="X4302" s="18">
        <v>415.0</v>
      </c>
      <c r="Y4302" s="18">
        <v>335.0</v>
      </c>
      <c r="Z4302" s="19">
        <f t="shared" si="6"/>
        <v>7276</v>
      </c>
      <c r="AA4302" s="19" t="str">
        <f t="shared" si="19"/>
        <v/>
      </c>
      <c r="AB4302" s="19" t="str">
        <f t="shared" si="8"/>
        <v/>
      </c>
      <c r="AC4302" s="19">
        <f t="shared" si="20"/>
        <v>661.4545455</v>
      </c>
      <c r="AD4302" s="19">
        <f t="shared" si="21"/>
        <v>586.5</v>
      </c>
      <c r="AE4302" s="19" t="str">
        <f t="shared" si="22"/>
        <v>Нет моды</v>
      </c>
      <c r="AF4302" s="19">
        <f t="shared" si="23"/>
        <v>335</v>
      </c>
      <c r="AG4302" s="19">
        <f t="shared" si="24"/>
        <v>953</v>
      </c>
      <c r="AH4302" s="20" t="str">
        <f t="shared" si="14"/>
        <v/>
      </c>
      <c r="AI4302" s="21"/>
      <c r="AJ4302" s="21"/>
      <c r="AK4302" s="21"/>
      <c r="AL4302" s="22">
        <f t="shared" si="25"/>
        <v>1</v>
      </c>
    </row>
    <row r="4303" ht="12.75" customHeight="1">
      <c r="A4303" s="13" t="s">
        <v>268</v>
      </c>
      <c r="B4303" s="13" t="str">
        <f>IFERROR(__xludf.DUMMYFUNCTION("REGEXREPLACE(A4303, ""\d"", """")"),"         Кемеровская область - Кузбасс")</f>
        <v>         Кемеровская область - Кузбасс</v>
      </c>
      <c r="C4303" s="14" t="str">
        <f t="shared" si="15"/>
        <v>Кемеровская область - Кузбасс</v>
      </c>
      <c r="D4303" s="3">
        <f t="shared" si="16"/>
        <v>2</v>
      </c>
      <c r="E4303" s="15" t="s">
        <v>45</v>
      </c>
      <c r="F4303" s="13" t="str">
        <f>IFERROR(__xludf.DUMMYFUNCTION("REGEXEXTRACT(E4303, ""[А-Яа-я].*"")"),"Самоубийство")</f>
        <v>Самоубийство</v>
      </c>
      <c r="G4303" s="16">
        <f t="shared" si="17"/>
        <v>2</v>
      </c>
      <c r="H4303" s="13" t="s">
        <v>28</v>
      </c>
      <c r="I4303" s="13" t="str">
        <f>IFERROR(__xludf.DUMMYFUNCTION("REGEXREPLACE(H4303, "".*\s"", """")"),"человек")</f>
        <v>человек</v>
      </c>
      <c r="J4303" s="13" t="s">
        <v>29</v>
      </c>
      <c r="K4303" s="17" t="str">
        <f>IFERROR(__xludf.DUMMYFUNCTION("REGEXREPLACE(J4303, ""^[\d\s]+"", """")"),"значение показателя за год")</f>
        <v>значение показателя за год</v>
      </c>
      <c r="L4303" s="16">
        <f t="shared" si="18"/>
        <v>2</v>
      </c>
      <c r="M4303" s="13" t="s">
        <v>31</v>
      </c>
      <c r="N4303" s="13" t="str">
        <f>IFERROR(__xludf.DUMMYFUNCTION("REGEXEXTRACT(M4303, "" (.+)$"")"),"городское население")</f>
        <v>городское население</v>
      </c>
      <c r="O4303" s="18">
        <v>753.0</v>
      </c>
      <c r="P4303" s="18">
        <v>701.0</v>
      </c>
      <c r="Q4303" s="18">
        <v>692.0</v>
      </c>
      <c r="R4303" s="18">
        <v>609.0</v>
      </c>
      <c r="S4303" s="18">
        <v>550.0</v>
      </c>
      <c r="T4303" s="18">
        <v>456.0</v>
      </c>
      <c r="U4303" s="18">
        <v>479.0</v>
      </c>
      <c r="V4303" s="18">
        <v>509.0</v>
      </c>
      <c r="W4303" s="18">
        <v>385.0</v>
      </c>
      <c r="X4303" s="18">
        <v>333.0</v>
      </c>
      <c r="Y4303" s="18">
        <v>264.0</v>
      </c>
      <c r="Z4303" s="19" t="str">
        <f t="shared" si="6"/>
        <v/>
      </c>
      <c r="AA4303" s="19">
        <f t="shared" si="19"/>
        <v>5731</v>
      </c>
      <c r="AB4303" s="19" t="str">
        <f t="shared" si="8"/>
        <v/>
      </c>
      <c r="AC4303" s="19">
        <f t="shared" si="20"/>
        <v>521</v>
      </c>
      <c r="AD4303" s="19">
        <f t="shared" si="21"/>
        <v>586.5</v>
      </c>
      <c r="AE4303" s="19" t="str">
        <f t="shared" si="22"/>
        <v>Нет моды</v>
      </c>
      <c r="AF4303" s="19">
        <f t="shared" si="23"/>
        <v>264</v>
      </c>
      <c r="AG4303" s="19">
        <f t="shared" si="24"/>
        <v>753</v>
      </c>
      <c r="AH4303" s="20" t="str">
        <f t="shared" si="14"/>
        <v/>
      </c>
      <c r="AI4303" s="21"/>
      <c r="AJ4303" s="21"/>
      <c r="AK4303" s="21"/>
      <c r="AL4303" s="22">
        <f t="shared" si="25"/>
        <v>1</v>
      </c>
    </row>
    <row r="4304" ht="12.75" customHeight="1">
      <c r="A4304" s="13" t="s">
        <v>268</v>
      </c>
      <c r="B4304" s="13" t="str">
        <f>IFERROR(__xludf.DUMMYFUNCTION("REGEXREPLACE(A4304, ""\d"", """")"),"         Кемеровская область - Кузбасс")</f>
        <v>         Кемеровская область - Кузбасс</v>
      </c>
      <c r="C4304" s="14" t="str">
        <f t="shared" si="15"/>
        <v>Кемеровская область - Кузбасс</v>
      </c>
      <c r="D4304" s="3">
        <f t="shared" si="16"/>
        <v>2</v>
      </c>
      <c r="E4304" s="15" t="s">
        <v>45</v>
      </c>
      <c r="F4304" s="13" t="str">
        <f>IFERROR(__xludf.DUMMYFUNCTION("REGEXEXTRACT(E4304, ""[А-Яа-я].*"")"),"Самоубийство")</f>
        <v>Самоубийство</v>
      </c>
      <c r="G4304" s="16">
        <f t="shared" si="17"/>
        <v>2</v>
      </c>
      <c r="H4304" s="13" t="s">
        <v>28</v>
      </c>
      <c r="I4304" s="13" t="str">
        <f>IFERROR(__xludf.DUMMYFUNCTION("REGEXREPLACE(H4304, "".*\s"", """")"),"человек")</f>
        <v>человек</v>
      </c>
      <c r="J4304" s="13" t="s">
        <v>29</v>
      </c>
      <c r="K4304" s="17" t="str">
        <f>IFERROR(__xludf.DUMMYFUNCTION("REGEXREPLACE(J4304, ""^[\d\s]+"", """")"),"значение показателя за год")</f>
        <v>значение показателя за год</v>
      </c>
      <c r="L4304" s="16">
        <f t="shared" si="18"/>
        <v>2</v>
      </c>
      <c r="M4304" s="13" t="s">
        <v>32</v>
      </c>
      <c r="N4304" s="13" t="str">
        <f>IFERROR(__xludf.DUMMYFUNCTION("REGEXEXTRACT(M4304, "" (.+)$"")"),"сельское население")</f>
        <v>сельское население</v>
      </c>
      <c r="O4304" s="18">
        <v>200.0</v>
      </c>
      <c r="P4304" s="18">
        <v>218.0</v>
      </c>
      <c r="Q4304" s="18">
        <v>186.0</v>
      </c>
      <c r="R4304" s="18">
        <v>176.0</v>
      </c>
      <c r="S4304" s="18">
        <v>142.0</v>
      </c>
      <c r="T4304" s="18">
        <v>112.0</v>
      </c>
      <c r="U4304" s="18">
        <v>126.0</v>
      </c>
      <c r="V4304" s="18">
        <v>117.0</v>
      </c>
      <c r="W4304" s="18">
        <v>115.0</v>
      </c>
      <c r="X4304" s="18">
        <v>82.0</v>
      </c>
      <c r="Y4304" s="18">
        <v>71.0</v>
      </c>
      <c r="Z4304" s="19" t="str">
        <f t="shared" si="6"/>
        <v/>
      </c>
      <c r="AA4304" s="19" t="str">
        <f t="shared" si="19"/>
        <v/>
      </c>
      <c r="AB4304" s="19">
        <f t="shared" si="8"/>
        <v>1545</v>
      </c>
      <c r="AC4304" s="19">
        <f t="shared" si="20"/>
        <v>140.4545455</v>
      </c>
      <c r="AD4304" s="19">
        <f t="shared" si="21"/>
        <v>241</v>
      </c>
      <c r="AE4304" s="19" t="str">
        <f t="shared" si="22"/>
        <v>Нет моды</v>
      </c>
      <c r="AF4304" s="19">
        <f t="shared" si="23"/>
        <v>71</v>
      </c>
      <c r="AG4304" s="19">
        <f t="shared" si="24"/>
        <v>218</v>
      </c>
      <c r="AH4304" s="20" t="str">
        <f t="shared" si="14"/>
        <v>Город: 79%; Село: 21%</v>
      </c>
      <c r="AI4304" s="21"/>
      <c r="AJ4304" s="21"/>
      <c r="AK4304" s="21"/>
      <c r="AL4304" s="22">
        <f t="shared" si="25"/>
        <v>1</v>
      </c>
    </row>
    <row r="4305" ht="12.75" customHeight="1">
      <c r="A4305" s="13" t="s">
        <v>268</v>
      </c>
      <c r="B4305" s="13" t="str">
        <f>IFERROR(__xludf.DUMMYFUNCTION("REGEXREPLACE(A4305, ""\d"", """")"),"         Кемеровская область - Кузбасс")</f>
        <v>         Кемеровская область - Кузбасс</v>
      </c>
      <c r="C4305" s="14" t="str">
        <f t="shared" si="15"/>
        <v>Кемеровская область - Кузбасс</v>
      </c>
      <c r="D4305" s="3">
        <f t="shared" si="16"/>
        <v>2</v>
      </c>
      <c r="E4305" s="15" t="s">
        <v>46</v>
      </c>
      <c r="F4305" s="13" t="str">
        <f>IFERROR(__xludf.DUMMYFUNCTION("REGEXEXTRACT(E4305, ""[А-Яа-я].*"")"),"Случ.отравл.алкоголем")</f>
        <v>Случ.отравл.алкоголем</v>
      </c>
      <c r="G4305" s="16">
        <f t="shared" si="17"/>
        <v>2</v>
      </c>
      <c r="H4305" s="13" t="s">
        <v>28</v>
      </c>
      <c r="I4305" s="13" t="str">
        <f>IFERROR(__xludf.DUMMYFUNCTION("REGEXREPLACE(H4305, "".*\s"", """")"),"человек")</f>
        <v>человек</v>
      </c>
      <c r="J4305" s="13" t="s">
        <v>29</v>
      </c>
      <c r="K4305" s="17" t="str">
        <f>IFERROR(__xludf.DUMMYFUNCTION("REGEXREPLACE(J4305, ""^[\d\s]+"", """")"),"значение показателя за год")</f>
        <v>значение показателя за год</v>
      </c>
      <c r="L4305" s="16">
        <f t="shared" si="18"/>
        <v>2</v>
      </c>
      <c r="M4305" s="13" t="s">
        <v>30</v>
      </c>
      <c r="N4305" s="13" t="str">
        <f>IFERROR(__xludf.DUMMYFUNCTION("REGEXEXTRACT(M4305, "" (.+)$"")"),"все население")</f>
        <v>все население</v>
      </c>
      <c r="O4305" s="18">
        <v>618.0</v>
      </c>
      <c r="P4305" s="18">
        <v>661.0</v>
      </c>
      <c r="Q4305" s="18">
        <v>560.0</v>
      </c>
      <c r="R4305" s="18">
        <v>516.0</v>
      </c>
      <c r="S4305" s="18">
        <v>485.0</v>
      </c>
      <c r="T4305" s="18">
        <v>430.0</v>
      </c>
      <c r="U4305" s="18">
        <v>392.0</v>
      </c>
      <c r="V4305" s="18">
        <v>375.0</v>
      </c>
      <c r="W4305" s="18">
        <v>307.0</v>
      </c>
      <c r="X4305" s="18">
        <v>333.0</v>
      </c>
      <c r="Y4305" s="18">
        <v>258.0</v>
      </c>
      <c r="Z4305" s="19">
        <f t="shared" si="6"/>
        <v>4935</v>
      </c>
      <c r="AA4305" s="19" t="str">
        <f t="shared" si="19"/>
        <v/>
      </c>
      <c r="AB4305" s="19" t="str">
        <f t="shared" si="8"/>
        <v/>
      </c>
      <c r="AC4305" s="19">
        <f t="shared" si="20"/>
        <v>448.6363636</v>
      </c>
      <c r="AD4305" s="19">
        <f t="shared" si="21"/>
        <v>238</v>
      </c>
      <c r="AE4305" s="19" t="str">
        <f t="shared" si="22"/>
        <v>Нет моды</v>
      </c>
      <c r="AF4305" s="19">
        <f t="shared" si="23"/>
        <v>258</v>
      </c>
      <c r="AG4305" s="19">
        <f t="shared" si="24"/>
        <v>661</v>
      </c>
      <c r="AH4305" s="20" t="str">
        <f t="shared" si="14"/>
        <v/>
      </c>
      <c r="AI4305" s="21"/>
      <c r="AJ4305" s="21"/>
      <c r="AK4305" s="21"/>
      <c r="AL4305" s="22">
        <f t="shared" si="25"/>
        <v>1</v>
      </c>
    </row>
    <row r="4306" ht="12.75" customHeight="1">
      <c r="A4306" s="13" t="s">
        <v>268</v>
      </c>
      <c r="B4306" s="13" t="str">
        <f>IFERROR(__xludf.DUMMYFUNCTION("REGEXREPLACE(A4306, ""\d"", """")"),"         Кемеровская область - Кузбасс")</f>
        <v>         Кемеровская область - Кузбасс</v>
      </c>
      <c r="C4306" s="14" t="str">
        <f t="shared" si="15"/>
        <v>Кемеровская область - Кузбасс</v>
      </c>
      <c r="D4306" s="3">
        <f t="shared" si="16"/>
        <v>2</v>
      </c>
      <c r="E4306" s="15" t="s">
        <v>46</v>
      </c>
      <c r="F4306" s="13" t="str">
        <f>IFERROR(__xludf.DUMMYFUNCTION("REGEXEXTRACT(E4306, ""[А-Яа-я].*"")"),"Случ.отравл.алкоголем")</f>
        <v>Случ.отравл.алкоголем</v>
      </c>
      <c r="G4306" s="16">
        <f t="shared" si="17"/>
        <v>2</v>
      </c>
      <c r="H4306" s="13" t="s">
        <v>28</v>
      </c>
      <c r="I4306" s="13" t="str">
        <f>IFERROR(__xludf.DUMMYFUNCTION("REGEXREPLACE(H4306, "".*\s"", """")"),"человек")</f>
        <v>человек</v>
      </c>
      <c r="J4306" s="13" t="s">
        <v>29</v>
      </c>
      <c r="K4306" s="17" t="str">
        <f>IFERROR(__xludf.DUMMYFUNCTION("REGEXREPLACE(J4306, ""^[\d\s]+"", """")"),"значение показателя за год")</f>
        <v>значение показателя за год</v>
      </c>
      <c r="L4306" s="16">
        <f t="shared" si="18"/>
        <v>2</v>
      </c>
      <c r="M4306" s="13" t="s">
        <v>31</v>
      </c>
      <c r="N4306" s="13" t="str">
        <f>IFERROR(__xludf.DUMMYFUNCTION("REGEXEXTRACT(M4306, "" (.+)$"")"),"городское население")</f>
        <v>городское население</v>
      </c>
      <c r="O4306" s="18">
        <v>496.0</v>
      </c>
      <c r="P4306" s="18">
        <v>517.0</v>
      </c>
      <c r="Q4306" s="18">
        <v>429.0</v>
      </c>
      <c r="R4306" s="18">
        <v>428.0</v>
      </c>
      <c r="S4306" s="18">
        <v>398.0</v>
      </c>
      <c r="T4306" s="18">
        <v>364.0</v>
      </c>
      <c r="U4306" s="18">
        <v>319.0</v>
      </c>
      <c r="V4306" s="18">
        <v>304.0</v>
      </c>
      <c r="W4306" s="18">
        <v>251.0</v>
      </c>
      <c r="X4306" s="18">
        <v>283.0</v>
      </c>
      <c r="Y4306" s="18">
        <v>225.0</v>
      </c>
      <c r="Z4306" s="19" t="str">
        <f t="shared" si="6"/>
        <v/>
      </c>
      <c r="AA4306" s="19">
        <f t="shared" si="19"/>
        <v>4014</v>
      </c>
      <c r="AB4306" s="19" t="str">
        <f t="shared" si="8"/>
        <v/>
      </c>
      <c r="AC4306" s="19">
        <f t="shared" si="20"/>
        <v>364.9090909</v>
      </c>
      <c r="AD4306" s="19">
        <f t="shared" si="21"/>
        <v>395</v>
      </c>
      <c r="AE4306" s="19" t="str">
        <f t="shared" si="22"/>
        <v>Нет моды</v>
      </c>
      <c r="AF4306" s="19">
        <f t="shared" si="23"/>
        <v>225</v>
      </c>
      <c r="AG4306" s="19">
        <f t="shared" si="24"/>
        <v>517</v>
      </c>
      <c r="AH4306" s="20" t="str">
        <f t="shared" si="14"/>
        <v/>
      </c>
      <c r="AI4306" s="21"/>
      <c r="AJ4306" s="21"/>
      <c r="AK4306" s="21"/>
      <c r="AL4306" s="22">
        <f t="shared" si="25"/>
        <v>1</v>
      </c>
    </row>
    <row r="4307" ht="12.75" customHeight="1">
      <c r="A4307" s="13" t="s">
        <v>268</v>
      </c>
      <c r="B4307" s="13" t="str">
        <f>IFERROR(__xludf.DUMMYFUNCTION("REGEXREPLACE(A4307, ""\d"", """")"),"         Кемеровская область - Кузбасс")</f>
        <v>         Кемеровская область - Кузбасс</v>
      </c>
      <c r="C4307" s="14" t="str">
        <f t="shared" si="15"/>
        <v>Кемеровская область - Кузбасс</v>
      </c>
      <c r="D4307" s="3">
        <f t="shared" si="16"/>
        <v>2</v>
      </c>
      <c r="E4307" s="15" t="s">
        <v>46</v>
      </c>
      <c r="F4307" s="13" t="str">
        <f>IFERROR(__xludf.DUMMYFUNCTION("REGEXEXTRACT(E4307, ""[А-Яа-я].*"")"),"Случ.отравл.алкоголем")</f>
        <v>Случ.отравл.алкоголем</v>
      </c>
      <c r="G4307" s="16">
        <f t="shared" si="17"/>
        <v>2</v>
      </c>
      <c r="H4307" s="13" t="s">
        <v>28</v>
      </c>
      <c r="I4307" s="13" t="str">
        <f>IFERROR(__xludf.DUMMYFUNCTION("REGEXREPLACE(H4307, "".*\s"", """")"),"человек")</f>
        <v>человек</v>
      </c>
      <c r="J4307" s="13" t="s">
        <v>29</v>
      </c>
      <c r="K4307" s="17" t="str">
        <f>IFERROR(__xludf.DUMMYFUNCTION("REGEXREPLACE(J4307, ""^[\d\s]+"", """")"),"значение показателя за год")</f>
        <v>значение показателя за год</v>
      </c>
      <c r="L4307" s="16">
        <f t="shared" si="18"/>
        <v>2</v>
      </c>
      <c r="M4307" s="13" t="s">
        <v>32</v>
      </c>
      <c r="N4307" s="13" t="str">
        <f>IFERROR(__xludf.DUMMYFUNCTION("REGEXEXTRACT(M4307, "" (.+)$"")"),"сельское население")</f>
        <v>сельское население</v>
      </c>
      <c r="O4307" s="18">
        <v>122.0</v>
      </c>
      <c r="P4307" s="18">
        <v>144.0</v>
      </c>
      <c r="Q4307" s="18">
        <v>131.0</v>
      </c>
      <c r="R4307" s="18">
        <v>88.0</v>
      </c>
      <c r="S4307" s="18">
        <v>87.0</v>
      </c>
      <c r="T4307" s="18">
        <v>66.0</v>
      </c>
      <c r="U4307" s="18">
        <v>73.0</v>
      </c>
      <c r="V4307" s="18">
        <v>71.0</v>
      </c>
      <c r="W4307" s="18">
        <v>56.0</v>
      </c>
      <c r="X4307" s="18">
        <v>50.0</v>
      </c>
      <c r="Y4307" s="18">
        <v>33.0</v>
      </c>
      <c r="Z4307" s="19" t="str">
        <f t="shared" si="6"/>
        <v/>
      </c>
      <c r="AA4307" s="19" t="str">
        <f t="shared" si="19"/>
        <v/>
      </c>
      <c r="AB4307" s="19">
        <f t="shared" si="8"/>
        <v>921</v>
      </c>
      <c r="AC4307" s="19">
        <f t="shared" si="20"/>
        <v>83.72727273</v>
      </c>
      <c r="AD4307" s="19">
        <f t="shared" si="21"/>
        <v>184.5</v>
      </c>
      <c r="AE4307" s="19" t="str">
        <f t="shared" si="22"/>
        <v>Нет моды</v>
      </c>
      <c r="AF4307" s="19">
        <f t="shared" si="23"/>
        <v>33</v>
      </c>
      <c r="AG4307" s="19">
        <f t="shared" si="24"/>
        <v>144</v>
      </c>
      <c r="AH4307" s="20" t="str">
        <f t="shared" si="14"/>
        <v>Город: 81%; Село: 19%</v>
      </c>
      <c r="AI4307" s="21"/>
      <c r="AJ4307" s="21"/>
      <c r="AK4307" s="21"/>
      <c r="AL4307" s="22">
        <f t="shared" si="25"/>
        <v>1</v>
      </c>
    </row>
    <row r="4308" ht="12.75" customHeight="1">
      <c r="A4308" s="13" t="s">
        <v>268</v>
      </c>
      <c r="B4308" s="13" t="str">
        <f>IFERROR(__xludf.DUMMYFUNCTION("REGEXREPLACE(A4308, ""\d"", """")"),"         Кемеровская область - Кузбасс")</f>
        <v>         Кемеровская область - Кузбасс</v>
      </c>
      <c r="C4308" s="14" t="str">
        <f t="shared" si="15"/>
        <v>Кемеровская область - Кузбасс</v>
      </c>
      <c r="D4308" s="3">
        <f t="shared" si="16"/>
        <v>2</v>
      </c>
      <c r="E4308" s="15" t="s">
        <v>47</v>
      </c>
      <c r="F4308" s="13" t="str">
        <f>IFERROR(__xludf.DUMMYFUNCTION("REGEXEXTRACT(E4308, ""[А-Яа-я].*"")"),"транспортные травмы всех видов")</f>
        <v>транспортные травмы всех видов</v>
      </c>
      <c r="G4308" s="16">
        <f t="shared" si="17"/>
        <v>2</v>
      </c>
      <c r="H4308" s="13" t="s">
        <v>28</v>
      </c>
      <c r="I4308" s="13" t="str">
        <f>IFERROR(__xludf.DUMMYFUNCTION("REGEXREPLACE(H4308, "".*\s"", """")"),"человек")</f>
        <v>человек</v>
      </c>
      <c r="J4308" s="13" t="s">
        <v>29</v>
      </c>
      <c r="K4308" s="17" t="str">
        <f>IFERROR(__xludf.DUMMYFUNCTION("REGEXREPLACE(J4308, ""^[\d\s]+"", """")"),"значение показателя за год")</f>
        <v>значение показателя за год</v>
      </c>
      <c r="L4308" s="16">
        <f t="shared" si="18"/>
        <v>2</v>
      </c>
      <c r="M4308" s="13" t="s">
        <v>30</v>
      </c>
      <c r="N4308" s="13" t="str">
        <f>IFERROR(__xludf.DUMMYFUNCTION("REGEXEXTRACT(M4308, "" (.+)$"")"),"все население")</f>
        <v>все население</v>
      </c>
      <c r="O4308" s="18">
        <v>593.0</v>
      </c>
      <c r="P4308" s="18">
        <v>514.0</v>
      </c>
      <c r="Q4308" s="18">
        <v>444.0</v>
      </c>
      <c r="R4308" s="18">
        <v>355.0</v>
      </c>
      <c r="S4308" s="23" t="s">
        <v>37</v>
      </c>
      <c r="T4308" s="23" t="s">
        <v>37</v>
      </c>
      <c r="U4308" s="23" t="s">
        <v>37</v>
      </c>
      <c r="V4308" s="23" t="s">
        <v>37</v>
      </c>
      <c r="W4308" s="23" t="s">
        <v>37</v>
      </c>
      <c r="X4308" s="23" t="s">
        <v>37</v>
      </c>
      <c r="Y4308" s="23" t="s">
        <v>37</v>
      </c>
      <c r="Z4308" s="19">
        <f t="shared" si="6"/>
        <v>1906</v>
      </c>
      <c r="AA4308" s="19" t="str">
        <f t="shared" si="19"/>
        <v/>
      </c>
      <c r="AB4308" s="19" t="str">
        <f t="shared" si="8"/>
        <v/>
      </c>
      <c r="AC4308" s="19">
        <f t="shared" si="20"/>
        <v>476.5</v>
      </c>
      <c r="AD4308" s="19">
        <f t="shared" si="21"/>
        <v>88</v>
      </c>
      <c r="AE4308" s="19" t="str">
        <f t="shared" si="22"/>
        <v>Нет моды</v>
      </c>
      <c r="AF4308" s="19">
        <f t="shared" si="23"/>
        <v>355</v>
      </c>
      <c r="AG4308" s="19">
        <f t="shared" si="24"/>
        <v>593</v>
      </c>
      <c r="AH4308" s="20" t="str">
        <f t="shared" si="14"/>
        <v/>
      </c>
      <c r="AI4308" s="24"/>
      <c r="AJ4308" s="24"/>
      <c r="AK4308" s="24"/>
      <c r="AL4308" s="22">
        <f t="shared" si="25"/>
        <v>1</v>
      </c>
    </row>
    <row r="4309" ht="12.75" customHeight="1">
      <c r="A4309" s="13" t="s">
        <v>268</v>
      </c>
      <c r="B4309" s="13" t="str">
        <f>IFERROR(__xludf.DUMMYFUNCTION("REGEXREPLACE(A4309, ""\d"", """")"),"         Кемеровская область - Кузбасс")</f>
        <v>         Кемеровская область - Кузбасс</v>
      </c>
      <c r="C4309" s="14" t="str">
        <f t="shared" si="15"/>
        <v>Кемеровская область - Кузбасс</v>
      </c>
      <c r="D4309" s="3">
        <f t="shared" si="16"/>
        <v>2</v>
      </c>
      <c r="E4309" s="15" t="s">
        <v>47</v>
      </c>
      <c r="F4309" s="13" t="str">
        <f>IFERROR(__xludf.DUMMYFUNCTION("REGEXEXTRACT(E4309, ""[А-Яа-я].*"")"),"транспортные травмы всех видов")</f>
        <v>транспортные травмы всех видов</v>
      </c>
      <c r="G4309" s="16">
        <f t="shared" si="17"/>
        <v>2</v>
      </c>
      <c r="H4309" s="13" t="s">
        <v>28</v>
      </c>
      <c r="I4309" s="13" t="str">
        <f>IFERROR(__xludf.DUMMYFUNCTION("REGEXREPLACE(H4309, "".*\s"", """")"),"человек")</f>
        <v>человек</v>
      </c>
      <c r="J4309" s="13" t="s">
        <v>29</v>
      </c>
      <c r="K4309" s="17" t="str">
        <f>IFERROR(__xludf.DUMMYFUNCTION("REGEXREPLACE(J4309, ""^[\d\s]+"", """")"),"значение показателя за год")</f>
        <v>значение показателя за год</v>
      </c>
      <c r="L4309" s="16">
        <f t="shared" si="18"/>
        <v>2</v>
      </c>
      <c r="M4309" s="13" t="s">
        <v>31</v>
      </c>
      <c r="N4309" s="13" t="str">
        <f>IFERROR(__xludf.DUMMYFUNCTION("REGEXEXTRACT(M4309, "" (.+)$"")"),"городское население")</f>
        <v>городское население</v>
      </c>
      <c r="O4309" s="18">
        <v>498.0</v>
      </c>
      <c r="P4309" s="18">
        <v>404.0</v>
      </c>
      <c r="Q4309" s="18">
        <v>350.0</v>
      </c>
      <c r="R4309" s="18">
        <v>297.0</v>
      </c>
      <c r="S4309" s="23" t="s">
        <v>37</v>
      </c>
      <c r="T4309" s="23" t="s">
        <v>37</v>
      </c>
      <c r="U4309" s="23" t="s">
        <v>37</v>
      </c>
      <c r="V4309" s="23" t="s">
        <v>37</v>
      </c>
      <c r="W4309" s="23" t="s">
        <v>37</v>
      </c>
      <c r="X4309" s="23" t="s">
        <v>37</v>
      </c>
      <c r="Y4309" s="23" t="s">
        <v>37</v>
      </c>
      <c r="Z4309" s="19" t="str">
        <f t="shared" si="6"/>
        <v/>
      </c>
      <c r="AA4309" s="19">
        <f t="shared" si="19"/>
        <v>1549</v>
      </c>
      <c r="AB4309" s="19" t="str">
        <f t="shared" si="8"/>
        <v/>
      </c>
      <c r="AC4309" s="19">
        <f t="shared" si="20"/>
        <v>387.25</v>
      </c>
      <c r="AD4309" s="19">
        <f t="shared" si="21"/>
        <v>424</v>
      </c>
      <c r="AE4309" s="19" t="str">
        <f t="shared" si="22"/>
        <v>Нет моды</v>
      </c>
      <c r="AF4309" s="19">
        <f t="shared" si="23"/>
        <v>297</v>
      </c>
      <c r="AG4309" s="19">
        <f t="shared" si="24"/>
        <v>498</v>
      </c>
      <c r="AH4309" s="20" t="str">
        <f t="shared" si="14"/>
        <v/>
      </c>
      <c r="AI4309" s="24"/>
      <c r="AJ4309" s="24"/>
      <c r="AK4309" s="24"/>
      <c r="AL4309" s="22">
        <f t="shared" si="25"/>
        <v>1</v>
      </c>
    </row>
    <row r="4310" ht="12.75" customHeight="1">
      <c r="A4310" s="13" t="s">
        <v>268</v>
      </c>
      <c r="B4310" s="13" t="str">
        <f>IFERROR(__xludf.DUMMYFUNCTION("REGEXREPLACE(A4310, ""\d"", """")"),"         Кемеровская область - Кузбасс")</f>
        <v>         Кемеровская область - Кузбасс</v>
      </c>
      <c r="C4310" s="14" t="str">
        <f t="shared" si="15"/>
        <v>Кемеровская область - Кузбасс</v>
      </c>
      <c r="D4310" s="3">
        <f t="shared" si="16"/>
        <v>2</v>
      </c>
      <c r="E4310" s="15" t="s">
        <v>47</v>
      </c>
      <c r="F4310" s="13" t="str">
        <f>IFERROR(__xludf.DUMMYFUNCTION("REGEXEXTRACT(E4310, ""[А-Яа-я].*"")"),"транспортные травмы всех видов")</f>
        <v>транспортные травмы всех видов</v>
      </c>
      <c r="G4310" s="16">
        <f t="shared" si="17"/>
        <v>2</v>
      </c>
      <c r="H4310" s="13" t="s">
        <v>28</v>
      </c>
      <c r="I4310" s="13" t="str">
        <f>IFERROR(__xludf.DUMMYFUNCTION("REGEXREPLACE(H4310, "".*\s"", """")"),"человек")</f>
        <v>человек</v>
      </c>
      <c r="J4310" s="13" t="s">
        <v>29</v>
      </c>
      <c r="K4310" s="17" t="str">
        <f>IFERROR(__xludf.DUMMYFUNCTION("REGEXREPLACE(J4310, ""^[\d\s]+"", """")"),"значение показателя за год")</f>
        <v>значение показателя за год</v>
      </c>
      <c r="L4310" s="16">
        <f t="shared" si="18"/>
        <v>2</v>
      </c>
      <c r="M4310" s="13" t="s">
        <v>32</v>
      </c>
      <c r="N4310" s="13" t="str">
        <f>IFERROR(__xludf.DUMMYFUNCTION("REGEXEXTRACT(M4310, "" (.+)$"")"),"сельское население")</f>
        <v>сельское население</v>
      </c>
      <c r="O4310" s="18">
        <v>95.0</v>
      </c>
      <c r="P4310" s="18">
        <v>110.0</v>
      </c>
      <c r="Q4310" s="18">
        <v>94.0</v>
      </c>
      <c r="R4310" s="18">
        <v>58.0</v>
      </c>
      <c r="S4310" s="23" t="s">
        <v>37</v>
      </c>
      <c r="T4310" s="23" t="s">
        <v>37</v>
      </c>
      <c r="U4310" s="23" t="s">
        <v>37</v>
      </c>
      <c r="V4310" s="23" t="s">
        <v>37</v>
      </c>
      <c r="W4310" s="23" t="s">
        <v>37</v>
      </c>
      <c r="X4310" s="23" t="s">
        <v>37</v>
      </c>
      <c r="Y4310" s="23" t="s">
        <v>37</v>
      </c>
      <c r="Z4310" s="19" t="str">
        <f t="shared" si="6"/>
        <v/>
      </c>
      <c r="AA4310" s="19" t="str">
        <f t="shared" si="19"/>
        <v/>
      </c>
      <c r="AB4310" s="19">
        <f t="shared" si="8"/>
        <v>357</v>
      </c>
      <c r="AC4310" s="19">
        <f t="shared" si="20"/>
        <v>89.25</v>
      </c>
      <c r="AD4310" s="19">
        <f t="shared" si="21"/>
        <v>203.5</v>
      </c>
      <c r="AE4310" s="19" t="str">
        <f t="shared" si="22"/>
        <v>Нет моды</v>
      </c>
      <c r="AF4310" s="19">
        <f t="shared" si="23"/>
        <v>58</v>
      </c>
      <c r="AG4310" s="19">
        <f t="shared" si="24"/>
        <v>110</v>
      </c>
      <c r="AH4310" s="20" t="str">
        <f t="shared" si="14"/>
        <v>Город: 81%; Село: 19%</v>
      </c>
      <c r="AI4310" s="24"/>
      <c r="AJ4310" s="24"/>
      <c r="AK4310" s="24"/>
      <c r="AL4310" s="22">
        <f t="shared" si="25"/>
        <v>1</v>
      </c>
    </row>
    <row r="4311" ht="12.75" customHeight="1">
      <c r="A4311" s="13" t="s">
        <v>268</v>
      </c>
      <c r="B4311" s="13" t="str">
        <f>IFERROR(__xludf.DUMMYFUNCTION("REGEXREPLACE(A4311, ""\d"", """")"),"         Кемеровская область - Кузбасс")</f>
        <v>         Кемеровская область - Кузбасс</v>
      </c>
      <c r="C4311" s="14" t="str">
        <f t="shared" si="15"/>
        <v>Кемеровская область - Кузбасс</v>
      </c>
      <c r="D4311" s="3">
        <f t="shared" si="16"/>
        <v>2</v>
      </c>
      <c r="E4311" s="15" t="s">
        <v>48</v>
      </c>
      <c r="F4311" s="13" t="str">
        <f>IFERROR(__xludf.DUMMYFUNCTION("REGEXEXTRACT(E4311, ""[А-Яа-я].*"")"),"Убийство")</f>
        <v>Убийство</v>
      </c>
      <c r="G4311" s="16">
        <f t="shared" si="17"/>
        <v>2</v>
      </c>
      <c r="H4311" s="13" t="s">
        <v>28</v>
      </c>
      <c r="I4311" s="13" t="str">
        <f>IFERROR(__xludf.DUMMYFUNCTION("REGEXREPLACE(H4311, "".*\s"", """")"),"человек")</f>
        <v>человек</v>
      </c>
      <c r="J4311" s="13" t="s">
        <v>29</v>
      </c>
      <c r="K4311" s="17" t="str">
        <f>IFERROR(__xludf.DUMMYFUNCTION("REGEXREPLACE(J4311, ""^[\d\s]+"", """")"),"значение показателя за год")</f>
        <v>значение показателя за год</v>
      </c>
      <c r="L4311" s="16">
        <f t="shared" si="18"/>
        <v>2</v>
      </c>
      <c r="M4311" s="13" t="s">
        <v>30</v>
      </c>
      <c r="N4311" s="13" t="str">
        <f>IFERROR(__xludf.DUMMYFUNCTION("REGEXEXTRACT(M4311, "" (.+)$"")"),"все население")</f>
        <v>все население</v>
      </c>
      <c r="O4311" s="18">
        <v>539.0</v>
      </c>
      <c r="P4311" s="18">
        <v>509.0</v>
      </c>
      <c r="Q4311" s="18">
        <v>377.0</v>
      </c>
      <c r="R4311" s="18">
        <v>303.0</v>
      </c>
      <c r="S4311" s="18">
        <v>301.0</v>
      </c>
      <c r="T4311" s="18">
        <v>249.0</v>
      </c>
      <c r="U4311" s="18">
        <v>239.0</v>
      </c>
      <c r="V4311" s="18">
        <v>223.0</v>
      </c>
      <c r="W4311" s="18">
        <v>184.0</v>
      </c>
      <c r="X4311" s="18">
        <v>118.0</v>
      </c>
      <c r="Y4311" s="18">
        <v>110.0</v>
      </c>
      <c r="Z4311" s="19">
        <f t="shared" si="6"/>
        <v>3152</v>
      </c>
      <c r="AA4311" s="19" t="str">
        <f t="shared" si="19"/>
        <v/>
      </c>
      <c r="AB4311" s="19" t="str">
        <f t="shared" si="8"/>
        <v/>
      </c>
      <c r="AC4311" s="19">
        <f t="shared" si="20"/>
        <v>286.5454545</v>
      </c>
      <c r="AD4311" s="19">
        <f t="shared" si="21"/>
        <v>223</v>
      </c>
      <c r="AE4311" s="19" t="str">
        <f t="shared" si="22"/>
        <v>Нет моды</v>
      </c>
      <c r="AF4311" s="19">
        <f t="shared" si="23"/>
        <v>110</v>
      </c>
      <c r="AG4311" s="19">
        <f t="shared" si="24"/>
        <v>539</v>
      </c>
      <c r="AH4311" s="20" t="str">
        <f t="shared" si="14"/>
        <v/>
      </c>
      <c r="AI4311" s="21"/>
      <c r="AJ4311" s="21"/>
      <c r="AK4311" s="21"/>
      <c r="AL4311" s="22">
        <f t="shared" si="25"/>
        <v>1</v>
      </c>
    </row>
    <row r="4312" ht="12.75" customHeight="1">
      <c r="A4312" s="13" t="s">
        <v>268</v>
      </c>
      <c r="B4312" s="13" t="str">
        <f>IFERROR(__xludf.DUMMYFUNCTION("REGEXREPLACE(A4312, ""\d"", """")"),"         Кемеровская область - Кузбасс")</f>
        <v>         Кемеровская область - Кузбасс</v>
      </c>
      <c r="C4312" s="14" t="str">
        <f t="shared" si="15"/>
        <v>Кемеровская область - Кузбасс</v>
      </c>
      <c r="D4312" s="3">
        <f t="shared" si="16"/>
        <v>2</v>
      </c>
      <c r="E4312" s="15" t="s">
        <v>48</v>
      </c>
      <c r="F4312" s="13" t="str">
        <f>IFERROR(__xludf.DUMMYFUNCTION("REGEXEXTRACT(E4312, ""[А-Яа-я].*"")"),"Убийство")</f>
        <v>Убийство</v>
      </c>
      <c r="G4312" s="16">
        <f t="shared" si="17"/>
        <v>2</v>
      </c>
      <c r="H4312" s="13" t="s">
        <v>28</v>
      </c>
      <c r="I4312" s="13" t="str">
        <f>IFERROR(__xludf.DUMMYFUNCTION("REGEXREPLACE(H4312, "".*\s"", """")"),"человек")</f>
        <v>человек</v>
      </c>
      <c r="J4312" s="13" t="s">
        <v>29</v>
      </c>
      <c r="K4312" s="17" t="str">
        <f>IFERROR(__xludf.DUMMYFUNCTION("REGEXREPLACE(J4312, ""^[\d\s]+"", """")"),"значение показателя за год")</f>
        <v>значение показателя за год</v>
      </c>
      <c r="L4312" s="16">
        <f t="shared" si="18"/>
        <v>2</v>
      </c>
      <c r="M4312" s="13" t="s">
        <v>31</v>
      </c>
      <c r="N4312" s="13" t="str">
        <f>IFERROR(__xludf.DUMMYFUNCTION("REGEXEXTRACT(M4312, "" (.+)$"")"),"городское население")</f>
        <v>городское население</v>
      </c>
      <c r="O4312" s="18">
        <v>451.0</v>
      </c>
      <c r="P4312" s="18">
        <v>418.0</v>
      </c>
      <c r="Q4312" s="18">
        <v>322.0</v>
      </c>
      <c r="R4312" s="18">
        <v>260.0</v>
      </c>
      <c r="S4312" s="18">
        <v>254.0</v>
      </c>
      <c r="T4312" s="18">
        <v>205.0</v>
      </c>
      <c r="U4312" s="18">
        <v>212.0</v>
      </c>
      <c r="V4312" s="18">
        <v>190.0</v>
      </c>
      <c r="W4312" s="18">
        <v>151.0</v>
      </c>
      <c r="X4312" s="18">
        <v>101.0</v>
      </c>
      <c r="Y4312" s="18">
        <v>97.0</v>
      </c>
      <c r="Z4312" s="19" t="str">
        <f t="shared" si="6"/>
        <v/>
      </c>
      <c r="AA4312" s="19">
        <f t="shared" si="19"/>
        <v>2661</v>
      </c>
      <c r="AB4312" s="19" t="str">
        <f t="shared" si="8"/>
        <v/>
      </c>
      <c r="AC4312" s="19">
        <f t="shared" si="20"/>
        <v>241.9090909</v>
      </c>
      <c r="AD4312" s="19">
        <f t="shared" si="21"/>
        <v>244</v>
      </c>
      <c r="AE4312" s="19" t="str">
        <f t="shared" si="22"/>
        <v>Нет моды</v>
      </c>
      <c r="AF4312" s="19">
        <f t="shared" si="23"/>
        <v>97</v>
      </c>
      <c r="AG4312" s="19">
        <f t="shared" si="24"/>
        <v>451</v>
      </c>
      <c r="AH4312" s="20" t="str">
        <f t="shared" si="14"/>
        <v/>
      </c>
      <c r="AI4312" s="21"/>
      <c r="AJ4312" s="21"/>
      <c r="AK4312" s="21"/>
      <c r="AL4312" s="22">
        <f t="shared" si="25"/>
        <v>1</v>
      </c>
    </row>
    <row r="4313" ht="12.75" customHeight="1">
      <c r="A4313" s="13" t="s">
        <v>268</v>
      </c>
      <c r="B4313" s="13" t="str">
        <f>IFERROR(__xludf.DUMMYFUNCTION("REGEXREPLACE(A4313, ""\d"", """")"),"         Кемеровская область - Кузбасс")</f>
        <v>         Кемеровская область - Кузбасс</v>
      </c>
      <c r="C4313" s="14" t="str">
        <f t="shared" si="15"/>
        <v>Кемеровская область - Кузбасс</v>
      </c>
      <c r="D4313" s="3">
        <f t="shared" si="16"/>
        <v>2</v>
      </c>
      <c r="E4313" s="15" t="s">
        <v>48</v>
      </c>
      <c r="F4313" s="13" t="str">
        <f>IFERROR(__xludf.DUMMYFUNCTION("REGEXEXTRACT(E4313, ""[А-Яа-я].*"")"),"Убийство")</f>
        <v>Убийство</v>
      </c>
      <c r="G4313" s="16">
        <f t="shared" si="17"/>
        <v>2</v>
      </c>
      <c r="H4313" s="13" t="s">
        <v>28</v>
      </c>
      <c r="I4313" s="13" t="str">
        <f>IFERROR(__xludf.DUMMYFUNCTION("REGEXREPLACE(H4313, "".*\s"", """")"),"человек")</f>
        <v>человек</v>
      </c>
      <c r="J4313" s="13" t="s">
        <v>29</v>
      </c>
      <c r="K4313" s="17" t="str">
        <f>IFERROR(__xludf.DUMMYFUNCTION("REGEXREPLACE(J4313, ""^[\d\s]+"", """")"),"значение показателя за год")</f>
        <v>значение показателя за год</v>
      </c>
      <c r="L4313" s="16">
        <f t="shared" si="18"/>
        <v>2</v>
      </c>
      <c r="M4313" s="13" t="s">
        <v>32</v>
      </c>
      <c r="N4313" s="13" t="str">
        <f>IFERROR(__xludf.DUMMYFUNCTION("REGEXEXTRACT(M4313, "" (.+)$"")"),"сельское население")</f>
        <v>сельское население</v>
      </c>
      <c r="O4313" s="18">
        <v>88.0</v>
      </c>
      <c r="P4313" s="18">
        <v>91.0</v>
      </c>
      <c r="Q4313" s="18">
        <v>55.0</v>
      </c>
      <c r="R4313" s="18">
        <v>43.0</v>
      </c>
      <c r="S4313" s="18">
        <v>47.0</v>
      </c>
      <c r="T4313" s="18">
        <v>44.0</v>
      </c>
      <c r="U4313" s="18">
        <v>27.0</v>
      </c>
      <c r="V4313" s="18">
        <v>33.0</v>
      </c>
      <c r="W4313" s="18">
        <v>33.0</v>
      </c>
      <c r="X4313" s="18">
        <v>17.0</v>
      </c>
      <c r="Y4313" s="18">
        <v>13.0</v>
      </c>
      <c r="Z4313" s="19" t="str">
        <f t="shared" si="6"/>
        <v/>
      </c>
      <c r="AA4313" s="19" t="str">
        <f t="shared" si="19"/>
        <v/>
      </c>
      <c r="AB4313" s="19">
        <f t="shared" si="8"/>
        <v>491</v>
      </c>
      <c r="AC4313" s="19">
        <f t="shared" si="20"/>
        <v>44.63636364</v>
      </c>
      <c r="AD4313" s="19">
        <f t="shared" si="21"/>
        <v>94</v>
      </c>
      <c r="AE4313" s="19" t="str">
        <f t="shared" si="22"/>
        <v>Нет моды</v>
      </c>
      <c r="AF4313" s="19">
        <f t="shared" si="23"/>
        <v>13</v>
      </c>
      <c r="AG4313" s="19">
        <f t="shared" si="24"/>
        <v>91</v>
      </c>
      <c r="AH4313" s="20" t="str">
        <f t="shared" si="14"/>
        <v>Город: 84%; Село: 16%</v>
      </c>
      <c r="AI4313" s="21"/>
      <c r="AJ4313" s="21"/>
      <c r="AK4313" s="21"/>
      <c r="AL4313" s="22">
        <f t="shared" si="25"/>
        <v>1</v>
      </c>
    </row>
    <row r="4314" ht="12.75" customHeight="1">
      <c r="A4314" s="13" t="s">
        <v>268</v>
      </c>
      <c r="B4314" s="13" t="str">
        <f>IFERROR(__xludf.DUMMYFUNCTION("REGEXREPLACE(A4314, ""\d"", """")"),"         Кемеровская область - Кузбасс")</f>
        <v>         Кемеровская область - Кузбасс</v>
      </c>
      <c r="C4314" s="14" t="str">
        <f t="shared" si="15"/>
        <v>Кемеровская область - Кузбасс</v>
      </c>
      <c r="D4314" s="3">
        <f t="shared" si="16"/>
        <v>2</v>
      </c>
      <c r="E4314" s="15" t="s">
        <v>49</v>
      </c>
      <c r="F4314" s="13" t="str">
        <f>IFERROR(__xludf.DUMMYFUNCTION("REGEXEXTRACT(E4314, ""[А-Яа-я].*"")"),"Цереброваскулярные болезни")</f>
        <v>Цереброваскулярные болезни</v>
      </c>
      <c r="G4314" s="16">
        <f t="shared" si="17"/>
        <v>2</v>
      </c>
      <c r="H4314" s="13" t="s">
        <v>28</v>
      </c>
      <c r="I4314" s="13" t="str">
        <f>IFERROR(__xludf.DUMMYFUNCTION("REGEXREPLACE(H4314, "".*\s"", """")"),"человек")</f>
        <v>человек</v>
      </c>
      <c r="J4314" s="13" t="s">
        <v>29</v>
      </c>
      <c r="K4314" s="17" t="str">
        <f>IFERROR(__xludf.DUMMYFUNCTION("REGEXREPLACE(J4314, ""^[\d\s]+"", """")"),"значение показателя за год")</f>
        <v>значение показателя за год</v>
      </c>
      <c r="L4314" s="16">
        <f t="shared" si="18"/>
        <v>2</v>
      </c>
      <c r="M4314" s="13" t="s">
        <v>30</v>
      </c>
      <c r="N4314" s="13" t="str">
        <f>IFERROR(__xludf.DUMMYFUNCTION("REGEXEXTRACT(M4314, "" (.+)$"")"),"все население")</f>
        <v>все население</v>
      </c>
      <c r="O4314" s="18">
        <v>6415.0</v>
      </c>
      <c r="P4314" s="18">
        <v>5809.0</v>
      </c>
      <c r="Q4314" s="18">
        <v>5090.0</v>
      </c>
      <c r="R4314" s="18">
        <v>5177.0</v>
      </c>
      <c r="S4314" s="18">
        <v>5274.0</v>
      </c>
      <c r="T4314" s="18">
        <v>5022.0</v>
      </c>
      <c r="U4314" s="18">
        <v>6114.0</v>
      </c>
      <c r="V4314" s="18">
        <v>6884.0</v>
      </c>
      <c r="W4314" s="18">
        <v>7664.0</v>
      </c>
      <c r="X4314" s="18">
        <v>5619.0</v>
      </c>
      <c r="Y4314" s="18">
        <v>4231.0</v>
      </c>
      <c r="Z4314" s="19">
        <f t="shared" si="6"/>
        <v>63299</v>
      </c>
      <c r="AA4314" s="19" t="str">
        <f t="shared" si="19"/>
        <v/>
      </c>
      <c r="AB4314" s="19" t="str">
        <f t="shared" si="8"/>
        <v/>
      </c>
      <c r="AC4314" s="19">
        <f t="shared" si="20"/>
        <v>5754.454545</v>
      </c>
      <c r="AD4314" s="19">
        <f t="shared" si="21"/>
        <v>2161</v>
      </c>
      <c r="AE4314" s="19" t="str">
        <f t="shared" si="22"/>
        <v>Нет моды</v>
      </c>
      <c r="AF4314" s="19">
        <f t="shared" si="23"/>
        <v>4231</v>
      </c>
      <c r="AG4314" s="19">
        <f t="shared" si="24"/>
        <v>7664</v>
      </c>
      <c r="AH4314" s="20" t="str">
        <f t="shared" si="14"/>
        <v/>
      </c>
      <c r="AI4314" s="21"/>
      <c r="AJ4314" s="21"/>
      <c r="AK4314" s="21"/>
      <c r="AL4314" s="22">
        <f t="shared" si="25"/>
        <v>1</v>
      </c>
    </row>
    <row r="4315" ht="12.75" customHeight="1">
      <c r="A4315" s="13" t="s">
        <v>268</v>
      </c>
      <c r="B4315" s="13" t="str">
        <f>IFERROR(__xludf.DUMMYFUNCTION("REGEXREPLACE(A4315, ""\d"", """")"),"         Кемеровская область - Кузбасс")</f>
        <v>         Кемеровская область - Кузбасс</v>
      </c>
      <c r="C4315" s="14" t="str">
        <f t="shared" si="15"/>
        <v>Кемеровская область - Кузбасс</v>
      </c>
      <c r="D4315" s="3">
        <f t="shared" si="16"/>
        <v>2</v>
      </c>
      <c r="E4315" s="15" t="s">
        <v>49</v>
      </c>
      <c r="F4315" s="13" t="str">
        <f>IFERROR(__xludf.DUMMYFUNCTION("REGEXEXTRACT(E4315, ""[А-Яа-я].*"")"),"Цереброваскулярные болезни")</f>
        <v>Цереброваскулярные болезни</v>
      </c>
      <c r="G4315" s="16">
        <f t="shared" si="17"/>
        <v>2</v>
      </c>
      <c r="H4315" s="13" t="s">
        <v>28</v>
      </c>
      <c r="I4315" s="13" t="str">
        <f>IFERROR(__xludf.DUMMYFUNCTION("REGEXREPLACE(H4315, "".*\s"", """")"),"человек")</f>
        <v>человек</v>
      </c>
      <c r="J4315" s="13" t="s">
        <v>29</v>
      </c>
      <c r="K4315" s="17" t="str">
        <f>IFERROR(__xludf.DUMMYFUNCTION("REGEXREPLACE(J4315, ""^[\d\s]+"", """")"),"значение показателя за год")</f>
        <v>значение показателя за год</v>
      </c>
      <c r="L4315" s="16">
        <f t="shared" si="18"/>
        <v>2</v>
      </c>
      <c r="M4315" s="13" t="s">
        <v>31</v>
      </c>
      <c r="N4315" s="13" t="str">
        <f>IFERROR(__xludf.DUMMYFUNCTION("REGEXEXTRACT(M4315, "" (.+)$"")"),"городское население")</f>
        <v>городское население</v>
      </c>
      <c r="O4315" s="18">
        <v>5702.0</v>
      </c>
      <c r="P4315" s="18">
        <v>5102.0</v>
      </c>
      <c r="Q4315" s="18">
        <v>4405.0</v>
      </c>
      <c r="R4315" s="18">
        <v>4507.0</v>
      </c>
      <c r="S4315" s="18">
        <v>4613.0</v>
      </c>
      <c r="T4315" s="18">
        <v>4355.0</v>
      </c>
      <c r="U4315" s="18">
        <v>5336.0</v>
      </c>
      <c r="V4315" s="18">
        <v>6092.0</v>
      </c>
      <c r="W4315" s="18">
        <v>6755.0</v>
      </c>
      <c r="X4315" s="18">
        <v>4910.0</v>
      </c>
      <c r="Y4315" s="18">
        <v>3643.0</v>
      </c>
      <c r="Z4315" s="19" t="str">
        <f t="shared" si="6"/>
        <v/>
      </c>
      <c r="AA4315" s="19">
        <f t="shared" si="19"/>
        <v>55420</v>
      </c>
      <c r="AB4315" s="19" t="str">
        <f t="shared" si="8"/>
        <v/>
      </c>
      <c r="AC4315" s="19">
        <f t="shared" si="20"/>
        <v>5038.181818</v>
      </c>
      <c r="AD4315" s="19">
        <f t="shared" si="21"/>
        <v>5225.5</v>
      </c>
      <c r="AE4315" s="19" t="str">
        <f t="shared" si="22"/>
        <v>Нет моды</v>
      </c>
      <c r="AF4315" s="19">
        <f t="shared" si="23"/>
        <v>3643</v>
      </c>
      <c r="AG4315" s="19">
        <f t="shared" si="24"/>
        <v>6755</v>
      </c>
      <c r="AH4315" s="20" t="str">
        <f t="shared" si="14"/>
        <v/>
      </c>
      <c r="AI4315" s="21"/>
      <c r="AJ4315" s="21"/>
      <c r="AK4315" s="21"/>
      <c r="AL4315" s="22">
        <f t="shared" si="25"/>
        <v>1</v>
      </c>
    </row>
    <row r="4316" ht="12.75" customHeight="1">
      <c r="A4316" s="13" t="s">
        <v>268</v>
      </c>
      <c r="B4316" s="13" t="str">
        <f>IFERROR(__xludf.DUMMYFUNCTION("REGEXREPLACE(A4316, ""\d"", """")"),"         Кемеровская область - Кузбасс")</f>
        <v>         Кемеровская область - Кузбасс</v>
      </c>
      <c r="C4316" s="14" t="str">
        <f t="shared" si="15"/>
        <v>Кемеровская область - Кузбасс</v>
      </c>
      <c r="D4316" s="3">
        <f t="shared" si="16"/>
        <v>2</v>
      </c>
      <c r="E4316" s="15" t="s">
        <v>49</v>
      </c>
      <c r="F4316" s="13" t="str">
        <f>IFERROR(__xludf.DUMMYFUNCTION("REGEXEXTRACT(E4316, ""[А-Яа-я].*"")"),"Цереброваскулярные болезни")</f>
        <v>Цереброваскулярные болезни</v>
      </c>
      <c r="G4316" s="16">
        <f t="shared" si="17"/>
        <v>2</v>
      </c>
      <c r="H4316" s="13" t="s">
        <v>28</v>
      </c>
      <c r="I4316" s="13" t="str">
        <f>IFERROR(__xludf.DUMMYFUNCTION("REGEXREPLACE(H4316, "".*\s"", """")"),"человек")</f>
        <v>человек</v>
      </c>
      <c r="J4316" s="13" t="s">
        <v>29</v>
      </c>
      <c r="K4316" s="17" t="str">
        <f>IFERROR(__xludf.DUMMYFUNCTION("REGEXREPLACE(J4316, ""^[\d\s]+"", """")"),"значение показателя за год")</f>
        <v>значение показателя за год</v>
      </c>
      <c r="L4316" s="16">
        <f t="shared" si="18"/>
        <v>2</v>
      </c>
      <c r="M4316" s="13" t="s">
        <v>32</v>
      </c>
      <c r="N4316" s="13" t="str">
        <f>IFERROR(__xludf.DUMMYFUNCTION("REGEXEXTRACT(M4316, "" (.+)$"")"),"сельское население")</f>
        <v>сельское население</v>
      </c>
      <c r="O4316" s="18">
        <v>713.0</v>
      </c>
      <c r="P4316" s="18">
        <v>707.0</v>
      </c>
      <c r="Q4316" s="18">
        <v>685.0</v>
      </c>
      <c r="R4316" s="18">
        <v>670.0</v>
      </c>
      <c r="S4316" s="18">
        <v>661.0</v>
      </c>
      <c r="T4316" s="18">
        <v>667.0</v>
      </c>
      <c r="U4316" s="18">
        <v>778.0</v>
      </c>
      <c r="V4316" s="18">
        <v>792.0</v>
      </c>
      <c r="W4316" s="18">
        <v>909.0</v>
      </c>
      <c r="X4316" s="18">
        <v>709.0</v>
      </c>
      <c r="Y4316" s="18">
        <v>588.0</v>
      </c>
      <c r="Z4316" s="19" t="str">
        <f t="shared" si="6"/>
        <v/>
      </c>
      <c r="AA4316" s="19" t="str">
        <f t="shared" si="19"/>
        <v/>
      </c>
      <c r="AB4316" s="19">
        <f t="shared" si="8"/>
        <v>7879</v>
      </c>
      <c r="AC4316" s="19">
        <f t="shared" si="20"/>
        <v>716.2727273</v>
      </c>
      <c r="AD4316" s="19">
        <f t="shared" si="21"/>
        <v>2276</v>
      </c>
      <c r="AE4316" s="19" t="str">
        <f t="shared" si="22"/>
        <v>Нет моды</v>
      </c>
      <c r="AF4316" s="19">
        <f t="shared" si="23"/>
        <v>588</v>
      </c>
      <c r="AG4316" s="19">
        <f t="shared" si="24"/>
        <v>909</v>
      </c>
      <c r="AH4316" s="20" t="str">
        <f t="shared" si="14"/>
        <v>Город: 88%; Село: 12%</v>
      </c>
      <c r="AI4316" s="21"/>
      <c r="AJ4316" s="21"/>
      <c r="AK4316" s="21"/>
      <c r="AL4316" s="22">
        <f t="shared" si="25"/>
        <v>1</v>
      </c>
    </row>
    <row r="4317" ht="12.75" customHeight="1">
      <c r="A4317" s="13" t="s">
        <v>269</v>
      </c>
      <c r="B4317" s="13" t="str">
        <f>IFERROR(__xludf.DUMMYFUNCTION("REGEXREPLACE(A4317, ""\d"", """")"),"         Новосибирская область")</f>
        <v>         Новосибирская область</v>
      </c>
      <c r="C4317" s="14" t="str">
        <f t="shared" si="15"/>
        <v>Новосибирская область</v>
      </c>
      <c r="D4317" s="3">
        <f t="shared" si="16"/>
        <v>2</v>
      </c>
      <c r="E4317" s="15" t="s">
        <v>27</v>
      </c>
      <c r="F4317" s="13" t="str">
        <f>IFERROR(__xludf.DUMMYFUNCTION("REGEXEXTRACT(E4317, ""[А-Яа-я].*"")"),"Болезни органов дыхания")</f>
        <v>Болезни органов дыхания</v>
      </c>
      <c r="G4317" s="16">
        <f t="shared" si="17"/>
        <v>2</v>
      </c>
      <c r="H4317" s="13" t="s">
        <v>28</v>
      </c>
      <c r="I4317" s="13" t="str">
        <f>IFERROR(__xludf.DUMMYFUNCTION("REGEXREPLACE(H4317, "".*\s"", """")"),"человек")</f>
        <v>человек</v>
      </c>
      <c r="J4317" s="13" t="s">
        <v>29</v>
      </c>
      <c r="K4317" s="17" t="str">
        <f>IFERROR(__xludf.DUMMYFUNCTION("REGEXREPLACE(J4317, ""^[\d\s]+"", """")"),"значение показателя за год")</f>
        <v>значение показателя за год</v>
      </c>
      <c r="L4317" s="16">
        <f t="shared" si="18"/>
        <v>2</v>
      </c>
      <c r="M4317" s="13" t="s">
        <v>30</v>
      </c>
      <c r="N4317" s="13" t="str">
        <f>IFERROR(__xludf.DUMMYFUNCTION("REGEXEXTRACT(M4317, "" (.+)$"")"),"все население")</f>
        <v>все население</v>
      </c>
      <c r="O4317" s="18">
        <v>1337.0</v>
      </c>
      <c r="P4317" s="18">
        <v>1305.0</v>
      </c>
      <c r="Q4317" s="18">
        <v>1292.0</v>
      </c>
      <c r="R4317" s="18">
        <v>1340.0</v>
      </c>
      <c r="S4317" s="18">
        <v>1209.0</v>
      </c>
      <c r="T4317" s="18">
        <v>1265.0</v>
      </c>
      <c r="U4317" s="18">
        <v>1100.0</v>
      </c>
      <c r="V4317" s="18">
        <v>1982.0</v>
      </c>
      <c r="W4317" s="18">
        <v>2043.0</v>
      </c>
      <c r="X4317" s="18">
        <v>1776.0</v>
      </c>
      <c r="Y4317" s="18">
        <v>1497.0</v>
      </c>
      <c r="Z4317" s="19">
        <f t="shared" si="6"/>
        <v>16146</v>
      </c>
      <c r="AA4317" s="19" t="str">
        <f t="shared" si="19"/>
        <v/>
      </c>
      <c r="AB4317" s="19" t="str">
        <f t="shared" si="8"/>
        <v/>
      </c>
      <c r="AC4317" s="19">
        <f t="shared" si="20"/>
        <v>1467.818182</v>
      </c>
      <c r="AD4317" s="19">
        <f t="shared" si="21"/>
        <v>1004.5</v>
      </c>
      <c r="AE4317" s="19" t="str">
        <f t="shared" si="22"/>
        <v>Нет моды</v>
      </c>
      <c r="AF4317" s="19">
        <f t="shared" si="23"/>
        <v>1100</v>
      </c>
      <c r="AG4317" s="19">
        <f t="shared" si="24"/>
        <v>2043</v>
      </c>
      <c r="AH4317" s="20" t="str">
        <f t="shared" si="14"/>
        <v/>
      </c>
      <c r="AI4317" s="21"/>
      <c r="AJ4317" s="21"/>
      <c r="AK4317" s="21"/>
      <c r="AL4317" s="22">
        <f t="shared" si="25"/>
        <v>1</v>
      </c>
    </row>
    <row r="4318" ht="12.75" customHeight="1">
      <c r="A4318" s="13" t="s">
        <v>269</v>
      </c>
      <c r="B4318" s="13" t="str">
        <f>IFERROR(__xludf.DUMMYFUNCTION("REGEXREPLACE(A4318, ""\d"", """")"),"         Новосибирская область")</f>
        <v>         Новосибирская область</v>
      </c>
      <c r="C4318" s="14" t="str">
        <f t="shared" si="15"/>
        <v>Новосибирская область</v>
      </c>
      <c r="D4318" s="3">
        <f t="shared" si="16"/>
        <v>2</v>
      </c>
      <c r="E4318" s="15" t="s">
        <v>27</v>
      </c>
      <c r="F4318" s="13" t="str">
        <f>IFERROR(__xludf.DUMMYFUNCTION("REGEXEXTRACT(E4318, ""[А-Яа-я].*"")"),"Болезни органов дыхания")</f>
        <v>Болезни органов дыхания</v>
      </c>
      <c r="G4318" s="16">
        <f t="shared" si="17"/>
        <v>2</v>
      </c>
      <c r="H4318" s="13" t="s">
        <v>28</v>
      </c>
      <c r="I4318" s="13" t="str">
        <f>IFERROR(__xludf.DUMMYFUNCTION("REGEXREPLACE(H4318, "".*\s"", """")"),"человек")</f>
        <v>человек</v>
      </c>
      <c r="J4318" s="13" t="s">
        <v>29</v>
      </c>
      <c r="K4318" s="17" t="str">
        <f>IFERROR(__xludf.DUMMYFUNCTION("REGEXREPLACE(J4318, ""^[\d\s]+"", """")"),"значение показателя за год")</f>
        <v>значение показателя за год</v>
      </c>
      <c r="L4318" s="16">
        <f t="shared" si="18"/>
        <v>2</v>
      </c>
      <c r="M4318" s="13" t="s">
        <v>31</v>
      </c>
      <c r="N4318" s="13" t="str">
        <f>IFERROR(__xludf.DUMMYFUNCTION("REGEXEXTRACT(M4318, "" (.+)$"")"),"городское население")</f>
        <v>городское население</v>
      </c>
      <c r="O4318" s="18">
        <v>938.0</v>
      </c>
      <c r="P4318" s="18">
        <v>920.0</v>
      </c>
      <c r="Q4318" s="18">
        <v>906.0</v>
      </c>
      <c r="R4318" s="18">
        <v>970.0</v>
      </c>
      <c r="S4318" s="18">
        <v>882.0</v>
      </c>
      <c r="T4318" s="18">
        <v>914.0</v>
      </c>
      <c r="U4318" s="18">
        <v>781.0</v>
      </c>
      <c r="V4318" s="18">
        <v>1502.0</v>
      </c>
      <c r="W4318" s="18">
        <v>1527.0</v>
      </c>
      <c r="X4318" s="18">
        <v>1375.0</v>
      </c>
      <c r="Y4318" s="18">
        <v>1085.0</v>
      </c>
      <c r="Z4318" s="19" t="str">
        <f t="shared" si="6"/>
        <v/>
      </c>
      <c r="AA4318" s="19">
        <f t="shared" si="19"/>
        <v>11800</v>
      </c>
      <c r="AB4318" s="19" t="str">
        <f t="shared" si="8"/>
        <v/>
      </c>
      <c r="AC4318" s="19">
        <f t="shared" si="20"/>
        <v>1072.727273</v>
      </c>
      <c r="AD4318" s="19">
        <f t="shared" si="21"/>
        <v>1278.5</v>
      </c>
      <c r="AE4318" s="19" t="str">
        <f t="shared" si="22"/>
        <v>Нет моды</v>
      </c>
      <c r="AF4318" s="19">
        <f t="shared" si="23"/>
        <v>781</v>
      </c>
      <c r="AG4318" s="19">
        <f t="shared" si="24"/>
        <v>1527</v>
      </c>
      <c r="AH4318" s="20" t="str">
        <f t="shared" si="14"/>
        <v/>
      </c>
      <c r="AI4318" s="21"/>
      <c r="AJ4318" s="21"/>
      <c r="AK4318" s="21"/>
      <c r="AL4318" s="22">
        <f t="shared" si="25"/>
        <v>1</v>
      </c>
    </row>
    <row r="4319" ht="12.75" customHeight="1">
      <c r="A4319" s="13" t="s">
        <v>269</v>
      </c>
      <c r="B4319" s="13" t="str">
        <f>IFERROR(__xludf.DUMMYFUNCTION("REGEXREPLACE(A4319, ""\d"", """")"),"         Новосибирская область")</f>
        <v>         Новосибирская область</v>
      </c>
      <c r="C4319" s="14" t="str">
        <f t="shared" si="15"/>
        <v>Новосибирская область</v>
      </c>
      <c r="D4319" s="3">
        <f t="shared" si="16"/>
        <v>2</v>
      </c>
      <c r="E4319" s="15" t="s">
        <v>27</v>
      </c>
      <c r="F4319" s="13" t="str">
        <f>IFERROR(__xludf.DUMMYFUNCTION("REGEXEXTRACT(E4319, ""[А-Яа-я].*"")"),"Болезни органов дыхания")</f>
        <v>Болезни органов дыхания</v>
      </c>
      <c r="G4319" s="16">
        <f t="shared" si="17"/>
        <v>2</v>
      </c>
      <c r="H4319" s="13" t="s">
        <v>28</v>
      </c>
      <c r="I4319" s="13" t="str">
        <f>IFERROR(__xludf.DUMMYFUNCTION("REGEXREPLACE(H4319, "".*\s"", """")"),"человек")</f>
        <v>человек</v>
      </c>
      <c r="J4319" s="13" t="s">
        <v>29</v>
      </c>
      <c r="K4319" s="17" t="str">
        <f>IFERROR(__xludf.DUMMYFUNCTION("REGEXREPLACE(J4319, ""^[\d\s]+"", """")"),"значение показателя за год")</f>
        <v>значение показателя за год</v>
      </c>
      <c r="L4319" s="16">
        <f t="shared" si="18"/>
        <v>2</v>
      </c>
      <c r="M4319" s="13" t="s">
        <v>32</v>
      </c>
      <c r="N4319" s="13" t="str">
        <f>IFERROR(__xludf.DUMMYFUNCTION("REGEXEXTRACT(M4319, "" (.+)$"")"),"сельское население")</f>
        <v>сельское население</v>
      </c>
      <c r="O4319" s="18">
        <v>399.0</v>
      </c>
      <c r="P4319" s="18">
        <v>385.0</v>
      </c>
      <c r="Q4319" s="18">
        <v>386.0</v>
      </c>
      <c r="R4319" s="18">
        <v>370.0</v>
      </c>
      <c r="S4319" s="18">
        <v>327.0</v>
      </c>
      <c r="T4319" s="18">
        <v>351.0</v>
      </c>
      <c r="U4319" s="18">
        <v>319.0</v>
      </c>
      <c r="V4319" s="18">
        <v>480.0</v>
      </c>
      <c r="W4319" s="18">
        <v>516.0</v>
      </c>
      <c r="X4319" s="18">
        <v>401.0</v>
      </c>
      <c r="Y4319" s="18">
        <v>412.0</v>
      </c>
      <c r="Z4319" s="19" t="str">
        <f t="shared" si="6"/>
        <v/>
      </c>
      <c r="AA4319" s="19" t="str">
        <f t="shared" si="19"/>
        <v/>
      </c>
      <c r="AB4319" s="19">
        <f t="shared" si="8"/>
        <v>4346</v>
      </c>
      <c r="AC4319" s="19">
        <f t="shared" si="20"/>
        <v>395.0909091</v>
      </c>
      <c r="AD4319" s="19">
        <f t="shared" si="21"/>
        <v>648.5</v>
      </c>
      <c r="AE4319" s="19" t="str">
        <f t="shared" si="22"/>
        <v>Нет моды</v>
      </c>
      <c r="AF4319" s="19">
        <f t="shared" si="23"/>
        <v>319</v>
      </c>
      <c r="AG4319" s="19">
        <f t="shared" si="24"/>
        <v>516</v>
      </c>
      <c r="AH4319" s="20" t="str">
        <f t="shared" si="14"/>
        <v>Город: 73%; Село: 27%</v>
      </c>
      <c r="AI4319" s="21"/>
      <c r="AJ4319" s="21"/>
      <c r="AK4319" s="21"/>
      <c r="AL4319" s="22">
        <f t="shared" si="25"/>
        <v>1</v>
      </c>
    </row>
    <row r="4320" ht="12.75" customHeight="1">
      <c r="A4320" s="13" t="s">
        <v>269</v>
      </c>
      <c r="B4320" s="13" t="str">
        <f>IFERROR(__xludf.DUMMYFUNCTION("REGEXREPLACE(A4320, ""\d"", """")"),"         Новосибирская область")</f>
        <v>         Новосибирская область</v>
      </c>
      <c r="C4320" s="14" t="str">
        <f t="shared" si="15"/>
        <v>Новосибирская область</v>
      </c>
      <c r="D4320" s="3">
        <f t="shared" si="16"/>
        <v>2</v>
      </c>
      <c r="E4320" s="15" t="s">
        <v>33</v>
      </c>
      <c r="F4320" s="13" t="str">
        <f>IFERROR(__xludf.DUMMYFUNCTION("REGEXEXTRACT(E4320, ""[А-Яа-я].*"")"),"Болезни органов пищеварения")</f>
        <v>Болезни органов пищеварения</v>
      </c>
      <c r="G4320" s="16">
        <f t="shared" si="17"/>
        <v>2</v>
      </c>
      <c r="H4320" s="13" t="s">
        <v>28</v>
      </c>
      <c r="I4320" s="13" t="str">
        <f>IFERROR(__xludf.DUMMYFUNCTION("REGEXREPLACE(H4320, "".*\s"", """")"),"человек")</f>
        <v>человек</v>
      </c>
      <c r="J4320" s="13" t="s">
        <v>29</v>
      </c>
      <c r="K4320" s="17" t="str">
        <f>IFERROR(__xludf.DUMMYFUNCTION("REGEXREPLACE(J4320, ""^[\d\s]+"", """")"),"значение показателя за год")</f>
        <v>значение показателя за год</v>
      </c>
      <c r="L4320" s="16">
        <f t="shared" si="18"/>
        <v>2</v>
      </c>
      <c r="M4320" s="13" t="s">
        <v>30</v>
      </c>
      <c r="N4320" s="13" t="str">
        <f>IFERROR(__xludf.DUMMYFUNCTION("REGEXEXTRACT(M4320, "" (.+)$"")"),"все население")</f>
        <v>все население</v>
      </c>
      <c r="O4320" s="18">
        <v>1448.0</v>
      </c>
      <c r="P4320" s="18">
        <v>1387.0</v>
      </c>
      <c r="Q4320" s="18">
        <v>1433.0</v>
      </c>
      <c r="R4320" s="18">
        <v>1382.0</v>
      </c>
      <c r="S4320" s="18">
        <v>1394.0</v>
      </c>
      <c r="T4320" s="18">
        <v>1541.0</v>
      </c>
      <c r="U4320" s="18">
        <v>1522.0</v>
      </c>
      <c r="V4320" s="18">
        <v>1650.0</v>
      </c>
      <c r="W4320" s="18">
        <v>1681.0</v>
      </c>
      <c r="X4320" s="18">
        <v>1671.0</v>
      </c>
      <c r="Y4320" s="18">
        <v>1653.0</v>
      </c>
      <c r="Z4320" s="19">
        <f t="shared" si="6"/>
        <v>16762</v>
      </c>
      <c r="AA4320" s="19" t="str">
        <f t="shared" si="19"/>
        <v/>
      </c>
      <c r="AB4320" s="19" t="str">
        <f t="shared" si="8"/>
        <v/>
      </c>
      <c r="AC4320" s="19">
        <f t="shared" si="20"/>
        <v>1523.818182</v>
      </c>
      <c r="AD4320" s="19">
        <f t="shared" si="21"/>
        <v>949</v>
      </c>
      <c r="AE4320" s="19" t="str">
        <f t="shared" si="22"/>
        <v>Нет моды</v>
      </c>
      <c r="AF4320" s="19">
        <f t="shared" si="23"/>
        <v>1382</v>
      </c>
      <c r="AG4320" s="19">
        <f t="shared" si="24"/>
        <v>1681</v>
      </c>
      <c r="AH4320" s="20" t="str">
        <f t="shared" si="14"/>
        <v/>
      </c>
      <c r="AI4320" s="21"/>
      <c r="AJ4320" s="21"/>
      <c r="AK4320" s="21"/>
      <c r="AL4320" s="22">
        <f t="shared" si="25"/>
        <v>1</v>
      </c>
    </row>
    <row r="4321" ht="12.75" customHeight="1">
      <c r="A4321" s="13" t="s">
        <v>269</v>
      </c>
      <c r="B4321" s="13" t="str">
        <f>IFERROR(__xludf.DUMMYFUNCTION("REGEXREPLACE(A4321, ""\d"", """")"),"         Новосибирская область")</f>
        <v>         Новосибирская область</v>
      </c>
      <c r="C4321" s="14" t="str">
        <f t="shared" si="15"/>
        <v>Новосибирская область</v>
      </c>
      <c r="D4321" s="3">
        <f t="shared" si="16"/>
        <v>2</v>
      </c>
      <c r="E4321" s="15" t="s">
        <v>33</v>
      </c>
      <c r="F4321" s="13" t="str">
        <f>IFERROR(__xludf.DUMMYFUNCTION("REGEXEXTRACT(E4321, ""[А-Яа-я].*"")"),"Болезни органов пищеварения")</f>
        <v>Болезни органов пищеварения</v>
      </c>
      <c r="G4321" s="16">
        <f t="shared" si="17"/>
        <v>2</v>
      </c>
      <c r="H4321" s="13" t="s">
        <v>28</v>
      </c>
      <c r="I4321" s="13" t="str">
        <f>IFERROR(__xludf.DUMMYFUNCTION("REGEXREPLACE(H4321, "".*\s"", """")"),"человек")</f>
        <v>человек</v>
      </c>
      <c r="J4321" s="13" t="s">
        <v>29</v>
      </c>
      <c r="K4321" s="17" t="str">
        <f>IFERROR(__xludf.DUMMYFUNCTION("REGEXREPLACE(J4321, ""^[\d\s]+"", """")"),"значение показателя за год")</f>
        <v>значение показателя за год</v>
      </c>
      <c r="L4321" s="16">
        <f t="shared" si="18"/>
        <v>2</v>
      </c>
      <c r="M4321" s="13" t="s">
        <v>31</v>
      </c>
      <c r="N4321" s="13" t="str">
        <f>IFERROR(__xludf.DUMMYFUNCTION("REGEXEXTRACT(M4321, "" (.+)$"")"),"городское население")</f>
        <v>городское население</v>
      </c>
      <c r="O4321" s="18">
        <v>1140.0</v>
      </c>
      <c r="P4321" s="18">
        <v>1093.0</v>
      </c>
      <c r="Q4321" s="18">
        <v>1112.0</v>
      </c>
      <c r="R4321" s="18">
        <v>1084.0</v>
      </c>
      <c r="S4321" s="18">
        <v>1062.0</v>
      </c>
      <c r="T4321" s="18">
        <v>1243.0</v>
      </c>
      <c r="U4321" s="18">
        <v>1194.0</v>
      </c>
      <c r="V4321" s="18">
        <v>1260.0</v>
      </c>
      <c r="W4321" s="18">
        <v>1290.0</v>
      </c>
      <c r="X4321" s="18">
        <v>1319.0</v>
      </c>
      <c r="Y4321" s="18">
        <v>1294.0</v>
      </c>
      <c r="Z4321" s="19" t="str">
        <f t="shared" si="6"/>
        <v/>
      </c>
      <c r="AA4321" s="19">
        <f t="shared" si="19"/>
        <v>13091</v>
      </c>
      <c r="AB4321" s="19" t="str">
        <f t="shared" si="8"/>
        <v/>
      </c>
      <c r="AC4321" s="19">
        <f t="shared" si="20"/>
        <v>1190.090909</v>
      </c>
      <c r="AD4321" s="19">
        <f t="shared" si="21"/>
        <v>1350.5</v>
      </c>
      <c r="AE4321" s="19" t="str">
        <f t="shared" si="22"/>
        <v>Нет моды</v>
      </c>
      <c r="AF4321" s="19">
        <f t="shared" si="23"/>
        <v>1062</v>
      </c>
      <c r="AG4321" s="19">
        <f t="shared" si="24"/>
        <v>1319</v>
      </c>
      <c r="AH4321" s="20" t="str">
        <f t="shared" si="14"/>
        <v/>
      </c>
      <c r="AI4321" s="21"/>
      <c r="AJ4321" s="21"/>
      <c r="AK4321" s="21"/>
      <c r="AL4321" s="22">
        <f t="shared" si="25"/>
        <v>1</v>
      </c>
    </row>
    <row r="4322" ht="12.75" customHeight="1">
      <c r="A4322" s="13" t="s">
        <v>269</v>
      </c>
      <c r="B4322" s="13" t="str">
        <f>IFERROR(__xludf.DUMMYFUNCTION("REGEXREPLACE(A4322, ""\d"", """")"),"         Новосибирская область")</f>
        <v>         Новосибирская область</v>
      </c>
      <c r="C4322" s="14" t="str">
        <f t="shared" si="15"/>
        <v>Новосибирская область</v>
      </c>
      <c r="D4322" s="3">
        <f t="shared" si="16"/>
        <v>2</v>
      </c>
      <c r="E4322" s="15" t="s">
        <v>33</v>
      </c>
      <c r="F4322" s="13" t="str">
        <f>IFERROR(__xludf.DUMMYFUNCTION("REGEXEXTRACT(E4322, ""[А-Яа-я].*"")"),"Болезни органов пищеварения")</f>
        <v>Болезни органов пищеварения</v>
      </c>
      <c r="G4322" s="16">
        <f t="shared" si="17"/>
        <v>2</v>
      </c>
      <c r="H4322" s="13" t="s">
        <v>28</v>
      </c>
      <c r="I4322" s="13" t="str">
        <f>IFERROR(__xludf.DUMMYFUNCTION("REGEXREPLACE(H4322, "".*\s"", """")"),"человек")</f>
        <v>человек</v>
      </c>
      <c r="J4322" s="13" t="s">
        <v>29</v>
      </c>
      <c r="K4322" s="17" t="str">
        <f>IFERROR(__xludf.DUMMYFUNCTION("REGEXREPLACE(J4322, ""^[\d\s]+"", """")"),"значение показателя за год")</f>
        <v>значение показателя за год</v>
      </c>
      <c r="L4322" s="16">
        <f t="shared" si="18"/>
        <v>2</v>
      </c>
      <c r="M4322" s="13" t="s">
        <v>32</v>
      </c>
      <c r="N4322" s="13" t="str">
        <f>IFERROR(__xludf.DUMMYFUNCTION("REGEXEXTRACT(M4322, "" (.+)$"")"),"сельское население")</f>
        <v>сельское население</v>
      </c>
      <c r="O4322" s="18">
        <v>308.0</v>
      </c>
      <c r="P4322" s="18">
        <v>294.0</v>
      </c>
      <c r="Q4322" s="18">
        <v>321.0</v>
      </c>
      <c r="R4322" s="18">
        <v>298.0</v>
      </c>
      <c r="S4322" s="18">
        <v>332.0</v>
      </c>
      <c r="T4322" s="18">
        <v>298.0</v>
      </c>
      <c r="U4322" s="18">
        <v>328.0</v>
      </c>
      <c r="V4322" s="18">
        <v>390.0</v>
      </c>
      <c r="W4322" s="18">
        <v>391.0</v>
      </c>
      <c r="X4322" s="18">
        <v>352.0</v>
      </c>
      <c r="Y4322" s="18">
        <v>359.0</v>
      </c>
      <c r="Z4322" s="19" t="str">
        <f t="shared" si="6"/>
        <v/>
      </c>
      <c r="AA4322" s="19" t="str">
        <f t="shared" si="19"/>
        <v/>
      </c>
      <c r="AB4322" s="19">
        <f t="shared" si="8"/>
        <v>3671</v>
      </c>
      <c r="AC4322" s="19">
        <f t="shared" si="20"/>
        <v>333.7272727</v>
      </c>
      <c r="AD4322" s="19">
        <f t="shared" si="21"/>
        <v>726.5</v>
      </c>
      <c r="AE4322" s="19" t="str">
        <f t="shared" si="22"/>
        <v>Нет моды</v>
      </c>
      <c r="AF4322" s="19">
        <f t="shared" si="23"/>
        <v>294</v>
      </c>
      <c r="AG4322" s="19">
        <f t="shared" si="24"/>
        <v>391</v>
      </c>
      <c r="AH4322" s="20" t="str">
        <f t="shared" si="14"/>
        <v>Город: 78%; Село: 22%</v>
      </c>
      <c r="AI4322" s="21"/>
      <c r="AJ4322" s="21"/>
      <c r="AK4322" s="21"/>
      <c r="AL4322" s="22">
        <f t="shared" si="25"/>
        <v>1</v>
      </c>
    </row>
    <row r="4323" ht="12.75" customHeight="1">
      <c r="A4323" s="13" t="s">
        <v>269</v>
      </c>
      <c r="B4323" s="13" t="str">
        <f>IFERROR(__xludf.DUMMYFUNCTION("REGEXREPLACE(A4323, ""\d"", """")"),"         Новосибирская область")</f>
        <v>         Новосибирская область</v>
      </c>
      <c r="C4323" s="14" t="str">
        <f t="shared" si="15"/>
        <v>Новосибирская область</v>
      </c>
      <c r="D4323" s="3">
        <f t="shared" si="16"/>
        <v>2</v>
      </c>
      <c r="E4323" s="15" t="s">
        <v>34</v>
      </c>
      <c r="F4323" s="13" t="str">
        <f>IFERROR(__xludf.DUMMYFUNCTION("REGEXEXTRACT(E4323, ""[А-Яа-я].*"")"),"Болезни системы кровообращения")</f>
        <v>Болезни системы кровообращения</v>
      </c>
      <c r="G4323" s="16">
        <f t="shared" si="17"/>
        <v>2</v>
      </c>
      <c r="H4323" s="13" t="s">
        <v>28</v>
      </c>
      <c r="I4323" s="13" t="str">
        <f>IFERROR(__xludf.DUMMYFUNCTION("REGEXREPLACE(H4323, "".*\s"", """")"),"человек")</f>
        <v>человек</v>
      </c>
      <c r="J4323" s="13" t="s">
        <v>29</v>
      </c>
      <c r="K4323" s="17" t="str">
        <f>IFERROR(__xludf.DUMMYFUNCTION("REGEXREPLACE(J4323, ""^[\d\s]+"", """")"),"значение показателя за год")</f>
        <v>значение показателя за год</v>
      </c>
      <c r="L4323" s="16">
        <f t="shared" si="18"/>
        <v>2</v>
      </c>
      <c r="M4323" s="13" t="s">
        <v>30</v>
      </c>
      <c r="N4323" s="13" t="str">
        <f>IFERROR(__xludf.DUMMYFUNCTION("REGEXEXTRACT(M4323, "" (.+)$"")"),"все население")</f>
        <v>все население</v>
      </c>
      <c r="O4323" s="18">
        <v>20337.0</v>
      </c>
      <c r="P4323" s="18">
        <v>19436.0</v>
      </c>
      <c r="Q4323" s="18">
        <v>18648.0</v>
      </c>
      <c r="R4323" s="18">
        <v>18192.0</v>
      </c>
      <c r="S4323" s="18">
        <v>18549.0</v>
      </c>
      <c r="T4323" s="18">
        <v>17063.0</v>
      </c>
      <c r="U4323" s="18">
        <v>17749.0</v>
      </c>
      <c r="V4323" s="18">
        <v>21678.0</v>
      </c>
      <c r="W4323" s="18">
        <v>21250.0</v>
      </c>
      <c r="X4323" s="18">
        <v>18706.0</v>
      </c>
      <c r="Y4323" s="18">
        <v>18371.0</v>
      </c>
      <c r="Z4323" s="19">
        <f t="shared" si="6"/>
        <v>209979</v>
      </c>
      <c r="AA4323" s="19" t="str">
        <f t="shared" si="19"/>
        <v/>
      </c>
      <c r="AB4323" s="19" t="str">
        <f t="shared" si="8"/>
        <v/>
      </c>
      <c r="AC4323" s="19">
        <f t="shared" si="20"/>
        <v>19089</v>
      </c>
      <c r="AD4323" s="19">
        <f t="shared" si="21"/>
        <v>8727</v>
      </c>
      <c r="AE4323" s="19" t="str">
        <f t="shared" si="22"/>
        <v>Нет моды</v>
      </c>
      <c r="AF4323" s="19">
        <f t="shared" si="23"/>
        <v>17063</v>
      </c>
      <c r="AG4323" s="19">
        <f t="shared" si="24"/>
        <v>21678</v>
      </c>
      <c r="AH4323" s="20" t="str">
        <f t="shared" si="14"/>
        <v/>
      </c>
      <c r="AI4323" s="21"/>
      <c r="AJ4323" s="21"/>
      <c r="AK4323" s="21"/>
      <c r="AL4323" s="22">
        <f t="shared" si="25"/>
        <v>1</v>
      </c>
    </row>
    <row r="4324" ht="12.75" customHeight="1">
      <c r="A4324" s="13" t="s">
        <v>269</v>
      </c>
      <c r="B4324" s="13" t="str">
        <f>IFERROR(__xludf.DUMMYFUNCTION("REGEXREPLACE(A4324, ""\d"", """")"),"         Новосибирская область")</f>
        <v>         Новосибирская область</v>
      </c>
      <c r="C4324" s="14" t="str">
        <f t="shared" si="15"/>
        <v>Новосибирская область</v>
      </c>
      <c r="D4324" s="3">
        <f t="shared" si="16"/>
        <v>2</v>
      </c>
      <c r="E4324" s="15" t="s">
        <v>34</v>
      </c>
      <c r="F4324" s="13" t="str">
        <f>IFERROR(__xludf.DUMMYFUNCTION("REGEXEXTRACT(E4324, ""[А-Яа-я].*"")"),"Болезни системы кровообращения")</f>
        <v>Болезни системы кровообращения</v>
      </c>
      <c r="G4324" s="16">
        <f t="shared" si="17"/>
        <v>2</v>
      </c>
      <c r="H4324" s="13" t="s">
        <v>28</v>
      </c>
      <c r="I4324" s="13" t="str">
        <f>IFERROR(__xludf.DUMMYFUNCTION("REGEXREPLACE(H4324, "".*\s"", """")"),"человек")</f>
        <v>человек</v>
      </c>
      <c r="J4324" s="13" t="s">
        <v>29</v>
      </c>
      <c r="K4324" s="17" t="str">
        <f>IFERROR(__xludf.DUMMYFUNCTION("REGEXREPLACE(J4324, ""^[\d\s]+"", """")"),"значение показателя за год")</f>
        <v>значение показателя за год</v>
      </c>
      <c r="L4324" s="16">
        <f t="shared" si="18"/>
        <v>2</v>
      </c>
      <c r="M4324" s="13" t="s">
        <v>31</v>
      </c>
      <c r="N4324" s="13" t="str">
        <f>IFERROR(__xludf.DUMMYFUNCTION("REGEXEXTRACT(M4324, "" (.+)$"")"),"городское население")</f>
        <v>городское население</v>
      </c>
      <c r="O4324" s="18">
        <v>14921.0</v>
      </c>
      <c r="P4324" s="18">
        <v>14643.0</v>
      </c>
      <c r="Q4324" s="18">
        <v>14069.0</v>
      </c>
      <c r="R4324" s="18">
        <v>13926.0</v>
      </c>
      <c r="S4324" s="18">
        <v>14124.0</v>
      </c>
      <c r="T4324" s="18">
        <v>13040.0</v>
      </c>
      <c r="U4324" s="18">
        <v>13538.0</v>
      </c>
      <c r="V4324" s="18">
        <v>16906.0</v>
      </c>
      <c r="W4324" s="18">
        <v>16237.0</v>
      </c>
      <c r="X4324" s="18">
        <v>14204.0</v>
      </c>
      <c r="Y4324" s="18">
        <v>14031.0</v>
      </c>
      <c r="Z4324" s="19" t="str">
        <f t="shared" si="6"/>
        <v/>
      </c>
      <c r="AA4324" s="19">
        <f t="shared" si="19"/>
        <v>159639</v>
      </c>
      <c r="AB4324" s="19" t="str">
        <f t="shared" si="8"/>
        <v/>
      </c>
      <c r="AC4324" s="19">
        <f t="shared" si="20"/>
        <v>14512.63636</v>
      </c>
      <c r="AD4324" s="19">
        <f t="shared" si="21"/>
        <v>16984.5</v>
      </c>
      <c r="AE4324" s="19" t="str">
        <f t="shared" si="22"/>
        <v>Нет моды</v>
      </c>
      <c r="AF4324" s="19">
        <f t="shared" si="23"/>
        <v>13040</v>
      </c>
      <c r="AG4324" s="19">
        <f t="shared" si="24"/>
        <v>16906</v>
      </c>
      <c r="AH4324" s="20" t="str">
        <f t="shared" si="14"/>
        <v/>
      </c>
      <c r="AI4324" s="21"/>
      <c r="AJ4324" s="21"/>
      <c r="AK4324" s="21"/>
      <c r="AL4324" s="22">
        <f t="shared" si="25"/>
        <v>1</v>
      </c>
    </row>
    <row r="4325" ht="12.75" customHeight="1">
      <c r="A4325" s="13" t="s">
        <v>269</v>
      </c>
      <c r="B4325" s="13" t="str">
        <f>IFERROR(__xludf.DUMMYFUNCTION("REGEXREPLACE(A4325, ""\d"", """")"),"         Новосибирская область")</f>
        <v>         Новосибирская область</v>
      </c>
      <c r="C4325" s="14" t="str">
        <f t="shared" si="15"/>
        <v>Новосибирская область</v>
      </c>
      <c r="D4325" s="3">
        <f t="shared" si="16"/>
        <v>2</v>
      </c>
      <c r="E4325" s="15" t="s">
        <v>34</v>
      </c>
      <c r="F4325" s="13" t="str">
        <f>IFERROR(__xludf.DUMMYFUNCTION("REGEXEXTRACT(E4325, ""[А-Яа-я].*"")"),"Болезни системы кровообращения")</f>
        <v>Болезни системы кровообращения</v>
      </c>
      <c r="G4325" s="16">
        <f t="shared" si="17"/>
        <v>2</v>
      </c>
      <c r="H4325" s="13" t="s">
        <v>28</v>
      </c>
      <c r="I4325" s="13" t="str">
        <f>IFERROR(__xludf.DUMMYFUNCTION("REGEXREPLACE(H4325, "".*\s"", """")"),"человек")</f>
        <v>человек</v>
      </c>
      <c r="J4325" s="13" t="s">
        <v>29</v>
      </c>
      <c r="K4325" s="17" t="str">
        <f>IFERROR(__xludf.DUMMYFUNCTION("REGEXREPLACE(J4325, ""^[\d\s]+"", """")"),"значение показателя за год")</f>
        <v>значение показателя за год</v>
      </c>
      <c r="L4325" s="16">
        <f t="shared" si="18"/>
        <v>2</v>
      </c>
      <c r="M4325" s="13" t="s">
        <v>32</v>
      </c>
      <c r="N4325" s="13" t="str">
        <f>IFERROR(__xludf.DUMMYFUNCTION("REGEXEXTRACT(M4325, "" (.+)$"")"),"сельское население")</f>
        <v>сельское население</v>
      </c>
      <c r="O4325" s="18">
        <v>5416.0</v>
      </c>
      <c r="P4325" s="18">
        <v>4793.0</v>
      </c>
      <c r="Q4325" s="18">
        <v>4579.0</v>
      </c>
      <c r="R4325" s="18">
        <v>4266.0</v>
      </c>
      <c r="S4325" s="18">
        <v>4425.0</v>
      </c>
      <c r="T4325" s="18">
        <v>4023.0</v>
      </c>
      <c r="U4325" s="18">
        <v>4211.0</v>
      </c>
      <c r="V4325" s="18">
        <v>4772.0</v>
      </c>
      <c r="W4325" s="18">
        <v>5013.0</v>
      </c>
      <c r="X4325" s="18">
        <v>4502.0</v>
      </c>
      <c r="Y4325" s="18">
        <v>4340.0</v>
      </c>
      <c r="Z4325" s="19" t="str">
        <f t="shared" si="6"/>
        <v/>
      </c>
      <c r="AA4325" s="19" t="str">
        <f t="shared" si="19"/>
        <v/>
      </c>
      <c r="AB4325" s="19">
        <f t="shared" si="8"/>
        <v>50340</v>
      </c>
      <c r="AC4325" s="19">
        <f t="shared" si="20"/>
        <v>4576.363636</v>
      </c>
      <c r="AD4325" s="19">
        <f t="shared" si="21"/>
        <v>9228</v>
      </c>
      <c r="AE4325" s="19" t="str">
        <f t="shared" si="22"/>
        <v>Нет моды</v>
      </c>
      <c r="AF4325" s="19">
        <f t="shared" si="23"/>
        <v>4023</v>
      </c>
      <c r="AG4325" s="19">
        <f t="shared" si="24"/>
        <v>5416</v>
      </c>
      <c r="AH4325" s="20" t="str">
        <f t="shared" si="14"/>
        <v>Город: 76%; Село: 24%</v>
      </c>
      <c r="AI4325" s="21"/>
      <c r="AJ4325" s="21"/>
      <c r="AK4325" s="21"/>
      <c r="AL4325" s="22">
        <f t="shared" si="25"/>
        <v>1</v>
      </c>
    </row>
    <row r="4326" ht="12.75" customHeight="1">
      <c r="A4326" s="13" t="s">
        <v>269</v>
      </c>
      <c r="B4326" s="13" t="str">
        <f>IFERROR(__xludf.DUMMYFUNCTION("REGEXREPLACE(A4326, ""\d"", """")"),"         Новосибирская область")</f>
        <v>         Новосибирская область</v>
      </c>
      <c r="C4326" s="14" t="str">
        <f t="shared" si="15"/>
        <v>Новосибирская область</v>
      </c>
      <c r="D4326" s="3">
        <f t="shared" si="16"/>
        <v>2</v>
      </c>
      <c r="E4326" s="15" t="s">
        <v>35</v>
      </c>
      <c r="F4326" s="13" t="str">
        <f>IFERROR(__xludf.DUMMYFUNCTION("REGEXEXTRACT(E4326, ""[А-Яа-я].*"")"),"внешние причины")</f>
        <v>внешние причины</v>
      </c>
      <c r="G4326" s="16">
        <f t="shared" si="17"/>
        <v>2</v>
      </c>
      <c r="H4326" s="13" t="s">
        <v>28</v>
      </c>
      <c r="I4326" s="13" t="str">
        <f>IFERROR(__xludf.DUMMYFUNCTION("REGEXREPLACE(H4326, "".*\s"", """")"),"человек")</f>
        <v>человек</v>
      </c>
      <c r="J4326" s="13" t="s">
        <v>29</v>
      </c>
      <c r="K4326" s="17" t="str">
        <f>IFERROR(__xludf.DUMMYFUNCTION("REGEXREPLACE(J4326, ""^[\d\s]+"", """")"),"значение показателя за год")</f>
        <v>значение показателя за год</v>
      </c>
      <c r="L4326" s="16">
        <f t="shared" si="18"/>
        <v>2</v>
      </c>
      <c r="M4326" s="13" t="s">
        <v>30</v>
      </c>
      <c r="N4326" s="13" t="str">
        <f>IFERROR(__xludf.DUMMYFUNCTION("REGEXEXTRACT(M4326, "" (.+)$"")"),"все население")</f>
        <v>все население</v>
      </c>
      <c r="O4326" s="18">
        <v>3756.0</v>
      </c>
      <c r="P4326" s="18">
        <v>3840.0</v>
      </c>
      <c r="Q4326" s="18">
        <v>3518.0</v>
      </c>
      <c r="R4326" s="18">
        <v>3244.0</v>
      </c>
      <c r="S4326" s="18">
        <v>2975.0</v>
      </c>
      <c r="T4326" s="18">
        <v>2888.0</v>
      </c>
      <c r="U4326" s="18">
        <v>2709.0</v>
      </c>
      <c r="V4326" s="18">
        <v>2802.0</v>
      </c>
      <c r="W4326" s="18">
        <v>3012.0</v>
      </c>
      <c r="X4326" s="18">
        <v>3209.0</v>
      </c>
      <c r="Y4326" s="18">
        <v>3278.0</v>
      </c>
      <c r="Z4326" s="19">
        <f t="shared" si="6"/>
        <v>35231</v>
      </c>
      <c r="AA4326" s="19" t="str">
        <f t="shared" si="19"/>
        <v/>
      </c>
      <c r="AB4326" s="19" t="str">
        <f t="shared" si="8"/>
        <v/>
      </c>
      <c r="AC4326" s="19">
        <f t="shared" si="20"/>
        <v>3202.818182</v>
      </c>
      <c r="AD4326" s="19">
        <f t="shared" si="21"/>
        <v>3931.5</v>
      </c>
      <c r="AE4326" s="19" t="str">
        <f t="shared" si="22"/>
        <v>Нет моды</v>
      </c>
      <c r="AF4326" s="19">
        <f t="shared" si="23"/>
        <v>2709</v>
      </c>
      <c r="AG4326" s="19">
        <f t="shared" si="24"/>
        <v>3840</v>
      </c>
      <c r="AH4326" s="20" t="str">
        <f t="shared" si="14"/>
        <v/>
      </c>
      <c r="AI4326" s="21"/>
      <c r="AJ4326" s="21"/>
      <c r="AK4326" s="21"/>
      <c r="AL4326" s="22">
        <f t="shared" si="25"/>
        <v>1</v>
      </c>
    </row>
    <row r="4327" ht="12.75" customHeight="1">
      <c r="A4327" s="13" t="s">
        <v>269</v>
      </c>
      <c r="B4327" s="13" t="str">
        <f>IFERROR(__xludf.DUMMYFUNCTION("REGEXREPLACE(A4327, ""\d"", """")"),"         Новосибирская область")</f>
        <v>         Новосибирская область</v>
      </c>
      <c r="C4327" s="14" t="str">
        <f t="shared" si="15"/>
        <v>Новосибирская область</v>
      </c>
      <c r="D4327" s="3">
        <f t="shared" si="16"/>
        <v>2</v>
      </c>
      <c r="E4327" s="15" t="s">
        <v>35</v>
      </c>
      <c r="F4327" s="13" t="str">
        <f>IFERROR(__xludf.DUMMYFUNCTION("REGEXEXTRACT(E4327, ""[А-Яа-я].*"")"),"внешние причины")</f>
        <v>внешние причины</v>
      </c>
      <c r="G4327" s="16">
        <f t="shared" si="17"/>
        <v>2</v>
      </c>
      <c r="H4327" s="13" t="s">
        <v>28</v>
      </c>
      <c r="I4327" s="13" t="str">
        <f>IFERROR(__xludf.DUMMYFUNCTION("REGEXREPLACE(H4327, "".*\s"", """")"),"человек")</f>
        <v>человек</v>
      </c>
      <c r="J4327" s="13" t="s">
        <v>29</v>
      </c>
      <c r="K4327" s="17" t="str">
        <f>IFERROR(__xludf.DUMMYFUNCTION("REGEXREPLACE(J4327, ""^[\d\s]+"", """")"),"значение показателя за год")</f>
        <v>значение показателя за год</v>
      </c>
      <c r="L4327" s="16">
        <f t="shared" si="18"/>
        <v>2</v>
      </c>
      <c r="M4327" s="13" t="s">
        <v>31</v>
      </c>
      <c r="N4327" s="13" t="str">
        <f>IFERROR(__xludf.DUMMYFUNCTION("REGEXEXTRACT(M4327, "" (.+)$"")"),"городское население")</f>
        <v>городское население</v>
      </c>
      <c r="O4327" s="18">
        <v>2632.0</v>
      </c>
      <c r="P4327" s="18">
        <v>2783.0</v>
      </c>
      <c r="Q4327" s="18">
        <v>2515.0</v>
      </c>
      <c r="R4327" s="18">
        <v>2310.0</v>
      </c>
      <c r="S4327" s="18">
        <v>2159.0</v>
      </c>
      <c r="T4327" s="18">
        <v>2056.0</v>
      </c>
      <c r="U4327" s="18">
        <v>1918.0</v>
      </c>
      <c r="V4327" s="18">
        <v>2049.0</v>
      </c>
      <c r="W4327" s="18">
        <v>2235.0</v>
      </c>
      <c r="X4327" s="18">
        <v>2338.0</v>
      </c>
      <c r="Y4327" s="18">
        <v>2357.0</v>
      </c>
      <c r="Z4327" s="19" t="str">
        <f t="shared" si="6"/>
        <v/>
      </c>
      <c r="AA4327" s="19">
        <f t="shared" si="19"/>
        <v>25352</v>
      </c>
      <c r="AB4327" s="19" t="str">
        <f t="shared" si="8"/>
        <v/>
      </c>
      <c r="AC4327" s="19">
        <f t="shared" si="20"/>
        <v>2304.727273</v>
      </c>
      <c r="AD4327" s="19">
        <f t="shared" si="21"/>
        <v>2746</v>
      </c>
      <c r="AE4327" s="19" t="str">
        <f t="shared" si="22"/>
        <v>Нет моды</v>
      </c>
      <c r="AF4327" s="19">
        <f t="shared" si="23"/>
        <v>1918</v>
      </c>
      <c r="AG4327" s="19">
        <f t="shared" si="24"/>
        <v>2783</v>
      </c>
      <c r="AH4327" s="20" t="str">
        <f t="shared" si="14"/>
        <v/>
      </c>
      <c r="AI4327" s="21"/>
      <c r="AJ4327" s="21"/>
      <c r="AK4327" s="21"/>
      <c r="AL4327" s="22">
        <f t="shared" si="25"/>
        <v>1</v>
      </c>
    </row>
    <row r="4328" ht="12.75" customHeight="1">
      <c r="A4328" s="13" t="s">
        <v>269</v>
      </c>
      <c r="B4328" s="13" t="str">
        <f>IFERROR(__xludf.DUMMYFUNCTION("REGEXREPLACE(A4328, ""\d"", """")"),"         Новосибирская область")</f>
        <v>         Новосибирская область</v>
      </c>
      <c r="C4328" s="14" t="str">
        <f t="shared" si="15"/>
        <v>Новосибирская область</v>
      </c>
      <c r="D4328" s="3">
        <f t="shared" si="16"/>
        <v>2</v>
      </c>
      <c r="E4328" s="15" t="s">
        <v>35</v>
      </c>
      <c r="F4328" s="13" t="str">
        <f>IFERROR(__xludf.DUMMYFUNCTION("REGEXEXTRACT(E4328, ""[А-Яа-я].*"")"),"внешние причины")</f>
        <v>внешние причины</v>
      </c>
      <c r="G4328" s="16">
        <f t="shared" si="17"/>
        <v>2</v>
      </c>
      <c r="H4328" s="13" t="s">
        <v>28</v>
      </c>
      <c r="I4328" s="13" t="str">
        <f>IFERROR(__xludf.DUMMYFUNCTION("REGEXREPLACE(H4328, "".*\s"", """")"),"человек")</f>
        <v>человек</v>
      </c>
      <c r="J4328" s="13" t="s">
        <v>29</v>
      </c>
      <c r="K4328" s="17" t="str">
        <f>IFERROR(__xludf.DUMMYFUNCTION("REGEXREPLACE(J4328, ""^[\d\s]+"", """")"),"значение показателя за год")</f>
        <v>значение показателя за год</v>
      </c>
      <c r="L4328" s="16">
        <f t="shared" si="18"/>
        <v>2</v>
      </c>
      <c r="M4328" s="13" t="s">
        <v>32</v>
      </c>
      <c r="N4328" s="13" t="str">
        <f>IFERROR(__xludf.DUMMYFUNCTION("REGEXEXTRACT(M4328, "" (.+)$"")"),"сельское население")</f>
        <v>сельское население</v>
      </c>
      <c r="O4328" s="18">
        <v>1124.0</v>
      </c>
      <c r="P4328" s="18">
        <v>1057.0</v>
      </c>
      <c r="Q4328" s="18">
        <v>1003.0</v>
      </c>
      <c r="R4328" s="18">
        <v>934.0</v>
      </c>
      <c r="S4328" s="18">
        <v>816.0</v>
      </c>
      <c r="T4328" s="18">
        <v>832.0</v>
      </c>
      <c r="U4328" s="18">
        <v>791.0</v>
      </c>
      <c r="V4328" s="18">
        <v>753.0</v>
      </c>
      <c r="W4328" s="18">
        <v>777.0</v>
      </c>
      <c r="X4328" s="18">
        <v>871.0</v>
      </c>
      <c r="Y4328" s="18">
        <v>921.0</v>
      </c>
      <c r="Z4328" s="19" t="str">
        <f t="shared" si="6"/>
        <v/>
      </c>
      <c r="AA4328" s="19" t="str">
        <f t="shared" si="19"/>
        <v/>
      </c>
      <c r="AB4328" s="19">
        <f t="shared" si="8"/>
        <v>9879</v>
      </c>
      <c r="AC4328" s="19">
        <f t="shared" si="20"/>
        <v>898.0909091</v>
      </c>
      <c r="AD4328" s="19">
        <f t="shared" si="21"/>
        <v>1521</v>
      </c>
      <c r="AE4328" s="19" t="str">
        <f t="shared" si="22"/>
        <v>Нет моды</v>
      </c>
      <c r="AF4328" s="19">
        <f t="shared" si="23"/>
        <v>753</v>
      </c>
      <c r="AG4328" s="19">
        <f t="shared" si="24"/>
        <v>1124</v>
      </c>
      <c r="AH4328" s="20" t="str">
        <f t="shared" si="14"/>
        <v>Город: 72%; Село: 28%</v>
      </c>
      <c r="AI4328" s="21"/>
      <c r="AJ4328" s="21"/>
      <c r="AK4328" s="21"/>
      <c r="AL4328" s="22">
        <f t="shared" si="25"/>
        <v>1</v>
      </c>
    </row>
    <row r="4329" ht="12.75" customHeight="1">
      <c r="A4329" s="13" t="s">
        <v>269</v>
      </c>
      <c r="B4329" s="13" t="str">
        <f>IFERROR(__xludf.DUMMYFUNCTION("REGEXREPLACE(A4329, ""\d"", """")"),"         Новосибирская область")</f>
        <v>         Новосибирская область</v>
      </c>
      <c r="C4329" s="14" t="str">
        <f t="shared" si="15"/>
        <v>Новосибирская область</v>
      </c>
      <c r="D4329" s="3">
        <f t="shared" si="16"/>
        <v>2</v>
      </c>
      <c r="E4329" s="15" t="s">
        <v>36</v>
      </c>
      <c r="F4329" s="13" t="str">
        <f>IFERROR(__xludf.DUMMYFUNCTION("REGEXEXTRACT(E4329,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29" s="16">
        <f t="shared" si="17"/>
        <v>2</v>
      </c>
      <c r="H4329" s="13" t="s">
        <v>28</v>
      </c>
      <c r="I4329" s="13" t="str">
        <f>IFERROR(__xludf.DUMMYFUNCTION("REGEXREPLACE(H4329, "".*\s"", """")"),"человек")</f>
        <v>человек</v>
      </c>
      <c r="J4329" s="13" t="s">
        <v>29</v>
      </c>
      <c r="K4329" s="17" t="str">
        <f>IFERROR(__xludf.DUMMYFUNCTION("REGEXREPLACE(J4329, ""^[\d\s]+"", """")"),"значение показателя за год")</f>
        <v>значение показателя за год</v>
      </c>
      <c r="L4329" s="16">
        <f t="shared" si="18"/>
        <v>2</v>
      </c>
      <c r="M4329" s="13" t="s">
        <v>30</v>
      </c>
      <c r="N4329" s="13" t="str">
        <f>IFERROR(__xludf.DUMMYFUNCTION("REGEXEXTRACT(M4329, "" (.+)$"")"),"все население")</f>
        <v>все население</v>
      </c>
      <c r="O4329" s="18">
        <v>100.0</v>
      </c>
      <c r="P4329" s="18">
        <v>99.0</v>
      </c>
      <c r="Q4329" s="18">
        <v>86.0</v>
      </c>
      <c r="R4329" s="18">
        <v>96.0</v>
      </c>
      <c r="S4329" s="23" t="s">
        <v>37</v>
      </c>
      <c r="T4329" s="23" t="s">
        <v>37</v>
      </c>
      <c r="U4329" s="23" t="s">
        <v>37</v>
      </c>
      <c r="V4329" s="23" t="s">
        <v>37</v>
      </c>
      <c r="W4329" s="23" t="s">
        <v>37</v>
      </c>
      <c r="X4329" s="23" t="s">
        <v>37</v>
      </c>
      <c r="Y4329" s="23" t="s">
        <v>37</v>
      </c>
      <c r="Z4329" s="19">
        <f t="shared" si="6"/>
        <v>381</v>
      </c>
      <c r="AA4329" s="19" t="str">
        <f t="shared" si="19"/>
        <v/>
      </c>
      <c r="AB4329" s="19" t="str">
        <f t="shared" si="8"/>
        <v/>
      </c>
      <c r="AC4329" s="19">
        <f t="shared" si="20"/>
        <v>95.25</v>
      </c>
      <c r="AD4329" s="19">
        <f t="shared" si="21"/>
        <v>816</v>
      </c>
      <c r="AE4329" s="19" t="str">
        <f t="shared" si="22"/>
        <v>Нет моды</v>
      </c>
      <c r="AF4329" s="19">
        <f t="shared" si="23"/>
        <v>86</v>
      </c>
      <c r="AG4329" s="19">
        <f t="shared" si="24"/>
        <v>100</v>
      </c>
      <c r="AH4329" s="20" t="str">
        <f t="shared" si="14"/>
        <v/>
      </c>
      <c r="AI4329" s="24"/>
      <c r="AJ4329" s="24"/>
      <c r="AK4329" s="24"/>
      <c r="AL4329" s="22">
        <f t="shared" si="25"/>
        <v>1</v>
      </c>
    </row>
    <row r="4330" ht="12.75" customHeight="1">
      <c r="A4330" s="13" t="s">
        <v>269</v>
      </c>
      <c r="B4330" s="13" t="str">
        <f>IFERROR(__xludf.DUMMYFUNCTION("REGEXREPLACE(A4330, ""\d"", """")"),"         Новосибирская область")</f>
        <v>         Новосибирская область</v>
      </c>
      <c r="C4330" s="14" t="str">
        <f t="shared" si="15"/>
        <v>Новосибирская область</v>
      </c>
      <c r="D4330" s="3">
        <f t="shared" si="16"/>
        <v>2</v>
      </c>
      <c r="E4330" s="15" t="s">
        <v>36</v>
      </c>
      <c r="F4330" s="13" t="str">
        <f>IFERROR(__xludf.DUMMYFUNCTION("REGEXEXTRACT(E4330,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30" s="16">
        <f t="shared" si="17"/>
        <v>2</v>
      </c>
      <c r="H4330" s="13" t="s">
        <v>28</v>
      </c>
      <c r="I4330" s="13" t="str">
        <f>IFERROR(__xludf.DUMMYFUNCTION("REGEXREPLACE(H4330, "".*\s"", """")"),"человек")</f>
        <v>человек</v>
      </c>
      <c r="J4330" s="13" t="s">
        <v>29</v>
      </c>
      <c r="K4330" s="17" t="str">
        <f>IFERROR(__xludf.DUMMYFUNCTION("REGEXREPLACE(J4330, ""^[\d\s]+"", """")"),"значение показателя за год")</f>
        <v>значение показателя за год</v>
      </c>
      <c r="L4330" s="16">
        <f t="shared" si="18"/>
        <v>2</v>
      </c>
      <c r="M4330" s="13" t="s">
        <v>31</v>
      </c>
      <c r="N4330" s="13" t="str">
        <f>IFERROR(__xludf.DUMMYFUNCTION("REGEXEXTRACT(M4330, "" (.+)$"")"),"городское население")</f>
        <v>городское население</v>
      </c>
      <c r="O4330" s="18">
        <v>81.0</v>
      </c>
      <c r="P4330" s="18">
        <v>85.0</v>
      </c>
      <c r="Q4330" s="18">
        <v>67.0</v>
      </c>
      <c r="R4330" s="18">
        <v>79.0</v>
      </c>
      <c r="S4330" s="23" t="s">
        <v>37</v>
      </c>
      <c r="T4330" s="23" t="s">
        <v>37</v>
      </c>
      <c r="U4330" s="23" t="s">
        <v>37</v>
      </c>
      <c r="V4330" s="23" t="s">
        <v>37</v>
      </c>
      <c r="W4330" s="23" t="s">
        <v>37</v>
      </c>
      <c r="X4330" s="23" t="s">
        <v>37</v>
      </c>
      <c r="Y4330" s="23" t="s">
        <v>37</v>
      </c>
      <c r="Z4330" s="19" t="str">
        <f t="shared" si="6"/>
        <v/>
      </c>
      <c r="AA4330" s="19">
        <f t="shared" si="19"/>
        <v>312</v>
      </c>
      <c r="AB4330" s="19" t="str">
        <f t="shared" si="8"/>
        <v/>
      </c>
      <c r="AC4330" s="19">
        <f t="shared" si="20"/>
        <v>78</v>
      </c>
      <c r="AD4330" s="19">
        <f t="shared" si="21"/>
        <v>85.5</v>
      </c>
      <c r="AE4330" s="19" t="str">
        <f t="shared" si="22"/>
        <v>Нет моды</v>
      </c>
      <c r="AF4330" s="19">
        <f t="shared" si="23"/>
        <v>67</v>
      </c>
      <c r="AG4330" s="19">
        <f t="shared" si="24"/>
        <v>85</v>
      </c>
      <c r="AH4330" s="20" t="str">
        <f t="shared" si="14"/>
        <v/>
      </c>
      <c r="AI4330" s="24"/>
      <c r="AJ4330" s="24"/>
      <c r="AK4330" s="24"/>
      <c r="AL4330" s="22">
        <f t="shared" si="25"/>
        <v>1</v>
      </c>
    </row>
    <row r="4331" ht="12.75" customHeight="1">
      <c r="A4331" s="13" t="s">
        <v>269</v>
      </c>
      <c r="B4331" s="13" t="str">
        <f>IFERROR(__xludf.DUMMYFUNCTION("REGEXREPLACE(A4331, ""\d"", """")"),"         Новосибирская область")</f>
        <v>         Новосибирская область</v>
      </c>
      <c r="C4331" s="14" t="str">
        <f t="shared" si="15"/>
        <v>Новосибирская область</v>
      </c>
      <c r="D4331" s="3">
        <f t="shared" si="16"/>
        <v>2</v>
      </c>
      <c r="E4331" s="15" t="s">
        <v>36</v>
      </c>
      <c r="F4331" s="13" t="str">
        <f>IFERROR(__xludf.DUMMYFUNCTION("REGEXEXTRACT(E4331,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31" s="16">
        <f t="shared" si="17"/>
        <v>2</v>
      </c>
      <c r="H4331" s="13" t="s">
        <v>28</v>
      </c>
      <c r="I4331" s="13" t="str">
        <f>IFERROR(__xludf.DUMMYFUNCTION("REGEXREPLACE(H4331, "".*\s"", """")"),"человек")</f>
        <v>человек</v>
      </c>
      <c r="J4331" s="13" t="s">
        <v>29</v>
      </c>
      <c r="K4331" s="17" t="str">
        <f>IFERROR(__xludf.DUMMYFUNCTION("REGEXREPLACE(J4331, ""^[\d\s]+"", """")"),"значение показателя за год")</f>
        <v>значение показателя за год</v>
      </c>
      <c r="L4331" s="16">
        <f t="shared" si="18"/>
        <v>2</v>
      </c>
      <c r="M4331" s="13" t="s">
        <v>32</v>
      </c>
      <c r="N4331" s="13" t="str">
        <f>IFERROR(__xludf.DUMMYFUNCTION("REGEXEXTRACT(M4331, "" (.+)$"")"),"сельское население")</f>
        <v>сельское население</v>
      </c>
      <c r="O4331" s="18">
        <v>19.0</v>
      </c>
      <c r="P4331" s="18">
        <v>14.0</v>
      </c>
      <c r="Q4331" s="18">
        <v>19.0</v>
      </c>
      <c r="R4331" s="18">
        <v>17.0</v>
      </c>
      <c r="S4331" s="23" t="s">
        <v>37</v>
      </c>
      <c r="T4331" s="23" t="s">
        <v>37</v>
      </c>
      <c r="U4331" s="23" t="s">
        <v>37</v>
      </c>
      <c r="V4331" s="23" t="s">
        <v>37</v>
      </c>
      <c r="W4331" s="23" t="s">
        <v>37</v>
      </c>
      <c r="X4331" s="23" t="s">
        <v>37</v>
      </c>
      <c r="Y4331" s="23" t="s">
        <v>37</v>
      </c>
      <c r="Z4331" s="19" t="str">
        <f t="shared" si="6"/>
        <v/>
      </c>
      <c r="AA4331" s="19" t="str">
        <f t="shared" si="19"/>
        <v/>
      </c>
      <c r="AB4331" s="19">
        <f t="shared" si="8"/>
        <v>69</v>
      </c>
      <c r="AC4331" s="19">
        <f t="shared" si="20"/>
        <v>17.25</v>
      </c>
      <c r="AD4331" s="19">
        <f t="shared" si="21"/>
        <v>43</v>
      </c>
      <c r="AE4331" s="19" t="str">
        <f t="shared" si="22"/>
        <v>Нет моды</v>
      </c>
      <c r="AF4331" s="19">
        <f t="shared" si="23"/>
        <v>14</v>
      </c>
      <c r="AG4331" s="19">
        <f t="shared" si="24"/>
        <v>19</v>
      </c>
      <c r="AH4331" s="20" t="str">
        <f t="shared" si="14"/>
        <v>Город: 82%; Село: 18%</v>
      </c>
      <c r="AI4331" s="24"/>
      <c r="AJ4331" s="24"/>
      <c r="AK4331" s="24"/>
      <c r="AL4331" s="22">
        <f t="shared" si="25"/>
        <v>1</v>
      </c>
    </row>
    <row r="4332" ht="12.75" customHeight="1">
      <c r="A4332" s="13" t="s">
        <v>269</v>
      </c>
      <c r="B4332" s="13" t="str">
        <f>IFERROR(__xludf.DUMMYFUNCTION("REGEXREPLACE(A4332, ""\d"", """")"),"         Новосибирская область")</f>
        <v>         Новосибирская область</v>
      </c>
      <c r="C4332" s="14" t="str">
        <f t="shared" si="15"/>
        <v>Новосибирская область</v>
      </c>
      <c r="D4332" s="3">
        <f t="shared" si="16"/>
        <v>2</v>
      </c>
      <c r="E4332" s="15" t="s">
        <v>38</v>
      </c>
      <c r="F4332" s="13" t="str">
        <f>IFERROR(__xludf.DUMMYFUNCTION("REGEXEXTRACT(E4332, ""[А-Яа-я].*"")"),"все виды транспортных несчастных случаев")</f>
        <v>все виды транспортных несчастных случаев</v>
      </c>
      <c r="G4332" s="16">
        <f t="shared" si="17"/>
        <v>2</v>
      </c>
      <c r="H4332" s="13" t="s">
        <v>28</v>
      </c>
      <c r="I4332" s="13" t="str">
        <f>IFERROR(__xludf.DUMMYFUNCTION("REGEXREPLACE(H4332, "".*\s"", """")"),"человек")</f>
        <v>человек</v>
      </c>
      <c r="J4332" s="13" t="s">
        <v>29</v>
      </c>
      <c r="K4332" s="17" t="str">
        <f>IFERROR(__xludf.DUMMYFUNCTION("REGEXREPLACE(J4332, ""^[\d\s]+"", """")"),"значение показателя за год")</f>
        <v>значение показателя за год</v>
      </c>
      <c r="L4332" s="16">
        <f t="shared" si="18"/>
        <v>2</v>
      </c>
      <c r="M4332" s="13" t="s">
        <v>30</v>
      </c>
      <c r="N4332" s="13" t="str">
        <f>IFERROR(__xludf.DUMMYFUNCTION("REGEXEXTRACT(M4332, "" (.+)$"")"),"все население")</f>
        <v>все население</v>
      </c>
      <c r="O4332" s="18">
        <v>553.0</v>
      </c>
      <c r="P4332" s="18">
        <v>483.0</v>
      </c>
      <c r="Q4332" s="18">
        <v>404.0</v>
      </c>
      <c r="R4332" s="18">
        <v>361.0</v>
      </c>
      <c r="S4332" s="18">
        <v>325.0</v>
      </c>
      <c r="T4332" s="18">
        <v>341.0</v>
      </c>
      <c r="U4332" s="18">
        <v>293.0</v>
      </c>
      <c r="V4332" s="18">
        <v>337.0</v>
      </c>
      <c r="W4332" s="18">
        <v>293.0</v>
      </c>
      <c r="X4332" s="18">
        <v>312.0</v>
      </c>
      <c r="Y4332" s="18">
        <v>304.0</v>
      </c>
      <c r="Z4332" s="19">
        <f t="shared" si="6"/>
        <v>4006</v>
      </c>
      <c r="AA4332" s="19" t="str">
        <f t="shared" si="19"/>
        <v/>
      </c>
      <c r="AB4332" s="19" t="str">
        <f t="shared" si="8"/>
        <v/>
      </c>
      <c r="AC4332" s="19">
        <f t="shared" si="20"/>
        <v>364.1818182</v>
      </c>
      <c r="AD4332" s="19">
        <f t="shared" si="21"/>
        <v>312</v>
      </c>
      <c r="AE4332" s="19" t="str">
        <f t="shared" si="22"/>
        <v>Нет моды</v>
      </c>
      <c r="AF4332" s="19">
        <f t="shared" si="23"/>
        <v>293</v>
      </c>
      <c r="AG4332" s="19">
        <f t="shared" si="24"/>
        <v>553</v>
      </c>
      <c r="AH4332" s="20" t="str">
        <f t="shared" si="14"/>
        <v/>
      </c>
      <c r="AI4332" s="21"/>
      <c r="AJ4332" s="21"/>
      <c r="AK4332" s="21"/>
      <c r="AL4332" s="22">
        <f t="shared" si="25"/>
        <v>1</v>
      </c>
    </row>
    <row r="4333" ht="12.75" customHeight="1">
      <c r="A4333" s="13" t="s">
        <v>269</v>
      </c>
      <c r="B4333" s="13" t="str">
        <f>IFERROR(__xludf.DUMMYFUNCTION("REGEXREPLACE(A4333, ""\d"", """")"),"         Новосибирская область")</f>
        <v>         Новосибирская область</v>
      </c>
      <c r="C4333" s="14" t="str">
        <f t="shared" si="15"/>
        <v>Новосибирская область</v>
      </c>
      <c r="D4333" s="3">
        <f t="shared" si="16"/>
        <v>2</v>
      </c>
      <c r="E4333" s="15" t="s">
        <v>38</v>
      </c>
      <c r="F4333" s="13" t="str">
        <f>IFERROR(__xludf.DUMMYFUNCTION("REGEXEXTRACT(E4333, ""[А-Яа-я].*"")"),"все виды транспортных несчастных случаев")</f>
        <v>все виды транспортных несчастных случаев</v>
      </c>
      <c r="G4333" s="16">
        <f t="shared" si="17"/>
        <v>2</v>
      </c>
      <c r="H4333" s="13" t="s">
        <v>28</v>
      </c>
      <c r="I4333" s="13" t="str">
        <f>IFERROR(__xludf.DUMMYFUNCTION("REGEXREPLACE(H4333, "".*\s"", """")"),"человек")</f>
        <v>человек</v>
      </c>
      <c r="J4333" s="13" t="s">
        <v>29</v>
      </c>
      <c r="K4333" s="17" t="str">
        <f>IFERROR(__xludf.DUMMYFUNCTION("REGEXREPLACE(J4333, ""^[\d\s]+"", """")"),"значение показателя за год")</f>
        <v>значение показателя за год</v>
      </c>
      <c r="L4333" s="16">
        <f t="shared" si="18"/>
        <v>2</v>
      </c>
      <c r="M4333" s="13" t="s">
        <v>31</v>
      </c>
      <c r="N4333" s="13" t="str">
        <f>IFERROR(__xludf.DUMMYFUNCTION("REGEXEXTRACT(M4333, "" (.+)$"")"),"городское население")</f>
        <v>городское население</v>
      </c>
      <c r="O4333" s="18">
        <v>390.0</v>
      </c>
      <c r="P4333" s="18">
        <v>344.0</v>
      </c>
      <c r="Q4333" s="18">
        <v>273.0</v>
      </c>
      <c r="R4333" s="18">
        <v>257.0</v>
      </c>
      <c r="S4333" s="18">
        <v>243.0</v>
      </c>
      <c r="T4333" s="18">
        <v>238.0</v>
      </c>
      <c r="U4333" s="18">
        <v>200.0</v>
      </c>
      <c r="V4333" s="18">
        <v>225.0</v>
      </c>
      <c r="W4333" s="18">
        <v>212.0</v>
      </c>
      <c r="X4333" s="18">
        <v>201.0</v>
      </c>
      <c r="Y4333" s="18">
        <v>233.0</v>
      </c>
      <c r="Z4333" s="19" t="str">
        <f t="shared" si="6"/>
        <v/>
      </c>
      <c r="AA4333" s="19">
        <f t="shared" si="19"/>
        <v>2816</v>
      </c>
      <c r="AB4333" s="19" t="str">
        <f t="shared" si="8"/>
        <v/>
      </c>
      <c r="AC4333" s="19">
        <f t="shared" si="20"/>
        <v>256</v>
      </c>
      <c r="AD4333" s="19">
        <f t="shared" si="21"/>
        <v>298.5</v>
      </c>
      <c r="AE4333" s="19" t="str">
        <f t="shared" si="22"/>
        <v>Нет моды</v>
      </c>
      <c r="AF4333" s="19">
        <f t="shared" si="23"/>
        <v>200</v>
      </c>
      <c r="AG4333" s="19">
        <f t="shared" si="24"/>
        <v>390</v>
      </c>
      <c r="AH4333" s="20" t="str">
        <f t="shared" si="14"/>
        <v/>
      </c>
      <c r="AI4333" s="21"/>
      <c r="AJ4333" s="21"/>
      <c r="AK4333" s="21"/>
      <c r="AL4333" s="22">
        <f t="shared" si="25"/>
        <v>1</v>
      </c>
    </row>
    <row r="4334" ht="12.75" customHeight="1">
      <c r="A4334" s="13" t="s">
        <v>269</v>
      </c>
      <c r="B4334" s="13" t="str">
        <f>IFERROR(__xludf.DUMMYFUNCTION("REGEXREPLACE(A4334, ""\d"", """")"),"         Новосибирская область")</f>
        <v>         Новосибирская область</v>
      </c>
      <c r="C4334" s="14" t="str">
        <f t="shared" si="15"/>
        <v>Новосибирская область</v>
      </c>
      <c r="D4334" s="3">
        <f t="shared" si="16"/>
        <v>2</v>
      </c>
      <c r="E4334" s="15" t="s">
        <v>38</v>
      </c>
      <c r="F4334" s="13" t="str">
        <f>IFERROR(__xludf.DUMMYFUNCTION("REGEXEXTRACT(E4334, ""[А-Яа-я].*"")"),"все виды транспортных несчастных случаев")</f>
        <v>все виды транспортных несчастных случаев</v>
      </c>
      <c r="G4334" s="16">
        <f t="shared" si="17"/>
        <v>2</v>
      </c>
      <c r="H4334" s="13" t="s">
        <v>28</v>
      </c>
      <c r="I4334" s="13" t="str">
        <f>IFERROR(__xludf.DUMMYFUNCTION("REGEXREPLACE(H4334, "".*\s"", """")"),"человек")</f>
        <v>человек</v>
      </c>
      <c r="J4334" s="13" t="s">
        <v>29</v>
      </c>
      <c r="K4334" s="17" t="str">
        <f>IFERROR(__xludf.DUMMYFUNCTION("REGEXREPLACE(J4334, ""^[\d\s]+"", """")"),"значение показателя за год")</f>
        <v>значение показателя за год</v>
      </c>
      <c r="L4334" s="16">
        <f t="shared" si="18"/>
        <v>2</v>
      </c>
      <c r="M4334" s="13" t="s">
        <v>32</v>
      </c>
      <c r="N4334" s="13" t="str">
        <f>IFERROR(__xludf.DUMMYFUNCTION("REGEXEXTRACT(M4334, "" (.+)$"")"),"сельское население")</f>
        <v>сельское население</v>
      </c>
      <c r="O4334" s="18">
        <v>163.0</v>
      </c>
      <c r="P4334" s="18">
        <v>139.0</v>
      </c>
      <c r="Q4334" s="18">
        <v>131.0</v>
      </c>
      <c r="R4334" s="18">
        <v>104.0</v>
      </c>
      <c r="S4334" s="18">
        <v>82.0</v>
      </c>
      <c r="T4334" s="18">
        <v>103.0</v>
      </c>
      <c r="U4334" s="18">
        <v>93.0</v>
      </c>
      <c r="V4334" s="18">
        <v>112.0</v>
      </c>
      <c r="W4334" s="18">
        <v>81.0</v>
      </c>
      <c r="X4334" s="18">
        <v>111.0</v>
      </c>
      <c r="Y4334" s="18">
        <v>71.0</v>
      </c>
      <c r="Z4334" s="19" t="str">
        <f t="shared" si="6"/>
        <v/>
      </c>
      <c r="AA4334" s="19" t="str">
        <f t="shared" si="19"/>
        <v/>
      </c>
      <c r="AB4334" s="19">
        <f t="shared" si="8"/>
        <v>1190</v>
      </c>
      <c r="AC4334" s="19">
        <f t="shared" si="20"/>
        <v>108.1818182</v>
      </c>
      <c r="AD4334" s="19">
        <f t="shared" si="21"/>
        <v>181.5</v>
      </c>
      <c r="AE4334" s="19" t="str">
        <f t="shared" si="22"/>
        <v>Нет моды</v>
      </c>
      <c r="AF4334" s="19">
        <f t="shared" si="23"/>
        <v>71</v>
      </c>
      <c r="AG4334" s="19">
        <f t="shared" si="24"/>
        <v>163</v>
      </c>
      <c r="AH4334" s="20" t="str">
        <f t="shared" si="14"/>
        <v>Город: 70%; Село: 30%</v>
      </c>
      <c r="AI4334" s="21"/>
      <c r="AJ4334" s="21"/>
      <c r="AK4334" s="21"/>
      <c r="AL4334" s="22">
        <f t="shared" si="25"/>
        <v>1</v>
      </c>
    </row>
    <row r="4335" ht="12.75" customHeight="1">
      <c r="A4335" s="13" t="s">
        <v>269</v>
      </c>
      <c r="B4335" s="13" t="str">
        <f>IFERROR(__xludf.DUMMYFUNCTION("REGEXREPLACE(A4335, ""\d"", """")"),"         Новосибирская область")</f>
        <v>         Новосибирская область</v>
      </c>
      <c r="C4335" s="14" t="str">
        <f t="shared" si="15"/>
        <v>Новосибирская область</v>
      </c>
      <c r="D4335" s="3">
        <f t="shared" si="16"/>
        <v>2</v>
      </c>
      <c r="E4335" s="15" t="s">
        <v>39</v>
      </c>
      <c r="F4335" s="13" t="str">
        <f>IFERROR(__xludf.DUMMYFUNCTION("REGEXEXTRACT(E4335, ""[А-Яа-я].*"")"),"Всего умерших")</f>
        <v>Всего умерших</v>
      </c>
      <c r="G4335" s="16">
        <f t="shared" si="17"/>
        <v>2</v>
      </c>
      <c r="H4335" s="13" t="s">
        <v>28</v>
      </c>
      <c r="I4335" s="13" t="str">
        <f>IFERROR(__xludf.DUMMYFUNCTION("REGEXREPLACE(H4335, "".*\s"", """")"),"человек")</f>
        <v>человек</v>
      </c>
      <c r="J4335" s="13" t="s">
        <v>29</v>
      </c>
      <c r="K4335" s="17" t="str">
        <f>IFERROR(__xludf.DUMMYFUNCTION("REGEXREPLACE(J4335, ""^[\d\s]+"", """")"),"значение показателя за год")</f>
        <v>значение показателя за год</v>
      </c>
      <c r="L4335" s="16">
        <f t="shared" si="18"/>
        <v>2</v>
      </c>
      <c r="M4335" s="13" t="s">
        <v>30</v>
      </c>
      <c r="N4335" s="13" t="str">
        <f>IFERROR(__xludf.DUMMYFUNCTION("REGEXEXTRACT(M4335, "" (.+)$"")"),"все население")</f>
        <v>все население</v>
      </c>
      <c r="O4335" s="18">
        <v>36571.0</v>
      </c>
      <c r="P4335" s="18">
        <v>36356.0</v>
      </c>
      <c r="Q4335" s="18">
        <v>36028.0</v>
      </c>
      <c r="R4335" s="18">
        <v>36151.0</v>
      </c>
      <c r="S4335" s="18">
        <v>35830.0</v>
      </c>
      <c r="T4335" s="18">
        <v>36168.0</v>
      </c>
      <c r="U4335" s="18">
        <v>35605.0</v>
      </c>
      <c r="V4335" s="18">
        <v>42833.0</v>
      </c>
      <c r="W4335" s="18">
        <v>47189.0</v>
      </c>
      <c r="X4335" s="18">
        <v>38335.0</v>
      </c>
      <c r="Y4335" s="18">
        <v>35671.0</v>
      </c>
      <c r="Z4335" s="19">
        <f t="shared" si="6"/>
        <v>416737</v>
      </c>
      <c r="AA4335" s="19" t="str">
        <f t="shared" si="19"/>
        <v/>
      </c>
      <c r="AB4335" s="19" t="str">
        <f t="shared" si="8"/>
        <v/>
      </c>
      <c r="AC4335" s="19">
        <f t="shared" si="20"/>
        <v>37885.18182</v>
      </c>
      <c r="AD4335" s="19">
        <f t="shared" si="21"/>
        <v>17884</v>
      </c>
      <c r="AE4335" s="19" t="str">
        <f t="shared" si="22"/>
        <v>Нет моды</v>
      </c>
      <c r="AF4335" s="19">
        <f t="shared" si="23"/>
        <v>35605</v>
      </c>
      <c r="AG4335" s="19">
        <f t="shared" si="24"/>
        <v>47189</v>
      </c>
      <c r="AH4335" s="20" t="str">
        <f t="shared" si="14"/>
        <v/>
      </c>
      <c r="AI4335" s="21"/>
      <c r="AJ4335" s="21"/>
      <c r="AK4335" s="21"/>
      <c r="AL4335" s="22">
        <f t="shared" si="25"/>
        <v>1</v>
      </c>
    </row>
    <row r="4336" ht="12.75" customHeight="1">
      <c r="A4336" s="13" t="s">
        <v>269</v>
      </c>
      <c r="B4336" s="13" t="str">
        <f>IFERROR(__xludf.DUMMYFUNCTION("REGEXREPLACE(A4336, ""\d"", """")"),"         Новосибирская область")</f>
        <v>         Новосибирская область</v>
      </c>
      <c r="C4336" s="14" t="str">
        <f t="shared" si="15"/>
        <v>Новосибирская область</v>
      </c>
      <c r="D4336" s="3">
        <f t="shared" si="16"/>
        <v>2</v>
      </c>
      <c r="E4336" s="15" t="s">
        <v>39</v>
      </c>
      <c r="F4336" s="13" t="str">
        <f>IFERROR(__xludf.DUMMYFUNCTION("REGEXEXTRACT(E4336, ""[А-Яа-я].*"")"),"Всего умерших")</f>
        <v>Всего умерших</v>
      </c>
      <c r="G4336" s="16">
        <f t="shared" si="17"/>
        <v>2</v>
      </c>
      <c r="H4336" s="13" t="s">
        <v>28</v>
      </c>
      <c r="I4336" s="13" t="str">
        <f>IFERROR(__xludf.DUMMYFUNCTION("REGEXREPLACE(H4336, "".*\s"", """")"),"человек")</f>
        <v>человек</v>
      </c>
      <c r="J4336" s="13" t="s">
        <v>29</v>
      </c>
      <c r="K4336" s="17" t="str">
        <f>IFERROR(__xludf.DUMMYFUNCTION("REGEXREPLACE(J4336, ""^[\d\s]+"", """")"),"значение показателя за год")</f>
        <v>значение показателя за год</v>
      </c>
      <c r="L4336" s="16">
        <f t="shared" si="18"/>
        <v>2</v>
      </c>
      <c r="M4336" s="13" t="s">
        <v>31</v>
      </c>
      <c r="N4336" s="13" t="str">
        <f>IFERROR(__xludf.DUMMYFUNCTION("REGEXEXTRACT(M4336, "" (.+)$"")"),"городское население")</f>
        <v>городское население</v>
      </c>
      <c r="O4336" s="18">
        <v>26995.0</v>
      </c>
      <c r="P4336" s="18">
        <v>27128.0</v>
      </c>
      <c r="Q4336" s="18">
        <v>26755.0</v>
      </c>
      <c r="R4336" s="18">
        <v>27140.0</v>
      </c>
      <c r="S4336" s="18">
        <v>26946.0</v>
      </c>
      <c r="T4336" s="18">
        <v>27326.0</v>
      </c>
      <c r="U4336" s="18">
        <v>26922.0</v>
      </c>
      <c r="V4336" s="18">
        <v>32895.0</v>
      </c>
      <c r="W4336" s="18">
        <v>36132.0</v>
      </c>
      <c r="X4336" s="18">
        <v>29420.0</v>
      </c>
      <c r="Y4336" s="18">
        <v>27212.0</v>
      </c>
      <c r="Z4336" s="19" t="str">
        <f t="shared" si="6"/>
        <v/>
      </c>
      <c r="AA4336" s="19">
        <f t="shared" si="19"/>
        <v>314871</v>
      </c>
      <c r="AB4336" s="19" t="str">
        <f t="shared" si="8"/>
        <v/>
      </c>
      <c r="AC4336" s="19">
        <f t="shared" si="20"/>
        <v>28624.63636</v>
      </c>
      <c r="AD4336" s="19">
        <f t="shared" si="21"/>
        <v>35638</v>
      </c>
      <c r="AE4336" s="19" t="str">
        <f t="shared" si="22"/>
        <v>Нет моды</v>
      </c>
      <c r="AF4336" s="19">
        <f t="shared" si="23"/>
        <v>26755</v>
      </c>
      <c r="AG4336" s="19">
        <f t="shared" si="24"/>
        <v>36132</v>
      </c>
      <c r="AH4336" s="20" t="str">
        <f t="shared" si="14"/>
        <v/>
      </c>
      <c r="AI4336" s="21"/>
      <c r="AJ4336" s="21"/>
      <c r="AK4336" s="21"/>
      <c r="AL4336" s="22">
        <f t="shared" si="25"/>
        <v>1</v>
      </c>
    </row>
    <row r="4337" ht="12.75" customHeight="1">
      <c r="A4337" s="13" t="s">
        <v>269</v>
      </c>
      <c r="B4337" s="13" t="str">
        <f>IFERROR(__xludf.DUMMYFUNCTION("REGEXREPLACE(A4337, ""\d"", """")"),"         Новосибирская область")</f>
        <v>         Новосибирская область</v>
      </c>
      <c r="C4337" s="14" t="str">
        <f t="shared" si="15"/>
        <v>Новосибирская область</v>
      </c>
      <c r="D4337" s="3">
        <f t="shared" si="16"/>
        <v>2</v>
      </c>
      <c r="E4337" s="15" t="s">
        <v>39</v>
      </c>
      <c r="F4337" s="13" t="str">
        <f>IFERROR(__xludf.DUMMYFUNCTION("REGEXEXTRACT(E4337, ""[А-Яа-я].*"")"),"Всего умерших")</f>
        <v>Всего умерших</v>
      </c>
      <c r="G4337" s="16">
        <f t="shared" si="17"/>
        <v>2</v>
      </c>
      <c r="H4337" s="13" t="s">
        <v>28</v>
      </c>
      <c r="I4337" s="13" t="str">
        <f>IFERROR(__xludf.DUMMYFUNCTION("REGEXREPLACE(H4337, "".*\s"", """")"),"человек")</f>
        <v>человек</v>
      </c>
      <c r="J4337" s="13" t="s">
        <v>29</v>
      </c>
      <c r="K4337" s="17" t="str">
        <f>IFERROR(__xludf.DUMMYFUNCTION("REGEXREPLACE(J4337, ""^[\d\s]+"", """")"),"значение показателя за год")</f>
        <v>значение показателя за год</v>
      </c>
      <c r="L4337" s="16">
        <f t="shared" si="18"/>
        <v>2</v>
      </c>
      <c r="M4337" s="13" t="s">
        <v>32</v>
      </c>
      <c r="N4337" s="13" t="str">
        <f>IFERROR(__xludf.DUMMYFUNCTION("REGEXEXTRACT(M4337, "" (.+)$"")"),"сельское население")</f>
        <v>сельское население</v>
      </c>
      <c r="O4337" s="18">
        <v>9576.0</v>
      </c>
      <c r="P4337" s="18">
        <v>9228.0</v>
      </c>
      <c r="Q4337" s="18">
        <v>9273.0</v>
      </c>
      <c r="R4337" s="18">
        <v>9011.0</v>
      </c>
      <c r="S4337" s="18">
        <v>8884.0</v>
      </c>
      <c r="T4337" s="18">
        <v>8842.0</v>
      </c>
      <c r="U4337" s="18">
        <v>8683.0</v>
      </c>
      <c r="V4337" s="18">
        <v>9938.0</v>
      </c>
      <c r="W4337" s="18">
        <v>11057.0</v>
      </c>
      <c r="X4337" s="18">
        <v>8915.0</v>
      </c>
      <c r="Y4337" s="18">
        <v>8459.0</v>
      </c>
      <c r="Z4337" s="19" t="str">
        <f t="shared" si="6"/>
        <v/>
      </c>
      <c r="AA4337" s="19" t="str">
        <f t="shared" si="19"/>
        <v/>
      </c>
      <c r="AB4337" s="19">
        <f t="shared" si="8"/>
        <v>101866</v>
      </c>
      <c r="AC4337" s="19">
        <f t="shared" si="20"/>
        <v>9260.545455</v>
      </c>
      <c r="AD4337" s="19">
        <f t="shared" si="21"/>
        <v>18906</v>
      </c>
      <c r="AE4337" s="19" t="str">
        <f t="shared" si="22"/>
        <v>Нет моды</v>
      </c>
      <c r="AF4337" s="19">
        <f t="shared" si="23"/>
        <v>8459</v>
      </c>
      <c r="AG4337" s="19">
        <f t="shared" si="24"/>
        <v>11057</v>
      </c>
      <c r="AH4337" s="20" t="str">
        <f t="shared" si="14"/>
        <v>Город: 76%; Село: 24%</v>
      </c>
      <c r="AI4337" s="21"/>
      <c r="AJ4337" s="21"/>
      <c r="AK4337" s="21"/>
      <c r="AL4337" s="22">
        <f t="shared" si="25"/>
        <v>1</v>
      </c>
    </row>
    <row r="4338" ht="12.75" customHeight="1">
      <c r="A4338" s="13" t="s">
        <v>269</v>
      </c>
      <c r="B4338" s="13" t="str">
        <f>IFERROR(__xludf.DUMMYFUNCTION("REGEXREPLACE(A4338, ""\d"", """")"),"         Новосибирская область")</f>
        <v>         Новосибирская область</v>
      </c>
      <c r="C4338" s="14" t="str">
        <f t="shared" si="15"/>
        <v>Новосибирская область</v>
      </c>
      <c r="D4338" s="3">
        <f t="shared" si="16"/>
        <v>2</v>
      </c>
      <c r="E4338" s="15" t="s">
        <v>40</v>
      </c>
      <c r="F4338" s="13" t="str">
        <f>IFERROR(__xludf.DUMMYFUNCTION("REGEXEXTRACT(E4338, ""[А-Яа-я].*"")"),"Злокачественные новообразования")</f>
        <v>Злокачественные новообразования</v>
      </c>
      <c r="G4338" s="16">
        <f t="shared" si="17"/>
        <v>2</v>
      </c>
      <c r="H4338" s="13" t="s">
        <v>28</v>
      </c>
      <c r="I4338" s="13" t="str">
        <f>IFERROR(__xludf.DUMMYFUNCTION("REGEXREPLACE(H4338, "".*\s"", """")"),"человек")</f>
        <v>человек</v>
      </c>
      <c r="J4338" s="13" t="s">
        <v>29</v>
      </c>
      <c r="K4338" s="17" t="str">
        <f>IFERROR(__xludf.DUMMYFUNCTION("REGEXREPLACE(J4338, ""^[\d\s]+"", """")"),"значение показателя за год")</f>
        <v>значение показателя за год</v>
      </c>
      <c r="L4338" s="16">
        <f t="shared" si="18"/>
        <v>2</v>
      </c>
      <c r="M4338" s="13" t="s">
        <v>30</v>
      </c>
      <c r="N4338" s="13" t="str">
        <f>IFERROR(__xludf.DUMMYFUNCTION("REGEXEXTRACT(M4338, "" (.+)$"")"),"все население")</f>
        <v>все население</v>
      </c>
      <c r="O4338" s="18">
        <v>5339.0</v>
      </c>
      <c r="P4338" s="18">
        <v>5620.0</v>
      </c>
      <c r="Q4338" s="18">
        <v>5852.0</v>
      </c>
      <c r="R4338" s="18">
        <v>6011.0</v>
      </c>
      <c r="S4338" s="18">
        <v>5993.0</v>
      </c>
      <c r="T4338" s="18">
        <v>6594.0</v>
      </c>
      <c r="U4338" s="18">
        <v>6737.0</v>
      </c>
      <c r="V4338" s="18">
        <v>6750.0</v>
      </c>
      <c r="W4338" s="18">
        <v>6459.0</v>
      </c>
      <c r="X4338" s="18">
        <v>6411.0</v>
      </c>
      <c r="Y4338" s="18">
        <v>6633.0</v>
      </c>
      <c r="Z4338" s="19">
        <f t="shared" si="6"/>
        <v>68399</v>
      </c>
      <c r="AA4338" s="19" t="str">
        <f t="shared" si="19"/>
        <v/>
      </c>
      <c r="AB4338" s="19" t="str">
        <f t="shared" si="8"/>
        <v/>
      </c>
      <c r="AC4338" s="19">
        <f t="shared" si="20"/>
        <v>6218.090909</v>
      </c>
      <c r="AD4338" s="19">
        <f t="shared" si="21"/>
        <v>7604.5</v>
      </c>
      <c r="AE4338" s="19" t="str">
        <f t="shared" si="22"/>
        <v>Нет моды</v>
      </c>
      <c r="AF4338" s="19">
        <f t="shared" si="23"/>
        <v>5339</v>
      </c>
      <c r="AG4338" s="19">
        <f t="shared" si="24"/>
        <v>6750</v>
      </c>
      <c r="AH4338" s="20" t="str">
        <f t="shared" si="14"/>
        <v/>
      </c>
      <c r="AI4338" s="21"/>
      <c r="AJ4338" s="21"/>
      <c r="AK4338" s="21"/>
      <c r="AL4338" s="22">
        <f t="shared" si="25"/>
        <v>1</v>
      </c>
    </row>
    <row r="4339" ht="12.75" customHeight="1">
      <c r="A4339" s="13" t="s">
        <v>269</v>
      </c>
      <c r="B4339" s="13" t="str">
        <f>IFERROR(__xludf.DUMMYFUNCTION("REGEXREPLACE(A4339, ""\d"", """")"),"         Новосибирская область")</f>
        <v>         Новосибирская область</v>
      </c>
      <c r="C4339" s="14" t="str">
        <f t="shared" si="15"/>
        <v>Новосибирская область</v>
      </c>
      <c r="D4339" s="3">
        <f t="shared" si="16"/>
        <v>2</v>
      </c>
      <c r="E4339" s="15" t="s">
        <v>40</v>
      </c>
      <c r="F4339" s="13" t="str">
        <f>IFERROR(__xludf.DUMMYFUNCTION("REGEXEXTRACT(E4339, ""[А-Яа-я].*"")"),"Злокачественные новообразования")</f>
        <v>Злокачественные новообразования</v>
      </c>
      <c r="G4339" s="16">
        <f t="shared" si="17"/>
        <v>2</v>
      </c>
      <c r="H4339" s="13" t="s">
        <v>28</v>
      </c>
      <c r="I4339" s="13" t="str">
        <f>IFERROR(__xludf.DUMMYFUNCTION("REGEXREPLACE(H4339, "".*\s"", """")"),"человек")</f>
        <v>человек</v>
      </c>
      <c r="J4339" s="13" t="s">
        <v>29</v>
      </c>
      <c r="K4339" s="17" t="str">
        <f>IFERROR(__xludf.DUMMYFUNCTION("REGEXREPLACE(J4339, ""^[\d\s]+"", """")"),"значение показателя за год")</f>
        <v>значение показателя за год</v>
      </c>
      <c r="L4339" s="16">
        <f t="shared" si="18"/>
        <v>2</v>
      </c>
      <c r="M4339" s="13" t="s">
        <v>31</v>
      </c>
      <c r="N4339" s="13" t="str">
        <f>IFERROR(__xludf.DUMMYFUNCTION("REGEXEXTRACT(M4339, "" (.+)$"")"),"городское население")</f>
        <v>городское население</v>
      </c>
      <c r="O4339" s="18">
        <v>4147.0</v>
      </c>
      <c r="P4339" s="18">
        <v>4362.0</v>
      </c>
      <c r="Q4339" s="18">
        <v>4552.0</v>
      </c>
      <c r="R4339" s="18">
        <v>4712.0</v>
      </c>
      <c r="S4339" s="18">
        <v>4637.0</v>
      </c>
      <c r="T4339" s="18">
        <v>5151.0</v>
      </c>
      <c r="U4339" s="18">
        <v>5333.0</v>
      </c>
      <c r="V4339" s="18">
        <v>5260.0</v>
      </c>
      <c r="W4339" s="18">
        <v>5066.0</v>
      </c>
      <c r="X4339" s="18">
        <v>4990.0</v>
      </c>
      <c r="Y4339" s="18">
        <v>5200.0</v>
      </c>
      <c r="Z4339" s="19" t="str">
        <f t="shared" si="6"/>
        <v/>
      </c>
      <c r="AA4339" s="19">
        <f t="shared" si="19"/>
        <v>53410</v>
      </c>
      <c r="AB4339" s="19" t="str">
        <f t="shared" si="8"/>
        <v/>
      </c>
      <c r="AC4339" s="19">
        <f t="shared" si="20"/>
        <v>4855.454545</v>
      </c>
      <c r="AD4339" s="19">
        <f t="shared" si="21"/>
        <v>5336</v>
      </c>
      <c r="AE4339" s="19" t="str">
        <f t="shared" si="22"/>
        <v>Нет моды</v>
      </c>
      <c r="AF4339" s="19">
        <f t="shared" si="23"/>
        <v>4147</v>
      </c>
      <c r="AG4339" s="19">
        <f t="shared" si="24"/>
        <v>5333</v>
      </c>
      <c r="AH4339" s="20" t="str">
        <f t="shared" si="14"/>
        <v/>
      </c>
      <c r="AI4339" s="21"/>
      <c r="AJ4339" s="21"/>
      <c r="AK4339" s="21"/>
      <c r="AL4339" s="22">
        <f t="shared" si="25"/>
        <v>1</v>
      </c>
    </row>
    <row r="4340" ht="12.75" customHeight="1">
      <c r="A4340" s="13" t="s">
        <v>269</v>
      </c>
      <c r="B4340" s="13" t="str">
        <f>IFERROR(__xludf.DUMMYFUNCTION("REGEXREPLACE(A4340, ""\d"", """")"),"         Новосибирская область")</f>
        <v>         Новосибирская область</v>
      </c>
      <c r="C4340" s="14" t="str">
        <f t="shared" si="15"/>
        <v>Новосибирская область</v>
      </c>
      <c r="D4340" s="3">
        <f t="shared" si="16"/>
        <v>2</v>
      </c>
      <c r="E4340" s="15" t="s">
        <v>40</v>
      </c>
      <c r="F4340" s="13" t="str">
        <f>IFERROR(__xludf.DUMMYFUNCTION("REGEXEXTRACT(E4340, ""[А-Яа-я].*"")"),"Злокачественные новообразования")</f>
        <v>Злокачественные новообразования</v>
      </c>
      <c r="G4340" s="16">
        <f t="shared" si="17"/>
        <v>2</v>
      </c>
      <c r="H4340" s="13" t="s">
        <v>28</v>
      </c>
      <c r="I4340" s="13" t="str">
        <f>IFERROR(__xludf.DUMMYFUNCTION("REGEXREPLACE(H4340, "".*\s"", """")"),"человек")</f>
        <v>человек</v>
      </c>
      <c r="J4340" s="13" t="s">
        <v>29</v>
      </c>
      <c r="K4340" s="17" t="str">
        <f>IFERROR(__xludf.DUMMYFUNCTION("REGEXREPLACE(J4340, ""^[\d\s]+"", """")"),"значение показателя за год")</f>
        <v>значение показателя за год</v>
      </c>
      <c r="L4340" s="16">
        <f t="shared" si="18"/>
        <v>2</v>
      </c>
      <c r="M4340" s="13" t="s">
        <v>32</v>
      </c>
      <c r="N4340" s="13" t="str">
        <f>IFERROR(__xludf.DUMMYFUNCTION("REGEXEXTRACT(M4340, "" (.+)$"")"),"сельское население")</f>
        <v>сельское население</v>
      </c>
      <c r="O4340" s="18">
        <v>1192.0</v>
      </c>
      <c r="P4340" s="18">
        <v>1258.0</v>
      </c>
      <c r="Q4340" s="18">
        <v>1300.0</v>
      </c>
      <c r="R4340" s="18">
        <v>1299.0</v>
      </c>
      <c r="S4340" s="18">
        <v>1356.0</v>
      </c>
      <c r="T4340" s="18">
        <v>1443.0</v>
      </c>
      <c r="U4340" s="18">
        <v>1404.0</v>
      </c>
      <c r="V4340" s="18">
        <v>1490.0</v>
      </c>
      <c r="W4340" s="18">
        <v>1393.0</v>
      </c>
      <c r="X4340" s="18">
        <v>1421.0</v>
      </c>
      <c r="Y4340" s="18">
        <v>1433.0</v>
      </c>
      <c r="Z4340" s="19" t="str">
        <f t="shared" si="6"/>
        <v/>
      </c>
      <c r="AA4340" s="19" t="str">
        <f t="shared" si="19"/>
        <v/>
      </c>
      <c r="AB4340" s="19">
        <f t="shared" si="8"/>
        <v>14989</v>
      </c>
      <c r="AC4340" s="19">
        <f t="shared" si="20"/>
        <v>1362.636364</v>
      </c>
      <c r="AD4340" s="19">
        <f t="shared" si="21"/>
        <v>2818.5</v>
      </c>
      <c r="AE4340" s="19" t="str">
        <f t="shared" si="22"/>
        <v>Нет моды</v>
      </c>
      <c r="AF4340" s="19">
        <f t="shared" si="23"/>
        <v>1192</v>
      </c>
      <c r="AG4340" s="19">
        <f t="shared" si="24"/>
        <v>1490</v>
      </c>
      <c r="AH4340" s="20" t="str">
        <f t="shared" si="14"/>
        <v>Город: 78%; Село: 22%</v>
      </c>
      <c r="AI4340" s="21"/>
      <c r="AJ4340" s="21"/>
      <c r="AK4340" s="21"/>
      <c r="AL4340" s="22">
        <f t="shared" si="25"/>
        <v>1</v>
      </c>
    </row>
    <row r="4341" ht="12.75" customHeight="1">
      <c r="A4341" s="13" t="s">
        <v>269</v>
      </c>
      <c r="B4341" s="13" t="str">
        <f>IFERROR(__xludf.DUMMYFUNCTION("REGEXREPLACE(A4341, ""\d"", """")"),"         Новосибирская область")</f>
        <v>         Новосибирская область</v>
      </c>
      <c r="C4341" s="14" t="str">
        <f t="shared" si="15"/>
        <v>Новосибирская область</v>
      </c>
      <c r="D4341" s="3">
        <f t="shared" si="16"/>
        <v>2</v>
      </c>
      <c r="E4341" s="15" t="s">
        <v>41</v>
      </c>
      <c r="F4341" s="13" t="str">
        <f>IFERROR(__xludf.DUMMYFUNCTION("REGEXEXTRACT(E4341, ""[А-Яа-я].*"")"),"Инфекционные и паразитарные болезни")</f>
        <v>Инфекционные и паразитарные болезни</v>
      </c>
      <c r="G4341" s="16">
        <f t="shared" si="17"/>
        <v>2</v>
      </c>
      <c r="H4341" s="13" t="s">
        <v>28</v>
      </c>
      <c r="I4341" s="13" t="str">
        <f>IFERROR(__xludf.DUMMYFUNCTION("REGEXREPLACE(H4341, "".*\s"", """")"),"человек")</f>
        <v>человек</v>
      </c>
      <c r="J4341" s="13" t="s">
        <v>29</v>
      </c>
      <c r="K4341" s="17" t="str">
        <f>IFERROR(__xludf.DUMMYFUNCTION("REGEXREPLACE(J4341, ""^[\d\s]+"", """")"),"значение показателя за год")</f>
        <v>значение показателя за год</v>
      </c>
      <c r="L4341" s="16">
        <f t="shared" si="18"/>
        <v>2</v>
      </c>
      <c r="M4341" s="13" t="s">
        <v>30</v>
      </c>
      <c r="N4341" s="13" t="str">
        <f>IFERROR(__xludf.DUMMYFUNCTION("REGEXEXTRACT(M4341, "" (.+)$"")"),"все население")</f>
        <v>все население</v>
      </c>
      <c r="O4341" s="18">
        <v>1200.0</v>
      </c>
      <c r="P4341" s="18">
        <v>1271.0</v>
      </c>
      <c r="Q4341" s="18">
        <v>1374.0</v>
      </c>
      <c r="R4341" s="18">
        <v>1442.0</v>
      </c>
      <c r="S4341" s="18">
        <v>1518.0</v>
      </c>
      <c r="T4341" s="18">
        <v>1546.0</v>
      </c>
      <c r="U4341" s="18">
        <v>1440.0</v>
      </c>
      <c r="V4341" s="18">
        <v>1348.0</v>
      </c>
      <c r="W4341" s="18">
        <v>1195.0</v>
      </c>
      <c r="X4341" s="18">
        <v>1096.0</v>
      </c>
      <c r="Y4341" s="18">
        <v>1122.0</v>
      </c>
      <c r="Z4341" s="19">
        <f t="shared" si="6"/>
        <v>14552</v>
      </c>
      <c r="AA4341" s="19" t="str">
        <f t="shared" si="19"/>
        <v/>
      </c>
      <c r="AB4341" s="19" t="str">
        <f t="shared" si="8"/>
        <v/>
      </c>
      <c r="AC4341" s="19">
        <f t="shared" si="20"/>
        <v>1322.909091</v>
      </c>
      <c r="AD4341" s="19">
        <f t="shared" si="21"/>
        <v>1365</v>
      </c>
      <c r="AE4341" s="19" t="str">
        <f t="shared" si="22"/>
        <v>Нет моды</v>
      </c>
      <c r="AF4341" s="19">
        <f t="shared" si="23"/>
        <v>1096</v>
      </c>
      <c r="AG4341" s="19">
        <f t="shared" si="24"/>
        <v>1546</v>
      </c>
      <c r="AH4341" s="20" t="str">
        <f t="shared" si="14"/>
        <v/>
      </c>
      <c r="AI4341" s="21"/>
      <c r="AJ4341" s="21"/>
      <c r="AK4341" s="21"/>
      <c r="AL4341" s="22">
        <f t="shared" si="25"/>
        <v>1</v>
      </c>
    </row>
    <row r="4342" ht="12.75" customHeight="1">
      <c r="A4342" s="13" t="s">
        <v>269</v>
      </c>
      <c r="B4342" s="13" t="str">
        <f>IFERROR(__xludf.DUMMYFUNCTION("REGEXREPLACE(A4342, ""\d"", """")"),"         Новосибирская область")</f>
        <v>         Новосибирская область</v>
      </c>
      <c r="C4342" s="14" t="str">
        <f t="shared" si="15"/>
        <v>Новосибирская область</v>
      </c>
      <c r="D4342" s="3">
        <f t="shared" si="16"/>
        <v>2</v>
      </c>
      <c r="E4342" s="15" t="s">
        <v>41</v>
      </c>
      <c r="F4342" s="13" t="str">
        <f>IFERROR(__xludf.DUMMYFUNCTION("REGEXEXTRACT(E4342, ""[А-Яа-я].*"")"),"Инфекционные и паразитарные болезни")</f>
        <v>Инфекционные и паразитарные болезни</v>
      </c>
      <c r="G4342" s="16">
        <f t="shared" si="17"/>
        <v>2</v>
      </c>
      <c r="H4342" s="13" t="s">
        <v>28</v>
      </c>
      <c r="I4342" s="13" t="str">
        <f>IFERROR(__xludf.DUMMYFUNCTION("REGEXREPLACE(H4342, "".*\s"", """")"),"человек")</f>
        <v>человек</v>
      </c>
      <c r="J4342" s="13" t="s">
        <v>29</v>
      </c>
      <c r="K4342" s="17" t="str">
        <f>IFERROR(__xludf.DUMMYFUNCTION("REGEXREPLACE(J4342, ""^[\d\s]+"", """")"),"значение показателя за год")</f>
        <v>значение показателя за год</v>
      </c>
      <c r="L4342" s="16">
        <f t="shared" si="18"/>
        <v>2</v>
      </c>
      <c r="M4342" s="13" t="s">
        <v>31</v>
      </c>
      <c r="N4342" s="13" t="str">
        <f>IFERROR(__xludf.DUMMYFUNCTION("REGEXEXTRACT(M4342, "" (.+)$"")"),"городское население")</f>
        <v>городское население</v>
      </c>
      <c r="O4342" s="18">
        <v>983.0</v>
      </c>
      <c r="P4342" s="18">
        <v>1012.0</v>
      </c>
      <c r="Q4342" s="18">
        <v>1084.0</v>
      </c>
      <c r="R4342" s="18">
        <v>1147.0</v>
      </c>
      <c r="S4342" s="18">
        <v>1212.0</v>
      </c>
      <c r="T4342" s="18">
        <v>1233.0</v>
      </c>
      <c r="U4342" s="18">
        <v>1111.0</v>
      </c>
      <c r="V4342" s="18">
        <v>1023.0</v>
      </c>
      <c r="W4342" s="18">
        <v>925.0</v>
      </c>
      <c r="X4342" s="18">
        <v>853.0</v>
      </c>
      <c r="Y4342" s="18">
        <v>861.0</v>
      </c>
      <c r="Z4342" s="19" t="str">
        <f t="shared" si="6"/>
        <v/>
      </c>
      <c r="AA4342" s="19">
        <f t="shared" si="19"/>
        <v>11444</v>
      </c>
      <c r="AB4342" s="19" t="str">
        <f t="shared" si="8"/>
        <v/>
      </c>
      <c r="AC4342" s="19">
        <f t="shared" si="20"/>
        <v>1040.363636</v>
      </c>
      <c r="AD4342" s="19">
        <f t="shared" si="21"/>
        <v>1171</v>
      </c>
      <c r="AE4342" s="19" t="str">
        <f t="shared" si="22"/>
        <v>Нет моды</v>
      </c>
      <c r="AF4342" s="19">
        <f t="shared" si="23"/>
        <v>853</v>
      </c>
      <c r="AG4342" s="19">
        <f t="shared" si="24"/>
        <v>1233</v>
      </c>
      <c r="AH4342" s="20" t="str">
        <f t="shared" si="14"/>
        <v/>
      </c>
      <c r="AI4342" s="21"/>
      <c r="AJ4342" s="21"/>
      <c r="AK4342" s="21"/>
      <c r="AL4342" s="22">
        <f t="shared" si="25"/>
        <v>1</v>
      </c>
    </row>
    <row r="4343" ht="12.75" customHeight="1">
      <c r="A4343" s="13" t="s">
        <v>269</v>
      </c>
      <c r="B4343" s="13" t="str">
        <f>IFERROR(__xludf.DUMMYFUNCTION("REGEXREPLACE(A4343, ""\d"", """")"),"         Новосибирская область")</f>
        <v>         Новосибирская область</v>
      </c>
      <c r="C4343" s="14" t="str">
        <f t="shared" si="15"/>
        <v>Новосибирская область</v>
      </c>
      <c r="D4343" s="3">
        <f t="shared" si="16"/>
        <v>2</v>
      </c>
      <c r="E4343" s="15" t="s">
        <v>41</v>
      </c>
      <c r="F4343" s="13" t="str">
        <f>IFERROR(__xludf.DUMMYFUNCTION("REGEXEXTRACT(E4343, ""[А-Яа-я].*"")"),"Инфекционные и паразитарные болезни")</f>
        <v>Инфекционные и паразитарные болезни</v>
      </c>
      <c r="G4343" s="16">
        <f t="shared" si="17"/>
        <v>2</v>
      </c>
      <c r="H4343" s="13" t="s">
        <v>28</v>
      </c>
      <c r="I4343" s="13" t="str">
        <f>IFERROR(__xludf.DUMMYFUNCTION("REGEXREPLACE(H4343, "".*\s"", """")"),"человек")</f>
        <v>человек</v>
      </c>
      <c r="J4343" s="13" t="s">
        <v>29</v>
      </c>
      <c r="K4343" s="17" t="str">
        <f>IFERROR(__xludf.DUMMYFUNCTION("REGEXREPLACE(J4343, ""^[\d\s]+"", """")"),"значение показателя за год")</f>
        <v>значение показателя за год</v>
      </c>
      <c r="L4343" s="16">
        <f t="shared" si="18"/>
        <v>2</v>
      </c>
      <c r="M4343" s="13" t="s">
        <v>32</v>
      </c>
      <c r="N4343" s="13" t="str">
        <f>IFERROR(__xludf.DUMMYFUNCTION("REGEXEXTRACT(M4343, "" (.+)$"")"),"сельское население")</f>
        <v>сельское население</v>
      </c>
      <c r="O4343" s="18">
        <v>217.0</v>
      </c>
      <c r="P4343" s="18">
        <v>259.0</v>
      </c>
      <c r="Q4343" s="18">
        <v>290.0</v>
      </c>
      <c r="R4343" s="18">
        <v>295.0</v>
      </c>
      <c r="S4343" s="18">
        <v>306.0</v>
      </c>
      <c r="T4343" s="18">
        <v>313.0</v>
      </c>
      <c r="U4343" s="18">
        <v>329.0</v>
      </c>
      <c r="V4343" s="18">
        <v>325.0</v>
      </c>
      <c r="W4343" s="18">
        <v>270.0</v>
      </c>
      <c r="X4343" s="18">
        <v>243.0</v>
      </c>
      <c r="Y4343" s="18">
        <v>261.0</v>
      </c>
      <c r="Z4343" s="19" t="str">
        <f t="shared" si="6"/>
        <v/>
      </c>
      <c r="AA4343" s="19" t="str">
        <f t="shared" si="19"/>
        <v/>
      </c>
      <c r="AB4343" s="19">
        <f t="shared" si="8"/>
        <v>3108</v>
      </c>
      <c r="AC4343" s="19">
        <f t="shared" si="20"/>
        <v>282.5454545</v>
      </c>
      <c r="AD4343" s="19">
        <f t="shared" si="21"/>
        <v>591</v>
      </c>
      <c r="AE4343" s="19" t="str">
        <f t="shared" si="22"/>
        <v>Нет моды</v>
      </c>
      <c r="AF4343" s="19">
        <f t="shared" si="23"/>
        <v>217</v>
      </c>
      <c r="AG4343" s="19">
        <f t="shared" si="24"/>
        <v>329</v>
      </c>
      <c r="AH4343" s="20" t="str">
        <f t="shared" si="14"/>
        <v>Город: 79%; Село: 21%</v>
      </c>
      <c r="AI4343" s="21"/>
      <c r="AJ4343" s="21"/>
      <c r="AK4343" s="21"/>
      <c r="AL4343" s="22">
        <f t="shared" si="25"/>
        <v>1</v>
      </c>
    </row>
    <row r="4344" ht="12.75" customHeight="1">
      <c r="A4344" s="13" t="s">
        <v>269</v>
      </c>
      <c r="B4344" s="13" t="str">
        <f>IFERROR(__xludf.DUMMYFUNCTION("REGEXREPLACE(A4344, ""\d"", """")"),"         Новосибирская область")</f>
        <v>         Новосибирская область</v>
      </c>
      <c r="C4344" s="14" t="str">
        <f t="shared" si="15"/>
        <v>Новосибирская область</v>
      </c>
      <c r="D4344" s="3">
        <f t="shared" si="16"/>
        <v>2</v>
      </c>
      <c r="E4344" s="15" t="s">
        <v>42</v>
      </c>
      <c r="F4344" s="13" t="str">
        <f>IFERROR(__xludf.DUMMYFUNCTION("REGEXEXTRACT(E4344, ""[А-Яа-я].*"")"),"Ишемическая болезнь сердца")</f>
        <v>Ишемическая болезнь сердца</v>
      </c>
      <c r="G4344" s="16">
        <f t="shared" si="17"/>
        <v>2</v>
      </c>
      <c r="H4344" s="13" t="s">
        <v>28</v>
      </c>
      <c r="I4344" s="13" t="str">
        <f>IFERROR(__xludf.DUMMYFUNCTION("REGEXREPLACE(H4344, "".*\s"", """")"),"человек")</f>
        <v>человек</v>
      </c>
      <c r="J4344" s="13" t="s">
        <v>29</v>
      </c>
      <c r="K4344" s="17" t="str">
        <f>IFERROR(__xludf.DUMMYFUNCTION("REGEXREPLACE(J4344, ""^[\d\s]+"", """")"),"значение показателя за год")</f>
        <v>значение показателя за год</v>
      </c>
      <c r="L4344" s="16">
        <f t="shared" si="18"/>
        <v>2</v>
      </c>
      <c r="M4344" s="13" t="s">
        <v>30</v>
      </c>
      <c r="N4344" s="13" t="str">
        <f>IFERROR(__xludf.DUMMYFUNCTION("REGEXEXTRACT(M4344, "" (.+)$"")"),"все население")</f>
        <v>все население</v>
      </c>
      <c r="O4344" s="18">
        <v>11464.0</v>
      </c>
      <c r="P4344" s="18">
        <v>10823.0</v>
      </c>
      <c r="Q4344" s="18">
        <v>10449.0</v>
      </c>
      <c r="R4344" s="18">
        <v>10725.0</v>
      </c>
      <c r="S4344" s="18">
        <v>11396.0</v>
      </c>
      <c r="T4344" s="18">
        <v>10937.0</v>
      </c>
      <c r="U4344" s="18">
        <v>11571.0</v>
      </c>
      <c r="V4344" s="18">
        <v>14599.0</v>
      </c>
      <c r="W4344" s="18">
        <v>14336.0</v>
      </c>
      <c r="X4344" s="18">
        <v>12776.0</v>
      </c>
      <c r="Y4344" s="18">
        <v>12490.0</v>
      </c>
      <c r="Z4344" s="19">
        <f t="shared" si="6"/>
        <v>131566</v>
      </c>
      <c r="AA4344" s="19" t="str">
        <f t="shared" si="19"/>
        <v/>
      </c>
      <c r="AB4344" s="19" t="str">
        <f t="shared" si="8"/>
        <v/>
      </c>
      <c r="AC4344" s="19">
        <f t="shared" si="20"/>
        <v>11960.54545</v>
      </c>
      <c r="AD4344" s="19">
        <f t="shared" si="21"/>
        <v>5389</v>
      </c>
      <c r="AE4344" s="19" t="str">
        <f t="shared" si="22"/>
        <v>Нет моды</v>
      </c>
      <c r="AF4344" s="19">
        <f t="shared" si="23"/>
        <v>10449</v>
      </c>
      <c r="AG4344" s="19">
        <f t="shared" si="24"/>
        <v>14599</v>
      </c>
      <c r="AH4344" s="20" t="str">
        <f t="shared" si="14"/>
        <v/>
      </c>
      <c r="AI4344" s="21"/>
      <c r="AJ4344" s="21"/>
      <c r="AK4344" s="21"/>
      <c r="AL4344" s="22">
        <f t="shared" si="25"/>
        <v>1</v>
      </c>
    </row>
    <row r="4345" ht="12.75" customHeight="1">
      <c r="A4345" s="13" t="s">
        <v>269</v>
      </c>
      <c r="B4345" s="13" t="str">
        <f>IFERROR(__xludf.DUMMYFUNCTION("REGEXREPLACE(A4345, ""\d"", """")"),"         Новосибирская область")</f>
        <v>         Новосибирская область</v>
      </c>
      <c r="C4345" s="14" t="str">
        <f t="shared" si="15"/>
        <v>Новосибирская область</v>
      </c>
      <c r="D4345" s="3">
        <f t="shared" si="16"/>
        <v>2</v>
      </c>
      <c r="E4345" s="15" t="s">
        <v>42</v>
      </c>
      <c r="F4345" s="13" t="str">
        <f>IFERROR(__xludf.DUMMYFUNCTION("REGEXEXTRACT(E4345, ""[А-Яа-я].*"")"),"Ишемическая болезнь сердца")</f>
        <v>Ишемическая болезнь сердца</v>
      </c>
      <c r="G4345" s="16">
        <f t="shared" si="17"/>
        <v>2</v>
      </c>
      <c r="H4345" s="13" t="s">
        <v>28</v>
      </c>
      <c r="I4345" s="13" t="str">
        <f>IFERROR(__xludf.DUMMYFUNCTION("REGEXREPLACE(H4345, "".*\s"", """")"),"человек")</f>
        <v>человек</v>
      </c>
      <c r="J4345" s="13" t="s">
        <v>29</v>
      </c>
      <c r="K4345" s="17" t="str">
        <f>IFERROR(__xludf.DUMMYFUNCTION("REGEXREPLACE(J4345, ""^[\d\s]+"", """")"),"значение показателя за год")</f>
        <v>значение показателя за год</v>
      </c>
      <c r="L4345" s="16">
        <f t="shared" si="18"/>
        <v>2</v>
      </c>
      <c r="M4345" s="13" t="s">
        <v>31</v>
      </c>
      <c r="N4345" s="13" t="str">
        <f>IFERROR(__xludf.DUMMYFUNCTION("REGEXEXTRACT(M4345, "" (.+)$"")"),"городское население")</f>
        <v>городское население</v>
      </c>
      <c r="O4345" s="18">
        <v>7918.0</v>
      </c>
      <c r="P4345" s="18">
        <v>7758.0</v>
      </c>
      <c r="Q4345" s="18">
        <v>7639.0</v>
      </c>
      <c r="R4345" s="18">
        <v>8033.0</v>
      </c>
      <c r="S4345" s="18">
        <v>8446.0</v>
      </c>
      <c r="T4345" s="18">
        <v>8403.0</v>
      </c>
      <c r="U4345" s="18">
        <v>8847.0</v>
      </c>
      <c r="V4345" s="18">
        <v>11445.0</v>
      </c>
      <c r="W4345" s="18">
        <v>10935.0</v>
      </c>
      <c r="X4345" s="18">
        <v>9811.0</v>
      </c>
      <c r="Y4345" s="18">
        <v>9706.0</v>
      </c>
      <c r="Z4345" s="19" t="str">
        <f t="shared" si="6"/>
        <v/>
      </c>
      <c r="AA4345" s="19">
        <f t="shared" si="19"/>
        <v>98941</v>
      </c>
      <c r="AB4345" s="19" t="str">
        <f t="shared" si="8"/>
        <v/>
      </c>
      <c r="AC4345" s="19">
        <f t="shared" si="20"/>
        <v>8994.636364</v>
      </c>
      <c r="AD4345" s="19">
        <f t="shared" si="21"/>
        <v>10774</v>
      </c>
      <c r="AE4345" s="19" t="str">
        <f t="shared" si="22"/>
        <v>Нет моды</v>
      </c>
      <c r="AF4345" s="19">
        <f t="shared" si="23"/>
        <v>7639</v>
      </c>
      <c r="AG4345" s="19">
        <f t="shared" si="24"/>
        <v>11445</v>
      </c>
      <c r="AH4345" s="20" t="str">
        <f t="shared" si="14"/>
        <v/>
      </c>
      <c r="AI4345" s="21"/>
      <c r="AJ4345" s="21"/>
      <c r="AK4345" s="21"/>
      <c r="AL4345" s="22">
        <f t="shared" si="25"/>
        <v>1</v>
      </c>
    </row>
    <row r="4346" ht="12.75" customHeight="1">
      <c r="A4346" s="13" t="s">
        <v>269</v>
      </c>
      <c r="B4346" s="13" t="str">
        <f>IFERROR(__xludf.DUMMYFUNCTION("REGEXREPLACE(A4346, ""\d"", """")"),"         Новосибирская область")</f>
        <v>         Новосибирская область</v>
      </c>
      <c r="C4346" s="14" t="str">
        <f t="shared" si="15"/>
        <v>Новосибирская область</v>
      </c>
      <c r="D4346" s="3">
        <f t="shared" si="16"/>
        <v>2</v>
      </c>
      <c r="E4346" s="15" t="s">
        <v>42</v>
      </c>
      <c r="F4346" s="13" t="str">
        <f>IFERROR(__xludf.DUMMYFUNCTION("REGEXEXTRACT(E4346, ""[А-Яа-я].*"")"),"Ишемическая болезнь сердца")</f>
        <v>Ишемическая болезнь сердца</v>
      </c>
      <c r="G4346" s="16">
        <f t="shared" si="17"/>
        <v>2</v>
      </c>
      <c r="H4346" s="13" t="s">
        <v>28</v>
      </c>
      <c r="I4346" s="13" t="str">
        <f>IFERROR(__xludf.DUMMYFUNCTION("REGEXREPLACE(H4346, "".*\s"", """")"),"человек")</f>
        <v>человек</v>
      </c>
      <c r="J4346" s="13" t="s">
        <v>29</v>
      </c>
      <c r="K4346" s="17" t="str">
        <f>IFERROR(__xludf.DUMMYFUNCTION("REGEXREPLACE(J4346, ""^[\d\s]+"", """")"),"значение показателя за год")</f>
        <v>значение показателя за год</v>
      </c>
      <c r="L4346" s="16">
        <f t="shared" si="18"/>
        <v>2</v>
      </c>
      <c r="M4346" s="13" t="s">
        <v>32</v>
      </c>
      <c r="N4346" s="13" t="str">
        <f>IFERROR(__xludf.DUMMYFUNCTION("REGEXEXTRACT(M4346, "" (.+)$"")"),"сельское население")</f>
        <v>сельское население</v>
      </c>
      <c r="O4346" s="18">
        <v>3546.0</v>
      </c>
      <c r="P4346" s="18">
        <v>3065.0</v>
      </c>
      <c r="Q4346" s="18">
        <v>2810.0</v>
      </c>
      <c r="R4346" s="18">
        <v>2692.0</v>
      </c>
      <c r="S4346" s="18">
        <v>2950.0</v>
      </c>
      <c r="T4346" s="18">
        <v>2534.0</v>
      </c>
      <c r="U4346" s="18">
        <v>2724.0</v>
      </c>
      <c r="V4346" s="18">
        <v>3154.0</v>
      </c>
      <c r="W4346" s="18">
        <v>3401.0</v>
      </c>
      <c r="X4346" s="18">
        <v>2965.0</v>
      </c>
      <c r="Y4346" s="18">
        <v>2784.0</v>
      </c>
      <c r="Z4346" s="19" t="str">
        <f t="shared" si="6"/>
        <v/>
      </c>
      <c r="AA4346" s="19" t="str">
        <f t="shared" si="19"/>
        <v/>
      </c>
      <c r="AB4346" s="19">
        <f t="shared" si="8"/>
        <v>32625</v>
      </c>
      <c r="AC4346" s="19">
        <f t="shared" si="20"/>
        <v>2965.909091</v>
      </c>
      <c r="AD4346" s="19">
        <f t="shared" si="21"/>
        <v>5592.5</v>
      </c>
      <c r="AE4346" s="19" t="str">
        <f t="shared" si="22"/>
        <v>Нет моды</v>
      </c>
      <c r="AF4346" s="19">
        <f t="shared" si="23"/>
        <v>2534</v>
      </c>
      <c r="AG4346" s="19">
        <f t="shared" si="24"/>
        <v>3546</v>
      </c>
      <c r="AH4346" s="20" t="str">
        <f t="shared" si="14"/>
        <v>Город: 75%; Село: 25%</v>
      </c>
      <c r="AI4346" s="21"/>
      <c r="AJ4346" s="21"/>
      <c r="AK4346" s="21"/>
      <c r="AL4346" s="22">
        <f t="shared" si="25"/>
        <v>1</v>
      </c>
    </row>
    <row r="4347" ht="12.75" customHeight="1">
      <c r="A4347" s="13" t="s">
        <v>269</v>
      </c>
      <c r="B4347" s="13" t="str">
        <f>IFERROR(__xludf.DUMMYFUNCTION("REGEXREPLACE(A4347, ""\d"", """")"),"         Новосибирская область")</f>
        <v>         Новосибирская область</v>
      </c>
      <c r="C4347" s="14" t="str">
        <f t="shared" si="15"/>
        <v>Новосибирская область</v>
      </c>
      <c r="D4347" s="3">
        <f t="shared" si="16"/>
        <v>2</v>
      </c>
      <c r="E4347" s="15" t="s">
        <v>43</v>
      </c>
      <c r="F4347" s="13" t="str">
        <f>IFERROR(__xludf.DUMMYFUNCTION("REGEXEXTRACT(E4347, ""[А-Яа-я].*"")"),"Новообразования")</f>
        <v>Новообразования</v>
      </c>
      <c r="G4347" s="16">
        <f t="shared" si="17"/>
        <v>2</v>
      </c>
      <c r="H4347" s="13" t="s">
        <v>28</v>
      </c>
      <c r="I4347" s="13" t="str">
        <f>IFERROR(__xludf.DUMMYFUNCTION("REGEXREPLACE(H4347, "".*\s"", """")"),"человек")</f>
        <v>человек</v>
      </c>
      <c r="J4347" s="13" t="s">
        <v>29</v>
      </c>
      <c r="K4347" s="17" t="str">
        <f>IFERROR(__xludf.DUMMYFUNCTION("REGEXREPLACE(J4347, ""^[\d\s]+"", """")"),"значение показателя за год")</f>
        <v>значение показателя за год</v>
      </c>
      <c r="L4347" s="16">
        <f t="shared" si="18"/>
        <v>2</v>
      </c>
      <c r="M4347" s="13" t="s">
        <v>30</v>
      </c>
      <c r="N4347" s="13" t="str">
        <f>IFERROR(__xludf.DUMMYFUNCTION("REGEXEXTRACT(M4347, "" (.+)$"")"),"все население")</f>
        <v>все население</v>
      </c>
      <c r="O4347" s="18">
        <v>5379.0</v>
      </c>
      <c r="P4347" s="18">
        <v>5665.0</v>
      </c>
      <c r="Q4347" s="18">
        <v>5898.0</v>
      </c>
      <c r="R4347" s="18">
        <v>6062.0</v>
      </c>
      <c r="S4347" s="18">
        <v>6044.0</v>
      </c>
      <c r="T4347" s="18">
        <v>6655.0</v>
      </c>
      <c r="U4347" s="18">
        <v>6812.0</v>
      </c>
      <c r="V4347" s="18">
        <v>6822.0</v>
      </c>
      <c r="W4347" s="18">
        <v>6525.0</v>
      </c>
      <c r="X4347" s="18">
        <v>6473.0</v>
      </c>
      <c r="Y4347" s="18">
        <v>6682.0</v>
      </c>
      <c r="Z4347" s="19">
        <f t="shared" si="6"/>
        <v>69017</v>
      </c>
      <c r="AA4347" s="19" t="str">
        <f t="shared" si="19"/>
        <v/>
      </c>
      <c r="AB4347" s="19" t="str">
        <f t="shared" si="8"/>
        <v/>
      </c>
      <c r="AC4347" s="19">
        <f t="shared" si="20"/>
        <v>6274.272727</v>
      </c>
      <c r="AD4347" s="19">
        <f t="shared" si="21"/>
        <v>4462.5</v>
      </c>
      <c r="AE4347" s="19" t="str">
        <f t="shared" si="22"/>
        <v>Нет моды</v>
      </c>
      <c r="AF4347" s="19">
        <f t="shared" si="23"/>
        <v>5379</v>
      </c>
      <c r="AG4347" s="19">
        <f t="shared" si="24"/>
        <v>6822</v>
      </c>
      <c r="AH4347" s="20" t="str">
        <f t="shared" si="14"/>
        <v/>
      </c>
      <c r="AI4347" s="21"/>
      <c r="AJ4347" s="21"/>
      <c r="AK4347" s="21"/>
      <c r="AL4347" s="22">
        <f t="shared" si="25"/>
        <v>1</v>
      </c>
    </row>
    <row r="4348" ht="12.75" customHeight="1">
      <c r="A4348" s="13" t="s">
        <v>269</v>
      </c>
      <c r="B4348" s="13" t="str">
        <f>IFERROR(__xludf.DUMMYFUNCTION("REGEXREPLACE(A4348, ""\d"", """")"),"         Новосибирская область")</f>
        <v>         Новосибирская область</v>
      </c>
      <c r="C4348" s="14" t="str">
        <f t="shared" si="15"/>
        <v>Новосибирская область</v>
      </c>
      <c r="D4348" s="3">
        <f t="shared" si="16"/>
        <v>2</v>
      </c>
      <c r="E4348" s="15" t="s">
        <v>43</v>
      </c>
      <c r="F4348" s="13" t="str">
        <f>IFERROR(__xludf.DUMMYFUNCTION("REGEXEXTRACT(E4348, ""[А-Яа-я].*"")"),"Новообразования")</f>
        <v>Новообразования</v>
      </c>
      <c r="G4348" s="16">
        <f t="shared" si="17"/>
        <v>2</v>
      </c>
      <c r="H4348" s="13" t="s">
        <v>28</v>
      </c>
      <c r="I4348" s="13" t="str">
        <f>IFERROR(__xludf.DUMMYFUNCTION("REGEXREPLACE(H4348, "".*\s"", """")"),"человек")</f>
        <v>человек</v>
      </c>
      <c r="J4348" s="13" t="s">
        <v>29</v>
      </c>
      <c r="K4348" s="17" t="str">
        <f>IFERROR(__xludf.DUMMYFUNCTION("REGEXREPLACE(J4348, ""^[\d\s]+"", """")"),"значение показателя за год")</f>
        <v>значение показателя за год</v>
      </c>
      <c r="L4348" s="16">
        <f t="shared" si="18"/>
        <v>2</v>
      </c>
      <c r="M4348" s="13" t="s">
        <v>31</v>
      </c>
      <c r="N4348" s="13" t="str">
        <f>IFERROR(__xludf.DUMMYFUNCTION("REGEXEXTRACT(M4348, "" (.+)$"")"),"городское население")</f>
        <v>городское население</v>
      </c>
      <c r="O4348" s="18">
        <v>4175.0</v>
      </c>
      <c r="P4348" s="18">
        <v>4398.0</v>
      </c>
      <c r="Q4348" s="18">
        <v>4592.0</v>
      </c>
      <c r="R4348" s="18">
        <v>4752.0</v>
      </c>
      <c r="S4348" s="18">
        <v>4686.0</v>
      </c>
      <c r="T4348" s="18">
        <v>5199.0</v>
      </c>
      <c r="U4348" s="18">
        <v>5395.0</v>
      </c>
      <c r="V4348" s="18">
        <v>5313.0</v>
      </c>
      <c r="W4348" s="18">
        <v>5117.0</v>
      </c>
      <c r="X4348" s="18">
        <v>5039.0</v>
      </c>
      <c r="Y4348" s="18">
        <v>5237.0</v>
      </c>
      <c r="Z4348" s="19" t="str">
        <f t="shared" si="6"/>
        <v/>
      </c>
      <c r="AA4348" s="19">
        <f t="shared" si="19"/>
        <v>53903</v>
      </c>
      <c r="AB4348" s="19" t="str">
        <f t="shared" si="8"/>
        <v/>
      </c>
      <c r="AC4348" s="19">
        <f t="shared" si="20"/>
        <v>4900.272727</v>
      </c>
      <c r="AD4348" s="19">
        <f t="shared" si="21"/>
        <v>5387</v>
      </c>
      <c r="AE4348" s="19" t="str">
        <f t="shared" si="22"/>
        <v>Нет моды</v>
      </c>
      <c r="AF4348" s="19">
        <f t="shared" si="23"/>
        <v>4175</v>
      </c>
      <c r="AG4348" s="19">
        <f t="shared" si="24"/>
        <v>5395</v>
      </c>
      <c r="AH4348" s="20" t="str">
        <f t="shared" si="14"/>
        <v/>
      </c>
      <c r="AI4348" s="21"/>
      <c r="AJ4348" s="21"/>
      <c r="AK4348" s="21"/>
      <c r="AL4348" s="22">
        <f t="shared" si="25"/>
        <v>1</v>
      </c>
    </row>
    <row r="4349" ht="12.75" customHeight="1">
      <c r="A4349" s="13" t="s">
        <v>269</v>
      </c>
      <c r="B4349" s="13" t="str">
        <f>IFERROR(__xludf.DUMMYFUNCTION("REGEXREPLACE(A4349, ""\d"", """")"),"         Новосибирская область")</f>
        <v>         Новосибирская область</v>
      </c>
      <c r="C4349" s="14" t="str">
        <f t="shared" si="15"/>
        <v>Новосибирская область</v>
      </c>
      <c r="D4349" s="3">
        <f t="shared" si="16"/>
        <v>2</v>
      </c>
      <c r="E4349" s="15" t="s">
        <v>43</v>
      </c>
      <c r="F4349" s="13" t="str">
        <f>IFERROR(__xludf.DUMMYFUNCTION("REGEXEXTRACT(E4349, ""[А-Яа-я].*"")"),"Новообразования")</f>
        <v>Новообразования</v>
      </c>
      <c r="G4349" s="16">
        <f t="shared" si="17"/>
        <v>2</v>
      </c>
      <c r="H4349" s="13" t="s">
        <v>28</v>
      </c>
      <c r="I4349" s="13" t="str">
        <f>IFERROR(__xludf.DUMMYFUNCTION("REGEXREPLACE(H4349, "".*\s"", """")"),"человек")</f>
        <v>человек</v>
      </c>
      <c r="J4349" s="13" t="s">
        <v>29</v>
      </c>
      <c r="K4349" s="17" t="str">
        <f>IFERROR(__xludf.DUMMYFUNCTION("REGEXREPLACE(J4349, ""^[\d\s]+"", """")"),"значение показателя за год")</f>
        <v>значение показателя за год</v>
      </c>
      <c r="L4349" s="16">
        <f t="shared" si="18"/>
        <v>2</v>
      </c>
      <c r="M4349" s="13" t="s">
        <v>32</v>
      </c>
      <c r="N4349" s="13" t="str">
        <f>IFERROR(__xludf.DUMMYFUNCTION("REGEXEXTRACT(M4349, "" (.+)$"")"),"сельское население")</f>
        <v>сельское население</v>
      </c>
      <c r="O4349" s="18">
        <v>1204.0</v>
      </c>
      <c r="P4349" s="18">
        <v>1267.0</v>
      </c>
      <c r="Q4349" s="18">
        <v>1306.0</v>
      </c>
      <c r="R4349" s="18">
        <v>1310.0</v>
      </c>
      <c r="S4349" s="18">
        <v>1358.0</v>
      </c>
      <c r="T4349" s="18">
        <v>1456.0</v>
      </c>
      <c r="U4349" s="18">
        <v>1417.0</v>
      </c>
      <c r="V4349" s="18">
        <v>1509.0</v>
      </c>
      <c r="W4349" s="18">
        <v>1408.0</v>
      </c>
      <c r="X4349" s="18">
        <v>1434.0</v>
      </c>
      <c r="Y4349" s="18">
        <v>1445.0</v>
      </c>
      <c r="Z4349" s="19" t="str">
        <f t="shared" si="6"/>
        <v/>
      </c>
      <c r="AA4349" s="19" t="str">
        <f t="shared" si="19"/>
        <v/>
      </c>
      <c r="AB4349" s="19">
        <f t="shared" si="8"/>
        <v>15114</v>
      </c>
      <c r="AC4349" s="19">
        <f t="shared" si="20"/>
        <v>1374</v>
      </c>
      <c r="AD4349" s="19">
        <f t="shared" si="21"/>
        <v>2842</v>
      </c>
      <c r="AE4349" s="19" t="str">
        <f t="shared" si="22"/>
        <v>Нет моды</v>
      </c>
      <c r="AF4349" s="19">
        <f t="shared" si="23"/>
        <v>1204</v>
      </c>
      <c r="AG4349" s="19">
        <f t="shared" si="24"/>
        <v>1509</v>
      </c>
      <c r="AH4349" s="20" t="str">
        <f t="shared" si="14"/>
        <v>Город: 78%; Село: 22%</v>
      </c>
      <c r="AI4349" s="21"/>
      <c r="AJ4349" s="21"/>
      <c r="AK4349" s="21"/>
      <c r="AL4349" s="22">
        <f t="shared" si="25"/>
        <v>1</v>
      </c>
    </row>
    <row r="4350" ht="12.75" customHeight="1">
      <c r="A4350" s="13" t="s">
        <v>269</v>
      </c>
      <c r="B4350" s="13" t="str">
        <f>IFERROR(__xludf.DUMMYFUNCTION("REGEXREPLACE(A4350, ""\d"", """")"),"         Новосибирская область")</f>
        <v>         Новосибирская область</v>
      </c>
      <c r="C4350" s="14" t="str">
        <f t="shared" si="15"/>
        <v>Новосибирская область</v>
      </c>
      <c r="D4350" s="3">
        <f t="shared" si="16"/>
        <v>2</v>
      </c>
      <c r="E4350" s="15" t="s">
        <v>44</v>
      </c>
      <c r="F4350" s="13" t="str">
        <f>IFERROR(__xludf.DUMMYFUNCTION("REGEXEXTRACT(E4350,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350" s="16">
        <f t="shared" si="17"/>
        <v>2</v>
      </c>
      <c r="H4350" s="13" t="s">
        <v>28</v>
      </c>
      <c r="I4350" s="13" t="str">
        <f>IFERROR(__xludf.DUMMYFUNCTION("REGEXREPLACE(H4350, "".*\s"", """")"),"человек")</f>
        <v>человек</v>
      </c>
      <c r="J4350" s="13" t="s">
        <v>29</v>
      </c>
      <c r="K4350" s="17" t="str">
        <f>IFERROR(__xludf.DUMMYFUNCTION("REGEXREPLACE(J4350, ""^[\d\s]+"", """")"),"значение показателя за год")</f>
        <v>значение показателя за год</v>
      </c>
      <c r="L4350" s="16">
        <f t="shared" si="18"/>
        <v>2</v>
      </c>
      <c r="M4350" s="13" t="s">
        <v>30</v>
      </c>
      <c r="N4350" s="13" t="str">
        <f>IFERROR(__xludf.DUMMYFUNCTION("REGEXEXTRACT(M4350, "" (.+)$"")"),"все население")</f>
        <v>все население</v>
      </c>
      <c r="O4350" s="18">
        <v>120.0</v>
      </c>
      <c r="P4350" s="23" t="s">
        <v>37</v>
      </c>
      <c r="Q4350" s="18">
        <v>102.0</v>
      </c>
      <c r="R4350" s="18">
        <v>101.0</v>
      </c>
      <c r="S4350" s="23" t="s">
        <v>37</v>
      </c>
      <c r="T4350" s="23" t="s">
        <v>37</v>
      </c>
      <c r="U4350" s="23" t="s">
        <v>37</v>
      </c>
      <c r="V4350" s="23" t="s">
        <v>37</v>
      </c>
      <c r="W4350" s="23" t="s">
        <v>37</v>
      </c>
      <c r="X4350" s="23" t="s">
        <v>37</v>
      </c>
      <c r="Y4350" s="23" t="s">
        <v>37</v>
      </c>
      <c r="Z4350" s="19">
        <f t="shared" si="6"/>
        <v>323</v>
      </c>
      <c r="AA4350" s="19" t="str">
        <f t="shared" si="19"/>
        <v/>
      </c>
      <c r="AB4350" s="19" t="str">
        <f t="shared" si="8"/>
        <v/>
      </c>
      <c r="AC4350" s="19">
        <f t="shared" si="20"/>
        <v>107.6666667</v>
      </c>
      <c r="AD4350" s="19">
        <f t="shared" si="21"/>
        <v>1334</v>
      </c>
      <c r="AE4350" s="19" t="str">
        <f t="shared" si="22"/>
        <v>Нет моды</v>
      </c>
      <c r="AF4350" s="19">
        <f t="shared" si="23"/>
        <v>101</v>
      </c>
      <c r="AG4350" s="19">
        <f t="shared" si="24"/>
        <v>120</v>
      </c>
      <c r="AH4350" s="20" t="str">
        <f t="shared" si="14"/>
        <v/>
      </c>
      <c r="AI4350" s="24"/>
      <c r="AJ4350" s="24"/>
      <c r="AK4350" s="24"/>
      <c r="AL4350" s="22">
        <f t="shared" si="25"/>
        <v>1</v>
      </c>
    </row>
    <row r="4351" ht="12.75" customHeight="1">
      <c r="A4351" s="13" t="s">
        <v>269</v>
      </c>
      <c r="B4351" s="13" t="str">
        <f>IFERROR(__xludf.DUMMYFUNCTION("REGEXREPLACE(A4351, ""\d"", """")"),"         Новосибирская область")</f>
        <v>         Новосибирская область</v>
      </c>
      <c r="C4351" s="14" t="str">
        <f t="shared" si="15"/>
        <v>Новосибирская область</v>
      </c>
      <c r="D4351" s="3">
        <f t="shared" si="16"/>
        <v>2</v>
      </c>
      <c r="E4351" s="15" t="s">
        <v>44</v>
      </c>
      <c r="F4351" s="13" t="str">
        <f>IFERROR(__xludf.DUMMYFUNCTION("REGEXEXTRACT(E4351,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351" s="16">
        <f t="shared" si="17"/>
        <v>2</v>
      </c>
      <c r="H4351" s="13" t="s">
        <v>28</v>
      </c>
      <c r="I4351" s="13" t="str">
        <f>IFERROR(__xludf.DUMMYFUNCTION("REGEXREPLACE(H4351, "".*\s"", """")"),"человек")</f>
        <v>человек</v>
      </c>
      <c r="J4351" s="13" t="s">
        <v>29</v>
      </c>
      <c r="K4351" s="17" t="str">
        <f>IFERROR(__xludf.DUMMYFUNCTION("REGEXREPLACE(J4351, ""^[\d\s]+"", """")"),"значение показателя за год")</f>
        <v>значение показателя за год</v>
      </c>
      <c r="L4351" s="16">
        <f t="shared" si="18"/>
        <v>2</v>
      </c>
      <c r="M4351" s="13" t="s">
        <v>31</v>
      </c>
      <c r="N4351" s="13" t="str">
        <f>IFERROR(__xludf.DUMMYFUNCTION("REGEXEXTRACT(M4351, "" (.+)$"")"),"городское население")</f>
        <v>городское население</v>
      </c>
      <c r="O4351" s="18">
        <v>94.0</v>
      </c>
      <c r="P4351" s="23" t="s">
        <v>37</v>
      </c>
      <c r="Q4351" s="18">
        <v>80.0</v>
      </c>
      <c r="R4351" s="18">
        <v>75.0</v>
      </c>
      <c r="S4351" s="23" t="s">
        <v>37</v>
      </c>
      <c r="T4351" s="23" t="s">
        <v>37</v>
      </c>
      <c r="U4351" s="23" t="s">
        <v>37</v>
      </c>
      <c r="V4351" s="23" t="s">
        <v>37</v>
      </c>
      <c r="W4351" s="23" t="s">
        <v>37</v>
      </c>
      <c r="X4351" s="23" t="s">
        <v>37</v>
      </c>
      <c r="Y4351" s="23" t="s">
        <v>37</v>
      </c>
      <c r="Z4351" s="19" t="str">
        <f t="shared" si="6"/>
        <v/>
      </c>
      <c r="AA4351" s="19">
        <f t="shared" si="19"/>
        <v>249</v>
      </c>
      <c r="AB4351" s="19" t="str">
        <f t="shared" si="8"/>
        <v/>
      </c>
      <c r="AC4351" s="19">
        <f t="shared" si="20"/>
        <v>83</v>
      </c>
      <c r="AD4351" s="19">
        <f t="shared" si="21"/>
        <v>97.5</v>
      </c>
      <c r="AE4351" s="19" t="str">
        <f t="shared" si="22"/>
        <v>Нет моды</v>
      </c>
      <c r="AF4351" s="19">
        <f t="shared" si="23"/>
        <v>75</v>
      </c>
      <c r="AG4351" s="19">
        <f t="shared" si="24"/>
        <v>94</v>
      </c>
      <c r="AH4351" s="20" t="str">
        <f t="shared" si="14"/>
        <v/>
      </c>
      <c r="AI4351" s="24"/>
      <c r="AJ4351" s="24"/>
      <c r="AK4351" s="24"/>
      <c r="AL4351" s="22">
        <f t="shared" si="25"/>
        <v>1</v>
      </c>
    </row>
    <row r="4352" ht="12.75" customHeight="1">
      <c r="A4352" s="13" t="s">
        <v>269</v>
      </c>
      <c r="B4352" s="13" t="str">
        <f>IFERROR(__xludf.DUMMYFUNCTION("REGEXREPLACE(A4352, ""\d"", """")"),"         Новосибирская область")</f>
        <v>         Новосибирская область</v>
      </c>
      <c r="C4352" s="14" t="str">
        <f t="shared" si="15"/>
        <v>Новосибирская область</v>
      </c>
      <c r="D4352" s="3">
        <f t="shared" si="16"/>
        <v>2</v>
      </c>
      <c r="E4352" s="15" t="s">
        <v>44</v>
      </c>
      <c r="F4352" s="13" t="str">
        <f>IFERROR(__xludf.DUMMYFUNCTION("REGEXEXTRACT(E4352,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352" s="16">
        <f t="shared" si="17"/>
        <v>2</v>
      </c>
      <c r="H4352" s="13" t="s">
        <v>28</v>
      </c>
      <c r="I4352" s="13" t="str">
        <f>IFERROR(__xludf.DUMMYFUNCTION("REGEXREPLACE(H4352, "".*\s"", """")"),"человек")</f>
        <v>человек</v>
      </c>
      <c r="J4352" s="13" t="s">
        <v>29</v>
      </c>
      <c r="K4352" s="17" t="str">
        <f>IFERROR(__xludf.DUMMYFUNCTION("REGEXREPLACE(J4352, ""^[\d\s]+"", """")"),"значение показателя за год")</f>
        <v>значение показателя за год</v>
      </c>
      <c r="L4352" s="16">
        <f t="shared" si="18"/>
        <v>2</v>
      </c>
      <c r="M4352" s="13" t="s">
        <v>32</v>
      </c>
      <c r="N4352" s="13" t="str">
        <f>IFERROR(__xludf.DUMMYFUNCTION("REGEXEXTRACT(M4352, "" (.+)$"")"),"сельское население")</f>
        <v>сельское население</v>
      </c>
      <c r="O4352" s="18">
        <v>26.0</v>
      </c>
      <c r="P4352" s="23" t="s">
        <v>37</v>
      </c>
      <c r="Q4352" s="18">
        <v>22.0</v>
      </c>
      <c r="R4352" s="18">
        <v>26.0</v>
      </c>
      <c r="S4352" s="23" t="s">
        <v>37</v>
      </c>
      <c r="T4352" s="23" t="s">
        <v>37</v>
      </c>
      <c r="U4352" s="23" t="s">
        <v>37</v>
      </c>
      <c r="V4352" s="23" t="s">
        <v>37</v>
      </c>
      <c r="W4352" s="23" t="s">
        <v>37</v>
      </c>
      <c r="X4352" s="23" t="s">
        <v>37</v>
      </c>
      <c r="Y4352" s="23" t="s">
        <v>37</v>
      </c>
      <c r="Z4352" s="19" t="str">
        <f t="shared" si="6"/>
        <v/>
      </c>
      <c r="AA4352" s="19" t="str">
        <f t="shared" si="19"/>
        <v/>
      </c>
      <c r="AB4352" s="19">
        <f t="shared" si="8"/>
        <v>74</v>
      </c>
      <c r="AC4352" s="19">
        <f t="shared" si="20"/>
        <v>24.66666667</v>
      </c>
      <c r="AD4352" s="19">
        <f t="shared" si="21"/>
        <v>50.5</v>
      </c>
      <c r="AE4352" s="19" t="str">
        <f t="shared" si="22"/>
        <v>Нет моды</v>
      </c>
      <c r="AF4352" s="19">
        <f t="shared" si="23"/>
        <v>22</v>
      </c>
      <c r="AG4352" s="19">
        <f t="shared" si="24"/>
        <v>26</v>
      </c>
      <c r="AH4352" s="20" t="str">
        <f t="shared" si="14"/>
        <v>Город: 77%; Село: 23%</v>
      </c>
      <c r="AI4352" s="24"/>
      <c r="AJ4352" s="24"/>
      <c r="AK4352" s="24"/>
      <c r="AL4352" s="22">
        <f t="shared" si="25"/>
        <v>1</v>
      </c>
    </row>
    <row r="4353" ht="12.75" customHeight="1">
      <c r="A4353" s="13" t="s">
        <v>269</v>
      </c>
      <c r="B4353" s="13" t="str">
        <f>IFERROR(__xludf.DUMMYFUNCTION("REGEXREPLACE(A4353, ""\d"", """")"),"         Новосибирская область")</f>
        <v>         Новосибирская область</v>
      </c>
      <c r="C4353" s="14" t="str">
        <f t="shared" si="15"/>
        <v>Новосибирская область</v>
      </c>
      <c r="D4353" s="3">
        <f t="shared" si="16"/>
        <v>2</v>
      </c>
      <c r="E4353" s="15" t="s">
        <v>45</v>
      </c>
      <c r="F4353" s="13" t="str">
        <f>IFERROR(__xludf.DUMMYFUNCTION("REGEXEXTRACT(E4353, ""[А-Яа-я].*"")"),"Самоубийство")</f>
        <v>Самоубийство</v>
      </c>
      <c r="G4353" s="16">
        <f t="shared" si="17"/>
        <v>2</v>
      </c>
      <c r="H4353" s="13" t="s">
        <v>28</v>
      </c>
      <c r="I4353" s="13" t="str">
        <f>IFERROR(__xludf.DUMMYFUNCTION("REGEXREPLACE(H4353, "".*\s"", """")"),"человек")</f>
        <v>человек</v>
      </c>
      <c r="J4353" s="13" t="s">
        <v>29</v>
      </c>
      <c r="K4353" s="17" t="str">
        <f>IFERROR(__xludf.DUMMYFUNCTION("REGEXREPLACE(J4353, ""^[\d\s]+"", """")"),"значение показателя за год")</f>
        <v>значение показателя за год</v>
      </c>
      <c r="L4353" s="16">
        <f t="shared" si="18"/>
        <v>2</v>
      </c>
      <c r="M4353" s="13" t="s">
        <v>30</v>
      </c>
      <c r="N4353" s="13" t="str">
        <f>IFERROR(__xludf.DUMMYFUNCTION("REGEXEXTRACT(M4353, "" (.+)$"")"),"все население")</f>
        <v>все население</v>
      </c>
      <c r="O4353" s="18">
        <v>708.0</v>
      </c>
      <c r="P4353" s="18">
        <v>710.0</v>
      </c>
      <c r="Q4353" s="18">
        <v>655.0</v>
      </c>
      <c r="R4353" s="18">
        <v>609.0</v>
      </c>
      <c r="S4353" s="18">
        <v>568.0</v>
      </c>
      <c r="T4353" s="18">
        <v>494.0</v>
      </c>
      <c r="U4353" s="18">
        <v>493.0</v>
      </c>
      <c r="V4353" s="18">
        <v>431.0</v>
      </c>
      <c r="W4353" s="18">
        <v>407.0</v>
      </c>
      <c r="X4353" s="18">
        <v>383.0</v>
      </c>
      <c r="Y4353" s="18">
        <v>316.0</v>
      </c>
      <c r="Z4353" s="19">
        <f t="shared" si="6"/>
        <v>5774</v>
      </c>
      <c r="AA4353" s="19" t="str">
        <f t="shared" si="19"/>
        <v/>
      </c>
      <c r="AB4353" s="19" t="str">
        <f t="shared" si="8"/>
        <v/>
      </c>
      <c r="AC4353" s="19">
        <f t="shared" si="20"/>
        <v>524.9090909</v>
      </c>
      <c r="AD4353" s="19">
        <f t="shared" si="21"/>
        <v>462</v>
      </c>
      <c r="AE4353" s="19" t="str">
        <f t="shared" si="22"/>
        <v>Нет моды</v>
      </c>
      <c r="AF4353" s="19">
        <f t="shared" si="23"/>
        <v>316</v>
      </c>
      <c r="AG4353" s="19">
        <f t="shared" si="24"/>
        <v>710</v>
      </c>
      <c r="AH4353" s="20" t="str">
        <f t="shared" si="14"/>
        <v/>
      </c>
      <c r="AI4353" s="21"/>
      <c r="AJ4353" s="21"/>
      <c r="AK4353" s="21"/>
      <c r="AL4353" s="22">
        <f t="shared" si="25"/>
        <v>1</v>
      </c>
    </row>
    <row r="4354" ht="12.75" customHeight="1">
      <c r="A4354" s="13" t="s">
        <v>269</v>
      </c>
      <c r="B4354" s="13" t="str">
        <f>IFERROR(__xludf.DUMMYFUNCTION("REGEXREPLACE(A4354, ""\d"", """")"),"         Новосибирская область")</f>
        <v>         Новосибирская область</v>
      </c>
      <c r="C4354" s="14" t="str">
        <f t="shared" si="15"/>
        <v>Новосибирская область</v>
      </c>
      <c r="D4354" s="3">
        <f t="shared" si="16"/>
        <v>2</v>
      </c>
      <c r="E4354" s="15" t="s">
        <v>45</v>
      </c>
      <c r="F4354" s="13" t="str">
        <f>IFERROR(__xludf.DUMMYFUNCTION("REGEXEXTRACT(E4354, ""[А-Яа-я].*"")"),"Самоубийство")</f>
        <v>Самоубийство</v>
      </c>
      <c r="G4354" s="16">
        <f t="shared" si="17"/>
        <v>2</v>
      </c>
      <c r="H4354" s="13" t="s">
        <v>28</v>
      </c>
      <c r="I4354" s="13" t="str">
        <f>IFERROR(__xludf.DUMMYFUNCTION("REGEXREPLACE(H4354, "".*\s"", """")"),"человек")</f>
        <v>человек</v>
      </c>
      <c r="J4354" s="13" t="s">
        <v>29</v>
      </c>
      <c r="K4354" s="17" t="str">
        <f>IFERROR(__xludf.DUMMYFUNCTION("REGEXREPLACE(J4354, ""^[\d\s]+"", """")"),"значение показателя за год")</f>
        <v>значение показателя за год</v>
      </c>
      <c r="L4354" s="16">
        <f t="shared" si="18"/>
        <v>2</v>
      </c>
      <c r="M4354" s="13" t="s">
        <v>31</v>
      </c>
      <c r="N4354" s="13" t="str">
        <f>IFERROR(__xludf.DUMMYFUNCTION("REGEXEXTRACT(M4354, "" (.+)$"")"),"городское население")</f>
        <v>городское население</v>
      </c>
      <c r="O4354" s="18">
        <v>426.0</v>
      </c>
      <c r="P4354" s="18">
        <v>445.0</v>
      </c>
      <c r="Q4354" s="18">
        <v>412.0</v>
      </c>
      <c r="R4354" s="18">
        <v>379.0</v>
      </c>
      <c r="S4354" s="18">
        <v>340.0</v>
      </c>
      <c r="T4354" s="18">
        <v>306.0</v>
      </c>
      <c r="U4354" s="18">
        <v>317.0</v>
      </c>
      <c r="V4354" s="18">
        <v>281.0</v>
      </c>
      <c r="W4354" s="18">
        <v>240.0</v>
      </c>
      <c r="X4354" s="18">
        <v>236.0</v>
      </c>
      <c r="Y4354" s="18">
        <v>179.0</v>
      </c>
      <c r="Z4354" s="19" t="str">
        <f t="shared" si="6"/>
        <v/>
      </c>
      <c r="AA4354" s="19">
        <f t="shared" si="19"/>
        <v>3561</v>
      </c>
      <c r="AB4354" s="19" t="str">
        <f t="shared" si="8"/>
        <v/>
      </c>
      <c r="AC4354" s="19">
        <f t="shared" si="20"/>
        <v>323.7272727</v>
      </c>
      <c r="AD4354" s="19">
        <f t="shared" si="21"/>
        <v>409.5</v>
      </c>
      <c r="AE4354" s="19" t="str">
        <f t="shared" si="22"/>
        <v>Нет моды</v>
      </c>
      <c r="AF4354" s="19">
        <f t="shared" si="23"/>
        <v>179</v>
      </c>
      <c r="AG4354" s="19">
        <f t="shared" si="24"/>
        <v>445</v>
      </c>
      <c r="AH4354" s="20" t="str">
        <f t="shared" si="14"/>
        <v/>
      </c>
      <c r="AI4354" s="21"/>
      <c r="AJ4354" s="21"/>
      <c r="AK4354" s="21"/>
      <c r="AL4354" s="22">
        <f t="shared" si="25"/>
        <v>1</v>
      </c>
    </row>
    <row r="4355" ht="12.75" customHeight="1">
      <c r="A4355" s="13" t="s">
        <v>269</v>
      </c>
      <c r="B4355" s="13" t="str">
        <f>IFERROR(__xludf.DUMMYFUNCTION("REGEXREPLACE(A4355, ""\d"", """")"),"         Новосибирская область")</f>
        <v>         Новосибирская область</v>
      </c>
      <c r="C4355" s="14" t="str">
        <f t="shared" si="15"/>
        <v>Новосибирская область</v>
      </c>
      <c r="D4355" s="3">
        <f t="shared" si="16"/>
        <v>2</v>
      </c>
      <c r="E4355" s="15" t="s">
        <v>45</v>
      </c>
      <c r="F4355" s="13" t="str">
        <f>IFERROR(__xludf.DUMMYFUNCTION("REGEXEXTRACT(E4355, ""[А-Яа-я].*"")"),"Самоубийство")</f>
        <v>Самоубийство</v>
      </c>
      <c r="G4355" s="16">
        <f t="shared" si="17"/>
        <v>2</v>
      </c>
      <c r="H4355" s="13" t="s">
        <v>28</v>
      </c>
      <c r="I4355" s="13" t="str">
        <f>IFERROR(__xludf.DUMMYFUNCTION("REGEXREPLACE(H4355, "".*\s"", """")"),"человек")</f>
        <v>человек</v>
      </c>
      <c r="J4355" s="13" t="s">
        <v>29</v>
      </c>
      <c r="K4355" s="17" t="str">
        <f>IFERROR(__xludf.DUMMYFUNCTION("REGEXREPLACE(J4355, ""^[\d\s]+"", """")"),"значение показателя за год")</f>
        <v>значение показателя за год</v>
      </c>
      <c r="L4355" s="16">
        <f t="shared" si="18"/>
        <v>2</v>
      </c>
      <c r="M4355" s="13" t="s">
        <v>32</v>
      </c>
      <c r="N4355" s="13" t="str">
        <f>IFERROR(__xludf.DUMMYFUNCTION("REGEXEXTRACT(M4355, "" (.+)$"")"),"сельское население")</f>
        <v>сельское население</v>
      </c>
      <c r="O4355" s="18">
        <v>282.0</v>
      </c>
      <c r="P4355" s="18">
        <v>265.0</v>
      </c>
      <c r="Q4355" s="18">
        <v>243.0</v>
      </c>
      <c r="R4355" s="18">
        <v>230.0</v>
      </c>
      <c r="S4355" s="18">
        <v>228.0</v>
      </c>
      <c r="T4355" s="18">
        <v>188.0</v>
      </c>
      <c r="U4355" s="18">
        <v>176.0</v>
      </c>
      <c r="V4355" s="18">
        <v>150.0</v>
      </c>
      <c r="W4355" s="18">
        <v>167.0</v>
      </c>
      <c r="X4355" s="18">
        <v>147.0</v>
      </c>
      <c r="Y4355" s="18">
        <v>137.0</v>
      </c>
      <c r="Z4355" s="19" t="str">
        <f t="shared" si="6"/>
        <v/>
      </c>
      <c r="AA4355" s="19" t="str">
        <f t="shared" si="19"/>
        <v/>
      </c>
      <c r="AB4355" s="19">
        <f t="shared" si="8"/>
        <v>2213</v>
      </c>
      <c r="AC4355" s="19">
        <f t="shared" si="20"/>
        <v>201.1818182</v>
      </c>
      <c r="AD4355" s="19">
        <f t="shared" si="21"/>
        <v>241.5</v>
      </c>
      <c r="AE4355" s="19" t="str">
        <f t="shared" si="22"/>
        <v>Нет моды</v>
      </c>
      <c r="AF4355" s="19">
        <f t="shared" si="23"/>
        <v>137</v>
      </c>
      <c r="AG4355" s="19">
        <f t="shared" si="24"/>
        <v>282</v>
      </c>
      <c r="AH4355" s="20" t="str">
        <f t="shared" si="14"/>
        <v>Город: 62%; Село: 38%</v>
      </c>
      <c r="AI4355" s="21"/>
      <c r="AJ4355" s="21"/>
      <c r="AK4355" s="21"/>
      <c r="AL4355" s="22">
        <f t="shared" si="25"/>
        <v>1</v>
      </c>
    </row>
    <row r="4356" ht="12.75" customHeight="1">
      <c r="A4356" s="13" t="s">
        <v>269</v>
      </c>
      <c r="B4356" s="13" t="str">
        <f>IFERROR(__xludf.DUMMYFUNCTION("REGEXREPLACE(A4356, ""\d"", """")"),"         Новосибирская область")</f>
        <v>         Новосибирская область</v>
      </c>
      <c r="C4356" s="14" t="str">
        <f t="shared" si="15"/>
        <v>Новосибирская область</v>
      </c>
      <c r="D4356" s="3">
        <f t="shared" si="16"/>
        <v>2</v>
      </c>
      <c r="E4356" s="15" t="s">
        <v>46</v>
      </c>
      <c r="F4356" s="13" t="str">
        <f>IFERROR(__xludf.DUMMYFUNCTION("REGEXEXTRACT(E4356, ""[А-Яа-я].*"")"),"Случ.отравл.алкоголем")</f>
        <v>Случ.отравл.алкоголем</v>
      </c>
      <c r="G4356" s="16">
        <f t="shared" si="17"/>
        <v>2</v>
      </c>
      <c r="H4356" s="13" t="s">
        <v>28</v>
      </c>
      <c r="I4356" s="13" t="str">
        <f>IFERROR(__xludf.DUMMYFUNCTION("REGEXREPLACE(H4356, "".*\s"", """")"),"человек")</f>
        <v>человек</v>
      </c>
      <c r="J4356" s="13" t="s">
        <v>29</v>
      </c>
      <c r="K4356" s="17" t="str">
        <f>IFERROR(__xludf.DUMMYFUNCTION("REGEXREPLACE(J4356, ""^[\d\s]+"", """")"),"значение показателя за год")</f>
        <v>значение показателя за год</v>
      </c>
      <c r="L4356" s="16">
        <f t="shared" si="18"/>
        <v>2</v>
      </c>
      <c r="M4356" s="13" t="s">
        <v>30</v>
      </c>
      <c r="N4356" s="13" t="str">
        <f>IFERROR(__xludf.DUMMYFUNCTION("REGEXEXTRACT(M4356, "" (.+)$"")"),"все население")</f>
        <v>все население</v>
      </c>
      <c r="O4356" s="18">
        <v>475.0</v>
      </c>
      <c r="P4356" s="18">
        <v>496.0</v>
      </c>
      <c r="Q4356" s="18">
        <v>454.0</v>
      </c>
      <c r="R4356" s="18">
        <v>360.0</v>
      </c>
      <c r="S4356" s="18">
        <v>246.0</v>
      </c>
      <c r="T4356" s="18">
        <v>259.0</v>
      </c>
      <c r="U4356" s="18">
        <v>240.0</v>
      </c>
      <c r="V4356" s="18">
        <v>186.0</v>
      </c>
      <c r="W4356" s="18">
        <v>227.0</v>
      </c>
      <c r="X4356" s="18">
        <v>208.0</v>
      </c>
      <c r="Y4356" s="18">
        <v>180.0</v>
      </c>
      <c r="Z4356" s="19">
        <f t="shared" si="6"/>
        <v>3331</v>
      </c>
      <c r="AA4356" s="19" t="str">
        <f t="shared" si="19"/>
        <v/>
      </c>
      <c r="AB4356" s="19" t="str">
        <f t="shared" si="8"/>
        <v/>
      </c>
      <c r="AC4356" s="19">
        <f t="shared" si="20"/>
        <v>302.8181818</v>
      </c>
      <c r="AD4356" s="19">
        <f t="shared" si="21"/>
        <v>229</v>
      </c>
      <c r="AE4356" s="19" t="str">
        <f t="shared" si="22"/>
        <v>Нет моды</v>
      </c>
      <c r="AF4356" s="19">
        <f t="shared" si="23"/>
        <v>180</v>
      </c>
      <c r="AG4356" s="19">
        <f t="shared" si="24"/>
        <v>496</v>
      </c>
      <c r="AH4356" s="20" t="str">
        <f t="shared" si="14"/>
        <v/>
      </c>
      <c r="AI4356" s="21"/>
      <c r="AJ4356" s="21"/>
      <c r="AK4356" s="21"/>
      <c r="AL4356" s="22">
        <f t="shared" si="25"/>
        <v>1</v>
      </c>
    </row>
    <row r="4357" ht="12.75" customHeight="1">
      <c r="A4357" s="13" t="s">
        <v>269</v>
      </c>
      <c r="B4357" s="13" t="str">
        <f>IFERROR(__xludf.DUMMYFUNCTION("REGEXREPLACE(A4357, ""\d"", """")"),"         Новосибирская область")</f>
        <v>         Новосибирская область</v>
      </c>
      <c r="C4357" s="14" t="str">
        <f t="shared" si="15"/>
        <v>Новосибирская область</v>
      </c>
      <c r="D4357" s="3">
        <f t="shared" si="16"/>
        <v>2</v>
      </c>
      <c r="E4357" s="15" t="s">
        <v>46</v>
      </c>
      <c r="F4357" s="13" t="str">
        <f>IFERROR(__xludf.DUMMYFUNCTION("REGEXEXTRACT(E4357, ""[А-Яа-я].*"")"),"Случ.отравл.алкоголем")</f>
        <v>Случ.отравл.алкоголем</v>
      </c>
      <c r="G4357" s="16">
        <f t="shared" si="17"/>
        <v>2</v>
      </c>
      <c r="H4357" s="13" t="s">
        <v>28</v>
      </c>
      <c r="I4357" s="13" t="str">
        <f>IFERROR(__xludf.DUMMYFUNCTION("REGEXREPLACE(H4357, "".*\s"", """")"),"человек")</f>
        <v>человек</v>
      </c>
      <c r="J4357" s="13" t="s">
        <v>29</v>
      </c>
      <c r="K4357" s="17" t="str">
        <f>IFERROR(__xludf.DUMMYFUNCTION("REGEXREPLACE(J4357, ""^[\d\s]+"", """")"),"значение показателя за год")</f>
        <v>значение показателя за год</v>
      </c>
      <c r="L4357" s="16">
        <f t="shared" si="18"/>
        <v>2</v>
      </c>
      <c r="M4357" s="13" t="s">
        <v>31</v>
      </c>
      <c r="N4357" s="13" t="str">
        <f>IFERROR(__xludf.DUMMYFUNCTION("REGEXEXTRACT(M4357, "" (.+)$"")"),"городское население")</f>
        <v>городское население</v>
      </c>
      <c r="O4357" s="18">
        <v>331.0</v>
      </c>
      <c r="P4357" s="18">
        <v>346.0</v>
      </c>
      <c r="Q4357" s="18">
        <v>323.0</v>
      </c>
      <c r="R4357" s="18">
        <v>229.0</v>
      </c>
      <c r="S4357" s="18">
        <v>162.0</v>
      </c>
      <c r="T4357" s="18">
        <v>169.0</v>
      </c>
      <c r="U4357" s="18">
        <v>143.0</v>
      </c>
      <c r="V4357" s="18">
        <v>131.0</v>
      </c>
      <c r="W4357" s="18">
        <v>154.0</v>
      </c>
      <c r="X4357" s="18">
        <v>130.0</v>
      </c>
      <c r="Y4357" s="18">
        <v>119.0</v>
      </c>
      <c r="Z4357" s="19" t="str">
        <f t="shared" si="6"/>
        <v/>
      </c>
      <c r="AA4357" s="19">
        <f t="shared" si="19"/>
        <v>2237</v>
      </c>
      <c r="AB4357" s="19" t="str">
        <f t="shared" si="8"/>
        <v/>
      </c>
      <c r="AC4357" s="19">
        <f t="shared" si="20"/>
        <v>203.3636364</v>
      </c>
      <c r="AD4357" s="19">
        <f t="shared" si="21"/>
        <v>228</v>
      </c>
      <c r="AE4357" s="19" t="str">
        <f t="shared" si="22"/>
        <v>Нет моды</v>
      </c>
      <c r="AF4357" s="19">
        <f t="shared" si="23"/>
        <v>119</v>
      </c>
      <c r="AG4357" s="19">
        <f t="shared" si="24"/>
        <v>346</v>
      </c>
      <c r="AH4357" s="20" t="str">
        <f t="shared" si="14"/>
        <v/>
      </c>
      <c r="AI4357" s="21"/>
      <c r="AJ4357" s="21"/>
      <c r="AK4357" s="21"/>
      <c r="AL4357" s="22">
        <f t="shared" si="25"/>
        <v>1</v>
      </c>
    </row>
    <row r="4358" ht="12.75" customHeight="1">
      <c r="A4358" s="13" t="s">
        <v>269</v>
      </c>
      <c r="B4358" s="13" t="str">
        <f>IFERROR(__xludf.DUMMYFUNCTION("REGEXREPLACE(A4358, ""\d"", """")"),"         Новосибирская область")</f>
        <v>         Новосибирская область</v>
      </c>
      <c r="C4358" s="14" t="str">
        <f t="shared" si="15"/>
        <v>Новосибирская область</v>
      </c>
      <c r="D4358" s="3">
        <f t="shared" si="16"/>
        <v>2</v>
      </c>
      <c r="E4358" s="15" t="s">
        <v>46</v>
      </c>
      <c r="F4358" s="13" t="str">
        <f>IFERROR(__xludf.DUMMYFUNCTION("REGEXEXTRACT(E4358, ""[А-Яа-я].*"")"),"Случ.отравл.алкоголем")</f>
        <v>Случ.отравл.алкоголем</v>
      </c>
      <c r="G4358" s="16">
        <f t="shared" si="17"/>
        <v>2</v>
      </c>
      <c r="H4358" s="13" t="s">
        <v>28</v>
      </c>
      <c r="I4358" s="13" t="str">
        <f>IFERROR(__xludf.DUMMYFUNCTION("REGEXREPLACE(H4358, "".*\s"", """")"),"человек")</f>
        <v>человек</v>
      </c>
      <c r="J4358" s="13" t="s">
        <v>29</v>
      </c>
      <c r="K4358" s="17" t="str">
        <f>IFERROR(__xludf.DUMMYFUNCTION("REGEXREPLACE(J4358, ""^[\d\s]+"", """")"),"значение показателя за год")</f>
        <v>значение показателя за год</v>
      </c>
      <c r="L4358" s="16">
        <f t="shared" si="18"/>
        <v>2</v>
      </c>
      <c r="M4358" s="13" t="s">
        <v>32</v>
      </c>
      <c r="N4358" s="13" t="str">
        <f>IFERROR(__xludf.DUMMYFUNCTION("REGEXEXTRACT(M4358, "" (.+)$"")"),"сельское население")</f>
        <v>сельское население</v>
      </c>
      <c r="O4358" s="18">
        <v>144.0</v>
      </c>
      <c r="P4358" s="18">
        <v>150.0</v>
      </c>
      <c r="Q4358" s="18">
        <v>131.0</v>
      </c>
      <c r="R4358" s="18">
        <v>131.0</v>
      </c>
      <c r="S4358" s="18">
        <v>84.0</v>
      </c>
      <c r="T4358" s="18">
        <v>90.0</v>
      </c>
      <c r="U4358" s="18">
        <v>97.0</v>
      </c>
      <c r="V4358" s="18">
        <v>55.0</v>
      </c>
      <c r="W4358" s="18">
        <v>73.0</v>
      </c>
      <c r="X4358" s="18">
        <v>78.0</v>
      </c>
      <c r="Y4358" s="18">
        <v>61.0</v>
      </c>
      <c r="Z4358" s="19" t="str">
        <f t="shared" si="6"/>
        <v/>
      </c>
      <c r="AA4358" s="19" t="str">
        <f t="shared" si="19"/>
        <v/>
      </c>
      <c r="AB4358" s="19">
        <f t="shared" si="8"/>
        <v>1094</v>
      </c>
      <c r="AC4358" s="19">
        <f t="shared" si="20"/>
        <v>99.45454545</v>
      </c>
      <c r="AD4358" s="19">
        <f t="shared" si="21"/>
        <v>131</v>
      </c>
      <c r="AE4358" s="19" t="str">
        <f t="shared" si="22"/>
        <v>Нет моды</v>
      </c>
      <c r="AF4358" s="19">
        <f t="shared" si="23"/>
        <v>55</v>
      </c>
      <c r="AG4358" s="19">
        <f t="shared" si="24"/>
        <v>150</v>
      </c>
      <c r="AH4358" s="20" t="str">
        <f t="shared" si="14"/>
        <v>Город: 67%; Село: 33%</v>
      </c>
      <c r="AI4358" s="21"/>
      <c r="AJ4358" s="21"/>
      <c r="AK4358" s="21"/>
      <c r="AL4358" s="22">
        <f t="shared" si="25"/>
        <v>1</v>
      </c>
    </row>
    <row r="4359" ht="12.75" customHeight="1">
      <c r="A4359" s="13" t="s">
        <v>269</v>
      </c>
      <c r="B4359" s="13" t="str">
        <f>IFERROR(__xludf.DUMMYFUNCTION("REGEXREPLACE(A4359, ""\d"", """")"),"         Новосибирская область")</f>
        <v>         Новосибирская область</v>
      </c>
      <c r="C4359" s="14" t="str">
        <f t="shared" si="15"/>
        <v>Новосибирская область</v>
      </c>
      <c r="D4359" s="3">
        <f t="shared" si="16"/>
        <v>2</v>
      </c>
      <c r="E4359" s="15" t="s">
        <v>47</v>
      </c>
      <c r="F4359" s="13" t="str">
        <f>IFERROR(__xludf.DUMMYFUNCTION("REGEXEXTRACT(E4359, ""[А-Яа-я].*"")"),"транспортные травмы всех видов")</f>
        <v>транспортные травмы всех видов</v>
      </c>
      <c r="G4359" s="16">
        <f t="shared" si="17"/>
        <v>2</v>
      </c>
      <c r="H4359" s="13" t="s">
        <v>28</v>
      </c>
      <c r="I4359" s="13" t="str">
        <f>IFERROR(__xludf.DUMMYFUNCTION("REGEXREPLACE(H4359, "".*\s"", """")"),"человек")</f>
        <v>человек</v>
      </c>
      <c r="J4359" s="13" t="s">
        <v>29</v>
      </c>
      <c r="K4359" s="17" t="str">
        <f>IFERROR(__xludf.DUMMYFUNCTION("REGEXREPLACE(J4359, ""^[\d\s]+"", """")"),"значение показателя за год")</f>
        <v>значение показателя за год</v>
      </c>
      <c r="L4359" s="16">
        <f t="shared" si="18"/>
        <v>2</v>
      </c>
      <c r="M4359" s="13" t="s">
        <v>30</v>
      </c>
      <c r="N4359" s="13" t="str">
        <f>IFERROR(__xludf.DUMMYFUNCTION("REGEXEXTRACT(M4359, "" (.+)$"")"),"все население")</f>
        <v>все население</v>
      </c>
      <c r="O4359" s="18">
        <v>553.0</v>
      </c>
      <c r="P4359" s="18">
        <v>483.0</v>
      </c>
      <c r="Q4359" s="18">
        <v>404.0</v>
      </c>
      <c r="R4359" s="18">
        <v>361.0</v>
      </c>
      <c r="S4359" s="23" t="s">
        <v>37</v>
      </c>
      <c r="T4359" s="23" t="s">
        <v>37</v>
      </c>
      <c r="U4359" s="23" t="s">
        <v>37</v>
      </c>
      <c r="V4359" s="23" t="s">
        <v>37</v>
      </c>
      <c r="W4359" s="23" t="s">
        <v>37</v>
      </c>
      <c r="X4359" s="23" t="s">
        <v>37</v>
      </c>
      <c r="Y4359" s="23" t="s">
        <v>37</v>
      </c>
      <c r="Z4359" s="19">
        <f t="shared" si="6"/>
        <v>1801</v>
      </c>
      <c r="AA4359" s="19" t="str">
        <f t="shared" si="19"/>
        <v/>
      </c>
      <c r="AB4359" s="19" t="str">
        <f t="shared" si="8"/>
        <v/>
      </c>
      <c r="AC4359" s="19">
        <f t="shared" si="20"/>
        <v>450.25</v>
      </c>
      <c r="AD4359" s="19">
        <f t="shared" si="21"/>
        <v>131</v>
      </c>
      <c r="AE4359" s="19" t="str">
        <f t="shared" si="22"/>
        <v>Нет моды</v>
      </c>
      <c r="AF4359" s="19">
        <f t="shared" si="23"/>
        <v>361</v>
      </c>
      <c r="AG4359" s="19">
        <f t="shared" si="24"/>
        <v>553</v>
      </c>
      <c r="AH4359" s="20" t="str">
        <f t="shared" si="14"/>
        <v/>
      </c>
      <c r="AI4359" s="24"/>
      <c r="AJ4359" s="24"/>
      <c r="AK4359" s="24"/>
      <c r="AL4359" s="22">
        <f t="shared" si="25"/>
        <v>1</v>
      </c>
    </row>
    <row r="4360" ht="12.75" customHeight="1">
      <c r="A4360" s="13" t="s">
        <v>269</v>
      </c>
      <c r="B4360" s="13" t="str">
        <f>IFERROR(__xludf.DUMMYFUNCTION("REGEXREPLACE(A4360, ""\d"", """")"),"         Новосибирская область")</f>
        <v>         Новосибирская область</v>
      </c>
      <c r="C4360" s="14" t="str">
        <f t="shared" si="15"/>
        <v>Новосибирская область</v>
      </c>
      <c r="D4360" s="3">
        <f t="shared" si="16"/>
        <v>2</v>
      </c>
      <c r="E4360" s="15" t="s">
        <v>47</v>
      </c>
      <c r="F4360" s="13" t="str">
        <f>IFERROR(__xludf.DUMMYFUNCTION("REGEXEXTRACT(E4360, ""[А-Яа-я].*"")"),"транспортные травмы всех видов")</f>
        <v>транспортные травмы всех видов</v>
      </c>
      <c r="G4360" s="16">
        <f t="shared" si="17"/>
        <v>2</v>
      </c>
      <c r="H4360" s="13" t="s">
        <v>28</v>
      </c>
      <c r="I4360" s="13" t="str">
        <f>IFERROR(__xludf.DUMMYFUNCTION("REGEXREPLACE(H4360, "".*\s"", """")"),"человек")</f>
        <v>человек</v>
      </c>
      <c r="J4360" s="13" t="s">
        <v>29</v>
      </c>
      <c r="K4360" s="17" t="str">
        <f>IFERROR(__xludf.DUMMYFUNCTION("REGEXREPLACE(J4360, ""^[\d\s]+"", """")"),"значение показателя за год")</f>
        <v>значение показателя за год</v>
      </c>
      <c r="L4360" s="16">
        <f t="shared" si="18"/>
        <v>2</v>
      </c>
      <c r="M4360" s="13" t="s">
        <v>31</v>
      </c>
      <c r="N4360" s="13" t="str">
        <f>IFERROR(__xludf.DUMMYFUNCTION("REGEXEXTRACT(M4360, "" (.+)$"")"),"городское население")</f>
        <v>городское население</v>
      </c>
      <c r="O4360" s="18">
        <v>390.0</v>
      </c>
      <c r="P4360" s="18">
        <v>344.0</v>
      </c>
      <c r="Q4360" s="18">
        <v>273.0</v>
      </c>
      <c r="R4360" s="18">
        <v>257.0</v>
      </c>
      <c r="S4360" s="23" t="s">
        <v>37</v>
      </c>
      <c r="T4360" s="23" t="s">
        <v>37</v>
      </c>
      <c r="U4360" s="23" t="s">
        <v>37</v>
      </c>
      <c r="V4360" s="23" t="s">
        <v>37</v>
      </c>
      <c r="W4360" s="23" t="s">
        <v>37</v>
      </c>
      <c r="X4360" s="23" t="s">
        <v>37</v>
      </c>
      <c r="Y4360" s="23" t="s">
        <v>37</v>
      </c>
      <c r="Z4360" s="19" t="str">
        <f t="shared" si="6"/>
        <v/>
      </c>
      <c r="AA4360" s="19">
        <f t="shared" si="19"/>
        <v>1264</v>
      </c>
      <c r="AB4360" s="19" t="str">
        <f t="shared" si="8"/>
        <v/>
      </c>
      <c r="AC4360" s="19">
        <f t="shared" si="20"/>
        <v>316</v>
      </c>
      <c r="AD4360" s="19">
        <f t="shared" si="21"/>
        <v>375.5</v>
      </c>
      <c r="AE4360" s="19" t="str">
        <f t="shared" si="22"/>
        <v>Нет моды</v>
      </c>
      <c r="AF4360" s="19">
        <f t="shared" si="23"/>
        <v>257</v>
      </c>
      <c r="AG4360" s="19">
        <f t="shared" si="24"/>
        <v>390</v>
      </c>
      <c r="AH4360" s="20" t="str">
        <f t="shared" si="14"/>
        <v/>
      </c>
      <c r="AI4360" s="24"/>
      <c r="AJ4360" s="24"/>
      <c r="AK4360" s="24"/>
      <c r="AL4360" s="22">
        <f t="shared" si="25"/>
        <v>1</v>
      </c>
    </row>
    <row r="4361" ht="12.75" customHeight="1">
      <c r="A4361" s="13" t="s">
        <v>269</v>
      </c>
      <c r="B4361" s="13" t="str">
        <f>IFERROR(__xludf.DUMMYFUNCTION("REGEXREPLACE(A4361, ""\d"", """")"),"         Новосибирская область")</f>
        <v>         Новосибирская область</v>
      </c>
      <c r="C4361" s="14" t="str">
        <f t="shared" si="15"/>
        <v>Новосибирская область</v>
      </c>
      <c r="D4361" s="3">
        <f t="shared" si="16"/>
        <v>2</v>
      </c>
      <c r="E4361" s="15" t="s">
        <v>47</v>
      </c>
      <c r="F4361" s="13" t="str">
        <f>IFERROR(__xludf.DUMMYFUNCTION("REGEXEXTRACT(E4361, ""[А-Яа-я].*"")"),"транспортные травмы всех видов")</f>
        <v>транспортные травмы всех видов</v>
      </c>
      <c r="G4361" s="16">
        <f t="shared" si="17"/>
        <v>2</v>
      </c>
      <c r="H4361" s="13" t="s">
        <v>28</v>
      </c>
      <c r="I4361" s="13" t="str">
        <f>IFERROR(__xludf.DUMMYFUNCTION("REGEXREPLACE(H4361, "".*\s"", """")"),"человек")</f>
        <v>человек</v>
      </c>
      <c r="J4361" s="13" t="s">
        <v>29</v>
      </c>
      <c r="K4361" s="17" t="str">
        <f>IFERROR(__xludf.DUMMYFUNCTION("REGEXREPLACE(J4361, ""^[\d\s]+"", """")"),"значение показателя за год")</f>
        <v>значение показателя за год</v>
      </c>
      <c r="L4361" s="16">
        <f t="shared" si="18"/>
        <v>2</v>
      </c>
      <c r="M4361" s="13" t="s">
        <v>32</v>
      </c>
      <c r="N4361" s="13" t="str">
        <f>IFERROR(__xludf.DUMMYFUNCTION("REGEXEXTRACT(M4361, "" (.+)$"")"),"сельское население")</f>
        <v>сельское население</v>
      </c>
      <c r="O4361" s="18">
        <v>163.0</v>
      </c>
      <c r="P4361" s="18">
        <v>139.0</v>
      </c>
      <c r="Q4361" s="18">
        <v>131.0</v>
      </c>
      <c r="R4361" s="18">
        <v>104.0</v>
      </c>
      <c r="S4361" s="23" t="s">
        <v>37</v>
      </c>
      <c r="T4361" s="23" t="s">
        <v>37</v>
      </c>
      <c r="U4361" s="23" t="s">
        <v>37</v>
      </c>
      <c r="V4361" s="23" t="s">
        <v>37</v>
      </c>
      <c r="W4361" s="23" t="s">
        <v>37</v>
      </c>
      <c r="X4361" s="23" t="s">
        <v>37</v>
      </c>
      <c r="Y4361" s="23" t="s">
        <v>37</v>
      </c>
      <c r="Z4361" s="19" t="str">
        <f t="shared" si="6"/>
        <v/>
      </c>
      <c r="AA4361" s="19" t="str">
        <f t="shared" si="19"/>
        <v/>
      </c>
      <c r="AB4361" s="19">
        <f t="shared" si="8"/>
        <v>537</v>
      </c>
      <c r="AC4361" s="19">
        <f t="shared" si="20"/>
        <v>134.25</v>
      </c>
      <c r="AD4361" s="19">
        <f t="shared" si="21"/>
        <v>210</v>
      </c>
      <c r="AE4361" s="19" t="str">
        <f t="shared" si="22"/>
        <v>Нет моды</v>
      </c>
      <c r="AF4361" s="19">
        <f t="shared" si="23"/>
        <v>104</v>
      </c>
      <c r="AG4361" s="19">
        <f t="shared" si="24"/>
        <v>163</v>
      </c>
      <c r="AH4361" s="20" t="str">
        <f t="shared" si="14"/>
        <v>Город: 70%; Село: 30%</v>
      </c>
      <c r="AI4361" s="24"/>
      <c r="AJ4361" s="24"/>
      <c r="AK4361" s="24"/>
      <c r="AL4361" s="22">
        <f t="shared" si="25"/>
        <v>1</v>
      </c>
    </row>
    <row r="4362" ht="12.75" customHeight="1">
      <c r="A4362" s="13" t="s">
        <v>269</v>
      </c>
      <c r="B4362" s="13" t="str">
        <f>IFERROR(__xludf.DUMMYFUNCTION("REGEXREPLACE(A4362, ""\d"", """")"),"         Новосибирская область")</f>
        <v>         Новосибирская область</v>
      </c>
      <c r="C4362" s="14" t="str">
        <f t="shared" si="15"/>
        <v>Новосибирская область</v>
      </c>
      <c r="D4362" s="3">
        <f t="shared" si="16"/>
        <v>2</v>
      </c>
      <c r="E4362" s="15" t="s">
        <v>48</v>
      </c>
      <c r="F4362" s="13" t="str">
        <f>IFERROR(__xludf.DUMMYFUNCTION("REGEXEXTRACT(E4362, ""[А-Яа-я].*"")"),"Убийство")</f>
        <v>Убийство</v>
      </c>
      <c r="G4362" s="16">
        <f t="shared" si="17"/>
        <v>2</v>
      </c>
      <c r="H4362" s="13" t="s">
        <v>28</v>
      </c>
      <c r="I4362" s="13" t="str">
        <f>IFERROR(__xludf.DUMMYFUNCTION("REGEXREPLACE(H4362, "".*\s"", """")"),"человек")</f>
        <v>человек</v>
      </c>
      <c r="J4362" s="13" t="s">
        <v>29</v>
      </c>
      <c r="K4362" s="17" t="str">
        <f>IFERROR(__xludf.DUMMYFUNCTION("REGEXREPLACE(J4362, ""^[\d\s]+"", """")"),"значение показателя за год")</f>
        <v>значение показателя за год</v>
      </c>
      <c r="L4362" s="16">
        <f t="shared" si="18"/>
        <v>2</v>
      </c>
      <c r="M4362" s="13" t="s">
        <v>30</v>
      </c>
      <c r="N4362" s="13" t="str">
        <f>IFERROR(__xludf.DUMMYFUNCTION("REGEXEXTRACT(M4362, "" (.+)$"")"),"все население")</f>
        <v>все население</v>
      </c>
      <c r="O4362" s="18">
        <v>300.0</v>
      </c>
      <c r="P4362" s="18">
        <v>298.0</v>
      </c>
      <c r="Q4362" s="18">
        <v>300.0</v>
      </c>
      <c r="R4362" s="18">
        <v>270.0</v>
      </c>
      <c r="S4362" s="18">
        <v>230.0</v>
      </c>
      <c r="T4362" s="18">
        <v>207.0</v>
      </c>
      <c r="U4362" s="18">
        <v>182.0</v>
      </c>
      <c r="V4362" s="18">
        <v>182.0</v>
      </c>
      <c r="W4362" s="18">
        <v>174.0</v>
      </c>
      <c r="X4362" s="18">
        <v>151.0</v>
      </c>
      <c r="Y4362" s="18">
        <v>138.0</v>
      </c>
      <c r="Z4362" s="19">
        <f t="shared" si="6"/>
        <v>2432</v>
      </c>
      <c r="AA4362" s="19" t="str">
        <f t="shared" si="19"/>
        <v/>
      </c>
      <c r="AB4362" s="19" t="str">
        <f t="shared" si="8"/>
        <v/>
      </c>
      <c r="AC4362" s="19">
        <f t="shared" si="20"/>
        <v>221.0909091</v>
      </c>
      <c r="AD4362" s="19">
        <f t="shared" si="21"/>
        <v>182</v>
      </c>
      <c r="AE4362" s="19" t="str">
        <f t="shared" si="22"/>
        <v>Нет моды</v>
      </c>
      <c r="AF4362" s="19">
        <f t="shared" si="23"/>
        <v>138</v>
      </c>
      <c r="AG4362" s="19">
        <f t="shared" si="24"/>
        <v>300</v>
      </c>
      <c r="AH4362" s="20" t="str">
        <f t="shared" si="14"/>
        <v/>
      </c>
      <c r="AI4362" s="21"/>
      <c r="AJ4362" s="21"/>
      <c r="AK4362" s="21"/>
      <c r="AL4362" s="22">
        <f t="shared" si="25"/>
        <v>1</v>
      </c>
    </row>
    <row r="4363" ht="12.75" customHeight="1">
      <c r="A4363" s="13" t="s">
        <v>269</v>
      </c>
      <c r="B4363" s="13" t="str">
        <f>IFERROR(__xludf.DUMMYFUNCTION("REGEXREPLACE(A4363, ""\d"", """")"),"         Новосибирская область")</f>
        <v>         Новосибирская область</v>
      </c>
      <c r="C4363" s="14" t="str">
        <f t="shared" si="15"/>
        <v>Новосибирская область</v>
      </c>
      <c r="D4363" s="3">
        <f t="shared" si="16"/>
        <v>2</v>
      </c>
      <c r="E4363" s="15" t="s">
        <v>48</v>
      </c>
      <c r="F4363" s="13" t="str">
        <f>IFERROR(__xludf.DUMMYFUNCTION("REGEXEXTRACT(E4363, ""[А-Яа-я].*"")"),"Убийство")</f>
        <v>Убийство</v>
      </c>
      <c r="G4363" s="16">
        <f t="shared" si="17"/>
        <v>2</v>
      </c>
      <c r="H4363" s="13" t="s">
        <v>28</v>
      </c>
      <c r="I4363" s="13" t="str">
        <f>IFERROR(__xludf.DUMMYFUNCTION("REGEXREPLACE(H4363, "".*\s"", """")"),"человек")</f>
        <v>человек</v>
      </c>
      <c r="J4363" s="13" t="s">
        <v>29</v>
      </c>
      <c r="K4363" s="17" t="str">
        <f>IFERROR(__xludf.DUMMYFUNCTION("REGEXREPLACE(J4363, ""^[\d\s]+"", """")"),"значение показателя за год")</f>
        <v>значение показателя за год</v>
      </c>
      <c r="L4363" s="16">
        <f t="shared" si="18"/>
        <v>2</v>
      </c>
      <c r="M4363" s="13" t="s">
        <v>31</v>
      </c>
      <c r="N4363" s="13" t="str">
        <f>IFERROR(__xludf.DUMMYFUNCTION("REGEXEXTRACT(M4363, "" (.+)$"")"),"городское население")</f>
        <v>городское население</v>
      </c>
      <c r="O4363" s="18">
        <v>213.0</v>
      </c>
      <c r="P4363" s="18">
        <v>224.0</v>
      </c>
      <c r="Q4363" s="18">
        <v>211.0</v>
      </c>
      <c r="R4363" s="18">
        <v>198.0</v>
      </c>
      <c r="S4363" s="18">
        <v>158.0</v>
      </c>
      <c r="T4363" s="18">
        <v>148.0</v>
      </c>
      <c r="U4363" s="18">
        <v>121.0</v>
      </c>
      <c r="V4363" s="18">
        <v>137.0</v>
      </c>
      <c r="W4363" s="18">
        <v>126.0</v>
      </c>
      <c r="X4363" s="18">
        <v>112.0</v>
      </c>
      <c r="Y4363" s="18">
        <v>89.0</v>
      </c>
      <c r="Z4363" s="19" t="str">
        <f t="shared" si="6"/>
        <v/>
      </c>
      <c r="AA4363" s="19">
        <f t="shared" si="19"/>
        <v>1737</v>
      </c>
      <c r="AB4363" s="19" t="str">
        <f t="shared" si="8"/>
        <v/>
      </c>
      <c r="AC4363" s="19">
        <f t="shared" si="20"/>
        <v>157.9090909</v>
      </c>
      <c r="AD4363" s="19">
        <f t="shared" si="21"/>
        <v>182</v>
      </c>
      <c r="AE4363" s="19" t="str">
        <f t="shared" si="22"/>
        <v>Нет моды</v>
      </c>
      <c r="AF4363" s="19">
        <f t="shared" si="23"/>
        <v>89</v>
      </c>
      <c r="AG4363" s="19">
        <f t="shared" si="24"/>
        <v>224</v>
      </c>
      <c r="AH4363" s="20" t="str">
        <f t="shared" si="14"/>
        <v/>
      </c>
      <c r="AI4363" s="21"/>
      <c r="AJ4363" s="21"/>
      <c r="AK4363" s="21"/>
      <c r="AL4363" s="22">
        <f t="shared" si="25"/>
        <v>1</v>
      </c>
    </row>
    <row r="4364" ht="12.75" customHeight="1">
      <c r="A4364" s="13" t="s">
        <v>269</v>
      </c>
      <c r="B4364" s="13" t="str">
        <f>IFERROR(__xludf.DUMMYFUNCTION("REGEXREPLACE(A4364, ""\d"", """")"),"         Новосибирская область")</f>
        <v>         Новосибирская область</v>
      </c>
      <c r="C4364" s="14" t="str">
        <f t="shared" si="15"/>
        <v>Новосибирская область</v>
      </c>
      <c r="D4364" s="3">
        <f t="shared" si="16"/>
        <v>2</v>
      </c>
      <c r="E4364" s="15" t="s">
        <v>48</v>
      </c>
      <c r="F4364" s="13" t="str">
        <f>IFERROR(__xludf.DUMMYFUNCTION("REGEXEXTRACT(E4364, ""[А-Яа-я].*"")"),"Убийство")</f>
        <v>Убийство</v>
      </c>
      <c r="G4364" s="16">
        <f t="shared" si="17"/>
        <v>2</v>
      </c>
      <c r="H4364" s="13" t="s">
        <v>28</v>
      </c>
      <c r="I4364" s="13" t="str">
        <f>IFERROR(__xludf.DUMMYFUNCTION("REGEXREPLACE(H4364, "".*\s"", """")"),"человек")</f>
        <v>человек</v>
      </c>
      <c r="J4364" s="13" t="s">
        <v>29</v>
      </c>
      <c r="K4364" s="17" t="str">
        <f>IFERROR(__xludf.DUMMYFUNCTION("REGEXREPLACE(J4364, ""^[\d\s]+"", """")"),"значение показателя за год")</f>
        <v>значение показателя за год</v>
      </c>
      <c r="L4364" s="16">
        <f t="shared" si="18"/>
        <v>2</v>
      </c>
      <c r="M4364" s="13" t="s">
        <v>32</v>
      </c>
      <c r="N4364" s="13" t="str">
        <f>IFERROR(__xludf.DUMMYFUNCTION("REGEXEXTRACT(M4364, "" (.+)$"")"),"сельское население")</f>
        <v>сельское население</v>
      </c>
      <c r="O4364" s="18">
        <v>87.0</v>
      </c>
      <c r="P4364" s="18">
        <v>74.0</v>
      </c>
      <c r="Q4364" s="18">
        <v>89.0</v>
      </c>
      <c r="R4364" s="18">
        <v>72.0</v>
      </c>
      <c r="S4364" s="18">
        <v>72.0</v>
      </c>
      <c r="T4364" s="18">
        <v>59.0</v>
      </c>
      <c r="U4364" s="18">
        <v>61.0</v>
      </c>
      <c r="V4364" s="18">
        <v>45.0</v>
      </c>
      <c r="W4364" s="18">
        <v>48.0</v>
      </c>
      <c r="X4364" s="18">
        <v>39.0</v>
      </c>
      <c r="Y4364" s="18">
        <v>49.0</v>
      </c>
      <c r="Z4364" s="19" t="str">
        <f t="shared" si="6"/>
        <v/>
      </c>
      <c r="AA4364" s="19" t="str">
        <f t="shared" si="19"/>
        <v/>
      </c>
      <c r="AB4364" s="19">
        <f t="shared" si="8"/>
        <v>695</v>
      </c>
      <c r="AC4364" s="19">
        <f t="shared" si="20"/>
        <v>63.18181818</v>
      </c>
      <c r="AD4364" s="19">
        <f t="shared" si="21"/>
        <v>89</v>
      </c>
      <c r="AE4364" s="19" t="str">
        <f t="shared" si="22"/>
        <v>Нет моды</v>
      </c>
      <c r="AF4364" s="19">
        <f t="shared" si="23"/>
        <v>39</v>
      </c>
      <c r="AG4364" s="19">
        <f t="shared" si="24"/>
        <v>89</v>
      </c>
      <c r="AH4364" s="20" t="str">
        <f t="shared" si="14"/>
        <v>Город: 71%; Село: 29%</v>
      </c>
      <c r="AI4364" s="21"/>
      <c r="AJ4364" s="21"/>
      <c r="AK4364" s="21"/>
      <c r="AL4364" s="22">
        <f t="shared" si="25"/>
        <v>1</v>
      </c>
    </row>
    <row r="4365" ht="12.75" customHeight="1">
      <c r="A4365" s="13" t="s">
        <v>269</v>
      </c>
      <c r="B4365" s="13" t="str">
        <f>IFERROR(__xludf.DUMMYFUNCTION("REGEXREPLACE(A4365, ""\d"", """")"),"         Новосибирская область")</f>
        <v>         Новосибирская область</v>
      </c>
      <c r="C4365" s="14" t="str">
        <f t="shared" si="15"/>
        <v>Новосибирская область</v>
      </c>
      <c r="D4365" s="3">
        <f t="shared" si="16"/>
        <v>2</v>
      </c>
      <c r="E4365" s="15" t="s">
        <v>49</v>
      </c>
      <c r="F4365" s="13" t="str">
        <f>IFERROR(__xludf.DUMMYFUNCTION("REGEXEXTRACT(E4365, ""[А-Яа-я].*"")"),"Цереброваскулярные болезни")</f>
        <v>Цереброваскулярные болезни</v>
      </c>
      <c r="G4365" s="16">
        <f t="shared" si="17"/>
        <v>2</v>
      </c>
      <c r="H4365" s="13" t="s">
        <v>28</v>
      </c>
      <c r="I4365" s="13" t="str">
        <f>IFERROR(__xludf.DUMMYFUNCTION("REGEXREPLACE(H4365, "".*\s"", """")"),"человек")</f>
        <v>человек</v>
      </c>
      <c r="J4365" s="13" t="s">
        <v>29</v>
      </c>
      <c r="K4365" s="17" t="str">
        <f>IFERROR(__xludf.DUMMYFUNCTION("REGEXREPLACE(J4365, ""^[\d\s]+"", """")"),"значение показателя за год")</f>
        <v>значение показателя за год</v>
      </c>
      <c r="L4365" s="16">
        <f t="shared" si="18"/>
        <v>2</v>
      </c>
      <c r="M4365" s="13" t="s">
        <v>30</v>
      </c>
      <c r="N4365" s="13" t="str">
        <f>IFERROR(__xludf.DUMMYFUNCTION("REGEXEXTRACT(M4365, "" (.+)$"")"),"все население")</f>
        <v>все население</v>
      </c>
      <c r="O4365" s="18">
        <v>7235.0</v>
      </c>
      <c r="P4365" s="18">
        <v>6899.0</v>
      </c>
      <c r="Q4365" s="18">
        <v>6377.0</v>
      </c>
      <c r="R4365" s="18">
        <v>5766.0</v>
      </c>
      <c r="S4365" s="18">
        <v>5627.0</v>
      </c>
      <c r="T4365" s="18">
        <v>4436.0</v>
      </c>
      <c r="U4365" s="18">
        <v>4425.0</v>
      </c>
      <c r="V4365" s="18">
        <v>4987.0</v>
      </c>
      <c r="W4365" s="18">
        <v>4776.0</v>
      </c>
      <c r="X4365" s="18">
        <v>3944.0</v>
      </c>
      <c r="Y4365" s="18">
        <v>3823.0</v>
      </c>
      <c r="Z4365" s="19">
        <f t="shared" si="6"/>
        <v>58295</v>
      </c>
      <c r="AA4365" s="19" t="str">
        <f t="shared" si="19"/>
        <v/>
      </c>
      <c r="AB4365" s="19" t="str">
        <f t="shared" si="8"/>
        <v/>
      </c>
      <c r="AC4365" s="19">
        <f t="shared" si="20"/>
        <v>5299.545455</v>
      </c>
      <c r="AD4365" s="19">
        <f t="shared" si="21"/>
        <v>1956</v>
      </c>
      <c r="AE4365" s="19" t="str">
        <f t="shared" si="22"/>
        <v>Нет моды</v>
      </c>
      <c r="AF4365" s="19">
        <f t="shared" si="23"/>
        <v>3823</v>
      </c>
      <c r="AG4365" s="19">
        <f t="shared" si="24"/>
        <v>7235</v>
      </c>
      <c r="AH4365" s="20" t="str">
        <f t="shared" si="14"/>
        <v/>
      </c>
      <c r="AI4365" s="21"/>
      <c r="AJ4365" s="21"/>
      <c r="AK4365" s="21"/>
      <c r="AL4365" s="22">
        <f t="shared" si="25"/>
        <v>1</v>
      </c>
    </row>
    <row r="4366" ht="12.75" customHeight="1">
      <c r="A4366" s="13" t="s">
        <v>269</v>
      </c>
      <c r="B4366" s="13" t="str">
        <f>IFERROR(__xludf.DUMMYFUNCTION("REGEXREPLACE(A4366, ""\d"", """")"),"         Новосибирская область")</f>
        <v>         Новосибирская область</v>
      </c>
      <c r="C4366" s="14" t="str">
        <f t="shared" si="15"/>
        <v>Новосибирская область</v>
      </c>
      <c r="D4366" s="3">
        <f t="shared" si="16"/>
        <v>2</v>
      </c>
      <c r="E4366" s="15" t="s">
        <v>49</v>
      </c>
      <c r="F4366" s="13" t="str">
        <f>IFERROR(__xludf.DUMMYFUNCTION("REGEXEXTRACT(E4366, ""[А-Яа-я].*"")"),"Цереброваскулярные болезни")</f>
        <v>Цереброваскулярные болезни</v>
      </c>
      <c r="G4366" s="16">
        <f t="shared" si="17"/>
        <v>2</v>
      </c>
      <c r="H4366" s="13" t="s">
        <v>28</v>
      </c>
      <c r="I4366" s="13" t="str">
        <f>IFERROR(__xludf.DUMMYFUNCTION("REGEXREPLACE(H4366, "".*\s"", """")"),"человек")</f>
        <v>человек</v>
      </c>
      <c r="J4366" s="13" t="s">
        <v>29</v>
      </c>
      <c r="K4366" s="17" t="str">
        <f>IFERROR(__xludf.DUMMYFUNCTION("REGEXREPLACE(J4366, ""^[\d\s]+"", """")"),"значение показателя за год")</f>
        <v>значение показателя за год</v>
      </c>
      <c r="L4366" s="16">
        <f t="shared" si="18"/>
        <v>2</v>
      </c>
      <c r="M4366" s="13" t="s">
        <v>31</v>
      </c>
      <c r="N4366" s="13" t="str">
        <f>IFERROR(__xludf.DUMMYFUNCTION("REGEXEXTRACT(M4366, "" (.+)$"")"),"городское население")</f>
        <v>городское население</v>
      </c>
      <c r="O4366" s="18">
        <v>5870.0</v>
      </c>
      <c r="P4366" s="18">
        <v>5657.0</v>
      </c>
      <c r="Q4366" s="18">
        <v>5123.0</v>
      </c>
      <c r="R4366" s="18">
        <v>4719.0</v>
      </c>
      <c r="S4366" s="18">
        <v>4567.0</v>
      </c>
      <c r="T4366" s="18">
        <v>3437.0</v>
      </c>
      <c r="U4366" s="18">
        <v>3407.0</v>
      </c>
      <c r="V4366" s="18">
        <v>3928.0</v>
      </c>
      <c r="W4366" s="18">
        <v>3766.0</v>
      </c>
      <c r="X4366" s="18">
        <v>2931.0</v>
      </c>
      <c r="Y4366" s="18">
        <v>2812.0</v>
      </c>
      <c r="Z4366" s="19" t="str">
        <f t="shared" si="6"/>
        <v/>
      </c>
      <c r="AA4366" s="19">
        <f t="shared" si="19"/>
        <v>46217</v>
      </c>
      <c r="AB4366" s="19" t="str">
        <f t="shared" si="8"/>
        <v/>
      </c>
      <c r="AC4366" s="19">
        <f t="shared" si="20"/>
        <v>4201.545455</v>
      </c>
      <c r="AD4366" s="19">
        <f t="shared" si="21"/>
        <v>4643</v>
      </c>
      <c r="AE4366" s="19" t="str">
        <f t="shared" si="22"/>
        <v>Нет моды</v>
      </c>
      <c r="AF4366" s="19">
        <f t="shared" si="23"/>
        <v>2812</v>
      </c>
      <c r="AG4366" s="19">
        <f t="shared" si="24"/>
        <v>5870</v>
      </c>
      <c r="AH4366" s="20" t="str">
        <f t="shared" si="14"/>
        <v/>
      </c>
      <c r="AI4366" s="21"/>
      <c r="AJ4366" s="21"/>
      <c r="AK4366" s="21"/>
      <c r="AL4366" s="22">
        <f t="shared" si="25"/>
        <v>1</v>
      </c>
    </row>
    <row r="4367" ht="12.75" customHeight="1">
      <c r="A4367" s="13" t="s">
        <v>269</v>
      </c>
      <c r="B4367" s="13" t="str">
        <f>IFERROR(__xludf.DUMMYFUNCTION("REGEXREPLACE(A4367, ""\d"", """")"),"         Новосибирская область")</f>
        <v>         Новосибирская область</v>
      </c>
      <c r="C4367" s="14" t="str">
        <f t="shared" si="15"/>
        <v>Новосибирская область</v>
      </c>
      <c r="D4367" s="3">
        <f t="shared" si="16"/>
        <v>2</v>
      </c>
      <c r="E4367" s="15" t="s">
        <v>49</v>
      </c>
      <c r="F4367" s="13" t="str">
        <f>IFERROR(__xludf.DUMMYFUNCTION("REGEXEXTRACT(E4367, ""[А-Яа-я].*"")"),"Цереброваскулярные болезни")</f>
        <v>Цереброваскулярные болезни</v>
      </c>
      <c r="G4367" s="16">
        <f t="shared" si="17"/>
        <v>2</v>
      </c>
      <c r="H4367" s="13" t="s">
        <v>28</v>
      </c>
      <c r="I4367" s="13" t="str">
        <f>IFERROR(__xludf.DUMMYFUNCTION("REGEXREPLACE(H4367, "".*\s"", """")"),"человек")</f>
        <v>человек</v>
      </c>
      <c r="J4367" s="13" t="s">
        <v>29</v>
      </c>
      <c r="K4367" s="17" t="str">
        <f>IFERROR(__xludf.DUMMYFUNCTION("REGEXREPLACE(J4367, ""^[\d\s]+"", """")"),"значение показателя за год")</f>
        <v>значение показателя за год</v>
      </c>
      <c r="L4367" s="16">
        <f t="shared" si="18"/>
        <v>2</v>
      </c>
      <c r="M4367" s="13" t="s">
        <v>32</v>
      </c>
      <c r="N4367" s="13" t="str">
        <f>IFERROR(__xludf.DUMMYFUNCTION("REGEXEXTRACT(M4367, "" (.+)$"")"),"сельское население")</f>
        <v>сельское население</v>
      </c>
      <c r="O4367" s="18">
        <v>1365.0</v>
      </c>
      <c r="P4367" s="18">
        <v>1242.0</v>
      </c>
      <c r="Q4367" s="18">
        <v>1254.0</v>
      </c>
      <c r="R4367" s="18">
        <v>1047.0</v>
      </c>
      <c r="S4367" s="18">
        <v>1060.0</v>
      </c>
      <c r="T4367" s="18">
        <v>999.0</v>
      </c>
      <c r="U4367" s="18">
        <v>1018.0</v>
      </c>
      <c r="V4367" s="18">
        <v>1059.0</v>
      </c>
      <c r="W4367" s="18">
        <v>1010.0</v>
      </c>
      <c r="X4367" s="18">
        <v>1013.0</v>
      </c>
      <c r="Y4367" s="18">
        <v>1011.0</v>
      </c>
      <c r="Z4367" s="19" t="str">
        <f t="shared" si="6"/>
        <v/>
      </c>
      <c r="AA4367" s="19" t="str">
        <f t="shared" si="19"/>
        <v/>
      </c>
      <c r="AB4367" s="19">
        <f t="shared" si="8"/>
        <v>12078</v>
      </c>
      <c r="AC4367" s="19">
        <f t="shared" si="20"/>
        <v>1098</v>
      </c>
      <c r="AD4367" s="19">
        <f t="shared" si="21"/>
        <v>2088.5</v>
      </c>
      <c r="AE4367" s="19" t="str">
        <f t="shared" si="22"/>
        <v>Нет моды</v>
      </c>
      <c r="AF4367" s="19">
        <f t="shared" si="23"/>
        <v>999</v>
      </c>
      <c r="AG4367" s="19">
        <f t="shared" si="24"/>
        <v>1365</v>
      </c>
      <c r="AH4367" s="20" t="str">
        <f t="shared" si="14"/>
        <v>Город: 79%; Село: 21%</v>
      </c>
      <c r="AI4367" s="21"/>
      <c r="AJ4367" s="21"/>
      <c r="AK4367" s="21"/>
      <c r="AL4367" s="22">
        <f t="shared" si="25"/>
        <v>1</v>
      </c>
    </row>
    <row r="4368" ht="12.75" customHeight="1">
      <c r="A4368" s="13" t="s">
        <v>270</v>
      </c>
      <c r="B4368" s="13" t="str">
        <f>IFERROR(__xludf.DUMMYFUNCTION("REGEXREPLACE(A4368, ""\d"", """")"),"         Омская область")</f>
        <v>         Омская область</v>
      </c>
      <c r="C4368" s="14" t="str">
        <f t="shared" si="15"/>
        <v>Омская область</v>
      </c>
      <c r="D4368" s="3">
        <f t="shared" si="16"/>
        <v>2</v>
      </c>
      <c r="E4368" s="15" t="s">
        <v>27</v>
      </c>
      <c r="F4368" s="13" t="str">
        <f>IFERROR(__xludf.DUMMYFUNCTION("REGEXEXTRACT(E4368, ""[А-Яа-я].*"")"),"Болезни органов дыхания")</f>
        <v>Болезни органов дыхания</v>
      </c>
      <c r="G4368" s="16">
        <f t="shared" si="17"/>
        <v>2</v>
      </c>
      <c r="H4368" s="13" t="s">
        <v>28</v>
      </c>
      <c r="I4368" s="13" t="str">
        <f>IFERROR(__xludf.DUMMYFUNCTION("REGEXREPLACE(H4368, "".*\s"", """")"),"человек")</f>
        <v>человек</v>
      </c>
      <c r="J4368" s="13" t="s">
        <v>29</v>
      </c>
      <c r="K4368" s="17" t="str">
        <f>IFERROR(__xludf.DUMMYFUNCTION("REGEXREPLACE(J4368, ""^[\d\s]+"", """")"),"значение показателя за год")</f>
        <v>значение показателя за год</v>
      </c>
      <c r="L4368" s="16">
        <f t="shared" si="18"/>
        <v>2</v>
      </c>
      <c r="M4368" s="13" t="s">
        <v>30</v>
      </c>
      <c r="N4368" s="13" t="str">
        <f>IFERROR(__xludf.DUMMYFUNCTION("REGEXEXTRACT(M4368, "" (.+)$"")"),"все население")</f>
        <v>все население</v>
      </c>
      <c r="O4368" s="18">
        <v>1592.0</v>
      </c>
      <c r="P4368" s="18">
        <v>2011.0</v>
      </c>
      <c r="Q4368" s="18">
        <v>2134.0</v>
      </c>
      <c r="R4368" s="18">
        <v>1367.0</v>
      </c>
      <c r="S4368" s="18">
        <v>1134.0</v>
      </c>
      <c r="T4368" s="18">
        <v>1069.0</v>
      </c>
      <c r="U4368" s="18">
        <v>1113.0</v>
      </c>
      <c r="V4368" s="18">
        <v>1579.0</v>
      </c>
      <c r="W4368" s="18">
        <v>1366.0</v>
      </c>
      <c r="X4368" s="18">
        <v>1097.0</v>
      </c>
      <c r="Y4368" s="18">
        <v>1450.0</v>
      </c>
      <c r="Z4368" s="19">
        <f t="shared" si="6"/>
        <v>15912</v>
      </c>
      <c r="AA4368" s="19" t="str">
        <f t="shared" si="19"/>
        <v/>
      </c>
      <c r="AB4368" s="19" t="str">
        <f t="shared" si="8"/>
        <v/>
      </c>
      <c r="AC4368" s="19">
        <f t="shared" si="20"/>
        <v>1446.545455</v>
      </c>
      <c r="AD4368" s="19">
        <f t="shared" si="21"/>
        <v>1123.5</v>
      </c>
      <c r="AE4368" s="19" t="str">
        <f t="shared" si="22"/>
        <v>Нет моды</v>
      </c>
      <c r="AF4368" s="19">
        <f t="shared" si="23"/>
        <v>1069</v>
      </c>
      <c r="AG4368" s="19">
        <f t="shared" si="24"/>
        <v>2134</v>
      </c>
      <c r="AH4368" s="20" t="str">
        <f t="shared" si="14"/>
        <v/>
      </c>
      <c r="AI4368" s="21"/>
      <c r="AJ4368" s="21"/>
      <c r="AK4368" s="21"/>
      <c r="AL4368" s="22">
        <f t="shared" si="25"/>
        <v>1</v>
      </c>
    </row>
    <row r="4369" ht="12.75" customHeight="1">
      <c r="A4369" s="13" t="s">
        <v>270</v>
      </c>
      <c r="B4369" s="13" t="str">
        <f>IFERROR(__xludf.DUMMYFUNCTION("REGEXREPLACE(A4369, ""\d"", """")"),"         Омская область")</f>
        <v>         Омская область</v>
      </c>
      <c r="C4369" s="14" t="str">
        <f t="shared" si="15"/>
        <v>Омская область</v>
      </c>
      <c r="D4369" s="3">
        <f t="shared" si="16"/>
        <v>2</v>
      </c>
      <c r="E4369" s="15" t="s">
        <v>27</v>
      </c>
      <c r="F4369" s="13" t="str">
        <f>IFERROR(__xludf.DUMMYFUNCTION("REGEXEXTRACT(E4369, ""[А-Яа-я].*"")"),"Болезни органов дыхания")</f>
        <v>Болезни органов дыхания</v>
      </c>
      <c r="G4369" s="16">
        <f t="shared" si="17"/>
        <v>2</v>
      </c>
      <c r="H4369" s="13" t="s">
        <v>28</v>
      </c>
      <c r="I4369" s="13" t="str">
        <f>IFERROR(__xludf.DUMMYFUNCTION("REGEXREPLACE(H4369, "".*\s"", """")"),"человек")</f>
        <v>человек</v>
      </c>
      <c r="J4369" s="13" t="s">
        <v>29</v>
      </c>
      <c r="K4369" s="17" t="str">
        <f>IFERROR(__xludf.DUMMYFUNCTION("REGEXREPLACE(J4369, ""^[\d\s]+"", """")"),"значение показателя за год")</f>
        <v>значение показателя за год</v>
      </c>
      <c r="L4369" s="16">
        <f t="shared" si="18"/>
        <v>2</v>
      </c>
      <c r="M4369" s="13" t="s">
        <v>31</v>
      </c>
      <c r="N4369" s="13" t="str">
        <f>IFERROR(__xludf.DUMMYFUNCTION("REGEXEXTRACT(M4369, "" (.+)$"")"),"городское население")</f>
        <v>городское население</v>
      </c>
      <c r="O4369" s="18">
        <v>962.0</v>
      </c>
      <c r="P4369" s="18">
        <v>1119.0</v>
      </c>
      <c r="Q4369" s="18">
        <v>1132.0</v>
      </c>
      <c r="R4369" s="18">
        <v>738.0</v>
      </c>
      <c r="S4369" s="18">
        <v>682.0</v>
      </c>
      <c r="T4369" s="18">
        <v>651.0</v>
      </c>
      <c r="U4369" s="18">
        <v>681.0</v>
      </c>
      <c r="V4369" s="18">
        <v>1016.0</v>
      </c>
      <c r="W4369" s="18">
        <v>761.0</v>
      </c>
      <c r="X4369" s="18">
        <v>615.0</v>
      </c>
      <c r="Y4369" s="18">
        <v>865.0</v>
      </c>
      <c r="Z4369" s="19" t="str">
        <f t="shared" si="6"/>
        <v/>
      </c>
      <c r="AA4369" s="19">
        <f t="shared" si="19"/>
        <v>9222</v>
      </c>
      <c r="AB4369" s="19" t="str">
        <f t="shared" si="8"/>
        <v/>
      </c>
      <c r="AC4369" s="19">
        <f t="shared" si="20"/>
        <v>838.3636364</v>
      </c>
      <c r="AD4369" s="19">
        <f t="shared" si="21"/>
        <v>1105</v>
      </c>
      <c r="AE4369" s="19" t="str">
        <f t="shared" si="22"/>
        <v>Нет моды</v>
      </c>
      <c r="AF4369" s="19">
        <f t="shared" si="23"/>
        <v>615</v>
      </c>
      <c r="AG4369" s="19">
        <f t="shared" si="24"/>
        <v>1132</v>
      </c>
      <c r="AH4369" s="20" t="str">
        <f t="shared" si="14"/>
        <v/>
      </c>
      <c r="AI4369" s="21"/>
      <c r="AJ4369" s="21"/>
      <c r="AK4369" s="21"/>
      <c r="AL4369" s="22">
        <f t="shared" si="25"/>
        <v>1</v>
      </c>
    </row>
    <row r="4370" ht="12.75" customHeight="1">
      <c r="A4370" s="13" t="s">
        <v>270</v>
      </c>
      <c r="B4370" s="13" t="str">
        <f>IFERROR(__xludf.DUMMYFUNCTION("REGEXREPLACE(A4370, ""\d"", """")"),"         Омская область")</f>
        <v>         Омская область</v>
      </c>
      <c r="C4370" s="14" t="str">
        <f t="shared" si="15"/>
        <v>Омская область</v>
      </c>
      <c r="D4370" s="3">
        <f t="shared" si="16"/>
        <v>2</v>
      </c>
      <c r="E4370" s="15" t="s">
        <v>27</v>
      </c>
      <c r="F4370" s="13" t="str">
        <f>IFERROR(__xludf.DUMMYFUNCTION("REGEXEXTRACT(E4370, ""[А-Яа-я].*"")"),"Болезни органов дыхания")</f>
        <v>Болезни органов дыхания</v>
      </c>
      <c r="G4370" s="16">
        <f t="shared" si="17"/>
        <v>2</v>
      </c>
      <c r="H4370" s="13" t="s">
        <v>28</v>
      </c>
      <c r="I4370" s="13" t="str">
        <f>IFERROR(__xludf.DUMMYFUNCTION("REGEXREPLACE(H4370, "".*\s"", """")"),"человек")</f>
        <v>человек</v>
      </c>
      <c r="J4370" s="13" t="s">
        <v>29</v>
      </c>
      <c r="K4370" s="17" t="str">
        <f>IFERROR(__xludf.DUMMYFUNCTION("REGEXREPLACE(J4370, ""^[\d\s]+"", """")"),"значение показателя за год")</f>
        <v>значение показателя за год</v>
      </c>
      <c r="L4370" s="16">
        <f t="shared" si="18"/>
        <v>2</v>
      </c>
      <c r="M4370" s="13" t="s">
        <v>32</v>
      </c>
      <c r="N4370" s="13" t="str">
        <f>IFERROR(__xludf.DUMMYFUNCTION("REGEXEXTRACT(M4370, "" (.+)$"")"),"сельское население")</f>
        <v>сельское население</v>
      </c>
      <c r="O4370" s="18">
        <v>630.0</v>
      </c>
      <c r="P4370" s="18">
        <v>892.0</v>
      </c>
      <c r="Q4370" s="18">
        <v>1002.0</v>
      </c>
      <c r="R4370" s="18">
        <v>629.0</v>
      </c>
      <c r="S4370" s="18">
        <v>452.0</v>
      </c>
      <c r="T4370" s="18">
        <v>418.0</v>
      </c>
      <c r="U4370" s="18">
        <v>432.0</v>
      </c>
      <c r="V4370" s="18">
        <v>563.0</v>
      </c>
      <c r="W4370" s="18">
        <v>605.0</v>
      </c>
      <c r="X4370" s="18">
        <v>482.0</v>
      </c>
      <c r="Y4370" s="18">
        <v>585.0</v>
      </c>
      <c r="Z4370" s="19" t="str">
        <f t="shared" si="6"/>
        <v/>
      </c>
      <c r="AA4370" s="19" t="str">
        <f t="shared" si="19"/>
        <v/>
      </c>
      <c r="AB4370" s="19">
        <f t="shared" si="8"/>
        <v>6690</v>
      </c>
      <c r="AC4370" s="19">
        <f t="shared" si="20"/>
        <v>608.1818182</v>
      </c>
      <c r="AD4370" s="19">
        <f t="shared" si="21"/>
        <v>666</v>
      </c>
      <c r="AE4370" s="19" t="str">
        <f t="shared" si="22"/>
        <v>Нет моды</v>
      </c>
      <c r="AF4370" s="19">
        <f t="shared" si="23"/>
        <v>418</v>
      </c>
      <c r="AG4370" s="19">
        <f t="shared" si="24"/>
        <v>1002</v>
      </c>
      <c r="AH4370" s="20" t="str">
        <f t="shared" si="14"/>
        <v>Город: 58%; Село: 42%</v>
      </c>
      <c r="AI4370" s="21"/>
      <c r="AJ4370" s="21"/>
      <c r="AK4370" s="21"/>
      <c r="AL4370" s="22">
        <f t="shared" si="25"/>
        <v>1</v>
      </c>
    </row>
    <row r="4371" ht="12.75" customHeight="1">
      <c r="A4371" s="13" t="s">
        <v>270</v>
      </c>
      <c r="B4371" s="13" t="str">
        <f>IFERROR(__xludf.DUMMYFUNCTION("REGEXREPLACE(A4371, ""\d"", """")"),"         Омская область")</f>
        <v>         Омская область</v>
      </c>
      <c r="C4371" s="14" t="str">
        <f t="shared" si="15"/>
        <v>Омская область</v>
      </c>
      <c r="D4371" s="3">
        <f t="shared" si="16"/>
        <v>2</v>
      </c>
      <c r="E4371" s="15" t="s">
        <v>33</v>
      </c>
      <c r="F4371" s="13" t="str">
        <f>IFERROR(__xludf.DUMMYFUNCTION("REGEXEXTRACT(E4371, ""[А-Яа-я].*"")"),"Болезни органов пищеварения")</f>
        <v>Болезни органов пищеварения</v>
      </c>
      <c r="G4371" s="16">
        <f t="shared" si="17"/>
        <v>2</v>
      </c>
      <c r="H4371" s="13" t="s">
        <v>28</v>
      </c>
      <c r="I4371" s="13" t="str">
        <f>IFERROR(__xludf.DUMMYFUNCTION("REGEXREPLACE(H4371, "".*\s"", """")"),"человек")</f>
        <v>человек</v>
      </c>
      <c r="J4371" s="13" t="s">
        <v>29</v>
      </c>
      <c r="K4371" s="17" t="str">
        <f>IFERROR(__xludf.DUMMYFUNCTION("REGEXREPLACE(J4371, ""^[\d\s]+"", """")"),"значение показателя за год")</f>
        <v>значение показателя за год</v>
      </c>
      <c r="L4371" s="16">
        <f t="shared" si="18"/>
        <v>2</v>
      </c>
      <c r="M4371" s="13" t="s">
        <v>30</v>
      </c>
      <c r="N4371" s="13" t="str">
        <f>IFERROR(__xludf.DUMMYFUNCTION("REGEXEXTRACT(M4371, "" (.+)$"")"),"все население")</f>
        <v>все население</v>
      </c>
      <c r="O4371" s="18">
        <v>1047.0</v>
      </c>
      <c r="P4371" s="18">
        <v>1226.0</v>
      </c>
      <c r="Q4371" s="18">
        <v>1265.0</v>
      </c>
      <c r="R4371" s="18">
        <v>1152.0</v>
      </c>
      <c r="S4371" s="18">
        <v>1135.0</v>
      </c>
      <c r="T4371" s="18">
        <v>1140.0</v>
      </c>
      <c r="U4371" s="18">
        <v>1109.0</v>
      </c>
      <c r="V4371" s="18">
        <v>1161.0</v>
      </c>
      <c r="W4371" s="18">
        <v>1049.0</v>
      </c>
      <c r="X4371" s="18">
        <v>1021.0</v>
      </c>
      <c r="Y4371" s="18">
        <v>1113.0</v>
      </c>
      <c r="Z4371" s="19">
        <f t="shared" si="6"/>
        <v>12418</v>
      </c>
      <c r="AA4371" s="19" t="str">
        <f t="shared" si="19"/>
        <v/>
      </c>
      <c r="AB4371" s="19" t="str">
        <f t="shared" si="8"/>
        <v/>
      </c>
      <c r="AC4371" s="19">
        <f t="shared" si="20"/>
        <v>1128.909091</v>
      </c>
      <c r="AD4371" s="19">
        <f t="shared" si="21"/>
        <v>1011.5</v>
      </c>
      <c r="AE4371" s="19" t="str">
        <f t="shared" si="22"/>
        <v>Нет моды</v>
      </c>
      <c r="AF4371" s="19">
        <f t="shared" si="23"/>
        <v>1021</v>
      </c>
      <c r="AG4371" s="19">
        <f t="shared" si="24"/>
        <v>1265</v>
      </c>
      <c r="AH4371" s="20" t="str">
        <f t="shared" si="14"/>
        <v/>
      </c>
      <c r="AI4371" s="21"/>
      <c r="AJ4371" s="21"/>
      <c r="AK4371" s="21"/>
      <c r="AL4371" s="22">
        <f t="shared" si="25"/>
        <v>1</v>
      </c>
    </row>
    <row r="4372" ht="12.75" customHeight="1">
      <c r="A4372" s="13" t="s">
        <v>270</v>
      </c>
      <c r="B4372" s="13" t="str">
        <f>IFERROR(__xludf.DUMMYFUNCTION("REGEXREPLACE(A4372, ""\d"", """")"),"         Омская область")</f>
        <v>         Омская область</v>
      </c>
      <c r="C4372" s="14" t="str">
        <f t="shared" si="15"/>
        <v>Омская область</v>
      </c>
      <c r="D4372" s="3">
        <f t="shared" si="16"/>
        <v>2</v>
      </c>
      <c r="E4372" s="15" t="s">
        <v>33</v>
      </c>
      <c r="F4372" s="13" t="str">
        <f>IFERROR(__xludf.DUMMYFUNCTION("REGEXEXTRACT(E4372, ""[А-Яа-я].*"")"),"Болезни органов пищеварения")</f>
        <v>Болезни органов пищеварения</v>
      </c>
      <c r="G4372" s="16">
        <f t="shared" si="17"/>
        <v>2</v>
      </c>
      <c r="H4372" s="13" t="s">
        <v>28</v>
      </c>
      <c r="I4372" s="13" t="str">
        <f>IFERROR(__xludf.DUMMYFUNCTION("REGEXREPLACE(H4372, "".*\s"", """")"),"человек")</f>
        <v>человек</v>
      </c>
      <c r="J4372" s="13" t="s">
        <v>29</v>
      </c>
      <c r="K4372" s="17" t="str">
        <f>IFERROR(__xludf.DUMMYFUNCTION("REGEXREPLACE(J4372, ""^[\d\s]+"", """")"),"значение показателя за год")</f>
        <v>значение показателя за год</v>
      </c>
      <c r="L4372" s="16">
        <f t="shared" si="18"/>
        <v>2</v>
      </c>
      <c r="M4372" s="13" t="s">
        <v>31</v>
      </c>
      <c r="N4372" s="13" t="str">
        <f>IFERROR(__xludf.DUMMYFUNCTION("REGEXEXTRACT(M4372, "" (.+)$"")"),"городское население")</f>
        <v>городское население</v>
      </c>
      <c r="O4372" s="18">
        <v>771.0</v>
      </c>
      <c r="P4372" s="18">
        <v>920.0</v>
      </c>
      <c r="Q4372" s="18">
        <v>921.0</v>
      </c>
      <c r="R4372" s="18">
        <v>820.0</v>
      </c>
      <c r="S4372" s="18">
        <v>829.0</v>
      </c>
      <c r="T4372" s="18">
        <v>821.0</v>
      </c>
      <c r="U4372" s="18">
        <v>803.0</v>
      </c>
      <c r="V4372" s="18">
        <v>840.0</v>
      </c>
      <c r="W4372" s="18">
        <v>760.0</v>
      </c>
      <c r="X4372" s="18">
        <v>733.0</v>
      </c>
      <c r="Y4372" s="18">
        <v>797.0</v>
      </c>
      <c r="Z4372" s="19" t="str">
        <f t="shared" si="6"/>
        <v/>
      </c>
      <c r="AA4372" s="19">
        <f t="shared" si="19"/>
        <v>9015</v>
      </c>
      <c r="AB4372" s="19" t="str">
        <f t="shared" si="8"/>
        <v/>
      </c>
      <c r="AC4372" s="19">
        <f t="shared" si="20"/>
        <v>819.5454545</v>
      </c>
      <c r="AD4372" s="19">
        <f t="shared" si="21"/>
        <v>971</v>
      </c>
      <c r="AE4372" s="19" t="str">
        <f t="shared" si="22"/>
        <v>Нет моды</v>
      </c>
      <c r="AF4372" s="19">
        <f t="shared" si="23"/>
        <v>733</v>
      </c>
      <c r="AG4372" s="19">
        <f t="shared" si="24"/>
        <v>921</v>
      </c>
      <c r="AH4372" s="20" t="str">
        <f t="shared" si="14"/>
        <v/>
      </c>
      <c r="AI4372" s="21"/>
      <c r="AJ4372" s="21"/>
      <c r="AK4372" s="21"/>
      <c r="AL4372" s="22">
        <f t="shared" si="25"/>
        <v>1</v>
      </c>
    </row>
    <row r="4373" ht="12.75" customHeight="1">
      <c r="A4373" s="13" t="s">
        <v>270</v>
      </c>
      <c r="B4373" s="13" t="str">
        <f>IFERROR(__xludf.DUMMYFUNCTION("REGEXREPLACE(A4373, ""\d"", """")"),"         Омская область")</f>
        <v>         Омская область</v>
      </c>
      <c r="C4373" s="14" t="str">
        <f t="shared" si="15"/>
        <v>Омская область</v>
      </c>
      <c r="D4373" s="3">
        <f t="shared" si="16"/>
        <v>2</v>
      </c>
      <c r="E4373" s="15" t="s">
        <v>33</v>
      </c>
      <c r="F4373" s="13" t="str">
        <f>IFERROR(__xludf.DUMMYFUNCTION("REGEXEXTRACT(E4373, ""[А-Яа-я].*"")"),"Болезни органов пищеварения")</f>
        <v>Болезни органов пищеварения</v>
      </c>
      <c r="G4373" s="16">
        <f t="shared" si="17"/>
        <v>2</v>
      </c>
      <c r="H4373" s="13" t="s">
        <v>28</v>
      </c>
      <c r="I4373" s="13" t="str">
        <f>IFERROR(__xludf.DUMMYFUNCTION("REGEXREPLACE(H4373, "".*\s"", """")"),"человек")</f>
        <v>человек</v>
      </c>
      <c r="J4373" s="13" t="s">
        <v>29</v>
      </c>
      <c r="K4373" s="17" t="str">
        <f>IFERROR(__xludf.DUMMYFUNCTION("REGEXREPLACE(J4373, ""^[\d\s]+"", """")"),"значение показателя за год")</f>
        <v>значение показателя за год</v>
      </c>
      <c r="L4373" s="16">
        <f t="shared" si="18"/>
        <v>2</v>
      </c>
      <c r="M4373" s="13" t="s">
        <v>32</v>
      </c>
      <c r="N4373" s="13" t="str">
        <f>IFERROR(__xludf.DUMMYFUNCTION("REGEXEXTRACT(M4373, "" (.+)$"")"),"сельское население")</f>
        <v>сельское население</v>
      </c>
      <c r="O4373" s="18">
        <v>276.0</v>
      </c>
      <c r="P4373" s="18">
        <v>306.0</v>
      </c>
      <c r="Q4373" s="18">
        <v>344.0</v>
      </c>
      <c r="R4373" s="18">
        <v>332.0</v>
      </c>
      <c r="S4373" s="18">
        <v>306.0</v>
      </c>
      <c r="T4373" s="18">
        <v>319.0</v>
      </c>
      <c r="U4373" s="18">
        <v>306.0</v>
      </c>
      <c r="V4373" s="18">
        <v>321.0</v>
      </c>
      <c r="W4373" s="18">
        <v>289.0</v>
      </c>
      <c r="X4373" s="18">
        <v>288.0</v>
      </c>
      <c r="Y4373" s="18">
        <v>316.0</v>
      </c>
      <c r="Z4373" s="19" t="str">
        <f t="shared" si="6"/>
        <v/>
      </c>
      <c r="AA4373" s="19" t="str">
        <f t="shared" si="19"/>
        <v/>
      </c>
      <c r="AB4373" s="19">
        <f t="shared" si="8"/>
        <v>3403</v>
      </c>
      <c r="AC4373" s="19">
        <f t="shared" si="20"/>
        <v>309.3636364</v>
      </c>
      <c r="AD4373" s="19">
        <f t="shared" si="21"/>
        <v>538.5</v>
      </c>
      <c r="AE4373" s="19" t="str">
        <f t="shared" si="22"/>
        <v>Нет моды</v>
      </c>
      <c r="AF4373" s="19">
        <f t="shared" si="23"/>
        <v>276</v>
      </c>
      <c r="AG4373" s="19">
        <f t="shared" si="24"/>
        <v>344</v>
      </c>
      <c r="AH4373" s="20" t="str">
        <f t="shared" si="14"/>
        <v>Город: 73%; Село: 27%</v>
      </c>
      <c r="AI4373" s="21"/>
      <c r="AJ4373" s="21"/>
      <c r="AK4373" s="21"/>
      <c r="AL4373" s="22">
        <f t="shared" si="25"/>
        <v>1</v>
      </c>
    </row>
    <row r="4374" ht="12.75" customHeight="1">
      <c r="A4374" s="13" t="s">
        <v>270</v>
      </c>
      <c r="B4374" s="13" t="str">
        <f>IFERROR(__xludf.DUMMYFUNCTION("REGEXREPLACE(A4374, ""\d"", """")"),"         Омская область")</f>
        <v>         Омская область</v>
      </c>
      <c r="C4374" s="14" t="str">
        <f t="shared" si="15"/>
        <v>Омская область</v>
      </c>
      <c r="D4374" s="3">
        <f t="shared" si="16"/>
        <v>2</v>
      </c>
      <c r="E4374" s="15" t="s">
        <v>34</v>
      </c>
      <c r="F4374" s="13" t="str">
        <f>IFERROR(__xludf.DUMMYFUNCTION("REGEXEXTRACT(E4374, ""[А-Яа-я].*"")"),"Болезни системы кровообращения")</f>
        <v>Болезни системы кровообращения</v>
      </c>
      <c r="G4374" s="16">
        <f t="shared" si="17"/>
        <v>2</v>
      </c>
      <c r="H4374" s="13" t="s">
        <v>28</v>
      </c>
      <c r="I4374" s="13" t="str">
        <f>IFERROR(__xludf.DUMMYFUNCTION("REGEXREPLACE(H4374, "".*\s"", """")"),"человек")</f>
        <v>человек</v>
      </c>
      <c r="J4374" s="13" t="s">
        <v>29</v>
      </c>
      <c r="K4374" s="17" t="str">
        <f>IFERROR(__xludf.DUMMYFUNCTION("REGEXREPLACE(J4374, ""^[\d\s]+"", """")"),"значение показателя за год")</f>
        <v>значение показателя за год</v>
      </c>
      <c r="L4374" s="16">
        <f t="shared" si="18"/>
        <v>2</v>
      </c>
      <c r="M4374" s="13" t="s">
        <v>30</v>
      </c>
      <c r="N4374" s="13" t="str">
        <f>IFERROR(__xludf.DUMMYFUNCTION("REGEXEXTRACT(M4374, "" (.+)$"")"),"все население")</f>
        <v>все население</v>
      </c>
      <c r="O4374" s="18">
        <v>14254.0</v>
      </c>
      <c r="P4374" s="18">
        <v>12971.0</v>
      </c>
      <c r="Q4374" s="18">
        <v>12334.0</v>
      </c>
      <c r="R4374" s="18">
        <v>11376.0</v>
      </c>
      <c r="S4374" s="18">
        <v>9391.0</v>
      </c>
      <c r="T4374" s="18">
        <v>10733.0</v>
      </c>
      <c r="U4374" s="18">
        <v>10213.0</v>
      </c>
      <c r="V4374" s="18">
        <v>12110.0</v>
      </c>
      <c r="W4374" s="18">
        <v>12180.0</v>
      </c>
      <c r="X4374" s="18">
        <v>11267.0</v>
      </c>
      <c r="Y4374" s="18">
        <v>10480.0</v>
      </c>
      <c r="Z4374" s="19">
        <f t="shared" si="6"/>
        <v>127309</v>
      </c>
      <c r="AA4374" s="19" t="str">
        <f t="shared" si="19"/>
        <v/>
      </c>
      <c r="AB4374" s="19" t="str">
        <f t="shared" si="8"/>
        <v/>
      </c>
      <c r="AC4374" s="19">
        <f t="shared" si="20"/>
        <v>11573.54545</v>
      </c>
      <c r="AD4374" s="19">
        <f t="shared" si="21"/>
        <v>4867.5</v>
      </c>
      <c r="AE4374" s="19" t="str">
        <f t="shared" si="22"/>
        <v>Нет моды</v>
      </c>
      <c r="AF4374" s="19">
        <f t="shared" si="23"/>
        <v>9391</v>
      </c>
      <c r="AG4374" s="19">
        <f t="shared" si="24"/>
        <v>14254</v>
      </c>
      <c r="AH4374" s="20" t="str">
        <f t="shared" si="14"/>
        <v/>
      </c>
      <c r="AI4374" s="21"/>
      <c r="AJ4374" s="21"/>
      <c r="AK4374" s="21"/>
      <c r="AL4374" s="22">
        <f t="shared" si="25"/>
        <v>1</v>
      </c>
    </row>
    <row r="4375" ht="12.75" customHeight="1">
      <c r="A4375" s="13" t="s">
        <v>270</v>
      </c>
      <c r="B4375" s="13" t="str">
        <f>IFERROR(__xludf.DUMMYFUNCTION("REGEXREPLACE(A4375, ""\d"", """")"),"         Омская область")</f>
        <v>         Омская область</v>
      </c>
      <c r="C4375" s="14" t="str">
        <f t="shared" si="15"/>
        <v>Омская область</v>
      </c>
      <c r="D4375" s="3">
        <f t="shared" si="16"/>
        <v>2</v>
      </c>
      <c r="E4375" s="15" t="s">
        <v>34</v>
      </c>
      <c r="F4375" s="13" t="str">
        <f>IFERROR(__xludf.DUMMYFUNCTION("REGEXEXTRACT(E4375, ""[А-Яа-я].*"")"),"Болезни системы кровообращения")</f>
        <v>Болезни системы кровообращения</v>
      </c>
      <c r="G4375" s="16">
        <f t="shared" si="17"/>
        <v>2</v>
      </c>
      <c r="H4375" s="13" t="s">
        <v>28</v>
      </c>
      <c r="I4375" s="13" t="str">
        <f>IFERROR(__xludf.DUMMYFUNCTION("REGEXREPLACE(H4375, "".*\s"", """")"),"человек")</f>
        <v>человек</v>
      </c>
      <c r="J4375" s="13" t="s">
        <v>29</v>
      </c>
      <c r="K4375" s="17" t="str">
        <f>IFERROR(__xludf.DUMMYFUNCTION("REGEXREPLACE(J4375, ""^[\d\s]+"", """")"),"значение показателя за год")</f>
        <v>значение показателя за год</v>
      </c>
      <c r="L4375" s="16">
        <f t="shared" si="18"/>
        <v>2</v>
      </c>
      <c r="M4375" s="13" t="s">
        <v>31</v>
      </c>
      <c r="N4375" s="13" t="str">
        <f>IFERROR(__xludf.DUMMYFUNCTION("REGEXEXTRACT(M4375, "" (.+)$"")"),"городское население")</f>
        <v>городское население</v>
      </c>
      <c r="O4375" s="18">
        <v>9544.0</v>
      </c>
      <c r="P4375" s="18">
        <v>8703.0</v>
      </c>
      <c r="Q4375" s="18">
        <v>8370.0</v>
      </c>
      <c r="R4375" s="18">
        <v>8104.0</v>
      </c>
      <c r="S4375" s="18">
        <v>6665.0</v>
      </c>
      <c r="T4375" s="18">
        <v>7774.0</v>
      </c>
      <c r="U4375" s="18">
        <v>7513.0</v>
      </c>
      <c r="V4375" s="18">
        <v>9183.0</v>
      </c>
      <c r="W4375" s="18">
        <v>8905.0</v>
      </c>
      <c r="X4375" s="18">
        <v>8059.0</v>
      </c>
      <c r="Y4375" s="18">
        <v>7597.0</v>
      </c>
      <c r="Z4375" s="19" t="str">
        <f t="shared" si="6"/>
        <v/>
      </c>
      <c r="AA4375" s="19">
        <f t="shared" si="19"/>
        <v>90417</v>
      </c>
      <c r="AB4375" s="19" t="str">
        <f t="shared" si="8"/>
        <v/>
      </c>
      <c r="AC4375" s="19">
        <f t="shared" si="20"/>
        <v>8219.727273</v>
      </c>
      <c r="AD4375" s="19">
        <f t="shared" si="21"/>
        <v>9467.5</v>
      </c>
      <c r="AE4375" s="19" t="str">
        <f t="shared" si="22"/>
        <v>Нет моды</v>
      </c>
      <c r="AF4375" s="19">
        <f t="shared" si="23"/>
        <v>6665</v>
      </c>
      <c r="AG4375" s="19">
        <f t="shared" si="24"/>
        <v>9544</v>
      </c>
      <c r="AH4375" s="20" t="str">
        <f t="shared" si="14"/>
        <v/>
      </c>
      <c r="AI4375" s="21"/>
      <c r="AJ4375" s="21"/>
      <c r="AK4375" s="21"/>
      <c r="AL4375" s="22">
        <f t="shared" si="25"/>
        <v>1</v>
      </c>
    </row>
    <row r="4376" ht="12.75" customHeight="1">
      <c r="A4376" s="13" t="s">
        <v>270</v>
      </c>
      <c r="B4376" s="13" t="str">
        <f>IFERROR(__xludf.DUMMYFUNCTION("REGEXREPLACE(A4376, ""\d"", """")"),"         Омская область")</f>
        <v>         Омская область</v>
      </c>
      <c r="C4376" s="14" t="str">
        <f t="shared" si="15"/>
        <v>Омская область</v>
      </c>
      <c r="D4376" s="3">
        <f t="shared" si="16"/>
        <v>2</v>
      </c>
      <c r="E4376" s="15" t="s">
        <v>34</v>
      </c>
      <c r="F4376" s="13" t="str">
        <f>IFERROR(__xludf.DUMMYFUNCTION("REGEXEXTRACT(E4376, ""[А-Яа-я].*"")"),"Болезни системы кровообращения")</f>
        <v>Болезни системы кровообращения</v>
      </c>
      <c r="G4376" s="16">
        <f t="shared" si="17"/>
        <v>2</v>
      </c>
      <c r="H4376" s="13" t="s">
        <v>28</v>
      </c>
      <c r="I4376" s="13" t="str">
        <f>IFERROR(__xludf.DUMMYFUNCTION("REGEXREPLACE(H4376, "".*\s"", """")"),"человек")</f>
        <v>человек</v>
      </c>
      <c r="J4376" s="13" t="s">
        <v>29</v>
      </c>
      <c r="K4376" s="17" t="str">
        <f>IFERROR(__xludf.DUMMYFUNCTION("REGEXREPLACE(J4376, ""^[\d\s]+"", """")"),"значение показателя за год")</f>
        <v>значение показателя за год</v>
      </c>
      <c r="L4376" s="16">
        <f t="shared" si="18"/>
        <v>2</v>
      </c>
      <c r="M4376" s="13" t="s">
        <v>32</v>
      </c>
      <c r="N4376" s="13" t="str">
        <f>IFERROR(__xludf.DUMMYFUNCTION("REGEXEXTRACT(M4376, "" (.+)$"")"),"сельское население")</f>
        <v>сельское население</v>
      </c>
      <c r="O4376" s="18">
        <v>4710.0</v>
      </c>
      <c r="P4376" s="18">
        <v>4268.0</v>
      </c>
      <c r="Q4376" s="18">
        <v>3964.0</v>
      </c>
      <c r="R4376" s="18">
        <v>3272.0</v>
      </c>
      <c r="S4376" s="18">
        <v>2726.0</v>
      </c>
      <c r="T4376" s="18">
        <v>2959.0</v>
      </c>
      <c r="U4376" s="18">
        <v>2700.0</v>
      </c>
      <c r="V4376" s="18">
        <v>2927.0</v>
      </c>
      <c r="W4376" s="18">
        <v>3275.0</v>
      </c>
      <c r="X4376" s="18">
        <v>3208.0</v>
      </c>
      <c r="Y4376" s="18">
        <v>2883.0</v>
      </c>
      <c r="Z4376" s="19" t="str">
        <f t="shared" si="6"/>
        <v/>
      </c>
      <c r="AA4376" s="19" t="str">
        <f t="shared" si="19"/>
        <v/>
      </c>
      <c r="AB4376" s="19">
        <f t="shared" si="8"/>
        <v>36892</v>
      </c>
      <c r="AC4376" s="19">
        <f t="shared" si="20"/>
        <v>3353.818182</v>
      </c>
      <c r="AD4376" s="19">
        <f t="shared" si="21"/>
        <v>5687.5</v>
      </c>
      <c r="AE4376" s="19" t="str">
        <f t="shared" si="22"/>
        <v>Нет моды</v>
      </c>
      <c r="AF4376" s="19">
        <f t="shared" si="23"/>
        <v>2700</v>
      </c>
      <c r="AG4376" s="19">
        <f t="shared" si="24"/>
        <v>4710</v>
      </c>
      <c r="AH4376" s="20" t="str">
        <f t="shared" si="14"/>
        <v>Город: 71%; Село: 29%</v>
      </c>
      <c r="AI4376" s="21"/>
      <c r="AJ4376" s="21"/>
      <c r="AK4376" s="21"/>
      <c r="AL4376" s="22">
        <f t="shared" si="25"/>
        <v>1</v>
      </c>
    </row>
    <row r="4377" ht="12.75" customHeight="1">
      <c r="A4377" s="13" t="s">
        <v>270</v>
      </c>
      <c r="B4377" s="13" t="str">
        <f>IFERROR(__xludf.DUMMYFUNCTION("REGEXREPLACE(A4377, ""\d"", """")"),"         Омская область")</f>
        <v>         Омская область</v>
      </c>
      <c r="C4377" s="14" t="str">
        <f t="shared" si="15"/>
        <v>Омская область</v>
      </c>
      <c r="D4377" s="3">
        <f t="shared" si="16"/>
        <v>2</v>
      </c>
      <c r="E4377" s="15" t="s">
        <v>35</v>
      </c>
      <c r="F4377" s="13" t="str">
        <f>IFERROR(__xludf.DUMMYFUNCTION("REGEXEXTRACT(E4377, ""[А-Яа-я].*"")"),"внешние причины")</f>
        <v>внешние причины</v>
      </c>
      <c r="G4377" s="16">
        <f t="shared" si="17"/>
        <v>2</v>
      </c>
      <c r="H4377" s="13" t="s">
        <v>28</v>
      </c>
      <c r="I4377" s="13" t="str">
        <f>IFERROR(__xludf.DUMMYFUNCTION("REGEXREPLACE(H4377, "".*\s"", """")"),"человек")</f>
        <v>человек</v>
      </c>
      <c r="J4377" s="13" t="s">
        <v>29</v>
      </c>
      <c r="K4377" s="17" t="str">
        <f>IFERROR(__xludf.DUMMYFUNCTION("REGEXREPLACE(J4377, ""^[\d\s]+"", """")"),"значение показателя за год")</f>
        <v>значение показателя за год</v>
      </c>
      <c r="L4377" s="16">
        <f t="shared" si="18"/>
        <v>2</v>
      </c>
      <c r="M4377" s="13" t="s">
        <v>30</v>
      </c>
      <c r="N4377" s="13" t="str">
        <f>IFERROR(__xludf.DUMMYFUNCTION("REGEXEXTRACT(M4377, "" (.+)$"")"),"все население")</f>
        <v>все население</v>
      </c>
      <c r="O4377" s="18">
        <v>3039.0</v>
      </c>
      <c r="P4377" s="18">
        <v>2745.0</v>
      </c>
      <c r="Q4377" s="18">
        <v>2663.0</v>
      </c>
      <c r="R4377" s="18">
        <v>2388.0</v>
      </c>
      <c r="S4377" s="18">
        <v>2231.0</v>
      </c>
      <c r="T4377" s="18">
        <v>2056.0</v>
      </c>
      <c r="U4377" s="18">
        <v>1915.0</v>
      </c>
      <c r="V4377" s="18">
        <v>1864.0</v>
      </c>
      <c r="W4377" s="18">
        <v>1862.0</v>
      </c>
      <c r="X4377" s="18">
        <v>1961.0</v>
      </c>
      <c r="Y4377" s="18">
        <v>2225.0</v>
      </c>
      <c r="Z4377" s="19">
        <f t="shared" si="6"/>
        <v>24949</v>
      </c>
      <c r="AA4377" s="19" t="str">
        <f t="shared" si="19"/>
        <v/>
      </c>
      <c r="AB4377" s="19" t="str">
        <f t="shared" si="8"/>
        <v/>
      </c>
      <c r="AC4377" s="19">
        <f t="shared" si="20"/>
        <v>2268.090909</v>
      </c>
      <c r="AD4377" s="19">
        <f t="shared" si="21"/>
        <v>2735.5</v>
      </c>
      <c r="AE4377" s="19" t="str">
        <f t="shared" si="22"/>
        <v>Нет моды</v>
      </c>
      <c r="AF4377" s="19">
        <f t="shared" si="23"/>
        <v>1862</v>
      </c>
      <c r="AG4377" s="19">
        <f t="shared" si="24"/>
        <v>3039</v>
      </c>
      <c r="AH4377" s="20" t="str">
        <f t="shared" si="14"/>
        <v/>
      </c>
      <c r="AI4377" s="21"/>
      <c r="AJ4377" s="21"/>
      <c r="AK4377" s="21"/>
      <c r="AL4377" s="22">
        <f t="shared" si="25"/>
        <v>1</v>
      </c>
    </row>
    <row r="4378" ht="12.75" customHeight="1">
      <c r="A4378" s="13" t="s">
        <v>270</v>
      </c>
      <c r="B4378" s="13" t="str">
        <f>IFERROR(__xludf.DUMMYFUNCTION("REGEXREPLACE(A4378, ""\d"", """")"),"         Омская область")</f>
        <v>         Омская область</v>
      </c>
      <c r="C4378" s="14" t="str">
        <f t="shared" si="15"/>
        <v>Омская область</v>
      </c>
      <c r="D4378" s="3">
        <f t="shared" si="16"/>
        <v>2</v>
      </c>
      <c r="E4378" s="15" t="s">
        <v>35</v>
      </c>
      <c r="F4378" s="13" t="str">
        <f>IFERROR(__xludf.DUMMYFUNCTION("REGEXEXTRACT(E4378, ""[А-Яа-я].*"")"),"внешние причины")</f>
        <v>внешние причины</v>
      </c>
      <c r="G4378" s="16">
        <f t="shared" si="17"/>
        <v>2</v>
      </c>
      <c r="H4378" s="13" t="s">
        <v>28</v>
      </c>
      <c r="I4378" s="13" t="str">
        <f>IFERROR(__xludf.DUMMYFUNCTION("REGEXREPLACE(H4378, "".*\s"", """")"),"человек")</f>
        <v>человек</v>
      </c>
      <c r="J4378" s="13" t="s">
        <v>29</v>
      </c>
      <c r="K4378" s="17" t="str">
        <f>IFERROR(__xludf.DUMMYFUNCTION("REGEXREPLACE(J4378, ""^[\d\s]+"", """")"),"значение показателя за год")</f>
        <v>значение показателя за год</v>
      </c>
      <c r="L4378" s="16">
        <f t="shared" si="18"/>
        <v>2</v>
      </c>
      <c r="M4378" s="13" t="s">
        <v>31</v>
      </c>
      <c r="N4378" s="13" t="str">
        <f>IFERROR(__xludf.DUMMYFUNCTION("REGEXEXTRACT(M4378, "" (.+)$"")"),"городское население")</f>
        <v>городское население</v>
      </c>
      <c r="O4378" s="18">
        <v>2022.0</v>
      </c>
      <c r="P4378" s="18">
        <v>1824.0</v>
      </c>
      <c r="Q4378" s="18">
        <v>1767.0</v>
      </c>
      <c r="R4378" s="18">
        <v>1581.0</v>
      </c>
      <c r="S4378" s="18">
        <v>1505.0</v>
      </c>
      <c r="T4378" s="18">
        <v>1353.0</v>
      </c>
      <c r="U4378" s="18">
        <v>1249.0</v>
      </c>
      <c r="V4378" s="18">
        <v>1303.0</v>
      </c>
      <c r="W4378" s="18">
        <v>1255.0</v>
      </c>
      <c r="X4378" s="18">
        <v>1356.0</v>
      </c>
      <c r="Y4378" s="18">
        <v>1439.0</v>
      </c>
      <c r="Z4378" s="19" t="str">
        <f t="shared" si="6"/>
        <v/>
      </c>
      <c r="AA4378" s="19">
        <f t="shared" si="19"/>
        <v>16654</v>
      </c>
      <c r="AB4378" s="19" t="str">
        <f t="shared" si="8"/>
        <v/>
      </c>
      <c r="AC4378" s="19">
        <f t="shared" si="20"/>
        <v>1514</v>
      </c>
      <c r="AD4378" s="19">
        <f t="shared" si="21"/>
        <v>1863</v>
      </c>
      <c r="AE4378" s="19" t="str">
        <f t="shared" si="22"/>
        <v>Нет моды</v>
      </c>
      <c r="AF4378" s="19">
        <f t="shared" si="23"/>
        <v>1249</v>
      </c>
      <c r="AG4378" s="19">
        <f t="shared" si="24"/>
        <v>2022</v>
      </c>
      <c r="AH4378" s="20" t="str">
        <f t="shared" si="14"/>
        <v/>
      </c>
      <c r="AI4378" s="21"/>
      <c r="AJ4378" s="21"/>
      <c r="AK4378" s="21"/>
      <c r="AL4378" s="22">
        <f t="shared" si="25"/>
        <v>1</v>
      </c>
    </row>
    <row r="4379" ht="12.75" customHeight="1">
      <c r="A4379" s="13" t="s">
        <v>270</v>
      </c>
      <c r="B4379" s="13" t="str">
        <f>IFERROR(__xludf.DUMMYFUNCTION("REGEXREPLACE(A4379, ""\d"", """")"),"         Омская область")</f>
        <v>         Омская область</v>
      </c>
      <c r="C4379" s="14" t="str">
        <f t="shared" si="15"/>
        <v>Омская область</v>
      </c>
      <c r="D4379" s="3">
        <f t="shared" si="16"/>
        <v>2</v>
      </c>
      <c r="E4379" s="15" t="s">
        <v>35</v>
      </c>
      <c r="F4379" s="13" t="str">
        <f>IFERROR(__xludf.DUMMYFUNCTION("REGEXEXTRACT(E4379, ""[А-Яа-я].*"")"),"внешние причины")</f>
        <v>внешние причины</v>
      </c>
      <c r="G4379" s="16">
        <f t="shared" si="17"/>
        <v>2</v>
      </c>
      <c r="H4379" s="13" t="s">
        <v>28</v>
      </c>
      <c r="I4379" s="13" t="str">
        <f>IFERROR(__xludf.DUMMYFUNCTION("REGEXREPLACE(H4379, "".*\s"", """")"),"человек")</f>
        <v>человек</v>
      </c>
      <c r="J4379" s="13" t="s">
        <v>29</v>
      </c>
      <c r="K4379" s="17" t="str">
        <f>IFERROR(__xludf.DUMMYFUNCTION("REGEXREPLACE(J4379, ""^[\d\s]+"", """")"),"значение показателя за год")</f>
        <v>значение показателя за год</v>
      </c>
      <c r="L4379" s="16">
        <f t="shared" si="18"/>
        <v>2</v>
      </c>
      <c r="M4379" s="13" t="s">
        <v>32</v>
      </c>
      <c r="N4379" s="13" t="str">
        <f>IFERROR(__xludf.DUMMYFUNCTION("REGEXEXTRACT(M4379, "" (.+)$"")"),"сельское население")</f>
        <v>сельское население</v>
      </c>
      <c r="O4379" s="18">
        <v>1017.0</v>
      </c>
      <c r="P4379" s="18">
        <v>921.0</v>
      </c>
      <c r="Q4379" s="18">
        <v>896.0</v>
      </c>
      <c r="R4379" s="18">
        <v>807.0</v>
      </c>
      <c r="S4379" s="18">
        <v>726.0</v>
      </c>
      <c r="T4379" s="18">
        <v>703.0</v>
      </c>
      <c r="U4379" s="18">
        <v>666.0</v>
      </c>
      <c r="V4379" s="18">
        <v>561.0</v>
      </c>
      <c r="W4379" s="18">
        <v>607.0</v>
      </c>
      <c r="X4379" s="18">
        <v>605.0</v>
      </c>
      <c r="Y4379" s="18">
        <v>786.0</v>
      </c>
      <c r="Z4379" s="19" t="str">
        <f t="shared" si="6"/>
        <v/>
      </c>
      <c r="AA4379" s="19" t="str">
        <f t="shared" si="19"/>
        <v/>
      </c>
      <c r="AB4379" s="19">
        <f t="shared" si="8"/>
        <v>8295</v>
      </c>
      <c r="AC4379" s="19">
        <f t="shared" si="20"/>
        <v>754.0909091</v>
      </c>
      <c r="AD4379" s="19">
        <f t="shared" si="21"/>
        <v>1133</v>
      </c>
      <c r="AE4379" s="19" t="str">
        <f t="shared" si="22"/>
        <v>Нет моды</v>
      </c>
      <c r="AF4379" s="19">
        <f t="shared" si="23"/>
        <v>561</v>
      </c>
      <c r="AG4379" s="19">
        <f t="shared" si="24"/>
        <v>1017</v>
      </c>
      <c r="AH4379" s="20" t="str">
        <f t="shared" si="14"/>
        <v>Город: 67%; Село: 33%</v>
      </c>
      <c r="AI4379" s="21"/>
      <c r="AJ4379" s="21"/>
      <c r="AK4379" s="21"/>
      <c r="AL4379" s="22">
        <f t="shared" si="25"/>
        <v>1</v>
      </c>
    </row>
    <row r="4380" ht="12.75" customHeight="1">
      <c r="A4380" s="13" t="s">
        <v>270</v>
      </c>
      <c r="B4380" s="13" t="str">
        <f>IFERROR(__xludf.DUMMYFUNCTION("REGEXREPLACE(A4380, ""\d"", """")"),"         Омская область")</f>
        <v>         Омская область</v>
      </c>
      <c r="C4380" s="14" t="str">
        <f t="shared" si="15"/>
        <v>Омская область</v>
      </c>
      <c r="D4380" s="3">
        <f t="shared" si="16"/>
        <v>2</v>
      </c>
      <c r="E4380" s="15" t="s">
        <v>36</v>
      </c>
      <c r="F4380" s="13" t="str">
        <f>IFERROR(__xludf.DUMMYFUNCTION("REGEXEXTRACT(E4380,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80" s="16">
        <f t="shared" si="17"/>
        <v>2</v>
      </c>
      <c r="H4380" s="13" t="s">
        <v>28</v>
      </c>
      <c r="I4380" s="13" t="str">
        <f>IFERROR(__xludf.DUMMYFUNCTION("REGEXREPLACE(H4380, "".*\s"", """")"),"человек")</f>
        <v>человек</v>
      </c>
      <c r="J4380" s="13" t="s">
        <v>29</v>
      </c>
      <c r="K4380" s="17" t="str">
        <f>IFERROR(__xludf.DUMMYFUNCTION("REGEXREPLACE(J4380, ""^[\d\s]+"", """")"),"значение показателя за год")</f>
        <v>значение показателя за год</v>
      </c>
      <c r="L4380" s="16">
        <f t="shared" si="18"/>
        <v>2</v>
      </c>
      <c r="M4380" s="13" t="s">
        <v>30</v>
      </c>
      <c r="N4380" s="13" t="str">
        <f>IFERROR(__xludf.DUMMYFUNCTION("REGEXEXTRACT(M4380, "" (.+)$"")"),"все население")</f>
        <v>все население</v>
      </c>
      <c r="O4380" s="18">
        <v>89.0</v>
      </c>
      <c r="P4380" s="18">
        <v>81.0</v>
      </c>
      <c r="Q4380" s="18">
        <v>69.0</v>
      </c>
      <c r="R4380" s="18">
        <v>70.0</v>
      </c>
      <c r="S4380" s="23" t="s">
        <v>37</v>
      </c>
      <c r="T4380" s="23" t="s">
        <v>37</v>
      </c>
      <c r="U4380" s="23" t="s">
        <v>37</v>
      </c>
      <c r="V4380" s="23" t="s">
        <v>37</v>
      </c>
      <c r="W4380" s="23" t="s">
        <v>37</v>
      </c>
      <c r="X4380" s="23" t="s">
        <v>37</v>
      </c>
      <c r="Y4380" s="23" t="s">
        <v>37</v>
      </c>
      <c r="Z4380" s="19">
        <f t="shared" si="6"/>
        <v>309</v>
      </c>
      <c r="AA4380" s="19" t="str">
        <f t="shared" si="19"/>
        <v/>
      </c>
      <c r="AB4380" s="19" t="str">
        <f t="shared" si="8"/>
        <v/>
      </c>
      <c r="AC4380" s="19">
        <f t="shared" si="20"/>
        <v>77.25</v>
      </c>
      <c r="AD4380" s="19">
        <f t="shared" si="21"/>
        <v>666</v>
      </c>
      <c r="AE4380" s="19" t="str">
        <f t="shared" si="22"/>
        <v>Нет моды</v>
      </c>
      <c r="AF4380" s="19">
        <f t="shared" si="23"/>
        <v>69</v>
      </c>
      <c r="AG4380" s="19">
        <f t="shared" si="24"/>
        <v>89</v>
      </c>
      <c r="AH4380" s="20" t="str">
        <f t="shared" si="14"/>
        <v/>
      </c>
      <c r="AI4380" s="24"/>
      <c r="AJ4380" s="24"/>
      <c r="AK4380" s="24"/>
      <c r="AL4380" s="22">
        <f t="shared" si="25"/>
        <v>1</v>
      </c>
    </row>
    <row r="4381" ht="12.75" customHeight="1">
      <c r="A4381" s="13" t="s">
        <v>270</v>
      </c>
      <c r="B4381" s="13" t="str">
        <f>IFERROR(__xludf.DUMMYFUNCTION("REGEXREPLACE(A4381, ""\d"", """")"),"         Омская область")</f>
        <v>         Омская область</v>
      </c>
      <c r="C4381" s="14" t="str">
        <f t="shared" si="15"/>
        <v>Омская область</v>
      </c>
      <c r="D4381" s="3">
        <f t="shared" si="16"/>
        <v>2</v>
      </c>
      <c r="E4381" s="15" t="s">
        <v>36</v>
      </c>
      <c r="F4381" s="13" t="str">
        <f>IFERROR(__xludf.DUMMYFUNCTION("REGEXEXTRACT(E4381,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81" s="16">
        <f t="shared" si="17"/>
        <v>2</v>
      </c>
      <c r="H4381" s="13" t="s">
        <v>28</v>
      </c>
      <c r="I4381" s="13" t="str">
        <f>IFERROR(__xludf.DUMMYFUNCTION("REGEXREPLACE(H4381, "".*\s"", """")"),"человек")</f>
        <v>человек</v>
      </c>
      <c r="J4381" s="13" t="s">
        <v>29</v>
      </c>
      <c r="K4381" s="17" t="str">
        <f>IFERROR(__xludf.DUMMYFUNCTION("REGEXREPLACE(J4381, ""^[\d\s]+"", """")"),"значение показателя за год")</f>
        <v>значение показателя за год</v>
      </c>
      <c r="L4381" s="16">
        <f t="shared" si="18"/>
        <v>2</v>
      </c>
      <c r="M4381" s="13" t="s">
        <v>31</v>
      </c>
      <c r="N4381" s="13" t="str">
        <f>IFERROR(__xludf.DUMMYFUNCTION("REGEXEXTRACT(M4381, "" (.+)$"")"),"городское население")</f>
        <v>городское население</v>
      </c>
      <c r="O4381" s="18">
        <v>62.0</v>
      </c>
      <c r="P4381" s="18">
        <v>54.0</v>
      </c>
      <c r="Q4381" s="18">
        <v>48.0</v>
      </c>
      <c r="R4381" s="18">
        <v>50.0</v>
      </c>
      <c r="S4381" s="23" t="s">
        <v>37</v>
      </c>
      <c r="T4381" s="23" t="s">
        <v>37</v>
      </c>
      <c r="U4381" s="23" t="s">
        <v>37</v>
      </c>
      <c r="V4381" s="23" t="s">
        <v>37</v>
      </c>
      <c r="W4381" s="23" t="s">
        <v>37</v>
      </c>
      <c r="X4381" s="23" t="s">
        <v>37</v>
      </c>
      <c r="Y4381" s="23" t="s">
        <v>37</v>
      </c>
      <c r="Z4381" s="19" t="str">
        <f t="shared" si="6"/>
        <v/>
      </c>
      <c r="AA4381" s="19">
        <f t="shared" si="19"/>
        <v>214</v>
      </c>
      <c r="AB4381" s="19" t="str">
        <f t="shared" si="8"/>
        <v/>
      </c>
      <c r="AC4381" s="19">
        <f t="shared" si="20"/>
        <v>53.5</v>
      </c>
      <c r="AD4381" s="19">
        <f t="shared" si="21"/>
        <v>65.5</v>
      </c>
      <c r="AE4381" s="19" t="str">
        <f t="shared" si="22"/>
        <v>Нет моды</v>
      </c>
      <c r="AF4381" s="19">
        <f t="shared" si="23"/>
        <v>48</v>
      </c>
      <c r="AG4381" s="19">
        <f t="shared" si="24"/>
        <v>62</v>
      </c>
      <c r="AH4381" s="20" t="str">
        <f t="shared" si="14"/>
        <v/>
      </c>
      <c r="AI4381" s="24"/>
      <c r="AJ4381" s="24"/>
      <c r="AK4381" s="24"/>
      <c r="AL4381" s="22">
        <f t="shared" si="25"/>
        <v>1</v>
      </c>
    </row>
    <row r="4382" ht="12.75" customHeight="1">
      <c r="A4382" s="13" t="s">
        <v>270</v>
      </c>
      <c r="B4382" s="13" t="str">
        <f>IFERROR(__xludf.DUMMYFUNCTION("REGEXREPLACE(A4382, ""\d"", """")"),"         Омская область")</f>
        <v>         Омская область</v>
      </c>
      <c r="C4382" s="14" t="str">
        <f t="shared" si="15"/>
        <v>Омская область</v>
      </c>
      <c r="D4382" s="3">
        <f t="shared" si="16"/>
        <v>2</v>
      </c>
      <c r="E4382" s="15" t="s">
        <v>36</v>
      </c>
      <c r="F4382" s="13" t="str">
        <f>IFERROR(__xludf.DUMMYFUNCTION("REGEXEXTRACT(E4382,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382" s="16">
        <f t="shared" si="17"/>
        <v>2</v>
      </c>
      <c r="H4382" s="13" t="s">
        <v>28</v>
      </c>
      <c r="I4382" s="13" t="str">
        <f>IFERROR(__xludf.DUMMYFUNCTION("REGEXREPLACE(H4382, "".*\s"", """")"),"человек")</f>
        <v>человек</v>
      </c>
      <c r="J4382" s="13" t="s">
        <v>29</v>
      </c>
      <c r="K4382" s="17" t="str">
        <f>IFERROR(__xludf.DUMMYFUNCTION("REGEXREPLACE(J4382, ""^[\d\s]+"", """")"),"значение показателя за год")</f>
        <v>значение показателя за год</v>
      </c>
      <c r="L4382" s="16">
        <f t="shared" si="18"/>
        <v>2</v>
      </c>
      <c r="M4382" s="13" t="s">
        <v>32</v>
      </c>
      <c r="N4382" s="13" t="str">
        <f>IFERROR(__xludf.DUMMYFUNCTION("REGEXEXTRACT(M4382, "" (.+)$"")"),"сельское население")</f>
        <v>сельское население</v>
      </c>
      <c r="O4382" s="18">
        <v>27.0</v>
      </c>
      <c r="P4382" s="18">
        <v>27.0</v>
      </c>
      <c r="Q4382" s="18">
        <v>21.0</v>
      </c>
      <c r="R4382" s="18">
        <v>20.0</v>
      </c>
      <c r="S4382" s="23" t="s">
        <v>37</v>
      </c>
      <c r="T4382" s="23" t="s">
        <v>37</v>
      </c>
      <c r="U4382" s="23" t="s">
        <v>37</v>
      </c>
      <c r="V4382" s="23" t="s">
        <v>37</v>
      </c>
      <c r="W4382" s="23" t="s">
        <v>37</v>
      </c>
      <c r="X4382" s="23" t="s">
        <v>37</v>
      </c>
      <c r="Y4382" s="23" t="s">
        <v>37</v>
      </c>
      <c r="Z4382" s="19" t="str">
        <f t="shared" si="6"/>
        <v/>
      </c>
      <c r="AA4382" s="19" t="str">
        <f t="shared" si="19"/>
        <v/>
      </c>
      <c r="AB4382" s="19">
        <f t="shared" si="8"/>
        <v>95</v>
      </c>
      <c r="AC4382" s="19">
        <f t="shared" si="20"/>
        <v>23.75</v>
      </c>
      <c r="AD4382" s="19">
        <f t="shared" si="21"/>
        <v>37.5</v>
      </c>
      <c r="AE4382" s="19" t="str">
        <f t="shared" si="22"/>
        <v>Нет моды</v>
      </c>
      <c r="AF4382" s="19">
        <f t="shared" si="23"/>
        <v>20</v>
      </c>
      <c r="AG4382" s="19">
        <f t="shared" si="24"/>
        <v>27</v>
      </c>
      <c r="AH4382" s="20" t="str">
        <f t="shared" si="14"/>
        <v>Город: 69%; Село: 31%</v>
      </c>
      <c r="AI4382" s="24"/>
      <c r="AJ4382" s="24"/>
      <c r="AK4382" s="24"/>
      <c r="AL4382" s="22">
        <f t="shared" si="25"/>
        <v>1</v>
      </c>
    </row>
    <row r="4383" ht="12.75" customHeight="1">
      <c r="A4383" s="13" t="s">
        <v>270</v>
      </c>
      <c r="B4383" s="13" t="str">
        <f>IFERROR(__xludf.DUMMYFUNCTION("REGEXREPLACE(A4383, ""\d"", """")"),"         Омская область")</f>
        <v>         Омская область</v>
      </c>
      <c r="C4383" s="14" t="str">
        <f t="shared" si="15"/>
        <v>Омская область</v>
      </c>
      <c r="D4383" s="3">
        <f t="shared" si="16"/>
        <v>2</v>
      </c>
      <c r="E4383" s="15" t="s">
        <v>38</v>
      </c>
      <c r="F4383" s="13" t="str">
        <f>IFERROR(__xludf.DUMMYFUNCTION("REGEXEXTRACT(E4383, ""[А-Яа-я].*"")"),"все виды транспортных несчастных случаев")</f>
        <v>все виды транспортных несчастных случаев</v>
      </c>
      <c r="G4383" s="16">
        <f t="shared" si="17"/>
        <v>2</v>
      </c>
      <c r="H4383" s="13" t="s">
        <v>28</v>
      </c>
      <c r="I4383" s="13" t="str">
        <f>IFERROR(__xludf.DUMMYFUNCTION("REGEXREPLACE(H4383, "".*\s"", """")"),"человек")</f>
        <v>человек</v>
      </c>
      <c r="J4383" s="13" t="s">
        <v>29</v>
      </c>
      <c r="K4383" s="17" t="str">
        <f>IFERROR(__xludf.DUMMYFUNCTION("REGEXREPLACE(J4383, ""^[\d\s]+"", """")"),"значение показателя за год")</f>
        <v>значение показателя за год</v>
      </c>
      <c r="L4383" s="16">
        <f t="shared" si="18"/>
        <v>2</v>
      </c>
      <c r="M4383" s="13" t="s">
        <v>30</v>
      </c>
      <c r="N4383" s="13" t="str">
        <f>IFERROR(__xludf.DUMMYFUNCTION("REGEXEXTRACT(M4383, "" (.+)$"")"),"все население")</f>
        <v>все население</v>
      </c>
      <c r="O4383" s="18">
        <v>368.0</v>
      </c>
      <c r="P4383" s="18">
        <v>303.0</v>
      </c>
      <c r="Q4383" s="18">
        <v>300.0</v>
      </c>
      <c r="R4383" s="18">
        <v>238.0</v>
      </c>
      <c r="S4383" s="18">
        <v>276.0</v>
      </c>
      <c r="T4383" s="18">
        <v>256.0</v>
      </c>
      <c r="U4383" s="18">
        <v>186.0</v>
      </c>
      <c r="V4383" s="18">
        <v>218.0</v>
      </c>
      <c r="W4383" s="18">
        <v>190.0</v>
      </c>
      <c r="X4383" s="18">
        <v>186.0</v>
      </c>
      <c r="Y4383" s="18">
        <v>186.0</v>
      </c>
      <c r="Z4383" s="19">
        <f t="shared" si="6"/>
        <v>2707</v>
      </c>
      <c r="AA4383" s="19" t="str">
        <f t="shared" si="19"/>
        <v/>
      </c>
      <c r="AB4383" s="19" t="str">
        <f t="shared" si="8"/>
        <v/>
      </c>
      <c r="AC4383" s="19">
        <f t="shared" si="20"/>
        <v>246.0909091</v>
      </c>
      <c r="AD4383" s="19">
        <f t="shared" si="21"/>
        <v>190</v>
      </c>
      <c r="AE4383" s="19" t="str">
        <f t="shared" si="22"/>
        <v>Нет моды</v>
      </c>
      <c r="AF4383" s="19">
        <f t="shared" si="23"/>
        <v>186</v>
      </c>
      <c r="AG4383" s="19">
        <f t="shared" si="24"/>
        <v>368</v>
      </c>
      <c r="AH4383" s="20" t="str">
        <f t="shared" si="14"/>
        <v/>
      </c>
      <c r="AI4383" s="21"/>
      <c r="AJ4383" s="21"/>
      <c r="AK4383" s="21"/>
      <c r="AL4383" s="22">
        <f t="shared" si="25"/>
        <v>1</v>
      </c>
    </row>
    <row r="4384" ht="12.75" customHeight="1">
      <c r="A4384" s="13" t="s">
        <v>270</v>
      </c>
      <c r="B4384" s="13" t="str">
        <f>IFERROR(__xludf.DUMMYFUNCTION("REGEXREPLACE(A4384, ""\d"", """")"),"         Омская область")</f>
        <v>         Омская область</v>
      </c>
      <c r="C4384" s="14" t="str">
        <f t="shared" si="15"/>
        <v>Омская область</v>
      </c>
      <c r="D4384" s="3">
        <f t="shared" si="16"/>
        <v>2</v>
      </c>
      <c r="E4384" s="15" t="s">
        <v>38</v>
      </c>
      <c r="F4384" s="13" t="str">
        <f>IFERROR(__xludf.DUMMYFUNCTION("REGEXEXTRACT(E4384, ""[А-Яа-я].*"")"),"все виды транспортных несчастных случаев")</f>
        <v>все виды транспортных несчастных случаев</v>
      </c>
      <c r="G4384" s="16">
        <f t="shared" si="17"/>
        <v>2</v>
      </c>
      <c r="H4384" s="13" t="s">
        <v>28</v>
      </c>
      <c r="I4384" s="13" t="str">
        <f>IFERROR(__xludf.DUMMYFUNCTION("REGEXREPLACE(H4384, "".*\s"", """")"),"человек")</f>
        <v>человек</v>
      </c>
      <c r="J4384" s="13" t="s">
        <v>29</v>
      </c>
      <c r="K4384" s="17" t="str">
        <f>IFERROR(__xludf.DUMMYFUNCTION("REGEXREPLACE(J4384, ""^[\d\s]+"", """")"),"значение показателя за год")</f>
        <v>значение показателя за год</v>
      </c>
      <c r="L4384" s="16">
        <f t="shared" si="18"/>
        <v>2</v>
      </c>
      <c r="M4384" s="13" t="s">
        <v>31</v>
      </c>
      <c r="N4384" s="13" t="str">
        <f>IFERROR(__xludf.DUMMYFUNCTION("REGEXEXTRACT(M4384, "" (.+)$"")"),"городское население")</f>
        <v>городское население</v>
      </c>
      <c r="O4384" s="18">
        <v>234.0</v>
      </c>
      <c r="P4384" s="18">
        <v>198.0</v>
      </c>
      <c r="Q4384" s="18">
        <v>200.0</v>
      </c>
      <c r="R4384" s="18">
        <v>152.0</v>
      </c>
      <c r="S4384" s="18">
        <v>185.0</v>
      </c>
      <c r="T4384" s="18">
        <v>177.0</v>
      </c>
      <c r="U4384" s="18">
        <v>127.0</v>
      </c>
      <c r="V4384" s="18">
        <v>145.0</v>
      </c>
      <c r="W4384" s="18">
        <v>126.0</v>
      </c>
      <c r="X4384" s="18">
        <v>113.0</v>
      </c>
      <c r="Y4384" s="18">
        <v>122.0</v>
      </c>
      <c r="Z4384" s="19" t="str">
        <f t="shared" si="6"/>
        <v/>
      </c>
      <c r="AA4384" s="19">
        <f t="shared" si="19"/>
        <v>1779</v>
      </c>
      <c r="AB4384" s="19" t="str">
        <f t="shared" si="8"/>
        <v/>
      </c>
      <c r="AC4384" s="19">
        <f t="shared" si="20"/>
        <v>161.7272727</v>
      </c>
      <c r="AD4384" s="19">
        <f t="shared" si="21"/>
        <v>188</v>
      </c>
      <c r="AE4384" s="19" t="str">
        <f t="shared" si="22"/>
        <v>Нет моды</v>
      </c>
      <c r="AF4384" s="19">
        <f t="shared" si="23"/>
        <v>113</v>
      </c>
      <c r="AG4384" s="19">
        <f t="shared" si="24"/>
        <v>234</v>
      </c>
      <c r="AH4384" s="20" t="str">
        <f t="shared" si="14"/>
        <v/>
      </c>
      <c r="AI4384" s="21"/>
      <c r="AJ4384" s="21"/>
      <c r="AK4384" s="21"/>
      <c r="AL4384" s="22">
        <f t="shared" si="25"/>
        <v>1</v>
      </c>
    </row>
    <row r="4385" ht="12.75" customHeight="1">
      <c r="A4385" s="13" t="s">
        <v>270</v>
      </c>
      <c r="B4385" s="13" t="str">
        <f>IFERROR(__xludf.DUMMYFUNCTION("REGEXREPLACE(A4385, ""\d"", """")"),"         Омская область")</f>
        <v>         Омская область</v>
      </c>
      <c r="C4385" s="14" t="str">
        <f t="shared" si="15"/>
        <v>Омская область</v>
      </c>
      <c r="D4385" s="3">
        <f t="shared" si="16"/>
        <v>2</v>
      </c>
      <c r="E4385" s="15" t="s">
        <v>38</v>
      </c>
      <c r="F4385" s="13" t="str">
        <f>IFERROR(__xludf.DUMMYFUNCTION("REGEXEXTRACT(E4385, ""[А-Яа-я].*"")"),"все виды транспортных несчастных случаев")</f>
        <v>все виды транспортных несчастных случаев</v>
      </c>
      <c r="G4385" s="16">
        <f t="shared" si="17"/>
        <v>2</v>
      </c>
      <c r="H4385" s="13" t="s">
        <v>28</v>
      </c>
      <c r="I4385" s="13" t="str">
        <f>IFERROR(__xludf.DUMMYFUNCTION("REGEXREPLACE(H4385, "".*\s"", """")"),"человек")</f>
        <v>человек</v>
      </c>
      <c r="J4385" s="13" t="s">
        <v>29</v>
      </c>
      <c r="K4385" s="17" t="str">
        <f>IFERROR(__xludf.DUMMYFUNCTION("REGEXREPLACE(J4385, ""^[\d\s]+"", """")"),"значение показателя за год")</f>
        <v>значение показателя за год</v>
      </c>
      <c r="L4385" s="16">
        <f t="shared" si="18"/>
        <v>2</v>
      </c>
      <c r="M4385" s="13" t="s">
        <v>32</v>
      </c>
      <c r="N4385" s="13" t="str">
        <f>IFERROR(__xludf.DUMMYFUNCTION("REGEXEXTRACT(M4385, "" (.+)$"")"),"сельское население")</f>
        <v>сельское население</v>
      </c>
      <c r="O4385" s="18">
        <v>134.0</v>
      </c>
      <c r="P4385" s="18">
        <v>105.0</v>
      </c>
      <c r="Q4385" s="18">
        <v>100.0</v>
      </c>
      <c r="R4385" s="18">
        <v>86.0</v>
      </c>
      <c r="S4385" s="18">
        <v>91.0</v>
      </c>
      <c r="T4385" s="18">
        <v>79.0</v>
      </c>
      <c r="U4385" s="18">
        <v>59.0</v>
      </c>
      <c r="V4385" s="18">
        <v>73.0</v>
      </c>
      <c r="W4385" s="18">
        <v>64.0</v>
      </c>
      <c r="X4385" s="18">
        <v>73.0</v>
      </c>
      <c r="Y4385" s="18">
        <v>64.0</v>
      </c>
      <c r="Z4385" s="19" t="str">
        <f t="shared" si="6"/>
        <v/>
      </c>
      <c r="AA4385" s="19" t="str">
        <f t="shared" si="19"/>
        <v/>
      </c>
      <c r="AB4385" s="19">
        <f t="shared" si="8"/>
        <v>928</v>
      </c>
      <c r="AC4385" s="19">
        <f t="shared" si="20"/>
        <v>84.36363636</v>
      </c>
      <c r="AD4385" s="19">
        <f t="shared" si="21"/>
        <v>117.5</v>
      </c>
      <c r="AE4385" s="19" t="str">
        <f t="shared" si="22"/>
        <v>Нет моды</v>
      </c>
      <c r="AF4385" s="19">
        <f t="shared" si="23"/>
        <v>59</v>
      </c>
      <c r="AG4385" s="19">
        <f t="shared" si="24"/>
        <v>134</v>
      </c>
      <c r="AH4385" s="20" t="str">
        <f t="shared" si="14"/>
        <v>Город: 66%; Село: 34%</v>
      </c>
      <c r="AI4385" s="21"/>
      <c r="AJ4385" s="21"/>
      <c r="AK4385" s="21"/>
      <c r="AL4385" s="22">
        <f t="shared" si="25"/>
        <v>1</v>
      </c>
    </row>
    <row r="4386" ht="12.75" customHeight="1">
      <c r="A4386" s="13" t="s">
        <v>270</v>
      </c>
      <c r="B4386" s="13" t="str">
        <f>IFERROR(__xludf.DUMMYFUNCTION("REGEXREPLACE(A4386, ""\d"", """")"),"         Омская область")</f>
        <v>         Омская область</v>
      </c>
      <c r="C4386" s="14" t="str">
        <f t="shared" si="15"/>
        <v>Омская область</v>
      </c>
      <c r="D4386" s="3">
        <f t="shared" si="16"/>
        <v>2</v>
      </c>
      <c r="E4386" s="15" t="s">
        <v>39</v>
      </c>
      <c r="F4386" s="13" t="str">
        <f>IFERROR(__xludf.DUMMYFUNCTION("REGEXEXTRACT(E4386, ""[А-Яа-я].*"")"),"Всего умерших")</f>
        <v>Всего умерших</v>
      </c>
      <c r="G4386" s="16">
        <f t="shared" si="17"/>
        <v>2</v>
      </c>
      <c r="H4386" s="13" t="s">
        <v>28</v>
      </c>
      <c r="I4386" s="13" t="str">
        <f>IFERROR(__xludf.DUMMYFUNCTION("REGEXREPLACE(H4386, "".*\s"", """")"),"человек")</f>
        <v>человек</v>
      </c>
      <c r="J4386" s="13" t="s">
        <v>29</v>
      </c>
      <c r="K4386" s="17" t="str">
        <f>IFERROR(__xludf.DUMMYFUNCTION("REGEXREPLACE(J4386, ""^[\d\s]+"", """")"),"значение показателя за год")</f>
        <v>значение показателя за год</v>
      </c>
      <c r="L4386" s="16">
        <f t="shared" si="18"/>
        <v>2</v>
      </c>
      <c r="M4386" s="13" t="s">
        <v>30</v>
      </c>
      <c r="N4386" s="13" t="str">
        <f>IFERROR(__xludf.DUMMYFUNCTION("REGEXEXTRACT(M4386, "" (.+)$"")"),"все население")</f>
        <v>все население</v>
      </c>
      <c r="O4386" s="18">
        <v>26408.0</v>
      </c>
      <c r="P4386" s="18">
        <v>26156.0</v>
      </c>
      <c r="Q4386" s="18">
        <v>26443.0</v>
      </c>
      <c r="R4386" s="18">
        <v>26152.0</v>
      </c>
      <c r="S4386" s="18">
        <v>25354.0</v>
      </c>
      <c r="T4386" s="18">
        <v>25098.0</v>
      </c>
      <c r="U4386" s="18">
        <v>24452.0</v>
      </c>
      <c r="V4386" s="18">
        <v>29896.0</v>
      </c>
      <c r="W4386" s="18">
        <v>33820.0</v>
      </c>
      <c r="X4386" s="18">
        <v>25909.0</v>
      </c>
      <c r="Y4386" s="18">
        <v>23987.0</v>
      </c>
      <c r="Z4386" s="19">
        <f t="shared" si="6"/>
        <v>293675</v>
      </c>
      <c r="AA4386" s="19" t="str">
        <f t="shared" si="19"/>
        <v/>
      </c>
      <c r="AB4386" s="19" t="str">
        <f t="shared" si="8"/>
        <v/>
      </c>
      <c r="AC4386" s="19">
        <f t="shared" si="20"/>
        <v>26697.72727</v>
      </c>
      <c r="AD4386" s="19">
        <f t="shared" si="21"/>
        <v>12060.5</v>
      </c>
      <c r="AE4386" s="19" t="str">
        <f t="shared" si="22"/>
        <v>Нет моды</v>
      </c>
      <c r="AF4386" s="19">
        <f t="shared" si="23"/>
        <v>23987</v>
      </c>
      <c r="AG4386" s="19">
        <f t="shared" si="24"/>
        <v>33820</v>
      </c>
      <c r="AH4386" s="20" t="str">
        <f t="shared" si="14"/>
        <v/>
      </c>
      <c r="AI4386" s="21"/>
      <c r="AJ4386" s="21"/>
      <c r="AK4386" s="21"/>
      <c r="AL4386" s="22">
        <f t="shared" si="25"/>
        <v>1</v>
      </c>
    </row>
    <row r="4387" ht="12.75" customHeight="1">
      <c r="A4387" s="13" t="s">
        <v>270</v>
      </c>
      <c r="B4387" s="13" t="str">
        <f>IFERROR(__xludf.DUMMYFUNCTION("REGEXREPLACE(A4387, ""\d"", """")"),"         Омская область")</f>
        <v>         Омская область</v>
      </c>
      <c r="C4387" s="14" t="str">
        <f t="shared" si="15"/>
        <v>Омская область</v>
      </c>
      <c r="D4387" s="3">
        <f t="shared" si="16"/>
        <v>2</v>
      </c>
      <c r="E4387" s="15" t="s">
        <v>39</v>
      </c>
      <c r="F4387" s="13" t="str">
        <f>IFERROR(__xludf.DUMMYFUNCTION("REGEXEXTRACT(E4387, ""[А-Яа-я].*"")"),"Всего умерших")</f>
        <v>Всего умерших</v>
      </c>
      <c r="G4387" s="16">
        <f t="shared" si="17"/>
        <v>2</v>
      </c>
      <c r="H4387" s="13" t="s">
        <v>28</v>
      </c>
      <c r="I4387" s="13" t="str">
        <f>IFERROR(__xludf.DUMMYFUNCTION("REGEXREPLACE(H4387, "".*\s"", """")"),"человек")</f>
        <v>человек</v>
      </c>
      <c r="J4387" s="13" t="s">
        <v>29</v>
      </c>
      <c r="K4387" s="17" t="str">
        <f>IFERROR(__xludf.DUMMYFUNCTION("REGEXREPLACE(J4387, ""^[\d\s]+"", """")"),"значение показателя за год")</f>
        <v>значение показателя за год</v>
      </c>
      <c r="L4387" s="16">
        <f t="shared" si="18"/>
        <v>2</v>
      </c>
      <c r="M4387" s="13" t="s">
        <v>31</v>
      </c>
      <c r="N4387" s="13" t="str">
        <f>IFERROR(__xludf.DUMMYFUNCTION("REGEXEXTRACT(M4387, "" (.+)$"")"),"городское население")</f>
        <v>городское население</v>
      </c>
      <c r="O4387" s="18">
        <v>18141.0</v>
      </c>
      <c r="P4387" s="18">
        <v>18041.0</v>
      </c>
      <c r="Q4387" s="18">
        <v>18235.0</v>
      </c>
      <c r="R4387" s="18">
        <v>18107.0</v>
      </c>
      <c r="S4387" s="18">
        <v>17654.0</v>
      </c>
      <c r="T4387" s="18">
        <v>17464.0</v>
      </c>
      <c r="U4387" s="18">
        <v>17218.0</v>
      </c>
      <c r="V4387" s="18">
        <v>21665.0</v>
      </c>
      <c r="W4387" s="18">
        <v>24268.0</v>
      </c>
      <c r="X4387" s="18">
        <v>18429.0</v>
      </c>
      <c r="Y4387" s="18">
        <v>16899.0</v>
      </c>
      <c r="Z4387" s="19" t="str">
        <f t="shared" si="6"/>
        <v/>
      </c>
      <c r="AA4387" s="19">
        <f t="shared" si="19"/>
        <v>206121</v>
      </c>
      <c r="AB4387" s="19" t="str">
        <f t="shared" si="8"/>
        <v/>
      </c>
      <c r="AC4387" s="19">
        <f t="shared" si="20"/>
        <v>18738.27273</v>
      </c>
      <c r="AD4387" s="19">
        <f t="shared" si="21"/>
        <v>24127.5</v>
      </c>
      <c r="AE4387" s="19" t="str">
        <f t="shared" si="22"/>
        <v>Нет моды</v>
      </c>
      <c r="AF4387" s="19">
        <f t="shared" si="23"/>
        <v>16899</v>
      </c>
      <c r="AG4387" s="19">
        <f t="shared" si="24"/>
        <v>24268</v>
      </c>
      <c r="AH4387" s="20" t="str">
        <f t="shared" si="14"/>
        <v/>
      </c>
      <c r="AI4387" s="21"/>
      <c r="AJ4387" s="21"/>
      <c r="AK4387" s="21"/>
      <c r="AL4387" s="22">
        <f t="shared" si="25"/>
        <v>1</v>
      </c>
    </row>
    <row r="4388" ht="12.75" customHeight="1">
      <c r="A4388" s="13" t="s">
        <v>270</v>
      </c>
      <c r="B4388" s="13" t="str">
        <f>IFERROR(__xludf.DUMMYFUNCTION("REGEXREPLACE(A4388, ""\d"", """")"),"         Омская область")</f>
        <v>         Омская область</v>
      </c>
      <c r="C4388" s="14" t="str">
        <f t="shared" si="15"/>
        <v>Омская область</v>
      </c>
      <c r="D4388" s="3">
        <f t="shared" si="16"/>
        <v>2</v>
      </c>
      <c r="E4388" s="15" t="s">
        <v>39</v>
      </c>
      <c r="F4388" s="13" t="str">
        <f>IFERROR(__xludf.DUMMYFUNCTION("REGEXEXTRACT(E4388, ""[А-Яа-я].*"")"),"Всего умерших")</f>
        <v>Всего умерших</v>
      </c>
      <c r="G4388" s="16">
        <f t="shared" si="17"/>
        <v>2</v>
      </c>
      <c r="H4388" s="13" t="s">
        <v>28</v>
      </c>
      <c r="I4388" s="13" t="str">
        <f>IFERROR(__xludf.DUMMYFUNCTION("REGEXREPLACE(H4388, "".*\s"", """")"),"человек")</f>
        <v>человек</v>
      </c>
      <c r="J4388" s="13" t="s">
        <v>29</v>
      </c>
      <c r="K4388" s="17" t="str">
        <f>IFERROR(__xludf.DUMMYFUNCTION("REGEXREPLACE(J4388, ""^[\d\s]+"", """")"),"значение показателя за год")</f>
        <v>значение показателя за год</v>
      </c>
      <c r="L4388" s="16">
        <f t="shared" si="18"/>
        <v>2</v>
      </c>
      <c r="M4388" s="13" t="s">
        <v>32</v>
      </c>
      <c r="N4388" s="13" t="str">
        <f>IFERROR(__xludf.DUMMYFUNCTION("REGEXEXTRACT(M4388, "" (.+)$"")"),"сельское население")</f>
        <v>сельское население</v>
      </c>
      <c r="O4388" s="18">
        <v>8267.0</v>
      </c>
      <c r="P4388" s="18">
        <v>8115.0</v>
      </c>
      <c r="Q4388" s="18">
        <v>8208.0</v>
      </c>
      <c r="R4388" s="18">
        <v>8045.0</v>
      </c>
      <c r="S4388" s="18">
        <v>7700.0</v>
      </c>
      <c r="T4388" s="18">
        <v>7634.0</v>
      </c>
      <c r="U4388" s="18">
        <v>7234.0</v>
      </c>
      <c r="V4388" s="18">
        <v>8231.0</v>
      </c>
      <c r="W4388" s="18">
        <v>9552.0</v>
      </c>
      <c r="X4388" s="18">
        <v>7480.0</v>
      </c>
      <c r="Y4388" s="18">
        <v>7088.0</v>
      </c>
      <c r="Z4388" s="19" t="str">
        <f t="shared" si="6"/>
        <v/>
      </c>
      <c r="AA4388" s="19" t="str">
        <f t="shared" si="19"/>
        <v/>
      </c>
      <c r="AB4388" s="19">
        <f t="shared" si="8"/>
        <v>87554</v>
      </c>
      <c r="AC4388" s="19">
        <f t="shared" si="20"/>
        <v>7959.454545</v>
      </c>
      <c r="AD4388" s="19">
        <f t="shared" si="21"/>
        <v>13225.5</v>
      </c>
      <c r="AE4388" s="19" t="str">
        <f t="shared" si="22"/>
        <v>Нет моды</v>
      </c>
      <c r="AF4388" s="19">
        <f t="shared" si="23"/>
        <v>7088</v>
      </c>
      <c r="AG4388" s="19">
        <f t="shared" si="24"/>
        <v>9552</v>
      </c>
      <c r="AH4388" s="20" t="str">
        <f t="shared" si="14"/>
        <v>Город: 70%; Село: 30%</v>
      </c>
      <c r="AI4388" s="21"/>
      <c r="AJ4388" s="21"/>
      <c r="AK4388" s="21"/>
      <c r="AL4388" s="22">
        <f t="shared" si="25"/>
        <v>1</v>
      </c>
    </row>
    <row r="4389" ht="12.75" customHeight="1">
      <c r="A4389" s="13" t="s">
        <v>270</v>
      </c>
      <c r="B4389" s="13" t="str">
        <f>IFERROR(__xludf.DUMMYFUNCTION("REGEXREPLACE(A4389, ""\d"", """")"),"         Омская область")</f>
        <v>         Омская область</v>
      </c>
      <c r="C4389" s="14" t="str">
        <f t="shared" si="15"/>
        <v>Омская область</v>
      </c>
      <c r="D4389" s="3">
        <f t="shared" si="16"/>
        <v>2</v>
      </c>
      <c r="E4389" s="15" t="s">
        <v>40</v>
      </c>
      <c r="F4389" s="13" t="str">
        <f>IFERROR(__xludf.DUMMYFUNCTION("REGEXEXTRACT(E4389, ""[А-Яа-я].*"")"),"Злокачественные новообразования")</f>
        <v>Злокачественные новообразования</v>
      </c>
      <c r="G4389" s="16">
        <f t="shared" si="17"/>
        <v>2</v>
      </c>
      <c r="H4389" s="13" t="s">
        <v>28</v>
      </c>
      <c r="I4389" s="13" t="str">
        <f>IFERROR(__xludf.DUMMYFUNCTION("REGEXREPLACE(H4389, "".*\s"", """")"),"человек")</f>
        <v>человек</v>
      </c>
      <c r="J4389" s="13" t="s">
        <v>29</v>
      </c>
      <c r="K4389" s="17" t="str">
        <f>IFERROR(__xludf.DUMMYFUNCTION("REGEXREPLACE(J4389, ""^[\d\s]+"", """")"),"значение показателя за год")</f>
        <v>значение показателя за год</v>
      </c>
      <c r="L4389" s="16">
        <f t="shared" si="18"/>
        <v>2</v>
      </c>
      <c r="M4389" s="13" t="s">
        <v>30</v>
      </c>
      <c r="N4389" s="13" t="str">
        <f>IFERROR(__xludf.DUMMYFUNCTION("REGEXEXTRACT(M4389, "" (.+)$"")"),"все население")</f>
        <v>все население</v>
      </c>
      <c r="O4389" s="18">
        <v>4155.0</v>
      </c>
      <c r="P4389" s="18">
        <v>4063.0</v>
      </c>
      <c r="Q4389" s="18">
        <v>3863.0</v>
      </c>
      <c r="R4389" s="18">
        <v>3730.0</v>
      </c>
      <c r="S4389" s="18">
        <v>3660.0</v>
      </c>
      <c r="T4389" s="18">
        <v>3785.0</v>
      </c>
      <c r="U4389" s="18">
        <v>3773.0</v>
      </c>
      <c r="V4389" s="18">
        <v>3775.0</v>
      </c>
      <c r="W4389" s="18">
        <v>3617.0</v>
      </c>
      <c r="X4389" s="18">
        <v>3490.0</v>
      </c>
      <c r="Y4389" s="18">
        <v>3655.0</v>
      </c>
      <c r="Z4389" s="19">
        <f t="shared" si="6"/>
        <v>41566</v>
      </c>
      <c r="AA4389" s="19" t="str">
        <f t="shared" si="19"/>
        <v/>
      </c>
      <c r="AB4389" s="19" t="str">
        <f t="shared" si="8"/>
        <v/>
      </c>
      <c r="AC4389" s="19">
        <f t="shared" si="20"/>
        <v>3778.727273</v>
      </c>
      <c r="AD4389" s="19">
        <f t="shared" si="21"/>
        <v>5621.5</v>
      </c>
      <c r="AE4389" s="19" t="str">
        <f t="shared" si="22"/>
        <v>Нет моды</v>
      </c>
      <c r="AF4389" s="19">
        <f t="shared" si="23"/>
        <v>3490</v>
      </c>
      <c r="AG4389" s="19">
        <f t="shared" si="24"/>
        <v>4155</v>
      </c>
      <c r="AH4389" s="20" t="str">
        <f t="shared" si="14"/>
        <v/>
      </c>
      <c r="AI4389" s="21"/>
      <c r="AJ4389" s="21"/>
      <c r="AK4389" s="21"/>
      <c r="AL4389" s="22">
        <f t="shared" si="25"/>
        <v>1</v>
      </c>
    </row>
    <row r="4390" ht="12.75" customHeight="1">
      <c r="A4390" s="13" t="s">
        <v>270</v>
      </c>
      <c r="B4390" s="13" t="str">
        <f>IFERROR(__xludf.DUMMYFUNCTION("REGEXREPLACE(A4390, ""\d"", """")"),"         Омская область")</f>
        <v>         Омская область</v>
      </c>
      <c r="C4390" s="14" t="str">
        <f t="shared" si="15"/>
        <v>Омская область</v>
      </c>
      <c r="D4390" s="3">
        <f t="shared" si="16"/>
        <v>2</v>
      </c>
      <c r="E4390" s="15" t="s">
        <v>40</v>
      </c>
      <c r="F4390" s="13" t="str">
        <f>IFERROR(__xludf.DUMMYFUNCTION("REGEXEXTRACT(E4390, ""[А-Яа-я].*"")"),"Злокачественные новообразования")</f>
        <v>Злокачественные новообразования</v>
      </c>
      <c r="G4390" s="16">
        <f t="shared" si="17"/>
        <v>2</v>
      </c>
      <c r="H4390" s="13" t="s">
        <v>28</v>
      </c>
      <c r="I4390" s="13" t="str">
        <f>IFERROR(__xludf.DUMMYFUNCTION("REGEXREPLACE(H4390, "".*\s"", """")"),"человек")</f>
        <v>человек</v>
      </c>
      <c r="J4390" s="13" t="s">
        <v>29</v>
      </c>
      <c r="K4390" s="17" t="str">
        <f>IFERROR(__xludf.DUMMYFUNCTION("REGEXREPLACE(J4390, ""^[\d\s]+"", """")"),"значение показателя за год")</f>
        <v>значение показателя за год</v>
      </c>
      <c r="L4390" s="16">
        <f t="shared" si="18"/>
        <v>2</v>
      </c>
      <c r="M4390" s="13" t="s">
        <v>31</v>
      </c>
      <c r="N4390" s="13" t="str">
        <f>IFERROR(__xludf.DUMMYFUNCTION("REGEXEXTRACT(M4390, "" (.+)$"")"),"городское население")</f>
        <v>городское население</v>
      </c>
      <c r="O4390" s="18">
        <v>3200.0</v>
      </c>
      <c r="P4390" s="18">
        <v>3137.0</v>
      </c>
      <c r="Q4390" s="18">
        <v>2958.0</v>
      </c>
      <c r="R4390" s="18">
        <v>2868.0</v>
      </c>
      <c r="S4390" s="18">
        <v>2792.0</v>
      </c>
      <c r="T4390" s="18">
        <v>2882.0</v>
      </c>
      <c r="U4390" s="18">
        <v>2904.0</v>
      </c>
      <c r="V4390" s="18">
        <v>2893.0</v>
      </c>
      <c r="W4390" s="18">
        <v>2702.0</v>
      </c>
      <c r="X4390" s="18">
        <v>2636.0</v>
      </c>
      <c r="Y4390" s="18">
        <v>2773.0</v>
      </c>
      <c r="Z4390" s="19" t="str">
        <f t="shared" si="6"/>
        <v/>
      </c>
      <c r="AA4390" s="19">
        <f t="shared" si="19"/>
        <v>31745</v>
      </c>
      <c r="AB4390" s="19" t="str">
        <f t="shared" si="8"/>
        <v/>
      </c>
      <c r="AC4390" s="19">
        <f t="shared" si="20"/>
        <v>2885.909091</v>
      </c>
      <c r="AD4390" s="19">
        <f t="shared" si="21"/>
        <v>3345</v>
      </c>
      <c r="AE4390" s="19" t="str">
        <f t="shared" si="22"/>
        <v>Нет моды</v>
      </c>
      <c r="AF4390" s="19">
        <f t="shared" si="23"/>
        <v>2636</v>
      </c>
      <c r="AG4390" s="19">
        <f t="shared" si="24"/>
        <v>3200</v>
      </c>
      <c r="AH4390" s="20" t="str">
        <f t="shared" si="14"/>
        <v/>
      </c>
      <c r="AI4390" s="21"/>
      <c r="AJ4390" s="21"/>
      <c r="AK4390" s="21"/>
      <c r="AL4390" s="22">
        <f t="shared" si="25"/>
        <v>1</v>
      </c>
    </row>
    <row r="4391" ht="12.75" customHeight="1">
      <c r="A4391" s="13" t="s">
        <v>270</v>
      </c>
      <c r="B4391" s="13" t="str">
        <f>IFERROR(__xludf.DUMMYFUNCTION("REGEXREPLACE(A4391, ""\d"", """")"),"         Омская область")</f>
        <v>         Омская область</v>
      </c>
      <c r="C4391" s="14" t="str">
        <f t="shared" si="15"/>
        <v>Омская область</v>
      </c>
      <c r="D4391" s="3">
        <f t="shared" si="16"/>
        <v>2</v>
      </c>
      <c r="E4391" s="15" t="s">
        <v>40</v>
      </c>
      <c r="F4391" s="13" t="str">
        <f>IFERROR(__xludf.DUMMYFUNCTION("REGEXEXTRACT(E4391, ""[А-Яа-я].*"")"),"Злокачественные новообразования")</f>
        <v>Злокачественные новообразования</v>
      </c>
      <c r="G4391" s="16">
        <f t="shared" si="17"/>
        <v>2</v>
      </c>
      <c r="H4391" s="13" t="s">
        <v>28</v>
      </c>
      <c r="I4391" s="13" t="str">
        <f>IFERROR(__xludf.DUMMYFUNCTION("REGEXREPLACE(H4391, "".*\s"", """")"),"человек")</f>
        <v>человек</v>
      </c>
      <c r="J4391" s="13" t="s">
        <v>29</v>
      </c>
      <c r="K4391" s="17" t="str">
        <f>IFERROR(__xludf.DUMMYFUNCTION("REGEXREPLACE(J4391, ""^[\d\s]+"", """")"),"значение показателя за год")</f>
        <v>значение показателя за год</v>
      </c>
      <c r="L4391" s="16">
        <f t="shared" si="18"/>
        <v>2</v>
      </c>
      <c r="M4391" s="13" t="s">
        <v>32</v>
      </c>
      <c r="N4391" s="13" t="str">
        <f>IFERROR(__xludf.DUMMYFUNCTION("REGEXEXTRACT(M4391, "" (.+)$"")"),"сельское население")</f>
        <v>сельское население</v>
      </c>
      <c r="O4391" s="18">
        <v>955.0</v>
      </c>
      <c r="P4391" s="18">
        <v>926.0</v>
      </c>
      <c r="Q4391" s="18">
        <v>905.0</v>
      </c>
      <c r="R4391" s="18">
        <v>862.0</v>
      </c>
      <c r="S4391" s="18">
        <v>868.0</v>
      </c>
      <c r="T4391" s="18">
        <v>903.0</v>
      </c>
      <c r="U4391" s="18">
        <v>869.0</v>
      </c>
      <c r="V4391" s="18">
        <v>882.0</v>
      </c>
      <c r="W4391" s="18">
        <v>915.0</v>
      </c>
      <c r="X4391" s="18">
        <v>854.0</v>
      </c>
      <c r="Y4391" s="18">
        <v>882.0</v>
      </c>
      <c r="Z4391" s="19" t="str">
        <f t="shared" si="6"/>
        <v/>
      </c>
      <c r="AA4391" s="19" t="str">
        <f t="shared" si="19"/>
        <v/>
      </c>
      <c r="AB4391" s="19">
        <f t="shared" si="8"/>
        <v>9821</v>
      </c>
      <c r="AC4391" s="19">
        <f t="shared" si="20"/>
        <v>892.8181818</v>
      </c>
      <c r="AD4391" s="19">
        <f t="shared" si="21"/>
        <v>1795.5</v>
      </c>
      <c r="AE4391" s="19" t="str">
        <f t="shared" si="22"/>
        <v>Нет моды</v>
      </c>
      <c r="AF4391" s="19">
        <f t="shared" si="23"/>
        <v>854</v>
      </c>
      <c r="AG4391" s="19">
        <f t="shared" si="24"/>
        <v>955</v>
      </c>
      <c r="AH4391" s="20" t="str">
        <f t="shared" si="14"/>
        <v>Город: 76%; Село: 24%</v>
      </c>
      <c r="AI4391" s="21"/>
      <c r="AJ4391" s="21"/>
      <c r="AK4391" s="21"/>
      <c r="AL4391" s="22">
        <f t="shared" si="25"/>
        <v>1</v>
      </c>
    </row>
    <row r="4392" ht="12.75" customHeight="1">
      <c r="A4392" s="13" t="s">
        <v>270</v>
      </c>
      <c r="B4392" s="13" t="str">
        <f>IFERROR(__xludf.DUMMYFUNCTION("REGEXREPLACE(A4392, ""\d"", """")"),"         Омская область")</f>
        <v>         Омская область</v>
      </c>
      <c r="C4392" s="14" t="str">
        <f t="shared" si="15"/>
        <v>Омская область</v>
      </c>
      <c r="D4392" s="3">
        <f t="shared" si="16"/>
        <v>2</v>
      </c>
      <c r="E4392" s="15" t="s">
        <v>41</v>
      </c>
      <c r="F4392" s="13" t="str">
        <f>IFERROR(__xludf.DUMMYFUNCTION("REGEXEXTRACT(E4392, ""[А-Яа-я].*"")"),"Инфекционные и паразитарные болезни")</f>
        <v>Инфекционные и паразитарные болезни</v>
      </c>
      <c r="G4392" s="16">
        <f t="shared" si="17"/>
        <v>2</v>
      </c>
      <c r="H4392" s="13" t="s">
        <v>28</v>
      </c>
      <c r="I4392" s="13" t="str">
        <f>IFERROR(__xludf.DUMMYFUNCTION("REGEXREPLACE(H4392, "".*\s"", """")"),"человек")</f>
        <v>человек</v>
      </c>
      <c r="J4392" s="13" t="s">
        <v>29</v>
      </c>
      <c r="K4392" s="17" t="str">
        <f>IFERROR(__xludf.DUMMYFUNCTION("REGEXREPLACE(J4392, ""^[\d\s]+"", """")"),"значение показателя за год")</f>
        <v>значение показателя за год</v>
      </c>
      <c r="L4392" s="16">
        <f t="shared" si="18"/>
        <v>2</v>
      </c>
      <c r="M4392" s="13" t="s">
        <v>30</v>
      </c>
      <c r="N4392" s="13" t="str">
        <f>IFERROR(__xludf.DUMMYFUNCTION("REGEXEXTRACT(M4392, "" (.+)$"")"),"все население")</f>
        <v>все население</v>
      </c>
      <c r="O4392" s="18">
        <v>495.0</v>
      </c>
      <c r="P4392" s="18">
        <v>501.0</v>
      </c>
      <c r="Q4392" s="18">
        <v>565.0</v>
      </c>
      <c r="R4392" s="18">
        <v>635.0</v>
      </c>
      <c r="S4392" s="18">
        <v>576.0</v>
      </c>
      <c r="T4392" s="18">
        <v>655.0</v>
      </c>
      <c r="U4392" s="18">
        <v>593.0</v>
      </c>
      <c r="V4392" s="18">
        <v>480.0</v>
      </c>
      <c r="W4392" s="18">
        <v>389.0</v>
      </c>
      <c r="X4392" s="18">
        <v>368.0</v>
      </c>
      <c r="Y4392" s="18">
        <v>400.0</v>
      </c>
      <c r="Z4392" s="19">
        <f t="shared" si="6"/>
        <v>5657</v>
      </c>
      <c r="AA4392" s="19" t="str">
        <f t="shared" si="19"/>
        <v/>
      </c>
      <c r="AB4392" s="19" t="str">
        <f t="shared" si="8"/>
        <v/>
      </c>
      <c r="AC4392" s="19">
        <f t="shared" si="20"/>
        <v>514.2727273</v>
      </c>
      <c r="AD4392" s="19">
        <f t="shared" si="21"/>
        <v>754.5</v>
      </c>
      <c r="AE4392" s="19" t="str">
        <f t="shared" si="22"/>
        <v>Нет моды</v>
      </c>
      <c r="AF4392" s="19">
        <f t="shared" si="23"/>
        <v>368</v>
      </c>
      <c r="AG4392" s="19">
        <f t="shared" si="24"/>
        <v>655</v>
      </c>
      <c r="AH4392" s="20" t="str">
        <f t="shared" si="14"/>
        <v/>
      </c>
      <c r="AI4392" s="21"/>
      <c r="AJ4392" s="21"/>
      <c r="AK4392" s="21"/>
      <c r="AL4392" s="22">
        <f t="shared" si="25"/>
        <v>1</v>
      </c>
    </row>
    <row r="4393" ht="12.75" customHeight="1">
      <c r="A4393" s="13" t="s">
        <v>270</v>
      </c>
      <c r="B4393" s="13" t="str">
        <f>IFERROR(__xludf.DUMMYFUNCTION("REGEXREPLACE(A4393, ""\d"", """")"),"         Омская область")</f>
        <v>         Омская область</v>
      </c>
      <c r="C4393" s="14" t="str">
        <f t="shared" si="15"/>
        <v>Омская область</v>
      </c>
      <c r="D4393" s="3">
        <f t="shared" si="16"/>
        <v>2</v>
      </c>
      <c r="E4393" s="15" t="s">
        <v>41</v>
      </c>
      <c r="F4393" s="13" t="str">
        <f>IFERROR(__xludf.DUMMYFUNCTION("REGEXEXTRACT(E4393, ""[А-Яа-я].*"")"),"Инфекционные и паразитарные болезни")</f>
        <v>Инфекционные и паразитарные болезни</v>
      </c>
      <c r="G4393" s="16">
        <f t="shared" si="17"/>
        <v>2</v>
      </c>
      <c r="H4393" s="13" t="s">
        <v>28</v>
      </c>
      <c r="I4393" s="13" t="str">
        <f>IFERROR(__xludf.DUMMYFUNCTION("REGEXREPLACE(H4393, "".*\s"", """")"),"человек")</f>
        <v>человек</v>
      </c>
      <c r="J4393" s="13" t="s">
        <v>29</v>
      </c>
      <c r="K4393" s="17" t="str">
        <f>IFERROR(__xludf.DUMMYFUNCTION("REGEXREPLACE(J4393, ""^[\d\s]+"", """")"),"значение показателя за год")</f>
        <v>значение показателя за год</v>
      </c>
      <c r="L4393" s="16">
        <f t="shared" si="18"/>
        <v>2</v>
      </c>
      <c r="M4393" s="13" t="s">
        <v>31</v>
      </c>
      <c r="N4393" s="13" t="str">
        <f>IFERROR(__xludf.DUMMYFUNCTION("REGEXEXTRACT(M4393, "" (.+)$"")"),"городское население")</f>
        <v>городское население</v>
      </c>
      <c r="O4393" s="18">
        <v>347.0</v>
      </c>
      <c r="P4393" s="18">
        <v>381.0</v>
      </c>
      <c r="Q4393" s="18">
        <v>438.0</v>
      </c>
      <c r="R4393" s="18">
        <v>493.0</v>
      </c>
      <c r="S4393" s="18">
        <v>472.0</v>
      </c>
      <c r="T4393" s="18">
        <v>504.0</v>
      </c>
      <c r="U4393" s="18">
        <v>472.0</v>
      </c>
      <c r="V4393" s="18">
        <v>383.0</v>
      </c>
      <c r="W4393" s="18">
        <v>301.0</v>
      </c>
      <c r="X4393" s="18">
        <v>296.0</v>
      </c>
      <c r="Y4393" s="18">
        <v>308.0</v>
      </c>
      <c r="Z4393" s="19" t="str">
        <f t="shared" si="6"/>
        <v/>
      </c>
      <c r="AA4393" s="19">
        <f t="shared" si="19"/>
        <v>4395</v>
      </c>
      <c r="AB4393" s="19" t="str">
        <f t="shared" si="8"/>
        <v/>
      </c>
      <c r="AC4393" s="19">
        <f t="shared" si="20"/>
        <v>399.5454545</v>
      </c>
      <c r="AD4393" s="19">
        <f t="shared" si="21"/>
        <v>472</v>
      </c>
      <c r="AE4393" s="19" t="str">
        <f t="shared" si="22"/>
        <v>Нет моды</v>
      </c>
      <c r="AF4393" s="19">
        <f t="shared" si="23"/>
        <v>296</v>
      </c>
      <c r="AG4393" s="19">
        <f t="shared" si="24"/>
        <v>504</v>
      </c>
      <c r="AH4393" s="20" t="str">
        <f t="shared" si="14"/>
        <v/>
      </c>
      <c r="AI4393" s="21"/>
      <c r="AJ4393" s="21"/>
      <c r="AK4393" s="21"/>
      <c r="AL4393" s="22">
        <f t="shared" si="25"/>
        <v>1</v>
      </c>
    </row>
    <row r="4394" ht="12.75" customHeight="1">
      <c r="A4394" s="13" t="s">
        <v>270</v>
      </c>
      <c r="B4394" s="13" t="str">
        <f>IFERROR(__xludf.DUMMYFUNCTION("REGEXREPLACE(A4394, ""\d"", """")"),"         Омская область")</f>
        <v>         Омская область</v>
      </c>
      <c r="C4394" s="14" t="str">
        <f t="shared" si="15"/>
        <v>Омская область</v>
      </c>
      <c r="D4394" s="3">
        <f t="shared" si="16"/>
        <v>2</v>
      </c>
      <c r="E4394" s="15" t="s">
        <v>41</v>
      </c>
      <c r="F4394" s="13" t="str">
        <f>IFERROR(__xludf.DUMMYFUNCTION("REGEXEXTRACT(E4394, ""[А-Яа-я].*"")"),"Инфекционные и паразитарные болезни")</f>
        <v>Инфекционные и паразитарные болезни</v>
      </c>
      <c r="G4394" s="16">
        <f t="shared" si="17"/>
        <v>2</v>
      </c>
      <c r="H4394" s="13" t="s">
        <v>28</v>
      </c>
      <c r="I4394" s="13" t="str">
        <f>IFERROR(__xludf.DUMMYFUNCTION("REGEXREPLACE(H4394, "".*\s"", """")"),"человек")</f>
        <v>человек</v>
      </c>
      <c r="J4394" s="13" t="s">
        <v>29</v>
      </c>
      <c r="K4394" s="17" t="str">
        <f>IFERROR(__xludf.DUMMYFUNCTION("REGEXREPLACE(J4394, ""^[\d\s]+"", """")"),"значение показателя за год")</f>
        <v>значение показателя за год</v>
      </c>
      <c r="L4394" s="16">
        <f t="shared" si="18"/>
        <v>2</v>
      </c>
      <c r="M4394" s="13" t="s">
        <v>32</v>
      </c>
      <c r="N4394" s="13" t="str">
        <f>IFERROR(__xludf.DUMMYFUNCTION("REGEXEXTRACT(M4394, "" (.+)$"")"),"сельское население")</f>
        <v>сельское население</v>
      </c>
      <c r="O4394" s="18">
        <v>148.0</v>
      </c>
      <c r="P4394" s="18">
        <v>120.0</v>
      </c>
      <c r="Q4394" s="18">
        <v>127.0</v>
      </c>
      <c r="R4394" s="18">
        <v>142.0</v>
      </c>
      <c r="S4394" s="18">
        <v>104.0</v>
      </c>
      <c r="T4394" s="18">
        <v>151.0</v>
      </c>
      <c r="U4394" s="18">
        <v>121.0</v>
      </c>
      <c r="V4394" s="18">
        <v>97.0</v>
      </c>
      <c r="W4394" s="18">
        <v>88.0</v>
      </c>
      <c r="X4394" s="18">
        <v>72.0</v>
      </c>
      <c r="Y4394" s="18">
        <v>92.0</v>
      </c>
      <c r="Z4394" s="19" t="str">
        <f t="shared" si="6"/>
        <v/>
      </c>
      <c r="AA4394" s="19" t="str">
        <f t="shared" si="19"/>
        <v/>
      </c>
      <c r="AB4394" s="19">
        <f t="shared" si="8"/>
        <v>1262</v>
      </c>
      <c r="AC4394" s="19">
        <f t="shared" si="20"/>
        <v>114.7272727</v>
      </c>
      <c r="AD4394" s="19">
        <f t="shared" si="21"/>
        <v>223.5</v>
      </c>
      <c r="AE4394" s="19" t="str">
        <f t="shared" si="22"/>
        <v>Нет моды</v>
      </c>
      <c r="AF4394" s="19">
        <f t="shared" si="23"/>
        <v>72</v>
      </c>
      <c r="AG4394" s="19">
        <f t="shared" si="24"/>
        <v>151</v>
      </c>
      <c r="AH4394" s="20" t="str">
        <f t="shared" si="14"/>
        <v>Город: 78%; Село: 22%</v>
      </c>
      <c r="AI4394" s="21"/>
      <c r="AJ4394" s="21"/>
      <c r="AK4394" s="21"/>
      <c r="AL4394" s="22">
        <f t="shared" si="25"/>
        <v>1</v>
      </c>
    </row>
    <row r="4395" ht="12.75" customHeight="1">
      <c r="A4395" s="13" t="s">
        <v>270</v>
      </c>
      <c r="B4395" s="13" t="str">
        <f>IFERROR(__xludf.DUMMYFUNCTION("REGEXREPLACE(A4395, ""\d"", """")"),"         Омская область")</f>
        <v>         Омская область</v>
      </c>
      <c r="C4395" s="14" t="str">
        <f t="shared" si="15"/>
        <v>Омская область</v>
      </c>
      <c r="D4395" s="3">
        <f t="shared" si="16"/>
        <v>2</v>
      </c>
      <c r="E4395" s="15" t="s">
        <v>42</v>
      </c>
      <c r="F4395" s="13" t="str">
        <f>IFERROR(__xludf.DUMMYFUNCTION("REGEXEXTRACT(E4395, ""[А-Яа-я].*"")"),"Ишемическая болезнь сердца")</f>
        <v>Ишемическая болезнь сердца</v>
      </c>
      <c r="G4395" s="16">
        <f t="shared" si="17"/>
        <v>2</v>
      </c>
      <c r="H4395" s="13" t="s">
        <v>28</v>
      </c>
      <c r="I4395" s="13" t="str">
        <f>IFERROR(__xludf.DUMMYFUNCTION("REGEXREPLACE(H4395, "".*\s"", """")"),"человек")</f>
        <v>человек</v>
      </c>
      <c r="J4395" s="13" t="s">
        <v>29</v>
      </c>
      <c r="K4395" s="17" t="str">
        <f>IFERROR(__xludf.DUMMYFUNCTION("REGEXREPLACE(J4395, ""^[\d\s]+"", """")"),"значение показателя за год")</f>
        <v>значение показателя за год</v>
      </c>
      <c r="L4395" s="16">
        <f t="shared" si="18"/>
        <v>2</v>
      </c>
      <c r="M4395" s="13" t="s">
        <v>30</v>
      </c>
      <c r="N4395" s="13" t="str">
        <f>IFERROR(__xludf.DUMMYFUNCTION("REGEXEXTRACT(M4395, "" (.+)$"")"),"все население")</f>
        <v>все население</v>
      </c>
      <c r="O4395" s="18">
        <v>8413.0</v>
      </c>
      <c r="P4395" s="18">
        <v>7354.0</v>
      </c>
      <c r="Q4395" s="18">
        <v>6780.0</v>
      </c>
      <c r="R4395" s="18">
        <v>5729.0</v>
      </c>
      <c r="S4395" s="18">
        <v>5018.0</v>
      </c>
      <c r="T4395" s="18">
        <v>5218.0</v>
      </c>
      <c r="U4395" s="18">
        <v>4944.0</v>
      </c>
      <c r="V4395" s="18">
        <v>6123.0</v>
      </c>
      <c r="W4395" s="18">
        <v>6047.0</v>
      </c>
      <c r="X4395" s="18">
        <v>5657.0</v>
      </c>
      <c r="Y4395" s="18">
        <v>5474.0</v>
      </c>
      <c r="Z4395" s="19">
        <f t="shared" si="6"/>
        <v>66757</v>
      </c>
      <c r="AA4395" s="19" t="str">
        <f t="shared" si="19"/>
        <v/>
      </c>
      <c r="AB4395" s="19" t="str">
        <f t="shared" si="8"/>
        <v/>
      </c>
      <c r="AC4395" s="19">
        <f t="shared" si="20"/>
        <v>6068.818182</v>
      </c>
      <c r="AD4395" s="19">
        <f t="shared" si="21"/>
        <v>2547.5</v>
      </c>
      <c r="AE4395" s="19" t="str">
        <f t="shared" si="22"/>
        <v>Нет моды</v>
      </c>
      <c r="AF4395" s="19">
        <f t="shared" si="23"/>
        <v>4944</v>
      </c>
      <c r="AG4395" s="19">
        <f t="shared" si="24"/>
        <v>8413</v>
      </c>
      <c r="AH4395" s="20" t="str">
        <f t="shared" si="14"/>
        <v/>
      </c>
      <c r="AI4395" s="21"/>
      <c r="AJ4395" s="21"/>
      <c r="AK4395" s="21"/>
      <c r="AL4395" s="22">
        <f t="shared" si="25"/>
        <v>1</v>
      </c>
    </row>
    <row r="4396" ht="12.75" customHeight="1">
      <c r="A4396" s="13" t="s">
        <v>270</v>
      </c>
      <c r="B4396" s="13" t="str">
        <f>IFERROR(__xludf.DUMMYFUNCTION("REGEXREPLACE(A4396, ""\d"", """")"),"         Омская область")</f>
        <v>         Омская область</v>
      </c>
      <c r="C4396" s="14" t="str">
        <f t="shared" si="15"/>
        <v>Омская область</v>
      </c>
      <c r="D4396" s="3">
        <f t="shared" si="16"/>
        <v>2</v>
      </c>
      <c r="E4396" s="15" t="s">
        <v>42</v>
      </c>
      <c r="F4396" s="13" t="str">
        <f>IFERROR(__xludf.DUMMYFUNCTION("REGEXEXTRACT(E4396, ""[А-Яа-я].*"")"),"Ишемическая болезнь сердца")</f>
        <v>Ишемическая болезнь сердца</v>
      </c>
      <c r="G4396" s="16">
        <f t="shared" si="17"/>
        <v>2</v>
      </c>
      <c r="H4396" s="13" t="s">
        <v>28</v>
      </c>
      <c r="I4396" s="13" t="str">
        <f>IFERROR(__xludf.DUMMYFUNCTION("REGEXREPLACE(H4396, "".*\s"", """")"),"человек")</f>
        <v>человек</v>
      </c>
      <c r="J4396" s="13" t="s">
        <v>29</v>
      </c>
      <c r="K4396" s="17" t="str">
        <f>IFERROR(__xludf.DUMMYFUNCTION("REGEXREPLACE(J4396, ""^[\d\s]+"", """")"),"значение показателя за год")</f>
        <v>значение показателя за год</v>
      </c>
      <c r="L4396" s="16">
        <f t="shared" si="18"/>
        <v>2</v>
      </c>
      <c r="M4396" s="13" t="s">
        <v>31</v>
      </c>
      <c r="N4396" s="13" t="str">
        <f>IFERROR(__xludf.DUMMYFUNCTION("REGEXEXTRACT(M4396, "" (.+)$"")"),"городское население")</f>
        <v>городское население</v>
      </c>
      <c r="O4396" s="18">
        <v>5017.0</v>
      </c>
      <c r="P4396" s="18">
        <v>4452.0</v>
      </c>
      <c r="Q4396" s="18">
        <v>4212.0</v>
      </c>
      <c r="R4396" s="18">
        <v>3909.0</v>
      </c>
      <c r="S4396" s="18">
        <v>3475.0</v>
      </c>
      <c r="T4396" s="18">
        <v>3670.0</v>
      </c>
      <c r="U4396" s="18">
        <v>3574.0</v>
      </c>
      <c r="V4396" s="18">
        <v>4566.0</v>
      </c>
      <c r="W4396" s="18">
        <v>4306.0</v>
      </c>
      <c r="X4396" s="18">
        <v>3991.0</v>
      </c>
      <c r="Y4396" s="18">
        <v>3914.0</v>
      </c>
      <c r="Z4396" s="19" t="str">
        <f t="shared" si="6"/>
        <v/>
      </c>
      <c r="AA4396" s="19">
        <f t="shared" si="19"/>
        <v>45086</v>
      </c>
      <c r="AB4396" s="19" t="str">
        <f t="shared" si="8"/>
        <v/>
      </c>
      <c r="AC4396" s="19">
        <f t="shared" si="20"/>
        <v>4098.727273</v>
      </c>
      <c r="AD4396" s="19">
        <f t="shared" si="21"/>
        <v>4980.5</v>
      </c>
      <c r="AE4396" s="19" t="str">
        <f t="shared" si="22"/>
        <v>Нет моды</v>
      </c>
      <c r="AF4396" s="19">
        <f t="shared" si="23"/>
        <v>3475</v>
      </c>
      <c r="AG4396" s="19">
        <f t="shared" si="24"/>
        <v>5017</v>
      </c>
      <c r="AH4396" s="20" t="str">
        <f t="shared" si="14"/>
        <v/>
      </c>
      <c r="AI4396" s="21"/>
      <c r="AJ4396" s="21"/>
      <c r="AK4396" s="21"/>
      <c r="AL4396" s="22">
        <f t="shared" si="25"/>
        <v>1</v>
      </c>
    </row>
    <row r="4397" ht="12.75" customHeight="1">
      <c r="A4397" s="13" t="s">
        <v>270</v>
      </c>
      <c r="B4397" s="13" t="str">
        <f>IFERROR(__xludf.DUMMYFUNCTION("REGEXREPLACE(A4397, ""\d"", """")"),"         Омская область")</f>
        <v>         Омская область</v>
      </c>
      <c r="C4397" s="14" t="str">
        <f t="shared" si="15"/>
        <v>Омская область</v>
      </c>
      <c r="D4397" s="3">
        <f t="shared" si="16"/>
        <v>2</v>
      </c>
      <c r="E4397" s="15" t="s">
        <v>42</v>
      </c>
      <c r="F4397" s="13" t="str">
        <f>IFERROR(__xludf.DUMMYFUNCTION("REGEXEXTRACT(E4397, ""[А-Яа-я].*"")"),"Ишемическая болезнь сердца")</f>
        <v>Ишемическая болезнь сердца</v>
      </c>
      <c r="G4397" s="16">
        <f t="shared" si="17"/>
        <v>2</v>
      </c>
      <c r="H4397" s="13" t="s">
        <v>28</v>
      </c>
      <c r="I4397" s="13" t="str">
        <f>IFERROR(__xludf.DUMMYFUNCTION("REGEXREPLACE(H4397, "".*\s"", """")"),"человек")</f>
        <v>человек</v>
      </c>
      <c r="J4397" s="13" t="s">
        <v>29</v>
      </c>
      <c r="K4397" s="17" t="str">
        <f>IFERROR(__xludf.DUMMYFUNCTION("REGEXREPLACE(J4397, ""^[\d\s]+"", """")"),"значение показателя за год")</f>
        <v>значение показателя за год</v>
      </c>
      <c r="L4397" s="16">
        <f t="shared" si="18"/>
        <v>2</v>
      </c>
      <c r="M4397" s="13" t="s">
        <v>32</v>
      </c>
      <c r="N4397" s="13" t="str">
        <f>IFERROR(__xludf.DUMMYFUNCTION("REGEXEXTRACT(M4397, "" (.+)$"")"),"сельское население")</f>
        <v>сельское население</v>
      </c>
      <c r="O4397" s="18">
        <v>3396.0</v>
      </c>
      <c r="P4397" s="18">
        <v>2902.0</v>
      </c>
      <c r="Q4397" s="18">
        <v>2568.0</v>
      </c>
      <c r="R4397" s="18">
        <v>1820.0</v>
      </c>
      <c r="S4397" s="18">
        <v>1543.0</v>
      </c>
      <c r="T4397" s="18">
        <v>1548.0</v>
      </c>
      <c r="U4397" s="18">
        <v>1370.0</v>
      </c>
      <c r="V4397" s="18">
        <v>1557.0</v>
      </c>
      <c r="W4397" s="18">
        <v>1741.0</v>
      </c>
      <c r="X4397" s="18">
        <v>1666.0</v>
      </c>
      <c r="Y4397" s="18">
        <v>1560.0</v>
      </c>
      <c r="Z4397" s="19" t="str">
        <f t="shared" si="6"/>
        <v/>
      </c>
      <c r="AA4397" s="19" t="str">
        <f t="shared" si="19"/>
        <v/>
      </c>
      <c r="AB4397" s="19">
        <f t="shared" si="8"/>
        <v>21671</v>
      </c>
      <c r="AC4397" s="19">
        <f t="shared" si="20"/>
        <v>1970.090909</v>
      </c>
      <c r="AD4397" s="19">
        <f t="shared" si="21"/>
        <v>3435.5</v>
      </c>
      <c r="AE4397" s="19" t="str">
        <f t="shared" si="22"/>
        <v>Нет моды</v>
      </c>
      <c r="AF4397" s="19">
        <f t="shared" si="23"/>
        <v>1370</v>
      </c>
      <c r="AG4397" s="19">
        <f t="shared" si="24"/>
        <v>3396</v>
      </c>
      <c r="AH4397" s="20" t="str">
        <f t="shared" si="14"/>
        <v>Город: 68%; Село: 32%</v>
      </c>
      <c r="AI4397" s="21"/>
      <c r="AJ4397" s="21"/>
      <c r="AK4397" s="21"/>
      <c r="AL4397" s="22">
        <f t="shared" si="25"/>
        <v>1</v>
      </c>
    </row>
    <row r="4398" ht="12.75" customHeight="1">
      <c r="A4398" s="13" t="s">
        <v>270</v>
      </c>
      <c r="B4398" s="13" t="str">
        <f>IFERROR(__xludf.DUMMYFUNCTION("REGEXREPLACE(A4398, ""\d"", """")"),"         Омская область")</f>
        <v>         Омская область</v>
      </c>
      <c r="C4398" s="14" t="str">
        <f t="shared" si="15"/>
        <v>Омская область</v>
      </c>
      <c r="D4398" s="3">
        <f t="shared" si="16"/>
        <v>2</v>
      </c>
      <c r="E4398" s="15" t="s">
        <v>43</v>
      </c>
      <c r="F4398" s="13" t="str">
        <f>IFERROR(__xludf.DUMMYFUNCTION("REGEXEXTRACT(E4398, ""[А-Яа-я].*"")"),"Новообразования")</f>
        <v>Новообразования</v>
      </c>
      <c r="G4398" s="16">
        <f t="shared" si="17"/>
        <v>2</v>
      </c>
      <c r="H4398" s="13" t="s">
        <v>28</v>
      </c>
      <c r="I4398" s="13" t="str">
        <f>IFERROR(__xludf.DUMMYFUNCTION("REGEXREPLACE(H4398, "".*\s"", """")"),"человек")</f>
        <v>человек</v>
      </c>
      <c r="J4398" s="13" t="s">
        <v>29</v>
      </c>
      <c r="K4398" s="17" t="str">
        <f>IFERROR(__xludf.DUMMYFUNCTION("REGEXREPLACE(J4398, ""^[\d\s]+"", """")"),"значение показателя за год")</f>
        <v>значение показателя за год</v>
      </c>
      <c r="L4398" s="16">
        <f t="shared" si="18"/>
        <v>2</v>
      </c>
      <c r="M4398" s="13" t="s">
        <v>30</v>
      </c>
      <c r="N4398" s="13" t="str">
        <f>IFERROR(__xludf.DUMMYFUNCTION("REGEXEXTRACT(M4398, "" (.+)$"")"),"все население")</f>
        <v>все население</v>
      </c>
      <c r="O4398" s="18">
        <v>4205.0</v>
      </c>
      <c r="P4398" s="18">
        <v>4119.0</v>
      </c>
      <c r="Q4398" s="18">
        <v>3915.0</v>
      </c>
      <c r="R4398" s="18">
        <v>3788.0</v>
      </c>
      <c r="S4398" s="18">
        <v>3711.0</v>
      </c>
      <c r="T4398" s="18">
        <v>3865.0</v>
      </c>
      <c r="U4398" s="18">
        <v>3840.0</v>
      </c>
      <c r="V4398" s="18">
        <v>3835.0</v>
      </c>
      <c r="W4398" s="18">
        <v>3661.0</v>
      </c>
      <c r="X4398" s="18">
        <v>3532.0</v>
      </c>
      <c r="Y4398" s="18">
        <v>3699.0</v>
      </c>
      <c r="Z4398" s="19">
        <f t="shared" si="6"/>
        <v>42170</v>
      </c>
      <c r="AA4398" s="19" t="str">
        <f t="shared" si="19"/>
        <v/>
      </c>
      <c r="AB4398" s="19" t="str">
        <f t="shared" si="8"/>
        <v/>
      </c>
      <c r="AC4398" s="19">
        <f t="shared" si="20"/>
        <v>3833.636364</v>
      </c>
      <c r="AD4398" s="19">
        <f t="shared" si="21"/>
        <v>3464</v>
      </c>
      <c r="AE4398" s="19" t="str">
        <f t="shared" si="22"/>
        <v>Нет моды</v>
      </c>
      <c r="AF4398" s="19">
        <f t="shared" si="23"/>
        <v>3532</v>
      </c>
      <c r="AG4398" s="19">
        <f t="shared" si="24"/>
        <v>4205</v>
      </c>
      <c r="AH4398" s="20" t="str">
        <f t="shared" si="14"/>
        <v/>
      </c>
      <c r="AI4398" s="21"/>
      <c r="AJ4398" s="21"/>
      <c r="AK4398" s="21"/>
      <c r="AL4398" s="22">
        <f t="shared" si="25"/>
        <v>1</v>
      </c>
    </row>
    <row r="4399" ht="12.75" customHeight="1">
      <c r="A4399" s="13" t="s">
        <v>270</v>
      </c>
      <c r="B4399" s="13" t="str">
        <f>IFERROR(__xludf.DUMMYFUNCTION("REGEXREPLACE(A4399, ""\d"", """")"),"         Омская область")</f>
        <v>         Омская область</v>
      </c>
      <c r="C4399" s="14" t="str">
        <f t="shared" si="15"/>
        <v>Омская область</v>
      </c>
      <c r="D4399" s="3">
        <f t="shared" si="16"/>
        <v>2</v>
      </c>
      <c r="E4399" s="15" t="s">
        <v>43</v>
      </c>
      <c r="F4399" s="13" t="str">
        <f>IFERROR(__xludf.DUMMYFUNCTION("REGEXEXTRACT(E4399, ""[А-Яа-я].*"")"),"Новообразования")</f>
        <v>Новообразования</v>
      </c>
      <c r="G4399" s="16">
        <f t="shared" si="17"/>
        <v>2</v>
      </c>
      <c r="H4399" s="13" t="s">
        <v>28</v>
      </c>
      <c r="I4399" s="13" t="str">
        <f>IFERROR(__xludf.DUMMYFUNCTION("REGEXREPLACE(H4399, "".*\s"", """")"),"человек")</f>
        <v>человек</v>
      </c>
      <c r="J4399" s="13" t="s">
        <v>29</v>
      </c>
      <c r="K4399" s="17" t="str">
        <f>IFERROR(__xludf.DUMMYFUNCTION("REGEXREPLACE(J4399, ""^[\d\s]+"", """")"),"значение показателя за год")</f>
        <v>значение показателя за год</v>
      </c>
      <c r="L4399" s="16">
        <f t="shared" si="18"/>
        <v>2</v>
      </c>
      <c r="M4399" s="13" t="s">
        <v>31</v>
      </c>
      <c r="N4399" s="13" t="str">
        <f>IFERROR(__xludf.DUMMYFUNCTION("REGEXEXTRACT(M4399, "" (.+)$"")"),"городское население")</f>
        <v>городское население</v>
      </c>
      <c r="O4399" s="18">
        <v>3238.0</v>
      </c>
      <c r="P4399" s="18">
        <v>3180.0</v>
      </c>
      <c r="Q4399" s="18">
        <v>2995.0</v>
      </c>
      <c r="R4399" s="18">
        <v>2907.0</v>
      </c>
      <c r="S4399" s="18">
        <v>2833.0</v>
      </c>
      <c r="T4399" s="18">
        <v>2933.0</v>
      </c>
      <c r="U4399" s="18">
        <v>2956.0</v>
      </c>
      <c r="V4399" s="18">
        <v>2939.0</v>
      </c>
      <c r="W4399" s="18">
        <v>2730.0</v>
      </c>
      <c r="X4399" s="18">
        <v>2671.0</v>
      </c>
      <c r="Y4399" s="18">
        <v>2806.0</v>
      </c>
      <c r="Z4399" s="19" t="str">
        <f t="shared" si="6"/>
        <v/>
      </c>
      <c r="AA4399" s="19">
        <f t="shared" si="19"/>
        <v>32188</v>
      </c>
      <c r="AB4399" s="19" t="str">
        <f t="shared" si="8"/>
        <v/>
      </c>
      <c r="AC4399" s="19">
        <f t="shared" si="20"/>
        <v>2926.181818</v>
      </c>
      <c r="AD4399" s="19">
        <f t="shared" si="21"/>
        <v>3385</v>
      </c>
      <c r="AE4399" s="19" t="str">
        <f t="shared" si="22"/>
        <v>Нет моды</v>
      </c>
      <c r="AF4399" s="19">
        <f t="shared" si="23"/>
        <v>2671</v>
      </c>
      <c r="AG4399" s="19">
        <f t="shared" si="24"/>
        <v>3238</v>
      </c>
      <c r="AH4399" s="20" t="str">
        <f t="shared" si="14"/>
        <v/>
      </c>
      <c r="AI4399" s="21"/>
      <c r="AJ4399" s="21"/>
      <c r="AK4399" s="21"/>
      <c r="AL4399" s="22">
        <f t="shared" si="25"/>
        <v>1</v>
      </c>
    </row>
    <row r="4400" ht="12.75" customHeight="1">
      <c r="A4400" s="13" t="s">
        <v>270</v>
      </c>
      <c r="B4400" s="13" t="str">
        <f>IFERROR(__xludf.DUMMYFUNCTION("REGEXREPLACE(A4400, ""\d"", """")"),"         Омская область")</f>
        <v>         Омская область</v>
      </c>
      <c r="C4400" s="14" t="str">
        <f t="shared" si="15"/>
        <v>Омская область</v>
      </c>
      <c r="D4400" s="3">
        <f t="shared" si="16"/>
        <v>2</v>
      </c>
      <c r="E4400" s="15" t="s">
        <v>43</v>
      </c>
      <c r="F4400" s="13" t="str">
        <f>IFERROR(__xludf.DUMMYFUNCTION("REGEXEXTRACT(E4400, ""[А-Яа-я].*"")"),"Новообразования")</f>
        <v>Новообразования</v>
      </c>
      <c r="G4400" s="16">
        <f t="shared" si="17"/>
        <v>2</v>
      </c>
      <c r="H4400" s="13" t="s">
        <v>28</v>
      </c>
      <c r="I4400" s="13" t="str">
        <f>IFERROR(__xludf.DUMMYFUNCTION("REGEXREPLACE(H4400, "".*\s"", """")"),"человек")</f>
        <v>человек</v>
      </c>
      <c r="J4400" s="13" t="s">
        <v>29</v>
      </c>
      <c r="K4400" s="17" t="str">
        <f>IFERROR(__xludf.DUMMYFUNCTION("REGEXREPLACE(J4400, ""^[\d\s]+"", """")"),"значение показателя за год")</f>
        <v>значение показателя за год</v>
      </c>
      <c r="L4400" s="16">
        <f t="shared" si="18"/>
        <v>2</v>
      </c>
      <c r="M4400" s="13" t="s">
        <v>32</v>
      </c>
      <c r="N4400" s="13" t="str">
        <f>IFERROR(__xludf.DUMMYFUNCTION("REGEXEXTRACT(M4400, "" (.+)$"")"),"сельское население")</f>
        <v>сельское население</v>
      </c>
      <c r="O4400" s="18">
        <v>967.0</v>
      </c>
      <c r="P4400" s="18">
        <v>939.0</v>
      </c>
      <c r="Q4400" s="18">
        <v>920.0</v>
      </c>
      <c r="R4400" s="18">
        <v>881.0</v>
      </c>
      <c r="S4400" s="18">
        <v>878.0</v>
      </c>
      <c r="T4400" s="18">
        <v>932.0</v>
      </c>
      <c r="U4400" s="18">
        <v>884.0</v>
      </c>
      <c r="V4400" s="18">
        <v>896.0</v>
      </c>
      <c r="W4400" s="18">
        <v>931.0</v>
      </c>
      <c r="X4400" s="18">
        <v>861.0</v>
      </c>
      <c r="Y4400" s="18">
        <v>893.0</v>
      </c>
      <c r="Z4400" s="19" t="str">
        <f t="shared" si="6"/>
        <v/>
      </c>
      <c r="AA4400" s="19" t="str">
        <f t="shared" si="19"/>
        <v/>
      </c>
      <c r="AB4400" s="19">
        <f t="shared" si="8"/>
        <v>9982</v>
      </c>
      <c r="AC4400" s="19">
        <f t="shared" si="20"/>
        <v>907.4545455</v>
      </c>
      <c r="AD4400" s="19">
        <f t="shared" si="21"/>
        <v>1819</v>
      </c>
      <c r="AE4400" s="19" t="str">
        <f t="shared" si="22"/>
        <v>Нет моды</v>
      </c>
      <c r="AF4400" s="19">
        <f t="shared" si="23"/>
        <v>861</v>
      </c>
      <c r="AG4400" s="19">
        <f t="shared" si="24"/>
        <v>967</v>
      </c>
      <c r="AH4400" s="20" t="str">
        <f t="shared" si="14"/>
        <v>Город: 76%; Село: 24%</v>
      </c>
      <c r="AI4400" s="21"/>
      <c r="AJ4400" s="21"/>
      <c r="AK4400" s="21"/>
      <c r="AL4400" s="22">
        <f t="shared" si="25"/>
        <v>1</v>
      </c>
    </row>
    <row r="4401" ht="12.75" customHeight="1">
      <c r="A4401" s="13" t="s">
        <v>270</v>
      </c>
      <c r="B4401" s="13" t="str">
        <f>IFERROR(__xludf.DUMMYFUNCTION("REGEXREPLACE(A4401, ""\d"", """")"),"         Омская область")</f>
        <v>         Омская область</v>
      </c>
      <c r="C4401" s="14" t="str">
        <f t="shared" si="15"/>
        <v>Омская область</v>
      </c>
      <c r="D4401" s="3">
        <f t="shared" si="16"/>
        <v>2</v>
      </c>
      <c r="E4401" s="15" t="s">
        <v>44</v>
      </c>
      <c r="F4401" s="13" t="str">
        <f>IFERROR(__xludf.DUMMYFUNCTION("REGEXEXTRACT(E4401,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01" s="16">
        <f t="shared" si="17"/>
        <v>2</v>
      </c>
      <c r="H4401" s="13" t="s">
        <v>28</v>
      </c>
      <c r="I4401" s="13" t="str">
        <f>IFERROR(__xludf.DUMMYFUNCTION("REGEXREPLACE(H4401, "".*\s"", """")"),"человек")</f>
        <v>человек</v>
      </c>
      <c r="J4401" s="13" t="s">
        <v>29</v>
      </c>
      <c r="K4401" s="17" t="str">
        <f>IFERROR(__xludf.DUMMYFUNCTION("REGEXREPLACE(J4401, ""^[\d\s]+"", """")"),"значение показателя за год")</f>
        <v>значение показателя за год</v>
      </c>
      <c r="L4401" s="16">
        <f t="shared" si="18"/>
        <v>2</v>
      </c>
      <c r="M4401" s="13" t="s">
        <v>30</v>
      </c>
      <c r="N4401" s="13" t="str">
        <f>IFERROR(__xludf.DUMMYFUNCTION("REGEXEXTRACT(M4401, "" (.+)$"")"),"все население")</f>
        <v>все население</v>
      </c>
      <c r="O4401" s="18">
        <v>120.0</v>
      </c>
      <c r="P4401" s="23" t="s">
        <v>37</v>
      </c>
      <c r="Q4401" s="18">
        <v>110.0</v>
      </c>
      <c r="R4401" s="18">
        <v>90.0</v>
      </c>
      <c r="S4401" s="23" t="s">
        <v>37</v>
      </c>
      <c r="T4401" s="23" t="s">
        <v>37</v>
      </c>
      <c r="U4401" s="23" t="s">
        <v>37</v>
      </c>
      <c r="V4401" s="23" t="s">
        <v>37</v>
      </c>
      <c r="W4401" s="23" t="s">
        <v>37</v>
      </c>
      <c r="X4401" s="23" t="s">
        <v>37</v>
      </c>
      <c r="Y4401" s="23" t="s">
        <v>37</v>
      </c>
      <c r="Z4401" s="19">
        <f t="shared" si="6"/>
        <v>320</v>
      </c>
      <c r="AA4401" s="19" t="str">
        <f t="shared" si="19"/>
        <v/>
      </c>
      <c r="AB4401" s="19" t="str">
        <f t="shared" si="8"/>
        <v/>
      </c>
      <c r="AC4401" s="19">
        <f t="shared" si="20"/>
        <v>106.6666667</v>
      </c>
      <c r="AD4401" s="19">
        <f t="shared" si="21"/>
        <v>888.5</v>
      </c>
      <c r="AE4401" s="19" t="str">
        <f t="shared" si="22"/>
        <v>Нет моды</v>
      </c>
      <c r="AF4401" s="19">
        <f t="shared" si="23"/>
        <v>90</v>
      </c>
      <c r="AG4401" s="19">
        <f t="shared" si="24"/>
        <v>120</v>
      </c>
      <c r="AH4401" s="20" t="str">
        <f t="shared" si="14"/>
        <v/>
      </c>
      <c r="AI4401" s="24"/>
      <c r="AJ4401" s="24"/>
      <c r="AK4401" s="24"/>
      <c r="AL4401" s="22">
        <f t="shared" si="25"/>
        <v>1</v>
      </c>
    </row>
    <row r="4402" ht="12.75" customHeight="1">
      <c r="A4402" s="13" t="s">
        <v>270</v>
      </c>
      <c r="B4402" s="13" t="str">
        <f>IFERROR(__xludf.DUMMYFUNCTION("REGEXREPLACE(A4402, ""\d"", """")"),"         Омская область")</f>
        <v>         Омская область</v>
      </c>
      <c r="C4402" s="14" t="str">
        <f t="shared" si="15"/>
        <v>Омская область</v>
      </c>
      <c r="D4402" s="3">
        <f t="shared" si="16"/>
        <v>2</v>
      </c>
      <c r="E4402" s="15" t="s">
        <v>44</v>
      </c>
      <c r="F4402" s="13" t="str">
        <f>IFERROR(__xludf.DUMMYFUNCTION("REGEXEXTRACT(E4402,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02" s="16">
        <f t="shared" si="17"/>
        <v>2</v>
      </c>
      <c r="H4402" s="13" t="s">
        <v>28</v>
      </c>
      <c r="I4402" s="13" t="str">
        <f>IFERROR(__xludf.DUMMYFUNCTION("REGEXREPLACE(H4402, "".*\s"", """")"),"человек")</f>
        <v>человек</v>
      </c>
      <c r="J4402" s="13" t="s">
        <v>29</v>
      </c>
      <c r="K4402" s="17" t="str">
        <f>IFERROR(__xludf.DUMMYFUNCTION("REGEXREPLACE(J4402, ""^[\d\s]+"", """")"),"значение показателя за год")</f>
        <v>значение показателя за год</v>
      </c>
      <c r="L4402" s="16">
        <f t="shared" si="18"/>
        <v>2</v>
      </c>
      <c r="M4402" s="13" t="s">
        <v>31</v>
      </c>
      <c r="N4402" s="13" t="str">
        <f>IFERROR(__xludf.DUMMYFUNCTION("REGEXEXTRACT(M4402, "" (.+)$"")"),"городское население")</f>
        <v>городское население</v>
      </c>
      <c r="O4402" s="18">
        <v>73.0</v>
      </c>
      <c r="P4402" s="23" t="s">
        <v>37</v>
      </c>
      <c r="Q4402" s="18">
        <v>69.0</v>
      </c>
      <c r="R4402" s="18">
        <v>58.0</v>
      </c>
      <c r="S4402" s="23" t="s">
        <v>37</v>
      </c>
      <c r="T4402" s="23" t="s">
        <v>37</v>
      </c>
      <c r="U4402" s="23" t="s">
        <v>37</v>
      </c>
      <c r="V4402" s="23" t="s">
        <v>37</v>
      </c>
      <c r="W4402" s="23" t="s">
        <v>37</v>
      </c>
      <c r="X4402" s="23" t="s">
        <v>37</v>
      </c>
      <c r="Y4402" s="23" t="s">
        <v>37</v>
      </c>
      <c r="Z4402" s="19" t="str">
        <f t="shared" si="6"/>
        <v/>
      </c>
      <c r="AA4402" s="19">
        <f t="shared" si="19"/>
        <v>200</v>
      </c>
      <c r="AB4402" s="19" t="str">
        <f t="shared" si="8"/>
        <v/>
      </c>
      <c r="AC4402" s="19">
        <f t="shared" si="20"/>
        <v>66.66666667</v>
      </c>
      <c r="AD4402" s="19">
        <f t="shared" si="21"/>
        <v>81.5</v>
      </c>
      <c r="AE4402" s="19" t="str">
        <f t="shared" si="22"/>
        <v>Нет моды</v>
      </c>
      <c r="AF4402" s="19">
        <f t="shared" si="23"/>
        <v>58</v>
      </c>
      <c r="AG4402" s="19">
        <f t="shared" si="24"/>
        <v>73</v>
      </c>
      <c r="AH4402" s="20" t="str">
        <f t="shared" si="14"/>
        <v/>
      </c>
      <c r="AI4402" s="24"/>
      <c r="AJ4402" s="24"/>
      <c r="AK4402" s="24"/>
      <c r="AL4402" s="22">
        <f t="shared" si="25"/>
        <v>1</v>
      </c>
    </row>
    <row r="4403" ht="12.75" customHeight="1">
      <c r="A4403" s="13" t="s">
        <v>270</v>
      </c>
      <c r="B4403" s="13" t="str">
        <f>IFERROR(__xludf.DUMMYFUNCTION("REGEXREPLACE(A4403, ""\d"", """")"),"         Омская область")</f>
        <v>         Омская область</v>
      </c>
      <c r="C4403" s="14" t="str">
        <f t="shared" si="15"/>
        <v>Омская область</v>
      </c>
      <c r="D4403" s="3">
        <f t="shared" si="16"/>
        <v>2</v>
      </c>
      <c r="E4403" s="15" t="s">
        <v>44</v>
      </c>
      <c r="F4403" s="13" t="str">
        <f>IFERROR(__xludf.DUMMYFUNCTION("REGEXEXTRACT(E4403,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03" s="16">
        <f t="shared" si="17"/>
        <v>2</v>
      </c>
      <c r="H4403" s="13" t="s">
        <v>28</v>
      </c>
      <c r="I4403" s="13" t="str">
        <f>IFERROR(__xludf.DUMMYFUNCTION("REGEXREPLACE(H4403, "".*\s"", """")"),"человек")</f>
        <v>человек</v>
      </c>
      <c r="J4403" s="13" t="s">
        <v>29</v>
      </c>
      <c r="K4403" s="17" t="str">
        <f>IFERROR(__xludf.DUMMYFUNCTION("REGEXREPLACE(J4403, ""^[\d\s]+"", """")"),"значение показателя за год")</f>
        <v>значение показателя за год</v>
      </c>
      <c r="L4403" s="16">
        <f t="shared" si="18"/>
        <v>2</v>
      </c>
      <c r="M4403" s="13" t="s">
        <v>32</v>
      </c>
      <c r="N4403" s="13" t="str">
        <f>IFERROR(__xludf.DUMMYFUNCTION("REGEXEXTRACT(M4403, "" (.+)$"")"),"сельское население")</f>
        <v>сельское население</v>
      </c>
      <c r="O4403" s="18">
        <v>47.0</v>
      </c>
      <c r="P4403" s="23" t="s">
        <v>37</v>
      </c>
      <c r="Q4403" s="18">
        <v>41.0</v>
      </c>
      <c r="R4403" s="18">
        <v>32.0</v>
      </c>
      <c r="S4403" s="23" t="s">
        <v>37</v>
      </c>
      <c r="T4403" s="23" t="s">
        <v>37</v>
      </c>
      <c r="U4403" s="23" t="s">
        <v>37</v>
      </c>
      <c r="V4403" s="23" t="s">
        <v>37</v>
      </c>
      <c r="W4403" s="23" t="s">
        <v>37</v>
      </c>
      <c r="X4403" s="23" t="s">
        <v>37</v>
      </c>
      <c r="Y4403" s="23" t="s">
        <v>37</v>
      </c>
      <c r="Z4403" s="19" t="str">
        <f t="shared" si="6"/>
        <v/>
      </c>
      <c r="AA4403" s="19" t="str">
        <f t="shared" si="19"/>
        <v/>
      </c>
      <c r="AB4403" s="19">
        <f t="shared" si="8"/>
        <v>120</v>
      </c>
      <c r="AC4403" s="19">
        <f t="shared" si="20"/>
        <v>40</v>
      </c>
      <c r="AD4403" s="19">
        <f t="shared" si="21"/>
        <v>52.5</v>
      </c>
      <c r="AE4403" s="19" t="str">
        <f t="shared" si="22"/>
        <v>Нет моды</v>
      </c>
      <c r="AF4403" s="19">
        <f t="shared" si="23"/>
        <v>32</v>
      </c>
      <c r="AG4403" s="19">
        <f t="shared" si="24"/>
        <v>47</v>
      </c>
      <c r="AH4403" s="20" t="str">
        <f t="shared" si="14"/>
        <v>Город: 63%; Село: 38%</v>
      </c>
      <c r="AI4403" s="24"/>
      <c r="AJ4403" s="24"/>
      <c r="AK4403" s="24"/>
      <c r="AL4403" s="22">
        <f t="shared" si="25"/>
        <v>1</v>
      </c>
    </row>
    <row r="4404" ht="12.75" customHeight="1">
      <c r="A4404" s="13" t="s">
        <v>270</v>
      </c>
      <c r="B4404" s="13" t="str">
        <f>IFERROR(__xludf.DUMMYFUNCTION("REGEXREPLACE(A4404, ""\d"", """")"),"         Омская область")</f>
        <v>         Омская область</v>
      </c>
      <c r="C4404" s="14" t="str">
        <f t="shared" si="15"/>
        <v>Омская область</v>
      </c>
      <c r="D4404" s="3">
        <f t="shared" si="16"/>
        <v>2</v>
      </c>
      <c r="E4404" s="15" t="s">
        <v>45</v>
      </c>
      <c r="F4404" s="13" t="str">
        <f>IFERROR(__xludf.DUMMYFUNCTION("REGEXEXTRACT(E4404, ""[А-Яа-я].*"")"),"Самоубийство")</f>
        <v>Самоубийство</v>
      </c>
      <c r="G4404" s="16">
        <f t="shared" si="17"/>
        <v>2</v>
      </c>
      <c r="H4404" s="13" t="s">
        <v>28</v>
      </c>
      <c r="I4404" s="13" t="str">
        <f>IFERROR(__xludf.DUMMYFUNCTION("REGEXREPLACE(H4404, "".*\s"", """")"),"человек")</f>
        <v>человек</v>
      </c>
      <c r="J4404" s="13" t="s">
        <v>29</v>
      </c>
      <c r="K4404" s="17" t="str">
        <f>IFERROR(__xludf.DUMMYFUNCTION("REGEXREPLACE(J4404, ""^[\d\s]+"", """")"),"значение показателя за год")</f>
        <v>значение показателя за год</v>
      </c>
      <c r="L4404" s="16">
        <f t="shared" si="18"/>
        <v>2</v>
      </c>
      <c r="M4404" s="13" t="s">
        <v>30</v>
      </c>
      <c r="N4404" s="13" t="str">
        <f>IFERROR(__xludf.DUMMYFUNCTION("REGEXEXTRACT(M4404, "" (.+)$"")"),"все население")</f>
        <v>все население</v>
      </c>
      <c r="O4404" s="18">
        <v>601.0</v>
      </c>
      <c r="P4404" s="18">
        <v>477.0</v>
      </c>
      <c r="Q4404" s="18">
        <v>481.0</v>
      </c>
      <c r="R4404" s="18">
        <v>444.0</v>
      </c>
      <c r="S4404" s="18">
        <v>410.0</v>
      </c>
      <c r="T4404" s="18">
        <v>331.0</v>
      </c>
      <c r="U4404" s="18">
        <v>362.0</v>
      </c>
      <c r="V4404" s="18">
        <v>311.0</v>
      </c>
      <c r="W4404" s="18">
        <v>296.0</v>
      </c>
      <c r="X4404" s="18">
        <v>252.0</v>
      </c>
      <c r="Y4404" s="18">
        <v>203.0</v>
      </c>
      <c r="Z4404" s="19">
        <f t="shared" si="6"/>
        <v>4168</v>
      </c>
      <c r="AA4404" s="19" t="str">
        <f t="shared" si="19"/>
        <v/>
      </c>
      <c r="AB4404" s="19" t="str">
        <f t="shared" si="8"/>
        <v/>
      </c>
      <c r="AC4404" s="19">
        <f t="shared" si="20"/>
        <v>378.9090909</v>
      </c>
      <c r="AD4404" s="19">
        <f t="shared" si="21"/>
        <v>321</v>
      </c>
      <c r="AE4404" s="19" t="str">
        <f t="shared" si="22"/>
        <v>Нет моды</v>
      </c>
      <c r="AF4404" s="19">
        <f t="shared" si="23"/>
        <v>203</v>
      </c>
      <c r="AG4404" s="19">
        <f t="shared" si="24"/>
        <v>601</v>
      </c>
      <c r="AH4404" s="20" t="str">
        <f t="shared" si="14"/>
        <v/>
      </c>
      <c r="AI4404" s="21"/>
      <c r="AJ4404" s="21"/>
      <c r="AK4404" s="21"/>
      <c r="AL4404" s="22">
        <f t="shared" si="25"/>
        <v>1</v>
      </c>
    </row>
    <row r="4405" ht="12.75" customHeight="1">
      <c r="A4405" s="13" t="s">
        <v>270</v>
      </c>
      <c r="B4405" s="13" t="str">
        <f>IFERROR(__xludf.DUMMYFUNCTION("REGEXREPLACE(A4405, ""\d"", """")"),"         Омская область")</f>
        <v>         Омская область</v>
      </c>
      <c r="C4405" s="14" t="str">
        <f t="shared" si="15"/>
        <v>Омская область</v>
      </c>
      <c r="D4405" s="3">
        <f t="shared" si="16"/>
        <v>2</v>
      </c>
      <c r="E4405" s="15" t="s">
        <v>45</v>
      </c>
      <c r="F4405" s="13" t="str">
        <f>IFERROR(__xludf.DUMMYFUNCTION("REGEXEXTRACT(E4405, ""[А-Яа-я].*"")"),"Самоубийство")</f>
        <v>Самоубийство</v>
      </c>
      <c r="G4405" s="16">
        <f t="shared" si="17"/>
        <v>2</v>
      </c>
      <c r="H4405" s="13" t="s">
        <v>28</v>
      </c>
      <c r="I4405" s="13" t="str">
        <f>IFERROR(__xludf.DUMMYFUNCTION("REGEXREPLACE(H4405, "".*\s"", """")"),"человек")</f>
        <v>человек</v>
      </c>
      <c r="J4405" s="13" t="s">
        <v>29</v>
      </c>
      <c r="K4405" s="17" t="str">
        <f>IFERROR(__xludf.DUMMYFUNCTION("REGEXREPLACE(J4405, ""^[\d\s]+"", """")"),"значение показателя за год")</f>
        <v>значение показателя за год</v>
      </c>
      <c r="L4405" s="16">
        <f t="shared" si="18"/>
        <v>2</v>
      </c>
      <c r="M4405" s="13" t="s">
        <v>31</v>
      </c>
      <c r="N4405" s="13" t="str">
        <f>IFERROR(__xludf.DUMMYFUNCTION("REGEXEXTRACT(M4405, "" (.+)$"")"),"городское население")</f>
        <v>городское население</v>
      </c>
      <c r="O4405" s="18">
        <v>336.0</v>
      </c>
      <c r="P4405" s="18">
        <v>258.0</v>
      </c>
      <c r="Q4405" s="18">
        <v>243.0</v>
      </c>
      <c r="R4405" s="18">
        <v>234.0</v>
      </c>
      <c r="S4405" s="18">
        <v>205.0</v>
      </c>
      <c r="T4405" s="18">
        <v>181.0</v>
      </c>
      <c r="U4405" s="18">
        <v>198.0</v>
      </c>
      <c r="V4405" s="18">
        <v>168.0</v>
      </c>
      <c r="W4405" s="18">
        <v>133.0</v>
      </c>
      <c r="X4405" s="18">
        <v>129.0</v>
      </c>
      <c r="Y4405" s="18">
        <v>119.0</v>
      </c>
      <c r="Z4405" s="19" t="str">
        <f t="shared" si="6"/>
        <v/>
      </c>
      <c r="AA4405" s="19">
        <f t="shared" si="19"/>
        <v>2204</v>
      </c>
      <c r="AB4405" s="19" t="str">
        <f t="shared" si="8"/>
        <v/>
      </c>
      <c r="AC4405" s="19">
        <f t="shared" si="20"/>
        <v>200.3636364</v>
      </c>
      <c r="AD4405" s="19">
        <f t="shared" si="21"/>
        <v>255</v>
      </c>
      <c r="AE4405" s="19" t="str">
        <f t="shared" si="22"/>
        <v>Нет моды</v>
      </c>
      <c r="AF4405" s="19">
        <f t="shared" si="23"/>
        <v>119</v>
      </c>
      <c r="AG4405" s="19">
        <f t="shared" si="24"/>
        <v>336</v>
      </c>
      <c r="AH4405" s="20" t="str">
        <f t="shared" si="14"/>
        <v/>
      </c>
      <c r="AI4405" s="21"/>
      <c r="AJ4405" s="21"/>
      <c r="AK4405" s="21"/>
      <c r="AL4405" s="22">
        <f t="shared" si="25"/>
        <v>1</v>
      </c>
    </row>
    <row r="4406" ht="12.75" customHeight="1">
      <c r="A4406" s="13" t="s">
        <v>270</v>
      </c>
      <c r="B4406" s="13" t="str">
        <f>IFERROR(__xludf.DUMMYFUNCTION("REGEXREPLACE(A4406, ""\d"", """")"),"         Омская область")</f>
        <v>         Омская область</v>
      </c>
      <c r="C4406" s="14" t="str">
        <f t="shared" si="15"/>
        <v>Омская область</v>
      </c>
      <c r="D4406" s="3">
        <f t="shared" si="16"/>
        <v>2</v>
      </c>
      <c r="E4406" s="15" t="s">
        <v>45</v>
      </c>
      <c r="F4406" s="13" t="str">
        <f>IFERROR(__xludf.DUMMYFUNCTION("REGEXEXTRACT(E4406, ""[А-Яа-я].*"")"),"Самоубийство")</f>
        <v>Самоубийство</v>
      </c>
      <c r="G4406" s="16">
        <f t="shared" si="17"/>
        <v>2</v>
      </c>
      <c r="H4406" s="13" t="s">
        <v>28</v>
      </c>
      <c r="I4406" s="13" t="str">
        <f>IFERROR(__xludf.DUMMYFUNCTION("REGEXREPLACE(H4406, "".*\s"", """")"),"человек")</f>
        <v>человек</v>
      </c>
      <c r="J4406" s="13" t="s">
        <v>29</v>
      </c>
      <c r="K4406" s="17" t="str">
        <f>IFERROR(__xludf.DUMMYFUNCTION("REGEXREPLACE(J4406, ""^[\d\s]+"", """")"),"значение показателя за год")</f>
        <v>значение показателя за год</v>
      </c>
      <c r="L4406" s="16">
        <f t="shared" si="18"/>
        <v>2</v>
      </c>
      <c r="M4406" s="13" t="s">
        <v>32</v>
      </c>
      <c r="N4406" s="13" t="str">
        <f>IFERROR(__xludf.DUMMYFUNCTION("REGEXEXTRACT(M4406, "" (.+)$"")"),"сельское население")</f>
        <v>сельское население</v>
      </c>
      <c r="O4406" s="18">
        <v>265.0</v>
      </c>
      <c r="P4406" s="18">
        <v>219.0</v>
      </c>
      <c r="Q4406" s="18">
        <v>238.0</v>
      </c>
      <c r="R4406" s="18">
        <v>210.0</v>
      </c>
      <c r="S4406" s="18">
        <v>205.0</v>
      </c>
      <c r="T4406" s="18">
        <v>150.0</v>
      </c>
      <c r="U4406" s="18">
        <v>164.0</v>
      </c>
      <c r="V4406" s="18">
        <v>143.0</v>
      </c>
      <c r="W4406" s="18">
        <v>163.0</v>
      </c>
      <c r="X4406" s="18">
        <v>123.0</v>
      </c>
      <c r="Y4406" s="18">
        <v>84.0</v>
      </c>
      <c r="Z4406" s="19" t="str">
        <f t="shared" si="6"/>
        <v/>
      </c>
      <c r="AA4406" s="19" t="str">
        <f t="shared" si="19"/>
        <v/>
      </c>
      <c r="AB4406" s="19">
        <f t="shared" si="8"/>
        <v>1964</v>
      </c>
      <c r="AC4406" s="19">
        <f t="shared" si="20"/>
        <v>178.5454545</v>
      </c>
      <c r="AD4406" s="19">
        <f t="shared" si="21"/>
        <v>189.5</v>
      </c>
      <c r="AE4406" s="19" t="str">
        <f t="shared" si="22"/>
        <v>Нет моды</v>
      </c>
      <c r="AF4406" s="19">
        <f t="shared" si="23"/>
        <v>84</v>
      </c>
      <c r="AG4406" s="19">
        <f t="shared" si="24"/>
        <v>265</v>
      </c>
      <c r="AH4406" s="20" t="str">
        <f t="shared" si="14"/>
        <v>Город: 53%; Село: 47%</v>
      </c>
      <c r="AI4406" s="21"/>
      <c r="AJ4406" s="21"/>
      <c r="AK4406" s="21"/>
      <c r="AL4406" s="22">
        <f t="shared" si="25"/>
        <v>1</v>
      </c>
    </row>
    <row r="4407" ht="12.75" customHeight="1">
      <c r="A4407" s="13" t="s">
        <v>270</v>
      </c>
      <c r="B4407" s="13" t="str">
        <f>IFERROR(__xludf.DUMMYFUNCTION("REGEXREPLACE(A4407, ""\d"", """")"),"         Омская область")</f>
        <v>         Омская область</v>
      </c>
      <c r="C4407" s="14" t="str">
        <f t="shared" si="15"/>
        <v>Омская область</v>
      </c>
      <c r="D4407" s="3">
        <f t="shared" si="16"/>
        <v>2</v>
      </c>
      <c r="E4407" s="15" t="s">
        <v>46</v>
      </c>
      <c r="F4407" s="13" t="str">
        <f>IFERROR(__xludf.DUMMYFUNCTION("REGEXEXTRACT(E4407, ""[А-Яа-я].*"")"),"Случ.отравл.алкоголем")</f>
        <v>Случ.отравл.алкоголем</v>
      </c>
      <c r="G4407" s="16">
        <f t="shared" si="17"/>
        <v>2</v>
      </c>
      <c r="H4407" s="13" t="s">
        <v>28</v>
      </c>
      <c r="I4407" s="13" t="str">
        <f>IFERROR(__xludf.DUMMYFUNCTION("REGEXREPLACE(H4407, "".*\s"", """")"),"человек")</f>
        <v>человек</v>
      </c>
      <c r="J4407" s="13" t="s">
        <v>29</v>
      </c>
      <c r="K4407" s="17" t="str">
        <f>IFERROR(__xludf.DUMMYFUNCTION("REGEXREPLACE(J4407, ""^[\d\s]+"", """")"),"значение показателя за год")</f>
        <v>значение показателя за год</v>
      </c>
      <c r="L4407" s="16">
        <f t="shared" si="18"/>
        <v>2</v>
      </c>
      <c r="M4407" s="13" t="s">
        <v>30</v>
      </c>
      <c r="N4407" s="13" t="str">
        <f>IFERROR(__xludf.DUMMYFUNCTION("REGEXEXTRACT(M4407, "" (.+)$"")"),"все население")</f>
        <v>все население</v>
      </c>
      <c r="O4407" s="18">
        <v>286.0</v>
      </c>
      <c r="P4407" s="18">
        <v>321.0</v>
      </c>
      <c r="Q4407" s="18">
        <v>348.0</v>
      </c>
      <c r="R4407" s="18">
        <v>356.0</v>
      </c>
      <c r="S4407" s="18">
        <v>285.0</v>
      </c>
      <c r="T4407" s="18">
        <v>312.0</v>
      </c>
      <c r="U4407" s="18">
        <v>272.0</v>
      </c>
      <c r="V4407" s="18">
        <v>211.0</v>
      </c>
      <c r="W4407" s="18">
        <v>233.0</v>
      </c>
      <c r="X4407" s="18">
        <v>215.0</v>
      </c>
      <c r="Y4407" s="18">
        <v>193.0</v>
      </c>
      <c r="Z4407" s="19">
        <f t="shared" si="6"/>
        <v>3032</v>
      </c>
      <c r="AA4407" s="19" t="str">
        <f t="shared" si="19"/>
        <v/>
      </c>
      <c r="AB4407" s="19" t="str">
        <f t="shared" si="8"/>
        <v/>
      </c>
      <c r="AC4407" s="19">
        <f t="shared" si="20"/>
        <v>275.6363636</v>
      </c>
      <c r="AD4407" s="19">
        <f t="shared" si="21"/>
        <v>217</v>
      </c>
      <c r="AE4407" s="19" t="str">
        <f t="shared" si="22"/>
        <v>Нет моды</v>
      </c>
      <c r="AF4407" s="19">
        <f t="shared" si="23"/>
        <v>193</v>
      </c>
      <c r="AG4407" s="19">
        <f t="shared" si="24"/>
        <v>356</v>
      </c>
      <c r="AH4407" s="20" t="str">
        <f t="shared" si="14"/>
        <v/>
      </c>
      <c r="AI4407" s="21"/>
      <c r="AJ4407" s="21"/>
      <c r="AK4407" s="21"/>
      <c r="AL4407" s="22">
        <f t="shared" si="25"/>
        <v>1</v>
      </c>
    </row>
    <row r="4408" ht="12.75" customHeight="1">
      <c r="A4408" s="13" t="s">
        <v>270</v>
      </c>
      <c r="B4408" s="13" t="str">
        <f>IFERROR(__xludf.DUMMYFUNCTION("REGEXREPLACE(A4408, ""\d"", """")"),"         Омская область")</f>
        <v>         Омская область</v>
      </c>
      <c r="C4408" s="14" t="str">
        <f t="shared" si="15"/>
        <v>Омская область</v>
      </c>
      <c r="D4408" s="3">
        <f t="shared" si="16"/>
        <v>2</v>
      </c>
      <c r="E4408" s="15" t="s">
        <v>46</v>
      </c>
      <c r="F4408" s="13" t="str">
        <f>IFERROR(__xludf.DUMMYFUNCTION("REGEXEXTRACT(E4408, ""[А-Яа-я].*"")"),"Случ.отравл.алкоголем")</f>
        <v>Случ.отравл.алкоголем</v>
      </c>
      <c r="G4408" s="16">
        <f t="shared" si="17"/>
        <v>2</v>
      </c>
      <c r="H4408" s="13" t="s">
        <v>28</v>
      </c>
      <c r="I4408" s="13" t="str">
        <f>IFERROR(__xludf.DUMMYFUNCTION("REGEXREPLACE(H4408, "".*\s"", """")"),"человек")</f>
        <v>человек</v>
      </c>
      <c r="J4408" s="13" t="s">
        <v>29</v>
      </c>
      <c r="K4408" s="17" t="str">
        <f>IFERROR(__xludf.DUMMYFUNCTION("REGEXREPLACE(J4408, ""^[\d\s]+"", """")"),"значение показателя за год")</f>
        <v>значение показателя за год</v>
      </c>
      <c r="L4408" s="16">
        <f t="shared" si="18"/>
        <v>2</v>
      </c>
      <c r="M4408" s="13" t="s">
        <v>31</v>
      </c>
      <c r="N4408" s="13" t="str">
        <f>IFERROR(__xludf.DUMMYFUNCTION("REGEXEXTRACT(M4408, "" (.+)$"")"),"городское население")</f>
        <v>городское население</v>
      </c>
      <c r="O4408" s="18">
        <v>171.0</v>
      </c>
      <c r="P4408" s="18">
        <v>201.0</v>
      </c>
      <c r="Q4408" s="18">
        <v>226.0</v>
      </c>
      <c r="R4408" s="18">
        <v>217.0</v>
      </c>
      <c r="S4408" s="18">
        <v>187.0</v>
      </c>
      <c r="T4408" s="18">
        <v>192.0</v>
      </c>
      <c r="U4408" s="18">
        <v>147.0</v>
      </c>
      <c r="V4408" s="18">
        <v>130.0</v>
      </c>
      <c r="W4408" s="18">
        <v>145.0</v>
      </c>
      <c r="X4408" s="18">
        <v>134.0</v>
      </c>
      <c r="Y4408" s="18">
        <v>118.0</v>
      </c>
      <c r="Z4408" s="19" t="str">
        <f t="shared" si="6"/>
        <v/>
      </c>
      <c r="AA4408" s="19">
        <f t="shared" si="19"/>
        <v>1868</v>
      </c>
      <c r="AB4408" s="19" t="str">
        <f t="shared" si="8"/>
        <v/>
      </c>
      <c r="AC4408" s="19">
        <f t="shared" si="20"/>
        <v>169.8181818</v>
      </c>
      <c r="AD4408" s="19">
        <f t="shared" si="21"/>
        <v>213</v>
      </c>
      <c r="AE4408" s="19" t="str">
        <f t="shared" si="22"/>
        <v>Нет моды</v>
      </c>
      <c r="AF4408" s="19">
        <f t="shared" si="23"/>
        <v>118</v>
      </c>
      <c r="AG4408" s="19">
        <f t="shared" si="24"/>
        <v>226</v>
      </c>
      <c r="AH4408" s="20" t="str">
        <f t="shared" si="14"/>
        <v/>
      </c>
      <c r="AI4408" s="21"/>
      <c r="AJ4408" s="21"/>
      <c r="AK4408" s="21"/>
      <c r="AL4408" s="22">
        <f t="shared" si="25"/>
        <v>1</v>
      </c>
    </row>
    <row r="4409" ht="12.75" customHeight="1">
      <c r="A4409" s="13" t="s">
        <v>270</v>
      </c>
      <c r="B4409" s="13" t="str">
        <f>IFERROR(__xludf.DUMMYFUNCTION("REGEXREPLACE(A4409, ""\d"", """")"),"         Омская область")</f>
        <v>         Омская область</v>
      </c>
      <c r="C4409" s="14" t="str">
        <f t="shared" si="15"/>
        <v>Омская область</v>
      </c>
      <c r="D4409" s="3">
        <f t="shared" si="16"/>
        <v>2</v>
      </c>
      <c r="E4409" s="15" t="s">
        <v>46</v>
      </c>
      <c r="F4409" s="13" t="str">
        <f>IFERROR(__xludf.DUMMYFUNCTION("REGEXEXTRACT(E4409, ""[А-Яа-я].*"")"),"Случ.отравл.алкоголем")</f>
        <v>Случ.отравл.алкоголем</v>
      </c>
      <c r="G4409" s="16">
        <f t="shared" si="17"/>
        <v>2</v>
      </c>
      <c r="H4409" s="13" t="s">
        <v>28</v>
      </c>
      <c r="I4409" s="13" t="str">
        <f>IFERROR(__xludf.DUMMYFUNCTION("REGEXREPLACE(H4409, "".*\s"", """")"),"человек")</f>
        <v>человек</v>
      </c>
      <c r="J4409" s="13" t="s">
        <v>29</v>
      </c>
      <c r="K4409" s="17" t="str">
        <f>IFERROR(__xludf.DUMMYFUNCTION("REGEXREPLACE(J4409, ""^[\d\s]+"", """")"),"значение показателя за год")</f>
        <v>значение показателя за год</v>
      </c>
      <c r="L4409" s="16">
        <f t="shared" si="18"/>
        <v>2</v>
      </c>
      <c r="M4409" s="13" t="s">
        <v>32</v>
      </c>
      <c r="N4409" s="13" t="str">
        <f>IFERROR(__xludf.DUMMYFUNCTION("REGEXEXTRACT(M4409, "" (.+)$"")"),"сельское население")</f>
        <v>сельское население</v>
      </c>
      <c r="O4409" s="18">
        <v>115.0</v>
      </c>
      <c r="P4409" s="18">
        <v>120.0</v>
      </c>
      <c r="Q4409" s="18">
        <v>122.0</v>
      </c>
      <c r="R4409" s="18">
        <v>139.0</v>
      </c>
      <c r="S4409" s="18">
        <v>98.0</v>
      </c>
      <c r="T4409" s="18">
        <v>120.0</v>
      </c>
      <c r="U4409" s="18">
        <v>125.0</v>
      </c>
      <c r="V4409" s="18">
        <v>81.0</v>
      </c>
      <c r="W4409" s="18">
        <v>88.0</v>
      </c>
      <c r="X4409" s="18">
        <v>81.0</v>
      </c>
      <c r="Y4409" s="18">
        <v>75.0</v>
      </c>
      <c r="Z4409" s="19" t="str">
        <f t="shared" si="6"/>
        <v/>
      </c>
      <c r="AA4409" s="19" t="str">
        <f t="shared" si="19"/>
        <v/>
      </c>
      <c r="AB4409" s="19">
        <f t="shared" si="8"/>
        <v>1164</v>
      </c>
      <c r="AC4409" s="19">
        <f t="shared" si="20"/>
        <v>105.8181818</v>
      </c>
      <c r="AD4409" s="19">
        <f t="shared" si="21"/>
        <v>127.5</v>
      </c>
      <c r="AE4409" s="19" t="str">
        <f t="shared" si="22"/>
        <v>Нет моды</v>
      </c>
      <c r="AF4409" s="19">
        <f t="shared" si="23"/>
        <v>75</v>
      </c>
      <c r="AG4409" s="19">
        <f t="shared" si="24"/>
        <v>139</v>
      </c>
      <c r="AH4409" s="20" t="str">
        <f t="shared" si="14"/>
        <v>Город: 62%; Село: 38%</v>
      </c>
      <c r="AI4409" s="21"/>
      <c r="AJ4409" s="21"/>
      <c r="AK4409" s="21"/>
      <c r="AL4409" s="22">
        <f t="shared" si="25"/>
        <v>1</v>
      </c>
    </row>
    <row r="4410" ht="12.75" customHeight="1">
      <c r="A4410" s="13" t="s">
        <v>270</v>
      </c>
      <c r="B4410" s="13" t="str">
        <f>IFERROR(__xludf.DUMMYFUNCTION("REGEXREPLACE(A4410, ""\d"", """")"),"         Омская область")</f>
        <v>         Омская область</v>
      </c>
      <c r="C4410" s="14" t="str">
        <f t="shared" si="15"/>
        <v>Омская область</v>
      </c>
      <c r="D4410" s="3">
        <f t="shared" si="16"/>
        <v>2</v>
      </c>
      <c r="E4410" s="15" t="s">
        <v>47</v>
      </c>
      <c r="F4410" s="13" t="str">
        <f>IFERROR(__xludf.DUMMYFUNCTION("REGEXEXTRACT(E4410, ""[А-Яа-я].*"")"),"транспортные травмы всех видов")</f>
        <v>транспортные травмы всех видов</v>
      </c>
      <c r="G4410" s="16">
        <f t="shared" si="17"/>
        <v>2</v>
      </c>
      <c r="H4410" s="13" t="s">
        <v>28</v>
      </c>
      <c r="I4410" s="13" t="str">
        <f>IFERROR(__xludf.DUMMYFUNCTION("REGEXREPLACE(H4410, "".*\s"", """")"),"человек")</f>
        <v>человек</v>
      </c>
      <c r="J4410" s="13" t="s">
        <v>29</v>
      </c>
      <c r="K4410" s="17" t="str">
        <f>IFERROR(__xludf.DUMMYFUNCTION("REGEXREPLACE(J4410, ""^[\d\s]+"", """")"),"значение показателя за год")</f>
        <v>значение показателя за год</v>
      </c>
      <c r="L4410" s="16">
        <f t="shared" si="18"/>
        <v>2</v>
      </c>
      <c r="M4410" s="13" t="s">
        <v>30</v>
      </c>
      <c r="N4410" s="13" t="str">
        <f>IFERROR(__xludf.DUMMYFUNCTION("REGEXEXTRACT(M4410, "" (.+)$"")"),"все население")</f>
        <v>все население</v>
      </c>
      <c r="O4410" s="18">
        <v>368.0</v>
      </c>
      <c r="P4410" s="18">
        <v>303.0</v>
      </c>
      <c r="Q4410" s="18">
        <v>300.0</v>
      </c>
      <c r="R4410" s="18">
        <v>238.0</v>
      </c>
      <c r="S4410" s="23" t="s">
        <v>37</v>
      </c>
      <c r="T4410" s="23" t="s">
        <v>37</v>
      </c>
      <c r="U4410" s="23" t="s">
        <v>37</v>
      </c>
      <c r="V4410" s="23" t="s">
        <v>37</v>
      </c>
      <c r="W4410" s="23" t="s">
        <v>37</v>
      </c>
      <c r="X4410" s="23" t="s">
        <v>37</v>
      </c>
      <c r="Y4410" s="23" t="s">
        <v>37</v>
      </c>
      <c r="Z4410" s="19">
        <f t="shared" si="6"/>
        <v>1209</v>
      </c>
      <c r="AA4410" s="19" t="str">
        <f t="shared" si="19"/>
        <v/>
      </c>
      <c r="AB4410" s="19" t="str">
        <f t="shared" si="8"/>
        <v/>
      </c>
      <c r="AC4410" s="19">
        <f t="shared" si="20"/>
        <v>302.25</v>
      </c>
      <c r="AD4410" s="19">
        <f t="shared" si="21"/>
        <v>120</v>
      </c>
      <c r="AE4410" s="19" t="str">
        <f t="shared" si="22"/>
        <v>Нет моды</v>
      </c>
      <c r="AF4410" s="19">
        <f t="shared" si="23"/>
        <v>238</v>
      </c>
      <c r="AG4410" s="19">
        <f t="shared" si="24"/>
        <v>368</v>
      </c>
      <c r="AH4410" s="20" t="str">
        <f t="shared" si="14"/>
        <v/>
      </c>
      <c r="AI4410" s="24"/>
      <c r="AJ4410" s="24"/>
      <c r="AK4410" s="24"/>
      <c r="AL4410" s="22">
        <f t="shared" si="25"/>
        <v>1</v>
      </c>
    </row>
    <row r="4411" ht="12.75" customHeight="1">
      <c r="A4411" s="13" t="s">
        <v>270</v>
      </c>
      <c r="B4411" s="13" t="str">
        <f>IFERROR(__xludf.DUMMYFUNCTION("REGEXREPLACE(A4411, ""\d"", """")"),"         Омская область")</f>
        <v>         Омская область</v>
      </c>
      <c r="C4411" s="14" t="str">
        <f t="shared" si="15"/>
        <v>Омская область</v>
      </c>
      <c r="D4411" s="3">
        <f t="shared" si="16"/>
        <v>2</v>
      </c>
      <c r="E4411" s="15" t="s">
        <v>47</v>
      </c>
      <c r="F4411" s="13" t="str">
        <f>IFERROR(__xludf.DUMMYFUNCTION("REGEXEXTRACT(E4411, ""[А-Яа-я].*"")"),"транспортные травмы всех видов")</f>
        <v>транспортные травмы всех видов</v>
      </c>
      <c r="G4411" s="16">
        <f t="shared" si="17"/>
        <v>2</v>
      </c>
      <c r="H4411" s="13" t="s">
        <v>28</v>
      </c>
      <c r="I4411" s="13" t="str">
        <f>IFERROR(__xludf.DUMMYFUNCTION("REGEXREPLACE(H4411, "".*\s"", """")"),"человек")</f>
        <v>человек</v>
      </c>
      <c r="J4411" s="13" t="s">
        <v>29</v>
      </c>
      <c r="K4411" s="17" t="str">
        <f>IFERROR(__xludf.DUMMYFUNCTION("REGEXREPLACE(J4411, ""^[\d\s]+"", """")"),"значение показателя за год")</f>
        <v>значение показателя за год</v>
      </c>
      <c r="L4411" s="16">
        <f t="shared" si="18"/>
        <v>2</v>
      </c>
      <c r="M4411" s="13" t="s">
        <v>31</v>
      </c>
      <c r="N4411" s="13" t="str">
        <f>IFERROR(__xludf.DUMMYFUNCTION("REGEXEXTRACT(M4411, "" (.+)$"")"),"городское население")</f>
        <v>городское население</v>
      </c>
      <c r="O4411" s="18">
        <v>234.0</v>
      </c>
      <c r="P4411" s="18">
        <v>198.0</v>
      </c>
      <c r="Q4411" s="18">
        <v>200.0</v>
      </c>
      <c r="R4411" s="18">
        <v>152.0</v>
      </c>
      <c r="S4411" s="23" t="s">
        <v>37</v>
      </c>
      <c r="T4411" s="23" t="s">
        <v>37</v>
      </c>
      <c r="U4411" s="23" t="s">
        <v>37</v>
      </c>
      <c r="V4411" s="23" t="s">
        <v>37</v>
      </c>
      <c r="W4411" s="23" t="s">
        <v>37</v>
      </c>
      <c r="X4411" s="23" t="s">
        <v>37</v>
      </c>
      <c r="Y4411" s="23" t="s">
        <v>37</v>
      </c>
      <c r="Z4411" s="19" t="str">
        <f t="shared" si="6"/>
        <v/>
      </c>
      <c r="AA4411" s="19">
        <f t="shared" si="19"/>
        <v>784</v>
      </c>
      <c r="AB4411" s="19" t="str">
        <f t="shared" si="8"/>
        <v/>
      </c>
      <c r="AC4411" s="19">
        <f t="shared" si="20"/>
        <v>196</v>
      </c>
      <c r="AD4411" s="19">
        <f t="shared" si="21"/>
        <v>236</v>
      </c>
      <c r="AE4411" s="19" t="str">
        <f t="shared" si="22"/>
        <v>Нет моды</v>
      </c>
      <c r="AF4411" s="19">
        <f t="shared" si="23"/>
        <v>152</v>
      </c>
      <c r="AG4411" s="19">
        <f t="shared" si="24"/>
        <v>234</v>
      </c>
      <c r="AH4411" s="20" t="str">
        <f t="shared" si="14"/>
        <v/>
      </c>
      <c r="AI4411" s="24"/>
      <c r="AJ4411" s="24"/>
      <c r="AK4411" s="24"/>
      <c r="AL4411" s="22">
        <f t="shared" si="25"/>
        <v>1</v>
      </c>
    </row>
    <row r="4412" ht="12.75" customHeight="1">
      <c r="A4412" s="13" t="s">
        <v>270</v>
      </c>
      <c r="B4412" s="13" t="str">
        <f>IFERROR(__xludf.DUMMYFUNCTION("REGEXREPLACE(A4412, ""\d"", """")"),"         Омская область")</f>
        <v>         Омская область</v>
      </c>
      <c r="C4412" s="14" t="str">
        <f t="shared" si="15"/>
        <v>Омская область</v>
      </c>
      <c r="D4412" s="3">
        <f t="shared" si="16"/>
        <v>2</v>
      </c>
      <c r="E4412" s="15" t="s">
        <v>47</v>
      </c>
      <c r="F4412" s="13" t="str">
        <f>IFERROR(__xludf.DUMMYFUNCTION("REGEXEXTRACT(E4412, ""[А-Яа-я].*"")"),"транспортные травмы всех видов")</f>
        <v>транспортные травмы всех видов</v>
      </c>
      <c r="G4412" s="16">
        <f t="shared" si="17"/>
        <v>2</v>
      </c>
      <c r="H4412" s="13" t="s">
        <v>28</v>
      </c>
      <c r="I4412" s="13" t="str">
        <f>IFERROR(__xludf.DUMMYFUNCTION("REGEXREPLACE(H4412, "".*\s"", """")"),"человек")</f>
        <v>человек</v>
      </c>
      <c r="J4412" s="13" t="s">
        <v>29</v>
      </c>
      <c r="K4412" s="17" t="str">
        <f>IFERROR(__xludf.DUMMYFUNCTION("REGEXREPLACE(J4412, ""^[\d\s]+"", """")"),"значение показателя за год")</f>
        <v>значение показателя за год</v>
      </c>
      <c r="L4412" s="16">
        <f t="shared" si="18"/>
        <v>2</v>
      </c>
      <c r="M4412" s="13" t="s">
        <v>32</v>
      </c>
      <c r="N4412" s="13" t="str">
        <f>IFERROR(__xludf.DUMMYFUNCTION("REGEXEXTRACT(M4412, "" (.+)$"")"),"сельское население")</f>
        <v>сельское население</v>
      </c>
      <c r="O4412" s="18">
        <v>134.0</v>
      </c>
      <c r="P4412" s="18">
        <v>105.0</v>
      </c>
      <c r="Q4412" s="18">
        <v>100.0</v>
      </c>
      <c r="R4412" s="18">
        <v>86.0</v>
      </c>
      <c r="S4412" s="23" t="s">
        <v>37</v>
      </c>
      <c r="T4412" s="23" t="s">
        <v>37</v>
      </c>
      <c r="U4412" s="23" t="s">
        <v>37</v>
      </c>
      <c r="V4412" s="23" t="s">
        <v>37</v>
      </c>
      <c r="W4412" s="23" t="s">
        <v>37</v>
      </c>
      <c r="X4412" s="23" t="s">
        <v>37</v>
      </c>
      <c r="Y4412" s="23" t="s">
        <v>37</v>
      </c>
      <c r="Z4412" s="19" t="str">
        <f t="shared" si="6"/>
        <v/>
      </c>
      <c r="AA4412" s="19" t="str">
        <f t="shared" si="19"/>
        <v/>
      </c>
      <c r="AB4412" s="19">
        <f t="shared" si="8"/>
        <v>425</v>
      </c>
      <c r="AC4412" s="19">
        <f t="shared" si="20"/>
        <v>106.25</v>
      </c>
      <c r="AD4412" s="19">
        <f t="shared" si="21"/>
        <v>143</v>
      </c>
      <c r="AE4412" s="19" t="str">
        <f t="shared" si="22"/>
        <v>Нет моды</v>
      </c>
      <c r="AF4412" s="19">
        <f t="shared" si="23"/>
        <v>86</v>
      </c>
      <c r="AG4412" s="19">
        <f t="shared" si="24"/>
        <v>134</v>
      </c>
      <c r="AH4412" s="20" t="str">
        <f t="shared" si="14"/>
        <v>Город: 65%; Село: 35%</v>
      </c>
      <c r="AI4412" s="24"/>
      <c r="AJ4412" s="24"/>
      <c r="AK4412" s="24"/>
      <c r="AL4412" s="22">
        <f t="shared" si="25"/>
        <v>1</v>
      </c>
    </row>
    <row r="4413" ht="12.75" customHeight="1">
      <c r="A4413" s="13" t="s">
        <v>270</v>
      </c>
      <c r="B4413" s="13" t="str">
        <f>IFERROR(__xludf.DUMMYFUNCTION("REGEXREPLACE(A4413, ""\d"", """")"),"         Омская область")</f>
        <v>         Омская область</v>
      </c>
      <c r="C4413" s="14" t="str">
        <f t="shared" si="15"/>
        <v>Омская область</v>
      </c>
      <c r="D4413" s="3">
        <f t="shared" si="16"/>
        <v>2</v>
      </c>
      <c r="E4413" s="15" t="s">
        <v>48</v>
      </c>
      <c r="F4413" s="13" t="str">
        <f>IFERROR(__xludf.DUMMYFUNCTION("REGEXEXTRACT(E4413, ""[А-Яа-я].*"")"),"Убийство")</f>
        <v>Убийство</v>
      </c>
      <c r="G4413" s="16">
        <f t="shared" si="17"/>
        <v>2</v>
      </c>
      <c r="H4413" s="13" t="s">
        <v>28</v>
      </c>
      <c r="I4413" s="13" t="str">
        <f>IFERROR(__xludf.DUMMYFUNCTION("REGEXREPLACE(H4413, "".*\s"", """")"),"человек")</f>
        <v>человек</v>
      </c>
      <c r="J4413" s="13" t="s">
        <v>29</v>
      </c>
      <c r="K4413" s="17" t="str">
        <f>IFERROR(__xludf.DUMMYFUNCTION("REGEXREPLACE(J4413, ""^[\d\s]+"", """")"),"значение показателя за год")</f>
        <v>значение показателя за год</v>
      </c>
      <c r="L4413" s="16">
        <f t="shared" si="18"/>
        <v>2</v>
      </c>
      <c r="M4413" s="13" t="s">
        <v>30</v>
      </c>
      <c r="N4413" s="13" t="str">
        <f>IFERROR(__xludf.DUMMYFUNCTION("REGEXEXTRACT(M4413, "" (.+)$"")"),"все население")</f>
        <v>все население</v>
      </c>
      <c r="O4413" s="18">
        <v>229.0</v>
      </c>
      <c r="P4413" s="18">
        <v>169.0</v>
      </c>
      <c r="Q4413" s="18">
        <v>193.0</v>
      </c>
      <c r="R4413" s="18">
        <v>155.0</v>
      </c>
      <c r="S4413" s="18">
        <v>133.0</v>
      </c>
      <c r="T4413" s="18">
        <v>143.0</v>
      </c>
      <c r="U4413" s="18">
        <v>101.0</v>
      </c>
      <c r="V4413" s="18">
        <v>118.0</v>
      </c>
      <c r="W4413" s="18">
        <v>85.0</v>
      </c>
      <c r="X4413" s="18">
        <v>71.0</v>
      </c>
      <c r="Y4413" s="18">
        <v>73.0</v>
      </c>
      <c r="Z4413" s="19">
        <f t="shared" si="6"/>
        <v>1470</v>
      </c>
      <c r="AA4413" s="19" t="str">
        <f t="shared" si="19"/>
        <v/>
      </c>
      <c r="AB4413" s="19" t="str">
        <f t="shared" si="8"/>
        <v/>
      </c>
      <c r="AC4413" s="19">
        <f t="shared" si="20"/>
        <v>133.6363636</v>
      </c>
      <c r="AD4413" s="19">
        <f t="shared" si="21"/>
        <v>118</v>
      </c>
      <c r="AE4413" s="19" t="str">
        <f t="shared" si="22"/>
        <v>Нет моды</v>
      </c>
      <c r="AF4413" s="19">
        <f t="shared" si="23"/>
        <v>71</v>
      </c>
      <c r="AG4413" s="19">
        <f t="shared" si="24"/>
        <v>229</v>
      </c>
      <c r="AH4413" s="20" t="str">
        <f t="shared" si="14"/>
        <v/>
      </c>
      <c r="AI4413" s="21"/>
      <c r="AJ4413" s="21"/>
      <c r="AK4413" s="21"/>
      <c r="AL4413" s="22">
        <f t="shared" si="25"/>
        <v>1</v>
      </c>
    </row>
    <row r="4414" ht="12.75" customHeight="1">
      <c r="A4414" s="13" t="s">
        <v>270</v>
      </c>
      <c r="B4414" s="13" t="str">
        <f>IFERROR(__xludf.DUMMYFUNCTION("REGEXREPLACE(A4414, ""\d"", """")"),"         Омская область")</f>
        <v>         Омская область</v>
      </c>
      <c r="C4414" s="14" t="str">
        <f t="shared" si="15"/>
        <v>Омская область</v>
      </c>
      <c r="D4414" s="3">
        <f t="shared" si="16"/>
        <v>2</v>
      </c>
      <c r="E4414" s="15" t="s">
        <v>48</v>
      </c>
      <c r="F4414" s="13" t="str">
        <f>IFERROR(__xludf.DUMMYFUNCTION("REGEXEXTRACT(E4414, ""[А-Яа-я].*"")"),"Убийство")</f>
        <v>Убийство</v>
      </c>
      <c r="G4414" s="16">
        <f t="shared" si="17"/>
        <v>2</v>
      </c>
      <c r="H4414" s="13" t="s">
        <v>28</v>
      </c>
      <c r="I4414" s="13" t="str">
        <f>IFERROR(__xludf.DUMMYFUNCTION("REGEXREPLACE(H4414, "".*\s"", """")"),"человек")</f>
        <v>человек</v>
      </c>
      <c r="J4414" s="13" t="s">
        <v>29</v>
      </c>
      <c r="K4414" s="17" t="str">
        <f>IFERROR(__xludf.DUMMYFUNCTION("REGEXREPLACE(J4414, ""^[\d\s]+"", """")"),"значение показателя за год")</f>
        <v>значение показателя за год</v>
      </c>
      <c r="L4414" s="16">
        <f t="shared" si="18"/>
        <v>2</v>
      </c>
      <c r="M4414" s="13" t="s">
        <v>31</v>
      </c>
      <c r="N4414" s="13" t="str">
        <f>IFERROR(__xludf.DUMMYFUNCTION("REGEXEXTRACT(M4414, "" (.+)$"")"),"городское население")</f>
        <v>городское население</v>
      </c>
      <c r="O4414" s="18">
        <v>145.0</v>
      </c>
      <c r="P4414" s="18">
        <v>114.0</v>
      </c>
      <c r="Q4414" s="18">
        <v>125.0</v>
      </c>
      <c r="R4414" s="18">
        <v>107.0</v>
      </c>
      <c r="S4414" s="18">
        <v>78.0</v>
      </c>
      <c r="T4414" s="18">
        <v>95.0</v>
      </c>
      <c r="U4414" s="18">
        <v>66.0</v>
      </c>
      <c r="V4414" s="18">
        <v>85.0</v>
      </c>
      <c r="W4414" s="18">
        <v>56.0</v>
      </c>
      <c r="X4414" s="18">
        <v>47.0</v>
      </c>
      <c r="Y4414" s="18">
        <v>53.0</v>
      </c>
      <c r="Z4414" s="19" t="str">
        <f t="shared" si="6"/>
        <v/>
      </c>
      <c r="AA4414" s="19">
        <f t="shared" si="19"/>
        <v>971</v>
      </c>
      <c r="AB4414" s="19" t="str">
        <f t="shared" si="8"/>
        <v/>
      </c>
      <c r="AC4414" s="19">
        <f t="shared" si="20"/>
        <v>88.27272727</v>
      </c>
      <c r="AD4414" s="19">
        <f t="shared" si="21"/>
        <v>104</v>
      </c>
      <c r="AE4414" s="19" t="str">
        <f t="shared" si="22"/>
        <v>Нет моды</v>
      </c>
      <c r="AF4414" s="19">
        <f t="shared" si="23"/>
        <v>47</v>
      </c>
      <c r="AG4414" s="19">
        <f t="shared" si="24"/>
        <v>145</v>
      </c>
      <c r="AH4414" s="20" t="str">
        <f t="shared" si="14"/>
        <v/>
      </c>
      <c r="AI4414" s="21"/>
      <c r="AJ4414" s="21"/>
      <c r="AK4414" s="21"/>
      <c r="AL4414" s="22">
        <f t="shared" si="25"/>
        <v>1</v>
      </c>
    </row>
    <row r="4415" ht="12.75" customHeight="1">
      <c r="A4415" s="13" t="s">
        <v>270</v>
      </c>
      <c r="B4415" s="13" t="str">
        <f>IFERROR(__xludf.DUMMYFUNCTION("REGEXREPLACE(A4415, ""\d"", """")"),"         Омская область")</f>
        <v>         Омская область</v>
      </c>
      <c r="C4415" s="14" t="str">
        <f t="shared" si="15"/>
        <v>Омская область</v>
      </c>
      <c r="D4415" s="3">
        <f t="shared" si="16"/>
        <v>2</v>
      </c>
      <c r="E4415" s="15" t="s">
        <v>48</v>
      </c>
      <c r="F4415" s="13" t="str">
        <f>IFERROR(__xludf.DUMMYFUNCTION("REGEXEXTRACT(E4415, ""[А-Яа-я].*"")"),"Убийство")</f>
        <v>Убийство</v>
      </c>
      <c r="G4415" s="16">
        <f t="shared" si="17"/>
        <v>2</v>
      </c>
      <c r="H4415" s="13" t="s">
        <v>28</v>
      </c>
      <c r="I4415" s="13" t="str">
        <f>IFERROR(__xludf.DUMMYFUNCTION("REGEXREPLACE(H4415, "".*\s"", """")"),"человек")</f>
        <v>человек</v>
      </c>
      <c r="J4415" s="13" t="s">
        <v>29</v>
      </c>
      <c r="K4415" s="17" t="str">
        <f>IFERROR(__xludf.DUMMYFUNCTION("REGEXREPLACE(J4415, ""^[\d\s]+"", """")"),"значение показателя за год")</f>
        <v>значение показателя за год</v>
      </c>
      <c r="L4415" s="16">
        <f t="shared" si="18"/>
        <v>2</v>
      </c>
      <c r="M4415" s="13" t="s">
        <v>32</v>
      </c>
      <c r="N4415" s="13" t="str">
        <f>IFERROR(__xludf.DUMMYFUNCTION("REGEXEXTRACT(M4415, "" (.+)$"")"),"сельское население")</f>
        <v>сельское население</v>
      </c>
      <c r="O4415" s="18">
        <v>84.0</v>
      </c>
      <c r="P4415" s="18">
        <v>55.0</v>
      </c>
      <c r="Q4415" s="18">
        <v>68.0</v>
      </c>
      <c r="R4415" s="18">
        <v>48.0</v>
      </c>
      <c r="S4415" s="18">
        <v>55.0</v>
      </c>
      <c r="T4415" s="18">
        <v>48.0</v>
      </c>
      <c r="U4415" s="18">
        <v>35.0</v>
      </c>
      <c r="V4415" s="18">
        <v>33.0</v>
      </c>
      <c r="W4415" s="18">
        <v>29.0</v>
      </c>
      <c r="X4415" s="18">
        <v>24.0</v>
      </c>
      <c r="Y4415" s="18">
        <v>20.0</v>
      </c>
      <c r="Z4415" s="19" t="str">
        <f t="shared" si="6"/>
        <v/>
      </c>
      <c r="AA4415" s="19" t="str">
        <f t="shared" si="19"/>
        <v/>
      </c>
      <c r="AB4415" s="19">
        <f t="shared" si="8"/>
        <v>499</v>
      </c>
      <c r="AC4415" s="19">
        <f t="shared" si="20"/>
        <v>45.36363636</v>
      </c>
      <c r="AD4415" s="19">
        <f t="shared" si="21"/>
        <v>55.5</v>
      </c>
      <c r="AE4415" s="19" t="str">
        <f t="shared" si="22"/>
        <v>Нет моды</v>
      </c>
      <c r="AF4415" s="19">
        <f t="shared" si="23"/>
        <v>20</v>
      </c>
      <c r="AG4415" s="19">
        <f t="shared" si="24"/>
        <v>84</v>
      </c>
      <c r="AH4415" s="20" t="str">
        <f t="shared" si="14"/>
        <v>Город: 66%; Село: 34%</v>
      </c>
      <c r="AI4415" s="21"/>
      <c r="AJ4415" s="21"/>
      <c r="AK4415" s="21"/>
      <c r="AL4415" s="22">
        <f t="shared" si="25"/>
        <v>1</v>
      </c>
    </row>
    <row r="4416" ht="12.75" customHeight="1">
      <c r="A4416" s="13" t="s">
        <v>270</v>
      </c>
      <c r="B4416" s="13" t="str">
        <f>IFERROR(__xludf.DUMMYFUNCTION("REGEXREPLACE(A4416, ""\d"", """")"),"         Омская область")</f>
        <v>         Омская область</v>
      </c>
      <c r="C4416" s="14" t="str">
        <f t="shared" si="15"/>
        <v>Омская область</v>
      </c>
      <c r="D4416" s="3">
        <f t="shared" si="16"/>
        <v>2</v>
      </c>
      <c r="E4416" s="15" t="s">
        <v>49</v>
      </c>
      <c r="F4416" s="13" t="str">
        <f>IFERROR(__xludf.DUMMYFUNCTION("REGEXEXTRACT(E4416, ""[А-Яа-я].*"")"),"Цереброваскулярные болезни")</f>
        <v>Цереброваскулярные болезни</v>
      </c>
      <c r="G4416" s="16">
        <f t="shared" si="17"/>
        <v>2</v>
      </c>
      <c r="H4416" s="13" t="s">
        <v>28</v>
      </c>
      <c r="I4416" s="13" t="str">
        <f>IFERROR(__xludf.DUMMYFUNCTION("REGEXREPLACE(H4416, "".*\s"", """")"),"человек")</f>
        <v>человек</v>
      </c>
      <c r="J4416" s="13" t="s">
        <v>29</v>
      </c>
      <c r="K4416" s="17" t="str">
        <f>IFERROR(__xludf.DUMMYFUNCTION("REGEXREPLACE(J4416, ""^[\d\s]+"", """")"),"значение показателя за год")</f>
        <v>значение показателя за год</v>
      </c>
      <c r="L4416" s="16">
        <f t="shared" si="18"/>
        <v>2</v>
      </c>
      <c r="M4416" s="13" t="s">
        <v>30</v>
      </c>
      <c r="N4416" s="13" t="str">
        <f>IFERROR(__xludf.DUMMYFUNCTION("REGEXEXTRACT(M4416, "" (.+)$"")"),"все население")</f>
        <v>все население</v>
      </c>
      <c r="O4416" s="18">
        <v>4392.0</v>
      </c>
      <c r="P4416" s="18">
        <v>4107.0</v>
      </c>
      <c r="Q4416" s="18">
        <v>4098.0</v>
      </c>
      <c r="R4416" s="18">
        <v>4129.0</v>
      </c>
      <c r="S4416" s="18">
        <v>3178.0</v>
      </c>
      <c r="T4416" s="18">
        <v>4295.0</v>
      </c>
      <c r="U4416" s="18">
        <v>3918.0</v>
      </c>
      <c r="V4416" s="18">
        <v>4654.0</v>
      </c>
      <c r="W4416" s="18">
        <v>4665.0</v>
      </c>
      <c r="X4416" s="18">
        <v>4309.0</v>
      </c>
      <c r="Y4416" s="18">
        <v>3693.0</v>
      </c>
      <c r="Z4416" s="19">
        <f t="shared" si="6"/>
        <v>45438</v>
      </c>
      <c r="AA4416" s="19" t="str">
        <f t="shared" si="19"/>
        <v/>
      </c>
      <c r="AB4416" s="19" t="str">
        <f t="shared" si="8"/>
        <v/>
      </c>
      <c r="AC4416" s="19">
        <f t="shared" si="20"/>
        <v>4130.727273</v>
      </c>
      <c r="AD4416" s="19">
        <f t="shared" si="21"/>
        <v>1631</v>
      </c>
      <c r="AE4416" s="19" t="str">
        <f t="shared" si="22"/>
        <v>Нет моды</v>
      </c>
      <c r="AF4416" s="19">
        <f t="shared" si="23"/>
        <v>3178</v>
      </c>
      <c r="AG4416" s="19">
        <f t="shared" si="24"/>
        <v>4665</v>
      </c>
      <c r="AH4416" s="20" t="str">
        <f t="shared" si="14"/>
        <v/>
      </c>
      <c r="AI4416" s="21"/>
      <c r="AJ4416" s="21"/>
      <c r="AK4416" s="21"/>
      <c r="AL4416" s="22">
        <f t="shared" si="25"/>
        <v>1</v>
      </c>
    </row>
    <row r="4417" ht="12.75" customHeight="1">
      <c r="A4417" s="13" t="s">
        <v>270</v>
      </c>
      <c r="B4417" s="13" t="str">
        <f>IFERROR(__xludf.DUMMYFUNCTION("REGEXREPLACE(A4417, ""\d"", """")"),"         Омская область")</f>
        <v>         Омская область</v>
      </c>
      <c r="C4417" s="14" t="str">
        <f t="shared" si="15"/>
        <v>Омская область</v>
      </c>
      <c r="D4417" s="3">
        <f t="shared" si="16"/>
        <v>2</v>
      </c>
      <c r="E4417" s="15" t="s">
        <v>49</v>
      </c>
      <c r="F4417" s="13" t="str">
        <f>IFERROR(__xludf.DUMMYFUNCTION("REGEXEXTRACT(E4417, ""[А-Яа-я].*"")"),"Цереброваскулярные болезни")</f>
        <v>Цереброваскулярные болезни</v>
      </c>
      <c r="G4417" s="16">
        <f t="shared" si="17"/>
        <v>2</v>
      </c>
      <c r="H4417" s="13" t="s">
        <v>28</v>
      </c>
      <c r="I4417" s="13" t="str">
        <f>IFERROR(__xludf.DUMMYFUNCTION("REGEXREPLACE(H4417, "".*\s"", """")"),"человек")</f>
        <v>человек</v>
      </c>
      <c r="J4417" s="13" t="s">
        <v>29</v>
      </c>
      <c r="K4417" s="17" t="str">
        <f>IFERROR(__xludf.DUMMYFUNCTION("REGEXREPLACE(J4417, ""^[\d\s]+"", """")"),"значение показателя за год")</f>
        <v>значение показателя за год</v>
      </c>
      <c r="L4417" s="16">
        <f t="shared" si="18"/>
        <v>2</v>
      </c>
      <c r="M4417" s="13" t="s">
        <v>31</v>
      </c>
      <c r="N4417" s="13" t="str">
        <f>IFERROR(__xludf.DUMMYFUNCTION("REGEXEXTRACT(M4417, "" (.+)$"")"),"городское население")</f>
        <v>городское население</v>
      </c>
      <c r="O4417" s="18">
        <v>3651.0</v>
      </c>
      <c r="P4417" s="18">
        <v>3297.0</v>
      </c>
      <c r="Q4417" s="18">
        <v>3253.0</v>
      </c>
      <c r="R4417" s="18">
        <v>3191.0</v>
      </c>
      <c r="S4417" s="18">
        <v>2421.0</v>
      </c>
      <c r="T4417" s="18">
        <v>3347.0</v>
      </c>
      <c r="U4417" s="18">
        <v>3076.0</v>
      </c>
      <c r="V4417" s="18">
        <v>3764.0</v>
      </c>
      <c r="W4417" s="18">
        <v>3653.0</v>
      </c>
      <c r="X4417" s="18">
        <v>3217.0</v>
      </c>
      <c r="Y4417" s="18">
        <v>2717.0</v>
      </c>
      <c r="Z4417" s="19" t="str">
        <f t="shared" si="6"/>
        <v/>
      </c>
      <c r="AA4417" s="19">
        <f t="shared" si="19"/>
        <v>35587</v>
      </c>
      <c r="AB4417" s="19" t="str">
        <f t="shared" si="8"/>
        <v/>
      </c>
      <c r="AC4417" s="19">
        <f t="shared" si="20"/>
        <v>3235.181818</v>
      </c>
      <c r="AD4417" s="19">
        <f t="shared" si="21"/>
        <v>3673</v>
      </c>
      <c r="AE4417" s="19" t="str">
        <f t="shared" si="22"/>
        <v>Нет моды</v>
      </c>
      <c r="AF4417" s="19">
        <f t="shared" si="23"/>
        <v>2421</v>
      </c>
      <c r="AG4417" s="19">
        <f t="shared" si="24"/>
        <v>3764</v>
      </c>
      <c r="AH4417" s="20" t="str">
        <f t="shared" si="14"/>
        <v/>
      </c>
      <c r="AI4417" s="21"/>
      <c r="AJ4417" s="21"/>
      <c r="AK4417" s="21"/>
      <c r="AL4417" s="22">
        <f t="shared" si="25"/>
        <v>1</v>
      </c>
    </row>
    <row r="4418" ht="12.75" customHeight="1">
      <c r="A4418" s="13" t="s">
        <v>270</v>
      </c>
      <c r="B4418" s="13" t="str">
        <f>IFERROR(__xludf.DUMMYFUNCTION("REGEXREPLACE(A4418, ""\d"", """")"),"         Омская область")</f>
        <v>         Омская область</v>
      </c>
      <c r="C4418" s="14" t="str">
        <f t="shared" si="15"/>
        <v>Омская область</v>
      </c>
      <c r="D4418" s="3">
        <f t="shared" si="16"/>
        <v>2</v>
      </c>
      <c r="E4418" s="15" t="s">
        <v>49</v>
      </c>
      <c r="F4418" s="13" t="str">
        <f>IFERROR(__xludf.DUMMYFUNCTION("REGEXEXTRACT(E4418, ""[А-Яа-я].*"")"),"Цереброваскулярные болезни")</f>
        <v>Цереброваскулярные болезни</v>
      </c>
      <c r="G4418" s="16">
        <f t="shared" si="17"/>
        <v>2</v>
      </c>
      <c r="H4418" s="13" t="s">
        <v>28</v>
      </c>
      <c r="I4418" s="13" t="str">
        <f>IFERROR(__xludf.DUMMYFUNCTION("REGEXREPLACE(H4418, "".*\s"", """")"),"человек")</f>
        <v>человек</v>
      </c>
      <c r="J4418" s="13" t="s">
        <v>29</v>
      </c>
      <c r="K4418" s="17" t="str">
        <f>IFERROR(__xludf.DUMMYFUNCTION("REGEXREPLACE(J4418, ""^[\d\s]+"", """")"),"значение показателя за год")</f>
        <v>значение показателя за год</v>
      </c>
      <c r="L4418" s="16">
        <f t="shared" si="18"/>
        <v>2</v>
      </c>
      <c r="M4418" s="13" t="s">
        <v>32</v>
      </c>
      <c r="N4418" s="13" t="str">
        <f>IFERROR(__xludf.DUMMYFUNCTION("REGEXEXTRACT(M4418, "" (.+)$"")"),"сельское население")</f>
        <v>сельское население</v>
      </c>
      <c r="O4418" s="18">
        <v>741.0</v>
      </c>
      <c r="P4418" s="18">
        <v>810.0</v>
      </c>
      <c r="Q4418" s="18">
        <v>845.0</v>
      </c>
      <c r="R4418" s="18">
        <v>938.0</v>
      </c>
      <c r="S4418" s="18">
        <v>757.0</v>
      </c>
      <c r="T4418" s="18">
        <v>948.0</v>
      </c>
      <c r="U4418" s="18">
        <v>842.0</v>
      </c>
      <c r="V4418" s="18">
        <v>890.0</v>
      </c>
      <c r="W4418" s="18">
        <v>1012.0</v>
      </c>
      <c r="X4418" s="18">
        <v>1092.0</v>
      </c>
      <c r="Y4418" s="18">
        <v>976.0</v>
      </c>
      <c r="Z4418" s="19" t="str">
        <f t="shared" si="6"/>
        <v/>
      </c>
      <c r="AA4418" s="19" t="str">
        <f t="shared" si="19"/>
        <v/>
      </c>
      <c r="AB4418" s="19">
        <f t="shared" si="8"/>
        <v>9851</v>
      </c>
      <c r="AC4418" s="19">
        <f t="shared" si="20"/>
        <v>895.5454545</v>
      </c>
      <c r="AD4418" s="19">
        <f t="shared" si="21"/>
        <v>1756.5</v>
      </c>
      <c r="AE4418" s="19" t="str">
        <f t="shared" si="22"/>
        <v>Нет моды</v>
      </c>
      <c r="AF4418" s="19">
        <f t="shared" si="23"/>
        <v>741</v>
      </c>
      <c r="AG4418" s="19">
        <f t="shared" si="24"/>
        <v>1092</v>
      </c>
      <c r="AH4418" s="20" t="str">
        <f t="shared" si="14"/>
        <v>Город: 78%; Село: 22%</v>
      </c>
      <c r="AI4418" s="21"/>
      <c r="AJ4418" s="21"/>
      <c r="AK4418" s="21"/>
      <c r="AL4418" s="22">
        <f t="shared" si="25"/>
        <v>1</v>
      </c>
    </row>
    <row r="4419" ht="12.75" customHeight="1">
      <c r="A4419" s="13" t="s">
        <v>271</v>
      </c>
      <c r="B4419" s="13" t="str">
        <f>IFERROR(__xludf.DUMMYFUNCTION("REGEXREPLACE(A4419, ""\d"", """")"),"         Томская область")</f>
        <v>         Томская область</v>
      </c>
      <c r="C4419" s="14" t="str">
        <f t="shared" si="15"/>
        <v>Томская область</v>
      </c>
      <c r="D4419" s="3">
        <f t="shared" si="16"/>
        <v>2</v>
      </c>
      <c r="E4419" s="15" t="s">
        <v>27</v>
      </c>
      <c r="F4419" s="13" t="str">
        <f>IFERROR(__xludf.DUMMYFUNCTION("REGEXEXTRACT(E4419, ""[А-Яа-я].*"")"),"Болезни органов дыхания")</f>
        <v>Болезни органов дыхания</v>
      </c>
      <c r="G4419" s="16">
        <f t="shared" si="17"/>
        <v>2</v>
      </c>
      <c r="H4419" s="13" t="s">
        <v>28</v>
      </c>
      <c r="I4419" s="13" t="str">
        <f>IFERROR(__xludf.DUMMYFUNCTION("REGEXREPLACE(H4419, "".*\s"", """")"),"человек")</f>
        <v>человек</v>
      </c>
      <c r="J4419" s="13" t="s">
        <v>29</v>
      </c>
      <c r="K4419" s="17" t="str">
        <f>IFERROR(__xludf.DUMMYFUNCTION("REGEXREPLACE(J4419, ""^[\d\s]+"", """")"),"значение показателя за год")</f>
        <v>значение показателя за год</v>
      </c>
      <c r="L4419" s="16">
        <f t="shared" si="18"/>
        <v>2</v>
      </c>
      <c r="M4419" s="13" t="s">
        <v>30</v>
      </c>
      <c r="N4419" s="13" t="str">
        <f>IFERROR(__xludf.DUMMYFUNCTION("REGEXEXTRACT(M4419, "" (.+)$"")"),"все население")</f>
        <v>все население</v>
      </c>
      <c r="O4419" s="18">
        <v>692.0</v>
      </c>
      <c r="P4419" s="18">
        <v>718.0</v>
      </c>
      <c r="Q4419" s="18">
        <v>693.0</v>
      </c>
      <c r="R4419" s="18">
        <v>642.0</v>
      </c>
      <c r="S4419" s="18">
        <v>563.0</v>
      </c>
      <c r="T4419" s="18">
        <v>563.0</v>
      </c>
      <c r="U4419" s="18">
        <v>579.0</v>
      </c>
      <c r="V4419" s="18">
        <v>1249.0</v>
      </c>
      <c r="W4419" s="18">
        <v>1122.0</v>
      </c>
      <c r="X4419" s="18">
        <v>900.0</v>
      </c>
      <c r="Y4419" s="18">
        <v>826.0</v>
      </c>
      <c r="Z4419" s="19">
        <f t="shared" si="6"/>
        <v>8547</v>
      </c>
      <c r="AA4419" s="19" t="str">
        <f t="shared" si="19"/>
        <v/>
      </c>
      <c r="AB4419" s="19" t="str">
        <f t="shared" si="8"/>
        <v/>
      </c>
      <c r="AC4419" s="19">
        <f t="shared" si="20"/>
        <v>777</v>
      </c>
      <c r="AD4419" s="19">
        <f t="shared" si="21"/>
        <v>834</v>
      </c>
      <c r="AE4419" s="19" t="str">
        <f t="shared" si="22"/>
        <v>Нет моды</v>
      </c>
      <c r="AF4419" s="19">
        <f t="shared" si="23"/>
        <v>563</v>
      </c>
      <c r="AG4419" s="19">
        <f t="shared" si="24"/>
        <v>1249</v>
      </c>
      <c r="AH4419" s="20" t="str">
        <f t="shared" si="14"/>
        <v/>
      </c>
      <c r="AI4419" s="21"/>
      <c r="AJ4419" s="21"/>
      <c r="AK4419" s="21"/>
      <c r="AL4419" s="22">
        <f t="shared" si="25"/>
        <v>1</v>
      </c>
    </row>
    <row r="4420" ht="12.75" customHeight="1">
      <c r="A4420" s="13" t="s">
        <v>271</v>
      </c>
      <c r="B4420" s="13" t="str">
        <f>IFERROR(__xludf.DUMMYFUNCTION("REGEXREPLACE(A4420, ""\d"", """")"),"         Томская область")</f>
        <v>         Томская область</v>
      </c>
      <c r="C4420" s="14" t="str">
        <f t="shared" si="15"/>
        <v>Томская область</v>
      </c>
      <c r="D4420" s="3">
        <f t="shared" si="16"/>
        <v>2</v>
      </c>
      <c r="E4420" s="15" t="s">
        <v>27</v>
      </c>
      <c r="F4420" s="13" t="str">
        <f>IFERROR(__xludf.DUMMYFUNCTION("REGEXEXTRACT(E4420, ""[А-Яа-я].*"")"),"Болезни органов дыхания")</f>
        <v>Болезни органов дыхания</v>
      </c>
      <c r="G4420" s="16">
        <f t="shared" si="17"/>
        <v>2</v>
      </c>
      <c r="H4420" s="13" t="s">
        <v>28</v>
      </c>
      <c r="I4420" s="13" t="str">
        <f>IFERROR(__xludf.DUMMYFUNCTION("REGEXREPLACE(H4420, "".*\s"", """")"),"человек")</f>
        <v>человек</v>
      </c>
      <c r="J4420" s="13" t="s">
        <v>29</v>
      </c>
      <c r="K4420" s="17" t="str">
        <f>IFERROR(__xludf.DUMMYFUNCTION("REGEXREPLACE(J4420, ""^[\d\s]+"", """")"),"значение показателя за год")</f>
        <v>значение показателя за год</v>
      </c>
      <c r="L4420" s="16">
        <f t="shared" si="18"/>
        <v>2</v>
      </c>
      <c r="M4420" s="13" t="s">
        <v>31</v>
      </c>
      <c r="N4420" s="13" t="str">
        <f>IFERROR(__xludf.DUMMYFUNCTION("REGEXEXTRACT(M4420, "" (.+)$"")"),"городское население")</f>
        <v>городское население</v>
      </c>
      <c r="O4420" s="18">
        <v>462.0</v>
      </c>
      <c r="P4420" s="18">
        <v>494.0</v>
      </c>
      <c r="Q4420" s="18">
        <v>477.0</v>
      </c>
      <c r="R4420" s="18">
        <v>434.0</v>
      </c>
      <c r="S4420" s="18">
        <v>389.0</v>
      </c>
      <c r="T4420" s="18">
        <v>376.0</v>
      </c>
      <c r="U4420" s="18">
        <v>407.0</v>
      </c>
      <c r="V4420" s="18">
        <v>926.0</v>
      </c>
      <c r="W4420" s="18">
        <v>812.0</v>
      </c>
      <c r="X4420" s="18">
        <v>649.0</v>
      </c>
      <c r="Y4420" s="18">
        <v>598.0</v>
      </c>
      <c r="Z4420" s="19" t="str">
        <f t="shared" si="6"/>
        <v/>
      </c>
      <c r="AA4420" s="19">
        <f t="shared" si="19"/>
        <v>6024</v>
      </c>
      <c r="AB4420" s="19" t="str">
        <f t="shared" si="8"/>
        <v/>
      </c>
      <c r="AC4420" s="19">
        <f t="shared" si="20"/>
        <v>547.6363636</v>
      </c>
      <c r="AD4420" s="19">
        <f t="shared" si="21"/>
        <v>620</v>
      </c>
      <c r="AE4420" s="19" t="str">
        <f t="shared" si="22"/>
        <v>Нет моды</v>
      </c>
      <c r="AF4420" s="19">
        <f t="shared" si="23"/>
        <v>376</v>
      </c>
      <c r="AG4420" s="19">
        <f t="shared" si="24"/>
        <v>926</v>
      </c>
      <c r="AH4420" s="20" t="str">
        <f t="shared" si="14"/>
        <v/>
      </c>
      <c r="AI4420" s="21"/>
      <c r="AJ4420" s="21"/>
      <c r="AK4420" s="21"/>
      <c r="AL4420" s="22">
        <f t="shared" si="25"/>
        <v>1</v>
      </c>
    </row>
    <row r="4421" ht="12.75" customHeight="1">
      <c r="A4421" s="13" t="s">
        <v>271</v>
      </c>
      <c r="B4421" s="13" t="str">
        <f>IFERROR(__xludf.DUMMYFUNCTION("REGEXREPLACE(A4421, ""\d"", """")"),"         Томская область")</f>
        <v>         Томская область</v>
      </c>
      <c r="C4421" s="14" t="str">
        <f t="shared" si="15"/>
        <v>Томская область</v>
      </c>
      <c r="D4421" s="3">
        <f t="shared" si="16"/>
        <v>2</v>
      </c>
      <c r="E4421" s="15" t="s">
        <v>27</v>
      </c>
      <c r="F4421" s="13" t="str">
        <f>IFERROR(__xludf.DUMMYFUNCTION("REGEXEXTRACT(E4421, ""[А-Яа-я].*"")"),"Болезни органов дыхания")</f>
        <v>Болезни органов дыхания</v>
      </c>
      <c r="G4421" s="16">
        <f t="shared" si="17"/>
        <v>2</v>
      </c>
      <c r="H4421" s="13" t="s">
        <v>28</v>
      </c>
      <c r="I4421" s="13" t="str">
        <f>IFERROR(__xludf.DUMMYFUNCTION("REGEXREPLACE(H4421, "".*\s"", """")"),"человек")</f>
        <v>человек</v>
      </c>
      <c r="J4421" s="13" t="s">
        <v>29</v>
      </c>
      <c r="K4421" s="17" t="str">
        <f>IFERROR(__xludf.DUMMYFUNCTION("REGEXREPLACE(J4421, ""^[\d\s]+"", """")"),"значение показателя за год")</f>
        <v>значение показателя за год</v>
      </c>
      <c r="L4421" s="16">
        <f t="shared" si="18"/>
        <v>2</v>
      </c>
      <c r="M4421" s="13" t="s">
        <v>32</v>
      </c>
      <c r="N4421" s="13" t="str">
        <f>IFERROR(__xludf.DUMMYFUNCTION("REGEXEXTRACT(M4421, "" (.+)$"")"),"сельское население")</f>
        <v>сельское население</v>
      </c>
      <c r="O4421" s="18">
        <v>230.0</v>
      </c>
      <c r="P4421" s="18">
        <v>224.0</v>
      </c>
      <c r="Q4421" s="18">
        <v>216.0</v>
      </c>
      <c r="R4421" s="18">
        <v>208.0</v>
      </c>
      <c r="S4421" s="18">
        <v>174.0</v>
      </c>
      <c r="T4421" s="18">
        <v>187.0</v>
      </c>
      <c r="U4421" s="18">
        <v>172.0</v>
      </c>
      <c r="V4421" s="18">
        <v>323.0</v>
      </c>
      <c r="W4421" s="18">
        <v>310.0</v>
      </c>
      <c r="X4421" s="18">
        <v>251.0</v>
      </c>
      <c r="Y4421" s="18">
        <v>228.0</v>
      </c>
      <c r="Z4421" s="19" t="str">
        <f t="shared" si="6"/>
        <v/>
      </c>
      <c r="AA4421" s="19" t="str">
        <f t="shared" si="19"/>
        <v/>
      </c>
      <c r="AB4421" s="19">
        <f t="shared" si="8"/>
        <v>2523</v>
      </c>
      <c r="AC4421" s="19">
        <f t="shared" si="20"/>
        <v>229.3636364</v>
      </c>
      <c r="AD4421" s="19">
        <f t="shared" si="21"/>
        <v>349.5</v>
      </c>
      <c r="AE4421" s="19" t="str">
        <f t="shared" si="22"/>
        <v>Нет моды</v>
      </c>
      <c r="AF4421" s="19">
        <f t="shared" si="23"/>
        <v>172</v>
      </c>
      <c r="AG4421" s="19">
        <f t="shared" si="24"/>
        <v>323</v>
      </c>
      <c r="AH4421" s="20" t="str">
        <f t="shared" si="14"/>
        <v>Город: 70%; Село: 30%</v>
      </c>
      <c r="AI4421" s="21"/>
      <c r="AJ4421" s="21"/>
      <c r="AK4421" s="21"/>
      <c r="AL4421" s="22">
        <f t="shared" si="25"/>
        <v>1</v>
      </c>
    </row>
    <row r="4422" ht="12.75" customHeight="1">
      <c r="A4422" s="13" t="s">
        <v>271</v>
      </c>
      <c r="B4422" s="13" t="str">
        <f>IFERROR(__xludf.DUMMYFUNCTION("REGEXREPLACE(A4422, ""\d"", """")"),"         Томская область")</f>
        <v>         Томская область</v>
      </c>
      <c r="C4422" s="14" t="str">
        <f t="shared" si="15"/>
        <v>Томская область</v>
      </c>
      <c r="D4422" s="3">
        <f t="shared" si="16"/>
        <v>2</v>
      </c>
      <c r="E4422" s="15" t="s">
        <v>33</v>
      </c>
      <c r="F4422" s="13" t="str">
        <f>IFERROR(__xludf.DUMMYFUNCTION("REGEXEXTRACT(E4422, ""[А-Яа-я].*"")"),"Болезни органов пищеварения")</f>
        <v>Болезни органов пищеварения</v>
      </c>
      <c r="G4422" s="16">
        <f t="shared" si="17"/>
        <v>2</v>
      </c>
      <c r="H4422" s="13" t="s">
        <v>28</v>
      </c>
      <c r="I4422" s="13" t="str">
        <f>IFERROR(__xludf.DUMMYFUNCTION("REGEXREPLACE(H4422, "".*\s"", """")"),"человек")</f>
        <v>человек</v>
      </c>
      <c r="J4422" s="13" t="s">
        <v>29</v>
      </c>
      <c r="K4422" s="17" t="str">
        <f>IFERROR(__xludf.DUMMYFUNCTION("REGEXREPLACE(J4422, ""^[\d\s]+"", """")"),"значение показателя за год")</f>
        <v>значение показателя за год</v>
      </c>
      <c r="L4422" s="16">
        <f t="shared" si="18"/>
        <v>2</v>
      </c>
      <c r="M4422" s="13" t="s">
        <v>30</v>
      </c>
      <c r="N4422" s="13" t="str">
        <f>IFERROR(__xludf.DUMMYFUNCTION("REGEXEXTRACT(M4422, "" (.+)$"")"),"все население")</f>
        <v>все население</v>
      </c>
      <c r="O4422" s="18">
        <v>667.0</v>
      </c>
      <c r="P4422" s="18">
        <v>852.0</v>
      </c>
      <c r="Q4422" s="18">
        <v>871.0</v>
      </c>
      <c r="R4422" s="18">
        <v>937.0</v>
      </c>
      <c r="S4422" s="18">
        <v>878.0</v>
      </c>
      <c r="T4422" s="18">
        <v>938.0</v>
      </c>
      <c r="U4422" s="18">
        <v>923.0</v>
      </c>
      <c r="V4422" s="18">
        <v>1040.0</v>
      </c>
      <c r="W4422" s="18">
        <v>1148.0</v>
      </c>
      <c r="X4422" s="18">
        <v>1001.0</v>
      </c>
      <c r="Y4422" s="18">
        <v>1065.0</v>
      </c>
      <c r="Z4422" s="19">
        <f t="shared" si="6"/>
        <v>10320</v>
      </c>
      <c r="AA4422" s="19" t="str">
        <f t="shared" si="19"/>
        <v/>
      </c>
      <c r="AB4422" s="19" t="str">
        <f t="shared" si="8"/>
        <v/>
      </c>
      <c r="AC4422" s="19">
        <f t="shared" si="20"/>
        <v>938.1818182</v>
      </c>
      <c r="AD4422" s="19">
        <f t="shared" si="21"/>
        <v>495</v>
      </c>
      <c r="AE4422" s="19" t="str">
        <f t="shared" si="22"/>
        <v>Нет моды</v>
      </c>
      <c r="AF4422" s="19">
        <f t="shared" si="23"/>
        <v>667</v>
      </c>
      <c r="AG4422" s="19">
        <f t="shared" si="24"/>
        <v>1148</v>
      </c>
      <c r="AH4422" s="20" t="str">
        <f t="shared" si="14"/>
        <v/>
      </c>
      <c r="AI4422" s="21"/>
      <c r="AJ4422" s="21"/>
      <c r="AK4422" s="21"/>
      <c r="AL4422" s="22">
        <f t="shared" si="25"/>
        <v>1</v>
      </c>
    </row>
    <row r="4423" ht="12.75" customHeight="1">
      <c r="A4423" s="13" t="s">
        <v>271</v>
      </c>
      <c r="B4423" s="13" t="str">
        <f>IFERROR(__xludf.DUMMYFUNCTION("REGEXREPLACE(A4423, ""\d"", """")"),"         Томская область")</f>
        <v>         Томская область</v>
      </c>
      <c r="C4423" s="14" t="str">
        <f t="shared" si="15"/>
        <v>Томская область</v>
      </c>
      <c r="D4423" s="3">
        <f t="shared" si="16"/>
        <v>2</v>
      </c>
      <c r="E4423" s="15" t="s">
        <v>33</v>
      </c>
      <c r="F4423" s="13" t="str">
        <f>IFERROR(__xludf.DUMMYFUNCTION("REGEXEXTRACT(E4423, ""[А-Яа-я].*"")"),"Болезни органов пищеварения")</f>
        <v>Болезни органов пищеварения</v>
      </c>
      <c r="G4423" s="16">
        <f t="shared" si="17"/>
        <v>2</v>
      </c>
      <c r="H4423" s="13" t="s">
        <v>28</v>
      </c>
      <c r="I4423" s="13" t="str">
        <f>IFERROR(__xludf.DUMMYFUNCTION("REGEXREPLACE(H4423, "".*\s"", """")"),"человек")</f>
        <v>человек</v>
      </c>
      <c r="J4423" s="13" t="s">
        <v>29</v>
      </c>
      <c r="K4423" s="17" t="str">
        <f>IFERROR(__xludf.DUMMYFUNCTION("REGEXREPLACE(J4423, ""^[\d\s]+"", """")"),"значение показателя за год")</f>
        <v>значение показателя за год</v>
      </c>
      <c r="L4423" s="16">
        <f t="shared" si="18"/>
        <v>2</v>
      </c>
      <c r="M4423" s="13" t="s">
        <v>31</v>
      </c>
      <c r="N4423" s="13" t="str">
        <f>IFERROR(__xludf.DUMMYFUNCTION("REGEXEXTRACT(M4423, "" (.+)$"")"),"городское население")</f>
        <v>городское население</v>
      </c>
      <c r="O4423" s="18">
        <v>416.0</v>
      </c>
      <c r="P4423" s="18">
        <v>555.0</v>
      </c>
      <c r="Q4423" s="18">
        <v>569.0</v>
      </c>
      <c r="R4423" s="18">
        <v>659.0</v>
      </c>
      <c r="S4423" s="18">
        <v>600.0</v>
      </c>
      <c r="T4423" s="18">
        <v>630.0</v>
      </c>
      <c r="U4423" s="18">
        <v>607.0</v>
      </c>
      <c r="V4423" s="18">
        <v>692.0</v>
      </c>
      <c r="W4423" s="18">
        <v>744.0</v>
      </c>
      <c r="X4423" s="18">
        <v>664.0</v>
      </c>
      <c r="Y4423" s="18">
        <v>710.0</v>
      </c>
      <c r="Z4423" s="19" t="str">
        <f t="shared" si="6"/>
        <v/>
      </c>
      <c r="AA4423" s="19">
        <f t="shared" si="19"/>
        <v>6846</v>
      </c>
      <c r="AB4423" s="19" t="str">
        <f t="shared" si="8"/>
        <v/>
      </c>
      <c r="AC4423" s="19">
        <f t="shared" si="20"/>
        <v>622.3636364</v>
      </c>
      <c r="AD4423" s="19">
        <f t="shared" si="21"/>
        <v>727</v>
      </c>
      <c r="AE4423" s="19" t="str">
        <f t="shared" si="22"/>
        <v>Нет моды</v>
      </c>
      <c r="AF4423" s="19">
        <f t="shared" si="23"/>
        <v>416</v>
      </c>
      <c r="AG4423" s="19">
        <f t="shared" si="24"/>
        <v>744</v>
      </c>
      <c r="AH4423" s="20" t="str">
        <f t="shared" si="14"/>
        <v/>
      </c>
      <c r="AI4423" s="21"/>
      <c r="AJ4423" s="21"/>
      <c r="AK4423" s="21"/>
      <c r="AL4423" s="22">
        <f t="shared" si="25"/>
        <v>1</v>
      </c>
    </row>
    <row r="4424" ht="12.75" customHeight="1">
      <c r="A4424" s="13" t="s">
        <v>271</v>
      </c>
      <c r="B4424" s="13" t="str">
        <f>IFERROR(__xludf.DUMMYFUNCTION("REGEXREPLACE(A4424, ""\d"", """")"),"         Томская область")</f>
        <v>         Томская область</v>
      </c>
      <c r="C4424" s="14" t="str">
        <f t="shared" si="15"/>
        <v>Томская область</v>
      </c>
      <c r="D4424" s="3">
        <f t="shared" si="16"/>
        <v>2</v>
      </c>
      <c r="E4424" s="15" t="s">
        <v>33</v>
      </c>
      <c r="F4424" s="13" t="str">
        <f>IFERROR(__xludf.DUMMYFUNCTION("REGEXEXTRACT(E4424, ""[А-Яа-я].*"")"),"Болезни органов пищеварения")</f>
        <v>Болезни органов пищеварения</v>
      </c>
      <c r="G4424" s="16">
        <f t="shared" si="17"/>
        <v>2</v>
      </c>
      <c r="H4424" s="13" t="s">
        <v>28</v>
      </c>
      <c r="I4424" s="13" t="str">
        <f>IFERROR(__xludf.DUMMYFUNCTION("REGEXREPLACE(H4424, "".*\s"", """")"),"человек")</f>
        <v>человек</v>
      </c>
      <c r="J4424" s="13" t="s">
        <v>29</v>
      </c>
      <c r="K4424" s="17" t="str">
        <f>IFERROR(__xludf.DUMMYFUNCTION("REGEXREPLACE(J4424, ""^[\d\s]+"", """")"),"значение показателя за год")</f>
        <v>значение показателя за год</v>
      </c>
      <c r="L4424" s="16">
        <f t="shared" si="18"/>
        <v>2</v>
      </c>
      <c r="M4424" s="13" t="s">
        <v>32</v>
      </c>
      <c r="N4424" s="13" t="str">
        <f>IFERROR(__xludf.DUMMYFUNCTION("REGEXEXTRACT(M4424, "" (.+)$"")"),"сельское население")</f>
        <v>сельское население</v>
      </c>
      <c r="O4424" s="18">
        <v>251.0</v>
      </c>
      <c r="P4424" s="18">
        <v>297.0</v>
      </c>
      <c r="Q4424" s="18">
        <v>302.0</v>
      </c>
      <c r="R4424" s="18">
        <v>278.0</v>
      </c>
      <c r="S4424" s="18">
        <v>278.0</v>
      </c>
      <c r="T4424" s="18">
        <v>308.0</v>
      </c>
      <c r="U4424" s="18">
        <v>316.0</v>
      </c>
      <c r="V4424" s="18">
        <v>348.0</v>
      </c>
      <c r="W4424" s="18">
        <v>404.0</v>
      </c>
      <c r="X4424" s="18">
        <v>337.0</v>
      </c>
      <c r="Y4424" s="18">
        <v>355.0</v>
      </c>
      <c r="Z4424" s="19" t="str">
        <f t="shared" si="6"/>
        <v/>
      </c>
      <c r="AA4424" s="19" t="str">
        <f t="shared" si="19"/>
        <v/>
      </c>
      <c r="AB4424" s="19">
        <f t="shared" si="8"/>
        <v>3474</v>
      </c>
      <c r="AC4424" s="19">
        <f t="shared" si="20"/>
        <v>315.8181818</v>
      </c>
      <c r="AD4424" s="19">
        <f t="shared" si="21"/>
        <v>410</v>
      </c>
      <c r="AE4424" s="19" t="str">
        <f t="shared" si="22"/>
        <v>Нет моды</v>
      </c>
      <c r="AF4424" s="19">
        <f t="shared" si="23"/>
        <v>251</v>
      </c>
      <c r="AG4424" s="19">
        <f t="shared" si="24"/>
        <v>404</v>
      </c>
      <c r="AH4424" s="20" t="str">
        <f t="shared" si="14"/>
        <v>Город: 66%; Село: 34%</v>
      </c>
      <c r="AI4424" s="21"/>
      <c r="AJ4424" s="21"/>
      <c r="AK4424" s="21"/>
      <c r="AL4424" s="22">
        <f t="shared" si="25"/>
        <v>1</v>
      </c>
    </row>
    <row r="4425" ht="12.75" customHeight="1">
      <c r="A4425" s="13" t="s">
        <v>271</v>
      </c>
      <c r="B4425" s="13" t="str">
        <f>IFERROR(__xludf.DUMMYFUNCTION("REGEXREPLACE(A4425, ""\d"", """")"),"         Томская область")</f>
        <v>         Томская область</v>
      </c>
      <c r="C4425" s="14" t="str">
        <f t="shared" si="15"/>
        <v>Томская область</v>
      </c>
      <c r="D4425" s="3">
        <f t="shared" si="16"/>
        <v>2</v>
      </c>
      <c r="E4425" s="15" t="s">
        <v>34</v>
      </c>
      <c r="F4425" s="13" t="str">
        <f>IFERROR(__xludf.DUMMYFUNCTION("REGEXEXTRACT(E4425, ""[А-Яа-я].*"")"),"Болезни системы кровообращения")</f>
        <v>Болезни системы кровообращения</v>
      </c>
      <c r="G4425" s="16">
        <f t="shared" si="17"/>
        <v>2</v>
      </c>
      <c r="H4425" s="13" t="s">
        <v>28</v>
      </c>
      <c r="I4425" s="13" t="str">
        <f>IFERROR(__xludf.DUMMYFUNCTION("REGEXREPLACE(H4425, "".*\s"", """")"),"человек")</f>
        <v>человек</v>
      </c>
      <c r="J4425" s="13" t="s">
        <v>29</v>
      </c>
      <c r="K4425" s="17" t="str">
        <f>IFERROR(__xludf.DUMMYFUNCTION("REGEXREPLACE(J4425, ""^[\d\s]+"", """")"),"значение показателя за год")</f>
        <v>значение показателя за год</v>
      </c>
      <c r="L4425" s="16">
        <f t="shared" si="18"/>
        <v>2</v>
      </c>
      <c r="M4425" s="13" t="s">
        <v>30</v>
      </c>
      <c r="N4425" s="13" t="str">
        <f>IFERROR(__xludf.DUMMYFUNCTION("REGEXEXTRACT(M4425, "" (.+)$"")"),"все население")</f>
        <v>все население</v>
      </c>
      <c r="O4425" s="18">
        <v>5545.0</v>
      </c>
      <c r="P4425" s="18">
        <v>5528.0</v>
      </c>
      <c r="Q4425" s="18">
        <v>5455.0</v>
      </c>
      <c r="R4425" s="18">
        <v>5321.0</v>
      </c>
      <c r="S4425" s="18">
        <v>5328.0</v>
      </c>
      <c r="T4425" s="18">
        <v>5075.0</v>
      </c>
      <c r="U4425" s="18">
        <v>5445.0</v>
      </c>
      <c r="V4425" s="18">
        <v>6491.0</v>
      </c>
      <c r="W4425" s="18">
        <v>6568.0</v>
      </c>
      <c r="X4425" s="18">
        <v>5426.0</v>
      </c>
      <c r="Y4425" s="18">
        <v>5018.0</v>
      </c>
      <c r="Z4425" s="19">
        <f t="shared" si="6"/>
        <v>61200</v>
      </c>
      <c r="AA4425" s="19" t="str">
        <f t="shared" si="19"/>
        <v/>
      </c>
      <c r="AB4425" s="19" t="str">
        <f t="shared" si="8"/>
        <v/>
      </c>
      <c r="AC4425" s="19">
        <f t="shared" si="20"/>
        <v>5563.636364</v>
      </c>
      <c r="AD4425" s="19">
        <f t="shared" si="21"/>
        <v>2711</v>
      </c>
      <c r="AE4425" s="19" t="str">
        <f t="shared" si="22"/>
        <v>Нет моды</v>
      </c>
      <c r="AF4425" s="19">
        <f t="shared" si="23"/>
        <v>5018</v>
      </c>
      <c r="AG4425" s="19">
        <f t="shared" si="24"/>
        <v>6568</v>
      </c>
      <c r="AH4425" s="20" t="str">
        <f t="shared" si="14"/>
        <v/>
      </c>
      <c r="AI4425" s="21"/>
      <c r="AJ4425" s="21"/>
      <c r="AK4425" s="21"/>
      <c r="AL4425" s="22">
        <f t="shared" si="25"/>
        <v>1</v>
      </c>
    </row>
    <row r="4426" ht="12.75" customHeight="1">
      <c r="A4426" s="13" t="s">
        <v>271</v>
      </c>
      <c r="B4426" s="13" t="str">
        <f>IFERROR(__xludf.DUMMYFUNCTION("REGEXREPLACE(A4426, ""\d"", """")"),"         Томская область")</f>
        <v>         Томская область</v>
      </c>
      <c r="C4426" s="14" t="str">
        <f t="shared" si="15"/>
        <v>Томская область</v>
      </c>
      <c r="D4426" s="3">
        <f t="shared" si="16"/>
        <v>2</v>
      </c>
      <c r="E4426" s="15" t="s">
        <v>34</v>
      </c>
      <c r="F4426" s="13" t="str">
        <f>IFERROR(__xludf.DUMMYFUNCTION("REGEXEXTRACT(E4426, ""[А-Яа-я].*"")"),"Болезни системы кровообращения")</f>
        <v>Болезни системы кровообращения</v>
      </c>
      <c r="G4426" s="16">
        <f t="shared" si="17"/>
        <v>2</v>
      </c>
      <c r="H4426" s="13" t="s">
        <v>28</v>
      </c>
      <c r="I4426" s="13" t="str">
        <f>IFERROR(__xludf.DUMMYFUNCTION("REGEXREPLACE(H4426, "".*\s"", """")"),"человек")</f>
        <v>человек</v>
      </c>
      <c r="J4426" s="13" t="s">
        <v>29</v>
      </c>
      <c r="K4426" s="17" t="str">
        <f>IFERROR(__xludf.DUMMYFUNCTION("REGEXREPLACE(J4426, ""^[\d\s]+"", """")"),"значение показателя за год")</f>
        <v>значение показателя за год</v>
      </c>
      <c r="L4426" s="16">
        <f t="shared" si="18"/>
        <v>2</v>
      </c>
      <c r="M4426" s="13" t="s">
        <v>31</v>
      </c>
      <c r="N4426" s="13" t="str">
        <f>IFERROR(__xludf.DUMMYFUNCTION("REGEXEXTRACT(M4426, "" (.+)$"")"),"городское население")</f>
        <v>городское население</v>
      </c>
      <c r="O4426" s="18">
        <v>3626.0</v>
      </c>
      <c r="P4426" s="18">
        <v>3624.0</v>
      </c>
      <c r="Q4426" s="18">
        <v>3687.0</v>
      </c>
      <c r="R4426" s="18">
        <v>3618.0</v>
      </c>
      <c r="S4426" s="18">
        <v>3693.0</v>
      </c>
      <c r="T4426" s="18">
        <v>3477.0</v>
      </c>
      <c r="U4426" s="18">
        <v>3652.0</v>
      </c>
      <c r="V4426" s="18">
        <v>4440.0</v>
      </c>
      <c r="W4426" s="18">
        <v>4497.0</v>
      </c>
      <c r="X4426" s="18">
        <v>3540.0</v>
      </c>
      <c r="Y4426" s="18">
        <v>3230.0</v>
      </c>
      <c r="Z4426" s="19" t="str">
        <f t="shared" si="6"/>
        <v/>
      </c>
      <c r="AA4426" s="19">
        <f t="shared" si="19"/>
        <v>41084</v>
      </c>
      <c r="AB4426" s="19" t="str">
        <f t="shared" si="8"/>
        <v/>
      </c>
      <c r="AC4426" s="19">
        <f t="shared" si="20"/>
        <v>3734.909091</v>
      </c>
      <c r="AD4426" s="19">
        <f t="shared" si="21"/>
        <v>4757.5</v>
      </c>
      <c r="AE4426" s="19" t="str">
        <f t="shared" si="22"/>
        <v>Нет моды</v>
      </c>
      <c r="AF4426" s="19">
        <f t="shared" si="23"/>
        <v>3230</v>
      </c>
      <c r="AG4426" s="19">
        <f t="shared" si="24"/>
        <v>4497</v>
      </c>
      <c r="AH4426" s="20" t="str">
        <f t="shared" si="14"/>
        <v/>
      </c>
      <c r="AI4426" s="21"/>
      <c r="AJ4426" s="21"/>
      <c r="AK4426" s="21"/>
      <c r="AL4426" s="22">
        <f t="shared" si="25"/>
        <v>1</v>
      </c>
    </row>
    <row r="4427" ht="12.75" customHeight="1">
      <c r="A4427" s="13" t="s">
        <v>271</v>
      </c>
      <c r="B4427" s="13" t="str">
        <f>IFERROR(__xludf.DUMMYFUNCTION("REGEXREPLACE(A4427, ""\d"", """")"),"         Томская область")</f>
        <v>         Томская область</v>
      </c>
      <c r="C4427" s="14" t="str">
        <f t="shared" si="15"/>
        <v>Томская область</v>
      </c>
      <c r="D4427" s="3">
        <f t="shared" si="16"/>
        <v>2</v>
      </c>
      <c r="E4427" s="15" t="s">
        <v>34</v>
      </c>
      <c r="F4427" s="13" t="str">
        <f>IFERROR(__xludf.DUMMYFUNCTION("REGEXEXTRACT(E4427, ""[А-Яа-я].*"")"),"Болезни системы кровообращения")</f>
        <v>Болезни системы кровообращения</v>
      </c>
      <c r="G4427" s="16">
        <f t="shared" si="17"/>
        <v>2</v>
      </c>
      <c r="H4427" s="13" t="s">
        <v>28</v>
      </c>
      <c r="I4427" s="13" t="str">
        <f>IFERROR(__xludf.DUMMYFUNCTION("REGEXREPLACE(H4427, "".*\s"", """")"),"человек")</f>
        <v>человек</v>
      </c>
      <c r="J4427" s="13" t="s">
        <v>29</v>
      </c>
      <c r="K4427" s="17" t="str">
        <f>IFERROR(__xludf.DUMMYFUNCTION("REGEXREPLACE(J4427, ""^[\d\s]+"", """")"),"значение показателя за год")</f>
        <v>значение показателя за год</v>
      </c>
      <c r="L4427" s="16">
        <f t="shared" si="18"/>
        <v>2</v>
      </c>
      <c r="M4427" s="13" t="s">
        <v>32</v>
      </c>
      <c r="N4427" s="13" t="str">
        <f>IFERROR(__xludf.DUMMYFUNCTION("REGEXEXTRACT(M4427, "" (.+)$"")"),"сельское население")</f>
        <v>сельское население</v>
      </c>
      <c r="O4427" s="18">
        <v>1919.0</v>
      </c>
      <c r="P4427" s="18">
        <v>1904.0</v>
      </c>
      <c r="Q4427" s="18">
        <v>1768.0</v>
      </c>
      <c r="R4427" s="18">
        <v>1703.0</v>
      </c>
      <c r="S4427" s="18">
        <v>1635.0</v>
      </c>
      <c r="T4427" s="18">
        <v>1598.0</v>
      </c>
      <c r="U4427" s="18">
        <v>1793.0</v>
      </c>
      <c r="V4427" s="18">
        <v>2051.0</v>
      </c>
      <c r="W4427" s="18">
        <v>2071.0</v>
      </c>
      <c r="X4427" s="18">
        <v>1886.0</v>
      </c>
      <c r="Y4427" s="18">
        <v>1788.0</v>
      </c>
      <c r="Z4427" s="19" t="str">
        <f t="shared" si="6"/>
        <v/>
      </c>
      <c r="AA4427" s="19" t="str">
        <f t="shared" si="19"/>
        <v/>
      </c>
      <c r="AB4427" s="19">
        <f t="shared" si="8"/>
        <v>20116</v>
      </c>
      <c r="AC4427" s="19">
        <f t="shared" si="20"/>
        <v>1828.727273</v>
      </c>
      <c r="AD4427" s="19">
        <f t="shared" si="21"/>
        <v>2650.5</v>
      </c>
      <c r="AE4427" s="19" t="str">
        <f t="shared" si="22"/>
        <v>Нет моды</v>
      </c>
      <c r="AF4427" s="19">
        <f t="shared" si="23"/>
        <v>1598</v>
      </c>
      <c r="AG4427" s="19">
        <f t="shared" si="24"/>
        <v>2071</v>
      </c>
      <c r="AH4427" s="20" t="str">
        <f t="shared" si="14"/>
        <v>Город: 67%; Село: 33%</v>
      </c>
      <c r="AI4427" s="21"/>
      <c r="AJ4427" s="21"/>
      <c r="AK4427" s="21"/>
      <c r="AL4427" s="22">
        <f t="shared" si="25"/>
        <v>1</v>
      </c>
    </row>
    <row r="4428" ht="12.75" customHeight="1">
      <c r="A4428" s="13" t="s">
        <v>271</v>
      </c>
      <c r="B4428" s="13" t="str">
        <f>IFERROR(__xludf.DUMMYFUNCTION("REGEXREPLACE(A4428, ""\d"", """")"),"         Томская область")</f>
        <v>         Томская область</v>
      </c>
      <c r="C4428" s="14" t="str">
        <f t="shared" si="15"/>
        <v>Томская область</v>
      </c>
      <c r="D4428" s="3">
        <f t="shared" si="16"/>
        <v>2</v>
      </c>
      <c r="E4428" s="15" t="s">
        <v>35</v>
      </c>
      <c r="F4428" s="13" t="str">
        <f>IFERROR(__xludf.DUMMYFUNCTION("REGEXEXTRACT(E4428, ""[А-Яа-я].*"")"),"внешние причины")</f>
        <v>внешние причины</v>
      </c>
      <c r="G4428" s="16">
        <f t="shared" si="17"/>
        <v>2</v>
      </c>
      <c r="H4428" s="13" t="s">
        <v>28</v>
      </c>
      <c r="I4428" s="13" t="str">
        <f>IFERROR(__xludf.DUMMYFUNCTION("REGEXREPLACE(H4428, "".*\s"", """")"),"человек")</f>
        <v>человек</v>
      </c>
      <c r="J4428" s="13" t="s">
        <v>29</v>
      </c>
      <c r="K4428" s="17" t="str">
        <f>IFERROR(__xludf.DUMMYFUNCTION("REGEXREPLACE(J4428, ""^[\d\s]+"", """")"),"значение показателя за год")</f>
        <v>значение показателя за год</v>
      </c>
      <c r="L4428" s="16">
        <f t="shared" si="18"/>
        <v>2</v>
      </c>
      <c r="M4428" s="13" t="s">
        <v>30</v>
      </c>
      <c r="N4428" s="13" t="str">
        <f>IFERROR(__xludf.DUMMYFUNCTION("REGEXEXTRACT(M4428, "" (.+)$"")"),"все население")</f>
        <v>все население</v>
      </c>
      <c r="O4428" s="18">
        <v>1452.0</v>
      </c>
      <c r="P4428" s="18">
        <v>1520.0</v>
      </c>
      <c r="Q4428" s="18">
        <v>1375.0</v>
      </c>
      <c r="R4428" s="18">
        <v>1333.0</v>
      </c>
      <c r="S4428" s="18">
        <v>1306.0</v>
      </c>
      <c r="T4428" s="18">
        <v>1299.0</v>
      </c>
      <c r="U4428" s="18">
        <v>1266.0</v>
      </c>
      <c r="V4428" s="18">
        <v>1124.0</v>
      </c>
      <c r="W4428" s="18">
        <v>1138.0</v>
      </c>
      <c r="X4428" s="18">
        <v>1293.0</v>
      </c>
      <c r="Y4428" s="18">
        <v>1262.0</v>
      </c>
      <c r="Z4428" s="19">
        <f t="shared" si="6"/>
        <v>14368</v>
      </c>
      <c r="AA4428" s="19" t="str">
        <f t="shared" si="19"/>
        <v/>
      </c>
      <c r="AB4428" s="19" t="str">
        <f t="shared" si="8"/>
        <v/>
      </c>
      <c r="AC4428" s="19">
        <f t="shared" si="20"/>
        <v>1306.181818</v>
      </c>
      <c r="AD4428" s="19">
        <f t="shared" si="21"/>
        <v>1559</v>
      </c>
      <c r="AE4428" s="19" t="str">
        <f t="shared" si="22"/>
        <v>Нет моды</v>
      </c>
      <c r="AF4428" s="19">
        <f t="shared" si="23"/>
        <v>1124</v>
      </c>
      <c r="AG4428" s="19">
        <f t="shared" si="24"/>
        <v>1520</v>
      </c>
      <c r="AH4428" s="20" t="str">
        <f t="shared" si="14"/>
        <v/>
      </c>
      <c r="AI4428" s="21"/>
      <c r="AJ4428" s="21"/>
      <c r="AK4428" s="21"/>
      <c r="AL4428" s="22">
        <f t="shared" si="25"/>
        <v>1</v>
      </c>
    </row>
    <row r="4429" ht="12.75" customHeight="1">
      <c r="A4429" s="13" t="s">
        <v>271</v>
      </c>
      <c r="B4429" s="13" t="str">
        <f>IFERROR(__xludf.DUMMYFUNCTION("REGEXREPLACE(A4429, ""\d"", """")"),"         Томская область")</f>
        <v>         Томская область</v>
      </c>
      <c r="C4429" s="14" t="str">
        <f t="shared" si="15"/>
        <v>Томская область</v>
      </c>
      <c r="D4429" s="3">
        <f t="shared" si="16"/>
        <v>2</v>
      </c>
      <c r="E4429" s="15" t="s">
        <v>35</v>
      </c>
      <c r="F4429" s="13" t="str">
        <f>IFERROR(__xludf.DUMMYFUNCTION("REGEXEXTRACT(E4429, ""[А-Яа-я].*"")"),"внешние причины")</f>
        <v>внешние причины</v>
      </c>
      <c r="G4429" s="16">
        <f t="shared" si="17"/>
        <v>2</v>
      </c>
      <c r="H4429" s="13" t="s">
        <v>28</v>
      </c>
      <c r="I4429" s="13" t="str">
        <f>IFERROR(__xludf.DUMMYFUNCTION("REGEXREPLACE(H4429, "".*\s"", """")"),"человек")</f>
        <v>человек</v>
      </c>
      <c r="J4429" s="13" t="s">
        <v>29</v>
      </c>
      <c r="K4429" s="17" t="str">
        <f>IFERROR(__xludf.DUMMYFUNCTION("REGEXREPLACE(J4429, ""^[\d\s]+"", """")"),"значение показателя за год")</f>
        <v>значение показателя за год</v>
      </c>
      <c r="L4429" s="16">
        <f t="shared" si="18"/>
        <v>2</v>
      </c>
      <c r="M4429" s="13" t="s">
        <v>31</v>
      </c>
      <c r="N4429" s="13" t="str">
        <f>IFERROR(__xludf.DUMMYFUNCTION("REGEXEXTRACT(M4429, "" (.+)$"")"),"городское население")</f>
        <v>городское население</v>
      </c>
      <c r="O4429" s="18">
        <v>787.0</v>
      </c>
      <c r="P4429" s="18">
        <v>951.0</v>
      </c>
      <c r="Q4429" s="18">
        <v>827.0</v>
      </c>
      <c r="R4429" s="18">
        <v>809.0</v>
      </c>
      <c r="S4429" s="18">
        <v>837.0</v>
      </c>
      <c r="T4429" s="18">
        <v>800.0</v>
      </c>
      <c r="U4429" s="18">
        <v>763.0</v>
      </c>
      <c r="V4429" s="18">
        <v>696.0</v>
      </c>
      <c r="W4429" s="18">
        <v>699.0</v>
      </c>
      <c r="X4429" s="18">
        <v>783.0</v>
      </c>
      <c r="Y4429" s="18">
        <v>762.0</v>
      </c>
      <c r="Z4429" s="19" t="str">
        <f t="shared" si="6"/>
        <v/>
      </c>
      <c r="AA4429" s="19">
        <f t="shared" si="19"/>
        <v>8714</v>
      </c>
      <c r="AB4429" s="19" t="str">
        <f t="shared" si="8"/>
        <v/>
      </c>
      <c r="AC4429" s="19">
        <f t="shared" si="20"/>
        <v>792.1818182</v>
      </c>
      <c r="AD4429" s="19">
        <f t="shared" si="21"/>
        <v>1037.5</v>
      </c>
      <c r="AE4429" s="19" t="str">
        <f t="shared" si="22"/>
        <v>Нет моды</v>
      </c>
      <c r="AF4429" s="19">
        <f t="shared" si="23"/>
        <v>696</v>
      </c>
      <c r="AG4429" s="19">
        <f t="shared" si="24"/>
        <v>951</v>
      </c>
      <c r="AH4429" s="20" t="str">
        <f t="shared" si="14"/>
        <v/>
      </c>
      <c r="AI4429" s="21"/>
      <c r="AJ4429" s="21"/>
      <c r="AK4429" s="21"/>
      <c r="AL4429" s="22">
        <f t="shared" si="25"/>
        <v>1</v>
      </c>
    </row>
    <row r="4430" ht="12.75" customHeight="1">
      <c r="A4430" s="13" t="s">
        <v>271</v>
      </c>
      <c r="B4430" s="13" t="str">
        <f>IFERROR(__xludf.DUMMYFUNCTION("REGEXREPLACE(A4430, ""\d"", """")"),"         Томская область")</f>
        <v>         Томская область</v>
      </c>
      <c r="C4430" s="14" t="str">
        <f t="shared" si="15"/>
        <v>Томская область</v>
      </c>
      <c r="D4430" s="3">
        <f t="shared" si="16"/>
        <v>2</v>
      </c>
      <c r="E4430" s="15" t="s">
        <v>35</v>
      </c>
      <c r="F4430" s="13" t="str">
        <f>IFERROR(__xludf.DUMMYFUNCTION("REGEXEXTRACT(E4430, ""[А-Яа-я].*"")"),"внешние причины")</f>
        <v>внешние причины</v>
      </c>
      <c r="G4430" s="16">
        <f t="shared" si="17"/>
        <v>2</v>
      </c>
      <c r="H4430" s="13" t="s">
        <v>28</v>
      </c>
      <c r="I4430" s="13" t="str">
        <f>IFERROR(__xludf.DUMMYFUNCTION("REGEXREPLACE(H4430, "".*\s"", """")"),"человек")</f>
        <v>человек</v>
      </c>
      <c r="J4430" s="13" t="s">
        <v>29</v>
      </c>
      <c r="K4430" s="17" t="str">
        <f>IFERROR(__xludf.DUMMYFUNCTION("REGEXREPLACE(J4430, ""^[\d\s]+"", """")"),"значение показателя за год")</f>
        <v>значение показателя за год</v>
      </c>
      <c r="L4430" s="16">
        <f t="shared" si="18"/>
        <v>2</v>
      </c>
      <c r="M4430" s="13" t="s">
        <v>32</v>
      </c>
      <c r="N4430" s="13" t="str">
        <f>IFERROR(__xludf.DUMMYFUNCTION("REGEXEXTRACT(M4430, "" (.+)$"")"),"сельское население")</f>
        <v>сельское население</v>
      </c>
      <c r="O4430" s="18">
        <v>665.0</v>
      </c>
      <c r="P4430" s="18">
        <v>569.0</v>
      </c>
      <c r="Q4430" s="18">
        <v>548.0</v>
      </c>
      <c r="R4430" s="18">
        <v>524.0</v>
      </c>
      <c r="S4430" s="18">
        <v>469.0</v>
      </c>
      <c r="T4430" s="18">
        <v>499.0</v>
      </c>
      <c r="U4430" s="18">
        <v>503.0</v>
      </c>
      <c r="V4430" s="18">
        <v>428.0</v>
      </c>
      <c r="W4430" s="18">
        <v>439.0</v>
      </c>
      <c r="X4430" s="18">
        <v>510.0</v>
      </c>
      <c r="Y4430" s="18">
        <v>500.0</v>
      </c>
      <c r="Z4430" s="19" t="str">
        <f t="shared" si="6"/>
        <v/>
      </c>
      <c r="AA4430" s="19" t="str">
        <f t="shared" si="19"/>
        <v/>
      </c>
      <c r="AB4430" s="19">
        <f t="shared" si="8"/>
        <v>5654</v>
      </c>
      <c r="AC4430" s="19">
        <f t="shared" si="20"/>
        <v>514</v>
      </c>
      <c r="AD4430" s="19">
        <f t="shared" si="21"/>
        <v>680.5</v>
      </c>
      <c r="AE4430" s="19" t="str">
        <f t="shared" si="22"/>
        <v>Нет моды</v>
      </c>
      <c r="AF4430" s="19">
        <f t="shared" si="23"/>
        <v>428</v>
      </c>
      <c r="AG4430" s="19">
        <f t="shared" si="24"/>
        <v>665</v>
      </c>
      <c r="AH4430" s="20" t="str">
        <f t="shared" si="14"/>
        <v>Город: 61%; Село: 39%</v>
      </c>
      <c r="AI4430" s="21"/>
      <c r="AJ4430" s="21"/>
      <c r="AK4430" s="21"/>
      <c r="AL4430" s="22">
        <f t="shared" si="25"/>
        <v>1</v>
      </c>
    </row>
    <row r="4431" ht="12.75" customHeight="1">
      <c r="A4431" s="13" t="s">
        <v>271</v>
      </c>
      <c r="B4431" s="13" t="str">
        <f>IFERROR(__xludf.DUMMYFUNCTION("REGEXREPLACE(A4431, ""\d"", """")"),"         Томская область")</f>
        <v>         Томская область</v>
      </c>
      <c r="C4431" s="14" t="str">
        <f t="shared" si="15"/>
        <v>Томская область</v>
      </c>
      <c r="D4431" s="3">
        <f t="shared" si="16"/>
        <v>2</v>
      </c>
      <c r="E4431" s="15" t="s">
        <v>36</v>
      </c>
      <c r="F4431" s="13" t="str">
        <f>IFERROR(__xludf.DUMMYFUNCTION("REGEXEXTRACT(E4431,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31" s="16">
        <f t="shared" si="17"/>
        <v>2</v>
      </c>
      <c r="H4431" s="13" t="s">
        <v>28</v>
      </c>
      <c r="I4431" s="13" t="str">
        <f>IFERROR(__xludf.DUMMYFUNCTION("REGEXREPLACE(H4431, "".*\s"", """")"),"человек")</f>
        <v>человек</v>
      </c>
      <c r="J4431" s="13" t="s">
        <v>29</v>
      </c>
      <c r="K4431" s="17" t="str">
        <f>IFERROR(__xludf.DUMMYFUNCTION("REGEXREPLACE(J4431, ""^[\d\s]+"", """")"),"значение показателя за год")</f>
        <v>значение показателя за год</v>
      </c>
      <c r="L4431" s="16">
        <f t="shared" si="18"/>
        <v>2</v>
      </c>
      <c r="M4431" s="13" t="s">
        <v>30</v>
      </c>
      <c r="N4431" s="13" t="str">
        <f>IFERROR(__xludf.DUMMYFUNCTION("REGEXEXTRACT(M4431, "" (.+)$"")"),"все население")</f>
        <v>все население</v>
      </c>
      <c r="O4431" s="18">
        <v>26.0</v>
      </c>
      <c r="P4431" s="18">
        <v>26.0</v>
      </c>
      <c r="Q4431" s="18">
        <v>30.0</v>
      </c>
      <c r="R4431" s="18">
        <v>32.0</v>
      </c>
      <c r="S4431" s="23" t="s">
        <v>37</v>
      </c>
      <c r="T4431" s="23" t="s">
        <v>37</v>
      </c>
      <c r="U4431" s="23" t="s">
        <v>37</v>
      </c>
      <c r="V4431" s="23" t="s">
        <v>37</v>
      </c>
      <c r="W4431" s="23" t="s">
        <v>37</v>
      </c>
      <c r="X4431" s="23" t="s">
        <v>37</v>
      </c>
      <c r="Y4431" s="23" t="s">
        <v>37</v>
      </c>
      <c r="Z4431" s="19">
        <f t="shared" si="6"/>
        <v>114</v>
      </c>
      <c r="AA4431" s="19" t="str">
        <f t="shared" si="19"/>
        <v/>
      </c>
      <c r="AB4431" s="19" t="str">
        <f t="shared" si="8"/>
        <v/>
      </c>
      <c r="AC4431" s="19">
        <f t="shared" si="20"/>
        <v>28.5</v>
      </c>
      <c r="AD4431" s="19">
        <f t="shared" si="21"/>
        <v>499</v>
      </c>
      <c r="AE4431" s="19" t="str">
        <f t="shared" si="22"/>
        <v>Нет моды</v>
      </c>
      <c r="AF4431" s="19">
        <f t="shared" si="23"/>
        <v>26</v>
      </c>
      <c r="AG4431" s="19">
        <f t="shared" si="24"/>
        <v>32</v>
      </c>
      <c r="AH4431" s="20" t="str">
        <f t="shared" si="14"/>
        <v/>
      </c>
      <c r="AI4431" s="24"/>
      <c r="AJ4431" s="24"/>
      <c r="AK4431" s="24"/>
      <c r="AL4431" s="22">
        <f t="shared" si="25"/>
        <v>1</v>
      </c>
    </row>
    <row r="4432" ht="12.75" customHeight="1">
      <c r="A4432" s="13" t="s">
        <v>271</v>
      </c>
      <c r="B4432" s="13" t="str">
        <f>IFERROR(__xludf.DUMMYFUNCTION("REGEXREPLACE(A4432, ""\d"", """")"),"         Томская область")</f>
        <v>         Томская область</v>
      </c>
      <c r="C4432" s="14" t="str">
        <f t="shared" si="15"/>
        <v>Томская область</v>
      </c>
      <c r="D4432" s="3">
        <f t="shared" si="16"/>
        <v>2</v>
      </c>
      <c r="E4432" s="15" t="s">
        <v>36</v>
      </c>
      <c r="F4432" s="13" t="str">
        <f>IFERROR(__xludf.DUMMYFUNCTION("REGEXEXTRACT(E4432,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32" s="16">
        <f t="shared" si="17"/>
        <v>2</v>
      </c>
      <c r="H4432" s="13" t="s">
        <v>28</v>
      </c>
      <c r="I4432" s="13" t="str">
        <f>IFERROR(__xludf.DUMMYFUNCTION("REGEXREPLACE(H4432, "".*\s"", """")"),"человек")</f>
        <v>человек</v>
      </c>
      <c r="J4432" s="13" t="s">
        <v>29</v>
      </c>
      <c r="K4432" s="17" t="str">
        <f>IFERROR(__xludf.DUMMYFUNCTION("REGEXREPLACE(J4432, ""^[\d\s]+"", """")"),"значение показателя за год")</f>
        <v>значение показателя за год</v>
      </c>
      <c r="L4432" s="16">
        <f t="shared" si="18"/>
        <v>2</v>
      </c>
      <c r="M4432" s="13" t="s">
        <v>31</v>
      </c>
      <c r="N4432" s="13" t="str">
        <f>IFERROR(__xludf.DUMMYFUNCTION("REGEXEXTRACT(M4432, "" (.+)$"")"),"городское население")</f>
        <v>городское население</v>
      </c>
      <c r="O4432" s="18">
        <v>16.0</v>
      </c>
      <c r="P4432" s="18">
        <v>15.0</v>
      </c>
      <c r="Q4432" s="18">
        <v>20.0</v>
      </c>
      <c r="R4432" s="18">
        <v>19.0</v>
      </c>
      <c r="S4432" s="23" t="s">
        <v>37</v>
      </c>
      <c r="T4432" s="23" t="s">
        <v>37</v>
      </c>
      <c r="U4432" s="23" t="s">
        <v>37</v>
      </c>
      <c r="V4432" s="23" t="s">
        <v>37</v>
      </c>
      <c r="W4432" s="23" t="s">
        <v>37</v>
      </c>
      <c r="X4432" s="23" t="s">
        <v>37</v>
      </c>
      <c r="Y4432" s="23" t="s">
        <v>37</v>
      </c>
      <c r="Z4432" s="19" t="str">
        <f t="shared" si="6"/>
        <v/>
      </c>
      <c r="AA4432" s="19">
        <f t="shared" si="19"/>
        <v>70</v>
      </c>
      <c r="AB4432" s="19" t="str">
        <f t="shared" si="8"/>
        <v/>
      </c>
      <c r="AC4432" s="19">
        <f t="shared" si="20"/>
        <v>17.5</v>
      </c>
      <c r="AD4432" s="19">
        <f t="shared" si="21"/>
        <v>23</v>
      </c>
      <c r="AE4432" s="19" t="str">
        <f t="shared" si="22"/>
        <v>Нет моды</v>
      </c>
      <c r="AF4432" s="19">
        <f t="shared" si="23"/>
        <v>15</v>
      </c>
      <c r="AG4432" s="19">
        <f t="shared" si="24"/>
        <v>20</v>
      </c>
      <c r="AH4432" s="20" t="str">
        <f t="shared" si="14"/>
        <v/>
      </c>
      <c r="AI4432" s="24"/>
      <c r="AJ4432" s="24"/>
      <c r="AK4432" s="24"/>
      <c r="AL4432" s="22">
        <f t="shared" si="25"/>
        <v>1</v>
      </c>
    </row>
    <row r="4433" ht="12.75" customHeight="1">
      <c r="A4433" s="13" t="s">
        <v>271</v>
      </c>
      <c r="B4433" s="13" t="str">
        <f>IFERROR(__xludf.DUMMYFUNCTION("REGEXREPLACE(A4433, ""\d"", """")"),"         Томская область")</f>
        <v>         Томская область</v>
      </c>
      <c r="C4433" s="14" t="str">
        <f t="shared" si="15"/>
        <v>Томская область</v>
      </c>
      <c r="D4433" s="3">
        <f t="shared" si="16"/>
        <v>2</v>
      </c>
      <c r="E4433" s="15" t="s">
        <v>36</v>
      </c>
      <c r="F4433" s="13" t="str">
        <f>IFERROR(__xludf.DUMMYFUNCTION("REGEXEXTRACT(E4433,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33" s="16">
        <f t="shared" si="17"/>
        <v>2</v>
      </c>
      <c r="H4433" s="13" t="s">
        <v>28</v>
      </c>
      <c r="I4433" s="13" t="str">
        <f>IFERROR(__xludf.DUMMYFUNCTION("REGEXREPLACE(H4433, "".*\s"", """")"),"человек")</f>
        <v>человек</v>
      </c>
      <c r="J4433" s="13" t="s">
        <v>29</v>
      </c>
      <c r="K4433" s="17" t="str">
        <f>IFERROR(__xludf.DUMMYFUNCTION("REGEXREPLACE(J4433, ""^[\d\s]+"", """")"),"значение показателя за год")</f>
        <v>значение показателя за год</v>
      </c>
      <c r="L4433" s="16">
        <f t="shared" si="18"/>
        <v>2</v>
      </c>
      <c r="M4433" s="13" t="s">
        <v>32</v>
      </c>
      <c r="N4433" s="13" t="str">
        <f>IFERROR(__xludf.DUMMYFUNCTION("REGEXEXTRACT(M4433, "" (.+)$"")"),"сельское население")</f>
        <v>сельское население</v>
      </c>
      <c r="O4433" s="18">
        <v>10.0</v>
      </c>
      <c r="P4433" s="18">
        <v>11.0</v>
      </c>
      <c r="Q4433" s="18">
        <v>10.0</v>
      </c>
      <c r="R4433" s="18">
        <v>13.0</v>
      </c>
      <c r="S4433" s="23" t="s">
        <v>37</v>
      </c>
      <c r="T4433" s="23" t="s">
        <v>37</v>
      </c>
      <c r="U4433" s="23" t="s">
        <v>37</v>
      </c>
      <c r="V4433" s="23" t="s">
        <v>37</v>
      </c>
      <c r="W4433" s="23" t="s">
        <v>37</v>
      </c>
      <c r="X4433" s="23" t="s">
        <v>37</v>
      </c>
      <c r="Y4433" s="23" t="s">
        <v>37</v>
      </c>
      <c r="Z4433" s="19" t="str">
        <f t="shared" si="6"/>
        <v/>
      </c>
      <c r="AA4433" s="19" t="str">
        <f t="shared" si="19"/>
        <v/>
      </c>
      <c r="AB4433" s="19">
        <f t="shared" si="8"/>
        <v>44</v>
      </c>
      <c r="AC4433" s="19">
        <f t="shared" si="20"/>
        <v>11</v>
      </c>
      <c r="AD4433" s="19">
        <f t="shared" si="21"/>
        <v>14</v>
      </c>
      <c r="AE4433" s="19" t="str">
        <f t="shared" si="22"/>
        <v>Нет моды</v>
      </c>
      <c r="AF4433" s="19">
        <f t="shared" si="23"/>
        <v>10</v>
      </c>
      <c r="AG4433" s="19">
        <f t="shared" si="24"/>
        <v>13</v>
      </c>
      <c r="AH4433" s="20" t="str">
        <f t="shared" si="14"/>
        <v>Город: 61%; Село: 39%</v>
      </c>
      <c r="AI4433" s="24"/>
      <c r="AJ4433" s="24"/>
      <c r="AK4433" s="24"/>
      <c r="AL4433" s="22">
        <f t="shared" si="25"/>
        <v>1</v>
      </c>
    </row>
    <row r="4434" ht="12.75" customHeight="1">
      <c r="A4434" s="13" t="s">
        <v>271</v>
      </c>
      <c r="B4434" s="13" t="str">
        <f>IFERROR(__xludf.DUMMYFUNCTION("REGEXREPLACE(A4434, ""\d"", """")"),"         Томская область")</f>
        <v>         Томская область</v>
      </c>
      <c r="C4434" s="14" t="str">
        <f t="shared" si="15"/>
        <v>Томская область</v>
      </c>
      <c r="D4434" s="3">
        <f t="shared" si="16"/>
        <v>2</v>
      </c>
      <c r="E4434" s="15" t="s">
        <v>38</v>
      </c>
      <c r="F4434" s="13" t="str">
        <f>IFERROR(__xludf.DUMMYFUNCTION("REGEXEXTRACT(E4434, ""[А-Яа-я].*"")"),"все виды транспортных несчастных случаев")</f>
        <v>все виды транспортных несчастных случаев</v>
      </c>
      <c r="G4434" s="16">
        <f t="shared" si="17"/>
        <v>2</v>
      </c>
      <c r="H4434" s="13" t="s">
        <v>28</v>
      </c>
      <c r="I4434" s="13" t="str">
        <f>IFERROR(__xludf.DUMMYFUNCTION("REGEXREPLACE(H4434, "".*\s"", """")"),"человек")</f>
        <v>человек</v>
      </c>
      <c r="J4434" s="13" t="s">
        <v>29</v>
      </c>
      <c r="K4434" s="17" t="str">
        <f>IFERROR(__xludf.DUMMYFUNCTION("REGEXREPLACE(J4434, ""^[\d\s]+"", """")"),"значение показателя за год")</f>
        <v>значение показателя за год</v>
      </c>
      <c r="L4434" s="16">
        <f t="shared" si="18"/>
        <v>2</v>
      </c>
      <c r="M4434" s="13" t="s">
        <v>30</v>
      </c>
      <c r="N4434" s="13" t="str">
        <f>IFERROR(__xludf.DUMMYFUNCTION("REGEXEXTRACT(M4434, "" (.+)$"")"),"все население")</f>
        <v>все население</v>
      </c>
      <c r="O4434" s="18">
        <v>149.0</v>
      </c>
      <c r="P4434" s="18">
        <v>134.0</v>
      </c>
      <c r="Q4434" s="18">
        <v>92.0</v>
      </c>
      <c r="R4434" s="18">
        <v>95.0</v>
      </c>
      <c r="S4434" s="18">
        <v>87.0</v>
      </c>
      <c r="T4434" s="18">
        <v>86.0</v>
      </c>
      <c r="U4434" s="18">
        <v>109.0</v>
      </c>
      <c r="V4434" s="18">
        <v>92.0</v>
      </c>
      <c r="W4434" s="18">
        <v>72.0</v>
      </c>
      <c r="X4434" s="18">
        <v>87.0</v>
      </c>
      <c r="Y4434" s="18">
        <v>65.0</v>
      </c>
      <c r="Z4434" s="19">
        <f t="shared" si="6"/>
        <v>1068</v>
      </c>
      <c r="AA4434" s="19" t="str">
        <f t="shared" si="19"/>
        <v/>
      </c>
      <c r="AB4434" s="19" t="str">
        <f t="shared" si="8"/>
        <v/>
      </c>
      <c r="AC4434" s="19">
        <f t="shared" si="20"/>
        <v>97.09090909</v>
      </c>
      <c r="AD4434" s="19">
        <f t="shared" si="21"/>
        <v>87</v>
      </c>
      <c r="AE4434" s="19" t="str">
        <f t="shared" si="22"/>
        <v>Нет моды</v>
      </c>
      <c r="AF4434" s="19">
        <f t="shared" si="23"/>
        <v>65</v>
      </c>
      <c r="AG4434" s="19">
        <f t="shared" si="24"/>
        <v>149</v>
      </c>
      <c r="AH4434" s="20" t="str">
        <f t="shared" si="14"/>
        <v/>
      </c>
      <c r="AI4434" s="21"/>
      <c r="AJ4434" s="21"/>
      <c r="AK4434" s="21"/>
      <c r="AL4434" s="22">
        <f t="shared" si="25"/>
        <v>1</v>
      </c>
    </row>
    <row r="4435" ht="12.75" customHeight="1">
      <c r="A4435" s="13" t="s">
        <v>271</v>
      </c>
      <c r="B4435" s="13" t="str">
        <f>IFERROR(__xludf.DUMMYFUNCTION("REGEXREPLACE(A4435, ""\d"", """")"),"         Томская область")</f>
        <v>         Томская область</v>
      </c>
      <c r="C4435" s="14" t="str">
        <f t="shared" si="15"/>
        <v>Томская область</v>
      </c>
      <c r="D4435" s="3">
        <f t="shared" si="16"/>
        <v>2</v>
      </c>
      <c r="E4435" s="15" t="s">
        <v>38</v>
      </c>
      <c r="F4435" s="13" t="str">
        <f>IFERROR(__xludf.DUMMYFUNCTION("REGEXEXTRACT(E4435, ""[А-Яа-я].*"")"),"все виды транспортных несчастных случаев")</f>
        <v>все виды транспортных несчастных случаев</v>
      </c>
      <c r="G4435" s="16">
        <f t="shared" si="17"/>
        <v>2</v>
      </c>
      <c r="H4435" s="13" t="s">
        <v>28</v>
      </c>
      <c r="I4435" s="13" t="str">
        <f>IFERROR(__xludf.DUMMYFUNCTION("REGEXREPLACE(H4435, "".*\s"", """")"),"человек")</f>
        <v>человек</v>
      </c>
      <c r="J4435" s="13" t="s">
        <v>29</v>
      </c>
      <c r="K4435" s="17" t="str">
        <f>IFERROR(__xludf.DUMMYFUNCTION("REGEXREPLACE(J4435, ""^[\d\s]+"", """")"),"значение показателя за год")</f>
        <v>значение показателя за год</v>
      </c>
      <c r="L4435" s="16">
        <f t="shared" si="18"/>
        <v>2</v>
      </c>
      <c r="M4435" s="13" t="s">
        <v>31</v>
      </c>
      <c r="N4435" s="13" t="str">
        <f>IFERROR(__xludf.DUMMYFUNCTION("REGEXEXTRACT(M4435, "" (.+)$"")"),"городское население")</f>
        <v>городское население</v>
      </c>
      <c r="O4435" s="18">
        <v>82.0</v>
      </c>
      <c r="P4435" s="18">
        <v>76.0</v>
      </c>
      <c r="Q4435" s="18">
        <v>53.0</v>
      </c>
      <c r="R4435" s="18">
        <v>50.0</v>
      </c>
      <c r="S4435" s="18">
        <v>50.0</v>
      </c>
      <c r="T4435" s="18">
        <v>50.0</v>
      </c>
      <c r="U4435" s="18">
        <v>68.0</v>
      </c>
      <c r="V4435" s="18">
        <v>42.0</v>
      </c>
      <c r="W4435" s="18">
        <v>36.0</v>
      </c>
      <c r="X4435" s="18">
        <v>58.0</v>
      </c>
      <c r="Y4435" s="18">
        <v>37.0</v>
      </c>
      <c r="Z4435" s="19" t="str">
        <f t="shared" si="6"/>
        <v/>
      </c>
      <c r="AA4435" s="19">
        <f t="shared" si="19"/>
        <v>602</v>
      </c>
      <c r="AB4435" s="19" t="str">
        <f t="shared" si="8"/>
        <v/>
      </c>
      <c r="AC4435" s="19">
        <f t="shared" si="20"/>
        <v>54.72727273</v>
      </c>
      <c r="AD4435" s="19">
        <f t="shared" si="21"/>
        <v>74</v>
      </c>
      <c r="AE4435" s="19" t="str">
        <f t="shared" si="22"/>
        <v>Нет моды</v>
      </c>
      <c r="AF4435" s="19">
        <f t="shared" si="23"/>
        <v>36</v>
      </c>
      <c r="AG4435" s="19">
        <f t="shared" si="24"/>
        <v>82</v>
      </c>
      <c r="AH4435" s="20" t="str">
        <f t="shared" si="14"/>
        <v/>
      </c>
      <c r="AI4435" s="21"/>
      <c r="AJ4435" s="21"/>
      <c r="AK4435" s="21"/>
      <c r="AL4435" s="22">
        <f t="shared" si="25"/>
        <v>1</v>
      </c>
    </row>
    <row r="4436" ht="12.75" customHeight="1">
      <c r="A4436" s="13" t="s">
        <v>271</v>
      </c>
      <c r="B4436" s="13" t="str">
        <f>IFERROR(__xludf.DUMMYFUNCTION("REGEXREPLACE(A4436, ""\d"", """")"),"         Томская область")</f>
        <v>         Томская область</v>
      </c>
      <c r="C4436" s="14" t="str">
        <f t="shared" si="15"/>
        <v>Томская область</v>
      </c>
      <c r="D4436" s="3">
        <f t="shared" si="16"/>
        <v>2</v>
      </c>
      <c r="E4436" s="15" t="s">
        <v>38</v>
      </c>
      <c r="F4436" s="13" t="str">
        <f>IFERROR(__xludf.DUMMYFUNCTION("REGEXEXTRACT(E4436, ""[А-Яа-я].*"")"),"все виды транспортных несчастных случаев")</f>
        <v>все виды транспортных несчастных случаев</v>
      </c>
      <c r="G4436" s="16">
        <f t="shared" si="17"/>
        <v>2</v>
      </c>
      <c r="H4436" s="13" t="s">
        <v>28</v>
      </c>
      <c r="I4436" s="13" t="str">
        <f>IFERROR(__xludf.DUMMYFUNCTION("REGEXREPLACE(H4436, "".*\s"", """")"),"человек")</f>
        <v>человек</v>
      </c>
      <c r="J4436" s="13" t="s">
        <v>29</v>
      </c>
      <c r="K4436" s="17" t="str">
        <f>IFERROR(__xludf.DUMMYFUNCTION("REGEXREPLACE(J4436, ""^[\d\s]+"", """")"),"значение показателя за год")</f>
        <v>значение показателя за год</v>
      </c>
      <c r="L4436" s="16">
        <f t="shared" si="18"/>
        <v>2</v>
      </c>
      <c r="M4436" s="13" t="s">
        <v>32</v>
      </c>
      <c r="N4436" s="13" t="str">
        <f>IFERROR(__xludf.DUMMYFUNCTION("REGEXEXTRACT(M4436, "" (.+)$"")"),"сельское население")</f>
        <v>сельское население</v>
      </c>
      <c r="O4436" s="18">
        <v>67.0</v>
      </c>
      <c r="P4436" s="18">
        <v>58.0</v>
      </c>
      <c r="Q4436" s="18">
        <v>39.0</v>
      </c>
      <c r="R4436" s="18">
        <v>45.0</v>
      </c>
      <c r="S4436" s="18">
        <v>37.0</v>
      </c>
      <c r="T4436" s="18">
        <v>36.0</v>
      </c>
      <c r="U4436" s="18">
        <v>41.0</v>
      </c>
      <c r="V4436" s="18">
        <v>50.0</v>
      </c>
      <c r="W4436" s="18">
        <v>36.0</v>
      </c>
      <c r="X4436" s="18">
        <v>29.0</v>
      </c>
      <c r="Y4436" s="18">
        <v>28.0</v>
      </c>
      <c r="Z4436" s="19" t="str">
        <f t="shared" si="6"/>
        <v/>
      </c>
      <c r="AA4436" s="19" t="str">
        <f t="shared" si="19"/>
        <v/>
      </c>
      <c r="AB4436" s="19">
        <f t="shared" si="8"/>
        <v>466</v>
      </c>
      <c r="AC4436" s="19">
        <f t="shared" si="20"/>
        <v>42.36363636</v>
      </c>
      <c r="AD4436" s="19">
        <f t="shared" si="21"/>
        <v>47.5</v>
      </c>
      <c r="AE4436" s="19" t="str">
        <f t="shared" si="22"/>
        <v>Нет моды</v>
      </c>
      <c r="AF4436" s="19">
        <f t="shared" si="23"/>
        <v>28</v>
      </c>
      <c r="AG4436" s="19">
        <f t="shared" si="24"/>
        <v>67</v>
      </c>
      <c r="AH4436" s="20" t="str">
        <f t="shared" si="14"/>
        <v>Город: 56%; Село: 44%</v>
      </c>
      <c r="AI4436" s="21"/>
      <c r="AJ4436" s="21"/>
      <c r="AK4436" s="21"/>
      <c r="AL4436" s="22">
        <f t="shared" si="25"/>
        <v>1</v>
      </c>
    </row>
    <row r="4437" ht="12.75" customHeight="1">
      <c r="A4437" s="13" t="s">
        <v>271</v>
      </c>
      <c r="B4437" s="13" t="str">
        <f>IFERROR(__xludf.DUMMYFUNCTION("REGEXREPLACE(A4437, ""\d"", """")"),"         Томская область")</f>
        <v>         Томская область</v>
      </c>
      <c r="C4437" s="14" t="str">
        <f t="shared" si="15"/>
        <v>Томская область</v>
      </c>
      <c r="D4437" s="3">
        <f t="shared" si="16"/>
        <v>2</v>
      </c>
      <c r="E4437" s="15" t="s">
        <v>39</v>
      </c>
      <c r="F4437" s="13" t="str">
        <f>IFERROR(__xludf.DUMMYFUNCTION("REGEXEXTRACT(E4437, ""[А-Яа-я].*"")"),"Всего умерших")</f>
        <v>Всего умерших</v>
      </c>
      <c r="G4437" s="16">
        <f t="shared" si="17"/>
        <v>2</v>
      </c>
      <c r="H4437" s="13" t="s">
        <v>28</v>
      </c>
      <c r="I4437" s="13" t="str">
        <f>IFERROR(__xludf.DUMMYFUNCTION("REGEXREPLACE(H4437, "".*\s"", """")"),"человек")</f>
        <v>человек</v>
      </c>
      <c r="J4437" s="13" t="s">
        <v>29</v>
      </c>
      <c r="K4437" s="17" t="str">
        <f>IFERROR(__xludf.DUMMYFUNCTION("REGEXREPLACE(J4437, ""^[\d\s]+"", """")"),"значение показателя за год")</f>
        <v>значение показателя за год</v>
      </c>
      <c r="L4437" s="16">
        <f t="shared" si="18"/>
        <v>2</v>
      </c>
      <c r="M4437" s="13" t="s">
        <v>30</v>
      </c>
      <c r="N4437" s="13" t="str">
        <f>IFERROR(__xludf.DUMMYFUNCTION("REGEXEXTRACT(M4437, "" (.+)$"")"),"все население")</f>
        <v>все население</v>
      </c>
      <c r="O4437" s="18">
        <v>12534.0</v>
      </c>
      <c r="P4437" s="18">
        <v>12596.0</v>
      </c>
      <c r="Q4437" s="18">
        <v>12413.0</v>
      </c>
      <c r="R4437" s="18">
        <v>12273.0</v>
      </c>
      <c r="S4437" s="18">
        <v>12306.0</v>
      </c>
      <c r="T4437" s="18">
        <v>11960.0</v>
      </c>
      <c r="U4437" s="18">
        <v>12138.0</v>
      </c>
      <c r="V4437" s="18">
        <v>14319.0</v>
      </c>
      <c r="W4437" s="18">
        <v>16617.0</v>
      </c>
      <c r="X4437" s="18">
        <v>12781.0</v>
      </c>
      <c r="Y4437" s="18">
        <v>11911.0</v>
      </c>
      <c r="Z4437" s="19">
        <f t="shared" si="6"/>
        <v>141848</v>
      </c>
      <c r="AA4437" s="19" t="str">
        <f t="shared" si="19"/>
        <v/>
      </c>
      <c r="AB4437" s="19" t="str">
        <f t="shared" si="8"/>
        <v/>
      </c>
      <c r="AC4437" s="19">
        <f t="shared" si="20"/>
        <v>12895.27273</v>
      </c>
      <c r="AD4437" s="19">
        <f t="shared" si="21"/>
        <v>5989</v>
      </c>
      <c r="AE4437" s="19" t="str">
        <f t="shared" si="22"/>
        <v>Нет моды</v>
      </c>
      <c r="AF4437" s="19">
        <f t="shared" si="23"/>
        <v>11911</v>
      </c>
      <c r="AG4437" s="19">
        <f t="shared" si="24"/>
        <v>16617</v>
      </c>
      <c r="AH4437" s="20" t="str">
        <f t="shared" si="14"/>
        <v/>
      </c>
      <c r="AI4437" s="21"/>
      <c r="AJ4437" s="21"/>
      <c r="AK4437" s="21"/>
      <c r="AL4437" s="22">
        <f t="shared" si="25"/>
        <v>1</v>
      </c>
    </row>
    <row r="4438" ht="12.75" customHeight="1">
      <c r="A4438" s="13" t="s">
        <v>271</v>
      </c>
      <c r="B4438" s="13" t="str">
        <f>IFERROR(__xludf.DUMMYFUNCTION("REGEXREPLACE(A4438, ""\d"", """")"),"         Томская область")</f>
        <v>         Томская область</v>
      </c>
      <c r="C4438" s="14" t="str">
        <f t="shared" si="15"/>
        <v>Томская область</v>
      </c>
      <c r="D4438" s="3">
        <f t="shared" si="16"/>
        <v>2</v>
      </c>
      <c r="E4438" s="15" t="s">
        <v>39</v>
      </c>
      <c r="F4438" s="13" t="str">
        <f>IFERROR(__xludf.DUMMYFUNCTION("REGEXEXTRACT(E4438, ""[А-Яа-я].*"")"),"Всего умерших")</f>
        <v>Всего умерших</v>
      </c>
      <c r="G4438" s="16">
        <f t="shared" si="17"/>
        <v>2</v>
      </c>
      <c r="H4438" s="13" t="s">
        <v>28</v>
      </c>
      <c r="I4438" s="13" t="str">
        <f>IFERROR(__xludf.DUMMYFUNCTION("REGEXREPLACE(H4438, "".*\s"", """")"),"человек")</f>
        <v>человек</v>
      </c>
      <c r="J4438" s="13" t="s">
        <v>29</v>
      </c>
      <c r="K4438" s="17" t="str">
        <f>IFERROR(__xludf.DUMMYFUNCTION("REGEXREPLACE(J4438, ""^[\d\s]+"", """")"),"значение показателя за год")</f>
        <v>значение показателя за год</v>
      </c>
      <c r="L4438" s="16">
        <f t="shared" si="18"/>
        <v>2</v>
      </c>
      <c r="M4438" s="13" t="s">
        <v>31</v>
      </c>
      <c r="N4438" s="13" t="str">
        <f>IFERROR(__xludf.DUMMYFUNCTION("REGEXEXTRACT(M4438, "" (.+)$"")"),"городское население")</f>
        <v>городское население</v>
      </c>
      <c r="O4438" s="18">
        <v>7977.0</v>
      </c>
      <c r="P4438" s="18">
        <v>8108.0</v>
      </c>
      <c r="Q4438" s="18">
        <v>8054.0</v>
      </c>
      <c r="R4438" s="18">
        <v>8065.0</v>
      </c>
      <c r="S4438" s="18">
        <v>8171.0</v>
      </c>
      <c r="T4438" s="18">
        <v>7973.0</v>
      </c>
      <c r="U4438" s="18">
        <v>8014.0</v>
      </c>
      <c r="V4438" s="18">
        <v>9803.0</v>
      </c>
      <c r="W4438" s="18">
        <v>11238.0</v>
      </c>
      <c r="X4438" s="18">
        <v>8367.0</v>
      </c>
      <c r="Y4438" s="18">
        <v>7808.0</v>
      </c>
      <c r="Z4438" s="19" t="str">
        <f t="shared" si="6"/>
        <v/>
      </c>
      <c r="AA4438" s="19">
        <f t="shared" si="19"/>
        <v>93578</v>
      </c>
      <c r="AB4438" s="19" t="str">
        <f t="shared" si="8"/>
        <v/>
      </c>
      <c r="AC4438" s="19">
        <f t="shared" si="20"/>
        <v>8507.090909</v>
      </c>
      <c r="AD4438" s="19">
        <f t="shared" si="21"/>
        <v>11574.5</v>
      </c>
      <c r="AE4438" s="19" t="str">
        <f t="shared" si="22"/>
        <v>Нет моды</v>
      </c>
      <c r="AF4438" s="19">
        <f t="shared" si="23"/>
        <v>7808</v>
      </c>
      <c r="AG4438" s="19">
        <f t="shared" si="24"/>
        <v>11238</v>
      </c>
      <c r="AH4438" s="20" t="str">
        <f t="shared" si="14"/>
        <v/>
      </c>
      <c r="AI4438" s="21"/>
      <c r="AJ4438" s="21"/>
      <c r="AK4438" s="21"/>
      <c r="AL4438" s="22">
        <f t="shared" si="25"/>
        <v>1</v>
      </c>
    </row>
    <row r="4439" ht="12.75" customHeight="1">
      <c r="A4439" s="13" t="s">
        <v>271</v>
      </c>
      <c r="B4439" s="13" t="str">
        <f>IFERROR(__xludf.DUMMYFUNCTION("REGEXREPLACE(A4439, ""\d"", """")"),"         Томская область")</f>
        <v>         Томская область</v>
      </c>
      <c r="C4439" s="14" t="str">
        <f t="shared" si="15"/>
        <v>Томская область</v>
      </c>
      <c r="D4439" s="3">
        <f t="shared" si="16"/>
        <v>2</v>
      </c>
      <c r="E4439" s="15" t="s">
        <v>39</v>
      </c>
      <c r="F4439" s="13" t="str">
        <f>IFERROR(__xludf.DUMMYFUNCTION("REGEXEXTRACT(E4439, ""[А-Яа-я].*"")"),"Всего умерших")</f>
        <v>Всего умерших</v>
      </c>
      <c r="G4439" s="16">
        <f t="shared" si="17"/>
        <v>2</v>
      </c>
      <c r="H4439" s="13" t="s">
        <v>28</v>
      </c>
      <c r="I4439" s="13" t="str">
        <f>IFERROR(__xludf.DUMMYFUNCTION("REGEXREPLACE(H4439, "".*\s"", """")"),"человек")</f>
        <v>человек</v>
      </c>
      <c r="J4439" s="13" t="s">
        <v>29</v>
      </c>
      <c r="K4439" s="17" t="str">
        <f>IFERROR(__xludf.DUMMYFUNCTION("REGEXREPLACE(J4439, ""^[\d\s]+"", """")"),"значение показателя за год")</f>
        <v>значение показателя за год</v>
      </c>
      <c r="L4439" s="16">
        <f t="shared" si="18"/>
        <v>2</v>
      </c>
      <c r="M4439" s="13" t="s">
        <v>32</v>
      </c>
      <c r="N4439" s="13" t="str">
        <f>IFERROR(__xludf.DUMMYFUNCTION("REGEXEXTRACT(M4439, "" (.+)$"")"),"сельское население")</f>
        <v>сельское население</v>
      </c>
      <c r="O4439" s="18">
        <v>4557.0</v>
      </c>
      <c r="P4439" s="18">
        <v>4488.0</v>
      </c>
      <c r="Q4439" s="18">
        <v>4359.0</v>
      </c>
      <c r="R4439" s="18">
        <v>4208.0</v>
      </c>
      <c r="S4439" s="18">
        <v>4135.0</v>
      </c>
      <c r="T4439" s="18">
        <v>3987.0</v>
      </c>
      <c r="U4439" s="18">
        <v>4124.0</v>
      </c>
      <c r="V4439" s="18">
        <v>4516.0</v>
      </c>
      <c r="W4439" s="18">
        <v>5379.0</v>
      </c>
      <c r="X4439" s="18">
        <v>4414.0</v>
      </c>
      <c r="Y4439" s="18">
        <v>4103.0</v>
      </c>
      <c r="Z4439" s="19" t="str">
        <f t="shared" si="6"/>
        <v/>
      </c>
      <c r="AA4439" s="19" t="str">
        <f t="shared" si="19"/>
        <v/>
      </c>
      <c r="AB4439" s="19">
        <f t="shared" si="8"/>
        <v>48270</v>
      </c>
      <c r="AC4439" s="19">
        <f t="shared" si="20"/>
        <v>4388.181818</v>
      </c>
      <c r="AD4439" s="19">
        <f t="shared" si="21"/>
        <v>6593.5</v>
      </c>
      <c r="AE4439" s="19" t="str">
        <f t="shared" si="22"/>
        <v>Нет моды</v>
      </c>
      <c r="AF4439" s="19">
        <f t="shared" si="23"/>
        <v>3987</v>
      </c>
      <c r="AG4439" s="19">
        <f t="shared" si="24"/>
        <v>5379</v>
      </c>
      <c r="AH4439" s="20" t="str">
        <f t="shared" si="14"/>
        <v>Город: 66%; Село: 34%</v>
      </c>
      <c r="AI4439" s="21"/>
      <c r="AJ4439" s="21"/>
      <c r="AK4439" s="21"/>
      <c r="AL4439" s="22">
        <f t="shared" si="25"/>
        <v>1</v>
      </c>
    </row>
    <row r="4440" ht="12.75" customHeight="1">
      <c r="A4440" s="13" t="s">
        <v>271</v>
      </c>
      <c r="B4440" s="13" t="str">
        <f>IFERROR(__xludf.DUMMYFUNCTION("REGEXREPLACE(A4440, ""\d"", """")"),"         Томская область")</f>
        <v>         Томская область</v>
      </c>
      <c r="C4440" s="14" t="str">
        <f t="shared" si="15"/>
        <v>Томская область</v>
      </c>
      <c r="D4440" s="3">
        <f t="shared" si="16"/>
        <v>2</v>
      </c>
      <c r="E4440" s="15" t="s">
        <v>40</v>
      </c>
      <c r="F4440" s="13" t="str">
        <f>IFERROR(__xludf.DUMMYFUNCTION("REGEXEXTRACT(E4440, ""[А-Яа-я].*"")"),"Злокачественные новообразования")</f>
        <v>Злокачественные новообразования</v>
      </c>
      <c r="G4440" s="16">
        <f t="shared" si="17"/>
        <v>2</v>
      </c>
      <c r="H4440" s="13" t="s">
        <v>28</v>
      </c>
      <c r="I4440" s="13" t="str">
        <f>IFERROR(__xludf.DUMMYFUNCTION("REGEXREPLACE(H4440, "".*\s"", """")"),"человек")</f>
        <v>человек</v>
      </c>
      <c r="J4440" s="13" t="s">
        <v>29</v>
      </c>
      <c r="K4440" s="17" t="str">
        <f>IFERROR(__xludf.DUMMYFUNCTION("REGEXREPLACE(J4440, ""^[\d\s]+"", """")"),"значение показателя за год")</f>
        <v>значение показателя за год</v>
      </c>
      <c r="L4440" s="16">
        <f t="shared" si="18"/>
        <v>2</v>
      </c>
      <c r="M4440" s="13" t="s">
        <v>30</v>
      </c>
      <c r="N4440" s="13" t="str">
        <f>IFERROR(__xludf.DUMMYFUNCTION("REGEXEXTRACT(M4440, "" (.+)$"")"),"все население")</f>
        <v>все население</v>
      </c>
      <c r="O4440" s="18">
        <v>2165.0</v>
      </c>
      <c r="P4440" s="18">
        <v>2173.0</v>
      </c>
      <c r="Q4440" s="18">
        <v>2306.0</v>
      </c>
      <c r="R4440" s="18">
        <v>2197.0</v>
      </c>
      <c r="S4440" s="18">
        <v>2306.0</v>
      </c>
      <c r="T4440" s="18">
        <v>2225.0</v>
      </c>
      <c r="U4440" s="18">
        <v>2280.0</v>
      </c>
      <c r="V4440" s="18">
        <v>2356.0</v>
      </c>
      <c r="W4440" s="18">
        <v>2403.0</v>
      </c>
      <c r="X4440" s="18">
        <v>2199.0</v>
      </c>
      <c r="Y4440" s="18">
        <v>2390.0</v>
      </c>
      <c r="Z4440" s="19">
        <f t="shared" si="6"/>
        <v>25000</v>
      </c>
      <c r="AA4440" s="19" t="str">
        <f t="shared" si="19"/>
        <v/>
      </c>
      <c r="AB4440" s="19" t="str">
        <f t="shared" si="8"/>
        <v/>
      </c>
      <c r="AC4440" s="19">
        <f t="shared" si="20"/>
        <v>2272.727273</v>
      </c>
      <c r="AD4440" s="19">
        <f t="shared" si="21"/>
        <v>3195</v>
      </c>
      <c r="AE4440" s="19" t="str">
        <f t="shared" si="22"/>
        <v>Нет моды</v>
      </c>
      <c r="AF4440" s="19">
        <f t="shared" si="23"/>
        <v>2165</v>
      </c>
      <c r="AG4440" s="19">
        <f t="shared" si="24"/>
        <v>2403</v>
      </c>
      <c r="AH4440" s="20" t="str">
        <f t="shared" si="14"/>
        <v/>
      </c>
      <c r="AI4440" s="21"/>
      <c r="AJ4440" s="21"/>
      <c r="AK4440" s="21"/>
      <c r="AL4440" s="22">
        <f t="shared" si="25"/>
        <v>1</v>
      </c>
    </row>
    <row r="4441" ht="12.75" customHeight="1">
      <c r="A4441" s="13" t="s">
        <v>271</v>
      </c>
      <c r="B4441" s="13" t="str">
        <f>IFERROR(__xludf.DUMMYFUNCTION("REGEXREPLACE(A4441, ""\d"", """")"),"         Томская область")</f>
        <v>         Томская область</v>
      </c>
      <c r="C4441" s="14" t="str">
        <f t="shared" si="15"/>
        <v>Томская область</v>
      </c>
      <c r="D4441" s="3">
        <f t="shared" si="16"/>
        <v>2</v>
      </c>
      <c r="E4441" s="15" t="s">
        <v>40</v>
      </c>
      <c r="F4441" s="13" t="str">
        <f>IFERROR(__xludf.DUMMYFUNCTION("REGEXEXTRACT(E4441, ""[А-Яа-я].*"")"),"Злокачественные новообразования")</f>
        <v>Злокачественные новообразования</v>
      </c>
      <c r="G4441" s="16">
        <f t="shared" si="17"/>
        <v>2</v>
      </c>
      <c r="H4441" s="13" t="s">
        <v>28</v>
      </c>
      <c r="I4441" s="13" t="str">
        <f>IFERROR(__xludf.DUMMYFUNCTION("REGEXREPLACE(H4441, "".*\s"", """")"),"человек")</f>
        <v>человек</v>
      </c>
      <c r="J4441" s="13" t="s">
        <v>29</v>
      </c>
      <c r="K4441" s="17" t="str">
        <f>IFERROR(__xludf.DUMMYFUNCTION("REGEXREPLACE(J4441, ""^[\d\s]+"", """")"),"значение показателя за год")</f>
        <v>значение показателя за год</v>
      </c>
      <c r="L4441" s="16">
        <f t="shared" si="18"/>
        <v>2</v>
      </c>
      <c r="M4441" s="13" t="s">
        <v>31</v>
      </c>
      <c r="N4441" s="13" t="str">
        <f>IFERROR(__xludf.DUMMYFUNCTION("REGEXEXTRACT(M4441, "" (.+)$"")"),"городское население")</f>
        <v>городское население</v>
      </c>
      <c r="O4441" s="18">
        <v>1481.0</v>
      </c>
      <c r="P4441" s="18">
        <v>1458.0</v>
      </c>
      <c r="Q4441" s="18">
        <v>1565.0</v>
      </c>
      <c r="R4441" s="18">
        <v>1515.0</v>
      </c>
      <c r="S4441" s="18">
        <v>1559.0</v>
      </c>
      <c r="T4441" s="18">
        <v>1536.0</v>
      </c>
      <c r="U4441" s="18">
        <v>1561.0</v>
      </c>
      <c r="V4441" s="18">
        <v>1609.0</v>
      </c>
      <c r="W4441" s="18">
        <v>1588.0</v>
      </c>
      <c r="X4441" s="18">
        <v>1422.0</v>
      </c>
      <c r="Y4441" s="18">
        <v>1567.0</v>
      </c>
      <c r="Z4441" s="19" t="str">
        <f t="shared" si="6"/>
        <v/>
      </c>
      <c r="AA4441" s="19">
        <f t="shared" si="19"/>
        <v>16861</v>
      </c>
      <c r="AB4441" s="19" t="str">
        <f t="shared" si="8"/>
        <v/>
      </c>
      <c r="AC4441" s="19">
        <f t="shared" si="20"/>
        <v>1532.818182</v>
      </c>
      <c r="AD4441" s="19">
        <f t="shared" si="21"/>
        <v>1887</v>
      </c>
      <c r="AE4441" s="19" t="str">
        <f t="shared" si="22"/>
        <v>Нет моды</v>
      </c>
      <c r="AF4441" s="19">
        <f t="shared" si="23"/>
        <v>1422</v>
      </c>
      <c r="AG4441" s="19">
        <f t="shared" si="24"/>
        <v>1609</v>
      </c>
      <c r="AH4441" s="20" t="str">
        <f t="shared" si="14"/>
        <v/>
      </c>
      <c r="AI4441" s="21"/>
      <c r="AJ4441" s="21"/>
      <c r="AK4441" s="21"/>
      <c r="AL4441" s="22">
        <f t="shared" si="25"/>
        <v>1</v>
      </c>
    </row>
    <row r="4442" ht="12.75" customHeight="1">
      <c r="A4442" s="13" t="s">
        <v>271</v>
      </c>
      <c r="B4442" s="13" t="str">
        <f>IFERROR(__xludf.DUMMYFUNCTION("REGEXREPLACE(A4442, ""\d"", """")"),"         Томская область")</f>
        <v>         Томская область</v>
      </c>
      <c r="C4442" s="14" t="str">
        <f t="shared" si="15"/>
        <v>Томская область</v>
      </c>
      <c r="D4442" s="3">
        <f t="shared" si="16"/>
        <v>2</v>
      </c>
      <c r="E4442" s="15" t="s">
        <v>40</v>
      </c>
      <c r="F4442" s="13" t="str">
        <f>IFERROR(__xludf.DUMMYFUNCTION("REGEXEXTRACT(E4442, ""[А-Яа-я].*"")"),"Злокачественные новообразования")</f>
        <v>Злокачественные новообразования</v>
      </c>
      <c r="G4442" s="16">
        <f t="shared" si="17"/>
        <v>2</v>
      </c>
      <c r="H4442" s="13" t="s">
        <v>28</v>
      </c>
      <c r="I4442" s="13" t="str">
        <f>IFERROR(__xludf.DUMMYFUNCTION("REGEXREPLACE(H4442, "".*\s"", """")"),"человек")</f>
        <v>человек</v>
      </c>
      <c r="J4442" s="13" t="s">
        <v>29</v>
      </c>
      <c r="K4442" s="17" t="str">
        <f>IFERROR(__xludf.DUMMYFUNCTION("REGEXREPLACE(J4442, ""^[\d\s]+"", """")"),"значение показателя за год")</f>
        <v>значение показателя за год</v>
      </c>
      <c r="L4442" s="16">
        <f t="shared" si="18"/>
        <v>2</v>
      </c>
      <c r="M4442" s="13" t="s">
        <v>32</v>
      </c>
      <c r="N4442" s="13" t="str">
        <f>IFERROR(__xludf.DUMMYFUNCTION("REGEXEXTRACT(M4442, "" (.+)$"")"),"сельское население")</f>
        <v>сельское население</v>
      </c>
      <c r="O4442" s="18">
        <v>684.0</v>
      </c>
      <c r="P4442" s="18">
        <v>715.0</v>
      </c>
      <c r="Q4442" s="18">
        <v>741.0</v>
      </c>
      <c r="R4442" s="18">
        <v>682.0</v>
      </c>
      <c r="S4442" s="18">
        <v>747.0</v>
      </c>
      <c r="T4442" s="18">
        <v>689.0</v>
      </c>
      <c r="U4442" s="18">
        <v>719.0</v>
      </c>
      <c r="V4442" s="18">
        <v>747.0</v>
      </c>
      <c r="W4442" s="18">
        <v>815.0</v>
      </c>
      <c r="X4442" s="18">
        <v>777.0</v>
      </c>
      <c r="Y4442" s="18">
        <v>823.0</v>
      </c>
      <c r="Z4442" s="19" t="str">
        <f t="shared" si="6"/>
        <v/>
      </c>
      <c r="AA4442" s="19" t="str">
        <f t="shared" si="19"/>
        <v/>
      </c>
      <c r="AB4442" s="19">
        <f t="shared" si="8"/>
        <v>8139</v>
      </c>
      <c r="AC4442" s="19">
        <f t="shared" si="20"/>
        <v>739.9090909</v>
      </c>
      <c r="AD4442" s="19">
        <f t="shared" si="21"/>
        <v>1122.5</v>
      </c>
      <c r="AE4442" s="19" t="str">
        <f t="shared" si="22"/>
        <v>Нет моды</v>
      </c>
      <c r="AF4442" s="19">
        <f t="shared" si="23"/>
        <v>682</v>
      </c>
      <c r="AG4442" s="19">
        <f t="shared" si="24"/>
        <v>823</v>
      </c>
      <c r="AH4442" s="20" t="str">
        <f t="shared" si="14"/>
        <v>Город: 67%; Село: 33%</v>
      </c>
      <c r="AI4442" s="21"/>
      <c r="AJ4442" s="21"/>
      <c r="AK4442" s="21"/>
      <c r="AL4442" s="22">
        <f t="shared" si="25"/>
        <v>1</v>
      </c>
    </row>
    <row r="4443" ht="12.75" customHeight="1">
      <c r="A4443" s="13" t="s">
        <v>271</v>
      </c>
      <c r="B4443" s="13" t="str">
        <f>IFERROR(__xludf.DUMMYFUNCTION("REGEXREPLACE(A4443, ""\d"", """")"),"         Томская область")</f>
        <v>         Томская область</v>
      </c>
      <c r="C4443" s="14" t="str">
        <f t="shared" si="15"/>
        <v>Томская область</v>
      </c>
      <c r="D4443" s="3">
        <f t="shared" si="16"/>
        <v>2</v>
      </c>
      <c r="E4443" s="15" t="s">
        <v>41</v>
      </c>
      <c r="F4443" s="13" t="str">
        <f>IFERROR(__xludf.DUMMYFUNCTION("REGEXEXTRACT(E4443, ""[А-Яа-я].*"")"),"Инфекционные и паразитарные болезни")</f>
        <v>Инфекционные и паразитарные болезни</v>
      </c>
      <c r="G4443" s="16">
        <f t="shared" si="17"/>
        <v>2</v>
      </c>
      <c r="H4443" s="13" t="s">
        <v>28</v>
      </c>
      <c r="I4443" s="13" t="str">
        <f>IFERROR(__xludf.DUMMYFUNCTION("REGEXREPLACE(H4443, "".*\s"", """")"),"человек")</f>
        <v>человек</v>
      </c>
      <c r="J4443" s="13" t="s">
        <v>29</v>
      </c>
      <c r="K4443" s="17" t="str">
        <f>IFERROR(__xludf.DUMMYFUNCTION("REGEXREPLACE(J4443, ""^[\d\s]+"", """")"),"значение показателя за год")</f>
        <v>значение показателя за год</v>
      </c>
      <c r="L4443" s="16">
        <f t="shared" si="18"/>
        <v>2</v>
      </c>
      <c r="M4443" s="13" t="s">
        <v>30</v>
      </c>
      <c r="N4443" s="13" t="str">
        <f>IFERROR(__xludf.DUMMYFUNCTION("REGEXEXTRACT(M4443, "" (.+)$"")"),"все население")</f>
        <v>все население</v>
      </c>
      <c r="O4443" s="18">
        <v>163.0</v>
      </c>
      <c r="P4443" s="18">
        <v>205.0</v>
      </c>
      <c r="Q4443" s="18">
        <v>179.0</v>
      </c>
      <c r="R4443" s="18">
        <v>228.0</v>
      </c>
      <c r="S4443" s="18">
        <v>299.0</v>
      </c>
      <c r="T4443" s="18">
        <v>296.0</v>
      </c>
      <c r="U4443" s="18">
        <v>326.0</v>
      </c>
      <c r="V4443" s="18">
        <v>301.0</v>
      </c>
      <c r="W4443" s="18">
        <v>319.0</v>
      </c>
      <c r="X4443" s="18">
        <v>245.0</v>
      </c>
      <c r="Y4443" s="18">
        <v>233.0</v>
      </c>
      <c r="Z4443" s="19">
        <f t="shared" si="6"/>
        <v>2794</v>
      </c>
      <c r="AA4443" s="19" t="str">
        <f t="shared" si="19"/>
        <v/>
      </c>
      <c r="AB4443" s="19" t="str">
        <f t="shared" si="8"/>
        <v/>
      </c>
      <c r="AC4443" s="19">
        <f t="shared" si="20"/>
        <v>254</v>
      </c>
      <c r="AD4443" s="19">
        <f t="shared" si="21"/>
        <v>504</v>
      </c>
      <c r="AE4443" s="19" t="str">
        <f t="shared" si="22"/>
        <v>Нет моды</v>
      </c>
      <c r="AF4443" s="19">
        <f t="shared" si="23"/>
        <v>163</v>
      </c>
      <c r="AG4443" s="19">
        <f t="shared" si="24"/>
        <v>326</v>
      </c>
      <c r="AH4443" s="20" t="str">
        <f t="shared" si="14"/>
        <v/>
      </c>
      <c r="AI4443" s="21"/>
      <c r="AJ4443" s="21"/>
      <c r="AK4443" s="21"/>
      <c r="AL4443" s="22">
        <f t="shared" si="25"/>
        <v>1</v>
      </c>
    </row>
    <row r="4444" ht="12.75" customHeight="1">
      <c r="A4444" s="13" t="s">
        <v>271</v>
      </c>
      <c r="B4444" s="13" t="str">
        <f>IFERROR(__xludf.DUMMYFUNCTION("REGEXREPLACE(A4444, ""\d"", """")"),"         Томская область")</f>
        <v>         Томская область</v>
      </c>
      <c r="C4444" s="14" t="str">
        <f t="shared" si="15"/>
        <v>Томская область</v>
      </c>
      <c r="D4444" s="3">
        <f t="shared" si="16"/>
        <v>2</v>
      </c>
      <c r="E4444" s="15" t="s">
        <v>41</v>
      </c>
      <c r="F4444" s="13" t="str">
        <f>IFERROR(__xludf.DUMMYFUNCTION("REGEXEXTRACT(E4444, ""[А-Яа-я].*"")"),"Инфекционные и паразитарные болезни")</f>
        <v>Инфекционные и паразитарные болезни</v>
      </c>
      <c r="G4444" s="16">
        <f t="shared" si="17"/>
        <v>2</v>
      </c>
      <c r="H4444" s="13" t="s">
        <v>28</v>
      </c>
      <c r="I4444" s="13" t="str">
        <f>IFERROR(__xludf.DUMMYFUNCTION("REGEXREPLACE(H4444, "".*\s"", """")"),"человек")</f>
        <v>человек</v>
      </c>
      <c r="J4444" s="13" t="s">
        <v>29</v>
      </c>
      <c r="K4444" s="17" t="str">
        <f>IFERROR(__xludf.DUMMYFUNCTION("REGEXREPLACE(J4444, ""^[\d\s]+"", """")"),"значение показателя за год")</f>
        <v>значение показателя за год</v>
      </c>
      <c r="L4444" s="16">
        <f t="shared" si="18"/>
        <v>2</v>
      </c>
      <c r="M4444" s="13" t="s">
        <v>31</v>
      </c>
      <c r="N4444" s="13" t="str">
        <f>IFERROR(__xludf.DUMMYFUNCTION("REGEXEXTRACT(M4444, "" (.+)$"")"),"городское население")</f>
        <v>городское население</v>
      </c>
      <c r="O4444" s="18">
        <v>121.0</v>
      </c>
      <c r="P4444" s="18">
        <v>142.0</v>
      </c>
      <c r="Q4444" s="18">
        <v>144.0</v>
      </c>
      <c r="R4444" s="18">
        <v>190.0</v>
      </c>
      <c r="S4444" s="18">
        <v>242.0</v>
      </c>
      <c r="T4444" s="18">
        <v>233.0</v>
      </c>
      <c r="U4444" s="18">
        <v>236.0</v>
      </c>
      <c r="V4444" s="18">
        <v>225.0</v>
      </c>
      <c r="W4444" s="18">
        <v>238.0</v>
      </c>
      <c r="X4444" s="18">
        <v>180.0</v>
      </c>
      <c r="Y4444" s="18">
        <v>161.0</v>
      </c>
      <c r="Z4444" s="19" t="str">
        <f t="shared" si="6"/>
        <v/>
      </c>
      <c r="AA4444" s="19">
        <f t="shared" si="19"/>
        <v>2112</v>
      </c>
      <c r="AB4444" s="19" t="str">
        <f t="shared" si="8"/>
        <v/>
      </c>
      <c r="AC4444" s="19">
        <f t="shared" si="20"/>
        <v>192</v>
      </c>
      <c r="AD4444" s="19">
        <f t="shared" si="21"/>
        <v>230.5</v>
      </c>
      <c r="AE4444" s="19" t="str">
        <f t="shared" si="22"/>
        <v>Нет моды</v>
      </c>
      <c r="AF4444" s="19">
        <f t="shared" si="23"/>
        <v>121</v>
      </c>
      <c r="AG4444" s="19">
        <f t="shared" si="24"/>
        <v>242</v>
      </c>
      <c r="AH4444" s="20" t="str">
        <f t="shared" si="14"/>
        <v/>
      </c>
      <c r="AI4444" s="21"/>
      <c r="AJ4444" s="21"/>
      <c r="AK4444" s="21"/>
      <c r="AL4444" s="22">
        <f t="shared" si="25"/>
        <v>1</v>
      </c>
    </row>
    <row r="4445" ht="12.75" customHeight="1">
      <c r="A4445" s="13" t="s">
        <v>271</v>
      </c>
      <c r="B4445" s="13" t="str">
        <f>IFERROR(__xludf.DUMMYFUNCTION("REGEXREPLACE(A4445, ""\d"", """")"),"         Томская область")</f>
        <v>         Томская область</v>
      </c>
      <c r="C4445" s="14" t="str">
        <f t="shared" si="15"/>
        <v>Томская область</v>
      </c>
      <c r="D4445" s="3">
        <f t="shared" si="16"/>
        <v>2</v>
      </c>
      <c r="E4445" s="15" t="s">
        <v>41</v>
      </c>
      <c r="F4445" s="13" t="str">
        <f>IFERROR(__xludf.DUMMYFUNCTION("REGEXEXTRACT(E4445, ""[А-Яа-я].*"")"),"Инфекционные и паразитарные болезни")</f>
        <v>Инфекционные и паразитарные болезни</v>
      </c>
      <c r="G4445" s="16">
        <f t="shared" si="17"/>
        <v>2</v>
      </c>
      <c r="H4445" s="13" t="s">
        <v>28</v>
      </c>
      <c r="I4445" s="13" t="str">
        <f>IFERROR(__xludf.DUMMYFUNCTION("REGEXREPLACE(H4445, "".*\s"", """")"),"человек")</f>
        <v>человек</v>
      </c>
      <c r="J4445" s="13" t="s">
        <v>29</v>
      </c>
      <c r="K4445" s="17" t="str">
        <f>IFERROR(__xludf.DUMMYFUNCTION("REGEXREPLACE(J4445, ""^[\d\s]+"", """")"),"значение показателя за год")</f>
        <v>значение показателя за год</v>
      </c>
      <c r="L4445" s="16">
        <f t="shared" si="18"/>
        <v>2</v>
      </c>
      <c r="M4445" s="13" t="s">
        <v>32</v>
      </c>
      <c r="N4445" s="13" t="str">
        <f>IFERROR(__xludf.DUMMYFUNCTION("REGEXEXTRACT(M4445, "" (.+)$"")"),"сельское население")</f>
        <v>сельское население</v>
      </c>
      <c r="O4445" s="18">
        <v>42.0</v>
      </c>
      <c r="P4445" s="18">
        <v>63.0</v>
      </c>
      <c r="Q4445" s="18">
        <v>35.0</v>
      </c>
      <c r="R4445" s="18">
        <v>38.0</v>
      </c>
      <c r="S4445" s="18">
        <v>57.0</v>
      </c>
      <c r="T4445" s="18">
        <v>63.0</v>
      </c>
      <c r="U4445" s="18">
        <v>90.0</v>
      </c>
      <c r="V4445" s="18">
        <v>76.0</v>
      </c>
      <c r="W4445" s="18">
        <v>81.0</v>
      </c>
      <c r="X4445" s="18">
        <v>65.0</v>
      </c>
      <c r="Y4445" s="18">
        <v>72.0</v>
      </c>
      <c r="Z4445" s="19" t="str">
        <f t="shared" si="6"/>
        <v/>
      </c>
      <c r="AA4445" s="19" t="str">
        <f t="shared" si="19"/>
        <v/>
      </c>
      <c r="AB4445" s="19">
        <f t="shared" si="8"/>
        <v>682</v>
      </c>
      <c r="AC4445" s="19">
        <f t="shared" si="20"/>
        <v>62</v>
      </c>
      <c r="AD4445" s="19">
        <f t="shared" si="21"/>
        <v>105.5</v>
      </c>
      <c r="AE4445" s="19" t="str">
        <f t="shared" si="22"/>
        <v>Нет моды</v>
      </c>
      <c r="AF4445" s="19">
        <f t="shared" si="23"/>
        <v>35</v>
      </c>
      <c r="AG4445" s="19">
        <f t="shared" si="24"/>
        <v>90</v>
      </c>
      <c r="AH4445" s="20" t="str">
        <f t="shared" si="14"/>
        <v>Город: 76%; Село: 24%</v>
      </c>
      <c r="AI4445" s="21"/>
      <c r="AJ4445" s="21"/>
      <c r="AK4445" s="21"/>
      <c r="AL4445" s="22">
        <f t="shared" si="25"/>
        <v>1</v>
      </c>
    </row>
    <row r="4446" ht="12.75" customHeight="1">
      <c r="A4446" s="13" t="s">
        <v>271</v>
      </c>
      <c r="B4446" s="13" t="str">
        <f>IFERROR(__xludf.DUMMYFUNCTION("REGEXREPLACE(A4446, ""\d"", """")"),"         Томская область")</f>
        <v>         Томская область</v>
      </c>
      <c r="C4446" s="14" t="str">
        <f t="shared" si="15"/>
        <v>Томская область</v>
      </c>
      <c r="D4446" s="3">
        <f t="shared" si="16"/>
        <v>2</v>
      </c>
      <c r="E4446" s="15" t="s">
        <v>42</v>
      </c>
      <c r="F4446" s="13" t="str">
        <f>IFERROR(__xludf.DUMMYFUNCTION("REGEXEXTRACT(E4446, ""[А-Яа-я].*"")"),"Ишемическая болезнь сердца")</f>
        <v>Ишемическая болезнь сердца</v>
      </c>
      <c r="G4446" s="16">
        <f t="shared" si="17"/>
        <v>2</v>
      </c>
      <c r="H4446" s="13" t="s">
        <v>28</v>
      </c>
      <c r="I4446" s="13" t="str">
        <f>IFERROR(__xludf.DUMMYFUNCTION("REGEXREPLACE(H4446, "".*\s"", """")"),"человек")</f>
        <v>человек</v>
      </c>
      <c r="J4446" s="13" t="s">
        <v>29</v>
      </c>
      <c r="K4446" s="17" t="str">
        <f>IFERROR(__xludf.DUMMYFUNCTION("REGEXREPLACE(J4446, ""^[\d\s]+"", """")"),"значение показателя за год")</f>
        <v>значение показателя за год</v>
      </c>
      <c r="L4446" s="16">
        <f t="shared" si="18"/>
        <v>2</v>
      </c>
      <c r="M4446" s="13" t="s">
        <v>30</v>
      </c>
      <c r="N4446" s="13" t="str">
        <f>IFERROR(__xludf.DUMMYFUNCTION("REGEXEXTRACT(M4446, "" (.+)$"")"),"все население")</f>
        <v>все население</v>
      </c>
      <c r="O4446" s="18">
        <v>2775.0</v>
      </c>
      <c r="P4446" s="18">
        <v>2395.0</v>
      </c>
      <c r="Q4446" s="18">
        <v>2941.0</v>
      </c>
      <c r="R4446" s="18">
        <v>2844.0</v>
      </c>
      <c r="S4446" s="18">
        <v>3021.0</v>
      </c>
      <c r="T4446" s="18">
        <v>2734.0</v>
      </c>
      <c r="U4446" s="18">
        <v>3126.0</v>
      </c>
      <c r="V4446" s="18">
        <v>3685.0</v>
      </c>
      <c r="W4446" s="18">
        <v>3928.0</v>
      </c>
      <c r="X4446" s="18">
        <v>3227.0</v>
      </c>
      <c r="Y4446" s="18">
        <v>3007.0</v>
      </c>
      <c r="Z4446" s="19">
        <f t="shared" si="6"/>
        <v>33683</v>
      </c>
      <c r="AA4446" s="19" t="str">
        <f t="shared" si="19"/>
        <v/>
      </c>
      <c r="AB4446" s="19" t="str">
        <f t="shared" si="8"/>
        <v/>
      </c>
      <c r="AC4446" s="19">
        <f t="shared" si="20"/>
        <v>3062.090909</v>
      </c>
      <c r="AD4446" s="19">
        <f t="shared" si="21"/>
        <v>1242.5</v>
      </c>
      <c r="AE4446" s="19" t="str">
        <f t="shared" si="22"/>
        <v>Нет моды</v>
      </c>
      <c r="AF4446" s="19">
        <f t="shared" si="23"/>
        <v>2395</v>
      </c>
      <c r="AG4446" s="19">
        <f t="shared" si="24"/>
        <v>3928</v>
      </c>
      <c r="AH4446" s="20" t="str">
        <f t="shared" si="14"/>
        <v/>
      </c>
      <c r="AI4446" s="21"/>
      <c r="AJ4446" s="21"/>
      <c r="AK4446" s="21"/>
      <c r="AL4446" s="22">
        <f t="shared" si="25"/>
        <v>1</v>
      </c>
    </row>
    <row r="4447" ht="12.75" customHeight="1">
      <c r="A4447" s="13" t="s">
        <v>271</v>
      </c>
      <c r="B4447" s="13" t="str">
        <f>IFERROR(__xludf.DUMMYFUNCTION("REGEXREPLACE(A4447, ""\d"", """")"),"         Томская область")</f>
        <v>         Томская область</v>
      </c>
      <c r="C4447" s="14" t="str">
        <f t="shared" si="15"/>
        <v>Томская область</v>
      </c>
      <c r="D4447" s="3">
        <f t="shared" si="16"/>
        <v>2</v>
      </c>
      <c r="E4447" s="15" t="s">
        <v>42</v>
      </c>
      <c r="F4447" s="13" t="str">
        <f>IFERROR(__xludf.DUMMYFUNCTION("REGEXEXTRACT(E4447, ""[А-Яа-я].*"")"),"Ишемическая болезнь сердца")</f>
        <v>Ишемическая болезнь сердца</v>
      </c>
      <c r="G4447" s="16">
        <f t="shared" si="17"/>
        <v>2</v>
      </c>
      <c r="H4447" s="13" t="s">
        <v>28</v>
      </c>
      <c r="I4447" s="13" t="str">
        <f>IFERROR(__xludf.DUMMYFUNCTION("REGEXREPLACE(H4447, "".*\s"", """")"),"человек")</f>
        <v>человек</v>
      </c>
      <c r="J4447" s="13" t="s">
        <v>29</v>
      </c>
      <c r="K4447" s="17" t="str">
        <f>IFERROR(__xludf.DUMMYFUNCTION("REGEXREPLACE(J4447, ""^[\d\s]+"", """")"),"значение показателя за год")</f>
        <v>значение показателя за год</v>
      </c>
      <c r="L4447" s="16">
        <f t="shared" si="18"/>
        <v>2</v>
      </c>
      <c r="M4447" s="13" t="s">
        <v>31</v>
      </c>
      <c r="N4447" s="13" t="str">
        <f>IFERROR(__xludf.DUMMYFUNCTION("REGEXEXTRACT(M4447, "" (.+)$"")"),"городское население")</f>
        <v>городское население</v>
      </c>
      <c r="O4447" s="18">
        <v>1949.0</v>
      </c>
      <c r="P4447" s="18">
        <v>1696.0</v>
      </c>
      <c r="Q4447" s="18">
        <v>2081.0</v>
      </c>
      <c r="R4447" s="18">
        <v>2023.0</v>
      </c>
      <c r="S4447" s="18">
        <v>2198.0</v>
      </c>
      <c r="T4447" s="18">
        <v>1975.0</v>
      </c>
      <c r="U4447" s="18">
        <v>2141.0</v>
      </c>
      <c r="V4447" s="18">
        <v>2568.0</v>
      </c>
      <c r="W4447" s="18">
        <v>2690.0</v>
      </c>
      <c r="X4447" s="18">
        <v>2097.0</v>
      </c>
      <c r="Y4447" s="18">
        <v>1923.0</v>
      </c>
      <c r="Z4447" s="19" t="str">
        <f t="shared" si="6"/>
        <v/>
      </c>
      <c r="AA4447" s="19">
        <f t="shared" si="19"/>
        <v>23341</v>
      </c>
      <c r="AB4447" s="19" t="str">
        <f t="shared" si="8"/>
        <v/>
      </c>
      <c r="AC4447" s="19">
        <f t="shared" si="20"/>
        <v>2121.909091</v>
      </c>
      <c r="AD4447" s="19">
        <f t="shared" si="21"/>
        <v>2629</v>
      </c>
      <c r="AE4447" s="19" t="str">
        <f t="shared" si="22"/>
        <v>Нет моды</v>
      </c>
      <c r="AF4447" s="19">
        <f t="shared" si="23"/>
        <v>1696</v>
      </c>
      <c r="AG4447" s="19">
        <f t="shared" si="24"/>
        <v>2690</v>
      </c>
      <c r="AH4447" s="20" t="str">
        <f t="shared" si="14"/>
        <v/>
      </c>
      <c r="AI4447" s="21"/>
      <c r="AJ4447" s="21"/>
      <c r="AK4447" s="21"/>
      <c r="AL4447" s="22">
        <f t="shared" si="25"/>
        <v>1</v>
      </c>
    </row>
    <row r="4448" ht="12.75" customHeight="1">
      <c r="A4448" s="13" t="s">
        <v>271</v>
      </c>
      <c r="B4448" s="13" t="str">
        <f>IFERROR(__xludf.DUMMYFUNCTION("REGEXREPLACE(A4448, ""\d"", """")"),"         Томская область")</f>
        <v>         Томская область</v>
      </c>
      <c r="C4448" s="14" t="str">
        <f t="shared" si="15"/>
        <v>Томская область</v>
      </c>
      <c r="D4448" s="3">
        <f t="shared" si="16"/>
        <v>2</v>
      </c>
      <c r="E4448" s="15" t="s">
        <v>42</v>
      </c>
      <c r="F4448" s="13" t="str">
        <f>IFERROR(__xludf.DUMMYFUNCTION("REGEXEXTRACT(E4448, ""[А-Яа-я].*"")"),"Ишемическая болезнь сердца")</f>
        <v>Ишемическая болезнь сердца</v>
      </c>
      <c r="G4448" s="16">
        <f t="shared" si="17"/>
        <v>2</v>
      </c>
      <c r="H4448" s="13" t="s">
        <v>28</v>
      </c>
      <c r="I4448" s="13" t="str">
        <f>IFERROR(__xludf.DUMMYFUNCTION("REGEXREPLACE(H4448, "".*\s"", """")"),"человек")</f>
        <v>человек</v>
      </c>
      <c r="J4448" s="13" t="s">
        <v>29</v>
      </c>
      <c r="K4448" s="17" t="str">
        <f>IFERROR(__xludf.DUMMYFUNCTION("REGEXREPLACE(J4448, ""^[\d\s]+"", """")"),"значение показателя за год")</f>
        <v>значение показателя за год</v>
      </c>
      <c r="L4448" s="16">
        <f t="shared" si="18"/>
        <v>2</v>
      </c>
      <c r="M4448" s="13" t="s">
        <v>32</v>
      </c>
      <c r="N4448" s="13" t="str">
        <f>IFERROR(__xludf.DUMMYFUNCTION("REGEXEXTRACT(M4448, "" (.+)$"")"),"сельское население")</f>
        <v>сельское население</v>
      </c>
      <c r="O4448" s="18">
        <v>826.0</v>
      </c>
      <c r="P4448" s="18">
        <v>699.0</v>
      </c>
      <c r="Q4448" s="18">
        <v>860.0</v>
      </c>
      <c r="R4448" s="18">
        <v>821.0</v>
      </c>
      <c r="S4448" s="18">
        <v>823.0</v>
      </c>
      <c r="T4448" s="18">
        <v>759.0</v>
      </c>
      <c r="U4448" s="18">
        <v>985.0</v>
      </c>
      <c r="V4448" s="18">
        <v>1117.0</v>
      </c>
      <c r="W4448" s="18">
        <v>1238.0</v>
      </c>
      <c r="X4448" s="18">
        <v>1130.0</v>
      </c>
      <c r="Y4448" s="18">
        <v>1084.0</v>
      </c>
      <c r="Z4448" s="19" t="str">
        <f t="shared" si="6"/>
        <v/>
      </c>
      <c r="AA4448" s="19" t="str">
        <f t="shared" si="19"/>
        <v/>
      </c>
      <c r="AB4448" s="19">
        <f t="shared" si="8"/>
        <v>10342</v>
      </c>
      <c r="AC4448" s="19">
        <f t="shared" si="20"/>
        <v>940.1818182</v>
      </c>
      <c r="AD4448" s="19">
        <f t="shared" si="21"/>
        <v>1467</v>
      </c>
      <c r="AE4448" s="19" t="str">
        <f t="shared" si="22"/>
        <v>Нет моды</v>
      </c>
      <c r="AF4448" s="19">
        <f t="shared" si="23"/>
        <v>699</v>
      </c>
      <c r="AG4448" s="19">
        <f t="shared" si="24"/>
        <v>1238</v>
      </c>
      <c r="AH4448" s="20" t="str">
        <f t="shared" si="14"/>
        <v>Город: 69%; Село: 31%</v>
      </c>
      <c r="AI4448" s="21"/>
      <c r="AJ4448" s="21"/>
      <c r="AK4448" s="21"/>
      <c r="AL4448" s="22">
        <f t="shared" si="25"/>
        <v>1</v>
      </c>
    </row>
    <row r="4449" ht="12.75" customHeight="1">
      <c r="A4449" s="13" t="s">
        <v>271</v>
      </c>
      <c r="B4449" s="13" t="str">
        <f>IFERROR(__xludf.DUMMYFUNCTION("REGEXREPLACE(A4449, ""\d"", """")"),"         Томская область")</f>
        <v>         Томская область</v>
      </c>
      <c r="C4449" s="14" t="str">
        <f t="shared" si="15"/>
        <v>Томская область</v>
      </c>
      <c r="D4449" s="3">
        <f t="shared" si="16"/>
        <v>2</v>
      </c>
      <c r="E4449" s="15" t="s">
        <v>43</v>
      </c>
      <c r="F4449" s="13" t="str">
        <f>IFERROR(__xludf.DUMMYFUNCTION("REGEXEXTRACT(E4449, ""[А-Яа-я].*"")"),"Новообразования")</f>
        <v>Новообразования</v>
      </c>
      <c r="G4449" s="16">
        <f t="shared" si="17"/>
        <v>2</v>
      </c>
      <c r="H4449" s="13" t="s">
        <v>28</v>
      </c>
      <c r="I4449" s="13" t="str">
        <f>IFERROR(__xludf.DUMMYFUNCTION("REGEXREPLACE(H4449, "".*\s"", """")"),"человек")</f>
        <v>человек</v>
      </c>
      <c r="J4449" s="13" t="s">
        <v>29</v>
      </c>
      <c r="K4449" s="17" t="str">
        <f>IFERROR(__xludf.DUMMYFUNCTION("REGEXREPLACE(J4449, ""^[\d\s]+"", """")"),"значение показателя за год")</f>
        <v>значение показателя за год</v>
      </c>
      <c r="L4449" s="16">
        <f t="shared" si="18"/>
        <v>2</v>
      </c>
      <c r="M4449" s="13" t="s">
        <v>30</v>
      </c>
      <c r="N4449" s="13" t="str">
        <f>IFERROR(__xludf.DUMMYFUNCTION("REGEXEXTRACT(M4449, "" (.+)$"")"),"все население")</f>
        <v>все население</v>
      </c>
      <c r="O4449" s="18">
        <v>2195.0</v>
      </c>
      <c r="P4449" s="18">
        <v>2199.0</v>
      </c>
      <c r="Q4449" s="18">
        <v>2343.0</v>
      </c>
      <c r="R4449" s="18">
        <v>2226.0</v>
      </c>
      <c r="S4449" s="18">
        <v>2352.0</v>
      </c>
      <c r="T4449" s="18">
        <v>2264.0</v>
      </c>
      <c r="U4449" s="18">
        <v>2338.0</v>
      </c>
      <c r="V4449" s="18">
        <v>2415.0</v>
      </c>
      <c r="W4449" s="18">
        <v>2444.0</v>
      </c>
      <c r="X4449" s="18">
        <v>2239.0</v>
      </c>
      <c r="Y4449" s="18">
        <v>2433.0</v>
      </c>
      <c r="Z4449" s="19">
        <f t="shared" si="6"/>
        <v>25448</v>
      </c>
      <c r="AA4449" s="19" t="str">
        <f t="shared" si="19"/>
        <v/>
      </c>
      <c r="AB4449" s="19" t="str">
        <f t="shared" si="8"/>
        <v/>
      </c>
      <c r="AC4449" s="19">
        <f t="shared" si="20"/>
        <v>2313.454545</v>
      </c>
      <c r="AD4449" s="19">
        <f t="shared" si="21"/>
        <v>1716.5</v>
      </c>
      <c r="AE4449" s="19" t="str">
        <f t="shared" si="22"/>
        <v>Нет моды</v>
      </c>
      <c r="AF4449" s="19">
        <f t="shared" si="23"/>
        <v>2195</v>
      </c>
      <c r="AG4449" s="19">
        <f t="shared" si="24"/>
        <v>2444</v>
      </c>
      <c r="AH4449" s="20" t="str">
        <f t="shared" si="14"/>
        <v/>
      </c>
      <c r="AI4449" s="21"/>
      <c r="AJ4449" s="21"/>
      <c r="AK4449" s="21"/>
      <c r="AL4449" s="22">
        <f t="shared" si="25"/>
        <v>1</v>
      </c>
    </row>
    <row r="4450" ht="12.75" customHeight="1">
      <c r="A4450" s="13" t="s">
        <v>271</v>
      </c>
      <c r="B4450" s="13" t="str">
        <f>IFERROR(__xludf.DUMMYFUNCTION("REGEXREPLACE(A4450, ""\d"", """")"),"         Томская область")</f>
        <v>         Томская область</v>
      </c>
      <c r="C4450" s="14" t="str">
        <f t="shared" si="15"/>
        <v>Томская область</v>
      </c>
      <c r="D4450" s="3">
        <f t="shared" si="16"/>
        <v>2</v>
      </c>
      <c r="E4450" s="15" t="s">
        <v>43</v>
      </c>
      <c r="F4450" s="13" t="str">
        <f>IFERROR(__xludf.DUMMYFUNCTION("REGEXEXTRACT(E4450, ""[А-Яа-я].*"")"),"Новообразования")</f>
        <v>Новообразования</v>
      </c>
      <c r="G4450" s="16">
        <f t="shared" si="17"/>
        <v>2</v>
      </c>
      <c r="H4450" s="13" t="s">
        <v>28</v>
      </c>
      <c r="I4450" s="13" t="str">
        <f>IFERROR(__xludf.DUMMYFUNCTION("REGEXREPLACE(H4450, "".*\s"", """")"),"человек")</f>
        <v>человек</v>
      </c>
      <c r="J4450" s="13" t="s">
        <v>29</v>
      </c>
      <c r="K4450" s="17" t="str">
        <f>IFERROR(__xludf.DUMMYFUNCTION("REGEXREPLACE(J4450, ""^[\d\s]+"", """")"),"значение показателя за год")</f>
        <v>значение показателя за год</v>
      </c>
      <c r="L4450" s="16">
        <f t="shared" si="18"/>
        <v>2</v>
      </c>
      <c r="M4450" s="13" t="s">
        <v>31</v>
      </c>
      <c r="N4450" s="13" t="str">
        <f>IFERROR(__xludf.DUMMYFUNCTION("REGEXEXTRACT(M4450, "" (.+)$"")"),"городское население")</f>
        <v>городское население</v>
      </c>
      <c r="O4450" s="18">
        <v>1501.0</v>
      </c>
      <c r="P4450" s="18">
        <v>1477.0</v>
      </c>
      <c r="Q4450" s="18">
        <v>1588.0</v>
      </c>
      <c r="R4450" s="18">
        <v>1534.0</v>
      </c>
      <c r="S4450" s="18">
        <v>1587.0</v>
      </c>
      <c r="T4450" s="18">
        <v>1563.0</v>
      </c>
      <c r="U4450" s="18">
        <v>1593.0</v>
      </c>
      <c r="V4450" s="18">
        <v>1645.0</v>
      </c>
      <c r="W4450" s="18">
        <v>1614.0</v>
      </c>
      <c r="X4450" s="18">
        <v>1447.0</v>
      </c>
      <c r="Y4450" s="18">
        <v>1595.0</v>
      </c>
      <c r="Z4450" s="19" t="str">
        <f t="shared" si="6"/>
        <v/>
      </c>
      <c r="AA4450" s="19">
        <f t="shared" si="19"/>
        <v>17144</v>
      </c>
      <c r="AB4450" s="19" t="str">
        <f t="shared" si="8"/>
        <v/>
      </c>
      <c r="AC4450" s="19">
        <f t="shared" si="20"/>
        <v>1558.545455</v>
      </c>
      <c r="AD4450" s="19">
        <f t="shared" si="21"/>
        <v>1920</v>
      </c>
      <c r="AE4450" s="19" t="str">
        <f t="shared" si="22"/>
        <v>Нет моды</v>
      </c>
      <c r="AF4450" s="19">
        <f t="shared" si="23"/>
        <v>1447</v>
      </c>
      <c r="AG4450" s="19">
        <f t="shared" si="24"/>
        <v>1645</v>
      </c>
      <c r="AH4450" s="20" t="str">
        <f t="shared" si="14"/>
        <v/>
      </c>
      <c r="AI4450" s="21"/>
      <c r="AJ4450" s="21"/>
      <c r="AK4450" s="21"/>
      <c r="AL4450" s="22">
        <f t="shared" si="25"/>
        <v>1</v>
      </c>
    </row>
    <row r="4451" ht="12.75" customHeight="1">
      <c r="A4451" s="13" t="s">
        <v>271</v>
      </c>
      <c r="B4451" s="13" t="str">
        <f>IFERROR(__xludf.DUMMYFUNCTION("REGEXREPLACE(A4451, ""\d"", """")"),"         Томская область")</f>
        <v>         Томская область</v>
      </c>
      <c r="C4451" s="14" t="str">
        <f t="shared" si="15"/>
        <v>Томская область</v>
      </c>
      <c r="D4451" s="3">
        <f t="shared" si="16"/>
        <v>2</v>
      </c>
      <c r="E4451" s="15" t="s">
        <v>43</v>
      </c>
      <c r="F4451" s="13" t="str">
        <f>IFERROR(__xludf.DUMMYFUNCTION("REGEXEXTRACT(E4451, ""[А-Яа-я].*"")"),"Новообразования")</f>
        <v>Новообразования</v>
      </c>
      <c r="G4451" s="16">
        <f t="shared" si="17"/>
        <v>2</v>
      </c>
      <c r="H4451" s="13" t="s">
        <v>28</v>
      </c>
      <c r="I4451" s="13" t="str">
        <f>IFERROR(__xludf.DUMMYFUNCTION("REGEXREPLACE(H4451, "".*\s"", """")"),"человек")</f>
        <v>человек</v>
      </c>
      <c r="J4451" s="13" t="s">
        <v>29</v>
      </c>
      <c r="K4451" s="17" t="str">
        <f>IFERROR(__xludf.DUMMYFUNCTION("REGEXREPLACE(J4451, ""^[\d\s]+"", """")"),"значение показателя за год")</f>
        <v>значение показателя за год</v>
      </c>
      <c r="L4451" s="16">
        <f t="shared" si="18"/>
        <v>2</v>
      </c>
      <c r="M4451" s="13" t="s">
        <v>32</v>
      </c>
      <c r="N4451" s="13" t="str">
        <f>IFERROR(__xludf.DUMMYFUNCTION("REGEXEXTRACT(M4451, "" (.+)$"")"),"сельское население")</f>
        <v>сельское население</v>
      </c>
      <c r="O4451" s="18">
        <v>694.0</v>
      </c>
      <c r="P4451" s="18">
        <v>722.0</v>
      </c>
      <c r="Q4451" s="18">
        <v>755.0</v>
      </c>
      <c r="R4451" s="18">
        <v>692.0</v>
      </c>
      <c r="S4451" s="18">
        <v>765.0</v>
      </c>
      <c r="T4451" s="18">
        <v>701.0</v>
      </c>
      <c r="U4451" s="18">
        <v>745.0</v>
      </c>
      <c r="V4451" s="18">
        <v>770.0</v>
      </c>
      <c r="W4451" s="18">
        <v>830.0</v>
      </c>
      <c r="X4451" s="18">
        <v>792.0</v>
      </c>
      <c r="Y4451" s="18">
        <v>838.0</v>
      </c>
      <c r="Z4451" s="19" t="str">
        <f t="shared" si="6"/>
        <v/>
      </c>
      <c r="AA4451" s="19" t="str">
        <f t="shared" si="19"/>
        <v/>
      </c>
      <c r="AB4451" s="19">
        <f t="shared" si="8"/>
        <v>8304</v>
      </c>
      <c r="AC4451" s="19">
        <f t="shared" si="20"/>
        <v>754.9090909</v>
      </c>
      <c r="AD4451" s="19">
        <f t="shared" si="21"/>
        <v>1142.5</v>
      </c>
      <c r="AE4451" s="19" t="str">
        <f t="shared" si="22"/>
        <v>Нет моды</v>
      </c>
      <c r="AF4451" s="19">
        <f t="shared" si="23"/>
        <v>692</v>
      </c>
      <c r="AG4451" s="19">
        <f t="shared" si="24"/>
        <v>838</v>
      </c>
      <c r="AH4451" s="20" t="str">
        <f t="shared" si="14"/>
        <v>Город: 67%; Село: 33%</v>
      </c>
      <c r="AI4451" s="21"/>
      <c r="AJ4451" s="21"/>
      <c r="AK4451" s="21"/>
      <c r="AL4451" s="22">
        <f t="shared" si="25"/>
        <v>1</v>
      </c>
    </row>
    <row r="4452" ht="12.75" customHeight="1">
      <c r="A4452" s="13" t="s">
        <v>271</v>
      </c>
      <c r="B4452" s="13" t="str">
        <f>IFERROR(__xludf.DUMMYFUNCTION("REGEXREPLACE(A4452, ""\d"", """")"),"         Томская область")</f>
        <v>         Томская область</v>
      </c>
      <c r="C4452" s="14" t="str">
        <f t="shared" si="15"/>
        <v>Томская область</v>
      </c>
      <c r="D4452" s="3">
        <f t="shared" si="16"/>
        <v>2</v>
      </c>
      <c r="E4452" s="15" t="s">
        <v>44</v>
      </c>
      <c r="F4452" s="13" t="str">
        <f>IFERROR(__xludf.DUMMYFUNCTION("REGEXEXTRACT(E4452,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52" s="16">
        <f t="shared" si="17"/>
        <v>2</v>
      </c>
      <c r="H4452" s="13" t="s">
        <v>28</v>
      </c>
      <c r="I4452" s="13" t="str">
        <f>IFERROR(__xludf.DUMMYFUNCTION("REGEXREPLACE(H4452, "".*\s"", """")"),"человек")</f>
        <v>человек</v>
      </c>
      <c r="J4452" s="13" t="s">
        <v>29</v>
      </c>
      <c r="K4452" s="17" t="str">
        <f>IFERROR(__xludf.DUMMYFUNCTION("REGEXREPLACE(J4452, ""^[\d\s]+"", """")"),"значение показателя за год")</f>
        <v>значение показателя за год</v>
      </c>
      <c r="L4452" s="16">
        <f t="shared" si="18"/>
        <v>2</v>
      </c>
      <c r="M4452" s="13" t="s">
        <v>30</v>
      </c>
      <c r="N4452" s="13" t="str">
        <f>IFERROR(__xludf.DUMMYFUNCTION("REGEXEXTRACT(M4452, "" (.+)$"")"),"все население")</f>
        <v>все население</v>
      </c>
      <c r="O4452" s="18">
        <v>55.0</v>
      </c>
      <c r="P4452" s="23" t="s">
        <v>37</v>
      </c>
      <c r="Q4452" s="18">
        <v>24.0</v>
      </c>
      <c r="R4452" s="18">
        <v>27.0</v>
      </c>
      <c r="S4452" s="23" t="s">
        <v>37</v>
      </c>
      <c r="T4452" s="23" t="s">
        <v>37</v>
      </c>
      <c r="U4452" s="23" t="s">
        <v>37</v>
      </c>
      <c r="V4452" s="23" t="s">
        <v>37</v>
      </c>
      <c r="W4452" s="23" t="s">
        <v>37</v>
      </c>
      <c r="X4452" s="23" t="s">
        <v>37</v>
      </c>
      <c r="Y4452" s="23" t="s">
        <v>37</v>
      </c>
      <c r="Z4452" s="19">
        <f t="shared" si="6"/>
        <v>106</v>
      </c>
      <c r="AA4452" s="19" t="str">
        <f t="shared" si="19"/>
        <v/>
      </c>
      <c r="AB4452" s="19" t="str">
        <f t="shared" si="8"/>
        <v/>
      </c>
      <c r="AC4452" s="19">
        <f t="shared" si="20"/>
        <v>35.33333333</v>
      </c>
      <c r="AD4452" s="19">
        <f t="shared" si="21"/>
        <v>733.5</v>
      </c>
      <c r="AE4452" s="19" t="str">
        <f t="shared" si="22"/>
        <v>Нет моды</v>
      </c>
      <c r="AF4452" s="19">
        <f t="shared" si="23"/>
        <v>24</v>
      </c>
      <c r="AG4452" s="19">
        <f t="shared" si="24"/>
        <v>55</v>
      </c>
      <c r="AH4452" s="20" t="str">
        <f t="shared" si="14"/>
        <v/>
      </c>
      <c r="AI4452" s="24"/>
      <c r="AJ4452" s="24"/>
      <c r="AK4452" s="24"/>
      <c r="AL4452" s="22">
        <f t="shared" si="25"/>
        <v>1</v>
      </c>
    </row>
    <row r="4453" ht="12.75" customHeight="1">
      <c r="A4453" s="13" t="s">
        <v>271</v>
      </c>
      <c r="B4453" s="13" t="str">
        <f>IFERROR(__xludf.DUMMYFUNCTION("REGEXREPLACE(A4453, ""\d"", """")"),"         Томская область")</f>
        <v>         Томская область</v>
      </c>
      <c r="C4453" s="14" t="str">
        <f t="shared" si="15"/>
        <v>Томская область</v>
      </c>
      <c r="D4453" s="3">
        <f t="shared" si="16"/>
        <v>2</v>
      </c>
      <c r="E4453" s="15" t="s">
        <v>44</v>
      </c>
      <c r="F4453" s="13" t="str">
        <f>IFERROR(__xludf.DUMMYFUNCTION("REGEXEXTRACT(E4453,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53" s="16">
        <f t="shared" si="17"/>
        <v>2</v>
      </c>
      <c r="H4453" s="13" t="s">
        <v>28</v>
      </c>
      <c r="I4453" s="13" t="str">
        <f>IFERROR(__xludf.DUMMYFUNCTION("REGEXREPLACE(H4453, "".*\s"", """")"),"человек")</f>
        <v>человек</v>
      </c>
      <c r="J4453" s="13" t="s">
        <v>29</v>
      </c>
      <c r="K4453" s="17" t="str">
        <f>IFERROR(__xludf.DUMMYFUNCTION("REGEXREPLACE(J4453, ""^[\d\s]+"", """")"),"значение показателя за год")</f>
        <v>значение показателя за год</v>
      </c>
      <c r="L4453" s="16">
        <f t="shared" si="18"/>
        <v>2</v>
      </c>
      <c r="M4453" s="13" t="s">
        <v>31</v>
      </c>
      <c r="N4453" s="13" t="str">
        <f>IFERROR(__xludf.DUMMYFUNCTION("REGEXEXTRACT(M4453, "" (.+)$"")"),"городское население")</f>
        <v>городское население</v>
      </c>
      <c r="O4453" s="18">
        <v>40.0</v>
      </c>
      <c r="P4453" s="23" t="s">
        <v>37</v>
      </c>
      <c r="Q4453" s="18">
        <v>11.0</v>
      </c>
      <c r="R4453" s="18">
        <v>14.0</v>
      </c>
      <c r="S4453" s="23" t="s">
        <v>37</v>
      </c>
      <c r="T4453" s="23" t="s">
        <v>37</v>
      </c>
      <c r="U4453" s="23" t="s">
        <v>37</v>
      </c>
      <c r="V4453" s="23" t="s">
        <v>37</v>
      </c>
      <c r="W4453" s="23" t="s">
        <v>37</v>
      </c>
      <c r="X4453" s="23" t="s">
        <v>37</v>
      </c>
      <c r="Y4453" s="23" t="s">
        <v>37</v>
      </c>
      <c r="Z4453" s="19" t="str">
        <f t="shared" si="6"/>
        <v/>
      </c>
      <c r="AA4453" s="19">
        <f t="shared" si="19"/>
        <v>65</v>
      </c>
      <c r="AB4453" s="19" t="str">
        <f t="shared" si="8"/>
        <v/>
      </c>
      <c r="AC4453" s="19">
        <f t="shared" si="20"/>
        <v>21.66666667</v>
      </c>
      <c r="AD4453" s="19">
        <f t="shared" si="21"/>
        <v>25.5</v>
      </c>
      <c r="AE4453" s="19" t="str">
        <f t="shared" si="22"/>
        <v>Нет моды</v>
      </c>
      <c r="AF4453" s="19">
        <f t="shared" si="23"/>
        <v>11</v>
      </c>
      <c r="AG4453" s="19">
        <f t="shared" si="24"/>
        <v>40</v>
      </c>
      <c r="AH4453" s="20" t="str">
        <f t="shared" si="14"/>
        <v/>
      </c>
      <c r="AI4453" s="24"/>
      <c r="AJ4453" s="24"/>
      <c r="AK4453" s="24"/>
      <c r="AL4453" s="22">
        <f t="shared" si="25"/>
        <v>1</v>
      </c>
    </row>
    <row r="4454" ht="12.75" customHeight="1">
      <c r="A4454" s="13" t="s">
        <v>271</v>
      </c>
      <c r="B4454" s="13" t="str">
        <f>IFERROR(__xludf.DUMMYFUNCTION("REGEXREPLACE(A4454, ""\d"", """")"),"         Томская область")</f>
        <v>         Томская область</v>
      </c>
      <c r="C4454" s="14" t="str">
        <f t="shared" si="15"/>
        <v>Томская область</v>
      </c>
      <c r="D4454" s="3">
        <f t="shared" si="16"/>
        <v>2</v>
      </c>
      <c r="E4454" s="15" t="s">
        <v>44</v>
      </c>
      <c r="F4454" s="13" t="str">
        <f>IFERROR(__xludf.DUMMYFUNCTION("REGEXEXTRACT(E4454,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454" s="16">
        <f t="shared" si="17"/>
        <v>2</v>
      </c>
      <c r="H4454" s="13" t="s">
        <v>28</v>
      </c>
      <c r="I4454" s="13" t="str">
        <f>IFERROR(__xludf.DUMMYFUNCTION("REGEXREPLACE(H4454, "".*\s"", """")"),"человек")</f>
        <v>человек</v>
      </c>
      <c r="J4454" s="13" t="s">
        <v>29</v>
      </c>
      <c r="K4454" s="17" t="str">
        <f>IFERROR(__xludf.DUMMYFUNCTION("REGEXREPLACE(J4454, ""^[\d\s]+"", """")"),"значение показателя за год")</f>
        <v>значение показателя за год</v>
      </c>
      <c r="L4454" s="16">
        <f t="shared" si="18"/>
        <v>2</v>
      </c>
      <c r="M4454" s="13" t="s">
        <v>32</v>
      </c>
      <c r="N4454" s="13" t="str">
        <f>IFERROR(__xludf.DUMMYFUNCTION("REGEXEXTRACT(M4454, "" (.+)$"")"),"сельское население")</f>
        <v>сельское население</v>
      </c>
      <c r="O4454" s="18">
        <v>15.0</v>
      </c>
      <c r="P4454" s="23" t="s">
        <v>37</v>
      </c>
      <c r="Q4454" s="18">
        <v>13.0</v>
      </c>
      <c r="R4454" s="18">
        <v>13.0</v>
      </c>
      <c r="S4454" s="23" t="s">
        <v>37</v>
      </c>
      <c r="T4454" s="23" t="s">
        <v>37</v>
      </c>
      <c r="U4454" s="23" t="s">
        <v>37</v>
      </c>
      <c r="V4454" s="23" t="s">
        <v>37</v>
      </c>
      <c r="W4454" s="23" t="s">
        <v>37</v>
      </c>
      <c r="X4454" s="23" t="s">
        <v>37</v>
      </c>
      <c r="Y4454" s="23" t="s">
        <v>37</v>
      </c>
      <c r="Z4454" s="19" t="str">
        <f t="shared" si="6"/>
        <v/>
      </c>
      <c r="AA4454" s="19" t="str">
        <f t="shared" si="19"/>
        <v/>
      </c>
      <c r="AB4454" s="19">
        <f t="shared" si="8"/>
        <v>41</v>
      </c>
      <c r="AC4454" s="19">
        <f t="shared" si="20"/>
        <v>13.66666667</v>
      </c>
      <c r="AD4454" s="19">
        <f t="shared" si="21"/>
        <v>13.5</v>
      </c>
      <c r="AE4454" s="19" t="str">
        <f t="shared" si="22"/>
        <v>Нет моды</v>
      </c>
      <c r="AF4454" s="19">
        <f t="shared" si="23"/>
        <v>13</v>
      </c>
      <c r="AG4454" s="19">
        <f t="shared" si="24"/>
        <v>15</v>
      </c>
      <c r="AH4454" s="20" t="str">
        <f t="shared" si="14"/>
        <v>Город: 61%; Село: 39%</v>
      </c>
      <c r="AI4454" s="24"/>
      <c r="AJ4454" s="24"/>
      <c r="AK4454" s="24"/>
      <c r="AL4454" s="22">
        <f t="shared" si="25"/>
        <v>1</v>
      </c>
    </row>
    <row r="4455" ht="12.75" customHeight="1">
      <c r="A4455" s="13" t="s">
        <v>271</v>
      </c>
      <c r="B4455" s="13" t="str">
        <f>IFERROR(__xludf.DUMMYFUNCTION("REGEXREPLACE(A4455, ""\d"", """")"),"         Томская область")</f>
        <v>         Томская область</v>
      </c>
      <c r="C4455" s="14" t="str">
        <f t="shared" si="15"/>
        <v>Томская область</v>
      </c>
      <c r="D4455" s="3">
        <f t="shared" si="16"/>
        <v>2</v>
      </c>
      <c r="E4455" s="15" t="s">
        <v>45</v>
      </c>
      <c r="F4455" s="13" t="str">
        <f>IFERROR(__xludf.DUMMYFUNCTION("REGEXEXTRACT(E4455, ""[А-Яа-я].*"")"),"Самоубийство")</f>
        <v>Самоубийство</v>
      </c>
      <c r="G4455" s="16">
        <f t="shared" si="17"/>
        <v>2</v>
      </c>
      <c r="H4455" s="13" t="s">
        <v>28</v>
      </c>
      <c r="I4455" s="13" t="str">
        <f>IFERROR(__xludf.DUMMYFUNCTION("REGEXREPLACE(H4455, "".*\s"", """")"),"человек")</f>
        <v>человек</v>
      </c>
      <c r="J4455" s="13" t="s">
        <v>29</v>
      </c>
      <c r="K4455" s="17" t="str">
        <f>IFERROR(__xludf.DUMMYFUNCTION("REGEXREPLACE(J4455, ""^[\d\s]+"", """")"),"значение показателя за год")</f>
        <v>значение показателя за год</v>
      </c>
      <c r="L4455" s="16">
        <f t="shared" si="18"/>
        <v>2</v>
      </c>
      <c r="M4455" s="13" t="s">
        <v>30</v>
      </c>
      <c r="N4455" s="13" t="str">
        <f>IFERROR(__xludf.DUMMYFUNCTION("REGEXEXTRACT(M4455, "" (.+)$"")"),"все население")</f>
        <v>все население</v>
      </c>
      <c r="O4455" s="18">
        <v>253.0</v>
      </c>
      <c r="P4455" s="18">
        <v>220.0</v>
      </c>
      <c r="Q4455" s="18">
        <v>140.0</v>
      </c>
      <c r="R4455" s="18">
        <v>148.0</v>
      </c>
      <c r="S4455" s="18">
        <v>119.0</v>
      </c>
      <c r="T4455" s="18">
        <v>147.0</v>
      </c>
      <c r="U4455" s="18">
        <v>121.0</v>
      </c>
      <c r="V4455" s="18">
        <v>70.0</v>
      </c>
      <c r="W4455" s="18">
        <v>52.0</v>
      </c>
      <c r="X4455" s="18">
        <v>45.0</v>
      </c>
      <c r="Y4455" s="18">
        <v>25.0</v>
      </c>
      <c r="Z4455" s="19">
        <f t="shared" si="6"/>
        <v>1340</v>
      </c>
      <c r="AA4455" s="19" t="str">
        <f t="shared" si="19"/>
        <v/>
      </c>
      <c r="AB4455" s="19" t="str">
        <f t="shared" si="8"/>
        <v/>
      </c>
      <c r="AC4455" s="19">
        <f t="shared" si="20"/>
        <v>121.8181818</v>
      </c>
      <c r="AD4455" s="19">
        <f t="shared" si="21"/>
        <v>94.5</v>
      </c>
      <c r="AE4455" s="19" t="str">
        <f t="shared" si="22"/>
        <v>Нет моды</v>
      </c>
      <c r="AF4455" s="19">
        <f t="shared" si="23"/>
        <v>25</v>
      </c>
      <c r="AG4455" s="19">
        <f t="shared" si="24"/>
        <v>253</v>
      </c>
      <c r="AH4455" s="20" t="str">
        <f t="shared" si="14"/>
        <v/>
      </c>
      <c r="AI4455" s="21"/>
      <c r="AJ4455" s="21"/>
      <c r="AK4455" s="21"/>
      <c r="AL4455" s="22">
        <f t="shared" si="25"/>
        <v>1</v>
      </c>
    </row>
    <row r="4456" ht="12.75" customHeight="1">
      <c r="A4456" s="13" t="s">
        <v>271</v>
      </c>
      <c r="B4456" s="13" t="str">
        <f>IFERROR(__xludf.DUMMYFUNCTION("REGEXREPLACE(A4456, ""\d"", """")"),"         Томская область")</f>
        <v>         Томская область</v>
      </c>
      <c r="C4456" s="14" t="str">
        <f t="shared" si="15"/>
        <v>Томская область</v>
      </c>
      <c r="D4456" s="3">
        <f t="shared" si="16"/>
        <v>2</v>
      </c>
      <c r="E4456" s="15" t="s">
        <v>45</v>
      </c>
      <c r="F4456" s="13" t="str">
        <f>IFERROR(__xludf.DUMMYFUNCTION("REGEXEXTRACT(E4456, ""[А-Яа-я].*"")"),"Самоубийство")</f>
        <v>Самоубийство</v>
      </c>
      <c r="G4456" s="16">
        <f t="shared" si="17"/>
        <v>2</v>
      </c>
      <c r="H4456" s="13" t="s">
        <v>28</v>
      </c>
      <c r="I4456" s="13" t="str">
        <f>IFERROR(__xludf.DUMMYFUNCTION("REGEXREPLACE(H4456, "".*\s"", """")"),"человек")</f>
        <v>человек</v>
      </c>
      <c r="J4456" s="13" t="s">
        <v>29</v>
      </c>
      <c r="K4456" s="17" t="str">
        <f>IFERROR(__xludf.DUMMYFUNCTION("REGEXREPLACE(J4456, ""^[\d\s]+"", """")"),"значение показателя за год")</f>
        <v>значение показателя за год</v>
      </c>
      <c r="L4456" s="16">
        <f t="shared" si="18"/>
        <v>2</v>
      </c>
      <c r="M4456" s="13" t="s">
        <v>31</v>
      </c>
      <c r="N4456" s="13" t="str">
        <f>IFERROR(__xludf.DUMMYFUNCTION("REGEXEXTRACT(M4456, "" (.+)$"")"),"городское население")</f>
        <v>городское население</v>
      </c>
      <c r="O4456" s="18">
        <v>105.0</v>
      </c>
      <c r="P4456" s="18">
        <v>105.0</v>
      </c>
      <c r="Q4456" s="18">
        <v>46.0</v>
      </c>
      <c r="R4456" s="18">
        <v>58.0</v>
      </c>
      <c r="S4456" s="18">
        <v>51.0</v>
      </c>
      <c r="T4456" s="18">
        <v>64.0</v>
      </c>
      <c r="U4456" s="18">
        <v>50.0</v>
      </c>
      <c r="V4456" s="18">
        <v>26.0</v>
      </c>
      <c r="W4456" s="18">
        <v>16.0</v>
      </c>
      <c r="X4456" s="18">
        <v>18.0</v>
      </c>
      <c r="Y4456" s="18">
        <v>16.0</v>
      </c>
      <c r="Z4456" s="19" t="str">
        <f t="shared" si="6"/>
        <v/>
      </c>
      <c r="AA4456" s="19">
        <f t="shared" si="19"/>
        <v>555</v>
      </c>
      <c r="AB4456" s="19" t="str">
        <f t="shared" si="8"/>
        <v/>
      </c>
      <c r="AC4456" s="19">
        <f t="shared" si="20"/>
        <v>50.45454545</v>
      </c>
      <c r="AD4456" s="19">
        <f t="shared" si="21"/>
        <v>61</v>
      </c>
      <c r="AE4456" s="19" t="str">
        <f t="shared" si="22"/>
        <v>Нет моды</v>
      </c>
      <c r="AF4456" s="19">
        <f t="shared" si="23"/>
        <v>16</v>
      </c>
      <c r="AG4456" s="19">
        <f t="shared" si="24"/>
        <v>105</v>
      </c>
      <c r="AH4456" s="20" t="str">
        <f t="shared" si="14"/>
        <v/>
      </c>
      <c r="AI4456" s="21"/>
      <c r="AJ4456" s="21"/>
      <c r="AK4456" s="21"/>
      <c r="AL4456" s="22">
        <f t="shared" si="25"/>
        <v>1</v>
      </c>
    </row>
    <row r="4457" ht="12.75" customHeight="1">
      <c r="A4457" s="13" t="s">
        <v>271</v>
      </c>
      <c r="B4457" s="13" t="str">
        <f>IFERROR(__xludf.DUMMYFUNCTION("REGEXREPLACE(A4457, ""\d"", """")"),"         Томская область")</f>
        <v>         Томская область</v>
      </c>
      <c r="C4457" s="14" t="str">
        <f t="shared" si="15"/>
        <v>Томская область</v>
      </c>
      <c r="D4457" s="3">
        <f t="shared" si="16"/>
        <v>2</v>
      </c>
      <c r="E4457" s="15" t="s">
        <v>45</v>
      </c>
      <c r="F4457" s="13" t="str">
        <f>IFERROR(__xludf.DUMMYFUNCTION("REGEXEXTRACT(E4457, ""[А-Яа-я].*"")"),"Самоубийство")</f>
        <v>Самоубийство</v>
      </c>
      <c r="G4457" s="16">
        <f t="shared" si="17"/>
        <v>2</v>
      </c>
      <c r="H4457" s="13" t="s">
        <v>28</v>
      </c>
      <c r="I4457" s="13" t="str">
        <f>IFERROR(__xludf.DUMMYFUNCTION("REGEXREPLACE(H4457, "".*\s"", """")"),"человек")</f>
        <v>человек</v>
      </c>
      <c r="J4457" s="13" t="s">
        <v>29</v>
      </c>
      <c r="K4457" s="17" t="str">
        <f>IFERROR(__xludf.DUMMYFUNCTION("REGEXREPLACE(J4457, ""^[\d\s]+"", """")"),"значение показателя за год")</f>
        <v>значение показателя за год</v>
      </c>
      <c r="L4457" s="16">
        <f t="shared" si="18"/>
        <v>2</v>
      </c>
      <c r="M4457" s="13" t="s">
        <v>32</v>
      </c>
      <c r="N4457" s="13" t="str">
        <f>IFERROR(__xludf.DUMMYFUNCTION("REGEXEXTRACT(M4457, "" (.+)$"")"),"сельское население")</f>
        <v>сельское население</v>
      </c>
      <c r="O4457" s="18">
        <v>148.0</v>
      </c>
      <c r="P4457" s="18">
        <v>115.0</v>
      </c>
      <c r="Q4457" s="18">
        <v>94.0</v>
      </c>
      <c r="R4457" s="18">
        <v>90.0</v>
      </c>
      <c r="S4457" s="18">
        <v>68.0</v>
      </c>
      <c r="T4457" s="18">
        <v>83.0</v>
      </c>
      <c r="U4457" s="18">
        <v>71.0</v>
      </c>
      <c r="V4457" s="18">
        <v>44.0</v>
      </c>
      <c r="W4457" s="18">
        <v>36.0</v>
      </c>
      <c r="X4457" s="18">
        <v>27.0</v>
      </c>
      <c r="Y4457" s="18">
        <v>9.0</v>
      </c>
      <c r="Z4457" s="19" t="str">
        <f t="shared" si="6"/>
        <v/>
      </c>
      <c r="AA4457" s="19" t="str">
        <f t="shared" si="19"/>
        <v/>
      </c>
      <c r="AB4457" s="19">
        <f t="shared" si="8"/>
        <v>785</v>
      </c>
      <c r="AC4457" s="19">
        <f t="shared" si="20"/>
        <v>71.36363636</v>
      </c>
      <c r="AD4457" s="19">
        <f t="shared" si="21"/>
        <v>54.5</v>
      </c>
      <c r="AE4457" s="19" t="str">
        <f t="shared" si="22"/>
        <v>Нет моды</v>
      </c>
      <c r="AF4457" s="19">
        <f t="shared" si="23"/>
        <v>9</v>
      </c>
      <c r="AG4457" s="19">
        <f t="shared" si="24"/>
        <v>148</v>
      </c>
      <c r="AH4457" s="20" t="str">
        <f t="shared" si="14"/>
        <v>Город: 41%; Село: 59%</v>
      </c>
      <c r="AI4457" s="21"/>
      <c r="AJ4457" s="21"/>
      <c r="AK4457" s="21"/>
      <c r="AL4457" s="22">
        <f t="shared" si="25"/>
        <v>1</v>
      </c>
    </row>
    <row r="4458" ht="12.75" customHeight="1">
      <c r="A4458" s="13" t="s">
        <v>271</v>
      </c>
      <c r="B4458" s="13" t="str">
        <f>IFERROR(__xludf.DUMMYFUNCTION("REGEXREPLACE(A4458, ""\d"", """")"),"         Томская область")</f>
        <v>         Томская область</v>
      </c>
      <c r="C4458" s="14" t="str">
        <f t="shared" si="15"/>
        <v>Томская область</v>
      </c>
      <c r="D4458" s="3">
        <f t="shared" si="16"/>
        <v>2</v>
      </c>
      <c r="E4458" s="15" t="s">
        <v>46</v>
      </c>
      <c r="F4458" s="13" t="str">
        <f>IFERROR(__xludf.DUMMYFUNCTION("REGEXEXTRACT(E4458, ""[А-Яа-я].*"")"),"Случ.отравл.алкоголем")</f>
        <v>Случ.отравл.алкоголем</v>
      </c>
      <c r="G4458" s="16">
        <f t="shared" si="17"/>
        <v>2</v>
      </c>
      <c r="H4458" s="13" t="s">
        <v>28</v>
      </c>
      <c r="I4458" s="13" t="str">
        <f>IFERROR(__xludf.DUMMYFUNCTION("REGEXREPLACE(H4458, "".*\s"", """")"),"человек")</f>
        <v>человек</v>
      </c>
      <c r="J4458" s="13" t="s">
        <v>29</v>
      </c>
      <c r="K4458" s="17" t="str">
        <f>IFERROR(__xludf.DUMMYFUNCTION("REGEXREPLACE(J4458, ""^[\d\s]+"", """")"),"значение показателя за год")</f>
        <v>значение показателя за год</v>
      </c>
      <c r="L4458" s="16">
        <f t="shared" si="18"/>
        <v>2</v>
      </c>
      <c r="M4458" s="13" t="s">
        <v>30</v>
      </c>
      <c r="N4458" s="13" t="str">
        <f>IFERROR(__xludf.DUMMYFUNCTION("REGEXEXTRACT(M4458, "" (.+)$"")"),"все население")</f>
        <v>все население</v>
      </c>
      <c r="O4458" s="18">
        <v>82.0</v>
      </c>
      <c r="P4458" s="18">
        <v>99.0</v>
      </c>
      <c r="Q4458" s="18">
        <v>75.0</v>
      </c>
      <c r="R4458" s="18">
        <v>72.0</v>
      </c>
      <c r="S4458" s="18">
        <v>125.0</v>
      </c>
      <c r="T4458" s="18">
        <v>185.0</v>
      </c>
      <c r="U4458" s="18">
        <v>151.0</v>
      </c>
      <c r="V4458" s="18">
        <v>61.0</v>
      </c>
      <c r="W4458" s="18">
        <v>43.0</v>
      </c>
      <c r="X4458" s="18">
        <v>17.0</v>
      </c>
      <c r="Y4458" s="18">
        <v>5.0</v>
      </c>
      <c r="Z4458" s="19">
        <f t="shared" si="6"/>
        <v>915</v>
      </c>
      <c r="AA4458" s="19" t="str">
        <f t="shared" si="19"/>
        <v/>
      </c>
      <c r="AB4458" s="19" t="str">
        <f t="shared" si="8"/>
        <v/>
      </c>
      <c r="AC4458" s="19">
        <f t="shared" si="20"/>
        <v>83.18181818</v>
      </c>
      <c r="AD4458" s="19">
        <f t="shared" si="21"/>
        <v>73.5</v>
      </c>
      <c r="AE4458" s="19" t="str">
        <f t="shared" si="22"/>
        <v>Нет моды</v>
      </c>
      <c r="AF4458" s="19">
        <f t="shared" si="23"/>
        <v>5</v>
      </c>
      <c r="AG4458" s="19">
        <f t="shared" si="24"/>
        <v>185</v>
      </c>
      <c r="AH4458" s="20" t="str">
        <f t="shared" si="14"/>
        <v/>
      </c>
      <c r="AI4458" s="21"/>
      <c r="AJ4458" s="21"/>
      <c r="AK4458" s="21"/>
      <c r="AL4458" s="22">
        <f t="shared" si="25"/>
        <v>1</v>
      </c>
    </row>
    <row r="4459" ht="12.75" customHeight="1">
      <c r="A4459" s="13" t="s">
        <v>271</v>
      </c>
      <c r="B4459" s="13" t="str">
        <f>IFERROR(__xludf.DUMMYFUNCTION("REGEXREPLACE(A4459, ""\d"", """")"),"         Томская область")</f>
        <v>         Томская область</v>
      </c>
      <c r="C4459" s="14" t="str">
        <f t="shared" si="15"/>
        <v>Томская область</v>
      </c>
      <c r="D4459" s="3">
        <f t="shared" si="16"/>
        <v>2</v>
      </c>
      <c r="E4459" s="15" t="s">
        <v>46</v>
      </c>
      <c r="F4459" s="13" t="str">
        <f>IFERROR(__xludf.DUMMYFUNCTION("REGEXEXTRACT(E4459, ""[А-Яа-я].*"")"),"Случ.отравл.алкоголем")</f>
        <v>Случ.отравл.алкоголем</v>
      </c>
      <c r="G4459" s="16">
        <f t="shared" si="17"/>
        <v>2</v>
      </c>
      <c r="H4459" s="13" t="s">
        <v>28</v>
      </c>
      <c r="I4459" s="13" t="str">
        <f>IFERROR(__xludf.DUMMYFUNCTION("REGEXREPLACE(H4459, "".*\s"", """")"),"человек")</f>
        <v>человек</v>
      </c>
      <c r="J4459" s="13" t="s">
        <v>29</v>
      </c>
      <c r="K4459" s="17" t="str">
        <f>IFERROR(__xludf.DUMMYFUNCTION("REGEXREPLACE(J4459, ""^[\d\s]+"", """")"),"значение показателя за год")</f>
        <v>значение показателя за год</v>
      </c>
      <c r="L4459" s="16">
        <f t="shared" si="18"/>
        <v>2</v>
      </c>
      <c r="M4459" s="13" t="s">
        <v>31</v>
      </c>
      <c r="N4459" s="13" t="str">
        <f>IFERROR(__xludf.DUMMYFUNCTION("REGEXEXTRACT(M4459, "" (.+)$"")"),"городское население")</f>
        <v>городское население</v>
      </c>
      <c r="O4459" s="18">
        <v>39.0</v>
      </c>
      <c r="P4459" s="18">
        <v>62.0</v>
      </c>
      <c r="Q4459" s="18">
        <v>47.0</v>
      </c>
      <c r="R4459" s="18">
        <v>39.0</v>
      </c>
      <c r="S4459" s="18">
        <v>79.0</v>
      </c>
      <c r="T4459" s="18">
        <v>116.0</v>
      </c>
      <c r="U4459" s="18">
        <v>81.0</v>
      </c>
      <c r="V4459" s="18">
        <v>35.0</v>
      </c>
      <c r="W4459" s="18">
        <v>21.0</v>
      </c>
      <c r="X4459" s="18">
        <v>9.0</v>
      </c>
      <c r="Y4459" s="18">
        <v>0.0</v>
      </c>
      <c r="Z4459" s="19" t="str">
        <f t="shared" si="6"/>
        <v/>
      </c>
      <c r="AA4459" s="19">
        <f t="shared" si="19"/>
        <v>528</v>
      </c>
      <c r="AB4459" s="19" t="str">
        <f t="shared" si="8"/>
        <v/>
      </c>
      <c r="AC4459" s="19">
        <f t="shared" si="20"/>
        <v>48</v>
      </c>
      <c r="AD4459" s="19">
        <f t="shared" si="21"/>
        <v>61.5</v>
      </c>
      <c r="AE4459" s="19" t="str">
        <f t="shared" si="22"/>
        <v>Нет моды</v>
      </c>
      <c r="AF4459" s="19">
        <f t="shared" si="23"/>
        <v>0</v>
      </c>
      <c r="AG4459" s="19">
        <f t="shared" si="24"/>
        <v>116</v>
      </c>
      <c r="AH4459" s="20" t="str">
        <f t="shared" si="14"/>
        <v/>
      </c>
      <c r="AI4459" s="21"/>
      <c r="AJ4459" s="21"/>
      <c r="AK4459" s="21"/>
      <c r="AL4459" s="22">
        <f t="shared" si="25"/>
        <v>1</v>
      </c>
    </row>
    <row r="4460" ht="12.75" customHeight="1">
      <c r="A4460" s="13" t="s">
        <v>271</v>
      </c>
      <c r="B4460" s="13" t="str">
        <f>IFERROR(__xludf.DUMMYFUNCTION("REGEXREPLACE(A4460, ""\d"", """")"),"         Томская область")</f>
        <v>         Томская область</v>
      </c>
      <c r="C4460" s="14" t="str">
        <f t="shared" si="15"/>
        <v>Томская область</v>
      </c>
      <c r="D4460" s="3">
        <f t="shared" si="16"/>
        <v>2</v>
      </c>
      <c r="E4460" s="15" t="s">
        <v>46</v>
      </c>
      <c r="F4460" s="13" t="str">
        <f>IFERROR(__xludf.DUMMYFUNCTION("REGEXEXTRACT(E4460, ""[А-Яа-я].*"")"),"Случ.отравл.алкоголем")</f>
        <v>Случ.отравл.алкоголем</v>
      </c>
      <c r="G4460" s="16">
        <f t="shared" si="17"/>
        <v>2</v>
      </c>
      <c r="H4460" s="13" t="s">
        <v>28</v>
      </c>
      <c r="I4460" s="13" t="str">
        <f>IFERROR(__xludf.DUMMYFUNCTION("REGEXREPLACE(H4460, "".*\s"", """")"),"человек")</f>
        <v>человек</v>
      </c>
      <c r="J4460" s="13" t="s">
        <v>29</v>
      </c>
      <c r="K4460" s="17" t="str">
        <f>IFERROR(__xludf.DUMMYFUNCTION("REGEXREPLACE(J4460, ""^[\d\s]+"", """")"),"значение показателя за год")</f>
        <v>значение показателя за год</v>
      </c>
      <c r="L4460" s="16">
        <f t="shared" si="18"/>
        <v>2</v>
      </c>
      <c r="M4460" s="13" t="s">
        <v>32</v>
      </c>
      <c r="N4460" s="13" t="str">
        <f>IFERROR(__xludf.DUMMYFUNCTION("REGEXEXTRACT(M4460, "" (.+)$"")"),"сельское население")</f>
        <v>сельское население</v>
      </c>
      <c r="O4460" s="18">
        <v>43.0</v>
      </c>
      <c r="P4460" s="18">
        <v>37.0</v>
      </c>
      <c r="Q4460" s="18">
        <v>28.0</v>
      </c>
      <c r="R4460" s="18">
        <v>33.0</v>
      </c>
      <c r="S4460" s="18">
        <v>46.0</v>
      </c>
      <c r="T4460" s="18">
        <v>69.0</v>
      </c>
      <c r="U4460" s="18">
        <v>70.0</v>
      </c>
      <c r="V4460" s="18">
        <v>26.0</v>
      </c>
      <c r="W4460" s="18">
        <v>22.0</v>
      </c>
      <c r="X4460" s="18">
        <v>8.0</v>
      </c>
      <c r="Y4460" s="18">
        <v>5.0</v>
      </c>
      <c r="Z4460" s="19" t="str">
        <f t="shared" si="6"/>
        <v/>
      </c>
      <c r="AA4460" s="19" t="str">
        <f t="shared" si="19"/>
        <v/>
      </c>
      <c r="AB4460" s="19">
        <f t="shared" si="8"/>
        <v>387</v>
      </c>
      <c r="AC4460" s="19">
        <f t="shared" si="20"/>
        <v>35.18181818</v>
      </c>
      <c r="AD4460" s="19">
        <f t="shared" si="21"/>
        <v>38</v>
      </c>
      <c r="AE4460" s="19" t="str">
        <f t="shared" si="22"/>
        <v>Нет моды</v>
      </c>
      <c r="AF4460" s="19">
        <f t="shared" si="23"/>
        <v>5</v>
      </c>
      <c r="AG4460" s="19">
        <f t="shared" si="24"/>
        <v>70</v>
      </c>
      <c r="AH4460" s="20" t="str">
        <f t="shared" si="14"/>
        <v>Город: 58%; Село: 42%</v>
      </c>
      <c r="AI4460" s="21"/>
      <c r="AJ4460" s="21"/>
      <c r="AK4460" s="21"/>
      <c r="AL4460" s="22">
        <f t="shared" si="25"/>
        <v>1</v>
      </c>
    </row>
    <row r="4461" ht="12.75" customHeight="1">
      <c r="A4461" s="13" t="s">
        <v>271</v>
      </c>
      <c r="B4461" s="13" t="str">
        <f>IFERROR(__xludf.DUMMYFUNCTION("REGEXREPLACE(A4461, ""\d"", """")"),"         Томская область")</f>
        <v>         Томская область</v>
      </c>
      <c r="C4461" s="14" t="str">
        <f t="shared" si="15"/>
        <v>Томская область</v>
      </c>
      <c r="D4461" s="3">
        <f t="shared" si="16"/>
        <v>2</v>
      </c>
      <c r="E4461" s="15" t="s">
        <v>47</v>
      </c>
      <c r="F4461" s="13" t="str">
        <f>IFERROR(__xludf.DUMMYFUNCTION("REGEXEXTRACT(E4461, ""[А-Яа-я].*"")"),"транспортные травмы всех видов")</f>
        <v>транспортные травмы всех видов</v>
      </c>
      <c r="G4461" s="16">
        <f t="shared" si="17"/>
        <v>2</v>
      </c>
      <c r="H4461" s="13" t="s">
        <v>28</v>
      </c>
      <c r="I4461" s="13" t="str">
        <f>IFERROR(__xludf.DUMMYFUNCTION("REGEXREPLACE(H4461, "".*\s"", """")"),"человек")</f>
        <v>человек</v>
      </c>
      <c r="J4461" s="13" t="s">
        <v>29</v>
      </c>
      <c r="K4461" s="17" t="str">
        <f>IFERROR(__xludf.DUMMYFUNCTION("REGEXREPLACE(J4461, ""^[\d\s]+"", """")"),"значение показателя за год")</f>
        <v>значение показателя за год</v>
      </c>
      <c r="L4461" s="16">
        <f t="shared" si="18"/>
        <v>2</v>
      </c>
      <c r="M4461" s="13" t="s">
        <v>30</v>
      </c>
      <c r="N4461" s="13" t="str">
        <f>IFERROR(__xludf.DUMMYFUNCTION("REGEXEXTRACT(M4461, "" (.+)$"")"),"все население")</f>
        <v>все население</v>
      </c>
      <c r="O4461" s="18">
        <v>149.0</v>
      </c>
      <c r="P4461" s="18">
        <v>134.0</v>
      </c>
      <c r="Q4461" s="18">
        <v>92.0</v>
      </c>
      <c r="R4461" s="18">
        <v>95.0</v>
      </c>
      <c r="S4461" s="23" t="s">
        <v>37</v>
      </c>
      <c r="T4461" s="23" t="s">
        <v>37</v>
      </c>
      <c r="U4461" s="23" t="s">
        <v>37</v>
      </c>
      <c r="V4461" s="23" t="s">
        <v>37</v>
      </c>
      <c r="W4461" s="23" t="s">
        <v>37</v>
      </c>
      <c r="X4461" s="23" t="s">
        <v>37</v>
      </c>
      <c r="Y4461" s="23" t="s">
        <v>37</v>
      </c>
      <c r="Z4461" s="19">
        <f t="shared" si="6"/>
        <v>470</v>
      </c>
      <c r="AA4461" s="19" t="str">
        <f t="shared" si="19"/>
        <v/>
      </c>
      <c r="AB4461" s="19" t="str">
        <f t="shared" si="8"/>
        <v/>
      </c>
      <c r="AC4461" s="19">
        <f t="shared" si="20"/>
        <v>117.5</v>
      </c>
      <c r="AD4461" s="19">
        <f t="shared" si="21"/>
        <v>43</v>
      </c>
      <c r="AE4461" s="19" t="str">
        <f t="shared" si="22"/>
        <v>Нет моды</v>
      </c>
      <c r="AF4461" s="19">
        <f t="shared" si="23"/>
        <v>92</v>
      </c>
      <c r="AG4461" s="19">
        <f t="shared" si="24"/>
        <v>149</v>
      </c>
      <c r="AH4461" s="20" t="str">
        <f t="shared" si="14"/>
        <v/>
      </c>
      <c r="AI4461" s="24"/>
      <c r="AJ4461" s="24"/>
      <c r="AK4461" s="24"/>
      <c r="AL4461" s="22">
        <f t="shared" si="25"/>
        <v>1</v>
      </c>
    </row>
    <row r="4462" ht="12.75" customHeight="1">
      <c r="A4462" s="13" t="s">
        <v>271</v>
      </c>
      <c r="B4462" s="13" t="str">
        <f>IFERROR(__xludf.DUMMYFUNCTION("REGEXREPLACE(A4462, ""\d"", """")"),"         Томская область")</f>
        <v>         Томская область</v>
      </c>
      <c r="C4462" s="14" t="str">
        <f t="shared" si="15"/>
        <v>Томская область</v>
      </c>
      <c r="D4462" s="3">
        <f t="shared" si="16"/>
        <v>2</v>
      </c>
      <c r="E4462" s="15" t="s">
        <v>47</v>
      </c>
      <c r="F4462" s="13" t="str">
        <f>IFERROR(__xludf.DUMMYFUNCTION("REGEXEXTRACT(E4462, ""[А-Яа-я].*"")"),"транспортные травмы всех видов")</f>
        <v>транспортные травмы всех видов</v>
      </c>
      <c r="G4462" s="16">
        <f t="shared" si="17"/>
        <v>2</v>
      </c>
      <c r="H4462" s="13" t="s">
        <v>28</v>
      </c>
      <c r="I4462" s="13" t="str">
        <f>IFERROR(__xludf.DUMMYFUNCTION("REGEXREPLACE(H4462, "".*\s"", """")"),"человек")</f>
        <v>человек</v>
      </c>
      <c r="J4462" s="13" t="s">
        <v>29</v>
      </c>
      <c r="K4462" s="17" t="str">
        <f>IFERROR(__xludf.DUMMYFUNCTION("REGEXREPLACE(J4462, ""^[\d\s]+"", """")"),"значение показателя за год")</f>
        <v>значение показателя за год</v>
      </c>
      <c r="L4462" s="16">
        <f t="shared" si="18"/>
        <v>2</v>
      </c>
      <c r="M4462" s="13" t="s">
        <v>31</v>
      </c>
      <c r="N4462" s="13" t="str">
        <f>IFERROR(__xludf.DUMMYFUNCTION("REGEXEXTRACT(M4462, "" (.+)$"")"),"городское население")</f>
        <v>городское население</v>
      </c>
      <c r="O4462" s="18">
        <v>82.0</v>
      </c>
      <c r="P4462" s="18">
        <v>76.0</v>
      </c>
      <c r="Q4462" s="18">
        <v>53.0</v>
      </c>
      <c r="R4462" s="18">
        <v>50.0</v>
      </c>
      <c r="S4462" s="23" t="s">
        <v>37</v>
      </c>
      <c r="T4462" s="23" t="s">
        <v>37</v>
      </c>
      <c r="U4462" s="23" t="s">
        <v>37</v>
      </c>
      <c r="V4462" s="23" t="s">
        <v>37</v>
      </c>
      <c r="W4462" s="23" t="s">
        <v>37</v>
      </c>
      <c r="X4462" s="23" t="s">
        <v>37</v>
      </c>
      <c r="Y4462" s="23" t="s">
        <v>37</v>
      </c>
      <c r="Z4462" s="19" t="str">
        <f t="shared" si="6"/>
        <v/>
      </c>
      <c r="AA4462" s="19">
        <f t="shared" si="19"/>
        <v>261</v>
      </c>
      <c r="AB4462" s="19" t="str">
        <f t="shared" si="8"/>
        <v/>
      </c>
      <c r="AC4462" s="19">
        <f t="shared" si="20"/>
        <v>65.25</v>
      </c>
      <c r="AD4462" s="19">
        <f t="shared" si="21"/>
        <v>87</v>
      </c>
      <c r="AE4462" s="19" t="str">
        <f t="shared" si="22"/>
        <v>Нет моды</v>
      </c>
      <c r="AF4462" s="19">
        <f t="shared" si="23"/>
        <v>50</v>
      </c>
      <c r="AG4462" s="19">
        <f t="shared" si="24"/>
        <v>82</v>
      </c>
      <c r="AH4462" s="20" t="str">
        <f t="shared" si="14"/>
        <v/>
      </c>
      <c r="AI4462" s="24"/>
      <c r="AJ4462" s="24"/>
      <c r="AK4462" s="24"/>
      <c r="AL4462" s="22">
        <f t="shared" si="25"/>
        <v>1</v>
      </c>
    </row>
    <row r="4463" ht="12.75" customHeight="1">
      <c r="A4463" s="13" t="s">
        <v>271</v>
      </c>
      <c r="B4463" s="13" t="str">
        <f>IFERROR(__xludf.DUMMYFUNCTION("REGEXREPLACE(A4463, ""\d"", """")"),"         Томская область")</f>
        <v>         Томская область</v>
      </c>
      <c r="C4463" s="14" t="str">
        <f t="shared" si="15"/>
        <v>Томская область</v>
      </c>
      <c r="D4463" s="3">
        <f t="shared" si="16"/>
        <v>2</v>
      </c>
      <c r="E4463" s="15" t="s">
        <v>47</v>
      </c>
      <c r="F4463" s="13" t="str">
        <f>IFERROR(__xludf.DUMMYFUNCTION("REGEXEXTRACT(E4463, ""[А-Яа-я].*"")"),"транспортные травмы всех видов")</f>
        <v>транспортные травмы всех видов</v>
      </c>
      <c r="G4463" s="16">
        <f t="shared" si="17"/>
        <v>2</v>
      </c>
      <c r="H4463" s="13" t="s">
        <v>28</v>
      </c>
      <c r="I4463" s="13" t="str">
        <f>IFERROR(__xludf.DUMMYFUNCTION("REGEXREPLACE(H4463, "".*\s"", """")"),"человек")</f>
        <v>человек</v>
      </c>
      <c r="J4463" s="13" t="s">
        <v>29</v>
      </c>
      <c r="K4463" s="17" t="str">
        <f>IFERROR(__xludf.DUMMYFUNCTION("REGEXREPLACE(J4463, ""^[\d\s]+"", """")"),"значение показателя за год")</f>
        <v>значение показателя за год</v>
      </c>
      <c r="L4463" s="16">
        <f t="shared" si="18"/>
        <v>2</v>
      </c>
      <c r="M4463" s="13" t="s">
        <v>32</v>
      </c>
      <c r="N4463" s="13" t="str">
        <f>IFERROR(__xludf.DUMMYFUNCTION("REGEXEXTRACT(M4463, "" (.+)$"")"),"сельское население")</f>
        <v>сельское население</v>
      </c>
      <c r="O4463" s="18">
        <v>67.0</v>
      </c>
      <c r="P4463" s="18">
        <v>58.0</v>
      </c>
      <c r="Q4463" s="18">
        <v>39.0</v>
      </c>
      <c r="R4463" s="18">
        <v>45.0</v>
      </c>
      <c r="S4463" s="23" t="s">
        <v>37</v>
      </c>
      <c r="T4463" s="23" t="s">
        <v>37</v>
      </c>
      <c r="U4463" s="23" t="s">
        <v>37</v>
      </c>
      <c r="V4463" s="23" t="s">
        <v>37</v>
      </c>
      <c r="W4463" s="23" t="s">
        <v>37</v>
      </c>
      <c r="X4463" s="23" t="s">
        <v>37</v>
      </c>
      <c r="Y4463" s="23" t="s">
        <v>37</v>
      </c>
      <c r="Z4463" s="19" t="str">
        <f t="shared" si="6"/>
        <v/>
      </c>
      <c r="AA4463" s="19" t="str">
        <f t="shared" si="19"/>
        <v/>
      </c>
      <c r="AB4463" s="19">
        <f t="shared" si="8"/>
        <v>209</v>
      </c>
      <c r="AC4463" s="19">
        <f t="shared" si="20"/>
        <v>52.25</v>
      </c>
      <c r="AD4463" s="19">
        <f t="shared" si="21"/>
        <v>55.5</v>
      </c>
      <c r="AE4463" s="19" t="str">
        <f t="shared" si="22"/>
        <v>Нет моды</v>
      </c>
      <c r="AF4463" s="19">
        <f t="shared" si="23"/>
        <v>39</v>
      </c>
      <c r="AG4463" s="19">
        <f t="shared" si="24"/>
        <v>67</v>
      </c>
      <c r="AH4463" s="20" t="str">
        <f t="shared" si="14"/>
        <v>Город: 56%; Село: 44%</v>
      </c>
      <c r="AI4463" s="24"/>
      <c r="AJ4463" s="24"/>
      <c r="AK4463" s="24"/>
      <c r="AL4463" s="22">
        <f t="shared" si="25"/>
        <v>1</v>
      </c>
    </row>
    <row r="4464" ht="12.75" customHeight="1">
      <c r="A4464" s="13" t="s">
        <v>271</v>
      </c>
      <c r="B4464" s="13" t="str">
        <f>IFERROR(__xludf.DUMMYFUNCTION("REGEXREPLACE(A4464, ""\d"", """")"),"         Томская область")</f>
        <v>         Томская область</v>
      </c>
      <c r="C4464" s="14" t="str">
        <f t="shared" si="15"/>
        <v>Томская область</v>
      </c>
      <c r="D4464" s="3">
        <f t="shared" si="16"/>
        <v>2</v>
      </c>
      <c r="E4464" s="15" t="s">
        <v>48</v>
      </c>
      <c r="F4464" s="13" t="str">
        <f>IFERROR(__xludf.DUMMYFUNCTION("REGEXEXTRACT(E4464, ""[А-Яа-я].*"")"),"Убийство")</f>
        <v>Убийство</v>
      </c>
      <c r="G4464" s="16">
        <f t="shared" si="17"/>
        <v>2</v>
      </c>
      <c r="H4464" s="13" t="s">
        <v>28</v>
      </c>
      <c r="I4464" s="13" t="str">
        <f>IFERROR(__xludf.DUMMYFUNCTION("REGEXREPLACE(H4464, "".*\s"", """")"),"человек")</f>
        <v>человек</v>
      </c>
      <c r="J4464" s="13" t="s">
        <v>29</v>
      </c>
      <c r="K4464" s="17" t="str">
        <f>IFERROR(__xludf.DUMMYFUNCTION("REGEXREPLACE(J4464, ""^[\d\s]+"", """")"),"значение показателя за год")</f>
        <v>значение показателя за год</v>
      </c>
      <c r="L4464" s="16">
        <f t="shared" si="18"/>
        <v>2</v>
      </c>
      <c r="M4464" s="13" t="s">
        <v>30</v>
      </c>
      <c r="N4464" s="13" t="str">
        <f>IFERROR(__xludf.DUMMYFUNCTION("REGEXEXTRACT(M4464, "" (.+)$"")"),"все население")</f>
        <v>все население</v>
      </c>
      <c r="O4464" s="18">
        <v>127.0</v>
      </c>
      <c r="P4464" s="18">
        <v>57.0</v>
      </c>
      <c r="Q4464" s="18">
        <v>64.0</v>
      </c>
      <c r="R4464" s="18">
        <v>57.0</v>
      </c>
      <c r="S4464" s="18">
        <v>49.0</v>
      </c>
      <c r="T4464" s="18">
        <v>33.0</v>
      </c>
      <c r="U4464" s="18">
        <v>29.0</v>
      </c>
      <c r="V4464" s="18">
        <v>32.0</v>
      </c>
      <c r="W4464" s="18">
        <v>16.0</v>
      </c>
      <c r="X4464" s="18">
        <v>9.0</v>
      </c>
      <c r="Y4464" s="18">
        <v>6.0</v>
      </c>
      <c r="Z4464" s="19">
        <f t="shared" si="6"/>
        <v>479</v>
      </c>
      <c r="AA4464" s="19" t="str">
        <f t="shared" si="19"/>
        <v/>
      </c>
      <c r="AB4464" s="19" t="str">
        <f t="shared" si="8"/>
        <v/>
      </c>
      <c r="AC4464" s="19">
        <f t="shared" si="20"/>
        <v>43.54545455</v>
      </c>
      <c r="AD4464" s="19">
        <f t="shared" si="21"/>
        <v>45</v>
      </c>
      <c r="AE4464" s="19" t="str">
        <f t="shared" si="22"/>
        <v>Нет моды</v>
      </c>
      <c r="AF4464" s="19">
        <f t="shared" si="23"/>
        <v>6</v>
      </c>
      <c r="AG4464" s="19">
        <f t="shared" si="24"/>
        <v>127</v>
      </c>
      <c r="AH4464" s="20" t="str">
        <f t="shared" si="14"/>
        <v/>
      </c>
      <c r="AI4464" s="21"/>
      <c r="AJ4464" s="21"/>
      <c r="AK4464" s="21"/>
      <c r="AL4464" s="22">
        <f t="shared" si="25"/>
        <v>1</v>
      </c>
    </row>
    <row r="4465" ht="12.75" customHeight="1">
      <c r="A4465" s="13" t="s">
        <v>271</v>
      </c>
      <c r="B4465" s="13" t="str">
        <f>IFERROR(__xludf.DUMMYFUNCTION("REGEXREPLACE(A4465, ""\d"", """")"),"         Томская область")</f>
        <v>         Томская область</v>
      </c>
      <c r="C4465" s="14" t="str">
        <f t="shared" si="15"/>
        <v>Томская область</v>
      </c>
      <c r="D4465" s="3">
        <f t="shared" si="16"/>
        <v>2</v>
      </c>
      <c r="E4465" s="15" t="s">
        <v>48</v>
      </c>
      <c r="F4465" s="13" t="str">
        <f>IFERROR(__xludf.DUMMYFUNCTION("REGEXEXTRACT(E4465, ""[А-Яа-я].*"")"),"Убийство")</f>
        <v>Убийство</v>
      </c>
      <c r="G4465" s="16">
        <f t="shared" si="17"/>
        <v>2</v>
      </c>
      <c r="H4465" s="13" t="s">
        <v>28</v>
      </c>
      <c r="I4465" s="13" t="str">
        <f>IFERROR(__xludf.DUMMYFUNCTION("REGEXREPLACE(H4465, "".*\s"", """")"),"человек")</f>
        <v>человек</v>
      </c>
      <c r="J4465" s="13" t="s">
        <v>29</v>
      </c>
      <c r="K4465" s="17" t="str">
        <f>IFERROR(__xludf.DUMMYFUNCTION("REGEXREPLACE(J4465, ""^[\d\s]+"", """")"),"значение показателя за год")</f>
        <v>значение показателя за год</v>
      </c>
      <c r="L4465" s="16">
        <f t="shared" si="18"/>
        <v>2</v>
      </c>
      <c r="M4465" s="13" t="s">
        <v>31</v>
      </c>
      <c r="N4465" s="13" t="str">
        <f>IFERROR(__xludf.DUMMYFUNCTION("REGEXEXTRACT(M4465, "" (.+)$"")"),"городское население")</f>
        <v>городское население</v>
      </c>
      <c r="O4465" s="18">
        <v>66.0</v>
      </c>
      <c r="P4465" s="18">
        <v>26.0</v>
      </c>
      <c r="Q4465" s="18">
        <v>23.0</v>
      </c>
      <c r="R4465" s="18">
        <v>21.0</v>
      </c>
      <c r="S4465" s="18">
        <v>24.0</v>
      </c>
      <c r="T4465" s="18">
        <v>15.0</v>
      </c>
      <c r="U4465" s="18">
        <v>14.0</v>
      </c>
      <c r="V4465" s="18">
        <v>20.0</v>
      </c>
      <c r="W4465" s="18">
        <v>7.0</v>
      </c>
      <c r="X4465" s="18">
        <v>4.0</v>
      </c>
      <c r="Y4465" s="18">
        <v>3.0</v>
      </c>
      <c r="Z4465" s="19" t="str">
        <f t="shared" si="6"/>
        <v/>
      </c>
      <c r="AA4465" s="19">
        <f t="shared" si="19"/>
        <v>223</v>
      </c>
      <c r="AB4465" s="19" t="str">
        <f t="shared" si="8"/>
        <v/>
      </c>
      <c r="AC4465" s="19">
        <f t="shared" si="20"/>
        <v>20.27272727</v>
      </c>
      <c r="AD4465" s="19">
        <f t="shared" si="21"/>
        <v>23.5</v>
      </c>
      <c r="AE4465" s="19" t="str">
        <f t="shared" si="22"/>
        <v>Нет моды</v>
      </c>
      <c r="AF4465" s="19">
        <f t="shared" si="23"/>
        <v>3</v>
      </c>
      <c r="AG4465" s="19">
        <f t="shared" si="24"/>
        <v>66</v>
      </c>
      <c r="AH4465" s="20" t="str">
        <f t="shared" si="14"/>
        <v/>
      </c>
      <c r="AI4465" s="21"/>
      <c r="AJ4465" s="21"/>
      <c r="AK4465" s="21"/>
      <c r="AL4465" s="22">
        <f t="shared" si="25"/>
        <v>1</v>
      </c>
    </row>
    <row r="4466" ht="12.75" customHeight="1">
      <c r="A4466" s="13" t="s">
        <v>271</v>
      </c>
      <c r="B4466" s="13" t="str">
        <f>IFERROR(__xludf.DUMMYFUNCTION("REGEXREPLACE(A4466, ""\d"", """")"),"         Томская область")</f>
        <v>         Томская область</v>
      </c>
      <c r="C4466" s="14" t="str">
        <f t="shared" si="15"/>
        <v>Томская область</v>
      </c>
      <c r="D4466" s="3">
        <f t="shared" si="16"/>
        <v>2</v>
      </c>
      <c r="E4466" s="15" t="s">
        <v>48</v>
      </c>
      <c r="F4466" s="13" t="str">
        <f>IFERROR(__xludf.DUMMYFUNCTION("REGEXEXTRACT(E4466, ""[А-Яа-я].*"")"),"Убийство")</f>
        <v>Убийство</v>
      </c>
      <c r="G4466" s="16">
        <f t="shared" si="17"/>
        <v>2</v>
      </c>
      <c r="H4466" s="13" t="s">
        <v>28</v>
      </c>
      <c r="I4466" s="13" t="str">
        <f>IFERROR(__xludf.DUMMYFUNCTION("REGEXREPLACE(H4466, "".*\s"", """")"),"человек")</f>
        <v>человек</v>
      </c>
      <c r="J4466" s="13" t="s">
        <v>29</v>
      </c>
      <c r="K4466" s="17" t="str">
        <f>IFERROR(__xludf.DUMMYFUNCTION("REGEXREPLACE(J4466, ""^[\d\s]+"", """")"),"значение показателя за год")</f>
        <v>значение показателя за год</v>
      </c>
      <c r="L4466" s="16">
        <f t="shared" si="18"/>
        <v>2</v>
      </c>
      <c r="M4466" s="13" t="s">
        <v>32</v>
      </c>
      <c r="N4466" s="13" t="str">
        <f>IFERROR(__xludf.DUMMYFUNCTION("REGEXEXTRACT(M4466, "" (.+)$"")"),"сельское население")</f>
        <v>сельское население</v>
      </c>
      <c r="O4466" s="18">
        <v>61.0</v>
      </c>
      <c r="P4466" s="18">
        <v>31.0</v>
      </c>
      <c r="Q4466" s="18">
        <v>41.0</v>
      </c>
      <c r="R4466" s="18">
        <v>36.0</v>
      </c>
      <c r="S4466" s="18">
        <v>25.0</v>
      </c>
      <c r="T4466" s="18">
        <v>18.0</v>
      </c>
      <c r="U4466" s="18">
        <v>15.0</v>
      </c>
      <c r="V4466" s="18">
        <v>12.0</v>
      </c>
      <c r="W4466" s="18">
        <v>9.0</v>
      </c>
      <c r="X4466" s="18">
        <v>5.0</v>
      </c>
      <c r="Y4466" s="18">
        <v>3.0</v>
      </c>
      <c r="Z4466" s="19" t="str">
        <f t="shared" si="6"/>
        <v/>
      </c>
      <c r="AA4466" s="19" t="str">
        <f t="shared" si="19"/>
        <v/>
      </c>
      <c r="AB4466" s="19">
        <f t="shared" si="8"/>
        <v>256</v>
      </c>
      <c r="AC4466" s="19">
        <f t="shared" si="20"/>
        <v>23.27272727</v>
      </c>
      <c r="AD4466" s="19">
        <f t="shared" si="21"/>
        <v>19</v>
      </c>
      <c r="AE4466" s="19" t="str">
        <f t="shared" si="22"/>
        <v>Нет моды</v>
      </c>
      <c r="AF4466" s="19">
        <f t="shared" si="23"/>
        <v>3</v>
      </c>
      <c r="AG4466" s="19">
        <f t="shared" si="24"/>
        <v>61</v>
      </c>
      <c r="AH4466" s="20" t="str">
        <f t="shared" si="14"/>
        <v>Город: 47%; Село: 53%</v>
      </c>
      <c r="AI4466" s="21"/>
      <c r="AJ4466" s="21"/>
      <c r="AK4466" s="21"/>
      <c r="AL4466" s="22">
        <f t="shared" si="25"/>
        <v>1</v>
      </c>
    </row>
    <row r="4467" ht="12.75" customHeight="1">
      <c r="A4467" s="13" t="s">
        <v>271</v>
      </c>
      <c r="B4467" s="13" t="str">
        <f>IFERROR(__xludf.DUMMYFUNCTION("REGEXREPLACE(A4467, ""\d"", """")"),"         Томская область")</f>
        <v>         Томская область</v>
      </c>
      <c r="C4467" s="14" t="str">
        <f t="shared" si="15"/>
        <v>Томская область</v>
      </c>
      <c r="D4467" s="3">
        <f t="shared" si="16"/>
        <v>2</v>
      </c>
      <c r="E4467" s="15" t="s">
        <v>49</v>
      </c>
      <c r="F4467" s="13" t="str">
        <f>IFERROR(__xludf.DUMMYFUNCTION("REGEXEXTRACT(E4467, ""[А-Яа-я].*"")"),"Цереброваскулярные болезни")</f>
        <v>Цереброваскулярные болезни</v>
      </c>
      <c r="G4467" s="16">
        <f t="shared" si="17"/>
        <v>2</v>
      </c>
      <c r="H4467" s="13" t="s">
        <v>28</v>
      </c>
      <c r="I4467" s="13" t="str">
        <f>IFERROR(__xludf.DUMMYFUNCTION("REGEXREPLACE(H4467, "".*\s"", """")"),"человек")</f>
        <v>человек</v>
      </c>
      <c r="J4467" s="13" t="s">
        <v>29</v>
      </c>
      <c r="K4467" s="17" t="str">
        <f>IFERROR(__xludf.DUMMYFUNCTION("REGEXREPLACE(J4467, ""^[\d\s]+"", """")"),"значение показателя за год")</f>
        <v>значение показателя за год</v>
      </c>
      <c r="L4467" s="16">
        <f t="shared" si="18"/>
        <v>2</v>
      </c>
      <c r="M4467" s="13" t="s">
        <v>30</v>
      </c>
      <c r="N4467" s="13" t="str">
        <f>IFERROR(__xludf.DUMMYFUNCTION("REGEXEXTRACT(M4467, "" (.+)$"")"),"все население")</f>
        <v>все население</v>
      </c>
      <c r="O4467" s="18">
        <v>1688.0</v>
      </c>
      <c r="P4467" s="18">
        <v>1613.0</v>
      </c>
      <c r="Q4467" s="18">
        <v>1656.0</v>
      </c>
      <c r="R4467" s="18">
        <v>1446.0</v>
      </c>
      <c r="S4467" s="18">
        <v>1433.0</v>
      </c>
      <c r="T4467" s="18">
        <v>1188.0</v>
      </c>
      <c r="U4467" s="18">
        <v>1519.0</v>
      </c>
      <c r="V4467" s="18">
        <v>1846.0</v>
      </c>
      <c r="W4467" s="18">
        <v>1726.0</v>
      </c>
      <c r="X4467" s="18">
        <v>1524.0</v>
      </c>
      <c r="Y4467" s="18">
        <v>1435.0</v>
      </c>
      <c r="Z4467" s="19">
        <f t="shared" si="6"/>
        <v>17074</v>
      </c>
      <c r="AA4467" s="19" t="str">
        <f t="shared" si="19"/>
        <v/>
      </c>
      <c r="AB4467" s="19" t="str">
        <f t="shared" si="8"/>
        <v/>
      </c>
      <c r="AC4467" s="19">
        <f t="shared" si="20"/>
        <v>1552.181818</v>
      </c>
      <c r="AD4467" s="19">
        <f t="shared" si="21"/>
        <v>624.5</v>
      </c>
      <c r="AE4467" s="19" t="str">
        <f t="shared" si="22"/>
        <v>Нет моды</v>
      </c>
      <c r="AF4467" s="19">
        <f t="shared" si="23"/>
        <v>1188</v>
      </c>
      <c r="AG4467" s="19">
        <f t="shared" si="24"/>
        <v>1846</v>
      </c>
      <c r="AH4467" s="20" t="str">
        <f t="shared" si="14"/>
        <v/>
      </c>
      <c r="AI4467" s="21"/>
      <c r="AJ4467" s="21"/>
      <c r="AK4467" s="21"/>
      <c r="AL4467" s="22">
        <f t="shared" si="25"/>
        <v>1</v>
      </c>
    </row>
    <row r="4468" ht="12.75" customHeight="1">
      <c r="A4468" s="13" t="s">
        <v>271</v>
      </c>
      <c r="B4468" s="13" t="str">
        <f>IFERROR(__xludf.DUMMYFUNCTION("REGEXREPLACE(A4468, ""\d"", """")"),"         Томская область")</f>
        <v>         Томская область</v>
      </c>
      <c r="C4468" s="14" t="str">
        <f t="shared" si="15"/>
        <v>Томская область</v>
      </c>
      <c r="D4468" s="3">
        <f t="shared" si="16"/>
        <v>2</v>
      </c>
      <c r="E4468" s="15" t="s">
        <v>49</v>
      </c>
      <c r="F4468" s="13" t="str">
        <f>IFERROR(__xludf.DUMMYFUNCTION("REGEXEXTRACT(E4468, ""[А-Яа-я].*"")"),"Цереброваскулярные болезни")</f>
        <v>Цереброваскулярные болезни</v>
      </c>
      <c r="G4468" s="16">
        <f t="shared" si="17"/>
        <v>2</v>
      </c>
      <c r="H4468" s="13" t="s">
        <v>28</v>
      </c>
      <c r="I4468" s="13" t="str">
        <f>IFERROR(__xludf.DUMMYFUNCTION("REGEXREPLACE(H4468, "".*\s"", """")"),"человек")</f>
        <v>человек</v>
      </c>
      <c r="J4468" s="13" t="s">
        <v>29</v>
      </c>
      <c r="K4468" s="17" t="str">
        <f>IFERROR(__xludf.DUMMYFUNCTION("REGEXREPLACE(J4468, ""^[\d\s]+"", """")"),"значение показателя за год")</f>
        <v>значение показателя за год</v>
      </c>
      <c r="L4468" s="16">
        <f t="shared" si="18"/>
        <v>2</v>
      </c>
      <c r="M4468" s="13" t="s">
        <v>31</v>
      </c>
      <c r="N4468" s="13" t="str">
        <f>IFERROR(__xludf.DUMMYFUNCTION("REGEXEXTRACT(M4468, "" (.+)$"")"),"городское население")</f>
        <v>городское население</v>
      </c>
      <c r="O4468" s="18">
        <v>1186.0</v>
      </c>
      <c r="P4468" s="18">
        <v>1085.0</v>
      </c>
      <c r="Q4468" s="18">
        <v>1152.0</v>
      </c>
      <c r="R4468" s="18">
        <v>974.0</v>
      </c>
      <c r="S4468" s="18">
        <v>963.0</v>
      </c>
      <c r="T4468" s="18">
        <v>784.0</v>
      </c>
      <c r="U4468" s="18">
        <v>992.0</v>
      </c>
      <c r="V4468" s="18">
        <v>1254.0</v>
      </c>
      <c r="W4468" s="18">
        <v>1184.0</v>
      </c>
      <c r="X4468" s="18">
        <v>989.0</v>
      </c>
      <c r="Y4468" s="18">
        <v>969.0</v>
      </c>
      <c r="Z4468" s="19" t="str">
        <f t="shared" si="6"/>
        <v/>
      </c>
      <c r="AA4468" s="19">
        <f t="shared" si="19"/>
        <v>11532</v>
      </c>
      <c r="AB4468" s="19" t="str">
        <f t="shared" si="8"/>
        <v/>
      </c>
      <c r="AC4468" s="19">
        <f t="shared" si="20"/>
        <v>1048.363636</v>
      </c>
      <c r="AD4468" s="19">
        <f t="shared" si="21"/>
        <v>1221</v>
      </c>
      <c r="AE4468" s="19" t="str">
        <f t="shared" si="22"/>
        <v>Нет моды</v>
      </c>
      <c r="AF4468" s="19">
        <f t="shared" si="23"/>
        <v>784</v>
      </c>
      <c r="AG4468" s="19">
        <f t="shared" si="24"/>
        <v>1254</v>
      </c>
      <c r="AH4468" s="20" t="str">
        <f t="shared" si="14"/>
        <v/>
      </c>
      <c r="AI4468" s="21"/>
      <c r="AJ4468" s="21"/>
      <c r="AK4468" s="21"/>
      <c r="AL4468" s="22">
        <f t="shared" si="25"/>
        <v>1</v>
      </c>
    </row>
    <row r="4469" ht="12.75" customHeight="1">
      <c r="A4469" s="13" t="s">
        <v>271</v>
      </c>
      <c r="B4469" s="13" t="str">
        <f>IFERROR(__xludf.DUMMYFUNCTION("REGEXREPLACE(A4469, ""\d"", """")"),"         Томская область")</f>
        <v>         Томская область</v>
      </c>
      <c r="C4469" s="14" t="str">
        <f t="shared" si="15"/>
        <v>Томская область</v>
      </c>
      <c r="D4469" s="3">
        <f t="shared" si="16"/>
        <v>2</v>
      </c>
      <c r="E4469" s="15" t="s">
        <v>49</v>
      </c>
      <c r="F4469" s="13" t="str">
        <f>IFERROR(__xludf.DUMMYFUNCTION("REGEXEXTRACT(E4469, ""[А-Яа-я].*"")"),"Цереброваскулярные болезни")</f>
        <v>Цереброваскулярные болезни</v>
      </c>
      <c r="G4469" s="16">
        <f t="shared" si="17"/>
        <v>2</v>
      </c>
      <c r="H4469" s="13" t="s">
        <v>28</v>
      </c>
      <c r="I4469" s="13" t="str">
        <f>IFERROR(__xludf.DUMMYFUNCTION("REGEXREPLACE(H4469, "".*\s"", """")"),"человек")</f>
        <v>человек</v>
      </c>
      <c r="J4469" s="13" t="s">
        <v>29</v>
      </c>
      <c r="K4469" s="17" t="str">
        <f>IFERROR(__xludf.DUMMYFUNCTION("REGEXREPLACE(J4469, ""^[\d\s]+"", """")"),"значение показателя за год")</f>
        <v>значение показателя за год</v>
      </c>
      <c r="L4469" s="16">
        <f t="shared" si="18"/>
        <v>2</v>
      </c>
      <c r="M4469" s="13" t="s">
        <v>32</v>
      </c>
      <c r="N4469" s="13" t="str">
        <f>IFERROR(__xludf.DUMMYFUNCTION("REGEXEXTRACT(M4469, "" (.+)$"")"),"сельское население")</f>
        <v>сельское население</v>
      </c>
      <c r="O4469" s="18">
        <v>502.0</v>
      </c>
      <c r="P4469" s="18">
        <v>528.0</v>
      </c>
      <c r="Q4469" s="18">
        <v>504.0</v>
      </c>
      <c r="R4469" s="18">
        <v>472.0</v>
      </c>
      <c r="S4469" s="18">
        <v>470.0</v>
      </c>
      <c r="T4469" s="18">
        <v>404.0</v>
      </c>
      <c r="U4469" s="18">
        <v>527.0</v>
      </c>
      <c r="V4469" s="18">
        <v>592.0</v>
      </c>
      <c r="W4469" s="18">
        <v>542.0</v>
      </c>
      <c r="X4469" s="18">
        <v>535.0</v>
      </c>
      <c r="Y4469" s="18">
        <v>466.0</v>
      </c>
      <c r="Z4469" s="19" t="str">
        <f t="shared" si="6"/>
        <v/>
      </c>
      <c r="AA4469" s="19" t="str">
        <f t="shared" si="19"/>
        <v/>
      </c>
      <c r="AB4469" s="19">
        <f t="shared" si="8"/>
        <v>5542</v>
      </c>
      <c r="AC4469" s="19">
        <f t="shared" si="20"/>
        <v>503.8181818</v>
      </c>
      <c r="AD4469" s="19">
        <f t="shared" si="21"/>
        <v>688</v>
      </c>
      <c r="AE4469" s="19" t="str">
        <f t="shared" si="22"/>
        <v>Нет моды</v>
      </c>
      <c r="AF4469" s="19">
        <f t="shared" si="23"/>
        <v>404</v>
      </c>
      <c r="AG4469" s="19">
        <f t="shared" si="24"/>
        <v>592</v>
      </c>
      <c r="AH4469" s="20" t="str">
        <f t="shared" si="14"/>
        <v>Город: 68%; Село: 32%</v>
      </c>
      <c r="AI4469" s="21"/>
      <c r="AJ4469" s="21"/>
      <c r="AK4469" s="21"/>
      <c r="AL4469" s="22">
        <f t="shared" si="25"/>
        <v>1</v>
      </c>
    </row>
    <row r="4470" ht="12.75" customHeight="1">
      <c r="A4470" s="13" t="s">
        <v>272</v>
      </c>
      <c r="B4470" s="13" t="str">
        <f>IFERROR(__xludf.DUMMYFUNCTION("REGEXREPLACE(A4470, ""\d"", """")"),"     Дальневосточный федеральный округ")</f>
        <v>     Дальневосточный федеральный округ</v>
      </c>
      <c r="C4470" s="14" t="str">
        <f t="shared" si="15"/>
        <v>Дальневосточный федеральный округ</v>
      </c>
      <c r="D4470" s="3">
        <f t="shared" si="16"/>
        <v>2</v>
      </c>
      <c r="E4470" s="15" t="s">
        <v>27</v>
      </c>
      <c r="F4470" s="13" t="str">
        <f>IFERROR(__xludf.DUMMYFUNCTION("REGEXEXTRACT(E4470, ""[А-Яа-я].*"")"),"Болезни органов дыхания")</f>
        <v>Болезни органов дыхания</v>
      </c>
      <c r="G4470" s="16">
        <f t="shared" si="17"/>
        <v>2</v>
      </c>
      <c r="H4470" s="13" t="s">
        <v>28</v>
      </c>
      <c r="I4470" s="13" t="str">
        <f>IFERROR(__xludf.DUMMYFUNCTION("REGEXREPLACE(H4470, "".*\s"", """")"),"человек")</f>
        <v>человек</v>
      </c>
      <c r="J4470" s="13" t="s">
        <v>29</v>
      </c>
      <c r="K4470" s="17" t="str">
        <f>IFERROR(__xludf.DUMMYFUNCTION("REGEXREPLACE(J4470, ""^[\d\s]+"", """")"),"значение показателя за год")</f>
        <v>значение показателя за год</v>
      </c>
      <c r="L4470" s="16">
        <f t="shared" si="18"/>
        <v>2</v>
      </c>
      <c r="M4470" s="13" t="s">
        <v>30</v>
      </c>
      <c r="N4470" s="13" t="str">
        <f>IFERROR(__xludf.DUMMYFUNCTION("REGEXEXTRACT(M4470, "" (.+)$"")"),"все население")</f>
        <v>все население</v>
      </c>
      <c r="O4470" s="18">
        <v>3202.0</v>
      </c>
      <c r="P4470" s="18">
        <v>3551.0</v>
      </c>
      <c r="Q4470" s="18">
        <v>3583.0</v>
      </c>
      <c r="R4470" s="18">
        <v>3261.0</v>
      </c>
      <c r="S4470" s="18">
        <v>2716.0</v>
      </c>
      <c r="T4470" s="23" t="s">
        <v>37</v>
      </c>
      <c r="U4470" s="23" t="s">
        <v>37</v>
      </c>
      <c r="V4470" s="23" t="s">
        <v>37</v>
      </c>
      <c r="W4470" s="23" t="s">
        <v>37</v>
      </c>
      <c r="X4470" s="23" t="s">
        <v>37</v>
      </c>
      <c r="Y4470" s="23" t="s">
        <v>37</v>
      </c>
      <c r="Z4470" s="19">
        <f t="shared" si="6"/>
        <v>16313</v>
      </c>
      <c r="AA4470" s="19" t="str">
        <f t="shared" si="19"/>
        <v/>
      </c>
      <c r="AB4470" s="19" t="str">
        <f t="shared" si="8"/>
        <v/>
      </c>
      <c r="AC4470" s="19">
        <f t="shared" si="20"/>
        <v>3262.6</v>
      </c>
      <c r="AD4470" s="19">
        <f t="shared" si="21"/>
        <v>531.5</v>
      </c>
      <c r="AE4470" s="19" t="str">
        <f t="shared" si="22"/>
        <v>Нет моды</v>
      </c>
      <c r="AF4470" s="19">
        <f t="shared" si="23"/>
        <v>2716</v>
      </c>
      <c r="AG4470" s="19">
        <f t="shared" si="24"/>
        <v>3583</v>
      </c>
      <c r="AH4470" s="20" t="str">
        <f t="shared" si="14"/>
        <v/>
      </c>
      <c r="AI4470" s="24"/>
      <c r="AJ4470" s="24"/>
      <c r="AK4470" s="24"/>
      <c r="AL4470" s="22">
        <f t="shared" si="25"/>
        <v>1</v>
      </c>
    </row>
    <row r="4471" ht="12.75" customHeight="1">
      <c r="A4471" s="13" t="s">
        <v>272</v>
      </c>
      <c r="B4471" s="13" t="str">
        <f>IFERROR(__xludf.DUMMYFUNCTION("REGEXREPLACE(A4471, ""\d"", """")"),"     Дальневосточный федеральный округ")</f>
        <v>     Дальневосточный федеральный округ</v>
      </c>
      <c r="C4471" s="14" t="str">
        <f t="shared" si="15"/>
        <v>Дальневосточный федеральный округ</v>
      </c>
      <c r="D4471" s="3">
        <f t="shared" si="16"/>
        <v>2</v>
      </c>
      <c r="E4471" s="15" t="s">
        <v>27</v>
      </c>
      <c r="F4471" s="13" t="str">
        <f>IFERROR(__xludf.DUMMYFUNCTION("REGEXEXTRACT(E4471, ""[А-Яа-я].*"")"),"Болезни органов дыхания")</f>
        <v>Болезни органов дыхания</v>
      </c>
      <c r="G4471" s="16">
        <f t="shared" si="17"/>
        <v>2</v>
      </c>
      <c r="H4471" s="13" t="s">
        <v>28</v>
      </c>
      <c r="I4471" s="13" t="str">
        <f>IFERROR(__xludf.DUMMYFUNCTION("REGEXREPLACE(H4471, "".*\s"", """")"),"человек")</f>
        <v>человек</v>
      </c>
      <c r="J4471" s="13" t="s">
        <v>29</v>
      </c>
      <c r="K4471" s="17" t="str">
        <f>IFERROR(__xludf.DUMMYFUNCTION("REGEXREPLACE(J4471, ""^[\d\s]+"", """")"),"значение показателя за год")</f>
        <v>значение показателя за год</v>
      </c>
      <c r="L4471" s="16">
        <f t="shared" si="18"/>
        <v>2</v>
      </c>
      <c r="M4471" s="13" t="s">
        <v>31</v>
      </c>
      <c r="N4471" s="13" t="str">
        <f>IFERROR(__xludf.DUMMYFUNCTION("REGEXEXTRACT(M4471, "" (.+)$"")"),"городское население")</f>
        <v>городское население</v>
      </c>
      <c r="O4471" s="18">
        <v>2450.0</v>
      </c>
      <c r="P4471" s="18">
        <v>2640.0</v>
      </c>
      <c r="Q4471" s="18">
        <v>2621.0</v>
      </c>
      <c r="R4471" s="18">
        <v>2435.0</v>
      </c>
      <c r="S4471" s="18">
        <v>2064.0</v>
      </c>
      <c r="T4471" s="23" t="s">
        <v>37</v>
      </c>
      <c r="U4471" s="23" t="s">
        <v>37</v>
      </c>
      <c r="V4471" s="23" t="s">
        <v>37</v>
      </c>
      <c r="W4471" s="23" t="s">
        <v>37</v>
      </c>
      <c r="X4471" s="23" t="s">
        <v>37</v>
      </c>
      <c r="Y4471" s="23" t="s">
        <v>37</v>
      </c>
      <c r="Z4471" s="19" t="str">
        <f t="shared" si="6"/>
        <v/>
      </c>
      <c r="AA4471" s="19">
        <f t="shared" si="19"/>
        <v>12210</v>
      </c>
      <c r="AB4471" s="19" t="str">
        <f t="shared" si="8"/>
        <v/>
      </c>
      <c r="AC4471" s="19">
        <f t="shared" si="20"/>
        <v>2442</v>
      </c>
      <c r="AD4471" s="19">
        <f t="shared" si="21"/>
        <v>2678</v>
      </c>
      <c r="AE4471" s="19" t="str">
        <f t="shared" si="22"/>
        <v>Нет моды</v>
      </c>
      <c r="AF4471" s="19">
        <f t="shared" si="23"/>
        <v>2064</v>
      </c>
      <c r="AG4471" s="19">
        <f t="shared" si="24"/>
        <v>2640</v>
      </c>
      <c r="AH4471" s="20" t="str">
        <f t="shared" si="14"/>
        <v/>
      </c>
      <c r="AI4471" s="24"/>
      <c r="AJ4471" s="24"/>
      <c r="AK4471" s="24"/>
      <c r="AL4471" s="22">
        <f t="shared" si="25"/>
        <v>1</v>
      </c>
    </row>
    <row r="4472" ht="12.75" customHeight="1">
      <c r="A4472" s="13" t="s">
        <v>272</v>
      </c>
      <c r="B4472" s="13" t="str">
        <f>IFERROR(__xludf.DUMMYFUNCTION("REGEXREPLACE(A4472, ""\d"", """")"),"     Дальневосточный федеральный округ")</f>
        <v>     Дальневосточный федеральный округ</v>
      </c>
      <c r="C4472" s="14" t="str">
        <f t="shared" si="15"/>
        <v>Дальневосточный федеральный округ</v>
      </c>
      <c r="D4472" s="3">
        <f t="shared" si="16"/>
        <v>2</v>
      </c>
      <c r="E4472" s="15" t="s">
        <v>27</v>
      </c>
      <c r="F4472" s="13" t="str">
        <f>IFERROR(__xludf.DUMMYFUNCTION("REGEXEXTRACT(E4472, ""[А-Яа-я].*"")"),"Болезни органов дыхания")</f>
        <v>Болезни органов дыхания</v>
      </c>
      <c r="G4472" s="16">
        <f t="shared" si="17"/>
        <v>2</v>
      </c>
      <c r="H4472" s="13" t="s">
        <v>28</v>
      </c>
      <c r="I4472" s="13" t="str">
        <f>IFERROR(__xludf.DUMMYFUNCTION("REGEXREPLACE(H4472, "".*\s"", """")"),"человек")</f>
        <v>человек</v>
      </c>
      <c r="J4472" s="13" t="s">
        <v>29</v>
      </c>
      <c r="K4472" s="17" t="str">
        <f>IFERROR(__xludf.DUMMYFUNCTION("REGEXREPLACE(J4472, ""^[\d\s]+"", """")"),"значение показателя за год")</f>
        <v>значение показателя за год</v>
      </c>
      <c r="L4472" s="16">
        <f t="shared" si="18"/>
        <v>2</v>
      </c>
      <c r="M4472" s="13" t="s">
        <v>32</v>
      </c>
      <c r="N4472" s="13" t="str">
        <f>IFERROR(__xludf.DUMMYFUNCTION("REGEXEXTRACT(M4472, "" (.+)$"")"),"сельское население")</f>
        <v>сельское население</v>
      </c>
      <c r="O4472" s="18">
        <v>752.0</v>
      </c>
      <c r="P4472" s="18">
        <v>911.0</v>
      </c>
      <c r="Q4472" s="18">
        <v>962.0</v>
      </c>
      <c r="R4472" s="18">
        <v>826.0</v>
      </c>
      <c r="S4472" s="18">
        <v>652.0</v>
      </c>
      <c r="T4472" s="23" t="s">
        <v>37</v>
      </c>
      <c r="U4472" s="23" t="s">
        <v>37</v>
      </c>
      <c r="V4472" s="23" t="s">
        <v>37</v>
      </c>
      <c r="W4472" s="23" t="s">
        <v>37</v>
      </c>
      <c r="X4472" s="23" t="s">
        <v>37</v>
      </c>
      <c r="Y4472" s="23" t="s">
        <v>37</v>
      </c>
      <c r="Z4472" s="19" t="str">
        <f t="shared" si="6"/>
        <v/>
      </c>
      <c r="AA4472" s="19" t="str">
        <f t="shared" si="19"/>
        <v/>
      </c>
      <c r="AB4472" s="19">
        <f t="shared" si="8"/>
        <v>4103</v>
      </c>
      <c r="AC4472" s="19">
        <f t="shared" si="20"/>
        <v>820.6</v>
      </c>
      <c r="AD4472" s="19">
        <f t="shared" si="21"/>
        <v>1513</v>
      </c>
      <c r="AE4472" s="19" t="str">
        <f t="shared" si="22"/>
        <v>Нет моды</v>
      </c>
      <c r="AF4472" s="19">
        <f t="shared" si="23"/>
        <v>652</v>
      </c>
      <c r="AG4472" s="19">
        <f t="shared" si="24"/>
        <v>962</v>
      </c>
      <c r="AH4472" s="20" t="str">
        <f t="shared" si="14"/>
        <v>Город: 75%; Село: 25%</v>
      </c>
      <c r="AI4472" s="24"/>
      <c r="AJ4472" s="24"/>
      <c r="AK4472" s="24"/>
      <c r="AL4472" s="22">
        <f t="shared" si="25"/>
        <v>1</v>
      </c>
    </row>
    <row r="4473" ht="12.75" customHeight="1">
      <c r="A4473" s="13" t="s">
        <v>272</v>
      </c>
      <c r="B4473" s="13" t="str">
        <f>IFERROR(__xludf.DUMMYFUNCTION("REGEXREPLACE(A4473, ""\d"", """")"),"     Дальневосточный федеральный округ")</f>
        <v>     Дальневосточный федеральный округ</v>
      </c>
      <c r="C4473" s="14" t="str">
        <f t="shared" si="15"/>
        <v>Дальневосточный федеральный округ</v>
      </c>
      <c r="D4473" s="3">
        <f t="shared" si="16"/>
        <v>2</v>
      </c>
      <c r="E4473" s="15" t="s">
        <v>33</v>
      </c>
      <c r="F4473" s="13" t="str">
        <f>IFERROR(__xludf.DUMMYFUNCTION("REGEXEXTRACT(E4473, ""[А-Яа-я].*"")"),"Болезни органов пищеварения")</f>
        <v>Болезни органов пищеварения</v>
      </c>
      <c r="G4473" s="16">
        <f t="shared" si="17"/>
        <v>2</v>
      </c>
      <c r="H4473" s="13" t="s">
        <v>28</v>
      </c>
      <c r="I4473" s="13" t="str">
        <f>IFERROR(__xludf.DUMMYFUNCTION("REGEXREPLACE(H4473, "".*\s"", """")"),"человек")</f>
        <v>человек</v>
      </c>
      <c r="J4473" s="13" t="s">
        <v>29</v>
      </c>
      <c r="K4473" s="17" t="str">
        <f>IFERROR(__xludf.DUMMYFUNCTION("REGEXREPLACE(J4473, ""^[\d\s]+"", """")"),"значение показателя за год")</f>
        <v>значение показателя за год</v>
      </c>
      <c r="L4473" s="16">
        <f t="shared" si="18"/>
        <v>2</v>
      </c>
      <c r="M4473" s="13" t="s">
        <v>30</v>
      </c>
      <c r="N4473" s="13" t="str">
        <f>IFERROR(__xludf.DUMMYFUNCTION("REGEXEXTRACT(M4473, "" (.+)$"")"),"все население")</f>
        <v>все население</v>
      </c>
      <c r="O4473" s="18">
        <v>4497.0</v>
      </c>
      <c r="P4473" s="18">
        <v>4820.0</v>
      </c>
      <c r="Q4473" s="18">
        <v>5043.0</v>
      </c>
      <c r="R4473" s="18">
        <v>4929.0</v>
      </c>
      <c r="S4473" s="18">
        <v>4673.0</v>
      </c>
      <c r="T4473" s="23" t="s">
        <v>37</v>
      </c>
      <c r="U4473" s="23" t="s">
        <v>37</v>
      </c>
      <c r="V4473" s="23" t="s">
        <v>37</v>
      </c>
      <c r="W4473" s="23" t="s">
        <v>37</v>
      </c>
      <c r="X4473" s="23" t="s">
        <v>37</v>
      </c>
      <c r="Y4473" s="23" t="s">
        <v>37</v>
      </c>
      <c r="Z4473" s="19">
        <f t="shared" si="6"/>
        <v>23962</v>
      </c>
      <c r="AA4473" s="19" t="str">
        <f t="shared" si="19"/>
        <v/>
      </c>
      <c r="AB4473" s="19" t="str">
        <f t="shared" si="8"/>
        <v/>
      </c>
      <c r="AC4473" s="19">
        <f t="shared" si="20"/>
        <v>4792.4</v>
      </c>
      <c r="AD4473" s="19">
        <f t="shared" si="21"/>
        <v>2729.5</v>
      </c>
      <c r="AE4473" s="19" t="str">
        <f t="shared" si="22"/>
        <v>Нет моды</v>
      </c>
      <c r="AF4473" s="19">
        <f t="shared" si="23"/>
        <v>4497</v>
      </c>
      <c r="AG4473" s="19">
        <f t="shared" si="24"/>
        <v>5043</v>
      </c>
      <c r="AH4473" s="20" t="str">
        <f t="shared" si="14"/>
        <v/>
      </c>
      <c r="AI4473" s="24"/>
      <c r="AJ4473" s="24"/>
      <c r="AK4473" s="24"/>
      <c r="AL4473" s="22">
        <f t="shared" si="25"/>
        <v>1</v>
      </c>
    </row>
    <row r="4474" ht="12.75" customHeight="1">
      <c r="A4474" s="13" t="s">
        <v>272</v>
      </c>
      <c r="B4474" s="13" t="str">
        <f>IFERROR(__xludf.DUMMYFUNCTION("REGEXREPLACE(A4474, ""\d"", """")"),"     Дальневосточный федеральный округ")</f>
        <v>     Дальневосточный федеральный округ</v>
      </c>
      <c r="C4474" s="14" t="str">
        <f t="shared" si="15"/>
        <v>Дальневосточный федеральный округ</v>
      </c>
      <c r="D4474" s="3">
        <f t="shared" si="16"/>
        <v>2</v>
      </c>
      <c r="E4474" s="15" t="s">
        <v>33</v>
      </c>
      <c r="F4474" s="13" t="str">
        <f>IFERROR(__xludf.DUMMYFUNCTION("REGEXEXTRACT(E4474, ""[А-Яа-я].*"")"),"Болезни органов пищеварения")</f>
        <v>Болезни органов пищеварения</v>
      </c>
      <c r="G4474" s="16">
        <f t="shared" si="17"/>
        <v>2</v>
      </c>
      <c r="H4474" s="13" t="s">
        <v>28</v>
      </c>
      <c r="I4474" s="13" t="str">
        <f>IFERROR(__xludf.DUMMYFUNCTION("REGEXREPLACE(H4474, "".*\s"", """")"),"человек")</f>
        <v>человек</v>
      </c>
      <c r="J4474" s="13" t="s">
        <v>29</v>
      </c>
      <c r="K4474" s="17" t="str">
        <f>IFERROR(__xludf.DUMMYFUNCTION("REGEXREPLACE(J4474, ""^[\d\s]+"", """")"),"значение показателя за год")</f>
        <v>значение показателя за год</v>
      </c>
      <c r="L4474" s="16">
        <f t="shared" si="18"/>
        <v>2</v>
      </c>
      <c r="M4474" s="13" t="s">
        <v>31</v>
      </c>
      <c r="N4474" s="13" t="str">
        <f>IFERROR(__xludf.DUMMYFUNCTION("REGEXEXTRACT(M4474, "" (.+)$"")"),"городское население")</f>
        <v>городское население</v>
      </c>
      <c r="O4474" s="18">
        <v>3474.0</v>
      </c>
      <c r="P4474" s="18">
        <v>3629.0</v>
      </c>
      <c r="Q4474" s="18">
        <v>3843.0</v>
      </c>
      <c r="R4474" s="18">
        <v>3767.0</v>
      </c>
      <c r="S4474" s="18">
        <v>3575.0</v>
      </c>
      <c r="T4474" s="23" t="s">
        <v>37</v>
      </c>
      <c r="U4474" s="23" t="s">
        <v>37</v>
      </c>
      <c r="V4474" s="23" t="s">
        <v>37</v>
      </c>
      <c r="W4474" s="23" t="s">
        <v>37</v>
      </c>
      <c r="X4474" s="23" t="s">
        <v>37</v>
      </c>
      <c r="Y4474" s="23" t="s">
        <v>37</v>
      </c>
      <c r="Z4474" s="19" t="str">
        <f t="shared" si="6"/>
        <v/>
      </c>
      <c r="AA4474" s="19">
        <f t="shared" si="19"/>
        <v>18288</v>
      </c>
      <c r="AB4474" s="19" t="str">
        <f t="shared" si="8"/>
        <v/>
      </c>
      <c r="AC4474" s="19">
        <f t="shared" si="20"/>
        <v>3657.6</v>
      </c>
      <c r="AD4474" s="19">
        <f t="shared" si="21"/>
        <v>4170</v>
      </c>
      <c r="AE4474" s="19" t="str">
        <f t="shared" si="22"/>
        <v>Нет моды</v>
      </c>
      <c r="AF4474" s="19">
        <f t="shared" si="23"/>
        <v>3474</v>
      </c>
      <c r="AG4474" s="19">
        <f t="shared" si="24"/>
        <v>3843</v>
      </c>
      <c r="AH4474" s="20" t="str">
        <f t="shared" si="14"/>
        <v/>
      </c>
      <c r="AI4474" s="24"/>
      <c r="AJ4474" s="24"/>
      <c r="AK4474" s="24"/>
      <c r="AL4474" s="22">
        <f t="shared" si="25"/>
        <v>1</v>
      </c>
    </row>
    <row r="4475" ht="12.75" customHeight="1">
      <c r="A4475" s="13" t="s">
        <v>272</v>
      </c>
      <c r="B4475" s="13" t="str">
        <f>IFERROR(__xludf.DUMMYFUNCTION("REGEXREPLACE(A4475, ""\d"", """")"),"     Дальневосточный федеральный округ")</f>
        <v>     Дальневосточный федеральный округ</v>
      </c>
      <c r="C4475" s="14" t="str">
        <f t="shared" si="15"/>
        <v>Дальневосточный федеральный округ</v>
      </c>
      <c r="D4475" s="3">
        <f t="shared" si="16"/>
        <v>2</v>
      </c>
      <c r="E4475" s="15" t="s">
        <v>33</v>
      </c>
      <c r="F4475" s="13" t="str">
        <f>IFERROR(__xludf.DUMMYFUNCTION("REGEXEXTRACT(E4475, ""[А-Яа-я].*"")"),"Болезни органов пищеварения")</f>
        <v>Болезни органов пищеварения</v>
      </c>
      <c r="G4475" s="16">
        <f t="shared" si="17"/>
        <v>2</v>
      </c>
      <c r="H4475" s="13" t="s">
        <v>28</v>
      </c>
      <c r="I4475" s="13" t="str">
        <f>IFERROR(__xludf.DUMMYFUNCTION("REGEXREPLACE(H4475, "".*\s"", """")"),"человек")</f>
        <v>человек</v>
      </c>
      <c r="J4475" s="13" t="s">
        <v>29</v>
      </c>
      <c r="K4475" s="17" t="str">
        <f>IFERROR(__xludf.DUMMYFUNCTION("REGEXREPLACE(J4475, ""^[\d\s]+"", """")"),"значение показателя за год")</f>
        <v>значение показателя за год</v>
      </c>
      <c r="L4475" s="16">
        <f t="shared" si="18"/>
        <v>2</v>
      </c>
      <c r="M4475" s="13" t="s">
        <v>32</v>
      </c>
      <c r="N4475" s="13" t="str">
        <f>IFERROR(__xludf.DUMMYFUNCTION("REGEXEXTRACT(M4475, "" (.+)$"")"),"сельское население")</f>
        <v>сельское население</v>
      </c>
      <c r="O4475" s="18">
        <v>1023.0</v>
      </c>
      <c r="P4475" s="18">
        <v>1191.0</v>
      </c>
      <c r="Q4475" s="18">
        <v>1200.0</v>
      </c>
      <c r="R4475" s="18">
        <v>1162.0</v>
      </c>
      <c r="S4475" s="18">
        <v>1098.0</v>
      </c>
      <c r="T4475" s="23" t="s">
        <v>37</v>
      </c>
      <c r="U4475" s="23" t="s">
        <v>37</v>
      </c>
      <c r="V4475" s="23" t="s">
        <v>37</v>
      </c>
      <c r="W4475" s="23" t="s">
        <v>37</v>
      </c>
      <c r="X4475" s="23" t="s">
        <v>37</v>
      </c>
      <c r="Y4475" s="23" t="s">
        <v>37</v>
      </c>
      <c r="Z4475" s="19" t="str">
        <f t="shared" si="6"/>
        <v/>
      </c>
      <c r="AA4475" s="19" t="str">
        <f t="shared" si="19"/>
        <v/>
      </c>
      <c r="AB4475" s="19">
        <f t="shared" si="8"/>
        <v>5674</v>
      </c>
      <c r="AC4475" s="19">
        <f t="shared" si="20"/>
        <v>1134.8</v>
      </c>
      <c r="AD4475" s="19">
        <f t="shared" si="21"/>
        <v>2337</v>
      </c>
      <c r="AE4475" s="19" t="str">
        <f t="shared" si="22"/>
        <v>Нет моды</v>
      </c>
      <c r="AF4475" s="19">
        <f t="shared" si="23"/>
        <v>1023</v>
      </c>
      <c r="AG4475" s="19">
        <f t="shared" si="24"/>
        <v>1200</v>
      </c>
      <c r="AH4475" s="20" t="str">
        <f t="shared" si="14"/>
        <v>Город: 76%; Село: 24%</v>
      </c>
      <c r="AI4475" s="24"/>
      <c r="AJ4475" s="24"/>
      <c r="AK4475" s="24"/>
      <c r="AL4475" s="22">
        <f t="shared" si="25"/>
        <v>1</v>
      </c>
    </row>
    <row r="4476" ht="12.75" customHeight="1">
      <c r="A4476" s="13" t="s">
        <v>272</v>
      </c>
      <c r="B4476" s="13" t="str">
        <f>IFERROR(__xludf.DUMMYFUNCTION("REGEXREPLACE(A4476, ""\d"", """")"),"     Дальневосточный федеральный округ")</f>
        <v>     Дальневосточный федеральный округ</v>
      </c>
      <c r="C4476" s="14" t="str">
        <f t="shared" si="15"/>
        <v>Дальневосточный федеральный округ</v>
      </c>
      <c r="D4476" s="3">
        <f t="shared" si="16"/>
        <v>2</v>
      </c>
      <c r="E4476" s="15" t="s">
        <v>34</v>
      </c>
      <c r="F4476" s="13" t="str">
        <f>IFERROR(__xludf.DUMMYFUNCTION("REGEXEXTRACT(E4476, ""[А-Яа-я].*"")"),"Болезни системы кровообращения")</f>
        <v>Болезни системы кровообращения</v>
      </c>
      <c r="G4476" s="16">
        <f t="shared" si="17"/>
        <v>2</v>
      </c>
      <c r="H4476" s="13" t="s">
        <v>28</v>
      </c>
      <c r="I4476" s="13" t="str">
        <f>IFERROR(__xludf.DUMMYFUNCTION("REGEXREPLACE(H4476, "".*\s"", """")"),"человек")</f>
        <v>человек</v>
      </c>
      <c r="J4476" s="13" t="s">
        <v>29</v>
      </c>
      <c r="K4476" s="17" t="str">
        <f>IFERROR(__xludf.DUMMYFUNCTION("REGEXREPLACE(J4476, ""^[\d\s]+"", """")"),"значение показателя за год")</f>
        <v>значение показателя за год</v>
      </c>
      <c r="L4476" s="16">
        <f t="shared" si="18"/>
        <v>2</v>
      </c>
      <c r="M4476" s="13" t="s">
        <v>30</v>
      </c>
      <c r="N4476" s="13" t="str">
        <f>IFERROR(__xludf.DUMMYFUNCTION("REGEXEXTRACT(M4476, "" (.+)$"")"),"все население")</f>
        <v>все население</v>
      </c>
      <c r="O4476" s="18">
        <v>41708.0</v>
      </c>
      <c r="P4476" s="18">
        <v>39705.0</v>
      </c>
      <c r="Q4476" s="18">
        <v>36581.0</v>
      </c>
      <c r="R4476" s="18">
        <v>35688.0</v>
      </c>
      <c r="S4476" s="18">
        <v>33009.0</v>
      </c>
      <c r="T4476" s="23" t="s">
        <v>37</v>
      </c>
      <c r="U4476" s="23" t="s">
        <v>37</v>
      </c>
      <c r="V4476" s="23" t="s">
        <v>37</v>
      </c>
      <c r="W4476" s="23" t="s">
        <v>37</v>
      </c>
      <c r="X4476" s="23" t="s">
        <v>37</v>
      </c>
      <c r="Y4476" s="23" t="s">
        <v>37</v>
      </c>
      <c r="Z4476" s="19">
        <f t="shared" si="6"/>
        <v>186691</v>
      </c>
      <c r="AA4476" s="19" t="str">
        <f t="shared" si="19"/>
        <v/>
      </c>
      <c r="AB4476" s="19" t="str">
        <f t="shared" si="8"/>
        <v/>
      </c>
      <c r="AC4476" s="19">
        <f t="shared" si="20"/>
        <v>37338.2</v>
      </c>
      <c r="AD4476" s="19">
        <f t="shared" si="21"/>
        <v>17104.5</v>
      </c>
      <c r="AE4476" s="19" t="str">
        <f t="shared" si="22"/>
        <v>Нет моды</v>
      </c>
      <c r="AF4476" s="19">
        <f t="shared" si="23"/>
        <v>33009</v>
      </c>
      <c r="AG4476" s="19">
        <f t="shared" si="24"/>
        <v>41708</v>
      </c>
      <c r="AH4476" s="20" t="str">
        <f t="shared" si="14"/>
        <v/>
      </c>
      <c r="AI4476" s="24"/>
      <c r="AJ4476" s="24"/>
      <c r="AK4476" s="24"/>
      <c r="AL4476" s="22">
        <f t="shared" si="25"/>
        <v>1</v>
      </c>
    </row>
    <row r="4477" ht="12.75" customHeight="1">
      <c r="A4477" s="13" t="s">
        <v>272</v>
      </c>
      <c r="B4477" s="13" t="str">
        <f>IFERROR(__xludf.DUMMYFUNCTION("REGEXREPLACE(A4477, ""\d"", """")"),"     Дальневосточный федеральный округ")</f>
        <v>     Дальневосточный федеральный округ</v>
      </c>
      <c r="C4477" s="14" t="str">
        <f t="shared" si="15"/>
        <v>Дальневосточный федеральный округ</v>
      </c>
      <c r="D4477" s="3">
        <f t="shared" si="16"/>
        <v>2</v>
      </c>
      <c r="E4477" s="15" t="s">
        <v>34</v>
      </c>
      <c r="F4477" s="13" t="str">
        <f>IFERROR(__xludf.DUMMYFUNCTION("REGEXEXTRACT(E4477, ""[А-Яа-я].*"")"),"Болезни системы кровообращения")</f>
        <v>Болезни системы кровообращения</v>
      </c>
      <c r="G4477" s="16">
        <f t="shared" si="17"/>
        <v>2</v>
      </c>
      <c r="H4477" s="13" t="s">
        <v>28</v>
      </c>
      <c r="I4477" s="13" t="str">
        <f>IFERROR(__xludf.DUMMYFUNCTION("REGEXREPLACE(H4477, "".*\s"", """")"),"человек")</f>
        <v>человек</v>
      </c>
      <c r="J4477" s="13" t="s">
        <v>29</v>
      </c>
      <c r="K4477" s="17" t="str">
        <f>IFERROR(__xludf.DUMMYFUNCTION("REGEXREPLACE(J4477, ""^[\d\s]+"", """")"),"значение показателя за год")</f>
        <v>значение показателя за год</v>
      </c>
      <c r="L4477" s="16">
        <f t="shared" si="18"/>
        <v>2</v>
      </c>
      <c r="M4477" s="13" t="s">
        <v>31</v>
      </c>
      <c r="N4477" s="13" t="str">
        <f>IFERROR(__xludf.DUMMYFUNCTION("REGEXEXTRACT(M4477, "" (.+)$"")"),"городское население")</f>
        <v>городское население</v>
      </c>
      <c r="O4477" s="18">
        <v>30614.0</v>
      </c>
      <c r="P4477" s="18">
        <v>29254.0</v>
      </c>
      <c r="Q4477" s="18">
        <v>27461.0</v>
      </c>
      <c r="R4477" s="18">
        <v>26958.0</v>
      </c>
      <c r="S4477" s="18">
        <v>25007.0</v>
      </c>
      <c r="T4477" s="23" t="s">
        <v>37</v>
      </c>
      <c r="U4477" s="23" t="s">
        <v>37</v>
      </c>
      <c r="V4477" s="23" t="s">
        <v>37</v>
      </c>
      <c r="W4477" s="23" t="s">
        <v>37</v>
      </c>
      <c r="X4477" s="23" t="s">
        <v>37</v>
      </c>
      <c r="Y4477" s="23" t="s">
        <v>37</v>
      </c>
      <c r="Z4477" s="19" t="str">
        <f t="shared" si="6"/>
        <v/>
      </c>
      <c r="AA4477" s="19">
        <f t="shared" si="19"/>
        <v>139294</v>
      </c>
      <c r="AB4477" s="19" t="str">
        <f t="shared" si="8"/>
        <v/>
      </c>
      <c r="AC4477" s="19">
        <f t="shared" si="20"/>
        <v>27858.8</v>
      </c>
      <c r="AD4477" s="19">
        <f t="shared" si="21"/>
        <v>31811.5</v>
      </c>
      <c r="AE4477" s="19" t="str">
        <f t="shared" si="22"/>
        <v>Нет моды</v>
      </c>
      <c r="AF4477" s="19">
        <f t="shared" si="23"/>
        <v>25007</v>
      </c>
      <c r="AG4477" s="19">
        <f t="shared" si="24"/>
        <v>30614</v>
      </c>
      <c r="AH4477" s="20" t="str">
        <f t="shared" si="14"/>
        <v/>
      </c>
      <c r="AI4477" s="24"/>
      <c r="AJ4477" s="24"/>
      <c r="AK4477" s="24"/>
      <c r="AL4477" s="22">
        <f t="shared" si="25"/>
        <v>1</v>
      </c>
    </row>
    <row r="4478" ht="12.75" customHeight="1">
      <c r="A4478" s="13" t="s">
        <v>272</v>
      </c>
      <c r="B4478" s="13" t="str">
        <f>IFERROR(__xludf.DUMMYFUNCTION("REGEXREPLACE(A4478, ""\d"", """")"),"     Дальневосточный федеральный округ")</f>
        <v>     Дальневосточный федеральный округ</v>
      </c>
      <c r="C4478" s="14" t="str">
        <f t="shared" si="15"/>
        <v>Дальневосточный федеральный округ</v>
      </c>
      <c r="D4478" s="3">
        <f t="shared" si="16"/>
        <v>2</v>
      </c>
      <c r="E4478" s="15" t="s">
        <v>34</v>
      </c>
      <c r="F4478" s="13" t="str">
        <f>IFERROR(__xludf.DUMMYFUNCTION("REGEXEXTRACT(E4478, ""[А-Яа-я].*"")"),"Болезни системы кровообращения")</f>
        <v>Болезни системы кровообращения</v>
      </c>
      <c r="G4478" s="16">
        <f t="shared" si="17"/>
        <v>2</v>
      </c>
      <c r="H4478" s="13" t="s">
        <v>28</v>
      </c>
      <c r="I4478" s="13" t="str">
        <f>IFERROR(__xludf.DUMMYFUNCTION("REGEXREPLACE(H4478, "".*\s"", """")"),"человек")</f>
        <v>человек</v>
      </c>
      <c r="J4478" s="13" t="s">
        <v>29</v>
      </c>
      <c r="K4478" s="17" t="str">
        <f>IFERROR(__xludf.DUMMYFUNCTION("REGEXREPLACE(J4478, ""^[\d\s]+"", """")"),"значение показателя за год")</f>
        <v>значение показателя за год</v>
      </c>
      <c r="L4478" s="16">
        <f t="shared" si="18"/>
        <v>2</v>
      </c>
      <c r="M4478" s="13" t="s">
        <v>32</v>
      </c>
      <c r="N4478" s="13" t="str">
        <f>IFERROR(__xludf.DUMMYFUNCTION("REGEXEXTRACT(M4478, "" (.+)$"")"),"сельское население")</f>
        <v>сельское население</v>
      </c>
      <c r="O4478" s="18">
        <v>11094.0</v>
      </c>
      <c r="P4478" s="18">
        <v>10451.0</v>
      </c>
      <c r="Q4478" s="18">
        <v>9120.0</v>
      </c>
      <c r="R4478" s="18">
        <v>8730.0</v>
      </c>
      <c r="S4478" s="18">
        <v>8002.0</v>
      </c>
      <c r="T4478" s="23" t="s">
        <v>37</v>
      </c>
      <c r="U4478" s="23" t="s">
        <v>37</v>
      </c>
      <c r="V4478" s="23" t="s">
        <v>37</v>
      </c>
      <c r="W4478" s="23" t="s">
        <v>37</v>
      </c>
      <c r="X4478" s="23" t="s">
        <v>37</v>
      </c>
      <c r="Y4478" s="23" t="s">
        <v>37</v>
      </c>
      <c r="Z4478" s="19" t="str">
        <f t="shared" si="6"/>
        <v/>
      </c>
      <c r="AA4478" s="19" t="str">
        <f t="shared" si="19"/>
        <v/>
      </c>
      <c r="AB4478" s="19">
        <f t="shared" si="8"/>
        <v>47397</v>
      </c>
      <c r="AC4478" s="19">
        <f t="shared" si="20"/>
        <v>9479.4</v>
      </c>
      <c r="AD4478" s="19">
        <f t="shared" si="21"/>
        <v>18050.5</v>
      </c>
      <c r="AE4478" s="19" t="str">
        <f t="shared" si="22"/>
        <v>Нет моды</v>
      </c>
      <c r="AF4478" s="19">
        <f t="shared" si="23"/>
        <v>8002</v>
      </c>
      <c r="AG4478" s="19">
        <f t="shared" si="24"/>
        <v>11094</v>
      </c>
      <c r="AH4478" s="20" t="str">
        <f t="shared" si="14"/>
        <v>Город: 75%; Село: 25%</v>
      </c>
      <c r="AI4478" s="24"/>
      <c r="AJ4478" s="24"/>
      <c r="AK4478" s="24"/>
      <c r="AL4478" s="22">
        <f t="shared" si="25"/>
        <v>1</v>
      </c>
    </row>
    <row r="4479" ht="12.75" customHeight="1">
      <c r="A4479" s="13" t="s">
        <v>272</v>
      </c>
      <c r="B4479" s="13" t="str">
        <f>IFERROR(__xludf.DUMMYFUNCTION("REGEXREPLACE(A4479, ""\d"", """")"),"     Дальневосточный федеральный округ")</f>
        <v>     Дальневосточный федеральный округ</v>
      </c>
      <c r="C4479" s="14" t="str">
        <f t="shared" si="15"/>
        <v>Дальневосточный федеральный округ</v>
      </c>
      <c r="D4479" s="3">
        <f t="shared" si="16"/>
        <v>2</v>
      </c>
      <c r="E4479" s="15" t="s">
        <v>35</v>
      </c>
      <c r="F4479" s="13" t="str">
        <f>IFERROR(__xludf.DUMMYFUNCTION("REGEXEXTRACT(E4479, ""[А-Яа-я].*"")"),"внешние причины")</f>
        <v>внешние причины</v>
      </c>
      <c r="G4479" s="16">
        <f t="shared" si="17"/>
        <v>2</v>
      </c>
      <c r="H4479" s="13" t="s">
        <v>28</v>
      </c>
      <c r="I4479" s="13" t="str">
        <f>IFERROR(__xludf.DUMMYFUNCTION("REGEXREPLACE(H4479, "".*\s"", """")"),"человек")</f>
        <v>человек</v>
      </c>
      <c r="J4479" s="13" t="s">
        <v>29</v>
      </c>
      <c r="K4479" s="17" t="str">
        <f>IFERROR(__xludf.DUMMYFUNCTION("REGEXREPLACE(J4479, ""^[\d\s]+"", """")"),"значение показателя за год")</f>
        <v>значение показателя за год</v>
      </c>
      <c r="L4479" s="16">
        <f t="shared" si="18"/>
        <v>2</v>
      </c>
      <c r="M4479" s="13" t="s">
        <v>30</v>
      </c>
      <c r="N4479" s="13" t="str">
        <f>IFERROR(__xludf.DUMMYFUNCTION("REGEXEXTRACT(M4479, "" (.+)$"")"),"все население")</f>
        <v>все население</v>
      </c>
      <c r="O4479" s="18">
        <v>10663.0</v>
      </c>
      <c r="P4479" s="18">
        <v>10312.0</v>
      </c>
      <c r="Q4479" s="18">
        <v>9943.0</v>
      </c>
      <c r="R4479" s="18">
        <v>9148.0</v>
      </c>
      <c r="S4479" s="18">
        <v>8467.0</v>
      </c>
      <c r="T4479" s="23" t="s">
        <v>37</v>
      </c>
      <c r="U4479" s="23" t="s">
        <v>37</v>
      </c>
      <c r="V4479" s="23" t="s">
        <v>37</v>
      </c>
      <c r="W4479" s="23" t="s">
        <v>37</v>
      </c>
      <c r="X4479" s="23" t="s">
        <v>37</v>
      </c>
      <c r="Y4479" s="23" t="s">
        <v>37</v>
      </c>
      <c r="Z4479" s="19">
        <f t="shared" si="6"/>
        <v>48533</v>
      </c>
      <c r="AA4479" s="19" t="str">
        <f t="shared" si="19"/>
        <v/>
      </c>
      <c r="AB4479" s="19" t="str">
        <f t="shared" si="8"/>
        <v/>
      </c>
      <c r="AC4479" s="19">
        <f t="shared" si="20"/>
        <v>9706.6</v>
      </c>
      <c r="AD4479" s="19">
        <f t="shared" si="21"/>
        <v>9545.5</v>
      </c>
      <c r="AE4479" s="19" t="str">
        <f t="shared" si="22"/>
        <v>Нет моды</v>
      </c>
      <c r="AF4479" s="19">
        <f t="shared" si="23"/>
        <v>8467</v>
      </c>
      <c r="AG4479" s="19">
        <f t="shared" si="24"/>
        <v>10663</v>
      </c>
      <c r="AH4479" s="20" t="str">
        <f t="shared" si="14"/>
        <v/>
      </c>
      <c r="AI4479" s="24"/>
      <c r="AJ4479" s="24"/>
      <c r="AK4479" s="24"/>
      <c r="AL4479" s="22">
        <f t="shared" si="25"/>
        <v>1</v>
      </c>
    </row>
    <row r="4480" ht="12.75" customHeight="1">
      <c r="A4480" s="13" t="s">
        <v>272</v>
      </c>
      <c r="B4480" s="13" t="str">
        <f>IFERROR(__xludf.DUMMYFUNCTION("REGEXREPLACE(A4480, ""\d"", """")"),"     Дальневосточный федеральный округ")</f>
        <v>     Дальневосточный федеральный округ</v>
      </c>
      <c r="C4480" s="14" t="str">
        <f t="shared" si="15"/>
        <v>Дальневосточный федеральный округ</v>
      </c>
      <c r="D4480" s="3">
        <f t="shared" si="16"/>
        <v>2</v>
      </c>
      <c r="E4480" s="15" t="s">
        <v>35</v>
      </c>
      <c r="F4480" s="13" t="str">
        <f>IFERROR(__xludf.DUMMYFUNCTION("REGEXEXTRACT(E4480, ""[А-Яа-я].*"")"),"внешние причины")</f>
        <v>внешние причины</v>
      </c>
      <c r="G4480" s="16">
        <f t="shared" si="17"/>
        <v>2</v>
      </c>
      <c r="H4480" s="13" t="s">
        <v>28</v>
      </c>
      <c r="I4480" s="13" t="str">
        <f>IFERROR(__xludf.DUMMYFUNCTION("REGEXREPLACE(H4480, "".*\s"", """")"),"человек")</f>
        <v>человек</v>
      </c>
      <c r="J4480" s="13" t="s">
        <v>29</v>
      </c>
      <c r="K4480" s="17" t="str">
        <f>IFERROR(__xludf.DUMMYFUNCTION("REGEXREPLACE(J4480, ""^[\d\s]+"", """")"),"значение показателя за год")</f>
        <v>значение показателя за год</v>
      </c>
      <c r="L4480" s="16">
        <f t="shared" si="18"/>
        <v>2</v>
      </c>
      <c r="M4480" s="13" t="s">
        <v>31</v>
      </c>
      <c r="N4480" s="13" t="str">
        <f>IFERROR(__xludf.DUMMYFUNCTION("REGEXEXTRACT(M4480, "" (.+)$"")"),"городское население")</f>
        <v>городское население</v>
      </c>
      <c r="O4480" s="18">
        <v>7189.0</v>
      </c>
      <c r="P4480" s="18">
        <v>7134.0</v>
      </c>
      <c r="Q4480" s="18">
        <v>6852.0</v>
      </c>
      <c r="R4480" s="18">
        <v>6294.0</v>
      </c>
      <c r="S4480" s="18">
        <v>5890.0</v>
      </c>
      <c r="T4480" s="23" t="s">
        <v>37</v>
      </c>
      <c r="U4480" s="23" t="s">
        <v>37</v>
      </c>
      <c r="V4480" s="23" t="s">
        <v>37</v>
      </c>
      <c r="W4480" s="23" t="s">
        <v>37</v>
      </c>
      <c r="X4480" s="23" t="s">
        <v>37</v>
      </c>
      <c r="Y4480" s="23" t="s">
        <v>37</v>
      </c>
      <c r="Z4480" s="19" t="str">
        <f t="shared" si="6"/>
        <v/>
      </c>
      <c r="AA4480" s="19">
        <f t="shared" si="19"/>
        <v>33359</v>
      </c>
      <c r="AB4480" s="19" t="str">
        <f t="shared" si="8"/>
        <v/>
      </c>
      <c r="AC4480" s="19">
        <f t="shared" si="20"/>
        <v>6671.8</v>
      </c>
      <c r="AD4480" s="19">
        <f t="shared" si="21"/>
        <v>7828</v>
      </c>
      <c r="AE4480" s="19" t="str">
        <f t="shared" si="22"/>
        <v>Нет моды</v>
      </c>
      <c r="AF4480" s="19">
        <f t="shared" si="23"/>
        <v>5890</v>
      </c>
      <c r="AG4480" s="19">
        <f t="shared" si="24"/>
        <v>7189</v>
      </c>
      <c r="AH4480" s="20" t="str">
        <f t="shared" si="14"/>
        <v/>
      </c>
      <c r="AI4480" s="24"/>
      <c r="AJ4480" s="24"/>
      <c r="AK4480" s="24"/>
      <c r="AL4480" s="22">
        <f t="shared" si="25"/>
        <v>1</v>
      </c>
    </row>
    <row r="4481" ht="12.75" customHeight="1">
      <c r="A4481" s="13" t="s">
        <v>272</v>
      </c>
      <c r="B4481" s="13" t="str">
        <f>IFERROR(__xludf.DUMMYFUNCTION("REGEXREPLACE(A4481, ""\d"", """")"),"     Дальневосточный федеральный округ")</f>
        <v>     Дальневосточный федеральный округ</v>
      </c>
      <c r="C4481" s="14" t="str">
        <f t="shared" si="15"/>
        <v>Дальневосточный федеральный округ</v>
      </c>
      <c r="D4481" s="3">
        <f t="shared" si="16"/>
        <v>2</v>
      </c>
      <c r="E4481" s="15" t="s">
        <v>35</v>
      </c>
      <c r="F4481" s="13" t="str">
        <f>IFERROR(__xludf.DUMMYFUNCTION("REGEXEXTRACT(E4481, ""[А-Яа-я].*"")"),"внешние причины")</f>
        <v>внешние причины</v>
      </c>
      <c r="G4481" s="16">
        <f t="shared" si="17"/>
        <v>2</v>
      </c>
      <c r="H4481" s="13" t="s">
        <v>28</v>
      </c>
      <c r="I4481" s="13" t="str">
        <f>IFERROR(__xludf.DUMMYFUNCTION("REGEXREPLACE(H4481, "".*\s"", """")"),"человек")</f>
        <v>человек</v>
      </c>
      <c r="J4481" s="13" t="s">
        <v>29</v>
      </c>
      <c r="K4481" s="17" t="str">
        <f>IFERROR(__xludf.DUMMYFUNCTION("REGEXREPLACE(J4481, ""^[\d\s]+"", """")"),"значение показателя за год")</f>
        <v>значение показателя за год</v>
      </c>
      <c r="L4481" s="16">
        <f t="shared" si="18"/>
        <v>2</v>
      </c>
      <c r="M4481" s="13" t="s">
        <v>32</v>
      </c>
      <c r="N4481" s="13" t="str">
        <f>IFERROR(__xludf.DUMMYFUNCTION("REGEXEXTRACT(M4481, "" (.+)$"")"),"сельское население")</f>
        <v>сельское население</v>
      </c>
      <c r="O4481" s="18">
        <v>3474.0</v>
      </c>
      <c r="P4481" s="18">
        <v>3178.0</v>
      </c>
      <c r="Q4481" s="18">
        <v>3091.0</v>
      </c>
      <c r="R4481" s="18">
        <v>2854.0</v>
      </c>
      <c r="S4481" s="18">
        <v>2577.0</v>
      </c>
      <c r="T4481" s="23" t="s">
        <v>37</v>
      </c>
      <c r="U4481" s="23" t="s">
        <v>37</v>
      </c>
      <c r="V4481" s="23" t="s">
        <v>37</v>
      </c>
      <c r="W4481" s="23" t="s">
        <v>37</v>
      </c>
      <c r="X4481" s="23" t="s">
        <v>37</v>
      </c>
      <c r="Y4481" s="23" t="s">
        <v>37</v>
      </c>
      <c r="Z4481" s="19" t="str">
        <f t="shared" si="6"/>
        <v/>
      </c>
      <c r="AA4481" s="19" t="str">
        <f t="shared" si="19"/>
        <v/>
      </c>
      <c r="AB4481" s="19">
        <f t="shared" si="8"/>
        <v>15174</v>
      </c>
      <c r="AC4481" s="19">
        <f t="shared" si="20"/>
        <v>3034.8</v>
      </c>
      <c r="AD4481" s="19">
        <f t="shared" si="21"/>
        <v>4682</v>
      </c>
      <c r="AE4481" s="19" t="str">
        <f t="shared" si="22"/>
        <v>Нет моды</v>
      </c>
      <c r="AF4481" s="19">
        <f t="shared" si="23"/>
        <v>2577</v>
      </c>
      <c r="AG4481" s="19">
        <f t="shared" si="24"/>
        <v>3474</v>
      </c>
      <c r="AH4481" s="20" t="str">
        <f t="shared" si="14"/>
        <v>Город: 69%; Село: 31%</v>
      </c>
      <c r="AI4481" s="24"/>
      <c r="AJ4481" s="24"/>
      <c r="AK4481" s="24"/>
      <c r="AL4481" s="22">
        <f t="shared" si="25"/>
        <v>1</v>
      </c>
    </row>
    <row r="4482" ht="12.75" customHeight="1">
      <c r="A4482" s="13" t="s">
        <v>272</v>
      </c>
      <c r="B4482" s="13" t="str">
        <f>IFERROR(__xludf.DUMMYFUNCTION("REGEXREPLACE(A4482, ""\d"", """")"),"     Дальневосточный федеральный округ")</f>
        <v>     Дальневосточный федеральный округ</v>
      </c>
      <c r="C4482" s="14" t="str">
        <f t="shared" si="15"/>
        <v>Дальневосточный федеральный округ</v>
      </c>
      <c r="D4482" s="3">
        <f t="shared" si="16"/>
        <v>2</v>
      </c>
      <c r="E4482" s="15" t="s">
        <v>36</v>
      </c>
      <c r="F4482" s="13" t="str">
        <f>IFERROR(__xludf.DUMMYFUNCTION("REGEXEXTRACT(E4482,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82" s="16">
        <f t="shared" si="17"/>
        <v>2</v>
      </c>
      <c r="H4482" s="13" t="s">
        <v>28</v>
      </c>
      <c r="I4482" s="13" t="str">
        <f>IFERROR(__xludf.DUMMYFUNCTION("REGEXREPLACE(H4482, "".*\s"", """")"),"человек")</f>
        <v>человек</v>
      </c>
      <c r="J4482" s="13" t="s">
        <v>29</v>
      </c>
      <c r="K4482" s="17" t="str">
        <f>IFERROR(__xludf.DUMMYFUNCTION("REGEXREPLACE(J4482, ""^[\d\s]+"", """")"),"значение показателя за год")</f>
        <v>значение показателя за год</v>
      </c>
      <c r="L4482" s="16">
        <f t="shared" si="18"/>
        <v>2</v>
      </c>
      <c r="M4482" s="13" t="s">
        <v>30</v>
      </c>
      <c r="N4482" s="13" t="str">
        <f>IFERROR(__xludf.DUMMYFUNCTION("REGEXEXTRACT(M4482, "" (.+)$"")"),"все население")</f>
        <v>все население</v>
      </c>
      <c r="O4482" s="18">
        <v>244.0</v>
      </c>
      <c r="P4482" s="18">
        <v>208.0</v>
      </c>
      <c r="Q4482" s="18">
        <v>238.0</v>
      </c>
      <c r="R4482" s="18">
        <v>239.0</v>
      </c>
      <c r="S4482" s="23" t="s">
        <v>37</v>
      </c>
      <c r="T4482" s="23" t="s">
        <v>37</v>
      </c>
      <c r="U4482" s="23" t="s">
        <v>37</v>
      </c>
      <c r="V4482" s="23" t="s">
        <v>37</v>
      </c>
      <c r="W4482" s="23" t="s">
        <v>37</v>
      </c>
      <c r="X4482" s="23" t="s">
        <v>37</v>
      </c>
      <c r="Y4482" s="23" t="s">
        <v>37</v>
      </c>
      <c r="Z4482" s="19">
        <f t="shared" si="6"/>
        <v>929</v>
      </c>
      <c r="AA4482" s="19" t="str">
        <f t="shared" si="19"/>
        <v/>
      </c>
      <c r="AB4482" s="19" t="str">
        <f t="shared" si="8"/>
        <v/>
      </c>
      <c r="AC4482" s="19">
        <f t="shared" si="20"/>
        <v>232.25</v>
      </c>
      <c r="AD4482" s="19">
        <f t="shared" si="21"/>
        <v>2577</v>
      </c>
      <c r="AE4482" s="19" t="str">
        <f t="shared" si="22"/>
        <v>Нет моды</v>
      </c>
      <c r="AF4482" s="19">
        <f t="shared" si="23"/>
        <v>208</v>
      </c>
      <c r="AG4482" s="19">
        <f t="shared" si="24"/>
        <v>244</v>
      </c>
      <c r="AH4482" s="20" t="str">
        <f t="shared" si="14"/>
        <v/>
      </c>
      <c r="AI4482" s="24"/>
      <c r="AJ4482" s="24"/>
      <c r="AK4482" s="24"/>
      <c r="AL4482" s="22">
        <f t="shared" si="25"/>
        <v>1</v>
      </c>
    </row>
    <row r="4483" ht="12.75" customHeight="1">
      <c r="A4483" s="13" t="s">
        <v>272</v>
      </c>
      <c r="B4483" s="13" t="str">
        <f>IFERROR(__xludf.DUMMYFUNCTION("REGEXREPLACE(A4483, ""\d"", """")"),"     Дальневосточный федеральный округ")</f>
        <v>     Дальневосточный федеральный округ</v>
      </c>
      <c r="C4483" s="14" t="str">
        <f t="shared" si="15"/>
        <v>Дальневосточный федеральный округ</v>
      </c>
      <c r="D4483" s="3">
        <f t="shared" si="16"/>
        <v>2</v>
      </c>
      <c r="E4483" s="15" t="s">
        <v>36</v>
      </c>
      <c r="F4483" s="13" t="str">
        <f>IFERROR(__xludf.DUMMYFUNCTION("REGEXEXTRACT(E4483,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83" s="16">
        <f t="shared" si="17"/>
        <v>2</v>
      </c>
      <c r="H4483" s="13" t="s">
        <v>28</v>
      </c>
      <c r="I4483" s="13" t="str">
        <f>IFERROR(__xludf.DUMMYFUNCTION("REGEXREPLACE(H4483, "".*\s"", """")"),"человек")</f>
        <v>человек</v>
      </c>
      <c r="J4483" s="13" t="s">
        <v>29</v>
      </c>
      <c r="K4483" s="17" t="str">
        <f>IFERROR(__xludf.DUMMYFUNCTION("REGEXREPLACE(J4483, ""^[\d\s]+"", """")"),"значение показателя за год")</f>
        <v>значение показателя за год</v>
      </c>
      <c r="L4483" s="16">
        <f t="shared" si="18"/>
        <v>2</v>
      </c>
      <c r="M4483" s="13" t="s">
        <v>31</v>
      </c>
      <c r="N4483" s="13" t="str">
        <f>IFERROR(__xludf.DUMMYFUNCTION("REGEXEXTRACT(M4483, "" (.+)$"")"),"городское население")</f>
        <v>городское население</v>
      </c>
      <c r="O4483" s="18">
        <v>165.0</v>
      </c>
      <c r="P4483" s="18">
        <v>146.0</v>
      </c>
      <c r="Q4483" s="18">
        <v>175.0</v>
      </c>
      <c r="R4483" s="18">
        <v>147.0</v>
      </c>
      <c r="S4483" s="23" t="s">
        <v>37</v>
      </c>
      <c r="T4483" s="23" t="s">
        <v>37</v>
      </c>
      <c r="U4483" s="23" t="s">
        <v>37</v>
      </c>
      <c r="V4483" s="23" t="s">
        <v>37</v>
      </c>
      <c r="W4483" s="23" t="s">
        <v>37</v>
      </c>
      <c r="X4483" s="23" t="s">
        <v>37</v>
      </c>
      <c r="Y4483" s="23" t="s">
        <v>37</v>
      </c>
      <c r="Z4483" s="19" t="str">
        <f t="shared" si="6"/>
        <v/>
      </c>
      <c r="AA4483" s="19">
        <f t="shared" si="19"/>
        <v>633</v>
      </c>
      <c r="AB4483" s="19" t="str">
        <f t="shared" si="8"/>
        <v/>
      </c>
      <c r="AC4483" s="19">
        <f t="shared" si="20"/>
        <v>158.25</v>
      </c>
      <c r="AD4483" s="19">
        <f t="shared" si="21"/>
        <v>191.5</v>
      </c>
      <c r="AE4483" s="19" t="str">
        <f t="shared" si="22"/>
        <v>Нет моды</v>
      </c>
      <c r="AF4483" s="19">
        <f t="shared" si="23"/>
        <v>146</v>
      </c>
      <c r="AG4483" s="19">
        <f t="shared" si="24"/>
        <v>175</v>
      </c>
      <c r="AH4483" s="20" t="str">
        <f t="shared" si="14"/>
        <v/>
      </c>
      <c r="AI4483" s="24"/>
      <c r="AJ4483" s="24"/>
      <c r="AK4483" s="24"/>
      <c r="AL4483" s="22">
        <f t="shared" si="25"/>
        <v>1</v>
      </c>
    </row>
    <row r="4484" ht="12.75" customHeight="1">
      <c r="A4484" s="13" t="s">
        <v>272</v>
      </c>
      <c r="B4484" s="13" t="str">
        <f>IFERROR(__xludf.DUMMYFUNCTION("REGEXREPLACE(A4484, ""\d"", """")"),"     Дальневосточный федеральный округ")</f>
        <v>     Дальневосточный федеральный округ</v>
      </c>
      <c r="C4484" s="14" t="str">
        <f t="shared" si="15"/>
        <v>Дальневосточный федеральный округ</v>
      </c>
      <c r="D4484" s="3">
        <f t="shared" si="16"/>
        <v>2</v>
      </c>
      <c r="E4484" s="15" t="s">
        <v>36</v>
      </c>
      <c r="F4484" s="13" t="str">
        <f>IFERROR(__xludf.DUMMYFUNCTION("REGEXEXTRACT(E4484,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484" s="16">
        <f t="shared" si="17"/>
        <v>2</v>
      </c>
      <c r="H4484" s="13" t="s">
        <v>28</v>
      </c>
      <c r="I4484" s="13" t="str">
        <f>IFERROR(__xludf.DUMMYFUNCTION("REGEXREPLACE(H4484, "".*\s"", """")"),"человек")</f>
        <v>человек</v>
      </c>
      <c r="J4484" s="13" t="s">
        <v>29</v>
      </c>
      <c r="K4484" s="17" t="str">
        <f>IFERROR(__xludf.DUMMYFUNCTION("REGEXREPLACE(J4484, ""^[\d\s]+"", """")"),"значение показателя за год")</f>
        <v>значение показателя за год</v>
      </c>
      <c r="L4484" s="16">
        <f t="shared" si="18"/>
        <v>2</v>
      </c>
      <c r="M4484" s="13" t="s">
        <v>32</v>
      </c>
      <c r="N4484" s="13" t="str">
        <f>IFERROR(__xludf.DUMMYFUNCTION("REGEXEXTRACT(M4484, "" (.+)$"")"),"сельское население")</f>
        <v>сельское население</v>
      </c>
      <c r="O4484" s="18">
        <v>79.0</v>
      </c>
      <c r="P4484" s="18">
        <v>62.0</v>
      </c>
      <c r="Q4484" s="18">
        <v>63.0</v>
      </c>
      <c r="R4484" s="18">
        <v>92.0</v>
      </c>
      <c r="S4484" s="23" t="s">
        <v>37</v>
      </c>
      <c r="T4484" s="23" t="s">
        <v>37</v>
      </c>
      <c r="U4484" s="23" t="s">
        <v>37</v>
      </c>
      <c r="V4484" s="23" t="s">
        <v>37</v>
      </c>
      <c r="W4484" s="23" t="s">
        <v>37</v>
      </c>
      <c r="X4484" s="23" t="s">
        <v>37</v>
      </c>
      <c r="Y4484" s="23" t="s">
        <v>37</v>
      </c>
      <c r="Z4484" s="19" t="str">
        <f t="shared" si="6"/>
        <v/>
      </c>
      <c r="AA4484" s="19" t="str">
        <f t="shared" si="19"/>
        <v/>
      </c>
      <c r="AB4484" s="19">
        <f t="shared" si="8"/>
        <v>296</v>
      </c>
      <c r="AC4484" s="19">
        <f t="shared" si="20"/>
        <v>74</v>
      </c>
      <c r="AD4484" s="19">
        <f t="shared" si="21"/>
        <v>119</v>
      </c>
      <c r="AE4484" s="19" t="str">
        <f t="shared" si="22"/>
        <v>Нет моды</v>
      </c>
      <c r="AF4484" s="19">
        <f t="shared" si="23"/>
        <v>62</v>
      </c>
      <c r="AG4484" s="19">
        <f t="shared" si="24"/>
        <v>92</v>
      </c>
      <c r="AH4484" s="20" t="str">
        <f t="shared" si="14"/>
        <v>Город: 68%; Село: 32%</v>
      </c>
      <c r="AI4484" s="24"/>
      <c r="AJ4484" s="24"/>
      <c r="AK4484" s="24"/>
      <c r="AL4484" s="22">
        <f t="shared" si="25"/>
        <v>1</v>
      </c>
    </row>
    <row r="4485" ht="12.75" customHeight="1">
      <c r="A4485" s="13" t="s">
        <v>272</v>
      </c>
      <c r="B4485" s="13" t="str">
        <f>IFERROR(__xludf.DUMMYFUNCTION("REGEXREPLACE(A4485, ""\d"", """")"),"     Дальневосточный федеральный округ")</f>
        <v>     Дальневосточный федеральный округ</v>
      </c>
      <c r="C4485" s="14" t="str">
        <f t="shared" si="15"/>
        <v>Дальневосточный федеральный округ</v>
      </c>
      <c r="D4485" s="3">
        <f t="shared" si="16"/>
        <v>2</v>
      </c>
      <c r="E4485" s="15" t="s">
        <v>38</v>
      </c>
      <c r="F4485" s="13" t="str">
        <f>IFERROR(__xludf.DUMMYFUNCTION("REGEXEXTRACT(E4485, ""[А-Яа-я].*"")"),"все виды транспортных несчастных случаев")</f>
        <v>все виды транспортных несчастных случаев</v>
      </c>
      <c r="G4485" s="16">
        <f t="shared" si="17"/>
        <v>2</v>
      </c>
      <c r="H4485" s="13" t="s">
        <v>28</v>
      </c>
      <c r="I4485" s="13" t="str">
        <f>IFERROR(__xludf.DUMMYFUNCTION("REGEXREPLACE(H4485, "".*\s"", """")"),"человек")</f>
        <v>человек</v>
      </c>
      <c r="J4485" s="13" t="s">
        <v>29</v>
      </c>
      <c r="K4485" s="17" t="str">
        <f>IFERROR(__xludf.DUMMYFUNCTION("REGEXREPLACE(J4485, ""^[\d\s]+"", """")"),"значение показателя за год")</f>
        <v>значение показателя за год</v>
      </c>
      <c r="L4485" s="16">
        <f t="shared" si="18"/>
        <v>2</v>
      </c>
      <c r="M4485" s="13" t="s">
        <v>30</v>
      </c>
      <c r="N4485" s="13" t="str">
        <f>IFERROR(__xludf.DUMMYFUNCTION("REGEXEXTRACT(M4485, "" (.+)$"")"),"все население")</f>
        <v>все население</v>
      </c>
      <c r="O4485" s="18">
        <v>1359.0</v>
      </c>
      <c r="P4485" s="18">
        <v>1227.0</v>
      </c>
      <c r="Q4485" s="18">
        <v>1095.0</v>
      </c>
      <c r="R4485" s="18">
        <v>889.0</v>
      </c>
      <c r="S4485" s="18">
        <v>978.0</v>
      </c>
      <c r="T4485" s="23" t="s">
        <v>37</v>
      </c>
      <c r="U4485" s="23" t="s">
        <v>37</v>
      </c>
      <c r="V4485" s="23" t="s">
        <v>37</v>
      </c>
      <c r="W4485" s="23" t="s">
        <v>37</v>
      </c>
      <c r="X4485" s="23" t="s">
        <v>37</v>
      </c>
      <c r="Y4485" s="23" t="s">
        <v>37</v>
      </c>
      <c r="Z4485" s="19">
        <f t="shared" si="6"/>
        <v>5548</v>
      </c>
      <c r="AA4485" s="19" t="str">
        <f t="shared" si="19"/>
        <v/>
      </c>
      <c r="AB4485" s="19" t="str">
        <f t="shared" si="8"/>
        <v/>
      </c>
      <c r="AC4485" s="19">
        <f t="shared" si="20"/>
        <v>1109.6</v>
      </c>
      <c r="AD4485" s="19">
        <f t="shared" si="21"/>
        <v>889</v>
      </c>
      <c r="AE4485" s="19" t="str">
        <f t="shared" si="22"/>
        <v>Нет моды</v>
      </c>
      <c r="AF4485" s="19">
        <f t="shared" si="23"/>
        <v>889</v>
      </c>
      <c r="AG4485" s="19">
        <f t="shared" si="24"/>
        <v>1359</v>
      </c>
      <c r="AH4485" s="20" t="str">
        <f t="shared" si="14"/>
        <v/>
      </c>
      <c r="AI4485" s="24"/>
      <c r="AJ4485" s="24"/>
      <c r="AK4485" s="24"/>
      <c r="AL4485" s="22">
        <f t="shared" si="25"/>
        <v>1</v>
      </c>
    </row>
    <row r="4486" ht="12.75" customHeight="1">
      <c r="A4486" s="13" t="s">
        <v>272</v>
      </c>
      <c r="B4486" s="13" t="str">
        <f>IFERROR(__xludf.DUMMYFUNCTION("REGEXREPLACE(A4486, ""\d"", """")"),"     Дальневосточный федеральный округ")</f>
        <v>     Дальневосточный федеральный округ</v>
      </c>
      <c r="C4486" s="14" t="str">
        <f t="shared" si="15"/>
        <v>Дальневосточный федеральный округ</v>
      </c>
      <c r="D4486" s="3">
        <f t="shared" si="16"/>
        <v>2</v>
      </c>
      <c r="E4486" s="15" t="s">
        <v>38</v>
      </c>
      <c r="F4486" s="13" t="str">
        <f>IFERROR(__xludf.DUMMYFUNCTION("REGEXEXTRACT(E4486, ""[А-Яа-я].*"")"),"все виды транспортных несчастных случаев")</f>
        <v>все виды транспортных несчастных случаев</v>
      </c>
      <c r="G4486" s="16">
        <f t="shared" si="17"/>
        <v>2</v>
      </c>
      <c r="H4486" s="13" t="s">
        <v>28</v>
      </c>
      <c r="I4486" s="13" t="str">
        <f>IFERROR(__xludf.DUMMYFUNCTION("REGEXREPLACE(H4486, "".*\s"", """")"),"человек")</f>
        <v>человек</v>
      </c>
      <c r="J4486" s="13" t="s">
        <v>29</v>
      </c>
      <c r="K4486" s="17" t="str">
        <f>IFERROR(__xludf.DUMMYFUNCTION("REGEXREPLACE(J4486, ""^[\d\s]+"", """")"),"значение показателя за год")</f>
        <v>значение показателя за год</v>
      </c>
      <c r="L4486" s="16">
        <f t="shared" si="18"/>
        <v>2</v>
      </c>
      <c r="M4486" s="13" t="s">
        <v>31</v>
      </c>
      <c r="N4486" s="13" t="str">
        <f>IFERROR(__xludf.DUMMYFUNCTION("REGEXEXTRACT(M4486, "" (.+)$"")"),"городское население")</f>
        <v>городское население</v>
      </c>
      <c r="O4486" s="18">
        <v>927.0</v>
      </c>
      <c r="P4486" s="18">
        <v>852.0</v>
      </c>
      <c r="Q4486" s="18">
        <v>734.0</v>
      </c>
      <c r="R4486" s="18">
        <v>614.0</v>
      </c>
      <c r="S4486" s="18">
        <v>681.0</v>
      </c>
      <c r="T4486" s="23" t="s">
        <v>37</v>
      </c>
      <c r="U4486" s="23" t="s">
        <v>37</v>
      </c>
      <c r="V4486" s="23" t="s">
        <v>37</v>
      </c>
      <c r="W4486" s="23" t="s">
        <v>37</v>
      </c>
      <c r="X4486" s="23" t="s">
        <v>37</v>
      </c>
      <c r="Y4486" s="23" t="s">
        <v>37</v>
      </c>
      <c r="Z4486" s="19" t="str">
        <f t="shared" si="6"/>
        <v/>
      </c>
      <c r="AA4486" s="19">
        <f t="shared" si="19"/>
        <v>3808</v>
      </c>
      <c r="AB4486" s="19" t="str">
        <f t="shared" si="8"/>
        <v/>
      </c>
      <c r="AC4486" s="19">
        <f t="shared" si="20"/>
        <v>761.6</v>
      </c>
      <c r="AD4486" s="19">
        <f t="shared" si="21"/>
        <v>908</v>
      </c>
      <c r="AE4486" s="19" t="str">
        <f t="shared" si="22"/>
        <v>Нет моды</v>
      </c>
      <c r="AF4486" s="19">
        <f t="shared" si="23"/>
        <v>614</v>
      </c>
      <c r="AG4486" s="19">
        <f t="shared" si="24"/>
        <v>927</v>
      </c>
      <c r="AH4486" s="20" t="str">
        <f t="shared" si="14"/>
        <v/>
      </c>
      <c r="AI4486" s="24"/>
      <c r="AJ4486" s="24"/>
      <c r="AK4486" s="24"/>
      <c r="AL4486" s="22">
        <f t="shared" si="25"/>
        <v>1</v>
      </c>
    </row>
    <row r="4487" ht="12.75" customHeight="1">
      <c r="A4487" s="13" t="s">
        <v>272</v>
      </c>
      <c r="B4487" s="13" t="str">
        <f>IFERROR(__xludf.DUMMYFUNCTION("REGEXREPLACE(A4487, ""\d"", """")"),"     Дальневосточный федеральный округ")</f>
        <v>     Дальневосточный федеральный округ</v>
      </c>
      <c r="C4487" s="14" t="str">
        <f t="shared" si="15"/>
        <v>Дальневосточный федеральный округ</v>
      </c>
      <c r="D4487" s="3">
        <f t="shared" si="16"/>
        <v>2</v>
      </c>
      <c r="E4487" s="15" t="s">
        <v>38</v>
      </c>
      <c r="F4487" s="13" t="str">
        <f>IFERROR(__xludf.DUMMYFUNCTION("REGEXEXTRACT(E4487, ""[А-Яа-я].*"")"),"все виды транспортных несчастных случаев")</f>
        <v>все виды транспортных несчастных случаев</v>
      </c>
      <c r="G4487" s="16">
        <f t="shared" si="17"/>
        <v>2</v>
      </c>
      <c r="H4487" s="13" t="s">
        <v>28</v>
      </c>
      <c r="I4487" s="13" t="str">
        <f>IFERROR(__xludf.DUMMYFUNCTION("REGEXREPLACE(H4487, "".*\s"", """")"),"человек")</f>
        <v>человек</v>
      </c>
      <c r="J4487" s="13" t="s">
        <v>29</v>
      </c>
      <c r="K4487" s="17" t="str">
        <f>IFERROR(__xludf.DUMMYFUNCTION("REGEXREPLACE(J4487, ""^[\d\s]+"", """")"),"значение показателя за год")</f>
        <v>значение показателя за год</v>
      </c>
      <c r="L4487" s="16">
        <f t="shared" si="18"/>
        <v>2</v>
      </c>
      <c r="M4487" s="13" t="s">
        <v>32</v>
      </c>
      <c r="N4487" s="13" t="str">
        <f>IFERROR(__xludf.DUMMYFUNCTION("REGEXEXTRACT(M4487, "" (.+)$"")"),"сельское население")</f>
        <v>сельское население</v>
      </c>
      <c r="O4487" s="18">
        <v>432.0</v>
      </c>
      <c r="P4487" s="18">
        <v>375.0</v>
      </c>
      <c r="Q4487" s="18">
        <v>361.0</v>
      </c>
      <c r="R4487" s="18">
        <v>275.0</v>
      </c>
      <c r="S4487" s="18">
        <v>297.0</v>
      </c>
      <c r="T4487" s="23" t="s">
        <v>37</v>
      </c>
      <c r="U4487" s="23" t="s">
        <v>37</v>
      </c>
      <c r="V4487" s="23" t="s">
        <v>37</v>
      </c>
      <c r="W4487" s="23" t="s">
        <v>37</v>
      </c>
      <c r="X4487" s="23" t="s">
        <v>37</v>
      </c>
      <c r="Y4487" s="23" t="s">
        <v>37</v>
      </c>
      <c r="Z4487" s="19" t="str">
        <f t="shared" si="6"/>
        <v/>
      </c>
      <c r="AA4487" s="19" t="str">
        <f t="shared" si="19"/>
        <v/>
      </c>
      <c r="AB4487" s="19">
        <f t="shared" si="8"/>
        <v>1740</v>
      </c>
      <c r="AC4487" s="19">
        <f t="shared" si="20"/>
        <v>348</v>
      </c>
      <c r="AD4487" s="19">
        <f t="shared" si="21"/>
        <v>523</v>
      </c>
      <c r="AE4487" s="19" t="str">
        <f t="shared" si="22"/>
        <v>Нет моды</v>
      </c>
      <c r="AF4487" s="19">
        <f t="shared" si="23"/>
        <v>275</v>
      </c>
      <c r="AG4487" s="19">
        <f t="shared" si="24"/>
        <v>432</v>
      </c>
      <c r="AH4487" s="20" t="str">
        <f t="shared" si="14"/>
        <v>Город: 69%; Село: 31%</v>
      </c>
      <c r="AI4487" s="24"/>
      <c r="AJ4487" s="24"/>
      <c r="AK4487" s="24"/>
      <c r="AL4487" s="22">
        <f t="shared" si="25"/>
        <v>1</v>
      </c>
    </row>
    <row r="4488" ht="12.75" customHeight="1">
      <c r="A4488" s="13" t="s">
        <v>272</v>
      </c>
      <c r="B4488" s="13" t="str">
        <f>IFERROR(__xludf.DUMMYFUNCTION("REGEXREPLACE(A4488, ""\d"", """")"),"     Дальневосточный федеральный округ")</f>
        <v>     Дальневосточный федеральный округ</v>
      </c>
      <c r="C4488" s="14" t="str">
        <f t="shared" si="15"/>
        <v>Дальневосточный федеральный округ</v>
      </c>
      <c r="D4488" s="3">
        <f t="shared" si="16"/>
        <v>2</v>
      </c>
      <c r="E4488" s="15" t="s">
        <v>39</v>
      </c>
      <c r="F4488" s="13" t="str">
        <f>IFERROR(__xludf.DUMMYFUNCTION("REGEXEXTRACT(E4488, ""[А-Яа-я].*"")"),"Всего умерших")</f>
        <v>Всего умерших</v>
      </c>
      <c r="G4488" s="16">
        <f t="shared" si="17"/>
        <v>2</v>
      </c>
      <c r="H4488" s="13" t="s">
        <v>28</v>
      </c>
      <c r="I4488" s="13" t="str">
        <f>IFERROR(__xludf.DUMMYFUNCTION("REGEXREPLACE(H4488, "".*\s"", """")"),"человек")</f>
        <v>человек</v>
      </c>
      <c r="J4488" s="13" t="s">
        <v>29</v>
      </c>
      <c r="K4488" s="17" t="str">
        <f>IFERROR(__xludf.DUMMYFUNCTION("REGEXREPLACE(J4488, ""^[\d\s]+"", """")"),"значение показателя за год")</f>
        <v>значение показателя за год</v>
      </c>
      <c r="L4488" s="16">
        <f t="shared" si="18"/>
        <v>2</v>
      </c>
      <c r="M4488" s="13" t="s">
        <v>30</v>
      </c>
      <c r="N4488" s="13" t="str">
        <f>IFERROR(__xludf.DUMMYFUNCTION("REGEXEXTRACT(M4488, "" (.+)$"")"),"все население")</f>
        <v>все население</v>
      </c>
      <c r="O4488" s="18">
        <v>78693.0</v>
      </c>
      <c r="P4488" s="18">
        <v>78172.0</v>
      </c>
      <c r="Q4488" s="18">
        <v>78194.0</v>
      </c>
      <c r="R4488" s="18">
        <v>77530.0</v>
      </c>
      <c r="S4488" s="18">
        <v>74926.0</v>
      </c>
      <c r="T4488" s="23" t="s">
        <v>37</v>
      </c>
      <c r="U4488" s="23" t="s">
        <v>37</v>
      </c>
      <c r="V4488" s="23" t="s">
        <v>37</v>
      </c>
      <c r="W4488" s="23" t="s">
        <v>37</v>
      </c>
      <c r="X4488" s="23" t="s">
        <v>37</v>
      </c>
      <c r="Y4488" s="23" t="s">
        <v>37</v>
      </c>
      <c r="Z4488" s="19">
        <f t="shared" si="6"/>
        <v>387515</v>
      </c>
      <c r="AA4488" s="19" t="str">
        <f t="shared" si="19"/>
        <v/>
      </c>
      <c r="AB4488" s="19" t="str">
        <f t="shared" si="8"/>
        <v/>
      </c>
      <c r="AC4488" s="19">
        <f t="shared" si="20"/>
        <v>77503</v>
      </c>
      <c r="AD4488" s="19">
        <f t="shared" si="21"/>
        <v>37679</v>
      </c>
      <c r="AE4488" s="19" t="str">
        <f t="shared" si="22"/>
        <v>Нет моды</v>
      </c>
      <c r="AF4488" s="19">
        <f t="shared" si="23"/>
        <v>74926</v>
      </c>
      <c r="AG4488" s="19">
        <f t="shared" si="24"/>
        <v>78693</v>
      </c>
      <c r="AH4488" s="20" t="str">
        <f t="shared" si="14"/>
        <v/>
      </c>
      <c r="AI4488" s="24"/>
      <c r="AJ4488" s="24"/>
      <c r="AK4488" s="24"/>
      <c r="AL4488" s="22">
        <f t="shared" si="25"/>
        <v>1</v>
      </c>
    </row>
    <row r="4489" ht="12.75" customHeight="1">
      <c r="A4489" s="13" t="s">
        <v>272</v>
      </c>
      <c r="B4489" s="13" t="str">
        <f>IFERROR(__xludf.DUMMYFUNCTION("REGEXREPLACE(A4489, ""\d"", """")"),"     Дальневосточный федеральный округ")</f>
        <v>     Дальневосточный федеральный округ</v>
      </c>
      <c r="C4489" s="14" t="str">
        <f t="shared" si="15"/>
        <v>Дальневосточный федеральный округ</v>
      </c>
      <c r="D4489" s="3">
        <f t="shared" si="16"/>
        <v>2</v>
      </c>
      <c r="E4489" s="15" t="s">
        <v>39</v>
      </c>
      <c r="F4489" s="13" t="str">
        <f>IFERROR(__xludf.DUMMYFUNCTION("REGEXEXTRACT(E4489, ""[А-Яа-я].*"")"),"Всего умерших")</f>
        <v>Всего умерших</v>
      </c>
      <c r="G4489" s="16">
        <f t="shared" si="17"/>
        <v>2</v>
      </c>
      <c r="H4489" s="13" t="s">
        <v>28</v>
      </c>
      <c r="I4489" s="13" t="str">
        <f>IFERROR(__xludf.DUMMYFUNCTION("REGEXREPLACE(H4489, "".*\s"", """")"),"человек")</f>
        <v>человек</v>
      </c>
      <c r="J4489" s="13" t="s">
        <v>29</v>
      </c>
      <c r="K4489" s="17" t="str">
        <f>IFERROR(__xludf.DUMMYFUNCTION("REGEXREPLACE(J4489, ""^[\d\s]+"", """")"),"значение показателя за год")</f>
        <v>значение показателя за год</v>
      </c>
      <c r="L4489" s="16">
        <f t="shared" si="18"/>
        <v>2</v>
      </c>
      <c r="M4489" s="13" t="s">
        <v>31</v>
      </c>
      <c r="N4489" s="13" t="str">
        <f>IFERROR(__xludf.DUMMYFUNCTION("REGEXEXTRACT(M4489, "" (.+)$"")"),"городское население")</f>
        <v>городское население</v>
      </c>
      <c r="O4489" s="18">
        <v>57586.0</v>
      </c>
      <c r="P4489" s="18">
        <v>57522.0</v>
      </c>
      <c r="Q4489" s="18">
        <v>57791.0</v>
      </c>
      <c r="R4489" s="18">
        <v>57566.0</v>
      </c>
      <c r="S4489" s="18">
        <v>55645.0</v>
      </c>
      <c r="T4489" s="23" t="s">
        <v>37</v>
      </c>
      <c r="U4489" s="23" t="s">
        <v>37</v>
      </c>
      <c r="V4489" s="23" t="s">
        <v>37</v>
      </c>
      <c r="W4489" s="23" t="s">
        <v>37</v>
      </c>
      <c r="X4489" s="23" t="s">
        <v>37</v>
      </c>
      <c r="Y4489" s="23" t="s">
        <v>37</v>
      </c>
      <c r="Z4489" s="19" t="str">
        <f t="shared" si="6"/>
        <v/>
      </c>
      <c r="AA4489" s="19">
        <f t="shared" si="19"/>
        <v>286110</v>
      </c>
      <c r="AB4489" s="19" t="str">
        <f t="shared" si="8"/>
        <v/>
      </c>
      <c r="AC4489" s="19">
        <f t="shared" si="20"/>
        <v>57222</v>
      </c>
      <c r="AD4489" s="19">
        <f t="shared" si="21"/>
        <v>66358.5</v>
      </c>
      <c r="AE4489" s="19" t="str">
        <f t="shared" si="22"/>
        <v>Нет моды</v>
      </c>
      <c r="AF4489" s="19">
        <f t="shared" si="23"/>
        <v>55645</v>
      </c>
      <c r="AG4489" s="19">
        <f t="shared" si="24"/>
        <v>57791</v>
      </c>
      <c r="AH4489" s="20" t="str">
        <f t="shared" si="14"/>
        <v/>
      </c>
      <c r="AI4489" s="24"/>
      <c r="AJ4489" s="24"/>
      <c r="AK4489" s="24"/>
      <c r="AL4489" s="22">
        <f t="shared" si="25"/>
        <v>1</v>
      </c>
    </row>
    <row r="4490" ht="12.75" customHeight="1">
      <c r="A4490" s="13" t="s">
        <v>272</v>
      </c>
      <c r="B4490" s="13" t="str">
        <f>IFERROR(__xludf.DUMMYFUNCTION("REGEXREPLACE(A4490, ""\d"", """")"),"     Дальневосточный федеральный округ")</f>
        <v>     Дальневосточный федеральный округ</v>
      </c>
      <c r="C4490" s="14" t="str">
        <f t="shared" si="15"/>
        <v>Дальневосточный федеральный округ</v>
      </c>
      <c r="D4490" s="3">
        <f t="shared" si="16"/>
        <v>2</v>
      </c>
      <c r="E4490" s="15" t="s">
        <v>39</v>
      </c>
      <c r="F4490" s="13" t="str">
        <f>IFERROR(__xludf.DUMMYFUNCTION("REGEXEXTRACT(E4490, ""[А-Яа-я].*"")"),"Всего умерших")</f>
        <v>Всего умерших</v>
      </c>
      <c r="G4490" s="16">
        <f t="shared" si="17"/>
        <v>2</v>
      </c>
      <c r="H4490" s="13" t="s">
        <v>28</v>
      </c>
      <c r="I4490" s="13" t="str">
        <f>IFERROR(__xludf.DUMMYFUNCTION("REGEXREPLACE(H4490, "".*\s"", """")"),"человек")</f>
        <v>человек</v>
      </c>
      <c r="J4490" s="13" t="s">
        <v>29</v>
      </c>
      <c r="K4490" s="17" t="str">
        <f>IFERROR(__xludf.DUMMYFUNCTION("REGEXREPLACE(J4490, ""^[\d\s]+"", """")"),"значение показателя за год")</f>
        <v>значение показателя за год</v>
      </c>
      <c r="L4490" s="16">
        <f t="shared" si="18"/>
        <v>2</v>
      </c>
      <c r="M4490" s="13" t="s">
        <v>32</v>
      </c>
      <c r="N4490" s="13" t="str">
        <f>IFERROR(__xludf.DUMMYFUNCTION("REGEXEXTRACT(M4490, "" (.+)$"")"),"сельское население")</f>
        <v>сельское население</v>
      </c>
      <c r="O4490" s="18">
        <v>21107.0</v>
      </c>
      <c r="P4490" s="18">
        <v>20650.0</v>
      </c>
      <c r="Q4490" s="18">
        <v>20403.0</v>
      </c>
      <c r="R4490" s="18">
        <v>19964.0</v>
      </c>
      <c r="S4490" s="18">
        <v>19281.0</v>
      </c>
      <c r="T4490" s="23" t="s">
        <v>37</v>
      </c>
      <c r="U4490" s="23" t="s">
        <v>37</v>
      </c>
      <c r="V4490" s="23" t="s">
        <v>37</v>
      </c>
      <c r="W4490" s="23" t="s">
        <v>37</v>
      </c>
      <c r="X4490" s="23" t="s">
        <v>37</v>
      </c>
      <c r="Y4490" s="23" t="s">
        <v>37</v>
      </c>
      <c r="Z4490" s="19" t="str">
        <f t="shared" si="6"/>
        <v/>
      </c>
      <c r="AA4490" s="19" t="str">
        <f t="shared" si="19"/>
        <v/>
      </c>
      <c r="AB4490" s="19">
        <f t="shared" si="8"/>
        <v>101405</v>
      </c>
      <c r="AC4490" s="19">
        <f t="shared" si="20"/>
        <v>20281</v>
      </c>
      <c r="AD4490" s="19">
        <f t="shared" si="21"/>
        <v>38376</v>
      </c>
      <c r="AE4490" s="19" t="str">
        <f t="shared" si="22"/>
        <v>Нет моды</v>
      </c>
      <c r="AF4490" s="19">
        <f t="shared" si="23"/>
        <v>19281</v>
      </c>
      <c r="AG4490" s="19">
        <f t="shared" si="24"/>
        <v>21107</v>
      </c>
      <c r="AH4490" s="20" t="str">
        <f t="shared" si="14"/>
        <v>Город: 74%; Село: 26%</v>
      </c>
      <c r="AI4490" s="24"/>
      <c r="AJ4490" s="24"/>
      <c r="AK4490" s="24"/>
      <c r="AL4490" s="22">
        <f t="shared" si="25"/>
        <v>1</v>
      </c>
    </row>
    <row r="4491" ht="12.75" customHeight="1">
      <c r="A4491" s="13" t="s">
        <v>272</v>
      </c>
      <c r="B4491" s="13" t="str">
        <f>IFERROR(__xludf.DUMMYFUNCTION("REGEXREPLACE(A4491, ""\d"", """")"),"     Дальневосточный федеральный округ")</f>
        <v>     Дальневосточный федеральный округ</v>
      </c>
      <c r="C4491" s="14" t="str">
        <f t="shared" si="15"/>
        <v>Дальневосточный федеральный округ</v>
      </c>
      <c r="D4491" s="3">
        <f t="shared" si="16"/>
        <v>2</v>
      </c>
      <c r="E4491" s="15" t="s">
        <v>40</v>
      </c>
      <c r="F4491" s="13" t="str">
        <f>IFERROR(__xludf.DUMMYFUNCTION("REGEXEXTRACT(E4491, ""[А-Яа-я].*"")"),"Злокачественные новообразования")</f>
        <v>Злокачественные новообразования</v>
      </c>
      <c r="G4491" s="16">
        <f t="shared" si="17"/>
        <v>2</v>
      </c>
      <c r="H4491" s="13" t="s">
        <v>28</v>
      </c>
      <c r="I4491" s="13" t="str">
        <f>IFERROR(__xludf.DUMMYFUNCTION("REGEXREPLACE(H4491, "".*\s"", """")"),"человек")</f>
        <v>человек</v>
      </c>
      <c r="J4491" s="13" t="s">
        <v>29</v>
      </c>
      <c r="K4491" s="17" t="str">
        <f>IFERROR(__xludf.DUMMYFUNCTION("REGEXREPLACE(J4491, ""^[\d\s]+"", """")"),"значение показателя за год")</f>
        <v>значение показателя за год</v>
      </c>
      <c r="L4491" s="16">
        <f t="shared" si="18"/>
        <v>2</v>
      </c>
      <c r="M4491" s="13" t="s">
        <v>30</v>
      </c>
      <c r="N4491" s="13" t="str">
        <f>IFERROR(__xludf.DUMMYFUNCTION("REGEXEXTRACT(M4491, "" (.+)$"")"),"все население")</f>
        <v>все население</v>
      </c>
      <c r="O4491" s="18">
        <v>12057.0</v>
      </c>
      <c r="P4491" s="18">
        <v>11689.0</v>
      </c>
      <c r="Q4491" s="18">
        <v>12264.0</v>
      </c>
      <c r="R4491" s="18">
        <v>12179.0</v>
      </c>
      <c r="S4491" s="18">
        <v>12073.0</v>
      </c>
      <c r="T4491" s="23" t="s">
        <v>37</v>
      </c>
      <c r="U4491" s="23" t="s">
        <v>37</v>
      </c>
      <c r="V4491" s="23" t="s">
        <v>37</v>
      </c>
      <c r="W4491" s="23" t="s">
        <v>37</v>
      </c>
      <c r="X4491" s="23" t="s">
        <v>37</v>
      </c>
      <c r="Y4491" s="23" t="s">
        <v>37</v>
      </c>
      <c r="Z4491" s="19">
        <f t="shared" si="6"/>
        <v>60262</v>
      </c>
      <c r="AA4491" s="19" t="str">
        <f t="shared" si="19"/>
        <v/>
      </c>
      <c r="AB4491" s="19" t="str">
        <f t="shared" si="8"/>
        <v/>
      </c>
      <c r="AC4491" s="19">
        <f t="shared" si="20"/>
        <v>12052.4</v>
      </c>
      <c r="AD4491" s="19">
        <f t="shared" si="21"/>
        <v>15772.5</v>
      </c>
      <c r="AE4491" s="19" t="str">
        <f t="shared" si="22"/>
        <v>Нет моды</v>
      </c>
      <c r="AF4491" s="19">
        <f t="shared" si="23"/>
        <v>11689</v>
      </c>
      <c r="AG4491" s="19">
        <f t="shared" si="24"/>
        <v>12264</v>
      </c>
      <c r="AH4491" s="20" t="str">
        <f t="shared" si="14"/>
        <v/>
      </c>
      <c r="AI4491" s="24"/>
      <c r="AJ4491" s="24"/>
      <c r="AK4491" s="24"/>
      <c r="AL4491" s="22">
        <f t="shared" si="25"/>
        <v>1</v>
      </c>
    </row>
    <row r="4492" ht="12.75" customHeight="1">
      <c r="A4492" s="13" t="s">
        <v>272</v>
      </c>
      <c r="B4492" s="13" t="str">
        <f>IFERROR(__xludf.DUMMYFUNCTION("REGEXREPLACE(A4492, ""\d"", """")"),"     Дальневосточный федеральный округ")</f>
        <v>     Дальневосточный федеральный округ</v>
      </c>
      <c r="C4492" s="14" t="str">
        <f t="shared" si="15"/>
        <v>Дальневосточный федеральный округ</v>
      </c>
      <c r="D4492" s="3">
        <f t="shared" si="16"/>
        <v>2</v>
      </c>
      <c r="E4492" s="15" t="s">
        <v>40</v>
      </c>
      <c r="F4492" s="13" t="str">
        <f>IFERROR(__xludf.DUMMYFUNCTION("REGEXEXTRACT(E4492, ""[А-Яа-я].*"")"),"Злокачественные новообразования")</f>
        <v>Злокачественные новообразования</v>
      </c>
      <c r="G4492" s="16">
        <f t="shared" si="17"/>
        <v>2</v>
      </c>
      <c r="H4492" s="13" t="s">
        <v>28</v>
      </c>
      <c r="I4492" s="13" t="str">
        <f>IFERROR(__xludf.DUMMYFUNCTION("REGEXREPLACE(H4492, "".*\s"", """")"),"человек")</f>
        <v>человек</v>
      </c>
      <c r="J4492" s="13" t="s">
        <v>29</v>
      </c>
      <c r="K4492" s="17" t="str">
        <f>IFERROR(__xludf.DUMMYFUNCTION("REGEXREPLACE(J4492, ""^[\d\s]+"", """")"),"значение показателя за год")</f>
        <v>значение показателя за год</v>
      </c>
      <c r="L4492" s="16">
        <f t="shared" si="18"/>
        <v>2</v>
      </c>
      <c r="M4492" s="13" t="s">
        <v>31</v>
      </c>
      <c r="N4492" s="13" t="str">
        <f>IFERROR(__xludf.DUMMYFUNCTION("REGEXEXTRACT(M4492, "" (.+)$"")"),"городское население")</f>
        <v>городское население</v>
      </c>
      <c r="O4492" s="18">
        <v>9205.0</v>
      </c>
      <c r="P4492" s="18">
        <v>8941.0</v>
      </c>
      <c r="Q4492" s="18">
        <v>9282.0</v>
      </c>
      <c r="R4492" s="18">
        <v>9260.0</v>
      </c>
      <c r="S4492" s="18">
        <v>9164.0</v>
      </c>
      <c r="T4492" s="23" t="s">
        <v>37</v>
      </c>
      <c r="U4492" s="23" t="s">
        <v>37</v>
      </c>
      <c r="V4492" s="23" t="s">
        <v>37</v>
      </c>
      <c r="W4492" s="23" t="s">
        <v>37</v>
      </c>
      <c r="X4492" s="23" t="s">
        <v>37</v>
      </c>
      <c r="Y4492" s="23" t="s">
        <v>37</v>
      </c>
      <c r="Z4492" s="19" t="str">
        <f t="shared" si="6"/>
        <v/>
      </c>
      <c r="AA4492" s="19">
        <f t="shared" si="19"/>
        <v>45852</v>
      </c>
      <c r="AB4492" s="19" t="str">
        <f t="shared" si="8"/>
        <v/>
      </c>
      <c r="AC4492" s="19">
        <f t="shared" si="20"/>
        <v>9170.4</v>
      </c>
      <c r="AD4492" s="19">
        <f t="shared" si="21"/>
        <v>10485.5</v>
      </c>
      <c r="AE4492" s="19" t="str">
        <f t="shared" si="22"/>
        <v>Нет моды</v>
      </c>
      <c r="AF4492" s="19">
        <f t="shared" si="23"/>
        <v>8941</v>
      </c>
      <c r="AG4492" s="19">
        <f t="shared" si="24"/>
        <v>9282</v>
      </c>
      <c r="AH4492" s="20" t="str">
        <f t="shared" si="14"/>
        <v/>
      </c>
      <c r="AI4492" s="24"/>
      <c r="AJ4492" s="24"/>
      <c r="AK4492" s="24"/>
      <c r="AL4492" s="22">
        <f t="shared" si="25"/>
        <v>1</v>
      </c>
    </row>
    <row r="4493" ht="12.75" customHeight="1">
      <c r="A4493" s="13" t="s">
        <v>272</v>
      </c>
      <c r="B4493" s="13" t="str">
        <f>IFERROR(__xludf.DUMMYFUNCTION("REGEXREPLACE(A4493, ""\d"", """")"),"     Дальневосточный федеральный округ")</f>
        <v>     Дальневосточный федеральный округ</v>
      </c>
      <c r="C4493" s="14" t="str">
        <f t="shared" si="15"/>
        <v>Дальневосточный федеральный округ</v>
      </c>
      <c r="D4493" s="3">
        <f t="shared" si="16"/>
        <v>2</v>
      </c>
      <c r="E4493" s="15" t="s">
        <v>40</v>
      </c>
      <c r="F4493" s="13" t="str">
        <f>IFERROR(__xludf.DUMMYFUNCTION("REGEXEXTRACT(E4493, ""[А-Яа-я].*"")"),"Злокачественные новообразования")</f>
        <v>Злокачественные новообразования</v>
      </c>
      <c r="G4493" s="16">
        <f t="shared" si="17"/>
        <v>2</v>
      </c>
      <c r="H4493" s="13" t="s">
        <v>28</v>
      </c>
      <c r="I4493" s="13" t="str">
        <f>IFERROR(__xludf.DUMMYFUNCTION("REGEXREPLACE(H4493, "".*\s"", """")"),"человек")</f>
        <v>человек</v>
      </c>
      <c r="J4493" s="13" t="s">
        <v>29</v>
      </c>
      <c r="K4493" s="17" t="str">
        <f>IFERROR(__xludf.DUMMYFUNCTION("REGEXREPLACE(J4493, ""^[\d\s]+"", """")"),"значение показателя за год")</f>
        <v>значение показателя за год</v>
      </c>
      <c r="L4493" s="16">
        <f t="shared" si="18"/>
        <v>2</v>
      </c>
      <c r="M4493" s="13" t="s">
        <v>32</v>
      </c>
      <c r="N4493" s="13" t="str">
        <f>IFERROR(__xludf.DUMMYFUNCTION("REGEXEXTRACT(M4493, "" (.+)$"")"),"сельское население")</f>
        <v>сельское население</v>
      </c>
      <c r="O4493" s="18">
        <v>2852.0</v>
      </c>
      <c r="P4493" s="18">
        <v>2748.0</v>
      </c>
      <c r="Q4493" s="18">
        <v>2982.0</v>
      </c>
      <c r="R4493" s="18">
        <v>2919.0</v>
      </c>
      <c r="S4493" s="18">
        <v>2909.0</v>
      </c>
      <c r="T4493" s="23" t="s">
        <v>37</v>
      </c>
      <c r="U4493" s="23" t="s">
        <v>37</v>
      </c>
      <c r="V4493" s="23" t="s">
        <v>37</v>
      </c>
      <c r="W4493" s="23" t="s">
        <v>37</v>
      </c>
      <c r="X4493" s="23" t="s">
        <v>37</v>
      </c>
      <c r="Y4493" s="23" t="s">
        <v>37</v>
      </c>
      <c r="Z4493" s="19" t="str">
        <f t="shared" si="6"/>
        <v/>
      </c>
      <c r="AA4493" s="19" t="str">
        <f t="shared" si="19"/>
        <v/>
      </c>
      <c r="AB4493" s="19">
        <f t="shared" si="8"/>
        <v>14410</v>
      </c>
      <c r="AC4493" s="19">
        <f t="shared" si="20"/>
        <v>2882</v>
      </c>
      <c r="AD4493" s="19">
        <f t="shared" si="21"/>
        <v>5961.5</v>
      </c>
      <c r="AE4493" s="19" t="str">
        <f t="shared" si="22"/>
        <v>Нет моды</v>
      </c>
      <c r="AF4493" s="19">
        <f t="shared" si="23"/>
        <v>2748</v>
      </c>
      <c r="AG4493" s="19">
        <f t="shared" si="24"/>
        <v>2982</v>
      </c>
      <c r="AH4493" s="20" t="str">
        <f t="shared" si="14"/>
        <v>Город: 76%; Село: 24%</v>
      </c>
      <c r="AI4493" s="24"/>
      <c r="AJ4493" s="24"/>
      <c r="AK4493" s="24"/>
      <c r="AL4493" s="22">
        <f t="shared" si="25"/>
        <v>1</v>
      </c>
    </row>
    <row r="4494" ht="12.75" customHeight="1">
      <c r="A4494" s="13" t="s">
        <v>272</v>
      </c>
      <c r="B4494" s="13" t="str">
        <f>IFERROR(__xludf.DUMMYFUNCTION("REGEXREPLACE(A4494, ""\d"", """")"),"     Дальневосточный федеральный округ")</f>
        <v>     Дальневосточный федеральный округ</v>
      </c>
      <c r="C4494" s="14" t="str">
        <f t="shared" si="15"/>
        <v>Дальневосточный федеральный округ</v>
      </c>
      <c r="D4494" s="3">
        <f t="shared" si="16"/>
        <v>2</v>
      </c>
      <c r="E4494" s="15" t="s">
        <v>41</v>
      </c>
      <c r="F4494" s="13" t="str">
        <f>IFERROR(__xludf.DUMMYFUNCTION("REGEXEXTRACT(E4494, ""[А-Яа-я].*"")"),"Инфекционные и паразитарные болезни")</f>
        <v>Инфекционные и паразитарные болезни</v>
      </c>
      <c r="G4494" s="16">
        <f t="shared" si="17"/>
        <v>2</v>
      </c>
      <c r="H4494" s="13" t="s">
        <v>28</v>
      </c>
      <c r="I4494" s="13" t="str">
        <f>IFERROR(__xludf.DUMMYFUNCTION("REGEXREPLACE(H4494, "".*\s"", """")"),"человек")</f>
        <v>человек</v>
      </c>
      <c r="J4494" s="13" t="s">
        <v>29</v>
      </c>
      <c r="K4494" s="17" t="str">
        <f>IFERROR(__xludf.DUMMYFUNCTION("REGEXREPLACE(J4494, ""^[\d\s]+"", """")"),"значение показателя за год")</f>
        <v>значение показателя за год</v>
      </c>
      <c r="L4494" s="16">
        <f t="shared" si="18"/>
        <v>2</v>
      </c>
      <c r="M4494" s="13" t="s">
        <v>30</v>
      </c>
      <c r="N4494" s="13" t="str">
        <f>IFERROR(__xludf.DUMMYFUNCTION("REGEXEXTRACT(M4494, "" (.+)$"")"),"все население")</f>
        <v>все население</v>
      </c>
      <c r="O4494" s="18">
        <v>1634.0</v>
      </c>
      <c r="P4494" s="18">
        <v>1506.0</v>
      </c>
      <c r="Q4494" s="18">
        <v>1614.0</v>
      </c>
      <c r="R4494" s="18">
        <v>1529.0</v>
      </c>
      <c r="S4494" s="18">
        <v>1437.0</v>
      </c>
      <c r="T4494" s="23" t="s">
        <v>37</v>
      </c>
      <c r="U4494" s="23" t="s">
        <v>37</v>
      </c>
      <c r="V4494" s="23" t="s">
        <v>37</v>
      </c>
      <c r="W4494" s="23" t="s">
        <v>37</v>
      </c>
      <c r="X4494" s="23" t="s">
        <v>37</v>
      </c>
      <c r="Y4494" s="23" t="s">
        <v>37</v>
      </c>
      <c r="Z4494" s="19">
        <f t="shared" si="6"/>
        <v>7720</v>
      </c>
      <c r="AA4494" s="19" t="str">
        <f t="shared" si="19"/>
        <v/>
      </c>
      <c r="AB4494" s="19" t="str">
        <f t="shared" si="8"/>
        <v/>
      </c>
      <c r="AC4494" s="19">
        <f t="shared" si="20"/>
        <v>1544</v>
      </c>
      <c r="AD4494" s="19">
        <f t="shared" si="21"/>
        <v>2191</v>
      </c>
      <c r="AE4494" s="19" t="str">
        <f t="shared" si="22"/>
        <v>Нет моды</v>
      </c>
      <c r="AF4494" s="19">
        <f t="shared" si="23"/>
        <v>1437</v>
      </c>
      <c r="AG4494" s="19">
        <f t="shared" si="24"/>
        <v>1634</v>
      </c>
      <c r="AH4494" s="20" t="str">
        <f t="shared" si="14"/>
        <v/>
      </c>
      <c r="AI4494" s="24"/>
      <c r="AJ4494" s="24"/>
      <c r="AK4494" s="24"/>
      <c r="AL4494" s="22">
        <f t="shared" si="25"/>
        <v>1</v>
      </c>
    </row>
    <row r="4495" ht="12.75" customHeight="1">
      <c r="A4495" s="13" t="s">
        <v>272</v>
      </c>
      <c r="B4495" s="13" t="str">
        <f>IFERROR(__xludf.DUMMYFUNCTION("REGEXREPLACE(A4495, ""\d"", """")"),"     Дальневосточный федеральный округ")</f>
        <v>     Дальневосточный федеральный округ</v>
      </c>
      <c r="C4495" s="14" t="str">
        <f t="shared" si="15"/>
        <v>Дальневосточный федеральный округ</v>
      </c>
      <c r="D4495" s="3">
        <f t="shared" si="16"/>
        <v>2</v>
      </c>
      <c r="E4495" s="15" t="s">
        <v>41</v>
      </c>
      <c r="F4495" s="13" t="str">
        <f>IFERROR(__xludf.DUMMYFUNCTION("REGEXEXTRACT(E4495, ""[А-Яа-я].*"")"),"Инфекционные и паразитарные болезни")</f>
        <v>Инфекционные и паразитарные болезни</v>
      </c>
      <c r="G4495" s="16">
        <f t="shared" si="17"/>
        <v>2</v>
      </c>
      <c r="H4495" s="13" t="s">
        <v>28</v>
      </c>
      <c r="I4495" s="13" t="str">
        <f>IFERROR(__xludf.DUMMYFUNCTION("REGEXREPLACE(H4495, "".*\s"", """")"),"человек")</f>
        <v>человек</v>
      </c>
      <c r="J4495" s="13" t="s">
        <v>29</v>
      </c>
      <c r="K4495" s="17" t="str">
        <f>IFERROR(__xludf.DUMMYFUNCTION("REGEXREPLACE(J4495, ""^[\d\s]+"", """")"),"значение показателя за год")</f>
        <v>значение показателя за год</v>
      </c>
      <c r="L4495" s="16">
        <f t="shared" si="18"/>
        <v>2</v>
      </c>
      <c r="M4495" s="13" t="s">
        <v>31</v>
      </c>
      <c r="N4495" s="13" t="str">
        <f>IFERROR(__xludf.DUMMYFUNCTION("REGEXEXTRACT(M4495, "" (.+)$"")"),"городское население")</f>
        <v>городское население</v>
      </c>
      <c r="O4495" s="18">
        <v>1132.0</v>
      </c>
      <c r="P4495" s="18">
        <v>1052.0</v>
      </c>
      <c r="Q4495" s="18">
        <v>1143.0</v>
      </c>
      <c r="R4495" s="18">
        <v>1089.0</v>
      </c>
      <c r="S4495" s="18">
        <v>1091.0</v>
      </c>
      <c r="T4495" s="23" t="s">
        <v>37</v>
      </c>
      <c r="U4495" s="23" t="s">
        <v>37</v>
      </c>
      <c r="V4495" s="23" t="s">
        <v>37</v>
      </c>
      <c r="W4495" s="23" t="s">
        <v>37</v>
      </c>
      <c r="X4495" s="23" t="s">
        <v>37</v>
      </c>
      <c r="Y4495" s="23" t="s">
        <v>37</v>
      </c>
      <c r="Z4495" s="19" t="str">
        <f t="shared" si="6"/>
        <v/>
      </c>
      <c r="AA4495" s="19">
        <f t="shared" si="19"/>
        <v>5507</v>
      </c>
      <c r="AB4495" s="19" t="str">
        <f t="shared" si="8"/>
        <v/>
      </c>
      <c r="AC4495" s="19">
        <f t="shared" si="20"/>
        <v>1101.4</v>
      </c>
      <c r="AD4495" s="19">
        <f t="shared" si="21"/>
        <v>1290</v>
      </c>
      <c r="AE4495" s="19" t="str">
        <f t="shared" si="22"/>
        <v>Нет моды</v>
      </c>
      <c r="AF4495" s="19">
        <f t="shared" si="23"/>
        <v>1052</v>
      </c>
      <c r="AG4495" s="19">
        <f t="shared" si="24"/>
        <v>1143</v>
      </c>
      <c r="AH4495" s="20" t="str">
        <f t="shared" si="14"/>
        <v/>
      </c>
      <c r="AI4495" s="24"/>
      <c r="AJ4495" s="24"/>
      <c r="AK4495" s="24"/>
      <c r="AL4495" s="22">
        <f t="shared" si="25"/>
        <v>1</v>
      </c>
    </row>
    <row r="4496" ht="12.75" customHeight="1">
      <c r="A4496" s="13" t="s">
        <v>272</v>
      </c>
      <c r="B4496" s="13" t="str">
        <f>IFERROR(__xludf.DUMMYFUNCTION("REGEXREPLACE(A4496, ""\d"", """")"),"     Дальневосточный федеральный округ")</f>
        <v>     Дальневосточный федеральный округ</v>
      </c>
      <c r="C4496" s="14" t="str">
        <f t="shared" si="15"/>
        <v>Дальневосточный федеральный округ</v>
      </c>
      <c r="D4496" s="3">
        <f t="shared" si="16"/>
        <v>2</v>
      </c>
      <c r="E4496" s="15" t="s">
        <v>41</v>
      </c>
      <c r="F4496" s="13" t="str">
        <f>IFERROR(__xludf.DUMMYFUNCTION("REGEXEXTRACT(E4496, ""[А-Яа-я].*"")"),"Инфекционные и паразитарные болезни")</f>
        <v>Инфекционные и паразитарные болезни</v>
      </c>
      <c r="G4496" s="16">
        <f t="shared" si="17"/>
        <v>2</v>
      </c>
      <c r="H4496" s="13" t="s">
        <v>28</v>
      </c>
      <c r="I4496" s="13" t="str">
        <f>IFERROR(__xludf.DUMMYFUNCTION("REGEXREPLACE(H4496, "".*\s"", """")"),"человек")</f>
        <v>человек</v>
      </c>
      <c r="J4496" s="13" t="s">
        <v>29</v>
      </c>
      <c r="K4496" s="17" t="str">
        <f>IFERROR(__xludf.DUMMYFUNCTION("REGEXREPLACE(J4496, ""^[\d\s]+"", """")"),"значение показателя за год")</f>
        <v>значение показателя за год</v>
      </c>
      <c r="L4496" s="16">
        <f t="shared" si="18"/>
        <v>2</v>
      </c>
      <c r="M4496" s="13" t="s">
        <v>32</v>
      </c>
      <c r="N4496" s="13" t="str">
        <f>IFERROR(__xludf.DUMMYFUNCTION("REGEXEXTRACT(M4496, "" (.+)$"")"),"сельское население")</f>
        <v>сельское население</v>
      </c>
      <c r="O4496" s="18">
        <v>502.0</v>
      </c>
      <c r="P4496" s="18">
        <v>454.0</v>
      </c>
      <c r="Q4496" s="18">
        <v>471.0</v>
      </c>
      <c r="R4496" s="18">
        <v>440.0</v>
      </c>
      <c r="S4496" s="18">
        <v>346.0</v>
      </c>
      <c r="T4496" s="23" t="s">
        <v>37</v>
      </c>
      <c r="U4496" s="23" t="s">
        <v>37</v>
      </c>
      <c r="V4496" s="23" t="s">
        <v>37</v>
      </c>
      <c r="W4496" s="23" t="s">
        <v>37</v>
      </c>
      <c r="X4496" s="23" t="s">
        <v>37</v>
      </c>
      <c r="Y4496" s="23" t="s">
        <v>37</v>
      </c>
      <c r="Z4496" s="19" t="str">
        <f t="shared" si="6"/>
        <v/>
      </c>
      <c r="AA4496" s="19" t="str">
        <f t="shared" si="19"/>
        <v/>
      </c>
      <c r="AB4496" s="19">
        <f t="shared" si="8"/>
        <v>2213</v>
      </c>
      <c r="AC4496" s="19">
        <f t="shared" si="20"/>
        <v>442.6</v>
      </c>
      <c r="AD4496" s="19">
        <f t="shared" si="21"/>
        <v>777</v>
      </c>
      <c r="AE4496" s="19" t="str">
        <f t="shared" si="22"/>
        <v>Нет моды</v>
      </c>
      <c r="AF4496" s="19">
        <f t="shared" si="23"/>
        <v>346</v>
      </c>
      <c r="AG4496" s="19">
        <f t="shared" si="24"/>
        <v>502</v>
      </c>
      <c r="AH4496" s="20" t="str">
        <f t="shared" si="14"/>
        <v>Город: 71%; Село: 29%</v>
      </c>
      <c r="AI4496" s="24"/>
      <c r="AJ4496" s="24"/>
      <c r="AK4496" s="24"/>
      <c r="AL4496" s="22">
        <f t="shared" si="25"/>
        <v>1</v>
      </c>
    </row>
    <row r="4497" ht="12.75" customHeight="1">
      <c r="A4497" s="13" t="s">
        <v>272</v>
      </c>
      <c r="B4497" s="13" t="str">
        <f>IFERROR(__xludf.DUMMYFUNCTION("REGEXREPLACE(A4497, ""\d"", """")"),"     Дальневосточный федеральный округ")</f>
        <v>     Дальневосточный федеральный округ</v>
      </c>
      <c r="C4497" s="14" t="str">
        <f t="shared" si="15"/>
        <v>Дальневосточный федеральный округ</v>
      </c>
      <c r="D4497" s="3">
        <f t="shared" si="16"/>
        <v>2</v>
      </c>
      <c r="E4497" s="15" t="s">
        <v>42</v>
      </c>
      <c r="F4497" s="13" t="str">
        <f>IFERROR(__xludf.DUMMYFUNCTION("REGEXEXTRACT(E4497, ""[А-Яа-я].*"")"),"Ишемическая болезнь сердца")</f>
        <v>Ишемическая болезнь сердца</v>
      </c>
      <c r="G4497" s="16">
        <f t="shared" si="17"/>
        <v>2</v>
      </c>
      <c r="H4497" s="13" t="s">
        <v>28</v>
      </c>
      <c r="I4497" s="13" t="str">
        <f>IFERROR(__xludf.DUMMYFUNCTION("REGEXREPLACE(H4497, "".*\s"", """")"),"человек")</f>
        <v>человек</v>
      </c>
      <c r="J4497" s="13" t="s">
        <v>29</v>
      </c>
      <c r="K4497" s="17" t="str">
        <f>IFERROR(__xludf.DUMMYFUNCTION("REGEXREPLACE(J4497, ""^[\d\s]+"", """")"),"значение показателя за год")</f>
        <v>значение показателя за год</v>
      </c>
      <c r="L4497" s="16">
        <f t="shared" si="18"/>
        <v>2</v>
      </c>
      <c r="M4497" s="13" t="s">
        <v>30</v>
      </c>
      <c r="N4497" s="13" t="str">
        <f>IFERROR(__xludf.DUMMYFUNCTION("REGEXEXTRACT(M4497, "" (.+)$"")"),"все население")</f>
        <v>все население</v>
      </c>
      <c r="O4497" s="18">
        <v>21550.0</v>
      </c>
      <c r="P4497" s="18">
        <v>20181.0</v>
      </c>
      <c r="Q4497" s="18">
        <v>18681.0</v>
      </c>
      <c r="R4497" s="18">
        <v>17473.0</v>
      </c>
      <c r="S4497" s="18">
        <v>15966.0</v>
      </c>
      <c r="T4497" s="23" t="s">
        <v>37</v>
      </c>
      <c r="U4497" s="23" t="s">
        <v>37</v>
      </c>
      <c r="V4497" s="23" t="s">
        <v>37</v>
      </c>
      <c r="W4497" s="23" t="s">
        <v>37</v>
      </c>
      <c r="X4497" s="23" t="s">
        <v>37</v>
      </c>
      <c r="Y4497" s="23" t="s">
        <v>37</v>
      </c>
      <c r="Z4497" s="19">
        <f t="shared" si="6"/>
        <v>93851</v>
      </c>
      <c r="AA4497" s="19" t="str">
        <f t="shared" si="19"/>
        <v/>
      </c>
      <c r="AB4497" s="19" t="str">
        <f t="shared" si="8"/>
        <v/>
      </c>
      <c r="AC4497" s="19">
        <f t="shared" si="20"/>
        <v>18770.2</v>
      </c>
      <c r="AD4497" s="19">
        <f t="shared" si="21"/>
        <v>8234</v>
      </c>
      <c r="AE4497" s="19" t="str">
        <f t="shared" si="22"/>
        <v>Нет моды</v>
      </c>
      <c r="AF4497" s="19">
        <f t="shared" si="23"/>
        <v>15966</v>
      </c>
      <c r="AG4497" s="19">
        <f t="shared" si="24"/>
        <v>21550</v>
      </c>
      <c r="AH4497" s="20" t="str">
        <f t="shared" si="14"/>
        <v/>
      </c>
      <c r="AI4497" s="24"/>
      <c r="AJ4497" s="24"/>
      <c r="AK4497" s="24"/>
      <c r="AL4497" s="22">
        <f t="shared" si="25"/>
        <v>1</v>
      </c>
    </row>
    <row r="4498" ht="12.75" customHeight="1">
      <c r="A4498" s="13" t="s">
        <v>272</v>
      </c>
      <c r="B4498" s="13" t="str">
        <f>IFERROR(__xludf.DUMMYFUNCTION("REGEXREPLACE(A4498, ""\d"", """")"),"     Дальневосточный федеральный округ")</f>
        <v>     Дальневосточный федеральный округ</v>
      </c>
      <c r="C4498" s="14" t="str">
        <f t="shared" si="15"/>
        <v>Дальневосточный федеральный округ</v>
      </c>
      <c r="D4498" s="3">
        <f t="shared" si="16"/>
        <v>2</v>
      </c>
      <c r="E4498" s="15" t="s">
        <v>42</v>
      </c>
      <c r="F4498" s="13" t="str">
        <f>IFERROR(__xludf.DUMMYFUNCTION("REGEXEXTRACT(E4498, ""[А-Яа-я].*"")"),"Ишемическая болезнь сердца")</f>
        <v>Ишемическая болезнь сердца</v>
      </c>
      <c r="G4498" s="16">
        <f t="shared" si="17"/>
        <v>2</v>
      </c>
      <c r="H4498" s="13" t="s">
        <v>28</v>
      </c>
      <c r="I4498" s="13" t="str">
        <f>IFERROR(__xludf.DUMMYFUNCTION("REGEXREPLACE(H4498, "".*\s"", """")"),"человек")</f>
        <v>человек</v>
      </c>
      <c r="J4498" s="13" t="s">
        <v>29</v>
      </c>
      <c r="K4498" s="17" t="str">
        <f>IFERROR(__xludf.DUMMYFUNCTION("REGEXREPLACE(J4498, ""^[\d\s]+"", """")"),"значение показателя за год")</f>
        <v>значение показателя за год</v>
      </c>
      <c r="L4498" s="16">
        <f t="shared" si="18"/>
        <v>2</v>
      </c>
      <c r="M4498" s="13" t="s">
        <v>31</v>
      </c>
      <c r="N4498" s="13" t="str">
        <f>IFERROR(__xludf.DUMMYFUNCTION("REGEXEXTRACT(M4498, "" (.+)$"")"),"городское население")</f>
        <v>городское население</v>
      </c>
      <c r="O4498" s="18">
        <v>16244.0</v>
      </c>
      <c r="P4498" s="18">
        <v>15276.0</v>
      </c>
      <c r="Q4498" s="18">
        <v>14157.0</v>
      </c>
      <c r="R4498" s="18">
        <v>13378.0</v>
      </c>
      <c r="S4498" s="18">
        <v>12215.0</v>
      </c>
      <c r="T4498" s="23" t="s">
        <v>37</v>
      </c>
      <c r="U4498" s="23" t="s">
        <v>37</v>
      </c>
      <c r="V4498" s="23" t="s">
        <v>37</v>
      </c>
      <c r="W4498" s="23" t="s">
        <v>37</v>
      </c>
      <c r="X4498" s="23" t="s">
        <v>37</v>
      </c>
      <c r="Y4498" s="23" t="s">
        <v>37</v>
      </c>
      <c r="Z4498" s="19" t="str">
        <f t="shared" si="6"/>
        <v/>
      </c>
      <c r="AA4498" s="19">
        <f t="shared" si="19"/>
        <v>71270</v>
      </c>
      <c r="AB4498" s="19" t="str">
        <f t="shared" si="8"/>
        <v/>
      </c>
      <c r="AC4498" s="19">
        <f t="shared" si="20"/>
        <v>14254</v>
      </c>
      <c r="AD4498" s="19">
        <f t="shared" si="21"/>
        <v>16105</v>
      </c>
      <c r="AE4498" s="19" t="str">
        <f t="shared" si="22"/>
        <v>Нет моды</v>
      </c>
      <c r="AF4498" s="19">
        <f t="shared" si="23"/>
        <v>12215</v>
      </c>
      <c r="AG4498" s="19">
        <f t="shared" si="24"/>
        <v>16244</v>
      </c>
      <c r="AH4498" s="20" t="str">
        <f t="shared" si="14"/>
        <v/>
      </c>
      <c r="AI4498" s="24"/>
      <c r="AJ4498" s="24"/>
      <c r="AK4498" s="24"/>
      <c r="AL4498" s="22">
        <f t="shared" si="25"/>
        <v>1</v>
      </c>
    </row>
    <row r="4499" ht="12.75" customHeight="1">
      <c r="A4499" s="13" t="s">
        <v>272</v>
      </c>
      <c r="B4499" s="13" t="str">
        <f>IFERROR(__xludf.DUMMYFUNCTION("REGEXREPLACE(A4499, ""\d"", """")"),"     Дальневосточный федеральный округ")</f>
        <v>     Дальневосточный федеральный округ</v>
      </c>
      <c r="C4499" s="14" t="str">
        <f t="shared" si="15"/>
        <v>Дальневосточный федеральный округ</v>
      </c>
      <c r="D4499" s="3">
        <f t="shared" si="16"/>
        <v>2</v>
      </c>
      <c r="E4499" s="15" t="s">
        <v>42</v>
      </c>
      <c r="F4499" s="13" t="str">
        <f>IFERROR(__xludf.DUMMYFUNCTION("REGEXEXTRACT(E4499, ""[А-Яа-я].*"")"),"Ишемическая болезнь сердца")</f>
        <v>Ишемическая болезнь сердца</v>
      </c>
      <c r="G4499" s="16">
        <f t="shared" si="17"/>
        <v>2</v>
      </c>
      <c r="H4499" s="13" t="s">
        <v>28</v>
      </c>
      <c r="I4499" s="13" t="str">
        <f>IFERROR(__xludf.DUMMYFUNCTION("REGEXREPLACE(H4499, "".*\s"", """")"),"человек")</f>
        <v>человек</v>
      </c>
      <c r="J4499" s="13" t="s">
        <v>29</v>
      </c>
      <c r="K4499" s="17" t="str">
        <f>IFERROR(__xludf.DUMMYFUNCTION("REGEXREPLACE(J4499, ""^[\d\s]+"", """")"),"значение показателя за год")</f>
        <v>значение показателя за год</v>
      </c>
      <c r="L4499" s="16">
        <f t="shared" si="18"/>
        <v>2</v>
      </c>
      <c r="M4499" s="13" t="s">
        <v>32</v>
      </c>
      <c r="N4499" s="13" t="str">
        <f>IFERROR(__xludf.DUMMYFUNCTION("REGEXEXTRACT(M4499, "" (.+)$"")"),"сельское население")</f>
        <v>сельское население</v>
      </c>
      <c r="O4499" s="18">
        <v>5306.0</v>
      </c>
      <c r="P4499" s="18">
        <v>4905.0</v>
      </c>
      <c r="Q4499" s="18">
        <v>4524.0</v>
      </c>
      <c r="R4499" s="18">
        <v>4095.0</v>
      </c>
      <c r="S4499" s="18">
        <v>3751.0</v>
      </c>
      <c r="T4499" s="23" t="s">
        <v>37</v>
      </c>
      <c r="U4499" s="23" t="s">
        <v>37</v>
      </c>
      <c r="V4499" s="23" t="s">
        <v>37</v>
      </c>
      <c r="W4499" s="23" t="s">
        <v>37</v>
      </c>
      <c r="X4499" s="23" t="s">
        <v>37</v>
      </c>
      <c r="Y4499" s="23" t="s">
        <v>37</v>
      </c>
      <c r="Z4499" s="19" t="str">
        <f t="shared" si="6"/>
        <v/>
      </c>
      <c r="AA4499" s="19" t="str">
        <f t="shared" si="19"/>
        <v/>
      </c>
      <c r="AB4499" s="19">
        <f t="shared" si="8"/>
        <v>22581</v>
      </c>
      <c r="AC4499" s="19">
        <f t="shared" si="20"/>
        <v>4516.2</v>
      </c>
      <c r="AD4499" s="19">
        <f t="shared" si="21"/>
        <v>8760.5</v>
      </c>
      <c r="AE4499" s="19" t="str">
        <f t="shared" si="22"/>
        <v>Нет моды</v>
      </c>
      <c r="AF4499" s="19">
        <f t="shared" si="23"/>
        <v>3751</v>
      </c>
      <c r="AG4499" s="19">
        <f t="shared" si="24"/>
        <v>5306</v>
      </c>
      <c r="AH4499" s="20" t="str">
        <f t="shared" si="14"/>
        <v>Город: 76%; Село: 24%</v>
      </c>
      <c r="AI4499" s="24"/>
      <c r="AJ4499" s="24"/>
      <c r="AK4499" s="24"/>
      <c r="AL4499" s="22">
        <f t="shared" si="25"/>
        <v>1</v>
      </c>
    </row>
    <row r="4500" ht="12.75" customHeight="1">
      <c r="A4500" s="13" t="s">
        <v>272</v>
      </c>
      <c r="B4500" s="13" t="str">
        <f>IFERROR(__xludf.DUMMYFUNCTION("REGEXREPLACE(A4500, ""\d"", """")"),"     Дальневосточный федеральный округ")</f>
        <v>     Дальневосточный федеральный округ</v>
      </c>
      <c r="C4500" s="14" t="str">
        <f t="shared" si="15"/>
        <v>Дальневосточный федеральный округ</v>
      </c>
      <c r="D4500" s="3">
        <f t="shared" si="16"/>
        <v>2</v>
      </c>
      <c r="E4500" s="15" t="s">
        <v>43</v>
      </c>
      <c r="F4500" s="13" t="str">
        <f>IFERROR(__xludf.DUMMYFUNCTION("REGEXEXTRACT(E4500, ""[А-Яа-я].*"")"),"Новообразования")</f>
        <v>Новообразования</v>
      </c>
      <c r="G4500" s="16">
        <f t="shared" si="17"/>
        <v>2</v>
      </c>
      <c r="H4500" s="13" t="s">
        <v>28</v>
      </c>
      <c r="I4500" s="13" t="str">
        <f>IFERROR(__xludf.DUMMYFUNCTION("REGEXREPLACE(H4500, "".*\s"", """")"),"человек")</f>
        <v>человек</v>
      </c>
      <c r="J4500" s="13" t="s">
        <v>29</v>
      </c>
      <c r="K4500" s="17" t="str">
        <f>IFERROR(__xludf.DUMMYFUNCTION("REGEXREPLACE(J4500, ""^[\d\s]+"", """")"),"значение показателя за год")</f>
        <v>значение показателя за год</v>
      </c>
      <c r="L4500" s="16">
        <f t="shared" si="18"/>
        <v>2</v>
      </c>
      <c r="M4500" s="13" t="s">
        <v>30</v>
      </c>
      <c r="N4500" s="13" t="str">
        <f>IFERROR(__xludf.DUMMYFUNCTION("REGEXEXTRACT(M4500, "" (.+)$"")"),"все население")</f>
        <v>все население</v>
      </c>
      <c r="O4500" s="18">
        <v>12186.0</v>
      </c>
      <c r="P4500" s="18">
        <v>11840.0</v>
      </c>
      <c r="Q4500" s="18">
        <v>12436.0</v>
      </c>
      <c r="R4500" s="18">
        <v>12387.0</v>
      </c>
      <c r="S4500" s="18">
        <v>12274.0</v>
      </c>
      <c r="T4500" s="23" t="s">
        <v>37</v>
      </c>
      <c r="U4500" s="23" t="s">
        <v>37</v>
      </c>
      <c r="V4500" s="23" t="s">
        <v>37</v>
      </c>
      <c r="W4500" s="23" t="s">
        <v>37</v>
      </c>
      <c r="X4500" s="23" t="s">
        <v>37</v>
      </c>
      <c r="Y4500" s="23" t="s">
        <v>37</v>
      </c>
      <c r="Z4500" s="19">
        <f t="shared" si="6"/>
        <v>61123</v>
      </c>
      <c r="AA4500" s="19" t="str">
        <f t="shared" si="19"/>
        <v/>
      </c>
      <c r="AB4500" s="19" t="str">
        <f t="shared" si="8"/>
        <v/>
      </c>
      <c r="AC4500" s="19">
        <f t="shared" si="20"/>
        <v>12224.6</v>
      </c>
      <c r="AD4500" s="19">
        <f t="shared" si="21"/>
        <v>8573</v>
      </c>
      <c r="AE4500" s="19" t="str">
        <f t="shared" si="22"/>
        <v>Нет моды</v>
      </c>
      <c r="AF4500" s="19">
        <f t="shared" si="23"/>
        <v>11840</v>
      </c>
      <c r="AG4500" s="19">
        <f t="shared" si="24"/>
        <v>12436</v>
      </c>
      <c r="AH4500" s="20" t="str">
        <f t="shared" si="14"/>
        <v/>
      </c>
      <c r="AI4500" s="24"/>
      <c r="AJ4500" s="24"/>
      <c r="AK4500" s="24"/>
      <c r="AL4500" s="22">
        <f t="shared" si="25"/>
        <v>1</v>
      </c>
    </row>
    <row r="4501" ht="12.75" customHeight="1">
      <c r="A4501" s="13" t="s">
        <v>272</v>
      </c>
      <c r="B4501" s="13" t="str">
        <f>IFERROR(__xludf.DUMMYFUNCTION("REGEXREPLACE(A4501, ""\d"", """")"),"     Дальневосточный федеральный округ")</f>
        <v>     Дальневосточный федеральный округ</v>
      </c>
      <c r="C4501" s="14" t="str">
        <f t="shared" si="15"/>
        <v>Дальневосточный федеральный округ</v>
      </c>
      <c r="D4501" s="3">
        <f t="shared" si="16"/>
        <v>2</v>
      </c>
      <c r="E4501" s="15" t="s">
        <v>43</v>
      </c>
      <c r="F4501" s="13" t="str">
        <f>IFERROR(__xludf.DUMMYFUNCTION("REGEXEXTRACT(E4501, ""[А-Яа-я].*"")"),"Новообразования")</f>
        <v>Новообразования</v>
      </c>
      <c r="G4501" s="16">
        <f t="shared" si="17"/>
        <v>2</v>
      </c>
      <c r="H4501" s="13" t="s">
        <v>28</v>
      </c>
      <c r="I4501" s="13" t="str">
        <f>IFERROR(__xludf.DUMMYFUNCTION("REGEXREPLACE(H4501, "".*\s"", """")"),"человек")</f>
        <v>человек</v>
      </c>
      <c r="J4501" s="13" t="s">
        <v>29</v>
      </c>
      <c r="K4501" s="17" t="str">
        <f>IFERROR(__xludf.DUMMYFUNCTION("REGEXREPLACE(J4501, ""^[\d\s]+"", """")"),"значение показателя за год")</f>
        <v>значение показателя за год</v>
      </c>
      <c r="L4501" s="16">
        <f t="shared" si="18"/>
        <v>2</v>
      </c>
      <c r="M4501" s="13" t="s">
        <v>31</v>
      </c>
      <c r="N4501" s="13" t="str">
        <f>IFERROR(__xludf.DUMMYFUNCTION("REGEXEXTRACT(M4501, "" (.+)$"")"),"городское население")</f>
        <v>городское население</v>
      </c>
      <c r="O4501" s="18">
        <v>9298.0</v>
      </c>
      <c r="P4501" s="18">
        <v>9060.0</v>
      </c>
      <c r="Q4501" s="18">
        <v>9409.0</v>
      </c>
      <c r="R4501" s="18">
        <v>9429.0</v>
      </c>
      <c r="S4501" s="18">
        <v>9328.0</v>
      </c>
      <c r="T4501" s="23" t="s">
        <v>37</v>
      </c>
      <c r="U4501" s="23" t="s">
        <v>37</v>
      </c>
      <c r="V4501" s="23" t="s">
        <v>37</v>
      </c>
      <c r="W4501" s="23" t="s">
        <v>37</v>
      </c>
      <c r="X4501" s="23" t="s">
        <v>37</v>
      </c>
      <c r="Y4501" s="23" t="s">
        <v>37</v>
      </c>
      <c r="Z4501" s="19" t="str">
        <f t="shared" si="6"/>
        <v/>
      </c>
      <c r="AA4501" s="19">
        <f t="shared" si="19"/>
        <v>46524</v>
      </c>
      <c r="AB4501" s="19" t="str">
        <f t="shared" si="8"/>
        <v/>
      </c>
      <c r="AC4501" s="19">
        <f t="shared" si="20"/>
        <v>9304.8</v>
      </c>
      <c r="AD4501" s="19">
        <f t="shared" si="21"/>
        <v>10634.5</v>
      </c>
      <c r="AE4501" s="19" t="str">
        <f t="shared" si="22"/>
        <v>Нет моды</v>
      </c>
      <c r="AF4501" s="19">
        <f t="shared" si="23"/>
        <v>9060</v>
      </c>
      <c r="AG4501" s="19">
        <f t="shared" si="24"/>
        <v>9429</v>
      </c>
      <c r="AH4501" s="20" t="str">
        <f t="shared" si="14"/>
        <v/>
      </c>
      <c r="AI4501" s="24"/>
      <c r="AJ4501" s="24"/>
      <c r="AK4501" s="24"/>
      <c r="AL4501" s="22">
        <f t="shared" si="25"/>
        <v>1</v>
      </c>
    </row>
    <row r="4502" ht="12.75" customHeight="1">
      <c r="A4502" s="13" t="s">
        <v>272</v>
      </c>
      <c r="B4502" s="13" t="str">
        <f>IFERROR(__xludf.DUMMYFUNCTION("REGEXREPLACE(A4502, ""\d"", """")"),"     Дальневосточный федеральный округ")</f>
        <v>     Дальневосточный федеральный округ</v>
      </c>
      <c r="C4502" s="14" t="str">
        <f t="shared" si="15"/>
        <v>Дальневосточный федеральный округ</v>
      </c>
      <c r="D4502" s="3">
        <f t="shared" si="16"/>
        <v>2</v>
      </c>
      <c r="E4502" s="15" t="s">
        <v>43</v>
      </c>
      <c r="F4502" s="13" t="str">
        <f>IFERROR(__xludf.DUMMYFUNCTION("REGEXEXTRACT(E4502, ""[А-Яа-я].*"")"),"Новообразования")</f>
        <v>Новообразования</v>
      </c>
      <c r="G4502" s="16">
        <f t="shared" si="17"/>
        <v>2</v>
      </c>
      <c r="H4502" s="13" t="s">
        <v>28</v>
      </c>
      <c r="I4502" s="13" t="str">
        <f>IFERROR(__xludf.DUMMYFUNCTION("REGEXREPLACE(H4502, "".*\s"", """")"),"человек")</f>
        <v>человек</v>
      </c>
      <c r="J4502" s="13" t="s">
        <v>29</v>
      </c>
      <c r="K4502" s="17" t="str">
        <f>IFERROR(__xludf.DUMMYFUNCTION("REGEXREPLACE(J4502, ""^[\d\s]+"", """")"),"значение показателя за год")</f>
        <v>значение показателя за год</v>
      </c>
      <c r="L4502" s="16">
        <f t="shared" si="18"/>
        <v>2</v>
      </c>
      <c r="M4502" s="13" t="s">
        <v>32</v>
      </c>
      <c r="N4502" s="13" t="str">
        <f>IFERROR(__xludf.DUMMYFUNCTION("REGEXEXTRACT(M4502, "" (.+)$"")"),"сельское население")</f>
        <v>сельское население</v>
      </c>
      <c r="O4502" s="18">
        <v>2888.0</v>
      </c>
      <c r="P4502" s="18">
        <v>2780.0</v>
      </c>
      <c r="Q4502" s="18">
        <v>3027.0</v>
      </c>
      <c r="R4502" s="18">
        <v>2958.0</v>
      </c>
      <c r="S4502" s="18">
        <v>2946.0</v>
      </c>
      <c r="T4502" s="23" t="s">
        <v>37</v>
      </c>
      <c r="U4502" s="23" t="s">
        <v>37</v>
      </c>
      <c r="V4502" s="23" t="s">
        <v>37</v>
      </c>
      <c r="W4502" s="23" t="s">
        <v>37</v>
      </c>
      <c r="X4502" s="23" t="s">
        <v>37</v>
      </c>
      <c r="Y4502" s="23" t="s">
        <v>37</v>
      </c>
      <c r="Z4502" s="19" t="str">
        <f t="shared" si="6"/>
        <v/>
      </c>
      <c r="AA4502" s="19" t="str">
        <f t="shared" si="19"/>
        <v/>
      </c>
      <c r="AB4502" s="19">
        <f t="shared" si="8"/>
        <v>14599</v>
      </c>
      <c r="AC4502" s="19">
        <f t="shared" si="20"/>
        <v>2919.8</v>
      </c>
      <c r="AD4502" s="19">
        <f t="shared" si="21"/>
        <v>6043.5</v>
      </c>
      <c r="AE4502" s="19" t="str">
        <f t="shared" si="22"/>
        <v>Нет моды</v>
      </c>
      <c r="AF4502" s="19">
        <f t="shared" si="23"/>
        <v>2780</v>
      </c>
      <c r="AG4502" s="19">
        <f t="shared" si="24"/>
        <v>3027</v>
      </c>
      <c r="AH4502" s="20" t="str">
        <f t="shared" si="14"/>
        <v>Город: 76%; Село: 24%</v>
      </c>
      <c r="AI4502" s="24"/>
      <c r="AJ4502" s="24"/>
      <c r="AK4502" s="24"/>
      <c r="AL4502" s="22">
        <f t="shared" si="25"/>
        <v>1</v>
      </c>
    </row>
    <row r="4503" ht="12.75" customHeight="1">
      <c r="A4503" s="13" t="s">
        <v>272</v>
      </c>
      <c r="B4503" s="13" t="str">
        <f>IFERROR(__xludf.DUMMYFUNCTION("REGEXREPLACE(A4503, ""\d"", """")"),"     Дальневосточный федеральный округ")</f>
        <v>     Дальневосточный федеральный округ</v>
      </c>
      <c r="C4503" s="14" t="str">
        <f t="shared" si="15"/>
        <v>Дальневосточный федеральный округ</v>
      </c>
      <c r="D4503" s="3">
        <f t="shared" si="16"/>
        <v>2</v>
      </c>
      <c r="E4503" s="15" t="s">
        <v>44</v>
      </c>
      <c r="F4503" s="13" t="str">
        <f>IFERROR(__xludf.DUMMYFUNCTION("REGEXEXTRACT(E4503,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03" s="16">
        <f t="shared" si="17"/>
        <v>2</v>
      </c>
      <c r="H4503" s="13" t="s">
        <v>28</v>
      </c>
      <c r="I4503" s="13" t="str">
        <f>IFERROR(__xludf.DUMMYFUNCTION("REGEXREPLACE(H4503, "".*\s"", """")"),"человек")</f>
        <v>человек</v>
      </c>
      <c r="J4503" s="13" t="s">
        <v>29</v>
      </c>
      <c r="K4503" s="17" t="str">
        <f>IFERROR(__xludf.DUMMYFUNCTION("REGEXREPLACE(J4503, ""^[\d\s]+"", """")"),"значение показателя за год")</f>
        <v>значение показателя за год</v>
      </c>
      <c r="L4503" s="16">
        <f t="shared" si="18"/>
        <v>2</v>
      </c>
      <c r="M4503" s="13" t="s">
        <v>30</v>
      </c>
      <c r="N4503" s="13" t="str">
        <f>IFERROR(__xludf.DUMMYFUNCTION("REGEXEXTRACT(M4503, "" (.+)$"")"),"все население")</f>
        <v>все население</v>
      </c>
      <c r="O4503" s="18">
        <v>527.0</v>
      </c>
      <c r="P4503" s="23" t="s">
        <v>37</v>
      </c>
      <c r="Q4503" s="18">
        <v>314.0</v>
      </c>
      <c r="R4503" s="18">
        <v>255.0</v>
      </c>
      <c r="S4503" s="23" t="s">
        <v>37</v>
      </c>
      <c r="T4503" s="23" t="s">
        <v>37</v>
      </c>
      <c r="U4503" s="23" t="s">
        <v>37</v>
      </c>
      <c r="V4503" s="23" t="s">
        <v>37</v>
      </c>
      <c r="W4503" s="23" t="s">
        <v>37</v>
      </c>
      <c r="X4503" s="23" t="s">
        <v>37</v>
      </c>
      <c r="Y4503" s="23" t="s">
        <v>37</v>
      </c>
      <c r="Z4503" s="19">
        <f t="shared" si="6"/>
        <v>1096</v>
      </c>
      <c r="AA4503" s="19" t="str">
        <f t="shared" si="19"/>
        <v/>
      </c>
      <c r="AB4503" s="19" t="str">
        <f t="shared" si="8"/>
        <v/>
      </c>
      <c r="AC4503" s="19">
        <f t="shared" si="20"/>
        <v>365.3333333</v>
      </c>
      <c r="AD4503" s="19">
        <f t="shared" si="21"/>
        <v>2834</v>
      </c>
      <c r="AE4503" s="19" t="str">
        <f t="shared" si="22"/>
        <v>Нет моды</v>
      </c>
      <c r="AF4503" s="19">
        <f t="shared" si="23"/>
        <v>255</v>
      </c>
      <c r="AG4503" s="19">
        <f t="shared" si="24"/>
        <v>527</v>
      </c>
      <c r="AH4503" s="20" t="str">
        <f t="shared" si="14"/>
        <v/>
      </c>
      <c r="AI4503" s="24"/>
      <c r="AJ4503" s="24"/>
      <c r="AK4503" s="24"/>
      <c r="AL4503" s="22">
        <f t="shared" si="25"/>
        <v>1</v>
      </c>
    </row>
    <row r="4504" ht="12.75" customHeight="1">
      <c r="A4504" s="13" t="s">
        <v>272</v>
      </c>
      <c r="B4504" s="13" t="str">
        <f>IFERROR(__xludf.DUMMYFUNCTION("REGEXREPLACE(A4504, ""\d"", """")"),"     Дальневосточный федеральный округ")</f>
        <v>     Дальневосточный федеральный округ</v>
      </c>
      <c r="C4504" s="14" t="str">
        <f t="shared" si="15"/>
        <v>Дальневосточный федеральный округ</v>
      </c>
      <c r="D4504" s="3">
        <f t="shared" si="16"/>
        <v>2</v>
      </c>
      <c r="E4504" s="15" t="s">
        <v>44</v>
      </c>
      <c r="F4504" s="13" t="str">
        <f>IFERROR(__xludf.DUMMYFUNCTION("REGEXEXTRACT(E4504,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04" s="16">
        <f t="shared" si="17"/>
        <v>2</v>
      </c>
      <c r="H4504" s="13" t="s">
        <v>28</v>
      </c>
      <c r="I4504" s="13" t="str">
        <f>IFERROR(__xludf.DUMMYFUNCTION("REGEXREPLACE(H4504, "".*\s"", """")"),"человек")</f>
        <v>человек</v>
      </c>
      <c r="J4504" s="13" t="s">
        <v>29</v>
      </c>
      <c r="K4504" s="17" t="str">
        <f>IFERROR(__xludf.DUMMYFUNCTION("REGEXREPLACE(J4504, ""^[\d\s]+"", """")"),"значение показателя за год")</f>
        <v>значение показателя за год</v>
      </c>
      <c r="L4504" s="16">
        <f t="shared" si="18"/>
        <v>2</v>
      </c>
      <c r="M4504" s="13" t="s">
        <v>31</v>
      </c>
      <c r="N4504" s="13" t="str">
        <f>IFERROR(__xludf.DUMMYFUNCTION("REGEXEXTRACT(M4504, "" (.+)$"")"),"городское население")</f>
        <v>городское население</v>
      </c>
      <c r="O4504" s="18">
        <v>393.0</v>
      </c>
      <c r="P4504" s="23" t="s">
        <v>37</v>
      </c>
      <c r="Q4504" s="18">
        <v>221.0</v>
      </c>
      <c r="R4504" s="18">
        <v>203.0</v>
      </c>
      <c r="S4504" s="23" t="s">
        <v>37</v>
      </c>
      <c r="T4504" s="23" t="s">
        <v>37</v>
      </c>
      <c r="U4504" s="23" t="s">
        <v>37</v>
      </c>
      <c r="V4504" s="23" t="s">
        <v>37</v>
      </c>
      <c r="W4504" s="23" t="s">
        <v>37</v>
      </c>
      <c r="X4504" s="23" t="s">
        <v>37</v>
      </c>
      <c r="Y4504" s="23" t="s">
        <v>37</v>
      </c>
      <c r="Z4504" s="19" t="str">
        <f t="shared" si="6"/>
        <v/>
      </c>
      <c r="AA4504" s="19">
        <f t="shared" si="19"/>
        <v>817</v>
      </c>
      <c r="AB4504" s="19" t="str">
        <f t="shared" si="8"/>
        <v/>
      </c>
      <c r="AC4504" s="19">
        <f t="shared" si="20"/>
        <v>272.3333333</v>
      </c>
      <c r="AD4504" s="19">
        <f t="shared" si="21"/>
        <v>284.5</v>
      </c>
      <c r="AE4504" s="19" t="str">
        <f t="shared" si="22"/>
        <v>Нет моды</v>
      </c>
      <c r="AF4504" s="19">
        <f t="shared" si="23"/>
        <v>203</v>
      </c>
      <c r="AG4504" s="19">
        <f t="shared" si="24"/>
        <v>393</v>
      </c>
      <c r="AH4504" s="20" t="str">
        <f t="shared" si="14"/>
        <v/>
      </c>
      <c r="AI4504" s="24"/>
      <c r="AJ4504" s="24"/>
      <c r="AK4504" s="24"/>
      <c r="AL4504" s="22">
        <f t="shared" si="25"/>
        <v>1</v>
      </c>
    </row>
    <row r="4505" ht="12.75" customHeight="1">
      <c r="A4505" s="13" t="s">
        <v>272</v>
      </c>
      <c r="B4505" s="13" t="str">
        <f>IFERROR(__xludf.DUMMYFUNCTION("REGEXREPLACE(A4505, ""\d"", """")"),"     Дальневосточный федеральный округ")</f>
        <v>     Дальневосточный федеральный округ</v>
      </c>
      <c r="C4505" s="14" t="str">
        <f t="shared" si="15"/>
        <v>Дальневосточный федеральный округ</v>
      </c>
      <c r="D4505" s="3">
        <f t="shared" si="16"/>
        <v>2</v>
      </c>
      <c r="E4505" s="15" t="s">
        <v>44</v>
      </c>
      <c r="F4505" s="13" t="str">
        <f>IFERROR(__xludf.DUMMYFUNCTION("REGEXEXTRACT(E4505,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05" s="16">
        <f t="shared" si="17"/>
        <v>2</v>
      </c>
      <c r="H4505" s="13" t="s">
        <v>28</v>
      </c>
      <c r="I4505" s="13" t="str">
        <f>IFERROR(__xludf.DUMMYFUNCTION("REGEXREPLACE(H4505, "".*\s"", """")"),"человек")</f>
        <v>человек</v>
      </c>
      <c r="J4505" s="13" t="s">
        <v>29</v>
      </c>
      <c r="K4505" s="17" t="str">
        <f>IFERROR(__xludf.DUMMYFUNCTION("REGEXREPLACE(J4505, ""^[\d\s]+"", """")"),"значение показателя за год")</f>
        <v>значение показателя за год</v>
      </c>
      <c r="L4505" s="16">
        <f t="shared" si="18"/>
        <v>2</v>
      </c>
      <c r="M4505" s="13" t="s">
        <v>32</v>
      </c>
      <c r="N4505" s="13" t="str">
        <f>IFERROR(__xludf.DUMMYFUNCTION("REGEXEXTRACT(M4505, "" (.+)$"")"),"сельское население")</f>
        <v>сельское население</v>
      </c>
      <c r="O4505" s="18">
        <v>134.0</v>
      </c>
      <c r="P4505" s="23" t="s">
        <v>37</v>
      </c>
      <c r="Q4505" s="18">
        <v>93.0</v>
      </c>
      <c r="R4505" s="18">
        <v>52.0</v>
      </c>
      <c r="S4505" s="23" t="s">
        <v>37</v>
      </c>
      <c r="T4505" s="23" t="s">
        <v>37</v>
      </c>
      <c r="U4505" s="23" t="s">
        <v>37</v>
      </c>
      <c r="V4505" s="23" t="s">
        <v>37</v>
      </c>
      <c r="W4505" s="23" t="s">
        <v>37</v>
      </c>
      <c r="X4505" s="23" t="s">
        <v>37</v>
      </c>
      <c r="Y4505" s="23" t="s">
        <v>37</v>
      </c>
      <c r="Z4505" s="19" t="str">
        <f t="shared" si="6"/>
        <v/>
      </c>
      <c r="AA4505" s="19" t="str">
        <f t="shared" si="19"/>
        <v/>
      </c>
      <c r="AB4505" s="19">
        <f t="shared" si="8"/>
        <v>279</v>
      </c>
      <c r="AC4505" s="19">
        <f t="shared" si="20"/>
        <v>93</v>
      </c>
      <c r="AD4505" s="19">
        <f t="shared" si="21"/>
        <v>168.5</v>
      </c>
      <c r="AE4505" s="19" t="str">
        <f t="shared" si="22"/>
        <v>Нет моды</v>
      </c>
      <c r="AF4505" s="19">
        <f t="shared" si="23"/>
        <v>52</v>
      </c>
      <c r="AG4505" s="19">
        <f t="shared" si="24"/>
        <v>134</v>
      </c>
      <c r="AH4505" s="20" t="str">
        <f t="shared" si="14"/>
        <v>Город: 75%; Село: 25%</v>
      </c>
      <c r="AI4505" s="24"/>
      <c r="AJ4505" s="24"/>
      <c r="AK4505" s="24"/>
      <c r="AL4505" s="22">
        <f t="shared" si="25"/>
        <v>1</v>
      </c>
    </row>
    <row r="4506" ht="12.75" customHeight="1">
      <c r="A4506" s="13" t="s">
        <v>272</v>
      </c>
      <c r="B4506" s="13" t="str">
        <f>IFERROR(__xludf.DUMMYFUNCTION("REGEXREPLACE(A4506, ""\d"", """")"),"     Дальневосточный федеральный округ")</f>
        <v>     Дальневосточный федеральный округ</v>
      </c>
      <c r="C4506" s="14" t="str">
        <f t="shared" si="15"/>
        <v>Дальневосточный федеральный округ</v>
      </c>
      <c r="D4506" s="3">
        <f t="shared" si="16"/>
        <v>2</v>
      </c>
      <c r="E4506" s="15" t="s">
        <v>45</v>
      </c>
      <c r="F4506" s="13" t="str">
        <f>IFERROR(__xludf.DUMMYFUNCTION("REGEXEXTRACT(E4506, ""[А-Яа-я].*"")"),"Самоубийство")</f>
        <v>Самоубийство</v>
      </c>
      <c r="G4506" s="16">
        <f t="shared" si="17"/>
        <v>2</v>
      </c>
      <c r="H4506" s="13" t="s">
        <v>28</v>
      </c>
      <c r="I4506" s="13" t="str">
        <f>IFERROR(__xludf.DUMMYFUNCTION("REGEXREPLACE(H4506, "".*\s"", """")"),"человек")</f>
        <v>человек</v>
      </c>
      <c r="J4506" s="13" t="s">
        <v>29</v>
      </c>
      <c r="K4506" s="17" t="str">
        <f>IFERROR(__xludf.DUMMYFUNCTION("REGEXREPLACE(J4506, ""^[\d\s]+"", """")"),"значение показателя за год")</f>
        <v>значение показателя за год</v>
      </c>
      <c r="L4506" s="16">
        <f t="shared" si="18"/>
        <v>2</v>
      </c>
      <c r="M4506" s="13" t="s">
        <v>30</v>
      </c>
      <c r="N4506" s="13" t="str">
        <f>IFERROR(__xludf.DUMMYFUNCTION("REGEXEXTRACT(M4506, "" (.+)$"")"),"все население")</f>
        <v>все население</v>
      </c>
      <c r="O4506" s="18">
        <v>1807.0</v>
      </c>
      <c r="P4506" s="18">
        <v>1726.0</v>
      </c>
      <c r="Q4506" s="18">
        <v>1530.0</v>
      </c>
      <c r="R4506" s="18">
        <v>1216.0</v>
      </c>
      <c r="S4506" s="18">
        <v>1123.0</v>
      </c>
      <c r="T4506" s="23" t="s">
        <v>37</v>
      </c>
      <c r="U4506" s="23" t="s">
        <v>37</v>
      </c>
      <c r="V4506" s="23" t="s">
        <v>37</v>
      </c>
      <c r="W4506" s="23" t="s">
        <v>37</v>
      </c>
      <c r="X4506" s="23" t="s">
        <v>37</v>
      </c>
      <c r="Y4506" s="23" t="s">
        <v>37</v>
      </c>
      <c r="Z4506" s="19">
        <f t="shared" si="6"/>
        <v>7402</v>
      </c>
      <c r="AA4506" s="19" t="str">
        <f t="shared" si="19"/>
        <v/>
      </c>
      <c r="AB4506" s="19" t="str">
        <f t="shared" si="8"/>
        <v/>
      </c>
      <c r="AC4506" s="19">
        <f t="shared" si="20"/>
        <v>1480.4</v>
      </c>
      <c r="AD4506" s="19">
        <f t="shared" si="21"/>
        <v>1169.5</v>
      </c>
      <c r="AE4506" s="19" t="str">
        <f t="shared" si="22"/>
        <v>Нет моды</v>
      </c>
      <c r="AF4506" s="19">
        <f t="shared" si="23"/>
        <v>1123</v>
      </c>
      <c r="AG4506" s="19">
        <f t="shared" si="24"/>
        <v>1807</v>
      </c>
      <c r="AH4506" s="20" t="str">
        <f t="shared" si="14"/>
        <v/>
      </c>
      <c r="AI4506" s="24"/>
      <c r="AJ4506" s="24"/>
      <c r="AK4506" s="24"/>
      <c r="AL4506" s="22">
        <f t="shared" si="25"/>
        <v>1</v>
      </c>
    </row>
    <row r="4507" ht="12.75" customHeight="1">
      <c r="A4507" s="13" t="s">
        <v>272</v>
      </c>
      <c r="B4507" s="13" t="str">
        <f>IFERROR(__xludf.DUMMYFUNCTION("REGEXREPLACE(A4507, ""\d"", """")"),"     Дальневосточный федеральный округ")</f>
        <v>     Дальневосточный федеральный округ</v>
      </c>
      <c r="C4507" s="14" t="str">
        <f t="shared" si="15"/>
        <v>Дальневосточный федеральный округ</v>
      </c>
      <c r="D4507" s="3">
        <f t="shared" si="16"/>
        <v>2</v>
      </c>
      <c r="E4507" s="15" t="s">
        <v>45</v>
      </c>
      <c r="F4507" s="13" t="str">
        <f>IFERROR(__xludf.DUMMYFUNCTION("REGEXEXTRACT(E4507, ""[А-Яа-я].*"")"),"Самоубийство")</f>
        <v>Самоубийство</v>
      </c>
      <c r="G4507" s="16">
        <f t="shared" si="17"/>
        <v>2</v>
      </c>
      <c r="H4507" s="13" t="s">
        <v>28</v>
      </c>
      <c r="I4507" s="13" t="str">
        <f>IFERROR(__xludf.DUMMYFUNCTION("REGEXREPLACE(H4507, "".*\s"", """")"),"человек")</f>
        <v>человек</v>
      </c>
      <c r="J4507" s="13" t="s">
        <v>29</v>
      </c>
      <c r="K4507" s="17" t="str">
        <f>IFERROR(__xludf.DUMMYFUNCTION("REGEXREPLACE(J4507, ""^[\d\s]+"", """")"),"значение показателя за год")</f>
        <v>значение показателя за год</v>
      </c>
      <c r="L4507" s="16">
        <f t="shared" si="18"/>
        <v>2</v>
      </c>
      <c r="M4507" s="13" t="s">
        <v>31</v>
      </c>
      <c r="N4507" s="13" t="str">
        <f>IFERROR(__xludf.DUMMYFUNCTION("REGEXEXTRACT(M4507, "" (.+)$"")"),"городское население")</f>
        <v>городское население</v>
      </c>
      <c r="O4507" s="18">
        <v>1083.0</v>
      </c>
      <c r="P4507" s="18">
        <v>1043.0</v>
      </c>
      <c r="Q4507" s="18">
        <v>869.0</v>
      </c>
      <c r="R4507" s="18">
        <v>675.0</v>
      </c>
      <c r="S4507" s="18">
        <v>661.0</v>
      </c>
      <c r="T4507" s="23" t="s">
        <v>37</v>
      </c>
      <c r="U4507" s="23" t="s">
        <v>37</v>
      </c>
      <c r="V4507" s="23" t="s">
        <v>37</v>
      </c>
      <c r="W4507" s="23" t="s">
        <v>37</v>
      </c>
      <c r="X4507" s="23" t="s">
        <v>37</v>
      </c>
      <c r="Y4507" s="23" t="s">
        <v>37</v>
      </c>
      <c r="Z4507" s="19" t="str">
        <f t="shared" si="6"/>
        <v/>
      </c>
      <c r="AA4507" s="19">
        <f t="shared" si="19"/>
        <v>4331</v>
      </c>
      <c r="AB4507" s="19" t="str">
        <f t="shared" si="8"/>
        <v/>
      </c>
      <c r="AC4507" s="19">
        <f t="shared" si="20"/>
        <v>866.2</v>
      </c>
      <c r="AD4507" s="19">
        <f t="shared" si="21"/>
        <v>1103</v>
      </c>
      <c r="AE4507" s="19" t="str">
        <f t="shared" si="22"/>
        <v>Нет моды</v>
      </c>
      <c r="AF4507" s="19">
        <f t="shared" si="23"/>
        <v>661</v>
      </c>
      <c r="AG4507" s="19">
        <f t="shared" si="24"/>
        <v>1083</v>
      </c>
      <c r="AH4507" s="20" t="str">
        <f t="shared" si="14"/>
        <v/>
      </c>
      <c r="AI4507" s="24"/>
      <c r="AJ4507" s="24"/>
      <c r="AK4507" s="24"/>
      <c r="AL4507" s="22">
        <f t="shared" si="25"/>
        <v>1</v>
      </c>
    </row>
    <row r="4508" ht="12.75" customHeight="1">
      <c r="A4508" s="13" t="s">
        <v>272</v>
      </c>
      <c r="B4508" s="13" t="str">
        <f>IFERROR(__xludf.DUMMYFUNCTION("REGEXREPLACE(A4508, ""\d"", """")"),"     Дальневосточный федеральный округ")</f>
        <v>     Дальневосточный федеральный округ</v>
      </c>
      <c r="C4508" s="14" t="str">
        <f t="shared" si="15"/>
        <v>Дальневосточный федеральный округ</v>
      </c>
      <c r="D4508" s="3">
        <f t="shared" si="16"/>
        <v>2</v>
      </c>
      <c r="E4508" s="15" t="s">
        <v>45</v>
      </c>
      <c r="F4508" s="13" t="str">
        <f>IFERROR(__xludf.DUMMYFUNCTION("REGEXEXTRACT(E4508, ""[А-Яа-я].*"")"),"Самоубийство")</f>
        <v>Самоубийство</v>
      </c>
      <c r="G4508" s="16">
        <f t="shared" si="17"/>
        <v>2</v>
      </c>
      <c r="H4508" s="13" t="s">
        <v>28</v>
      </c>
      <c r="I4508" s="13" t="str">
        <f>IFERROR(__xludf.DUMMYFUNCTION("REGEXREPLACE(H4508, "".*\s"", """")"),"человек")</f>
        <v>человек</v>
      </c>
      <c r="J4508" s="13" t="s">
        <v>29</v>
      </c>
      <c r="K4508" s="17" t="str">
        <f>IFERROR(__xludf.DUMMYFUNCTION("REGEXREPLACE(J4508, ""^[\d\s]+"", """")"),"значение показателя за год")</f>
        <v>значение показателя за год</v>
      </c>
      <c r="L4508" s="16">
        <f t="shared" si="18"/>
        <v>2</v>
      </c>
      <c r="M4508" s="13" t="s">
        <v>32</v>
      </c>
      <c r="N4508" s="13" t="str">
        <f>IFERROR(__xludf.DUMMYFUNCTION("REGEXEXTRACT(M4508, "" (.+)$"")"),"сельское население")</f>
        <v>сельское население</v>
      </c>
      <c r="O4508" s="18">
        <v>724.0</v>
      </c>
      <c r="P4508" s="18">
        <v>683.0</v>
      </c>
      <c r="Q4508" s="18">
        <v>661.0</v>
      </c>
      <c r="R4508" s="18">
        <v>541.0</v>
      </c>
      <c r="S4508" s="18">
        <v>462.0</v>
      </c>
      <c r="T4508" s="23" t="s">
        <v>37</v>
      </c>
      <c r="U4508" s="23" t="s">
        <v>37</v>
      </c>
      <c r="V4508" s="23" t="s">
        <v>37</v>
      </c>
      <c r="W4508" s="23" t="s">
        <v>37</v>
      </c>
      <c r="X4508" s="23" t="s">
        <v>37</v>
      </c>
      <c r="Y4508" s="23" t="s">
        <v>37</v>
      </c>
      <c r="Z4508" s="19" t="str">
        <f t="shared" si="6"/>
        <v/>
      </c>
      <c r="AA4508" s="19" t="str">
        <f t="shared" si="19"/>
        <v/>
      </c>
      <c r="AB4508" s="19">
        <f t="shared" si="8"/>
        <v>3071</v>
      </c>
      <c r="AC4508" s="19">
        <f t="shared" si="20"/>
        <v>614.2</v>
      </c>
      <c r="AD4508" s="19">
        <f t="shared" si="21"/>
        <v>679</v>
      </c>
      <c r="AE4508" s="19" t="str">
        <f t="shared" si="22"/>
        <v>Нет моды</v>
      </c>
      <c r="AF4508" s="19">
        <f t="shared" si="23"/>
        <v>462</v>
      </c>
      <c r="AG4508" s="19">
        <f t="shared" si="24"/>
        <v>724</v>
      </c>
      <c r="AH4508" s="20" t="str">
        <f t="shared" si="14"/>
        <v>Город: 59%; Село: 41%</v>
      </c>
      <c r="AI4508" s="24"/>
      <c r="AJ4508" s="24"/>
      <c r="AK4508" s="24"/>
      <c r="AL4508" s="22">
        <f t="shared" si="25"/>
        <v>1</v>
      </c>
    </row>
    <row r="4509" ht="12.75" customHeight="1">
      <c r="A4509" s="13" t="s">
        <v>272</v>
      </c>
      <c r="B4509" s="13" t="str">
        <f>IFERROR(__xludf.DUMMYFUNCTION("REGEXREPLACE(A4509, ""\d"", """")"),"     Дальневосточный федеральный округ")</f>
        <v>     Дальневосточный федеральный округ</v>
      </c>
      <c r="C4509" s="14" t="str">
        <f t="shared" si="15"/>
        <v>Дальневосточный федеральный округ</v>
      </c>
      <c r="D4509" s="3">
        <f t="shared" si="16"/>
        <v>2</v>
      </c>
      <c r="E4509" s="15" t="s">
        <v>46</v>
      </c>
      <c r="F4509" s="13" t="str">
        <f>IFERROR(__xludf.DUMMYFUNCTION("REGEXEXTRACT(E4509, ""[А-Яа-я].*"")"),"Случ.отравл.алкоголем")</f>
        <v>Случ.отравл.алкоголем</v>
      </c>
      <c r="G4509" s="16">
        <f t="shared" si="17"/>
        <v>2</v>
      </c>
      <c r="H4509" s="13" t="s">
        <v>28</v>
      </c>
      <c r="I4509" s="13" t="str">
        <f>IFERROR(__xludf.DUMMYFUNCTION("REGEXREPLACE(H4509, "".*\s"", """")"),"человек")</f>
        <v>человек</v>
      </c>
      <c r="J4509" s="13" t="s">
        <v>29</v>
      </c>
      <c r="K4509" s="17" t="str">
        <f>IFERROR(__xludf.DUMMYFUNCTION("REGEXREPLACE(J4509, ""^[\d\s]+"", """")"),"значение показателя за год")</f>
        <v>значение показателя за год</v>
      </c>
      <c r="L4509" s="16">
        <f t="shared" si="18"/>
        <v>2</v>
      </c>
      <c r="M4509" s="13" t="s">
        <v>30</v>
      </c>
      <c r="N4509" s="13" t="str">
        <f>IFERROR(__xludf.DUMMYFUNCTION("REGEXEXTRACT(M4509, "" (.+)$"")"),"все население")</f>
        <v>все население</v>
      </c>
      <c r="O4509" s="18">
        <v>584.0</v>
      </c>
      <c r="P4509" s="18">
        <v>554.0</v>
      </c>
      <c r="Q4509" s="18">
        <v>502.0</v>
      </c>
      <c r="R4509" s="18">
        <v>392.0</v>
      </c>
      <c r="S4509" s="18">
        <v>245.0</v>
      </c>
      <c r="T4509" s="23" t="s">
        <v>37</v>
      </c>
      <c r="U4509" s="23" t="s">
        <v>37</v>
      </c>
      <c r="V4509" s="23" t="s">
        <v>37</v>
      </c>
      <c r="W4509" s="23" t="s">
        <v>37</v>
      </c>
      <c r="X4509" s="23" t="s">
        <v>37</v>
      </c>
      <c r="Y4509" s="23" t="s">
        <v>37</v>
      </c>
      <c r="Z4509" s="19">
        <f t="shared" si="6"/>
        <v>2277</v>
      </c>
      <c r="AA4509" s="19" t="str">
        <f t="shared" si="19"/>
        <v/>
      </c>
      <c r="AB4509" s="19" t="str">
        <f t="shared" si="8"/>
        <v/>
      </c>
      <c r="AC4509" s="19">
        <f t="shared" si="20"/>
        <v>455.4</v>
      </c>
      <c r="AD4509" s="19">
        <f t="shared" si="21"/>
        <v>547.5</v>
      </c>
      <c r="AE4509" s="19" t="str">
        <f t="shared" si="22"/>
        <v>Нет моды</v>
      </c>
      <c r="AF4509" s="19">
        <f t="shared" si="23"/>
        <v>245</v>
      </c>
      <c r="AG4509" s="19">
        <f t="shared" si="24"/>
        <v>584</v>
      </c>
      <c r="AH4509" s="20" t="str">
        <f t="shared" si="14"/>
        <v/>
      </c>
      <c r="AI4509" s="24"/>
      <c r="AJ4509" s="24"/>
      <c r="AK4509" s="24"/>
      <c r="AL4509" s="22">
        <f t="shared" si="25"/>
        <v>1</v>
      </c>
    </row>
    <row r="4510" ht="12.75" customHeight="1">
      <c r="A4510" s="13" t="s">
        <v>272</v>
      </c>
      <c r="B4510" s="13" t="str">
        <f>IFERROR(__xludf.DUMMYFUNCTION("REGEXREPLACE(A4510, ""\d"", """")"),"     Дальневосточный федеральный округ")</f>
        <v>     Дальневосточный федеральный округ</v>
      </c>
      <c r="C4510" s="14" t="str">
        <f t="shared" si="15"/>
        <v>Дальневосточный федеральный округ</v>
      </c>
      <c r="D4510" s="3">
        <f t="shared" si="16"/>
        <v>2</v>
      </c>
      <c r="E4510" s="15" t="s">
        <v>46</v>
      </c>
      <c r="F4510" s="13" t="str">
        <f>IFERROR(__xludf.DUMMYFUNCTION("REGEXEXTRACT(E4510, ""[А-Яа-я].*"")"),"Случ.отравл.алкоголем")</f>
        <v>Случ.отравл.алкоголем</v>
      </c>
      <c r="G4510" s="16">
        <f t="shared" si="17"/>
        <v>2</v>
      </c>
      <c r="H4510" s="13" t="s">
        <v>28</v>
      </c>
      <c r="I4510" s="13" t="str">
        <f>IFERROR(__xludf.DUMMYFUNCTION("REGEXREPLACE(H4510, "".*\s"", """")"),"человек")</f>
        <v>человек</v>
      </c>
      <c r="J4510" s="13" t="s">
        <v>29</v>
      </c>
      <c r="K4510" s="17" t="str">
        <f>IFERROR(__xludf.DUMMYFUNCTION("REGEXREPLACE(J4510, ""^[\d\s]+"", """")"),"значение показателя за год")</f>
        <v>значение показателя за год</v>
      </c>
      <c r="L4510" s="16">
        <f t="shared" si="18"/>
        <v>2</v>
      </c>
      <c r="M4510" s="13" t="s">
        <v>31</v>
      </c>
      <c r="N4510" s="13" t="str">
        <f>IFERROR(__xludf.DUMMYFUNCTION("REGEXEXTRACT(M4510, "" (.+)$"")"),"городское население")</f>
        <v>городское население</v>
      </c>
      <c r="O4510" s="18">
        <v>366.0</v>
      </c>
      <c r="P4510" s="18">
        <v>334.0</v>
      </c>
      <c r="Q4510" s="18">
        <v>305.0</v>
      </c>
      <c r="R4510" s="18">
        <v>225.0</v>
      </c>
      <c r="S4510" s="18">
        <v>148.0</v>
      </c>
      <c r="T4510" s="23" t="s">
        <v>37</v>
      </c>
      <c r="U4510" s="23" t="s">
        <v>37</v>
      </c>
      <c r="V4510" s="23" t="s">
        <v>37</v>
      </c>
      <c r="W4510" s="23" t="s">
        <v>37</v>
      </c>
      <c r="X4510" s="23" t="s">
        <v>37</v>
      </c>
      <c r="Y4510" s="23" t="s">
        <v>37</v>
      </c>
      <c r="Z4510" s="19" t="str">
        <f t="shared" si="6"/>
        <v/>
      </c>
      <c r="AA4510" s="19">
        <f t="shared" si="19"/>
        <v>1378</v>
      </c>
      <c r="AB4510" s="19" t="str">
        <f t="shared" si="8"/>
        <v/>
      </c>
      <c r="AC4510" s="19">
        <f t="shared" si="20"/>
        <v>275.6</v>
      </c>
      <c r="AD4510" s="19">
        <f t="shared" si="21"/>
        <v>350</v>
      </c>
      <c r="AE4510" s="19" t="str">
        <f t="shared" si="22"/>
        <v>Нет моды</v>
      </c>
      <c r="AF4510" s="19">
        <f t="shared" si="23"/>
        <v>148</v>
      </c>
      <c r="AG4510" s="19">
        <f t="shared" si="24"/>
        <v>366</v>
      </c>
      <c r="AH4510" s="20" t="str">
        <f t="shared" si="14"/>
        <v/>
      </c>
      <c r="AI4510" s="24"/>
      <c r="AJ4510" s="24"/>
      <c r="AK4510" s="24"/>
      <c r="AL4510" s="22">
        <f t="shared" si="25"/>
        <v>1</v>
      </c>
    </row>
    <row r="4511" ht="12.75" customHeight="1">
      <c r="A4511" s="13" t="s">
        <v>272</v>
      </c>
      <c r="B4511" s="13" t="str">
        <f>IFERROR(__xludf.DUMMYFUNCTION("REGEXREPLACE(A4511, ""\d"", """")"),"     Дальневосточный федеральный округ")</f>
        <v>     Дальневосточный федеральный округ</v>
      </c>
      <c r="C4511" s="14" t="str">
        <f t="shared" si="15"/>
        <v>Дальневосточный федеральный округ</v>
      </c>
      <c r="D4511" s="3">
        <f t="shared" si="16"/>
        <v>2</v>
      </c>
      <c r="E4511" s="15" t="s">
        <v>46</v>
      </c>
      <c r="F4511" s="13" t="str">
        <f>IFERROR(__xludf.DUMMYFUNCTION("REGEXEXTRACT(E4511, ""[А-Яа-я].*"")"),"Случ.отравл.алкоголем")</f>
        <v>Случ.отравл.алкоголем</v>
      </c>
      <c r="G4511" s="16">
        <f t="shared" si="17"/>
        <v>2</v>
      </c>
      <c r="H4511" s="13" t="s">
        <v>28</v>
      </c>
      <c r="I4511" s="13" t="str">
        <f>IFERROR(__xludf.DUMMYFUNCTION("REGEXREPLACE(H4511, "".*\s"", """")"),"человек")</f>
        <v>человек</v>
      </c>
      <c r="J4511" s="13" t="s">
        <v>29</v>
      </c>
      <c r="K4511" s="17" t="str">
        <f>IFERROR(__xludf.DUMMYFUNCTION("REGEXREPLACE(J4511, ""^[\d\s]+"", """")"),"значение показателя за год")</f>
        <v>значение показателя за год</v>
      </c>
      <c r="L4511" s="16">
        <f t="shared" si="18"/>
        <v>2</v>
      </c>
      <c r="M4511" s="13" t="s">
        <v>32</v>
      </c>
      <c r="N4511" s="13" t="str">
        <f>IFERROR(__xludf.DUMMYFUNCTION("REGEXEXTRACT(M4511, "" (.+)$"")"),"сельское население")</f>
        <v>сельское население</v>
      </c>
      <c r="O4511" s="18">
        <v>218.0</v>
      </c>
      <c r="P4511" s="18">
        <v>220.0</v>
      </c>
      <c r="Q4511" s="18">
        <v>197.0</v>
      </c>
      <c r="R4511" s="18">
        <v>167.0</v>
      </c>
      <c r="S4511" s="18">
        <v>97.0</v>
      </c>
      <c r="T4511" s="23" t="s">
        <v>37</v>
      </c>
      <c r="U4511" s="23" t="s">
        <v>37</v>
      </c>
      <c r="V4511" s="23" t="s">
        <v>37</v>
      </c>
      <c r="W4511" s="23" t="s">
        <v>37</v>
      </c>
      <c r="X4511" s="23" t="s">
        <v>37</v>
      </c>
      <c r="Y4511" s="23" t="s">
        <v>37</v>
      </c>
      <c r="Z4511" s="19" t="str">
        <f t="shared" si="6"/>
        <v/>
      </c>
      <c r="AA4511" s="19" t="str">
        <f t="shared" si="19"/>
        <v/>
      </c>
      <c r="AB4511" s="19">
        <f t="shared" si="8"/>
        <v>899</v>
      </c>
      <c r="AC4511" s="19">
        <f t="shared" si="20"/>
        <v>179.8</v>
      </c>
      <c r="AD4511" s="19">
        <f t="shared" si="21"/>
        <v>219</v>
      </c>
      <c r="AE4511" s="19" t="str">
        <f t="shared" si="22"/>
        <v>Нет моды</v>
      </c>
      <c r="AF4511" s="19">
        <f t="shared" si="23"/>
        <v>97</v>
      </c>
      <c r="AG4511" s="19">
        <f t="shared" si="24"/>
        <v>220</v>
      </c>
      <c r="AH4511" s="20" t="str">
        <f t="shared" si="14"/>
        <v>Город: 61%; Село: 39%</v>
      </c>
      <c r="AI4511" s="24"/>
      <c r="AJ4511" s="24"/>
      <c r="AK4511" s="24"/>
      <c r="AL4511" s="22">
        <f t="shared" si="25"/>
        <v>1</v>
      </c>
    </row>
    <row r="4512" ht="12.75" customHeight="1">
      <c r="A4512" s="13" t="s">
        <v>272</v>
      </c>
      <c r="B4512" s="13" t="str">
        <f>IFERROR(__xludf.DUMMYFUNCTION("REGEXREPLACE(A4512, ""\d"", """")"),"     Дальневосточный федеральный округ")</f>
        <v>     Дальневосточный федеральный округ</v>
      </c>
      <c r="C4512" s="14" t="str">
        <f t="shared" si="15"/>
        <v>Дальневосточный федеральный округ</v>
      </c>
      <c r="D4512" s="3">
        <f t="shared" si="16"/>
        <v>2</v>
      </c>
      <c r="E4512" s="15" t="s">
        <v>47</v>
      </c>
      <c r="F4512" s="13" t="str">
        <f>IFERROR(__xludf.DUMMYFUNCTION("REGEXEXTRACT(E4512, ""[А-Яа-я].*"")"),"транспортные травмы всех видов")</f>
        <v>транспортные травмы всех видов</v>
      </c>
      <c r="G4512" s="16">
        <f t="shared" si="17"/>
        <v>2</v>
      </c>
      <c r="H4512" s="13" t="s">
        <v>28</v>
      </c>
      <c r="I4512" s="13" t="str">
        <f>IFERROR(__xludf.DUMMYFUNCTION("REGEXREPLACE(H4512, "".*\s"", """")"),"человек")</f>
        <v>человек</v>
      </c>
      <c r="J4512" s="13" t="s">
        <v>29</v>
      </c>
      <c r="K4512" s="17" t="str">
        <f>IFERROR(__xludf.DUMMYFUNCTION("REGEXREPLACE(J4512, ""^[\d\s]+"", """")"),"значение показателя за год")</f>
        <v>значение показателя за год</v>
      </c>
      <c r="L4512" s="16">
        <f t="shared" si="18"/>
        <v>2</v>
      </c>
      <c r="M4512" s="13" t="s">
        <v>30</v>
      </c>
      <c r="N4512" s="13" t="str">
        <f>IFERROR(__xludf.DUMMYFUNCTION("REGEXEXTRACT(M4512, "" (.+)$"")"),"все население")</f>
        <v>все население</v>
      </c>
      <c r="O4512" s="18">
        <v>1359.0</v>
      </c>
      <c r="P4512" s="18">
        <v>1227.0</v>
      </c>
      <c r="Q4512" s="18">
        <v>1095.0</v>
      </c>
      <c r="R4512" s="18">
        <v>889.0</v>
      </c>
      <c r="S4512" s="23" t="s">
        <v>37</v>
      </c>
      <c r="T4512" s="23" t="s">
        <v>37</v>
      </c>
      <c r="U4512" s="23" t="s">
        <v>37</v>
      </c>
      <c r="V4512" s="23" t="s">
        <v>37</v>
      </c>
      <c r="W4512" s="23" t="s">
        <v>37</v>
      </c>
      <c r="X4512" s="23" t="s">
        <v>37</v>
      </c>
      <c r="Y4512" s="23" t="s">
        <v>37</v>
      </c>
      <c r="Z4512" s="19">
        <f t="shared" si="6"/>
        <v>4570</v>
      </c>
      <c r="AA4512" s="19" t="str">
        <f t="shared" si="19"/>
        <v/>
      </c>
      <c r="AB4512" s="19" t="str">
        <f t="shared" si="8"/>
        <v/>
      </c>
      <c r="AC4512" s="19">
        <f t="shared" si="20"/>
        <v>1142.5</v>
      </c>
      <c r="AD4512" s="19">
        <f t="shared" si="21"/>
        <v>220</v>
      </c>
      <c r="AE4512" s="19" t="str">
        <f t="shared" si="22"/>
        <v>Нет моды</v>
      </c>
      <c r="AF4512" s="19">
        <f t="shared" si="23"/>
        <v>889</v>
      </c>
      <c r="AG4512" s="19">
        <f t="shared" si="24"/>
        <v>1359</v>
      </c>
      <c r="AH4512" s="20" t="str">
        <f t="shared" si="14"/>
        <v/>
      </c>
      <c r="AI4512" s="24"/>
      <c r="AJ4512" s="24"/>
      <c r="AK4512" s="24"/>
      <c r="AL4512" s="22">
        <f t="shared" si="25"/>
        <v>1</v>
      </c>
    </row>
    <row r="4513" ht="12.75" customHeight="1">
      <c r="A4513" s="13" t="s">
        <v>272</v>
      </c>
      <c r="B4513" s="13" t="str">
        <f>IFERROR(__xludf.DUMMYFUNCTION("REGEXREPLACE(A4513, ""\d"", """")"),"     Дальневосточный федеральный округ")</f>
        <v>     Дальневосточный федеральный округ</v>
      </c>
      <c r="C4513" s="14" t="str">
        <f t="shared" si="15"/>
        <v>Дальневосточный федеральный округ</v>
      </c>
      <c r="D4513" s="3">
        <f t="shared" si="16"/>
        <v>2</v>
      </c>
      <c r="E4513" s="15" t="s">
        <v>47</v>
      </c>
      <c r="F4513" s="13" t="str">
        <f>IFERROR(__xludf.DUMMYFUNCTION("REGEXEXTRACT(E4513, ""[А-Яа-я].*"")"),"транспортные травмы всех видов")</f>
        <v>транспортные травмы всех видов</v>
      </c>
      <c r="G4513" s="16">
        <f t="shared" si="17"/>
        <v>2</v>
      </c>
      <c r="H4513" s="13" t="s">
        <v>28</v>
      </c>
      <c r="I4513" s="13" t="str">
        <f>IFERROR(__xludf.DUMMYFUNCTION("REGEXREPLACE(H4513, "".*\s"", """")"),"человек")</f>
        <v>человек</v>
      </c>
      <c r="J4513" s="13" t="s">
        <v>29</v>
      </c>
      <c r="K4513" s="17" t="str">
        <f>IFERROR(__xludf.DUMMYFUNCTION("REGEXREPLACE(J4513, ""^[\d\s]+"", """")"),"значение показателя за год")</f>
        <v>значение показателя за год</v>
      </c>
      <c r="L4513" s="16">
        <f t="shared" si="18"/>
        <v>2</v>
      </c>
      <c r="M4513" s="13" t="s">
        <v>31</v>
      </c>
      <c r="N4513" s="13" t="str">
        <f>IFERROR(__xludf.DUMMYFUNCTION("REGEXEXTRACT(M4513, "" (.+)$"")"),"городское население")</f>
        <v>городское население</v>
      </c>
      <c r="O4513" s="18">
        <v>927.0</v>
      </c>
      <c r="P4513" s="18">
        <v>852.0</v>
      </c>
      <c r="Q4513" s="18">
        <v>734.0</v>
      </c>
      <c r="R4513" s="18">
        <v>614.0</v>
      </c>
      <c r="S4513" s="23" t="s">
        <v>37</v>
      </c>
      <c r="T4513" s="23" t="s">
        <v>37</v>
      </c>
      <c r="U4513" s="23" t="s">
        <v>37</v>
      </c>
      <c r="V4513" s="23" t="s">
        <v>37</v>
      </c>
      <c r="W4513" s="23" t="s">
        <v>37</v>
      </c>
      <c r="X4513" s="23" t="s">
        <v>37</v>
      </c>
      <c r="Y4513" s="23" t="s">
        <v>37</v>
      </c>
      <c r="Z4513" s="19" t="str">
        <f t="shared" si="6"/>
        <v/>
      </c>
      <c r="AA4513" s="19">
        <f t="shared" si="19"/>
        <v>3127</v>
      </c>
      <c r="AB4513" s="19" t="str">
        <f t="shared" si="8"/>
        <v/>
      </c>
      <c r="AC4513" s="19">
        <f t="shared" si="20"/>
        <v>781.75</v>
      </c>
      <c r="AD4513" s="19">
        <f t="shared" si="21"/>
        <v>908</v>
      </c>
      <c r="AE4513" s="19" t="str">
        <f t="shared" si="22"/>
        <v>Нет моды</v>
      </c>
      <c r="AF4513" s="19">
        <f t="shared" si="23"/>
        <v>614</v>
      </c>
      <c r="AG4513" s="19">
        <f t="shared" si="24"/>
        <v>927</v>
      </c>
      <c r="AH4513" s="20" t="str">
        <f t="shared" si="14"/>
        <v/>
      </c>
      <c r="AI4513" s="24"/>
      <c r="AJ4513" s="24"/>
      <c r="AK4513" s="24"/>
      <c r="AL4513" s="22">
        <f t="shared" si="25"/>
        <v>1</v>
      </c>
    </row>
    <row r="4514" ht="12.75" customHeight="1">
      <c r="A4514" s="13" t="s">
        <v>272</v>
      </c>
      <c r="B4514" s="13" t="str">
        <f>IFERROR(__xludf.DUMMYFUNCTION("REGEXREPLACE(A4514, ""\d"", """")"),"     Дальневосточный федеральный округ")</f>
        <v>     Дальневосточный федеральный округ</v>
      </c>
      <c r="C4514" s="14" t="str">
        <f t="shared" si="15"/>
        <v>Дальневосточный федеральный округ</v>
      </c>
      <c r="D4514" s="3">
        <f t="shared" si="16"/>
        <v>2</v>
      </c>
      <c r="E4514" s="15" t="s">
        <v>47</v>
      </c>
      <c r="F4514" s="13" t="str">
        <f>IFERROR(__xludf.DUMMYFUNCTION("REGEXEXTRACT(E4514, ""[А-Яа-я].*"")"),"транспортные травмы всех видов")</f>
        <v>транспортные травмы всех видов</v>
      </c>
      <c r="G4514" s="16">
        <f t="shared" si="17"/>
        <v>2</v>
      </c>
      <c r="H4514" s="13" t="s">
        <v>28</v>
      </c>
      <c r="I4514" s="13" t="str">
        <f>IFERROR(__xludf.DUMMYFUNCTION("REGEXREPLACE(H4514, "".*\s"", """")"),"человек")</f>
        <v>человек</v>
      </c>
      <c r="J4514" s="13" t="s">
        <v>29</v>
      </c>
      <c r="K4514" s="17" t="str">
        <f>IFERROR(__xludf.DUMMYFUNCTION("REGEXREPLACE(J4514, ""^[\d\s]+"", """")"),"значение показателя за год")</f>
        <v>значение показателя за год</v>
      </c>
      <c r="L4514" s="16">
        <f t="shared" si="18"/>
        <v>2</v>
      </c>
      <c r="M4514" s="13" t="s">
        <v>32</v>
      </c>
      <c r="N4514" s="13" t="str">
        <f>IFERROR(__xludf.DUMMYFUNCTION("REGEXEXTRACT(M4514, "" (.+)$"")"),"сельское население")</f>
        <v>сельское население</v>
      </c>
      <c r="O4514" s="18">
        <v>432.0</v>
      </c>
      <c r="P4514" s="18">
        <v>375.0</v>
      </c>
      <c r="Q4514" s="18">
        <v>361.0</v>
      </c>
      <c r="R4514" s="18">
        <v>275.0</v>
      </c>
      <c r="S4514" s="23" t="s">
        <v>37</v>
      </c>
      <c r="T4514" s="23" t="s">
        <v>37</v>
      </c>
      <c r="U4514" s="23" t="s">
        <v>37</v>
      </c>
      <c r="V4514" s="23" t="s">
        <v>37</v>
      </c>
      <c r="W4514" s="23" t="s">
        <v>37</v>
      </c>
      <c r="X4514" s="23" t="s">
        <v>37</v>
      </c>
      <c r="Y4514" s="23" t="s">
        <v>37</v>
      </c>
      <c r="Z4514" s="19" t="str">
        <f t="shared" si="6"/>
        <v/>
      </c>
      <c r="AA4514" s="19" t="str">
        <f t="shared" si="19"/>
        <v/>
      </c>
      <c r="AB4514" s="19">
        <f t="shared" si="8"/>
        <v>1443</v>
      </c>
      <c r="AC4514" s="19">
        <f t="shared" si="20"/>
        <v>360.75</v>
      </c>
      <c r="AD4514" s="19">
        <f t="shared" si="21"/>
        <v>523</v>
      </c>
      <c r="AE4514" s="19" t="str">
        <f t="shared" si="22"/>
        <v>Нет моды</v>
      </c>
      <c r="AF4514" s="19">
        <f t="shared" si="23"/>
        <v>275</v>
      </c>
      <c r="AG4514" s="19">
        <f t="shared" si="24"/>
        <v>432</v>
      </c>
      <c r="AH4514" s="20" t="str">
        <f t="shared" si="14"/>
        <v>Город: 68%; Село: 32%</v>
      </c>
      <c r="AI4514" s="24"/>
      <c r="AJ4514" s="24"/>
      <c r="AK4514" s="24"/>
      <c r="AL4514" s="22">
        <f t="shared" si="25"/>
        <v>1</v>
      </c>
    </row>
    <row r="4515" ht="12.75" customHeight="1">
      <c r="A4515" s="13" t="s">
        <v>272</v>
      </c>
      <c r="B4515" s="13" t="str">
        <f>IFERROR(__xludf.DUMMYFUNCTION("REGEXREPLACE(A4515, ""\d"", """")"),"     Дальневосточный федеральный округ")</f>
        <v>     Дальневосточный федеральный округ</v>
      </c>
      <c r="C4515" s="14" t="str">
        <f t="shared" si="15"/>
        <v>Дальневосточный федеральный округ</v>
      </c>
      <c r="D4515" s="3">
        <f t="shared" si="16"/>
        <v>2</v>
      </c>
      <c r="E4515" s="15" t="s">
        <v>48</v>
      </c>
      <c r="F4515" s="13" t="str">
        <f>IFERROR(__xludf.DUMMYFUNCTION("REGEXEXTRACT(E4515, ""[А-Яа-я].*"")"),"Убийство")</f>
        <v>Убийство</v>
      </c>
      <c r="G4515" s="16">
        <f t="shared" si="17"/>
        <v>2</v>
      </c>
      <c r="H4515" s="13" t="s">
        <v>28</v>
      </c>
      <c r="I4515" s="13" t="str">
        <f>IFERROR(__xludf.DUMMYFUNCTION("REGEXREPLACE(H4515, "".*\s"", """")"),"человек")</f>
        <v>человек</v>
      </c>
      <c r="J4515" s="13" t="s">
        <v>29</v>
      </c>
      <c r="K4515" s="17" t="str">
        <f>IFERROR(__xludf.DUMMYFUNCTION("REGEXREPLACE(J4515, ""^[\d\s]+"", """")"),"значение показателя за год")</f>
        <v>значение показателя за год</v>
      </c>
      <c r="L4515" s="16">
        <f t="shared" si="18"/>
        <v>2</v>
      </c>
      <c r="M4515" s="13" t="s">
        <v>30</v>
      </c>
      <c r="N4515" s="13" t="str">
        <f>IFERROR(__xludf.DUMMYFUNCTION("REGEXEXTRACT(M4515, "" (.+)$"")"),"все население")</f>
        <v>все население</v>
      </c>
      <c r="O4515" s="18">
        <v>1311.0</v>
      </c>
      <c r="P4515" s="18">
        <v>1057.0</v>
      </c>
      <c r="Q4515" s="18">
        <v>997.0</v>
      </c>
      <c r="R4515" s="18">
        <v>885.0</v>
      </c>
      <c r="S4515" s="18">
        <v>788.0</v>
      </c>
      <c r="T4515" s="23" t="s">
        <v>37</v>
      </c>
      <c r="U4515" s="23" t="s">
        <v>37</v>
      </c>
      <c r="V4515" s="23" t="s">
        <v>37</v>
      </c>
      <c r="W4515" s="23" t="s">
        <v>37</v>
      </c>
      <c r="X4515" s="23" t="s">
        <v>37</v>
      </c>
      <c r="Y4515" s="23" t="s">
        <v>37</v>
      </c>
      <c r="Z4515" s="19">
        <f t="shared" si="6"/>
        <v>5038</v>
      </c>
      <c r="AA4515" s="19" t="str">
        <f t="shared" si="19"/>
        <v/>
      </c>
      <c r="AB4515" s="19" t="str">
        <f t="shared" si="8"/>
        <v/>
      </c>
      <c r="AC4515" s="19">
        <f t="shared" si="20"/>
        <v>1007.6</v>
      </c>
      <c r="AD4515" s="19">
        <f t="shared" si="21"/>
        <v>788</v>
      </c>
      <c r="AE4515" s="19" t="str">
        <f t="shared" si="22"/>
        <v>Нет моды</v>
      </c>
      <c r="AF4515" s="19">
        <f t="shared" si="23"/>
        <v>788</v>
      </c>
      <c r="AG4515" s="19">
        <f t="shared" si="24"/>
        <v>1311</v>
      </c>
      <c r="AH4515" s="20" t="str">
        <f t="shared" si="14"/>
        <v/>
      </c>
      <c r="AI4515" s="24"/>
      <c r="AJ4515" s="24"/>
      <c r="AK4515" s="24"/>
      <c r="AL4515" s="22">
        <f t="shared" si="25"/>
        <v>1</v>
      </c>
    </row>
    <row r="4516" ht="12.75" customHeight="1">
      <c r="A4516" s="13" t="s">
        <v>272</v>
      </c>
      <c r="B4516" s="13" t="str">
        <f>IFERROR(__xludf.DUMMYFUNCTION("REGEXREPLACE(A4516, ""\d"", """")"),"     Дальневосточный федеральный округ")</f>
        <v>     Дальневосточный федеральный округ</v>
      </c>
      <c r="C4516" s="14" t="str">
        <f t="shared" si="15"/>
        <v>Дальневосточный федеральный округ</v>
      </c>
      <c r="D4516" s="3">
        <f t="shared" si="16"/>
        <v>2</v>
      </c>
      <c r="E4516" s="15" t="s">
        <v>48</v>
      </c>
      <c r="F4516" s="13" t="str">
        <f>IFERROR(__xludf.DUMMYFUNCTION("REGEXEXTRACT(E4516, ""[А-Яа-я].*"")"),"Убийство")</f>
        <v>Убийство</v>
      </c>
      <c r="G4516" s="16">
        <f t="shared" si="17"/>
        <v>2</v>
      </c>
      <c r="H4516" s="13" t="s">
        <v>28</v>
      </c>
      <c r="I4516" s="13" t="str">
        <f>IFERROR(__xludf.DUMMYFUNCTION("REGEXREPLACE(H4516, "".*\s"", """")"),"человек")</f>
        <v>человек</v>
      </c>
      <c r="J4516" s="13" t="s">
        <v>29</v>
      </c>
      <c r="K4516" s="17" t="str">
        <f>IFERROR(__xludf.DUMMYFUNCTION("REGEXREPLACE(J4516, ""^[\d\s]+"", """")"),"значение показателя за год")</f>
        <v>значение показателя за год</v>
      </c>
      <c r="L4516" s="16">
        <f t="shared" si="18"/>
        <v>2</v>
      </c>
      <c r="M4516" s="13" t="s">
        <v>31</v>
      </c>
      <c r="N4516" s="13" t="str">
        <f>IFERROR(__xludf.DUMMYFUNCTION("REGEXEXTRACT(M4516, "" (.+)$"")"),"городское население")</f>
        <v>городское население</v>
      </c>
      <c r="O4516" s="18">
        <v>853.0</v>
      </c>
      <c r="P4516" s="18">
        <v>705.0</v>
      </c>
      <c r="Q4516" s="18">
        <v>665.0</v>
      </c>
      <c r="R4516" s="18">
        <v>584.0</v>
      </c>
      <c r="S4516" s="18">
        <v>532.0</v>
      </c>
      <c r="T4516" s="23" t="s">
        <v>37</v>
      </c>
      <c r="U4516" s="23" t="s">
        <v>37</v>
      </c>
      <c r="V4516" s="23" t="s">
        <v>37</v>
      </c>
      <c r="W4516" s="23" t="s">
        <v>37</v>
      </c>
      <c r="X4516" s="23" t="s">
        <v>37</v>
      </c>
      <c r="Y4516" s="23" t="s">
        <v>37</v>
      </c>
      <c r="Z4516" s="19" t="str">
        <f t="shared" si="6"/>
        <v/>
      </c>
      <c r="AA4516" s="19">
        <f t="shared" si="19"/>
        <v>3339</v>
      </c>
      <c r="AB4516" s="19" t="str">
        <f t="shared" si="8"/>
        <v/>
      </c>
      <c r="AC4516" s="19">
        <f t="shared" si="20"/>
        <v>667.8</v>
      </c>
      <c r="AD4516" s="19">
        <f t="shared" si="21"/>
        <v>820.5</v>
      </c>
      <c r="AE4516" s="19" t="str">
        <f t="shared" si="22"/>
        <v>Нет моды</v>
      </c>
      <c r="AF4516" s="19">
        <f t="shared" si="23"/>
        <v>532</v>
      </c>
      <c r="AG4516" s="19">
        <f t="shared" si="24"/>
        <v>853</v>
      </c>
      <c r="AH4516" s="20" t="str">
        <f t="shared" si="14"/>
        <v/>
      </c>
      <c r="AI4516" s="24"/>
      <c r="AJ4516" s="24"/>
      <c r="AK4516" s="24"/>
      <c r="AL4516" s="22">
        <f t="shared" si="25"/>
        <v>1</v>
      </c>
    </row>
    <row r="4517" ht="12.75" customHeight="1">
      <c r="A4517" s="13" t="s">
        <v>272</v>
      </c>
      <c r="B4517" s="13" t="str">
        <f>IFERROR(__xludf.DUMMYFUNCTION("REGEXREPLACE(A4517, ""\d"", """")"),"     Дальневосточный федеральный округ")</f>
        <v>     Дальневосточный федеральный округ</v>
      </c>
      <c r="C4517" s="14" t="str">
        <f t="shared" si="15"/>
        <v>Дальневосточный федеральный округ</v>
      </c>
      <c r="D4517" s="3">
        <f t="shared" si="16"/>
        <v>2</v>
      </c>
      <c r="E4517" s="15" t="s">
        <v>48</v>
      </c>
      <c r="F4517" s="13" t="str">
        <f>IFERROR(__xludf.DUMMYFUNCTION("REGEXEXTRACT(E4517, ""[А-Яа-я].*"")"),"Убийство")</f>
        <v>Убийство</v>
      </c>
      <c r="G4517" s="16">
        <f t="shared" si="17"/>
        <v>2</v>
      </c>
      <c r="H4517" s="13" t="s">
        <v>28</v>
      </c>
      <c r="I4517" s="13" t="str">
        <f>IFERROR(__xludf.DUMMYFUNCTION("REGEXREPLACE(H4517, "".*\s"", """")"),"человек")</f>
        <v>человек</v>
      </c>
      <c r="J4517" s="13" t="s">
        <v>29</v>
      </c>
      <c r="K4517" s="17" t="str">
        <f>IFERROR(__xludf.DUMMYFUNCTION("REGEXREPLACE(J4517, ""^[\d\s]+"", """")"),"значение показателя за год")</f>
        <v>значение показателя за год</v>
      </c>
      <c r="L4517" s="16">
        <f t="shared" si="18"/>
        <v>2</v>
      </c>
      <c r="M4517" s="13" t="s">
        <v>32</v>
      </c>
      <c r="N4517" s="13" t="str">
        <f>IFERROR(__xludf.DUMMYFUNCTION("REGEXEXTRACT(M4517, "" (.+)$"")"),"сельское население")</f>
        <v>сельское население</v>
      </c>
      <c r="O4517" s="18">
        <v>458.0</v>
      </c>
      <c r="P4517" s="18">
        <v>352.0</v>
      </c>
      <c r="Q4517" s="18">
        <v>332.0</v>
      </c>
      <c r="R4517" s="18">
        <v>301.0</v>
      </c>
      <c r="S4517" s="18">
        <v>256.0</v>
      </c>
      <c r="T4517" s="23" t="s">
        <v>37</v>
      </c>
      <c r="U4517" s="23" t="s">
        <v>37</v>
      </c>
      <c r="V4517" s="23" t="s">
        <v>37</v>
      </c>
      <c r="W4517" s="23" t="s">
        <v>37</v>
      </c>
      <c r="X4517" s="23" t="s">
        <v>37</v>
      </c>
      <c r="Y4517" s="23" t="s">
        <v>37</v>
      </c>
      <c r="Z4517" s="19" t="str">
        <f t="shared" si="6"/>
        <v/>
      </c>
      <c r="AA4517" s="19" t="str">
        <f t="shared" si="19"/>
        <v/>
      </c>
      <c r="AB4517" s="19">
        <f t="shared" si="8"/>
        <v>1699</v>
      </c>
      <c r="AC4517" s="19">
        <f t="shared" si="20"/>
        <v>339.8</v>
      </c>
      <c r="AD4517" s="19">
        <f t="shared" si="21"/>
        <v>495</v>
      </c>
      <c r="AE4517" s="19" t="str">
        <f t="shared" si="22"/>
        <v>Нет моды</v>
      </c>
      <c r="AF4517" s="19">
        <f t="shared" si="23"/>
        <v>256</v>
      </c>
      <c r="AG4517" s="19">
        <f t="shared" si="24"/>
        <v>458</v>
      </c>
      <c r="AH4517" s="20" t="str">
        <f t="shared" si="14"/>
        <v>Город: 66%; Село: 34%</v>
      </c>
      <c r="AI4517" s="24"/>
      <c r="AJ4517" s="24"/>
      <c r="AK4517" s="24"/>
      <c r="AL4517" s="22">
        <f t="shared" si="25"/>
        <v>1</v>
      </c>
    </row>
    <row r="4518" ht="12.75" customHeight="1">
      <c r="A4518" s="13" t="s">
        <v>272</v>
      </c>
      <c r="B4518" s="13" t="str">
        <f>IFERROR(__xludf.DUMMYFUNCTION("REGEXREPLACE(A4518, ""\d"", """")"),"     Дальневосточный федеральный округ")</f>
        <v>     Дальневосточный федеральный округ</v>
      </c>
      <c r="C4518" s="14" t="str">
        <f t="shared" si="15"/>
        <v>Дальневосточный федеральный округ</v>
      </c>
      <c r="D4518" s="3">
        <f t="shared" si="16"/>
        <v>2</v>
      </c>
      <c r="E4518" s="15" t="s">
        <v>49</v>
      </c>
      <c r="F4518" s="13" t="str">
        <f>IFERROR(__xludf.DUMMYFUNCTION("REGEXEXTRACT(E4518, ""[А-Яа-я].*"")"),"Цереброваскулярные болезни")</f>
        <v>Цереброваскулярные болезни</v>
      </c>
      <c r="G4518" s="16">
        <f t="shared" si="17"/>
        <v>2</v>
      </c>
      <c r="H4518" s="13" t="s">
        <v>28</v>
      </c>
      <c r="I4518" s="13" t="str">
        <f>IFERROR(__xludf.DUMMYFUNCTION("REGEXREPLACE(H4518, "".*\s"", """")"),"человек")</f>
        <v>человек</v>
      </c>
      <c r="J4518" s="13" t="s">
        <v>29</v>
      </c>
      <c r="K4518" s="17" t="str">
        <f>IFERROR(__xludf.DUMMYFUNCTION("REGEXREPLACE(J4518, ""^[\d\s]+"", """")"),"значение показателя за год")</f>
        <v>значение показателя за год</v>
      </c>
      <c r="L4518" s="16">
        <f t="shared" si="18"/>
        <v>2</v>
      </c>
      <c r="M4518" s="13" t="s">
        <v>30</v>
      </c>
      <c r="N4518" s="13" t="str">
        <f>IFERROR(__xludf.DUMMYFUNCTION("REGEXEXTRACT(M4518, "" (.+)$"")"),"все население")</f>
        <v>все население</v>
      </c>
      <c r="O4518" s="18">
        <v>11861.0</v>
      </c>
      <c r="P4518" s="18">
        <v>11382.0</v>
      </c>
      <c r="Q4518" s="18">
        <v>10914.0</v>
      </c>
      <c r="R4518" s="18">
        <v>11064.0</v>
      </c>
      <c r="S4518" s="18">
        <v>10206.0</v>
      </c>
      <c r="T4518" s="23" t="s">
        <v>37</v>
      </c>
      <c r="U4518" s="23" t="s">
        <v>37</v>
      </c>
      <c r="V4518" s="23" t="s">
        <v>37</v>
      </c>
      <c r="W4518" s="23" t="s">
        <v>37</v>
      </c>
      <c r="X4518" s="23" t="s">
        <v>37</v>
      </c>
      <c r="Y4518" s="23" t="s">
        <v>37</v>
      </c>
      <c r="Z4518" s="19">
        <f t="shared" si="6"/>
        <v>55427</v>
      </c>
      <c r="AA4518" s="19" t="str">
        <f t="shared" si="19"/>
        <v/>
      </c>
      <c r="AB4518" s="19" t="str">
        <f t="shared" si="8"/>
        <v/>
      </c>
      <c r="AC4518" s="19">
        <f t="shared" si="20"/>
        <v>11085.4</v>
      </c>
      <c r="AD4518" s="19">
        <f t="shared" si="21"/>
        <v>5332</v>
      </c>
      <c r="AE4518" s="19" t="str">
        <f t="shared" si="22"/>
        <v>Нет моды</v>
      </c>
      <c r="AF4518" s="19">
        <f t="shared" si="23"/>
        <v>10206</v>
      </c>
      <c r="AG4518" s="19">
        <f t="shared" si="24"/>
        <v>11861</v>
      </c>
      <c r="AH4518" s="20" t="str">
        <f t="shared" si="14"/>
        <v/>
      </c>
      <c r="AI4518" s="24"/>
      <c r="AJ4518" s="24"/>
      <c r="AK4518" s="24"/>
      <c r="AL4518" s="22">
        <f t="shared" si="25"/>
        <v>1</v>
      </c>
    </row>
    <row r="4519" ht="12.75" customHeight="1">
      <c r="A4519" s="13" t="s">
        <v>272</v>
      </c>
      <c r="B4519" s="13" t="str">
        <f>IFERROR(__xludf.DUMMYFUNCTION("REGEXREPLACE(A4519, ""\d"", """")"),"     Дальневосточный федеральный округ")</f>
        <v>     Дальневосточный федеральный округ</v>
      </c>
      <c r="C4519" s="14" t="str">
        <f t="shared" si="15"/>
        <v>Дальневосточный федеральный округ</v>
      </c>
      <c r="D4519" s="3">
        <f t="shared" si="16"/>
        <v>2</v>
      </c>
      <c r="E4519" s="15" t="s">
        <v>49</v>
      </c>
      <c r="F4519" s="13" t="str">
        <f>IFERROR(__xludf.DUMMYFUNCTION("REGEXEXTRACT(E4519, ""[А-Яа-я].*"")"),"Цереброваскулярные болезни")</f>
        <v>Цереброваскулярные болезни</v>
      </c>
      <c r="G4519" s="16">
        <f t="shared" si="17"/>
        <v>2</v>
      </c>
      <c r="H4519" s="13" t="s">
        <v>28</v>
      </c>
      <c r="I4519" s="13" t="str">
        <f>IFERROR(__xludf.DUMMYFUNCTION("REGEXREPLACE(H4519, "".*\s"", """")"),"человек")</f>
        <v>человек</v>
      </c>
      <c r="J4519" s="13" t="s">
        <v>29</v>
      </c>
      <c r="K4519" s="17" t="str">
        <f>IFERROR(__xludf.DUMMYFUNCTION("REGEXREPLACE(J4519, ""^[\d\s]+"", """")"),"значение показателя за год")</f>
        <v>значение показателя за год</v>
      </c>
      <c r="L4519" s="16">
        <f t="shared" si="18"/>
        <v>2</v>
      </c>
      <c r="M4519" s="13" t="s">
        <v>31</v>
      </c>
      <c r="N4519" s="13" t="str">
        <f>IFERROR(__xludf.DUMMYFUNCTION("REGEXEXTRACT(M4519, "" (.+)$"")"),"городское население")</f>
        <v>городское население</v>
      </c>
      <c r="O4519" s="18">
        <v>9060.0</v>
      </c>
      <c r="P4519" s="18">
        <v>8639.0</v>
      </c>
      <c r="Q4519" s="18">
        <v>8415.0</v>
      </c>
      <c r="R4519" s="18">
        <v>8551.0</v>
      </c>
      <c r="S4519" s="18">
        <v>7874.0</v>
      </c>
      <c r="T4519" s="23" t="s">
        <v>37</v>
      </c>
      <c r="U4519" s="23" t="s">
        <v>37</v>
      </c>
      <c r="V4519" s="23" t="s">
        <v>37</v>
      </c>
      <c r="W4519" s="23" t="s">
        <v>37</v>
      </c>
      <c r="X4519" s="23" t="s">
        <v>37</v>
      </c>
      <c r="Y4519" s="23" t="s">
        <v>37</v>
      </c>
      <c r="Z4519" s="19" t="str">
        <f t="shared" si="6"/>
        <v/>
      </c>
      <c r="AA4519" s="19">
        <f t="shared" si="19"/>
        <v>42539</v>
      </c>
      <c r="AB4519" s="19" t="str">
        <f t="shared" si="8"/>
        <v/>
      </c>
      <c r="AC4519" s="19">
        <f t="shared" si="20"/>
        <v>8507.8</v>
      </c>
      <c r="AD4519" s="19">
        <f t="shared" si="21"/>
        <v>9633</v>
      </c>
      <c r="AE4519" s="19" t="str">
        <f t="shared" si="22"/>
        <v>Нет моды</v>
      </c>
      <c r="AF4519" s="19">
        <f t="shared" si="23"/>
        <v>7874</v>
      </c>
      <c r="AG4519" s="19">
        <f t="shared" si="24"/>
        <v>9060</v>
      </c>
      <c r="AH4519" s="20" t="str">
        <f t="shared" si="14"/>
        <v/>
      </c>
      <c r="AI4519" s="24"/>
      <c r="AJ4519" s="24"/>
      <c r="AK4519" s="24"/>
      <c r="AL4519" s="22">
        <f t="shared" si="25"/>
        <v>1</v>
      </c>
    </row>
    <row r="4520" ht="12.75" customHeight="1">
      <c r="A4520" s="13" t="s">
        <v>272</v>
      </c>
      <c r="B4520" s="13" t="str">
        <f>IFERROR(__xludf.DUMMYFUNCTION("REGEXREPLACE(A4520, ""\d"", """")"),"     Дальневосточный федеральный округ")</f>
        <v>     Дальневосточный федеральный округ</v>
      </c>
      <c r="C4520" s="14" t="str">
        <f t="shared" si="15"/>
        <v>Дальневосточный федеральный округ</v>
      </c>
      <c r="D4520" s="3">
        <f t="shared" si="16"/>
        <v>2</v>
      </c>
      <c r="E4520" s="15" t="s">
        <v>49</v>
      </c>
      <c r="F4520" s="13" t="str">
        <f>IFERROR(__xludf.DUMMYFUNCTION("REGEXEXTRACT(E4520, ""[А-Яа-я].*"")"),"Цереброваскулярные болезни")</f>
        <v>Цереброваскулярные болезни</v>
      </c>
      <c r="G4520" s="16">
        <f t="shared" si="17"/>
        <v>2</v>
      </c>
      <c r="H4520" s="13" t="s">
        <v>28</v>
      </c>
      <c r="I4520" s="13" t="str">
        <f>IFERROR(__xludf.DUMMYFUNCTION("REGEXREPLACE(H4520, "".*\s"", """")"),"человек")</f>
        <v>человек</v>
      </c>
      <c r="J4520" s="13" t="s">
        <v>29</v>
      </c>
      <c r="K4520" s="17" t="str">
        <f>IFERROR(__xludf.DUMMYFUNCTION("REGEXREPLACE(J4520, ""^[\d\s]+"", """")"),"значение показателя за год")</f>
        <v>значение показателя за год</v>
      </c>
      <c r="L4520" s="16">
        <f t="shared" si="18"/>
        <v>2</v>
      </c>
      <c r="M4520" s="13" t="s">
        <v>32</v>
      </c>
      <c r="N4520" s="13" t="str">
        <f>IFERROR(__xludf.DUMMYFUNCTION("REGEXEXTRACT(M4520, "" (.+)$"")"),"сельское население")</f>
        <v>сельское население</v>
      </c>
      <c r="O4520" s="18">
        <v>2801.0</v>
      </c>
      <c r="P4520" s="18">
        <v>2743.0</v>
      </c>
      <c r="Q4520" s="18">
        <v>2499.0</v>
      </c>
      <c r="R4520" s="18">
        <v>2513.0</v>
      </c>
      <c r="S4520" s="18">
        <v>2332.0</v>
      </c>
      <c r="T4520" s="23" t="s">
        <v>37</v>
      </c>
      <c r="U4520" s="23" t="s">
        <v>37</v>
      </c>
      <c r="V4520" s="23" t="s">
        <v>37</v>
      </c>
      <c r="W4520" s="23" t="s">
        <v>37</v>
      </c>
      <c r="X4520" s="23" t="s">
        <v>37</v>
      </c>
      <c r="Y4520" s="23" t="s">
        <v>37</v>
      </c>
      <c r="Z4520" s="19" t="str">
        <f t="shared" si="6"/>
        <v/>
      </c>
      <c r="AA4520" s="19" t="str">
        <f t="shared" si="19"/>
        <v/>
      </c>
      <c r="AB4520" s="19">
        <f t="shared" si="8"/>
        <v>12888</v>
      </c>
      <c r="AC4520" s="19">
        <f t="shared" si="20"/>
        <v>2577.6</v>
      </c>
      <c r="AD4520" s="19">
        <f t="shared" si="21"/>
        <v>5337.5</v>
      </c>
      <c r="AE4520" s="19" t="str">
        <f t="shared" si="22"/>
        <v>Нет моды</v>
      </c>
      <c r="AF4520" s="19">
        <f t="shared" si="23"/>
        <v>2332</v>
      </c>
      <c r="AG4520" s="19">
        <f t="shared" si="24"/>
        <v>2801</v>
      </c>
      <c r="AH4520" s="20" t="str">
        <f t="shared" si="14"/>
        <v>Город: 77%; Село: 23%</v>
      </c>
      <c r="AI4520" s="24"/>
      <c r="AJ4520" s="24"/>
      <c r="AK4520" s="24"/>
      <c r="AL4520" s="22">
        <f t="shared" si="25"/>
        <v>1</v>
      </c>
    </row>
    <row r="4521" ht="12.75" customHeight="1">
      <c r="A4521" s="17" t="s">
        <v>273</v>
      </c>
      <c r="B4521" s="13" t="str">
        <f>IFERROR(__xludf.DUMMYFUNCTION("REGEXREPLACE(A4521, ""\d"", """")"),"     Дальневосточный федеральный округ  ")</f>
        <v>     Дальневосточный федеральный округ  </v>
      </c>
      <c r="C4521" s="14" t="str">
        <f t="shared" si="15"/>
        <v>Дальневосточный федеральный округ</v>
      </c>
      <c r="D4521" s="3">
        <f t="shared" si="16"/>
        <v>2</v>
      </c>
      <c r="E4521" s="15" t="s">
        <v>27</v>
      </c>
      <c r="F4521" s="13" t="str">
        <f>IFERROR(__xludf.DUMMYFUNCTION("REGEXEXTRACT(E4521, ""[А-Яа-я].*"")"),"Болезни органов дыхания")</f>
        <v>Болезни органов дыхания</v>
      </c>
      <c r="G4521" s="16">
        <f t="shared" si="17"/>
        <v>2</v>
      </c>
      <c r="H4521" s="13" t="s">
        <v>28</v>
      </c>
      <c r="I4521" s="13" t="str">
        <f>IFERROR(__xludf.DUMMYFUNCTION("REGEXREPLACE(H4521, "".*\s"", """")"),"человек")</f>
        <v>человек</v>
      </c>
      <c r="J4521" s="13" t="s">
        <v>29</v>
      </c>
      <c r="K4521" s="17" t="str">
        <f>IFERROR(__xludf.DUMMYFUNCTION("REGEXREPLACE(J4521, ""^[\d\s]+"", """")"),"значение показателя за год")</f>
        <v>значение показателя за год</v>
      </c>
      <c r="L4521" s="16">
        <f t="shared" si="18"/>
        <v>2</v>
      </c>
      <c r="M4521" s="13" t="s">
        <v>30</v>
      </c>
      <c r="N4521" s="13" t="str">
        <f>IFERROR(__xludf.DUMMYFUNCTION("REGEXEXTRACT(M4521, "" (.+)$"")"),"все население")</f>
        <v>все население</v>
      </c>
      <c r="O4521" s="23" t="s">
        <v>37</v>
      </c>
      <c r="P4521" s="23" t="s">
        <v>37</v>
      </c>
      <c r="Q4521" s="23" t="s">
        <v>37</v>
      </c>
      <c r="R4521" s="23" t="s">
        <v>37</v>
      </c>
      <c r="S4521" s="23" t="s">
        <v>37</v>
      </c>
      <c r="T4521" s="18">
        <v>4367.0</v>
      </c>
      <c r="U4521" s="18">
        <v>4660.0</v>
      </c>
      <c r="V4521" s="18">
        <v>6419.0</v>
      </c>
      <c r="W4521" s="18">
        <v>9003.0</v>
      </c>
      <c r="X4521" s="18">
        <v>6660.0</v>
      </c>
      <c r="Y4521" s="18">
        <v>5661.0</v>
      </c>
      <c r="Z4521" s="19">
        <f t="shared" si="6"/>
        <v>36770</v>
      </c>
      <c r="AA4521" s="19" t="str">
        <f t="shared" si="19"/>
        <v/>
      </c>
      <c r="AB4521" s="19" t="str">
        <f t="shared" si="8"/>
        <v/>
      </c>
      <c r="AC4521" s="19">
        <f t="shared" si="20"/>
        <v>6128.333333</v>
      </c>
      <c r="AD4521" s="19">
        <f t="shared" si="21"/>
        <v>4367</v>
      </c>
      <c r="AE4521" s="19" t="str">
        <f t="shared" si="22"/>
        <v>Нет моды</v>
      </c>
      <c r="AF4521" s="19">
        <f t="shared" si="23"/>
        <v>4367</v>
      </c>
      <c r="AG4521" s="19">
        <f t="shared" si="24"/>
        <v>9003</v>
      </c>
      <c r="AH4521" s="20" t="str">
        <f t="shared" si="14"/>
        <v/>
      </c>
      <c r="AI4521" s="21"/>
      <c r="AJ4521" s="21"/>
      <c r="AK4521" s="21"/>
      <c r="AL4521" s="22">
        <f t="shared" si="25"/>
        <v>2</v>
      </c>
    </row>
    <row r="4522" ht="12.75" customHeight="1">
      <c r="A4522" s="17" t="s">
        <v>274</v>
      </c>
      <c r="B4522" s="13" t="str">
        <f>IFERROR(__xludf.DUMMYFUNCTION("REGEXREPLACE(A4522, ""\d"", """")"),"     Дальневосточный федеральный округ")</f>
        <v>     Дальневосточный федеральный округ</v>
      </c>
      <c r="C4522" s="14" t="str">
        <f t="shared" si="15"/>
        <v>Дальневосточный федеральный округ</v>
      </c>
      <c r="D4522" s="3">
        <f t="shared" si="16"/>
        <v>2</v>
      </c>
      <c r="E4522" s="15" t="s">
        <v>27</v>
      </c>
      <c r="F4522" s="13" t="str">
        <f>IFERROR(__xludf.DUMMYFUNCTION("REGEXEXTRACT(E4522, ""[А-Яа-я].*"")"),"Болезни органов дыхания")</f>
        <v>Болезни органов дыхания</v>
      </c>
      <c r="G4522" s="16">
        <f t="shared" si="17"/>
        <v>2</v>
      </c>
      <c r="H4522" s="13" t="s">
        <v>28</v>
      </c>
      <c r="I4522" s="13" t="str">
        <f>IFERROR(__xludf.DUMMYFUNCTION("REGEXREPLACE(H4522, "".*\s"", """")"),"человек")</f>
        <v>человек</v>
      </c>
      <c r="J4522" s="13" t="s">
        <v>29</v>
      </c>
      <c r="K4522" s="17" t="str">
        <f>IFERROR(__xludf.DUMMYFUNCTION("REGEXREPLACE(J4522, ""^[\d\s]+"", """")"),"значение показателя за год")</f>
        <v>значение показателя за год</v>
      </c>
      <c r="L4522" s="16">
        <f t="shared" si="18"/>
        <v>2</v>
      </c>
      <c r="M4522" s="13" t="s">
        <v>31</v>
      </c>
      <c r="N4522" s="13" t="str">
        <f>IFERROR(__xludf.DUMMYFUNCTION("REGEXEXTRACT(M4522, "" (.+)$"")"),"городское население")</f>
        <v>городское население</v>
      </c>
      <c r="O4522" s="23" t="s">
        <v>37</v>
      </c>
      <c r="P4522" s="23" t="s">
        <v>37</v>
      </c>
      <c r="Q4522" s="23" t="s">
        <v>37</v>
      </c>
      <c r="R4522" s="23" t="s">
        <v>37</v>
      </c>
      <c r="S4522" s="23" t="s">
        <v>37</v>
      </c>
      <c r="T4522" s="18">
        <v>2935.0</v>
      </c>
      <c r="U4522" s="18">
        <v>3199.0</v>
      </c>
      <c r="V4522" s="18">
        <v>4617.0</v>
      </c>
      <c r="W4522" s="18">
        <v>6447.0</v>
      </c>
      <c r="X4522" s="18">
        <v>4602.0</v>
      </c>
      <c r="Y4522" s="18">
        <v>3987.0</v>
      </c>
      <c r="Z4522" s="19" t="str">
        <f t="shared" si="6"/>
        <v/>
      </c>
      <c r="AA4522" s="19">
        <f t="shared" si="19"/>
        <v>25787</v>
      </c>
      <c r="AB4522" s="19" t="str">
        <f t="shared" si="8"/>
        <v/>
      </c>
      <c r="AC4522" s="19">
        <f t="shared" si="20"/>
        <v>4297.833333</v>
      </c>
      <c r="AD4522" s="19">
        <f t="shared" si="21"/>
        <v>4638.5</v>
      </c>
      <c r="AE4522" s="19" t="str">
        <f t="shared" si="22"/>
        <v>Нет моды</v>
      </c>
      <c r="AF4522" s="19">
        <f t="shared" si="23"/>
        <v>2935</v>
      </c>
      <c r="AG4522" s="19">
        <f t="shared" si="24"/>
        <v>6447</v>
      </c>
      <c r="AH4522" s="20" t="str">
        <f t="shared" si="14"/>
        <v/>
      </c>
      <c r="AI4522" s="21"/>
      <c r="AJ4522" s="21"/>
      <c r="AK4522" s="21"/>
      <c r="AL4522" s="22">
        <f t="shared" si="25"/>
        <v>2</v>
      </c>
    </row>
    <row r="4523" ht="12.75" customHeight="1">
      <c r="A4523" s="17" t="s">
        <v>275</v>
      </c>
      <c r="B4523" s="13" t="str">
        <f>IFERROR(__xludf.DUMMYFUNCTION("REGEXREPLACE(A4523, ""\d"", """")"),"     Дальневосточный федеральный округ")</f>
        <v>     Дальневосточный федеральный округ</v>
      </c>
      <c r="C4523" s="14" t="str">
        <f t="shared" si="15"/>
        <v>Дальневосточный федеральный округ</v>
      </c>
      <c r="D4523" s="3">
        <f t="shared" si="16"/>
        <v>2</v>
      </c>
      <c r="E4523" s="15" t="s">
        <v>27</v>
      </c>
      <c r="F4523" s="13" t="str">
        <f>IFERROR(__xludf.DUMMYFUNCTION("REGEXEXTRACT(E4523, ""[А-Яа-я].*"")"),"Болезни органов дыхания")</f>
        <v>Болезни органов дыхания</v>
      </c>
      <c r="G4523" s="16">
        <f t="shared" si="17"/>
        <v>2</v>
      </c>
      <c r="H4523" s="13" t="s">
        <v>28</v>
      </c>
      <c r="I4523" s="13" t="str">
        <f>IFERROR(__xludf.DUMMYFUNCTION("REGEXREPLACE(H4523, "".*\s"", """")"),"человек")</f>
        <v>человек</v>
      </c>
      <c r="J4523" s="13" t="s">
        <v>29</v>
      </c>
      <c r="K4523" s="17" t="str">
        <f>IFERROR(__xludf.DUMMYFUNCTION("REGEXREPLACE(J4523, ""^[\d\s]+"", """")"),"значение показателя за год")</f>
        <v>значение показателя за год</v>
      </c>
      <c r="L4523" s="16">
        <f t="shared" si="18"/>
        <v>2</v>
      </c>
      <c r="M4523" s="13" t="s">
        <v>32</v>
      </c>
      <c r="N4523" s="13" t="str">
        <f>IFERROR(__xludf.DUMMYFUNCTION("REGEXEXTRACT(M4523, "" (.+)$"")"),"сельское население")</f>
        <v>сельское население</v>
      </c>
      <c r="O4523" s="23" t="s">
        <v>37</v>
      </c>
      <c r="P4523" s="23" t="s">
        <v>37</v>
      </c>
      <c r="Q4523" s="23" t="s">
        <v>37</v>
      </c>
      <c r="R4523" s="23" t="s">
        <v>37</v>
      </c>
      <c r="S4523" s="23" t="s">
        <v>37</v>
      </c>
      <c r="T4523" s="18">
        <v>1432.0</v>
      </c>
      <c r="U4523" s="18">
        <v>1461.0</v>
      </c>
      <c r="V4523" s="18">
        <v>1802.0</v>
      </c>
      <c r="W4523" s="18">
        <v>2556.0</v>
      </c>
      <c r="X4523" s="18">
        <v>2058.0</v>
      </c>
      <c r="Y4523" s="18">
        <v>1674.0</v>
      </c>
      <c r="Z4523" s="19" t="str">
        <f t="shared" si="6"/>
        <v/>
      </c>
      <c r="AA4523" s="19" t="str">
        <f t="shared" si="19"/>
        <v/>
      </c>
      <c r="AB4523" s="19">
        <f t="shared" si="8"/>
        <v>10983</v>
      </c>
      <c r="AC4523" s="19">
        <f t="shared" si="20"/>
        <v>1830.5</v>
      </c>
      <c r="AD4523" s="19">
        <f t="shared" si="21"/>
        <v>2745.5</v>
      </c>
      <c r="AE4523" s="19" t="str">
        <f t="shared" si="22"/>
        <v>Нет моды</v>
      </c>
      <c r="AF4523" s="19">
        <f t="shared" si="23"/>
        <v>1432</v>
      </c>
      <c r="AG4523" s="19">
        <f t="shared" si="24"/>
        <v>2556</v>
      </c>
      <c r="AH4523" s="20" t="str">
        <f t="shared" si="14"/>
        <v>Город: 70%; Село: 30%</v>
      </c>
      <c r="AI4523" s="21"/>
      <c r="AJ4523" s="21"/>
      <c r="AK4523" s="21"/>
      <c r="AL4523" s="22">
        <f t="shared" si="25"/>
        <v>2</v>
      </c>
    </row>
    <row r="4524" ht="12.75" customHeight="1">
      <c r="A4524" s="17" t="s">
        <v>276</v>
      </c>
      <c r="B4524" s="13" t="str">
        <f>IFERROR(__xludf.DUMMYFUNCTION("REGEXREPLACE(A4524, ""\d"", """")"),"     Дальневосточный федеральный округ")</f>
        <v>     Дальневосточный федеральный округ</v>
      </c>
      <c r="C4524" s="14" t="str">
        <f t="shared" si="15"/>
        <v>Дальневосточный федеральный округ</v>
      </c>
      <c r="D4524" s="3">
        <f t="shared" si="16"/>
        <v>2</v>
      </c>
      <c r="E4524" s="15" t="s">
        <v>33</v>
      </c>
      <c r="F4524" s="13" t="str">
        <f>IFERROR(__xludf.DUMMYFUNCTION("REGEXEXTRACT(E4524, ""[А-Яа-я].*"")"),"Болезни органов пищеварения")</f>
        <v>Болезни органов пищеварения</v>
      </c>
      <c r="G4524" s="16">
        <f t="shared" si="17"/>
        <v>2</v>
      </c>
      <c r="H4524" s="13" t="s">
        <v>28</v>
      </c>
      <c r="I4524" s="13" t="str">
        <f>IFERROR(__xludf.DUMMYFUNCTION("REGEXREPLACE(H4524, "".*\s"", """")"),"человек")</f>
        <v>человек</v>
      </c>
      <c r="J4524" s="13" t="s">
        <v>29</v>
      </c>
      <c r="K4524" s="17" t="str">
        <f>IFERROR(__xludf.DUMMYFUNCTION("REGEXREPLACE(J4524, ""^[\d\s]+"", """")"),"значение показателя за год")</f>
        <v>значение показателя за год</v>
      </c>
      <c r="L4524" s="16">
        <f t="shared" si="18"/>
        <v>2</v>
      </c>
      <c r="M4524" s="13" t="s">
        <v>30</v>
      </c>
      <c r="N4524" s="13" t="str">
        <f>IFERROR(__xludf.DUMMYFUNCTION("REGEXEXTRACT(M4524, "" (.+)$"")"),"все население")</f>
        <v>все население</v>
      </c>
      <c r="O4524" s="23" t="s">
        <v>37</v>
      </c>
      <c r="P4524" s="23" t="s">
        <v>37</v>
      </c>
      <c r="Q4524" s="23" t="s">
        <v>37</v>
      </c>
      <c r="R4524" s="23" t="s">
        <v>37</v>
      </c>
      <c r="S4524" s="23" t="s">
        <v>37</v>
      </c>
      <c r="T4524" s="18">
        <v>6087.0</v>
      </c>
      <c r="U4524" s="18">
        <v>6594.0</v>
      </c>
      <c r="V4524" s="18">
        <v>7197.0</v>
      </c>
      <c r="W4524" s="18">
        <v>7354.0</v>
      </c>
      <c r="X4524" s="18">
        <v>6696.0</v>
      </c>
      <c r="Y4524" s="18">
        <v>6814.0</v>
      </c>
      <c r="Z4524" s="19">
        <f t="shared" si="6"/>
        <v>40742</v>
      </c>
      <c r="AA4524" s="19" t="str">
        <f t="shared" si="19"/>
        <v/>
      </c>
      <c r="AB4524" s="19" t="str">
        <f t="shared" si="8"/>
        <v/>
      </c>
      <c r="AC4524" s="19">
        <f t="shared" si="20"/>
        <v>6790.333333</v>
      </c>
      <c r="AD4524" s="19">
        <f t="shared" si="21"/>
        <v>4321.5</v>
      </c>
      <c r="AE4524" s="19" t="str">
        <f t="shared" si="22"/>
        <v>Нет моды</v>
      </c>
      <c r="AF4524" s="19">
        <f t="shared" si="23"/>
        <v>6087</v>
      </c>
      <c r="AG4524" s="19">
        <f t="shared" si="24"/>
        <v>7354</v>
      </c>
      <c r="AH4524" s="20" t="str">
        <f t="shared" si="14"/>
        <v/>
      </c>
      <c r="AI4524" s="21"/>
      <c r="AJ4524" s="21"/>
      <c r="AK4524" s="21"/>
      <c r="AL4524" s="22">
        <f t="shared" si="25"/>
        <v>2</v>
      </c>
    </row>
    <row r="4525" ht="12.75" customHeight="1">
      <c r="A4525" s="17" t="s">
        <v>277</v>
      </c>
      <c r="B4525" s="13" t="str">
        <f>IFERROR(__xludf.DUMMYFUNCTION("REGEXREPLACE(A4525, ""\d"", """")"),"     Дальневосточный федеральный округ")</f>
        <v>     Дальневосточный федеральный округ</v>
      </c>
      <c r="C4525" s="14" t="str">
        <f t="shared" si="15"/>
        <v>Дальневосточный федеральный округ</v>
      </c>
      <c r="D4525" s="3">
        <f t="shared" si="16"/>
        <v>2</v>
      </c>
      <c r="E4525" s="15" t="s">
        <v>33</v>
      </c>
      <c r="F4525" s="13" t="str">
        <f>IFERROR(__xludf.DUMMYFUNCTION("REGEXEXTRACT(E4525, ""[А-Яа-я].*"")"),"Болезни органов пищеварения")</f>
        <v>Болезни органов пищеварения</v>
      </c>
      <c r="G4525" s="16">
        <f t="shared" si="17"/>
        <v>2</v>
      </c>
      <c r="H4525" s="13" t="s">
        <v>28</v>
      </c>
      <c r="I4525" s="13" t="str">
        <f>IFERROR(__xludf.DUMMYFUNCTION("REGEXREPLACE(H4525, "".*\s"", """")"),"человек")</f>
        <v>человек</v>
      </c>
      <c r="J4525" s="13" t="s">
        <v>29</v>
      </c>
      <c r="K4525" s="17" t="str">
        <f>IFERROR(__xludf.DUMMYFUNCTION("REGEXREPLACE(J4525, ""^[\d\s]+"", """")"),"значение показателя за год")</f>
        <v>значение показателя за год</v>
      </c>
      <c r="L4525" s="16">
        <f t="shared" si="18"/>
        <v>2</v>
      </c>
      <c r="M4525" s="13" t="s">
        <v>31</v>
      </c>
      <c r="N4525" s="13" t="str">
        <f>IFERROR(__xludf.DUMMYFUNCTION("REGEXEXTRACT(M4525, "" (.+)$"")"),"городское население")</f>
        <v>городское население</v>
      </c>
      <c r="O4525" s="23" t="s">
        <v>37</v>
      </c>
      <c r="P4525" s="23" t="s">
        <v>37</v>
      </c>
      <c r="Q4525" s="23" t="s">
        <v>37</v>
      </c>
      <c r="R4525" s="23" t="s">
        <v>37</v>
      </c>
      <c r="S4525" s="23" t="s">
        <v>37</v>
      </c>
      <c r="T4525" s="18">
        <v>4456.0</v>
      </c>
      <c r="U4525" s="18">
        <v>4795.0</v>
      </c>
      <c r="V4525" s="18">
        <v>5262.0</v>
      </c>
      <c r="W4525" s="18">
        <v>5237.0</v>
      </c>
      <c r="X4525" s="18">
        <v>4823.0</v>
      </c>
      <c r="Y4525" s="18">
        <v>4903.0</v>
      </c>
      <c r="Z4525" s="19" t="str">
        <f t="shared" si="6"/>
        <v/>
      </c>
      <c r="AA4525" s="19">
        <f t="shared" si="19"/>
        <v>29476</v>
      </c>
      <c r="AB4525" s="19" t="str">
        <f t="shared" si="8"/>
        <v/>
      </c>
      <c r="AC4525" s="19">
        <f t="shared" si="20"/>
        <v>4912.666667</v>
      </c>
      <c r="AD4525" s="19">
        <f t="shared" si="21"/>
        <v>5674.5</v>
      </c>
      <c r="AE4525" s="19" t="str">
        <f t="shared" si="22"/>
        <v>Нет моды</v>
      </c>
      <c r="AF4525" s="19">
        <f t="shared" si="23"/>
        <v>4456</v>
      </c>
      <c r="AG4525" s="19">
        <f t="shared" si="24"/>
        <v>5262</v>
      </c>
      <c r="AH4525" s="20" t="str">
        <f t="shared" si="14"/>
        <v/>
      </c>
      <c r="AI4525" s="21"/>
      <c r="AJ4525" s="21"/>
      <c r="AK4525" s="21"/>
      <c r="AL4525" s="22">
        <f t="shared" si="25"/>
        <v>2</v>
      </c>
    </row>
    <row r="4526" ht="12.75" customHeight="1">
      <c r="A4526" s="17" t="s">
        <v>278</v>
      </c>
      <c r="B4526" s="13" t="str">
        <f>IFERROR(__xludf.DUMMYFUNCTION("REGEXREPLACE(A4526, ""\d"", """")"),"     Дальневосточный федеральный округ")</f>
        <v>     Дальневосточный федеральный округ</v>
      </c>
      <c r="C4526" s="14" t="str">
        <f t="shared" si="15"/>
        <v>Дальневосточный федеральный округ</v>
      </c>
      <c r="D4526" s="3">
        <f t="shared" si="16"/>
        <v>2</v>
      </c>
      <c r="E4526" s="15" t="s">
        <v>33</v>
      </c>
      <c r="F4526" s="13" t="str">
        <f>IFERROR(__xludf.DUMMYFUNCTION("REGEXEXTRACT(E4526, ""[А-Яа-я].*"")"),"Болезни органов пищеварения")</f>
        <v>Болезни органов пищеварения</v>
      </c>
      <c r="G4526" s="16">
        <f t="shared" si="17"/>
        <v>2</v>
      </c>
      <c r="H4526" s="13" t="s">
        <v>28</v>
      </c>
      <c r="I4526" s="13" t="str">
        <f>IFERROR(__xludf.DUMMYFUNCTION("REGEXREPLACE(H4526, "".*\s"", """")"),"человек")</f>
        <v>человек</v>
      </c>
      <c r="J4526" s="13" t="s">
        <v>29</v>
      </c>
      <c r="K4526" s="17" t="str">
        <f>IFERROR(__xludf.DUMMYFUNCTION("REGEXREPLACE(J4526, ""^[\d\s]+"", """")"),"значение показателя за год")</f>
        <v>значение показателя за год</v>
      </c>
      <c r="L4526" s="16">
        <f t="shared" si="18"/>
        <v>2</v>
      </c>
      <c r="M4526" s="13" t="s">
        <v>32</v>
      </c>
      <c r="N4526" s="13" t="str">
        <f>IFERROR(__xludf.DUMMYFUNCTION("REGEXEXTRACT(M4526, "" (.+)$"")"),"сельское население")</f>
        <v>сельское население</v>
      </c>
      <c r="O4526" s="23" t="s">
        <v>37</v>
      </c>
      <c r="P4526" s="23" t="s">
        <v>37</v>
      </c>
      <c r="Q4526" s="23" t="s">
        <v>37</v>
      </c>
      <c r="R4526" s="23" t="s">
        <v>37</v>
      </c>
      <c r="S4526" s="23" t="s">
        <v>37</v>
      </c>
      <c r="T4526" s="18">
        <v>1631.0</v>
      </c>
      <c r="U4526" s="18">
        <v>1799.0</v>
      </c>
      <c r="V4526" s="18">
        <v>1935.0</v>
      </c>
      <c r="W4526" s="18">
        <v>2117.0</v>
      </c>
      <c r="X4526" s="18">
        <v>1873.0</v>
      </c>
      <c r="Y4526" s="18">
        <v>1911.0</v>
      </c>
      <c r="Z4526" s="19" t="str">
        <f t="shared" si="6"/>
        <v/>
      </c>
      <c r="AA4526" s="19" t="str">
        <f t="shared" si="19"/>
        <v/>
      </c>
      <c r="AB4526" s="19">
        <f t="shared" si="8"/>
        <v>11266</v>
      </c>
      <c r="AC4526" s="19">
        <f t="shared" si="20"/>
        <v>1877.666667</v>
      </c>
      <c r="AD4526" s="19">
        <f t="shared" si="21"/>
        <v>3286.5</v>
      </c>
      <c r="AE4526" s="19" t="str">
        <f t="shared" si="22"/>
        <v>Нет моды</v>
      </c>
      <c r="AF4526" s="19">
        <f t="shared" si="23"/>
        <v>1631</v>
      </c>
      <c r="AG4526" s="19">
        <f t="shared" si="24"/>
        <v>2117</v>
      </c>
      <c r="AH4526" s="20" t="str">
        <f t="shared" si="14"/>
        <v>Город: 72%; Село: 28%</v>
      </c>
      <c r="AI4526" s="21"/>
      <c r="AJ4526" s="21"/>
      <c r="AK4526" s="21"/>
      <c r="AL4526" s="22">
        <f t="shared" si="25"/>
        <v>2</v>
      </c>
    </row>
    <row r="4527" ht="12.75" customHeight="1">
      <c r="A4527" s="17" t="s">
        <v>279</v>
      </c>
      <c r="B4527" s="13" t="str">
        <f>IFERROR(__xludf.DUMMYFUNCTION("REGEXREPLACE(A4527, ""\d"", """")"),"     Дальневосточный федеральный округ")</f>
        <v>     Дальневосточный федеральный округ</v>
      </c>
      <c r="C4527" s="14" t="str">
        <f t="shared" si="15"/>
        <v>Дальневосточный федеральный округ</v>
      </c>
      <c r="D4527" s="3">
        <f t="shared" si="16"/>
        <v>2</v>
      </c>
      <c r="E4527" s="15" t="s">
        <v>34</v>
      </c>
      <c r="F4527" s="13" t="str">
        <f>IFERROR(__xludf.DUMMYFUNCTION("REGEXEXTRACT(E4527, ""[А-Яа-я].*"")"),"Болезни системы кровообращения")</f>
        <v>Болезни системы кровообращения</v>
      </c>
      <c r="G4527" s="16">
        <f t="shared" si="17"/>
        <v>2</v>
      </c>
      <c r="H4527" s="13" t="s">
        <v>28</v>
      </c>
      <c r="I4527" s="13" t="str">
        <f>IFERROR(__xludf.DUMMYFUNCTION("REGEXREPLACE(H4527, "".*\s"", """")"),"человек")</f>
        <v>человек</v>
      </c>
      <c r="J4527" s="13" t="s">
        <v>29</v>
      </c>
      <c r="K4527" s="17" t="str">
        <f>IFERROR(__xludf.DUMMYFUNCTION("REGEXREPLACE(J4527, ""^[\d\s]+"", """")"),"значение показателя за год")</f>
        <v>значение показателя за год</v>
      </c>
      <c r="L4527" s="16">
        <f t="shared" si="18"/>
        <v>2</v>
      </c>
      <c r="M4527" s="13" t="s">
        <v>30</v>
      </c>
      <c r="N4527" s="13" t="str">
        <f>IFERROR(__xludf.DUMMYFUNCTION("REGEXEXTRACT(M4527, "" (.+)$"")"),"все население")</f>
        <v>все население</v>
      </c>
      <c r="O4527" s="23" t="s">
        <v>37</v>
      </c>
      <c r="P4527" s="23" t="s">
        <v>37</v>
      </c>
      <c r="Q4527" s="23" t="s">
        <v>37</v>
      </c>
      <c r="R4527" s="23" t="s">
        <v>37</v>
      </c>
      <c r="S4527" s="23" t="s">
        <v>37</v>
      </c>
      <c r="T4527" s="18">
        <v>43115.0</v>
      </c>
      <c r="U4527" s="18">
        <v>44997.0</v>
      </c>
      <c r="V4527" s="18">
        <v>49050.0</v>
      </c>
      <c r="W4527" s="18">
        <v>48650.0</v>
      </c>
      <c r="X4527" s="18">
        <v>45036.0</v>
      </c>
      <c r="Y4527" s="18">
        <v>44434.0</v>
      </c>
      <c r="Z4527" s="19">
        <f t="shared" si="6"/>
        <v>275282</v>
      </c>
      <c r="AA4527" s="19" t="str">
        <f t="shared" si="19"/>
        <v/>
      </c>
      <c r="AB4527" s="19" t="str">
        <f t="shared" si="8"/>
        <v/>
      </c>
      <c r="AC4527" s="19">
        <f t="shared" si="20"/>
        <v>45880.33333</v>
      </c>
      <c r="AD4527" s="19">
        <f t="shared" si="21"/>
        <v>22616</v>
      </c>
      <c r="AE4527" s="19" t="str">
        <f t="shared" si="22"/>
        <v>Нет моды</v>
      </c>
      <c r="AF4527" s="19">
        <f t="shared" si="23"/>
        <v>43115</v>
      </c>
      <c r="AG4527" s="19">
        <f t="shared" si="24"/>
        <v>49050</v>
      </c>
      <c r="AH4527" s="20" t="str">
        <f t="shared" si="14"/>
        <v/>
      </c>
      <c r="AI4527" s="21"/>
      <c r="AJ4527" s="21"/>
      <c r="AK4527" s="21"/>
      <c r="AL4527" s="22">
        <f t="shared" si="25"/>
        <v>2</v>
      </c>
    </row>
    <row r="4528" ht="12.75" customHeight="1">
      <c r="A4528" s="17" t="s">
        <v>280</v>
      </c>
      <c r="B4528" s="13" t="str">
        <f>IFERROR(__xludf.DUMMYFUNCTION("REGEXREPLACE(A4528, ""\d"", """")"),"     Дальневосточный федеральный округ")</f>
        <v>     Дальневосточный федеральный округ</v>
      </c>
      <c r="C4528" s="14" t="str">
        <f t="shared" si="15"/>
        <v>Дальневосточный федеральный округ</v>
      </c>
      <c r="D4528" s="3">
        <f t="shared" si="16"/>
        <v>2</v>
      </c>
      <c r="E4528" s="15" t="s">
        <v>34</v>
      </c>
      <c r="F4528" s="13" t="str">
        <f>IFERROR(__xludf.DUMMYFUNCTION("REGEXEXTRACT(E4528, ""[А-Яа-я].*"")"),"Болезни системы кровообращения")</f>
        <v>Болезни системы кровообращения</v>
      </c>
      <c r="G4528" s="16">
        <f t="shared" si="17"/>
        <v>2</v>
      </c>
      <c r="H4528" s="13" t="s">
        <v>28</v>
      </c>
      <c r="I4528" s="13" t="str">
        <f>IFERROR(__xludf.DUMMYFUNCTION("REGEXREPLACE(H4528, "".*\s"", """")"),"человек")</f>
        <v>человек</v>
      </c>
      <c r="J4528" s="13" t="s">
        <v>29</v>
      </c>
      <c r="K4528" s="17" t="str">
        <f>IFERROR(__xludf.DUMMYFUNCTION("REGEXREPLACE(J4528, ""^[\d\s]+"", """")"),"значение показателя за год")</f>
        <v>значение показателя за год</v>
      </c>
      <c r="L4528" s="16">
        <f t="shared" si="18"/>
        <v>2</v>
      </c>
      <c r="M4528" s="13" t="s">
        <v>31</v>
      </c>
      <c r="N4528" s="13" t="str">
        <f>IFERROR(__xludf.DUMMYFUNCTION("REGEXEXTRACT(M4528, "" (.+)$"")"),"городское население")</f>
        <v>городское население</v>
      </c>
      <c r="O4528" s="23" t="s">
        <v>37</v>
      </c>
      <c r="P4528" s="23" t="s">
        <v>37</v>
      </c>
      <c r="Q4528" s="23" t="s">
        <v>37</v>
      </c>
      <c r="R4528" s="23" t="s">
        <v>37</v>
      </c>
      <c r="S4528" s="23" t="s">
        <v>37</v>
      </c>
      <c r="T4528" s="18">
        <v>31365.0</v>
      </c>
      <c r="U4528" s="18">
        <v>32511.0</v>
      </c>
      <c r="V4528" s="18">
        <v>35533.0</v>
      </c>
      <c r="W4528" s="18">
        <v>34950.0</v>
      </c>
      <c r="X4528" s="18">
        <v>32297.0</v>
      </c>
      <c r="Y4528" s="18">
        <v>31911.0</v>
      </c>
      <c r="Z4528" s="19" t="str">
        <f t="shared" si="6"/>
        <v/>
      </c>
      <c r="AA4528" s="19">
        <f t="shared" si="19"/>
        <v>198567</v>
      </c>
      <c r="AB4528" s="19" t="str">
        <f t="shared" si="8"/>
        <v/>
      </c>
      <c r="AC4528" s="19">
        <f t="shared" si="20"/>
        <v>33094.5</v>
      </c>
      <c r="AD4528" s="19">
        <f t="shared" si="21"/>
        <v>39324</v>
      </c>
      <c r="AE4528" s="19" t="str">
        <f t="shared" si="22"/>
        <v>Нет моды</v>
      </c>
      <c r="AF4528" s="19">
        <f t="shared" si="23"/>
        <v>31365</v>
      </c>
      <c r="AG4528" s="19">
        <f t="shared" si="24"/>
        <v>35533</v>
      </c>
      <c r="AH4528" s="20" t="str">
        <f t="shared" si="14"/>
        <v/>
      </c>
      <c r="AI4528" s="21"/>
      <c r="AJ4528" s="21"/>
      <c r="AK4528" s="21"/>
      <c r="AL4528" s="22">
        <f t="shared" si="25"/>
        <v>2</v>
      </c>
    </row>
    <row r="4529" ht="12.75" customHeight="1">
      <c r="A4529" s="17" t="s">
        <v>281</v>
      </c>
      <c r="B4529" s="13" t="str">
        <f>IFERROR(__xludf.DUMMYFUNCTION("REGEXREPLACE(A4529, ""\d"", """")"),"     Дальневосточный федеральный округ")</f>
        <v>     Дальневосточный федеральный округ</v>
      </c>
      <c r="C4529" s="14" t="str">
        <f t="shared" si="15"/>
        <v>Дальневосточный федеральный округ</v>
      </c>
      <c r="D4529" s="3">
        <f t="shared" si="16"/>
        <v>2</v>
      </c>
      <c r="E4529" s="15" t="s">
        <v>34</v>
      </c>
      <c r="F4529" s="13" t="str">
        <f>IFERROR(__xludf.DUMMYFUNCTION("REGEXEXTRACT(E4529, ""[А-Яа-я].*"")"),"Болезни системы кровообращения")</f>
        <v>Болезни системы кровообращения</v>
      </c>
      <c r="G4529" s="16">
        <f t="shared" si="17"/>
        <v>2</v>
      </c>
      <c r="H4529" s="13" t="s">
        <v>28</v>
      </c>
      <c r="I4529" s="13" t="str">
        <f>IFERROR(__xludf.DUMMYFUNCTION("REGEXREPLACE(H4529, "".*\s"", """")"),"человек")</f>
        <v>человек</v>
      </c>
      <c r="J4529" s="13" t="s">
        <v>29</v>
      </c>
      <c r="K4529" s="17" t="str">
        <f>IFERROR(__xludf.DUMMYFUNCTION("REGEXREPLACE(J4529, ""^[\d\s]+"", """")"),"значение показателя за год")</f>
        <v>значение показателя за год</v>
      </c>
      <c r="L4529" s="16">
        <f t="shared" si="18"/>
        <v>2</v>
      </c>
      <c r="M4529" s="13" t="s">
        <v>32</v>
      </c>
      <c r="N4529" s="13" t="str">
        <f>IFERROR(__xludf.DUMMYFUNCTION("REGEXEXTRACT(M4529, "" (.+)$"")"),"сельское население")</f>
        <v>сельское население</v>
      </c>
      <c r="O4529" s="23" t="s">
        <v>37</v>
      </c>
      <c r="P4529" s="23" t="s">
        <v>37</v>
      </c>
      <c r="Q4529" s="23" t="s">
        <v>37</v>
      </c>
      <c r="R4529" s="23" t="s">
        <v>37</v>
      </c>
      <c r="S4529" s="23" t="s">
        <v>37</v>
      </c>
      <c r="T4529" s="18">
        <v>11750.0</v>
      </c>
      <c r="U4529" s="18">
        <v>12486.0</v>
      </c>
      <c r="V4529" s="18">
        <v>13517.0</v>
      </c>
      <c r="W4529" s="18">
        <v>13700.0</v>
      </c>
      <c r="X4529" s="18">
        <v>12739.0</v>
      </c>
      <c r="Y4529" s="18">
        <v>12523.0</v>
      </c>
      <c r="Z4529" s="19" t="str">
        <f t="shared" si="6"/>
        <v/>
      </c>
      <c r="AA4529" s="19" t="str">
        <f t="shared" si="19"/>
        <v/>
      </c>
      <c r="AB4529" s="19">
        <f t="shared" si="8"/>
        <v>76715</v>
      </c>
      <c r="AC4529" s="19">
        <f t="shared" si="20"/>
        <v>12785.83333</v>
      </c>
      <c r="AD4529" s="19">
        <f t="shared" si="21"/>
        <v>22532.5</v>
      </c>
      <c r="AE4529" s="19" t="str">
        <f t="shared" si="22"/>
        <v>Нет моды</v>
      </c>
      <c r="AF4529" s="19">
        <f t="shared" si="23"/>
        <v>11750</v>
      </c>
      <c r="AG4529" s="19">
        <f t="shared" si="24"/>
        <v>13700</v>
      </c>
      <c r="AH4529" s="20" t="str">
        <f t="shared" si="14"/>
        <v>Город: 72%; Село: 28%</v>
      </c>
      <c r="AI4529" s="21"/>
      <c r="AJ4529" s="21"/>
      <c r="AK4529" s="21"/>
      <c r="AL4529" s="22">
        <f t="shared" si="25"/>
        <v>2</v>
      </c>
    </row>
    <row r="4530" ht="12.75" customHeight="1">
      <c r="A4530" s="17" t="s">
        <v>282</v>
      </c>
      <c r="B4530" s="13" t="str">
        <f>IFERROR(__xludf.DUMMYFUNCTION("REGEXREPLACE(A4530, ""\d"", """")"),"     Дальневосточный федеральный округ")</f>
        <v>     Дальневосточный федеральный округ</v>
      </c>
      <c r="C4530" s="14" t="str">
        <f t="shared" si="15"/>
        <v>Дальневосточный федеральный округ</v>
      </c>
      <c r="D4530" s="3">
        <f t="shared" si="16"/>
        <v>2</v>
      </c>
      <c r="E4530" s="15" t="s">
        <v>35</v>
      </c>
      <c r="F4530" s="13" t="str">
        <f>IFERROR(__xludf.DUMMYFUNCTION("REGEXEXTRACT(E4530, ""[А-Яа-я].*"")"),"внешние причины")</f>
        <v>внешние причины</v>
      </c>
      <c r="G4530" s="16">
        <f t="shared" si="17"/>
        <v>2</v>
      </c>
      <c r="H4530" s="13" t="s">
        <v>28</v>
      </c>
      <c r="I4530" s="13" t="str">
        <f>IFERROR(__xludf.DUMMYFUNCTION("REGEXREPLACE(H4530, "".*\s"", """")"),"человек")</f>
        <v>человек</v>
      </c>
      <c r="J4530" s="13" t="s">
        <v>29</v>
      </c>
      <c r="K4530" s="17" t="str">
        <f>IFERROR(__xludf.DUMMYFUNCTION("REGEXREPLACE(J4530, ""^[\d\s]+"", """")"),"значение показателя за год")</f>
        <v>значение показателя за год</v>
      </c>
      <c r="L4530" s="16">
        <f t="shared" si="18"/>
        <v>2</v>
      </c>
      <c r="M4530" s="13" t="s">
        <v>30</v>
      </c>
      <c r="N4530" s="13" t="str">
        <f>IFERROR(__xludf.DUMMYFUNCTION("REGEXEXTRACT(M4530, "" (.+)$"")"),"все население")</f>
        <v>все население</v>
      </c>
      <c r="O4530" s="23" t="s">
        <v>37</v>
      </c>
      <c r="P4530" s="23" t="s">
        <v>37</v>
      </c>
      <c r="Q4530" s="23" t="s">
        <v>37</v>
      </c>
      <c r="R4530" s="23" t="s">
        <v>37</v>
      </c>
      <c r="S4530" s="23" t="s">
        <v>37</v>
      </c>
      <c r="T4530" s="18">
        <v>11614.0</v>
      </c>
      <c r="U4530" s="18">
        <v>11409.0</v>
      </c>
      <c r="V4530" s="18">
        <v>11278.0</v>
      </c>
      <c r="W4530" s="18">
        <v>10879.0</v>
      </c>
      <c r="X4530" s="18">
        <v>11715.0</v>
      </c>
      <c r="Y4530" s="18">
        <v>13870.0</v>
      </c>
      <c r="Z4530" s="19">
        <f t="shared" si="6"/>
        <v>70765</v>
      </c>
      <c r="AA4530" s="19" t="str">
        <f t="shared" si="19"/>
        <v/>
      </c>
      <c r="AB4530" s="19" t="str">
        <f t="shared" si="8"/>
        <v/>
      </c>
      <c r="AC4530" s="19">
        <f t="shared" si="20"/>
        <v>11794.16667</v>
      </c>
      <c r="AD4530" s="19">
        <f t="shared" si="21"/>
        <v>12118</v>
      </c>
      <c r="AE4530" s="19" t="str">
        <f t="shared" si="22"/>
        <v>Нет моды</v>
      </c>
      <c r="AF4530" s="19">
        <f t="shared" si="23"/>
        <v>10879</v>
      </c>
      <c r="AG4530" s="19">
        <f t="shared" si="24"/>
        <v>13870</v>
      </c>
      <c r="AH4530" s="20" t="str">
        <f t="shared" si="14"/>
        <v/>
      </c>
      <c r="AI4530" s="21"/>
      <c r="AJ4530" s="21"/>
      <c r="AK4530" s="21"/>
      <c r="AL4530" s="22">
        <f t="shared" si="25"/>
        <v>2</v>
      </c>
    </row>
    <row r="4531" ht="12.75" customHeight="1">
      <c r="A4531" s="17" t="s">
        <v>283</v>
      </c>
      <c r="B4531" s="13" t="str">
        <f>IFERROR(__xludf.DUMMYFUNCTION("REGEXREPLACE(A4531, ""\d"", """")"),"     Дальневосточный федеральный округ")</f>
        <v>     Дальневосточный федеральный округ</v>
      </c>
      <c r="C4531" s="14" t="str">
        <f t="shared" si="15"/>
        <v>Дальневосточный федеральный округ</v>
      </c>
      <c r="D4531" s="3">
        <f t="shared" si="16"/>
        <v>2</v>
      </c>
      <c r="E4531" s="15" t="s">
        <v>35</v>
      </c>
      <c r="F4531" s="13" t="str">
        <f>IFERROR(__xludf.DUMMYFUNCTION("REGEXEXTRACT(E4531, ""[А-Яа-я].*"")"),"внешние причины")</f>
        <v>внешние причины</v>
      </c>
      <c r="G4531" s="16">
        <f t="shared" si="17"/>
        <v>2</v>
      </c>
      <c r="H4531" s="13" t="s">
        <v>28</v>
      </c>
      <c r="I4531" s="13" t="str">
        <f>IFERROR(__xludf.DUMMYFUNCTION("REGEXREPLACE(H4531, "".*\s"", """")"),"человек")</f>
        <v>человек</v>
      </c>
      <c r="J4531" s="13" t="s">
        <v>29</v>
      </c>
      <c r="K4531" s="17" t="str">
        <f>IFERROR(__xludf.DUMMYFUNCTION("REGEXREPLACE(J4531, ""^[\d\s]+"", """")"),"значение показателя за год")</f>
        <v>значение показателя за год</v>
      </c>
      <c r="L4531" s="16">
        <f t="shared" si="18"/>
        <v>2</v>
      </c>
      <c r="M4531" s="13" t="s">
        <v>31</v>
      </c>
      <c r="N4531" s="13" t="str">
        <f>IFERROR(__xludf.DUMMYFUNCTION("REGEXEXTRACT(M4531, "" (.+)$"")"),"городское население")</f>
        <v>городское население</v>
      </c>
      <c r="O4531" s="23" t="s">
        <v>37</v>
      </c>
      <c r="P4531" s="23" t="s">
        <v>37</v>
      </c>
      <c r="Q4531" s="23" t="s">
        <v>37</v>
      </c>
      <c r="R4531" s="23" t="s">
        <v>37</v>
      </c>
      <c r="S4531" s="23" t="s">
        <v>37</v>
      </c>
      <c r="T4531" s="18">
        <v>7508.0</v>
      </c>
      <c r="U4531" s="18">
        <v>7455.0</v>
      </c>
      <c r="V4531" s="18">
        <v>7308.0</v>
      </c>
      <c r="W4531" s="18">
        <v>7098.0</v>
      </c>
      <c r="X4531" s="18">
        <v>7433.0</v>
      </c>
      <c r="Y4531" s="18">
        <v>8891.0</v>
      </c>
      <c r="Z4531" s="19" t="str">
        <f t="shared" si="6"/>
        <v/>
      </c>
      <c r="AA4531" s="19">
        <f t="shared" si="19"/>
        <v>45693</v>
      </c>
      <c r="AB4531" s="19" t="str">
        <f t="shared" si="8"/>
        <v/>
      </c>
      <c r="AC4531" s="19">
        <f t="shared" si="20"/>
        <v>7615.5</v>
      </c>
      <c r="AD4531" s="19">
        <f t="shared" si="21"/>
        <v>9885</v>
      </c>
      <c r="AE4531" s="19" t="str">
        <f t="shared" si="22"/>
        <v>Нет моды</v>
      </c>
      <c r="AF4531" s="19">
        <f t="shared" si="23"/>
        <v>7098</v>
      </c>
      <c r="AG4531" s="19">
        <f t="shared" si="24"/>
        <v>8891</v>
      </c>
      <c r="AH4531" s="20" t="str">
        <f t="shared" si="14"/>
        <v/>
      </c>
      <c r="AI4531" s="21"/>
      <c r="AJ4531" s="21"/>
      <c r="AK4531" s="21"/>
      <c r="AL4531" s="22">
        <f t="shared" si="25"/>
        <v>2</v>
      </c>
    </row>
    <row r="4532" ht="12.75" customHeight="1">
      <c r="A4532" s="17" t="s">
        <v>284</v>
      </c>
      <c r="B4532" s="13" t="str">
        <f>IFERROR(__xludf.DUMMYFUNCTION("REGEXREPLACE(A4532, ""\d"", """")"),"     Дальневосточный федеральный округ")</f>
        <v>     Дальневосточный федеральный округ</v>
      </c>
      <c r="C4532" s="14" t="str">
        <f t="shared" si="15"/>
        <v>Дальневосточный федеральный округ</v>
      </c>
      <c r="D4532" s="3">
        <f t="shared" si="16"/>
        <v>2</v>
      </c>
      <c r="E4532" s="15" t="s">
        <v>35</v>
      </c>
      <c r="F4532" s="13" t="str">
        <f>IFERROR(__xludf.DUMMYFUNCTION("REGEXEXTRACT(E4532, ""[А-Яа-я].*"")"),"внешние причины")</f>
        <v>внешние причины</v>
      </c>
      <c r="G4532" s="16">
        <f t="shared" si="17"/>
        <v>2</v>
      </c>
      <c r="H4532" s="13" t="s">
        <v>28</v>
      </c>
      <c r="I4532" s="13" t="str">
        <f>IFERROR(__xludf.DUMMYFUNCTION("REGEXREPLACE(H4532, "".*\s"", """")"),"человек")</f>
        <v>человек</v>
      </c>
      <c r="J4532" s="13" t="s">
        <v>29</v>
      </c>
      <c r="K4532" s="17" t="str">
        <f>IFERROR(__xludf.DUMMYFUNCTION("REGEXREPLACE(J4532, ""^[\d\s]+"", """")"),"значение показателя за год")</f>
        <v>значение показателя за год</v>
      </c>
      <c r="L4532" s="16">
        <f t="shared" si="18"/>
        <v>2</v>
      </c>
      <c r="M4532" s="13" t="s">
        <v>32</v>
      </c>
      <c r="N4532" s="13" t="str">
        <f>IFERROR(__xludf.DUMMYFUNCTION("REGEXEXTRACT(M4532, "" (.+)$"")"),"сельское население")</f>
        <v>сельское население</v>
      </c>
      <c r="O4532" s="23" t="s">
        <v>37</v>
      </c>
      <c r="P4532" s="23" t="s">
        <v>37</v>
      </c>
      <c r="Q4532" s="23" t="s">
        <v>37</v>
      </c>
      <c r="R4532" s="23" t="s">
        <v>37</v>
      </c>
      <c r="S4532" s="23" t="s">
        <v>37</v>
      </c>
      <c r="T4532" s="18">
        <v>4106.0</v>
      </c>
      <c r="U4532" s="18">
        <v>3954.0</v>
      </c>
      <c r="V4532" s="18">
        <v>3970.0</v>
      </c>
      <c r="W4532" s="18">
        <v>3781.0</v>
      </c>
      <c r="X4532" s="18">
        <v>4282.0</v>
      </c>
      <c r="Y4532" s="18">
        <v>4979.0</v>
      </c>
      <c r="Z4532" s="19" t="str">
        <f t="shared" si="6"/>
        <v/>
      </c>
      <c r="AA4532" s="19" t="str">
        <f t="shared" si="19"/>
        <v/>
      </c>
      <c r="AB4532" s="19">
        <f t="shared" si="8"/>
        <v>25072</v>
      </c>
      <c r="AC4532" s="19">
        <f t="shared" si="20"/>
        <v>4178.666667</v>
      </c>
      <c r="AD4532" s="19">
        <f t="shared" si="21"/>
        <v>6038.5</v>
      </c>
      <c r="AE4532" s="19" t="str">
        <f t="shared" si="22"/>
        <v>Нет моды</v>
      </c>
      <c r="AF4532" s="19">
        <f t="shared" si="23"/>
        <v>3781</v>
      </c>
      <c r="AG4532" s="19">
        <f t="shared" si="24"/>
        <v>4979</v>
      </c>
      <c r="AH4532" s="20" t="str">
        <f t="shared" si="14"/>
        <v>Город: 65%; Село: 35%</v>
      </c>
      <c r="AI4532" s="21"/>
      <c r="AJ4532" s="21"/>
      <c r="AK4532" s="21"/>
      <c r="AL4532" s="22">
        <f t="shared" si="25"/>
        <v>2</v>
      </c>
    </row>
    <row r="4533" ht="12.75" customHeight="1">
      <c r="A4533" s="17" t="s">
        <v>285</v>
      </c>
      <c r="B4533" s="13" t="str">
        <f>IFERROR(__xludf.DUMMYFUNCTION("REGEXREPLACE(A4533, ""\d"", """")"),"     Дальневосточный федеральный округ")</f>
        <v>     Дальневосточный федеральный округ</v>
      </c>
      <c r="C4533" s="14" t="str">
        <f t="shared" si="15"/>
        <v>Дальневосточный федеральный округ</v>
      </c>
      <c r="D4533" s="3">
        <f t="shared" si="16"/>
        <v>2</v>
      </c>
      <c r="E4533" s="15" t="s">
        <v>38</v>
      </c>
      <c r="F4533" s="13" t="str">
        <f>IFERROR(__xludf.DUMMYFUNCTION("REGEXEXTRACT(E4533, ""[А-Яа-я].*"")"),"все виды транспортных несчастных случаев")</f>
        <v>все виды транспортных несчастных случаев</v>
      </c>
      <c r="G4533" s="16">
        <f t="shared" si="17"/>
        <v>2</v>
      </c>
      <c r="H4533" s="13" t="s">
        <v>28</v>
      </c>
      <c r="I4533" s="13" t="str">
        <f>IFERROR(__xludf.DUMMYFUNCTION("REGEXREPLACE(H4533, "".*\s"", """")"),"человек")</f>
        <v>человек</v>
      </c>
      <c r="J4533" s="13" t="s">
        <v>29</v>
      </c>
      <c r="K4533" s="17" t="str">
        <f>IFERROR(__xludf.DUMMYFUNCTION("REGEXREPLACE(J4533, ""^[\d\s]+"", """")"),"значение показателя за год")</f>
        <v>значение показателя за год</v>
      </c>
      <c r="L4533" s="16">
        <f t="shared" si="18"/>
        <v>2</v>
      </c>
      <c r="M4533" s="13" t="s">
        <v>30</v>
      </c>
      <c r="N4533" s="13" t="str">
        <f>IFERROR(__xludf.DUMMYFUNCTION("REGEXEXTRACT(M4533, "" (.+)$"")"),"все население")</f>
        <v>все население</v>
      </c>
      <c r="O4533" s="23" t="s">
        <v>37</v>
      </c>
      <c r="P4533" s="23" t="s">
        <v>37</v>
      </c>
      <c r="Q4533" s="23" t="s">
        <v>37</v>
      </c>
      <c r="R4533" s="23" t="s">
        <v>37</v>
      </c>
      <c r="S4533" s="23" t="s">
        <v>37</v>
      </c>
      <c r="T4533" s="18">
        <v>1353.0</v>
      </c>
      <c r="U4533" s="18">
        <v>1252.0</v>
      </c>
      <c r="V4533" s="18">
        <v>1140.0</v>
      </c>
      <c r="W4533" s="18">
        <v>1191.0</v>
      </c>
      <c r="X4533" s="18">
        <v>1204.0</v>
      </c>
      <c r="Y4533" s="18">
        <v>1180.0</v>
      </c>
      <c r="Z4533" s="19">
        <f t="shared" si="6"/>
        <v>7320</v>
      </c>
      <c r="AA4533" s="19" t="str">
        <f t="shared" si="19"/>
        <v/>
      </c>
      <c r="AB4533" s="19" t="str">
        <f t="shared" si="8"/>
        <v/>
      </c>
      <c r="AC4533" s="19">
        <f t="shared" si="20"/>
        <v>1220</v>
      </c>
      <c r="AD4533" s="19">
        <f t="shared" si="21"/>
        <v>2567</v>
      </c>
      <c r="AE4533" s="19" t="str">
        <f t="shared" si="22"/>
        <v>Нет моды</v>
      </c>
      <c r="AF4533" s="19">
        <f t="shared" si="23"/>
        <v>1140</v>
      </c>
      <c r="AG4533" s="19">
        <f t="shared" si="24"/>
        <v>1353</v>
      </c>
      <c r="AH4533" s="20" t="str">
        <f t="shared" si="14"/>
        <v/>
      </c>
      <c r="AI4533" s="21"/>
      <c r="AJ4533" s="21"/>
      <c r="AK4533" s="21"/>
      <c r="AL4533" s="22">
        <f t="shared" si="25"/>
        <v>2</v>
      </c>
    </row>
    <row r="4534" ht="12.75" customHeight="1">
      <c r="A4534" s="17" t="s">
        <v>286</v>
      </c>
      <c r="B4534" s="13" t="str">
        <f>IFERROR(__xludf.DUMMYFUNCTION("REGEXREPLACE(A4534, ""\d"", """")"),"     Дальневосточный федеральный округ")</f>
        <v>     Дальневосточный федеральный округ</v>
      </c>
      <c r="C4534" s="14" t="str">
        <f t="shared" si="15"/>
        <v>Дальневосточный федеральный округ</v>
      </c>
      <c r="D4534" s="3">
        <f t="shared" si="16"/>
        <v>2</v>
      </c>
      <c r="E4534" s="15" t="s">
        <v>38</v>
      </c>
      <c r="F4534" s="13" t="str">
        <f>IFERROR(__xludf.DUMMYFUNCTION("REGEXEXTRACT(E4534, ""[А-Яа-я].*"")"),"все виды транспортных несчастных случаев")</f>
        <v>все виды транспортных несчастных случаев</v>
      </c>
      <c r="G4534" s="16">
        <f t="shared" si="17"/>
        <v>2</v>
      </c>
      <c r="H4534" s="13" t="s">
        <v>28</v>
      </c>
      <c r="I4534" s="13" t="str">
        <f>IFERROR(__xludf.DUMMYFUNCTION("REGEXREPLACE(H4534, "".*\s"", """")"),"человек")</f>
        <v>человек</v>
      </c>
      <c r="J4534" s="13" t="s">
        <v>29</v>
      </c>
      <c r="K4534" s="17" t="str">
        <f>IFERROR(__xludf.DUMMYFUNCTION("REGEXREPLACE(J4534, ""^[\d\s]+"", """")"),"значение показателя за год")</f>
        <v>значение показателя за год</v>
      </c>
      <c r="L4534" s="16">
        <f t="shared" si="18"/>
        <v>2</v>
      </c>
      <c r="M4534" s="13" t="s">
        <v>31</v>
      </c>
      <c r="N4534" s="13" t="str">
        <f>IFERROR(__xludf.DUMMYFUNCTION("REGEXEXTRACT(M4534, "" (.+)$"")"),"городское население")</f>
        <v>городское население</v>
      </c>
      <c r="O4534" s="23" t="s">
        <v>37</v>
      </c>
      <c r="P4534" s="23" t="s">
        <v>37</v>
      </c>
      <c r="Q4534" s="23" t="s">
        <v>37</v>
      </c>
      <c r="R4534" s="23" t="s">
        <v>37</v>
      </c>
      <c r="S4534" s="23" t="s">
        <v>37</v>
      </c>
      <c r="T4534" s="18">
        <v>853.0</v>
      </c>
      <c r="U4534" s="18">
        <v>773.0</v>
      </c>
      <c r="V4534" s="18">
        <v>696.0</v>
      </c>
      <c r="W4534" s="18">
        <v>744.0</v>
      </c>
      <c r="X4534" s="18">
        <v>746.0</v>
      </c>
      <c r="Y4534" s="18">
        <v>753.0</v>
      </c>
      <c r="Z4534" s="19" t="str">
        <f t="shared" si="6"/>
        <v/>
      </c>
      <c r="AA4534" s="19">
        <f t="shared" si="19"/>
        <v>4565</v>
      </c>
      <c r="AB4534" s="19" t="str">
        <f t="shared" si="8"/>
        <v/>
      </c>
      <c r="AC4534" s="19">
        <f t="shared" si="20"/>
        <v>760.8333333</v>
      </c>
      <c r="AD4534" s="19">
        <f t="shared" si="21"/>
        <v>996.5</v>
      </c>
      <c r="AE4534" s="19" t="str">
        <f t="shared" si="22"/>
        <v>Нет моды</v>
      </c>
      <c r="AF4534" s="19">
        <f t="shared" si="23"/>
        <v>696</v>
      </c>
      <c r="AG4534" s="19">
        <f t="shared" si="24"/>
        <v>853</v>
      </c>
      <c r="AH4534" s="20" t="str">
        <f t="shared" si="14"/>
        <v/>
      </c>
      <c r="AI4534" s="21"/>
      <c r="AJ4534" s="21"/>
      <c r="AK4534" s="21"/>
      <c r="AL4534" s="22">
        <f t="shared" si="25"/>
        <v>2</v>
      </c>
    </row>
    <row r="4535" ht="12.75" customHeight="1">
      <c r="A4535" s="17" t="s">
        <v>287</v>
      </c>
      <c r="B4535" s="13" t="str">
        <f>IFERROR(__xludf.DUMMYFUNCTION("REGEXREPLACE(A4535, ""\d"", """")"),"     Дальневосточный федеральный округ")</f>
        <v>     Дальневосточный федеральный округ</v>
      </c>
      <c r="C4535" s="14" t="str">
        <f t="shared" si="15"/>
        <v>Дальневосточный федеральный округ</v>
      </c>
      <c r="D4535" s="3">
        <f t="shared" si="16"/>
        <v>2</v>
      </c>
      <c r="E4535" s="15" t="s">
        <v>38</v>
      </c>
      <c r="F4535" s="13" t="str">
        <f>IFERROR(__xludf.DUMMYFUNCTION("REGEXEXTRACT(E4535, ""[А-Яа-я].*"")"),"все виды транспортных несчастных случаев")</f>
        <v>все виды транспортных несчастных случаев</v>
      </c>
      <c r="G4535" s="16">
        <f t="shared" si="17"/>
        <v>2</v>
      </c>
      <c r="H4535" s="13" t="s">
        <v>28</v>
      </c>
      <c r="I4535" s="13" t="str">
        <f>IFERROR(__xludf.DUMMYFUNCTION("REGEXREPLACE(H4535, "".*\s"", """")"),"человек")</f>
        <v>человек</v>
      </c>
      <c r="J4535" s="13" t="s">
        <v>29</v>
      </c>
      <c r="K4535" s="17" t="str">
        <f>IFERROR(__xludf.DUMMYFUNCTION("REGEXREPLACE(J4535, ""^[\d\s]+"", """")"),"значение показателя за год")</f>
        <v>значение показателя за год</v>
      </c>
      <c r="L4535" s="16">
        <f t="shared" si="18"/>
        <v>2</v>
      </c>
      <c r="M4535" s="13" t="s">
        <v>32</v>
      </c>
      <c r="N4535" s="13" t="str">
        <f>IFERROR(__xludf.DUMMYFUNCTION("REGEXEXTRACT(M4535, "" (.+)$"")"),"сельское население")</f>
        <v>сельское население</v>
      </c>
      <c r="O4535" s="23" t="s">
        <v>37</v>
      </c>
      <c r="P4535" s="23" t="s">
        <v>37</v>
      </c>
      <c r="Q4535" s="23" t="s">
        <v>37</v>
      </c>
      <c r="R4535" s="23" t="s">
        <v>37</v>
      </c>
      <c r="S4535" s="23" t="s">
        <v>37</v>
      </c>
      <c r="T4535" s="18">
        <v>500.0</v>
      </c>
      <c r="U4535" s="18">
        <v>479.0</v>
      </c>
      <c r="V4535" s="18">
        <v>444.0</v>
      </c>
      <c r="W4535" s="18">
        <v>447.0</v>
      </c>
      <c r="X4535" s="18">
        <v>458.0</v>
      </c>
      <c r="Y4535" s="18">
        <v>427.0</v>
      </c>
      <c r="Z4535" s="19" t="str">
        <f t="shared" si="6"/>
        <v/>
      </c>
      <c r="AA4535" s="19" t="str">
        <f t="shared" si="19"/>
        <v/>
      </c>
      <c r="AB4535" s="19">
        <f t="shared" si="8"/>
        <v>2755</v>
      </c>
      <c r="AC4535" s="19">
        <f t="shared" si="20"/>
        <v>459.1666667</v>
      </c>
      <c r="AD4535" s="19">
        <f t="shared" si="21"/>
        <v>598</v>
      </c>
      <c r="AE4535" s="19" t="str">
        <f t="shared" si="22"/>
        <v>Нет моды</v>
      </c>
      <c r="AF4535" s="19">
        <f t="shared" si="23"/>
        <v>427</v>
      </c>
      <c r="AG4535" s="19">
        <f t="shared" si="24"/>
        <v>500</v>
      </c>
      <c r="AH4535" s="20" t="str">
        <f t="shared" si="14"/>
        <v>Город: 62%; Село: 38%</v>
      </c>
      <c r="AI4535" s="21"/>
      <c r="AJ4535" s="21"/>
      <c r="AK4535" s="21"/>
      <c r="AL4535" s="22">
        <f t="shared" si="25"/>
        <v>2</v>
      </c>
    </row>
    <row r="4536" ht="12.75" customHeight="1">
      <c r="A4536" s="17" t="s">
        <v>288</v>
      </c>
      <c r="B4536" s="13" t="str">
        <f>IFERROR(__xludf.DUMMYFUNCTION("REGEXREPLACE(A4536, ""\d"", """")"),"     Дальневосточный федеральный округ")</f>
        <v>     Дальневосточный федеральный округ</v>
      </c>
      <c r="C4536" s="14" t="str">
        <f t="shared" si="15"/>
        <v>Дальневосточный федеральный округ</v>
      </c>
      <c r="D4536" s="3">
        <f t="shared" si="16"/>
        <v>2</v>
      </c>
      <c r="E4536" s="15" t="s">
        <v>39</v>
      </c>
      <c r="F4536" s="13" t="str">
        <f>IFERROR(__xludf.DUMMYFUNCTION("REGEXEXTRACT(E4536, ""[А-Яа-я].*"")"),"Всего умерших")</f>
        <v>Всего умерших</v>
      </c>
      <c r="G4536" s="16">
        <f t="shared" si="17"/>
        <v>2</v>
      </c>
      <c r="H4536" s="13" t="s">
        <v>28</v>
      </c>
      <c r="I4536" s="13" t="str">
        <f>IFERROR(__xludf.DUMMYFUNCTION("REGEXREPLACE(H4536, "".*\s"", """")"),"человек")</f>
        <v>человек</v>
      </c>
      <c r="J4536" s="13" t="s">
        <v>29</v>
      </c>
      <c r="K4536" s="17" t="str">
        <f>IFERROR(__xludf.DUMMYFUNCTION("REGEXREPLACE(J4536, ""^[\d\s]+"", """")"),"значение показателя за год")</f>
        <v>значение показателя за год</v>
      </c>
      <c r="L4536" s="16">
        <f t="shared" si="18"/>
        <v>2</v>
      </c>
      <c r="M4536" s="13" t="s">
        <v>30</v>
      </c>
      <c r="N4536" s="13" t="str">
        <f>IFERROR(__xludf.DUMMYFUNCTION("REGEXEXTRACT(M4536, "" (.+)$"")"),"все население")</f>
        <v>все население</v>
      </c>
      <c r="O4536" s="23" t="s">
        <v>37</v>
      </c>
      <c r="P4536" s="23" t="s">
        <v>37</v>
      </c>
      <c r="Q4536" s="23" t="s">
        <v>37</v>
      </c>
      <c r="R4536" s="23" t="s">
        <v>37</v>
      </c>
      <c r="S4536" s="23" t="s">
        <v>37</v>
      </c>
      <c r="T4536" s="18">
        <v>98721.0</v>
      </c>
      <c r="U4536" s="18">
        <v>99927.0</v>
      </c>
      <c r="V4536" s="18">
        <v>112982.0</v>
      </c>
      <c r="W4536" s="18">
        <v>126073.0</v>
      </c>
      <c r="X4536" s="18">
        <v>105503.0</v>
      </c>
      <c r="Y4536" s="18">
        <v>99932.0</v>
      </c>
      <c r="Z4536" s="19">
        <f t="shared" si="6"/>
        <v>643138</v>
      </c>
      <c r="AA4536" s="19" t="str">
        <f t="shared" si="19"/>
        <v/>
      </c>
      <c r="AB4536" s="19" t="str">
        <f t="shared" si="8"/>
        <v/>
      </c>
      <c r="AC4536" s="19">
        <f t="shared" si="20"/>
        <v>107189.6667</v>
      </c>
      <c r="AD4536" s="19">
        <f t="shared" si="21"/>
        <v>49610.5</v>
      </c>
      <c r="AE4536" s="19" t="str">
        <f t="shared" si="22"/>
        <v>Нет моды</v>
      </c>
      <c r="AF4536" s="19">
        <f t="shared" si="23"/>
        <v>98721</v>
      </c>
      <c r="AG4536" s="19">
        <f t="shared" si="24"/>
        <v>126073</v>
      </c>
      <c r="AH4536" s="20" t="str">
        <f t="shared" si="14"/>
        <v/>
      </c>
      <c r="AI4536" s="21"/>
      <c r="AJ4536" s="21"/>
      <c r="AK4536" s="21"/>
      <c r="AL4536" s="22">
        <f t="shared" si="25"/>
        <v>2</v>
      </c>
    </row>
    <row r="4537" ht="12.75" customHeight="1">
      <c r="A4537" s="17" t="s">
        <v>289</v>
      </c>
      <c r="B4537" s="13" t="str">
        <f>IFERROR(__xludf.DUMMYFUNCTION("REGEXREPLACE(A4537, ""\d"", """")"),"     Дальневосточный федеральный округ")</f>
        <v>     Дальневосточный федеральный округ</v>
      </c>
      <c r="C4537" s="14" t="str">
        <f t="shared" si="15"/>
        <v>Дальневосточный федеральный округ</v>
      </c>
      <c r="D4537" s="3">
        <f t="shared" si="16"/>
        <v>2</v>
      </c>
      <c r="E4537" s="15" t="s">
        <v>39</v>
      </c>
      <c r="F4537" s="13" t="str">
        <f>IFERROR(__xludf.DUMMYFUNCTION("REGEXEXTRACT(E4537, ""[А-Яа-я].*"")"),"Всего умерших")</f>
        <v>Всего умерших</v>
      </c>
      <c r="G4537" s="16">
        <f t="shared" si="17"/>
        <v>2</v>
      </c>
      <c r="H4537" s="13" t="s">
        <v>28</v>
      </c>
      <c r="I4537" s="13" t="str">
        <f>IFERROR(__xludf.DUMMYFUNCTION("REGEXREPLACE(H4537, "".*\s"", """")"),"человек")</f>
        <v>человек</v>
      </c>
      <c r="J4537" s="13" t="s">
        <v>29</v>
      </c>
      <c r="K4537" s="17" t="str">
        <f>IFERROR(__xludf.DUMMYFUNCTION("REGEXREPLACE(J4537, ""^[\d\s]+"", """")"),"значение показателя за год")</f>
        <v>значение показателя за год</v>
      </c>
      <c r="L4537" s="16">
        <f t="shared" si="18"/>
        <v>2</v>
      </c>
      <c r="M4537" s="13" t="s">
        <v>31</v>
      </c>
      <c r="N4537" s="13" t="str">
        <f>IFERROR(__xludf.DUMMYFUNCTION("REGEXEXTRACT(M4537, "" (.+)$"")"),"городское население")</f>
        <v>городское население</v>
      </c>
      <c r="O4537" s="23" t="s">
        <v>37</v>
      </c>
      <c r="P4537" s="23" t="s">
        <v>37</v>
      </c>
      <c r="Q4537" s="23" t="s">
        <v>37</v>
      </c>
      <c r="R4537" s="23" t="s">
        <v>37</v>
      </c>
      <c r="S4537" s="23" t="s">
        <v>37</v>
      </c>
      <c r="T4537" s="18">
        <v>70056.0</v>
      </c>
      <c r="U4537" s="18">
        <v>70938.0</v>
      </c>
      <c r="V4537" s="18">
        <v>81032.0</v>
      </c>
      <c r="W4537" s="18">
        <v>90002.0</v>
      </c>
      <c r="X4537" s="18">
        <v>74751.0</v>
      </c>
      <c r="Y4537" s="18">
        <v>70674.0</v>
      </c>
      <c r="Z4537" s="19" t="str">
        <f t="shared" si="6"/>
        <v/>
      </c>
      <c r="AA4537" s="19">
        <f t="shared" si="19"/>
        <v>457453</v>
      </c>
      <c r="AB4537" s="19" t="str">
        <f t="shared" si="8"/>
        <v/>
      </c>
      <c r="AC4537" s="19">
        <f t="shared" si="20"/>
        <v>76242.16667</v>
      </c>
      <c r="AD4537" s="19">
        <f t="shared" si="21"/>
        <v>94361.5</v>
      </c>
      <c r="AE4537" s="19" t="str">
        <f t="shared" si="22"/>
        <v>Нет моды</v>
      </c>
      <c r="AF4537" s="19">
        <f t="shared" si="23"/>
        <v>70056</v>
      </c>
      <c r="AG4537" s="19">
        <f t="shared" si="24"/>
        <v>90002</v>
      </c>
      <c r="AH4537" s="20" t="str">
        <f t="shared" si="14"/>
        <v/>
      </c>
      <c r="AI4537" s="21"/>
      <c r="AJ4537" s="21"/>
      <c r="AK4537" s="21"/>
      <c r="AL4537" s="22">
        <f t="shared" si="25"/>
        <v>2</v>
      </c>
    </row>
    <row r="4538" ht="12.75" customHeight="1">
      <c r="A4538" s="17" t="s">
        <v>290</v>
      </c>
      <c r="B4538" s="13" t="str">
        <f>IFERROR(__xludf.DUMMYFUNCTION("REGEXREPLACE(A4538, ""\d"", """")"),"     Дальневосточный федеральный округ")</f>
        <v>     Дальневосточный федеральный округ</v>
      </c>
      <c r="C4538" s="14" t="str">
        <f t="shared" si="15"/>
        <v>Дальневосточный федеральный округ</v>
      </c>
      <c r="D4538" s="3">
        <f t="shared" si="16"/>
        <v>2</v>
      </c>
      <c r="E4538" s="15" t="s">
        <v>39</v>
      </c>
      <c r="F4538" s="13" t="str">
        <f>IFERROR(__xludf.DUMMYFUNCTION("REGEXEXTRACT(E4538, ""[А-Яа-я].*"")"),"Всего умерших")</f>
        <v>Всего умерших</v>
      </c>
      <c r="G4538" s="16">
        <f t="shared" si="17"/>
        <v>2</v>
      </c>
      <c r="H4538" s="13" t="s">
        <v>28</v>
      </c>
      <c r="I4538" s="13" t="str">
        <f>IFERROR(__xludf.DUMMYFUNCTION("REGEXREPLACE(H4538, "".*\s"", """")"),"человек")</f>
        <v>человек</v>
      </c>
      <c r="J4538" s="13" t="s">
        <v>29</v>
      </c>
      <c r="K4538" s="17" t="str">
        <f>IFERROR(__xludf.DUMMYFUNCTION("REGEXREPLACE(J4538, ""^[\d\s]+"", """")"),"значение показателя за год")</f>
        <v>значение показателя за год</v>
      </c>
      <c r="L4538" s="16">
        <f t="shared" si="18"/>
        <v>2</v>
      </c>
      <c r="M4538" s="13" t="s">
        <v>32</v>
      </c>
      <c r="N4538" s="13" t="str">
        <f>IFERROR(__xludf.DUMMYFUNCTION("REGEXEXTRACT(M4538, "" (.+)$"")"),"сельское население")</f>
        <v>сельское население</v>
      </c>
      <c r="O4538" s="23" t="s">
        <v>37</v>
      </c>
      <c r="P4538" s="23" t="s">
        <v>37</v>
      </c>
      <c r="Q4538" s="23" t="s">
        <v>37</v>
      </c>
      <c r="R4538" s="23" t="s">
        <v>37</v>
      </c>
      <c r="S4538" s="23" t="s">
        <v>37</v>
      </c>
      <c r="T4538" s="18">
        <v>28665.0</v>
      </c>
      <c r="U4538" s="18">
        <v>28989.0</v>
      </c>
      <c r="V4538" s="18">
        <v>31950.0</v>
      </c>
      <c r="W4538" s="18">
        <v>36071.0</v>
      </c>
      <c r="X4538" s="18">
        <v>30752.0</v>
      </c>
      <c r="Y4538" s="18">
        <v>29258.0</v>
      </c>
      <c r="Z4538" s="19" t="str">
        <f t="shared" si="6"/>
        <v/>
      </c>
      <c r="AA4538" s="19" t="str">
        <f t="shared" si="19"/>
        <v/>
      </c>
      <c r="AB4538" s="19">
        <f t="shared" si="8"/>
        <v>185685</v>
      </c>
      <c r="AC4538" s="19">
        <f t="shared" si="20"/>
        <v>30947.5</v>
      </c>
      <c r="AD4538" s="19">
        <f t="shared" si="21"/>
        <v>53063.5</v>
      </c>
      <c r="AE4538" s="19" t="str">
        <f t="shared" si="22"/>
        <v>Нет моды</v>
      </c>
      <c r="AF4538" s="19">
        <f t="shared" si="23"/>
        <v>28665</v>
      </c>
      <c r="AG4538" s="19">
        <f t="shared" si="24"/>
        <v>36071</v>
      </c>
      <c r="AH4538" s="20" t="str">
        <f t="shared" si="14"/>
        <v>Город: 71%; Село: 29%</v>
      </c>
      <c r="AI4538" s="21"/>
      <c r="AJ4538" s="21"/>
      <c r="AK4538" s="21"/>
      <c r="AL4538" s="22">
        <f t="shared" si="25"/>
        <v>2</v>
      </c>
    </row>
    <row r="4539" ht="12.75" customHeight="1">
      <c r="A4539" s="17" t="s">
        <v>291</v>
      </c>
      <c r="B4539" s="13" t="str">
        <f>IFERROR(__xludf.DUMMYFUNCTION("REGEXREPLACE(A4539, ""\d"", """")"),"     Дальневосточный федеральный округ")</f>
        <v>     Дальневосточный федеральный округ</v>
      </c>
      <c r="C4539" s="14" t="str">
        <f t="shared" si="15"/>
        <v>Дальневосточный федеральный округ</v>
      </c>
      <c r="D4539" s="3">
        <f t="shared" si="16"/>
        <v>2</v>
      </c>
      <c r="E4539" s="15" t="s">
        <v>40</v>
      </c>
      <c r="F4539" s="13" t="str">
        <f>IFERROR(__xludf.DUMMYFUNCTION("REGEXEXTRACT(E4539, ""[А-Яа-я].*"")"),"Злокачественные новообразования")</f>
        <v>Злокачественные новообразования</v>
      </c>
      <c r="G4539" s="16">
        <f t="shared" si="17"/>
        <v>2</v>
      </c>
      <c r="H4539" s="13" t="s">
        <v>28</v>
      </c>
      <c r="I4539" s="13" t="str">
        <f>IFERROR(__xludf.DUMMYFUNCTION("REGEXREPLACE(H4539, "".*\s"", """")"),"человек")</f>
        <v>человек</v>
      </c>
      <c r="J4539" s="13" t="s">
        <v>29</v>
      </c>
      <c r="K4539" s="17" t="str">
        <f>IFERROR(__xludf.DUMMYFUNCTION("REGEXREPLACE(J4539, ""^[\d\s]+"", """")"),"значение показателя за год")</f>
        <v>значение показателя за год</v>
      </c>
      <c r="L4539" s="16">
        <f t="shared" si="18"/>
        <v>2</v>
      </c>
      <c r="M4539" s="13" t="s">
        <v>30</v>
      </c>
      <c r="N4539" s="13" t="str">
        <f>IFERROR(__xludf.DUMMYFUNCTION("REGEXEXTRACT(M4539, "" (.+)$"")"),"все население")</f>
        <v>все население</v>
      </c>
      <c r="O4539" s="23" t="s">
        <v>37</v>
      </c>
      <c r="P4539" s="23" t="s">
        <v>37</v>
      </c>
      <c r="Q4539" s="23" t="s">
        <v>37</v>
      </c>
      <c r="R4539" s="23" t="s">
        <v>37</v>
      </c>
      <c r="S4539" s="23" t="s">
        <v>37</v>
      </c>
      <c r="T4539" s="18">
        <v>16167.0</v>
      </c>
      <c r="U4539" s="18">
        <v>16513.0</v>
      </c>
      <c r="V4539" s="18">
        <v>16054.0</v>
      </c>
      <c r="W4539" s="18">
        <v>15380.0</v>
      </c>
      <c r="X4539" s="18">
        <v>14931.0</v>
      </c>
      <c r="Y4539" s="18">
        <v>15417.0</v>
      </c>
      <c r="Z4539" s="19">
        <f t="shared" si="6"/>
        <v>94462</v>
      </c>
      <c r="AA4539" s="19" t="str">
        <f t="shared" si="19"/>
        <v/>
      </c>
      <c r="AB4539" s="19" t="str">
        <f t="shared" si="8"/>
        <v/>
      </c>
      <c r="AC4539" s="19">
        <f t="shared" si="20"/>
        <v>15743.66667</v>
      </c>
      <c r="AD4539" s="19">
        <f t="shared" si="21"/>
        <v>22589</v>
      </c>
      <c r="AE4539" s="19" t="str">
        <f t="shared" si="22"/>
        <v>Нет моды</v>
      </c>
      <c r="AF4539" s="19">
        <f t="shared" si="23"/>
        <v>14931</v>
      </c>
      <c r="AG4539" s="19">
        <f t="shared" si="24"/>
        <v>16513</v>
      </c>
      <c r="AH4539" s="20" t="str">
        <f t="shared" si="14"/>
        <v/>
      </c>
      <c r="AI4539" s="21"/>
      <c r="AJ4539" s="21"/>
      <c r="AK4539" s="21"/>
      <c r="AL4539" s="22">
        <f t="shared" si="25"/>
        <v>2</v>
      </c>
    </row>
    <row r="4540" ht="12.75" customHeight="1">
      <c r="A4540" s="17" t="s">
        <v>292</v>
      </c>
      <c r="B4540" s="13" t="str">
        <f>IFERROR(__xludf.DUMMYFUNCTION("REGEXREPLACE(A4540, ""\d"", """")"),"     Дальневосточный федеральный округ")</f>
        <v>     Дальневосточный федеральный округ</v>
      </c>
      <c r="C4540" s="14" t="str">
        <f t="shared" si="15"/>
        <v>Дальневосточный федеральный округ</v>
      </c>
      <c r="D4540" s="3">
        <f t="shared" si="16"/>
        <v>2</v>
      </c>
      <c r="E4540" s="15" t="s">
        <v>40</v>
      </c>
      <c r="F4540" s="13" t="str">
        <f>IFERROR(__xludf.DUMMYFUNCTION("REGEXEXTRACT(E4540, ""[А-Яа-я].*"")"),"Злокачественные новообразования")</f>
        <v>Злокачественные новообразования</v>
      </c>
      <c r="G4540" s="16">
        <f t="shared" si="17"/>
        <v>2</v>
      </c>
      <c r="H4540" s="13" t="s">
        <v>28</v>
      </c>
      <c r="I4540" s="13" t="str">
        <f>IFERROR(__xludf.DUMMYFUNCTION("REGEXREPLACE(H4540, "".*\s"", """")"),"человек")</f>
        <v>человек</v>
      </c>
      <c r="J4540" s="13" t="s">
        <v>29</v>
      </c>
      <c r="K4540" s="17" t="str">
        <f>IFERROR(__xludf.DUMMYFUNCTION("REGEXREPLACE(J4540, ""^[\d\s]+"", """")"),"значение показателя за год")</f>
        <v>значение показателя за год</v>
      </c>
      <c r="L4540" s="16">
        <f t="shared" si="18"/>
        <v>2</v>
      </c>
      <c r="M4540" s="13" t="s">
        <v>31</v>
      </c>
      <c r="N4540" s="13" t="str">
        <f>IFERROR(__xludf.DUMMYFUNCTION("REGEXEXTRACT(M4540, "" (.+)$"")"),"городское население")</f>
        <v>городское население</v>
      </c>
      <c r="O4540" s="23" t="s">
        <v>37</v>
      </c>
      <c r="P4540" s="23" t="s">
        <v>37</v>
      </c>
      <c r="Q4540" s="23" t="s">
        <v>37</v>
      </c>
      <c r="R4540" s="23" t="s">
        <v>37</v>
      </c>
      <c r="S4540" s="23" t="s">
        <v>37</v>
      </c>
      <c r="T4540" s="18">
        <v>11809.0</v>
      </c>
      <c r="U4540" s="18">
        <v>11968.0</v>
      </c>
      <c r="V4540" s="18">
        <v>11620.0</v>
      </c>
      <c r="W4540" s="18">
        <v>11075.0</v>
      </c>
      <c r="X4540" s="18">
        <v>10822.0</v>
      </c>
      <c r="Y4540" s="18">
        <v>11252.0</v>
      </c>
      <c r="Z4540" s="19" t="str">
        <f t="shared" si="6"/>
        <v/>
      </c>
      <c r="AA4540" s="19">
        <f t="shared" si="19"/>
        <v>68546</v>
      </c>
      <c r="AB4540" s="19" t="str">
        <f t="shared" si="8"/>
        <v/>
      </c>
      <c r="AC4540" s="19">
        <f t="shared" si="20"/>
        <v>11424.33333</v>
      </c>
      <c r="AD4540" s="19">
        <f t="shared" si="21"/>
        <v>13449.5</v>
      </c>
      <c r="AE4540" s="19" t="str">
        <f t="shared" si="22"/>
        <v>Нет моды</v>
      </c>
      <c r="AF4540" s="19">
        <f t="shared" si="23"/>
        <v>10822</v>
      </c>
      <c r="AG4540" s="19">
        <f t="shared" si="24"/>
        <v>11968</v>
      </c>
      <c r="AH4540" s="20" t="str">
        <f t="shared" si="14"/>
        <v/>
      </c>
      <c r="AI4540" s="21"/>
      <c r="AJ4540" s="21"/>
      <c r="AK4540" s="21"/>
      <c r="AL4540" s="22">
        <f t="shared" si="25"/>
        <v>2</v>
      </c>
    </row>
    <row r="4541" ht="12.75" customHeight="1">
      <c r="A4541" s="17" t="s">
        <v>293</v>
      </c>
      <c r="B4541" s="13" t="str">
        <f>IFERROR(__xludf.DUMMYFUNCTION("REGEXREPLACE(A4541, ""\d"", """")"),"     Дальневосточный федеральный округ")</f>
        <v>     Дальневосточный федеральный округ</v>
      </c>
      <c r="C4541" s="14" t="str">
        <f t="shared" si="15"/>
        <v>Дальневосточный федеральный округ</v>
      </c>
      <c r="D4541" s="3">
        <f t="shared" si="16"/>
        <v>2</v>
      </c>
      <c r="E4541" s="15" t="s">
        <v>40</v>
      </c>
      <c r="F4541" s="13" t="str">
        <f>IFERROR(__xludf.DUMMYFUNCTION("REGEXEXTRACT(E4541, ""[А-Яа-я].*"")"),"Злокачественные новообразования")</f>
        <v>Злокачественные новообразования</v>
      </c>
      <c r="G4541" s="16">
        <f t="shared" si="17"/>
        <v>2</v>
      </c>
      <c r="H4541" s="13" t="s">
        <v>28</v>
      </c>
      <c r="I4541" s="13" t="str">
        <f>IFERROR(__xludf.DUMMYFUNCTION("REGEXREPLACE(H4541, "".*\s"", """")"),"человек")</f>
        <v>человек</v>
      </c>
      <c r="J4541" s="13" t="s">
        <v>29</v>
      </c>
      <c r="K4541" s="17" t="str">
        <f>IFERROR(__xludf.DUMMYFUNCTION("REGEXREPLACE(J4541, ""^[\d\s]+"", """")"),"значение показателя за год")</f>
        <v>значение показателя за год</v>
      </c>
      <c r="L4541" s="16">
        <f t="shared" si="18"/>
        <v>2</v>
      </c>
      <c r="M4541" s="13" t="s">
        <v>32</v>
      </c>
      <c r="N4541" s="13" t="str">
        <f>IFERROR(__xludf.DUMMYFUNCTION("REGEXEXTRACT(M4541, "" (.+)$"")"),"сельское население")</f>
        <v>сельское население</v>
      </c>
      <c r="O4541" s="23" t="s">
        <v>37</v>
      </c>
      <c r="P4541" s="23" t="s">
        <v>37</v>
      </c>
      <c r="Q4541" s="23" t="s">
        <v>37</v>
      </c>
      <c r="R4541" s="23" t="s">
        <v>37</v>
      </c>
      <c r="S4541" s="23" t="s">
        <v>37</v>
      </c>
      <c r="T4541" s="18">
        <v>4358.0</v>
      </c>
      <c r="U4541" s="18">
        <v>4545.0</v>
      </c>
      <c r="V4541" s="18">
        <v>4434.0</v>
      </c>
      <c r="W4541" s="18">
        <v>4305.0</v>
      </c>
      <c r="X4541" s="18">
        <v>4109.0</v>
      </c>
      <c r="Y4541" s="18">
        <v>4165.0</v>
      </c>
      <c r="Z4541" s="19" t="str">
        <f t="shared" si="6"/>
        <v/>
      </c>
      <c r="AA4541" s="19" t="str">
        <f t="shared" si="19"/>
        <v/>
      </c>
      <c r="AB4541" s="19">
        <f t="shared" si="8"/>
        <v>25916</v>
      </c>
      <c r="AC4541" s="19">
        <f t="shared" si="20"/>
        <v>4319.333333</v>
      </c>
      <c r="AD4541" s="19">
        <f t="shared" si="21"/>
        <v>7683.5</v>
      </c>
      <c r="AE4541" s="19" t="str">
        <f t="shared" si="22"/>
        <v>Нет моды</v>
      </c>
      <c r="AF4541" s="19">
        <f t="shared" si="23"/>
        <v>4109</v>
      </c>
      <c r="AG4541" s="19">
        <f t="shared" si="24"/>
        <v>4545</v>
      </c>
      <c r="AH4541" s="20" t="str">
        <f t="shared" si="14"/>
        <v>Город: 73%; Село: 27%</v>
      </c>
      <c r="AI4541" s="21"/>
      <c r="AJ4541" s="21"/>
      <c r="AK4541" s="21"/>
      <c r="AL4541" s="22">
        <f t="shared" si="25"/>
        <v>2</v>
      </c>
    </row>
    <row r="4542" ht="12.75" customHeight="1">
      <c r="A4542" s="17" t="s">
        <v>294</v>
      </c>
      <c r="B4542" s="13" t="str">
        <f>IFERROR(__xludf.DUMMYFUNCTION("REGEXREPLACE(A4542, ""\d"", """")"),"     Дальневосточный федеральный округ")</f>
        <v>     Дальневосточный федеральный округ</v>
      </c>
      <c r="C4542" s="14" t="str">
        <f t="shared" si="15"/>
        <v>Дальневосточный федеральный округ</v>
      </c>
      <c r="D4542" s="3">
        <f t="shared" si="16"/>
        <v>2</v>
      </c>
      <c r="E4542" s="15" t="s">
        <v>41</v>
      </c>
      <c r="F4542" s="13" t="str">
        <f>IFERROR(__xludf.DUMMYFUNCTION("REGEXEXTRACT(E4542, ""[А-Яа-я].*"")"),"Инфекционные и паразитарные болезни")</f>
        <v>Инфекционные и паразитарные болезни</v>
      </c>
      <c r="G4542" s="16">
        <f t="shared" si="17"/>
        <v>2</v>
      </c>
      <c r="H4542" s="13" t="s">
        <v>28</v>
      </c>
      <c r="I4542" s="13" t="str">
        <f>IFERROR(__xludf.DUMMYFUNCTION("REGEXREPLACE(H4542, "".*\s"", """")"),"человек")</f>
        <v>человек</v>
      </c>
      <c r="J4542" s="13" t="s">
        <v>29</v>
      </c>
      <c r="K4542" s="17" t="str">
        <f>IFERROR(__xludf.DUMMYFUNCTION("REGEXREPLACE(J4542, ""^[\d\s]+"", """")"),"значение показателя за год")</f>
        <v>значение показателя за год</v>
      </c>
      <c r="L4542" s="16">
        <f t="shared" si="18"/>
        <v>2</v>
      </c>
      <c r="M4542" s="13" t="s">
        <v>30</v>
      </c>
      <c r="N4542" s="13" t="str">
        <f>IFERROR(__xludf.DUMMYFUNCTION("REGEXEXTRACT(M4542, "" (.+)$"")"),"все население")</f>
        <v>все население</v>
      </c>
      <c r="O4542" s="23" t="s">
        <v>37</v>
      </c>
      <c r="P4542" s="23" t="s">
        <v>37</v>
      </c>
      <c r="Q4542" s="23" t="s">
        <v>37</v>
      </c>
      <c r="R4542" s="23" t="s">
        <v>37</v>
      </c>
      <c r="S4542" s="23" t="s">
        <v>37</v>
      </c>
      <c r="T4542" s="18">
        <v>1898.0</v>
      </c>
      <c r="U4542" s="18">
        <v>1760.0</v>
      </c>
      <c r="V4542" s="18">
        <v>1610.0</v>
      </c>
      <c r="W4542" s="18">
        <v>1558.0</v>
      </c>
      <c r="X4542" s="18">
        <v>1463.0</v>
      </c>
      <c r="Y4542" s="18">
        <v>1391.0</v>
      </c>
      <c r="Z4542" s="19">
        <f t="shared" si="6"/>
        <v>9680</v>
      </c>
      <c r="AA4542" s="19" t="str">
        <f t="shared" si="19"/>
        <v/>
      </c>
      <c r="AB4542" s="19" t="str">
        <f t="shared" si="8"/>
        <v/>
      </c>
      <c r="AC4542" s="19">
        <f t="shared" si="20"/>
        <v>1613.333333</v>
      </c>
      <c r="AD4542" s="19">
        <f t="shared" si="21"/>
        <v>3003.5</v>
      </c>
      <c r="AE4542" s="19" t="str">
        <f t="shared" si="22"/>
        <v>Нет моды</v>
      </c>
      <c r="AF4542" s="19">
        <f t="shared" si="23"/>
        <v>1391</v>
      </c>
      <c r="AG4542" s="19">
        <f t="shared" si="24"/>
        <v>1898</v>
      </c>
      <c r="AH4542" s="20" t="str">
        <f t="shared" si="14"/>
        <v/>
      </c>
      <c r="AI4542" s="21"/>
      <c r="AJ4542" s="21"/>
      <c r="AK4542" s="21"/>
      <c r="AL4542" s="22">
        <f t="shared" si="25"/>
        <v>2</v>
      </c>
    </row>
    <row r="4543" ht="12.75" customHeight="1">
      <c r="A4543" s="17" t="s">
        <v>295</v>
      </c>
      <c r="B4543" s="13" t="str">
        <f>IFERROR(__xludf.DUMMYFUNCTION("REGEXREPLACE(A4543, ""\d"", """")"),"     Дальневосточный федеральный округ")</f>
        <v>     Дальневосточный федеральный округ</v>
      </c>
      <c r="C4543" s="14" t="str">
        <f t="shared" si="15"/>
        <v>Дальневосточный федеральный округ</v>
      </c>
      <c r="D4543" s="3">
        <f t="shared" si="16"/>
        <v>2</v>
      </c>
      <c r="E4543" s="15" t="s">
        <v>41</v>
      </c>
      <c r="F4543" s="13" t="str">
        <f>IFERROR(__xludf.DUMMYFUNCTION("REGEXEXTRACT(E4543, ""[А-Яа-я].*"")"),"Инфекционные и паразитарные болезни")</f>
        <v>Инфекционные и паразитарные болезни</v>
      </c>
      <c r="G4543" s="16">
        <f t="shared" si="17"/>
        <v>2</v>
      </c>
      <c r="H4543" s="13" t="s">
        <v>28</v>
      </c>
      <c r="I4543" s="13" t="str">
        <f>IFERROR(__xludf.DUMMYFUNCTION("REGEXREPLACE(H4543, "".*\s"", """")"),"человек")</f>
        <v>человек</v>
      </c>
      <c r="J4543" s="13" t="s">
        <v>29</v>
      </c>
      <c r="K4543" s="17" t="str">
        <f>IFERROR(__xludf.DUMMYFUNCTION("REGEXREPLACE(J4543, ""^[\d\s]+"", """")"),"значение показателя за год")</f>
        <v>значение показателя за год</v>
      </c>
      <c r="L4543" s="16">
        <f t="shared" si="18"/>
        <v>2</v>
      </c>
      <c r="M4543" s="13" t="s">
        <v>31</v>
      </c>
      <c r="N4543" s="13" t="str">
        <f>IFERROR(__xludf.DUMMYFUNCTION("REGEXEXTRACT(M4543, "" (.+)$"")"),"городское население")</f>
        <v>городское население</v>
      </c>
      <c r="O4543" s="23" t="s">
        <v>37</v>
      </c>
      <c r="P4543" s="23" t="s">
        <v>37</v>
      </c>
      <c r="Q4543" s="23" t="s">
        <v>37</v>
      </c>
      <c r="R4543" s="23" t="s">
        <v>37</v>
      </c>
      <c r="S4543" s="23" t="s">
        <v>37</v>
      </c>
      <c r="T4543" s="18">
        <v>1362.0</v>
      </c>
      <c r="U4543" s="18">
        <v>1310.0</v>
      </c>
      <c r="V4543" s="18">
        <v>1162.0</v>
      </c>
      <c r="W4543" s="18">
        <v>1104.0</v>
      </c>
      <c r="X4543" s="18">
        <v>1055.0</v>
      </c>
      <c r="Y4543" s="18">
        <v>980.0</v>
      </c>
      <c r="Z4543" s="19" t="str">
        <f t="shared" si="6"/>
        <v/>
      </c>
      <c r="AA4543" s="19">
        <f t="shared" si="19"/>
        <v>6973</v>
      </c>
      <c r="AB4543" s="19" t="str">
        <f t="shared" si="8"/>
        <v/>
      </c>
      <c r="AC4543" s="19">
        <f t="shared" si="20"/>
        <v>1162.166667</v>
      </c>
      <c r="AD4543" s="19">
        <f t="shared" si="21"/>
        <v>1376.5</v>
      </c>
      <c r="AE4543" s="19" t="str">
        <f t="shared" si="22"/>
        <v>Нет моды</v>
      </c>
      <c r="AF4543" s="19">
        <f t="shared" si="23"/>
        <v>980</v>
      </c>
      <c r="AG4543" s="19">
        <f t="shared" si="24"/>
        <v>1362</v>
      </c>
      <c r="AH4543" s="20" t="str">
        <f t="shared" si="14"/>
        <v/>
      </c>
      <c r="AI4543" s="21"/>
      <c r="AJ4543" s="21"/>
      <c r="AK4543" s="21"/>
      <c r="AL4543" s="22">
        <f t="shared" si="25"/>
        <v>2</v>
      </c>
    </row>
    <row r="4544" ht="12.75" customHeight="1">
      <c r="A4544" s="17" t="s">
        <v>296</v>
      </c>
      <c r="B4544" s="13" t="str">
        <f>IFERROR(__xludf.DUMMYFUNCTION("REGEXREPLACE(A4544, ""\d"", """")"),"     Дальневосточный федеральный округ")</f>
        <v>     Дальневосточный федеральный округ</v>
      </c>
      <c r="C4544" s="14" t="str">
        <f t="shared" si="15"/>
        <v>Дальневосточный федеральный округ</v>
      </c>
      <c r="D4544" s="3">
        <f t="shared" si="16"/>
        <v>2</v>
      </c>
      <c r="E4544" s="15" t="s">
        <v>41</v>
      </c>
      <c r="F4544" s="13" t="str">
        <f>IFERROR(__xludf.DUMMYFUNCTION("REGEXEXTRACT(E4544, ""[А-Яа-я].*"")"),"Инфекционные и паразитарные болезни")</f>
        <v>Инфекционные и паразитарные болезни</v>
      </c>
      <c r="G4544" s="16">
        <f t="shared" si="17"/>
        <v>2</v>
      </c>
      <c r="H4544" s="13" t="s">
        <v>28</v>
      </c>
      <c r="I4544" s="13" t="str">
        <f>IFERROR(__xludf.DUMMYFUNCTION("REGEXREPLACE(H4544, "".*\s"", """")"),"человек")</f>
        <v>человек</v>
      </c>
      <c r="J4544" s="13" t="s">
        <v>29</v>
      </c>
      <c r="K4544" s="17" t="str">
        <f>IFERROR(__xludf.DUMMYFUNCTION("REGEXREPLACE(J4544, ""^[\d\s]+"", """")"),"значение показателя за год")</f>
        <v>значение показателя за год</v>
      </c>
      <c r="L4544" s="16">
        <f t="shared" si="18"/>
        <v>2</v>
      </c>
      <c r="M4544" s="13" t="s">
        <v>32</v>
      </c>
      <c r="N4544" s="13" t="str">
        <f>IFERROR(__xludf.DUMMYFUNCTION("REGEXEXTRACT(M4544, "" (.+)$"")"),"сельское население")</f>
        <v>сельское население</v>
      </c>
      <c r="O4544" s="23" t="s">
        <v>37</v>
      </c>
      <c r="P4544" s="23" t="s">
        <v>37</v>
      </c>
      <c r="Q4544" s="23" t="s">
        <v>37</v>
      </c>
      <c r="R4544" s="23" t="s">
        <v>37</v>
      </c>
      <c r="S4544" s="23" t="s">
        <v>37</v>
      </c>
      <c r="T4544" s="18">
        <v>536.0</v>
      </c>
      <c r="U4544" s="18">
        <v>450.0</v>
      </c>
      <c r="V4544" s="18">
        <v>448.0</v>
      </c>
      <c r="W4544" s="18">
        <v>454.0</v>
      </c>
      <c r="X4544" s="18">
        <v>408.0</v>
      </c>
      <c r="Y4544" s="18">
        <v>411.0</v>
      </c>
      <c r="Z4544" s="19" t="str">
        <f t="shared" si="6"/>
        <v/>
      </c>
      <c r="AA4544" s="19" t="str">
        <f t="shared" si="19"/>
        <v/>
      </c>
      <c r="AB4544" s="19">
        <f t="shared" si="8"/>
        <v>2707</v>
      </c>
      <c r="AC4544" s="19">
        <f t="shared" si="20"/>
        <v>451.1666667</v>
      </c>
      <c r="AD4544" s="19">
        <f t="shared" si="21"/>
        <v>758</v>
      </c>
      <c r="AE4544" s="19" t="str">
        <f t="shared" si="22"/>
        <v>Нет моды</v>
      </c>
      <c r="AF4544" s="19">
        <f t="shared" si="23"/>
        <v>408</v>
      </c>
      <c r="AG4544" s="19">
        <f t="shared" si="24"/>
        <v>536</v>
      </c>
      <c r="AH4544" s="20" t="str">
        <f t="shared" si="14"/>
        <v>Город: 72%; Село: 28%</v>
      </c>
      <c r="AI4544" s="21"/>
      <c r="AJ4544" s="21"/>
      <c r="AK4544" s="21"/>
      <c r="AL4544" s="22">
        <f t="shared" si="25"/>
        <v>2</v>
      </c>
    </row>
    <row r="4545" ht="12.75" customHeight="1">
      <c r="A4545" s="17" t="s">
        <v>297</v>
      </c>
      <c r="B4545" s="13" t="str">
        <f>IFERROR(__xludf.DUMMYFUNCTION("REGEXREPLACE(A4545, ""\d"", """")"),"     Дальневосточный федеральный округ")</f>
        <v>     Дальневосточный федеральный округ</v>
      </c>
      <c r="C4545" s="14" t="str">
        <f t="shared" si="15"/>
        <v>Дальневосточный федеральный округ</v>
      </c>
      <c r="D4545" s="3">
        <f t="shared" si="16"/>
        <v>2</v>
      </c>
      <c r="E4545" s="15" t="s">
        <v>42</v>
      </c>
      <c r="F4545" s="13" t="str">
        <f>IFERROR(__xludf.DUMMYFUNCTION("REGEXEXTRACT(E4545, ""[А-Яа-я].*"")"),"Ишемическая болезнь сердца")</f>
        <v>Ишемическая болезнь сердца</v>
      </c>
      <c r="G4545" s="16">
        <f t="shared" si="17"/>
        <v>2</v>
      </c>
      <c r="H4545" s="13" t="s">
        <v>28</v>
      </c>
      <c r="I4545" s="13" t="str">
        <f>IFERROR(__xludf.DUMMYFUNCTION("REGEXREPLACE(H4545, "".*\s"", """")"),"человек")</f>
        <v>человек</v>
      </c>
      <c r="J4545" s="13" t="s">
        <v>29</v>
      </c>
      <c r="K4545" s="17" t="str">
        <f>IFERROR(__xludf.DUMMYFUNCTION("REGEXREPLACE(J4545, ""^[\d\s]+"", """")"),"значение показателя за год")</f>
        <v>значение показателя за год</v>
      </c>
      <c r="L4545" s="16">
        <f t="shared" si="18"/>
        <v>2</v>
      </c>
      <c r="M4545" s="13" t="s">
        <v>30</v>
      </c>
      <c r="N4545" s="13" t="str">
        <f>IFERROR(__xludf.DUMMYFUNCTION("REGEXEXTRACT(M4545, "" (.+)$"")"),"все население")</f>
        <v>все население</v>
      </c>
      <c r="O4545" s="23" t="s">
        <v>37</v>
      </c>
      <c r="P4545" s="23" t="s">
        <v>37</v>
      </c>
      <c r="Q4545" s="23" t="s">
        <v>37</v>
      </c>
      <c r="R4545" s="23" t="s">
        <v>37</v>
      </c>
      <c r="S4545" s="23" t="s">
        <v>37</v>
      </c>
      <c r="T4545" s="18">
        <v>21629.0</v>
      </c>
      <c r="U4545" s="18">
        <v>22179.0</v>
      </c>
      <c r="V4545" s="18">
        <v>23692.0</v>
      </c>
      <c r="W4545" s="18">
        <v>23717.0</v>
      </c>
      <c r="X4545" s="18">
        <v>21385.0</v>
      </c>
      <c r="Y4545" s="18">
        <v>20610.0</v>
      </c>
      <c r="Z4545" s="19">
        <f t="shared" si="6"/>
        <v>133212</v>
      </c>
      <c r="AA4545" s="19" t="str">
        <f t="shared" si="19"/>
        <v/>
      </c>
      <c r="AB4545" s="19" t="str">
        <f t="shared" si="8"/>
        <v/>
      </c>
      <c r="AC4545" s="19">
        <f t="shared" si="20"/>
        <v>22202</v>
      </c>
      <c r="AD4545" s="19">
        <f t="shared" si="21"/>
        <v>10573</v>
      </c>
      <c r="AE4545" s="19" t="str">
        <f t="shared" si="22"/>
        <v>Нет моды</v>
      </c>
      <c r="AF4545" s="19">
        <f t="shared" si="23"/>
        <v>20610</v>
      </c>
      <c r="AG4545" s="19">
        <f t="shared" si="24"/>
        <v>23717</v>
      </c>
      <c r="AH4545" s="20" t="str">
        <f t="shared" si="14"/>
        <v/>
      </c>
      <c r="AI4545" s="21"/>
      <c r="AJ4545" s="21"/>
      <c r="AK4545" s="21"/>
      <c r="AL4545" s="22">
        <f t="shared" si="25"/>
        <v>2</v>
      </c>
    </row>
    <row r="4546" ht="12.75" customHeight="1">
      <c r="A4546" s="17" t="s">
        <v>298</v>
      </c>
      <c r="B4546" s="13" t="str">
        <f>IFERROR(__xludf.DUMMYFUNCTION("REGEXREPLACE(A4546, ""\d"", """")"),"     Дальневосточный федеральный округ")</f>
        <v>     Дальневосточный федеральный округ</v>
      </c>
      <c r="C4546" s="14" t="str">
        <f t="shared" si="15"/>
        <v>Дальневосточный федеральный округ</v>
      </c>
      <c r="D4546" s="3">
        <f t="shared" si="16"/>
        <v>2</v>
      </c>
      <c r="E4546" s="15" t="s">
        <v>42</v>
      </c>
      <c r="F4546" s="13" t="str">
        <f>IFERROR(__xludf.DUMMYFUNCTION("REGEXEXTRACT(E4546, ""[А-Яа-я].*"")"),"Ишемическая болезнь сердца")</f>
        <v>Ишемическая болезнь сердца</v>
      </c>
      <c r="G4546" s="16">
        <f t="shared" si="17"/>
        <v>2</v>
      </c>
      <c r="H4546" s="13" t="s">
        <v>28</v>
      </c>
      <c r="I4546" s="13" t="str">
        <f>IFERROR(__xludf.DUMMYFUNCTION("REGEXREPLACE(H4546, "".*\s"", """")"),"человек")</f>
        <v>человек</v>
      </c>
      <c r="J4546" s="13" t="s">
        <v>29</v>
      </c>
      <c r="K4546" s="17" t="str">
        <f>IFERROR(__xludf.DUMMYFUNCTION("REGEXREPLACE(J4546, ""^[\d\s]+"", """")"),"значение показателя за год")</f>
        <v>значение показателя за год</v>
      </c>
      <c r="L4546" s="16">
        <f t="shared" si="18"/>
        <v>2</v>
      </c>
      <c r="M4546" s="13" t="s">
        <v>31</v>
      </c>
      <c r="N4546" s="13" t="str">
        <f>IFERROR(__xludf.DUMMYFUNCTION("REGEXEXTRACT(M4546, "" (.+)$"")"),"городское население")</f>
        <v>городское население</v>
      </c>
      <c r="O4546" s="23" t="s">
        <v>37</v>
      </c>
      <c r="P4546" s="23" t="s">
        <v>37</v>
      </c>
      <c r="Q4546" s="23" t="s">
        <v>37</v>
      </c>
      <c r="R4546" s="23" t="s">
        <v>37</v>
      </c>
      <c r="S4546" s="23" t="s">
        <v>37</v>
      </c>
      <c r="T4546" s="18">
        <v>15895.0</v>
      </c>
      <c r="U4546" s="18">
        <v>16216.0</v>
      </c>
      <c r="V4546" s="18">
        <v>17428.0</v>
      </c>
      <c r="W4546" s="18">
        <v>17146.0</v>
      </c>
      <c r="X4546" s="18">
        <v>15470.0</v>
      </c>
      <c r="Y4546" s="18">
        <v>14951.0</v>
      </c>
      <c r="Z4546" s="19" t="str">
        <f t="shared" si="6"/>
        <v/>
      </c>
      <c r="AA4546" s="19">
        <f t="shared" si="19"/>
        <v>97106</v>
      </c>
      <c r="AB4546" s="19" t="str">
        <f t="shared" si="8"/>
        <v/>
      </c>
      <c r="AC4546" s="19">
        <f t="shared" si="20"/>
        <v>16184.33333</v>
      </c>
      <c r="AD4546" s="19">
        <f t="shared" si="21"/>
        <v>19019</v>
      </c>
      <c r="AE4546" s="19" t="str">
        <f t="shared" si="22"/>
        <v>Нет моды</v>
      </c>
      <c r="AF4546" s="19">
        <f t="shared" si="23"/>
        <v>14951</v>
      </c>
      <c r="AG4546" s="19">
        <f t="shared" si="24"/>
        <v>17428</v>
      </c>
      <c r="AH4546" s="20" t="str">
        <f t="shared" si="14"/>
        <v/>
      </c>
      <c r="AI4546" s="21"/>
      <c r="AJ4546" s="21"/>
      <c r="AK4546" s="21"/>
      <c r="AL4546" s="22">
        <f t="shared" si="25"/>
        <v>2</v>
      </c>
    </row>
    <row r="4547" ht="12.75" customHeight="1">
      <c r="A4547" s="17" t="s">
        <v>299</v>
      </c>
      <c r="B4547" s="13" t="str">
        <f>IFERROR(__xludf.DUMMYFUNCTION("REGEXREPLACE(A4547, ""\d"", """")"),"     Дальневосточный федеральный округ")</f>
        <v>     Дальневосточный федеральный округ</v>
      </c>
      <c r="C4547" s="14" t="str">
        <f t="shared" si="15"/>
        <v>Дальневосточный федеральный округ</v>
      </c>
      <c r="D4547" s="3">
        <f t="shared" si="16"/>
        <v>2</v>
      </c>
      <c r="E4547" s="15" t="s">
        <v>42</v>
      </c>
      <c r="F4547" s="13" t="str">
        <f>IFERROR(__xludf.DUMMYFUNCTION("REGEXEXTRACT(E4547, ""[А-Яа-я].*"")"),"Ишемическая болезнь сердца")</f>
        <v>Ишемическая болезнь сердца</v>
      </c>
      <c r="G4547" s="16">
        <f t="shared" si="17"/>
        <v>2</v>
      </c>
      <c r="H4547" s="13" t="s">
        <v>28</v>
      </c>
      <c r="I4547" s="13" t="str">
        <f>IFERROR(__xludf.DUMMYFUNCTION("REGEXREPLACE(H4547, "".*\s"", """")"),"человек")</f>
        <v>человек</v>
      </c>
      <c r="J4547" s="13" t="s">
        <v>29</v>
      </c>
      <c r="K4547" s="17" t="str">
        <f>IFERROR(__xludf.DUMMYFUNCTION("REGEXREPLACE(J4547, ""^[\d\s]+"", """")"),"значение показателя за год")</f>
        <v>значение показателя за год</v>
      </c>
      <c r="L4547" s="16">
        <f t="shared" si="18"/>
        <v>2</v>
      </c>
      <c r="M4547" s="13" t="s">
        <v>32</v>
      </c>
      <c r="N4547" s="13" t="str">
        <f>IFERROR(__xludf.DUMMYFUNCTION("REGEXEXTRACT(M4547, "" (.+)$"")"),"сельское население")</f>
        <v>сельское население</v>
      </c>
      <c r="O4547" s="23" t="s">
        <v>37</v>
      </c>
      <c r="P4547" s="23" t="s">
        <v>37</v>
      </c>
      <c r="Q4547" s="23" t="s">
        <v>37</v>
      </c>
      <c r="R4547" s="23" t="s">
        <v>37</v>
      </c>
      <c r="S4547" s="23" t="s">
        <v>37</v>
      </c>
      <c r="T4547" s="18">
        <v>5734.0</v>
      </c>
      <c r="U4547" s="18">
        <v>5963.0</v>
      </c>
      <c r="V4547" s="18">
        <v>6264.0</v>
      </c>
      <c r="W4547" s="18">
        <v>6571.0</v>
      </c>
      <c r="X4547" s="18">
        <v>5915.0</v>
      </c>
      <c r="Y4547" s="18">
        <v>5659.0</v>
      </c>
      <c r="Z4547" s="19" t="str">
        <f t="shared" si="6"/>
        <v/>
      </c>
      <c r="AA4547" s="19" t="str">
        <f t="shared" si="19"/>
        <v/>
      </c>
      <c r="AB4547" s="19">
        <f t="shared" si="8"/>
        <v>36106</v>
      </c>
      <c r="AC4547" s="19">
        <f t="shared" si="20"/>
        <v>6017.666667</v>
      </c>
      <c r="AD4547" s="19">
        <f t="shared" si="21"/>
        <v>10761</v>
      </c>
      <c r="AE4547" s="19" t="str">
        <f t="shared" si="22"/>
        <v>Нет моды</v>
      </c>
      <c r="AF4547" s="19">
        <f t="shared" si="23"/>
        <v>5659</v>
      </c>
      <c r="AG4547" s="19">
        <f t="shared" si="24"/>
        <v>6571</v>
      </c>
      <c r="AH4547" s="20" t="str">
        <f t="shared" si="14"/>
        <v>Город: 73%; Село: 27%</v>
      </c>
      <c r="AI4547" s="21"/>
      <c r="AJ4547" s="21"/>
      <c r="AK4547" s="21"/>
      <c r="AL4547" s="22">
        <f t="shared" si="25"/>
        <v>2</v>
      </c>
    </row>
    <row r="4548" ht="12.75" customHeight="1">
      <c r="A4548" s="17" t="s">
        <v>300</v>
      </c>
      <c r="B4548" s="13" t="str">
        <f>IFERROR(__xludf.DUMMYFUNCTION("REGEXREPLACE(A4548, ""\d"", """")"),"     Дальневосточный федеральный округ")</f>
        <v>     Дальневосточный федеральный округ</v>
      </c>
      <c r="C4548" s="14" t="str">
        <f t="shared" si="15"/>
        <v>Дальневосточный федеральный округ</v>
      </c>
      <c r="D4548" s="3">
        <f t="shared" si="16"/>
        <v>2</v>
      </c>
      <c r="E4548" s="15" t="s">
        <v>43</v>
      </c>
      <c r="F4548" s="13" t="str">
        <f>IFERROR(__xludf.DUMMYFUNCTION("REGEXEXTRACT(E4548, ""[А-Яа-я].*"")"),"Новообразования")</f>
        <v>Новообразования</v>
      </c>
      <c r="G4548" s="16">
        <f t="shared" si="17"/>
        <v>2</v>
      </c>
      <c r="H4548" s="13" t="s">
        <v>28</v>
      </c>
      <c r="I4548" s="13" t="str">
        <f>IFERROR(__xludf.DUMMYFUNCTION("REGEXREPLACE(H4548, "".*\s"", """")"),"человек")</f>
        <v>человек</v>
      </c>
      <c r="J4548" s="13" t="s">
        <v>29</v>
      </c>
      <c r="K4548" s="17" t="str">
        <f>IFERROR(__xludf.DUMMYFUNCTION("REGEXREPLACE(J4548, ""^[\d\s]+"", """")"),"значение показателя за год")</f>
        <v>значение показателя за год</v>
      </c>
      <c r="L4548" s="16">
        <f t="shared" si="18"/>
        <v>2</v>
      </c>
      <c r="M4548" s="13" t="s">
        <v>30</v>
      </c>
      <c r="N4548" s="13" t="str">
        <f>IFERROR(__xludf.DUMMYFUNCTION("REGEXEXTRACT(M4548, "" (.+)$"")"),"все население")</f>
        <v>все население</v>
      </c>
      <c r="O4548" s="23" t="s">
        <v>37</v>
      </c>
      <c r="P4548" s="23" t="s">
        <v>37</v>
      </c>
      <c r="Q4548" s="23" t="s">
        <v>37</v>
      </c>
      <c r="R4548" s="23" t="s">
        <v>37</v>
      </c>
      <c r="S4548" s="23" t="s">
        <v>37</v>
      </c>
      <c r="T4548" s="18">
        <v>16494.0</v>
      </c>
      <c r="U4548" s="18">
        <v>16781.0</v>
      </c>
      <c r="V4548" s="18">
        <v>16372.0</v>
      </c>
      <c r="W4548" s="18">
        <v>15660.0</v>
      </c>
      <c r="X4548" s="18">
        <v>15197.0</v>
      </c>
      <c r="Y4548" s="18">
        <v>15715.0</v>
      </c>
      <c r="Z4548" s="19">
        <f t="shared" si="6"/>
        <v>96219</v>
      </c>
      <c r="AA4548" s="19" t="str">
        <f t="shared" si="19"/>
        <v/>
      </c>
      <c r="AB4548" s="19" t="str">
        <f t="shared" si="8"/>
        <v/>
      </c>
      <c r="AC4548" s="19">
        <f t="shared" si="20"/>
        <v>16036.5</v>
      </c>
      <c r="AD4548" s="19">
        <f t="shared" si="21"/>
        <v>10884</v>
      </c>
      <c r="AE4548" s="19" t="str">
        <f t="shared" si="22"/>
        <v>Нет моды</v>
      </c>
      <c r="AF4548" s="19">
        <f t="shared" si="23"/>
        <v>15197</v>
      </c>
      <c r="AG4548" s="19">
        <f t="shared" si="24"/>
        <v>16781</v>
      </c>
      <c r="AH4548" s="20" t="str">
        <f t="shared" si="14"/>
        <v/>
      </c>
      <c r="AI4548" s="21"/>
      <c r="AJ4548" s="21"/>
      <c r="AK4548" s="21"/>
      <c r="AL4548" s="22">
        <f t="shared" si="25"/>
        <v>2</v>
      </c>
    </row>
    <row r="4549" ht="12.75" customHeight="1">
      <c r="A4549" s="17" t="s">
        <v>301</v>
      </c>
      <c r="B4549" s="13" t="str">
        <f>IFERROR(__xludf.DUMMYFUNCTION("REGEXREPLACE(A4549, ""\d"", """")"),"     Дальневосточный федеральный округ")</f>
        <v>     Дальневосточный федеральный округ</v>
      </c>
      <c r="C4549" s="14" t="str">
        <f t="shared" si="15"/>
        <v>Дальневосточный федеральный округ</v>
      </c>
      <c r="D4549" s="3">
        <f t="shared" si="16"/>
        <v>2</v>
      </c>
      <c r="E4549" s="15" t="s">
        <v>43</v>
      </c>
      <c r="F4549" s="13" t="str">
        <f>IFERROR(__xludf.DUMMYFUNCTION("REGEXEXTRACT(E4549, ""[А-Яа-я].*"")"),"Новообразования")</f>
        <v>Новообразования</v>
      </c>
      <c r="G4549" s="16">
        <f t="shared" si="17"/>
        <v>2</v>
      </c>
      <c r="H4549" s="13" t="s">
        <v>28</v>
      </c>
      <c r="I4549" s="13" t="str">
        <f>IFERROR(__xludf.DUMMYFUNCTION("REGEXREPLACE(H4549, "".*\s"", """")"),"человек")</f>
        <v>человек</v>
      </c>
      <c r="J4549" s="13" t="s">
        <v>29</v>
      </c>
      <c r="K4549" s="17" t="str">
        <f>IFERROR(__xludf.DUMMYFUNCTION("REGEXREPLACE(J4549, ""^[\d\s]+"", """")"),"значение показателя за год")</f>
        <v>значение показателя за год</v>
      </c>
      <c r="L4549" s="16">
        <f t="shared" si="18"/>
        <v>2</v>
      </c>
      <c r="M4549" s="13" t="s">
        <v>31</v>
      </c>
      <c r="N4549" s="13" t="str">
        <f>IFERROR(__xludf.DUMMYFUNCTION("REGEXEXTRACT(M4549, "" (.+)$"")"),"городское население")</f>
        <v>городское население</v>
      </c>
      <c r="O4549" s="23" t="s">
        <v>37</v>
      </c>
      <c r="P4549" s="23" t="s">
        <v>37</v>
      </c>
      <c r="Q4549" s="23" t="s">
        <v>37</v>
      </c>
      <c r="R4549" s="23" t="s">
        <v>37</v>
      </c>
      <c r="S4549" s="23" t="s">
        <v>37</v>
      </c>
      <c r="T4549" s="18">
        <v>12047.0</v>
      </c>
      <c r="U4549" s="18">
        <v>12166.0</v>
      </c>
      <c r="V4549" s="18">
        <v>11835.0</v>
      </c>
      <c r="W4549" s="18">
        <v>11254.0</v>
      </c>
      <c r="X4549" s="18">
        <v>11017.0</v>
      </c>
      <c r="Y4549" s="18">
        <v>11455.0</v>
      </c>
      <c r="Z4549" s="19" t="str">
        <f t="shared" si="6"/>
        <v/>
      </c>
      <c r="AA4549" s="19">
        <f t="shared" si="19"/>
        <v>69774</v>
      </c>
      <c r="AB4549" s="19" t="str">
        <f t="shared" si="8"/>
        <v/>
      </c>
      <c r="AC4549" s="19">
        <f t="shared" si="20"/>
        <v>11629</v>
      </c>
      <c r="AD4549" s="19">
        <f t="shared" si="21"/>
        <v>13681.5</v>
      </c>
      <c r="AE4549" s="19" t="str">
        <f t="shared" si="22"/>
        <v>Нет моды</v>
      </c>
      <c r="AF4549" s="19">
        <f t="shared" si="23"/>
        <v>11017</v>
      </c>
      <c r="AG4549" s="19">
        <f t="shared" si="24"/>
        <v>12166</v>
      </c>
      <c r="AH4549" s="20" t="str">
        <f t="shared" si="14"/>
        <v/>
      </c>
      <c r="AI4549" s="21"/>
      <c r="AJ4549" s="21"/>
      <c r="AK4549" s="21"/>
      <c r="AL4549" s="22">
        <f t="shared" si="25"/>
        <v>2</v>
      </c>
    </row>
    <row r="4550" ht="12.75" customHeight="1">
      <c r="A4550" s="17" t="s">
        <v>302</v>
      </c>
      <c r="B4550" s="13" t="str">
        <f>IFERROR(__xludf.DUMMYFUNCTION("REGEXREPLACE(A4550, ""\d"", """")"),"     Дальневосточный федеральный округ")</f>
        <v>     Дальневосточный федеральный округ</v>
      </c>
      <c r="C4550" s="14" t="str">
        <f t="shared" si="15"/>
        <v>Дальневосточный федеральный округ</v>
      </c>
      <c r="D4550" s="3">
        <f t="shared" si="16"/>
        <v>2</v>
      </c>
      <c r="E4550" s="15" t="s">
        <v>43</v>
      </c>
      <c r="F4550" s="13" t="str">
        <f>IFERROR(__xludf.DUMMYFUNCTION("REGEXEXTRACT(E4550, ""[А-Яа-я].*"")"),"Новообразования")</f>
        <v>Новообразования</v>
      </c>
      <c r="G4550" s="16">
        <f t="shared" si="17"/>
        <v>2</v>
      </c>
      <c r="H4550" s="13" t="s">
        <v>28</v>
      </c>
      <c r="I4550" s="13" t="str">
        <f>IFERROR(__xludf.DUMMYFUNCTION("REGEXREPLACE(H4550, "".*\s"", """")"),"человек")</f>
        <v>человек</v>
      </c>
      <c r="J4550" s="13" t="s">
        <v>29</v>
      </c>
      <c r="K4550" s="17" t="str">
        <f>IFERROR(__xludf.DUMMYFUNCTION("REGEXREPLACE(J4550, ""^[\d\s]+"", """")"),"значение показателя за год")</f>
        <v>значение показателя за год</v>
      </c>
      <c r="L4550" s="16">
        <f t="shared" si="18"/>
        <v>2</v>
      </c>
      <c r="M4550" s="13" t="s">
        <v>32</v>
      </c>
      <c r="N4550" s="13" t="str">
        <f>IFERROR(__xludf.DUMMYFUNCTION("REGEXEXTRACT(M4550, "" (.+)$"")"),"сельское население")</f>
        <v>сельское население</v>
      </c>
      <c r="O4550" s="23" t="s">
        <v>37</v>
      </c>
      <c r="P4550" s="23" t="s">
        <v>37</v>
      </c>
      <c r="Q4550" s="23" t="s">
        <v>37</v>
      </c>
      <c r="R4550" s="23" t="s">
        <v>37</v>
      </c>
      <c r="S4550" s="23" t="s">
        <v>37</v>
      </c>
      <c r="T4550" s="18">
        <v>4447.0</v>
      </c>
      <c r="U4550" s="18">
        <v>4615.0</v>
      </c>
      <c r="V4550" s="18">
        <v>4537.0</v>
      </c>
      <c r="W4550" s="18">
        <v>4406.0</v>
      </c>
      <c r="X4550" s="18">
        <v>4180.0</v>
      </c>
      <c r="Y4550" s="18">
        <v>4260.0</v>
      </c>
      <c r="Z4550" s="19" t="str">
        <f t="shared" si="6"/>
        <v/>
      </c>
      <c r="AA4550" s="19" t="str">
        <f t="shared" si="19"/>
        <v/>
      </c>
      <c r="AB4550" s="19">
        <f t="shared" si="8"/>
        <v>26445</v>
      </c>
      <c r="AC4550" s="19">
        <f t="shared" si="20"/>
        <v>4407.5</v>
      </c>
      <c r="AD4550" s="19">
        <f t="shared" si="21"/>
        <v>7816</v>
      </c>
      <c r="AE4550" s="19" t="str">
        <f t="shared" si="22"/>
        <v>Нет моды</v>
      </c>
      <c r="AF4550" s="19">
        <f t="shared" si="23"/>
        <v>4180</v>
      </c>
      <c r="AG4550" s="19">
        <f t="shared" si="24"/>
        <v>4615</v>
      </c>
      <c r="AH4550" s="20" t="str">
        <f t="shared" si="14"/>
        <v>Город: 73%; Село: 27%</v>
      </c>
      <c r="AI4550" s="21"/>
      <c r="AJ4550" s="21"/>
      <c r="AK4550" s="21"/>
      <c r="AL4550" s="22">
        <f t="shared" si="25"/>
        <v>2</v>
      </c>
    </row>
    <row r="4551" ht="12.75" customHeight="1">
      <c r="A4551" s="17" t="s">
        <v>303</v>
      </c>
      <c r="B4551" s="13" t="str">
        <f>IFERROR(__xludf.DUMMYFUNCTION("REGEXREPLACE(A4551, ""\d"", """")"),"     Дальневосточный федеральный округ")</f>
        <v>     Дальневосточный федеральный округ</v>
      </c>
      <c r="C4551" s="14" t="str">
        <f t="shared" si="15"/>
        <v>Дальневосточный федеральный округ</v>
      </c>
      <c r="D4551" s="3">
        <f t="shared" si="16"/>
        <v>2</v>
      </c>
      <c r="E4551" s="15" t="s">
        <v>45</v>
      </c>
      <c r="F4551" s="13" t="str">
        <f>IFERROR(__xludf.DUMMYFUNCTION("REGEXEXTRACT(E4551, ""[А-Яа-я].*"")"),"Самоубийство")</f>
        <v>Самоубийство</v>
      </c>
      <c r="G4551" s="16">
        <f t="shared" si="17"/>
        <v>2</v>
      </c>
      <c r="H4551" s="13" t="s">
        <v>28</v>
      </c>
      <c r="I4551" s="13" t="str">
        <f>IFERROR(__xludf.DUMMYFUNCTION("REGEXREPLACE(H4551, "".*\s"", """")"),"человек")</f>
        <v>человек</v>
      </c>
      <c r="J4551" s="13" t="s">
        <v>29</v>
      </c>
      <c r="K4551" s="17" t="str">
        <f>IFERROR(__xludf.DUMMYFUNCTION("REGEXREPLACE(J4551, ""^[\d\s]+"", """")"),"значение показателя за год")</f>
        <v>значение показателя за год</v>
      </c>
      <c r="L4551" s="16">
        <f t="shared" si="18"/>
        <v>2</v>
      </c>
      <c r="M4551" s="13" t="s">
        <v>30</v>
      </c>
      <c r="N4551" s="13" t="str">
        <f>IFERROR(__xludf.DUMMYFUNCTION("REGEXEXTRACT(M4551, "" (.+)$"")"),"все население")</f>
        <v>все население</v>
      </c>
      <c r="O4551" s="23" t="s">
        <v>37</v>
      </c>
      <c r="P4551" s="23" t="s">
        <v>37</v>
      </c>
      <c r="Q4551" s="23" t="s">
        <v>37</v>
      </c>
      <c r="R4551" s="23" t="s">
        <v>37</v>
      </c>
      <c r="S4551" s="23" t="s">
        <v>37</v>
      </c>
      <c r="T4551" s="18">
        <v>1708.0</v>
      </c>
      <c r="U4551" s="18">
        <v>1536.0</v>
      </c>
      <c r="V4551" s="18">
        <v>1465.0</v>
      </c>
      <c r="W4551" s="18">
        <v>1353.0</v>
      </c>
      <c r="X4551" s="18">
        <v>1374.0</v>
      </c>
      <c r="Y4551" s="18">
        <v>1173.0</v>
      </c>
      <c r="Z4551" s="19">
        <f t="shared" si="6"/>
        <v>8609</v>
      </c>
      <c r="AA4551" s="19" t="str">
        <f t="shared" si="19"/>
        <v/>
      </c>
      <c r="AB4551" s="19" t="str">
        <f t="shared" si="8"/>
        <v/>
      </c>
      <c r="AC4551" s="19">
        <f t="shared" si="20"/>
        <v>1434.833333</v>
      </c>
      <c r="AD4551" s="19">
        <f t="shared" si="21"/>
        <v>2944</v>
      </c>
      <c r="AE4551" s="19" t="str">
        <f t="shared" si="22"/>
        <v>Нет моды</v>
      </c>
      <c r="AF4551" s="19">
        <f t="shared" si="23"/>
        <v>1173</v>
      </c>
      <c r="AG4551" s="19">
        <f t="shared" si="24"/>
        <v>1708</v>
      </c>
      <c r="AH4551" s="20" t="str">
        <f t="shared" si="14"/>
        <v/>
      </c>
      <c r="AI4551" s="21"/>
      <c r="AJ4551" s="21"/>
      <c r="AK4551" s="21"/>
      <c r="AL4551" s="22">
        <f t="shared" si="25"/>
        <v>2</v>
      </c>
    </row>
    <row r="4552" ht="12.75" customHeight="1">
      <c r="A4552" s="17" t="s">
        <v>304</v>
      </c>
      <c r="B4552" s="13" t="str">
        <f>IFERROR(__xludf.DUMMYFUNCTION("REGEXREPLACE(A4552, ""\d"", """")"),"     Дальневосточный федеральный округ")</f>
        <v>     Дальневосточный федеральный округ</v>
      </c>
      <c r="C4552" s="14" t="str">
        <f t="shared" si="15"/>
        <v>Дальневосточный федеральный округ</v>
      </c>
      <c r="D4552" s="3">
        <f t="shared" si="16"/>
        <v>2</v>
      </c>
      <c r="E4552" s="15" t="s">
        <v>45</v>
      </c>
      <c r="F4552" s="13" t="str">
        <f>IFERROR(__xludf.DUMMYFUNCTION("REGEXEXTRACT(E4552, ""[А-Яа-я].*"")"),"Самоубийство")</f>
        <v>Самоубийство</v>
      </c>
      <c r="G4552" s="16">
        <f t="shared" si="17"/>
        <v>2</v>
      </c>
      <c r="H4552" s="13" t="s">
        <v>28</v>
      </c>
      <c r="I4552" s="13" t="str">
        <f>IFERROR(__xludf.DUMMYFUNCTION("REGEXREPLACE(H4552, "".*\s"", """")"),"человек")</f>
        <v>человек</v>
      </c>
      <c r="J4552" s="13" t="s">
        <v>29</v>
      </c>
      <c r="K4552" s="17" t="str">
        <f>IFERROR(__xludf.DUMMYFUNCTION("REGEXREPLACE(J4552, ""^[\d\s]+"", """")"),"значение показателя за год")</f>
        <v>значение показателя за год</v>
      </c>
      <c r="L4552" s="16">
        <f t="shared" si="18"/>
        <v>2</v>
      </c>
      <c r="M4552" s="13" t="s">
        <v>31</v>
      </c>
      <c r="N4552" s="13" t="str">
        <f>IFERROR(__xludf.DUMMYFUNCTION("REGEXEXTRACT(M4552, "" (.+)$"")"),"городское население")</f>
        <v>городское население</v>
      </c>
      <c r="O4552" s="23" t="s">
        <v>37</v>
      </c>
      <c r="P4552" s="23" t="s">
        <v>37</v>
      </c>
      <c r="Q4552" s="23" t="s">
        <v>37</v>
      </c>
      <c r="R4552" s="23" t="s">
        <v>37</v>
      </c>
      <c r="S4552" s="23" t="s">
        <v>37</v>
      </c>
      <c r="T4552" s="18">
        <v>888.0</v>
      </c>
      <c r="U4552" s="18">
        <v>846.0</v>
      </c>
      <c r="V4552" s="18">
        <v>796.0</v>
      </c>
      <c r="W4552" s="18">
        <v>704.0</v>
      </c>
      <c r="X4552" s="18">
        <v>710.0</v>
      </c>
      <c r="Y4552" s="18">
        <v>667.0</v>
      </c>
      <c r="Z4552" s="19" t="str">
        <f t="shared" si="6"/>
        <v/>
      </c>
      <c r="AA4552" s="19">
        <f t="shared" si="19"/>
        <v>4611</v>
      </c>
      <c r="AB4552" s="19" t="str">
        <f t="shared" si="8"/>
        <v/>
      </c>
      <c r="AC4552" s="19">
        <f t="shared" si="20"/>
        <v>768.5</v>
      </c>
      <c r="AD4552" s="19">
        <f t="shared" si="21"/>
        <v>1030.5</v>
      </c>
      <c r="AE4552" s="19" t="str">
        <f t="shared" si="22"/>
        <v>Нет моды</v>
      </c>
      <c r="AF4552" s="19">
        <f t="shared" si="23"/>
        <v>667</v>
      </c>
      <c r="AG4552" s="19">
        <f t="shared" si="24"/>
        <v>888</v>
      </c>
      <c r="AH4552" s="20" t="str">
        <f t="shared" si="14"/>
        <v/>
      </c>
      <c r="AI4552" s="21"/>
      <c r="AJ4552" s="21"/>
      <c r="AK4552" s="21"/>
      <c r="AL4552" s="22">
        <f t="shared" si="25"/>
        <v>2</v>
      </c>
    </row>
    <row r="4553" ht="12.75" customHeight="1">
      <c r="A4553" s="17" t="s">
        <v>305</v>
      </c>
      <c r="B4553" s="13" t="str">
        <f>IFERROR(__xludf.DUMMYFUNCTION("REGEXREPLACE(A4553, ""\d"", """")"),"     Дальневосточный федеральный округ")</f>
        <v>     Дальневосточный федеральный округ</v>
      </c>
      <c r="C4553" s="14" t="str">
        <f t="shared" si="15"/>
        <v>Дальневосточный федеральный округ</v>
      </c>
      <c r="D4553" s="3">
        <f t="shared" si="16"/>
        <v>2</v>
      </c>
      <c r="E4553" s="15" t="s">
        <v>45</v>
      </c>
      <c r="F4553" s="13" t="str">
        <f>IFERROR(__xludf.DUMMYFUNCTION("REGEXEXTRACT(E4553, ""[А-Яа-я].*"")"),"Самоубийство")</f>
        <v>Самоубийство</v>
      </c>
      <c r="G4553" s="16">
        <f t="shared" si="17"/>
        <v>2</v>
      </c>
      <c r="H4553" s="13" t="s">
        <v>28</v>
      </c>
      <c r="I4553" s="13" t="str">
        <f>IFERROR(__xludf.DUMMYFUNCTION("REGEXREPLACE(H4553, "".*\s"", """")"),"человек")</f>
        <v>человек</v>
      </c>
      <c r="J4553" s="13" t="s">
        <v>29</v>
      </c>
      <c r="K4553" s="17" t="str">
        <f>IFERROR(__xludf.DUMMYFUNCTION("REGEXREPLACE(J4553, ""^[\d\s]+"", """")"),"значение показателя за год")</f>
        <v>значение показателя за год</v>
      </c>
      <c r="L4553" s="16">
        <f t="shared" si="18"/>
        <v>2</v>
      </c>
      <c r="M4553" s="13" t="s">
        <v>32</v>
      </c>
      <c r="N4553" s="13" t="str">
        <f>IFERROR(__xludf.DUMMYFUNCTION("REGEXEXTRACT(M4553, "" (.+)$"")"),"сельское население")</f>
        <v>сельское население</v>
      </c>
      <c r="O4553" s="23" t="s">
        <v>37</v>
      </c>
      <c r="P4553" s="23" t="s">
        <v>37</v>
      </c>
      <c r="Q4553" s="23" t="s">
        <v>37</v>
      </c>
      <c r="R4553" s="23" t="s">
        <v>37</v>
      </c>
      <c r="S4553" s="23" t="s">
        <v>37</v>
      </c>
      <c r="T4553" s="18">
        <v>820.0</v>
      </c>
      <c r="U4553" s="18">
        <v>690.0</v>
      </c>
      <c r="V4553" s="18">
        <v>669.0</v>
      </c>
      <c r="W4553" s="18">
        <v>649.0</v>
      </c>
      <c r="X4553" s="18">
        <v>664.0</v>
      </c>
      <c r="Y4553" s="18">
        <v>506.0</v>
      </c>
      <c r="Z4553" s="19" t="str">
        <f t="shared" si="6"/>
        <v/>
      </c>
      <c r="AA4553" s="19" t="str">
        <f t="shared" si="19"/>
        <v/>
      </c>
      <c r="AB4553" s="19">
        <f t="shared" si="8"/>
        <v>3998</v>
      </c>
      <c r="AC4553" s="19">
        <f t="shared" si="20"/>
        <v>666.3333333</v>
      </c>
      <c r="AD4553" s="19">
        <f t="shared" si="21"/>
        <v>697</v>
      </c>
      <c r="AE4553" s="19" t="str">
        <f t="shared" si="22"/>
        <v>Нет моды</v>
      </c>
      <c r="AF4553" s="19">
        <f t="shared" si="23"/>
        <v>506</v>
      </c>
      <c r="AG4553" s="19">
        <f t="shared" si="24"/>
        <v>820</v>
      </c>
      <c r="AH4553" s="20" t="str">
        <f t="shared" si="14"/>
        <v>Город: 54%; Село: 46%</v>
      </c>
      <c r="AI4553" s="21"/>
      <c r="AJ4553" s="21"/>
      <c r="AK4553" s="21"/>
      <c r="AL4553" s="22">
        <f t="shared" si="25"/>
        <v>2</v>
      </c>
    </row>
    <row r="4554" ht="12.75" customHeight="1">
      <c r="A4554" s="17" t="s">
        <v>306</v>
      </c>
      <c r="B4554" s="13" t="str">
        <f>IFERROR(__xludf.DUMMYFUNCTION("REGEXREPLACE(A4554, ""\d"", """")"),"     Дальневосточный федеральный округ")</f>
        <v>     Дальневосточный федеральный округ</v>
      </c>
      <c r="C4554" s="14" t="str">
        <f t="shared" si="15"/>
        <v>Дальневосточный федеральный округ</v>
      </c>
      <c r="D4554" s="3">
        <f t="shared" si="16"/>
        <v>2</v>
      </c>
      <c r="E4554" s="15" t="s">
        <v>46</v>
      </c>
      <c r="F4554" s="13" t="str">
        <f>IFERROR(__xludf.DUMMYFUNCTION("REGEXEXTRACT(E4554, ""[А-Яа-я].*"")"),"Случ.отравл.алкоголем")</f>
        <v>Случ.отравл.алкоголем</v>
      </c>
      <c r="G4554" s="16">
        <f t="shared" si="17"/>
        <v>2</v>
      </c>
      <c r="H4554" s="13" t="s">
        <v>28</v>
      </c>
      <c r="I4554" s="13" t="str">
        <f>IFERROR(__xludf.DUMMYFUNCTION("REGEXREPLACE(H4554, "".*\s"", """")"),"человек")</f>
        <v>человек</v>
      </c>
      <c r="J4554" s="13" t="s">
        <v>29</v>
      </c>
      <c r="K4554" s="17" t="str">
        <f>IFERROR(__xludf.DUMMYFUNCTION("REGEXREPLACE(J4554, ""^[\d\s]+"", """")"),"значение показателя за год")</f>
        <v>значение показателя за год</v>
      </c>
      <c r="L4554" s="16">
        <f t="shared" si="18"/>
        <v>2</v>
      </c>
      <c r="M4554" s="13" t="s">
        <v>30</v>
      </c>
      <c r="N4554" s="13" t="str">
        <f>IFERROR(__xludf.DUMMYFUNCTION("REGEXEXTRACT(M4554, "" (.+)$"")"),"все население")</f>
        <v>все население</v>
      </c>
      <c r="O4554" s="23" t="s">
        <v>37</v>
      </c>
      <c r="P4554" s="23" t="s">
        <v>37</v>
      </c>
      <c r="Q4554" s="23" t="s">
        <v>37</v>
      </c>
      <c r="R4554" s="23" t="s">
        <v>37</v>
      </c>
      <c r="S4554" s="23" t="s">
        <v>37</v>
      </c>
      <c r="T4554" s="18">
        <v>561.0</v>
      </c>
      <c r="U4554" s="18">
        <v>455.0</v>
      </c>
      <c r="V4554" s="18">
        <v>452.0</v>
      </c>
      <c r="W4554" s="18">
        <v>517.0</v>
      </c>
      <c r="X4554" s="18">
        <v>501.0</v>
      </c>
      <c r="Y4554" s="18">
        <v>462.0</v>
      </c>
      <c r="Z4554" s="19">
        <f t="shared" si="6"/>
        <v>2948</v>
      </c>
      <c r="AA4554" s="19" t="str">
        <f t="shared" si="19"/>
        <v/>
      </c>
      <c r="AB4554" s="19" t="str">
        <f t="shared" si="8"/>
        <v/>
      </c>
      <c r="AC4554" s="19">
        <f t="shared" si="20"/>
        <v>491.3333333</v>
      </c>
      <c r="AD4554" s="19">
        <f t="shared" si="21"/>
        <v>539</v>
      </c>
      <c r="AE4554" s="19" t="str">
        <f t="shared" si="22"/>
        <v>Нет моды</v>
      </c>
      <c r="AF4554" s="19">
        <f t="shared" si="23"/>
        <v>452</v>
      </c>
      <c r="AG4554" s="19">
        <f t="shared" si="24"/>
        <v>561</v>
      </c>
      <c r="AH4554" s="20" t="str">
        <f t="shared" si="14"/>
        <v/>
      </c>
      <c r="AI4554" s="21"/>
      <c r="AJ4554" s="21"/>
      <c r="AK4554" s="21"/>
      <c r="AL4554" s="22">
        <f t="shared" si="25"/>
        <v>2</v>
      </c>
    </row>
    <row r="4555" ht="12.75" customHeight="1">
      <c r="A4555" s="17" t="s">
        <v>307</v>
      </c>
      <c r="B4555" s="13" t="str">
        <f>IFERROR(__xludf.DUMMYFUNCTION("REGEXREPLACE(A4555, ""\d"", """")"),"     Дальневосточный федеральный округ")</f>
        <v>     Дальневосточный федеральный округ</v>
      </c>
      <c r="C4555" s="14" t="str">
        <f t="shared" si="15"/>
        <v>Дальневосточный федеральный округ</v>
      </c>
      <c r="D4555" s="3">
        <f t="shared" si="16"/>
        <v>2</v>
      </c>
      <c r="E4555" s="15" t="s">
        <v>46</v>
      </c>
      <c r="F4555" s="13" t="str">
        <f>IFERROR(__xludf.DUMMYFUNCTION("REGEXEXTRACT(E4555, ""[А-Яа-я].*"")"),"Случ.отравл.алкоголем")</f>
        <v>Случ.отравл.алкоголем</v>
      </c>
      <c r="G4555" s="16">
        <f t="shared" si="17"/>
        <v>2</v>
      </c>
      <c r="H4555" s="13" t="s">
        <v>28</v>
      </c>
      <c r="I4555" s="13" t="str">
        <f>IFERROR(__xludf.DUMMYFUNCTION("REGEXREPLACE(H4555, "".*\s"", """")"),"человек")</f>
        <v>человек</v>
      </c>
      <c r="J4555" s="13" t="s">
        <v>29</v>
      </c>
      <c r="K4555" s="17" t="str">
        <f>IFERROR(__xludf.DUMMYFUNCTION("REGEXREPLACE(J4555, ""^[\d\s]+"", """")"),"значение показателя за год")</f>
        <v>значение показателя за год</v>
      </c>
      <c r="L4555" s="16">
        <f t="shared" si="18"/>
        <v>2</v>
      </c>
      <c r="M4555" s="13" t="s">
        <v>31</v>
      </c>
      <c r="N4555" s="13" t="str">
        <f>IFERROR(__xludf.DUMMYFUNCTION("REGEXEXTRACT(M4555, "" (.+)$"")"),"городское население")</f>
        <v>городское население</v>
      </c>
      <c r="O4555" s="23" t="s">
        <v>37</v>
      </c>
      <c r="P4555" s="23" t="s">
        <v>37</v>
      </c>
      <c r="Q4555" s="23" t="s">
        <v>37</v>
      </c>
      <c r="R4555" s="23" t="s">
        <v>37</v>
      </c>
      <c r="S4555" s="23" t="s">
        <v>37</v>
      </c>
      <c r="T4555" s="18">
        <v>334.0</v>
      </c>
      <c r="U4555" s="18">
        <v>284.0</v>
      </c>
      <c r="V4555" s="18">
        <v>271.0</v>
      </c>
      <c r="W4555" s="18">
        <v>302.0</v>
      </c>
      <c r="X4555" s="18">
        <v>263.0</v>
      </c>
      <c r="Y4555" s="18">
        <v>275.0</v>
      </c>
      <c r="Z4555" s="19" t="str">
        <f t="shared" si="6"/>
        <v/>
      </c>
      <c r="AA4555" s="19">
        <f t="shared" si="19"/>
        <v>1729</v>
      </c>
      <c r="AB4555" s="19" t="str">
        <f t="shared" si="8"/>
        <v/>
      </c>
      <c r="AC4555" s="19">
        <f t="shared" si="20"/>
        <v>288.1666667</v>
      </c>
      <c r="AD4555" s="19">
        <f t="shared" si="21"/>
        <v>393</v>
      </c>
      <c r="AE4555" s="19" t="str">
        <f t="shared" si="22"/>
        <v>Нет моды</v>
      </c>
      <c r="AF4555" s="19">
        <f t="shared" si="23"/>
        <v>263</v>
      </c>
      <c r="AG4555" s="19">
        <f t="shared" si="24"/>
        <v>334</v>
      </c>
      <c r="AH4555" s="20" t="str">
        <f t="shared" si="14"/>
        <v/>
      </c>
      <c r="AI4555" s="21"/>
      <c r="AJ4555" s="21"/>
      <c r="AK4555" s="21"/>
      <c r="AL4555" s="22">
        <f t="shared" si="25"/>
        <v>2</v>
      </c>
    </row>
    <row r="4556" ht="12.75" customHeight="1">
      <c r="A4556" s="17" t="s">
        <v>308</v>
      </c>
      <c r="B4556" s="13" t="str">
        <f>IFERROR(__xludf.DUMMYFUNCTION("REGEXREPLACE(A4556, ""\d"", """")"),"     Дальневосточный федеральный округ")</f>
        <v>     Дальневосточный федеральный округ</v>
      </c>
      <c r="C4556" s="14" t="str">
        <f t="shared" si="15"/>
        <v>Дальневосточный федеральный округ</v>
      </c>
      <c r="D4556" s="3">
        <f t="shared" si="16"/>
        <v>2</v>
      </c>
      <c r="E4556" s="15" t="s">
        <v>46</v>
      </c>
      <c r="F4556" s="13" t="str">
        <f>IFERROR(__xludf.DUMMYFUNCTION("REGEXEXTRACT(E4556, ""[А-Яа-я].*"")"),"Случ.отравл.алкоголем")</f>
        <v>Случ.отравл.алкоголем</v>
      </c>
      <c r="G4556" s="16">
        <f t="shared" si="17"/>
        <v>2</v>
      </c>
      <c r="H4556" s="13" t="s">
        <v>28</v>
      </c>
      <c r="I4556" s="13" t="str">
        <f>IFERROR(__xludf.DUMMYFUNCTION("REGEXREPLACE(H4556, "".*\s"", """")"),"человек")</f>
        <v>человек</v>
      </c>
      <c r="J4556" s="13" t="s">
        <v>29</v>
      </c>
      <c r="K4556" s="17" t="str">
        <f>IFERROR(__xludf.DUMMYFUNCTION("REGEXREPLACE(J4556, ""^[\d\s]+"", """")"),"значение показателя за год")</f>
        <v>значение показателя за год</v>
      </c>
      <c r="L4556" s="16">
        <f t="shared" si="18"/>
        <v>2</v>
      </c>
      <c r="M4556" s="13" t="s">
        <v>32</v>
      </c>
      <c r="N4556" s="13" t="str">
        <f>IFERROR(__xludf.DUMMYFUNCTION("REGEXEXTRACT(M4556, "" (.+)$"")"),"сельское население")</f>
        <v>сельское население</v>
      </c>
      <c r="O4556" s="23" t="s">
        <v>37</v>
      </c>
      <c r="P4556" s="23" t="s">
        <v>37</v>
      </c>
      <c r="Q4556" s="23" t="s">
        <v>37</v>
      </c>
      <c r="R4556" s="23" t="s">
        <v>37</v>
      </c>
      <c r="S4556" s="23" t="s">
        <v>37</v>
      </c>
      <c r="T4556" s="18">
        <v>227.0</v>
      </c>
      <c r="U4556" s="18">
        <v>171.0</v>
      </c>
      <c r="V4556" s="18">
        <v>181.0</v>
      </c>
      <c r="W4556" s="18">
        <v>215.0</v>
      </c>
      <c r="X4556" s="18">
        <v>238.0</v>
      </c>
      <c r="Y4556" s="18">
        <v>187.0</v>
      </c>
      <c r="Z4556" s="19" t="str">
        <f t="shared" si="6"/>
        <v/>
      </c>
      <c r="AA4556" s="19" t="str">
        <f t="shared" si="19"/>
        <v/>
      </c>
      <c r="AB4556" s="19">
        <f t="shared" si="8"/>
        <v>1219</v>
      </c>
      <c r="AC4556" s="19">
        <f t="shared" si="20"/>
        <v>203.1666667</v>
      </c>
      <c r="AD4556" s="19">
        <f t="shared" si="21"/>
        <v>250.5</v>
      </c>
      <c r="AE4556" s="19" t="str">
        <f t="shared" si="22"/>
        <v>Нет моды</v>
      </c>
      <c r="AF4556" s="19">
        <f t="shared" si="23"/>
        <v>171</v>
      </c>
      <c r="AG4556" s="19">
        <f t="shared" si="24"/>
        <v>238</v>
      </c>
      <c r="AH4556" s="20" t="str">
        <f t="shared" si="14"/>
        <v>Город: 59%; Село: 41%</v>
      </c>
      <c r="AI4556" s="21"/>
      <c r="AJ4556" s="21"/>
      <c r="AK4556" s="21"/>
      <c r="AL4556" s="22">
        <f t="shared" si="25"/>
        <v>2</v>
      </c>
    </row>
    <row r="4557" ht="12.75" customHeight="1">
      <c r="A4557" s="17" t="s">
        <v>309</v>
      </c>
      <c r="B4557" s="13" t="str">
        <f>IFERROR(__xludf.DUMMYFUNCTION("REGEXREPLACE(A4557, ""\d"", """")"),"     Дальневосточный федеральный округ")</f>
        <v>     Дальневосточный федеральный округ</v>
      </c>
      <c r="C4557" s="14" t="str">
        <f t="shared" si="15"/>
        <v>Дальневосточный федеральный округ</v>
      </c>
      <c r="D4557" s="3">
        <f t="shared" si="16"/>
        <v>2</v>
      </c>
      <c r="E4557" s="15" t="s">
        <v>48</v>
      </c>
      <c r="F4557" s="13" t="str">
        <f>IFERROR(__xludf.DUMMYFUNCTION("REGEXEXTRACT(E4557, ""[А-Яа-я].*"")"),"Убийство")</f>
        <v>Убийство</v>
      </c>
      <c r="G4557" s="16">
        <f t="shared" si="17"/>
        <v>2</v>
      </c>
      <c r="H4557" s="13" t="s">
        <v>28</v>
      </c>
      <c r="I4557" s="13" t="str">
        <f>IFERROR(__xludf.DUMMYFUNCTION("REGEXREPLACE(H4557, "".*\s"", """")"),"человек")</f>
        <v>человек</v>
      </c>
      <c r="J4557" s="13" t="s">
        <v>29</v>
      </c>
      <c r="K4557" s="17" t="str">
        <f>IFERROR(__xludf.DUMMYFUNCTION("REGEXREPLACE(J4557, ""^[\d\s]+"", """")"),"значение показателя за год")</f>
        <v>значение показателя за год</v>
      </c>
      <c r="L4557" s="16">
        <f t="shared" si="18"/>
        <v>2</v>
      </c>
      <c r="M4557" s="13" t="s">
        <v>30</v>
      </c>
      <c r="N4557" s="13" t="str">
        <f>IFERROR(__xludf.DUMMYFUNCTION("REGEXEXTRACT(M4557, "" (.+)$"")"),"все население")</f>
        <v>все население</v>
      </c>
      <c r="O4557" s="23" t="s">
        <v>37</v>
      </c>
      <c r="P4557" s="23" t="s">
        <v>37</v>
      </c>
      <c r="Q4557" s="23" t="s">
        <v>37</v>
      </c>
      <c r="R4557" s="23" t="s">
        <v>37</v>
      </c>
      <c r="S4557" s="23" t="s">
        <v>37</v>
      </c>
      <c r="T4557" s="18">
        <v>936.0</v>
      </c>
      <c r="U4557" s="18">
        <v>920.0</v>
      </c>
      <c r="V4557" s="18">
        <v>860.0</v>
      </c>
      <c r="W4557" s="18">
        <v>702.0</v>
      </c>
      <c r="X4557" s="18">
        <v>680.0</v>
      </c>
      <c r="Y4557" s="18">
        <v>583.0</v>
      </c>
      <c r="Z4557" s="19">
        <f t="shared" si="6"/>
        <v>4681</v>
      </c>
      <c r="AA4557" s="19" t="str">
        <f t="shared" si="19"/>
        <v/>
      </c>
      <c r="AB4557" s="19" t="str">
        <f t="shared" si="8"/>
        <v/>
      </c>
      <c r="AC4557" s="19">
        <f t="shared" si="20"/>
        <v>780.1666667</v>
      </c>
      <c r="AD4557" s="19">
        <f t="shared" si="21"/>
        <v>410.5</v>
      </c>
      <c r="AE4557" s="19" t="str">
        <f t="shared" si="22"/>
        <v>Нет моды</v>
      </c>
      <c r="AF4557" s="19">
        <f t="shared" si="23"/>
        <v>583</v>
      </c>
      <c r="AG4557" s="19">
        <f t="shared" si="24"/>
        <v>936</v>
      </c>
      <c r="AH4557" s="20" t="str">
        <f t="shared" si="14"/>
        <v/>
      </c>
      <c r="AI4557" s="21"/>
      <c r="AJ4557" s="21"/>
      <c r="AK4557" s="21"/>
      <c r="AL4557" s="22">
        <f t="shared" si="25"/>
        <v>2</v>
      </c>
    </row>
    <row r="4558" ht="12.75" customHeight="1">
      <c r="A4558" s="17" t="s">
        <v>310</v>
      </c>
      <c r="B4558" s="13" t="str">
        <f>IFERROR(__xludf.DUMMYFUNCTION("REGEXREPLACE(A4558, ""\d"", """")"),"     Дальневосточный федеральный округ")</f>
        <v>     Дальневосточный федеральный округ</v>
      </c>
      <c r="C4558" s="14" t="str">
        <f t="shared" si="15"/>
        <v>Дальневосточный федеральный округ</v>
      </c>
      <c r="D4558" s="3">
        <f t="shared" si="16"/>
        <v>2</v>
      </c>
      <c r="E4558" s="15" t="s">
        <v>48</v>
      </c>
      <c r="F4558" s="13" t="str">
        <f>IFERROR(__xludf.DUMMYFUNCTION("REGEXEXTRACT(E4558, ""[А-Яа-я].*"")"),"Убийство")</f>
        <v>Убийство</v>
      </c>
      <c r="G4558" s="16">
        <f t="shared" si="17"/>
        <v>2</v>
      </c>
      <c r="H4558" s="13" t="s">
        <v>28</v>
      </c>
      <c r="I4558" s="13" t="str">
        <f>IFERROR(__xludf.DUMMYFUNCTION("REGEXREPLACE(H4558, "".*\s"", """")"),"человек")</f>
        <v>человек</v>
      </c>
      <c r="J4558" s="13" t="s">
        <v>29</v>
      </c>
      <c r="K4558" s="17" t="str">
        <f>IFERROR(__xludf.DUMMYFUNCTION("REGEXREPLACE(J4558, ""^[\d\s]+"", """")"),"значение показателя за год")</f>
        <v>значение показателя за год</v>
      </c>
      <c r="L4558" s="16">
        <f t="shared" si="18"/>
        <v>2</v>
      </c>
      <c r="M4558" s="13" t="s">
        <v>31</v>
      </c>
      <c r="N4558" s="13" t="str">
        <f>IFERROR(__xludf.DUMMYFUNCTION("REGEXEXTRACT(M4558, "" (.+)$"")"),"городское население")</f>
        <v>городское население</v>
      </c>
      <c r="O4558" s="23" t="s">
        <v>37</v>
      </c>
      <c r="P4558" s="23" t="s">
        <v>37</v>
      </c>
      <c r="Q4558" s="23" t="s">
        <v>37</v>
      </c>
      <c r="R4558" s="23" t="s">
        <v>37</v>
      </c>
      <c r="S4558" s="23" t="s">
        <v>37</v>
      </c>
      <c r="T4558" s="18">
        <v>558.0</v>
      </c>
      <c r="U4558" s="18">
        <v>551.0</v>
      </c>
      <c r="V4558" s="18">
        <v>479.0</v>
      </c>
      <c r="W4558" s="18">
        <v>427.0</v>
      </c>
      <c r="X4558" s="18">
        <v>391.0</v>
      </c>
      <c r="Y4558" s="18">
        <v>357.0</v>
      </c>
      <c r="Z4558" s="19" t="str">
        <f t="shared" si="6"/>
        <v/>
      </c>
      <c r="AA4558" s="19">
        <f t="shared" si="19"/>
        <v>2763</v>
      </c>
      <c r="AB4558" s="19" t="str">
        <f t="shared" si="8"/>
        <v/>
      </c>
      <c r="AC4558" s="19">
        <f t="shared" si="20"/>
        <v>460.5</v>
      </c>
      <c r="AD4558" s="19">
        <f t="shared" si="21"/>
        <v>570.5</v>
      </c>
      <c r="AE4558" s="19" t="str">
        <f t="shared" si="22"/>
        <v>Нет моды</v>
      </c>
      <c r="AF4558" s="19">
        <f t="shared" si="23"/>
        <v>357</v>
      </c>
      <c r="AG4558" s="19">
        <f t="shared" si="24"/>
        <v>558</v>
      </c>
      <c r="AH4558" s="20" t="str">
        <f t="shared" si="14"/>
        <v/>
      </c>
      <c r="AI4558" s="21"/>
      <c r="AJ4558" s="21"/>
      <c r="AK4558" s="21"/>
      <c r="AL4558" s="22">
        <f t="shared" si="25"/>
        <v>2</v>
      </c>
    </row>
    <row r="4559" ht="12.75" customHeight="1">
      <c r="A4559" s="17" t="s">
        <v>311</v>
      </c>
      <c r="B4559" s="13" t="str">
        <f>IFERROR(__xludf.DUMMYFUNCTION("REGEXREPLACE(A4559, ""\d"", """")"),"     Дальневосточный федеральный округ")</f>
        <v>     Дальневосточный федеральный округ</v>
      </c>
      <c r="C4559" s="14" t="str">
        <f t="shared" si="15"/>
        <v>Дальневосточный федеральный округ</v>
      </c>
      <c r="D4559" s="3">
        <f t="shared" si="16"/>
        <v>2</v>
      </c>
      <c r="E4559" s="15" t="s">
        <v>48</v>
      </c>
      <c r="F4559" s="13" t="str">
        <f>IFERROR(__xludf.DUMMYFUNCTION("REGEXEXTRACT(E4559, ""[А-Яа-я].*"")"),"Убийство")</f>
        <v>Убийство</v>
      </c>
      <c r="G4559" s="16">
        <f t="shared" si="17"/>
        <v>2</v>
      </c>
      <c r="H4559" s="13" t="s">
        <v>28</v>
      </c>
      <c r="I4559" s="13" t="str">
        <f>IFERROR(__xludf.DUMMYFUNCTION("REGEXREPLACE(H4559, "".*\s"", """")"),"человек")</f>
        <v>человек</v>
      </c>
      <c r="J4559" s="13" t="s">
        <v>29</v>
      </c>
      <c r="K4559" s="17" t="str">
        <f>IFERROR(__xludf.DUMMYFUNCTION("REGEXREPLACE(J4559, ""^[\d\s]+"", """")"),"значение показателя за год")</f>
        <v>значение показателя за год</v>
      </c>
      <c r="L4559" s="16">
        <f t="shared" si="18"/>
        <v>2</v>
      </c>
      <c r="M4559" s="13" t="s">
        <v>32</v>
      </c>
      <c r="N4559" s="13" t="str">
        <f>IFERROR(__xludf.DUMMYFUNCTION("REGEXEXTRACT(M4559, "" (.+)$"")"),"сельское население")</f>
        <v>сельское население</v>
      </c>
      <c r="O4559" s="23" t="s">
        <v>37</v>
      </c>
      <c r="P4559" s="23" t="s">
        <v>37</v>
      </c>
      <c r="Q4559" s="23" t="s">
        <v>37</v>
      </c>
      <c r="R4559" s="23" t="s">
        <v>37</v>
      </c>
      <c r="S4559" s="23" t="s">
        <v>37</v>
      </c>
      <c r="T4559" s="18">
        <v>378.0</v>
      </c>
      <c r="U4559" s="18">
        <v>369.0</v>
      </c>
      <c r="V4559" s="18">
        <v>381.0</v>
      </c>
      <c r="W4559" s="18">
        <v>275.0</v>
      </c>
      <c r="X4559" s="18">
        <v>289.0</v>
      </c>
      <c r="Y4559" s="18">
        <v>226.0</v>
      </c>
      <c r="Z4559" s="19" t="str">
        <f t="shared" si="6"/>
        <v/>
      </c>
      <c r="AA4559" s="19" t="str">
        <f t="shared" si="19"/>
        <v/>
      </c>
      <c r="AB4559" s="19">
        <f t="shared" si="8"/>
        <v>1918</v>
      </c>
      <c r="AC4559" s="19">
        <f t="shared" si="20"/>
        <v>319.6666667</v>
      </c>
      <c r="AD4559" s="19">
        <f t="shared" si="21"/>
        <v>379.5</v>
      </c>
      <c r="AE4559" s="19" t="str">
        <f t="shared" si="22"/>
        <v>Нет моды</v>
      </c>
      <c r="AF4559" s="19">
        <f t="shared" si="23"/>
        <v>226</v>
      </c>
      <c r="AG4559" s="19">
        <f t="shared" si="24"/>
        <v>381</v>
      </c>
      <c r="AH4559" s="20" t="str">
        <f t="shared" si="14"/>
        <v>Город: 59%; Село: 41%</v>
      </c>
      <c r="AI4559" s="21"/>
      <c r="AJ4559" s="21"/>
      <c r="AK4559" s="21"/>
      <c r="AL4559" s="22">
        <f t="shared" si="25"/>
        <v>2</v>
      </c>
    </row>
    <row r="4560" ht="12.75" customHeight="1">
      <c r="A4560" s="17" t="s">
        <v>312</v>
      </c>
      <c r="B4560" s="13" t="str">
        <f>IFERROR(__xludf.DUMMYFUNCTION("REGEXREPLACE(A4560, ""\d"", """")"),"     Дальневосточный федеральный округ")</f>
        <v>     Дальневосточный федеральный округ</v>
      </c>
      <c r="C4560" s="14" t="str">
        <f t="shared" si="15"/>
        <v>Дальневосточный федеральный округ</v>
      </c>
      <c r="D4560" s="3">
        <f t="shared" si="16"/>
        <v>2</v>
      </c>
      <c r="E4560" s="15" t="s">
        <v>49</v>
      </c>
      <c r="F4560" s="13" t="str">
        <f>IFERROR(__xludf.DUMMYFUNCTION("REGEXEXTRACT(E4560, ""[А-Яа-я].*"")"),"Цереброваскулярные болезни")</f>
        <v>Цереброваскулярные болезни</v>
      </c>
      <c r="G4560" s="16">
        <f t="shared" si="17"/>
        <v>2</v>
      </c>
      <c r="H4560" s="13" t="s">
        <v>28</v>
      </c>
      <c r="I4560" s="13" t="str">
        <f>IFERROR(__xludf.DUMMYFUNCTION("REGEXREPLACE(H4560, "".*\s"", """")"),"человек")</f>
        <v>человек</v>
      </c>
      <c r="J4560" s="13" t="s">
        <v>29</v>
      </c>
      <c r="K4560" s="17" t="str">
        <f>IFERROR(__xludf.DUMMYFUNCTION("REGEXREPLACE(J4560, ""^[\d\s]+"", """")"),"значение показателя за год")</f>
        <v>значение показателя за год</v>
      </c>
      <c r="L4560" s="16">
        <f t="shared" si="18"/>
        <v>2</v>
      </c>
      <c r="M4560" s="13" t="s">
        <v>30</v>
      </c>
      <c r="N4560" s="13" t="str">
        <f>IFERROR(__xludf.DUMMYFUNCTION("REGEXEXTRACT(M4560, "" (.+)$"")"),"все население")</f>
        <v>все население</v>
      </c>
      <c r="O4560" s="23" t="s">
        <v>37</v>
      </c>
      <c r="P4560" s="23" t="s">
        <v>37</v>
      </c>
      <c r="Q4560" s="23" t="s">
        <v>37</v>
      </c>
      <c r="R4560" s="23" t="s">
        <v>37</v>
      </c>
      <c r="S4560" s="23" t="s">
        <v>37</v>
      </c>
      <c r="T4560" s="18">
        <v>12994.0</v>
      </c>
      <c r="U4560" s="18">
        <v>13845.0</v>
      </c>
      <c r="V4560" s="18">
        <v>15102.0</v>
      </c>
      <c r="W4560" s="18">
        <v>14408.0</v>
      </c>
      <c r="X4560" s="18">
        <v>13308.0</v>
      </c>
      <c r="Y4560" s="18">
        <v>13241.0</v>
      </c>
      <c r="Z4560" s="19">
        <f t="shared" si="6"/>
        <v>82898</v>
      </c>
      <c r="AA4560" s="19" t="str">
        <f t="shared" si="19"/>
        <v/>
      </c>
      <c r="AB4560" s="19" t="str">
        <f t="shared" si="8"/>
        <v/>
      </c>
      <c r="AC4560" s="19">
        <f t="shared" si="20"/>
        <v>13816.33333</v>
      </c>
      <c r="AD4560" s="19">
        <f t="shared" si="21"/>
        <v>6687.5</v>
      </c>
      <c r="AE4560" s="19" t="str">
        <f t="shared" si="22"/>
        <v>Нет моды</v>
      </c>
      <c r="AF4560" s="19">
        <f t="shared" si="23"/>
        <v>12994</v>
      </c>
      <c r="AG4560" s="19">
        <f t="shared" si="24"/>
        <v>15102</v>
      </c>
      <c r="AH4560" s="20" t="str">
        <f t="shared" si="14"/>
        <v/>
      </c>
      <c r="AI4560" s="21"/>
      <c r="AJ4560" s="21"/>
      <c r="AK4560" s="21"/>
      <c r="AL4560" s="22">
        <f t="shared" si="25"/>
        <v>2</v>
      </c>
    </row>
    <row r="4561" ht="12.75" customHeight="1">
      <c r="A4561" s="17" t="s">
        <v>313</v>
      </c>
      <c r="B4561" s="13" t="str">
        <f>IFERROR(__xludf.DUMMYFUNCTION("REGEXREPLACE(A4561, ""\d"", """")"),"     Дальневосточный федеральный округ")</f>
        <v>     Дальневосточный федеральный округ</v>
      </c>
      <c r="C4561" s="14" t="str">
        <f t="shared" si="15"/>
        <v>Дальневосточный федеральный округ</v>
      </c>
      <c r="D4561" s="3">
        <f t="shared" si="16"/>
        <v>2</v>
      </c>
      <c r="E4561" s="15" t="s">
        <v>49</v>
      </c>
      <c r="F4561" s="13" t="str">
        <f>IFERROR(__xludf.DUMMYFUNCTION("REGEXEXTRACT(E4561, ""[А-Яа-я].*"")"),"Цереброваскулярные болезни")</f>
        <v>Цереброваскулярные болезни</v>
      </c>
      <c r="G4561" s="16">
        <f t="shared" si="17"/>
        <v>2</v>
      </c>
      <c r="H4561" s="13" t="s">
        <v>28</v>
      </c>
      <c r="I4561" s="13" t="str">
        <f>IFERROR(__xludf.DUMMYFUNCTION("REGEXREPLACE(H4561, "".*\s"", """")"),"человек")</f>
        <v>человек</v>
      </c>
      <c r="J4561" s="13" t="s">
        <v>29</v>
      </c>
      <c r="K4561" s="17" t="str">
        <f>IFERROR(__xludf.DUMMYFUNCTION("REGEXREPLACE(J4561, ""^[\d\s]+"", """")"),"значение показателя за год")</f>
        <v>значение показателя за год</v>
      </c>
      <c r="L4561" s="16">
        <f t="shared" si="18"/>
        <v>2</v>
      </c>
      <c r="M4561" s="13" t="s">
        <v>31</v>
      </c>
      <c r="N4561" s="13" t="str">
        <f>IFERROR(__xludf.DUMMYFUNCTION("REGEXEXTRACT(M4561, "" (.+)$"")"),"городское население")</f>
        <v>городское население</v>
      </c>
      <c r="O4561" s="23" t="s">
        <v>37</v>
      </c>
      <c r="P4561" s="23" t="s">
        <v>37</v>
      </c>
      <c r="Q4561" s="23" t="s">
        <v>37</v>
      </c>
      <c r="R4561" s="23" t="s">
        <v>37</v>
      </c>
      <c r="S4561" s="23" t="s">
        <v>37</v>
      </c>
      <c r="T4561" s="18">
        <v>9556.0</v>
      </c>
      <c r="U4561" s="18">
        <v>10059.0</v>
      </c>
      <c r="V4561" s="18">
        <v>10963.0</v>
      </c>
      <c r="W4561" s="18">
        <v>10425.0</v>
      </c>
      <c r="X4561" s="18">
        <v>9568.0</v>
      </c>
      <c r="Y4561" s="18">
        <v>9540.0</v>
      </c>
      <c r="Z4561" s="19" t="str">
        <f t="shared" si="6"/>
        <v/>
      </c>
      <c r="AA4561" s="19">
        <f t="shared" si="19"/>
        <v>60111</v>
      </c>
      <c r="AB4561" s="19" t="str">
        <f t="shared" si="8"/>
        <v/>
      </c>
      <c r="AC4561" s="19">
        <f t="shared" si="20"/>
        <v>10018.5</v>
      </c>
      <c r="AD4561" s="19">
        <f t="shared" si="21"/>
        <v>11978.5</v>
      </c>
      <c r="AE4561" s="19" t="str">
        <f t="shared" si="22"/>
        <v>Нет моды</v>
      </c>
      <c r="AF4561" s="19">
        <f t="shared" si="23"/>
        <v>9540</v>
      </c>
      <c r="AG4561" s="19">
        <f t="shared" si="24"/>
        <v>10963</v>
      </c>
      <c r="AH4561" s="20" t="str">
        <f t="shared" si="14"/>
        <v/>
      </c>
      <c r="AI4561" s="21"/>
      <c r="AJ4561" s="21"/>
      <c r="AK4561" s="21"/>
      <c r="AL4561" s="22">
        <f t="shared" si="25"/>
        <v>2</v>
      </c>
    </row>
    <row r="4562" ht="12.75" customHeight="1">
      <c r="A4562" s="17" t="s">
        <v>314</v>
      </c>
      <c r="B4562" s="13" t="str">
        <f>IFERROR(__xludf.DUMMYFUNCTION("REGEXREPLACE(A4562, ""\d"", """")"),"     Дальневосточный федеральный округ")</f>
        <v>     Дальневосточный федеральный округ</v>
      </c>
      <c r="C4562" s="14" t="str">
        <f t="shared" si="15"/>
        <v>Дальневосточный федеральный округ</v>
      </c>
      <c r="D4562" s="3">
        <f t="shared" si="16"/>
        <v>2</v>
      </c>
      <c r="E4562" s="15" t="s">
        <v>49</v>
      </c>
      <c r="F4562" s="13" t="str">
        <f>IFERROR(__xludf.DUMMYFUNCTION("REGEXEXTRACT(E4562, ""[А-Яа-я].*"")"),"Цереброваскулярные болезни")</f>
        <v>Цереброваскулярные болезни</v>
      </c>
      <c r="G4562" s="16">
        <f t="shared" si="17"/>
        <v>2</v>
      </c>
      <c r="H4562" s="13" t="s">
        <v>28</v>
      </c>
      <c r="I4562" s="13" t="str">
        <f>IFERROR(__xludf.DUMMYFUNCTION("REGEXREPLACE(H4562, "".*\s"", """")"),"человек")</f>
        <v>человек</v>
      </c>
      <c r="J4562" s="13" t="s">
        <v>29</v>
      </c>
      <c r="K4562" s="17" t="str">
        <f>IFERROR(__xludf.DUMMYFUNCTION("REGEXREPLACE(J4562, ""^[\d\s]+"", """")"),"значение показателя за год")</f>
        <v>значение показателя за год</v>
      </c>
      <c r="L4562" s="16">
        <f t="shared" si="18"/>
        <v>2</v>
      </c>
      <c r="M4562" s="13" t="s">
        <v>32</v>
      </c>
      <c r="N4562" s="13" t="str">
        <f>IFERROR(__xludf.DUMMYFUNCTION("REGEXEXTRACT(M4562, "" (.+)$"")"),"сельское население")</f>
        <v>сельское население</v>
      </c>
      <c r="O4562" s="23" t="s">
        <v>37</v>
      </c>
      <c r="P4562" s="23" t="s">
        <v>37</v>
      </c>
      <c r="Q4562" s="23" t="s">
        <v>37</v>
      </c>
      <c r="R4562" s="23" t="s">
        <v>37</v>
      </c>
      <c r="S4562" s="23" t="s">
        <v>37</v>
      </c>
      <c r="T4562" s="18">
        <v>3438.0</v>
      </c>
      <c r="U4562" s="18">
        <v>3786.0</v>
      </c>
      <c r="V4562" s="18">
        <v>4139.0</v>
      </c>
      <c r="W4562" s="18">
        <v>3983.0</v>
      </c>
      <c r="X4562" s="18">
        <v>3740.0</v>
      </c>
      <c r="Y4562" s="18">
        <v>3701.0</v>
      </c>
      <c r="Z4562" s="19" t="str">
        <f t="shared" si="6"/>
        <v/>
      </c>
      <c r="AA4562" s="19" t="str">
        <f t="shared" si="19"/>
        <v/>
      </c>
      <c r="AB4562" s="19">
        <f t="shared" si="8"/>
        <v>22787</v>
      </c>
      <c r="AC4562" s="19">
        <f t="shared" si="20"/>
        <v>3797.833333</v>
      </c>
      <c r="AD4562" s="19">
        <f t="shared" si="21"/>
        <v>6839.5</v>
      </c>
      <c r="AE4562" s="19" t="str">
        <f t="shared" si="22"/>
        <v>Нет моды</v>
      </c>
      <c r="AF4562" s="19">
        <f t="shared" si="23"/>
        <v>3438</v>
      </c>
      <c r="AG4562" s="19">
        <f t="shared" si="24"/>
        <v>4139</v>
      </c>
      <c r="AH4562" s="20" t="str">
        <f t="shared" si="14"/>
        <v>Город: 73%; Село: 27%</v>
      </c>
      <c r="AI4562" s="21"/>
      <c r="AJ4562" s="21"/>
      <c r="AK4562" s="21"/>
      <c r="AL4562" s="22">
        <f t="shared" si="25"/>
        <v>2</v>
      </c>
    </row>
    <row r="4563" ht="12.75" customHeight="1">
      <c r="A4563" s="13" t="s">
        <v>315</v>
      </c>
      <c r="B4563" s="13" t="str">
        <f>IFERROR(__xludf.DUMMYFUNCTION("REGEXREPLACE(A4563, ""\d"", """")"),"         Республика Бурятия")</f>
        <v>         Республика Бурятия</v>
      </c>
      <c r="C4563" s="14" t="str">
        <f t="shared" si="15"/>
        <v>Республика Бурятия</v>
      </c>
      <c r="D4563" s="3">
        <f t="shared" si="16"/>
        <v>2</v>
      </c>
      <c r="E4563" s="15" t="s">
        <v>27</v>
      </c>
      <c r="F4563" s="13" t="str">
        <f>IFERROR(__xludf.DUMMYFUNCTION("REGEXEXTRACT(E4563, ""[А-Яа-я].*"")"),"Болезни органов дыхания")</f>
        <v>Болезни органов дыхания</v>
      </c>
      <c r="G4563" s="16">
        <f t="shared" si="17"/>
        <v>2</v>
      </c>
      <c r="H4563" s="13" t="s">
        <v>28</v>
      </c>
      <c r="I4563" s="13" t="str">
        <f>IFERROR(__xludf.DUMMYFUNCTION("REGEXREPLACE(H4563, "".*\s"", """")"),"человек")</f>
        <v>человек</v>
      </c>
      <c r="J4563" s="13" t="s">
        <v>29</v>
      </c>
      <c r="K4563" s="17" t="str">
        <f>IFERROR(__xludf.DUMMYFUNCTION("REGEXREPLACE(J4563, ""^[\d\s]+"", """")"),"значение показателя за год")</f>
        <v>значение показателя за год</v>
      </c>
      <c r="L4563" s="16">
        <f t="shared" si="18"/>
        <v>2</v>
      </c>
      <c r="M4563" s="13" t="s">
        <v>30</v>
      </c>
      <c r="N4563" s="13" t="str">
        <f>IFERROR(__xludf.DUMMYFUNCTION("REGEXEXTRACT(M4563, "" (.+)$"")"),"все население")</f>
        <v>все население</v>
      </c>
      <c r="O4563" s="18">
        <v>774.0</v>
      </c>
      <c r="P4563" s="18">
        <v>891.0</v>
      </c>
      <c r="Q4563" s="18">
        <v>780.0</v>
      </c>
      <c r="R4563" s="18">
        <v>661.0</v>
      </c>
      <c r="S4563" s="18">
        <v>606.0</v>
      </c>
      <c r="T4563" s="18">
        <v>603.0</v>
      </c>
      <c r="U4563" s="18">
        <v>538.0</v>
      </c>
      <c r="V4563" s="18">
        <v>581.0</v>
      </c>
      <c r="W4563" s="18">
        <v>959.0</v>
      </c>
      <c r="X4563" s="18">
        <v>884.0</v>
      </c>
      <c r="Y4563" s="18">
        <v>647.0</v>
      </c>
      <c r="Z4563" s="19">
        <f t="shared" si="6"/>
        <v>7924</v>
      </c>
      <c r="AA4563" s="19" t="str">
        <f t="shared" si="19"/>
        <v/>
      </c>
      <c r="AB4563" s="19" t="str">
        <f t="shared" si="8"/>
        <v/>
      </c>
      <c r="AC4563" s="19">
        <f t="shared" si="20"/>
        <v>720.3636364</v>
      </c>
      <c r="AD4563" s="19">
        <f t="shared" si="21"/>
        <v>884</v>
      </c>
      <c r="AE4563" s="19" t="str">
        <f t="shared" si="22"/>
        <v>Нет моды</v>
      </c>
      <c r="AF4563" s="19">
        <f t="shared" si="23"/>
        <v>538</v>
      </c>
      <c r="AG4563" s="19">
        <f t="shared" si="24"/>
        <v>959</v>
      </c>
      <c r="AH4563" s="20" t="str">
        <f t="shared" si="14"/>
        <v/>
      </c>
      <c r="AI4563" s="21"/>
      <c r="AJ4563" s="21"/>
      <c r="AK4563" s="21"/>
      <c r="AL4563" s="22">
        <f t="shared" si="25"/>
        <v>1</v>
      </c>
    </row>
    <row r="4564" ht="12.75" customHeight="1">
      <c r="A4564" s="13" t="s">
        <v>315</v>
      </c>
      <c r="B4564" s="13" t="str">
        <f>IFERROR(__xludf.DUMMYFUNCTION("REGEXREPLACE(A4564, ""\d"", """")"),"         Республика Бурятия")</f>
        <v>         Республика Бурятия</v>
      </c>
      <c r="C4564" s="14" t="str">
        <f t="shared" si="15"/>
        <v>Республика Бурятия</v>
      </c>
      <c r="D4564" s="3">
        <f t="shared" si="16"/>
        <v>2</v>
      </c>
      <c r="E4564" s="15" t="s">
        <v>27</v>
      </c>
      <c r="F4564" s="13" t="str">
        <f>IFERROR(__xludf.DUMMYFUNCTION("REGEXEXTRACT(E4564, ""[А-Яа-я].*"")"),"Болезни органов дыхания")</f>
        <v>Болезни органов дыхания</v>
      </c>
      <c r="G4564" s="16">
        <f t="shared" si="17"/>
        <v>2</v>
      </c>
      <c r="H4564" s="13" t="s">
        <v>28</v>
      </c>
      <c r="I4564" s="13" t="str">
        <f>IFERROR(__xludf.DUMMYFUNCTION("REGEXREPLACE(H4564, "".*\s"", """")"),"человек")</f>
        <v>человек</v>
      </c>
      <c r="J4564" s="13" t="s">
        <v>29</v>
      </c>
      <c r="K4564" s="17" t="str">
        <f>IFERROR(__xludf.DUMMYFUNCTION("REGEXREPLACE(J4564, ""^[\d\s]+"", """")"),"значение показателя за год")</f>
        <v>значение показателя за год</v>
      </c>
      <c r="L4564" s="16">
        <f t="shared" si="18"/>
        <v>2</v>
      </c>
      <c r="M4564" s="13" t="s">
        <v>31</v>
      </c>
      <c r="N4564" s="13" t="str">
        <f>IFERROR(__xludf.DUMMYFUNCTION("REGEXEXTRACT(M4564, "" (.+)$"")"),"городское население")</f>
        <v>городское население</v>
      </c>
      <c r="O4564" s="18">
        <v>300.0</v>
      </c>
      <c r="P4564" s="18">
        <v>367.0</v>
      </c>
      <c r="Q4564" s="18">
        <v>347.0</v>
      </c>
      <c r="R4564" s="18">
        <v>287.0</v>
      </c>
      <c r="S4564" s="18">
        <v>265.0</v>
      </c>
      <c r="T4564" s="18">
        <v>270.0</v>
      </c>
      <c r="U4564" s="18">
        <v>244.0</v>
      </c>
      <c r="V4564" s="18">
        <v>272.0</v>
      </c>
      <c r="W4564" s="18">
        <v>465.0</v>
      </c>
      <c r="X4564" s="18">
        <v>416.0</v>
      </c>
      <c r="Y4564" s="18">
        <v>278.0</v>
      </c>
      <c r="Z4564" s="19" t="str">
        <f t="shared" si="6"/>
        <v/>
      </c>
      <c r="AA4564" s="19">
        <f t="shared" si="19"/>
        <v>3511</v>
      </c>
      <c r="AB4564" s="19" t="str">
        <f t="shared" si="8"/>
        <v/>
      </c>
      <c r="AC4564" s="19">
        <f t="shared" si="20"/>
        <v>319.1818182</v>
      </c>
      <c r="AD4564" s="19">
        <f t="shared" si="21"/>
        <v>501.5</v>
      </c>
      <c r="AE4564" s="19" t="str">
        <f t="shared" si="22"/>
        <v>Нет моды</v>
      </c>
      <c r="AF4564" s="19">
        <f t="shared" si="23"/>
        <v>244</v>
      </c>
      <c r="AG4564" s="19">
        <f t="shared" si="24"/>
        <v>465</v>
      </c>
      <c r="AH4564" s="20" t="str">
        <f t="shared" si="14"/>
        <v/>
      </c>
      <c r="AI4564" s="21"/>
      <c r="AJ4564" s="21"/>
      <c r="AK4564" s="21"/>
      <c r="AL4564" s="22">
        <f t="shared" si="25"/>
        <v>1</v>
      </c>
    </row>
    <row r="4565" ht="12.75" customHeight="1">
      <c r="A4565" s="13" t="s">
        <v>315</v>
      </c>
      <c r="B4565" s="13" t="str">
        <f>IFERROR(__xludf.DUMMYFUNCTION("REGEXREPLACE(A4565, ""\d"", """")"),"         Республика Бурятия")</f>
        <v>         Республика Бурятия</v>
      </c>
      <c r="C4565" s="14" t="str">
        <f t="shared" si="15"/>
        <v>Республика Бурятия</v>
      </c>
      <c r="D4565" s="3">
        <f t="shared" si="16"/>
        <v>2</v>
      </c>
      <c r="E4565" s="15" t="s">
        <v>27</v>
      </c>
      <c r="F4565" s="13" t="str">
        <f>IFERROR(__xludf.DUMMYFUNCTION("REGEXEXTRACT(E4565, ""[А-Яа-я].*"")"),"Болезни органов дыхания")</f>
        <v>Болезни органов дыхания</v>
      </c>
      <c r="G4565" s="16">
        <f t="shared" si="17"/>
        <v>2</v>
      </c>
      <c r="H4565" s="13" t="s">
        <v>28</v>
      </c>
      <c r="I4565" s="13" t="str">
        <f>IFERROR(__xludf.DUMMYFUNCTION("REGEXREPLACE(H4565, "".*\s"", """")"),"человек")</f>
        <v>человек</v>
      </c>
      <c r="J4565" s="13" t="s">
        <v>29</v>
      </c>
      <c r="K4565" s="17" t="str">
        <f>IFERROR(__xludf.DUMMYFUNCTION("REGEXREPLACE(J4565, ""^[\d\s]+"", """")"),"значение показателя за год")</f>
        <v>значение показателя за год</v>
      </c>
      <c r="L4565" s="16">
        <f t="shared" si="18"/>
        <v>2</v>
      </c>
      <c r="M4565" s="13" t="s">
        <v>32</v>
      </c>
      <c r="N4565" s="13" t="str">
        <f>IFERROR(__xludf.DUMMYFUNCTION("REGEXEXTRACT(M4565, "" (.+)$"")"),"сельское население")</f>
        <v>сельское население</v>
      </c>
      <c r="O4565" s="18">
        <v>474.0</v>
      </c>
      <c r="P4565" s="18">
        <v>524.0</v>
      </c>
      <c r="Q4565" s="18">
        <v>433.0</v>
      </c>
      <c r="R4565" s="18">
        <v>374.0</v>
      </c>
      <c r="S4565" s="18">
        <v>341.0</v>
      </c>
      <c r="T4565" s="18">
        <v>333.0</v>
      </c>
      <c r="U4565" s="18">
        <v>294.0</v>
      </c>
      <c r="V4565" s="18">
        <v>309.0</v>
      </c>
      <c r="W4565" s="18">
        <v>494.0</v>
      </c>
      <c r="X4565" s="18">
        <v>468.0</v>
      </c>
      <c r="Y4565" s="18">
        <v>369.0</v>
      </c>
      <c r="Z4565" s="19" t="str">
        <f t="shared" si="6"/>
        <v/>
      </c>
      <c r="AA4565" s="19" t="str">
        <f t="shared" si="19"/>
        <v/>
      </c>
      <c r="AB4565" s="19">
        <f t="shared" si="8"/>
        <v>4413</v>
      </c>
      <c r="AC4565" s="19">
        <f t="shared" si="20"/>
        <v>401.1818182</v>
      </c>
      <c r="AD4565" s="19">
        <f t="shared" si="21"/>
        <v>344</v>
      </c>
      <c r="AE4565" s="19" t="str">
        <f t="shared" si="22"/>
        <v>Нет моды</v>
      </c>
      <c r="AF4565" s="19">
        <f t="shared" si="23"/>
        <v>294</v>
      </c>
      <c r="AG4565" s="19">
        <f t="shared" si="24"/>
        <v>524</v>
      </c>
      <c r="AH4565" s="20" t="str">
        <f t="shared" si="14"/>
        <v>Город: 44%; Село: 56%</v>
      </c>
      <c r="AI4565" s="21"/>
      <c r="AJ4565" s="21"/>
      <c r="AK4565" s="21"/>
      <c r="AL4565" s="22">
        <f t="shared" si="25"/>
        <v>1</v>
      </c>
    </row>
    <row r="4566" ht="12.75" customHeight="1">
      <c r="A4566" s="13" t="s">
        <v>315</v>
      </c>
      <c r="B4566" s="13" t="str">
        <f>IFERROR(__xludf.DUMMYFUNCTION("REGEXREPLACE(A4566, ""\d"", """")"),"         Республика Бурятия")</f>
        <v>         Республика Бурятия</v>
      </c>
      <c r="C4566" s="14" t="str">
        <f t="shared" si="15"/>
        <v>Республика Бурятия</v>
      </c>
      <c r="D4566" s="3">
        <f t="shared" si="16"/>
        <v>2</v>
      </c>
      <c r="E4566" s="15" t="s">
        <v>33</v>
      </c>
      <c r="F4566" s="13" t="str">
        <f>IFERROR(__xludf.DUMMYFUNCTION("REGEXEXTRACT(E4566, ""[А-Яа-я].*"")"),"Болезни органов пищеварения")</f>
        <v>Болезни органов пищеварения</v>
      </c>
      <c r="G4566" s="16">
        <f t="shared" si="17"/>
        <v>2</v>
      </c>
      <c r="H4566" s="13" t="s">
        <v>28</v>
      </c>
      <c r="I4566" s="13" t="str">
        <f>IFERROR(__xludf.DUMMYFUNCTION("REGEXREPLACE(H4566, "".*\s"", """")"),"человек")</f>
        <v>человек</v>
      </c>
      <c r="J4566" s="13" t="s">
        <v>29</v>
      </c>
      <c r="K4566" s="17" t="str">
        <f>IFERROR(__xludf.DUMMYFUNCTION("REGEXREPLACE(J4566, ""^[\d\s]+"", """")"),"значение показателя за год")</f>
        <v>значение показателя за год</v>
      </c>
      <c r="L4566" s="16">
        <f t="shared" si="18"/>
        <v>2</v>
      </c>
      <c r="M4566" s="13" t="s">
        <v>30</v>
      </c>
      <c r="N4566" s="13" t="str">
        <f>IFERROR(__xludf.DUMMYFUNCTION("REGEXEXTRACT(M4566, "" (.+)$"")"),"все население")</f>
        <v>все население</v>
      </c>
      <c r="O4566" s="18">
        <v>618.0</v>
      </c>
      <c r="P4566" s="18">
        <v>667.0</v>
      </c>
      <c r="Q4566" s="18">
        <v>731.0</v>
      </c>
      <c r="R4566" s="18">
        <v>671.0</v>
      </c>
      <c r="S4566" s="18">
        <v>595.0</v>
      </c>
      <c r="T4566" s="18">
        <v>615.0</v>
      </c>
      <c r="U4566" s="18">
        <v>682.0</v>
      </c>
      <c r="V4566" s="18">
        <v>723.0</v>
      </c>
      <c r="W4566" s="18">
        <v>880.0</v>
      </c>
      <c r="X4566" s="18">
        <v>792.0</v>
      </c>
      <c r="Y4566" s="18">
        <v>826.0</v>
      </c>
      <c r="Z4566" s="19">
        <f t="shared" si="6"/>
        <v>7800</v>
      </c>
      <c r="AA4566" s="19" t="str">
        <f t="shared" si="19"/>
        <v/>
      </c>
      <c r="AB4566" s="19" t="str">
        <f t="shared" si="8"/>
        <v/>
      </c>
      <c r="AC4566" s="19">
        <f t="shared" si="20"/>
        <v>709.0909091</v>
      </c>
      <c r="AD4566" s="19">
        <f t="shared" si="21"/>
        <v>559.5</v>
      </c>
      <c r="AE4566" s="19" t="str">
        <f t="shared" si="22"/>
        <v>Нет моды</v>
      </c>
      <c r="AF4566" s="19">
        <f t="shared" si="23"/>
        <v>595</v>
      </c>
      <c r="AG4566" s="19">
        <f t="shared" si="24"/>
        <v>880</v>
      </c>
      <c r="AH4566" s="20" t="str">
        <f t="shared" si="14"/>
        <v/>
      </c>
      <c r="AI4566" s="21"/>
      <c r="AJ4566" s="21"/>
      <c r="AK4566" s="21"/>
      <c r="AL4566" s="22">
        <f t="shared" si="25"/>
        <v>1</v>
      </c>
    </row>
    <row r="4567" ht="12.75" customHeight="1">
      <c r="A4567" s="13" t="s">
        <v>315</v>
      </c>
      <c r="B4567" s="13" t="str">
        <f>IFERROR(__xludf.DUMMYFUNCTION("REGEXREPLACE(A4567, ""\d"", """")"),"         Республика Бурятия")</f>
        <v>         Республика Бурятия</v>
      </c>
      <c r="C4567" s="14" t="str">
        <f t="shared" si="15"/>
        <v>Республика Бурятия</v>
      </c>
      <c r="D4567" s="3">
        <f t="shared" si="16"/>
        <v>2</v>
      </c>
      <c r="E4567" s="15" t="s">
        <v>33</v>
      </c>
      <c r="F4567" s="13" t="str">
        <f>IFERROR(__xludf.DUMMYFUNCTION("REGEXEXTRACT(E4567, ""[А-Яа-я].*"")"),"Болезни органов пищеварения")</f>
        <v>Болезни органов пищеварения</v>
      </c>
      <c r="G4567" s="16">
        <f t="shared" si="17"/>
        <v>2</v>
      </c>
      <c r="H4567" s="13" t="s">
        <v>28</v>
      </c>
      <c r="I4567" s="13" t="str">
        <f>IFERROR(__xludf.DUMMYFUNCTION("REGEXREPLACE(H4567, "".*\s"", """")"),"человек")</f>
        <v>человек</v>
      </c>
      <c r="J4567" s="13" t="s">
        <v>29</v>
      </c>
      <c r="K4567" s="17" t="str">
        <f>IFERROR(__xludf.DUMMYFUNCTION("REGEXREPLACE(J4567, ""^[\d\s]+"", """")"),"значение показателя за год")</f>
        <v>значение показателя за год</v>
      </c>
      <c r="L4567" s="16">
        <f t="shared" si="18"/>
        <v>2</v>
      </c>
      <c r="M4567" s="13" t="s">
        <v>31</v>
      </c>
      <c r="N4567" s="13" t="str">
        <f>IFERROR(__xludf.DUMMYFUNCTION("REGEXEXTRACT(M4567, "" (.+)$"")"),"городское население")</f>
        <v>городское население</v>
      </c>
      <c r="O4567" s="18">
        <v>319.0</v>
      </c>
      <c r="P4567" s="18">
        <v>348.0</v>
      </c>
      <c r="Q4567" s="18">
        <v>392.0</v>
      </c>
      <c r="R4567" s="18">
        <v>363.0</v>
      </c>
      <c r="S4567" s="18">
        <v>300.0</v>
      </c>
      <c r="T4567" s="18">
        <v>322.0</v>
      </c>
      <c r="U4567" s="18">
        <v>355.0</v>
      </c>
      <c r="V4567" s="18">
        <v>365.0</v>
      </c>
      <c r="W4567" s="18">
        <v>450.0</v>
      </c>
      <c r="X4567" s="18">
        <v>440.0</v>
      </c>
      <c r="Y4567" s="18">
        <v>446.0</v>
      </c>
      <c r="Z4567" s="19" t="str">
        <f t="shared" si="6"/>
        <v/>
      </c>
      <c r="AA4567" s="19">
        <f t="shared" si="19"/>
        <v>4100</v>
      </c>
      <c r="AB4567" s="19" t="str">
        <f t="shared" si="8"/>
        <v/>
      </c>
      <c r="AC4567" s="19">
        <f t="shared" si="20"/>
        <v>372.7272727</v>
      </c>
      <c r="AD4567" s="19">
        <f t="shared" si="21"/>
        <v>522.5</v>
      </c>
      <c r="AE4567" s="19" t="str">
        <f t="shared" si="22"/>
        <v>Нет моды</v>
      </c>
      <c r="AF4567" s="19">
        <f t="shared" si="23"/>
        <v>300</v>
      </c>
      <c r="AG4567" s="19">
        <f t="shared" si="24"/>
        <v>450</v>
      </c>
      <c r="AH4567" s="20" t="str">
        <f t="shared" si="14"/>
        <v/>
      </c>
      <c r="AI4567" s="21"/>
      <c r="AJ4567" s="21"/>
      <c r="AK4567" s="21"/>
      <c r="AL4567" s="22">
        <f t="shared" si="25"/>
        <v>1</v>
      </c>
    </row>
    <row r="4568" ht="12.75" customHeight="1">
      <c r="A4568" s="13" t="s">
        <v>315</v>
      </c>
      <c r="B4568" s="13" t="str">
        <f>IFERROR(__xludf.DUMMYFUNCTION("REGEXREPLACE(A4568, ""\d"", """")"),"         Республика Бурятия")</f>
        <v>         Республика Бурятия</v>
      </c>
      <c r="C4568" s="14" t="str">
        <f t="shared" si="15"/>
        <v>Республика Бурятия</v>
      </c>
      <c r="D4568" s="3">
        <f t="shared" si="16"/>
        <v>2</v>
      </c>
      <c r="E4568" s="15" t="s">
        <v>33</v>
      </c>
      <c r="F4568" s="13" t="str">
        <f>IFERROR(__xludf.DUMMYFUNCTION("REGEXEXTRACT(E4568, ""[А-Яа-я].*"")"),"Болезни органов пищеварения")</f>
        <v>Болезни органов пищеварения</v>
      </c>
      <c r="G4568" s="16">
        <f t="shared" si="17"/>
        <v>2</v>
      </c>
      <c r="H4568" s="13" t="s">
        <v>28</v>
      </c>
      <c r="I4568" s="13" t="str">
        <f>IFERROR(__xludf.DUMMYFUNCTION("REGEXREPLACE(H4568, "".*\s"", """")"),"человек")</f>
        <v>человек</v>
      </c>
      <c r="J4568" s="13" t="s">
        <v>29</v>
      </c>
      <c r="K4568" s="17" t="str">
        <f>IFERROR(__xludf.DUMMYFUNCTION("REGEXREPLACE(J4568, ""^[\d\s]+"", """")"),"значение показателя за год")</f>
        <v>значение показателя за год</v>
      </c>
      <c r="L4568" s="16">
        <f t="shared" si="18"/>
        <v>2</v>
      </c>
      <c r="M4568" s="13" t="s">
        <v>32</v>
      </c>
      <c r="N4568" s="13" t="str">
        <f>IFERROR(__xludf.DUMMYFUNCTION("REGEXEXTRACT(M4568, "" (.+)$"")"),"сельское население")</f>
        <v>сельское население</v>
      </c>
      <c r="O4568" s="18">
        <v>299.0</v>
      </c>
      <c r="P4568" s="18">
        <v>319.0</v>
      </c>
      <c r="Q4568" s="18">
        <v>339.0</v>
      </c>
      <c r="R4568" s="18">
        <v>308.0</v>
      </c>
      <c r="S4568" s="18">
        <v>295.0</v>
      </c>
      <c r="T4568" s="18">
        <v>293.0</v>
      </c>
      <c r="U4568" s="18">
        <v>327.0</v>
      </c>
      <c r="V4568" s="18">
        <v>358.0</v>
      </c>
      <c r="W4568" s="18">
        <v>430.0</v>
      </c>
      <c r="X4568" s="18">
        <v>352.0</v>
      </c>
      <c r="Y4568" s="18">
        <v>380.0</v>
      </c>
      <c r="Z4568" s="19" t="str">
        <f t="shared" si="6"/>
        <v/>
      </c>
      <c r="AA4568" s="19" t="str">
        <f t="shared" si="19"/>
        <v/>
      </c>
      <c r="AB4568" s="19">
        <f t="shared" si="8"/>
        <v>3700</v>
      </c>
      <c r="AC4568" s="19">
        <f t="shared" si="20"/>
        <v>336.3636364</v>
      </c>
      <c r="AD4568" s="19">
        <f t="shared" si="21"/>
        <v>350</v>
      </c>
      <c r="AE4568" s="19" t="str">
        <f t="shared" si="22"/>
        <v>Нет моды</v>
      </c>
      <c r="AF4568" s="19">
        <f t="shared" si="23"/>
        <v>293</v>
      </c>
      <c r="AG4568" s="19">
        <f t="shared" si="24"/>
        <v>430</v>
      </c>
      <c r="AH4568" s="20" t="str">
        <f t="shared" si="14"/>
        <v>Город: 53%; Село: 47%</v>
      </c>
      <c r="AI4568" s="21"/>
      <c r="AJ4568" s="21"/>
      <c r="AK4568" s="21"/>
      <c r="AL4568" s="22">
        <f t="shared" si="25"/>
        <v>1</v>
      </c>
    </row>
    <row r="4569" ht="12.75" customHeight="1">
      <c r="A4569" s="13" t="s">
        <v>315</v>
      </c>
      <c r="B4569" s="13" t="str">
        <f>IFERROR(__xludf.DUMMYFUNCTION("REGEXREPLACE(A4569, ""\d"", """")"),"         Республика Бурятия")</f>
        <v>         Республика Бурятия</v>
      </c>
      <c r="C4569" s="14" t="str">
        <f t="shared" si="15"/>
        <v>Республика Бурятия</v>
      </c>
      <c r="D4569" s="3">
        <f t="shared" si="16"/>
        <v>2</v>
      </c>
      <c r="E4569" s="15" t="s">
        <v>34</v>
      </c>
      <c r="F4569" s="13" t="str">
        <f>IFERROR(__xludf.DUMMYFUNCTION("REGEXEXTRACT(E4569, ""[А-Яа-я].*"")"),"Болезни системы кровообращения")</f>
        <v>Болезни системы кровообращения</v>
      </c>
      <c r="G4569" s="16">
        <f t="shared" si="17"/>
        <v>2</v>
      </c>
      <c r="H4569" s="13" t="s">
        <v>28</v>
      </c>
      <c r="I4569" s="13" t="str">
        <f>IFERROR(__xludf.DUMMYFUNCTION("REGEXREPLACE(H4569, "".*\s"", """")"),"человек")</f>
        <v>человек</v>
      </c>
      <c r="J4569" s="13" t="s">
        <v>29</v>
      </c>
      <c r="K4569" s="17" t="str">
        <f>IFERROR(__xludf.DUMMYFUNCTION("REGEXREPLACE(J4569, ""^[\d\s]+"", """")"),"значение показателя за год")</f>
        <v>значение показателя за год</v>
      </c>
      <c r="L4569" s="16">
        <f t="shared" si="18"/>
        <v>2</v>
      </c>
      <c r="M4569" s="13" t="s">
        <v>30</v>
      </c>
      <c r="N4569" s="13" t="str">
        <f>IFERROR(__xludf.DUMMYFUNCTION("REGEXEXTRACT(M4569, "" (.+)$"")"),"все население")</f>
        <v>все население</v>
      </c>
      <c r="O4569" s="18">
        <v>5423.0</v>
      </c>
      <c r="P4569" s="18">
        <v>5071.0</v>
      </c>
      <c r="Q4569" s="18">
        <v>4636.0</v>
      </c>
      <c r="R4569" s="18">
        <v>4640.0</v>
      </c>
      <c r="S4569" s="18">
        <v>4308.0</v>
      </c>
      <c r="T4569" s="18">
        <v>4387.0</v>
      </c>
      <c r="U4569" s="18">
        <v>4551.0</v>
      </c>
      <c r="V4569" s="18">
        <v>4747.0</v>
      </c>
      <c r="W4569" s="18">
        <v>4770.0</v>
      </c>
      <c r="X4569" s="18">
        <v>4587.0</v>
      </c>
      <c r="Y4569" s="18">
        <v>4675.0</v>
      </c>
      <c r="Z4569" s="19">
        <f t="shared" si="6"/>
        <v>51795</v>
      </c>
      <c r="AA4569" s="19" t="str">
        <f t="shared" si="19"/>
        <v/>
      </c>
      <c r="AB4569" s="19" t="str">
        <f t="shared" si="8"/>
        <v/>
      </c>
      <c r="AC4569" s="19">
        <f t="shared" si="20"/>
        <v>4708.636364</v>
      </c>
      <c r="AD4569" s="19">
        <f t="shared" si="21"/>
        <v>2369</v>
      </c>
      <c r="AE4569" s="19" t="str">
        <f t="shared" si="22"/>
        <v>Нет моды</v>
      </c>
      <c r="AF4569" s="19">
        <f t="shared" si="23"/>
        <v>4308</v>
      </c>
      <c r="AG4569" s="19">
        <f t="shared" si="24"/>
        <v>5423</v>
      </c>
      <c r="AH4569" s="20" t="str">
        <f t="shared" si="14"/>
        <v/>
      </c>
      <c r="AI4569" s="21"/>
      <c r="AJ4569" s="21"/>
      <c r="AK4569" s="21"/>
      <c r="AL4569" s="22">
        <f t="shared" si="25"/>
        <v>1</v>
      </c>
    </row>
    <row r="4570" ht="12.75" customHeight="1">
      <c r="A4570" s="13" t="s">
        <v>315</v>
      </c>
      <c r="B4570" s="13" t="str">
        <f>IFERROR(__xludf.DUMMYFUNCTION("REGEXREPLACE(A4570, ""\d"", """")"),"         Республика Бурятия")</f>
        <v>         Республика Бурятия</v>
      </c>
      <c r="C4570" s="14" t="str">
        <f t="shared" si="15"/>
        <v>Республика Бурятия</v>
      </c>
      <c r="D4570" s="3">
        <f t="shared" si="16"/>
        <v>2</v>
      </c>
      <c r="E4570" s="15" t="s">
        <v>34</v>
      </c>
      <c r="F4570" s="13" t="str">
        <f>IFERROR(__xludf.DUMMYFUNCTION("REGEXEXTRACT(E4570, ""[А-Яа-я].*"")"),"Болезни системы кровообращения")</f>
        <v>Болезни системы кровообращения</v>
      </c>
      <c r="G4570" s="16">
        <f t="shared" si="17"/>
        <v>2</v>
      </c>
      <c r="H4570" s="13" t="s">
        <v>28</v>
      </c>
      <c r="I4570" s="13" t="str">
        <f>IFERROR(__xludf.DUMMYFUNCTION("REGEXREPLACE(H4570, "".*\s"", """")"),"человек")</f>
        <v>человек</v>
      </c>
      <c r="J4570" s="13" t="s">
        <v>29</v>
      </c>
      <c r="K4570" s="17" t="str">
        <f>IFERROR(__xludf.DUMMYFUNCTION("REGEXREPLACE(J4570, ""^[\d\s]+"", """")"),"значение показателя за год")</f>
        <v>значение показателя за год</v>
      </c>
      <c r="L4570" s="16">
        <f t="shared" si="18"/>
        <v>2</v>
      </c>
      <c r="M4570" s="13" t="s">
        <v>31</v>
      </c>
      <c r="N4570" s="13" t="str">
        <f>IFERROR(__xludf.DUMMYFUNCTION("REGEXEXTRACT(M4570, "" (.+)$"")"),"городское население")</f>
        <v>городское население</v>
      </c>
      <c r="O4570" s="18">
        <v>2992.0</v>
      </c>
      <c r="P4570" s="18">
        <v>2884.0</v>
      </c>
      <c r="Q4570" s="18">
        <v>2553.0</v>
      </c>
      <c r="R4570" s="18">
        <v>2598.0</v>
      </c>
      <c r="S4570" s="18">
        <v>2308.0</v>
      </c>
      <c r="T4570" s="18">
        <v>2360.0</v>
      </c>
      <c r="U4570" s="18">
        <v>2489.0</v>
      </c>
      <c r="V4570" s="18">
        <v>2701.0</v>
      </c>
      <c r="W4570" s="18">
        <v>2652.0</v>
      </c>
      <c r="X4570" s="18">
        <v>2514.0</v>
      </c>
      <c r="Y4570" s="18">
        <v>2597.0</v>
      </c>
      <c r="Z4570" s="19" t="str">
        <f t="shared" si="6"/>
        <v/>
      </c>
      <c r="AA4570" s="19">
        <f t="shared" si="19"/>
        <v>28648</v>
      </c>
      <c r="AB4570" s="19" t="str">
        <f t="shared" si="8"/>
        <v/>
      </c>
      <c r="AC4570" s="19">
        <f t="shared" si="20"/>
        <v>2604.363636</v>
      </c>
      <c r="AD4570" s="19">
        <f t="shared" si="21"/>
        <v>3650</v>
      </c>
      <c r="AE4570" s="19" t="str">
        <f t="shared" si="22"/>
        <v>Нет моды</v>
      </c>
      <c r="AF4570" s="19">
        <f t="shared" si="23"/>
        <v>2308</v>
      </c>
      <c r="AG4570" s="19">
        <f t="shared" si="24"/>
        <v>2992</v>
      </c>
      <c r="AH4570" s="20" t="str">
        <f t="shared" si="14"/>
        <v/>
      </c>
      <c r="AI4570" s="21"/>
      <c r="AJ4570" s="21"/>
      <c r="AK4570" s="21"/>
      <c r="AL4570" s="22">
        <f t="shared" si="25"/>
        <v>1</v>
      </c>
    </row>
    <row r="4571" ht="12.75" customHeight="1">
      <c r="A4571" s="13" t="s">
        <v>315</v>
      </c>
      <c r="B4571" s="13" t="str">
        <f>IFERROR(__xludf.DUMMYFUNCTION("REGEXREPLACE(A4571, ""\d"", """")"),"         Республика Бурятия")</f>
        <v>         Республика Бурятия</v>
      </c>
      <c r="C4571" s="14" t="str">
        <f t="shared" si="15"/>
        <v>Республика Бурятия</v>
      </c>
      <c r="D4571" s="3">
        <f t="shared" si="16"/>
        <v>2</v>
      </c>
      <c r="E4571" s="15" t="s">
        <v>34</v>
      </c>
      <c r="F4571" s="13" t="str">
        <f>IFERROR(__xludf.DUMMYFUNCTION("REGEXEXTRACT(E4571, ""[А-Яа-я].*"")"),"Болезни системы кровообращения")</f>
        <v>Болезни системы кровообращения</v>
      </c>
      <c r="G4571" s="16">
        <f t="shared" si="17"/>
        <v>2</v>
      </c>
      <c r="H4571" s="13" t="s">
        <v>28</v>
      </c>
      <c r="I4571" s="13" t="str">
        <f>IFERROR(__xludf.DUMMYFUNCTION("REGEXREPLACE(H4571, "".*\s"", """")"),"человек")</f>
        <v>человек</v>
      </c>
      <c r="J4571" s="13" t="s">
        <v>29</v>
      </c>
      <c r="K4571" s="17" t="str">
        <f>IFERROR(__xludf.DUMMYFUNCTION("REGEXREPLACE(J4571, ""^[\d\s]+"", """")"),"значение показателя за год")</f>
        <v>значение показателя за год</v>
      </c>
      <c r="L4571" s="16">
        <f t="shared" si="18"/>
        <v>2</v>
      </c>
      <c r="M4571" s="13" t="s">
        <v>32</v>
      </c>
      <c r="N4571" s="13" t="str">
        <f>IFERROR(__xludf.DUMMYFUNCTION("REGEXEXTRACT(M4571, "" (.+)$"")"),"сельское население")</f>
        <v>сельское население</v>
      </c>
      <c r="O4571" s="18">
        <v>2431.0</v>
      </c>
      <c r="P4571" s="18">
        <v>2187.0</v>
      </c>
      <c r="Q4571" s="18">
        <v>2083.0</v>
      </c>
      <c r="R4571" s="18">
        <v>2042.0</v>
      </c>
      <c r="S4571" s="18">
        <v>2000.0</v>
      </c>
      <c r="T4571" s="18">
        <v>2027.0</v>
      </c>
      <c r="U4571" s="18">
        <v>2062.0</v>
      </c>
      <c r="V4571" s="18">
        <v>2046.0</v>
      </c>
      <c r="W4571" s="18">
        <v>2118.0</v>
      </c>
      <c r="X4571" s="18">
        <v>2073.0</v>
      </c>
      <c r="Y4571" s="18">
        <v>2078.0</v>
      </c>
      <c r="Z4571" s="19" t="str">
        <f t="shared" si="6"/>
        <v/>
      </c>
      <c r="AA4571" s="19" t="str">
        <f t="shared" si="19"/>
        <v/>
      </c>
      <c r="AB4571" s="19">
        <f t="shared" si="8"/>
        <v>23147</v>
      </c>
      <c r="AC4571" s="19">
        <f t="shared" si="20"/>
        <v>2104.272727</v>
      </c>
      <c r="AD4571" s="19">
        <f t="shared" si="21"/>
        <v>2334</v>
      </c>
      <c r="AE4571" s="19" t="str">
        <f t="shared" si="22"/>
        <v>Нет моды</v>
      </c>
      <c r="AF4571" s="19">
        <f t="shared" si="23"/>
        <v>2000</v>
      </c>
      <c r="AG4571" s="19">
        <f t="shared" si="24"/>
        <v>2431</v>
      </c>
      <c r="AH4571" s="20" t="str">
        <f t="shared" si="14"/>
        <v>Город: 55%; Село: 45%</v>
      </c>
      <c r="AI4571" s="21"/>
      <c r="AJ4571" s="21"/>
      <c r="AK4571" s="21"/>
      <c r="AL4571" s="22">
        <f t="shared" si="25"/>
        <v>1</v>
      </c>
    </row>
    <row r="4572" ht="12.75" customHeight="1">
      <c r="A4572" s="13" t="s">
        <v>315</v>
      </c>
      <c r="B4572" s="13" t="str">
        <f>IFERROR(__xludf.DUMMYFUNCTION("REGEXREPLACE(A4572, ""\d"", """")"),"         Республика Бурятия")</f>
        <v>         Республика Бурятия</v>
      </c>
      <c r="C4572" s="14" t="str">
        <f t="shared" si="15"/>
        <v>Республика Бурятия</v>
      </c>
      <c r="D4572" s="3">
        <f t="shared" si="16"/>
        <v>2</v>
      </c>
      <c r="E4572" s="15" t="s">
        <v>35</v>
      </c>
      <c r="F4572" s="13" t="str">
        <f>IFERROR(__xludf.DUMMYFUNCTION("REGEXEXTRACT(E4572, ""[А-Яа-я].*"")"),"внешние причины")</f>
        <v>внешние причины</v>
      </c>
      <c r="G4572" s="16">
        <f t="shared" si="17"/>
        <v>2</v>
      </c>
      <c r="H4572" s="13" t="s">
        <v>28</v>
      </c>
      <c r="I4572" s="13" t="str">
        <f>IFERROR(__xludf.DUMMYFUNCTION("REGEXREPLACE(H4572, "".*\s"", """")"),"человек")</f>
        <v>человек</v>
      </c>
      <c r="J4572" s="13" t="s">
        <v>29</v>
      </c>
      <c r="K4572" s="17" t="str">
        <f>IFERROR(__xludf.DUMMYFUNCTION("REGEXREPLACE(J4572, ""^[\d\s]+"", """")"),"значение показателя за год")</f>
        <v>значение показателя за год</v>
      </c>
      <c r="L4572" s="16">
        <f t="shared" si="18"/>
        <v>2</v>
      </c>
      <c r="M4572" s="13" t="s">
        <v>30</v>
      </c>
      <c r="N4572" s="13" t="str">
        <f>IFERROR(__xludf.DUMMYFUNCTION("REGEXEXTRACT(M4572, "" (.+)$"")"),"все население")</f>
        <v>все население</v>
      </c>
      <c r="O4572" s="18">
        <v>2100.0</v>
      </c>
      <c r="P4572" s="18">
        <v>1949.0</v>
      </c>
      <c r="Q4572" s="18">
        <v>1762.0</v>
      </c>
      <c r="R4572" s="18">
        <v>1619.0</v>
      </c>
      <c r="S4572" s="18">
        <v>1540.0</v>
      </c>
      <c r="T4572" s="18">
        <v>1453.0</v>
      </c>
      <c r="U4572" s="18">
        <v>1445.0</v>
      </c>
      <c r="V4572" s="18">
        <v>1314.0</v>
      </c>
      <c r="W4572" s="18">
        <v>1313.0</v>
      </c>
      <c r="X4572" s="18">
        <v>1783.0</v>
      </c>
      <c r="Y4572" s="18">
        <v>1996.0</v>
      </c>
      <c r="Z4572" s="19">
        <f t="shared" si="6"/>
        <v>18274</v>
      </c>
      <c r="AA4572" s="19" t="str">
        <f t="shared" si="19"/>
        <v/>
      </c>
      <c r="AB4572" s="19" t="str">
        <f t="shared" si="8"/>
        <v/>
      </c>
      <c r="AC4572" s="19">
        <f t="shared" si="20"/>
        <v>1661.272727</v>
      </c>
      <c r="AD4572" s="19">
        <f t="shared" si="21"/>
        <v>2013.5</v>
      </c>
      <c r="AE4572" s="19" t="str">
        <f t="shared" si="22"/>
        <v>Нет моды</v>
      </c>
      <c r="AF4572" s="19">
        <f t="shared" si="23"/>
        <v>1313</v>
      </c>
      <c r="AG4572" s="19">
        <f t="shared" si="24"/>
        <v>2100</v>
      </c>
      <c r="AH4572" s="20" t="str">
        <f t="shared" si="14"/>
        <v/>
      </c>
      <c r="AI4572" s="21"/>
      <c r="AJ4572" s="21"/>
      <c r="AK4572" s="21"/>
      <c r="AL4572" s="22">
        <f t="shared" si="25"/>
        <v>1</v>
      </c>
    </row>
    <row r="4573" ht="12.75" customHeight="1">
      <c r="A4573" s="13" t="s">
        <v>315</v>
      </c>
      <c r="B4573" s="13" t="str">
        <f>IFERROR(__xludf.DUMMYFUNCTION("REGEXREPLACE(A4573, ""\d"", """")"),"         Республика Бурятия")</f>
        <v>         Республика Бурятия</v>
      </c>
      <c r="C4573" s="14" t="str">
        <f t="shared" si="15"/>
        <v>Республика Бурятия</v>
      </c>
      <c r="D4573" s="3">
        <f t="shared" si="16"/>
        <v>2</v>
      </c>
      <c r="E4573" s="15" t="s">
        <v>35</v>
      </c>
      <c r="F4573" s="13" t="str">
        <f>IFERROR(__xludf.DUMMYFUNCTION("REGEXEXTRACT(E4573, ""[А-Яа-я].*"")"),"внешние причины")</f>
        <v>внешние причины</v>
      </c>
      <c r="G4573" s="16">
        <f t="shared" si="17"/>
        <v>2</v>
      </c>
      <c r="H4573" s="13" t="s">
        <v>28</v>
      </c>
      <c r="I4573" s="13" t="str">
        <f>IFERROR(__xludf.DUMMYFUNCTION("REGEXREPLACE(H4573, "".*\s"", """")"),"человек")</f>
        <v>человек</v>
      </c>
      <c r="J4573" s="13" t="s">
        <v>29</v>
      </c>
      <c r="K4573" s="17" t="str">
        <f>IFERROR(__xludf.DUMMYFUNCTION("REGEXREPLACE(J4573, ""^[\d\s]+"", """")"),"значение показателя за год")</f>
        <v>значение показателя за год</v>
      </c>
      <c r="L4573" s="16">
        <f t="shared" si="18"/>
        <v>2</v>
      </c>
      <c r="M4573" s="13" t="s">
        <v>31</v>
      </c>
      <c r="N4573" s="13" t="str">
        <f>IFERROR(__xludf.DUMMYFUNCTION("REGEXEXTRACT(M4573, "" (.+)$"")"),"городское население")</f>
        <v>городское население</v>
      </c>
      <c r="O4573" s="18">
        <v>1003.0</v>
      </c>
      <c r="P4573" s="18">
        <v>945.0</v>
      </c>
      <c r="Q4573" s="18">
        <v>885.0</v>
      </c>
      <c r="R4573" s="18">
        <v>801.0</v>
      </c>
      <c r="S4573" s="18">
        <v>735.0</v>
      </c>
      <c r="T4573" s="18">
        <v>671.0</v>
      </c>
      <c r="U4573" s="18">
        <v>686.0</v>
      </c>
      <c r="V4573" s="18">
        <v>618.0</v>
      </c>
      <c r="W4573" s="18">
        <v>602.0</v>
      </c>
      <c r="X4573" s="18">
        <v>820.0</v>
      </c>
      <c r="Y4573" s="18">
        <v>935.0</v>
      </c>
      <c r="Z4573" s="19" t="str">
        <f t="shared" si="6"/>
        <v/>
      </c>
      <c r="AA4573" s="19">
        <f t="shared" si="19"/>
        <v>8701</v>
      </c>
      <c r="AB4573" s="19" t="str">
        <f t="shared" si="8"/>
        <v/>
      </c>
      <c r="AC4573" s="19">
        <f t="shared" si="20"/>
        <v>791</v>
      </c>
      <c r="AD4573" s="19">
        <f t="shared" si="21"/>
        <v>1158</v>
      </c>
      <c r="AE4573" s="19" t="str">
        <f t="shared" si="22"/>
        <v>Нет моды</v>
      </c>
      <c r="AF4573" s="19">
        <f t="shared" si="23"/>
        <v>602</v>
      </c>
      <c r="AG4573" s="19">
        <f t="shared" si="24"/>
        <v>1003</v>
      </c>
      <c r="AH4573" s="20" t="str">
        <f t="shared" si="14"/>
        <v/>
      </c>
      <c r="AI4573" s="21"/>
      <c r="AJ4573" s="21"/>
      <c r="AK4573" s="21"/>
      <c r="AL4573" s="22">
        <f t="shared" si="25"/>
        <v>1</v>
      </c>
    </row>
    <row r="4574" ht="12.75" customHeight="1">
      <c r="A4574" s="13" t="s">
        <v>315</v>
      </c>
      <c r="B4574" s="13" t="str">
        <f>IFERROR(__xludf.DUMMYFUNCTION("REGEXREPLACE(A4574, ""\d"", """")"),"         Республика Бурятия")</f>
        <v>         Республика Бурятия</v>
      </c>
      <c r="C4574" s="14" t="str">
        <f t="shared" si="15"/>
        <v>Республика Бурятия</v>
      </c>
      <c r="D4574" s="3">
        <f t="shared" si="16"/>
        <v>2</v>
      </c>
      <c r="E4574" s="15" t="s">
        <v>35</v>
      </c>
      <c r="F4574" s="13" t="str">
        <f>IFERROR(__xludf.DUMMYFUNCTION("REGEXEXTRACT(E4574, ""[А-Яа-я].*"")"),"внешние причины")</f>
        <v>внешние причины</v>
      </c>
      <c r="G4574" s="16">
        <f t="shared" si="17"/>
        <v>2</v>
      </c>
      <c r="H4574" s="13" t="s">
        <v>28</v>
      </c>
      <c r="I4574" s="13" t="str">
        <f>IFERROR(__xludf.DUMMYFUNCTION("REGEXREPLACE(H4574, "".*\s"", """")"),"человек")</f>
        <v>человек</v>
      </c>
      <c r="J4574" s="13" t="s">
        <v>29</v>
      </c>
      <c r="K4574" s="17" t="str">
        <f>IFERROR(__xludf.DUMMYFUNCTION("REGEXREPLACE(J4574, ""^[\d\s]+"", """")"),"значение показателя за год")</f>
        <v>значение показателя за год</v>
      </c>
      <c r="L4574" s="16">
        <f t="shared" si="18"/>
        <v>2</v>
      </c>
      <c r="M4574" s="13" t="s">
        <v>32</v>
      </c>
      <c r="N4574" s="13" t="str">
        <f>IFERROR(__xludf.DUMMYFUNCTION("REGEXEXTRACT(M4574, "" (.+)$"")"),"сельское население")</f>
        <v>сельское население</v>
      </c>
      <c r="O4574" s="18">
        <v>1097.0</v>
      </c>
      <c r="P4574" s="18">
        <v>1004.0</v>
      </c>
      <c r="Q4574" s="18">
        <v>877.0</v>
      </c>
      <c r="R4574" s="18">
        <v>818.0</v>
      </c>
      <c r="S4574" s="18">
        <v>805.0</v>
      </c>
      <c r="T4574" s="18">
        <v>782.0</v>
      </c>
      <c r="U4574" s="18">
        <v>759.0</v>
      </c>
      <c r="V4574" s="18">
        <v>696.0</v>
      </c>
      <c r="W4574" s="18">
        <v>711.0</v>
      </c>
      <c r="X4574" s="18">
        <v>963.0</v>
      </c>
      <c r="Y4574" s="18">
        <v>1061.0</v>
      </c>
      <c r="Z4574" s="19" t="str">
        <f t="shared" si="6"/>
        <v/>
      </c>
      <c r="AA4574" s="19" t="str">
        <f t="shared" si="19"/>
        <v/>
      </c>
      <c r="AB4574" s="19">
        <f t="shared" si="8"/>
        <v>9573</v>
      </c>
      <c r="AC4574" s="19">
        <f t="shared" si="20"/>
        <v>870.2727273</v>
      </c>
      <c r="AD4574" s="19">
        <f t="shared" si="21"/>
        <v>811.5</v>
      </c>
      <c r="AE4574" s="19" t="str">
        <f t="shared" si="22"/>
        <v>Нет моды</v>
      </c>
      <c r="AF4574" s="19">
        <f t="shared" si="23"/>
        <v>696</v>
      </c>
      <c r="AG4574" s="19">
        <f t="shared" si="24"/>
        <v>1097</v>
      </c>
      <c r="AH4574" s="20" t="str">
        <f t="shared" si="14"/>
        <v>Город: 48%; Село: 52%</v>
      </c>
      <c r="AI4574" s="21"/>
      <c r="AJ4574" s="21"/>
      <c r="AK4574" s="21"/>
      <c r="AL4574" s="22">
        <f t="shared" si="25"/>
        <v>1</v>
      </c>
    </row>
    <row r="4575" ht="12.75" customHeight="1">
      <c r="A4575" s="13" t="s">
        <v>315</v>
      </c>
      <c r="B4575" s="13" t="str">
        <f>IFERROR(__xludf.DUMMYFUNCTION("REGEXREPLACE(A4575, ""\d"", """")"),"         Республика Бурятия")</f>
        <v>         Республика Бурятия</v>
      </c>
      <c r="C4575" s="14" t="str">
        <f t="shared" si="15"/>
        <v>Республика Бурятия</v>
      </c>
      <c r="D4575" s="3">
        <f t="shared" si="16"/>
        <v>2</v>
      </c>
      <c r="E4575" s="15" t="s">
        <v>36</v>
      </c>
      <c r="F4575" s="13" t="str">
        <f>IFERROR(__xludf.DUMMYFUNCTION("REGEXEXTRACT(E4575,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575" s="16">
        <f t="shared" si="17"/>
        <v>2</v>
      </c>
      <c r="H4575" s="13" t="s">
        <v>28</v>
      </c>
      <c r="I4575" s="13" t="str">
        <f>IFERROR(__xludf.DUMMYFUNCTION("REGEXREPLACE(H4575, "".*\s"", """")"),"человек")</f>
        <v>человек</v>
      </c>
      <c r="J4575" s="13" t="s">
        <v>29</v>
      </c>
      <c r="K4575" s="17" t="str">
        <f>IFERROR(__xludf.DUMMYFUNCTION("REGEXREPLACE(J4575, ""^[\d\s]+"", """")"),"значение показателя за год")</f>
        <v>значение показателя за год</v>
      </c>
      <c r="L4575" s="16">
        <f t="shared" si="18"/>
        <v>2</v>
      </c>
      <c r="M4575" s="13" t="s">
        <v>30</v>
      </c>
      <c r="N4575" s="13" t="str">
        <f>IFERROR(__xludf.DUMMYFUNCTION("REGEXEXTRACT(M4575, "" (.+)$"")"),"все население")</f>
        <v>все население</v>
      </c>
      <c r="O4575" s="18">
        <v>37.0</v>
      </c>
      <c r="P4575" s="18">
        <v>29.0</v>
      </c>
      <c r="Q4575" s="18">
        <v>30.0</v>
      </c>
      <c r="R4575" s="18">
        <v>28.0</v>
      </c>
      <c r="S4575" s="23" t="s">
        <v>37</v>
      </c>
      <c r="T4575" s="23" t="s">
        <v>37</v>
      </c>
      <c r="U4575" s="23" t="s">
        <v>37</v>
      </c>
      <c r="V4575" s="23" t="s">
        <v>37</v>
      </c>
      <c r="W4575" s="23" t="s">
        <v>37</v>
      </c>
      <c r="X4575" s="23" t="s">
        <v>37</v>
      </c>
      <c r="Y4575" s="23" t="s">
        <v>37</v>
      </c>
      <c r="Z4575" s="19">
        <f t="shared" si="6"/>
        <v>124</v>
      </c>
      <c r="AA4575" s="19" t="str">
        <f t="shared" si="19"/>
        <v/>
      </c>
      <c r="AB4575" s="19" t="str">
        <f t="shared" si="8"/>
        <v/>
      </c>
      <c r="AC4575" s="19">
        <f t="shared" si="20"/>
        <v>31</v>
      </c>
      <c r="AD4575" s="19">
        <f t="shared" si="21"/>
        <v>782</v>
      </c>
      <c r="AE4575" s="19" t="str">
        <f t="shared" si="22"/>
        <v>Нет моды</v>
      </c>
      <c r="AF4575" s="19">
        <f t="shared" si="23"/>
        <v>28</v>
      </c>
      <c r="AG4575" s="19">
        <f t="shared" si="24"/>
        <v>37</v>
      </c>
      <c r="AH4575" s="20" t="str">
        <f t="shared" si="14"/>
        <v/>
      </c>
      <c r="AI4575" s="24"/>
      <c r="AJ4575" s="24"/>
      <c r="AK4575" s="24"/>
      <c r="AL4575" s="22">
        <f t="shared" si="25"/>
        <v>1</v>
      </c>
    </row>
    <row r="4576" ht="12.75" customHeight="1">
      <c r="A4576" s="13" t="s">
        <v>315</v>
      </c>
      <c r="B4576" s="13" t="str">
        <f>IFERROR(__xludf.DUMMYFUNCTION("REGEXREPLACE(A4576, ""\d"", """")"),"         Республика Бурятия")</f>
        <v>         Республика Бурятия</v>
      </c>
      <c r="C4576" s="14" t="str">
        <f t="shared" si="15"/>
        <v>Республика Бурятия</v>
      </c>
      <c r="D4576" s="3">
        <f t="shared" si="16"/>
        <v>2</v>
      </c>
      <c r="E4576" s="15" t="s">
        <v>36</v>
      </c>
      <c r="F4576" s="13" t="str">
        <f>IFERROR(__xludf.DUMMYFUNCTION("REGEXEXTRACT(E4576,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576" s="16">
        <f t="shared" si="17"/>
        <v>2</v>
      </c>
      <c r="H4576" s="13" t="s">
        <v>28</v>
      </c>
      <c r="I4576" s="13" t="str">
        <f>IFERROR(__xludf.DUMMYFUNCTION("REGEXREPLACE(H4576, "".*\s"", """")"),"человек")</f>
        <v>человек</v>
      </c>
      <c r="J4576" s="13" t="s">
        <v>29</v>
      </c>
      <c r="K4576" s="17" t="str">
        <f>IFERROR(__xludf.DUMMYFUNCTION("REGEXREPLACE(J4576, ""^[\d\s]+"", """")"),"значение показателя за год")</f>
        <v>значение показателя за год</v>
      </c>
      <c r="L4576" s="16">
        <f t="shared" si="18"/>
        <v>2</v>
      </c>
      <c r="M4576" s="13" t="s">
        <v>31</v>
      </c>
      <c r="N4576" s="13" t="str">
        <f>IFERROR(__xludf.DUMMYFUNCTION("REGEXEXTRACT(M4576, "" (.+)$"")"),"городское население")</f>
        <v>городское население</v>
      </c>
      <c r="O4576" s="18">
        <v>16.0</v>
      </c>
      <c r="P4576" s="18">
        <v>14.0</v>
      </c>
      <c r="Q4576" s="18">
        <v>17.0</v>
      </c>
      <c r="R4576" s="18">
        <v>9.0</v>
      </c>
      <c r="S4576" s="23" t="s">
        <v>37</v>
      </c>
      <c r="T4576" s="23" t="s">
        <v>37</v>
      </c>
      <c r="U4576" s="23" t="s">
        <v>37</v>
      </c>
      <c r="V4576" s="23" t="s">
        <v>37</v>
      </c>
      <c r="W4576" s="23" t="s">
        <v>37</v>
      </c>
      <c r="X4576" s="23" t="s">
        <v>37</v>
      </c>
      <c r="Y4576" s="23" t="s">
        <v>37</v>
      </c>
      <c r="Z4576" s="19" t="str">
        <f t="shared" si="6"/>
        <v/>
      </c>
      <c r="AA4576" s="19">
        <f t="shared" si="19"/>
        <v>56</v>
      </c>
      <c r="AB4576" s="19" t="str">
        <f t="shared" si="8"/>
        <v/>
      </c>
      <c r="AC4576" s="19">
        <f t="shared" si="20"/>
        <v>14</v>
      </c>
      <c r="AD4576" s="19">
        <f t="shared" si="21"/>
        <v>22.5</v>
      </c>
      <c r="AE4576" s="19" t="str">
        <f t="shared" si="22"/>
        <v>Нет моды</v>
      </c>
      <c r="AF4576" s="19">
        <f t="shared" si="23"/>
        <v>9</v>
      </c>
      <c r="AG4576" s="19">
        <f t="shared" si="24"/>
        <v>17</v>
      </c>
      <c r="AH4576" s="20" t="str">
        <f t="shared" si="14"/>
        <v/>
      </c>
      <c r="AI4576" s="24"/>
      <c r="AJ4576" s="24"/>
      <c r="AK4576" s="24"/>
      <c r="AL4576" s="22">
        <f t="shared" si="25"/>
        <v>1</v>
      </c>
    </row>
    <row r="4577" ht="12.75" customHeight="1">
      <c r="A4577" s="13" t="s">
        <v>315</v>
      </c>
      <c r="B4577" s="13" t="str">
        <f>IFERROR(__xludf.DUMMYFUNCTION("REGEXREPLACE(A4577, ""\d"", """")"),"         Республика Бурятия")</f>
        <v>         Республика Бурятия</v>
      </c>
      <c r="C4577" s="14" t="str">
        <f t="shared" si="15"/>
        <v>Республика Бурятия</v>
      </c>
      <c r="D4577" s="3">
        <f t="shared" si="16"/>
        <v>2</v>
      </c>
      <c r="E4577" s="15" t="s">
        <v>36</v>
      </c>
      <c r="F4577" s="13" t="str">
        <f>IFERROR(__xludf.DUMMYFUNCTION("REGEXEXTRACT(E4577,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577" s="16">
        <f t="shared" si="17"/>
        <v>2</v>
      </c>
      <c r="H4577" s="13" t="s">
        <v>28</v>
      </c>
      <c r="I4577" s="13" t="str">
        <f>IFERROR(__xludf.DUMMYFUNCTION("REGEXREPLACE(H4577, "".*\s"", """")"),"человек")</f>
        <v>человек</v>
      </c>
      <c r="J4577" s="13" t="s">
        <v>29</v>
      </c>
      <c r="K4577" s="17" t="str">
        <f>IFERROR(__xludf.DUMMYFUNCTION("REGEXREPLACE(J4577, ""^[\d\s]+"", """")"),"значение показателя за год")</f>
        <v>значение показателя за год</v>
      </c>
      <c r="L4577" s="16">
        <f t="shared" si="18"/>
        <v>2</v>
      </c>
      <c r="M4577" s="13" t="s">
        <v>32</v>
      </c>
      <c r="N4577" s="13" t="str">
        <f>IFERROR(__xludf.DUMMYFUNCTION("REGEXEXTRACT(M4577, "" (.+)$"")"),"сельское население")</f>
        <v>сельское население</v>
      </c>
      <c r="O4577" s="18">
        <v>21.0</v>
      </c>
      <c r="P4577" s="18">
        <v>15.0</v>
      </c>
      <c r="Q4577" s="18">
        <v>13.0</v>
      </c>
      <c r="R4577" s="18">
        <v>19.0</v>
      </c>
      <c r="S4577" s="23" t="s">
        <v>37</v>
      </c>
      <c r="T4577" s="23" t="s">
        <v>37</v>
      </c>
      <c r="U4577" s="23" t="s">
        <v>37</v>
      </c>
      <c r="V4577" s="23" t="s">
        <v>37</v>
      </c>
      <c r="W4577" s="23" t="s">
        <v>37</v>
      </c>
      <c r="X4577" s="23" t="s">
        <v>37</v>
      </c>
      <c r="Y4577" s="23" t="s">
        <v>37</v>
      </c>
      <c r="Z4577" s="19" t="str">
        <f t="shared" si="6"/>
        <v/>
      </c>
      <c r="AA4577" s="19" t="str">
        <f t="shared" si="19"/>
        <v/>
      </c>
      <c r="AB4577" s="19">
        <f t="shared" si="8"/>
        <v>68</v>
      </c>
      <c r="AC4577" s="19">
        <f t="shared" si="20"/>
        <v>17</v>
      </c>
      <c r="AD4577" s="19">
        <f t="shared" si="21"/>
        <v>15.5</v>
      </c>
      <c r="AE4577" s="19" t="str">
        <f t="shared" si="22"/>
        <v>Нет моды</v>
      </c>
      <c r="AF4577" s="19">
        <f t="shared" si="23"/>
        <v>13</v>
      </c>
      <c r="AG4577" s="19">
        <f t="shared" si="24"/>
        <v>21</v>
      </c>
      <c r="AH4577" s="20" t="str">
        <f t="shared" si="14"/>
        <v>Город: 45%; Село: 55%</v>
      </c>
      <c r="AI4577" s="24"/>
      <c r="AJ4577" s="24"/>
      <c r="AK4577" s="24"/>
      <c r="AL4577" s="22">
        <f t="shared" si="25"/>
        <v>1</v>
      </c>
    </row>
    <row r="4578" ht="12.75" customHeight="1">
      <c r="A4578" s="13" t="s">
        <v>315</v>
      </c>
      <c r="B4578" s="13" t="str">
        <f>IFERROR(__xludf.DUMMYFUNCTION("REGEXREPLACE(A4578, ""\d"", """")"),"         Республика Бурятия")</f>
        <v>         Республика Бурятия</v>
      </c>
      <c r="C4578" s="14" t="str">
        <f t="shared" si="15"/>
        <v>Республика Бурятия</v>
      </c>
      <c r="D4578" s="3">
        <f t="shared" si="16"/>
        <v>2</v>
      </c>
      <c r="E4578" s="15" t="s">
        <v>38</v>
      </c>
      <c r="F4578" s="13" t="str">
        <f>IFERROR(__xludf.DUMMYFUNCTION("REGEXEXTRACT(E4578, ""[А-Яа-я].*"")"),"все виды транспортных несчастных случаев")</f>
        <v>все виды транспортных несчастных случаев</v>
      </c>
      <c r="G4578" s="16">
        <f t="shared" si="17"/>
        <v>2</v>
      </c>
      <c r="H4578" s="13" t="s">
        <v>28</v>
      </c>
      <c r="I4578" s="13" t="str">
        <f>IFERROR(__xludf.DUMMYFUNCTION("REGEXREPLACE(H4578, "".*\s"", """")"),"человек")</f>
        <v>человек</v>
      </c>
      <c r="J4578" s="13" t="s">
        <v>29</v>
      </c>
      <c r="K4578" s="17" t="str">
        <f>IFERROR(__xludf.DUMMYFUNCTION("REGEXREPLACE(J4578, ""^[\d\s]+"", """")"),"значение показателя за год")</f>
        <v>значение показателя за год</v>
      </c>
      <c r="L4578" s="16">
        <f t="shared" si="18"/>
        <v>2</v>
      </c>
      <c r="M4578" s="13" t="s">
        <v>30</v>
      </c>
      <c r="N4578" s="13" t="str">
        <f>IFERROR(__xludf.DUMMYFUNCTION("REGEXEXTRACT(M4578, "" (.+)$"")"),"все население")</f>
        <v>все население</v>
      </c>
      <c r="O4578" s="18">
        <v>289.0</v>
      </c>
      <c r="P4578" s="18">
        <v>255.0</v>
      </c>
      <c r="Q4578" s="18">
        <v>213.0</v>
      </c>
      <c r="R4578" s="18">
        <v>174.0</v>
      </c>
      <c r="S4578" s="18">
        <v>163.0</v>
      </c>
      <c r="T4578" s="18">
        <v>161.0</v>
      </c>
      <c r="U4578" s="18">
        <v>159.0</v>
      </c>
      <c r="V4578" s="18">
        <v>125.0</v>
      </c>
      <c r="W4578" s="18">
        <v>132.0</v>
      </c>
      <c r="X4578" s="18">
        <v>152.0</v>
      </c>
      <c r="Y4578" s="18">
        <v>135.0</v>
      </c>
      <c r="Z4578" s="19">
        <f t="shared" si="6"/>
        <v>1958</v>
      </c>
      <c r="AA4578" s="19" t="str">
        <f t="shared" si="19"/>
        <v/>
      </c>
      <c r="AB4578" s="19" t="str">
        <f t="shared" si="8"/>
        <v/>
      </c>
      <c r="AC4578" s="19">
        <f t="shared" si="20"/>
        <v>178</v>
      </c>
      <c r="AD4578" s="19">
        <f t="shared" si="21"/>
        <v>152</v>
      </c>
      <c r="AE4578" s="19" t="str">
        <f t="shared" si="22"/>
        <v>Нет моды</v>
      </c>
      <c r="AF4578" s="19">
        <f t="shared" si="23"/>
        <v>125</v>
      </c>
      <c r="AG4578" s="19">
        <f t="shared" si="24"/>
        <v>289</v>
      </c>
      <c r="AH4578" s="20" t="str">
        <f t="shared" si="14"/>
        <v/>
      </c>
      <c r="AI4578" s="21"/>
      <c r="AJ4578" s="21"/>
      <c r="AK4578" s="21"/>
      <c r="AL4578" s="22">
        <f t="shared" si="25"/>
        <v>1</v>
      </c>
    </row>
    <row r="4579" ht="12.75" customHeight="1">
      <c r="A4579" s="13" t="s">
        <v>315</v>
      </c>
      <c r="B4579" s="13" t="str">
        <f>IFERROR(__xludf.DUMMYFUNCTION("REGEXREPLACE(A4579, ""\d"", """")"),"         Республика Бурятия")</f>
        <v>         Республика Бурятия</v>
      </c>
      <c r="C4579" s="14" t="str">
        <f t="shared" si="15"/>
        <v>Республика Бурятия</v>
      </c>
      <c r="D4579" s="3">
        <f t="shared" si="16"/>
        <v>2</v>
      </c>
      <c r="E4579" s="15" t="s">
        <v>38</v>
      </c>
      <c r="F4579" s="13" t="str">
        <f>IFERROR(__xludf.DUMMYFUNCTION("REGEXEXTRACT(E4579, ""[А-Яа-я].*"")"),"все виды транспортных несчастных случаев")</f>
        <v>все виды транспортных несчастных случаев</v>
      </c>
      <c r="G4579" s="16">
        <f t="shared" si="17"/>
        <v>2</v>
      </c>
      <c r="H4579" s="13" t="s">
        <v>28</v>
      </c>
      <c r="I4579" s="13" t="str">
        <f>IFERROR(__xludf.DUMMYFUNCTION("REGEXREPLACE(H4579, "".*\s"", """")"),"человек")</f>
        <v>человек</v>
      </c>
      <c r="J4579" s="13" t="s">
        <v>29</v>
      </c>
      <c r="K4579" s="17" t="str">
        <f>IFERROR(__xludf.DUMMYFUNCTION("REGEXREPLACE(J4579, ""^[\d\s]+"", """")"),"значение показателя за год")</f>
        <v>значение показателя за год</v>
      </c>
      <c r="L4579" s="16">
        <f t="shared" si="18"/>
        <v>2</v>
      </c>
      <c r="M4579" s="13" t="s">
        <v>31</v>
      </c>
      <c r="N4579" s="13" t="str">
        <f>IFERROR(__xludf.DUMMYFUNCTION("REGEXEXTRACT(M4579, "" (.+)$"")"),"городское население")</f>
        <v>городское население</v>
      </c>
      <c r="O4579" s="18">
        <v>142.0</v>
      </c>
      <c r="P4579" s="18">
        <v>115.0</v>
      </c>
      <c r="Q4579" s="18">
        <v>104.0</v>
      </c>
      <c r="R4579" s="18">
        <v>78.0</v>
      </c>
      <c r="S4579" s="18">
        <v>74.0</v>
      </c>
      <c r="T4579" s="18">
        <v>63.0</v>
      </c>
      <c r="U4579" s="18">
        <v>64.0</v>
      </c>
      <c r="V4579" s="18">
        <v>52.0</v>
      </c>
      <c r="W4579" s="18">
        <v>66.0</v>
      </c>
      <c r="X4579" s="18">
        <v>62.0</v>
      </c>
      <c r="Y4579" s="18">
        <v>65.0</v>
      </c>
      <c r="Z4579" s="19" t="str">
        <f t="shared" si="6"/>
        <v/>
      </c>
      <c r="AA4579" s="19">
        <f t="shared" si="19"/>
        <v>885</v>
      </c>
      <c r="AB4579" s="19" t="str">
        <f t="shared" si="8"/>
        <v/>
      </c>
      <c r="AC4579" s="19">
        <f t="shared" si="20"/>
        <v>80.45454545</v>
      </c>
      <c r="AD4579" s="19">
        <f t="shared" si="21"/>
        <v>128.5</v>
      </c>
      <c r="AE4579" s="19" t="str">
        <f t="shared" si="22"/>
        <v>Нет моды</v>
      </c>
      <c r="AF4579" s="19">
        <f t="shared" si="23"/>
        <v>52</v>
      </c>
      <c r="AG4579" s="19">
        <f t="shared" si="24"/>
        <v>142</v>
      </c>
      <c r="AH4579" s="20" t="str">
        <f t="shared" si="14"/>
        <v/>
      </c>
      <c r="AI4579" s="21"/>
      <c r="AJ4579" s="21"/>
      <c r="AK4579" s="21"/>
      <c r="AL4579" s="22">
        <f t="shared" si="25"/>
        <v>1</v>
      </c>
    </row>
    <row r="4580" ht="12.75" customHeight="1">
      <c r="A4580" s="13" t="s">
        <v>315</v>
      </c>
      <c r="B4580" s="13" t="str">
        <f>IFERROR(__xludf.DUMMYFUNCTION("REGEXREPLACE(A4580, ""\d"", """")"),"         Республика Бурятия")</f>
        <v>         Республика Бурятия</v>
      </c>
      <c r="C4580" s="14" t="str">
        <f t="shared" si="15"/>
        <v>Республика Бурятия</v>
      </c>
      <c r="D4580" s="3">
        <f t="shared" si="16"/>
        <v>2</v>
      </c>
      <c r="E4580" s="15" t="s">
        <v>38</v>
      </c>
      <c r="F4580" s="13" t="str">
        <f>IFERROR(__xludf.DUMMYFUNCTION("REGEXEXTRACT(E4580, ""[А-Яа-я].*"")"),"все виды транспортных несчастных случаев")</f>
        <v>все виды транспортных несчастных случаев</v>
      </c>
      <c r="G4580" s="16">
        <f t="shared" si="17"/>
        <v>2</v>
      </c>
      <c r="H4580" s="13" t="s">
        <v>28</v>
      </c>
      <c r="I4580" s="13" t="str">
        <f>IFERROR(__xludf.DUMMYFUNCTION("REGEXREPLACE(H4580, "".*\s"", """")"),"человек")</f>
        <v>человек</v>
      </c>
      <c r="J4580" s="13" t="s">
        <v>29</v>
      </c>
      <c r="K4580" s="17" t="str">
        <f>IFERROR(__xludf.DUMMYFUNCTION("REGEXREPLACE(J4580, ""^[\d\s]+"", """")"),"значение показателя за год")</f>
        <v>значение показателя за год</v>
      </c>
      <c r="L4580" s="16">
        <f t="shared" si="18"/>
        <v>2</v>
      </c>
      <c r="M4580" s="13" t="s">
        <v>32</v>
      </c>
      <c r="N4580" s="13" t="str">
        <f>IFERROR(__xludf.DUMMYFUNCTION("REGEXEXTRACT(M4580, "" (.+)$"")"),"сельское население")</f>
        <v>сельское население</v>
      </c>
      <c r="O4580" s="18">
        <v>147.0</v>
      </c>
      <c r="P4580" s="18">
        <v>140.0</v>
      </c>
      <c r="Q4580" s="18">
        <v>109.0</v>
      </c>
      <c r="R4580" s="18">
        <v>96.0</v>
      </c>
      <c r="S4580" s="18">
        <v>89.0</v>
      </c>
      <c r="T4580" s="18">
        <v>98.0</v>
      </c>
      <c r="U4580" s="18">
        <v>95.0</v>
      </c>
      <c r="V4580" s="18">
        <v>73.0</v>
      </c>
      <c r="W4580" s="18">
        <v>66.0</v>
      </c>
      <c r="X4580" s="18">
        <v>90.0</v>
      </c>
      <c r="Y4580" s="18">
        <v>70.0</v>
      </c>
      <c r="Z4580" s="19" t="str">
        <f t="shared" si="6"/>
        <v/>
      </c>
      <c r="AA4580" s="19" t="str">
        <f t="shared" si="19"/>
        <v/>
      </c>
      <c r="AB4580" s="19">
        <f t="shared" si="8"/>
        <v>1073</v>
      </c>
      <c r="AC4580" s="19">
        <f t="shared" si="20"/>
        <v>97.54545455</v>
      </c>
      <c r="AD4580" s="19">
        <f t="shared" si="21"/>
        <v>83.5</v>
      </c>
      <c r="AE4580" s="19" t="str">
        <f t="shared" si="22"/>
        <v>Нет моды</v>
      </c>
      <c r="AF4580" s="19">
        <f t="shared" si="23"/>
        <v>66</v>
      </c>
      <c r="AG4580" s="19">
        <f t="shared" si="24"/>
        <v>147</v>
      </c>
      <c r="AH4580" s="20" t="str">
        <f t="shared" si="14"/>
        <v>Город: 45%; Село: 55%</v>
      </c>
      <c r="AI4580" s="21"/>
      <c r="AJ4580" s="21"/>
      <c r="AK4580" s="21"/>
      <c r="AL4580" s="22">
        <f t="shared" si="25"/>
        <v>1</v>
      </c>
    </row>
    <row r="4581" ht="12.75" customHeight="1">
      <c r="A4581" s="13" t="s">
        <v>315</v>
      </c>
      <c r="B4581" s="13" t="str">
        <f>IFERROR(__xludf.DUMMYFUNCTION("REGEXREPLACE(A4581, ""\d"", """")"),"         Республика Бурятия")</f>
        <v>         Республика Бурятия</v>
      </c>
      <c r="C4581" s="14" t="str">
        <f t="shared" si="15"/>
        <v>Республика Бурятия</v>
      </c>
      <c r="D4581" s="3">
        <f t="shared" si="16"/>
        <v>2</v>
      </c>
      <c r="E4581" s="15" t="s">
        <v>39</v>
      </c>
      <c r="F4581" s="13" t="str">
        <f>IFERROR(__xludf.DUMMYFUNCTION("REGEXEXTRACT(E4581, ""[А-Яа-я].*"")"),"Всего умерших")</f>
        <v>Всего умерших</v>
      </c>
      <c r="G4581" s="16">
        <f t="shared" si="17"/>
        <v>2</v>
      </c>
      <c r="H4581" s="13" t="s">
        <v>28</v>
      </c>
      <c r="I4581" s="13" t="str">
        <f>IFERROR(__xludf.DUMMYFUNCTION("REGEXREPLACE(H4581, "".*\s"", """")"),"человек")</f>
        <v>человек</v>
      </c>
      <c r="J4581" s="13" t="s">
        <v>29</v>
      </c>
      <c r="K4581" s="17" t="str">
        <f>IFERROR(__xludf.DUMMYFUNCTION("REGEXREPLACE(J4581, ""^[\d\s]+"", """")"),"значение показателя за год")</f>
        <v>значение показателя за год</v>
      </c>
      <c r="L4581" s="16">
        <f t="shared" si="18"/>
        <v>2</v>
      </c>
      <c r="M4581" s="13" t="s">
        <v>30</v>
      </c>
      <c r="N4581" s="13" t="str">
        <f>IFERROR(__xludf.DUMMYFUNCTION("REGEXEXTRACT(M4581, "" (.+)$"")"),"все население")</f>
        <v>все население</v>
      </c>
      <c r="O4581" s="18">
        <v>11479.0</v>
      </c>
      <c r="P4581" s="18">
        <v>11182.0</v>
      </c>
      <c r="Q4581" s="18">
        <v>11142.0</v>
      </c>
      <c r="R4581" s="18">
        <v>11046.0</v>
      </c>
      <c r="S4581" s="18">
        <v>10493.0</v>
      </c>
      <c r="T4581" s="18">
        <v>10570.0</v>
      </c>
      <c r="U4581" s="18">
        <v>10844.0</v>
      </c>
      <c r="V4581" s="18">
        <v>11786.0</v>
      </c>
      <c r="W4581" s="18">
        <v>13497.0</v>
      </c>
      <c r="X4581" s="18">
        <v>11940.0</v>
      </c>
      <c r="Y4581" s="18">
        <v>11496.0</v>
      </c>
      <c r="Z4581" s="19">
        <f t="shared" si="6"/>
        <v>125475</v>
      </c>
      <c r="AA4581" s="19" t="str">
        <f t="shared" si="19"/>
        <v/>
      </c>
      <c r="AB4581" s="19" t="str">
        <f t="shared" si="8"/>
        <v/>
      </c>
      <c r="AC4581" s="19">
        <f t="shared" si="20"/>
        <v>11406.81818</v>
      </c>
      <c r="AD4581" s="19">
        <f t="shared" si="21"/>
        <v>5320</v>
      </c>
      <c r="AE4581" s="19" t="str">
        <f t="shared" si="22"/>
        <v>Нет моды</v>
      </c>
      <c r="AF4581" s="19">
        <f t="shared" si="23"/>
        <v>10493</v>
      </c>
      <c r="AG4581" s="19">
        <f t="shared" si="24"/>
        <v>13497</v>
      </c>
      <c r="AH4581" s="20" t="str">
        <f t="shared" si="14"/>
        <v/>
      </c>
      <c r="AI4581" s="21"/>
      <c r="AJ4581" s="21"/>
      <c r="AK4581" s="21"/>
      <c r="AL4581" s="22">
        <f t="shared" si="25"/>
        <v>1</v>
      </c>
    </row>
    <row r="4582" ht="12.75" customHeight="1">
      <c r="A4582" s="13" t="s">
        <v>315</v>
      </c>
      <c r="B4582" s="13" t="str">
        <f>IFERROR(__xludf.DUMMYFUNCTION("REGEXREPLACE(A4582, ""\d"", """")"),"         Республика Бурятия")</f>
        <v>         Республика Бурятия</v>
      </c>
      <c r="C4582" s="14" t="str">
        <f t="shared" si="15"/>
        <v>Республика Бурятия</v>
      </c>
      <c r="D4582" s="3">
        <f t="shared" si="16"/>
        <v>2</v>
      </c>
      <c r="E4582" s="15" t="s">
        <v>39</v>
      </c>
      <c r="F4582" s="13" t="str">
        <f>IFERROR(__xludf.DUMMYFUNCTION("REGEXEXTRACT(E4582, ""[А-Яа-я].*"")"),"Всего умерших")</f>
        <v>Всего умерших</v>
      </c>
      <c r="G4582" s="16">
        <f t="shared" si="17"/>
        <v>2</v>
      </c>
      <c r="H4582" s="13" t="s">
        <v>28</v>
      </c>
      <c r="I4582" s="13" t="str">
        <f>IFERROR(__xludf.DUMMYFUNCTION("REGEXREPLACE(H4582, "".*\s"", """")"),"человек")</f>
        <v>человек</v>
      </c>
      <c r="J4582" s="13" t="s">
        <v>29</v>
      </c>
      <c r="K4582" s="17" t="str">
        <f>IFERROR(__xludf.DUMMYFUNCTION("REGEXREPLACE(J4582, ""^[\d\s]+"", """")"),"значение показателя за год")</f>
        <v>значение показателя за год</v>
      </c>
      <c r="L4582" s="16">
        <f t="shared" si="18"/>
        <v>2</v>
      </c>
      <c r="M4582" s="13" t="s">
        <v>31</v>
      </c>
      <c r="N4582" s="13" t="str">
        <f>IFERROR(__xludf.DUMMYFUNCTION("REGEXEXTRACT(M4582, "" (.+)$"")"),"городское население")</f>
        <v>городское население</v>
      </c>
      <c r="O4582" s="18">
        <v>6152.0</v>
      </c>
      <c r="P4582" s="18">
        <v>6095.0</v>
      </c>
      <c r="Q4582" s="18">
        <v>6076.0</v>
      </c>
      <c r="R4582" s="18">
        <v>6083.0</v>
      </c>
      <c r="S4582" s="18">
        <v>5646.0</v>
      </c>
      <c r="T4582" s="18">
        <v>5652.0</v>
      </c>
      <c r="U4582" s="18">
        <v>5853.0</v>
      </c>
      <c r="V4582" s="18">
        <v>6527.0</v>
      </c>
      <c r="W4582" s="18">
        <v>7474.0</v>
      </c>
      <c r="X4582" s="18">
        <v>6491.0</v>
      </c>
      <c r="Y4582" s="18">
        <v>6185.0</v>
      </c>
      <c r="Z4582" s="19" t="str">
        <f t="shared" si="6"/>
        <v/>
      </c>
      <c r="AA4582" s="19">
        <f t="shared" si="19"/>
        <v>68234</v>
      </c>
      <c r="AB4582" s="19" t="str">
        <f t="shared" si="8"/>
        <v/>
      </c>
      <c r="AC4582" s="19">
        <f t="shared" si="20"/>
        <v>6203.090909</v>
      </c>
      <c r="AD4582" s="19">
        <f t="shared" si="21"/>
        <v>8983.5</v>
      </c>
      <c r="AE4582" s="19" t="str">
        <f t="shared" si="22"/>
        <v>Нет моды</v>
      </c>
      <c r="AF4582" s="19">
        <f t="shared" si="23"/>
        <v>5646</v>
      </c>
      <c r="AG4582" s="19">
        <f t="shared" si="24"/>
        <v>7474</v>
      </c>
      <c r="AH4582" s="20" t="str">
        <f t="shared" si="14"/>
        <v/>
      </c>
      <c r="AI4582" s="21"/>
      <c r="AJ4582" s="21"/>
      <c r="AK4582" s="21"/>
      <c r="AL4582" s="22">
        <f t="shared" si="25"/>
        <v>1</v>
      </c>
    </row>
    <row r="4583" ht="12.75" customHeight="1">
      <c r="A4583" s="13" t="s">
        <v>315</v>
      </c>
      <c r="B4583" s="13" t="str">
        <f>IFERROR(__xludf.DUMMYFUNCTION("REGEXREPLACE(A4583, ""\d"", """")"),"         Республика Бурятия")</f>
        <v>         Республика Бурятия</v>
      </c>
      <c r="C4583" s="14" t="str">
        <f t="shared" si="15"/>
        <v>Республика Бурятия</v>
      </c>
      <c r="D4583" s="3">
        <f t="shared" si="16"/>
        <v>2</v>
      </c>
      <c r="E4583" s="15" t="s">
        <v>39</v>
      </c>
      <c r="F4583" s="13" t="str">
        <f>IFERROR(__xludf.DUMMYFUNCTION("REGEXEXTRACT(E4583, ""[А-Яа-я].*"")"),"Всего умерших")</f>
        <v>Всего умерших</v>
      </c>
      <c r="G4583" s="16">
        <f t="shared" si="17"/>
        <v>2</v>
      </c>
      <c r="H4583" s="13" t="s">
        <v>28</v>
      </c>
      <c r="I4583" s="13" t="str">
        <f>IFERROR(__xludf.DUMMYFUNCTION("REGEXREPLACE(H4583, "".*\s"", """")"),"человек")</f>
        <v>человек</v>
      </c>
      <c r="J4583" s="13" t="s">
        <v>29</v>
      </c>
      <c r="K4583" s="17" t="str">
        <f>IFERROR(__xludf.DUMMYFUNCTION("REGEXREPLACE(J4583, ""^[\d\s]+"", """")"),"значение показателя за год")</f>
        <v>значение показателя за год</v>
      </c>
      <c r="L4583" s="16">
        <f t="shared" si="18"/>
        <v>2</v>
      </c>
      <c r="M4583" s="13" t="s">
        <v>32</v>
      </c>
      <c r="N4583" s="13" t="str">
        <f>IFERROR(__xludf.DUMMYFUNCTION("REGEXEXTRACT(M4583, "" (.+)$"")"),"сельское население")</f>
        <v>сельское население</v>
      </c>
      <c r="O4583" s="18">
        <v>5327.0</v>
      </c>
      <c r="P4583" s="18">
        <v>5087.0</v>
      </c>
      <c r="Q4583" s="18">
        <v>5066.0</v>
      </c>
      <c r="R4583" s="18">
        <v>4963.0</v>
      </c>
      <c r="S4583" s="18">
        <v>4847.0</v>
      </c>
      <c r="T4583" s="18">
        <v>4918.0</v>
      </c>
      <c r="U4583" s="18">
        <v>4991.0</v>
      </c>
      <c r="V4583" s="18">
        <v>5259.0</v>
      </c>
      <c r="W4583" s="18">
        <v>6023.0</v>
      </c>
      <c r="X4583" s="18">
        <v>5449.0</v>
      </c>
      <c r="Y4583" s="18">
        <v>5311.0</v>
      </c>
      <c r="Z4583" s="19" t="str">
        <f t="shared" si="6"/>
        <v/>
      </c>
      <c r="AA4583" s="19" t="str">
        <f t="shared" si="19"/>
        <v/>
      </c>
      <c r="AB4583" s="19">
        <f t="shared" si="8"/>
        <v>57241</v>
      </c>
      <c r="AC4583" s="19">
        <f t="shared" si="20"/>
        <v>5203.727273</v>
      </c>
      <c r="AD4583" s="19">
        <f t="shared" si="21"/>
        <v>5649</v>
      </c>
      <c r="AE4583" s="19" t="str">
        <f t="shared" si="22"/>
        <v>Нет моды</v>
      </c>
      <c r="AF4583" s="19">
        <f t="shared" si="23"/>
        <v>4847</v>
      </c>
      <c r="AG4583" s="19">
        <f t="shared" si="24"/>
        <v>6023</v>
      </c>
      <c r="AH4583" s="20" t="str">
        <f t="shared" si="14"/>
        <v>Город: 54%; Село: 46%</v>
      </c>
      <c r="AI4583" s="21"/>
      <c r="AJ4583" s="21"/>
      <c r="AK4583" s="21"/>
      <c r="AL4583" s="22">
        <f t="shared" si="25"/>
        <v>1</v>
      </c>
    </row>
    <row r="4584" ht="12.75" customHeight="1">
      <c r="A4584" s="13" t="s">
        <v>315</v>
      </c>
      <c r="B4584" s="13" t="str">
        <f>IFERROR(__xludf.DUMMYFUNCTION("REGEXREPLACE(A4584, ""\d"", """")"),"         Республика Бурятия")</f>
        <v>         Республика Бурятия</v>
      </c>
      <c r="C4584" s="14" t="str">
        <f t="shared" si="15"/>
        <v>Республика Бурятия</v>
      </c>
      <c r="D4584" s="3">
        <f t="shared" si="16"/>
        <v>2</v>
      </c>
      <c r="E4584" s="15" t="s">
        <v>40</v>
      </c>
      <c r="F4584" s="13" t="str">
        <f>IFERROR(__xludf.DUMMYFUNCTION("REGEXEXTRACT(E4584, ""[А-Яа-я].*"")"),"Злокачественные новообразования")</f>
        <v>Злокачественные новообразования</v>
      </c>
      <c r="G4584" s="16">
        <f t="shared" si="17"/>
        <v>2</v>
      </c>
      <c r="H4584" s="13" t="s">
        <v>28</v>
      </c>
      <c r="I4584" s="13" t="str">
        <f>IFERROR(__xludf.DUMMYFUNCTION("REGEXREPLACE(H4584, "".*\s"", """")"),"человек")</f>
        <v>человек</v>
      </c>
      <c r="J4584" s="13" t="s">
        <v>29</v>
      </c>
      <c r="K4584" s="17" t="str">
        <f>IFERROR(__xludf.DUMMYFUNCTION("REGEXREPLACE(J4584, ""^[\d\s]+"", """")"),"значение показателя за год")</f>
        <v>значение показателя за год</v>
      </c>
      <c r="L4584" s="16">
        <f t="shared" si="18"/>
        <v>2</v>
      </c>
      <c r="M4584" s="13" t="s">
        <v>30</v>
      </c>
      <c r="N4584" s="13" t="str">
        <f>IFERROR(__xludf.DUMMYFUNCTION("REGEXEXTRACT(M4584, "" (.+)$"")"),"все население")</f>
        <v>все население</v>
      </c>
      <c r="O4584" s="18">
        <v>1699.0</v>
      </c>
      <c r="P4584" s="18">
        <v>1688.0</v>
      </c>
      <c r="Q4584" s="18">
        <v>1679.0</v>
      </c>
      <c r="R4584" s="18">
        <v>1727.0</v>
      </c>
      <c r="S4584" s="18">
        <v>1783.0</v>
      </c>
      <c r="T4584" s="18">
        <v>1863.0</v>
      </c>
      <c r="U4584" s="18">
        <v>1824.0</v>
      </c>
      <c r="V4584" s="18">
        <v>1844.0</v>
      </c>
      <c r="W4584" s="18">
        <v>1682.0</v>
      </c>
      <c r="X4584" s="18">
        <v>1648.0</v>
      </c>
      <c r="Y4584" s="18">
        <v>1841.0</v>
      </c>
      <c r="Z4584" s="19">
        <f t="shared" si="6"/>
        <v>19278</v>
      </c>
      <c r="AA4584" s="19" t="str">
        <f t="shared" si="19"/>
        <v/>
      </c>
      <c r="AB4584" s="19" t="str">
        <f t="shared" si="8"/>
        <v/>
      </c>
      <c r="AC4584" s="19">
        <f t="shared" si="20"/>
        <v>1752.545455</v>
      </c>
      <c r="AD4584" s="19">
        <f t="shared" si="21"/>
        <v>3355</v>
      </c>
      <c r="AE4584" s="19" t="str">
        <f t="shared" si="22"/>
        <v>Нет моды</v>
      </c>
      <c r="AF4584" s="19">
        <f t="shared" si="23"/>
        <v>1648</v>
      </c>
      <c r="AG4584" s="19">
        <f t="shared" si="24"/>
        <v>1863</v>
      </c>
      <c r="AH4584" s="20" t="str">
        <f t="shared" si="14"/>
        <v/>
      </c>
      <c r="AI4584" s="21"/>
      <c r="AJ4584" s="21"/>
      <c r="AK4584" s="21"/>
      <c r="AL4584" s="22">
        <f t="shared" si="25"/>
        <v>1</v>
      </c>
    </row>
    <row r="4585" ht="12.75" customHeight="1">
      <c r="A4585" s="13" t="s">
        <v>315</v>
      </c>
      <c r="B4585" s="13" t="str">
        <f>IFERROR(__xludf.DUMMYFUNCTION("REGEXREPLACE(A4585, ""\d"", """")"),"         Республика Бурятия")</f>
        <v>         Республика Бурятия</v>
      </c>
      <c r="C4585" s="14" t="str">
        <f t="shared" si="15"/>
        <v>Республика Бурятия</v>
      </c>
      <c r="D4585" s="3">
        <f t="shared" si="16"/>
        <v>2</v>
      </c>
      <c r="E4585" s="15" t="s">
        <v>40</v>
      </c>
      <c r="F4585" s="13" t="str">
        <f>IFERROR(__xludf.DUMMYFUNCTION("REGEXEXTRACT(E4585, ""[А-Яа-я].*"")"),"Злокачественные новообразования")</f>
        <v>Злокачественные новообразования</v>
      </c>
      <c r="G4585" s="16">
        <f t="shared" si="17"/>
        <v>2</v>
      </c>
      <c r="H4585" s="13" t="s">
        <v>28</v>
      </c>
      <c r="I4585" s="13" t="str">
        <f>IFERROR(__xludf.DUMMYFUNCTION("REGEXREPLACE(H4585, "".*\s"", """")"),"человек")</f>
        <v>человек</v>
      </c>
      <c r="J4585" s="13" t="s">
        <v>29</v>
      </c>
      <c r="K4585" s="17" t="str">
        <f>IFERROR(__xludf.DUMMYFUNCTION("REGEXREPLACE(J4585, ""^[\d\s]+"", """")"),"значение показателя за год")</f>
        <v>значение показателя за год</v>
      </c>
      <c r="L4585" s="16">
        <f t="shared" si="18"/>
        <v>2</v>
      </c>
      <c r="M4585" s="13" t="s">
        <v>31</v>
      </c>
      <c r="N4585" s="13" t="str">
        <f>IFERROR(__xludf.DUMMYFUNCTION("REGEXEXTRACT(M4585, "" (.+)$"")"),"городское население")</f>
        <v>городское население</v>
      </c>
      <c r="O4585" s="18">
        <v>989.0</v>
      </c>
      <c r="P4585" s="18">
        <v>985.0</v>
      </c>
      <c r="Q4585" s="18">
        <v>992.0</v>
      </c>
      <c r="R4585" s="18">
        <v>1057.0</v>
      </c>
      <c r="S4585" s="18">
        <v>1094.0</v>
      </c>
      <c r="T4585" s="18">
        <v>1105.0</v>
      </c>
      <c r="U4585" s="18">
        <v>1052.0</v>
      </c>
      <c r="V4585" s="18">
        <v>1041.0</v>
      </c>
      <c r="W4585" s="18">
        <v>952.0</v>
      </c>
      <c r="X4585" s="18">
        <v>944.0</v>
      </c>
      <c r="Y4585" s="18">
        <v>1053.0</v>
      </c>
      <c r="Z4585" s="19" t="str">
        <f t="shared" si="6"/>
        <v/>
      </c>
      <c r="AA4585" s="19">
        <f t="shared" si="19"/>
        <v>11264</v>
      </c>
      <c r="AB4585" s="19" t="str">
        <f t="shared" si="8"/>
        <v/>
      </c>
      <c r="AC4585" s="19">
        <f t="shared" si="20"/>
        <v>1024</v>
      </c>
      <c r="AD4585" s="19">
        <f t="shared" si="21"/>
        <v>1376.5</v>
      </c>
      <c r="AE4585" s="19" t="str">
        <f t="shared" si="22"/>
        <v>Нет моды</v>
      </c>
      <c r="AF4585" s="19">
        <f t="shared" si="23"/>
        <v>944</v>
      </c>
      <c r="AG4585" s="19">
        <f t="shared" si="24"/>
        <v>1105</v>
      </c>
      <c r="AH4585" s="20" t="str">
        <f t="shared" si="14"/>
        <v/>
      </c>
      <c r="AI4585" s="21"/>
      <c r="AJ4585" s="21"/>
      <c r="AK4585" s="21"/>
      <c r="AL4585" s="22">
        <f t="shared" si="25"/>
        <v>1</v>
      </c>
    </row>
    <row r="4586" ht="12.75" customHeight="1">
      <c r="A4586" s="13" t="s">
        <v>315</v>
      </c>
      <c r="B4586" s="13" t="str">
        <f>IFERROR(__xludf.DUMMYFUNCTION("REGEXREPLACE(A4586, ""\d"", """")"),"         Республика Бурятия")</f>
        <v>         Республика Бурятия</v>
      </c>
      <c r="C4586" s="14" t="str">
        <f t="shared" si="15"/>
        <v>Республика Бурятия</v>
      </c>
      <c r="D4586" s="3">
        <f t="shared" si="16"/>
        <v>2</v>
      </c>
      <c r="E4586" s="15" t="s">
        <v>40</v>
      </c>
      <c r="F4586" s="13" t="str">
        <f>IFERROR(__xludf.DUMMYFUNCTION("REGEXEXTRACT(E4586, ""[А-Яа-я].*"")"),"Злокачественные новообразования")</f>
        <v>Злокачественные новообразования</v>
      </c>
      <c r="G4586" s="16">
        <f t="shared" si="17"/>
        <v>2</v>
      </c>
      <c r="H4586" s="13" t="s">
        <v>28</v>
      </c>
      <c r="I4586" s="13" t="str">
        <f>IFERROR(__xludf.DUMMYFUNCTION("REGEXREPLACE(H4586, "".*\s"", """")"),"человек")</f>
        <v>человек</v>
      </c>
      <c r="J4586" s="13" t="s">
        <v>29</v>
      </c>
      <c r="K4586" s="17" t="str">
        <f>IFERROR(__xludf.DUMMYFUNCTION("REGEXREPLACE(J4586, ""^[\d\s]+"", """")"),"значение показателя за год")</f>
        <v>значение показателя за год</v>
      </c>
      <c r="L4586" s="16">
        <f t="shared" si="18"/>
        <v>2</v>
      </c>
      <c r="M4586" s="13" t="s">
        <v>32</v>
      </c>
      <c r="N4586" s="13" t="str">
        <f>IFERROR(__xludf.DUMMYFUNCTION("REGEXEXTRACT(M4586, "" (.+)$"")"),"сельское население")</f>
        <v>сельское население</v>
      </c>
      <c r="O4586" s="18">
        <v>710.0</v>
      </c>
      <c r="P4586" s="18">
        <v>703.0</v>
      </c>
      <c r="Q4586" s="18">
        <v>687.0</v>
      </c>
      <c r="R4586" s="18">
        <v>670.0</v>
      </c>
      <c r="S4586" s="18">
        <v>689.0</v>
      </c>
      <c r="T4586" s="18">
        <v>758.0</v>
      </c>
      <c r="U4586" s="18">
        <v>772.0</v>
      </c>
      <c r="V4586" s="18">
        <v>803.0</v>
      </c>
      <c r="W4586" s="18">
        <v>730.0</v>
      </c>
      <c r="X4586" s="18">
        <v>704.0</v>
      </c>
      <c r="Y4586" s="18">
        <v>788.0</v>
      </c>
      <c r="Z4586" s="19" t="str">
        <f t="shared" si="6"/>
        <v/>
      </c>
      <c r="AA4586" s="19" t="str">
        <f t="shared" si="19"/>
        <v/>
      </c>
      <c r="AB4586" s="19">
        <f t="shared" si="8"/>
        <v>8014</v>
      </c>
      <c r="AC4586" s="19">
        <f t="shared" si="20"/>
        <v>728.5454545</v>
      </c>
      <c r="AD4586" s="19">
        <f t="shared" si="21"/>
        <v>873.5</v>
      </c>
      <c r="AE4586" s="19" t="str">
        <f t="shared" si="22"/>
        <v>Нет моды</v>
      </c>
      <c r="AF4586" s="19">
        <f t="shared" si="23"/>
        <v>670</v>
      </c>
      <c r="AG4586" s="19">
        <f t="shared" si="24"/>
        <v>803</v>
      </c>
      <c r="AH4586" s="20" t="str">
        <f t="shared" si="14"/>
        <v>Город: 58%; Село: 42%</v>
      </c>
      <c r="AI4586" s="21"/>
      <c r="AJ4586" s="21"/>
      <c r="AK4586" s="21"/>
      <c r="AL4586" s="22">
        <f t="shared" si="25"/>
        <v>1</v>
      </c>
    </row>
    <row r="4587" ht="12.75" customHeight="1">
      <c r="A4587" s="13" t="s">
        <v>315</v>
      </c>
      <c r="B4587" s="13" t="str">
        <f>IFERROR(__xludf.DUMMYFUNCTION("REGEXREPLACE(A4587, ""\d"", """")"),"         Республика Бурятия")</f>
        <v>         Республика Бурятия</v>
      </c>
      <c r="C4587" s="14" t="str">
        <f t="shared" si="15"/>
        <v>Республика Бурятия</v>
      </c>
      <c r="D4587" s="3">
        <f t="shared" si="16"/>
        <v>2</v>
      </c>
      <c r="E4587" s="15" t="s">
        <v>41</v>
      </c>
      <c r="F4587" s="13" t="str">
        <f>IFERROR(__xludf.DUMMYFUNCTION("REGEXEXTRACT(E4587, ""[А-Яа-я].*"")"),"Инфекционные и паразитарные болезни")</f>
        <v>Инфекционные и паразитарные болезни</v>
      </c>
      <c r="G4587" s="16">
        <f t="shared" si="17"/>
        <v>2</v>
      </c>
      <c r="H4587" s="13" t="s">
        <v>28</v>
      </c>
      <c r="I4587" s="13" t="str">
        <f>IFERROR(__xludf.DUMMYFUNCTION("REGEXREPLACE(H4587, "".*\s"", """")"),"человек")</f>
        <v>человек</v>
      </c>
      <c r="J4587" s="13" t="s">
        <v>29</v>
      </c>
      <c r="K4587" s="17" t="str">
        <f>IFERROR(__xludf.DUMMYFUNCTION("REGEXREPLACE(J4587, ""^[\d\s]+"", """")"),"значение показателя за год")</f>
        <v>значение показателя за год</v>
      </c>
      <c r="L4587" s="16">
        <f t="shared" si="18"/>
        <v>2</v>
      </c>
      <c r="M4587" s="13" t="s">
        <v>30</v>
      </c>
      <c r="N4587" s="13" t="str">
        <f>IFERROR(__xludf.DUMMYFUNCTION("REGEXEXTRACT(M4587, "" (.+)$"")"),"все население")</f>
        <v>все население</v>
      </c>
      <c r="O4587" s="18">
        <v>233.0</v>
      </c>
      <c r="P4587" s="18">
        <v>213.0</v>
      </c>
      <c r="Q4587" s="18">
        <v>246.0</v>
      </c>
      <c r="R4587" s="18">
        <v>230.0</v>
      </c>
      <c r="S4587" s="18">
        <v>202.0</v>
      </c>
      <c r="T4587" s="18">
        <v>215.0</v>
      </c>
      <c r="U4587" s="18">
        <v>177.0</v>
      </c>
      <c r="V4587" s="18">
        <v>151.0</v>
      </c>
      <c r="W4587" s="18">
        <v>138.0</v>
      </c>
      <c r="X4587" s="18">
        <v>157.0</v>
      </c>
      <c r="Y4587" s="18">
        <v>176.0</v>
      </c>
      <c r="Z4587" s="19">
        <f t="shared" si="6"/>
        <v>2138</v>
      </c>
      <c r="AA4587" s="19" t="str">
        <f t="shared" si="19"/>
        <v/>
      </c>
      <c r="AB4587" s="19" t="str">
        <f t="shared" si="8"/>
        <v/>
      </c>
      <c r="AC4587" s="19">
        <f t="shared" si="20"/>
        <v>194.3636364</v>
      </c>
      <c r="AD4587" s="19">
        <f t="shared" si="21"/>
        <v>458</v>
      </c>
      <c r="AE4587" s="19" t="str">
        <f t="shared" si="22"/>
        <v>Нет моды</v>
      </c>
      <c r="AF4587" s="19">
        <f t="shared" si="23"/>
        <v>138</v>
      </c>
      <c r="AG4587" s="19">
        <f t="shared" si="24"/>
        <v>246</v>
      </c>
      <c r="AH4587" s="20" t="str">
        <f t="shared" si="14"/>
        <v/>
      </c>
      <c r="AI4587" s="21"/>
      <c r="AJ4587" s="21"/>
      <c r="AK4587" s="21"/>
      <c r="AL4587" s="22">
        <f t="shared" si="25"/>
        <v>1</v>
      </c>
    </row>
    <row r="4588" ht="12.75" customHeight="1">
      <c r="A4588" s="13" t="s">
        <v>315</v>
      </c>
      <c r="B4588" s="13" t="str">
        <f>IFERROR(__xludf.DUMMYFUNCTION("REGEXREPLACE(A4588, ""\d"", """")"),"         Республика Бурятия")</f>
        <v>         Республика Бурятия</v>
      </c>
      <c r="C4588" s="14" t="str">
        <f t="shared" si="15"/>
        <v>Республика Бурятия</v>
      </c>
      <c r="D4588" s="3">
        <f t="shared" si="16"/>
        <v>2</v>
      </c>
      <c r="E4588" s="15" t="s">
        <v>41</v>
      </c>
      <c r="F4588" s="13" t="str">
        <f>IFERROR(__xludf.DUMMYFUNCTION("REGEXEXTRACT(E4588, ""[А-Яа-я].*"")"),"Инфекционные и паразитарные болезни")</f>
        <v>Инфекционные и паразитарные болезни</v>
      </c>
      <c r="G4588" s="16">
        <f t="shared" si="17"/>
        <v>2</v>
      </c>
      <c r="H4588" s="13" t="s">
        <v>28</v>
      </c>
      <c r="I4588" s="13" t="str">
        <f>IFERROR(__xludf.DUMMYFUNCTION("REGEXREPLACE(H4588, "".*\s"", """")"),"человек")</f>
        <v>человек</v>
      </c>
      <c r="J4588" s="13" t="s">
        <v>29</v>
      </c>
      <c r="K4588" s="17" t="str">
        <f>IFERROR(__xludf.DUMMYFUNCTION("REGEXREPLACE(J4588, ""^[\d\s]+"", """")"),"значение показателя за год")</f>
        <v>значение показателя за год</v>
      </c>
      <c r="L4588" s="16">
        <f t="shared" si="18"/>
        <v>2</v>
      </c>
      <c r="M4588" s="13" t="s">
        <v>31</v>
      </c>
      <c r="N4588" s="13" t="str">
        <f>IFERROR(__xludf.DUMMYFUNCTION("REGEXEXTRACT(M4588, "" (.+)$"")"),"городское население")</f>
        <v>городское население</v>
      </c>
      <c r="O4588" s="18">
        <v>171.0</v>
      </c>
      <c r="P4588" s="18">
        <v>136.0</v>
      </c>
      <c r="Q4588" s="18">
        <v>172.0</v>
      </c>
      <c r="R4588" s="18">
        <v>157.0</v>
      </c>
      <c r="S4588" s="18">
        <v>133.0</v>
      </c>
      <c r="T4588" s="18">
        <v>143.0</v>
      </c>
      <c r="U4588" s="18">
        <v>120.0</v>
      </c>
      <c r="V4588" s="18">
        <v>98.0</v>
      </c>
      <c r="W4588" s="18">
        <v>92.0</v>
      </c>
      <c r="X4588" s="18">
        <v>98.0</v>
      </c>
      <c r="Y4588" s="18">
        <v>102.0</v>
      </c>
      <c r="Z4588" s="19" t="str">
        <f t="shared" si="6"/>
        <v/>
      </c>
      <c r="AA4588" s="19">
        <f t="shared" si="19"/>
        <v>1422</v>
      </c>
      <c r="AB4588" s="19" t="str">
        <f t="shared" si="8"/>
        <v/>
      </c>
      <c r="AC4588" s="19">
        <f t="shared" si="20"/>
        <v>129.2727273</v>
      </c>
      <c r="AD4588" s="19">
        <f t="shared" si="21"/>
        <v>157</v>
      </c>
      <c r="AE4588" s="19" t="str">
        <f t="shared" si="22"/>
        <v>Нет моды</v>
      </c>
      <c r="AF4588" s="19">
        <f t="shared" si="23"/>
        <v>92</v>
      </c>
      <c r="AG4588" s="19">
        <f t="shared" si="24"/>
        <v>172</v>
      </c>
      <c r="AH4588" s="20" t="str">
        <f t="shared" si="14"/>
        <v/>
      </c>
      <c r="AI4588" s="21"/>
      <c r="AJ4588" s="21"/>
      <c r="AK4588" s="21"/>
      <c r="AL4588" s="22">
        <f t="shared" si="25"/>
        <v>1</v>
      </c>
    </row>
    <row r="4589" ht="12.75" customHeight="1">
      <c r="A4589" s="13" t="s">
        <v>315</v>
      </c>
      <c r="B4589" s="13" t="str">
        <f>IFERROR(__xludf.DUMMYFUNCTION("REGEXREPLACE(A4589, ""\d"", """")"),"         Республика Бурятия")</f>
        <v>         Республика Бурятия</v>
      </c>
      <c r="C4589" s="14" t="str">
        <f t="shared" si="15"/>
        <v>Республика Бурятия</v>
      </c>
      <c r="D4589" s="3">
        <f t="shared" si="16"/>
        <v>2</v>
      </c>
      <c r="E4589" s="15" t="s">
        <v>41</v>
      </c>
      <c r="F4589" s="13" t="str">
        <f>IFERROR(__xludf.DUMMYFUNCTION("REGEXEXTRACT(E4589, ""[А-Яа-я].*"")"),"Инфекционные и паразитарные болезни")</f>
        <v>Инфекционные и паразитарные болезни</v>
      </c>
      <c r="G4589" s="16">
        <f t="shared" si="17"/>
        <v>2</v>
      </c>
      <c r="H4589" s="13" t="s">
        <v>28</v>
      </c>
      <c r="I4589" s="13" t="str">
        <f>IFERROR(__xludf.DUMMYFUNCTION("REGEXREPLACE(H4589, "".*\s"", """")"),"человек")</f>
        <v>человек</v>
      </c>
      <c r="J4589" s="13" t="s">
        <v>29</v>
      </c>
      <c r="K4589" s="17" t="str">
        <f>IFERROR(__xludf.DUMMYFUNCTION("REGEXREPLACE(J4589, ""^[\d\s]+"", """")"),"значение показателя за год")</f>
        <v>значение показателя за год</v>
      </c>
      <c r="L4589" s="16">
        <f t="shared" si="18"/>
        <v>2</v>
      </c>
      <c r="M4589" s="13" t="s">
        <v>32</v>
      </c>
      <c r="N4589" s="13" t="str">
        <f>IFERROR(__xludf.DUMMYFUNCTION("REGEXEXTRACT(M4589, "" (.+)$"")"),"сельское население")</f>
        <v>сельское население</v>
      </c>
      <c r="O4589" s="18">
        <v>62.0</v>
      </c>
      <c r="P4589" s="18">
        <v>77.0</v>
      </c>
      <c r="Q4589" s="18">
        <v>74.0</v>
      </c>
      <c r="R4589" s="18">
        <v>73.0</v>
      </c>
      <c r="S4589" s="18">
        <v>69.0</v>
      </c>
      <c r="T4589" s="18">
        <v>72.0</v>
      </c>
      <c r="U4589" s="18">
        <v>57.0</v>
      </c>
      <c r="V4589" s="18">
        <v>53.0</v>
      </c>
      <c r="W4589" s="18">
        <v>46.0</v>
      </c>
      <c r="X4589" s="18">
        <v>59.0</v>
      </c>
      <c r="Y4589" s="18">
        <v>74.0</v>
      </c>
      <c r="Z4589" s="19" t="str">
        <f t="shared" si="6"/>
        <v/>
      </c>
      <c r="AA4589" s="19" t="str">
        <f t="shared" si="19"/>
        <v/>
      </c>
      <c r="AB4589" s="19">
        <f t="shared" si="8"/>
        <v>716</v>
      </c>
      <c r="AC4589" s="19">
        <f t="shared" si="20"/>
        <v>65.09090909</v>
      </c>
      <c r="AD4589" s="19">
        <f t="shared" si="21"/>
        <v>84.5</v>
      </c>
      <c r="AE4589" s="19" t="str">
        <f t="shared" si="22"/>
        <v>Нет моды</v>
      </c>
      <c r="AF4589" s="19">
        <f t="shared" si="23"/>
        <v>46</v>
      </c>
      <c r="AG4589" s="19">
        <f t="shared" si="24"/>
        <v>77</v>
      </c>
      <c r="AH4589" s="20" t="str">
        <f t="shared" si="14"/>
        <v>Город: 67%; Село: 33%</v>
      </c>
      <c r="AI4589" s="21"/>
      <c r="AJ4589" s="21"/>
      <c r="AK4589" s="21"/>
      <c r="AL4589" s="22">
        <f t="shared" si="25"/>
        <v>1</v>
      </c>
    </row>
    <row r="4590" ht="12.75" customHeight="1">
      <c r="A4590" s="13" t="s">
        <v>315</v>
      </c>
      <c r="B4590" s="13" t="str">
        <f>IFERROR(__xludf.DUMMYFUNCTION("REGEXREPLACE(A4590, ""\d"", """")"),"         Республика Бурятия")</f>
        <v>         Республика Бурятия</v>
      </c>
      <c r="C4590" s="14" t="str">
        <f t="shared" si="15"/>
        <v>Республика Бурятия</v>
      </c>
      <c r="D4590" s="3">
        <f t="shared" si="16"/>
        <v>2</v>
      </c>
      <c r="E4590" s="15" t="s">
        <v>42</v>
      </c>
      <c r="F4590" s="13" t="str">
        <f>IFERROR(__xludf.DUMMYFUNCTION("REGEXEXTRACT(E4590, ""[А-Яа-я].*"")"),"Ишемическая болезнь сердца")</f>
        <v>Ишемическая болезнь сердца</v>
      </c>
      <c r="G4590" s="16">
        <f t="shared" si="17"/>
        <v>2</v>
      </c>
      <c r="H4590" s="13" t="s">
        <v>28</v>
      </c>
      <c r="I4590" s="13" t="str">
        <f>IFERROR(__xludf.DUMMYFUNCTION("REGEXREPLACE(H4590, "".*\s"", """")"),"человек")</f>
        <v>человек</v>
      </c>
      <c r="J4590" s="13" t="s">
        <v>29</v>
      </c>
      <c r="K4590" s="17" t="str">
        <f>IFERROR(__xludf.DUMMYFUNCTION("REGEXREPLACE(J4590, ""^[\d\s]+"", """")"),"значение показателя за год")</f>
        <v>значение показателя за год</v>
      </c>
      <c r="L4590" s="16">
        <f t="shared" si="18"/>
        <v>2</v>
      </c>
      <c r="M4590" s="13" t="s">
        <v>30</v>
      </c>
      <c r="N4590" s="13" t="str">
        <f>IFERROR(__xludf.DUMMYFUNCTION("REGEXEXTRACT(M4590, "" (.+)$"")"),"все население")</f>
        <v>все население</v>
      </c>
      <c r="O4590" s="18">
        <v>3073.0</v>
      </c>
      <c r="P4590" s="18">
        <v>2633.0</v>
      </c>
      <c r="Q4590" s="18">
        <v>2187.0</v>
      </c>
      <c r="R4590" s="18">
        <v>2165.0</v>
      </c>
      <c r="S4590" s="18">
        <v>2197.0</v>
      </c>
      <c r="T4590" s="18">
        <v>2246.0</v>
      </c>
      <c r="U4590" s="18">
        <v>2256.0</v>
      </c>
      <c r="V4590" s="18">
        <v>2198.0</v>
      </c>
      <c r="W4590" s="18">
        <v>2370.0</v>
      </c>
      <c r="X4590" s="18">
        <v>2124.0</v>
      </c>
      <c r="Y4590" s="18">
        <v>2235.0</v>
      </c>
      <c r="Z4590" s="19">
        <f t="shared" si="6"/>
        <v>25684</v>
      </c>
      <c r="AA4590" s="19" t="str">
        <f t="shared" si="19"/>
        <v/>
      </c>
      <c r="AB4590" s="19" t="str">
        <f t="shared" si="8"/>
        <v/>
      </c>
      <c r="AC4590" s="19">
        <f t="shared" si="20"/>
        <v>2334.909091</v>
      </c>
      <c r="AD4590" s="19">
        <f t="shared" si="21"/>
        <v>1100.5</v>
      </c>
      <c r="AE4590" s="19" t="str">
        <f t="shared" si="22"/>
        <v>Нет моды</v>
      </c>
      <c r="AF4590" s="19">
        <f t="shared" si="23"/>
        <v>2124</v>
      </c>
      <c r="AG4590" s="19">
        <f t="shared" si="24"/>
        <v>3073</v>
      </c>
      <c r="AH4590" s="20" t="str">
        <f t="shared" si="14"/>
        <v/>
      </c>
      <c r="AI4590" s="21"/>
      <c r="AJ4590" s="21"/>
      <c r="AK4590" s="21"/>
      <c r="AL4590" s="22">
        <f t="shared" si="25"/>
        <v>1</v>
      </c>
    </row>
    <row r="4591" ht="12.75" customHeight="1">
      <c r="A4591" s="13" t="s">
        <v>315</v>
      </c>
      <c r="B4591" s="13" t="str">
        <f>IFERROR(__xludf.DUMMYFUNCTION("REGEXREPLACE(A4591, ""\d"", """")"),"         Республика Бурятия")</f>
        <v>         Республика Бурятия</v>
      </c>
      <c r="C4591" s="14" t="str">
        <f t="shared" si="15"/>
        <v>Республика Бурятия</v>
      </c>
      <c r="D4591" s="3">
        <f t="shared" si="16"/>
        <v>2</v>
      </c>
      <c r="E4591" s="15" t="s">
        <v>42</v>
      </c>
      <c r="F4591" s="13" t="str">
        <f>IFERROR(__xludf.DUMMYFUNCTION("REGEXEXTRACT(E4591, ""[А-Яа-я].*"")"),"Ишемическая болезнь сердца")</f>
        <v>Ишемическая болезнь сердца</v>
      </c>
      <c r="G4591" s="16">
        <f t="shared" si="17"/>
        <v>2</v>
      </c>
      <c r="H4591" s="13" t="s">
        <v>28</v>
      </c>
      <c r="I4591" s="13" t="str">
        <f>IFERROR(__xludf.DUMMYFUNCTION("REGEXREPLACE(H4591, "".*\s"", """")"),"человек")</f>
        <v>человек</v>
      </c>
      <c r="J4591" s="13" t="s">
        <v>29</v>
      </c>
      <c r="K4591" s="17" t="str">
        <f>IFERROR(__xludf.DUMMYFUNCTION("REGEXREPLACE(J4591, ""^[\d\s]+"", """")"),"значение показателя за год")</f>
        <v>значение показателя за год</v>
      </c>
      <c r="L4591" s="16">
        <f t="shared" si="18"/>
        <v>2</v>
      </c>
      <c r="M4591" s="13" t="s">
        <v>31</v>
      </c>
      <c r="N4591" s="13" t="str">
        <f>IFERROR(__xludf.DUMMYFUNCTION("REGEXEXTRACT(M4591, "" (.+)$"")"),"городское население")</f>
        <v>городское население</v>
      </c>
      <c r="O4591" s="18">
        <v>1543.0</v>
      </c>
      <c r="P4591" s="18">
        <v>1368.0</v>
      </c>
      <c r="Q4591" s="18">
        <v>1115.0</v>
      </c>
      <c r="R4591" s="18">
        <v>1115.0</v>
      </c>
      <c r="S4591" s="18">
        <v>1110.0</v>
      </c>
      <c r="T4591" s="18">
        <v>1136.0</v>
      </c>
      <c r="U4591" s="18">
        <v>1233.0</v>
      </c>
      <c r="V4591" s="18">
        <v>1261.0</v>
      </c>
      <c r="W4591" s="18">
        <v>1287.0</v>
      </c>
      <c r="X4591" s="18">
        <v>1125.0</v>
      </c>
      <c r="Y4591" s="18">
        <v>1223.0</v>
      </c>
      <c r="Z4591" s="19" t="str">
        <f t="shared" si="6"/>
        <v/>
      </c>
      <c r="AA4591" s="19">
        <f t="shared" si="19"/>
        <v>13516</v>
      </c>
      <c r="AB4591" s="19" t="str">
        <f t="shared" si="8"/>
        <v/>
      </c>
      <c r="AC4591" s="19">
        <f t="shared" si="20"/>
        <v>1228.727273</v>
      </c>
      <c r="AD4591" s="19">
        <f t="shared" si="21"/>
        <v>1833.5</v>
      </c>
      <c r="AE4591" s="19" t="str">
        <f t="shared" si="22"/>
        <v>Нет моды</v>
      </c>
      <c r="AF4591" s="19">
        <f t="shared" si="23"/>
        <v>1110</v>
      </c>
      <c r="AG4591" s="19">
        <f t="shared" si="24"/>
        <v>1543</v>
      </c>
      <c r="AH4591" s="20" t="str">
        <f t="shared" si="14"/>
        <v/>
      </c>
      <c r="AI4591" s="21"/>
      <c r="AJ4591" s="21"/>
      <c r="AK4591" s="21"/>
      <c r="AL4591" s="22">
        <f t="shared" si="25"/>
        <v>1</v>
      </c>
    </row>
    <row r="4592" ht="12.75" customHeight="1">
      <c r="A4592" s="13" t="s">
        <v>315</v>
      </c>
      <c r="B4592" s="13" t="str">
        <f>IFERROR(__xludf.DUMMYFUNCTION("REGEXREPLACE(A4592, ""\d"", """")"),"         Республика Бурятия")</f>
        <v>         Республика Бурятия</v>
      </c>
      <c r="C4592" s="14" t="str">
        <f t="shared" si="15"/>
        <v>Республика Бурятия</v>
      </c>
      <c r="D4592" s="3">
        <f t="shared" si="16"/>
        <v>2</v>
      </c>
      <c r="E4592" s="15" t="s">
        <v>42</v>
      </c>
      <c r="F4592" s="13" t="str">
        <f>IFERROR(__xludf.DUMMYFUNCTION("REGEXEXTRACT(E4592, ""[А-Яа-я].*"")"),"Ишемическая болезнь сердца")</f>
        <v>Ишемическая болезнь сердца</v>
      </c>
      <c r="G4592" s="16">
        <f t="shared" si="17"/>
        <v>2</v>
      </c>
      <c r="H4592" s="13" t="s">
        <v>28</v>
      </c>
      <c r="I4592" s="13" t="str">
        <f>IFERROR(__xludf.DUMMYFUNCTION("REGEXREPLACE(H4592, "".*\s"", """")"),"человек")</f>
        <v>человек</v>
      </c>
      <c r="J4592" s="13" t="s">
        <v>29</v>
      </c>
      <c r="K4592" s="17" t="str">
        <f>IFERROR(__xludf.DUMMYFUNCTION("REGEXREPLACE(J4592, ""^[\d\s]+"", """")"),"значение показателя за год")</f>
        <v>значение показателя за год</v>
      </c>
      <c r="L4592" s="16">
        <f t="shared" si="18"/>
        <v>2</v>
      </c>
      <c r="M4592" s="13" t="s">
        <v>32</v>
      </c>
      <c r="N4592" s="13" t="str">
        <f>IFERROR(__xludf.DUMMYFUNCTION("REGEXEXTRACT(M4592, "" (.+)$"")"),"сельское население")</f>
        <v>сельское население</v>
      </c>
      <c r="O4592" s="18">
        <v>1530.0</v>
      </c>
      <c r="P4592" s="18">
        <v>1265.0</v>
      </c>
      <c r="Q4592" s="18">
        <v>1072.0</v>
      </c>
      <c r="R4592" s="18">
        <v>1050.0</v>
      </c>
      <c r="S4592" s="18">
        <v>1087.0</v>
      </c>
      <c r="T4592" s="18">
        <v>1110.0</v>
      </c>
      <c r="U4592" s="18">
        <v>1023.0</v>
      </c>
      <c r="V4592" s="18">
        <v>937.0</v>
      </c>
      <c r="W4592" s="18">
        <v>1083.0</v>
      </c>
      <c r="X4592" s="18">
        <v>999.0</v>
      </c>
      <c r="Y4592" s="18">
        <v>1012.0</v>
      </c>
      <c r="Z4592" s="19" t="str">
        <f t="shared" si="6"/>
        <v/>
      </c>
      <c r="AA4592" s="19" t="str">
        <f t="shared" si="19"/>
        <v/>
      </c>
      <c r="AB4592" s="19">
        <f t="shared" si="8"/>
        <v>12168</v>
      </c>
      <c r="AC4592" s="19">
        <f t="shared" si="20"/>
        <v>1106.181818</v>
      </c>
      <c r="AD4592" s="19">
        <f t="shared" si="21"/>
        <v>1115</v>
      </c>
      <c r="AE4592" s="19" t="str">
        <f t="shared" si="22"/>
        <v>Нет моды</v>
      </c>
      <c r="AF4592" s="19">
        <f t="shared" si="23"/>
        <v>937</v>
      </c>
      <c r="AG4592" s="19">
        <f t="shared" si="24"/>
        <v>1530</v>
      </c>
      <c r="AH4592" s="20" t="str">
        <f t="shared" si="14"/>
        <v>Город: 53%; Село: 47%</v>
      </c>
      <c r="AI4592" s="21"/>
      <c r="AJ4592" s="21"/>
      <c r="AK4592" s="21"/>
      <c r="AL4592" s="22">
        <f t="shared" si="25"/>
        <v>1</v>
      </c>
    </row>
    <row r="4593" ht="12.75" customHeight="1">
      <c r="A4593" s="13" t="s">
        <v>315</v>
      </c>
      <c r="B4593" s="13" t="str">
        <f>IFERROR(__xludf.DUMMYFUNCTION("REGEXREPLACE(A4593, ""\d"", """")"),"         Республика Бурятия")</f>
        <v>         Республика Бурятия</v>
      </c>
      <c r="C4593" s="14" t="str">
        <f t="shared" si="15"/>
        <v>Республика Бурятия</v>
      </c>
      <c r="D4593" s="3">
        <f t="shared" si="16"/>
        <v>2</v>
      </c>
      <c r="E4593" s="15" t="s">
        <v>43</v>
      </c>
      <c r="F4593" s="13" t="str">
        <f>IFERROR(__xludf.DUMMYFUNCTION("REGEXEXTRACT(E4593, ""[А-Яа-я].*"")"),"Новообразования")</f>
        <v>Новообразования</v>
      </c>
      <c r="G4593" s="16">
        <f t="shared" si="17"/>
        <v>2</v>
      </c>
      <c r="H4593" s="13" t="s">
        <v>28</v>
      </c>
      <c r="I4593" s="13" t="str">
        <f>IFERROR(__xludf.DUMMYFUNCTION("REGEXREPLACE(H4593, "".*\s"", """")"),"человек")</f>
        <v>человек</v>
      </c>
      <c r="J4593" s="13" t="s">
        <v>29</v>
      </c>
      <c r="K4593" s="17" t="str">
        <f>IFERROR(__xludf.DUMMYFUNCTION("REGEXREPLACE(J4593, ""^[\d\s]+"", """")"),"значение показателя за год")</f>
        <v>значение показателя за год</v>
      </c>
      <c r="L4593" s="16">
        <f t="shared" si="18"/>
        <v>2</v>
      </c>
      <c r="M4593" s="13" t="s">
        <v>30</v>
      </c>
      <c r="N4593" s="13" t="str">
        <f>IFERROR(__xludf.DUMMYFUNCTION("REGEXEXTRACT(M4593, "" (.+)$"")"),"все население")</f>
        <v>все население</v>
      </c>
      <c r="O4593" s="18">
        <v>1716.0</v>
      </c>
      <c r="P4593" s="18">
        <v>1715.0</v>
      </c>
      <c r="Q4593" s="18">
        <v>1694.0</v>
      </c>
      <c r="R4593" s="18">
        <v>1750.0</v>
      </c>
      <c r="S4593" s="18">
        <v>1805.0</v>
      </c>
      <c r="T4593" s="18">
        <v>1880.0</v>
      </c>
      <c r="U4593" s="18">
        <v>1829.0</v>
      </c>
      <c r="V4593" s="18">
        <v>1869.0</v>
      </c>
      <c r="W4593" s="18">
        <v>1701.0</v>
      </c>
      <c r="X4593" s="18">
        <v>1673.0</v>
      </c>
      <c r="Y4593" s="18">
        <v>1862.0</v>
      </c>
      <c r="Z4593" s="19">
        <f t="shared" si="6"/>
        <v>19494</v>
      </c>
      <c r="AA4593" s="19" t="str">
        <f t="shared" si="19"/>
        <v/>
      </c>
      <c r="AB4593" s="19" t="str">
        <f t="shared" si="8"/>
        <v/>
      </c>
      <c r="AC4593" s="19">
        <f t="shared" si="20"/>
        <v>1772.181818</v>
      </c>
      <c r="AD4593" s="19">
        <f t="shared" si="21"/>
        <v>1601.5</v>
      </c>
      <c r="AE4593" s="19" t="str">
        <f t="shared" si="22"/>
        <v>Нет моды</v>
      </c>
      <c r="AF4593" s="19">
        <f t="shared" si="23"/>
        <v>1673</v>
      </c>
      <c r="AG4593" s="19">
        <f t="shared" si="24"/>
        <v>1880</v>
      </c>
      <c r="AH4593" s="20" t="str">
        <f t="shared" si="14"/>
        <v/>
      </c>
      <c r="AI4593" s="21"/>
      <c r="AJ4593" s="21"/>
      <c r="AK4593" s="21"/>
      <c r="AL4593" s="22">
        <f t="shared" si="25"/>
        <v>1</v>
      </c>
    </row>
    <row r="4594" ht="12.75" customHeight="1">
      <c r="A4594" s="13" t="s">
        <v>315</v>
      </c>
      <c r="B4594" s="13" t="str">
        <f>IFERROR(__xludf.DUMMYFUNCTION("REGEXREPLACE(A4594, ""\d"", """")"),"         Республика Бурятия")</f>
        <v>         Республика Бурятия</v>
      </c>
      <c r="C4594" s="14" t="str">
        <f t="shared" si="15"/>
        <v>Республика Бурятия</v>
      </c>
      <c r="D4594" s="3">
        <f t="shared" si="16"/>
        <v>2</v>
      </c>
      <c r="E4594" s="15" t="s">
        <v>43</v>
      </c>
      <c r="F4594" s="13" t="str">
        <f>IFERROR(__xludf.DUMMYFUNCTION("REGEXEXTRACT(E4594, ""[А-Яа-я].*"")"),"Новообразования")</f>
        <v>Новообразования</v>
      </c>
      <c r="G4594" s="16">
        <f t="shared" si="17"/>
        <v>2</v>
      </c>
      <c r="H4594" s="13" t="s">
        <v>28</v>
      </c>
      <c r="I4594" s="13" t="str">
        <f>IFERROR(__xludf.DUMMYFUNCTION("REGEXREPLACE(H4594, "".*\s"", """")"),"человек")</f>
        <v>человек</v>
      </c>
      <c r="J4594" s="13" t="s">
        <v>29</v>
      </c>
      <c r="K4594" s="17" t="str">
        <f>IFERROR(__xludf.DUMMYFUNCTION("REGEXREPLACE(J4594, ""^[\d\s]+"", """")"),"значение показателя за год")</f>
        <v>значение показателя за год</v>
      </c>
      <c r="L4594" s="16">
        <f t="shared" si="18"/>
        <v>2</v>
      </c>
      <c r="M4594" s="13" t="s">
        <v>31</v>
      </c>
      <c r="N4594" s="13" t="str">
        <f>IFERROR(__xludf.DUMMYFUNCTION("REGEXEXTRACT(M4594, "" (.+)$"")"),"городское население")</f>
        <v>городское население</v>
      </c>
      <c r="O4594" s="18">
        <v>996.0</v>
      </c>
      <c r="P4594" s="18">
        <v>1001.0</v>
      </c>
      <c r="Q4594" s="18">
        <v>1000.0</v>
      </c>
      <c r="R4594" s="18">
        <v>1071.0</v>
      </c>
      <c r="S4594" s="18">
        <v>1104.0</v>
      </c>
      <c r="T4594" s="18">
        <v>1118.0</v>
      </c>
      <c r="U4594" s="18">
        <v>1057.0</v>
      </c>
      <c r="V4594" s="18">
        <v>1054.0</v>
      </c>
      <c r="W4594" s="18">
        <v>963.0</v>
      </c>
      <c r="X4594" s="18">
        <v>958.0</v>
      </c>
      <c r="Y4594" s="18">
        <v>1061.0</v>
      </c>
      <c r="Z4594" s="19" t="str">
        <f t="shared" si="6"/>
        <v/>
      </c>
      <c r="AA4594" s="19">
        <f t="shared" si="19"/>
        <v>11383</v>
      </c>
      <c r="AB4594" s="19" t="str">
        <f t="shared" si="8"/>
        <v/>
      </c>
      <c r="AC4594" s="19">
        <f t="shared" si="20"/>
        <v>1034.818182</v>
      </c>
      <c r="AD4594" s="19">
        <f t="shared" si="21"/>
        <v>1395.5</v>
      </c>
      <c r="AE4594" s="19" t="str">
        <f t="shared" si="22"/>
        <v>Нет моды</v>
      </c>
      <c r="AF4594" s="19">
        <f t="shared" si="23"/>
        <v>958</v>
      </c>
      <c r="AG4594" s="19">
        <f t="shared" si="24"/>
        <v>1118</v>
      </c>
      <c r="AH4594" s="20" t="str">
        <f t="shared" si="14"/>
        <v/>
      </c>
      <c r="AI4594" s="21"/>
      <c r="AJ4594" s="21"/>
      <c r="AK4594" s="21"/>
      <c r="AL4594" s="22">
        <f t="shared" si="25"/>
        <v>1</v>
      </c>
    </row>
    <row r="4595" ht="12.75" customHeight="1">
      <c r="A4595" s="13" t="s">
        <v>315</v>
      </c>
      <c r="B4595" s="13" t="str">
        <f>IFERROR(__xludf.DUMMYFUNCTION("REGEXREPLACE(A4595, ""\d"", """")"),"         Республика Бурятия")</f>
        <v>         Республика Бурятия</v>
      </c>
      <c r="C4595" s="14" t="str">
        <f t="shared" si="15"/>
        <v>Республика Бурятия</v>
      </c>
      <c r="D4595" s="3">
        <f t="shared" si="16"/>
        <v>2</v>
      </c>
      <c r="E4595" s="15" t="s">
        <v>43</v>
      </c>
      <c r="F4595" s="13" t="str">
        <f>IFERROR(__xludf.DUMMYFUNCTION("REGEXEXTRACT(E4595, ""[А-Яа-я].*"")"),"Новообразования")</f>
        <v>Новообразования</v>
      </c>
      <c r="G4595" s="16">
        <f t="shared" si="17"/>
        <v>2</v>
      </c>
      <c r="H4595" s="13" t="s">
        <v>28</v>
      </c>
      <c r="I4595" s="13" t="str">
        <f>IFERROR(__xludf.DUMMYFUNCTION("REGEXREPLACE(H4595, "".*\s"", """")"),"человек")</f>
        <v>человек</v>
      </c>
      <c r="J4595" s="13" t="s">
        <v>29</v>
      </c>
      <c r="K4595" s="17" t="str">
        <f>IFERROR(__xludf.DUMMYFUNCTION("REGEXREPLACE(J4595, ""^[\d\s]+"", """")"),"значение показателя за год")</f>
        <v>значение показателя за год</v>
      </c>
      <c r="L4595" s="16">
        <f t="shared" si="18"/>
        <v>2</v>
      </c>
      <c r="M4595" s="13" t="s">
        <v>32</v>
      </c>
      <c r="N4595" s="13" t="str">
        <f>IFERROR(__xludf.DUMMYFUNCTION("REGEXEXTRACT(M4595, "" (.+)$"")"),"сельское население")</f>
        <v>сельское население</v>
      </c>
      <c r="O4595" s="18">
        <v>720.0</v>
      </c>
      <c r="P4595" s="18">
        <v>714.0</v>
      </c>
      <c r="Q4595" s="18">
        <v>694.0</v>
      </c>
      <c r="R4595" s="18">
        <v>679.0</v>
      </c>
      <c r="S4595" s="18">
        <v>701.0</v>
      </c>
      <c r="T4595" s="18">
        <v>762.0</v>
      </c>
      <c r="U4595" s="18">
        <v>772.0</v>
      </c>
      <c r="V4595" s="18">
        <v>815.0</v>
      </c>
      <c r="W4595" s="18">
        <v>738.0</v>
      </c>
      <c r="X4595" s="18">
        <v>715.0</v>
      </c>
      <c r="Y4595" s="18">
        <v>801.0</v>
      </c>
      <c r="Z4595" s="19" t="str">
        <f t="shared" si="6"/>
        <v/>
      </c>
      <c r="AA4595" s="19" t="str">
        <f t="shared" si="19"/>
        <v/>
      </c>
      <c r="AB4595" s="19">
        <f t="shared" si="8"/>
        <v>8111</v>
      </c>
      <c r="AC4595" s="19">
        <f t="shared" si="20"/>
        <v>737.3636364</v>
      </c>
      <c r="AD4595" s="19">
        <f t="shared" si="21"/>
        <v>886.5</v>
      </c>
      <c r="AE4595" s="19" t="str">
        <f t="shared" si="22"/>
        <v>Нет моды</v>
      </c>
      <c r="AF4595" s="19">
        <f t="shared" si="23"/>
        <v>679</v>
      </c>
      <c r="AG4595" s="19">
        <f t="shared" si="24"/>
        <v>815</v>
      </c>
      <c r="AH4595" s="20" t="str">
        <f t="shared" si="14"/>
        <v>Город: 58%; Село: 42%</v>
      </c>
      <c r="AI4595" s="21"/>
      <c r="AJ4595" s="21"/>
      <c r="AK4595" s="21"/>
      <c r="AL4595" s="22">
        <f t="shared" si="25"/>
        <v>1</v>
      </c>
    </row>
    <row r="4596" ht="12.75" customHeight="1">
      <c r="A4596" s="13" t="s">
        <v>315</v>
      </c>
      <c r="B4596" s="13" t="str">
        <f>IFERROR(__xludf.DUMMYFUNCTION("REGEXREPLACE(A4596, ""\d"", """")"),"         Республика Бурятия")</f>
        <v>         Республика Бурятия</v>
      </c>
      <c r="C4596" s="14" t="str">
        <f t="shared" si="15"/>
        <v>Республика Бурятия</v>
      </c>
      <c r="D4596" s="3">
        <f t="shared" si="16"/>
        <v>2</v>
      </c>
      <c r="E4596" s="15" t="s">
        <v>44</v>
      </c>
      <c r="F4596" s="13" t="str">
        <f>IFERROR(__xludf.DUMMYFUNCTION("REGEXEXTRACT(E4596,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96" s="16">
        <f t="shared" si="17"/>
        <v>2</v>
      </c>
      <c r="H4596" s="13" t="s">
        <v>28</v>
      </c>
      <c r="I4596" s="13" t="str">
        <f>IFERROR(__xludf.DUMMYFUNCTION("REGEXREPLACE(H4596, "".*\s"", """")"),"человек")</f>
        <v>человек</v>
      </c>
      <c r="J4596" s="13" t="s">
        <v>29</v>
      </c>
      <c r="K4596" s="17" t="str">
        <f>IFERROR(__xludf.DUMMYFUNCTION("REGEXREPLACE(J4596, ""^[\d\s]+"", """")"),"значение показателя за год")</f>
        <v>значение показателя за год</v>
      </c>
      <c r="L4596" s="16">
        <f t="shared" si="18"/>
        <v>2</v>
      </c>
      <c r="M4596" s="13" t="s">
        <v>30</v>
      </c>
      <c r="N4596" s="13" t="str">
        <f>IFERROR(__xludf.DUMMYFUNCTION("REGEXEXTRACT(M4596, "" (.+)$"")"),"все население")</f>
        <v>все население</v>
      </c>
      <c r="O4596" s="18">
        <v>73.0</v>
      </c>
      <c r="P4596" s="23" t="s">
        <v>37</v>
      </c>
      <c r="Q4596" s="18">
        <v>57.0</v>
      </c>
      <c r="R4596" s="18">
        <v>47.0</v>
      </c>
      <c r="S4596" s="23" t="s">
        <v>37</v>
      </c>
      <c r="T4596" s="23" t="s">
        <v>37</v>
      </c>
      <c r="U4596" s="23" t="s">
        <v>37</v>
      </c>
      <c r="V4596" s="23" t="s">
        <v>37</v>
      </c>
      <c r="W4596" s="23" t="s">
        <v>37</v>
      </c>
      <c r="X4596" s="23" t="s">
        <v>37</v>
      </c>
      <c r="Y4596" s="23" t="s">
        <v>37</v>
      </c>
      <c r="Z4596" s="19">
        <f t="shared" si="6"/>
        <v>177</v>
      </c>
      <c r="AA4596" s="19" t="str">
        <f t="shared" si="19"/>
        <v/>
      </c>
      <c r="AB4596" s="19" t="str">
        <f t="shared" si="8"/>
        <v/>
      </c>
      <c r="AC4596" s="19">
        <f t="shared" si="20"/>
        <v>59</v>
      </c>
      <c r="AD4596" s="19">
        <f t="shared" si="21"/>
        <v>714.5</v>
      </c>
      <c r="AE4596" s="19" t="str">
        <f t="shared" si="22"/>
        <v>Нет моды</v>
      </c>
      <c r="AF4596" s="19">
        <f t="shared" si="23"/>
        <v>47</v>
      </c>
      <c r="AG4596" s="19">
        <f t="shared" si="24"/>
        <v>73</v>
      </c>
      <c r="AH4596" s="20" t="str">
        <f t="shared" si="14"/>
        <v/>
      </c>
      <c r="AI4596" s="24"/>
      <c r="AJ4596" s="24"/>
      <c r="AK4596" s="24"/>
      <c r="AL4596" s="22">
        <f t="shared" si="25"/>
        <v>1</v>
      </c>
    </row>
    <row r="4597" ht="12.75" customHeight="1">
      <c r="A4597" s="13" t="s">
        <v>315</v>
      </c>
      <c r="B4597" s="13" t="str">
        <f>IFERROR(__xludf.DUMMYFUNCTION("REGEXREPLACE(A4597, ""\d"", """")"),"         Республика Бурятия")</f>
        <v>         Республика Бурятия</v>
      </c>
      <c r="C4597" s="14" t="str">
        <f t="shared" si="15"/>
        <v>Республика Бурятия</v>
      </c>
      <c r="D4597" s="3">
        <f t="shared" si="16"/>
        <v>2</v>
      </c>
      <c r="E4597" s="15" t="s">
        <v>44</v>
      </c>
      <c r="F4597" s="13" t="str">
        <f>IFERROR(__xludf.DUMMYFUNCTION("REGEXEXTRACT(E4597,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97" s="16">
        <f t="shared" si="17"/>
        <v>2</v>
      </c>
      <c r="H4597" s="13" t="s">
        <v>28</v>
      </c>
      <c r="I4597" s="13" t="str">
        <f>IFERROR(__xludf.DUMMYFUNCTION("REGEXREPLACE(H4597, "".*\s"", """")"),"человек")</f>
        <v>человек</v>
      </c>
      <c r="J4597" s="13" t="s">
        <v>29</v>
      </c>
      <c r="K4597" s="17" t="str">
        <f>IFERROR(__xludf.DUMMYFUNCTION("REGEXREPLACE(J4597, ""^[\d\s]+"", """")"),"значение показателя за год")</f>
        <v>значение показателя за год</v>
      </c>
      <c r="L4597" s="16">
        <f t="shared" si="18"/>
        <v>2</v>
      </c>
      <c r="M4597" s="13" t="s">
        <v>31</v>
      </c>
      <c r="N4597" s="13" t="str">
        <f>IFERROR(__xludf.DUMMYFUNCTION("REGEXEXTRACT(M4597, "" (.+)$"")"),"городское население")</f>
        <v>городское население</v>
      </c>
      <c r="O4597" s="18">
        <v>34.0</v>
      </c>
      <c r="P4597" s="23" t="s">
        <v>37</v>
      </c>
      <c r="Q4597" s="18">
        <v>21.0</v>
      </c>
      <c r="R4597" s="18">
        <v>27.0</v>
      </c>
      <c r="S4597" s="23" t="s">
        <v>37</v>
      </c>
      <c r="T4597" s="23" t="s">
        <v>37</v>
      </c>
      <c r="U4597" s="23" t="s">
        <v>37</v>
      </c>
      <c r="V4597" s="23" t="s">
        <v>37</v>
      </c>
      <c r="W4597" s="23" t="s">
        <v>37</v>
      </c>
      <c r="X4597" s="23" t="s">
        <v>37</v>
      </c>
      <c r="Y4597" s="23" t="s">
        <v>37</v>
      </c>
      <c r="Z4597" s="19" t="str">
        <f t="shared" si="6"/>
        <v/>
      </c>
      <c r="AA4597" s="19">
        <f t="shared" si="19"/>
        <v>82</v>
      </c>
      <c r="AB4597" s="19" t="str">
        <f t="shared" si="8"/>
        <v/>
      </c>
      <c r="AC4597" s="19">
        <f t="shared" si="20"/>
        <v>27.33333333</v>
      </c>
      <c r="AD4597" s="19">
        <f t="shared" si="21"/>
        <v>40.5</v>
      </c>
      <c r="AE4597" s="19" t="str">
        <f t="shared" si="22"/>
        <v>Нет моды</v>
      </c>
      <c r="AF4597" s="19">
        <f t="shared" si="23"/>
        <v>21</v>
      </c>
      <c r="AG4597" s="19">
        <f t="shared" si="24"/>
        <v>34</v>
      </c>
      <c r="AH4597" s="20" t="str">
        <f t="shared" si="14"/>
        <v/>
      </c>
      <c r="AI4597" s="24"/>
      <c r="AJ4597" s="24"/>
      <c r="AK4597" s="24"/>
      <c r="AL4597" s="22">
        <f t="shared" si="25"/>
        <v>1</v>
      </c>
    </row>
    <row r="4598" ht="12.75" customHeight="1">
      <c r="A4598" s="13" t="s">
        <v>315</v>
      </c>
      <c r="B4598" s="13" t="str">
        <f>IFERROR(__xludf.DUMMYFUNCTION("REGEXREPLACE(A4598, ""\d"", """")"),"         Республика Бурятия")</f>
        <v>         Республика Бурятия</v>
      </c>
      <c r="C4598" s="14" t="str">
        <f t="shared" si="15"/>
        <v>Республика Бурятия</v>
      </c>
      <c r="D4598" s="3">
        <f t="shared" si="16"/>
        <v>2</v>
      </c>
      <c r="E4598" s="15" t="s">
        <v>44</v>
      </c>
      <c r="F4598" s="13" t="str">
        <f>IFERROR(__xludf.DUMMYFUNCTION("REGEXEXTRACT(E4598,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598" s="16">
        <f t="shared" si="17"/>
        <v>2</v>
      </c>
      <c r="H4598" s="13" t="s">
        <v>28</v>
      </c>
      <c r="I4598" s="13" t="str">
        <f>IFERROR(__xludf.DUMMYFUNCTION("REGEXREPLACE(H4598, "".*\s"", """")"),"человек")</f>
        <v>человек</v>
      </c>
      <c r="J4598" s="13" t="s">
        <v>29</v>
      </c>
      <c r="K4598" s="17" t="str">
        <f>IFERROR(__xludf.DUMMYFUNCTION("REGEXREPLACE(J4598, ""^[\d\s]+"", """")"),"значение показателя за год")</f>
        <v>значение показателя за год</v>
      </c>
      <c r="L4598" s="16">
        <f t="shared" si="18"/>
        <v>2</v>
      </c>
      <c r="M4598" s="13" t="s">
        <v>32</v>
      </c>
      <c r="N4598" s="13" t="str">
        <f>IFERROR(__xludf.DUMMYFUNCTION("REGEXEXTRACT(M4598, "" (.+)$"")"),"сельское население")</f>
        <v>сельское население</v>
      </c>
      <c r="O4598" s="18">
        <v>39.0</v>
      </c>
      <c r="P4598" s="23" t="s">
        <v>37</v>
      </c>
      <c r="Q4598" s="18">
        <v>36.0</v>
      </c>
      <c r="R4598" s="18">
        <v>20.0</v>
      </c>
      <c r="S4598" s="23" t="s">
        <v>37</v>
      </c>
      <c r="T4598" s="23" t="s">
        <v>37</v>
      </c>
      <c r="U4598" s="23" t="s">
        <v>37</v>
      </c>
      <c r="V4598" s="23" t="s">
        <v>37</v>
      </c>
      <c r="W4598" s="23" t="s">
        <v>37</v>
      </c>
      <c r="X4598" s="23" t="s">
        <v>37</v>
      </c>
      <c r="Y4598" s="23" t="s">
        <v>37</v>
      </c>
      <c r="Z4598" s="19" t="str">
        <f t="shared" si="6"/>
        <v/>
      </c>
      <c r="AA4598" s="19" t="str">
        <f t="shared" si="19"/>
        <v/>
      </c>
      <c r="AB4598" s="19">
        <f t="shared" si="8"/>
        <v>95</v>
      </c>
      <c r="AC4598" s="19">
        <f t="shared" si="20"/>
        <v>31.66666667</v>
      </c>
      <c r="AD4598" s="19">
        <f t="shared" si="21"/>
        <v>30.5</v>
      </c>
      <c r="AE4598" s="19" t="str">
        <f t="shared" si="22"/>
        <v>Нет моды</v>
      </c>
      <c r="AF4598" s="19">
        <f t="shared" si="23"/>
        <v>20</v>
      </c>
      <c r="AG4598" s="19">
        <f t="shared" si="24"/>
        <v>39</v>
      </c>
      <c r="AH4598" s="20" t="str">
        <f t="shared" si="14"/>
        <v>Город: 46%; Село: 54%</v>
      </c>
      <c r="AI4598" s="24"/>
      <c r="AJ4598" s="24"/>
      <c r="AK4598" s="24"/>
      <c r="AL4598" s="22">
        <f t="shared" si="25"/>
        <v>1</v>
      </c>
    </row>
    <row r="4599" ht="12.75" customHeight="1">
      <c r="A4599" s="13" t="s">
        <v>315</v>
      </c>
      <c r="B4599" s="13" t="str">
        <f>IFERROR(__xludf.DUMMYFUNCTION("REGEXREPLACE(A4599, ""\d"", """")"),"         Республика Бурятия")</f>
        <v>         Республика Бурятия</v>
      </c>
      <c r="C4599" s="14" t="str">
        <f t="shared" si="15"/>
        <v>Республика Бурятия</v>
      </c>
      <c r="D4599" s="3">
        <f t="shared" si="16"/>
        <v>2</v>
      </c>
      <c r="E4599" s="15" t="s">
        <v>45</v>
      </c>
      <c r="F4599" s="13" t="str">
        <f>IFERROR(__xludf.DUMMYFUNCTION("REGEXEXTRACT(E4599, ""[А-Яа-я].*"")"),"Самоубийство")</f>
        <v>Самоубийство</v>
      </c>
      <c r="G4599" s="16">
        <f t="shared" si="17"/>
        <v>2</v>
      </c>
      <c r="H4599" s="13" t="s">
        <v>28</v>
      </c>
      <c r="I4599" s="13" t="str">
        <f>IFERROR(__xludf.DUMMYFUNCTION("REGEXREPLACE(H4599, "".*\s"", """")"),"человек")</f>
        <v>человек</v>
      </c>
      <c r="J4599" s="13" t="s">
        <v>29</v>
      </c>
      <c r="K4599" s="17" t="str">
        <f>IFERROR(__xludf.DUMMYFUNCTION("REGEXREPLACE(J4599, ""^[\d\s]+"", """")"),"значение показателя за год")</f>
        <v>значение показателя за год</v>
      </c>
      <c r="L4599" s="16">
        <f t="shared" si="18"/>
        <v>2</v>
      </c>
      <c r="M4599" s="13" t="s">
        <v>30</v>
      </c>
      <c r="N4599" s="13" t="str">
        <f>IFERROR(__xludf.DUMMYFUNCTION("REGEXEXTRACT(M4599, "" (.+)$"")"),"все население")</f>
        <v>все население</v>
      </c>
      <c r="O4599" s="18">
        <v>567.0</v>
      </c>
      <c r="P4599" s="18">
        <v>515.0</v>
      </c>
      <c r="Q4599" s="18">
        <v>466.0</v>
      </c>
      <c r="R4599" s="18">
        <v>466.0</v>
      </c>
      <c r="S4599" s="18">
        <v>390.0</v>
      </c>
      <c r="T4599" s="18">
        <v>379.0</v>
      </c>
      <c r="U4599" s="18">
        <v>358.0</v>
      </c>
      <c r="V4599" s="18">
        <v>334.0</v>
      </c>
      <c r="W4599" s="18">
        <v>324.0</v>
      </c>
      <c r="X4599" s="18">
        <v>340.0</v>
      </c>
      <c r="Y4599" s="18">
        <v>281.0</v>
      </c>
      <c r="Z4599" s="19">
        <f t="shared" si="6"/>
        <v>4420</v>
      </c>
      <c r="AA4599" s="19" t="str">
        <f t="shared" si="19"/>
        <v/>
      </c>
      <c r="AB4599" s="19" t="str">
        <f t="shared" si="8"/>
        <v/>
      </c>
      <c r="AC4599" s="19">
        <f t="shared" si="20"/>
        <v>401.8181818</v>
      </c>
      <c r="AD4599" s="19">
        <f t="shared" si="21"/>
        <v>349</v>
      </c>
      <c r="AE4599" s="19" t="str">
        <f t="shared" si="22"/>
        <v>Нет моды</v>
      </c>
      <c r="AF4599" s="19">
        <f t="shared" si="23"/>
        <v>281</v>
      </c>
      <c r="AG4599" s="19">
        <f t="shared" si="24"/>
        <v>567</v>
      </c>
      <c r="AH4599" s="20" t="str">
        <f t="shared" si="14"/>
        <v/>
      </c>
      <c r="AI4599" s="21"/>
      <c r="AJ4599" s="21"/>
      <c r="AK4599" s="21"/>
      <c r="AL4599" s="22">
        <f t="shared" si="25"/>
        <v>1</v>
      </c>
    </row>
    <row r="4600" ht="12.75" customHeight="1">
      <c r="A4600" s="13" t="s">
        <v>315</v>
      </c>
      <c r="B4600" s="13" t="str">
        <f>IFERROR(__xludf.DUMMYFUNCTION("REGEXREPLACE(A4600, ""\d"", """")"),"         Республика Бурятия")</f>
        <v>         Республика Бурятия</v>
      </c>
      <c r="C4600" s="14" t="str">
        <f t="shared" si="15"/>
        <v>Республика Бурятия</v>
      </c>
      <c r="D4600" s="3">
        <f t="shared" si="16"/>
        <v>2</v>
      </c>
      <c r="E4600" s="15" t="s">
        <v>45</v>
      </c>
      <c r="F4600" s="13" t="str">
        <f>IFERROR(__xludf.DUMMYFUNCTION("REGEXEXTRACT(E4600, ""[А-Яа-я].*"")"),"Самоубийство")</f>
        <v>Самоубийство</v>
      </c>
      <c r="G4600" s="16">
        <f t="shared" si="17"/>
        <v>2</v>
      </c>
      <c r="H4600" s="13" t="s">
        <v>28</v>
      </c>
      <c r="I4600" s="13" t="str">
        <f>IFERROR(__xludf.DUMMYFUNCTION("REGEXREPLACE(H4600, "".*\s"", """")"),"человек")</f>
        <v>человек</v>
      </c>
      <c r="J4600" s="13" t="s">
        <v>29</v>
      </c>
      <c r="K4600" s="17" t="str">
        <f>IFERROR(__xludf.DUMMYFUNCTION("REGEXREPLACE(J4600, ""^[\d\s]+"", """")"),"значение показателя за год")</f>
        <v>значение показателя за год</v>
      </c>
      <c r="L4600" s="16">
        <f t="shared" si="18"/>
        <v>2</v>
      </c>
      <c r="M4600" s="13" t="s">
        <v>31</v>
      </c>
      <c r="N4600" s="13" t="str">
        <f>IFERROR(__xludf.DUMMYFUNCTION("REGEXEXTRACT(M4600, "" (.+)$"")"),"городское население")</f>
        <v>городское население</v>
      </c>
      <c r="O4600" s="18">
        <v>233.0</v>
      </c>
      <c r="P4600" s="18">
        <v>196.0</v>
      </c>
      <c r="Q4600" s="18">
        <v>216.0</v>
      </c>
      <c r="R4600" s="18">
        <v>211.0</v>
      </c>
      <c r="S4600" s="18">
        <v>172.0</v>
      </c>
      <c r="T4600" s="18">
        <v>160.0</v>
      </c>
      <c r="U4600" s="18">
        <v>156.0</v>
      </c>
      <c r="V4600" s="18">
        <v>150.0</v>
      </c>
      <c r="W4600" s="18">
        <v>145.0</v>
      </c>
      <c r="X4600" s="18">
        <v>142.0</v>
      </c>
      <c r="Y4600" s="18">
        <v>124.0</v>
      </c>
      <c r="Z4600" s="19" t="str">
        <f t="shared" si="6"/>
        <v/>
      </c>
      <c r="AA4600" s="19">
        <f t="shared" si="19"/>
        <v>1905</v>
      </c>
      <c r="AB4600" s="19" t="str">
        <f t="shared" si="8"/>
        <v/>
      </c>
      <c r="AC4600" s="19">
        <f t="shared" si="20"/>
        <v>173.1818182</v>
      </c>
      <c r="AD4600" s="19">
        <f t="shared" si="21"/>
        <v>257</v>
      </c>
      <c r="AE4600" s="19" t="str">
        <f t="shared" si="22"/>
        <v>Нет моды</v>
      </c>
      <c r="AF4600" s="19">
        <f t="shared" si="23"/>
        <v>124</v>
      </c>
      <c r="AG4600" s="19">
        <f t="shared" si="24"/>
        <v>233</v>
      </c>
      <c r="AH4600" s="20" t="str">
        <f t="shared" si="14"/>
        <v/>
      </c>
      <c r="AI4600" s="21"/>
      <c r="AJ4600" s="21"/>
      <c r="AK4600" s="21"/>
      <c r="AL4600" s="22">
        <f t="shared" si="25"/>
        <v>1</v>
      </c>
    </row>
    <row r="4601" ht="12.75" customHeight="1">
      <c r="A4601" s="13" t="s">
        <v>315</v>
      </c>
      <c r="B4601" s="13" t="str">
        <f>IFERROR(__xludf.DUMMYFUNCTION("REGEXREPLACE(A4601, ""\d"", """")"),"         Республика Бурятия")</f>
        <v>         Республика Бурятия</v>
      </c>
      <c r="C4601" s="14" t="str">
        <f t="shared" si="15"/>
        <v>Республика Бурятия</v>
      </c>
      <c r="D4601" s="3">
        <f t="shared" si="16"/>
        <v>2</v>
      </c>
      <c r="E4601" s="15" t="s">
        <v>45</v>
      </c>
      <c r="F4601" s="13" t="str">
        <f>IFERROR(__xludf.DUMMYFUNCTION("REGEXEXTRACT(E4601, ""[А-Яа-я].*"")"),"Самоубийство")</f>
        <v>Самоубийство</v>
      </c>
      <c r="G4601" s="16">
        <f t="shared" si="17"/>
        <v>2</v>
      </c>
      <c r="H4601" s="13" t="s">
        <v>28</v>
      </c>
      <c r="I4601" s="13" t="str">
        <f>IFERROR(__xludf.DUMMYFUNCTION("REGEXREPLACE(H4601, "".*\s"", """")"),"человек")</f>
        <v>человек</v>
      </c>
      <c r="J4601" s="13" t="s">
        <v>29</v>
      </c>
      <c r="K4601" s="17" t="str">
        <f>IFERROR(__xludf.DUMMYFUNCTION("REGEXREPLACE(J4601, ""^[\d\s]+"", """")"),"значение показателя за год")</f>
        <v>значение показателя за год</v>
      </c>
      <c r="L4601" s="16">
        <f t="shared" si="18"/>
        <v>2</v>
      </c>
      <c r="M4601" s="13" t="s">
        <v>32</v>
      </c>
      <c r="N4601" s="13" t="str">
        <f>IFERROR(__xludf.DUMMYFUNCTION("REGEXEXTRACT(M4601, "" (.+)$"")"),"сельское население")</f>
        <v>сельское население</v>
      </c>
      <c r="O4601" s="18">
        <v>334.0</v>
      </c>
      <c r="P4601" s="18">
        <v>319.0</v>
      </c>
      <c r="Q4601" s="18">
        <v>250.0</v>
      </c>
      <c r="R4601" s="18">
        <v>255.0</v>
      </c>
      <c r="S4601" s="18">
        <v>218.0</v>
      </c>
      <c r="T4601" s="18">
        <v>219.0</v>
      </c>
      <c r="U4601" s="18">
        <v>202.0</v>
      </c>
      <c r="V4601" s="18">
        <v>184.0</v>
      </c>
      <c r="W4601" s="18">
        <v>179.0</v>
      </c>
      <c r="X4601" s="18">
        <v>198.0</v>
      </c>
      <c r="Y4601" s="18">
        <v>157.0</v>
      </c>
      <c r="Z4601" s="19" t="str">
        <f t="shared" si="6"/>
        <v/>
      </c>
      <c r="AA4601" s="19" t="str">
        <f t="shared" si="19"/>
        <v/>
      </c>
      <c r="AB4601" s="19">
        <f t="shared" si="8"/>
        <v>2515</v>
      </c>
      <c r="AC4601" s="19">
        <f t="shared" si="20"/>
        <v>228.6363636</v>
      </c>
      <c r="AD4601" s="19">
        <f t="shared" si="21"/>
        <v>197</v>
      </c>
      <c r="AE4601" s="19" t="str">
        <f t="shared" si="22"/>
        <v>Нет моды</v>
      </c>
      <c r="AF4601" s="19">
        <f t="shared" si="23"/>
        <v>157</v>
      </c>
      <c r="AG4601" s="19">
        <f t="shared" si="24"/>
        <v>334</v>
      </c>
      <c r="AH4601" s="20" t="str">
        <f t="shared" si="14"/>
        <v>Город: 43%; Село: 57%</v>
      </c>
      <c r="AI4601" s="21"/>
      <c r="AJ4601" s="21"/>
      <c r="AK4601" s="21"/>
      <c r="AL4601" s="22">
        <f t="shared" si="25"/>
        <v>1</v>
      </c>
    </row>
    <row r="4602" ht="12.75" customHeight="1">
      <c r="A4602" s="13" t="s">
        <v>315</v>
      </c>
      <c r="B4602" s="13" t="str">
        <f>IFERROR(__xludf.DUMMYFUNCTION("REGEXREPLACE(A4602, ""\d"", """")"),"         Республика Бурятия")</f>
        <v>         Республика Бурятия</v>
      </c>
      <c r="C4602" s="14" t="str">
        <f t="shared" si="15"/>
        <v>Республика Бурятия</v>
      </c>
      <c r="D4602" s="3">
        <f t="shared" si="16"/>
        <v>2</v>
      </c>
      <c r="E4602" s="15" t="s">
        <v>46</v>
      </c>
      <c r="F4602" s="13" t="str">
        <f>IFERROR(__xludf.DUMMYFUNCTION("REGEXEXTRACT(E4602, ""[А-Яа-я].*"")"),"Случ.отравл.алкоголем")</f>
        <v>Случ.отравл.алкоголем</v>
      </c>
      <c r="G4602" s="16">
        <f t="shared" si="17"/>
        <v>2</v>
      </c>
      <c r="H4602" s="13" t="s">
        <v>28</v>
      </c>
      <c r="I4602" s="13" t="str">
        <f>IFERROR(__xludf.DUMMYFUNCTION("REGEXREPLACE(H4602, "".*\s"", """")"),"человек")</f>
        <v>человек</v>
      </c>
      <c r="J4602" s="13" t="s">
        <v>29</v>
      </c>
      <c r="K4602" s="17" t="str">
        <f>IFERROR(__xludf.DUMMYFUNCTION("REGEXREPLACE(J4602, ""^[\d\s]+"", """")"),"значение показателя за год")</f>
        <v>значение показателя за год</v>
      </c>
      <c r="L4602" s="16">
        <f t="shared" si="18"/>
        <v>2</v>
      </c>
      <c r="M4602" s="13" t="s">
        <v>30</v>
      </c>
      <c r="N4602" s="13" t="str">
        <f>IFERROR(__xludf.DUMMYFUNCTION("REGEXEXTRACT(M4602, "" (.+)$"")"),"все население")</f>
        <v>все население</v>
      </c>
      <c r="O4602" s="18">
        <v>251.0</v>
      </c>
      <c r="P4602" s="18">
        <v>244.0</v>
      </c>
      <c r="Q4602" s="18">
        <v>212.0</v>
      </c>
      <c r="R4602" s="18">
        <v>215.0</v>
      </c>
      <c r="S4602" s="18">
        <v>198.0</v>
      </c>
      <c r="T4602" s="18">
        <v>136.0</v>
      </c>
      <c r="U4602" s="18">
        <v>142.0</v>
      </c>
      <c r="V4602" s="18">
        <v>139.0</v>
      </c>
      <c r="W4602" s="18">
        <v>145.0</v>
      </c>
      <c r="X4602" s="18">
        <v>181.0</v>
      </c>
      <c r="Y4602" s="18">
        <v>173.0</v>
      </c>
      <c r="Z4602" s="19">
        <f t="shared" si="6"/>
        <v>2036</v>
      </c>
      <c r="AA4602" s="19" t="str">
        <f t="shared" si="19"/>
        <v/>
      </c>
      <c r="AB4602" s="19" t="str">
        <f t="shared" si="8"/>
        <v/>
      </c>
      <c r="AC4602" s="19">
        <f t="shared" si="20"/>
        <v>185.0909091</v>
      </c>
      <c r="AD4602" s="19">
        <f t="shared" si="21"/>
        <v>200</v>
      </c>
      <c r="AE4602" s="19" t="str">
        <f t="shared" si="22"/>
        <v>Нет моды</v>
      </c>
      <c r="AF4602" s="19">
        <f t="shared" si="23"/>
        <v>136</v>
      </c>
      <c r="AG4602" s="19">
        <f t="shared" si="24"/>
        <v>251</v>
      </c>
      <c r="AH4602" s="20" t="str">
        <f t="shared" si="14"/>
        <v/>
      </c>
      <c r="AI4602" s="21"/>
      <c r="AJ4602" s="21"/>
      <c r="AK4602" s="21"/>
      <c r="AL4602" s="22">
        <f t="shared" si="25"/>
        <v>1</v>
      </c>
    </row>
    <row r="4603" ht="12.75" customHeight="1">
      <c r="A4603" s="13" t="s">
        <v>315</v>
      </c>
      <c r="B4603" s="13" t="str">
        <f>IFERROR(__xludf.DUMMYFUNCTION("REGEXREPLACE(A4603, ""\d"", """")"),"         Республика Бурятия")</f>
        <v>         Республика Бурятия</v>
      </c>
      <c r="C4603" s="14" t="str">
        <f t="shared" si="15"/>
        <v>Республика Бурятия</v>
      </c>
      <c r="D4603" s="3">
        <f t="shared" si="16"/>
        <v>2</v>
      </c>
      <c r="E4603" s="15" t="s">
        <v>46</v>
      </c>
      <c r="F4603" s="13" t="str">
        <f>IFERROR(__xludf.DUMMYFUNCTION("REGEXEXTRACT(E4603, ""[А-Яа-я].*"")"),"Случ.отравл.алкоголем")</f>
        <v>Случ.отравл.алкоголем</v>
      </c>
      <c r="G4603" s="16">
        <f t="shared" si="17"/>
        <v>2</v>
      </c>
      <c r="H4603" s="13" t="s">
        <v>28</v>
      </c>
      <c r="I4603" s="13" t="str">
        <f>IFERROR(__xludf.DUMMYFUNCTION("REGEXREPLACE(H4603, "".*\s"", """")"),"человек")</f>
        <v>человек</v>
      </c>
      <c r="J4603" s="13" t="s">
        <v>29</v>
      </c>
      <c r="K4603" s="17" t="str">
        <f>IFERROR(__xludf.DUMMYFUNCTION("REGEXREPLACE(J4603, ""^[\d\s]+"", """")"),"значение показателя за год")</f>
        <v>значение показателя за год</v>
      </c>
      <c r="L4603" s="16">
        <f t="shared" si="18"/>
        <v>2</v>
      </c>
      <c r="M4603" s="13" t="s">
        <v>31</v>
      </c>
      <c r="N4603" s="13" t="str">
        <f>IFERROR(__xludf.DUMMYFUNCTION("REGEXEXTRACT(M4603, "" (.+)$"")"),"городское население")</f>
        <v>городское население</v>
      </c>
      <c r="O4603" s="18">
        <v>144.0</v>
      </c>
      <c r="P4603" s="18">
        <v>119.0</v>
      </c>
      <c r="Q4603" s="18">
        <v>120.0</v>
      </c>
      <c r="R4603" s="18">
        <v>114.0</v>
      </c>
      <c r="S4603" s="18">
        <v>90.0</v>
      </c>
      <c r="T4603" s="18">
        <v>71.0</v>
      </c>
      <c r="U4603" s="18">
        <v>87.0</v>
      </c>
      <c r="V4603" s="18">
        <v>64.0</v>
      </c>
      <c r="W4603" s="18">
        <v>63.0</v>
      </c>
      <c r="X4603" s="18">
        <v>80.0</v>
      </c>
      <c r="Y4603" s="18">
        <v>75.0</v>
      </c>
      <c r="Z4603" s="19" t="str">
        <f t="shared" si="6"/>
        <v/>
      </c>
      <c r="AA4603" s="19">
        <f t="shared" si="19"/>
        <v>1027</v>
      </c>
      <c r="AB4603" s="19" t="str">
        <f t="shared" si="8"/>
        <v/>
      </c>
      <c r="AC4603" s="19">
        <f t="shared" si="20"/>
        <v>93.36363636</v>
      </c>
      <c r="AD4603" s="19">
        <f t="shared" si="21"/>
        <v>137.5</v>
      </c>
      <c r="AE4603" s="19" t="str">
        <f t="shared" si="22"/>
        <v>Нет моды</v>
      </c>
      <c r="AF4603" s="19">
        <f t="shared" si="23"/>
        <v>63</v>
      </c>
      <c r="AG4603" s="19">
        <f t="shared" si="24"/>
        <v>144</v>
      </c>
      <c r="AH4603" s="20" t="str">
        <f t="shared" si="14"/>
        <v/>
      </c>
      <c r="AI4603" s="21"/>
      <c r="AJ4603" s="21"/>
      <c r="AK4603" s="21"/>
      <c r="AL4603" s="22">
        <f t="shared" si="25"/>
        <v>1</v>
      </c>
    </row>
    <row r="4604" ht="12.75" customHeight="1">
      <c r="A4604" s="13" t="s">
        <v>315</v>
      </c>
      <c r="B4604" s="13" t="str">
        <f>IFERROR(__xludf.DUMMYFUNCTION("REGEXREPLACE(A4604, ""\d"", """")"),"         Республика Бурятия")</f>
        <v>         Республика Бурятия</v>
      </c>
      <c r="C4604" s="14" t="str">
        <f t="shared" si="15"/>
        <v>Республика Бурятия</v>
      </c>
      <c r="D4604" s="3">
        <f t="shared" si="16"/>
        <v>2</v>
      </c>
      <c r="E4604" s="15" t="s">
        <v>46</v>
      </c>
      <c r="F4604" s="13" t="str">
        <f>IFERROR(__xludf.DUMMYFUNCTION("REGEXEXTRACT(E4604, ""[А-Яа-я].*"")"),"Случ.отравл.алкоголем")</f>
        <v>Случ.отравл.алкоголем</v>
      </c>
      <c r="G4604" s="16">
        <f t="shared" si="17"/>
        <v>2</v>
      </c>
      <c r="H4604" s="13" t="s">
        <v>28</v>
      </c>
      <c r="I4604" s="13" t="str">
        <f>IFERROR(__xludf.DUMMYFUNCTION("REGEXREPLACE(H4604, "".*\s"", """")"),"человек")</f>
        <v>человек</v>
      </c>
      <c r="J4604" s="13" t="s">
        <v>29</v>
      </c>
      <c r="K4604" s="17" t="str">
        <f>IFERROR(__xludf.DUMMYFUNCTION("REGEXREPLACE(J4604, ""^[\d\s]+"", """")"),"значение показателя за год")</f>
        <v>значение показателя за год</v>
      </c>
      <c r="L4604" s="16">
        <f t="shared" si="18"/>
        <v>2</v>
      </c>
      <c r="M4604" s="13" t="s">
        <v>32</v>
      </c>
      <c r="N4604" s="13" t="str">
        <f>IFERROR(__xludf.DUMMYFUNCTION("REGEXEXTRACT(M4604, "" (.+)$"")"),"сельское население")</f>
        <v>сельское население</v>
      </c>
      <c r="O4604" s="18">
        <v>107.0</v>
      </c>
      <c r="P4604" s="18">
        <v>125.0</v>
      </c>
      <c r="Q4604" s="18">
        <v>92.0</v>
      </c>
      <c r="R4604" s="18">
        <v>101.0</v>
      </c>
      <c r="S4604" s="18">
        <v>108.0</v>
      </c>
      <c r="T4604" s="18">
        <v>65.0</v>
      </c>
      <c r="U4604" s="18">
        <v>55.0</v>
      </c>
      <c r="V4604" s="18">
        <v>75.0</v>
      </c>
      <c r="W4604" s="18">
        <v>82.0</v>
      </c>
      <c r="X4604" s="18">
        <v>101.0</v>
      </c>
      <c r="Y4604" s="18">
        <v>98.0</v>
      </c>
      <c r="Z4604" s="19" t="str">
        <f t="shared" si="6"/>
        <v/>
      </c>
      <c r="AA4604" s="19" t="str">
        <f t="shared" si="19"/>
        <v/>
      </c>
      <c r="AB4604" s="19">
        <f t="shared" si="8"/>
        <v>1009</v>
      </c>
      <c r="AC4604" s="19">
        <f t="shared" si="20"/>
        <v>91.72727273</v>
      </c>
      <c r="AD4604" s="19">
        <f t="shared" si="21"/>
        <v>91</v>
      </c>
      <c r="AE4604" s="19" t="str">
        <f t="shared" si="22"/>
        <v>Нет моды</v>
      </c>
      <c r="AF4604" s="19">
        <f t="shared" si="23"/>
        <v>55</v>
      </c>
      <c r="AG4604" s="19">
        <f t="shared" si="24"/>
        <v>125</v>
      </c>
      <c r="AH4604" s="20" t="str">
        <f t="shared" si="14"/>
        <v>Город: 50%; Село: 50%</v>
      </c>
      <c r="AI4604" s="21"/>
      <c r="AJ4604" s="21"/>
      <c r="AK4604" s="21"/>
      <c r="AL4604" s="22">
        <f t="shared" si="25"/>
        <v>1</v>
      </c>
    </row>
    <row r="4605" ht="12.75" customHeight="1">
      <c r="A4605" s="13" t="s">
        <v>315</v>
      </c>
      <c r="B4605" s="13" t="str">
        <f>IFERROR(__xludf.DUMMYFUNCTION("REGEXREPLACE(A4605, ""\d"", """")"),"         Республика Бурятия")</f>
        <v>         Республика Бурятия</v>
      </c>
      <c r="C4605" s="14" t="str">
        <f t="shared" si="15"/>
        <v>Республика Бурятия</v>
      </c>
      <c r="D4605" s="3">
        <f t="shared" si="16"/>
        <v>2</v>
      </c>
      <c r="E4605" s="15" t="s">
        <v>47</v>
      </c>
      <c r="F4605" s="13" t="str">
        <f>IFERROR(__xludf.DUMMYFUNCTION("REGEXEXTRACT(E4605, ""[А-Яа-я].*"")"),"транспортные травмы всех видов")</f>
        <v>транспортные травмы всех видов</v>
      </c>
      <c r="G4605" s="16">
        <f t="shared" si="17"/>
        <v>2</v>
      </c>
      <c r="H4605" s="13" t="s">
        <v>28</v>
      </c>
      <c r="I4605" s="13" t="str">
        <f>IFERROR(__xludf.DUMMYFUNCTION("REGEXREPLACE(H4605, "".*\s"", """")"),"человек")</f>
        <v>человек</v>
      </c>
      <c r="J4605" s="13" t="s">
        <v>29</v>
      </c>
      <c r="K4605" s="17" t="str">
        <f>IFERROR(__xludf.DUMMYFUNCTION("REGEXREPLACE(J4605, ""^[\d\s]+"", """")"),"значение показателя за год")</f>
        <v>значение показателя за год</v>
      </c>
      <c r="L4605" s="16">
        <f t="shared" si="18"/>
        <v>2</v>
      </c>
      <c r="M4605" s="13" t="s">
        <v>30</v>
      </c>
      <c r="N4605" s="13" t="str">
        <f>IFERROR(__xludf.DUMMYFUNCTION("REGEXEXTRACT(M4605, "" (.+)$"")"),"все население")</f>
        <v>все население</v>
      </c>
      <c r="O4605" s="18">
        <v>289.0</v>
      </c>
      <c r="P4605" s="18">
        <v>255.0</v>
      </c>
      <c r="Q4605" s="18">
        <v>213.0</v>
      </c>
      <c r="R4605" s="18">
        <v>174.0</v>
      </c>
      <c r="S4605" s="23" t="s">
        <v>37</v>
      </c>
      <c r="T4605" s="23" t="s">
        <v>37</v>
      </c>
      <c r="U4605" s="23" t="s">
        <v>37</v>
      </c>
      <c r="V4605" s="23" t="s">
        <v>37</v>
      </c>
      <c r="W4605" s="23" t="s">
        <v>37</v>
      </c>
      <c r="X4605" s="23" t="s">
        <v>37</v>
      </c>
      <c r="Y4605" s="23" t="s">
        <v>37</v>
      </c>
      <c r="Z4605" s="19">
        <f t="shared" si="6"/>
        <v>931</v>
      </c>
      <c r="AA4605" s="19" t="str">
        <f t="shared" si="19"/>
        <v/>
      </c>
      <c r="AB4605" s="19" t="str">
        <f t="shared" si="8"/>
        <v/>
      </c>
      <c r="AC4605" s="19">
        <f t="shared" si="20"/>
        <v>232.75</v>
      </c>
      <c r="AD4605" s="19">
        <f t="shared" si="21"/>
        <v>101</v>
      </c>
      <c r="AE4605" s="19" t="str">
        <f t="shared" si="22"/>
        <v>Нет моды</v>
      </c>
      <c r="AF4605" s="19">
        <f t="shared" si="23"/>
        <v>174</v>
      </c>
      <c r="AG4605" s="19">
        <f t="shared" si="24"/>
        <v>289</v>
      </c>
      <c r="AH4605" s="20" t="str">
        <f t="shared" si="14"/>
        <v/>
      </c>
      <c r="AI4605" s="24"/>
      <c r="AJ4605" s="24"/>
      <c r="AK4605" s="24"/>
      <c r="AL4605" s="22">
        <f t="shared" si="25"/>
        <v>1</v>
      </c>
    </row>
    <row r="4606" ht="12.75" customHeight="1">
      <c r="A4606" s="13" t="s">
        <v>315</v>
      </c>
      <c r="B4606" s="13" t="str">
        <f>IFERROR(__xludf.DUMMYFUNCTION("REGEXREPLACE(A4606, ""\d"", """")"),"         Республика Бурятия")</f>
        <v>         Республика Бурятия</v>
      </c>
      <c r="C4606" s="14" t="str">
        <f t="shared" si="15"/>
        <v>Республика Бурятия</v>
      </c>
      <c r="D4606" s="3">
        <f t="shared" si="16"/>
        <v>2</v>
      </c>
      <c r="E4606" s="15" t="s">
        <v>47</v>
      </c>
      <c r="F4606" s="13" t="str">
        <f>IFERROR(__xludf.DUMMYFUNCTION("REGEXEXTRACT(E4606, ""[А-Яа-я].*"")"),"транспортные травмы всех видов")</f>
        <v>транспортные травмы всех видов</v>
      </c>
      <c r="G4606" s="16">
        <f t="shared" si="17"/>
        <v>2</v>
      </c>
      <c r="H4606" s="13" t="s">
        <v>28</v>
      </c>
      <c r="I4606" s="13" t="str">
        <f>IFERROR(__xludf.DUMMYFUNCTION("REGEXREPLACE(H4606, "".*\s"", """")"),"человек")</f>
        <v>человек</v>
      </c>
      <c r="J4606" s="13" t="s">
        <v>29</v>
      </c>
      <c r="K4606" s="17" t="str">
        <f>IFERROR(__xludf.DUMMYFUNCTION("REGEXREPLACE(J4606, ""^[\d\s]+"", """")"),"значение показателя за год")</f>
        <v>значение показателя за год</v>
      </c>
      <c r="L4606" s="16">
        <f t="shared" si="18"/>
        <v>2</v>
      </c>
      <c r="M4606" s="13" t="s">
        <v>31</v>
      </c>
      <c r="N4606" s="13" t="str">
        <f>IFERROR(__xludf.DUMMYFUNCTION("REGEXEXTRACT(M4606, "" (.+)$"")"),"городское население")</f>
        <v>городское население</v>
      </c>
      <c r="O4606" s="18">
        <v>142.0</v>
      </c>
      <c r="P4606" s="18">
        <v>115.0</v>
      </c>
      <c r="Q4606" s="18">
        <v>104.0</v>
      </c>
      <c r="R4606" s="18">
        <v>78.0</v>
      </c>
      <c r="S4606" s="23" t="s">
        <v>37</v>
      </c>
      <c r="T4606" s="23" t="s">
        <v>37</v>
      </c>
      <c r="U4606" s="23" t="s">
        <v>37</v>
      </c>
      <c r="V4606" s="23" t="s">
        <v>37</v>
      </c>
      <c r="W4606" s="23" t="s">
        <v>37</v>
      </c>
      <c r="X4606" s="23" t="s">
        <v>37</v>
      </c>
      <c r="Y4606" s="23" t="s">
        <v>37</v>
      </c>
      <c r="Z4606" s="19" t="str">
        <f t="shared" si="6"/>
        <v/>
      </c>
      <c r="AA4606" s="19">
        <f t="shared" si="19"/>
        <v>439</v>
      </c>
      <c r="AB4606" s="19" t="str">
        <f t="shared" si="8"/>
        <v/>
      </c>
      <c r="AC4606" s="19">
        <f t="shared" si="20"/>
        <v>109.75</v>
      </c>
      <c r="AD4606" s="19">
        <f t="shared" si="21"/>
        <v>158</v>
      </c>
      <c r="AE4606" s="19" t="str">
        <f t="shared" si="22"/>
        <v>Нет моды</v>
      </c>
      <c r="AF4606" s="19">
        <f t="shared" si="23"/>
        <v>78</v>
      </c>
      <c r="AG4606" s="19">
        <f t="shared" si="24"/>
        <v>142</v>
      </c>
      <c r="AH4606" s="20" t="str">
        <f t="shared" si="14"/>
        <v/>
      </c>
      <c r="AI4606" s="24"/>
      <c r="AJ4606" s="24"/>
      <c r="AK4606" s="24"/>
      <c r="AL4606" s="22">
        <f t="shared" si="25"/>
        <v>1</v>
      </c>
    </row>
    <row r="4607" ht="12.75" customHeight="1">
      <c r="A4607" s="13" t="s">
        <v>315</v>
      </c>
      <c r="B4607" s="13" t="str">
        <f>IFERROR(__xludf.DUMMYFUNCTION("REGEXREPLACE(A4607, ""\d"", """")"),"         Республика Бурятия")</f>
        <v>         Республика Бурятия</v>
      </c>
      <c r="C4607" s="14" t="str">
        <f t="shared" si="15"/>
        <v>Республика Бурятия</v>
      </c>
      <c r="D4607" s="3">
        <f t="shared" si="16"/>
        <v>2</v>
      </c>
      <c r="E4607" s="15" t="s">
        <v>47</v>
      </c>
      <c r="F4607" s="13" t="str">
        <f>IFERROR(__xludf.DUMMYFUNCTION("REGEXEXTRACT(E4607, ""[А-Яа-я].*"")"),"транспортные травмы всех видов")</f>
        <v>транспортные травмы всех видов</v>
      </c>
      <c r="G4607" s="16">
        <f t="shared" si="17"/>
        <v>2</v>
      </c>
      <c r="H4607" s="13" t="s">
        <v>28</v>
      </c>
      <c r="I4607" s="13" t="str">
        <f>IFERROR(__xludf.DUMMYFUNCTION("REGEXREPLACE(H4607, "".*\s"", """")"),"человек")</f>
        <v>человек</v>
      </c>
      <c r="J4607" s="13" t="s">
        <v>29</v>
      </c>
      <c r="K4607" s="17" t="str">
        <f>IFERROR(__xludf.DUMMYFUNCTION("REGEXREPLACE(J4607, ""^[\d\s]+"", """")"),"значение показателя за год")</f>
        <v>значение показателя за год</v>
      </c>
      <c r="L4607" s="16">
        <f t="shared" si="18"/>
        <v>2</v>
      </c>
      <c r="M4607" s="13" t="s">
        <v>32</v>
      </c>
      <c r="N4607" s="13" t="str">
        <f>IFERROR(__xludf.DUMMYFUNCTION("REGEXEXTRACT(M4607, "" (.+)$"")"),"сельское население")</f>
        <v>сельское население</v>
      </c>
      <c r="O4607" s="18">
        <v>147.0</v>
      </c>
      <c r="P4607" s="18">
        <v>140.0</v>
      </c>
      <c r="Q4607" s="18">
        <v>109.0</v>
      </c>
      <c r="R4607" s="18">
        <v>96.0</v>
      </c>
      <c r="S4607" s="23" t="s">
        <v>37</v>
      </c>
      <c r="T4607" s="23" t="s">
        <v>37</v>
      </c>
      <c r="U4607" s="23" t="s">
        <v>37</v>
      </c>
      <c r="V4607" s="23" t="s">
        <v>37</v>
      </c>
      <c r="W4607" s="23" t="s">
        <v>37</v>
      </c>
      <c r="X4607" s="23" t="s">
        <v>37</v>
      </c>
      <c r="Y4607" s="23" t="s">
        <v>37</v>
      </c>
      <c r="Z4607" s="19" t="str">
        <f t="shared" si="6"/>
        <v/>
      </c>
      <c r="AA4607" s="19" t="str">
        <f t="shared" si="19"/>
        <v/>
      </c>
      <c r="AB4607" s="19">
        <f t="shared" si="8"/>
        <v>492</v>
      </c>
      <c r="AC4607" s="19">
        <f t="shared" si="20"/>
        <v>123</v>
      </c>
      <c r="AD4607" s="19">
        <f t="shared" si="21"/>
        <v>112</v>
      </c>
      <c r="AE4607" s="19" t="str">
        <f t="shared" si="22"/>
        <v>Нет моды</v>
      </c>
      <c r="AF4607" s="19">
        <f t="shared" si="23"/>
        <v>96</v>
      </c>
      <c r="AG4607" s="19">
        <f t="shared" si="24"/>
        <v>147</v>
      </c>
      <c r="AH4607" s="20" t="str">
        <f t="shared" si="14"/>
        <v>Город: 47%; Село: 53%</v>
      </c>
      <c r="AI4607" s="24"/>
      <c r="AJ4607" s="24"/>
      <c r="AK4607" s="24"/>
      <c r="AL4607" s="22">
        <f t="shared" si="25"/>
        <v>1</v>
      </c>
    </row>
    <row r="4608" ht="12.75" customHeight="1">
      <c r="A4608" s="13" t="s">
        <v>315</v>
      </c>
      <c r="B4608" s="13" t="str">
        <f>IFERROR(__xludf.DUMMYFUNCTION("REGEXREPLACE(A4608, ""\d"", """")"),"         Республика Бурятия")</f>
        <v>         Республика Бурятия</v>
      </c>
      <c r="C4608" s="14" t="str">
        <f t="shared" si="15"/>
        <v>Республика Бурятия</v>
      </c>
      <c r="D4608" s="3">
        <f t="shared" si="16"/>
        <v>2</v>
      </c>
      <c r="E4608" s="15" t="s">
        <v>48</v>
      </c>
      <c r="F4608" s="13" t="str">
        <f>IFERROR(__xludf.DUMMYFUNCTION("REGEXEXTRACT(E4608, ""[А-Яа-я].*"")"),"Убийство")</f>
        <v>Убийство</v>
      </c>
      <c r="G4608" s="16">
        <f t="shared" si="17"/>
        <v>2</v>
      </c>
      <c r="H4608" s="13" t="s">
        <v>28</v>
      </c>
      <c r="I4608" s="13" t="str">
        <f>IFERROR(__xludf.DUMMYFUNCTION("REGEXREPLACE(H4608, "".*\s"", """")"),"человек")</f>
        <v>человек</v>
      </c>
      <c r="J4608" s="13" t="s">
        <v>29</v>
      </c>
      <c r="K4608" s="17" t="str">
        <f>IFERROR(__xludf.DUMMYFUNCTION("REGEXREPLACE(J4608, ""^[\d\s]+"", """")"),"значение показателя за год")</f>
        <v>значение показателя за год</v>
      </c>
      <c r="L4608" s="16">
        <f t="shared" si="18"/>
        <v>2</v>
      </c>
      <c r="M4608" s="13" t="s">
        <v>30</v>
      </c>
      <c r="N4608" s="13" t="str">
        <f>IFERROR(__xludf.DUMMYFUNCTION("REGEXEXTRACT(M4608, "" (.+)$"")"),"все население")</f>
        <v>все население</v>
      </c>
      <c r="O4608" s="18">
        <v>257.0</v>
      </c>
      <c r="P4608" s="18">
        <v>243.0</v>
      </c>
      <c r="Q4608" s="18">
        <v>236.0</v>
      </c>
      <c r="R4608" s="18">
        <v>193.0</v>
      </c>
      <c r="S4608" s="18">
        <v>196.0</v>
      </c>
      <c r="T4608" s="18">
        <v>154.0</v>
      </c>
      <c r="U4608" s="18">
        <v>140.0</v>
      </c>
      <c r="V4608" s="18">
        <v>150.0</v>
      </c>
      <c r="W4608" s="18">
        <v>120.0</v>
      </c>
      <c r="X4608" s="18">
        <v>165.0</v>
      </c>
      <c r="Y4608" s="18">
        <v>112.0</v>
      </c>
      <c r="Z4608" s="19">
        <f t="shared" si="6"/>
        <v>1966</v>
      </c>
      <c r="AA4608" s="19" t="str">
        <f t="shared" si="19"/>
        <v/>
      </c>
      <c r="AB4608" s="19" t="str">
        <f t="shared" si="8"/>
        <v/>
      </c>
      <c r="AC4608" s="19">
        <f t="shared" si="20"/>
        <v>178.7272727</v>
      </c>
      <c r="AD4608" s="19">
        <f t="shared" si="21"/>
        <v>150</v>
      </c>
      <c r="AE4608" s="19" t="str">
        <f t="shared" si="22"/>
        <v>Нет моды</v>
      </c>
      <c r="AF4608" s="19">
        <f t="shared" si="23"/>
        <v>112</v>
      </c>
      <c r="AG4608" s="19">
        <f t="shared" si="24"/>
        <v>257</v>
      </c>
      <c r="AH4608" s="20" t="str">
        <f t="shared" si="14"/>
        <v/>
      </c>
      <c r="AI4608" s="21"/>
      <c r="AJ4608" s="21"/>
      <c r="AK4608" s="21"/>
      <c r="AL4608" s="22">
        <f t="shared" si="25"/>
        <v>1</v>
      </c>
    </row>
    <row r="4609" ht="12.75" customHeight="1">
      <c r="A4609" s="13" t="s">
        <v>315</v>
      </c>
      <c r="B4609" s="13" t="str">
        <f>IFERROR(__xludf.DUMMYFUNCTION("REGEXREPLACE(A4609, ""\d"", """")"),"         Республика Бурятия")</f>
        <v>         Республика Бурятия</v>
      </c>
      <c r="C4609" s="14" t="str">
        <f t="shared" si="15"/>
        <v>Республика Бурятия</v>
      </c>
      <c r="D4609" s="3">
        <f t="shared" si="16"/>
        <v>2</v>
      </c>
      <c r="E4609" s="15" t="s">
        <v>48</v>
      </c>
      <c r="F4609" s="13" t="str">
        <f>IFERROR(__xludf.DUMMYFUNCTION("REGEXEXTRACT(E4609, ""[А-Яа-я].*"")"),"Убийство")</f>
        <v>Убийство</v>
      </c>
      <c r="G4609" s="16">
        <f t="shared" si="17"/>
        <v>2</v>
      </c>
      <c r="H4609" s="13" t="s">
        <v>28</v>
      </c>
      <c r="I4609" s="13" t="str">
        <f>IFERROR(__xludf.DUMMYFUNCTION("REGEXREPLACE(H4609, "".*\s"", """")"),"человек")</f>
        <v>человек</v>
      </c>
      <c r="J4609" s="13" t="s">
        <v>29</v>
      </c>
      <c r="K4609" s="17" t="str">
        <f>IFERROR(__xludf.DUMMYFUNCTION("REGEXREPLACE(J4609, ""^[\d\s]+"", """")"),"значение показателя за год")</f>
        <v>значение показателя за год</v>
      </c>
      <c r="L4609" s="16">
        <f t="shared" si="18"/>
        <v>2</v>
      </c>
      <c r="M4609" s="13" t="s">
        <v>31</v>
      </c>
      <c r="N4609" s="13" t="str">
        <f>IFERROR(__xludf.DUMMYFUNCTION("REGEXEXTRACT(M4609, "" (.+)$"")"),"городское население")</f>
        <v>городское население</v>
      </c>
      <c r="O4609" s="18">
        <v>121.0</v>
      </c>
      <c r="P4609" s="18">
        <v>132.0</v>
      </c>
      <c r="Q4609" s="18">
        <v>118.0</v>
      </c>
      <c r="R4609" s="18">
        <v>91.0</v>
      </c>
      <c r="S4609" s="18">
        <v>105.0</v>
      </c>
      <c r="T4609" s="18">
        <v>70.0</v>
      </c>
      <c r="U4609" s="18">
        <v>73.0</v>
      </c>
      <c r="V4609" s="18">
        <v>67.0</v>
      </c>
      <c r="W4609" s="18">
        <v>51.0</v>
      </c>
      <c r="X4609" s="18">
        <v>72.0</v>
      </c>
      <c r="Y4609" s="18">
        <v>56.0</v>
      </c>
      <c r="Z4609" s="19" t="str">
        <f t="shared" si="6"/>
        <v/>
      </c>
      <c r="AA4609" s="19">
        <f t="shared" si="19"/>
        <v>956</v>
      </c>
      <c r="AB4609" s="19" t="str">
        <f t="shared" si="8"/>
        <v/>
      </c>
      <c r="AC4609" s="19">
        <f t="shared" si="20"/>
        <v>86.90909091</v>
      </c>
      <c r="AD4609" s="19">
        <f t="shared" si="21"/>
        <v>120.5</v>
      </c>
      <c r="AE4609" s="19" t="str">
        <f t="shared" si="22"/>
        <v>Нет моды</v>
      </c>
      <c r="AF4609" s="19">
        <f t="shared" si="23"/>
        <v>51</v>
      </c>
      <c r="AG4609" s="19">
        <f t="shared" si="24"/>
        <v>132</v>
      </c>
      <c r="AH4609" s="20" t="str">
        <f t="shared" si="14"/>
        <v/>
      </c>
      <c r="AI4609" s="21"/>
      <c r="AJ4609" s="21"/>
      <c r="AK4609" s="21"/>
      <c r="AL4609" s="22">
        <f t="shared" si="25"/>
        <v>1</v>
      </c>
    </row>
    <row r="4610" ht="12.75" customHeight="1">
      <c r="A4610" s="13" t="s">
        <v>315</v>
      </c>
      <c r="B4610" s="13" t="str">
        <f>IFERROR(__xludf.DUMMYFUNCTION("REGEXREPLACE(A4610, ""\d"", """")"),"         Республика Бурятия")</f>
        <v>         Республика Бурятия</v>
      </c>
      <c r="C4610" s="14" t="str">
        <f t="shared" si="15"/>
        <v>Республика Бурятия</v>
      </c>
      <c r="D4610" s="3">
        <f t="shared" si="16"/>
        <v>2</v>
      </c>
      <c r="E4610" s="15" t="s">
        <v>48</v>
      </c>
      <c r="F4610" s="13" t="str">
        <f>IFERROR(__xludf.DUMMYFUNCTION("REGEXEXTRACT(E4610, ""[А-Яа-я].*"")"),"Убийство")</f>
        <v>Убийство</v>
      </c>
      <c r="G4610" s="16">
        <f t="shared" si="17"/>
        <v>2</v>
      </c>
      <c r="H4610" s="13" t="s">
        <v>28</v>
      </c>
      <c r="I4610" s="13" t="str">
        <f>IFERROR(__xludf.DUMMYFUNCTION("REGEXREPLACE(H4610, "".*\s"", """")"),"человек")</f>
        <v>человек</v>
      </c>
      <c r="J4610" s="13" t="s">
        <v>29</v>
      </c>
      <c r="K4610" s="17" t="str">
        <f>IFERROR(__xludf.DUMMYFUNCTION("REGEXREPLACE(J4610, ""^[\d\s]+"", """")"),"значение показателя за год")</f>
        <v>значение показателя за год</v>
      </c>
      <c r="L4610" s="16">
        <f t="shared" si="18"/>
        <v>2</v>
      </c>
      <c r="M4610" s="13" t="s">
        <v>32</v>
      </c>
      <c r="N4610" s="13" t="str">
        <f>IFERROR(__xludf.DUMMYFUNCTION("REGEXEXTRACT(M4610, "" (.+)$"")"),"сельское население")</f>
        <v>сельское население</v>
      </c>
      <c r="O4610" s="18">
        <v>136.0</v>
      </c>
      <c r="P4610" s="18">
        <v>111.0</v>
      </c>
      <c r="Q4610" s="18">
        <v>118.0</v>
      </c>
      <c r="R4610" s="18">
        <v>102.0</v>
      </c>
      <c r="S4610" s="18">
        <v>91.0</v>
      </c>
      <c r="T4610" s="18">
        <v>84.0</v>
      </c>
      <c r="U4610" s="18">
        <v>67.0</v>
      </c>
      <c r="V4610" s="18">
        <v>83.0</v>
      </c>
      <c r="W4610" s="18">
        <v>69.0</v>
      </c>
      <c r="X4610" s="18">
        <v>93.0</v>
      </c>
      <c r="Y4610" s="18">
        <v>56.0</v>
      </c>
      <c r="Z4610" s="19" t="str">
        <f t="shared" si="6"/>
        <v/>
      </c>
      <c r="AA4610" s="19" t="str">
        <f t="shared" si="19"/>
        <v/>
      </c>
      <c r="AB4610" s="19">
        <f t="shared" si="8"/>
        <v>1010</v>
      </c>
      <c r="AC4610" s="19">
        <f t="shared" si="20"/>
        <v>91.81818182</v>
      </c>
      <c r="AD4610" s="19">
        <f t="shared" si="21"/>
        <v>87.5</v>
      </c>
      <c r="AE4610" s="19" t="str">
        <f t="shared" si="22"/>
        <v>Нет моды</v>
      </c>
      <c r="AF4610" s="19">
        <f t="shared" si="23"/>
        <v>56</v>
      </c>
      <c r="AG4610" s="19">
        <f t="shared" si="24"/>
        <v>136</v>
      </c>
      <c r="AH4610" s="20" t="str">
        <f t="shared" si="14"/>
        <v>Город: 49%; Село: 51%</v>
      </c>
      <c r="AI4610" s="21"/>
      <c r="AJ4610" s="21"/>
      <c r="AK4610" s="21"/>
      <c r="AL4610" s="22">
        <f t="shared" si="25"/>
        <v>1</v>
      </c>
    </row>
    <row r="4611" ht="12.75" customHeight="1">
      <c r="A4611" s="13" t="s">
        <v>315</v>
      </c>
      <c r="B4611" s="13" t="str">
        <f>IFERROR(__xludf.DUMMYFUNCTION("REGEXREPLACE(A4611, ""\d"", """")"),"         Республика Бурятия")</f>
        <v>         Республика Бурятия</v>
      </c>
      <c r="C4611" s="14" t="str">
        <f t="shared" si="15"/>
        <v>Республика Бурятия</v>
      </c>
      <c r="D4611" s="3">
        <f t="shared" si="16"/>
        <v>2</v>
      </c>
      <c r="E4611" s="15" t="s">
        <v>49</v>
      </c>
      <c r="F4611" s="13" t="str">
        <f>IFERROR(__xludf.DUMMYFUNCTION("REGEXEXTRACT(E4611, ""[А-Яа-я].*"")"),"Цереброваскулярные болезни")</f>
        <v>Цереброваскулярные болезни</v>
      </c>
      <c r="G4611" s="16">
        <f t="shared" si="17"/>
        <v>2</v>
      </c>
      <c r="H4611" s="13" t="s">
        <v>28</v>
      </c>
      <c r="I4611" s="13" t="str">
        <f>IFERROR(__xludf.DUMMYFUNCTION("REGEXREPLACE(H4611, "".*\s"", """")"),"человек")</f>
        <v>человек</v>
      </c>
      <c r="J4611" s="13" t="s">
        <v>29</v>
      </c>
      <c r="K4611" s="17" t="str">
        <f>IFERROR(__xludf.DUMMYFUNCTION("REGEXREPLACE(J4611, ""^[\d\s]+"", """")"),"значение показателя за год")</f>
        <v>значение показателя за год</v>
      </c>
      <c r="L4611" s="16">
        <f t="shared" si="18"/>
        <v>2</v>
      </c>
      <c r="M4611" s="13" t="s">
        <v>30</v>
      </c>
      <c r="N4611" s="13" t="str">
        <f>IFERROR(__xludf.DUMMYFUNCTION("REGEXEXTRACT(M4611, "" (.+)$"")"),"все население")</f>
        <v>все население</v>
      </c>
      <c r="O4611" s="18">
        <v>1913.0</v>
      </c>
      <c r="P4611" s="18">
        <v>1969.0</v>
      </c>
      <c r="Q4611" s="18">
        <v>1944.0</v>
      </c>
      <c r="R4611" s="18">
        <v>1985.0</v>
      </c>
      <c r="S4611" s="18">
        <v>1650.0</v>
      </c>
      <c r="T4611" s="18">
        <v>1696.0</v>
      </c>
      <c r="U4611" s="18">
        <v>1796.0</v>
      </c>
      <c r="V4611" s="18">
        <v>2038.0</v>
      </c>
      <c r="W4611" s="18">
        <v>1913.0</v>
      </c>
      <c r="X4611" s="18">
        <v>1932.0</v>
      </c>
      <c r="Y4611" s="18">
        <v>1839.0</v>
      </c>
      <c r="Z4611" s="19">
        <f t="shared" si="6"/>
        <v>20675</v>
      </c>
      <c r="AA4611" s="19" t="str">
        <f t="shared" si="19"/>
        <v/>
      </c>
      <c r="AB4611" s="19" t="str">
        <f t="shared" si="8"/>
        <v/>
      </c>
      <c r="AC4611" s="19">
        <f t="shared" si="20"/>
        <v>1879.545455</v>
      </c>
      <c r="AD4611" s="19">
        <f t="shared" si="21"/>
        <v>893</v>
      </c>
      <c r="AE4611" s="19" t="str">
        <f t="shared" si="22"/>
        <v>Нет моды</v>
      </c>
      <c r="AF4611" s="19">
        <f t="shared" si="23"/>
        <v>1650</v>
      </c>
      <c r="AG4611" s="19">
        <f t="shared" si="24"/>
        <v>2038</v>
      </c>
      <c r="AH4611" s="20" t="str">
        <f t="shared" si="14"/>
        <v/>
      </c>
      <c r="AI4611" s="21"/>
      <c r="AJ4611" s="21"/>
      <c r="AK4611" s="21"/>
      <c r="AL4611" s="22">
        <f t="shared" si="25"/>
        <v>1</v>
      </c>
    </row>
    <row r="4612" ht="12.75" customHeight="1">
      <c r="A4612" s="13" t="s">
        <v>315</v>
      </c>
      <c r="B4612" s="13" t="str">
        <f>IFERROR(__xludf.DUMMYFUNCTION("REGEXREPLACE(A4612, ""\d"", """")"),"         Республика Бурятия")</f>
        <v>         Республика Бурятия</v>
      </c>
      <c r="C4612" s="14" t="str">
        <f t="shared" si="15"/>
        <v>Республика Бурятия</v>
      </c>
      <c r="D4612" s="3">
        <f t="shared" si="16"/>
        <v>2</v>
      </c>
      <c r="E4612" s="15" t="s">
        <v>49</v>
      </c>
      <c r="F4612" s="13" t="str">
        <f>IFERROR(__xludf.DUMMYFUNCTION("REGEXEXTRACT(E4612, ""[А-Яа-я].*"")"),"Цереброваскулярные болезни")</f>
        <v>Цереброваскулярные болезни</v>
      </c>
      <c r="G4612" s="16">
        <f t="shared" si="17"/>
        <v>2</v>
      </c>
      <c r="H4612" s="13" t="s">
        <v>28</v>
      </c>
      <c r="I4612" s="13" t="str">
        <f>IFERROR(__xludf.DUMMYFUNCTION("REGEXREPLACE(H4612, "".*\s"", """")"),"человек")</f>
        <v>человек</v>
      </c>
      <c r="J4612" s="13" t="s">
        <v>29</v>
      </c>
      <c r="K4612" s="17" t="str">
        <f>IFERROR(__xludf.DUMMYFUNCTION("REGEXREPLACE(J4612, ""^[\d\s]+"", """")"),"значение показателя за год")</f>
        <v>значение показателя за год</v>
      </c>
      <c r="L4612" s="16">
        <f t="shared" si="18"/>
        <v>2</v>
      </c>
      <c r="M4612" s="13" t="s">
        <v>31</v>
      </c>
      <c r="N4612" s="13" t="str">
        <f>IFERROR(__xludf.DUMMYFUNCTION("REGEXEXTRACT(M4612, "" (.+)$"")"),"городское население")</f>
        <v>городское население</v>
      </c>
      <c r="O4612" s="18">
        <v>1248.0</v>
      </c>
      <c r="P4612" s="18">
        <v>1294.0</v>
      </c>
      <c r="Q4612" s="18">
        <v>1208.0</v>
      </c>
      <c r="R4612" s="18">
        <v>1277.0</v>
      </c>
      <c r="S4612" s="18">
        <v>1002.0</v>
      </c>
      <c r="T4612" s="18">
        <v>1033.0</v>
      </c>
      <c r="U4612" s="18">
        <v>1056.0</v>
      </c>
      <c r="V4612" s="18">
        <v>1214.0</v>
      </c>
      <c r="W4612" s="18">
        <v>1157.0</v>
      </c>
      <c r="X4612" s="18">
        <v>1150.0</v>
      </c>
      <c r="Y4612" s="18">
        <v>1081.0</v>
      </c>
      <c r="Z4612" s="19" t="str">
        <f t="shared" si="6"/>
        <v/>
      </c>
      <c r="AA4612" s="19">
        <f t="shared" si="19"/>
        <v>12720</v>
      </c>
      <c r="AB4612" s="19" t="str">
        <f t="shared" si="8"/>
        <v/>
      </c>
      <c r="AC4612" s="19">
        <f t="shared" si="20"/>
        <v>1156.363636</v>
      </c>
      <c r="AD4612" s="19">
        <f t="shared" si="21"/>
        <v>1472</v>
      </c>
      <c r="AE4612" s="19" t="str">
        <f t="shared" si="22"/>
        <v>Нет моды</v>
      </c>
      <c r="AF4612" s="19">
        <f t="shared" si="23"/>
        <v>1002</v>
      </c>
      <c r="AG4612" s="19">
        <f t="shared" si="24"/>
        <v>1294</v>
      </c>
      <c r="AH4612" s="20" t="str">
        <f t="shared" si="14"/>
        <v/>
      </c>
      <c r="AI4612" s="21"/>
      <c r="AJ4612" s="21"/>
      <c r="AK4612" s="21"/>
      <c r="AL4612" s="22">
        <f t="shared" si="25"/>
        <v>1</v>
      </c>
    </row>
    <row r="4613" ht="12.75" customHeight="1">
      <c r="A4613" s="13" t="s">
        <v>315</v>
      </c>
      <c r="B4613" s="13" t="str">
        <f>IFERROR(__xludf.DUMMYFUNCTION("REGEXREPLACE(A4613, ""\d"", """")"),"         Республика Бурятия")</f>
        <v>         Республика Бурятия</v>
      </c>
      <c r="C4613" s="14" t="str">
        <f t="shared" si="15"/>
        <v>Республика Бурятия</v>
      </c>
      <c r="D4613" s="3">
        <f t="shared" si="16"/>
        <v>2</v>
      </c>
      <c r="E4613" s="15" t="s">
        <v>49</v>
      </c>
      <c r="F4613" s="13" t="str">
        <f>IFERROR(__xludf.DUMMYFUNCTION("REGEXEXTRACT(E4613, ""[А-Яа-я].*"")"),"Цереброваскулярные болезни")</f>
        <v>Цереброваскулярные болезни</v>
      </c>
      <c r="G4613" s="16">
        <f t="shared" si="17"/>
        <v>2</v>
      </c>
      <c r="H4613" s="13" t="s">
        <v>28</v>
      </c>
      <c r="I4613" s="13" t="str">
        <f>IFERROR(__xludf.DUMMYFUNCTION("REGEXREPLACE(H4613, "".*\s"", """")"),"человек")</f>
        <v>человек</v>
      </c>
      <c r="J4613" s="13" t="s">
        <v>29</v>
      </c>
      <c r="K4613" s="17" t="str">
        <f>IFERROR(__xludf.DUMMYFUNCTION("REGEXREPLACE(J4613, ""^[\d\s]+"", """")"),"значение показателя за год")</f>
        <v>значение показателя за год</v>
      </c>
      <c r="L4613" s="16">
        <f t="shared" si="18"/>
        <v>2</v>
      </c>
      <c r="M4613" s="13" t="s">
        <v>32</v>
      </c>
      <c r="N4613" s="13" t="str">
        <f>IFERROR(__xludf.DUMMYFUNCTION("REGEXEXTRACT(M4613, "" (.+)$"")"),"сельское население")</f>
        <v>сельское население</v>
      </c>
      <c r="O4613" s="18">
        <v>665.0</v>
      </c>
      <c r="P4613" s="18">
        <v>675.0</v>
      </c>
      <c r="Q4613" s="18">
        <v>736.0</v>
      </c>
      <c r="R4613" s="18">
        <v>708.0</v>
      </c>
      <c r="S4613" s="18">
        <v>648.0</v>
      </c>
      <c r="T4613" s="18">
        <v>663.0</v>
      </c>
      <c r="U4613" s="18">
        <v>740.0</v>
      </c>
      <c r="V4613" s="18">
        <v>824.0</v>
      </c>
      <c r="W4613" s="18">
        <v>756.0</v>
      </c>
      <c r="X4613" s="18">
        <v>782.0</v>
      </c>
      <c r="Y4613" s="18">
        <v>758.0</v>
      </c>
      <c r="Z4613" s="19" t="str">
        <f t="shared" si="6"/>
        <v/>
      </c>
      <c r="AA4613" s="19" t="str">
        <f t="shared" si="19"/>
        <v/>
      </c>
      <c r="AB4613" s="19">
        <f t="shared" si="8"/>
        <v>7955</v>
      </c>
      <c r="AC4613" s="19">
        <f t="shared" si="20"/>
        <v>723.1818182</v>
      </c>
      <c r="AD4613" s="19">
        <f t="shared" si="21"/>
        <v>913</v>
      </c>
      <c r="AE4613" s="19" t="str">
        <f t="shared" si="22"/>
        <v>Нет моды</v>
      </c>
      <c r="AF4613" s="19">
        <f t="shared" si="23"/>
        <v>648</v>
      </c>
      <c r="AG4613" s="19">
        <f t="shared" si="24"/>
        <v>824</v>
      </c>
      <c r="AH4613" s="20" t="str">
        <f t="shared" si="14"/>
        <v>Город: 62%; Село: 38%</v>
      </c>
      <c r="AI4613" s="21"/>
      <c r="AJ4613" s="21"/>
      <c r="AK4613" s="21"/>
      <c r="AL4613" s="22">
        <f t="shared" si="25"/>
        <v>1</v>
      </c>
    </row>
    <row r="4614" ht="12.75" customHeight="1">
      <c r="A4614" s="13" t="s">
        <v>316</v>
      </c>
      <c r="B4614" s="13" t="str">
        <f>IFERROR(__xludf.DUMMYFUNCTION("REGEXREPLACE(A4614, ""\d"", """")"),"         Забайкальский край")</f>
        <v>         Забайкальский край</v>
      </c>
      <c r="C4614" s="14" t="str">
        <f t="shared" si="15"/>
        <v>Забайкальский край</v>
      </c>
      <c r="D4614" s="3">
        <f t="shared" si="16"/>
        <v>2</v>
      </c>
      <c r="E4614" s="15" t="s">
        <v>27</v>
      </c>
      <c r="F4614" s="13" t="str">
        <f>IFERROR(__xludf.DUMMYFUNCTION("REGEXEXTRACT(E4614, ""[А-Яа-я].*"")"),"Болезни органов дыхания")</f>
        <v>Болезни органов дыхания</v>
      </c>
      <c r="G4614" s="16">
        <f t="shared" si="17"/>
        <v>2</v>
      </c>
      <c r="H4614" s="13" t="s">
        <v>28</v>
      </c>
      <c r="I4614" s="13" t="str">
        <f>IFERROR(__xludf.DUMMYFUNCTION("REGEXREPLACE(H4614, "".*\s"", """")"),"человек")</f>
        <v>человек</v>
      </c>
      <c r="J4614" s="13" t="s">
        <v>29</v>
      </c>
      <c r="K4614" s="17" t="str">
        <f>IFERROR(__xludf.DUMMYFUNCTION("REGEXREPLACE(J4614, ""^[\d\s]+"", """")"),"значение показателя за год")</f>
        <v>значение показателя за год</v>
      </c>
      <c r="L4614" s="16">
        <f t="shared" si="18"/>
        <v>2</v>
      </c>
      <c r="M4614" s="13" t="s">
        <v>30</v>
      </c>
      <c r="N4614" s="13" t="str">
        <f>IFERROR(__xludf.DUMMYFUNCTION("REGEXEXTRACT(M4614, "" (.+)$"")"),"все население")</f>
        <v>все население</v>
      </c>
      <c r="O4614" s="18">
        <v>780.0</v>
      </c>
      <c r="P4614" s="18">
        <v>722.0</v>
      </c>
      <c r="Q4614" s="18">
        <v>863.0</v>
      </c>
      <c r="R4614" s="18">
        <v>791.0</v>
      </c>
      <c r="S4614" s="18">
        <v>818.0</v>
      </c>
      <c r="T4614" s="18">
        <v>916.0</v>
      </c>
      <c r="U4614" s="18">
        <v>994.0</v>
      </c>
      <c r="V4614" s="18">
        <v>994.0</v>
      </c>
      <c r="W4614" s="18">
        <v>974.0</v>
      </c>
      <c r="X4614" s="18">
        <v>835.0</v>
      </c>
      <c r="Y4614" s="18">
        <v>967.0</v>
      </c>
      <c r="Z4614" s="19">
        <f t="shared" si="6"/>
        <v>9654</v>
      </c>
      <c r="AA4614" s="19" t="str">
        <f t="shared" si="19"/>
        <v/>
      </c>
      <c r="AB4614" s="19" t="str">
        <f t="shared" si="8"/>
        <v/>
      </c>
      <c r="AC4614" s="19">
        <f t="shared" si="20"/>
        <v>877.6363636</v>
      </c>
      <c r="AD4614" s="19">
        <f t="shared" si="21"/>
        <v>781</v>
      </c>
      <c r="AE4614" s="19" t="str">
        <f t="shared" si="22"/>
        <v>Нет моды</v>
      </c>
      <c r="AF4614" s="19">
        <f t="shared" si="23"/>
        <v>722</v>
      </c>
      <c r="AG4614" s="19">
        <f t="shared" si="24"/>
        <v>994</v>
      </c>
      <c r="AH4614" s="20" t="str">
        <f t="shared" si="14"/>
        <v/>
      </c>
      <c r="AI4614" s="21"/>
      <c r="AJ4614" s="21"/>
      <c r="AK4614" s="21"/>
      <c r="AL4614" s="22">
        <f t="shared" si="25"/>
        <v>1</v>
      </c>
    </row>
    <row r="4615" ht="12.75" customHeight="1">
      <c r="A4615" s="13" t="s">
        <v>316</v>
      </c>
      <c r="B4615" s="13" t="str">
        <f>IFERROR(__xludf.DUMMYFUNCTION("REGEXREPLACE(A4615, ""\d"", """")"),"         Забайкальский край")</f>
        <v>         Забайкальский край</v>
      </c>
      <c r="C4615" s="14" t="str">
        <f t="shared" si="15"/>
        <v>Забайкальский край</v>
      </c>
      <c r="D4615" s="3">
        <f t="shared" si="16"/>
        <v>2</v>
      </c>
      <c r="E4615" s="15" t="s">
        <v>27</v>
      </c>
      <c r="F4615" s="13" t="str">
        <f>IFERROR(__xludf.DUMMYFUNCTION("REGEXEXTRACT(E4615, ""[А-Яа-я].*"")"),"Болезни органов дыхания")</f>
        <v>Болезни органов дыхания</v>
      </c>
      <c r="G4615" s="16">
        <f t="shared" si="17"/>
        <v>2</v>
      </c>
      <c r="H4615" s="13" t="s">
        <v>28</v>
      </c>
      <c r="I4615" s="13" t="str">
        <f>IFERROR(__xludf.DUMMYFUNCTION("REGEXREPLACE(H4615, "".*\s"", """")"),"человек")</f>
        <v>человек</v>
      </c>
      <c r="J4615" s="13" t="s">
        <v>29</v>
      </c>
      <c r="K4615" s="17" t="str">
        <f>IFERROR(__xludf.DUMMYFUNCTION("REGEXREPLACE(J4615, ""^[\d\s]+"", """")"),"значение показателя за год")</f>
        <v>значение показателя за год</v>
      </c>
      <c r="L4615" s="16">
        <f t="shared" si="18"/>
        <v>2</v>
      </c>
      <c r="M4615" s="13" t="s">
        <v>31</v>
      </c>
      <c r="N4615" s="13" t="str">
        <f>IFERROR(__xludf.DUMMYFUNCTION("REGEXEXTRACT(M4615, "" (.+)$"")"),"городское население")</f>
        <v>городское население</v>
      </c>
      <c r="O4615" s="18">
        <v>476.0</v>
      </c>
      <c r="P4615" s="18">
        <v>450.0</v>
      </c>
      <c r="Q4615" s="18">
        <v>487.0</v>
      </c>
      <c r="R4615" s="18">
        <v>455.0</v>
      </c>
      <c r="S4615" s="18">
        <v>431.0</v>
      </c>
      <c r="T4615" s="18">
        <v>542.0</v>
      </c>
      <c r="U4615" s="18">
        <v>558.0</v>
      </c>
      <c r="V4615" s="18">
        <v>567.0</v>
      </c>
      <c r="W4615" s="18">
        <v>549.0</v>
      </c>
      <c r="X4615" s="18">
        <v>468.0</v>
      </c>
      <c r="Y4615" s="18">
        <v>591.0</v>
      </c>
      <c r="Z4615" s="19" t="str">
        <f t="shared" si="6"/>
        <v/>
      </c>
      <c r="AA4615" s="19">
        <f t="shared" si="19"/>
        <v>5574</v>
      </c>
      <c r="AB4615" s="19" t="str">
        <f t="shared" si="8"/>
        <v/>
      </c>
      <c r="AC4615" s="19">
        <f t="shared" si="20"/>
        <v>506.7272727</v>
      </c>
      <c r="AD4615" s="19">
        <f t="shared" si="21"/>
        <v>656.5</v>
      </c>
      <c r="AE4615" s="19" t="str">
        <f t="shared" si="22"/>
        <v>Нет моды</v>
      </c>
      <c r="AF4615" s="19">
        <f t="shared" si="23"/>
        <v>431</v>
      </c>
      <c r="AG4615" s="19">
        <f t="shared" si="24"/>
        <v>591</v>
      </c>
      <c r="AH4615" s="20" t="str">
        <f t="shared" si="14"/>
        <v/>
      </c>
      <c r="AI4615" s="21"/>
      <c r="AJ4615" s="21"/>
      <c r="AK4615" s="21"/>
      <c r="AL4615" s="22">
        <f t="shared" si="25"/>
        <v>1</v>
      </c>
    </row>
    <row r="4616" ht="12.75" customHeight="1">
      <c r="A4616" s="13" t="s">
        <v>316</v>
      </c>
      <c r="B4616" s="13" t="str">
        <f>IFERROR(__xludf.DUMMYFUNCTION("REGEXREPLACE(A4616, ""\d"", """")"),"         Забайкальский край")</f>
        <v>         Забайкальский край</v>
      </c>
      <c r="C4616" s="14" t="str">
        <f t="shared" si="15"/>
        <v>Забайкальский край</v>
      </c>
      <c r="D4616" s="3">
        <f t="shared" si="16"/>
        <v>2</v>
      </c>
      <c r="E4616" s="15" t="s">
        <v>27</v>
      </c>
      <c r="F4616" s="13" t="str">
        <f>IFERROR(__xludf.DUMMYFUNCTION("REGEXEXTRACT(E4616, ""[А-Яа-я].*"")"),"Болезни органов дыхания")</f>
        <v>Болезни органов дыхания</v>
      </c>
      <c r="G4616" s="16">
        <f t="shared" si="17"/>
        <v>2</v>
      </c>
      <c r="H4616" s="13" t="s">
        <v>28</v>
      </c>
      <c r="I4616" s="13" t="str">
        <f>IFERROR(__xludf.DUMMYFUNCTION("REGEXREPLACE(H4616, "".*\s"", """")"),"человек")</f>
        <v>человек</v>
      </c>
      <c r="J4616" s="13" t="s">
        <v>29</v>
      </c>
      <c r="K4616" s="17" t="str">
        <f>IFERROR(__xludf.DUMMYFUNCTION("REGEXREPLACE(J4616, ""^[\d\s]+"", """")"),"значение показателя за год")</f>
        <v>значение показателя за год</v>
      </c>
      <c r="L4616" s="16">
        <f t="shared" si="18"/>
        <v>2</v>
      </c>
      <c r="M4616" s="13" t="s">
        <v>32</v>
      </c>
      <c r="N4616" s="13" t="str">
        <f>IFERROR(__xludf.DUMMYFUNCTION("REGEXEXTRACT(M4616, "" (.+)$"")"),"сельское население")</f>
        <v>сельское население</v>
      </c>
      <c r="O4616" s="18">
        <v>304.0</v>
      </c>
      <c r="P4616" s="18">
        <v>272.0</v>
      </c>
      <c r="Q4616" s="18">
        <v>376.0</v>
      </c>
      <c r="R4616" s="18">
        <v>336.0</v>
      </c>
      <c r="S4616" s="18">
        <v>387.0</v>
      </c>
      <c r="T4616" s="18">
        <v>374.0</v>
      </c>
      <c r="U4616" s="18">
        <v>436.0</v>
      </c>
      <c r="V4616" s="18">
        <v>427.0</v>
      </c>
      <c r="W4616" s="18">
        <v>425.0</v>
      </c>
      <c r="X4616" s="18">
        <v>367.0</v>
      </c>
      <c r="Y4616" s="18">
        <v>376.0</v>
      </c>
      <c r="Z4616" s="19" t="str">
        <f t="shared" si="6"/>
        <v/>
      </c>
      <c r="AA4616" s="19" t="str">
        <f t="shared" si="19"/>
        <v/>
      </c>
      <c r="AB4616" s="19">
        <f t="shared" si="8"/>
        <v>4080</v>
      </c>
      <c r="AC4616" s="19">
        <f t="shared" si="20"/>
        <v>370.9090909</v>
      </c>
      <c r="AD4616" s="19">
        <f t="shared" si="21"/>
        <v>433.5</v>
      </c>
      <c r="AE4616" s="19" t="str">
        <f t="shared" si="22"/>
        <v>Нет моды</v>
      </c>
      <c r="AF4616" s="19">
        <f t="shared" si="23"/>
        <v>272</v>
      </c>
      <c r="AG4616" s="19">
        <f t="shared" si="24"/>
        <v>436</v>
      </c>
      <c r="AH4616" s="20" t="str">
        <f t="shared" si="14"/>
        <v>Город: 58%; Село: 42%</v>
      </c>
      <c r="AI4616" s="21"/>
      <c r="AJ4616" s="21"/>
      <c r="AK4616" s="21"/>
      <c r="AL4616" s="22">
        <f t="shared" si="25"/>
        <v>1</v>
      </c>
    </row>
    <row r="4617" ht="12.75" customHeight="1">
      <c r="A4617" s="13" t="s">
        <v>316</v>
      </c>
      <c r="B4617" s="13" t="str">
        <f>IFERROR(__xludf.DUMMYFUNCTION("REGEXREPLACE(A4617, ""\d"", """")"),"         Забайкальский край")</f>
        <v>         Забайкальский край</v>
      </c>
      <c r="C4617" s="14" t="str">
        <f t="shared" si="15"/>
        <v>Забайкальский край</v>
      </c>
      <c r="D4617" s="3">
        <f t="shared" si="16"/>
        <v>2</v>
      </c>
      <c r="E4617" s="15" t="s">
        <v>33</v>
      </c>
      <c r="F4617" s="13" t="str">
        <f>IFERROR(__xludf.DUMMYFUNCTION("REGEXEXTRACT(E4617, ""[А-Яа-я].*"")"),"Болезни органов пищеварения")</f>
        <v>Болезни органов пищеварения</v>
      </c>
      <c r="G4617" s="16">
        <f t="shared" si="17"/>
        <v>2</v>
      </c>
      <c r="H4617" s="13" t="s">
        <v>28</v>
      </c>
      <c r="I4617" s="13" t="str">
        <f>IFERROR(__xludf.DUMMYFUNCTION("REGEXREPLACE(H4617, "".*\s"", """")"),"человек")</f>
        <v>человек</v>
      </c>
      <c r="J4617" s="13" t="s">
        <v>29</v>
      </c>
      <c r="K4617" s="17" t="str">
        <f>IFERROR(__xludf.DUMMYFUNCTION("REGEXREPLACE(J4617, ""^[\d\s]+"", """")"),"значение показателя за год")</f>
        <v>значение показателя за год</v>
      </c>
      <c r="L4617" s="16">
        <f t="shared" si="18"/>
        <v>2</v>
      </c>
      <c r="M4617" s="13" t="s">
        <v>30</v>
      </c>
      <c r="N4617" s="13" t="str">
        <f>IFERROR(__xludf.DUMMYFUNCTION("REGEXEXTRACT(M4617, "" (.+)$"")"),"все население")</f>
        <v>все население</v>
      </c>
      <c r="O4617" s="18">
        <v>578.0</v>
      </c>
      <c r="P4617" s="18">
        <v>547.0</v>
      </c>
      <c r="Q4617" s="18">
        <v>641.0</v>
      </c>
      <c r="R4617" s="18">
        <v>650.0</v>
      </c>
      <c r="S4617" s="18">
        <v>568.0</v>
      </c>
      <c r="T4617" s="18">
        <v>614.0</v>
      </c>
      <c r="U4617" s="18">
        <v>725.0</v>
      </c>
      <c r="V4617" s="18">
        <v>773.0</v>
      </c>
      <c r="W4617" s="18">
        <v>722.0</v>
      </c>
      <c r="X4617" s="18">
        <v>703.0</v>
      </c>
      <c r="Y4617" s="18">
        <v>766.0</v>
      </c>
      <c r="Z4617" s="19">
        <f t="shared" si="6"/>
        <v>7287</v>
      </c>
      <c r="AA4617" s="19" t="str">
        <f t="shared" si="19"/>
        <v/>
      </c>
      <c r="AB4617" s="19" t="str">
        <f t="shared" si="8"/>
        <v/>
      </c>
      <c r="AC4617" s="19">
        <f t="shared" si="20"/>
        <v>662.4545455</v>
      </c>
      <c r="AD4617" s="19">
        <f t="shared" si="21"/>
        <v>491.5</v>
      </c>
      <c r="AE4617" s="19" t="str">
        <f t="shared" si="22"/>
        <v>Нет моды</v>
      </c>
      <c r="AF4617" s="19">
        <f t="shared" si="23"/>
        <v>547</v>
      </c>
      <c r="AG4617" s="19">
        <f t="shared" si="24"/>
        <v>773</v>
      </c>
      <c r="AH4617" s="20" t="str">
        <f t="shared" si="14"/>
        <v/>
      </c>
      <c r="AI4617" s="21"/>
      <c r="AJ4617" s="21"/>
      <c r="AK4617" s="21"/>
      <c r="AL4617" s="22">
        <f t="shared" si="25"/>
        <v>1</v>
      </c>
    </row>
    <row r="4618" ht="12.75" customHeight="1">
      <c r="A4618" s="13" t="s">
        <v>316</v>
      </c>
      <c r="B4618" s="13" t="str">
        <f>IFERROR(__xludf.DUMMYFUNCTION("REGEXREPLACE(A4618, ""\d"", """")"),"         Забайкальский край")</f>
        <v>         Забайкальский край</v>
      </c>
      <c r="C4618" s="14" t="str">
        <f t="shared" si="15"/>
        <v>Забайкальский край</v>
      </c>
      <c r="D4618" s="3">
        <f t="shared" si="16"/>
        <v>2</v>
      </c>
      <c r="E4618" s="15" t="s">
        <v>33</v>
      </c>
      <c r="F4618" s="13" t="str">
        <f>IFERROR(__xludf.DUMMYFUNCTION("REGEXEXTRACT(E4618, ""[А-Яа-я].*"")"),"Болезни органов пищеварения")</f>
        <v>Болезни органов пищеварения</v>
      </c>
      <c r="G4618" s="16">
        <f t="shared" si="17"/>
        <v>2</v>
      </c>
      <c r="H4618" s="13" t="s">
        <v>28</v>
      </c>
      <c r="I4618" s="13" t="str">
        <f>IFERROR(__xludf.DUMMYFUNCTION("REGEXREPLACE(H4618, "".*\s"", """")"),"человек")</f>
        <v>человек</v>
      </c>
      <c r="J4618" s="13" t="s">
        <v>29</v>
      </c>
      <c r="K4618" s="17" t="str">
        <f>IFERROR(__xludf.DUMMYFUNCTION("REGEXREPLACE(J4618, ""^[\d\s]+"", """")"),"значение показателя за год")</f>
        <v>значение показателя за год</v>
      </c>
      <c r="L4618" s="16">
        <f t="shared" si="18"/>
        <v>2</v>
      </c>
      <c r="M4618" s="13" t="s">
        <v>31</v>
      </c>
      <c r="N4618" s="13" t="str">
        <f>IFERROR(__xludf.DUMMYFUNCTION("REGEXEXTRACT(M4618, "" (.+)$"")"),"городское население")</f>
        <v>городское население</v>
      </c>
      <c r="O4618" s="18">
        <v>404.0</v>
      </c>
      <c r="P4618" s="18">
        <v>409.0</v>
      </c>
      <c r="Q4618" s="18">
        <v>442.0</v>
      </c>
      <c r="R4618" s="18">
        <v>426.0</v>
      </c>
      <c r="S4618" s="18">
        <v>374.0</v>
      </c>
      <c r="T4618" s="18">
        <v>416.0</v>
      </c>
      <c r="U4618" s="18">
        <v>491.0</v>
      </c>
      <c r="V4618" s="18">
        <v>536.0</v>
      </c>
      <c r="W4618" s="18">
        <v>463.0</v>
      </c>
      <c r="X4618" s="18">
        <v>483.0</v>
      </c>
      <c r="Y4618" s="18">
        <v>502.0</v>
      </c>
      <c r="Z4618" s="19" t="str">
        <f t="shared" si="6"/>
        <v/>
      </c>
      <c r="AA4618" s="19">
        <f t="shared" si="19"/>
        <v>4946</v>
      </c>
      <c r="AB4618" s="19" t="str">
        <f t="shared" si="8"/>
        <v/>
      </c>
      <c r="AC4618" s="19">
        <f t="shared" si="20"/>
        <v>449.6363636</v>
      </c>
      <c r="AD4618" s="19">
        <f t="shared" si="21"/>
        <v>541.5</v>
      </c>
      <c r="AE4618" s="19" t="str">
        <f t="shared" si="22"/>
        <v>Нет моды</v>
      </c>
      <c r="AF4618" s="19">
        <f t="shared" si="23"/>
        <v>374</v>
      </c>
      <c r="AG4618" s="19">
        <f t="shared" si="24"/>
        <v>536</v>
      </c>
      <c r="AH4618" s="20" t="str">
        <f t="shared" si="14"/>
        <v/>
      </c>
      <c r="AI4618" s="21"/>
      <c r="AJ4618" s="21"/>
      <c r="AK4618" s="21"/>
      <c r="AL4618" s="22">
        <f t="shared" si="25"/>
        <v>1</v>
      </c>
    </row>
    <row r="4619" ht="12.75" customHeight="1">
      <c r="A4619" s="13" t="s">
        <v>316</v>
      </c>
      <c r="B4619" s="13" t="str">
        <f>IFERROR(__xludf.DUMMYFUNCTION("REGEXREPLACE(A4619, ""\d"", """")"),"         Забайкальский край")</f>
        <v>         Забайкальский край</v>
      </c>
      <c r="C4619" s="14" t="str">
        <f t="shared" si="15"/>
        <v>Забайкальский край</v>
      </c>
      <c r="D4619" s="3">
        <f t="shared" si="16"/>
        <v>2</v>
      </c>
      <c r="E4619" s="15" t="s">
        <v>33</v>
      </c>
      <c r="F4619" s="13" t="str">
        <f>IFERROR(__xludf.DUMMYFUNCTION("REGEXEXTRACT(E4619, ""[А-Яа-я].*"")"),"Болезни органов пищеварения")</f>
        <v>Болезни органов пищеварения</v>
      </c>
      <c r="G4619" s="16">
        <f t="shared" si="17"/>
        <v>2</v>
      </c>
      <c r="H4619" s="13" t="s">
        <v>28</v>
      </c>
      <c r="I4619" s="13" t="str">
        <f>IFERROR(__xludf.DUMMYFUNCTION("REGEXREPLACE(H4619, "".*\s"", """")"),"человек")</f>
        <v>человек</v>
      </c>
      <c r="J4619" s="13" t="s">
        <v>29</v>
      </c>
      <c r="K4619" s="17" t="str">
        <f>IFERROR(__xludf.DUMMYFUNCTION("REGEXREPLACE(J4619, ""^[\d\s]+"", """")"),"значение показателя за год")</f>
        <v>значение показателя за год</v>
      </c>
      <c r="L4619" s="16">
        <f t="shared" si="18"/>
        <v>2</v>
      </c>
      <c r="M4619" s="13" t="s">
        <v>32</v>
      </c>
      <c r="N4619" s="13" t="str">
        <f>IFERROR(__xludf.DUMMYFUNCTION("REGEXEXTRACT(M4619, "" (.+)$"")"),"сельское население")</f>
        <v>сельское население</v>
      </c>
      <c r="O4619" s="18">
        <v>174.0</v>
      </c>
      <c r="P4619" s="18">
        <v>138.0</v>
      </c>
      <c r="Q4619" s="18">
        <v>199.0</v>
      </c>
      <c r="R4619" s="18">
        <v>224.0</v>
      </c>
      <c r="S4619" s="18">
        <v>194.0</v>
      </c>
      <c r="T4619" s="18">
        <v>198.0</v>
      </c>
      <c r="U4619" s="18">
        <v>234.0</v>
      </c>
      <c r="V4619" s="18">
        <v>237.0</v>
      </c>
      <c r="W4619" s="18">
        <v>259.0</v>
      </c>
      <c r="X4619" s="18">
        <v>220.0</v>
      </c>
      <c r="Y4619" s="18">
        <v>264.0</v>
      </c>
      <c r="Z4619" s="19" t="str">
        <f t="shared" si="6"/>
        <v/>
      </c>
      <c r="AA4619" s="19" t="str">
        <f t="shared" si="19"/>
        <v/>
      </c>
      <c r="AB4619" s="19">
        <f t="shared" si="8"/>
        <v>2341</v>
      </c>
      <c r="AC4619" s="19">
        <f t="shared" si="20"/>
        <v>212.8181818</v>
      </c>
      <c r="AD4619" s="19">
        <f t="shared" si="21"/>
        <v>319</v>
      </c>
      <c r="AE4619" s="19" t="str">
        <f t="shared" si="22"/>
        <v>Нет моды</v>
      </c>
      <c r="AF4619" s="19">
        <f t="shared" si="23"/>
        <v>138</v>
      </c>
      <c r="AG4619" s="19">
        <f t="shared" si="24"/>
        <v>264</v>
      </c>
      <c r="AH4619" s="20" t="str">
        <f t="shared" si="14"/>
        <v>Город: 68%; Село: 32%</v>
      </c>
      <c r="AI4619" s="21"/>
      <c r="AJ4619" s="21"/>
      <c r="AK4619" s="21"/>
      <c r="AL4619" s="22">
        <f t="shared" si="25"/>
        <v>1</v>
      </c>
    </row>
    <row r="4620" ht="12.75" customHeight="1">
      <c r="A4620" s="13" t="s">
        <v>316</v>
      </c>
      <c r="B4620" s="13" t="str">
        <f>IFERROR(__xludf.DUMMYFUNCTION("REGEXREPLACE(A4620, ""\d"", """")"),"         Забайкальский край")</f>
        <v>         Забайкальский край</v>
      </c>
      <c r="C4620" s="14" t="str">
        <f t="shared" si="15"/>
        <v>Забайкальский край</v>
      </c>
      <c r="D4620" s="3">
        <f t="shared" si="16"/>
        <v>2</v>
      </c>
      <c r="E4620" s="15" t="s">
        <v>34</v>
      </c>
      <c r="F4620" s="13" t="str">
        <f>IFERROR(__xludf.DUMMYFUNCTION("REGEXEXTRACT(E4620, ""[А-Яа-я].*"")"),"Болезни системы кровообращения")</f>
        <v>Болезни системы кровообращения</v>
      </c>
      <c r="G4620" s="16">
        <f t="shared" si="17"/>
        <v>2</v>
      </c>
      <c r="H4620" s="13" t="s">
        <v>28</v>
      </c>
      <c r="I4620" s="13" t="str">
        <f>IFERROR(__xludf.DUMMYFUNCTION("REGEXREPLACE(H4620, "".*\s"", """")"),"человек")</f>
        <v>человек</v>
      </c>
      <c r="J4620" s="13" t="s">
        <v>29</v>
      </c>
      <c r="K4620" s="17" t="str">
        <f>IFERROR(__xludf.DUMMYFUNCTION("REGEXREPLACE(J4620, ""^[\d\s]+"", """")"),"значение показателя за год")</f>
        <v>значение показателя за год</v>
      </c>
      <c r="L4620" s="16">
        <f t="shared" si="18"/>
        <v>2</v>
      </c>
      <c r="M4620" s="13" t="s">
        <v>30</v>
      </c>
      <c r="N4620" s="13" t="str">
        <f>IFERROR(__xludf.DUMMYFUNCTION("REGEXEXTRACT(M4620, "" (.+)$"")"),"все население")</f>
        <v>все население</v>
      </c>
      <c r="O4620" s="18">
        <v>6190.0</v>
      </c>
      <c r="P4620" s="18">
        <v>6259.0</v>
      </c>
      <c r="Q4620" s="18">
        <v>6116.0</v>
      </c>
      <c r="R4620" s="18">
        <v>5122.0</v>
      </c>
      <c r="S4620" s="18">
        <v>5093.0</v>
      </c>
      <c r="T4620" s="18">
        <v>5462.0</v>
      </c>
      <c r="U4620" s="18">
        <v>5621.0</v>
      </c>
      <c r="V4620" s="18">
        <v>6096.0</v>
      </c>
      <c r="W4620" s="18">
        <v>6479.0</v>
      </c>
      <c r="X4620" s="18">
        <v>5879.0</v>
      </c>
      <c r="Y4620" s="18">
        <v>5728.0</v>
      </c>
      <c r="Z4620" s="19">
        <f t="shared" si="6"/>
        <v>64045</v>
      </c>
      <c r="AA4620" s="19" t="str">
        <f t="shared" si="19"/>
        <v/>
      </c>
      <c r="AB4620" s="19" t="str">
        <f t="shared" si="8"/>
        <v/>
      </c>
      <c r="AC4620" s="19">
        <f t="shared" si="20"/>
        <v>5822.272727</v>
      </c>
      <c r="AD4620" s="19">
        <f t="shared" si="21"/>
        <v>2678.5</v>
      </c>
      <c r="AE4620" s="19" t="str">
        <f t="shared" si="22"/>
        <v>Нет моды</v>
      </c>
      <c r="AF4620" s="19">
        <f t="shared" si="23"/>
        <v>5093</v>
      </c>
      <c r="AG4620" s="19">
        <f t="shared" si="24"/>
        <v>6479</v>
      </c>
      <c r="AH4620" s="20" t="str">
        <f t="shared" si="14"/>
        <v/>
      </c>
      <c r="AI4620" s="21"/>
      <c r="AJ4620" s="21"/>
      <c r="AK4620" s="21"/>
      <c r="AL4620" s="22">
        <f t="shared" si="25"/>
        <v>1</v>
      </c>
    </row>
    <row r="4621" ht="12.75" customHeight="1">
      <c r="A4621" s="13" t="s">
        <v>316</v>
      </c>
      <c r="B4621" s="13" t="str">
        <f>IFERROR(__xludf.DUMMYFUNCTION("REGEXREPLACE(A4621, ""\d"", """")"),"         Забайкальский край")</f>
        <v>         Забайкальский край</v>
      </c>
      <c r="C4621" s="14" t="str">
        <f t="shared" si="15"/>
        <v>Забайкальский край</v>
      </c>
      <c r="D4621" s="3">
        <f t="shared" si="16"/>
        <v>2</v>
      </c>
      <c r="E4621" s="15" t="s">
        <v>34</v>
      </c>
      <c r="F4621" s="13" t="str">
        <f>IFERROR(__xludf.DUMMYFUNCTION("REGEXEXTRACT(E4621, ""[А-Яа-я].*"")"),"Болезни системы кровообращения")</f>
        <v>Болезни системы кровообращения</v>
      </c>
      <c r="G4621" s="16">
        <f t="shared" si="17"/>
        <v>2</v>
      </c>
      <c r="H4621" s="13" t="s">
        <v>28</v>
      </c>
      <c r="I4621" s="13" t="str">
        <f>IFERROR(__xludf.DUMMYFUNCTION("REGEXREPLACE(H4621, "".*\s"", """")"),"человек")</f>
        <v>человек</v>
      </c>
      <c r="J4621" s="13" t="s">
        <v>29</v>
      </c>
      <c r="K4621" s="17" t="str">
        <f>IFERROR(__xludf.DUMMYFUNCTION("REGEXREPLACE(J4621, ""^[\d\s]+"", """")"),"значение показателя за год")</f>
        <v>значение показателя за год</v>
      </c>
      <c r="L4621" s="16">
        <f t="shared" si="18"/>
        <v>2</v>
      </c>
      <c r="M4621" s="13" t="s">
        <v>31</v>
      </c>
      <c r="N4621" s="13" t="str">
        <f>IFERROR(__xludf.DUMMYFUNCTION("REGEXEXTRACT(M4621, "" (.+)$"")"),"городское население")</f>
        <v>городское население</v>
      </c>
      <c r="O4621" s="18">
        <v>3954.0</v>
      </c>
      <c r="P4621" s="18">
        <v>3897.0</v>
      </c>
      <c r="Q4621" s="18">
        <v>3961.0</v>
      </c>
      <c r="R4621" s="18">
        <v>3322.0</v>
      </c>
      <c r="S4621" s="18">
        <v>3375.0</v>
      </c>
      <c r="T4621" s="18">
        <v>3726.0</v>
      </c>
      <c r="U4621" s="18">
        <v>3657.0</v>
      </c>
      <c r="V4621" s="18">
        <v>3941.0</v>
      </c>
      <c r="W4621" s="18">
        <v>4223.0</v>
      </c>
      <c r="X4621" s="18">
        <v>3825.0</v>
      </c>
      <c r="Y4621" s="18">
        <v>3710.0</v>
      </c>
      <c r="Z4621" s="19" t="str">
        <f t="shared" si="6"/>
        <v/>
      </c>
      <c r="AA4621" s="19">
        <f t="shared" si="19"/>
        <v>41591</v>
      </c>
      <c r="AB4621" s="19" t="str">
        <f t="shared" si="8"/>
        <v/>
      </c>
      <c r="AC4621" s="19">
        <f t="shared" si="20"/>
        <v>3781</v>
      </c>
      <c r="AD4621" s="19">
        <f t="shared" si="21"/>
        <v>4658</v>
      </c>
      <c r="AE4621" s="19" t="str">
        <f t="shared" si="22"/>
        <v>Нет моды</v>
      </c>
      <c r="AF4621" s="19">
        <f t="shared" si="23"/>
        <v>3322</v>
      </c>
      <c r="AG4621" s="19">
        <f t="shared" si="24"/>
        <v>4223</v>
      </c>
      <c r="AH4621" s="20" t="str">
        <f t="shared" si="14"/>
        <v/>
      </c>
      <c r="AI4621" s="21"/>
      <c r="AJ4621" s="21"/>
      <c r="AK4621" s="21"/>
      <c r="AL4621" s="22">
        <f t="shared" si="25"/>
        <v>1</v>
      </c>
    </row>
    <row r="4622" ht="12.75" customHeight="1">
      <c r="A4622" s="13" t="s">
        <v>316</v>
      </c>
      <c r="B4622" s="13" t="str">
        <f>IFERROR(__xludf.DUMMYFUNCTION("REGEXREPLACE(A4622, ""\d"", """")"),"         Забайкальский край")</f>
        <v>         Забайкальский край</v>
      </c>
      <c r="C4622" s="14" t="str">
        <f t="shared" si="15"/>
        <v>Забайкальский край</v>
      </c>
      <c r="D4622" s="3">
        <f t="shared" si="16"/>
        <v>2</v>
      </c>
      <c r="E4622" s="15" t="s">
        <v>34</v>
      </c>
      <c r="F4622" s="13" t="str">
        <f>IFERROR(__xludf.DUMMYFUNCTION("REGEXEXTRACT(E4622, ""[А-Яа-я].*"")"),"Болезни системы кровообращения")</f>
        <v>Болезни системы кровообращения</v>
      </c>
      <c r="G4622" s="16">
        <f t="shared" si="17"/>
        <v>2</v>
      </c>
      <c r="H4622" s="13" t="s">
        <v>28</v>
      </c>
      <c r="I4622" s="13" t="str">
        <f>IFERROR(__xludf.DUMMYFUNCTION("REGEXREPLACE(H4622, "".*\s"", """")"),"человек")</f>
        <v>человек</v>
      </c>
      <c r="J4622" s="13" t="s">
        <v>29</v>
      </c>
      <c r="K4622" s="17" t="str">
        <f>IFERROR(__xludf.DUMMYFUNCTION("REGEXREPLACE(J4622, ""^[\d\s]+"", """")"),"значение показателя за год")</f>
        <v>значение показателя за год</v>
      </c>
      <c r="L4622" s="16">
        <f t="shared" si="18"/>
        <v>2</v>
      </c>
      <c r="M4622" s="13" t="s">
        <v>32</v>
      </c>
      <c r="N4622" s="13" t="str">
        <f>IFERROR(__xludf.DUMMYFUNCTION("REGEXEXTRACT(M4622, "" (.+)$"")"),"сельское население")</f>
        <v>сельское население</v>
      </c>
      <c r="O4622" s="18">
        <v>2236.0</v>
      </c>
      <c r="P4622" s="18">
        <v>2362.0</v>
      </c>
      <c r="Q4622" s="18">
        <v>2155.0</v>
      </c>
      <c r="R4622" s="18">
        <v>1800.0</v>
      </c>
      <c r="S4622" s="18">
        <v>1718.0</v>
      </c>
      <c r="T4622" s="18">
        <v>1736.0</v>
      </c>
      <c r="U4622" s="18">
        <v>1964.0</v>
      </c>
      <c r="V4622" s="18">
        <v>2155.0</v>
      </c>
      <c r="W4622" s="18">
        <v>2256.0</v>
      </c>
      <c r="X4622" s="18">
        <v>2054.0</v>
      </c>
      <c r="Y4622" s="18">
        <v>2018.0</v>
      </c>
      <c r="Z4622" s="19" t="str">
        <f t="shared" si="6"/>
        <v/>
      </c>
      <c r="AA4622" s="19" t="str">
        <f t="shared" si="19"/>
        <v/>
      </c>
      <c r="AB4622" s="19">
        <f t="shared" si="8"/>
        <v>22454</v>
      </c>
      <c r="AC4622" s="19">
        <f t="shared" si="20"/>
        <v>2041.272727</v>
      </c>
      <c r="AD4622" s="19">
        <f t="shared" si="21"/>
        <v>2842</v>
      </c>
      <c r="AE4622" s="19" t="str">
        <f t="shared" si="22"/>
        <v>Нет моды</v>
      </c>
      <c r="AF4622" s="19">
        <f t="shared" si="23"/>
        <v>1718</v>
      </c>
      <c r="AG4622" s="19">
        <f t="shared" si="24"/>
        <v>2362</v>
      </c>
      <c r="AH4622" s="20" t="str">
        <f t="shared" si="14"/>
        <v>Город: 65%; Село: 35%</v>
      </c>
      <c r="AI4622" s="21"/>
      <c r="AJ4622" s="21"/>
      <c r="AK4622" s="21"/>
      <c r="AL4622" s="22">
        <f t="shared" si="25"/>
        <v>1</v>
      </c>
    </row>
    <row r="4623" ht="12.75" customHeight="1">
      <c r="A4623" s="13" t="s">
        <v>316</v>
      </c>
      <c r="B4623" s="13" t="str">
        <f>IFERROR(__xludf.DUMMYFUNCTION("REGEXREPLACE(A4623, ""\d"", """")"),"         Забайкальский край")</f>
        <v>         Забайкальский край</v>
      </c>
      <c r="C4623" s="14" t="str">
        <f t="shared" si="15"/>
        <v>Забайкальский край</v>
      </c>
      <c r="D4623" s="3">
        <f t="shared" si="16"/>
        <v>2</v>
      </c>
      <c r="E4623" s="15" t="s">
        <v>35</v>
      </c>
      <c r="F4623" s="13" t="str">
        <f>IFERROR(__xludf.DUMMYFUNCTION("REGEXEXTRACT(E4623, ""[А-Яа-я].*"")"),"внешние причины")</f>
        <v>внешние причины</v>
      </c>
      <c r="G4623" s="16">
        <f t="shared" si="17"/>
        <v>2</v>
      </c>
      <c r="H4623" s="13" t="s">
        <v>28</v>
      </c>
      <c r="I4623" s="13" t="str">
        <f>IFERROR(__xludf.DUMMYFUNCTION("REGEXREPLACE(H4623, "".*\s"", """")"),"человек")</f>
        <v>человек</v>
      </c>
      <c r="J4623" s="13" t="s">
        <v>29</v>
      </c>
      <c r="K4623" s="17" t="str">
        <f>IFERROR(__xludf.DUMMYFUNCTION("REGEXREPLACE(J4623, ""^[\d\s]+"", """")"),"значение показателя за год")</f>
        <v>значение показателя за год</v>
      </c>
      <c r="L4623" s="16">
        <f t="shared" si="18"/>
        <v>2</v>
      </c>
      <c r="M4623" s="13" t="s">
        <v>30</v>
      </c>
      <c r="N4623" s="13" t="str">
        <f>IFERROR(__xludf.DUMMYFUNCTION("REGEXEXTRACT(M4623, "" (.+)$"")"),"все население")</f>
        <v>все население</v>
      </c>
      <c r="O4623" s="18">
        <v>2339.0</v>
      </c>
      <c r="P4623" s="18">
        <v>2269.0</v>
      </c>
      <c r="Q4623" s="18">
        <v>2121.0</v>
      </c>
      <c r="R4623" s="18">
        <v>1906.0</v>
      </c>
      <c r="S4623" s="18">
        <v>1706.0</v>
      </c>
      <c r="T4623" s="18">
        <v>1780.0</v>
      </c>
      <c r="U4623" s="18">
        <v>1857.0</v>
      </c>
      <c r="V4623" s="18">
        <v>1661.0</v>
      </c>
      <c r="W4623" s="18">
        <v>1646.0</v>
      </c>
      <c r="X4623" s="18">
        <v>1821.0</v>
      </c>
      <c r="Y4623" s="18">
        <v>2279.0</v>
      </c>
      <c r="Z4623" s="19">
        <f t="shared" si="6"/>
        <v>21385</v>
      </c>
      <c r="AA4623" s="19" t="str">
        <f t="shared" si="19"/>
        <v/>
      </c>
      <c r="AB4623" s="19" t="str">
        <f t="shared" si="8"/>
        <v/>
      </c>
      <c r="AC4623" s="19">
        <f t="shared" si="20"/>
        <v>1944.090909</v>
      </c>
      <c r="AD4623" s="19">
        <f t="shared" si="21"/>
        <v>1991</v>
      </c>
      <c r="AE4623" s="19" t="str">
        <f t="shared" si="22"/>
        <v>Нет моды</v>
      </c>
      <c r="AF4623" s="19">
        <f t="shared" si="23"/>
        <v>1646</v>
      </c>
      <c r="AG4623" s="19">
        <f t="shared" si="24"/>
        <v>2339</v>
      </c>
      <c r="AH4623" s="20" t="str">
        <f t="shared" si="14"/>
        <v/>
      </c>
      <c r="AI4623" s="21"/>
      <c r="AJ4623" s="21"/>
      <c r="AK4623" s="21"/>
      <c r="AL4623" s="22">
        <f t="shared" si="25"/>
        <v>1</v>
      </c>
    </row>
    <row r="4624" ht="12.75" customHeight="1">
      <c r="A4624" s="13" t="s">
        <v>316</v>
      </c>
      <c r="B4624" s="13" t="str">
        <f>IFERROR(__xludf.DUMMYFUNCTION("REGEXREPLACE(A4624, ""\d"", """")"),"         Забайкальский край")</f>
        <v>         Забайкальский край</v>
      </c>
      <c r="C4624" s="14" t="str">
        <f t="shared" si="15"/>
        <v>Забайкальский край</v>
      </c>
      <c r="D4624" s="3">
        <f t="shared" si="16"/>
        <v>2</v>
      </c>
      <c r="E4624" s="15" t="s">
        <v>35</v>
      </c>
      <c r="F4624" s="13" t="str">
        <f>IFERROR(__xludf.DUMMYFUNCTION("REGEXEXTRACT(E4624, ""[А-Яа-я].*"")"),"внешние причины")</f>
        <v>внешние причины</v>
      </c>
      <c r="G4624" s="16">
        <f t="shared" si="17"/>
        <v>2</v>
      </c>
      <c r="H4624" s="13" t="s">
        <v>28</v>
      </c>
      <c r="I4624" s="13" t="str">
        <f>IFERROR(__xludf.DUMMYFUNCTION("REGEXREPLACE(H4624, "".*\s"", """")"),"человек")</f>
        <v>человек</v>
      </c>
      <c r="J4624" s="13" t="s">
        <v>29</v>
      </c>
      <c r="K4624" s="17" t="str">
        <f>IFERROR(__xludf.DUMMYFUNCTION("REGEXREPLACE(J4624, ""^[\d\s]+"", """")"),"значение показателя за год")</f>
        <v>значение показателя за год</v>
      </c>
      <c r="L4624" s="16">
        <f t="shared" si="18"/>
        <v>2</v>
      </c>
      <c r="M4624" s="13" t="s">
        <v>31</v>
      </c>
      <c r="N4624" s="13" t="str">
        <f>IFERROR(__xludf.DUMMYFUNCTION("REGEXEXTRACT(M4624, "" (.+)$"")"),"городское население")</f>
        <v>городское население</v>
      </c>
      <c r="O4624" s="18">
        <v>1410.0</v>
      </c>
      <c r="P4624" s="18">
        <v>1350.0</v>
      </c>
      <c r="Q4624" s="18">
        <v>1268.0</v>
      </c>
      <c r="R4624" s="18">
        <v>1134.0</v>
      </c>
      <c r="S4624" s="18">
        <v>1030.0</v>
      </c>
      <c r="T4624" s="18">
        <v>1047.0</v>
      </c>
      <c r="U4624" s="18">
        <v>1116.0</v>
      </c>
      <c r="V4624" s="18">
        <v>986.0</v>
      </c>
      <c r="W4624" s="18">
        <v>969.0</v>
      </c>
      <c r="X4624" s="18">
        <v>1016.0</v>
      </c>
      <c r="Y4624" s="18">
        <v>1362.0</v>
      </c>
      <c r="Z4624" s="19" t="str">
        <f t="shared" si="6"/>
        <v/>
      </c>
      <c r="AA4624" s="19">
        <f t="shared" si="19"/>
        <v>12688</v>
      </c>
      <c r="AB4624" s="19" t="str">
        <f t="shared" si="8"/>
        <v/>
      </c>
      <c r="AC4624" s="19">
        <f t="shared" si="20"/>
        <v>1153.454545</v>
      </c>
      <c r="AD4624" s="19">
        <f t="shared" si="21"/>
        <v>1528</v>
      </c>
      <c r="AE4624" s="19" t="str">
        <f t="shared" si="22"/>
        <v>Нет моды</v>
      </c>
      <c r="AF4624" s="19">
        <f t="shared" si="23"/>
        <v>969</v>
      </c>
      <c r="AG4624" s="19">
        <f t="shared" si="24"/>
        <v>1410</v>
      </c>
      <c r="AH4624" s="20" t="str">
        <f t="shared" si="14"/>
        <v/>
      </c>
      <c r="AI4624" s="21"/>
      <c r="AJ4624" s="21"/>
      <c r="AK4624" s="21"/>
      <c r="AL4624" s="22">
        <f t="shared" si="25"/>
        <v>1</v>
      </c>
    </row>
    <row r="4625" ht="12.75" customHeight="1">
      <c r="A4625" s="13" t="s">
        <v>316</v>
      </c>
      <c r="B4625" s="13" t="str">
        <f>IFERROR(__xludf.DUMMYFUNCTION("REGEXREPLACE(A4625, ""\d"", """")"),"         Забайкальский край")</f>
        <v>         Забайкальский край</v>
      </c>
      <c r="C4625" s="14" t="str">
        <f t="shared" si="15"/>
        <v>Забайкальский край</v>
      </c>
      <c r="D4625" s="3">
        <f t="shared" si="16"/>
        <v>2</v>
      </c>
      <c r="E4625" s="15" t="s">
        <v>35</v>
      </c>
      <c r="F4625" s="13" t="str">
        <f>IFERROR(__xludf.DUMMYFUNCTION("REGEXEXTRACT(E4625, ""[А-Яа-я].*"")"),"внешние причины")</f>
        <v>внешние причины</v>
      </c>
      <c r="G4625" s="16">
        <f t="shared" si="17"/>
        <v>2</v>
      </c>
      <c r="H4625" s="13" t="s">
        <v>28</v>
      </c>
      <c r="I4625" s="13" t="str">
        <f>IFERROR(__xludf.DUMMYFUNCTION("REGEXREPLACE(H4625, "".*\s"", """")"),"человек")</f>
        <v>человек</v>
      </c>
      <c r="J4625" s="13" t="s">
        <v>29</v>
      </c>
      <c r="K4625" s="17" t="str">
        <f>IFERROR(__xludf.DUMMYFUNCTION("REGEXREPLACE(J4625, ""^[\d\s]+"", """")"),"значение показателя за год")</f>
        <v>значение показателя за год</v>
      </c>
      <c r="L4625" s="16">
        <f t="shared" si="18"/>
        <v>2</v>
      </c>
      <c r="M4625" s="13" t="s">
        <v>32</v>
      </c>
      <c r="N4625" s="13" t="str">
        <f>IFERROR(__xludf.DUMMYFUNCTION("REGEXEXTRACT(M4625, "" (.+)$"")"),"сельское население")</f>
        <v>сельское население</v>
      </c>
      <c r="O4625" s="18">
        <v>929.0</v>
      </c>
      <c r="P4625" s="18">
        <v>919.0</v>
      </c>
      <c r="Q4625" s="18">
        <v>853.0</v>
      </c>
      <c r="R4625" s="18">
        <v>772.0</v>
      </c>
      <c r="S4625" s="18">
        <v>676.0</v>
      </c>
      <c r="T4625" s="18">
        <v>733.0</v>
      </c>
      <c r="U4625" s="18">
        <v>741.0</v>
      </c>
      <c r="V4625" s="18">
        <v>675.0</v>
      </c>
      <c r="W4625" s="18">
        <v>677.0</v>
      </c>
      <c r="X4625" s="18">
        <v>805.0</v>
      </c>
      <c r="Y4625" s="18">
        <v>917.0</v>
      </c>
      <c r="Z4625" s="19" t="str">
        <f t="shared" si="6"/>
        <v/>
      </c>
      <c r="AA4625" s="19" t="str">
        <f t="shared" si="19"/>
        <v/>
      </c>
      <c r="AB4625" s="19">
        <f t="shared" si="8"/>
        <v>8697</v>
      </c>
      <c r="AC4625" s="19">
        <f t="shared" si="20"/>
        <v>790.6363636</v>
      </c>
      <c r="AD4625" s="19">
        <f t="shared" si="21"/>
        <v>949</v>
      </c>
      <c r="AE4625" s="19" t="str">
        <f t="shared" si="22"/>
        <v>Нет моды</v>
      </c>
      <c r="AF4625" s="19">
        <f t="shared" si="23"/>
        <v>675</v>
      </c>
      <c r="AG4625" s="19">
        <f t="shared" si="24"/>
        <v>929</v>
      </c>
      <c r="AH4625" s="20" t="str">
        <f t="shared" si="14"/>
        <v>Город: 59%; Село: 41%</v>
      </c>
      <c r="AI4625" s="21"/>
      <c r="AJ4625" s="21"/>
      <c r="AK4625" s="21"/>
      <c r="AL4625" s="22">
        <f t="shared" si="25"/>
        <v>1</v>
      </c>
    </row>
    <row r="4626" ht="12.75" customHeight="1">
      <c r="A4626" s="13" t="s">
        <v>316</v>
      </c>
      <c r="B4626" s="13" t="str">
        <f>IFERROR(__xludf.DUMMYFUNCTION("REGEXREPLACE(A4626, ""\d"", """")"),"         Забайкальский край")</f>
        <v>         Забайкальский край</v>
      </c>
      <c r="C4626" s="14" t="str">
        <f t="shared" si="15"/>
        <v>Забайкальский край</v>
      </c>
      <c r="D4626" s="3">
        <f t="shared" si="16"/>
        <v>2</v>
      </c>
      <c r="E4626" s="15" t="s">
        <v>36</v>
      </c>
      <c r="F4626" s="13" t="str">
        <f>IFERROR(__xludf.DUMMYFUNCTION("REGEXEXTRACT(E4626,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26" s="16">
        <f t="shared" si="17"/>
        <v>2</v>
      </c>
      <c r="H4626" s="13" t="s">
        <v>28</v>
      </c>
      <c r="I4626" s="13" t="str">
        <f>IFERROR(__xludf.DUMMYFUNCTION("REGEXREPLACE(H4626, "".*\s"", """")"),"человек")</f>
        <v>человек</v>
      </c>
      <c r="J4626" s="13" t="s">
        <v>29</v>
      </c>
      <c r="K4626" s="17" t="str">
        <f>IFERROR(__xludf.DUMMYFUNCTION("REGEXREPLACE(J4626, ""^[\d\s]+"", """")"),"значение показателя за год")</f>
        <v>значение показателя за год</v>
      </c>
      <c r="L4626" s="16">
        <f t="shared" si="18"/>
        <v>2</v>
      </c>
      <c r="M4626" s="13" t="s">
        <v>30</v>
      </c>
      <c r="N4626" s="13" t="str">
        <f>IFERROR(__xludf.DUMMYFUNCTION("REGEXEXTRACT(M4626, "" (.+)$"")"),"все население")</f>
        <v>все население</v>
      </c>
      <c r="O4626" s="18">
        <v>39.0</v>
      </c>
      <c r="P4626" s="18">
        <v>42.0</v>
      </c>
      <c r="Q4626" s="18">
        <v>52.0</v>
      </c>
      <c r="R4626" s="18">
        <v>37.0</v>
      </c>
      <c r="S4626" s="23" t="s">
        <v>37</v>
      </c>
      <c r="T4626" s="23" t="s">
        <v>37</v>
      </c>
      <c r="U4626" s="23" t="s">
        <v>37</v>
      </c>
      <c r="V4626" s="23" t="s">
        <v>37</v>
      </c>
      <c r="W4626" s="23" t="s">
        <v>37</v>
      </c>
      <c r="X4626" s="23" t="s">
        <v>37</v>
      </c>
      <c r="Y4626" s="23" t="s">
        <v>37</v>
      </c>
      <c r="Z4626" s="19">
        <f t="shared" si="6"/>
        <v>170</v>
      </c>
      <c r="AA4626" s="19" t="str">
        <f t="shared" si="19"/>
        <v/>
      </c>
      <c r="AB4626" s="19" t="str">
        <f t="shared" si="8"/>
        <v/>
      </c>
      <c r="AC4626" s="19">
        <f t="shared" si="20"/>
        <v>42.5</v>
      </c>
      <c r="AD4626" s="19">
        <f t="shared" si="21"/>
        <v>733</v>
      </c>
      <c r="AE4626" s="19" t="str">
        <f t="shared" si="22"/>
        <v>Нет моды</v>
      </c>
      <c r="AF4626" s="19">
        <f t="shared" si="23"/>
        <v>37</v>
      </c>
      <c r="AG4626" s="19">
        <f t="shared" si="24"/>
        <v>52</v>
      </c>
      <c r="AH4626" s="20" t="str">
        <f t="shared" si="14"/>
        <v/>
      </c>
      <c r="AI4626" s="24"/>
      <c r="AJ4626" s="24"/>
      <c r="AK4626" s="24"/>
      <c r="AL4626" s="22">
        <f t="shared" si="25"/>
        <v>1</v>
      </c>
    </row>
    <row r="4627" ht="12.75" customHeight="1">
      <c r="A4627" s="13" t="s">
        <v>316</v>
      </c>
      <c r="B4627" s="13" t="str">
        <f>IFERROR(__xludf.DUMMYFUNCTION("REGEXREPLACE(A4627, ""\d"", """")"),"         Забайкальский край")</f>
        <v>         Забайкальский край</v>
      </c>
      <c r="C4627" s="14" t="str">
        <f t="shared" si="15"/>
        <v>Забайкальский край</v>
      </c>
      <c r="D4627" s="3">
        <f t="shared" si="16"/>
        <v>2</v>
      </c>
      <c r="E4627" s="15" t="s">
        <v>36</v>
      </c>
      <c r="F4627" s="13" t="str">
        <f>IFERROR(__xludf.DUMMYFUNCTION("REGEXEXTRACT(E4627,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27" s="16">
        <f t="shared" si="17"/>
        <v>2</v>
      </c>
      <c r="H4627" s="13" t="s">
        <v>28</v>
      </c>
      <c r="I4627" s="13" t="str">
        <f>IFERROR(__xludf.DUMMYFUNCTION("REGEXREPLACE(H4627, "".*\s"", """")"),"человек")</f>
        <v>человек</v>
      </c>
      <c r="J4627" s="13" t="s">
        <v>29</v>
      </c>
      <c r="K4627" s="17" t="str">
        <f>IFERROR(__xludf.DUMMYFUNCTION("REGEXREPLACE(J4627, ""^[\d\s]+"", """")"),"значение показателя за год")</f>
        <v>значение показателя за год</v>
      </c>
      <c r="L4627" s="16">
        <f t="shared" si="18"/>
        <v>2</v>
      </c>
      <c r="M4627" s="13" t="s">
        <v>31</v>
      </c>
      <c r="N4627" s="13" t="str">
        <f>IFERROR(__xludf.DUMMYFUNCTION("REGEXEXTRACT(M4627, "" (.+)$"")"),"городское население")</f>
        <v>городское население</v>
      </c>
      <c r="O4627" s="18">
        <v>23.0</v>
      </c>
      <c r="P4627" s="18">
        <v>31.0</v>
      </c>
      <c r="Q4627" s="18">
        <v>35.0</v>
      </c>
      <c r="R4627" s="18">
        <v>28.0</v>
      </c>
      <c r="S4627" s="23" t="s">
        <v>37</v>
      </c>
      <c r="T4627" s="23" t="s">
        <v>37</v>
      </c>
      <c r="U4627" s="23" t="s">
        <v>37</v>
      </c>
      <c r="V4627" s="23" t="s">
        <v>37</v>
      </c>
      <c r="W4627" s="23" t="s">
        <v>37</v>
      </c>
      <c r="X4627" s="23" t="s">
        <v>37</v>
      </c>
      <c r="Y4627" s="23" t="s">
        <v>37</v>
      </c>
      <c r="Z4627" s="19" t="str">
        <f t="shared" si="6"/>
        <v/>
      </c>
      <c r="AA4627" s="19">
        <f t="shared" si="19"/>
        <v>117</v>
      </c>
      <c r="AB4627" s="19" t="str">
        <f t="shared" si="8"/>
        <v/>
      </c>
      <c r="AC4627" s="19">
        <f t="shared" si="20"/>
        <v>29.25</v>
      </c>
      <c r="AD4627" s="19">
        <f t="shared" si="21"/>
        <v>36</v>
      </c>
      <c r="AE4627" s="19" t="str">
        <f t="shared" si="22"/>
        <v>Нет моды</v>
      </c>
      <c r="AF4627" s="19">
        <f t="shared" si="23"/>
        <v>23</v>
      </c>
      <c r="AG4627" s="19">
        <f t="shared" si="24"/>
        <v>35</v>
      </c>
      <c r="AH4627" s="20" t="str">
        <f t="shared" si="14"/>
        <v/>
      </c>
      <c r="AI4627" s="24"/>
      <c r="AJ4627" s="24"/>
      <c r="AK4627" s="24"/>
      <c r="AL4627" s="22">
        <f t="shared" si="25"/>
        <v>1</v>
      </c>
    </row>
    <row r="4628" ht="12.75" customHeight="1">
      <c r="A4628" s="13" t="s">
        <v>316</v>
      </c>
      <c r="B4628" s="13" t="str">
        <f>IFERROR(__xludf.DUMMYFUNCTION("REGEXREPLACE(A4628, ""\d"", """")"),"         Забайкальский край")</f>
        <v>         Забайкальский край</v>
      </c>
      <c r="C4628" s="14" t="str">
        <f t="shared" si="15"/>
        <v>Забайкальский край</v>
      </c>
      <c r="D4628" s="3">
        <f t="shared" si="16"/>
        <v>2</v>
      </c>
      <c r="E4628" s="15" t="s">
        <v>36</v>
      </c>
      <c r="F4628" s="13" t="str">
        <f>IFERROR(__xludf.DUMMYFUNCTION("REGEXEXTRACT(E4628,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28" s="16">
        <f t="shared" si="17"/>
        <v>2</v>
      </c>
      <c r="H4628" s="13" t="s">
        <v>28</v>
      </c>
      <c r="I4628" s="13" t="str">
        <f>IFERROR(__xludf.DUMMYFUNCTION("REGEXREPLACE(H4628, "".*\s"", """")"),"человек")</f>
        <v>человек</v>
      </c>
      <c r="J4628" s="13" t="s">
        <v>29</v>
      </c>
      <c r="K4628" s="17" t="str">
        <f>IFERROR(__xludf.DUMMYFUNCTION("REGEXREPLACE(J4628, ""^[\d\s]+"", """")"),"значение показателя за год")</f>
        <v>значение показателя за год</v>
      </c>
      <c r="L4628" s="16">
        <f t="shared" si="18"/>
        <v>2</v>
      </c>
      <c r="M4628" s="13" t="s">
        <v>32</v>
      </c>
      <c r="N4628" s="13" t="str">
        <f>IFERROR(__xludf.DUMMYFUNCTION("REGEXEXTRACT(M4628, "" (.+)$"")"),"сельское население")</f>
        <v>сельское население</v>
      </c>
      <c r="O4628" s="18">
        <v>16.0</v>
      </c>
      <c r="P4628" s="18">
        <v>11.0</v>
      </c>
      <c r="Q4628" s="18">
        <v>17.0</v>
      </c>
      <c r="R4628" s="18">
        <v>9.0</v>
      </c>
      <c r="S4628" s="23" t="s">
        <v>37</v>
      </c>
      <c r="T4628" s="23" t="s">
        <v>37</v>
      </c>
      <c r="U4628" s="23" t="s">
        <v>37</v>
      </c>
      <c r="V4628" s="23" t="s">
        <v>37</v>
      </c>
      <c r="W4628" s="23" t="s">
        <v>37</v>
      </c>
      <c r="X4628" s="23" t="s">
        <v>37</v>
      </c>
      <c r="Y4628" s="23" t="s">
        <v>37</v>
      </c>
      <c r="Z4628" s="19" t="str">
        <f t="shared" si="6"/>
        <v/>
      </c>
      <c r="AA4628" s="19" t="str">
        <f t="shared" si="19"/>
        <v/>
      </c>
      <c r="AB4628" s="19">
        <f t="shared" si="8"/>
        <v>53</v>
      </c>
      <c r="AC4628" s="19">
        <f t="shared" si="20"/>
        <v>13.25</v>
      </c>
      <c r="AD4628" s="19">
        <f t="shared" si="21"/>
        <v>20</v>
      </c>
      <c r="AE4628" s="19" t="str">
        <f t="shared" si="22"/>
        <v>Нет моды</v>
      </c>
      <c r="AF4628" s="19">
        <f t="shared" si="23"/>
        <v>9</v>
      </c>
      <c r="AG4628" s="19">
        <f t="shared" si="24"/>
        <v>17</v>
      </c>
      <c r="AH4628" s="20" t="str">
        <f t="shared" si="14"/>
        <v>Город: 69%; Село: 31%</v>
      </c>
      <c r="AI4628" s="24"/>
      <c r="AJ4628" s="24"/>
      <c r="AK4628" s="24"/>
      <c r="AL4628" s="22">
        <f t="shared" si="25"/>
        <v>1</v>
      </c>
    </row>
    <row r="4629" ht="12.75" customHeight="1">
      <c r="A4629" s="13" t="s">
        <v>316</v>
      </c>
      <c r="B4629" s="13" t="str">
        <f>IFERROR(__xludf.DUMMYFUNCTION("REGEXREPLACE(A4629, ""\d"", """")"),"         Забайкальский край")</f>
        <v>         Забайкальский край</v>
      </c>
      <c r="C4629" s="14" t="str">
        <f t="shared" si="15"/>
        <v>Забайкальский край</v>
      </c>
      <c r="D4629" s="3">
        <f t="shared" si="16"/>
        <v>2</v>
      </c>
      <c r="E4629" s="15" t="s">
        <v>38</v>
      </c>
      <c r="F4629" s="13" t="str">
        <f>IFERROR(__xludf.DUMMYFUNCTION("REGEXEXTRACT(E4629, ""[А-Яа-я].*"")"),"все виды транспортных несчастных случаев")</f>
        <v>все виды транспортных несчастных случаев</v>
      </c>
      <c r="G4629" s="16">
        <f t="shared" si="17"/>
        <v>2</v>
      </c>
      <c r="H4629" s="13" t="s">
        <v>28</v>
      </c>
      <c r="I4629" s="13" t="str">
        <f>IFERROR(__xludf.DUMMYFUNCTION("REGEXREPLACE(H4629, "".*\s"", """")"),"человек")</f>
        <v>человек</v>
      </c>
      <c r="J4629" s="13" t="s">
        <v>29</v>
      </c>
      <c r="K4629" s="17" t="str">
        <f>IFERROR(__xludf.DUMMYFUNCTION("REGEXREPLACE(J4629, ""^[\d\s]+"", """")"),"значение показателя за год")</f>
        <v>значение показателя за год</v>
      </c>
      <c r="L4629" s="16">
        <f t="shared" si="18"/>
        <v>2</v>
      </c>
      <c r="M4629" s="13" t="s">
        <v>30</v>
      </c>
      <c r="N4629" s="13" t="str">
        <f>IFERROR(__xludf.DUMMYFUNCTION("REGEXEXTRACT(M4629, "" (.+)$"")"),"все население")</f>
        <v>все население</v>
      </c>
      <c r="O4629" s="18">
        <v>261.0</v>
      </c>
      <c r="P4629" s="18">
        <v>314.0</v>
      </c>
      <c r="Q4629" s="18">
        <v>224.0</v>
      </c>
      <c r="R4629" s="18">
        <v>217.0</v>
      </c>
      <c r="S4629" s="18">
        <v>220.0</v>
      </c>
      <c r="T4629" s="18">
        <v>236.0</v>
      </c>
      <c r="U4629" s="18">
        <v>237.0</v>
      </c>
      <c r="V4629" s="18">
        <v>216.0</v>
      </c>
      <c r="W4629" s="18">
        <v>212.0</v>
      </c>
      <c r="X4629" s="18">
        <v>210.0</v>
      </c>
      <c r="Y4629" s="18">
        <v>213.0</v>
      </c>
      <c r="Z4629" s="19">
        <f t="shared" si="6"/>
        <v>2560</v>
      </c>
      <c r="AA4629" s="19" t="str">
        <f t="shared" si="19"/>
        <v/>
      </c>
      <c r="AB4629" s="19" t="str">
        <f t="shared" si="8"/>
        <v/>
      </c>
      <c r="AC4629" s="19">
        <f t="shared" si="20"/>
        <v>232.7272727</v>
      </c>
      <c r="AD4629" s="19">
        <f t="shared" si="21"/>
        <v>216</v>
      </c>
      <c r="AE4629" s="19" t="str">
        <f t="shared" si="22"/>
        <v>Нет моды</v>
      </c>
      <c r="AF4629" s="19">
        <f t="shared" si="23"/>
        <v>210</v>
      </c>
      <c r="AG4629" s="19">
        <f t="shared" si="24"/>
        <v>314</v>
      </c>
      <c r="AH4629" s="20" t="str">
        <f t="shared" si="14"/>
        <v/>
      </c>
      <c r="AI4629" s="21"/>
      <c r="AJ4629" s="21"/>
      <c r="AK4629" s="21"/>
      <c r="AL4629" s="22">
        <f t="shared" si="25"/>
        <v>1</v>
      </c>
    </row>
    <row r="4630" ht="12.75" customHeight="1">
      <c r="A4630" s="13" t="s">
        <v>316</v>
      </c>
      <c r="B4630" s="13" t="str">
        <f>IFERROR(__xludf.DUMMYFUNCTION("REGEXREPLACE(A4630, ""\d"", """")"),"         Забайкальский край")</f>
        <v>         Забайкальский край</v>
      </c>
      <c r="C4630" s="14" t="str">
        <f t="shared" si="15"/>
        <v>Забайкальский край</v>
      </c>
      <c r="D4630" s="3">
        <f t="shared" si="16"/>
        <v>2</v>
      </c>
      <c r="E4630" s="15" t="s">
        <v>38</v>
      </c>
      <c r="F4630" s="13" t="str">
        <f>IFERROR(__xludf.DUMMYFUNCTION("REGEXEXTRACT(E4630, ""[А-Яа-я].*"")"),"все виды транспортных несчастных случаев")</f>
        <v>все виды транспортных несчастных случаев</v>
      </c>
      <c r="G4630" s="16">
        <f t="shared" si="17"/>
        <v>2</v>
      </c>
      <c r="H4630" s="13" t="s">
        <v>28</v>
      </c>
      <c r="I4630" s="13" t="str">
        <f>IFERROR(__xludf.DUMMYFUNCTION("REGEXREPLACE(H4630, "".*\s"", """")"),"человек")</f>
        <v>человек</v>
      </c>
      <c r="J4630" s="13" t="s">
        <v>29</v>
      </c>
      <c r="K4630" s="17" t="str">
        <f>IFERROR(__xludf.DUMMYFUNCTION("REGEXREPLACE(J4630, ""^[\d\s]+"", """")"),"значение показателя за год")</f>
        <v>значение показателя за год</v>
      </c>
      <c r="L4630" s="16">
        <f t="shared" si="18"/>
        <v>2</v>
      </c>
      <c r="M4630" s="13" t="s">
        <v>31</v>
      </c>
      <c r="N4630" s="13" t="str">
        <f>IFERROR(__xludf.DUMMYFUNCTION("REGEXEXTRACT(M4630, "" (.+)$"")"),"городское население")</f>
        <v>городское население</v>
      </c>
      <c r="O4630" s="18">
        <v>165.0</v>
      </c>
      <c r="P4630" s="18">
        <v>181.0</v>
      </c>
      <c r="Q4630" s="18">
        <v>132.0</v>
      </c>
      <c r="R4630" s="18">
        <v>120.0</v>
      </c>
      <c r="S4630" s="18">
        <v>133.0</v>
      </c>
      <c r="T4630" s="18">
        <v>135.0</v>
      </c>
      <c r="U4630" s="18">
        <v>122.0</v>
      </c>
      <c r="V4630" s="18">
        <v>124.0</v>
      </c>
      <c r="W4630" s="18">
        <v>114.0</v>
      </c>
      <c r="X4630" s="18">
        <v>119.0</v>
      </c>
      <c r="Y4630" s="18">
        <v>120.0</v>
      </c>
      <c r="Z4630" s="19" t="str">
        <f t="shared" si="6"/>
        <v/>
      </c>
      <c r="AA4630" s="19">
        <f t="shared" si="19"/>
        <v>1465</v>
      </c>
      <c r="AB4630" s="19" t="str">
        <f t="shared" si="8"/>
        <v/>
      </c>
      <c r="AC4630" s="19">
        <f t="shared" si="20"/>
        <v>133.1818182</v>
      </c>
      <c r="AD4630" s="19">
        <f t="shared" si="21"/>
        <v>195.5</v>
      </c>
      <c r="AE4630" s="19" t="str">
        <f t="shared" si="22"/>
        <v>Нет моды</v>
      </c>
      <c r="AF4630" s="19">
        <f t="shared" si="23"/>
        <v>114</v>
      </c>
      <c r="AG4630" s="19">
        <f t="shared" si="24"/>
        <v>181</v>
      </c>
      <c r="AH4630" s="20" t="str">
        <f t="shared" si="14"/>
        <v/>
      </c>
      <c r="AI4630" s="21"/>
      <c r="AJ4630" s="21"/>
      <c r="AK4630" s="21"/>
      <c r="AL4630" s="22">
        <f t="shared" si="25"/>
        <v>1</v>
      </c>
    </row>
    <row r="4631" ht="12.75" customHeight="1">
      <c r="A4631" s="13" t="s">
        <v>316</v>
      </c>
      <c r="B4631" s="13" t="str">
        <f>IFERROR(__xludf.DUMMYFUNCTION("REGEXREPLACE(A4631, ""\d"", """")"),"         Забайкальский край")</f>
        <v>         Забайкальский край</v>
      </c>
      <c r="C4631" s="14" t="str">
        <f t="shared" si="15"/>
        <v>Забайкальский край</v>
      </c>
      <c r="D4631" s="3">
        <f t="shared" si="16"/>
        <v>2</v>
      </c>
      <c r="E4631" s="15" t="s">
        <v>38</v>
      </c>
      <c r="F4631" s="13" t="str">
        <f>IFERROR(__xludf.DUMMYFUNCTION("REGEXEXTRACT(E4631, ""[А-Яа-я].*"")"),"все виды транспортных несчастных случаев")</f>
        <v>все виды транспортных несчастных случаев</v>
      </c>
      <c r="G4631" s="16">
        <f t="shared" si="17"/>
        <v>2</v>
      </c>
      <c r="H4631" s="13" t="s">
        <v>28</v>
      </c>
      <c r="I4631" s="13" t="str">
        <f>IFERROR(__xludf.DUMMYFUNCTION("REGEXREPLACE(H4631, "".*\s"", """")"),"человек")</f>
        <v>человек</v>
      </c>
      <c r="J4631" s="13" t="s">
        <v>29</v>
      </c>
      <c r="K4631" s="17" t="str">
        <f>IFERROR(__xludf.DUMMYFUNCTION("REGEXREPLACE(J4631, ""^[\d\s]+"", """")"),"значение показателя за год")</f>
        <v>значение показателя за год</v>
      </c>
      <c r="L4631" s="16">
        <f t="shared" si="18"/>
        <v>2</v>
      </c>
      <c r="M4631" s="13" t="s">
        <v>32</v>
      </c>
      <c r="N4631" s="13" t="str">
        <f>IFERROR(__xludf.DUMMYFUNCTION("REGEXEXTRACT(M4631, "" (.+)$"")"),"сельское население")</f>
        <v>сельское население</v>
      </c>
      <c r="O4631" s="18">
        <v>96.0</v>
      </c>
      <c r="P4631" s="18">
        <v>133.0</v>
      </c>
      <c r="Q4631" s="18">
        <v>92.0</v>
      </c>
      <c r="R4631" s="18">
        <v>97.0</v>
      </c>
      <c r="S4631" s="18">
        <v>87.0</v>
      </c>
      <c r="T4631" s="18">
        <v>101.0</v>
      </c>
      <c r="U4631" s="18">
        <v>115.0</v>
      </c>
      <c r="V4631" s="18">
        <v>92.0</v>
      </c>
      <c r="W4631" s="18">
        <v>98.0</v>
      </c>
      <c r="X4631" s="18">
        <v>91.0</v>
      </c>
      <c r="Y4631" s="18">
        <v>93.0</v>
      </c>
      <c r="Z4631" s="19" t="str">
        <f t="shared" si="6"/>
        <v/>
      </c>
      <c r="AA4631" s="19" t="str">
        <f t="shared" si="19"/>
        <v/>
      </c>
      <c r="AB4631" s="19">
        <f t="shared" si="8"/>
        <v>1095</v>
      </c>
      <c r="AC4631" s="19">
        <f t="shared" si="20"/>
        <v>99.54545455</v>
      </c>
      <c r="AD4631" s="19">
        <f t="shared" si="21"/>
        <v>117</v>
      </c>
      <c r="AE4631" s="19" t="str">
        <f t="shared" si="22"/>
        <v>Нет моды</v>
      </c>
      <c r="AF4631" s="19">
        <f t="shared" si="23"/>
        <v>87</v>
      </c>
      <c r="AG4631" s="19">
        <f t="shared" si="24"/>
        <v>133</v>
      </c>
      <c r="AH4631" s="20" t="str">
        <f t="shared" si="14"/>
        <v>Город: 57%; Село: 43%</v>
      </c>
      <c r="AI4631" s="21"/>
      <c r="AJ4631" s="21"/>
      <c r="AK4631" s="21"/>
      <c r="AL4631" s="22">
        <f t="shared" si="25"/>
        <v>1</v>
      </c>
    </row>
    <row r="4632" ht="12.75" customHeight="1">
      <c r="A4632" s="13" t="s">
        <v>316</v>
      </c>
      <c r="B4632" s="13" t="str">
        <f>IFERROR(__xludf.DUMMYFUNCTION("REGEXREPLACE(A4632, ""\d"", """")"),"         Забайкальский край")</f>
        <v>         Забайкальский край</v>
      </c>
      <c r="C4632" s="14" t="str">
        <f t="shared" si="15"/>
        <v>Забайкальский край</v>
      </c>
      <c r="D4632" s="3">
        <f t="shared" si="16"/>
        <v>2</v>
      </c>
      <c r="E4632" s="15" t="s">
        <v>39</v>
      </c>
      <c r="F4632" s="13" t="str">
        <f>IFERROR(__xludf.DUMMYFUNCTION("REGEXEXTRACT(E4632, ""[А-Яа-я].*"")"),"Всего умерших")</f>
        <v>Всего умерших</v>
      </c>
      <c r="G4632" s="16">
        <f t="shared" si="17"/>
        <v>2</v>
      </c>
      <c r="H4632" s="13" t="s">
        <v>28</v>
      </c>
      <c r="I4632" s="13" t="str">
        <f>IFERROR(__xludf.DUMMYFUNCTION("REGEXREPLACE(H4632, "".*\s"", """")"),"человек")</f>
        <v>человек</v>
      </c>
      <c r="J4632" s="13" t="s">
        <v>29</v>
      </c>
      <c r="K4632" s="17" t="str">
        <f>IFERROR(__xludf.DUMMYFUNCTION("REGEXREPLACE(J4632, ""^[\d\s]+"", """")"),"значение показателя за год")</f>
        <v>значение показателя за год</v>
      </c>
      <c r="L4632" s="16">
        <f t="shared" si="18"/>
        <v>2</v>
      </c>
      <c r="M4632" s="13" t="s">
        <v>30</v>
      </c>
      <c r="N4632" s="13" t="str">
        <f>IFERROR(__xludf.DUMMYFUNCTION("REGEXEXTRACT(M4632, "" (.+)$"")"),"все население")</f>
        <v>все население</v>
      </c>
      <c r="O4632" s="18">
        <v>13663.0</v>
      </c>
      <c r="P4632" s="18">
        <v>13595.0</v>
      </c>
      <c r="Q4632" s="18">
        <v>13977.0</v>
      </c>
      <c r="R4632" s="18">
        <v>13338.0</v>
      </c>
      <c r="S4632" s="18">
        <v>12585.0</v>
      </c>
      <c r="T4632" s="18">
        <v>13146.0</v>
      </c>
      <c r="U4632" s="18">
        <v>13143.0</v>
      </c>
      <c r="V4632" s="18">
        <v>14435.0</v>
      </c>
      <c r="W4632" s="18">
        <v>16525.0</v>
      </c>
      <c r="X4632" s="18">
        <v>13741.0</v>
      </c>
      <c r="Y4632" s="18">
        <v>13546.0</v>
      </c>
      <c r="Z4632" s="19">
        <f t="shared" si="6"/>
        <v>151694</v>
      </c>
      <c r="AA4632" s="19" t="str">
        <f t="shared" si="19"/>
        <v/>
      </c>
      <c r="AB4632" s="19" t="str">
        <f t="shared" si="8"/>
        <v/>
      </c>
      <c r="AC4632" s="19">
        <f t="shared" si="20"/>
        <v>13790.36364</v>
      </c>
      <c r="AD4632" s="19">
        <f t="shared" si="21"/>
        <v>6359</v>
      </c>
      <c r="AE4632" s="19" t="str">
        <f t="shared" si="22"/>
        <v>Нет моды</v>
      </c>
      <c r="AF4632" s="19">
        <f t="shared" si="23"/>
        <v>12585</v>
      </c>
      <c r="AG4632" s="19">
        <f t="shared" si="24"/>
        <v>16525</v>
      </c>
      <c r="AH4632" s="20" t="str">
        <f t="shared" si="14"/>
        <v/>
      </c>
      <c r="AI4632" s="21"/>
      <c r="AJ4632" s="21"/>
      <c r="AK4632" s="21"/>
      <c r="AL4632" s="22">
        <f t="shared" si="25"/>
        <v>1</v>
      </c>
    </row>
    <row r="4633" ht="12.75" customHeight="1">
      <c r="A4633" s="13" t="s">
        <v>316</v>
      </c>
      <c r="B4633" s="13" t="str">
        <f>IFERROR(__xludf.DUMMYFUNCTION("REGEXREPLACE(A4633, ""\d"", """")"),"         Забайкальский край")</f>
        <v>         Забайкальский край</v>
      </c>
      <c r="C4633" s="14" t="str">
        <f t="shared" si="15"/>
        <v>Забайкальский край</v>
      </c>
      <c r="D4633" s="3">
        <f t="shared" si="16"/>
        <v>2</v>
      </c>
      <c r="E4633" s="15" t="s">
        <v>39</v>
      </c>
      <c r="F4633" s="13" t="str">
        <f>IFERROR(__xludf.DUMMYFUNCTION("REGEXEXTRACT(E4633, ""[А-Яа-я].*"")"),"Всего умерших")</f>
        <v>Всего умерших</v>
      </c>
      <c r="G4633" s="16">
        <f t="shared" si="17"/>
        <v>2</v>
      </c>
      <c r="H4633" s="13" t="s">
        <v>28</v>
      </c>
      <c r="I4633" s="13" t="str">
        <f>IFERROR(__xludf.DUMMYFUNCTION("REGEXREPLACE(H4633, "".*\s"", """")"),"человек")</f>
        <v>человек</v>
      </c>
      <c r="J4633" s="13" t="s">
        <v>29</v>
      </c>
      <c r="K4633" s="17" t="str">
        <f>IFERROR(__xludf.DUMMYFUNCTION("REGEXREPLACE(J4633, ""^[\d\s]+"", """")"),"значение показателя за год")</f>
        <v>значение показателя за год</v>
      </c>
      <c r="L4633" s="16">
        <f t="shared" si="18"/>
        <v>2</v>
      </c>
      <c r="M4633" s="13" t="s">
        <v>31</v>
      </c>
      <c r="N4633" s="13" t="str">
        <f>IFERROR(__xludf.DUMMYFUNCTION("REGEXEXTRACT(M4633, "" (.+)$"")"),"городское население")</f>
        <v>городское население</v>
      </c>
      <c r="O4633" s="18">
        <v>8774.0</v>
      </c>
      <c r="P4633" s="18">
        <v>8682.0</v>
      </c>
      <c r="Q4633" s="18">
        <v>8966.0</v>
      </c>
      <c r="R4633" s="18">
        <v>8509.0</v>
      </c>
      <c r="S4633" s="18">
        <v>8118.0</v>
      </c>
      <c r="T4633" s="18">
        <v>8594.0</v>
      </c>
      <c r="U4633" s="18">
        <v>8428.0</v>
      </c>
      <c r="V4633" s="18">
        <v>9415.0</v>
      </c>
      <c r="W4633" s="18">
        <v>10819.0</v>
      </c>
      <c r="X4633" s="18">
        <v>8782.0</v>
      </c>
      <c r="Y4633" s="18">
        <v>8722.0</v>
      </c>
      <c r="Z4633" s="19" t="str">
        <f t="shared" si="6"/>
        <v/>
      </c>
      <c r="AA4633" s="19">
        <f t="shared" si="19"/>
        <v>97809</v>
      </c>
      <c r="AB4633" s="19" t="str">
        <f t="shared" si="8"/>
        <v/>
      </c>
      <c r="AC4633" s="19">
        <f t="shared" si="20"/>
        <v>8891.727273</v>
      </c>
      <c r="AD4633" s="19">
        <f t="shared" si="21"/>
        <v>11702</v>
      </c>
      <c r="AE4633" s="19" t="str">
        <f t="shared" si="22"/>
        <v>Нет моды</v>
      </c>
      <c r="AF4633" s="19">
        <f t="shared" si="23"/>
        <v>8118</v>
      </c>
      <c r="AG4633" s="19">
        <f t="shared" si="24"/>
        <v>10819</v>
      </c>
      <c r="AH4633" s="20" t="str">
        <f t="shared" si="14"/>
        <v/>
      </c>
      <c r="AI4633" s="21"/>
      <c r="AJ4633" s="21"/>
      <c r="AK4633" s="21"/>
      <c r="AL4633" s="22">
        <f t="shared" si="25"/>
        <v>1</v>
      </c>
    </row>
    <row r="4634" ht="12.75" customHeight="1">
      <c r="A4634" s="13" t="s">
        <v>316</v>
      </c>
      <c r="B4634" s="13" t="str">
        <f>IFERROR(__xludf.DUMMYFUNCTION("REGEXREPLACE(A4634, ""\d"", """")"),"         Забайкальский край")</f>
        <v>         Забайкальский край</v>
      </c>
      <c r="C4634" s="14" t="str">
        <f t="shared" si="15"/>
        <v>Забайкальский край</v>
      </c>
      <c r="D4634" s="3">
        <f t="shared" si="16"/>
        <v>2</v>
      </c>
      <c r="E4634" s="15" t="s">
        <v>39</v>
      </c>
      <c r="F4634" s="13" t="str">
        <f>IFERROR(__xludf.DUMMYFUNCTION("REGEXEXTRACT(E4634, ""[А-Яа-я].*"")"),"Всего умерших")</f>
        <v>Всего умерших</v>
      </c>
      <c r="G4634" s="16">
        <f t="shared" si="17"/>
        <v>2</v>
      </c>
      <c r="H4634" s="13" t="s">
        <v>28</v>
      </c>
      <c r="I4634" s="13" t="str">
        <f>IFERROR(__xludf.DUMMYFUNCTION("REGEXREPLACE(H4634, "".*\s"", """")"),"человек")</f>
        <v>человек</v>
      </c>
      <c r="J4634" s="13" t="s">
        <v>29</v>
      </c>
      <c r="K4634" s="17" t="str">
        <f>IFERROR(__xludf.DUMMYFUNCTION("REGEXREPLACE(J4634, ""^[\d\s]+"", """")"),"значение показателя за год")</f>
        <v>значение показателя за год</v>
      </c>
      <c r="L4634" s="16">
        <f t="shared" si="18"/>
        <v>2</v>
      </c>
      <c r="M4634" s="13" t="s">
        <v>32</v>
      </c>
      <c r="N4634" s="13" t="str">
        <f>IFERROR(__xludf.DUMMYFUNCTION("REGEXEXTRACT(M4634, "" (.+)$"")"),"сельское население")</f>
        <v>сельское население</v>
      </c>
      <c r="O4634" s="18">
        <v>4889.0</v>
      </c>
      <c r="P4634" s="18">
        <v>4913.0</v>
      </c>
      <c r="Q4634" s="18">
        <v>5011.0</v>
      </c>
      <c r="R4634" s="18">
        <v>4829.0</v>
      </c>
      <c r="S4634" s="18">
        <v>4467.0</v>
      </c>
      <c r="T4634" s="18">
        <v>4552.0</v>
      </c>
      <c r="U4634" s="18">
        <v>4715.0</v>
      </c>
      <c r="V4634" s="18">
        <v>5020.0</v>
      </c>
      <c r="W4634" s="18">
        <v>5706.0</v>
      </c>
      <c r="X4634" s="18">
        <v>4959.0</v>
      </c>
      <c r="Y4634" s="18">
        <v>4824.0</v>
      </c>
      <c r="Z4634" s="19" t="str">
        <f t="shared" si="6"/>
        <v/>
      </c>
      <c r="AA4634" s="19" t="str">
        <f t="shared" si="19"/>
        <v/>
      </c>
      <c r="AB4634" s="19">
        <f t="shared" si="8"/>
        <v>53885</v>
      </c>
      <c r="AC4634" s="19">
        <f t="shared" si="20"/>
        <v>4898.636364</v>
      </c>
      <c r="AD4634" s="19">
        <f t="shared" si="21"/>
        <v>6912</v>
      </c>
      <c r="AE4634" s="19" t="str">
        <f t="shared" si="22"/>
        <v>Нет моды</v>
      </c>
      <c r="AF4634" s="19">
        <f t="shared" si="23"/>
        <v>4467</v>
      </c>
      <c r="AG4634" s="19">
        <f t="shared" si="24"/>
        <v>5706</v>
      </c>
      <c r="AH4634" s="20" t="str">
        <f t="shared" si="14"/>
        <v>Город: 64%; Село: 36%</v>
      </c>
      <c r="AI4634" s="21"/>
      <c r="AJ4634" s="21"/>
      <c r="AK4634" s="21"/>
      <c r="AL4634" s="22">
        <f t="shared" si="25"/>
        <v>1</v>
      </c>
    </row>
    <row r="4635" ht="12.75" customHeight="1">
      <c r="A4635" s="13" t="s">
        <v>316</v>
      </c>
      <c r="B4635" s="13" t="str">
        <f>IFERROR(__xludf.DUMMYFUNCTION("REGEXREPLACE(A4635, ""\d"", """")"),"         Забайкальский край")</f>
        <v>         Забайкальский край</v>
      </c>
      <c r="C4635" s="14" t="str">
        <f t="shared" si="15"/>
        <v>Забайкальский край</v>
      </c>
      <c r="D4635" s="3">
        <f t="shared" si="16"/>
        <v>2</v>
      </c>
      <c r="E4635" s="15" t="s">
        <v>40</v>
      </c>
      <c r="F4635" s="13" t="str">
        <f>IFERROR(__xludf.DUMMYFUNCTION("REGEXEXTRACT(E4635, ""[А-Яа-я].*"")"),"Злокачественные новообразования")</f>
        <v>Злокачественные новообразования</v>
      </c>
      <c r="G4635" s="16">
        <f t="shared" si="17"/>
        <v>2</v>
      </c>
      <c r="H4635" s="13" t="s">
        <v>28</v>
      </c>
      <c r="I4635" s="13" t="str">
        <f>IFERROR(__xludf.DUMMYFUNCTION("REGEXREPLACE(H4635, "".*\s"", """")"),"человек")</f>
        <v>человек</v>
      </c>
      <c r="J4635" s="13" t="s">
        <v>29</v>
      </c>
      <c r="K4635" s="17" t="str">
        <f>IFERROR(__xludf.DUMMYFUNCTION("REGEXREPLACE(J4635, ""^[\d\s]+"", """")"),"значение показателя за год")</f>
        <v>значение показателя за год</v>
      </c>
      <c r="L4635" s="16">
        <f t="shared" si="18"/>
        <v>2</v>
      </c>
      <c r="M4635" s="13" t="s">
        <v>30</v>
      </c>
      <c r="N4635" s="13" t="str">
        <f>IFERROR(__xludf.DUMMYFUNCTION("REGEXEXTRACT(M4635, "" (.+)$"")"),"все население")</f>
        <v>все население</v>
      </c>
      <c r="O4635" s="18">
        <v>1861.0</v>
      </c>
      <c r="P4635" s="18">
        <v>1869.0</v>
      </c>
      <c r="Q4635" s="18">
        <v>1981.0</v>
      </c>
      <c r="R4635" s="18">
        <v>1994.0</v>
      </c>
      <c r="S4635" s="18">
        <v>1981.0</v>
      </c>
      <c r="T4635" s="18">
        <v>2114.0</v>
      </c>
      <c r="U4635" s="18">
        <v>1889.0</v>
      </c>
      <c r="V4635" s="18">
        <v>1993.0</v>
      </c>
      <c r="W4635" s="18">
        <v>1830.0</v>
      </c>
      <c r="X4635" s="18">
        <v>1814.0</v>
      </c>
      <c r="Y4635" s="18">
        <v>1835.0</v>
      </c>
      <c r="Z4635" s="19">
        <f t="shared" si="6"/>
        <v>21161</v>
      </c>
      <c r="AA4635" s="19" t="str">
        <f t="shared" si="19"/>
        <v/>
      </c>
      <c r="AB4635" s="19" t="str">
        <f t="shared" si="8"/>
        <v/>
      </c>
      <c r="AC4635" s="19">
        <f t="shared" si="20"/>
        <v>1923.727273</v>
      </c>
      <c r="AD4635" s="19">
        <f t="shared" si="21"/>
        <v>3290.5</v>
      </c>
      <c r="AE4635" s="19" t="str">
        <f t="shared" si="22"/>
        <v>Нет моды</v>
      </c>
      <c r="AF4635" s="19">
        <f t="shared" si="23"/>
        <v>1814</v>
      </c>
      <c r="AG4635" s="19">
        <f t="shared" si="24"/>
        <v>2114</v>
      </c>
      <c r="AH4635" s="20" t="str">
        <f t="shared" si="14"/>
        <v/>
      </c>
      <c r="AI4635" s="21"/>
      <c r="AJ4635" s="21"/>
      <c r="AK4635" s="21"/>
      <c r="AL4635" s="22">
        <f t="shared" si="25"/>
        <v>1</v>
      </c>
    </row>
    <row r="4636" ht="12.75" customHeight="1">
      <c r="A4636" s="13" t="s">
        <v>316</v>
      </c>
      <c r="B4636" s="13" t="str">
        <f>IFERROR(__xludf.DUMMYFUNCTION("REGEXREPLACE(A4636, ""\d"", """")"),"         Забайкальский край")</f>
        <v>         Забайкальский край</v>
      </c>
      <c r="C4636" s="14" t="str">
        <f t="shared" si="15"/>
        <v>Забайкальский край</v>
      </c>
      <c r="D4636" s="3">
        <f t="shared" si="16"/>
        <v>2</v>
      </c>
      <c r="E4636" s="15" t="s">
        <v>40</v>
      </c>
      <c r="F4636" s="13" t="str">
        <f>IFERROR(__xludf.DUMMYFUNCTION("REGEXEXTRACT(E4636, ""[А-Яа-я].*"")"),"Злокачественные новообразования")</f>
        <v>Злокачественные новообразования</v>
      </c>
      <c r="G4636" s="16">
        <f t="shared" si="17"/>
        <v>2</v>
      </c>
      <c r="H4636" s="13" t="s">
        <v>28</v>
      </c>
      <c r="I4636" s="13" t="str">
        <f>IFERROR(__xludf.DUMMYFUNCTION("REGEXREPLACE(H4636, "".*\s"", """")"),"человек")</f>
        <v>человек</v>
      </c>
      <c r="J4636" s="13" t="s">
        <v>29</v>
      </c>
      <c r="K4636" s="17" t="str">
        <f>IFERROR(__xludf.DUMMYFUNCTION("REGEXREPLACE(J4636, ""^[\d\s]+"", """")"),"значение показателя за год")</f>
        <v>значение показателя за год</v>
      </c>
      <c r="L4636" s="16">
        <f t="shared" si="18"/>
        <v>2</v>
      </c>
      <c r="M4636" s="13" t="s">
        <v>31</v>
      </c>
      <c r="N4636" s="13" t="str">
        <f>IFERROR(__xludf.DUMMYFUNCTION("REGEXEXTRACT(M4636, "" (.+)$"")"),"городское население")</f>
        <v>городское население</v>
      </c>
      <c r="O4636" s="18">
        <v>1274.0</v>
      </c>
      <c r="P4636" s="18">
        <v>1290.0</v>
      </c>
      <c r="Q4636" s="18">
        <v>1331.0</v>
      </c>
      <c r="R4636" s="18">
        <v>1324.0</v>
      </c>
      <c r="S4636" s="18">
        <v>1336.0</v>
      </c>
      <c r="T4636" s="18">
        <v>1443.0</v>
      </c>
      <c r="U4636" s="18">
        <v>1259.0</v>
      </c>
      <c r="V4636" s="18">
        <v>1371.0</v>
      </c>
      <c r="W4636" s="18">
        <v>1211.0</v>
      </c>
      <c r="X4636" s="18">
        <v>1209.0</v>
      </c>
      <c r="Y4636" s="18">
        <v>1265.0</v>
      </c>
      <c r="Z4636" s="19" t="str">
        <f t="shared" si="6"/>
        <v/>
      </c>
      <c r="AA4636" s="19">
        <f t="shared" si="19"/>
        <v>14313</v>
      </c>
      <c r="AB4636" s="19" t="str">
        <f t="shared" si="8"/>
        <v/>
      </c>
      <c r="AC4636" s="19">
        <f t="shared" si="20"/>
        <v>1301.181818</v>
      </c>
      <c r="AD4636" s="19">
        <f t="shared" si="21"/>
        <v>1628.5</v>
      </c>
      <c r="AE4636" s="19" t="str">
        <f t="shared" si="22"/>
        <v>Нет моды</v>
      </c>
      <c r="AF4636" s="19">
        <f t="shared" si="23"/>
        <v>1209</v>
      </c>
      <c r="AG4636" s="19">
        <f t="shared" si="24"/>
        <v>1443</v>
      </c>
      <c r="AH4636" s="20" t="str">
        <f t="shared" si="14"/>
        <v/>
      </c>
      <c r="AI4636" s="21"/>
      <c r="AJ4636" s="21"/>
      <c r="AK4636" s="21"/>
      <c r="AL4636" s="22">
        <f t="shared" si="25"/>
        <v>1</v>
      </c>
    </row>
    <row r="4637" ht="12.75" customHeight="1">
      <c r="A4637" s="13" t="s">
        <v>316</v>
      </c>
      <c r="B4637" s="13" t="str">
        <f>IFERROR(__xludf.DUMMYFUNCTION("REGEXREPLACE(A4637, ""\d"", """")"),"         Забайкальский край")</f>
        <v>         Забайкальский край</v>
      </c>
      <c r="C4637" s="14" t="str">
        <f t="shared" si="15"/>
        <v>Забайкальский край</v>
      </c>
      <c r="D4637" s="3">
        <f t="shared" si="16"/>
        <v>2</v>
      </c>
      <c r="E4637" s="15" t="s">
        <v>40</v>
      </c>
      <c r="F4637" s="13" t="str">
        <f>IFERROR(__xludf.DUMMYFUNCTION("REGEXEXTRACT(E4637, ""[А-Яа-я].*"")"),"Злокачественные новообразования")</f>
        <v>Злокачественные новообразования</v>
      </c>
      <c r="G4637" s="16">
        <f t="shared" si="17"/>
        <v>2</v>
      </c>
      <c r="H4637" s="13" t="s">
        <v>28</v>
      </c>
      <c r="I4637" s="13" t="str">
        <f>IFERROR(__xludf.DUMMYFUNCTION("REGEXREPLACE(H4637, "".*\s"", """")"),"человек")</f>
        <v>человек</v>
      </c>
      <c r="J4637" s="13" t="s">
        <v>29</v>
      </c>
      <c r="K4637" s="17" t="str">
        <f>IFERROR(__xludf.DUMMYFUNCTION("REGEXREPLACE(J4637, ""^[\d\s]+"", """")"),"значение показателя за год")</f>
        <v>значение показателя за год</v>
      </c>
      <c r="L4637" s="16">
        <f t="shared" si="18"/>
        <v>2</v>
      </c>
      <c r="M4637" s="13" t="s">
        <v>32</v>
      </c>
      <c r="N4637" s="13" t="str">
        <f>IFERROR(__xludf.DUMMYFUNCTION("REGEXEXTRACT(M4637, "" (.+)$"")"),"сельское население")</f>
        <v>сельское население</v>
      </c>
      <c r="O4637" s="18">
        <v>587.0</v>
      </c>
      <c r="P4637" s="18">
        <v>579.0</v>
      </c>
      <c r="Q4637" s="18">
        <v>650.0</v>
      </c>
      <c r="R4637" s="18">
        <v>670.0</v>
      </c>
      <c r="S4637" s="18">
        <v>645.0</v>
      </c>
      <c r="T4637" s="18">
        <v>671.0</v>
      </c>
      <c r="U4637" s="18">
        <v>630.0</v>
      </c>
      <c r="V4637" s="18">
        <v>622.0</v>
      </c>
      <c r="W4637" s="18">
        <v>619.0</v>
      </c>
      <c r="X4637" s="18">
        <v>605.0</v>
      </c>
      <c r="Y4637" s="18">
        <v>570.0</v>
      </c>
      <c r="Z4637" s="19" t="str">
        <f t="shared" si="6"/>
        <v/>
      </c>
      <c r="AA4637" s="19" t="str">
        <f t="shared" si="19"/>
        <v/>
      </c>
      <c r="AB4637" s="19">
        <f t="shared" si="8"/>
        <v>6848</v>
      </c>
      <c r="AC4637" s="19">
        <f t="shared" si="20"/>
        <v>622.5454545</v>
      </c>
      <c r="AD4637" s="19">
        <f t="shared" si="21"/>
        <v>940</v>
      </c>
      <c r="AE4637" s="19" t="str">
        <f t="shared" si="22"/>
        <v>Нет моды</v>
      </c>
      <c r="AF4637" s="19">
        <f t="shared" si="23"/>
        <v>570</v>
      </c>
      <c r="AG4637" s="19">
        <f t="shared" si="24"/>
        <v>671</v>
      </c>
      <c r="AH4637" s="20" t="str">
        <f t="shared" si="14"/>
        <v>Город: 68%; Село: 32%</v>
      </c>
      <c r="AI4637" s="21"/>
      <c r="AJ4637" s="21"/>
      <c r="AK4637" s="21"/>
      <c r="AL4637" s="22">
        <f t="shared" si="25"/>
        <v>1</v>
      </c>
    </row>
    <row r="4638" ht="12.75" customHeight="1">
      <c r="A4638" s="13" t="s">
        <v>316</v>
      </c>
      <c r="B4638" s="13" t="str">
        <f>IFERROR(__xludf.DUMMYFUNCTION("REGEXREPLACE(A4638, ""\d"", """")"),"         Забайкальский край")</f>
        <v>         Забайкальский край</v>
      </c>
      <c r="C4638" s="14" t="str">
        <f t="shared" si="15"/>
        <v>Забайкальский край</v>
      </c>
      <c r="D4638" s="3">
        <f t="shared" si="16"/>
        <v>2</v>
      </c>
      <c r="E4638" s="15" t="s">
        <v>41</v>
      </c>
      <c r="F4638" s="13" t="str">
        <f>IFERROR(__xludf.DUMMYFUNCTION("REGEXEXTRACT(E4638, ""[А-Яа-я].*"")"),"Инфекционные и паразитарные болезни")</f>
        <v>Инфекционные и паразитарные болезни</v>
      </c>
      <c r="G4638" s="16">
        <f t="shared" si="17"/>
        <v>2</v>
      </c>
      <c r="H4638" s="13" t="s">
        <v>28</v>
      </c>
      <c r="I4638" s="13" t="str">
        <f>IFERROR(__xludf.DUMMYFUNCTION("REGEXREPLACE(H4638, "".*\s"", """")"),"человек")</f>
        <v>человек</v>
      </c>
      <c r="J4638" s="13" t="s">
        <v>29</v>
      </c>
      <c r="K4638" s="17" t="str">
        <f>IFERROR(__xludf.DUMMYFUNCTION("REGEXREPLACE(J4638, ""^[\d\s]+"", """")"),"значение показателя за год")</f>
        <v>значение показателя за год</v>
      </c>
      <c r="L4638" s="16">
        <f t="shared" si="18"/>
        <v>2</v>
      </c>
      <c r="M4638" s="13" t="s">
        <v>30</v>
      </c>
      <c r="N4638" s="13" t="str">
        <f>IFERROR(__xludf.DUMMYFUNCTION("REGEXEXTRACT(M4638, "" (.+)$"")"),"все население")</f>
        <v>все население</v>
      </c>
      <c r="O4638" s="18">
        <v>267.0</v>
      </c>
      <c r="P4638" s="18">
        <v>220.0</v>
      </c>
      <c r="Q4638" s="18">
        <v>271.0</v>
      </c>
      <c r="R4638" s="18">
        <v>252.0</v>
      </c>
      <c r="S4638" s="18">
        <v>230.0</v>
      </c>
      <c r="T4638" s="18">
        <v>216.0</v>
      </c>
      <c r="U4638" s="18">
        <v>185.0</v>
      </c>
      <c r="V4638" s="18">
        <v>208.0</v>
      </c>
      <c r="W4638" s="18">
        <v>209.0</v>
      </c>
      <c r="X4638" s="18">
        <v>220.0</v>
      </c>
      <c r="Y4638" s="18">
        <v>190.0</v>
      </c>
      <c r="Z4638" s="19">
        <f t="shared" si="6"/>
        <v>2468</v>
      </c>
      <c r="AA4638" s="19" t="str">
        <f t="shared" si="19"/>
        <v/>
      </c>
      <c r="AB4638" s="19" t="str">
        <f t="shared" si="8"/>
        <v/>
      </c>
      <c r="AC4638" s="19">
        <f t="shared" si="20"/>
        <v>224.3636364</v>
      </c>
      <c r="AD4638" s="19">
        <f t="shared" si="21"/>
        <v>420.5</v>
      </c>
      <c r="AE4638" s="19" t="str">
        <f t="shared" si="22"/>
        <v>Нет моды</v>
      </c>
      <c r="AF4638" s="19">
        <f t="shared" si="23"/>
        <v>185</v>
      </c>
      <c r="AG4638" s="19">
        <f t="shared" si="24"/>
        <v>271</v>
      </c>
      <c r="AH4638" s="20" t="str">
        <f t="shared" si="14"/>
        <v/>
      </c>
      <c r="AI4638" s="21"/>
      <c r="AJ4638" s="21"/>
      <c r="AK4638" s="21"/>
      <c r="AL4638" s="22">
        <f t="shared" si="25"/>
        <v>1</v>
      </c>
    </row>
    <row r="4639" ht="12.75" customHeight="1">
      <c r="A4639" s="13" t="s">
        <v>316</v>
      </c>
      <c r="B4639" s="13" t="str">
        <f>IFERROR(__xludf.DUMMYFUNCTION("REGEXREPLACE(A4639, ""\d"", """")"),"         Забайкальский край")</f>
        <v>         Забайкальский край</v>
      </c>
      <c r="C4639" s="14" t="str">
        <f t="shared" si="15"/>
        <v>Забайкальский край</v>
      </c>
      <c r="D4639" s="3">
        <f t="shared" si="16"/>
        <v>2</v>
      </c>
      <c r="E4639" s="15" t="s">
        <v>41</v>
      </c>
      <c r="F4639" s="13" t="str">
        <f>IFERROR(__xludf.DUMMYFUNCTION("REGEXEXTRACT(E4639, ""[А-Яа-я].*"")"),"Инфекционные и паразитарные болезни")</f>
        <v>Инфекционные и паразитарные болезни</v>
      </c>
      <c r="G4639" s="16">
        <f t="shared" si="17"/>
        <v>2</v>
      </c>
      <c r="H4639" s="13" t="s">
        <v>28</v>
      </c>
      <c r="I4639" s="13" t="str">
        <f>IFERROR(__xludf.DUMMYFUNCTION("REGEXREPLACE(H4639, "".*\s"", """")"),"человек")</f>
        <v>человек</v>
      </c>
      <c r="J4639" s="13" t="s">
        <v>29</v>
      </c>
      <c r="K4639" s="17" t="str">
        <f>IFERROR(__xludf.DUMMYFUNCTION("REGEXREPLACE(J4639, ""^[\d\s]+"", """")"),"значение показателя за год")</f>
        <v>значение показателя за год</v>
      </c>
      <c r="L4639" s="16">
        <f t="shared" si="18"/>
        <v>2</v>
      </c>
      <c r="M4639" s="13" t="s">
        <v>31</v>
      </c>
      <c r="N4639" s="13" t="str">
        <f>IFERROR(__xludf.DUMMYFUNCTION("REGEXEXTRACT(M4639, "" (.+)$"")"),"городское население")</f>
        <v>городское население</v>
      </c>
      <c r="O4639" s="18">
        <v>189.0</v>
      </c>
      <c r="P4639" s="18">
        <v>176.0</v>
      </c>
      <c r="Q4639" s="18">
        <v>207.0</v>
      </c>
      <c r="R4639" s="18">
        <v>183.0</v>
      </c>
      <c r="S4639" s="18">
        <v>168.0</v>
      </c>
      <c r="T4639" s="18">
        <v>159.0</v>
      </c>
      <c r="U4639" s="18">
        <v>133.0</v>
      </c>
      <c r="V4639" s="18">
        <v>161.0</v>
      </c>
      <c r="W4639" s="18">
        <v>152.0</v>
      </c>
      <c r="X4639" s="18">
        <v>158.0</v>
      </c>
      <c r="Y4639" s="18">
        <v>139.0</v>
      </c>
      <c r="Z4639" s="19" t="str">
        <f t="shared" si="6"/>
        <v/>
      </c>
      <c r="AA4639" s="19">
        <f t="shared" si="19"/>
        <v>1825</v>
      </c>
      <c r="AB4639" s="19" t="str">
        <f t="shared" si="8"/>
        <v/>
      </c>
      <c r="AC4639" s="19">
        <f t="shared" si="20"/>
        <v>165.9090909</v>
      </c>
      <c r="AD4639" s="19">
        <f t="shared" si="21"/>
        <v>189.5</v>
      </c>
      <c r="AE4639" s="19" t="str">
        <f t="shared" si="22"/>
        <v>Нет моды</v>
      </c>
      <c r="AF4639" s="19">
        <f t="shared" si="23"/>
        <v>133</v>
      </c>
      <c r="AG4639" s="19">
        <f t="shared" si="24"/>
        <v>207</v>
      </c>
      <c r="AH4639" s="20" t="str">
        <f t="shared" si="14"/>
        <v/>
      </c>
      <c r="AI4639" s="21"/>
      <c r="AJ4639" s="21"/>
      <c r="AK4639" s="21"/>
      <c r="AL4639" s="22">
        <f t="shared" si="25"/>
        <v>1</v>
      </c>
    </row>
    <row r="4640" ht="12.75" customHeight="1">
      <c r="A4640" s="13" t="s">
        <v>316</v>
      </c>
      <c r="B4640" s="13" t="str">
        <f>IFERROR(__xludf.DUMMYFUNCTION("REGEXREPLACE(A4640, ""\d"", """")"),"         Забайкальский край")</f>
        <v>         Забайкальский край</v>
      </c>
      <c r="C4640" s="14" t="str">
        <f t="shared" si="15"/>
        <v>Забайкальский край</v>
      </c>
      <c r="D4640" s="3">
        <f t="shared" si="16"/>
        <v>2</v>
      </c>
      <c r="E4640" s="15" t="s">
        <v>41</v>
      </c>
      <c r="F4640" s="13" t="str">
        <f>IFERROR(__xludf.DUMMYFUNCTION("REGEXEXTRACT(E4640, ""[А-Яа-я].*"")"),"Инфекционные и паразитарные болезни")</f>
        <v>Инфекционные и паразитарные болезни</v>
      </c>
      <c r="G4640" s="16">
        <f t="shared" si="17"/>
        <v>2</v>
      </c>
      <c r="H4640" s="13" t="s">
        <v>28</v>
      </c>
      <c r="I4640" s="13" t="str">
        <f>IFERROR(__xludf.DUMMYFUNCTION("REGEXREPLACE(H4640, "".*\s"", """")"),"человек")</f>
        <v>человек</v>
      </c>
      <c r="J4640" s="13" t="s">
        <v>29</v>
      </c>
      <c r="K4640" s="17" t="str">
        <f>IFERROR(__xludf.DUMMYFUNCTION("REGEXREPLACE(J4640, ""^[\d\s]+"", """")"),"значение показателя за год")</f>
        <v>значение показателя за год</v>
      </c>
      <c r="L4640" s="16">
        <f t="shared" si="18"/>
        <v>2</v>
      </c>
      <c r="M4640" s="13" t="s">
        <v>32</v>
      </c>
      <c r="N4640" s="13" t="str">
        <f>IFERROR(__xludf.DUMMYFUNCTION("REGEXEXTRACT(M4640, "" (.+)$"")"),"сельское население")</f>
        <v>сельское население</v>
      </c>
      <c r="O4640" s="18">
        <v>78.0</v>
      </c>
      <c r="P4640" s="18">
        <v>44.0</v>
      </c>
      <c r="Q4640" s="18">
        <v>64.0</v>
      </c>
      <c r="R4640" s="18">
        <v>69.0</v>
      </c>
      <c r="S4640" s="18">
        <v>62.0</v>
      </c>
      <c r="T4640" s="18">
        <v>57.0</v>
      </c>
      <c r="U4640" s="18">
        <v>52.0</v>
      </c>
      <c r="V4640" s="18">
        <v>47.0</v>
      </c>
      <c r="W4640" s="18">
        <v>57.0</v>
      </c>
      <c r="X4640" s="18">
        <v>62.0</v>
      </c>
      <c r="Y4640" s="18">
        <v>51.0</v>
      </c>
      <c r="Z4640" s="19" t="str">
        <f t="shared" si="6"/>
        <v/>
      </c>
      <c r="AA4640" s="19" t="str">
        <f t="shared" si="19"/>
        <v/>
      </c>
      <c r="AB4640" s="19">
        <f t="shared" si="8"/>
        <v>643</v>
      </c>
      <c r="AC4640" s="19">
        <f t="shared" si="20"/>
        <v>58.45454545</v>
      </c>
      <c r="AD4640" s="19">
        <f t="shared" si="21"/>
        <v>105.5</v>
      </c>
      <c r="AE4640" s="19" t="str">
        <f t="shared" si="22"/>
        <v>Нет моды</v>
      </c>
      <c r="AF4640" s="19">
        <f t="shared" si="23"/>
        <v>44</v>
      </c>
      <c r="AG4640" s="19">
        <f t="shared" si="24"/>
        <v>78</v>
      </c>
      <c r="AH4640" s="20" t="str">
        <f t="shared" si="14"/>
        <v>Город: 74%; Село: 26%</v>
      </c>
      <c r="AI4640" s="21"/>
      <c r="AJ4640" s="21"/>
      <c r="AK4640" s="21"/>
      <c r="AL4640" s="22">
        <f t="shared" si="25"/>
        <v>1</v>
      </c>
    </row>
    <row r="4641" ht="12.75" customHeight="1">
      <c r="A4641" s="13" t="s">
        <v>316</v>
      </c>
      <c r="B4641" s="13" t="str">
        <f>IFERROR(__xludf.DUMMYFUNCTION("REGEXREPLACE(A4641, ""\d"", """")"),"         Забайкальский край")</f>
        <v>         Забайкальский край</v>
      </c>
      <c r="C4641" s="14" t="str">
        <f t="shared" si="15"/>
        <v>Забайкальский край</v>
      </c>
      <c r="D4641" s="3">
        <f t="shared" si="16"/>
        <v>2</v>
      </c>
      <c r="E4641" s="15" t="s">
        <v>42</v>
      </c>
      <c r="F4641" s="13" t="str">
        <f>IFERROR(__xludf.DUMMYFUNCTION("REGEXEXTRACT(E4641, ""[А-Яа-я].*"")"),"Ишемическая болезнь сердца")</f>
        <v>Ишемическая болезнь сердца</v>
      </c>
      <c r="G4641" s="16">
        <f t="shared" si="17"/>
        <v>2</v>
      </c>
      <c r="H4641" s="13" t="s">
        <v>28</v>
      </c>
      <c r="I4641" s="13" t="str">
        <f>IFERROR(__xludf.DUMMYFUNCTION("REGEXREPLACE(H4641, "".*\s"", """")"),"человек")</f>
        <v>человек</v>
      </c>
      <c r="J4641" s="13" t="s">
        <v>29</v>
      </c>
      <c r="K4641" s="17" t="str">
        <f>IFERROR(__xludf.DUMMYFUNCTION("REGEXREPLACE(J4641, ""^[\d\s]+"", """")"),"значение показателя за год")</f>
        <v>значение показателя за год</v>
      </c>
      <c r="L4641" s="16">
        <f t="shared" si="18"/>
        <v>2</v>
      </c>
      <c r="M4641" s="13" t="s">
        <v>30</v>
      </c>
      <c r="N4641" s="13" t="str">
        <f>IFERROR(__xludf.DUMMYFUNCTION("REGEXEXTRACT(M4641, "" (.+)$"")"),"все население")</f>
        <v>все население</v>
      </c>
      <c r="O4641" s="18">
        <v>3140.0</v>
      </c>
      <c r="P4641" s="18">
        <v>3308.0</v>
      </c>
      <c r="Q4641" s="18">
        <v>3004.0</v>
      </c>
      <c r="R4641" s="18">
        <v>2374.0</v>
      </c>
      <c r="S4641" s="18">
        <v>2546.0</v>
      </c>
      <c r="T4641" s="18">
        <v>3151.0</v>
      </c>
      <c r="U4641" s="18">
        <v>3047.0</v>
      </c>
      <c r="V4641" s="18">
        <v>3174.0</v>
      </c>
      <c r="W4641" s="18">
        <v>3176.0</v>
      </c>
      <c r="X4641" s="18">
        <v>2596.0</v>
      </c>
      <c r="Y4641" s="18">
        <v>2496.0</v>
      </c>
      <c r="Z4641" s="19">
        <f t="shared" si="6"/>
        <v>32012</v>
      </c>
      <c r="AA4641" s="19" t="str">
        <f t="shared" si="19"/>
        <v/>
      </c>
      <c r="AB4641" s="19" t="str">
        <f t="shared" si="8"/>
        <v/>
      </c>
      <c r="AC4641" s="19">
        <f t="shared" si="20"/>
        <v>2910.181818</v>
      </c>
      <c r="AD4641" s="19">
        <f t="shared" si="21"/>
        <v>1226</v>
      </c>
      <c r="AE4641" s="19" t="str">
        <f t="shared" si="22"/>
        <v>Нет моды</v>
      </c>
      <c r="AF4641" s="19">
        <f t="shared" si="23"/>
        <v>2374</v>
      </c>
      <c r="AG4641" s="19">
        <f t="shared" si="24"/>
        <v>3308</v>
      </c>
      <c r="AH4641" s="20" t="str">
        <f t="shared" si="14"/>
        <v/>
      </c>
      <c r="AI4641" s="21"/>
      <c r="AJ4641" s="21"/>
      <c r="AK4641" s="21"/>
      <c r="AL4641" s="22">
        <f t="shared" si="25"/>
        <v>1</v>
      </c>
    </row>
    <row r="4642" ht="12.75" customHeight="1">
      <c r="A4642" s="13" t="s">
        <v>316</v>
      </c>
      <c r="B4642" s="13" t="str">
        <f>IFERROR(__xludf.DUMMYFUNCTION("REGEXREPLACE(A4642, ""\d"", """")"),"         Забайкальский край")</f>
        <v>         Забайкальский край</v>
      </c>
      <c r="C4642" s="14" t="str">
        <f t="shared" si="15"/>
        <v>Забайкальский край</v>
      </c>
      <c r="D4642" s="3">
        <f t="shared" si="16"/>
        <v>2</v>
      </c>
      <c r="E4642" s="15" t="s">
        <v>42</v>
      </c>
      <c r="F4642" s="13" t="str">
        <f>IFERROR(__xludf.DUMMYFUNCTION("REGEXEXTRACT(E4642, ""[А-Яа-я].*"")"),"Ишемическая болезнь сердца")</f>
        <v>Ишемическая болезнь сердца</v>
      </c>
      <c r="G4642" s="16">
        <f t="shared" si="17"/>
        <v>2</v>
      </c>
      <c r="H4642" s="13" t="s">
        <v>28</v>
      </c>
      <c r="I4642" s="13" t="str">
        <f>IFERROR(__xludf.DUMMYFUNCTION("REGEXREPLACE(H4642, "".*\s"", """")"),"человек")</f>
        <v>человек</v>
      </c>
      <c r="J4642" s="13" t="s">
        <v>29</v>
      </c>
      <c r="K4642" s="17" t="str">
        <f>IFERROR(__xludf.DUMMYFUNCTION("REGEXREPLACE(J4642, ""^[\d\s]+"", """")"),"значение показателя за год")</f>
        <v>значение показателя за год</v>
      </c>
      <c r="L4642" s="16">
        <f t="shared" si="18"/>
        <v>2</v>
      </c>
      <c r="M4642" s="13" t="s">
        <v>31</v>
      </c>
      <c r="N4642" s="13" t="str">
        <f>IFERROR(__xludf.DUMMYFUNCTION("REGEXEXTRACT(M4642, "" (.+)$"")"),"городское население")</f>
        <v>городское население</v>
      </c>
      <c r="O4642" s="18">
        <v>2130.0</v>
      </c>
      <c r="P4642" s="18">
        <v>2174.0</v>
      </c>
      <c r="Q4642" s="18">
        <v>2015.0</v>
      </c>
      <c r="R4642" s="18">
        <v>1599.0</v>
      </c>
      <c r="S4642" s="18">
        <v>1704.0</v>
      </c>
      <c r="T4642" s="18">
        <v>2143.0</v>
      </c>
      <c r="U4642" s="18">
        <v>1902.0</v>
      </c>
      <c r="V4642" s="18">
        <v>1995.0</v>
      </c>
      <c r="W4642" s="18">
        <v>2046.0</v>
      </c>
      <c r="X4642" s="18">
        <v>1631.0</v>
      </c>
      <c r="Y4642" s="18">
        <v>1538.0</v>
      </c>
      <c r="Z4642" s="19" t="str">
        <f t="shared" si="6"/>
        <v/>
      </c>
      <c r="AA4642" s="19">
        <f t="shared" si="19"/>
        <v>20877</v>
      </c>
      <c r="AB4642" s="19" t="str">
        <f t="shared" si="8"/>
        <v/>
      </c>
      <c r="AC4642" s="19">
        <f t="shared" si="20"/>
        <v>1897.909091</v>
      </c>
      <c r="AD4642" s="19">
        <f t="shared" si="21"/>
        <v>2274</v>
      </c>
      <c r="AE4642" s="19" t="str">
        <f t="shared" si="22"/>
        <v>Нет моды</v>
      </c>
      <c r="AF4642" s="19">
        <f t="shared" si="23"/>
        <v>1538</v>
      </c>
      <c r="AG4642" s="19">
        <f t="shared" si="24"/>
        <v>2174</v>
      </c>
      <c r="AH4642" s="20" t="str">
        <f t="shared" si="14"/>
        <v/>
      </c>
      <c r="AI4642" s="21"/>
      <c r="AJ4642" s="21"/>
      <c r="AK4642" s="21"/>
      <c r="AL4642" s="22">
        <f t="shared" si="25"/>
        <v>1</v>
      </c>
    </row>
    <row r="4643" ht="12.75" customHeight="1">
      <c r="A4643" s="13" t="s">
        <v>316</v>
      </c>
      <c r="B4643" s="13" t="str">
        <f>IFERROR(__xludf.DUMMYFUNCTION("REGEXREPLACE(A4643, ""\d"", """")"),"         Забайкальский край")</f>
        <v>         Забайкальский край</v>
      </c>
      <c r="C4643" s="14" t="str">
        <f t="shared" si="15"/>
        <v>Забайкальский край</v>
      </c>
      <c r="D4643" s="3">
        <f t="shared" si="16"/>
        <v>2</v>
      </c>
      <c r="E4643" s="15" t="s">
        <v>42</v>
      </c>
      <c r="F4643" s="13" t="str">
        <f>IFERROR(__xludf.DUMMYFUNCTION("REGEXEXTRACT(E4643, ""[А-Яа-я].*"")"),"Ишемическая болезнь сердца")</f>
        <v>Ишемическая болезнь сердца</v>
      </c>
      <c r="G4643" s="16">
        <f t="shared" si="17"/>
        <v>2</v>
      </c>
      <c r="H4643" s="13" t="s">
        <v>28</v>
      </c>
      <c r="I4643" s="13" t="str">
        <f>IFERROR(__xludf.DUMMYFUNCTION("REGEXREPLACE(H4643, "".*\s"", """")"),"человек")</f>
        <v>человек</v>
      </c>
      <c r="J4643" s="13" t="s">
        <v>29</v>
      </c>
      <c r="K4643" s="17" t="str">
        <f>IFERROR(__xludf.DUMMYFUNCTION("REGEXREPLACE(J4643, ""^[\d\s]+"", """")"),"значение показателя за год")</f>
        <v>значение показателя за год</v>
      </c>
      <c r="L4643" s="16">
        <f t="shared" si="18"/>
        <v>2</v>
      </c>
      <c r="M4643" s="13" t="s">
        <v>32</v>
      </c>
      <c r="N4643" s="13" t="str">
        <f>IFERROR(__xludf.DUMMYFUNCTION("REGEXEXTRACT(M4643, "" (.+)$"")"),"сельское население")</f>
        <v>сельское население</v>
      </c>
      <c r="O4643" s="18">
        <v>1010.0</v>
      </c>
      <c r="P4643" s="18">
        <v>1134.0</v>
      </c>
      <c r="Q4643" s="18">
        <v>989.0</v>
      </c>
      <c r="R4643" s="18">
        <v>775.0</v>
      </c>
      <c r="S4643" s="18">
        <v>842.0</v>
      </c>
      <c r="T4643" s="18">
        <v>1008.0</v>
      </c>
      <c r="U4643" s="18">
        <v>1145.0</v>
      </c>
      <c r="V4643" s="18">
        <v>1179.0</v>
      </c>
      <c r="W4643" s="18">
        <v>1130.0</v>
      </c>
      <c r="X4643" s="18">
        <v>965.0</v>
      </c>
      <c r="Y4643" s="18">
        <v>958.0</v>
      </c>
      <c r="Z4643" s="19" t="str">
        <f t="shared" si="6"/>
        <v/>
      </c>
      <c r="AA4643" s="19" t="str">
        <f t="shared" si="19"/>
        <v/>
      </c>
      <c r="AB4643" s="19">
        <f t="shared" si="8"/>
        <v>11135</v>
      </c>
      <c r="AC4643" s="19">
        <f t="shared" si="20"/>
        <v>1012.272727</v>
      </c>
      <c r="AD4643" s="19">
        <f t="shared" si="21"/>
        <v>1358.5</v>
      </c>
      <c r="AE4643" s="19" t="str">
        <f t="shared" si="22"/>
        <v>Нет моды</v>
      </c>
      <c r="AF4643" s="19">
        <f t="shared" si="23"/>
        <v>775</v>
      </c>
      <c r="AG4643" s="19">
        <f t="shared" si="24"/>
        <v>1179</v>
      </c>
      <c r="AH4643" s="20" t="str">
        <f t="shared" si="14"/>
        <v>Город: 65%; Село: 35%</v>
      </c>
      <c r="AI4643" s="21"/>
      <c r="AJ4643" s="21"/>
      <c r="AK4643" s="21"/>
      <c r="AL4643" s="22">
        <f t="shared" si="25"/>
        <v>1</v>
      </c>
    </row>
    <row r="4644" ht="12.75" customHeight="1">
      <c r="A4644" s="13" t="s">
        <v>316</v>
      </c>
      <c r="B4644" s="13" t="str">
        <f>IFERROR(__xludf.DUMMYFUNCTION("REGEXREPLACE(A4644, ""\d"", """")"),"         Забайкальский край")</f>
        <v>         Забайкальский край</v>
      </c>
      <c r="C4644" s="14" t="str">
        <f t="shared" si="15"/>
        <v>Забайкальский край</v>
      </c>
      <c r="D4644" s="3">
        <f t="shared" si="16"/>
        <v>2</v>
      </c>
      <c r="E4644" s="15" t="s">
        <v>43</v>
      </c>
      <c r="F4644" s="13" t="str">
        <f>IFERROR(__xludf.DUMMYFUNCTION("REGEXEXTRACT(E4644, ""[А-Яа-я].*"")"),"Новообразования")</f>
        <v>Новообразования</v>
      </c>
      <c r="G4644" s="16">
        <f t="shared" si="17"/>
        <v>2</v>
      </c>
      <c r="H4644" s="13" t="s">
        <v>28</v>
      </c>
      <c r="I4644" s="13" t="str">
        <f>IFERROR(__xludf.DUMMYFUNCTION("REGEXREPLACE(H4644, "".*\s"", """")"),"человек")</f>
        <v>человек</v>
      </c>
      <c r="J4644" s="13" t="s">
        <v>29</v>
      </c>
      <c r="K4644" s="17" t="str">
        <f>IFERROR(__xludf.DUMMYFUNCTION("REGEXREPLACE(J4644, ""^[\d\s]+"", """")"),"значение показателя за год")</f>
        <v>значение показателя за год</v>
      </c>
      <c r="L4644" s="16">
        <f t="shared" si="18"/>
        <v>2</v>
      </c>
      <c r="M4644" s="13" t="s">
        <v>30</v>
      </c>
      <c r="N4644" s="13" t="str">
        <f>IFERROR(__xludf.DUMMYFUNCTION("REGEXEXTRACT(M4644, "" (.+)$"")"),"все население")</f>
        <v>все население</v>
      </c>
      <c r="O4644" s="18">
        <v>1885.0</v>
      </c>
      <c r="P4644" s="18">
        <v>1888.0</v>
      </c>
      <c r="Q4644" s="18">
        <v>2004.0</v>
      </c>
      <c r="R4644" s="18">
        <v>2028.0</v>
      </c>
      <c r="S4644" s="18">
        <v>2034.0</v>
      </c>
      <c r="T4644" s="18">
        <v>2160.0</v>
      </c>
      <c r="U4644" s="18">
        <v>1947.0</v>
      </c>
      <c r="V4644" s="18">
        <v>2062.0</v>
      </c>
      <c r="W4644" s="18">
        <v>1890.0</v>
      </c>
      <c r="X4644" s="18">
        <v>1863.0</v>
      </c>
      <c r="Y4644" s="18">
        <v>1864.0</v>
      </c>
      <c r="Z4644" s="19">
        <f t="shared" si="6"/>
        <v>21625</v>
      </c>
      <c r="AA4644" s="19" t="str">
        <f t="shared" si="19"/>
        <v/>
      </c>
      <c r="AB4644" s="19" t="str">
        <f t="shared" si="8"/>
        <v/>
      </c>
      <c r="AC4644" s="19">
        <f t="shared" si="20"/>
        <v>1965.909091</v>
      </c>
      <c r="AD4644" s="19">
        <f t="shared" si="21"/>
        <v>1521</v>
      </c>
      <c r="AE4644" s="19" t="str">
        <f t="shared" si="22"/>
        <v>Нет моды</v>
      </c>
      <c r="AF4644" s="19">
        <f t="shared" si="23"/>
        <v>1863</v>
      </c>
      <c r="AG4644" s="19">
        <f t="shared" si="24"/>
        <v>2160</v>
      </c>
      <c r="AH4644" s="20" t="str">
        <f t="shared" si="14"/>
        <v/>
      </c>
      <c r="AI4644" s="21"/>
      <c r="AJ4644" s="21"/>
      <c r="AK4644" s="21"/>
      <c r="AL4644" s="22">
        <f t="shared" si="25"/>
        <v>1</v>
      </c>
    </row>
    <row r="4645" ht="12.75" customHeight="1">
      <c r="A4645" s="13" t="s">
        <v>316</v>
      </c>
      <c r="B4645" s="13" t="str">
        <f>IFERROR(__xludf.DUMMYFUNCTION("REGEXREPLACE(A4645, ""\d"", """")"),"         Забайкальский край")</f>
        <v>         Забайкальский край</v>
      </c>
      <c r="C4645" s="14" t="str">
        <f t="shared" si="15"/>
        <v>Забайкальский край</v>
      </c>
      <c r="D4645" s="3">
        <f t="shared" si="16"/>
        <v>2</v>
      </c>
      <c r="E4645" s="15" t="s">
        <v>43</v>
      </c>
      <c r="F4645" s="13" t="str">
        <f>IFERROR(__xludf.DUMMYFUNCTION("REGEXEXTRACT(E4645, ""[А-Яа-я].*"")"),"Новообразования")</f>
        <v>Новообразования</v>
      </c>
      <c r="G4645" s="16">
        <f t="shared" si="17"/>
        <v>2</v>
      </c>
      <c r="H4645" s="13" t="s">
        <v>28</v>
      </c>
      <c r="I4645" s="13" t="str">
        <f>IFERROR(__xludf.DUMMYFUNCTION("REGEXREPLACE(H4645, "".*\s"", """")"),"человек")</f>
        <v>человек</v>
      </c>
      <c r="J4645" s="13" t="s">
        <v>29</v>
      </c>
      <c r="K4645" s="17" t="str">
        <f>IFERROR(__xludf.DUMMYFUNCTION("REGEXREPLACE(J4645, ""^[\d\s]+"", """")"),"значение показателя за год")</f>
        <v>значение показателя за год</v>
      </c>
      <c r="L4645" s="16">
        <f t="shared" si="18"/>
        <v>2</v>
      </c>
      <c r="M4645" s="13" t="s">
        <v>31</v>
      </c>
      <c r="N4645" s="13" t="str">
        <f>IFERROR(__xludf.DUMMYFUNCTION("REGEXEXTRACT(M4645, "" (.+)$"")"),"городское население")</f>
        <v>городское население</v>
      </c>
      <c r="O4645" s="18">
        <v>1291.0</v>
      </c>
      <c r="P4645" s="18">
        <v>1305.0</v>
      </c>
      <c r="Q4645" s="18">
        <v>1346.0</v>
      </c>
      <c r="R4645" s="18">
        <v>1346.0</v>
      </c>
      <c r="S4645" s="18">
        <v>1376.0</v>
      </c>
      <c r="T4645" s="18">
        <v>1469.0</v>
      </c>
      <c r="U4645" s="18">
        <v>1294.0</v>
      </c>
      <c r="V4645" s="18">
        <v>1408.0</v>
      </c>
      <c r="W4645" s="18">
        <v>1247.0</v>
      </c>
      <c r="X4645" s="18">
        <v>1239.0</v>
      </c>
      <c r="Y4645" s="18">
        <v>1281.0</v>
      </c>
      <c r="Z4645" s="19" t="str">
        <f t="shared" si="6"/>
        <v/>
      </c>
      <c r="AA4645" s="19">
        <f t="shared" si="19"/>
        <v>14602</v>
      </c>
      <c r="AB4645" s="19" t="str">
        <f t="shared" si="8"/>
        <v/>
      </c>
      <c r="AC4645" s="19">
        <f t="shared" si="20"/>
        <v>1327.454545</v>
      </c>
      <c r="AD4645" s="19">
        <f t="shared" si="21"/>
        <v>1666</v>
      </c>
      <c r="AE4645" s="19" t="str">
        <f t="shared" si="22"/>
        <v>Нет моды</v>
      </c>
      <c r="AF4645" s="19">
        <f t="shared" si="23"/>
        <v>1239</v>
      </c>
      <c r="AG4645" s="19">
        <f t="shared" si="24"/>
        <v>1469</v>
      </c>
      <c r="AH4645" s="20" t="str">
        <f t="shared" si="14"/>
        <v/>
      </c>
      <c r="AI4645" s="21"/>
      <c r="AJ4645" s="21"/>
      <c r="AK4645" s="21"/>
      <c r="AL4645" s="22">
        <f t="shared" si="25"/>
        <v>1</v>
      </c>
    </row>
    <row r="4646" ht="12.75" customHeight="1">
      <c r="A4646" s="13" t="s">
        <v>316</v>
      </c>
      <c r="B4646" s="13" t="str">
        <f>IFERROR(__xludf.DUMMYFUNCTION("REGEXREPLACE(A4646, ""\d"", """")"),"         Забайкальский край")</f>
        <v>         Забайкальский край</v>
      </c>
      <c r="C4646" s="14" t="str">
        <f t="shared" si="15"/>
        <v>Забайкальский край</v>
      </c>
      <c r="D4646" s="3">
        <f t="shared" si="16"/>
        <v>2</v>
      </c>
      <c r="E4646" s="15" t="s">
        <v>43</v>
      </c>
      <c r="F4646" s="13" t="str">
        <f>IFERROR(__xludf.DUMMYFUNCTION("REGEXEXTRACT(E4646, ""[А-Яа-я].*"")"),"Новообразования")</f>
        <v>Новообразования</v>
      </c>
      <c r="G4646" s="16">
        <f t="shared" si="17"/>
        <v>2</v>
      </c>
      <c r="H4646" s="13" t="s">
        <v>28</v>
      </c>
      <c r="I4646" s="13" t="str">
        <f>IFERROR(__xludf.DUMMYFUNCTION("REGEXREPLACE(H4646, "".*\s"", """")"),"человек")</f>
        <v>человек</v>
      </c>
      <c r="J4646" s="13" t="s">
        <v>29</v>
      </c>
      <c r="K4646" s="17" t="str">
        <f>IFERROR(__xludf.DUMMYFUNCTION("REGEXREPLACE(J4646, ""^[\d\s]+"", """")"),"значение показателя за год")</f>
        <v>значение показателя за год</v>
      </c>
      <c r="L4646" s="16">
        <f t="shared" si="18"/>
        <v>2</v>
      </c>
      <c r="M4646" s="13" t="s">
        <v>32</v>
      </c>
      <c r="N4646" s="13" t="str">
        <f>IFERROR(__xludf.DUMMYFUNCTION("REGEXEXTRACT(M4646, "" (.+)$"")"),"сельское население")</f>
        <v>сельское население</v>
      </c>
      <c r="O4646" s="18">
        <v>594.0</v>
      </c>
      <c r="P4646" s="18">
        <v>583.0</v>
      </c>
      <c r="Q4646" s="18">
        <v>658.0</v>
      </c>
      <c r="R4646" s="18">
        <v>682.0</v>
      </c>
      <c r="S4646" s="18">
        <v>658.0</v>
      </c>
      <c r="T4646" s="18">
        <v>691.0</v>
      </c>
      <c r="U4646" s="18">
        <v>653.0</v>
      </c>
      <c r="V4646" s="18">
        <v>654.0</v>
      </c>
      <c r="W4646" s="18">
        <v>643.0</v>
      </c>
      <c r="X4646" s="18">
        <v>624.0</v>
      </c>
      <c r="Y4646" s="18">
        <v>583.0</v>
      </c>
      <c r="Z4646" s="19" t="str">
        <f t="shared" si="6"/>
        <v/>
      </c>
      <c r="AA4646" s="19" t="str">
        <f t="shared" si="19"/>
        <v/>
      </c>
      <c r="AB4646" s="19">
        <f t="shared" si="8"/>
        <v>7023</v>
      </c>
      <c r="AC4646" s="19">
        <f t="shared" si="20"/>
        <v>638.4545455</v>
      </c>
      <c r="AD4646" s="19">
        <f t="shared" si="21"/>
        <v>965</v>
      </c>
      <c r="AE4646" s="19" t="str">
        <f t="shared" si="22"/>
        <v>Нет моды</v>
      </c>
      <c r="AF4646" s="19">
        <f t="shared" si="23"/>
        <v>583</v>
      </c>
      <c r="AG4646" s="19">
        <f t="shared" si="24"/>
        <v>691</v>
      </c>
      <c r="AH4646" s="20" t="str">
        <f t="shared" si="14"/>
        <v>Город: 68%; Село: 32%</v>
      </c>
      <c r="AI4646" s="21"/>
      <c r="AJ4646" s="21"/>
      <c r="AK4646" s="21"/>
      <c r="AL4646" s="22">
        <f t="shared" si="25"/>
        <v>1</v>
      </c>
    </row>
    <row r="4647" ht="12.75" customHeight="1">
      <c r="A4647" s="13" t="s">
        <v>316</v>
      </c>
      <c r="B4647" s="13" t="str">
        <f>IFERROR(__xludf.DUMMYFUNCTION("REGEXREPLACE(A4647, ""\d"", """")"),"         Забайкальский край")</f>
        <v>         Забайкальский край</v>
      </c>
      <c r="C4647" s="14" t="str">
        <f t="shared" si="15"/>
        <v>Забайкальский край</v>
      </c>
      <c r="D4647" s="3">
        <f t="shared" si="16"/>
        <v>2</v>
      </c>
      <c r="E4647" s="15" t="s">
        <v>44</v>
      </c>
      <c r="F4647" s="13" t="str">
        <f>IFERROR(__xludf.DUMMYFUNCTION("REGEXEXTRACT(E4647,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647" s="16">
        <f t="shared" si="17"/>
        <v>2</v>
      </c>
      <c r="H4647" s="13" t="s">
        <v>28</v>
      </c>
      <c r="I4647" s="13" t="str">
        <f>IFERROR(__xludf.DUMMYFUNCTION("REGEXREPLACE(H4647, "".*\s"", """")"),"человек")</f>
        <v>человек</v>
      </c>
      <c r="J4647" s="13" t="s">
        <v>29</v>
      </c>
      <c r="K4647" s="17" t="str">
        <f>IFERROR(__xludf.DUMMYFUNCTION("REGEXREPLACE(J4647, ""^[\d\s]+"", """")"),"значение показателя за год")</f>
        <v>значение показателя за год</v>
      </c>
      <c r="L4647" s="16">
        <f t="shared" si="18"/>
        <v>2</v>
      </c>
      <c r="M4647" s="13" t="s">
        <v>30</v>
      </c>
      <c r="N4647" s="13" t="str">
        <f>IFERROR(__xludf.DUMMYFUNCTION("REGEXEXTRACT(M4647, "" (.+)$"")"),"все население")</f>
        <v>все население</v>
      </c>
      <c r="O4647" s="18">
        <v>57.0</v>
      </c>
      <c r="P4647" s="23" t="s">
        <v>37</v>
      </c>
      <c r="Q4647" s="18">
        <v>48.0</v>
      </c>
      <c r="R4647" s="18">
        <v>47.0</v>
      </c>
      <c r="S4647" s="23" t="s">
        <v>37</v>
      </c>
      <c r="T4647" s="23" t="s">
        <v>37</v>
      </c>
      <c r="U4647" s="23" t="s">
        <v>37</v>
      </c>
      <c r="V4647" s="23" t="s">
        <v>37</v>
      </c>
      <c r="W4647" s="23" t="s">
        <v>37</v>
      </c>
      <c r="X4647" s="23" t="s">
        <v>37</v>
      </c>
      <c r="Y4647" s="23" t="s">
        <v>37</v>
      </c>
      <c r="Z4647" s="19">
        <f t="shared" si="6"/>
        <v>152</v>
      </c>
      <c r="AA4647" s="19" t="str">
        <f t="shared" si="19"/>
        <v/>
      </c>
      <c r="AB4647" s="19" t="str">
        <f t="shared" si="8"/>
        <v/>
      </c>
      <c r="AC4647" s="19">
        <f t="shared" si="20"/>
        <v>50.66666667</v>
      </c>
      <c r="AD4647" s="19">
        <f t="shared" si="21"/>
        <v>633.5</v>
      </c>
      <c r="AE4647" s="19" t="str">
        <f t="shared" si="22"/>
        <v>Нет моды</v>
      </c>
      <c r="AF4647" s="19">
        <f t="shared" si="23"/>
        <v>47</v>
      </c>
      <c r="AG4647" s="19">
        <f t="shared" si="24"/>
        <v>57</v>
      </c>
      <c r="AH4647" s="20" t="str">
        <f t="shared" si="14"/>
        <v/>
      </c>
      <c r="AI4647" s="24"/>
      <c r="AJ4647" s="24"/>
      <c r="AK4647" s="24"/>
      <c r="AL4647" s="22">
        <f t="shared" si="25"/>
        <v>1</v>
      </c>
    </row>
    <row r="4648" ht="12.75" customHeight="1">
      <c r="A4648" s="13" t="s">
        <v>316</v>
      </c>
      <c r="B4648" s="13" t="str">
        <f>IFERROR(__xludf.DUMMYFUNCTION("REGEXREPLACE(A4648, ""\d"", """")"),"         Забайкальский край")</f>
        <v>         Забайкальский край</v>
      </c>
      <c r="C4648" s="14" t="str">
        <f t="shared" si="15"/>
        <v>Забайкальский край</v>
      </c>
      <c r="D4648" s="3">
        <f t="shared" si="16"/>
        <v>2</v>
      </c>
      <c r="E4648" s="15" t="s">
        <v>44</v>
      </c>
      <c r="F4648" s="13" t="str">
        <f>IFERROR(__xludf.DUMMYFUNCTION("REGEXEXTRACT(E4648,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648" s="16">
        <f t="shared" si="17"/>
        <v>2</v>
      </c>
      <c r="H4648" s="13" t="s">
        <v>28</v>
      </c>
      <c r="I4648" s="13" t="str">
        <f>IFERROR(__xludf.DUMMYFUNCTION("REGEXREPLACE(H4648, "".*\s"", """")"),"человек")</f>
        <v>человек</v>
      </c>
      <c r="J4648" s="13" t="s">
        <v>29</v>
      </c>
      <c r="K4648" s="17" t="str">
        <f>IFERROR(__xludf.DUMMYFUNCTION("REGEXREPLACE(J4648, ""^[\d\s]+"", """")"),"значение показателя за год")</f>
        <v>значение показателя за год</v>
      </c>
      <c r="L4648" s="16">
        <f t="shared" si="18"/>
        <v>2</v>
      </c>
      <c r="M4648" s="13" t="s">
        <v>31</v>
      </c>
      <c r="N4648" s="13" t="str">
        <f>IFERROR(__xludf.DUMMYFUNCTION("REGEXEXTRACT(M4648, "" (.+)$"")"),"городское население")</f>
        <v>городское население</v>
      </c>
      <c r="O4648" s="18">
        <v>36.0</v>
      </c>
      <c r="P4648" s="23" t="s">
        <v>37</v>
      </c>
      <c r="Q4648" s="18">
        <v>35.0</v>
      </c>
      <c r="R4648" s="18">
        <v>32.0</v>
      </c>
      <c r="S4648" s="23" t="s">
        <v>37</v>
      </c>
      <c r="T4648" s="23" t="s">
        <v>37</v>
      </c>
      <c r="U4648" s="23" t="s">
        <v>37</v>
      </c>
      <c r="V4648" s="23" t="s">
        <v>37</v>
      </c>
      <c r="W4648" s="23" t="s">
        <v>37</v>
      </c>
      <c r="X4648" s="23" t="s">
        <v>37</v>
      </c>
      <c r="Y4648" s="23" t="s">
        <v>37</v>
      </c>
      <c r="Z4648" s="19" t="str">
        <f t="shared" si="6"/>
        <v/>
      </c>
      <c r="AA4648" s="19">
        <f t="shared" si="19"/>
        <v>103</v>
      </c>
      <c r="AB4648" s="19" t="str">
        <f t="shared" si="8"/>
        <v/>
      </c>
      <c r="AC4648" s="19">
        <f t="shared" si="20"/>
        <v>34.33333333</v>
      </c>
      <c r="AD4648" s="19">
        <f t="shared" si="21"/>
        <v>41.5</v>
      </c>
      <c r="AE4648" s="19" t="str">
        <f t="shared" si="22"/>
        <v>Нет моды</v>
      </c>
      <c r="AF4648" s="19">
        <f t="shared" si="23"/>
        <v>32</v>
      </c>
      <c r="AG4648" s="19">
        <f t="shared" si="24"/>
        <v>36</v>
      </c>
      <c r="AH4648" s="20" t="str">
        <f t="shared" si="14"/>
        <v/>
      </c>
      <c r="AI4648" s="24"/>
      <c r="AJ4648" s="24"/>
      <c r="AK4648" s="24"/>
      <c r="AL4648" s="22">
        <f t="shared" si="25"/>
        <v>1</v>
      </c>
    </row>
    <row r="4649" ht="12.75" customHeight="1">
      <c r="A4649" s="13" t="s">
        <v>316</v>
      </c>
      <c r="B4649" s="13" t="str">
        <f>IFERROR(__xludf.DUMMYFUNCTION("REGEXREPLACE(A4649, ""\d"", """")"),"         Забайкальский край")</f>
        <v>         Забайкальский край</v>
      </c>
      <c r="C4649" s="14" t="str">
        <f t="shared" si="15"/>
        <v>Забайкальский край</v>
      </c>
      <c r="D4649" s="3">
        <f t="shared" si="16"/>
        <v>2</v>
      </c>
      <c r="E4649" s="15" t="s">
        <v>44</v>
      </c>
      <c r="F4649" s="13" t="str">
        <f>IFERROR(__xludf.DUMMYFUNCTION("REGEXEXTRACT(E4649,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649" s="16">
        <f t="shared" si="17"/>
        <v>2</v>
      </c>
      <c r="H4649" s="13" t="s">
        <v>28</v>
      </c>
      <c r="I4649" s="13" t="str">
        <f>IFERROR(__xludf.DUMMYFUNCTION("REGEXREPLACE(H4649, "".*\s"", """")"),"человек")</f>
        <v>человек</v>
      </c>
      <c r="J4649" s="13" t="s">
        <v>29</v>
      </c>
      <c r="K4649" s="17" t="str">
        <f>IFERROR(__xludf.DUMMYFUNCTION("REGEXREPLACE(J4649, ""^[\d\s]+"", """")"),"значение показателя за год")</f>
        <v>значение показателя за год</v>
      </c>
      <c r="L4649" s="16">
        <f t="shared" si="18"/>
        <v>2</v>
      </c>
      <c r="M4649" s="13" t="s">
        <v>32</v>
      </c>
      <c r="N4649" s="13" t="str">
        <f>IFERROR(__xludf.DUMMYFUNCTION("REGEXEXTRACT(M4649, "" (.+)$"")"),"сельское население")</f>
        <v>сельское население</v>
      </c>
      <c r="O4649" s="18">
        <v>21.0</v>
      </c>
      <c r="P4649" s="23" t="s">
        <v>37</v>
      </c>
      <c r="Q4649" s="18">
        <v>13.0</v>
      </c>
      <c r="R4649" s="18">
        <v>15.0</v>
      </c>
      <c r="S4649" s="23" t="s">
        <v>37</v>
      </c>
      <c r="T4649" s="23" t="s">
        <v>37</v>
      </c>
      <c r="U4649" s="23" t="s">
        <v>37</v>
      </c>
      <c r="V4649" s="23" t="s">
        <v>37</v>
      </c>
      <c r="W4649" s="23" t="s">
        <v>37</v>
      </c>
      <c r="X4649" s="23" t="s">
        <v>37</v>
      </c>
      <c r="Y4649" s="23" t="s">
        <v>37</v>
      </c>
      <c r="Z4649" s="19" t="str">
        <f t="shared" si="6"/>
        <v/>
      </c>
      <c r="AA4649" s="19" t="str">
        <f t="shared" si="19"/>
        <v/>
      </c>
      <c r="AB4649" s="19">
        <f t="shared" si="8"/>
        <v>49</v>
      </c>
      <c r="AC4649" s="19">
        <f t="shared" si="20"/>
        <v>16.33333333</v>
      </c>
      <c r="AD4649" s="19">
        <f t="shared" si="21"/>
        <v>26.5</v>
      </c>
      <c r="AE4649" s="19" t="str">
        <f t="shared" si="22"/>
        <v>Нет моды</v>
      </c>
      <c r="AF4649" s="19">
        <f t="shared" si="23"/>
        <v>13</v>
      </c>
      <c r="AG4649" s="19">
        <f t="shared" si="24"/>
        <v>21</v>
      </c>
      <c r="AH4649" s="20" t="str">
        <f t="shared" si="14"/>
        <v>Город: 68%; Село: 32%</v>
      </c>
      <c r="AI4649" s="24"/>
      <c r="AJ4649" s="24"/>
      <c r="AK4649" s="24"/>
      <c r="AL4649" s="22">
        <f t="shared" si="25"/>
        <v>1</v>
      </c>
    </row>
    <row r="4650" ht="12.75" customHeight="1">
      <c r="A4650" s="13" t="s">
        <v>316</v>
      </c>
      <c r="B4650" s="13" t="str">
        <f>IFERROR(__xludf.DUMMYFUNCTION("REGEXREPLACE(A4650, ""\d"", """")"),"         Забайкальский край")</f>
        <v>         Забайкальский край</v>
      </c>
      <c r="C4650" s="14" t="str">
        <f t="shared" si="15"/>
        <v>Забайкальский край</v>
      </c>
      <c r="D4650" s="3">
        <f t="shared" si="16"/>
        <v>2</v>
      </c>
      <c r="E4650" s="15" t="s">
        <v>45</v>
      </c>
      <c r="F4650" s="13" t="str">
        <f>IFERROR(__xludf.DUMMYFUNCTION("REGEXEXTRACT(E4650, ""[А-Яа-я].*"")"),"Самоубийство")</f>
        <v>Самоубийство</v>
      </c>
      <c r="G4650" s="16">
        <f t="shared" si="17"/>
        <v>2</v>
      </c>
      <c r="H4650" s="13" t="s">
        <v>28</v>
      </c>
      <c r="I4650" s="13" t="str">
        <f>IFERROR(__xludf.DUMMYFUNCTION("REGEXREPLACE(H4650, "".*\s"", """")"),"человек")</f>
        <v>человек</v>
      </c>
      <c r="J4650" s="13" t="s">
        <v>29</v>
      </c>
      <c r="K4650" s="17" t="str">
        <f>IFERROR(__xludf.DUMMYFUNCTION("REGEXREPLACE(J4650, ""^[\d\s]+"", """")"),"значение показателя за год")</f>
        <v>значение показателя за год</v>
      </c>
      <c r="L4650" s="16">
        <f t="shared" si="18"/>
        <v>2</v>
      </c>
      <c r="M4650" s="13" t="s">
        <v>30</v>
      </c>
      <c r="N4650" s="13" t="str">
        <f>IFERROR(__xludf.DUMMYFUNCTION("REGEXEXTRACT(M4650, "" (.+)$"")"),"все население")</f>
        <v>все население</v>
      </c>
      <c r="O4650" s="18">
        <v>591.0</v>
      </c>
      <c r="P4650" s="18">
        <v>519.0</v>
      </c>
      <c r="Q4650" s="18">
        <v>544.0</v>
      </c>
      <c r="R4650" s="18">
        <v>431.0</v>
      </c>
      <c r="S4650" s="18">
        <v>423.0</v>
      </c>
      <c r="T4650" s="18">
        <v>349.0</v>
      </c>
      <c r="U4650" s="18">
        <v>308.0</v>
      </c>
      <c r="V4650" s="18">
        <v>304.0</v>
      </c>
      <c r="W4650" s="18">
        <v>277.0</v>
      </c>
      <c r="X4650" s="18">
        <v>316.0</v>
      </c>
      <c r="Y4650" s="18">
        <v>236.0</v>
      </c>
      <c r="Z4650" s="19">
        <f t="shared" si="6"/>
        <v>4298</v>
      </c>
      <c r="AA4650" s="19" t="str">
        <f t="shared" si="19"/>
        <v/>
      </c>
      <c r="AB4650" s="19" t="str">
        <f t="shared" si="8"/>
        <v/>
      </c>
      <c r="AC4650" s="19">
        <f t="shared" si="20"/>
        <v>390.7272727</v>
      </c>
      <c r="AD4650" s="19">
        <f t="shared" si="21"/>
        <v>312</v>
      </c>
      <c r="AE4650" s="19" t="str">
        <f t="shared" si="22"/>
        <v>Нет моды</v>
      </c>
      <c r="AF4650" s="19">
        <f t="shared" si="23"/>
        <v>236</v>
      </c>
      <c r="AG4650" s="19">
        <f t="shared" si="24"/>
        <v>591</v>
      </c>
      <c r="AH4650" s="20" t="str">
        <f t="shared" si="14"/>
        <v/>
      </c>
      <c r="AI4650" s="21"/>
      <c r="AJ4650" s="21"/>
      <c r="AK4650" s="21"/>
      <c r="AL4650" s="22">
        <f t="shared" si="25"/>
        <v>1</v>
      </c>
    </row>
    <row r="4651" ht="12.75" customHeight="1">
      <c r="A4651" s="13" t="s">
        <v>316</v>
      </c>
      <c r="B4651" s="13" t="str">
        <f>IFERROR(__xludf.DUMMYFUNCTION("REGEXREPLACE(A4651, ""\d"", """")"),"         Забайкальский край")</f>
        <v>         Забайкальский край</v>
      </c>
      <c r="C4651" s="14" t="str">
        <f t="shared" si="15"/>
        <v>Забайкальский край</v>
      </c>
      <c r="D4651" s="3">
        <f t="shared" si="16"/>
        <v>2</v>
      </c>
      <c r="E4651" s="15" t="s">
        <v>45</v>
      </c>
      <c r="F4651" s="13" t="str">
        <f>IFERROR(__xludf.DUMMYFUNCTION("REGEXEXTRACT(E4651, ""[А-Яа-я].*"")"),"Самоубийство")</f>
        <v>Самоубийство</v>
      </c>
      <c r="G4651" s="16">
        <f t="shared" si="17"/>
        <v>2</v>
      </c>
      <c r="H4651" s="13" t="s">
        <v>28</v>
      </c>
      <c r="I4651" s="13" t="str">
        <f>IFERROR(__xludf.DUMMYFUNCTION("REGEXREPLACE(H4651, "".*\s"", """")"),"человек")</f>
        <v>человек</v>
      </c>
      <c r="J4651" s="13" t="s">
        <v>29</v>
      </c>
      <c r="K4651" s="17" t="str">
        <f>IFERROR(__xludf.DUMMYFUNCTION("REGEXREPLACE(J4651, ""^[\d\s]+"", """")"),"значение показателя за год")</f>
        <v>значение показателя за год</v>
      </c>
      <c r="L4651" s="16">
        <f t="shared" si="18"/>
        <v>2</v>
      </c>
      <c r="M4651" s="13" t="s">
        <v>31</v>
      </c>
      <c r="N4651" s="13" t="str">
        <f>IFERROR(__xludf.DUMMYFUNCTION("REGEXEXTRACT(M4651, "" (.+)$"")"),"городское население")</f>
        <v>городское население</v>
      </c>
      <c r="O4651" s="18">
        <v>305.0</v>
      </c>
      <c r="P4651" s="18">
        <v>273.0</v>
      </c>
      <c r="Q4651" s="18">
        <v>280.0</v>
      </c>
      <c r="R4651" s="18">
        <v>218.0</v>
      </c>
      <c r="S4651" s="18">
        <v>206.0</v>
      </c>
      <c r="T4651" s="18">
        <v>176.0</v>
      </c>
      <c r="U4651" s="18">
        <v>170.0</v>
      </c>
      <c r="V4651" s="18">
        <v>159.0</v>
      </c>
      <c r="W4651" s="18">
        <v>133.0</v>
      </c>
      <c r="X4651" s="18">
        <v>149.0</v>
      </c>
      <c r="Y4651" s="18">
        <v>130.0</v>
      </c>
      <c r="Z4651" s="19" t="str">
        <f t="shared" si="6"/>
        <v/>
      </c>
      <c r="AA4651" s="19">
        <f t="shared" si="19"/>
        <v>2199</v>
      </c>
      <c r="AB4651" s="19" t="str">
        <f t="shared" si="8"/>
        <v/>
      </c>
      <c r="AC4651" s="19">
        <f t="shared" si="20"/>
        <v>199.9090909</v>
      </c>
      <c r="AD4651" s="19">
        <f t="shared" si="21"/>
        <v>278.5</v>
      </c>
      <c r="AE4651" s="19" t="str">
        <f t="shared" si="22"/>
        <v>Нет моды</v>
      </c>
      <c r="AF4651" s="19">
        <f t="shared" si="23"/>
        <v>130</v>
      </c>
      <c r="AG4651" s="19">
        <f t="shared" si="24"/>
        <v>305</v>
      </c>
      <c r="AH4651" s="20" t="str">
        <f t="shared" si="14"/>
        <v/>
      </c>
      <c r="AI4651" s="21"/>
      <c r="AJ4651" s="21"/>
      <c r="AK4651" s="21"/>
      <c r="AL4651" s="22">
        <f t="shared" si="25"/>
        <v>1</v>
      </c>
    </row>
    <row r="4652" ht="12.75" customHeight="1">
      <c r="A4652" s="13" t="s">
        <v>316</v>
      </c>
      <c r="B4652" s="13" t="str">
        <f>IFERROR(__xludf.DUMMYFUNCTION("REGEXREPLACE(A4652, ""\d"", """")"),"         Забайкальский край")</f>
        <v>         Забайкальский край</v>
      </c>
      <c r="C4652" s="14" t="str">
        <f t="shared" si="15"/>
        <v>Забайкальский край</v>
      </c>
      <c r="D4652" s="3">
        <f t="shared" si="16"/>
        <v>2</v>
      </c>
      <c r="E4652" s="15" t="s">
        <v>45</v>
      </c>
      <c r="F4652" s="13" t="str">
        <f>IFERROR(__xludf.DUMMYFUNCTION("REGEXEXTRACT(E4652, ""[А-Яа-я].*"")"),"Самоубийство")</f>
        <v>Самоубийство</v>
      </c>
      <c r="G4652" s="16">
        <f t="shared" si="17"/>
        <v>2</v>
      </c>
      <c r="H4652" s="13" t="s">
        <v>28</v>
      </c>
      <c r="I4652" s="13" t="str">
        <f>IFERROR(__xludf.DUMMYFUNCTION("REGEXREPLACE(H4652, "".*\s"", """")"),"человек")</f>
        <v>человек</v>
      </c>
      <c r="J4652" s="13" t="s">
        <v>29</v>
      </c>
      <c r="K4652" s="17" t="str">
        <f>IFERROR(__xludf.DUMMYFUNCTION("REGEXREPLACE(J4652, ""^[\d\s]+"", """")"),"значение показателя за год")</f>
        <v>значение показателя за год</v>
      </c>
      <c r="L4652" s="16">
        <f t="shared" si="18"/>
        <v>2</v>
      </c>
      <c r="M4652" s="13" t="s">
        <v>32</v>
      </c>
      <c r="N4652" s="13" t="str">
        <f>IFERROR(__xludf.DUMMYFUNCTION("REGEXEXTRACT(M4652, "" (.+)$"")"),"сельское население")</f>
        <v>сельское население</v>
      </c>
      <c r="O4652" s="18">
        <v>286.0</v>
      </c>
      <c r="P4652" s="18">
        <v>246.0</v>
      </c>
      <c r="Q4652" s="18">
        <v>264.0</v>
      </c>
      <c r="R4652" s="18">
        <v>213.0</v>
      </c>
      <c r="S4652" s="18">
        <v>217.0</v>
      </c>
      <c r="T4652" s="18">
        <v>173.0</v>
      </c>
      <c r="U4652" s="18">
        <v>138.0</v>
      </c>
      <c r="V4652" s="18">
        <v>145.0</v>
      </c>
      <c r="W4652" s="18">
        <v>144.0</v>
      </c>
      <c r="X4652" s="18">
        <v>167.0</v>
      </c>
      <c r="Y4652" s="18">
        <v>106.0</v>
      </c>
      <c r="Z4652" s="19" t="str">
        <f t="shared" si="6"/>
        <v/>
      </c>
      <c r="AA4652" s="19" t="str">
        <f t="shared" si="19"/>
        <v/>
      </c>
      <c r="AB4652" s="19">
        <f t="shared" si="8"/>
        <v>2099</v>
      </c>
      <c r="AC4652" s="19">
        <f t="shared" si="20"/>
        <v>190.8181818</v>
      </c>
      <c r="AD4652" s="19">
        <f t="shared" si="21"/>
        <v>174.5</v>
      </c>
      <c r="AE4652" s="19" t="str">
        <f t="shared" si="22"/>
        <v>Нет моды</v>
      </c>
      <c r="AF4652" s="19">
        <f t="shared" si="23"/>
        <v>106</v>
      </c>
      <c r="AG4652" s="19">
        <f t="shared" si="24"/>
        <v>286</v>
      </c>
      <c r="AH4652" s="20" t="str">
        <f t="shared" si="14"/>
        <v>Город: 51%; Село: 49%</v>
      </c>
      <c r="AI4652" s="21"/>
      <c r="AJ4652" s="21"/>
      <c r="AK4652" s="21"/>
      <c r="AL4652" s="22">
        <f t="shared" si="25"/>
        <v>1</v>
      </c>
    </row>
    <row r="4653" ht="12.75" customHeight="1">
      <c r="A4653" s="13" t="s">
        <v>316</v>
      </c>
      <c r="B4653" s="13" t="str">
        <f>IFERROR(__xludf.DUMMYFUNCTION("REGEXREPLACE(A4653, ""\d"", """")"),"         Забайкальский край")</f>
        <v>         Забайкальский край</v>
      </c>
      <c r="C4653" s="14" t="str">
        <f t="shared" si="15"/>
        <v>Забайкальский край</v>
      </c>
      <c r="D4653" s="3">
        <f t="shared" si="16"/>
        <v>2</v>
      </c>
      <c r="E4653" s="15" t="s">
        <v>46</v>
      </c>
      <c r="F4653" s="13" t="str">
        <f>IFERROR(__xludf.DUMMYFUNCTION("REGEXEXTRACT(E4653, ""[А-Яа-я].*"")"),"Случ.отравл.алкоголем")</f>
        <v>Случ.отравл.алкоголем</v>
      </c>
      <c r="G4653" s="16">
        <f t="shared" si="17"/>
        <v>2</v>
      </c>
      <c r="H4653" s="13" t="s">
        <v>28</v>
      </c>
      <c r="I4653" s="13" t="str">
        <f>IFERROR(__xludf.DUMMYFUNCTION("REGEXREPLACE(H4653, "".*\s"", """")"),"человек")</f>
        <v>человек</v>
      </c>
      <c r="J4653" s="13" t="s">
        <v>29</v>
      </c>
      <c r="K4653" s="17" t="str">
        <f>IFERROR(__xludf.DUMMYFUNCTION("REGEXREPLACE(J4653, ""^[\d\s]+"", """")"),"значение показателя за год")</f>
        <v>значение показателя за год</v>
      </c>
      <c r="L4653" s="16">
        <f t="shared" si="18"/>
        <v>2</v>
      </c>
      <c r="M4653" s="13" t="s">
        <v>30</v>
      </c>
      <c r="N4653" s="13" t="str">
        <f>IFERROR(__xludf.DUMMYFUNCTION("REGEXEXTRACT(M4653, "" (.+)$"")"),"все население")</f>
        <v>все население</v>
      </c>
      <c r="O4653" s="18">
        <v>249.0</v>
      </c>
      <c r="P4653" s="18">
        <v>272.0</v>
      </c>
      <c r="Q4653" s="18">
        <v>228.0</v>
      </c>
      <c r="R4653" s="18">
        <v>167.0</v>
      </c>
      <c r="S4653" s="18">
        <v>182.0</v>
      </c>
      <c r="T4653" s="18">
        <v>193.0</v>
      </c>
      <c r="U4653" s="18">
        <v>124.0</v>
      </c>
      <c r="V4653" s="18">
        <v>148.0</v>
      </c>
      <c r="W4653" s="18">
        <v>164.0</v>
      </c>
      <c r="X4653" s="18">
        <v>128.0</v>
      </c>
      <c r="Y4653" s="18">
        <v>138.0</v>
      </c>
      <c r="Z4653" s="19">
        <f t="shared" si="6"/>
        <v>1993</v>
      </c>
      <c r="AA4653" s="19" t="str">
        <f t="shared" si="19"/>
        <v/>
      </c>
      <c r="AB4653" s="19" t="str">
        <f t="shared" si="8"/>
        <v/>
      </c>
      <c r="AC4653" s="19">
        <f t="shared" si="20"/>
        <v>181.1818182</v>
      </c>
      <c r="AD4653" s="19">
        <f t="shared" si="21"/>
        <v>170</v>
      </c>
      <c r="AE4653" s="19" t="str">
        <f t="shared" si="22"/>
        <v>Нет моды</v>
      </c>
      <c r="AF4653" s="19">
        <f t="shared" si="23"/>
        <v>124</v>
      </c>
      <c r="AG4653" s="19">
        <f t="shared" si="24"/>
        <v>272</v>
      </c>
      <c r="AH4653" s="20" t="str">
        <f t="shared" si="14"/>
        <v/>
      </c>
      <c r="AI4653" s="21"/>
      <c r="AJ4653" s="21"/>
      <c r="AK4653" s="21"/>
      <c r="AL4653" s="22">
        <f t="shared" si="25"/>
        <v>1</v>
      </c>
    </row>
    <row r="4654" ht="12.75" customHeight="1">
      <c r="A4654" s="13" t="s">
        <v>316</v>
      </c>
      <c r="B4654" s="13" t="str">
        <f>IFERROR(__xludf.DUMMYFUNCTION("REGEXREPLACE(A4654, ""\d"", """")"),"         Забайкальский край")</f>
        <v>         Забайкальский край</v>
      </c>
      <c r="C4654" s="14" t="str">
        <f t="shared" si="15"/>
        <v>Забайкальский край</v>
      </c>
      <c r="D4654" s="3">
        <f t="shared" si="16"/>
        <v>2</v>
      </c>
      <c r="E4654" s="15" t="s">
        <v>46</v>
      </c>
      <c r="F4654" s="13" t="str">
        <f>IFERROR(__xludf.DUMMYFUNCTION("REGEXEXTRACT(E4654, ""[А-Яа-я].*"")"),"Случ.отравл.алкоголем")</f>
        <v>Случ.отравл.алкоголем</v>
      </c>
      <c r="G4654" s="16">
        <f t="shared" si="17"/>
        <v>2</v>
      </c>
      <c r="H4654" s="13" t="s">
        <v>28</v>
      </c>
      <c r="I4654" s="13" t="str">
        <f>IFERROR(__xludf.DUMMYFUNCTION("REGEXREPLACE(H4654, "".*\s"", """")"),"человек")</f>
        <v>человек</v>
      </c>
      <c r="J4654" s="13" t="s">
        <v>29</v>
      </c>
      <c r="K4654" s="17" t="str">
        <f>IFERROR(__xludf.DUMMYFUNCTION("REGEXREPLACE(J4654, ""^[\d\s]+"", """")"),"значение показателя за год")</f>
        <v>значение показателя за год</v>
      </c>
      <c r="L4654" s="16">
        <f t="shared" si="18"/>
        <v>2</v>
      </c>
      <c r="M4654" s="13" t="s">
        <v>31</v>
      </c>
      <c r="N4654" s="13" t="str">
        <f>IFERROR(__xludf.DUMMYFUNCTION("REGEXEXTRACT(M4654, "" (.+)$"")"),"городское население")</f>
        <v>городское население</v>
      </c>
      <c r="O4654" s="18">
        <v>163.0</v>
      </c>
      <c r="P4654" s="18">
        <v>165.0</v>
      </c>
      <c r="Q4654" s="18">
        <v>158.0</v>
      </c>
      <c r="R4654" s="18">
        <v>112.0</v>
      </c>
      <c r="S4654" s="18">
        <v>119.0</v>
      </c>
      <c r="T4654" s="18">
        <v>128.0</v>
      </c>
      <c r="U4654" s="18">
        <v>81.0</v>
      </c>
      <c r="V4654" s="18">
        <v>105.0</v>
      </c>
      <c r="W4654" s="18">
        <v>107.0</v>
      </c>
      <c r="X4654" s="18">
        <v>69.0</v>
      </c>
      <c r="Y4654" s="18">
        <v>98.0</v>
      </c>
      <c r="Z4654" s="19" t="str">
        <f t="shared" si="6"/>
        <v/>
      </c>
      <c r="AA4654" s="19">
        <f t="shared" si="19"/>
        <v>1305</v>
      </c>
      <c r="AB4654" s="19" t="str">
        <f t="shared" si="8"/>
        <v/>
      </c>
      <c r="AC4654" s="19">
        <f t="shared" si="20"/>
        <v>118.6363636</v>
      </c>
      <c r="AD4654" s="19">
        <f t="shared" si="21"/>
        <v>143</v>
      </c>
      <c r="AE4654" s="19" t="str">
        <f t="shared" si="22"/>
        <v>Нет моды</v>
      </c>
      <c r="AF4654" s="19">
        <f t="shared" si="23"/>
        <v>69</v>
      </c>
      <c r="AG4654" s="19">
        <f t="shared" si="24"/>
        <v>165</v>
      </c>
      <c r="AH4654" s="20" t="str">
        <f t="shared" si="14"/>
        <v/>
      </c>
      <c r="AI4654" s="21"/>
      <c r="AJ4654" s="21"/>
      <c r="AK4654" s="21"/>
      <c r="AL4654" s="22">
        <f t="shared" si="25"/>
        <v>1</v>
      </c>
    </row>
    <row r="4655" ht="12.75" customHeight="1">
      <c r="A4655" s="13" t="s">
        <v>316</v>
      </c>
      <c r="B4655" s="13" t="str">
        <f>IFERROR(__xludf.DUMMYFUNCTION("REGEXREPLACE(A4655, ""\d"", """")"),"         Забайкальский край")</f>
        <v>         Забайкальский край</v>
      </c>
      <c r="C4655" s="14" t="str">
        <f t="shared" si="15"/>
        <v>Забайкальский край</v>
      </c>
      <c r="D4655" s="3">
        <f t="shared" si="16"/>
        <v>2</v>
      </c>
      <c r="E4655" s="15" t="s">
        <v>46</v>
      </c>
      <c r="F4655" s="13" t="str">
        <f>IFERROR(__xludf.DUMMYFUNCTION("REGEXEXTRACT(E4655, ""[А-Яа-я].*"")"),"Случ.отравл.алкоголем")</f>
        <v>Случ.отравл.алкоголем</v>
      </c>
      <c r="G4655" s="16">
        <f t="shared" si="17"/>
        <v>2</v>
      </c>
      <c r="H4655" s="13" t="s">
        <v>28</v>
      </c>
      <c r="I4655" s="13" t="str">
        <f>IFERROR(__xludf.DUMMYFUNCTION("REGEXREPLACE(H4655, "".*\s"", """")"),"человек")</f>
        <v>человек</v>
      </c>
      <c r="J4655" s="13" t="s">
        <v>29</v>
      </c>
      <c r="K4655" s="17" t="str">
        <f>IFERROR(__xludf.DUMMYFUNCTION("REGEXREPLACE(J4655, ""^[\d\s]+"", """")"),"значение показателя за год")</f>
        <v>значение показателя за год</v>
      </c>
      <c r="L4655" s="16">
        <f t="shared" si="18"/>
        <v>2</v>
      </c>
      <c r="M4655" s="13" t="s">
        <v>32</v>
      </c>
      <c r="N4655" s="13" t="str">
        <f>IFERROR(__xludf.DUMMYFUNCTION("REGEXEXTRACT(M4655, "" (.+)$"")"),"сельское население")</f>
        <v>сельское население</v>
      </c>
      <c r="O4655" s="18">
        <v>86.0</v>
      </c>
      <c r="P4655" s="18">
        <v>107.0</v>
      </c>
      <c r="Q4655" s="18">
        <v>70.0</v>
      </c>
      <c r="R4655" s="18">
        <v>55.0</v>
      </c>
      <c r="S4655" s="18">
        <v>63.0</v>
      </c>
      <c r="T4655" s="18">
        <v>65.0</v>
      </c>
      <c r="U4655" s="18">
        <v>43.0</v>
      </c>
      <c r="V4655" s="18">
        <v>43.0</v>
      </c>
      <c r="W4655" s="18">
        <v>57.0</v>
      </c>
      <c r="X4655" s="18">
        <v>59.0</v>
      </c>
      <c r="Y4655" s="18">
        <v>40.0</v>
      </c>
      <c r="Z4655" s="19" t="str">
        <f t="shared" si="6"/>
        <v/>
      </c>
      <c r="AA4655" s="19" t="str">
        <f t="shared" si="19"/>
        <v/>
      </c>
      <c r="AB4655" s="19">
        <f t="shared" si="8"/>
        <v>688</v>
      </c>
      <c r="AC4655" s="19">
        <f t="shared" si="20"/>
        <v>62.54545455</v>
      </c>
      <c r="AD4655" s="19">
        <f t="shared" si="21"/>
        <v>83.5</v>
      </c>
      <c r="AE4655" s="19" t="str">
        <f t="shared" si="22"/>
        <v>Нет моды</v>
      </c>
      <c r="AF4655" s="19">
        <f t="shared" si="23"/>
        <v>40</v>
      </c>
      <c r="AG4655" s="19">
        <f t="shared" si="24"/>
        <v>107</v>
      </c>
      <c r="AH4655" s="20" t="str">
        <f t="shared" si="14"/>
        <v>Город: 65%; Село: 35%</v>
      </c>
      <c r="AI4655" s="21"/>
      <c r="AJ4655" s="21"/>
      <c r="AK4655" s="21"/>
      <c r="AL4655" s="22">
        <f t="shared" si="25"/>
        <v>1</v>
      </c>
    </row>
    <row r="4656" ht="12.75" customHeight="1">
      <c r="A4656" s="13" t="s">
        <v>316</v>
      </c>
      <c r="B4656" s="13" t="str">
        <f>IFERROR(__xludf.DUMMYFUNCTION("REGEXREPLACE(A4656, ""\d"", """")"),"         Забайкальский край")</f>
        <v>         Забайкальский край</v>
      </c>
      <c r="C4656" s="14" t="str">
        <f t="shared" si="15"/>
        <v>Забайкальский край</v>
      </c>
      <c r="D4656" s="3">
        <f t="shared" si="16"/>
        <v>2</v>
      </c>
      <c r="E4656" s="15" t="s">
        <v>47</v>
      </c>
      <c r="F4656" s="13" t="str">
        <f>IFERROR(__xludf.DUMMYFUNCTION("REGEXEXTRACT(E4656, ""[А-Яа-я].*"")"),"транспортные травмы всех видов")</f>
        <v>транспортные травмы всех видов</v>
      </c>
      <c r="G4656" s="16">
        <f t="shared" si="17"/>
        <v>2</v>
      </c>
      <c r="H4656" s="13" t="s">
        <v>28</v>
      </c>
      <c r="I4656" s="13" t="str">
        <f>IFERROR(__xludf.DUMMYFUNCTION("REGEXREPLACE(H4656, "".*\s"", """")"),"человек")</f>
        <v>человек</v>
      </c>
      <c r="J4656" s="13" t="s">
        <v>29</v>
      </c>
      <c r="K4656" s="17" t="str">
        <f>IFERROR(__xludf.DUMMYFUNCTION("REGEXREPLACE(J4656, ""^[\d\s]+"", """")"),"значение показателя за год")</f>
        <v>значение показателя за год</v>
      </c>
      <c r="L4656" s="16">
        <f t="shared" si="18"/>
        <v>2</v>
      </c>
      <c r="M4656" s="13" t="s">
        <v>30</v>
      </c>
      <c r="N4656" s="13" t="str">
        <f>IFERROR(__xludf.DUMMYFUNCTION("REGEXEXTRACT(M4656, "" (.+)$"")"),"все население")</f>
        <v>все население</v>
      </c>
      <c r="O4656" s="18">
        <v>261.0</v>
      </c>
      <c r="P4656" s="18">
        <v>314.0</v>
      </c>
      <c r="Q4656" s="18">
        <v>224.0</v>
      </c>
      <c r="R4656" s="18">
        <v>217.0</v>
      </c>
      <c r="S4656" s="23" t="s">
        <v>37</v>
      </c>
      <c r="T4656" s="23" t="s">
        <v>37</v>
      </c>
      <c r="U4656" s="23" t="s">
        <v>37</v>
      </c>
      <c r="V4656" s="23" t="s">
        <v>37</v>
      </c>
      <c r="W4656" s="23" t="s">
        <v>37</v>
      </c>
      <c r="X4656" s="23" t="s">
        <v>37</v>
      </c>
      <c r="Y4656" s="23" t="s">
        <v>37</v>
      </c>
      <c r="Z4656" s="19">
        <f t="shared" si="6"/>
        <v>1016</v>
      </c>
      <c r="AA4656" s="19" t="str">
        <f t="shared" si="19"/>
        <v/>
      </c>
      <c r="AB4656" s="19" t="str">
        <f t="shared" si="8"/>
        <v/>
      </c>
      <c r="AC4656" s="19">
        <f t="shared" si="20"/>
        <v>254</v>
      </c>
      <c r="AD4656" s="19">
        <f t="shared" si="21"/>
        <v>65</v>
      </c>
      <c r="AE4656" s="19" t="str">
        <f t="shared" si="22"/>
        <v>Нет моды</v>
      </c>
      <c r="AF4656" s="19">
        <f t="shared" si="23"/>
        <v>217</v>
      </c>
      <c r="AG4656" s="19">
        <f t="shared" si="24"/>
        <v>314</v>
      </c>
      <c r="AH4656" s="20" t="str">
        <f t="shared" si="14"/>
        <v/>
      </c>
      <c r="AI4656" s="24"/>
      <c r="AJ4656" s="24"/>
      <c r="AK4656" s="24"/>
      <c r="AL4656" s="22">
        <f t="shared" si="25"/>
        <v>1</v>
      </c>
    </row>
    <row r="4657" ht="12.75" customHeight="1">
      <c r="A4657" s="13" t="s">
        <v>316</v>
      </c>
      <c r="B4657" s="13" t="str">
        <f>IFERROR(__xludf.DUMMYFUNCTION("REGEXREPLACE(A4657, ""\d"", """")"),"         Забайкальский край")</f>
        <v>         Забайкальский край</v>
      </c>
      <c r="C4657" s="14" t="str">
        <f t="shared" si="15"/>
        <v>Забайкальский край</v>
      </c>
      <c r="D4657" s="3">
        <f t="shared" si="16"/>
        <v>2</v>
      </c>
      <c r="E4657" s="15" t="s">
        <v>47</v>
      </c>
      <c r="F4657" s="13" t="str">
        <f>IFERROR(__xludf.DUMMYFUNCTION("REGEXEXTRACT(E4657, ""[А-Яа-я].*"")"),"транспортные травмы всех видов")</f>
        <v>транспортные травмы всех видов</v>
      </c>
      <c r="G4657" s="16">
        <f t="shared" si="17"/>
        <v>2</v>
      </c>
      <c r="H4657" s="13" t="s">
        <v>28</v>
      </c>
      <c r="I4657" s="13" t="str">
        <f>IFERROR(__xludf.DUMMYFUNCTION("REGEXREPLACE(H4657, "".*\s"", """")"),"человек")</f>
        <v>человек</v>
      </c>
      <c r="J4657" s="13" t="s">
        <v>29</v>
      </c>
      <c r="K4657" s="17" t="str">
        <f>IFERROR(__xludf.DUMMYFUNCTION("REGEXREPLACE(J4657, ""^[\d\s]+"", """")"),"значение показателя за год")</f>
        <v>значение показателя за год</v>
      </c>
      <c r="L4657" s="16">
        <f t="shared" si="18"/>
        <v>2</v>
      </c>
      <c r="M4657" s="13" t="s">
        <v>31</v>
      </c>
      <c r="N4657" s="13" t="str">
        <f>IFERROR(__xludf.DUMMYFUNCTION("REGEXEXTRACT(M4657, "" (.+)$"")"),"городское население")</f>
        <v>городское население</v>
      </c>
      <c r="O4657" s="18">
        <v>165.0</v>
      </c>
      <c r="P4657" s="18">
        <v>181.0</v>
      </c>
      <c r="Q4657" s="18">
        <v>132.0</v>
      </c>
      <c r="R4657" s="18">
        <v>120.0</v>
      </c>
      <c r="S4657" s="23" t="s">
        <v>37</v>
      </c>
      <c r="T4657" s="23" t="s">
        <v>37</v>
      </c>
      <c r="U4657" s="23" t="s">
        <v>37</v>
      </c>
      <c r="V4657" s="23" t="s">
        <v>37</v>
      </c>
      <c r="W4657" s="23" t="s">
        <v>37</v>
      </c>
      <c r="X4657" s="23" t="s">
        <v>37</v>
      </c>
      <c r="Y4657" s="23" t="s">
        <v>37</v>
      </c>
      <c r="Z4657" s="19" t="str">
        <f t="shared" si="6"/>
        <v/>
      </c>
      <c r="AA4657" s="19">
        <f t="shared" si="19"/>
        <v>598</v>
      </c>
      <c r="AB4657" s="19" t="str">
        <f t="shared" si="8"/>
        <v/>
      </c>
      <c r="AC4657" s="19">
        <f t="shared" si="20"/>
        <v>149.5</v>
      </c>
      <c r="AD4657" s="19">
        <f t="shared" si="21"/>
        <v>199</v>
      </c>
      <c r="AE4657" s="19" t="str">
        <f t="shared" si="22"/>
        <v>Нет моды</v>
      </c>
      <c r="AF4657" s="19">
        <f t="shared" si="23"/>
        <v>120</v>
      </c>
      <c r="AG4657" s="19">
        <f t="shared" si="24"/>
        <v>181</v>
      </c>
      <c r="AH4657" s="20" t="str">
        <f t="shared" si="14"/>
        <v/>
      </c>
      <c r="AI4657" s="24"/>
      <c r="AJ4657" s="24"/>
      <c r="AK4657" s="24"/>
      <c r="AL4657" s="22">
        <f t="shared" si="25"/>
        <v>1</v>
      </c>
    </row>
    <row r="4658" ht="12.75" customHeight="1">
      <c r="A4658" s="13" t="s">
        <v>316</v>
      </c>
      <c r="B4658" s="13" t="str">
        <f>IFERROR(__xludf.DUMMYFUNCTION("REGEXREPLACE(A4658, ""\d"", """")"),"         Забайкальский край")</f>
        <v>         Забайкальский край</v>
      </c>
      <c r="C4658" s="14" t="str">
        <f t="shared" si="15"/>
        <v>Забайкальский край</v>
      </c>
      <c r="D4658" s="3">
        <f t="shared" si="16"/>
        <v>2</v>
      </c>
      <c r="E4658" s="15" t="s">
        <v>47</v>
      </c>
      <c r="F4658" s="13" t="str">
        <f>IFERROR(__xludf.DUMMYFUNCTION("REGEXEXTRACT(E4658, ""[А-Яа-я].*"")"),"транспортные травмы всех видов")</f>
        <v>транспортные травмы всех видов</v>
      </c>
      <c r="G4658" s="16">
        <f t="shared" si="17"/>
        <v>2</v>
      </c>
      <c r="H4658" s="13" t="s">
        <v>28</v>
      </c>
      <c r="I4658" s="13" t="str">
        <f>IFERROR(__xludf.DUMMYFUNCTION("REGEXREPLACE(H4658, "".*\s"", """")"),"человек")</f>
        <v>человек</v>
      </c>
      <c r="J4658" s="13" t="s">
        <v>29</v>
      </c>
      <c r="K4658" s="17" t="str">
        <f>IFERROR(__xludf.DUMMYFUNCTION("REGEXREPLACE(J4658, ""^[\d\s]+"", """")"),"значение показателя за год")</f>
        <v>значение показателя за год</v>
      </c>
      <c r="L4658" s="16">
        <f t="shared" si="18"/>
        <v>2</v>
      </c>
      <c r="M4658" s="13" t="s">
        <v>32</v>
      </c>
      <c r="N4658" s="13" t="str">
        <f>IFERROR(__xludf.DUMMYFUNCTION("REGEXEXTRACT(M4658, "" (.+)$"")"),"сельское население")</f>
        <v>сельское население</v>
      </c>
      <c r="O4658" s="18">
        <v>96.0</v>
      </c>
      <c r="P4658" s="18">
        <v>133.0</v>
      </c>
      <c r="Q4658" s="18">
        <v>92.0</v>
      </c>
      <c r="R4658" s="18">
        <v>97.0</v>
      </c>
      <c r="S4658" s="23" t="s">
        <v>37</v>
      </c>
      <c r="T4658" s="23" t="s">
        <v>37</v>
      </c>
      <c r="U4658" s="23" t="s">
        <v>37</v>
      </c>
      <c r="V4658" s="23" t="s">
        <v>37</v>
      </c>
      <c r="W4658" s="23" t="s">
        <v>37</v>
      </c>
      <c r="X4658" s="23" t="s">
        <v>37</v>
      </c>
      <c r="Y4658" s="23" t="s">
        <v>37</v>
      </c>
      <c r="Z4658" s="19" t="str">
        <f t="shared" si="6"/>
        <v/>
      </c>
      <c r="AA4658" s="19" t="str">
        <f t="shared" si="19"/>
        <v/>
      </c>
      <c r="AB4658" s="19">
        <f t="shared" si="8"/>
        <v>418</v>
      </c>
      <c r="AC4658" s="19">
        <f t="shared" si="20"/>
        <v>104.5</v>
      </c>
      <c r="AD4658" s="19">
        <f t="shared" si="21"/>
        <v>126</v>
      </c>
      <c r="AE4658" s="19" t="str">
        <f t="shared" si="22"/>
        <v>Нет моды</v>
      </c>
      <c r="AF4658" s="19">
        <f t="shared" si="23"/>
        <v>92</v>
      </c>
      <c r="AG4658" s="19">
        <f t="shared" si="24"/>
        <v>133</v>
      </c>
      <c r="AH4658" s="20" t="str">
        <f t="shared" si="14"/>
        <v>Город: 59%; Село: 41%</v>
      </c>
      <c r="AI4658" s="24"/>
      <c r="AJ4658" s="24"/>
      <c r="AK4658" s="24"/>
      <c r="AL4658" s="22">
        <f t="shared" si="25"/>
        <v>1</v>
      </c>
    </row>
    <row r="4659" ht="12.75" customHeight="1">
      <c r="A4659" s="13" t="s">
        <v>316</v>
      </c>
      <c r="B4659" s="13" t="str">
        <f>IFERROR(__xludf.DUMMYFUNCTION("REGEXREPLACE(A4659, ""\d"", """")"),"         Забайкальский край")</f>
        <v>         Забайкальский край</v>
      </c>
      <c r="C4659" s="14" t="str">
        <f t="shared" si="15"/>
        <v>Забайкальский край</v>
      </c>
      <c r="D4659" s="3">
        <f t="shared" si="16"/>
        <v>2</v>
      </c>
      <c r="E4659" s="15" t="s">
        <v>48</v>
      </c>
      <c r="F4659" s="13" t="str">
        <f>IFERROR(__xludf.DUMMYFUNCTION("REGEXEXTRACT(E4659, ""[А-Яа-я].*"")"),"Убийство")</f>
        <v>Убийство</v>
      </c>
      <c r="G4659" s="16">
        <f t="shared" si="17"/>
        <v>2</v>
      </c>
      <c r="H4659" s="13" t="s">
        <v>28</v>
      </c>
      <c r="I4659" s="13" t="str">
        <f>IFERROR(__xludf.DUMMYFUNCTION("REGEXREPLACE(H4659, "".*\s"", """")"),"человек")</f>
        <v>человек</v>
      </c>
      <c r="J4659" s="13" t="s">
        <v>29</v>
      </c>
      <c r="K4659" s="17" t="str">
        <f>IFERROR(__xludf.DUMMYFUNCTION("REGEXREPLACE(J4659, ""^[\d\s]+"", """")"),"значение показателя за год")</f>
        <v>значение показателя за год</v>
      </c>
      <c r="L4659" s="16">
        <f t="shared" si="18"/>
        <v>2</v>
      </c>
      <c r="M4659" s="13" t="s">
        <v>30</v>
      </c>
      <c r="N4659" s="13" t="str">
        <f>IFERROR(__xludf.DUMMYFUNCTION("REGEXEXTRACT(M4659, "" (.+)$"")"),"все население")</f>
        <v>все население</v>
      </c>
      <c r="O4659" s="18">
        <v>340.0</v>
      </c>
      <c r="P4659" s="18">
        <v>286.0</v>
      </c>
      <c r="Q4659" s="18">
        <v>258.0</v>
      </c>
      <c r="R4659" s="18">
        <v>236.0</v>
      </c>
      <c r="S4659" s="18">
        <v>166.0</v>
      </c>
      <c r="T4659" s="18">
        <v>178.0</v>
      </c>
      <c r="U4659" s="18">
        <v>158.0</v>
      </c>
      <c r="V4659" s="18">
        <v>145.0</v>
      </c>
      <c r="W4659" s="18">
        <v>112.0</v>
      </c>
      <c r="X4659" s="18">
        <v>112.0</v>
      </c>
      <c r="Y4659" s="18">
        <v>127.0</v>
      </c>
      <c r="Z4659" s="19">
        <f t="shared" si="6"/>
        <v>2118</v>
      </c>
      <c r="AA4659" s="19" t="str">
        <f t="shared" si="19"/>
        <v/>
      </c>
      <c r="AB4659" s="19" t="str">
        <f t="shared" si="8"/>
        <v/>
      </c>
      <c r="AC4659" s="19">
        <f t="shared" si="20"/>
        <v>192.5454545</v>
      </c>
      <c r="AD4659" s="19">
        <f t="shared" si="21"/>
        <v>145</v>
      </c>
      <c r="AE4659" s="19" t="str">
        <f t="shared" si="22"/>
        <v>Нет моды</v>
      </c>
      <c r="AF4659" s="19">
        <f t="shared" si="23"/>
        <v>112</v>
      </c>
      <c r="AG4659" s="19">
        <f t="shared" si="24"/>
        <v>340</v>
      </c>
      <c r="AH4659" s="20" t="str">
        <f t="shared" si="14"/>
        <v/>
      </c>
      <c r="AI4659" s="21"/>
      <c r="AJ4659" s="21"/>
      <c r="AK4659" s="21"/>
      <c r="AL4659" s="22">
        <f t="shared" si="25"/>
        <v>1</v>
      </c>
    </row>
    <row r="4660" ht="12.75" customHeight="1">
      <c r="A4660" s="13" t="s">
        <v>316</v>
      </c>
      <c r="B4660" s="13" t="str">
        <f>IFERROR(__xludf.DUMMYFUNCTION("REGEXREPLACE(A4660, ""\d"", """")"),"         Забайкальский край")</f>
        <v>         Забайкальский край</v>
      </c>
      <c r="C4660" s="14" t="str">
        <f t="shared" si="15"/>
        <v>Забайкальский край</v>
      </c>
      <c r="D4660" s="3">
        <f t="shared" si="16"/>
        <v>2</v>
      </c>
      <c r="E4660" s="15" t="s">
        <v>48</v>
      </c>
      <c r="F4660" s="13" t="str">
        <f>IFERROR(__xludf.DUMMYFUNCTION("REGEXEXTRACT(E4660, ""[А-Яа-я].*"")"),"Убийство")</f>
        <v>Убийство</v>
      </c>
      <c r="G4660" s="16">
        <f t="shared" si="17"/>
        <v>2</v>
      </c>
      <c r="H4660" s="13" t="s">
        <v>28</v>
      </c>
      <c r="I4660" s="13" t="str">
        <f>IFERROR(__xludf.DUMMYFUNCTION("REGEXREPLACE(H4660, "".*\s"", """")"),"человек")</f>
        <v>человек</v>
      </c>
      <c r="J4660" s="13" t="s">
        <v>29</v>
      </c>
      <c r="K4660" s="17" t="str">
        <f>IFERROR(__xludf.DUMMYFUNCTION("REGEXREPLACE(J4660, ""^[\d\s]+"", """")"),"значение показателя за год")</f>
        <v>значение показателя за год</v>
      </c>
      <c r="L4660" s="16">
        <f t="shared" si="18"/>
        <v>2</v>
      </c>
      <c r="M4660" s="13" t="s">
        <v>31</v>
      </c>
      <c r="N4660" s="13" t="str">
        <f>IFERROR(__xludf.DUMMYFUNCTION("REGEXEXTRACT(M4660, "" (.+)$"")"),"городское население")</f>
        <v>городское население</v>
      </c>
      <c r="O4660" s="18">
        <v>197.0</v>
      </c>
      <c r="P4660" s="18">
        <v>161.0</v>
      </c>
      <c r="Q4660" s="18">
        <v>153.0</v>
      </c>
      <c r="R4660" s="18">
        <v>143.0</v>
      </c>
      <c r="S4660" s="18">
        <v>112.0</v>
      </c>
      <c r="T4660" s="18">
        <v>99.0</v>
      </c>
      <c r="U4660" s="18">
        <v>97.0</v>
      </c>
      <c r="V4660" s="18">
        <v>78.0</v>
      </c>
      <c r="W4660" s="18">
        <v>64.0</v>
      </c>
      <c r="X4660" s="18">
        <v>58.0</v>
      </c>
      <c r="Y4660" s="18">
        <v>72.0</v>
      </c>
      <c r="Z4660" s="19" t="str">
        <f t="shared" si="6"/>
        <v/>
      </c>
      <c r="AA4660" s="19">
        <f t="shared" si="19"/>
        <v>1234</v>
      </c>
      <c r="AB4660" s="19" t="str">
        <f t="shared" si="8"/>
        <v/>
      </c>
      <c r="AC4660" s="19">
        <f t="shared" si="20"/>
        <v>112.1818182</v>
      </c>
      <c r="AD4660" s="19">
        <f t="shared" si="21"/>
        <v>144</v>
      </c>
      <c r="AE4660" s="19" t="str">
        <f t="shared" si="22"/>
        <v>Нет моды</v>
      </c>
      <c r="AF4660" s="19">
        <f t="shared" si="23"/>
        <v>58</v>
      </c>
      <c r="AG4660" s="19">
        <f t="shared" si="24"/>
        <v>197</v>
      </c>
      <c r="AH4660" s="20" t="str">
        <f t="shared" si="14"/>
        <v/>
      </c>
      <c r="AI4660" s="21"/>
      <c r="AJ4660" s="21"/>
      <c r="AK4660" s="21"/>
      <c r="AL4660" s="22">
        <f t="shared" si="25"/>
        <v>1</v>
      </c>
    </row>
    <row r="4661" ht="12.75" customHeight="1">
      <c r="A4661" s="13" t="s">
        <v>316</v>
      </c>
      <c r="B4661" s="13" t="str">
        <f>IFERROR(__xludf.DUMMYFUNCTION("REGEXREPLACE(A4661, ""\d"", """")"),"         Забайкальский край")</f>
        <v>         Забайкальский край</v>
      </c>
      <c r="C4661" s="14" t="str">
        <f t="shared" si="15"/>
        <v>Забайкальский край</v>
      </c>
      <c r="D4661" s="3">
        <f t="shared" si="16"/>
        <v>2</v>
      </c>
      <c r="E4661" s="15" t="s">
        <v>48</v>
      </c>
      <c r="F4661" s="13" t="str">
        <f>IFERROR(__xludf.DUMMYFUNCTION("REGEXEXTRACT(E4661, ""[А-Яа-я].*"")"),"Убийство")</f>
        <v>Убийство</v>
      </c>
      <c r="G4661" s="16">
        <f t="shared" si="17"/>
        <v>2</v>
      </c>
      <c r="H4661" s="13" t="s">
        <v>28</v>
      </c>
      <c r="I4661" s="13" t="str">
        <f>IFERROR(__xludf.DUMMYFUNCTION("REGEXREPLACE(H4661, "".*\s"", """")"),"человек")</f>
        <v>человек</v>
      </c>
      <c r="J4661" s="13" t="s">
        <v>29</v>
      </c>
      <c r="K4661" s="17" t="str">
        <f>IFERROR(__xludf.DUMMYFUNCTION("REGEXREPLACE(J4661, ""^[\d\s]+"", """")"),"значение показателя за год")</f>
        <v>значение показателя за год</v>
      </c>
      <c r="L4661" s="16">
        <f t="shared" si="18"/>
        <v>2</v>
      </c>
      <c r="M4661" s="13" t="s">
        <v>32</v>
      </c>
      <c r="N4661" s="13" t="str">
        <f>IFERROR(__xludf.DUMMYFUNCTION("REGEXEXTRACT(M4661, "" (.+)$"")"),"сельское население")</f>
        <v>сельское население</v>
      </c>
      <c r="O4661" s="18">
        <v>143.0</v>
      </c>
      <c r="P4661" s="18">
        <v>125.0</v>
      </c>
      <c r="Q4661" s="18">
        <v>105.0</v>
      </c>
      <c r="R4661" s="18">
        <v>93.0</v>
      </c>
      <c r="S4661" s="18">
        <v>54.0</v>
      </c>
      <c r="T4661" s="18">
        <v>79.0</v>
      </c>
      <c r="U4661" s="18">
        <v>61.0</v>
      </c>
      <c r="V4661" s="18">
        <v>67.0</v>
      </c>
      <c r="W4661" s="18">
        <v>48.0</v>
      </c>
      <c r="X4661" s="18">
        <v>54.0</v>
      </c>
      <c r="Y4661" s="18">
        <v>55.0</v>
      </c>
      <c r="Z4661" s="19" t="str">
        <f t="shared" si="6"/>
        <v/>
      </c>
      <c r="AA4661" s="19" t="str">
        <f t="shared" si="19"/>
        <v/>
      </c>
      <c r="AB4661" s="19">
        <f t="shared" si="8"/>
        <v>884</v>
      </c>
      <c r="AC4661" s="19">
        <f t="shared" si="20"/>
        <v>80.36363636</v>
      </c>
      <c r="AD4661" s="19">
        <f t="shared" si="21"/>
        <v>86</v>
      </c>
      <c r="AE4661" s="19" t="str">
        <f t="shared" si="22"/>
        <v>Нет моды</v>
      </c>
      <c r="AF4661" s="19">
        <f t="shared" si="23"/>
        <v>48</v>
      </c>
      <c r="AG4661" s="19">
        <f t="shared" si="24"/>
        <v>143</v>
      </c>
      <c r="AH4661" s="20" t="str">
        <f t="shared" si="14"/>
        <v>Город: 58%; Село: 42%</v>
      </c>
      <c r="AI4661" s="21"/>
      <c r="AJ4661" s="21"/>
      <c r="AK4661" s="21"/>
      <c r="AL4661" s="22">
        <f t="shared" si="25"/>
        <v>1</v>
      </c>
    </row>
    <row r="4662" ht="12.75" customHeight="1">
      <c r="A4662" s="13" t="s">
        <v>316</v>
      </c>
      <c r="B4662" s="13" t="str">
        <f>IFERROR(__xludf.DUMMYFUNCTION("REGEXREPLACE(A4662, ""\d"", """")"),"         Забайкальский край")</f>
        <v>         Забайкальский край</v>
      </c>
      <c r="C4662" s="14" t="str">
        <f t="shared" si="15"/>
        <v>Забайкальский край</v>
      </c>
      <c r="D4662" s="3">
        <f t="shared" si="16"/>
        <v>2</v>
      </c>
      <c r="E4662" s="15" t="s">
        <v>49</v>
      </c>
      <c r="F4662" s="13" t="str">
        <f>IFERROR(__xludf.DUMMYFUNCTION("REGEXEXTRACT(E4662, ""[А-Яа-я].*"")"),"Цереброваскулярные болезни")</f>
        <v>Цереброваскулярные болезни</v>
      </c>
      <c r="G4662" s="16">
        <f t="shared" si="17"/>
        <v>2</v>
      </c>
      <c r="H4662" s="13" t="s">
        <v>28</v>
      </c>
      <c r="I4662" s="13" t="str">
        <f>IFERROR(__xludf.DUMMYFUNCTION("REGEXREPLACE(H4662, "".*\s"", """")"),"человек")</f>
        <v>человек</v>
      </c>
      <c r="J4662" s="13" t="s">
        <v>29</v>
      </c>
      <c r="K4662" s="17" t="str">
        <f>IFERROR(__xludf.DUMMYFUNCTION("REGEXREPLACE(J4662, ""^[\d\s]+"", """")"),"значение показателя за год")</f>
        <v>значение показателя за год</v>
      </c>
      <c r="L4662" s="16">
        <f t="shared" si="18"/>
        <v>2</v>
      </c>
      <c r="M4662" s="13" t="s">
        <v>30</v>
      </c>
      <c r="N4662" s="13" t="str">
        <f>IFERROR(__xludf.DUMMYFUNCTION("REGEXEXTRACT(M4662, "" (.+)$"")"),"все население")</f>
        <v>все население</v>
      </c>
      <c r="O4662" s="18">
        <v>1251.0</v>
      </c>
      <c r="P4662" s="18">
        <v>1298.0</v>
      </c>
      <c r="Q4662" s="18">
        <v>1419.0</v>
      </c>
      <c r="R4662" s="18">
        <v>1283.0</v>
      </c>
      <c r="S4662" s="18">
        <v>1443.0</v>
      </c>
      <c r="T4662" s="18">
        <v>1395.0</v>
      </c>
      <c r="U4662" s="18">
        <v>1709.0</v>
      </c>
      <c r="V4662" s="18">
        <v>1819.0</v>
      </c>
      <c r="W4662" s="18">
        <v>1965.0</v>
      </c>
      <c r="X4662" s="18">
        <v>1959.0</v>
      </c>
      <c r="Y4662" s="18">
        <v>2062.0</v>
      </c>
      <c r="Z4662" s="19">
        <f t="shared" si="6"/>
        <v>17603</v>
      </c>
      <c r="AA4662" s="19" t="str">
        <f t="shared" si="19"/>
        <v/>
      </c>
      <c r="AB4662" s="19" t="str">
        <f t="shared" si="8"/>
        <v/>
      </c>
      <c r="AC4662" s="19">
        <f t="shared" si="20"/>
        <v>1600.272727</v>
      </c>
      <c r="AD4662" s="19">
        <f t="shared" si="21"/>
        <v>697</v>
      </c>
      <c r="AE4662" s="19" t="str">
        <f t="shared" si="22"/>
        <v>Нет моды</v>
      </c>
      <c r="AF4662" s="19">
        <f t="shared" si="23"/>
        <v>1251</v>
      </c>
      <c r="AG4662" s="19">
        <f t="shared" si="24"/>
        <v>2062</v>
      </c>
      <c r="AH4662" s="20" t="str">
        <f t="shared" si="14"/>
        <v/>
      </c>
      <c r="AI4662" s="21"/>
      <c r="AJ4662" s="21"/>
      <c r="AK4662" s="21"/>
      <c r="AL4662" s="22">
        <f t="shared" si="25"/>
        <v>1</v>
      </c>
    </row>
    <row r="4663" ht="12.75" customHeight="1">
      <c r="A4663" s="13" t="s">
        <v>316</v>
      </c>
      <c r="B4663" s="13" t="str">
        <f>IFERROR(__xludf.DUMMYFUNCTION("REGEXREPLACE(A4663, ""\d"", """")"),"         Забайкальский край")</f>
        <v>         Забайкальский край</v>
      </c>
      <c r="C4663" s="14" t="str">
        <f t="shared" si="15"/>
        <v>Забайкальский край</v>
      </c>
      <c r="D4663" s="3">
        <f t="shared" si="16"/>
        <v>2</v>
      </c>
      <c r="E4663" s="15" t="s">
        <v>49</v>
      </c>
      <c r="F4663" s="13" t="str">
        <f>IFERROR(__xludf.DUMMYFUNCTION("REGEXEXTRACT(E4663, ""[А-Яа-я].*"")"),"Цереброваскулярные болезни")</f>
        <v>Цереброваскулярные болезни</v>
      </c>
      <c r="G4663" s="16">
        <f t="shared" si="17"/>
        <v>2</v>
      </c>
      <c r="H4663" s="13" t="s">
        <v>28</v>
      </c>
      <c r="I4663" s="13" t="str">
        <f>IFERROR(__xludf.DUMMYFUNCTION("REGEXREPLACE(H4663, "".*\s"", """")"),"человек")</f>
        <v>человек</v>
      </c>
      <c r="J4663" s="13" t="s">
        <v>29</v>
      </c>
      <c r="K4663" s="17" t="str">
        <f>IFERROR(__xludf.DUMMYFUNCTION("REGEXREPLACE(J4663, ""^[\d\s]+"", """")"),"значение показателя за год")</f>
        <v>значение показателя за год</v>
      </c>
      <c r="L4663" s="16">
        <f t="shared" si="18"/>
        <v>2</v>
      </c>
      <c r="M4663" s="13" t="s">
        <v>31</v>
      </c>
      <c r="N4663" s="13" t="str">
        <f>IFERROR(__xludf.DUMMYFUNCTION("REGEXEXTRACT(M4663, "" (.+)$"")"),"городское население")</f>
        <v>городское население</v>
      </c>
      <c r="O4663" s="18">
        <v>831.0</v>
      </c>
      <c r="P4663" s="18">
        <v>855.0</v>
      </c>
      <c r="Q4663" s="18">
        <v>983.0</v>
      </c>
      <c r="R4663" s="18">
        <v>915.0</v>
      </c>
      <c r="S4663" s="18">
        <v>1036.0</v>
      </c>
      <c r="T4663" s="18">
        <v>963.0</v>
      </c>
      <c r="U4663" s="18">
        <v>1193.0</v>
      </c>
      <c r="V4663" s="18">
        <v>1275.0</v>
      </c>
      <c r="W4663" s="18">
        <v>1364.0</v>
      </c>
      <c r="X4663" s="18">
        <v>1385.0</v>
      </c>
      <c r="Y4663" s="18">
        <v>1442.0</v>
      </c>
      <c r="Z4663" s="19" t="str">
        <f t="shared" si="6"/>
        <v/>
      </c>
      <c r="AA4663" s="19">
        <f t="shared" si="19"/>
        <v>12242</v>
      </c>
      <c r="AB4663" s="19" t="str">
        <f t="shared" si="8"/>
        <v/>
      </c>
      <c r="AC4663" s="19">
        <f t="shared" si="20"/>
        <v>1112.909091</v>
      </c>
      <c r="AD4663" s="19">
        <f t="shared" si="21"/>
        <v>1331</v>
      </c>
      <c r="AE4663" s="19" t="str">
        <f t="shared" si="22"/>
        <v>Нет моды</v>
      </c>
      <c r="AF4663" s="19">
        <f t="shared" si="23"/>
        <v>831</v>
      </c>
      <c r="AG4663" s="19">
        <f t="shared" si="24"/>
        <v>1442</v>
      </c>
      <c r="AH4663" s="20" t="str">
        <f t="shared" si="14"/>
        <v/>
      </c>
      <c r="AI4663" s="21"/>
      <c r="AJ4663" s="21"/>
      <c r="AK4663" s="21"/>
      <c r="AL4663" s="22">
        <f t="shared" si="25"/>
        <v>1</v>
      </c>
    </row>
    <row r="4664" ht="12.75" customHeight="1">
      <c r="A4664" s="13" t="s">
        <v>316</v>
      </c>
      <c r="B4664" s="13" t="str">
        <f>IFERROR(__xludf.DUMMYFUNCTION("REGEXREPLACE(A4664, ""\d"", """")"),"         Забайкальский край")</f>
        <v>         Забайкальский край</v>
      </c>
      <c r="C4664" s="14" t="str">
        <f t="shared" si="15"/>
        <v>Забайкальский край</v>
      </c>
      <c r="D4664" s="3">
        <f t="shared" si="16"/>
        <v>2</v>
      </c>
      <c r="E4664" s="15" t="s">
        <v>49</v>
      </c>
      <c r="F4664" s="13" t="str">
        <f>IFERROR(__xludf.DUMMYFUNCTION("REGEXEXTRACT(E4664, ""[А-Яа-я].*"")"),"Цереброваскулярные болезни")</f>
        <v>Цереброваскулярные болезни</v>
      </c>
      <c r="G4664" s="16">
        <f t="shared" si="17"/>
        <v>2</v>
      </c>
      <c r="H4664" s="13" t="s">
        <v>28</v>
      </c>
      <c r="I4664" s="13" t="str">
        <f>IFERROR(__xludf.DUMMYFUNCTION("REGEXREPLACE(H4664, "".*\s"", """")"),"человек")</f>
        <v>человек</v>
      </c>
      <c r="J4664" s="13" t="s">
        <v>29</v>
      </c>
      <c r="K4664" s="17" t="str">
        <f>IFERROR(__xludf.DUMMYFUNCTION("REGEXREPLACE(J4664, ""^[\d\s]+"", """")"),"значение показателя за год")</f>
        <v>значение показателя за год</v>
      </c>
      <c r="L4664" s="16">
        <f t="shared" si="18"/>
        <v>2</v>
      </c>
      <c r="M4664" s="13" t="s">
        <v>32</v>
      </c>
      <c r="N4664" s="13" t="str">
        <f>IFERROR(__xludf.DUMMYFUNCTION("REGEXEXTRACT(M4664, "" (.+)$"")"),"сельское население")</f>
        <v>сельское население</v>
      </c>
      <c r="O4664" s="18">
        <v>420.0</v>
      </c>
      <c r="P4664" s="18">
        <v>443.0</v>
      </c>
      <c r="Q4664" s="18">
        <v>436.0</v>
      </c>
      <c r="R4664" s="18">
        <v>368.0</v>
      </c>
      <c r="S4664" s="18">
        <v>407.0</v>
      </c>
      <c r="T4664" s="18">
        <v>432.0</v>
      </c>
      <c r="U4664" s="18">
        <v>516.0</v>
      </c>
      <c r="V4664" s="18">
        <v>544.0</v>
      </c>
      <c r="W4664" s="18">
        <v>601.0</v>
      </c>
      <c r="X4664" s="18">
        <v>574.0</v>
      </c>
      <c r="Y4664" s="18">
        <v>620.0</v>
      </c>
      <c r="Z4664" s="19" t="str">
        <f t="shared" si="6"/>
        <v/>
      </c>
      <c r="AA4664" s="19" t="str">
        <f t="shared" si="19"/>
        <v/>
      </c>
      <c r="AB4664" s="19">
        <f t="shared" si="8"/>
        <v>5361</v>
      </c>
      <c r="AC4664" s="19">
        <f t="shared" si="20"/>
        <v>487.3636364</v>
      </c>
      <c r="AD4664" s="19">
        <f t="shared" si="21"/>
        <v>725.5</v>
      </c>
      <c r="AE4664" s="19" t="str">
        <f t="shared" si="22"/>
        <v>Нет моды</v>
      </c>
      <c r="AF4664" s="19">
        <f t="shared" si="23"/>
        <v>368</v>
      </c>
      <c r="AG4664" s="19">
        <f t="shared" si="24"/>
        <v>620</v>
      </c>
      <c r="AH4664" s="20" t="str">
        <f t="shared" si="14"/>
        <v>Город: 70%; Село: 30%</v>
      </c>
      <c r="AI4664" s="21"/>
      <c r="AJ4664" s="21"/>
      <c r="AK4664" s="21"/>
      <c r="AL4664" s="22">
        <f t="shared" si="25"/>
        <v>1</v>
      </c>
    </row>
    <row r="4665" ht="12.75" customHeight="1">
      <c r="A4665" s="13" t="s">
        <v>317</v>
      </c>
      <c r="B4665" s="13" t="str">
        <f>IFERROR(__xludf.DUMMYFUNCTION("REGEXREPLACE(A4665, ""\d"", """")"),"         Республика Саха (Якутия)")</f>
        <v>         Республика Саха (Якутия)</v>
      </c>
      <c r="C4665" s="14" t="str">
        <f t="shared" si="15"/>
        <v>Республика Саха (Якутия)</v>
      </c>
      <c r="D4665" s="3">
        <f t="shared" si="16"/>
        <v>2</v>
      </c>
      <c r="E4665" s="15" t="s">
        <v>27</v>
      </c>
      <c r="F4665" s="13" t="str">
        <f>IFERROR(__xludf.DUMMYFUNCTION("REGEXEXTRACT(E4665, ""[А-Яа-я].*"")"),"Болезни органов дыхания")</f>
        <v>Болезни органов дыхания</v>
      </c>
      <c r="G4665" s="16">
        <f t="shared" si="17"/>
        <v>2</v>
      </c>
      <c r="H4665" s="13" t="s">
        <v>28</v>
      </c>
      <c r="I4665" s="13" t="str">
        <f>IFERROR(__xludf.DUMMYFUNCTION("REGEXREPLACE(H4665, "".*\s"", """")"),"человек")</f>
        <v>человек</v>
      </c>
      <c r="J4665" s="13" t="s">
        <v>29</v>
      </c>
      <c r="K4665" s="17" t="str">
        <f>IFERROR(__xludf.DUMMYFUNCTION("REGEXREPLACE(J4665, ""^[\d\s]+"", """")"),"значение показателя за год")</f>
        <v>значение показателя за год</v>
      </c>
      <c r="L4665" s="16">
        <f t="shared" si="18"/>
        <v>2</v>
      </c>
      <c r="M4665" s="13" t="s">
        <v>30</v>
      </c>
      <c r="N4665" s="13" t="str">
        <f>IFERROR(__xludf.DUMMYFUNCTION("REGEXEXTRACT(M4665, "" (.+)$"")"),"все население")</f>
        <v>все население</v>
      </c>
      <c r="O4665" s="18">
        <v>288.0</v>
      </c>
      <c r="P4665" s="18">
        <v>267.0</v>
      </c>
      <c r="Q4665" s="18">
        <v>267.0</v>
      </c>
      <c r="R4665" s="18">
        <v>258.0</v>
      </c>
      <c r="S4665" s="18">
        <v>272.0</v>
      </c>
      <c r="T4665" s="18">
        <v>275.0</v>
      </c>
      <c r="U4665" s="18">
        <v>327.0</v>
      </c>
      <c r="V4665" s="18">
        <v>400.0</v>
      </c>
      <c r="W4665" s="18">
        <v>466.0</v>
      </c>
      <c r="X4665" s="18">
        <v>416.0</v>
      </c>
      <c r="Y4665" s="18">
        <v>475.0</v>
      </c>
      <c r="Z4665" s="19">
        <f t="shared" si="6"/>
        <v>3711</v>
      </c>
      <c r="AA4665" s="19" t="str">
        <f t="shared" si="19"/>
        <v/>
      </c>
      <c r="AB4665" s="19" t="str">
        <f t="shared" si="8"/>
        <v/>
      </c>
      <c r="AC4665" s="19">
        <f t="shared" si="20"/>
        <v>337.3636364</v>
      </c>
      <c r="AD4665" s="19">
        <f t="shared" si="21"/>
        <v>418</v>
      </c>
      <c r="AE4665" s="19" t="str">
        <f t="shared" si="22"/>
        <v>Нет моды</v>
      </c>
      <c r="AF4665" s="19">
        <f t="shared" si="23"/>
        <v>258</v>
      </c>
      <c r="AG4665" s="19">
        <f t="shared" si="24"/>
        <v>475</v>
      </c>
      <c r="AH4665" s="20" t="str">
        <f t="shared" si="14"/>
        <v/>
      </c>
      <c r="AI4665" s="21"/>
      <c r="AJ4665" s="21"/>
      <c r="AK4665" s="21"/>
      <c r="AL4665" s="22">
        <f t="shared" si="25"/>
        <v>1</v>
      </c>
    </row>
    <row r="4666" ht="12.75" customHeight="1">
      <c r="A4666" s="13" t="s">
        <v>317</v>
      </c>
      <c r="B4666" s="13" t="str">
        <f>IFERROR(__xludf.DUMMYFUNCTION("REGEXREPLACE(A4666, ""\d"", """")"),"         Республика Саха (Якутия)")</f>
        <v>         Республика Саха (Якутия)</v>
      </c>
      <c r="C4666" s="14" t="str">
        <f t="shared" si="15"/>
        <v>Республика Саха (Якутия)</v>
      </c>
      <c r="D4666" s="3">
        <f t="shared" si="16"/>
        <v>2</v>
      </c>
      <c r="E4666" s="15" t="s">
        <v>27</v>
      </c>
      <c r="F4666" s="13" t="str">
        <f>IFERROR(__xludf.DUMMYFUNCTION("REGEXEXTRACT(E4666, ""[А-Яа-я].*"")"),"Болезни органов дыхания")</f>
        <v>Болезни органов дыхания</v>
      </c>
      <c r="G4666" s="16">
        <f t="shared" si="17"/>
        <v>2</v>
      </c>
      <c r="H4666" s="13" t="s">
        <v>28</v>
      </c>
      <c r="I4666" s="13" t="str">
        <f>IFERROR(__xludf.DUMMYFUNCTION("REGEXREPLACE(H4666, "".*\s"", """")"),"человек")</f>
        <v>человек</v>
      </c>
      <c r="J4666" s="13" t="s">
        <v>29</v>
      </c>
      <c r="K4666" s="17" t="str">
        <f>IFERROR(__xludf.DUMMYFUNCTION("REGEXREPLACE(J4666, ""^[\d\s]+"", """")"),"значение показателя за год")</f>
        <v>значение показателя за год</v>
      </c>
      <c r="L4666" s="16">
        <f t="shared" si="18"/>
        <v>2</v>
      </c>
      <c r="M4666" s="13" t="s">
        <v>31</v>
      </c>
      <c r="N4666" s="13" t="str">
        <f>IFERROR(__xludf.DUMMYFUNCTION("REGEXEXTRACT(M4666, "" (.+)$"")"),"городское население")</f>
        <v>городское население</v>
      </c>
      <c r="O4666" s="18">
        <v>189.0</v>
      </c>
      <c r="P4666" s="18">
        <v>176.0</v>
      </c>
      <c r="Q4666" s="18">
        <v>175.0</v>
      </c>
      <c r="R4666" s="18">
        <v>168.0</v>
      </c>
      <c r="S4666" s="18">
        <v>185.0</v>
      </c>
      <c r="T4666" s="18">
        <v>190.0</v>
      </c>
      <c r="U4666" s="18">
        <v>221.0</v>
      </c>
      <c r="V4666" s="18">
        <v>251.0</v>
      </c>
      <c r="W4666" s="18">
        <v>293.0</v>
      </c>
      <c r="X4666" s="18">
        <v>259.0</v>
      </c>
      <c r="Y4666" s="18">
        <v>310.0</v>
      </c>
      <c r="Z4666" s="19" t="str">
        <f t="shared" si="6"/>
        <v/>
      </c>
      <c r="AA4666" s="19">
        <f t="shared" si="19"/>
        <v>2417</v>
      </c>
      <c r="AB4666" s="19" t="str">
        <f t="shared" si="8"/>
        <v/>
      </c>
      <c r="AC4666" s="19">
        <f t="shared" si="20"/>
        <v>219.7272727</v>
      </c>
      <c r="AD4666" s="19">
        <f t="shared" si="21"/>
        <v>267</v>
      </c>
      <c r="AE4666" s="19" t="str">
        <f t="shared" si="22"/>
        <v>Нет моды</v>
      </c>
      <c r="AF4666" s="19">
        <f t="shared" si="23"/>
        <v>168</v>
      </c>
      <c r="AG4666" s="19">
        <f t="shared" si="24"/>
        <v>310</v>
      </c>
      <c r="AH4666" s="20" t="str">
        <f t="shared" si="14"/>
        <v/>
      </c>
      <c r="AI4666" s="21"/>
      <c r="AJ4666" s="21"/>
      <c r="AK4666" s="21"/>
      <c r="AL4666" s="22">
        <f t="shared" si="25"/>
        <v>1</v>
      </c>
    </row>
    <row r="4667" ht="12.75" customHeight="1">
      <c r="A4667" s="13" t="s">
        <v>317</v>
      </c>
      <c r="B4667" s="13" t="str">
        <f>IFERROR(__xludf.DUMMYFUNCTION("REGEXREPLACE(A4667, ""\d"", """")"),"         Республика Саха (Якутия)")</f>
        <v>         Республика Саха (Якутия)</v>
      </c>
      <c r="C4667" s="14" t="str">
        <f t="shared" si="15"/>
        <v>Республика Саха (Якутия)</v>
      </c>
      <c r="D4667" s="3">
        <f t="shared" si="16"/>
        <v>2</v>
      </c>
      <c r="E4667" s="15" t="s">
        <v>27</v>
      </c>
      <c r="F4667" s="13" t="str">
        <f>IFERROR(__xludf.DUMMYFUNCTION("REGEXEXTRACT(E4667, ""[А-Яа-я].*"")"),"Болезни органов дыхания")</f>
        <v>Болезни органов дыхания</v>
      </c>
      <c r="G4667" s="16">
        <f t="shared" si="17"/>
        <v>2</v>
      </c>
      <c r="H4667" s="13" t="s">
        <v>28</v>
      </c>
      <c r="I4667" s="13" t="str">
        <f>IFERROR(__xludf.DUMMYFUNCTION("REGEXREPLACE(H4667, "".*\s"", """")"),"человек")</f>
        <v>человек</v>
      </c>
      <c r="J4667" s="13" t="s">
        <v>29</v>
      </c>
      <c r="K4667" s="17" t="str">
        <f>IFERROR(__xludf.DUMMYFUNCTION("REGEXREPLACE(J4667, ""^[\d\s]+"", """")"),"значение показателя за год")</f>
        <v>значение показателя за год</v>
      </c>
      <c r="L4667" s="16">
        <f t="shared" si="18"/>
        <v>2</v>
      </c>
      <c r="M4667" s="13" t="s">
        <v>32</v>
      </c>
      <c r="N4667" s="13" t="str">
        <f>IFERROR(__xludf.DUMMYFUNCTION("REGEXEXTRACT(M4667, "" (.+)$"")"),"сельское население")</f>
        <v>сельское население</v>
      </c>
      <c r="O4667" s="18">
        <v>99.0</v>
      </c>
      <c r="P4667" s="18">
        <v>91.0</v>
      </c>
      <c r="Q4667" s="18">
        <v>92.0</v>
      </c>
      <c r="R4667" s="18">
        <v>90.0</v>
      </c>
      <c r="S4667" s="18">
        <v>87.0</v>
      </c>
      <c r="T4667" s="18">
        <v>85.0</v>
      </c>
      <c r="U4667" s="18">
        <v>106.0</v>
      </c>
      <c r="V4667" s="18">
        <v>149.0</v>
      </c>
      <c r="W4667" s="18">
        <v>173.0</v>
      </c>
      <c r="X4667" s="18">
        <v>157.0</v>
      </c>
      <c r="Y4667" s="18">
        <v>165.0</v>
      </c>
      <c r="Z4667" s="19" t="str">
        <f t="shared" si="6"/>
        <v/>
      </c>
      <c r="AA4667" s="19" t="str">
        <f t="shared" si="19"/>
        <v/>
      </c>
      <c r="AB4667" s="19">
        <f t="shared" si="8"/>
        <v>1294</v>
      </c>
      <c r="AC4667" s="19">
        <f t="shared" si="20"/>
        <v>117.6363636</v>
      </c>
      <c r="AD4667" s="19">
        <f t="shared" si="21"/>
        <v>170.5</v>
      </c>
      <c r="AE4667" s="19" t="str">
        <f t="shared" si="22"/>
        <v>Нет моды</v>
      </c>
      <c r="AF4667" s="19">
        <f t="shared" si="23"/>
        <v>85</v>
      </c>
      <c r="AG4667" s="19">
        <f t="shared" si="24"/>
        <v>173</v>
      </c>
      <c r="AH4667" s="20" t="str">
        <f t="shared" si="14"/>
        <v>Город: 65%; Село: 35%</v>
      </c>
      <c r="AI4667" s="21"/>
      <c r="AJ4667" s="21"/>
      <c r="AK4667" s="21"/>
      <c r="AL4667" s="22">
        <f t="shared" si="25"/>
        <v>1</v>
      </c>
    </row>
    <row r="4668" ht="12.75" customHeight="1">
      <c r="A4668" s="13" t="s">
        <v>317</v>
      </c>
      <c r="B4668" s="13" t="str">
        <f>IFERROR(__xludf.DUMMYFUNCTION("REGEXREPLACE(A4668, ""\d"", """")"),"         Республика Саха (Якутия)")</f>
        <v>         Республика Саха (Якутия)</v>
      </c>
      <c r="C4668" s="14" t="str">
        <f t="shared" si="15"/>
        <v>Республика Саха (Якутия)</v>
      </c>
      <c r="D4668" s="3">
        <f t="shared" si="16"/>
        <v>2</v>
      </c>
      <c r="E4668" s="15" t="s">
        <v>33</v>
      </c>
      <c r="F4668" s="13" t="str">
        <f>IFERROR(__xludf.DUMMYFUNCTION("REGEXEXTRACT(E4668, ""[А-Яа-я].*"")"),"Болезни органов пищеварения")</f>
        <v>Болезни органов пищеварения</v>
      </c>
      <c r="G4668" s="16">
        <f t="shared" si="17"/>
        <v>2</v>
      </c>
      <c r="H4668" s="13" t="s">
        <v>28</v>
      </c>
      <c r="I4668" s="13" t="str">
        <f>IFERROR(__xludf.DUMMYFUNCTION("REGEXREPLACE(H4668, "".*\s"", """")"),"человек")</f>
        <v>человек</v>
      </c>
      <c r="J4668" s="13" t="s">
        <v>29</v>
      </c>
      <c r="K4668" s="17" t="str">
        <f>IFERROR(__xludf.DUMMYFUNCTION("REGEXREPLACE(J4668, ""^[\d\s]+"", """")"),"значение показателя за год")</f>
        <v>значение показателя за год</v>
      </c>
      <c r="L4668" s="16">
        <f t="shared" si="18"/>
        <v>2</v>
      </c>
      <c r="M4668" s="13" t="s">
        <v>30</v>
      </c>
      <c r="N4668" s="13" t="str">
        <f>IFERROR(__xludf.DUMMYFUNCTION("REGEXEXTRACT(M4668, "" (.+)$"")"),"все население")</f>
        <v>все население</v>
      </c>
      <c r="O4668" s="18">
        <v>409.0</v>
      </c>
      <c r="P4668" s="18">
        <v>355.0</v>
      </c>
      <c r="Q4668" s="18">
        <v>404.0</v>
      </c>
      <c r="R4668" s="18">
        <v>366.0</v>
      </c>
      <c r="S4668" s="18">
        <v>372.0</v>
      </c>
      <c r="T4668" s="18">
        <v>374.0</v>
      </c>
      <c r="U4668" s="18">
        <v>391.0</v>
      </c>
      <c r="V4668" s="18">
        <v>437.0</v>
      </c>
      <c r="W4668" s="18">
        <v>428.0</v>
      </c>
      <c r="X4668" s="18">
        <v>382.0</v>
      </c>
      <c r="Y4668" s="18">
        <v>395.0</v>
      </c>
      <c r="Z4668" s="19">
        <f t="shared" si="6"/>
        <v>4313</v>
      </c>
      <c r="AA4668" s="19" t="str">
        <f t="shared" si="19"/>
        <v/>
      </c>
      <c r="AB4668" s="19" t="str">
        <f t="shared" si="8"/>
        <v/>
      </c>
      <c r="AC4668" s="19">
        <f t="shared" si="20"/>
        <v>392.0909091</v>
      </c>
      <c r="AD4668" s="19">
        <f t="shared" si="21"/>
        <v>264</v>
      </c>
      <c r="AE4668" s="19" t="str">
        <f t="shared" si="22"/>
        <v>Нет моды</v>
      </c>
      <c r="AF4668" s="19">
        <f t="shared" si="23"/>
        <v>355</v>
      </c>
      <c r="AG4668" s="19">
        <f t="shared" si="24"/>
        <v>437</v>
      </c>
      <c r="AH4668" s="20" t="str">
        <f t="shared" si="14"/>
        <v/>
      </c>
      <c r="AI4668" s="21"/>
      <c r="AJ4668" s="21"/>
      <c r="AK4668" s="21"/>
      <c r="AL4668" s="22">
        <f t="shared" si="25"/>
        <v>1</v>
      </c>
    </row>
    <row r="4669" ht="12.75" customHeight="1">
      <c r="A4669" s="13" t="s">
        <v>317</v>
      </c>
      <c r="B4669" s="13" t="str">
        <f>IFERROR(__xludf.DUMMYFUNCTION("REGEXREPLACE(A4669, ""\d"", """")"),"         Республика Саха (Якутия)")</f>
        <v>         Республика Саха (Якутия)</v>
      </c>
      <c r="C4669" s="14" t="str">
        <f t="shared" si="15"/>
        <v>Республика Саха (Якутия)</v>
      </c>
      <c r="D4669" s="3">
        <f t="shared" si="16"/>
        <v>2</v>
      </c>
      <c r="E4669" s="15" t="s">
        <v>33</v>
      </c>
      <c r="F4669" s="13" t="str">
        <f>IFERROR(__xludf.DUMMYFUNCTION("REGEXEXTRACT(E4669, ""[А-Яа-я].*"")"),"Болезни органов пищеварения")</f>
        <v>Болезни органов пищеварения</v>
      </c>
      <c r="G4669" s="16">
        <f t="shared" si="17"/>
        <v>2</v>
      </c>
      <c r="H4669" s="13" t="s">
        <v>28</v>
      </c>
      <c r="I4669" s="13" t="str">
        <f>IFERROR(__xludf.DUMMYFUNCTION("REGEXREPLACE(H4669, "".*\s"", """")"),"человек")</f>
        <v>человек</v>
      </c>
      <c r="J4669" s="13" t="s">
        <v>29</v>
      </c>
      <c r="K4669" s="17" t="str">
        <f>IFERROR(__xludf.DUMMYFUNCTION("REGEXREPLACE(J4669, ""^[\d\s]+"", """")"),"значение показателя за год")</f>
        <v>значение показателя за год</v>
      </c>
      <c r="L4669" s="16">
        <f t="shared" si="18"/>
        <v>2</v>
      </c>
      <c r="M4669" s="13" t="s">
        <v>31</v>
      </c>
      <c r="N4669" s="13" t="str">
        <f>IFERROR(__xludf.DUMMYFUNCTION("REGEXEXTRACT(M4669, "" (.+)$"")"),"городское население")</f>
        <v>городское население</v>
      </c>
      <c r="O4669" s="18">
        <v>313.0</v>
      </c>
      <c r="P4669" s="18">
        <v>253.0</v>
      </c>
      <c r="Q4669" s="18">
        <v>281.0</v>
      </c>
      <c r="R4669" s="18">
        <v>276.0</v>
      </c>
      <c r="S4669" s="18">
        <v>250.0</v>
      </c>
      <c r="T4669" s="18">
        <v>270.0</v>
      </c>
      <c r="U4669" s="18">
        <v>290.0</v>
      </c>
      <c r="V4669" s="18">
        <v>317.0</v>
      </c>
      <c r="W4669" s="18">
        <v>309.0</v>
      </c>
      <c r="X4669" s="18">
        <v>265.0</v>
      </c>
      <c r="Y4669" s="18">
        <v>275.0</v>
      </c>
      <c r="Z4669" s="19" t="str">
        <f t="shared" si="6"/>
        <v/>
      </c>
      <c r="AA4669" s="19">
        <f t="shared" si="19"/>
        <v>3099</v>
      </c>
      <c r="AB4669" s="19" t="str">
        <f t="shared" si="8"/>
        <v/>
      </c>
      <c r="AC4669" s="19">
        <f t="shared" si="20"/>
        <v>281.7272727</v>
      </c>
      <c r="AD4669" s="19">
        <f t="shared" si="21"/>
        <v>336</v>
      </c>
      <c r="AE4669" s="19" t="str">
        <f t="shared" si="22"/>
        <v>Нет моды</v>
      </c>
      <c r="AF4669" s="19">
        <f t="shared" si="23"/>
        <v>250</v>
      </c>
      <c r="AG4669" s="19">
        <f t="shared" si="24"/>
        <v>317</v>
      </c>
      <c r="AH4669" s="20" t="str">
        <f t="shared" si="14"/>
        <v/>
      </c>
      <c r="AI4669" s="21"/>
      <c r="AJ4669" s="21"/>
      <c r="AK4669" s="21"/>
      <c r="AL4669" s="22">
        <f t="shared" si="25"/>
        <v>1</v>
      </c>
    </row>
    <row r="4670" ht="12.75" customHeight="1">
      <c r="A4670" s="13" t="s">
        <v>317</v>
      </c>
      <c r="B4670" s="13" t="str">
        <f>IFERROR(__xludf.DUMMYFUNCTION("REGEXREPLACE(A4670, ""\d"", """")"),"         Республика Саха (Якутия)")</f>
        <v>         Республика Саха (Якутия)</v>
      </c>
      <c r="C4670" s="14" t="str">
        <f t="shared" si="15"/>
        <v>Республика Саха (Якутия)</v>
      </c>
      <c r="D4670" s="3">
        <f t="shared" si="16"/>
        <v>2</v>
      </c>
      <c r="E4670" s="15" t="s">
        <v>33</v>
      </c>
      <c r="F4670" s="13" t="str">
        <f>IFERROR(__xludf.DUMMYFUNCTION("REGEXEXTRACT(E4670, ""[А-Яа-я].*"")"),"Болезни органов пищеварения")</f>
        <v>Болезни органов пищеварения</v>
      </c>
      <c r="G4670" s="16">
        <f t="shared" si="17"/>
        <v>2</v>
      </c>
      <c r="H4670" s="13" t="s">
        <v>28</v>
      </c>
      <c r="I4670" s="13" t="str">
        <f>IFERROR(__xludf.DUMMYFUNCTION("REGEXREPLACE(H4670, "".*\s"", """")"),"человек")</f>
        <v>человек</v>
      </c>
      <c r="J4670" s="13" t="s">
        <v>29</v>
      </c>
      <c r="K4670" s="17" t="str">
        <f>IFERROR(__xludf.DUMMYFUNCTION("REGEXREPLACE(J4670, ""^[\d\s]+"", """")"),"значение показателя за год")</f>
        <v>значение показателя за год</v>
      </c>
      <c r="L4670" s="16">
        <f t="shared" si="18"/>
        <v>2</v>
      </c>
      <c r="M4670" s="13" t="s">
        <v>32</v>
      </c>
      <c r="N4670" s="13" t="str">
        <f>IFERROR(__xludf.DUMMYFUNCTION("REGEXEXTRACT(M4670, "" (.+)$"")"),"сельское население")</f>
        <v>сельское население</v>
      </c>
      <c r="O4670" s="18">
        <v>96.0</v>
      </c>
      <c r="P4670" s="18">
        <v>102.0</v>
      </c>
      <c r="Q4670" s="18">
        <v>123.0</v>
      </c>
      <c r="R4670" s="18">
        <v>90.0</v>
      </c>
      <c r="S4670" s="18">
        <v>122.0</v>
      </c>
      <c r="T4670" s="18">
        <v>104.0</v>
      </c>
      <c r="U4670" s="18">
        <v>101.0</v>
      </c>
      <c r="V4670" s="18">
        <v>120.0</v>
      </c>
      <c r="W4670" s="18">
        <v>119.0</v>
      </c>
      <c r="X4670" s="18">
        <v>117.0</v>
      </c>
      <c r="Y4670" s="18">
        <v>120.0</v>
      </c>
      <c r="Z4670" s="19" t="str">
        <f t="shared" si="6"/>
        <v/>
      </c>
      <c r="AA4670" s="19" t="str">
        <f t="shared" si="19"/>
        <v/>
      </c>
      <c r="AB4670" s="19">
        <f t="shared" si="8"/>
        <v>1214</v>
      </c>
      <c r="AC4670" s="19">
        <f t="shared" si="20"/>
        <v>110.3636364</v>
      </c>
      <c r="AD4670" s="19">
        <f t="shared" si="21"/>
        <v>186.5</v>
      </c>
      <c r="AE4670" s="19" t="str">
        <f t="shared" si="22"/>
        <v>Нет моды</v>
      </c>
      <c r="AF4670" s="19">
        <f t="shared" si="23"/>
        <v>90</v>
      </c>
      <c r="AG4670" s="19">
        <f t="shared" si="24"/>
        <v>123</v>
      </c>
      <c r="AH4670" s="20" t="str">
        <f t="shared" si="14"/>
        <v>Город: 72%; Село: 28%</v>
      </c>
      <c r="AI4670" s="21"/>
      <c r="AJ4670" s="21"/>
      <c r="AK4670" s="21"/>
      <c r="AL4670" s="22">
        <f t="shared" si="25"/>
        <v>1</v>
      </c>
    </row>
    <row r="4671" ht="12.75" customHeight="1">
      <c r="A4671" s="13" t="s">
        <v>317</v>
      </c>
      <c r="B4671" s="13" t="str">
        <f>IFERROR(__xludf.DUMMYFUNCTION("REGEXREPLACE(A4671, ""\d"", """")"),"         Республика Саха (Якутия)")</f>
        <v>         Республика Саха (Якутия)</v>
      </c>
      <c r="C4671" s="14" t="str">
        <f t="shared" si="15"/>
        <v>Республика Саха (Якутия)</v>
      </c>
      <c r="D4671" s="3">
        <f t="shared" si="16"/>
        <v>2</v>
      </c>
      <c r="E4671" s="15" t="s">
        <v>34</v>
      </c>
      <c r="F4671" s="13" t="str">
        <f>IFERROR(__xludf.DUMMYFUNCTION("REGEXEXTRACT(E4671, ""[А-Яа-я].*"")"),"Болезни системы кровообращения")</f>
        <v>Болезни системы кровообращения</v>
      </c>
      <c r="G4671" s="16">
        <f t="shared" si="17"/>
        <v>2</v>
      </c>
      <c r="H4671" s="13" t="s">
        <v>28</v>
      </c>
      <c r="I4671" s="13" t="str">
        <f>IFERROR(__xludf.DUMMYFUNCTION("REGEXREPLACE(H4671, "".*\s"", """")"),"человек")</f>
        <v>человек</v>
      </c>
      <c r="J4671" s="13" t="s">
        <v>29</v>
      </c>
      <c r="K4671" s="17" t="str">
        <f>IFERROR(__xludf.DUMMYFUNCTION("REGEXREPLACE(J4671, ""^[\d\s]+"", """")"),"значение показателя за год")</f>
        <v>значение показателя за год</v>
      </c>
      <c r="L4671" s="16">
        <f t="shared" si="18"/>
        <v>2</v>
      </c>
      <c r="M4671" s="13" t="s">
        <v>30</v>
      </c>
      <c r="N4671" s="13" t="str">
        <f>IFERROR(__xludf.DUMMYFUNCTION("REGEXEXTRACT(M4671, "" (.+)$"")"),"все население")</f>
        <v>все население</v>
      </c>
      <c r="O4671" s="18">
        <v>3856.0</v>
      </c>
      <c r="P4671" s="18">
        <v>3884.0</v>
      </c>
      <c r="Q4671" s="18">
        <v>3706.0</v>
      </c>
      <c r="R4671" s="18">
        <v>3544.0</v>
      </c>
      <c r="S4671" s="18">
        <v>3509.0</v>
      </c>
      <c r="T4671" s="18">
        <v>3418.0</v>
      </c>
      <c r="U4671" s="18">
        <v>3462.0</v>
      </c>
      <c r="V4671" s="18">
        <v>3956.0</v>
      </c>
      <c r="W4671" s="18">
        <v>4003.0</v>
      </c>
      <c r="X4671" s="18">
        <v>3593.0</v>
      </c>
      <c r="Y4671" s="18">
        <v>3297.0</v>
      </c>
      <c r="Z4671" s="19">
        <f t="shared" si="6"/>
        <v>40228</v>
      </c>
      <c r="AA4671" s="19" t="str">
        <f t="shared" si="19"/>
        <v/>
      </c>
      <c r="AB4671" s="19" t="str">
        <f t="shared" si="8"/>
        <v/>
      </c>
      <c r="AC4671" s="19">
        <f t="shared" si="20"/>
        <v>3657.090909</v>
      </c>
      <c r="AD4671" s="19">
        <f t="shared" si="21"/>
        <v>1710</v>
      </c>
      <c r="AE4671" s="19" t="str">
        <f t="shared" si="22"/>
        <v>Нет моды</v>
      </c>
      <c r="AF4671" s="19">
        <f t="shared" si="23"/>
        <v>3297</v>
      </c>
      <c r="AG4671" s="19">
        <f t="shared" si="24"/>
        <v>4003</v>
      </c>
      <c r="AH4671" s="20" t="str">
        <f t="shared" si="14"/>
        <v/>
      </c>
      <c r="AI4671" s="21"/>
      <c r="AJ4671" s="21"/>
      <c r="AK4671" s="21"/>
      <c r="AL4671" s="22">
        <f t="shared" si="25"/>
        <v>1</v>
      </c>
    </row>
    <row r="4672" ht="12.75" customHeight="1">
      <c r="A4672" s="13" t="s">
        <v>317</v>
      </c>
      <c r="B4672" s="13" t="str">
        <f>IFERROR(__xludf.DUMMYFUNCTION("REGEXREPLACE(A4672, ""\d"", """")"),"         Республика Саха (Якутия)")</f>
        <v>         Республика Саха (Якутия)</v>
      </c>
      <c r="C4672" s="14" t="str">
        <f t="shared" si="15"/>
        <v>Республика Саха (Якутия)</v>
      </c>
      <c r="D4672" s="3">
        <f t="shared" si="16"/>
        <v>2</v>
      </c>
      <c r="E4672" s="15" t="s">
        <v>34</v>
      </c>
      <c r="F4672" s="13" t="str">
        <f>IFERROR(__xludf.DUMMYFUNCTION("REGEXEXTRACT(E4672, ""[А-Яа-я].*"")"),"Болезни системы кровообращения")</f>
        <v>Болезни системы кровообращения</v>
      </c>
      <c r="G4672" s="16">
        <f t="shared" si="17"/>
        <v>2</v>
      </c>
      <c r="H4672" s="13" t="s">
        <v>28</v>
      </c>
      <c r="I4672" s="13" t="str">
        <f>IFERROR(__xludf.DUMMYFUNCTION("REGEXREPLACE(H4672, "".*\s"", """")"),"человек")</f>
        <v>человек</v>
      </c>
      <c r="J4672" s="13" t="s">
        <v>29</v>
      </c>
      <c r="K4672" s="17" t="str">
        <f>IFERROR(__xludf.DUMMYFUNCTION("REGEXREPLACE(J4672, ""^[\d\s]+"", """")"),"значение показателя за год")</f>
        <v>значение показателя за год</v>
      </c>
      <c r="L4672" s="16">
        <f t="shared" si="18"/>
        <v>2</v>
      </c>
      <c r="M4672" s="13" t="s">
        <v>31</v>
      </c>
      <c r="N4672" s="13" t="str">
        <f>IFERROR(__xludf.DUMMYFUNCTION("REGEXEXTRACT(M4672, "" (.+)$"")"),"городское население")</f>
        <v>городское население</v>
      </c>
      <c r="O4672" s="18">
        <v>2459.0</v>
      </c>
      <c r="P4672" s="18">
        <v>2391.0</v>
      </c>
      <c r="Q4672" s="18">
        <v>2426.0</v>
      </c>
      <c r="R4672" s="18">
        <v>2349.0</v>
      </c>
      <c r="S4672" s="18">
        <v>2285.0</v>
      </c>
      <c r="T4672" s="18">
        <v>2255.0</v>
      </c>
      <c r="U4672" s="18">
        <v>2289.0</v>
      </c>
      <c r="V4672" s="18">
        <v>2567.0</v>
      </c>
      <c r="W4672" s="18">
        <v>2610.0</v>
      </c>
      <c r="X4672" s="18">
        <v>2245.0</v>
      </c>
      <c r="Y4672" s="18">
        <v>2075.0</v>
      </c>
      <c r="Z4672" s="19" t="str">
        <f t="shared" si="6"/>
        <v/>
      </c>
      <c r="AA4672" s="19">
        <f t="shared" si="19"/>
        <v>25951</v>
      </c>
      <c r="AB4672" s="19" t="str">
        <f t="shared" si="8"/>
        <v/>
      </c>
      <c r="AC4672" s="19">
        <f t="shared" si="20"/>
        <v>2359.181818</v>
      </c>
      <c r="AD4672" s="19">
        <f t="shared" si="21"/>
        <v>2953.5</v>
      </c>
      <c r="AE4672" s="19" t="str">
        <f t="shared" si="22"/>
        <v>Нет моды</v>
      </c>
      <c r="AF4672" s="19">
        <f t="shared" si="23"/>
        <v>2075</v>
      </c>
      <c r="AG4672" s="19">
        <f t="shared" si="24"/>
        <v>2610</v>
      </c>
      <c r="AH4672" s="20" t="str">
        <f t="shared" si="14"/>
        <v/>
      </c>
      <c r="AI4672" s="21"/>
      <c r="AJ4672" s="21"/>
      <c r="AK4672" s="21"/>
      <c r="AL4672" s="22">
        <f t="shared" si="25"/>
        <v>1</v>
      </c>
    </row>
    <row r="4673" ht="12.75" customHeight="1">
      <c r="A4673" s="13" t="s">
        <v>317</v>
      </c>
      <c r="B4673" s="13" t="str">
        <f>IFERROR(__xludf.DUMMYFUNCTION("REGEXREPLACE(A4673, ""\d"", """")"),"         Республика Саха (Якутия)")</f>
        <v>         Республика Саха (Якутия)</v>
      </c>
      <c r="C4673" s="14" t="str">
        <f t="shared" si="15"/>
        <v>Республика Саха (Якутия)</v>
      </c>
      <c r="D4673" s="3">
        <f t="shared" si="16"/>
        <v>2</v>
      </c>
      <c r="E4673" s="15" t="s">
        <v>34</v>
      </c>
      <c r="F4673" s="13" t="str">
        <f>IFERROR(__xludf.DUMMYFUNCTION("REGEXEXTRACT(E4673, ""[А-Яа-я].*"")"),"Болезни системы кровообращения")</f>
        <v>Болезни системы кровообращения</v>
      </c>
      <c r="G4673" s="16">
        <f t="shared" si="17"/>
        <v>2</v>
      </c>
      <c r="H4673" s="13" t="s">
        <v>28</v>
      </c>
      <c r="I4673" s="13" t="str">
        <f>IFERROR(__xludf.DUMMYFUNCTION("REGEXREPLACE(H4673, "".*\s"", """")"),"человек")</f>
        <v>человек</v>
      </c>
      <c r="J4673" s="13" t="s">
        <v>29</v>
      </c>
      <c r="K4673" s="17" t="str">
        <f>IFERROR(__xludf.DUMMYFUNCTION("REGEXREPLACE(J4673, ""^[\d\s]+"", """")"),"значение показателя за год")</f>
        <v>значение показателя за год</v>
      </c>
      <c r="L4673" s="16">
        <f t="shared" si="18"/>
        <v>2</v>
      </c>
      <c r="M4673" s="13" t="s">
        <v>32</v>
      </c>
      <c r="N4673" s="13" t="str">
        <f>IFERROR(__xludf.DUMMYFUNCTION("REGEXEXTRACT(M4673, "" (.+)$"")"),"сельское население")</f>
        <v>сельское население</v>
      </c>
      <c r="O4673" s="18">
        <v>1397.0</v>
      </c>
      <c r="P4673" s="18">
        <v>1493.0</v>
      </c>
      <c r="Q4673" s="18">
        <v>1280.0</v>
      </c>
      <c r="R4673" s="18">
        <v>1195.0</v>
      </c>
      <c r="S4673" s="18">
        <v>1224.0</v>
      </c>
      <c r="T4673" s="18">
        <v>1163.0</v>
      </c>
      <c r="U4673" s="18">
        <v>1173.0</v>
      </c>
      <c r="V4673" s="18">
        <v>1389.0</v>
      </c>
      <c r="W4673" s="18">
        <v>1393.0</v>
      </c>
      <c r="X4673" s="18">
        <v>1348.0</v>
      </c>
      <c r="Y4673" s="18">
        <v>1222.0</v>
      </c>
      <c r="Z4673" s="19" t="str">
        <f t="shared" si="6"/>
        <v/>
      </c>
      <c r="AA4673" s="19" t="str">
        <f t="shared" si="19"/>
        <v/>
      </c>
      <c r="AB4673" s="19">
        <f t="shared" si="8"/>
        <v>14277</v>
      </c>
      <c r="AC4673" s="19">
        <f t="shared" si="20"/>
        <v>1297.909091</v>
      </c>
      <c r="AD4673" s="19">
        <f t="shared" si="21"/>
        <v>1784</v>
      </c>
      <c r="AE4673" s="19" t="str">
        <f t="shared" si="22"/>
        <v>Нет моды</v>
      </c>
      <c r="AF4673" s="19">
        <f t="shared" si="23"/>
        <v>1163</v>
      </c>
      <c r="AG4673" s="19">
        <f t="shared" si="24"/>
        <v>1493</v>
      </c>
      <c r="AH4673" s="20" t="str">
        <f t="shared" si="14"/>
        <v>Город: 65%; Село: 35%</v>
      </c>
      <c r="AI4673" s="21"/>
      <c r="AJ4673" s="21"/>
      <c r="AK4673" s="21"/>
      <c r="AL4673" s="22">
        <f t="shared" si="25"/>
        <v>1</v>
      </c>
    </row>
    <row r="4674" ht="12.75" customHeight="1">
      <c r="A4674" s="13" t="s">
        <v>317</v>
      </c>
      <c r="B4674" s="13" t="str">
        <f>IFERROR(__xludf.DUMMYFUNCTION("REGEXREPLACE(A4674, ""\d"", """")"),"         Республика Саха (Якутия)")</f>
        <v>         Республика Саха (Якутия)</v>
      </c>
      <c r="C4674" s="14" t="str">
        <f t="shared" si="15"/>
        <v>Республика Саха (Якутия)</v>
      </c>
      <c r="D4674" s="3">
        <f t="shared" si="16"/>
        <v>2</v>
      </c>
      <c r="E4674" s="15" t="s">
        <v>35</v>
      </c>
      <c r="F4674" s="13" t="str">
        <f>IFERROR(__xludf.DUMMYFUNCTION("REGEXEXTRACT(E4674, ""[А-Яа-я].*"")"),"внешние причины")</f>
        <v>внешние причины</v>
      </c>
      <c r="G4674" s="16">
        <f t="shared" si="17"/>
        <v>2</v>
      </c>
      <c r="H4674" s="13" t="s">
        <v>28</v>
      </c>
      <c r="I4674" s="13" t="str">
        <f>IFERROR(__xludf.DUMMYFUNCTION("REGEXREPLACE(H4674, "".*\s"", """")"),"человек")</f>
        <v>человек</v>
      </c>
      <c r="J4674" s="13" t="s">
        <v>29</v>
      </c>
      <c r="K4674" s="17" t="str">
        <f>IFERROR(__xludf.DUMMYFUNCTION("REGEXREPLACE(J4674, ""^[\d\s]+"", """")"),"значение показателя за год")</f>
        <v>значение показателя за год</v>
      </c>
      <c r="L4674" s="16">
        <f t="shared" si="18"/>
        <v>2</v>
      </c>
      <c r="M4674" s="13" t="s">
        <v>30</v>
      </c>
      <c r="N4674" s="13" t="str">
        <f>IFERROR(__xludf.DUMMYFUNCTION("REGEXEXTRACT(M4674, "" (.+)$"")"),"все население")</f>
        <v>все население</v>
      </c>
      <c r="O4674" s="18">
        <v>1533.0</v>
      </c>
      <c r="P4674" s="18">
        <v>1482.0</v>
      </c>
      <c r="Q4674" s="18">
        <v>1392.0</v>
      </c>
      <c r="R4674" s="18">
        <v>1302.0</v>
      </c>
      <c r="S4674" s="18">
        <v>1287.0</v>
      </c>
      <c r="T4674" s="18">
        <v>1184.0</v>
      </c>
      <c r="U4674" s="18">
        <v>1061.0</v>
      </c>
      <c r="V4674" s="18">
        <v>1206.0</v>
      </c>
      <c r="W4674" s="18">
        <v>1098.0</v>
      </c>
      <c r="X4674" s="18">
        <v>1113.0</v>
      </c>
      <c r="Y4674" s="18">
        <v>1329.0</v>
      </c>
      <c r="Z4674" s="19">
        <f t="shared" si="6"/>
        <v>13987</v>
      </c>
      <c r="AA4674" s="19" t="str">
        <f t="shared" si="19"/>
        <v/>
      </c>
      <c r="AB4674" s="19" t="str">
        <f t="shared" si="8"/>
        <v/>
      </c>
      <c r="AC4674" s="19">
        <f t="shared" si="20"/>
        <v>1271.545455</v>
      </c>
      <c r="AD4674" s="19">
        <f t="shared" si="21"/>
        <v>1283.5</v>
      </c>
      <c r="AE4674" s="19" t="str">
        <f t="shared" si="22"/>
        <v>Нет моды</v>
      </c>
      <c r="AF4674" s="19">
        <f t="shared" si="23"/>
        <v>1061</v>
      </c>
      <c r="AG4674" s="19">
        <f t="shared" si="24"/>
        <v>1533</v>
      </c>
      <c r="AH4674" s="20" t="str">
        <f t="shared" si="14"/>
        <v/>
      </c>
      <c r="AI4674" s="21"/>
      <c r="AJ4674" s="21"/>
      <c r="AK4674" s="21"/>
      <c r="AL4674" s="22">
        <f t="shared" si="25"/>
        <v>1</v>
      </c>
    </row>
    <row r="4675" ht="12.75" customHeight="1">
      <c r="A4675" s="13" t="s">
        <v>317</v>
      </c>
      <c r="B4675" s="13" t="str">
        <f>IFERROR(__xludf.DUMMYFUNCTION("REGEXREPLACE(A4675, ""\d"", """")"),"         Республика Саха (Якутия)")</f>
        <v>         Республика Саха (Якутия)</v>
      </c>
      <c r="C4675" s="14" t="str">
        <f t="shared" si="15"/>
        <v>Республика Саха (Якутия)</v>
      </c>
      <c r="D4675" s="3">
        <f t="shared" si="16"/>
        <v>2</v>
      </c>
      <c r="E4675" s="15" t="s">
        <v>35</v>
      </c>
      <c r="F4675" s="13" t="str">
        <f>IFERROR(__xludf.DUMMYFUNCTION("REGEXEXTRACT(E4675, ""[А-Яа-я].*"")"),"внешние причины")</f>
        <v>внешние причины</v>
      </c>
      <c r="G4675" s="16">
        <f t="shared" si="17"/>
        <v>2</v>
      </c>
      <c r="H4675" s="13" t="s">
        <v>28</v>
      </c>
      <c r="I4675" s="13" t="str">
        <f>IFERROR(__xludf.DUMMYFUNCTION("REGEXREPLACE(H4675, "".*\s"", """")"),"человек")</f>
        <v>человек</v>
      </c>
      <c r="J4675" s="13" t="s">
        <v>29</v>
      </c>
      <c r="K4675" s="17" t="str">
        <f>IFERROR(__xludf.DUMMYFUNCTION("REGEXREPLACE(J4675, ""^[\d\s]+"", """")"),"значение показателя за год")</f>
        <v>значение показателя за год</v>
      </c>
      <c r="L4675" s="16">
        <f t="shared" si="18"/>
        <v>2</v>
      </c>
      <c r="M4675" s="13" t="s">
        <v>31</v>
      </c>
      <c r="N4675" s="13" t="str">
        <f>IFERROR(__xludf.DUMMYFUNCTION("REGEXEXTRACT(M4675, "" (.+)$"")"),"городское население")</f>
        <v>городское население</v>
      </c>
      <c r="O4675" s="18">
        <v>845.0</v>
      </c>
      <c r="P4675" s="18">
        <v>825.0</v>
      </c>
      <c r="Q4675" s="18">
        <v>796.0</v>
      </c>
      <c r="R4675" s="18">
        <v>730.0</v>
      </c>
      <c r="S4675" s="18">
        <v>765.0</v>
      </c>
      <c r="T4675" s="18">
        <v>682.0</v>
      </c>
      <c r="U4675" s="18">
        <v>615.0</v>
      </c>
      <c r="V4675" s="18">
        <v>681.0</v>
      </c>
      <c r="W4675" s="18">
        <v>640.0</v>
      </c>
      <c r="X4675" s="18">
        <v>629.0</v>
      </c>
      <c r="Y4675" s="18">
        <v>704.0</v>
      </c>
      <c r="Z4675" s="19" t="str">
        <f t="shared" si="6"/>
        <v/>
      </c>
      <c r="AA4675" s="19">
        <f t="shared" si="19"/>
        <v>7912</v>
      </c>
      <c r="AB4675" s="19" t="str">
        <f t="shared" si="8"/>
        <v/>
      </c>
      <c r="AC4675" s="19">
        <f t="shared" si="20"/>
        <v>719.2727273</v>
      </c>
      <c r="AD4675" s="19">
        <f t="shared" si="21"/>
        <v>953</v>
      </c>
      <c r="AE4675" s="19" t="str">
        <f t="shared" si="22"/>
        <v>Нет моды</v>
      </c>
      <c r="AF4675" s="19">
        <f t="shared" si="23"/>
        <v>615</v>
      </c>
      <c r="AG4675" s="19">
        <f t="shared" si="24"/>
        <v>845</v>
      </c>
      <c r="AH4675" s="20" t="str">
        <f t="shared" si="14"/>
        <v/>
      </c>
      <c r="AI4675" s="21"/>
      <c r="AJ4675" s="21"/>
      <c r="AK4675" s="21"/>
      <c r="AL4675" s="22">
        <f t="shared" si="25"/>
        <v>1</v>
      </c>
    </row>
    <row r="4676" ht="12.75" customHeight="1">
      <c r="A4676" s="13" t="s">
        <v>317</v>
      </c>
      <c r="B4676" s="13" t="str">
        <f>IFERROR(__xludf.DUMMYFUNCTION("REGEXREPLACE(A4676, ""\d"", """")"),"         Республика Саха (Якутия)")</f>
        <v>         Республика Саха (Якутия)</v>
      </c>
      <c r="C4676" s="14" t="str">
        <f t="shared" si="15"/>
        <v>Республика Саха (Якутия)</v>
      </c>
      <c r="D4676" s="3">
        <f t="shared" si="16"/>
        <v>2</v>
      </c>
      <c r="E4676" s="15" t="s">
        <v>35</v>
      </c>
      <c r="F4676" s="13" t="str">
        <f>IFERROR(__xludf.DUMMYFUNCTION("REGEXEXTRACT(E4676, ""[А-Яа-я].*"")"),"внешние причины")</f>
        <v>внешние причины</v>
      </c>
      <c r="G4676" s="16">
        <f t="shared" si="17"/>
        <v>2</v>
      </c>
      <c r="H4676" s="13" t="s">
        <v>28</v>
      </c>
      <c r="I4676" s="13" t="str">
        <f>IFERROR(__xludf.DUMMYFUNCTION("REGEXREPLACE(H4676, "".*\s"", """")"),"человек")</f>
        <v>человек</v>
      </c>
      <c r="J4676" s="13" t="s">
        <v>29</v>
      </c>
      <c r="K4676" s="17" t="str">
        <f>IFERROR(__xludf.DUMMYFUNCTION("REGEXREPLACE(J4676, ""^[\d\s]+"", """")"),"значение показателя за год")</f>
        <v>значение показателя за год</v>
      </c>
      <c r="L4676" s="16">
        <f t="shared" si="18"/>
        <v>2</v>
      </c>
      <c r="M4676" s="13" t="s">
        <v>32</v>
      </c>
      <c r="N4676" s="13" t="str">
        <f>IFERROR(__xludf.DUMMYFUNCTION("REGEXEXTRACT(M4676, "" (.+)$"")"),"сельское население")</f>
        <v>сельское население</v>
      </c>
      <c r="O4676" s="18">
        <v>688.0</v>
      </c>
      <c r="P4676" s="18">
        <v>657.0</v>
      </c>
      <c r="Q4676" s="18">
        <v>596.0</v>
      </c>
      <c r="R4676" s="18">
        <v>572.0</v>
      </c>
      <c r="S4676" s="18">
        <v>522.0</v>
      </c>
      <c r="T4676" s="18">
        <v>502.0</v>
      </c>
      <c r="U4676" s="18">
        <v>446.0</v>
      </c>
      <c r="V4676" s="18">
        <v>525.0</v>
      </c>
      <c r="W4676" s="18">
        <v>458.0</v>
      </c>
      <c r="X4676" s="18">
        <v>484.0</v>
      </c>
      <c r="Y4676" s="18">
        <v>625.0</v>
      </c>
      <c r="Z4676" s="19" t="str">
        <f t="shared" si="6"/>
        <v/>
      </c>
      <c r="AA4676" s="19" t="str">
        <f t="shared" si="19"/>
        <v/>
      </c>
      <c r="AB4676" s="19">
        <f t="shared" si="8"/>
        <v>6075</v>
      </c>
      <c r="AC4676" s="19">
        <f t="shared" si="20"/>
        <v>552.2727273</v>
      </c>
      <c r="AD4676" s="19">
        <f t="shared" si="21"/>
        <v>634.5</v>
      </c>
      <c r="AE4676" s="19" t="str">
        <f t="shared" si="22"/>
        <v>Нет моды</v>
      </c>
      <c r="AF4676" s="19">
        <f t="shared" si="23"/>
        <v>446</v>
      </c>
      <c r="AG4676" s="19">
        <f t="shared" si="24"/>
        <v>688</v>
      </c>
      <c r="AH4676" s="20" t="str">
        <f t="shared" si="14"/>
        <v>Город: 57%; Село: 43%</v>
      </c>
      <c r="AI4676" s="21"/>
      <c r="AJ4676" s="21"/>
      <c r="AK4676" s="21"/>
      <c r="AL4676" s="22">
        <f t="shared" si="25"/>
        <v>1</v>
      </c>
    </row>
    <row r="4677" ht="12.75" customHeight="1">
      <c r="A4677" s="13" t="s">
        <v>317</v>
      </c>
      <c r="B4677" s="13" t="str">
        <f>IFERROR(__xludf.DUMMYFUNCTION("REGEXREPLACE(A4677, ""\d"", """")"),"         Республика Саха (Якутия)")</f>
        <v>         Республика Саха (Якутия)</v>
      </c>
      <c r="C4677" s="14" t="str">
        <f t="shared" si="15"/>
        <v>Республика Саха (Якутия)</v>
      </c>
      <c r="D4677" s="3">
        <f t="shared" si="16"/>
        <v>2</v>
      </c>
      <c r="E4677" s="15" t="s">
        <v>36</v>
      </c>
      <c r="F4677" s="13" t="str">
        <f>IFERROR(__xludf.DUMMYFUNCTION("REGEXEXTRACT(E4677,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77" s="16">
        <f t="shared" si="17"/>
        <v>2</v>
      </c>
      <c r="H4677" s="13" t="s">
        <v>28</v>
      </c>
      <c r="I4677" s="13" t="str">
        <f>IFERROR(__xludf.DUMMYFUNCTION("REGEXREPLACE(H4677, "".*\s"", """")"),"человек")</f>
        <v>человек</v>
      </c>
      <c r="J4677" s="13" t="s">
        <v>29</v>
      </c>
      <c r="K4677" s="17" t="str">
        <f>IFERROR(__xludf.DUMMYFUNCTION("REGEXREPLACE(J4677, ""^[\d\s]+"", """")"),"значение показателя за год")</f>
        <v>значение показателя за год</v>
      </c>
      <c r="L4677" s="16">
        <f t="shared" si="18"/>
        <v>2</v>
      </c>
      <c r="M4677" s="13" t="s">
        <v>30</v>
      </c>
      <c r="N4677" s="13" t="str">
        <f>IFERROR(__xludf.DUMMYFUNCTION("REGEXEXTRACT(M4677, "" (.+)$"")"),"все население")</f>
        <v>все население</v>
      </c>
      <c r="O4677" s="18">
        <v>30.0</v>
      </c>
      <c r="P4677" s="18">
        <v>34.0</v>
      </c>
      <c r="Q4677" s="18">
        <v>41.0</v>
      </c>
      <c r="R4677" s="18">
        <v>47.0</v>
      </c>
      <c r="S4677" s="23" t="s">
        <v>37</v>
      </c>
      <c r="T4677" s="23" t="s">
        <v>37</v>
      </c>
      <c r="U4677" s="23" t="s">
        <v>37</v>
      </c>
      <c r="V4677" s="23" t="s">
        <v>37</v>
      </c>
      <c r="W4677" s="23" t="s">
        <v>37</v>
      </c>
      <c r="X4677" s="23" t="s">
        <v>37</v>
      </c>
      <c r="Y4677" s="23" t="s">
        <v>37</v>
      </c>
      <c r="Z4677" s="19">
        <f t="shared" si="6"/>
        <v>152</v>
      </c>
      <c r="AA4677" s="19" t="str">
        <f t="shared" si="19"/>
        <v/>
      </c>
      <c r="AB4677" s="19" t="str">
        <f t="shared" si="8"/>
        <v/>
      </c>
      <c r="AC4677" s="19">
        <f t="shared" si="20"/>
        <v>38</v>
      </c>
      <c r="AD4677" s="19">
        <f t="shared" si="21"/>
        <v>502</v>
      </c>
      <c r="AE4677" s="19" t="str">
        <f t="shared" si="22"/>
        <v>Нет моды</v>
      </c>
      <c r="AF4677" s="19">
        <f t="shared" si="23"/>
        <v>30</v>
      </c>
      <c r="AG4677" s="19">
        <f t="shared" si="24"/>
        <v>47</v>
      </c>
      <c r="AH4677" s="20" t="str">
        <f t="shared" si="14"/>
        <v/>
      </c>
      <c r="AI4677" s="24"/>
      <c r="AJ4677" s="24"/>
      <c r="AK4677" s="24"/>
      <c r="AL4677" s="22">
        <f t="shared" si="25"/>
        <v>1</v>
      </c>
    </row>
    <row r="4678" ht="12.75" customHeight="1">
      <c r="A4678" s="13" t="s">
        <v>317</v>
      </c>
      <c r="B4678" s="13" t="str">
        <f>IFERROR(__xludf.DUMMYFUNCTION("REGEXREPLACE(A4678, ""\d"", """")"),"         Республика Саха (Якутия)")</f>
        <v>         Республика Саха (Якутия)</v>
      </c>
      <c r="C4678" s="14" t="str">
        <f t="shared" si="15"/>
        <v>Республика Саха (Якутия)</v>
      </c>
      <c r="D4678" s="3">
        <f t="shared" si="16"/>
        <v>2</v>
      </c>
      <c r="E4678" s="15" t="s">
        <v>36</v>
      </c>
      <c r="F4678" s="13" t="str">
        <f>IFERROR(__xludf.DUMMYFUNCTION("REGEXEXTRACT(E4678,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78" s="16">
        <f t="shared" si="17"/>
        <v>2</v>
      </c>
      <c r="H4678" s="13" t="s">
        <v>28</v>
      </c>
      <c r="I4678" s="13" t="str">
        <f>IFERROR(__xludf.DUMMYFUNCTION("REGEXREPLACE(H4678, "".*\s"", """")"),"человек")</f>
        <v>человек</v>
      </c>
      <c r="J4678" s="13" t="s">
        <v>29</v>
      </c>
      <c r="K4678" s="17" t="str">
        <f>IFERROR(__xludf.DUMMYFUNCTION("REGEXREPLACE(J4678, ""^[\d\s]+"", """")"),"значение показателя за год")</f>
        <v>значение показателя за год</v>
      </c>
      <c r="L4678" s="16">
        <f t="shared" si="18"/>
        <v>2</v>
      </c>
      <c r="M4678" s="13" t="s">
        <v>31</v>
      </c>
      <c r="N4678" s="13" t="str">
        <f>IFERROR(__xludf.DUMMYFUNCTION("REGEXEXTRACT(M4678, "" (.+)$"")"),"городское население")</f>
        <v>городское население</v>
      </c>
      <c r="O4678" s="18">
        <v>16.0</v>
      </c>
      <c r="P4678" s="18">
        <v>26.0</v>
      </c>
      <c r="Q4678" s="18">
        <v>27.0</v>
      </c>
      <c r="R4678" s="18">
        <v>25.0</v>
      </c>
      <c r="S4678" s="23" t="s">
        <v>37</v>
      </c>
      <c r="T4678" s="23" t="s">
        <v>37</v>
      </c>
      <c r="U4678" s="23" t="s">
        <v>37</v>
      </c>
      <c r="V4678" s="23" t="s">
        <v>37</v>
      </c>
      <c r="W4678" s="23" t="s">
        <v>37</v>
      </c>
      <c r="X4678" s="23" t="s">
        <v>37</v>
      </c>
      <c r="Y4678" s="23" t="s">
        <v>37</v>
      </c>
      <c r="Z4678" s="19" t="str">
        <f t="shared" si="6"/>
        <v/>
      </c>
      <c r="AA4678" s="19">
        <f t="shared" si="19"/>
        <v>94</v>
      </c>
      <c r="AB4678" s="19" t="str">
        <f t="shared" si="8"/>
        <v/>
      </c>
      <c r="AC4678" s="19">
        <f t="shared" si="20"/>
        <v>23.5</v>
      </c>
      <c r="AD4678" s="19">
        <f t="shared" si="21"/>
        <v>28.5</v>
      </c>
      <c r="AE4678" s="19" t="str">
        <f t="shared" si="22"/>
        <v>Нет моды</v>
      </c>
      <c r="AF4678" s="19">
        <f t="shared" si="23"/>
        <v>16</v>
      </c>
      <c r="AG4678" s="19">
        <f t="shared" si="24"/>
        <v>27</v>
      </c>
      <c r="AH4678" s="20" t="str">
        <f t="shared" si="14"/>
        <v/>
      </c>
      <c r="AI4678" s="24"/>
      <c r="AJ4678" s="24"/>
      <c r="AK4678" s="24"/>
      <c r="AL4678" s="22">
        <f t="shared" si="25"/>
        <v>1</v>
      </c>
    </row>
    <row r="4679" ht="12.75" customHeight="1">
      <c r="A4679" s="13" t="s">
        <v>317</v>
      </c>
      <c r="B4679" s="13" t="str">
        <f>IFERROR(__xludf.DUMMYFUNCTION("REGEXREPLACE(A4679, ""\d"", """")"),"         Республика Саха (Якутия)")</f>
        <v>         Республика Саха (Якутия)</v>
      </c>
      <c r="C4679" s="14" t="str">
        <f t="shared" si="15"/>
        <v>Республика Саха (Якутия)</v>
      </c>
      <c r="D4679" s="3">
        <f t="shared" si="16"/>
        <v>2</v>
      </c>
      <c r="E4679" s="15" t="s">
        <v>36</v>
      </c>
      <c r="F4679" s="13" t="str">
        <f>IFERROR(__xludf.DUMMYFUNCTION("REGEXEXTRACT(E4679,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679" s="16">
        <f t="shared" si="17"/>
        <v>2</v>
      </c>
      <c r="H4679" s="13" t="s">
        <v>28</v>
      </c>
      <c r="I4679" s="13" t="str">
        <f>IFERROR(__xludf.DUMMYFUNCTION("REGEXREPLACE(H4679, "".*\s"", """")"),"человек")</f>
        <v>человек</v>
      </c>
      <c r="J4679" s="13" t="s">
        <v>29</v>
      </c>
      <c r="K4679" s="17" t="str">
        <f>IFERROR(__xludf.DUMMYFUNCTION("REGEXREPLACE(J4679, ""^[\d\s]+"", """")"),"значение показателя за год")</f>
        <v>значение показателя за год</v>
      </c>
      <c r="L4679" s="16">
        <f t="shared" si="18"/>
        <v>2</v>
      </c>
      <c r="M4679" s="13" t="s">
        <v>32</v>
      </c>
      <c r="N4679" s="13" t="str">
        <f>IFERROR(__xludf.DUMMYFUNCTION("REGEXEXTRACT(M4679, "" (.+)$"")"),"сельское население")</f>
        <v>сельское население</v>
      </c>
      <c r="O4679" s="18">
        <v>14.0</v>
      </c>
      <c r="P4679" s="18">
        <v>8.0</v>
      </c>
      <c r="Q4679" s="18">
        <v>14.0</v>
      </c>
      <c r="R4679" s="18">
        <v>22.0</v>
      </c>
      <c r="S4679" s="23" t="s">
        <v>37</v>
      </c>
      <c r="T4679" s="23" t="s">
        <v>37</v>
      </c>
      <c r="U4679" s="23" t="s">
        <v>37</v>
      </c>
      <c r="V4679" s="23" t="s">
        <v>37</v>
      </c>
      <c r="W4679" s="23" t="s">
        <v>37</v>
      </c>
      <c r="X4679" s="23" t="s">
        <v>37</v>
      </c>
      <c r="Y4679" s="23" t="s">
        <v>37</v>
      </c>
      <c r="Z4679" s="19" t="str">
        <f t="shared" si="6"/>
        <v/>
      </c>
      <c r="AA4679" s="19" t="str">
        <f t="shared" si="19"/>
        <v/>
      </c>
      <c r="AB4679" s="19">
        <f t="shared" si="8"/>
        <v>58</v>
      </c>
      <c r="AC4679" s="19">
        <f t="shared" si="20"/>
        <v>14.5</v>
      </c>
      <c r="AD4679" s="19">
        <f t="shared" si="21"/>
        <v>19</v>
      </c>
      <c r="AE4679" s="19" t="str">
        <f t="shared" si="22"/>
        <v>Нет моды</v>
      </c>
      <c r="AF4679" s="19">
        <f t="shared" si="23"/>
        <v>8</v>
      </c>
      <c r="AG4679" s="19">
        <f t="shared" si="24"/>
        <v>22</v>
      </c>
      <c r="AH4679" s="20" t="str">
        <f t="shared" si="14"/>
        <v>Город: 62%; Село: 38%</v>
      </c>
      <c r="AI4679" s="24"/>
      <c r="AJ4679" s="24"/>
      <c r="AK4679" s="24"/>
      <c r="AL4679" s="22">
        <f t="shared" si="25"/>
        <v>1</v>
      </c>
    </row>
    <row r="4680" ht="12.75" customHeight="1">
      <c r="A4680" s="13" t="s">
        <v>317</v>
      </c>
      <c r="B4680" s="13" t="str">
        <f>IFERROR(__xludf.DUMMYFUNCTION("REGEXREPLACE(A4680, ""\d"", """")"),"         Республика Саха (Якутия)")</f>
        <v>         Республика Саха (Якутия)</v>
      </c>
      <c r="C4680" s="14" t="str">
        <f t="shared" si="15"/>
        <v>Республика Саха (Якутия)</v>
      </c>
      <c r="D4680" s="3">
        <f t="shared" si="16"/>
        <v>2</v>
      </c>
      <c r="E4680" s="15" t="s">
        <v>38</v>
      </c>
      <c r="F4680" s="13" t="str">
        <f>IFERROR(__xludf.DUMMYFUNCTION("REGEXEXTRACT(E4680, ""[А-Яа-я].*"")"),"все виды транспортных несчастных случаев")</f>
        <v>все виды транспортных несчастных случаев</v>
      </c>
      <c r="G4680" s="16">
        <f t="shared" si="17"/>
        <v>2</v>
      </c>
      <c r="H4680" s="13" t="s">
        <v>28</v>
      </c>
      <c r="I4680" s="13" t="str">
        <f>IFERROR(__xludf.DUMMYFUNCTION("REGEXREPLACE(H4680, "".*\s"", """")"),"человек")</f>
        <v>человек</v>
      </c>
      <c r="J4680" s="13" t="s">
        <v>29</v>
      </c>
      <c r="K4680" s="17" t="str">
        <f>IFERROR(__xludf.DUMMYFUNCTION("REGEXREPLACE(J4680, ""^[\d\s]+"", """")"),"значение показателя за год")</f>
        <v>значение показателя за год</v>
      </c>
      <c r="L4680" s="16">
        <f t="shared" si="18"/>
        <v>2</v>
      </c>
      <c r="M4680" s="13" t="s">
        <v>30</v>
      </c>
      <c r="N4680" s="13" t="str">
        <f>IFERROR(__xludf.DUMMYFUNCTION("REGEXEXTRACT(M4680, "" (.+)$"")"),"все население")</f>
        <v>все население</v>
      </c>
      <c r="O4680" s="18">
        <v>192.0</v>
      </c>
      <c r="P4680" s="18">
        <v>145.0</v>
      </c>
      <c r="Q4680" s="18">
        <v>125.0</v>
      </c>
      <c r="R4680" s="18">
        <v>107.0</v>
      </c>
      <c r="S4680" s="18">
        <v>119.0</v>
      </c>
      <c r="T4680" s="18">
        <v>117.0</v>
      </c>
      <c r="U4680" s="18">
        <v>84.0</v>
      </c>
      <c r="V4680" s="18">
        <v>90.0</v>
      </c>
      <c r="W4680" s="18">
        <v>88.0</v>
      </c>
      <c r="X4680" s="18">
        <v>114.0</v>
      </c>
      <c r="Y4680" s="18">
        <v>88.0</v>
      </c>
      <c r="Z4680" s="19">
        <f t="shared" si="6"/>
        <v>1269</v>
      </c>
      <c r="AA4680" s="19" t="str">
        <f t="shared" si="19"/>
        <v/>
      </c>
      <c r="AB4680" s="19" t="str">
        <f t="shared" si="8"/>
        <v/>
      </c>
      <c r="AC4680" s="19">
        <f t="shared" si="20"/>
        <v>115.3636364</v>
      </c>
      <c r="AD4680" s="19">
        <f t="shared" si="21"/>
        <v>90</v>
      </c>
      <c r="AE4680" s="19" t="str">
        <f t="shared" si="22"/>
        <v>Нет моды</v>
      </c>
      <c r="AF4680" s="19">
        <f t="shared" si="23"/>
        <v>84</v>
      </c>
      <c r="AG4680" s="19">
        <f t="shared" si="24"/>
        <v>192</v>
      </c>
      <c r="AH4680" s="20" t="str">
        <f t="shared" si="14"/>
        <v/>
      </c>
      <c r="AI4680" s="21"/>
      <c r="AJ4680" s="21"/>
      <c r="AK4680" s="21"/>
      <c r="AL4680" s="22">
        <f t="shared" si="25"/>
        <v>1</v>
      </c>
    </row>
    <row r="4681" ht="12.75" customHeight="1">
      <c r="A4681" s="13" t="s">
        <v>317</v>
      </c>
      <c r="B4681" s="13" t="str">
        <f>IFERROR(__xludf.DUMMYFUNCTION("REGEXREPLACE(A4681, ""\d"", """")"),"         Республика Саха (Якутия)")</f>
        <v>         Республика Саха (Якутия)</v>
      </c>
      <c r="C4681" s="14" t="str">
        <f t="shared" si="15"/>
        <v>Республика Саха (Якутия)</v>
      </c>
      <c r="D4681" s="3">
        <f t="shared" si="16"/>
        <v>2</v>
      </c>
      <c r="E4681" s="15" t="s">
        <v>38</v>
      </c>
      <c r="F4681" s="13" t="str">
        <f>IFERROR(__xludf.DUMMYFUNCTION("REGEXEXTRACT(E4681, ""[А-Яа-я].*"")"),"все виды транспортных несчастных случаев")</f>
        <v>все виды транспортных несчастных случаев</v>
      </c>
      <c r="G4681" s="16">
        <f t="shared" si="17"/>
        <v>2</v>
      </c>
      <c r="H4681" s="13" t="s">
        <v>28</v>
      </c>
      <c r="I4681" s="13" t="str">
        <f>IFERROR(__xludf.DUMMYFUNCTION("REGEXREPLACE(H4681, "".*\s"", """")"),"человек")</f>
        <v>человек</v>
      </c>
      <c r="J4681" s="13" t="s">
        <v>29</v>
      </c>
      <c r="K4681" s="17" t="str">
        <f>IFERROR(__xludf.DUMMYFUNCTION("REGEXREPLACE(J4681, ""^[\d\s]+"", """")"),"значение показателя за год")</f>
        <v>значение показателя за год</v>
      </c>
      <c r="L4681" s="16">
        <f t="shared" si="18"/>
        <v>2</v>
      </c>
      <c r="M4681" s="13" t="s">
        <v>31</v>
      </c>
      <c r="N4681" s="13" t="str">
        <f>IFERROR(__xludf.DUMMYFUNCTION("REGEXEXTRACT(M4681, "" (.+)$"")"),"городское население")</f>
        <v>городское население</v>
      </c>
      <c r="O4681" s="18">
        <v>114.0</v>
      </c>
      <c r="P4681" s="18">
        <v>77.0</v>
      </c>
      <c r="Q4681" s="18">
        <v>75.0</v>
      </c>
      <c r="R4681" s="18">
        <v>62.0</v>
      </c>
      <c r="S4681" s="18">
        <v>65.0</v>
      </c>
      <c r="T4681" s="18">
        <v>67.0</v>
      </c>
      <c r="U4681" s="18">
        <v>55.0</v>
      </c>
      <c r="V4681" s="18">
        <v>40.0</v>
      </c>
      <c r="W4681" s="18">
        <v>46.0</v>
      </c>
      <c r="X4681" s="18">
        <v>65.0</v>
      </c>
      <c r="Y4681" s="18">
        <v>50.0</v>
      </c>
      <c r="Z4681" s="19" t="str">
        <f t="shared" si="6"/>
        <v/>
      </c>
      <c r="AA4681" s="19">
        <f t="shared" si="19"/>
        <v>716</v>
      </c>
      <c r="AB4681" s="19" t="str">
        <f t="shared" si="8"/>
        <v/>
      </c>
      <c r="AC4681" s="19">
        <f t="shared" si="20"/>
        <v>65.09090909</v>
      </c>
      <c r="AD4681" s="19">
        <f t="shared" si="21"/>
        <v>86</v>
      </c>
      <c r="AE4681" s="19" t="str">
        <f t="shared" si="22"/>
        <v>Нет моды</v>
      </c>
      <c r="AF4681" s="19">
        <f t="shared" si="23"/>
        <v>40</v>
      </c>
      <c r="AG4681" s="19">
        <f t="shared" si="24"/>
        <v>114</v>
      </c>
      <c r="AH4681" s="20" t="str">
        <f t="shared" si="14"/>
        <v/>
      </c>
      <c r="AI4681" s="21"/>
      <c r="AJ4681" s="21"/>
      <c r="AK4681" s="21"/>
      <c r="AL4681" s="22">
        <f t="shared" si="25"/>
        <v>1</v>
      </c>
    </row>
    <row r="4682" ht="12.75" customHeight="1">
      <c r="A4682" s="13" t="s">
        <v>317</v>
      </c>
      <c r="B4682" s="13" t="str">
        <f>IFERROR(__xludf.DUMMYFUNCTION("REGEXREPLACE(A4682, ""\d"", """")"),"         Республика Саха (Якутия)")</f>
        <v>         Республика Саха (Якутия)</v>
      </c>
      <c r="C4682" s="14" t="str">
        <f t="shared" si="15"/>
        <v>Республика Саха (Якутия)</v>
      </c>
      <c r="D4682" s="3">
        <f t="shared" si="16"/>
        <v>2</v>
      </c>
      <c r="E4682" s="15" t="s">
        <v>38</v>
      </c>
      <c r="F4682" s="13" t="str">
        <f>IFERROR(__xludf.DUMMYFUNCTION("REGEXEXTRACT(E4682, ""[А-Яа-я].*"")"),"все виды транспортных несчастных случаев")</f>
        <v>все виды транспортных несчастных случаев</v>
      </c>
      <c r="G4682" s="16">
        <f t="shared" si="17"/>
        <v>2</v>
      </c>
      <c r="H4682" s="13" t="s">
        <v>28</v>
      </c>
      <c r="I4682" s="13" t="str">
        <f>IFERROR(__xludf.DUMMYFUNCTION("REGEXREPLACE(H4682, "".*\s"", """")"),"человек")</f>
        <v>человек</v>
      </c>
      <c r="J4682" s="13" t="s">
        <v>29</v>
      </c>
      <c r="K4682" s="17" t="str">
        <f>IFERROR(__xludf.DUMMYFUNCTION("REGEXREPLACE(J4682, ""^[\d\s]+"", """")"),"значение показателя за год")</f>
        <v>значение показателя за год</v>
      </c>
      <c r="L4682" s="16">
        <f t="shared" si="18"/>
        <v>2</v>
      </c>
      <c r="M4682" s="13" t="s">
        <v>32</v>
      </c>
      <c r="N4682" s="13" t="str">
        <f>IFERROR(__xludf.DUMMYFUNCTION("REGEXEXTRACT(M4682, "" (.+)$"")"),"сельское население")</f>
        <v>сельское население</v>
      </c>
      <c r="O4682" s="18">
        <v>78.0</v>
      </c>
      <c r="P4682" s="18">
        <v>68.0</v>
      </c>
      <c r="Q4682" s="18">
        <v>50.0</v>
      </c>
      <c r="R4682" s="18">
        <v>45.0</v>
      </c>
      <c r="S4682" s="18">
        <v>54.0</v>
      </c>
      <c r="T4682" s="18">
        <v>50.0</v>
      </c>
      <c r="U4682" s="18">
        <v>29.0</v>
      </c>
      <c r="V4682" s="18">
        <v>50.0</v>
      </c>
      <c r="W4682" s="18">
        <v>42.0</v>
      </c>
      <c r="X4682" s="18">
        <v>49.0</v>
      </c>
      <c r="Y4682" s="18">
        <v>38.0</v>
      </c>
      <c r="Z4682" s="19" t="str">
        <f t="shared" si="6"/>
        <v/>
      </c>
      <c r="AA4682" s="19" t="str">
        <f t="shared" si="19"/>
        <v/>
      </c>
      <c r="AB4682" s="19">
        <f t="shared" si="8"/>
        <v>553</v>
      </c>
      <c r="AC4682" s="19">
        <f t="shared" si="20"/>
        <v>50.27272727</v>
      </c>
      <c r="AD4682" s="19">
        <f t="shared" si="21"/>
        <v>52</v>
      </c>
      <c r="AE4682" s="19" t="str">
        <f t="shared" si="22"/>
        <v>Нет моды</v>
      </c>
      <c r="AF4682" s="19">
        <f t="shared" si="23"/>
        <v>29</v>
      </c>
      <c r="AG4682" s="19">
        <f t="shared" si="24"/>
        <v>78</v>
      </c>
      <c r="AH4682" s="20" t="str">
        <f t="shared" si="14"/>
        <v>Город: 56%; Село: 44%</v>
      </c>
      <c r="AI4682" s="21"/>
      <c r="AJ4682" s="21"/>
      <c r="AK4682" s="21"/>
      <c r="AL4682" s="22">
        <f t="shared" si="25"/>
        <v>1</v>
      </c>
    </row>
    <row r="4683" ht="12.75" customHeight="1">
      <c r="A4683" s="13" t="s">
        <v>317</v>
      </c>
      <c r="B4683" s="13" t="str">
        <f>IFERROR(__xludf.DUMMYFUNCTION("REGEXREPLACE(A4683, ""\d"", """")"),"         Республика Саха (Якутия)")</f>
        <v>         Республика Саха (Якутия)</v>
      </c>
      <c r="C4683" s="14" t="str">
        <f t="shared" si="15"/>
        <v>Республика Саха (Якутия)</v>
      </c>
      <c r="D4683" s="3">
        <f t="shared" si="16"/>
        <v>2</v>
      </c>
      <c r="E4683" s="15" t="s">
        <v>39</v>
      </c>
      <c r="F4683" s="13" t="str">
        <f>IFERROR(__xludf.DUMMYFUNCTION("REGEXEXTRACT(E4683, ""[А-Яа-я].*"")"),"Всего умерших")</f>
        <v>Всего умерших</v>
      </c>
      <c r="G4683" s="16">
        <f t="shared" si="17"/>
        <v>2</v>
      </c>
      <c r="H4683" s="13" t="s">
        <v>28</v>
      </c>
      <c r="I4683" s="13" t="str">
        <f>IFERROR(__xludf.DUMMYFUNCTION("REGEXREPLACE(H4683, "".*\s"", """")"),"человек")</f>
        <v>человек</v>
      </c>
      <c r="J4683" s="13" t="s">
        <v>29</v>
      </c>
      <c r="K4683" s="17" t="str">
        <f>IFERROR(__xludf.DUMMYFUNCTION("REGEXREPLACE(J4683, ""^[\d\s]+"", """")"),"значение показателя за год")</f>
        <v>значение показателя за год</v>
      </c>
      <c r="L4683" s="16">
        <f t="shared" si="18"/>
        <v>2</v>
      </c>
      <c r="M4683" s="13" t="s">
        <v>30</v>
      </c>
      <c r="N4683" s="13" t="str">
        <f>IFERROR(__xludf.DUMMYFUNCTION("REGEXEXTRACT(M4683, "" (.+)$"")"),"все население")</f>
        <v>все население</v>
      </c>
      <c r="O4683" s="18">
        <v>8351.0</v>
      </c>
      <c r="P4683" s="18">
        <v>8209.0</v>
      </c>
      <c r="Q4683" s="18">
        <v>8165.0</v>
      </c>
      <c r="R4683" s="18">
        <v>8053.0</v>
      </c>
      <c r="S4683" s="18">
        <v>7852.0</v>
      </c>
      <c r="T4683" s="18">
        <v>7572.0</v>
      </c>
      <c r="U4683" s="18">
        <v>7601.0</v>
      </c>
      <c r="V4683" s="18">
        <v>9081.0</v>
      </c>
      <c r="W4683" s="18">
        <v>10540.0</v>
      </c>
      <c r="X4683" s="18">
        <v>8266.0</v>
      </c>
      <c r="Y4683" s="18">
        <v>7810.0</v>
      </c>
      <c r="Z4683" s="19">
        <f t="shared" si="6"/>
        <v>91500</v>
      </c>
      <c r="AA4683" s="19" t="str">
        <f t="shared" si="19"/>
        <v/>
      </c>
      <c r="AB4683" s="19" t="str">
        <f t="shared" si="8"/>
        <v/>
      </c>
      <c r="AC4683" s="19">
        <f t="shared" si="20"/>
        <v>8318.181818</v>
      </c>
      <c r="AD4683" s="19">
        <f t="shared" si="21"/>
        <v>3825</v>
      </c>
      <c r="AE4683" s="19" t="str">
        <f t="shared" si="22"/>
        <v>Нет моды</v>
      </c>
      <c r="AF4683" s="19">
        <f t="shared" si="23"/>
        <v>7572</v>
      </c>
      <c r="AG4683" s="19">
        <f t="shared" si="24"/>
        <v>10540</v>
      </c>
      <c r="AH4683" s="20" t="str">
        <f t="shared" si="14"/>
        <v/>
      </c>
      <c r="AI4683" s="21"/>
      <c r="AJ4683" s="21"/>
      <c r="AK4683" s="21"/>
      <c r="AL4683" s="22">
        <f t="shared" si="25"/>
        <v>1</v>
      </c>
    </row>
    <row r="4684" ht="12.75" customHeight="1">
      <c r="A4684" s="13" t="s">
        <v>317</v>
      </c>
      <c r="B4684" s="13" t="str">
        <f>IFERROR(__xludf.DUMMYFUNCTION("REGEXREPLACE(A4684, ""\d"", """")"),"         Республика Саха (Якутия)")</f>
        <v>         Республика Саха (Якутия)</v>
      </c>
      <c r="C4684" s="14" t="str">
        <f t="shared" si="15"/>
        <v>Республика Саха (Якутия)</v>
      </c>
      <c r="D4684" s="3">
        <f t="shared" si="16"/>
        <v>2</v>
      </c>
      <c r="E4684" s="15" t="s">
        <v>39</v>
      </c>
      <c r="F4684" s="13" t="str">
        <f>IFERROR(__xludf.DUMMYFUNCTION("REGEXEXTRACT(E4684, ""[А-Яа-я].*"")"),"Всего умерших")</f>
        <v>Всего умерших</v>
      </c>
      <c r="G4684" s="16">
        <f t="shared" si="17"/>
        <v>2</v>
      </c>
      <c r="H4684" s="13" t="s">
        <v>28</v>
      </c>
      <c r="I4684" s="13" t="str">
        <f>IFERROR(__xludf.DUMMYFUNCTION("REGEXREPLACE(H4684, "".*\s"", """")"),"человек")</f>
        <v>человек</v>
      </c>
      <c r="J4684" s="13" t="s">
        <v>29</v>
      </c>
      <c r="K4684" s="17" t="str">
        <f>IFERROR(__xludf.DUMMYFUNCTION("REGEXREPLACE(J4684, ""^[\d\s]+"", """")"),"значение показателя за год")</f>
        <v>значение показателя за год</v>
      </c>
      <c r="L4684" s="16">
        <f t="shared" si="18"/>
        <v>2</v>
      </c>
      <c r="M4684" s="13" t="s">
        <v>31</v>
      </c>
      <c r="N4684" s="13" t="str">
        <f>IFERROR(__xludf.DUMMYFUNCTION("REGEXEXTRACT(M4684, "" (.+)$"")"),"городское население")</f>
        <v>городское население</v>
      </c>
      <c r="O4684" s="18">
        <v>5234.0</v>
      </c>
      <c r="P4684" s="18">
        <v>5073.0</v>
      </c>
      <c r="Q4684" s="18">
        <v>5177.0</v>
      </c>
      <c r="R4684" s="18">
        <v>5111.0</v>
      </c>
      <c r="S4684" s="18">
        <v>4967.0</v>
      </c>
      <c r="T4684" s="18">
        <v>4875.0</v>
      </c>
      <c r="U4684" s="18">
        <v>4915.0</v>
      </c>
      <c r="V4684" s="18">
        <v>5778.0</v>
      </c>
      <c r="W4684" s="18">
        <v>6779.0</v>
      </c>
      <c r="X4684" s="18">
        <v>5162.0</v>
      </c>
      <c r="Y4684" s="18">
        <v>4848.0</v>
      </c>
      <c r="Z4684" s="19" t="str">
        <f t="shared" si="6"/>
        <v/>
      </c>
      <c r="AA4684" s="19">
        <f t="shared" si="19"/>
        <v>57919</v>
      </c>
      <c r="AB4684" s="19" t="str">
        <f t="shared" si="8"/>
        <v/>
      </c>
      <c r="AC4684" s="19">
        <f t="shared" si="20"/>
        <v>5265.363636</v>
      </c>
      <c r="AD4684" s="19">
        <f t="shared" si="21"/>
        <v>7175.5</v>
      </c>
      <c r="AE4684" s="19" t="str">
        <f t="shared" si="22"/>
        <v>Нет моды</v>
      </c>
      <c r="AF4684" s="19">
        <f t="shared" si="23"/>
        <v>4848</v>
      </c>
      <c r="AG4684" s="19">
        <f t="shared" si="24"/>
        <v>6779</v>
      </c>
      <c r="AH4684" s="20" t="str">
        <f t="shared" si="14"/>
        <v/>
      </c>
      <c r="AI4684" s="21"/>
      <c r="AJ4684" s="21"/>
      <c r="AK4684" s="21"/>
      <c r="AL4684" s="22">
        <f t="shared" si="25"/>
        <v>1</v>
      </c>
    </row>
    <row r="4685" ht="12.75" customHeight="1">
      <c r="A4685" s="13" t="s">
        <v>317</v>
      </c>
      <c r="B4685" s="13" t="str">
        <f>IFERROR(__xludf.DUMMYFUNCTION("REGEXREPLACE(A4685, ""\d"", """")"),"         Республика Саха (Якутия)")</f>
        <v>         Республика Саха (Якутия)</v>
      </c>
      <c r="C4685" s="14" t="str">
        <f t="shared" si="15"/>
        <v>Республика Саха (Якутия)</v>
      </c>
      <c r="D4685" s="3">
        <f t="shared" si="16"/>
        <v>2</v>
      </c>
      <c r="E4685" s="15" t="s">
        <v>39</v>
      </c>
      <c r="F4685" s="13" t="str">
        <f>IFERROR(__xludf.DUMMYFUNCTION("REGEXEXTRACT(E4685, ""[А-Яа-я].*"")"),"Всего умерших")</f>
        <v>Всего умерших</v>
      </c>
      <c r="G4685" s="16">
        <f t="shared" si="17"/>
        <v>2</v>
      </c>
      <c r="H4685" s="13" t="s">
        <v>28</v>
      </c>
      <c r="I4685" s="13" t="str">
        <f>IFERROR(__xludf.DUMMYFUNCTION("REGEXREPLACE(H4685, "".*\s"", """")"),"человек")</f>
        <v>человек</v>
      </c>
      <c r="J4685" s="13" t="s">
        <v>29</v>
      </c>
      <c r="K4685" s="17" t="str">
        <f>IFERROR(__xludf.DUMMYFUNCTION("REGEXREPLACE(J4685, ""^[\d\s]+"", """")"),"значение показателя за год")</f>
        <v>значение показателя за год</v>
      </c>
      <c r="L4685" s="16">
        <f t="shared" si="18"/>
        <v>2</v>
      </c>
      <c r="M4685" s="13" t="s">
        <v>32</v>
      </c>
      <c r="N4685" s="13" t="str">
        <f>IFERROR(__xludf.DUMMYFUNCTION("REGEXEXTRACT(M4685, "" (.+)$"")"),"сельское население")</f>
        <v>сельское население</v>
      </c>
      <c r="O4685" s="18">
        <v>3117.0</v>
      </c>
      <c r="P4685" s="18">
        <v>3136.0</v>
      </c>
      <c r="Q4685" s="18">
        <v>2988.0</v>
      </c>
      <c r="R4685" s="18">
        <v>2942.0</v>
      </c>
      <c r="S4685" s="18">
        <v>2885.0</v>
      </c>
      <c r="T4685" s="18">
        <v>2697.0</v>
      </c>
      <c r="U4685" s="18">
        <v>2686.0</v>
      </c>
      <c r="V4685" s="18">
        <v>3303.0</v>
      </c>
      <c r="W4685" s="18">
        <v>3761.0</v>
      </c>
      <c r="X4685" s="18">
        <v>3104.0</v>
      </c>
      <c r="Y4685" s="18">
        <v>2962.0</v>
      </c>
      <c r="Z4685" s="19" t="str">
        <f t="shared" si="6"/>
        <v/>
      </c>
      <c r="AA4685" s="19" t="str">
        <f t="shared" si="19"/>
        <v/>
      </c>
      <c r="AB4685" s="19">
        <f t="shared" si="8"/>
        <v>33581</v>
      </c>
      <c r="AC4685" s="19">
        <f t="shared" si="20"/>
        <v>3052.818182</v>
      </c>
      <c r="AD4685" s="19">
        <f t="shared" si="21"/>
        <v>4304.5</v>
      </c>
      <c r="AE4685" s="19" t="str">
        <f t="shared" si="22"/>
        <v>Нет моды</v>
      </c>
      <c r="AF4685" s="19">
        <f t="shared" si="23"/>
        <v>2686</v>
      </c>
      <c r="AG4685" s="19">
        <f t="shared" si="24"/>
        <v>3761</v>
      </c>
      <c r="AH4685" s="20" t="str">
        <f t="shared" si="14"/>
        <v>Город: 63%; Село: 37%</v>
      </c>
      <c r="AI4685" s="21"/>
      <c r="AJ4685" s="21"/>
      <c r="AK4685" s="21"/>
      <c r="AL4685" s="22">
        <f t="shared" si="25"/>
        <v>1</v>
      </c>
    </row>
    <row r="4686" ht="12.75" customHeight="1">
      <c r="A4686" s="13" t="s">
        <v>317</v>
      </c>
      <c r="B4686" s="13" t="str">
        <f>IFERROR(__xludf.DUMMYFUNCTION("REGEXREPLACE(A4686, ""\d"", """")"),"         Республика Саха (Якутия)")</f>
        <v>         Республика Саха (Якутия)</v>
      </c>
      <c r="C4686" s="14" t="str">
        <f t="shared" si="15"/>
        <v>Республика Саха (Якутия)</v>
      </c>
      <c r="D4686" s="3">
        <f t="shared" si="16"/>
        <v>2</v>
      </c>
      <c r="E4686" s="15" t="s">
        <v>40</v>
      </c>
      <c r="F4686" s="13" t="str">
        <f>IFERROR(__xludf.DUMMYFUNCTION("REGEXEXTRACT(E4686, ""[А-Яа-я].*"")"),"Злокачественные новообразования")</f>
        <v>Злокачественные новообразования</v>
      </c>
      <c r="G4686" s="16">
        <f t="shared" si="17"/>
        <v>2</v>
      </c>
      <c r="H4686" s="13" t="s">
        <v>28</v>
      </c>
      <c r="I4686" s="13" t="str">
        <f>IFERROR(__xludf.DUMMYFUNCTION("REGEXREPLACE(H4686, "".*\s"", """")"),"человек")</f>
        <v>человек</v>
      </c>
      <c r="J4686" s="13" t="s">
        <v>29</v>
      </c>
      <c r="K4686" s="17" t="str">
        <f>IFERROR(__xludf.DUMMYFUNCTION("REGEXREPLACE(J4686, ""^[\d\s]+"", """")"),"значение показателя за год")</f>
        <v>значение показателя за год</v>
      </c>
      <c r="L4686" s="16">
        <f t="shared" si="18"/>
        <v>2</v>
      </c>
      <c r="M4686" s="13" t="s">
        <v>30</v>
      </c>
      <c r="N4686" s="13" t="str">
        <f>IFERROR(__xludf.DUMMYFUNCTION("REGEXEXTRACT(M4686, "" (.+)$"")"),"все население")</f>
        <v>все население</v>
      </c>
      <c r="O4686" s="18">
        <v>1199.0</v>
      </c>
      <c r="P4686" s="18">
        <v>1213.0</v>
      </c>
      <c r="Q4686" s="18">
        <v>1227.0</v>
      </c>
      <c r="R4686" s="18">
        <v>1278.0</v>
      </c>
      <c r="S4686" s="18">
        <v>1294.0</v>
      </c>
      <c r="T4686" s="18">
        <v>1321.0</v>
      </c>
      <c r="U4686" s="18">
        <v>1332.0</v>
      </c>
      <c r="V4686" s="18">
        <v>1250.0</v>
      </c>
      <c r="W4686" s="18">
        <v>1215.0</v>
      </c>
      <c r="X4686" s="18">
        <v>1201.0</v>
      </c>
      <c r="Y4686" s="18">
        <v>1259.0</v>
      </c>
      <c r="Z4686" s="19">
        <f t="shared" si="6"/>
        <v>13789</v>
      </c>
      <c r="AA4686" s="19" t="str">
        <f t="shared" si="19"/>
        <v/>
      </c>
      <c r="AB4686" s="19" t="str">
        <f t="shared" si="8"/>
        <v/>
      </c>
      <c r="AC4686" s="19">
        <f t="shared" si="20"/>
        <v>1253.545455</v>
      </c>
      <c r="AD4686" s="19">
        <f t="shared" si="21"/>
        <v>2009</v>
      </c>
      <c r="AE4686" s="19" t="str">
        <f t="shared" si="22"/>
        <v>Нет моды</v>
      </c>
      <c r="AF4686" s="19">
        <f t="shared" si="23"/>
        <v>1199</v>
      </c>
      <c r="AG4686" s="19">
        <f t="shared" si="24"/>
        <v>1332</v>
      </c>
      <c r="AH4686" s="20" t="str">
        <f t="shared" si="14"/>
        <v/>
      </c>
      <c r="AI4686" s="21"/>
      <c r="AJ4686" s="21"/>
      <c r="AK4686" s="21"/>
      <c r="AL4686" s="22">
        <f t="shared" si="25"/>
        <v>1</v>
      </c>
    </row>
    <row r="4687" ht="12.75" customHeight="1">
      <c r="A4687" s="13" t="s">
        <v>317</v>
      </c>
      <c r="B4687" s="13" t="str">
        <f>IFERROR(__xludf.DUMMYFUNCTION("REGEXREPLACE(A4687, ""\d"", """")"),"         Республика Саха (Якутия)")</f>
        <v>         Республика Саха (Якутия)</v>
      </c>
      <c r="C4687" s="14" t="str">
        <f t="shared" si="15"/>
        <v>Республика Саха (Якутия)</v>
      </c>
      <c r="D4687" s="3">
        <f t="shared" si="16"/>
        <v>2</v>
      </c>
      <c r="E4687" s="15" t="s">
        <v>40</v>
      </c>
      <c r="F4687" s="13" t="str">
        <f>IFERROR(__xludf.DUMMYFUNCTION("REGEXEXTRACT(E4687, ""[А-Яа-я].*"")"),"Злокачественные новообразования")</f>
        <v>Злокачественные новообразования</v>
      </c>
      <c r="G4687" s="16">
        <f t="shared" si="17"/>
        <v>2</v>
      </c>
      <c r="H4687" s="13" t="s">
        <v>28</v>
      </c>
      <c r="I4687" s="13" t="str">
        <f>IFERROR(__xludf.DUMMYFUNCTION("REGEXREPLACE(H4687, "".*\s"", """")"),"человек")</f>
        <v>человек</v>
      </c>
      <c r="J4687" s="13" t="s">
        <v>29</v>
      </c>
      <c r="K4687" s="17" t="str">
        <f>IFERROR(__xludf.DUMMYFUNCTION("REGEXREPLACE(J4687, ""^[\d\s]+"", """")"),"значение показателя за год")</f>
        <v>значение показателя за год</v>
      </c>
      <c r="L4687" s="16">
        <f t="shared" si="18"/>
        <v>2</v>
      </c>
      <c r="M4687" s="13" t="s">
        <v>31</v>
      </c>
      <c r="N4687" s="13" t="str">
        <f>IFERROR(__xludf.DUMMYFUNCTION("REGEXEXTRACT(M4687, "" (.+)$"")"),"городское население")</f>
        <v>городское население</v>
      </c>
      <c r="O4687" s="18">
        <v>799.0</v>
      </c>
      <c r="P4687" s="18">
        <v>826.0</v>
      </c>
      <c r="Q4687" s="18">
        <v>801.0</v>
      </c>
      <c r="R4687" s="18">
        <v>838.0</v>
      </c>
      <c r="S4687" s="18">
        <v>825.0</v>
      </c>
      <c r="T4687" s="18">
        <v>848.0</v>
      </c>
      <c r="U4687" s="18">
        <v>869.0</v>
      </c>
      <c r="V4687" s="18">
        <v>802.0</v>
      </c>
      <c r="W4687" s="18">
        <v>793.0</v>
      </c>
      <c r="X4687" s="18">
        <v>790.0</v>
      </c>
      <c r="Y4687" s="18">
        <v>788.0</v>
      </c>
      <c r="Z4687" s="19" t="str">
        <f t="shared" si="6"/>
        <v/>
      </c>
      <c r="AA4687" s="19">
        <f t="shared" si="19"/>
        <v>8979</v>
      </c>
      <c r="AB4687" s="19" t="str">
        <f t="shared" si="8"/>
        <v/>
      </c>
      <c r="AC4687" s="19">
        <f t="shared" si="20"/>
        <v>816.2727273</v>
      </c>
      <c r="AD4687" s="19">
        <f t="shared" si="21"/>
        <v>1034</v>
      </c>
      <c r="AE4687" s="19" t="str">
        <f t="shared" si="22"/>
        <v>Нет моды</v>
      </c>
      <c r="AF4687" s="19">
        <f t="shared" si="23"/>
        <v>788</v>
      </c>
      <c r="AG4687" s="19">
        <f t="shared" si="24"/>
        <v>869</v>
      </c>
      <c r="AH4687" s="20" t="str">
        <f t="shared" si="14"/>
        <v/>
      </c>
      <c r="AI4687" s="21"/>
      <c r="AJ4687" s="21"/>
      <c r="AK4687" s="21"/>
      <c r="AL4687" s="22">
        <f t="shared" si="25"/>
        <v>1</v>
      </c>
    </row>
    <row r="4688" ht="12.75" customHeight="1">
      <c r="A4688" s="13" t="s">
        <v>317</v>
      </c>
      <c r="B4688" s="13" t="str">
        <f>IFERROR(__xludf.DUMMYFUNCTION("REGEXREPLACE(A4688, ""\d"", """")"),"         Республика Саха (Якутия)")</f>
        <v>         Республика Саха (Якутия)</v>
      </c>
      <c r="C4688" s="14" t="str">
        <f t="shared" si="15"/>
        <v>Республика Саха (Якутия)</v>
      </c>
      <c r="D4688" s="3">
        <f t="shared" si="16"/>
        <v>2</v>
      </c>
      <c r="E4688" s="15" t="s">
        <v>40</v>
      </c>
      <c r="F4688" s="13" t="str">
        <f>IFERROR(__xludf.DUMMYFUNCTION("REGEXEXTRACT(E4688, ""[А-Яа-я].*"")"),"Злокачественные новообразования")</f>
        <v>Злокачественные новообразования</v>
      </c>
      <c r="G4688" s="16">
        <f t="shared" si="17"/>
        <v>2</v>
      </c>
      <c r="H4688" s="13" t="s">
        <v>28</v>
      </c>
      <c r="I4688" s="13" t="str">
        <f>IFERROR(__xludf.DUMMYFUNCTION("REGEXREPLACE(H4688, "".*\s"", """")"),"человек")</f>
        <v>человек</v>
      </c>
      <c r="J4688" s="13" t="s">
        <v>29</v>
      </c>
      <c r="K4688" s="17" t="str">
        <f>IFERROR(__xludf.DUMMYFUNCTION("REGEXREPLACE(J4688, ""^[\d\s]+"", """")"),"значение показателя за год")</f>
        <v>значение показателя за год</v>
      </c>
      <c r="L4688" s="16">
        <f t="shared" si="18"/>
        <v>2</v>
      </c>
      <c r="M4688" s="13" t="s">
        <v>32</v>
      </c>
      <c r="N4688" s="13" t="str">
        <f>IFERROR(__xludf.DUMMYFUNCTION("REGEXEXTRACT(M4688, "" (.+)$"")"),"сельское население")</f>
        <v>сельское население</v>
      </c>
      <c r="O4688" s="18">
        <v>400.0</v>
      </c>
      <c r="P4688" s="18">
        <v>387.0</v>
      </c>
      <c r="Q4688" s="18">
        <v>426.0</v>
      </c>
      <c r="R4688" s="18">
        <v>440.0</v>
      </c>
      <c r="S4688" s="18">
        <v>469.0</v>
      </c>
      <c r="T4688" s="18">
        <v>473.0</v>
      </c>
      <c r="U4688" s="18">
        <v>463.0</v>
      </c>
      <c r="V4688" s="18">
        <v>448.0</v>
      </c>
      <c r="W4688" s="18">
        <v>422.0</v>
      </c>
      <c r="X4688" s="18">
        <v>411.0</v>
      </c>
      <c r="Y4688" s="18">
        <v>471.0</v>
      </c>
      <c r="Z4688" s="19" t="str">
        <f t="shared" si="6"/>
        <v/>
      </c>
      <c r="AA4688" s="19" t="str">
        <f t="shared" si="19"/>
        <v/>
      </c>
      <c r="AB4688" s="19">
        <f t="shared" si="8"/>
        <v>4810</v>
      </c>
      <c r="AC4688" s="19">
        <f t="shared" si="20"/>
        <v>437.2727273</v>
      </c>
      <c r="AD4688" s="19">
        <f t="shared" si="21"/>
        <v>630.5</v>
      </c>
      <c r="AE4688" s="19" t="str">
        <f t="shared" si="22"/>
        <v>Нет моды</v>
      </c>
      <c r="AF4688" s="19">
        <f t="shared" si="23"/>
        <v>387</v>
      </c>
      <c r="AG4688" s="19">
        <f t="shared" si="24"/>
        <v>473</v>
      </c>
      <c r="AH4688" s="20" t="str">
        <f t="shared" si="14"/>
        <v>Город: 65%; Село: 35%</v>
      </c>
      <c r="AI4688" s="21"/>
      <c r="AJ4688" s="21"/>
      <c r="AK4688" s="21"/>
      <c r="AL4688" s="22">
        <f t="shared" si="25"/>
        <v>1</v>
      </c>
    </row>
    <row r="4689" ht="12.75" customHeight="1">
      <c r="A4689" s="13" t="s">
        <v>317</v>
      </c>
      <c r="B4689" s="13" t="str">
        <f>IFERROR(__xludf.DUMMYFUNCTION("REGEXREPLACE(A4689, ""\d"", """")"),"         Республика Саха (Якутия)")</f>
        <v>         Республика Саха (Якутия)</v>
      </c>
      <c r="C4689" s="14" t="str">
        <f t="shared" si="15"/>
        <v>Республика Саха (Якутия)</v>
      </c>
      <c r="D4689" s="3">
        <f t="shared" si="16"/>
        <v>2</v>
      </c>
      <c r="E4689" s="15" t="s">
        <v>41</v>
      </c>
      <c r="F4689" s="13" t="str">
        <f>IFERROR(__xludf.DUMMYFUNCTION("REGEXEXTRACT(E4689, ""[А-Яа-я].*"")"),"Инфекционные и паразитарные болезни")</f>
        <v>Инфекционные и паразитарные болезни</v>
      </c>
      <c r="G4689" s="16">
        <f t="shared" si="17"/>
        <v>2</v>
      </c>
      <c r="H4689" s="13" t="s">
        <v>28</v>
      </c>
      <c r="I4689" s="13" t="str">
        <f>IFERROR(__xludf.DUMMYFUNCTION("REGEXREPLACE(H4689, "".*\s"", """")"),"человек")</f>
        <v>человек</v>
      </c>
      <c r="J4689" s="13" t="s">
        <v>29</v>
      </c>
      <c r="K4689" s="17" t="str">
        <f>IFERROR(__xludf.DUMMYFUNCTION("REGEXREPLACE(J4689, ""^[\d\s]+"", """")"),"значение показателя за год")</f>
        <v>значение показателя за год</v>
      </c>
      <c r="L4689" s="16">
        <f t="shared" si="18"/>
        <v>2</v>
      </c>
      <c r="M4689" s="13" t="s">
        <v>30</v>
      </c>
      <c r="N4689" s="13" t="str">
        <f>IFERROR(__xludf.DUMMYFUNCTION("REGEXEXTRACT(M4689, "" (.+)$"")"),"все население")</f>
        <v>все население</v>
      </c>
      <c r="O4689" s="18">
        <v>113.0</v>
      </c>
      <c r="P4689" s="18">
        <v>101.0</v>
      </c>
      <c r="Q4689" s="18">
        <v>121.0</v>
      </c>
      <c r="R4689" s="18">
        <v>144.0</v>
      </c>
      <c r="S4689" s="18">
        <v>127.0</v>
      </c>
      <c r="T4689" s="18">
        <v>131.0</v>
      </c>
      <c r="U4689" s="18">
        <v>140.0</v>
      </c>
      <c r="V4689" s="18">
        <v>110.0</v>
      </c>
      <c r="W4689" s="18">
        <v>111.0</v>
      </c>
      <c r="X4689" s="18">
        <v>109.0</v>
      </c>
      <c r="Y4689" s="18">
        <v>81.0</v>
      </c>
      <c r="Z4689" s="19">
        <f t="shared" si="6"/>
        <v>1288</v>
      </c>
      <c r="AA4689" s="19" t="str">
        <f t="shared" si="19"/>
        <v/>
      </c>
      <c r="AB4689" s="19" t="str">
        <f t="shared" si="8"/>
        <v/>
      </c>
      <c r="AC4689" s="19">
        <f t="shared" si="20"/>
        <v>117.0909091</v>
      </c>
      <c r="AD4689" s="19">
        <f t="shared" si="21"/>
        <v>265.5</v>
      </c>
      <c r="AE4689" s="19" t="str">
        <f t="shared" si="22"/>
        <v>Нет моды</v>
      </c>
      <c r="AF4689" s="19">
        <f t="shared" si="23"/>
        <v>81</v>
      </c>
      <c r="AG4689" s="19">
        <f t="shared" si="24"/>
        <v>144</v>
      </c>
      <c r="AH4689" s="20" t="str">
        <f t="shared" si="14"/>
        <v/>
      </c>
      <c r="AI4689" s="21"/>
      <c r="AJ4689" s="21"/>
      <c r="AK4689" s="21"/>
      <c r="AL4689" s="22">
        <f t="shared" si="25"/>
        <v>1</v>
      </c>
    </row>
    <row r="4690" ht="12.75" customHeight="1">
      <c r="A4690" s="13" t="s">
        <v>317</v>
      </c>
      <c r="B4690" s="13" t="str">
        <f>IFERROR(__xludf.DUMMYFUNCTION("REGEXREPLACE(A4690, ""\d"", """")"),"         Республика Саха (Якутия)")</f>
        <v>         Республика Саха (Якутия)</v>
      </c>
      <c r="C4690" s="14" t="str">
        <f t="shared" si="15"/>
        <v>Республика Саха (Якутия)</v>
      </c>
      <c r="D4690" s="3">
        <f t="shared" si="16"/>
        <v>2</v>
      </c>
      <c r="E4690" s="15" t="s">
        <v>41</v>
      </c>
      <c r="F4690" s="13" t="str">
        <f>IFERROR(__xludf.DUMMYFUNCTION("REGEXEXTRACT(E4690, ""[А-Яа-я].*"")"),"Инфекционные и паразитарные болезни")</f>
        <v>Инфекционные и паразитарные болезни</v>
      </c>
      <c r="G4690" s="16">
        <f t="shared" si="17"/>
        <v>2</v>
      </c>
      <c r="H4690" s="13" t="s">
        <v>28</v>
      </c>
      <c r="I4690" s="13" t="str">
        <f>IFERROR(__xludf.DUMMYFUNCTION("REGEXREPLACE(H4690, "".*\s"", """")"),"человек")</f>
        <v>человек</v>
      </c>
      <c r="J4690" s="13" t="s">
        <v>29</v>
      </c>
      <c r="K4690" s="17" t="str">
        <f>IFERROR(__xludf.DUMMYFUNCTION("REGEXREPLACE(J4690, ""^[\d\s]+"", """")"),"значение показателя за год")</f>
        <v>значение показателя за год</v>
      </c>
      <c r="L4690" s="16">
        <f t="shared" si="18"/>
        <v>2</v>
      </c>
      <c r="M4690" s="13" t="s">
        <v>31</v>
      </c>
      <c r="N4690" s="13" t="str">
        <f>IFERROR(__xludf.DUMMYFUNCTION("REGEXEXTRACT(M4690, "" (.+)$"")"),"городское население")</f>
        <v>городское население</v>
      </c>
      <c r="O4690" s="18">
        <v>81.0</v>
      </c>
      <c r="P4690" s="18">
        <v>78.0</v>
      </c>
      <c r="Q4690" s="18">
        <v>86.0</v>
      </c>
      <c r="R4690" s="18">
        <v>90.0</v>
      </c>
      <c r="S4690" s="18">
        <v>85.0</v>
      </c>
      <c r="T4690" s="18">
        <v>91.0</v>
      </c>
      <c r="U4690" s="18">
        <v>92.0</v>
      </c>
      <c r="V4690" s="18">
        <v>59.0</v>
      </c>
      <c r="W4690" s="18">
        <v>79.0</v>
      </c>
      <c r="X4690" s="18">
        <v>70.0</v>
      </c>
      <c r="Y4690" s="18">
        <v>53.0</v>
      </c>
      <c r="Z4690" s="19" t="str">
        <f t="shared" si="6"/>
        <v/>
      </c>
      <c r="AA4690" s="19">
        <f t="shared" si="19"/>
        <v>864</v>
      </c>
      <c r="AB4690" s="19" t="str">
        <f t="shared" si="8"/>
        <v/>
      </c>
      <c r="AC4690" s="19">
        <f t="shared" si="20"/>
        <v>78.54545455</v>
      </c>
      <c r="AD4690" s="19">
        <f t="shared" si="21"/>
        <v>91.5</v>
      </c>
      <c r="AE4690" s="19" t="str">
        <f t="shared" si="22"/>
        <v>Нет моды</v>
      </c>
      <c r="AF4690" s="19">
        <f t="shared" si="23"/>
        <v>53</v>
      </c>
      <c r="AG4690" s="19">
        <f t="shared" si="24"/>
        <v>92</v>
      </c>
      <c r="AH4690" s="20" t="str">
        <f t="shared" si="14"/>
        <v/>
      </c>
      <c r="AI4690" s="21"/>
      <c r="AJ4690" s="21"/>
      <c r="AK4690" s="21"/>
      <c r="AL4690" s="22">
        <f t="shared" si="25"/>
        <v>1</v>
      </c>
    </row>
    <row r="4691" ht="12.75" customHeight="1">
      <c r="A4691" s="13" t="s">
        <v>317</v>
      </c>
      <c r="B4691" s="13" t="str">
        <f>IFERROR(__xludf.DUMMYFUNCTION("REGEXREPLACE(A4691, ""\d"", """")"),"         Республика Саха (Якутия)")</f>
        <v>         Республика Саха (Якутия)</v>
      </c>
      <c r="C4691" s="14" t="str">
        <f t="shared" si="15"/>
        <v>Республика Саха (Якутия)</v>
      </c>
      <c r="D4691" s="3">
        <f t="shared" si="16"/>
        <v>2</v>
      </c>
      <c r="E4691" s="15" t="s">
        <v>41</v>
      </c>
      <c r="F4691" s="13" t="str">
        <f>IFERROR(__xludf.DUMMYFUNCTION("REGEXEXTRACT(E4691, ""[А-Яа-я].*"")"),"Инфекционные и паразитарные болезни")</f>
        <v>Инфекционные и паразитарные болезни</v>
      </c>
      <c r="G4691" s="16">
        <f t="shared" si="17"/>
        <v>2</v>
      </c>
      <c r="H4691" s="13" t="s">
        <v>28</v>
      </c>
      <c r="I4691" s="13" t="str">
        <f>IFERROR(__xludf.DUMMYFUNCTION("REGEXREPLACE(H4691, "".*\s"", """")"),"человек")</f>
        <v>человек</v>
      </c>
      <c r="J4691" s="13" t="s">
        <v>29</v>
      </c>
      <c r="K4691" s="17" t="str">
        <f>IFERROR(__xludf.DUMMYFUNCTION("REGEXREPLACE(J4691, ""^[\d\s]+"", """")"),"значение показателя за год")</f>
        <v>значение показателя за год</v>
      </c>
      <c r="L4691" s="16">
        <f t="shared" si="18"/>
        <v>2</v>
      </c>
      <c r="M4691" s="13" t="s">
        <v>32</v>
      </c>
      <c r="N4691" s="13" t="str">
        <f>IFERROR(__xludf.DUMMYFUNCTION("REGEXEXTRACT(M4691, "" (.+)$"")"),"сельское население")</f>
        <v>сельское население</v>
      </c>
      <c r="O4691" s="18">
        <v>32.0</v>
      </c>
      <c r="P4691" s="18">
        <v>23.0</v>
      </c>
      <c r="Q4691" s="18">
        <v>35.0</v>
      </c>
      <c r="R4691" s="18">
        <v>54.0</v>
      </c>
      <c r="S4691" s="18">
        <v>42.0</v>
      </c>
      <c r="T4691" s="18">
        <v>40.0</v>
      </c>
      <c r="U4691" s="18">
        <v>48.0</v>
      </c>
      <c r="V4691" s="18">
        <v>51.0</v>
      </c>
      <c r="W4691" s="18">
        <v>32.0</v>
      </c>
      <c r="X4691" s="18">
        <v>39.0</v>
      </c>
      <c r="Y4691" s="18">
        <v>28.0</v>
      </c>
      <c r="Z4691" s="19" t="str">
        <f t="shared" si="6"/>
        <v/>
      </c>
      <c r="AA4691" s="19" t="str">
        <f t="shared" si="19"/>
        <v/>
      </c>
      <c r="AB4691" s="19">
        <f t="shared" si="8"/>
        <v>424</v>
      </c>
      <c r="AC4691" s="19">
        <f t="shared" si="20"/>
        <v>38.54545455</v>
      </c>
      <c r="AD4691" s="19">
        <f t="shared" si="21"/>
        <v>53.5</v>
      </c>
      <c r="AE4691" s="19" t="str">
        <f t="shared" si="22"/>
        <v>Нет моды</v>
      </c>
      <c r="AF4691" s="19">
        <f t="shared" si="23"/>
        <v>23</v>
      </c>
      <c r="AG4691" s="19">
        <f t="shared" si="24"/>
        <v>54</v>
      </c>
      <c r="AH4691" s="20" t="str">
        <f t="shared" si="14"/>
        <v>Город: 67%; Село: 33%</v>
      </c>
      <c r="AI4691" s="21"/>
      <c r="AJ4691" s="21"/>
      <c r="AK4691" s="21"/>
      <c r="AL4691" s="22">
        <f t="shared" si="25"/>
        <v>1</v>
      </c>
    </row>
    <row r="4692" ht="12.75" customHeight="1">
      <c r="A4692" s="13" t="s">
        <v>317</v>
      </c>
      <c r="B4692" s="13" t="str">
        <f>IFERROR(__xludf.DUMMYFUNCTION("REGEXREPLACE(A4692, ""\d"", """")"),"         Республика Саха (Якутия)")</f>
        <v>         Республика Саха (Якутия)</v>
      </c>
      <c r="C4692" s="14" t="str">
        <f t="shared" si="15"/>
        <v>Республика Саха (Якутия)</v>
      </c>
      <c r="D4692" s="3">
        <f t="shared" si="16"/>
        <v>2</v>
      </c>
      <c r="E4692" s="15" t="s">
        <v>42</v>
      </c>
      <c r="F4692" s="13" t="str">
        <f>IFERROR(__xludf.DUMMYFUNCTION("REGEXEXTRACT(E4692, ""[А-Яа-я].*"")"),"Ишемическая болезнь сердца")</f>
        <v>Ишемическая болезнь сердца</v>
      </c>
      <c r="G4692" s="16">
        <f t="shared" si="17"/>
        <v>2</v>
      </c>
      <c r="H4692" s="13" t="s">
        <v>28</v>
      </c>
      <c r="I4692" s="13" t="str">
        <f>IFERROR(__xludf.DUMMYFUNCTION("REGEXREPLACE(H4692, "".*\s"", """")"),"человек")</f>
        <v>человек</v>
      </c>
      <c r="J4692" s="13" t="s">
        <v>29</v>
      </c>
      <c r="K4692" s="17" t="str">
        <f>IFERROR(__xludf.DUMMYFUNCTION("REGEXREPLACE(J4692, ""^[\d\s]+"", """")"),"значение показателя за год")</f>
        <v>значение показателя за год</v>
      </c>
      <c r="L4692" s="16">
        <f t="shared" si="18"/>
        <v>2</v>
      </c>
      <c r="M4692" s="13" t="s">
        <v>30</v>
      </c>
      <c r="N4692" s="13" t="str">
        <f>IFERROR(__xludf.DUMMYFUNCTION("REGEXEXTRACT(M4692, "" (.+)$"")"),"все население")</f>
        <v>все население</v>
      </c>
      <c r="O4692" s="18">
        <v>1455.0</v>
      </c>
      <c r="P4692" s="18">
        <v>1555.0</v>
      </c>
      <c r="Q4692" s="18">
        <v>1605.0</v>
      </c>
      <c r="R4692" s="18">
        <v>1505.0</v>
      </c>
      <c r="S4692" s="18">
        <v>1574.0</v>
      </c>
      <c r="T4692" s="18">
        <v>1518.0</v>
      </c>
      <c r="U4692" s="18">
        <v>1558.0</v>
      </c>
      <c r="V4692" s="18">
        <v>1718.0</v>
      </c>
      <c r="W4692" s="18">
        <v>1696.0</v>
      </c>
      <c r="X4692" s="18">
        <v>1724.0</v>
      </c>
      <c r="Y4692" s="18">
        <v>1534.0</v>
      </c>
      <c r="Z4692" s="19">
        <f t="shared" si="6"/>
        <v>17442</v>
      </c>
      <c r="AA4692" s="19" t="str">
        <f t="shared" si="19"/>
        <v/>
      </c>
      <c r="AB4692" s="19" t="str">
        <f t="shared" si="8"/>
        <v/>
      </c>
      <c r="AC4692" s="19">
        <f t="shared" si="20"/>
        <v>1585.636364</v>
      </c>
      <c r="AD4692" s="19">
        <f t="shared" si="21"/>
        <v>754.5</v>
      </c>
      <c r="AE4692" s="19" t="str">
        <f t="shared" si="22"/>
        <v>Нет моды</v>
      </c>
      <c r="AF4692" s="19">
        <f t="shared" si="23"/>
        <v>1455</v>
      </c>
      <c r="AG4692" s="19">
        <f t="shared" si="24"/>
        <v>1724</v>
      </c>
      <c r="AH4692" s="20" t="str">
        <f t="shared" si="14"/>
        <v/>
      </c>
      <c r="AI4692" s="21"/>
      <c r="AJ4692" s="21"/>
      <c r="AK4692" s="21"/>
      <c r="AL4692" s="22">
        <f t="shared" si="25"/>
        <v>1</v>
      </c>
    </row>
    <row r="4693" ht="12.75" customHeight="1">
      <c r="A4693" s="13" t="s">
        <v>317</v>
      </c>
      <c r="B4693" s="13" t="str">
        <f>IFERROR(__xludf.DUMMYFUNCTION("REGEXREPLACE(A4693, ""\d"", """")"),"         Республика Саха (Якутия)")</f>
        <v>         Республика Саха (Якутия)</v>
      </c>
      <c r="C4693" s="14" t="str">
        <f t="shared" si="15"/>
        <v>Республика Саха (Якутия)</v>
      </c>
      <c r="D4693" s="3">
        <f t="shared" si="16"/>
        <v>2</v>
      </c>
      <c r="E4693" s="15" t="s">
        <v>42</v>
      </c>
      <c r="F4693" s="13" t="str">
        <f>IFERROR(__xludf.DUMMYFUNCTION("REGEXEXTRACT(E4693, ""[А-Яа-я].*"")"),"Ишемическая болезнь сердца")</f>
        <v>Ишемическая болезнь сердца</v>
      </c>
      <c r="G4693" s="16">
        <f t="shared" si="17"/>
        <v>2</v>
      </c>
      <c r="H4693" s="13" t="s">
        <v>28</v>
      </c>
      <c r="I4693" s="13" t="str">
        <f>IFERROR(__xludf.DUMMYFUNCTION("REGEXREPLACE(H4693, "".*\s"", """")"),"человек")</f>
        <v>человек</v>
      </c>
      <c r="J4693" s="13" t="s">
        <v>29</v>
      </c>
      <c r="K4693" s="17" t="str">
        <f>IFERROR(__xludf.DUMMYFUNCTION("REGEXREPLACE(J4693, ""^[\d\s]+"", """")"),"значение показателя за год")</f>
        <v>значение показателя за год</v>
      </c>
      <c r="L4693" s="16">
        <f t="shared" si="18"/>
        <v>2</v>
      </c>
      <c r="M4693" s="13" t="s">
        <v>31</v>
      </c>
      <c r="N4693" s="13" t="str">
        <f>IFERROR(__xludf.DUMMYFUNCTION("REGEXEXTRACT(M4693, "" (.+)$"")"),"городское население")</f>
        <v>городское население</v>
      </c>
      <c r="O4693" s="18">
        <v>1065.0</v>
      </c>
      <c r="P4693" s="18">
        <v>1090.0</v>
      </c>
      <c r="Q4693" s="18">
        <v>1074.0</v>
      </c>
      <c r="R4693" s="18">
        <v>1011.0</v>
      </c>
      <c r="S4693" s="18">
        <v>1035.0</v>
      </c>
      <c r="T4693" s="18">
        <v>1002.0</v>
      </c>
      <c r="U4693" s="18">
        <v>1075.0</v>
      </c>
      <c r="V4693" s="18">
        <v>1155.0</v>
      </c>
      <c r="W4693" s="18">
        <v>1127.0</v>
      </c>
      <c r="X4693" s="18">
        <v>1078.0</v>
      </c>
      <c r="Y4693" s="18">
        <v>974.0</v>
      </c>
      <c r="Z4693" s="19" t="str">
        <f t="shared" si="6"/>
        <v/>
      </c>
      <c r="AA4693" s="19">
        <f t="shared" si="19"/>
        <v>11686</v>
      </c>
      <c r="AB4693" s="19" t="str">
        <f t="shared" si="8"/>
        <v/>
      </c>
      <c r="AC4693" s="19">
        <f t="shared" si="20"/>
        <v>1062.363636</v>
      </c>
      <c r="AD4693" s="19">
        <f t="shared" si="21"/>
        <v>1305</v>
      </c>
      <c r="AE4693" s="19" t="str">
        <f t="shared" si="22"/>
        <v>Нет моды</v>
      </c>
      <c r="AF4693" s="19">
        <f t="shared" si="23"/>
        <v>974</v>
      </c>
      <c r="AG4693" s="19">
        <f t="shared" si="24"/>
        <v>1155</v>
      </c>
      <c r="AH4693" s="20" t="str">
        <f t="shared" si="14"/>
        <v/>
      </c>
      <c r="AI4693" s="21"/>
      <c r="AJ4693" s="21"/>
      <c r="AK4693" s="21"/>
      <c r="AL4693" s="22">
        <f t="shared" si="25"/>
        <v>1</v>
      </c>
    </row>
    <row r="4694" ht="12.75" customHeight="1">
      <c r="A4694" s="13" t="s">
        <v>317</v>
      </c>
      <c r="B4694" s="13" t="str">
        <f>IFERROR(__xludf.DUMMYFUNCTION("REGEXREPLACE(A4694, ""\d"", """")"),"         Республика Саха (Якутия)")</f>
        <v>         Республика Саха (Якутия)</v>
      </c>
      <c r="C4694" s="14" t="str">
        <f t="shared" si="15"/>
        <v>Республика Саха (Якутия)</v>
      </c>
      <c r="D4694" s="3">
        <f t="shared" si="16"/>
        <v>2</v>
      </c>
      <c r="E4694" s="15" t="s">
        <v>42</v>
      </c>
      <c r="F4694" s="13" t="str">
        <f>IFERROR(__xludf.DUMMYFUNCTION("REGEXEXTRACT(E4694, ""[А-Яа-я].*"")"),"Ишемическая болезнь сердца")</f>
        <v>Ишемическая болезнь сердца</v>
      </c>
      <c r="G4694" s="16">
        <f t="shared" si="17"/>
        <v>2</v>
      </c>
      <c r="H4694" s="13" t="s">
        <v>28</v>
      </c>
      <c r="I4694" s="13" t="str">
        <f>IFERROR(__xludf.DUMMYFUNCTION("REGEXREPLACE(H4694, "".*\s"", """")"),"человек")</f>
        <v>человек</v>
      </c>
      <c r="J4694" s="13" t="s">
        <v>29</v>
      </c>
      <c r="K4694" s="17" t="str">
        <f>IFERROR(__xludf.DUMMYFUNCTION("REGEXREPLACE(J4694, ""^[\d\s]+"", """")"),"значение показателя за год")</f>
        <v>значение показателя за год</v>
      </c>
      <c r="L4694" s="16">
        <f t="shared" si="18"/>
        <v>2</v>
      </c>
      <c r="M4694" s="13" t="s">
        <v>32</v>
      </c>
      <c r="N4694" s="13" t="str">
        <f>IFERROR(__xludf.DUMMYFUNCTION("REGEXEXTRACT(M4694, "" (.+)$"")"),"сельское население")</f>
        <v>сельское население</v>
      </c>
      <c r="O4694" s="18">
        <v>390.0</v>
      </c>
      <c r="P4694" s="18">
        <v>465.0</v>
      </c>
      <c r="Q4694" s="18">
        <v>531.0</v>
      </c>
      <c r="R4694" s="18">
        <v>494.0</v>
      </c>
      <c r="S4694" s="18">
        <v>539.0</v>
      </c>
      <c r="T4694" s="18">
        <v>516.0</v>
      </c>
      <c r="U4694" s="18">
        <v>483.0</v>
      </c>
      <c r="V4694" s="18">
        <v>563.0</v>
      </c>
      <c r="W4694" s="18">
        <v>569.0</v>
      </c>
      <c r="X4694" s="18">
        <v>646.0</v>
      </c>
      <c r="Y4694" s="18">
        <v>560.0</v>
      </c>
      <c r="Z4694" s="19" t="str">
        <f t="shared" si="6"/>
        <v/>
      </c>
      <c r="AA4694" s="19" t="str">
        <f t="shared" si="19"/>
        <v/>
      </c>
      <c r="AB4694" s="19">
        <f t="shared" si="8"/>
        <v>5756</v>
      </c>
      <c r="AC4694" s="19">
        <f t="shared" si="20"/>
        <v>523.2727273</v>
      </c>
      <c r="AD4694" s="19">
        <f t="shared" si="21"/>
        <v>810</v>
      </c>
      <c r="AE4694" s="19" t="str">
        <f t="shared" si="22"/>
        <v>Нет моды</v>
      </c>
      <c r="AF4694" s="19">
        <f t="shared" si="23"/>
        <v>390</v>
      </c>
      <c r="AG4694" s="19">
        <f t="shared" si="24"/>
        <v>646</v>
      </c>
      <c r="AH4694" s="20" t="str">
        <f t="shared" si="14"/>
        <v>Город: 67%; Село: 33%</v>
      </c>
      <c r="AI4694" s="21"/>
      <c r="AJ4694" s="21"/>
      <c r="AK4694" s="21"/>
      <c r="AL4694" s="22">
        <f t="shared" si="25"/>
        <v>1</v>
      </c>
    </row>
    <row r="4695" ht="12.75" customHeight="1">
      <c r="A4695" s="13" t="s">
        <v>317</v>
      </c>
      <c r="B4695" s="13" t="str">
        <f>IFERROR(__xludf.DUMMYFUNCTION("REGEXREPLACE(A4695, ""\d"", """")"),"         Республика Саха (Якутия)")</f>
        <v>         Республика Саха (Якутия)</v>
      </c>
      <c r="C4695" s="14" t="str">
        <f t="shared" si="15"/>
        <v>Республика Саха (Якутия)</v>
      </c>
      <c r="D4695" s="3">
        <f t="shared" si="16"/>
        <v>2</v>
      </c>
      <c r="E4695" s="15" t="s">
        <v>43</v>
      </c>
      <c r="F4695" s="13" t="str">
        <f>IFERROR(__xludf.DUMMYFUNCTION("REGEXEXTRACT(E4695, ""[А-Яа-я].*"")"),"Новообразования")</f>
        <v>Новообразования</v>
      </c>
      <c r="G4695" s="16">
        <f t="shared" si="17"/>
        <v>2</v>
      </c>
      <c r="H4695" s="13" t="s">
        <v>28</v>
      </c>
      <c r="I4695" s="13" t="str">
        <f>IFERROR(__xludf.DUMMYFUNCTION("REGEXREPLACE(H4695, "".*\s"", """")"),"человек")</f>
        <v>человек</v>
      </c>
      <c r="J4695" s="13" t="s">
        <v>29</v>
      </c>
      <c r="K4695" s="17" t="str">
        <f>IFERROR(__xludf.DUMMYFUNCTION("REGEXREPLACE(J4695, ""^[\d\s]+"", """")"),"значение показателя за год")</f>
        <v>значение показателя за год</v>
      </c>
      <c r="L4695" s="16">
        <f t="shared" si="18"/>
        <v>2</v>
      </c>
      <c r="M4695" s="13" t="s">
        <v>30</v>
      </c>
      <c r="N4695" s="13" t="str">
        <f>IFERROR(__xludf.DUMMYFUNCTION("REGEXEXTRACT(M4695, "" (.+)$"")"),"все население")</f>
        <v>все население</v>
      </c>
      <c r="O4695" s="18">
        <v>1211.0</v>
      </c>
      <c r="P4695" s="18">
        <v>1225.0</v>
      </c>
      <c r="Q4695" s="18">
        <v>1247.0</v>
      </c>
      <c r="R4695" s="18">
        <v>1294.0</v>
      </c>
      <c r="S4695" s="18">
        <v>1315.0</v>
      </c>
      <c r="T4695" s="18">
        <v>1350.0</v>
      </c>
      <c r="U4695" s="18">
        <v>1358.0</v>
      </c>
      <c r="V4695" s="18">
        <v>1286.0</v>
      </c>
      <c r="W4695" s="18">
        <v>1241.0</v>
      </c>
      <c r="X4695" s="18">
        <v>1229.0</v>
      </c>
      <c r="Y4695" s="18">
        <v>1286.0</v>
      </c>
      <c r="Z4695" s="19">
        <f t="shared" si="6"/>
        <v>14042</v>
      </c>
      <c r="AA4695" s="19" t="str">
        <f t="shared" si="19"/>
        <v/>
      </c>
      <c r="AB4695" s="19" t="str">
        <f t="shared" si="8"/>
        <v/>
      </c>
      <c r="AC4695" s="19">
        <f t="shared" si="20"/>
        <v>1276.545455</v>
      </c>
      <c r="AD4695" s="19">
        <f t="shared" si="21"/>
        <v>928.5</v>
      </c>
      <c r="AE4695" s="19" t="str">
        <f t="shared" si="22"/>
        <v>Нет моды</v>
      </c>
      <c r="AF4695" s="19">
        <f t="shared" si="23"/>
        <v>1211</v>
      </c>
      <c r="AG4695" s="19">
        <f t="shared" si="24"/>
        <v>1358</v>
      </c>
      <c r="AH4695" s="20" t="str">
        <f t="shared" si="14"/>
        <v/>
      </c>
      <c r="AI4695" s="21"/>
      <c r="AJ4695" s="21"/>
      <c r="AK4695" s="21"/>
      <c r="AL4695" s="22">
        <f t="shared" si="25"/>
        <v>1</v>
      </c>
    </row>
    <row r="4696" ht="12.75" customHeight="1">
      <c r="A4696" s="13" t="s">
        <v>317</v>
      </c>
      <c r="B4696" s="13" t="str">
        <f>IFERROR(__xludf.DUMMYFUNCTION("REGEXREPLACE(A4696, ""\d"", """")"),"         Республика Саха (Якутия)")</f>
        <v>         Республика Саха (Якутия)</v>
      </c>
      <c r="C4696" s="14" t="str">
        <f t="shared" si="15"/>
        <v>Республика Саха (Якутия)</v>
      </c>
      <c r="D4696" s="3">
        <f t="shared" si="16"/>
        <v>2</v>
      </c>
      <c r="E4696" s="15" t="s">
        <v>43</v>
      </c>
      <c r="F4696" s="13" t="str">
        <f>IFERROR(__xludf.DUMMYFUNCTION("REGEXEXTRACT(E4696, ""[А-Яа-я].*"")"),"Новообразования")</f>
        <v>Новообразования</v>
      </c>
      <c r="G4696" s="16">
        <f t="shared" si="17"/>
        <v>2</v>
      </c>
      <c r="H4696" s="13" t="s">
        <v>28</v>
      </c>
      <c r="I4696" s="13" t="str">
        <f>IFERROR(__xludf.DUMMYFUNCTION("REGEXREPLACE(H4696, "".*\s"", """")"),"человек")</f>
        <v>человек</v>
      </c>
      <c r="J4696" s="13" t="s">
        <v>29</v>
      </c>
      <c r="K4696" s="17" t="str">
        <f>IFERROR(__xludf.DUMMYFUNCTION("REGEXREPLACE(J4696, ""^[\d\s]+"", """")"),"значение показателя за год")</f>
        <v>значение показателя за год</v>
      </c>
      <c r="L4696" s="16">
        <f t="shared" si="18"/>
        <v>2</v>
      </c>
      <c r="M4696" s="13" t="s">
        <v>31</v>
      </c>
      <c r="N4696" s="13" t="str">
        <f>IFERROR(__xludf.DUMMYFUNCTION("REGEXEXTRACT(M4696, "" (.+)$"")"),"городское население")</f>
        <v>городское население</v>
      </c>
      <c r="O4696" s="18">
        <v>807.0</v>
      </c>
      <c r="P4696" s="18">
        <v>835.0</v>
      </c>
      <c r="Q4696" s="18">
        <v>814.0</v>
      </c>
      <c r="R4696" s="18">
        <v>848.0</v>
      </c>
      <c r="S4696" s="18">
        <v>839.0</v>
      </c>
      <c r="T4696" s="18">
        <v>871.0</v>
      </c>
      <c r="U4696" s="18">
        <v>889.0</v>
      </c>
      <c r="V4696" s="18">
        <v>816.0</v>
      </c>
      <c r="W4696" s="18">
        <v>805.0</v>
      </c>
      <c r="X4696" s="18">
        <v>805.0</v>
      </c>
      <c r="Y4696" s="18">
        <v>804.0</v>
      </c>
      <c r="Z4696" s="19" t="str">
        <f t="shared" si="6"/>
        <v/>
      </c>
      <c r="AA4696" s="19">
        <f t="shared" si="19"/>
        <v>9133</v>
      </c>
      <c r="AB4696" s="19" t="str">
        <f t="shared" si="8"/>
        <v/>
      </c>
      <c r="AC4696" s="19">
        <f t="shared" si="20"/>
        <v>830.2727273</v>
      </c>
      <c r="AD4696" s="19">
        <f t="shared" si="21"/>
        <v>1050</v>
      </c>
      <c r="AE4696" s="19" t="str">
        <f t="shared" si="22"/>
        <v>Нет моды</v>
      </c>
      <c r="AF4696" s="19">
        <f t="shared" si="23"/>
        <v>804</v>
      </c>
      <c r="AG4696" s="19">
        <f t="shared" si="24"/>
        <v>889</v>
      </c>
      <c r="AH4696" s="20" t="str">
        <f t="shared" si="14"/>
        <v/>
      </c>
      <c r="AI4696" s="21"/>
      <c r="AJ4696" s="21"/>
      <c r="AK4696" s="21"/>
      <c r="AL4696" s="22">
        <f t="shared" si="25"/>
        <v>1</v>
      </c>
    </row>
    <row r="4697" ht="12.75" customHeight="1">
      <c r="A4697" s="13" t="s">
        <v>317</v>
      </c>
      <c r="B4697" s="13" t="str">
        <f>IFERROR(__xludf.DUMMYFUNCTION("REGEXREPLACE(A4697, ""\d"", """")"),"         Республика Саха (Якутия)")</f>
        <v>         Республика Саха (Якутия)</v>
      </c>
      <c r="C4697" s="14" t="str">
        <f t="shared" si="15"/>
        <v>Республика Саха (Якутия)</v>
      </c>
      <c r="D4697" s="3">
        <f t="shared" si="16"/>
        <v>2</v>
      </c>
      <c r="E4697" s="15" t="s">
        <v>43</v>
      </c>
      <c r="F4697" s="13" t="str">
        <f>IFERROR(__xludf.DUMMYFUNCTION("REGEXEXTRACT(E4697, ""[А-Яа-я].*"")"),"Новообразования")</f>
        <v>Новообразования</v>
      </c>
      <c r="G4697" s="16">
        <f t="shared" si="17"/>
        <v>2</v>
      </c>
      <c r="H4697" s="13" t="s">
        <v>28</v>
      </c>
      <c r="I4697" s="13" t="str">
        <f>IFERROR(__xludf.DUMMYFUNCTION("REGEXREPLACE(H4697, "".*\s"", """")"),"человек")</f>
        <v>человек</v>
      </c>
      <c r="J4697" s="13" t="s">
        <v>29</v>
      </c>
      <c r="K4697" s="17" t="str">
        <f>IFERROR(__xludf.DUMMYFUNCTION("REGEXREPLACE(J4697, ""^[\d\s]+"", """")"),"значение показателя за год")</f>
        <v>значение показателя за год</v>
      </c>
      <c r="L4697" s="16">
        <f t="shared" si="18"/>
        <v>2</v>
      </c>
      <c r="M4697" s="13" t="s">
        <v>32</v>
      </c>
      <c r="N4697" s="13" t="str">
        <f>IFERROR(__xludf.DUMMYFUNCTION("REGEXEXTRACT(M4697, "" (.+)$"")"),"сельское население")</f>
        <v>сельское население</v>
      </c>
      <c r="O4697" s="18">
        <v>404.0</v>
      </c>
      <c r="P4697" s="18">
        <v>390.0</v>
      </c>
      <c r="Q4697" s="18">
        <v>433.0</v>
      </c>
      <c r="R4697" s="18">
        <v>446.0</v>
      </c>
      <c r="S4697" s="18">
        <v>476.0</v>
      </c>
      <c r="T4697" s="18">
        <v>479.0</v>
      </c>
      <c r="U4697" s="18">
        <v>469.0</v>
      </c>
      <c r="V4697" s="18">
        <v>470.0</v>
      </c>
      <c r="W4697" s="18">
        <v>436.0</v>
      </c>
      <c r="X4697" s="18">
        <v>424.0</v>
      </c>
      <c r="Y4697" s="18">
        <v>482.0</v>
      </c>
      <c r="Z4697" s="19" t="str">
        <f t="shared" si="6"/>
        <v/>
      </c>
      <c r="AA4697" s="19" t="str">
        <f t="shared" si="19"/>
        <v/>
      </c>
      <c r="AB4697" s="19">
        <f t="shared" si="8"/>
        <v>4909</v>
      </c>
      <c r="AC4697" s="19">
        <f t="shared" si="20"/>
        <v>446.2727273</v>
      </c>
      <c r="AD4697" s="19">
        <f t="shared" si="21"/>
        <v>643</v>
      </c>
      <c r="AE4697" s="19" t="str">
        <f t="shared" si="22"/>
        <v>Нет моды</v>
      </c>
      <c r="AF4697" s="19">
        <f t="shared" si="23"/>
        <v>390</v>
      </c>
      <c r="AG4697" s="19">
        <f t="shared" si="24"/>
        <v>482</v>
      </c>
      <c r="AH4697" s="20" t="str">
        <f t="shared" si="14"/>
        <v>Город: 65%; Село: 35%</v>
      </c>
      <c r="AI4697" s="21"/>
      <c r="AJ4697" s="21"/>
      <c r="AK4697" s="21"/>
      <c r="AL4697" s="22">
        <f t="shared" si="25"/>
        <v>1</v>
      </c>
    </row>
    <row r="4698" ht="12.75" customHeight="1">
      <c r="A4698" s="13" t="s">
        <v>317</v>
      </c>
      <c r="B4698" s="13" t="str">
        <f>IFERROR(__xludf.DUMMYFUNCTION("REGEXREPLACE(A4698, ""\d"", """")"),"         Республика Саха (Якутия)")</f>
        <v>         Республика Саха (Якутия)</v>
      </c>
      <c r="C4698" s="14" t="str">
        <f t="shared" si="15"/>
        <v>Республика Саха (Якутия)</v>
      </c>
      <c r="D4698" s="3">
        <f t="shared" si="16"/>
        <v>2</v>
      </c>
      <c r="E4698" s="15" t="s">
        <v>44</v>
      </c>
      <c r="F4698" s="13" t="str">
        <f>IFERROR(__xludf.DUMMYFUNCTION("REGEXEXTRACT(E4698,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698" s="16">
        <f t="shared" si="17"/>
        <v>2</v>
      </c>
      <c r="H4698" s="13" t="s">
        <v>28</v>
      </c>
      <c r="I4698" s="13" t="str">
        <f>IFERROR(__xludf.DUMMYFUNCTION("REGEXREPLACE(H4698, "".*\s"", """")"),"человек")</f>
        <v>человек</v>
      </c>
      <c r="J4698" s="13" t="s">
        <v>29</v>
      </c>
      <c r="K4698" s="17" t="str">
        <f>IFERROR(__xludf.DUMMYFUNCTION("REGEXREPLACE(J4698, ""^[\d\s]+"", """")"),"значение показателя за год")</f>
        <v>значение показателя за год</v>
      </c>
      <c r="L4698" s="16">
        <f t="shared" si="18"/>
        <v>2</v>
      </c>
      <c r="M4698" s="13" t="s">
        <v>30</v>
      </c>
      <c r="N4698" s="13" t="str">
        <f>IFERROR(__xludf.DUMMYFUNCTION("REGEXEXTRACT(M4698, "" (.+)$"")"),"все население")</f>
        <v>все население</v>
      </c>
      <c r="O4698" s="18">
        <v>87.0</v>
      </c>
      <c r="P4698" s="23" t="s">
        <v>37</v>
      </c>
      <c r="Q4698" s="18">
        <v>65.0</v>
      </c>
      <c r="R4698" s="18">
        <v>58.0</v>
      </c>
      <c r="S4698" s="23" t="s">
        <v>37</v>
      </c>
      <c r="T4698" s="23" t="s">
        <v>37</v>
      </c>
      <c r="U4698" s="23" t="s">
        <v>37</v>
      </c>
      <c r="V4698" s="23" t="s">
        <v>37</v>
      </c>
      <c r="W4698" s="23" t="s">
        <v>37</v>
      </c>
      <c r="X4698" s="23" t="s">
        <v>37</v>
      </c>
      <c r="Y4698" s="23" t="s">
        <v>37</v>
      </c>
      <c r="Z4698" s="19">
        <f t="shared" si="6"/>
        <v>210</v>
      </c>
      <c r="AA4698" s="19" t="str">
        <f t="shared" si="19"/>
        <v/>
      </c>
      <c r="AB4698" s="19" t="str">
        <f t="shared" si="8"/>
        <v/>
      </c>
      <c r="AC4698" s="19">
        <f t="shared" si="20"/>
        <v>70</v>
      </c>
      <c r="AD4698" s="19">
        <f t="shared" si="21"/>
        <v>434.5</v>
      </c>
      <c r="AE4698" s="19" t="str">
        <f t="shared" si="22"/>
        <v>Нет моды</v>
      </c>
      <c r="AF4698" s="19">
        <f t="shared" si="23"/>
        <v>58</v>
      </c>
      <c r="AG4698" s="19">
        <f t="shared" si="24"/>
        <v>87</v>
      </c>
      <c r="AH4698" s="20" t="str">
        <f t="shared" si="14"/>
        <v/>
      </c>
      <c r="AI4698" s="24"/>
      <c r="AJ4698" s="24"/>
      <c r="AK4698" s="24"/>
      <c r="AL4698" s="22">
        <f t="shared" si="25"/>
        <v>1</v>
      </c>
    </row>
    <row r="4699" ht="12.75" customHeight="1">
      <c r="A4699" s="13" t="s">
        <v>317</v>
      </c>
      <c r="B4699" s="13" t="str">
        <f>IFERROR(__xludf.DUMMYFUNCTION("REGEXREPLACE(A4699, ""\d"", """")"),"         Республика Саха (Якутия)")</f>
        <v>         Республика Саха (Якутия)</v>
      </c>
      <c r="C4699" s="14" t="str">
        <f t="shared" si="15"/>
        <v>Республика Саха (Якутия)</v>
      </c>
      <c r="D4699" s="3">
        <f t="shared" si="16"/>
        <v>2</v>
      </c>
      <c r="E4699" s="15" t="s">
        <v>44</v>
      </c>
      <c r="F4699" s="13" t="str">
        <f>IFERROR(__xludf.DUMMYFUNCTION("REGEXEXTRACT(E4699,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699" s="16">
        <f t="shared" si="17"/>
        <v>2</v>
      </c>
      <c r="H4699" s="13" t="s">
        <v>28</v>
      </c>
      <c r="I4699" s="13" t="str">
        <f>IFERROR(__xludf.DUMMYFUNCTION("REGEXREPLACE(H4699, "".*\s"", """")"),"человек")</f>
        <v>человек</v>
      </c>
      <c r="J4699" s="13" t="s">
        <v>29</v>
      </c>
      <c r="K4699" s="17" t="str">
        <f>IFERROR(__xludf.DUMMYFUNCTION("REGEXREPLACE(J4699, ""^[\d\s]+"", """")"),"значение показателя за год")</f>
        <v>значение показателя за год</v>
      </c>
      <c r="L4699" s="16">
        <f t="shared" si="18"/>
        <v>2</v>
      </c>
      <c r="M4699" s="13" t="s">
        <v>31</v>
      </c>
      <c r="N4699" s="13" t="str">
        <f>IFERROR(__xludf.DUMMYFUNCTION("REGEXEXTRACT(M4699, "" (.+)$"")"),"городское население")</f>
        <v>городское население</v>
      </c>
      <c r="O4699" s="18">
        <v>66.0</v>
      </c>
      <c r="P4699" s="23" t="s">
        <v>37</v>
      </c>
      <c r="Q4699" s="18">
        <v>40.0</v>
      </c>
      <c r="R4699" s="18">
        <v>45.0</v>
      </c>
      <c r="S4699" s="23" t="s">
        <v>37</v>
      </c>
      <c r="T4699" s="23" t="s">
        <v>37</v>
      </c>
      <c r="U4699" s="23" t="s">
        <v>37</v>
      </c>
      <c r="V4699" s="23" t="s">
        <v>37</v>
      </c>
      <c r="W4699" s="23" t="s">
        <v>37</v>
      </c>
      <c r="X4699" s="23" t="s">
        <v>37</v>
      </c>
      <c r="Y4699" s="23" t="s">
        <v>37</v>
      </c>
      <c r="Z4699" s="19" t="str">
        <f t="shared" si="6"/>
        <v/>
      </c>
      <c r="AA4699" s="19">
        <f t="shared" si="19"/>
        <v>151</v>
      </c>
      <c r="AB4699" s="19" t="str">
        <f t="shared" si="8"/>
        <v/>
      </c>
      <c r="AC4699" s="19">
        <f t="shared" si="20"/>
        <v>50.33333333</v>
      </c>
      <c r="AD4699" s="19">
        <f t="shared" si="21"/>
        <v>61.5</v>
      </c>
      <c r="AE4699" s="19" t="str">
        <f t="shared" si="22"/>
        <v>Нет моды</v>
      </c>
      <c r="AF4699" s="19">
        <f t="shared" si="23"/>
        <v>40</v>
      </c>
      <c r="AG4699" s="19">
        <f t="shared" si="24"/>
        <v>66</v>
      </c>
      <c r="AH4699" s="20" t="str">
        <f t="shared" si="14"/>
        <v/>
      </c>
      <c r="AI4699" s="24"/>
      <c r="AJ4699" s="24"/>
      <c r="AK4699" s="24"/>
      <c r="AL4699" s="22">
        <f t="shared" si="25"/>
        <v>1</v>
      </c>
    </row>
    <row r="4700" ht="12.75" customHeight="1">
      <c r="A4700" s="13" t="s">
        <v>317</v>
      </c>
      <c r="B4700" s="13" t="str">
        <f>IFERROR(__xludf.DUMMYFUNCTION("REGEXREPLACE(A4700, ""\d"", """")"),"         Республика Саха (Якутия)")</f>
        <v>         Республика Саха (Якутия)</v>
      </c>
      <c r="C4700" s="14" t="str">
        <f t="shared" si="15"/>
        <v>Республика Саха (Якутия)</v>
      </c>
      <c r="D4700" s="3">
        <f t="shared" si="16"/>
        <v>2</v>
      </c>
      <c r="E4700" s="15" t="s">
        <v>44</v>
      </c>
      <c r="F4700" s="13" t="str">
        <f>IFERROR(__xludf.DUMMYFUNCTION("REGEXEXTRACT(E4700,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700" s="16">
        <f t="shared" si="17"/>
        <v>2</v>
      </c>
      <c r="H4700" s="13" t="s">
        <v>28</v>
      </c>
      <c r="I4700" s="13" t="str">
        <f>IFERROR(__xludf.DUMMYFUNCTION("REGEXREPLACE(H4700, "".*\s"", """")"),"человек")</f>
        <v>человек</v>
      </c>
      <c r="J4700" s="13" t="s">
        <v>29</v>
      </c>
      <c r="K4700" s="17" t="str">
        <f>IFERROR(__xludf.DUMMYFUNCTION("REGEXREPLACE(J4700, ""^[\d\s]+"", """")"),"значение показателя за год")</f>
        <v>значение показателя за год</v>
      </c>
      <c r="L4700" s="16">
        <f t="shared" si="18"/>
        <v>2</v>
      </c>
      <c r="M4700" s="13" t="s">
        <v>32</v>
      </c>
      <c r="N4700" s="13" t="str">
        <f>IFERROR(__xludf.DUMMYFUNCTION("REGEXEXTRACT(M4700, "" (.+)$"")"),"сельское население")</f>
        <v>сельское население</v>
      </c>
      <c r="O4700" s="18">
        <v>21.0</v>
      </c>
      <c r="P4700" s="23" t="s">
        <v>37</v>
      </c>
      <c r="Q4700" s="18">
        <v>25.0</v>
      </c>
      <c r="R4700" s="18">
        <v>13.0</v>
      </c>
      <c r="S4700" s="23" t="s">
        <v>37</v>
      </c>
      <c r="T4700" s="23" t="s">
        <v>37</v>
      </c>
      <c r="U4700" s="23" t="s">
        <v>37</v>
      </c>
      <c r="V4700" s="23" t="s">
        <v>37</v>
      </c>
      <c r="W4700" s="23" t="s">
        <v>37</v>
      </c>
      <c r="X4700" s="23" t="s">
        <v>37</v>
      </c>
      <c r="Y4700" s="23" t="s">
        <v>37</v>
      </c>
      <c r="Z4700" s="19" t="str">
        <f t="shared" si="6"/>
        <v/>
      </c>
      <c r="AA4700" s="19" t="str">
        <f t="shared" si="19"/>
        <v/>
      </c>
      <c r="AB4700" s="19">
        <f t="shared" si="8"/>
        <v>59</v>
      </c>
      <c r="AC4700" s="19">
        <f t="shared" si="20"/>
        <v>19.66666667</v>
      </c>
      <c r="AD4700" s="19">
        <f t="shared" si="21"/>
        <v>32.5</v>
      </c>
      <c r="AE4700" s="19" t="str">
        <f t="shared" si="22"/>
        <v>Нет моды</v>
      </c>
      <c r="AF4700" s="19">
        <f t="shared" si="23"/>
        <v>13</v>
      </c>
      <c r="AG4700" s="19">
        <f t="shared" si="24"/>
        <v>25</v>
      </c>
      <c r="AH4700" s="20" t="str">
        <f t="shared" si="14"/>
        <v>Город: 72%; Село: 28%</v>
      </c>
      <c r="AI4700" s="24"/>
      <c r="AJ4700" s="24"/>
      <c r="AK4700" s="24"/>
      <c r="AL4700" s="22">
        <f t="shared" si="25"/>
        <v>1</v>
      </c>
    </row>
    <row r="4701" ht="12.75" customHeight="1">
      <c r="A4701" s="13" t="s">
        <v>317</v>
      </c>
      <c r="B4701" s="13" t="str">
        <f>IFERROR(__xludf.DUMMYFUNCTION("REGEXREPLACE(A4701, ""\d"", """")"),"         Республика Саха (Якутия)")</f>
        <v>         Республика Саха (Якутия)</v>
      </c>
      <c r="C4701" s="14" t="str">
        <f t="shared" si="15"/>
        <v>Республика Саха (Якутия)</v>
      </c>
      <c r="D4701" s="3">
        <f t="shared" si="16"/>
        <v>2</v>
      </c>
      <c r="E4701" s="15" t="s">
        <v>45</v>
      </c>
      <c r="F4701" s="13" t="str">
        <f>IFERROR(__xludf.DUMMYFUNCTION("REGEXEXTRACT(E4701, ""[А-Яа-я].*"")"),"Самоубийство")</f>
        <v>Самоубийство</v>
      </c>
      <c r="G4701" s="16">
        <f t="shared" si="17"/>
        <v>2</v>
      </c>
      <c r="H4701" s="13" t="s">
        <v>28</v>
      </c>
      <c r="I4701" s="13" t="str">
        <f>IFERROR(__xludf.DUMMYFUNCTION("REGEXREPLACE(H4701, "".*\s"", """")"),"человек")</f>
        <v>человек</v>
      </c>
      <c r="J4701" s="13" t="s">
        <v>29</v>
      </c>
      <c r="K4701" s="17" t="str">
        <f>IFERROR(__xludf.DUMMYFUNCTION("REGEXREPLACE(J4701, ""^[\d\s]+"", """")"),"значение показателя за год")</f>
        <v>значение показателя за год</v>
      </c>
      <c r="L4701" s="16">
        <f t="shared" si="18"/>
        <v>2</v>
      </c>
      <c r="M4701" s="13" t="s">
        <v>30</v>
      </c>
      <c r="N4701" s="13" t="str">
        <f>IFERROR(__xludf.DUMMYFUNCTION("REGEXEXTRACT(M4701, "" (.+)$"")"),"все население")</f>
        <v>все население</v>
      </c>
      <c r="O4701" s="18">
        <v>342.0</v>
      </c>
      <c r="P4701" s="18">
        <v>330.0</v>
      </c>
      <c r="Q4701" s="18">
        <v>333.0</v>
      </c>
      <c r="R4701" s="18">
        <v>290.0</v>
      </c>
      <c r="S4701" s="18">
        <v>267.0</v>
      </c>
      <c r="T4701" s="18">
        <v>231.0</v>
      </c>
      <c r="U4701" s="18">
        <v>222.0</v>
      </c>
      <c r="V4701" s="18">
        <v>200.0</v>
      </c>
      <c r="W4701" s="18">
        <v>195.0</v>
      </c>
      <c r="X4701" s="18">
        <v>165.0</v>
      </c>
      <c r="Y4701" s="18">
        <v>132.0</v>
      </c>
      <c r="Z4701" s="19">
        <f t="shared" si="6"/>
        <v>2707</v>
      </c>
      <c r="AA4701" s="19" t="str">
        <f t="shared" si="19"/>
        <v/>
      </c>
      <c r="AB4701" s="19" t="str">
        <f t="shared" si="8"/>
        <v/>
      </c>
      <c r="AC4701" s="19">
        <f t="shared" si="20"/>
        <v>246.0909091</v>
      </c>
      <c r="AD4701" s="19">
        <f t="shared" si="21"/>
        <v>211</v>
      </c>
      <c r="AE4701" s="19" t="str">
        <f t="shared" si="22"/>
        <v>Нет моды</v>
      </c>
      <c r="AF4701" s="19">
        <f t="shared" si="23"/>
        <v>132</v>
      </c>
      <c r="AG4701" s="19">
        <f t="shared" si="24"/>
        <v>342</v>
      </c>
      <c r="AH4701" s="20" t="str">
        <f t="shared" si="14"/>
        <v/>
      </c>
      <c r="AI4701" s="21"/>
      <c r="AJ4701" s="21"/>
      <c r="AK4701" s="21"/>
      <c r="AL4701" s="22">
        <f t="shared" si="25"/>
        <v>1</v>
      </c>
    </row>
    <row r="4702" ht="12.75" customHeight="1">
      <c r="A4702" s="13" t="s">
        <v>317</v>
      </c>
      <c r="B4702" s="13" t="str">
        <f>IFERROR(__xludf.DUMMYFUNCTION("REGEXREPLACE(A4702, ""\d"", """")"),"         Республика Саха (Якутия)")</f>
        <v>         Республика Саха (Якутия)</v>
      </c>
      <c r="C4702" s="14" t="str">
        <f t="shared" si="15"/>
        <v>Республика Саха (Якутия)</v>
      </c>
      <c r="D4702" s="3">
        <f t="shared" si="16"/>
        <v>2</v>
      </c>
      <c r="E4702" s="15" t="s">
        <v>45</v>
      </c>
      <c r="F4702" s="13" t="str">
        <f>IFERROR(__xludf.DUMMYFUNCTION("REGEXEXTRACT(E4702, ""[А-Яа-я].*"")"),"Самоубийство")</f>
        <v>Самоубийство</v>
      </c>
      <c r="G4702" s="16">
        <f t="shared" si="17"/>
        <v>2</v>
      </c>
      <c r="H4702" s="13" t="s">
        <v>28</v>
      </c>
      <c r="I4702" s="13" t="str">
        <f>IFERROR(__xludf.DUMMYFUNCTION("REGEXREPLACE(H4702, "".*\s"", """")"),"человек")</f>
        <v>человек</v>
      </c>
      <c r="J4702" s="13" t="s">
        <v>29</v>
      </c>
      <c r="K4702" s="17" t="str">
        <f>IFERROR(__xludf.DUMMYFUNCTION("REGEXREPLACE(J4702, ""^[\d\s]+"", """")"),"значение показателя за год")</f>
        <v>значение показателя за год</v>
      </c>
      <c r="L4702" s="16">
        <f t="shared" si="18"/>
        <v>2</v>
      </c>
      <c r="M4702" s="13" t="s">
        <v>31</v>
      </c>
      <c r="N4702" s="13" t="str">
        <f>IFERROR(__xludf.DUMMYFUNCTION("REGEXEXTRACT(M4702, "" (.+)$"")"),"городское население")</f>
        <v>городское население</v>
      </c>
      <c r="O4702" s="18">
        <v>171.0</v>
      </c>
      <c r="P4702" s="18">
        <v>173.0</v>
      </c>
      <c r="Q4702" s="18">
        <v>176.0</v>
      </c>
      <c r="R4702" s="18">
        <v>147.0</v>
      </c>
      <c r="S4702" s="18">
        <v>143.0</v>
      </c>
      <c r="T4702" s="18">
        <v>122.0</v>
      </c>
      <c r="U4702" s="18">
        <v>123.0</v>
      </c>
      <c r="V4702" s="18">
        <v>107.0</v>
      </c>
      <c r="W4702" s="18">
        <v>109.0</v>
      </c>
      <c r="X4702" s="18">
        <v>93.0</v>
      </c>
      <c r="Y4702" s="18">
        <v>58.0</v>
      </c>
      <c r="Z4702" s="19" t="str">
        <f t="shared" si="6"/>
        <v/>
      </c>
      <c r="AA4702" s="19">
        <f t="shared" si="19"/>
        <v>1422</v>
      </c>
      <c r="AB4702" s="19" t="str">
        <f t="shared" si="8"/>
        <v/>
      </c>
      <c r="AC4702" s="19">
        <f t="shared" si="20"/>
        <v>129.2727273</v>
      </c>
      <c r="AD4702" s="19">
        <f t="shared" si="21"/>
        <v>172</v>
      </c>
      <c r="AE4702" s="19" t="str">
        <f t="shared" si="22"/>
        <v>Нет моды</v>
      </c>
      <c r="AF4702" s="19">
        <f t="shared" si="23"/>
        <v>58</v>
      </c>
      <c r="AG4702" s="19">
        <f t="shared" si="24"/>
        <v>176</v>
      </c>
      <c r="AH4702" s="20" t="str">
        <f t="shared" si="14"/>
        <v/>
      </c>
      <c r="AI4702" s="21"/>
      <c r="AJ4702" s="21"/>
      <c r="AK4702" s="21"/>
      <c r="AL4702" s="22">
        <f t="shared" si="25"/>
        <v>1</v>
      </c>
    </row>
    <row r="4703" ht="12.75" customHeight="1">
      <c r="A4703" s="13" t="s">
        <v>317</v>
      </c>
      <c r="B4703" s="13" t="str">
        <f>IFERROR(__xludf.DUMMYFUNCTION("REGEXREPLACE(A4703, ""\d"", """")"),"         Республика Саха (Якутия)")</f>
        <v>         Республика Саха (Якутия)</v>
      </c>
      <c r="C4703" s="14" t="str">
        <f t="shared" si="15"/>
        <v>Республика Саха (Якутия)</v>
      </c>
      <c r="D4703" s="3">
        <f t="shared" si="16"/>
        <v>2</v>
      </c>
      <c r="E4703" s="15" t="s">
        <v>45</v>
      </c>
      <c r="F4703" s="13" t="str">
        <f>IFERROR(__xludf.DUMMYFUNCTION("REGEXEXTRACT(E4703, ""[А-Яа-я].*"")"),"Самоубийство")</f>
        <v>Самоубийство</v>
      </c>
      <c r="G4703" s="16">
        <f t="shared" si="17"/>
        <v>2</v>
      </c>
      <c r="H4703" s="13" t="s">
        <v>28</v>
      </c>
      <c r="I4703" s="13" t="str">
        <f>IFERROR(__xludf.DUMMYFUNCTION("REGEXREPLACE(H4703, "".*\s"", """")"),"человек")</f>
        <v>человек</v>
      </c>
      <c r="J4703" s="13" t="s">
        <v>29</v>
      </c>
      <c r="K4703" s="17" t="str">
        <f>IFERROR(__xludf.DUMMYFUNCTION("REGEXREPLACE(J4703, ""^[\d\s]+"", """")"),"значение показателя за год")</f>
        <v>значение показателя за год</v>
      </c>
      <c r="L4703" s="16">
        <f t="shared" si="18"/>
        <v>2</v>
      </c>
      <c r="M4703" s="13" t="s">
        <v>32</v>
      </c>
      <c r="N4703" s="13" t="str">
        <f>IFERROR(__xludf.DUMMYFUNCTION("REGEXEXTRACT(M4703, "" (.+)$"")"),"сельское население")</f>
        <v>сельское население</v>
      </c>
      <c r="O4703" s="18">
        <v>171.0</v>
      </c>
      <c r="P4703" s="18">
        <v>157.0</v>
      </c>
      <c r="Q4703" s="18">
        <v>157.0</v>
      </c>
      <c r="R4703" s="18">
        <v>143.0</v>
      </c>
      <c r="S4703" s="18">
        <v>124.0</v>
      </c>
      <c r="T4703" s="18">
        <v>109.0</v>
      </c>
      <c r="U4703" s="18">
        <v>99.0</v>
      </c>
      <c r="V4703" s="18">
        <v>93.0</v>
      </c>
      <c r="W4703" s="18">
        <v>86.0</v>
      </c>
      <c r="X4703" s="18">
        <v>72.0</v>
      </c>
      <c r="Y4703" s="18">
        <v>74.0</v>
      </c>
      <c r="Z4703" s="19" t="str">
        <f t="shared" si="6"/>
        <v/>
      </c>
      <c r="AA4703" s="19" t="str">
        <f t="shared" si="19"/>
        <v/>
      </c>
      <c r="AB4703" s="19">
        <f t="shared" si="8"/>
        <v>1285</v>
      </c>
      <c r="AC4703" s="19">
        <f t="shared" si="20"/>
        <v>116.8181818</v>
      </c>
      <c r="AD4703" s="19">
        <f t="shared" si="21"/>
        <v>122.5</v>
      </c>
      <c r="AE4703" s="19" t="str">
        <f t="shared" si="22"/>
        <v>Нет моды</v>
      </c>
      <c r="AF4703" s="19">
        <f t="shared" si="23"/>
        <v>72</v>
      </c>
      <c r="AG4703" s="19">
        <f t="shared" si="24"/>
        <v>171</v>
      </c>
      <c r="AH4703" s="20" t="str">
        <f t="shared" si="14"/>
        <v>Город: 53%; Село: 47%</v>
      </c>
      <c r="AI4703" s="21"/>
      <c r="AJ4703" s="21"/>
      <c r="AK4703" s="21"/>
      <c r="AL4703" s="22">
        <f t="shared" si="25"/>
        <v>1</v>
      </c>
    </row>
    <row r="4704" ht="12.75" customHeight="1">
      <c r="A4704" s="13" t="s">
        <v>317</v>
      </c>
      <c r="B4704" s="13" t="str">
        <f>IFERROR(__xludf.DUMMYFUNCTION("REGEXREPLACE(A4704, ""\d"", """")"),"         Республика Саха (Якутия)")</f>
        <v>         Республика Саха (Якутия)</v>
      </c>
      <c r="C4704" s="14" t="str">
        <f t="shared" si="15"/>
        <v>Республика Саха (Якутия)</v>
      </c>
      <c r="D4704" s="3">
        <f t="shared" si="16"/>
        <v>2</v>
      </c>
      <c r="E4704" s="15" t="s">
        <v>46</v>
      </c>
      <c r="F4704" s="13" t="str">
        <f>IFERROR(__xludf.DUMMYFUNCTION("REGEXEXTRACT(E4704, ""[А-Яа-я].*"")"),"Случ.отравл.алкоголем")</f>
        <v>Случ.отравл.алкоголем</v>
      </c>
      <c r="G4704" s="16">
        <f t="shared" si="17"/>
        <v>2</v>
      </c>
      <c r="H4704" s="13" t="s">
        <v>28</v>
      </c>
      <c r="I4704" s="13" t="str">
        <f>IFERROR(__xludf.DUMMYFUNCTION("REGEXREPLACE(H4704, "".*\s"", """")"),"человек")</f>
        <v>человек</v>
      </c>
      <c r="J4704" s="13" t="s">
        <v>29</v>
      </c>
      <c r="K4704" s="17" t="str">
        <f>IFERROR(__xludf.DUMMYFUNCTION("REGEXREPLACE(J4704, ""^[\d\s]+"", """")"),"значение показателя за год")</f>
        <v>значение показателя за год</v>
      </c>
      <c r="L4704" s="16">
        <f t="shared" si="18"/>
        <v>2</v>
      </c>
      <c r="M4704" s="13" t="s">
        <v>30</v>
      </c>
      <c r="N4704" s="13" t="str">
        <f>IFERROR(__xludf.DUMMYFUNCTION("REGEXEXTRACT(M4704, "" (.+)$"")"),"все население")</f>
        <v>все население</v>
      </c>
      <c r="O4704" s="18">
        <v>53.0</v>
      </c>
      <c r="P4704" s="18">
        <v>62.0</v>
      </c>
      <c r="Q4704" s="18">
        <v>46.0</v>
      </c>
      <c r="R4704" s="18">
        <v>89.0</v>
      </c>
      <c r="S4704" s="18">
        <v>107.0</v>
      </c>
      <c r="T4704" s="18">
        <v>98.0</v>
      </c>
      <c r="U4704" s="18">
        <v>100.0</v>
      </c>
      <c r="V4704" s="18">
        <v>93.0</v>
      </c>
      <c r="W4704" s="18">
        <v>98.0</v>
      </c>
      <c r="X4704" s="18">
        <v>93.0</v>
      </c>
      <c r="Y4704" s="18">
        <v>83.0</v>
      </c>
      <c r="Z4704" s="19">
        <f t="shared" si="6"/>
        <v>922</v>
      </c>
      <c r="AA4704" s="19" t="str">
        <f t="shared" si="19"/>
        <v/>
      </c>
      <c r="AB4704" s="19" t="str">
        <f t="shared" si="8"/>
        <v/>
      </c>
      <c r="AC4704" s="19">
        <f t="shared" si="20"/>
        <v>83.81818182</v>
      </c>
      <c r="AD4704" s="19">
        <f t="shared" si="21"/>
        <v>95.5</v>
      </c>
      <c r="AE4704" s="19" t="str">
        <f t="shared" si="22"/>
        <v>Нет моды</v>
      </c>
      <c r="AF4704" s="19">
        <f t="shared" si="23"/>
        <v>46</v>
      </c>
      <c r="AG4704" s="19">
        <f t="shared" si="24"/>
        <v>107</v>
      </c>
      <c r="AH4704" s="20" t="str">
        <f t="shared" si="14"/>
        <v/>
      </c>
      <c r="AI4704" s="21"/>
      <c r="AJ4704" s="21"/>
      <c r="AK4704" s="21"/>
      <c r="AL4704" s="22">
        <f t="shared" si="25"/>
        <v>1</v>
      </c>
    </row>
    <row r="4705" ht="12.75" customHeight="1">
      <c r="A4705" s="13" t="s">
        <v>317</v>
      </c>
      <c r="B4705" s="13" t="str">
        <f>IFERROR(__xludf.DUMMYFUNCTION("REGEXREPLACE(A4705, ""\d"", """")"),"         Республика Саха (Якутия)")</f>
        <v>         Республика Саха (Якутия)</v>
      </c>
      <c r="C4705" s="14" t="str">
        <f t="shared" si="15"/>
        <v>Республика Саха (Якутия)</v>
      </c>
      <c r="D4705" s="3">
        <f t="shared" si="16"/>
        <v>2</v>
      </c>
      <c r="E4705" s="15" t="s">
        <v>46</v>
      </c>
      <c r="F4705" s="13" t="str">
        <f>IFERROR(__xludf.DUMMYFUNCTION("REGEXEXTRACT(E4705, ""[А-Яа-я].*"")"),"Случ.отравл.алкоголем")</f>
        <v>Случ.отравл.алкоголем</v>
      </c>
      <c r="G4705" s="16">
        <f t="shared" si="17"/>
        <v>2</v>
      </c>
      <c r="H4705" s="13" t="s">
        <v>28</v>
      </c>
      <c r="I4705" s="13" t="str">
        <f>IFERROR(__xludf.DUMMYFUNCTION("REGEXREPLACE(H4705, "".*\s"", """")"),"человек")</f>
        <v>человек</v>
      </c>
      <c r="J4705" s="13" t="s">
        <v>29</v>
      </c>
      <c r="K4705" s="17" t="str">
        <f>IFERROR(__xludf.DUMMYFUNCTION("REGEXREPLACE(J4705, ""^[\d\s]+"", """")"),"значение показателя за год")</f>
        <v>значение показателя за год</v>
      </c>
      <c r="L4705" s="16">
        <f t="shared" si="18"/>
        <v>2</v>
      </c>
      <c r="M4705" s="13" t="s">
        <v>31</v>
      </c>
      <c r="N4705" s="13" t="str">
        <f>IFERROR(__xludf.DUMMYFUNCTION("REGEXEXTRACT(M4705, "" (.+)$"")"),"городское население")</f>
        <v>городское население</v>
      </c>
      <c r="O4705" s="18">
        <v>34.0</v>
      </c>
      <c r="P4705" s="18">
        <v>46.0</v>
      </c>
      <c r="Q4705" s="18">
        <v>31.0</v>
      </c>
      <c r="R4705" s="18">
        <v>54.0</v>
      </c>
      <c r="S4705" s="18">
        <v>66.0</v>
      </c>
      <c r="T4705" s="18">
        <v>60.0</v>
      </c>
      <c r="U4705" s="18">
        <v>64.0</v>
      </c>
      <c r="V4705" s="18">
        <v>60.0</v>
      </c>
      <c r="W4705" s="18">
        <v>68.0</v>
      </c>
      <c r="X4705" s="18">
        <v>63.0</v>
      </c>
      <c r="Y4705" s="18">
        <v>53.0</v>
      </c>
      <c r="Z4705" s="19" t="str">
        <f t="shared" si="6"/>
        <v/>
      </c>
      <c r="AA4705" s="19">
        <f t="shared" si="19"/>
        <v>599</v>
      </c>
      <c r="AB4705" s="19" t="str">
        <f t="shared" si="8"/>
        <v/>
      </c>
      <c r="AC4705" s="19">
        <f t="shared" si="20"/>
        <v>54.45454545</v>
      </c>
      <c r="AD4705" s="19">
        <f t="shared" si="21"/>
        <v>63.5</v>
      </c>
      <c r="AE4705" s="19" t="str">
        <f t="shared" si="22"/>
        <v>Нет моды</v>
      </c>
      <c r="AF4705" s="19">
        <f t="shared" si="23"/>
        <v>31</v>
      </c>
      <c r="AG4705" s="19">
        <f t="shared" si="24"/>
        <v>68</v>
      </c>
      <c r="AH4705" s="20" t="str">
        <f t="shared" si="14"/>
        <v/>
      </c>
      <c r="AI4705" s="21"/>
      <c r="AJ4705" s="21"/>
      <c r="AK4705" s="21"/>
      <c r="AL4705" s="22">
        <f t="shared" si="25"/>
        <v>1</v>
      </c>
    </row>
    <row r="4706" ht="12.75" customHeight="1">
      <c r="A4706" s="13" t="s">
        <v>317</v>
      </c>
      <c r="B4706" s="13" t="str">
        <f>IFERROR(__xludf.DUMMYFUNCTION("REGEXREPLACE(A4706, ""\d"", """")"),"         Республика Саха (Якутия)")</f>
        <v>         Республика Саха (Якутия)</v>
      </c>
      <c r="C4706" s="14" t="str">
        <f t="shared" si="15"/>
        <v>Республика Саха (Якутия)</v>
      </c>
      <c r="D4706" s="3">
        <f t="shared" si="16"/>
        <v>2</v>
      </c>
      <c r="E4706" s="15" t="s">
        <v>46</v>
      </c>
      <c r="F4706" s="13" t="str">
        <f>IFERROR(__xludf.DUMMYFUNCTION("REGEXEXTRACT(E4706, ""[А-Яа-я].*"")"),"Случ.отравл.алкоголем")</f>
        <v>Случ.отравл.алкоголем</v>
      </c>
      <c r="G4706" s="16">
        <f t="shared" si="17"/>
        <v>2</v>
      </c>
      <c r="H4706" s="13" t="s">
        <v>28</v>
      </c>
      <c r="I4706" s="13" t="str">
        <f>IFERROR(__xludf.DUMMYFUNCTION("REGEXREPLACE(H4706, "".*\s"", """")"),"человек")</f>
        <v>человек</v>
      </c>
      <c r="J4706" s="13" t="s">
        <v>29</v>
      </c>
      <c r="K4706" s="17" t="str">
        <f>IFERROR(__xludf.DUMMYFUNCTION("REGEXREPLACE(J4706, ""^[\d\s]+"", """")"),"значение показателя за год")</f>
        <v>значение показателя за год</v>
      </c>
      <c r="L4706" s="16">
        <f t="shared" si="18"/>
        <v>2</v>
      </c>
      <c r="M4706" s="13" t="s">
        <v>32</v>
      </c>
      <c r="N4706" s="13" t="str">
        <f>IFERROR(__xludf.DUMMYFUNCTION("REGEXEXTRACT(M4706, "" (.+)$"")"),"сельское население")</f>
        <v>сельское население</v>
      </c>
      <c r="O4706" s="18">
        <v>19.0</v>
      </c>
      <c r="P4706" s="18">
        <v>16.0</v>
      </c>
      <c r="Q4706" s="18">
        <v>15.0</v>
      </c>
      <c r="R4706" s="18">
        <v>35.0</v>
      </c>
      <c r="S4706" s="18">
        <v>41.0</v>
      </c>
      <c r="T4706" s="18">
        <v>38.0</v>
      </c>
      <c r="U4706" s="18">
        <v>36.0</v>
      </c>
      <c r="V4706" s="18">
        <v>33.0</v>
      </c>
      <c r="W4706" s="18">
        <v>30.0</v>
      </c>
      <c r="X4706" s="18">
        <v>30.0</v>
      </c>
      <c r="Y4706" s="18">
        <v>30.0</v>
      </c>
      <c r="Z4706" s="19" t="str">
        <f t="shared" si="6"/>
        <v/>
      </c>
      <c r="AA4706" s="19" t="str">
        <f t="shared" si="19"/>
        <v/>
      </c>
      <c r="AB4706" s="19">
        <f t="shared" si="8"/>
        <v>323</v>
      </c>
      <c r="AC4706" s="19">
        <f t="shared" si="20"/>
        <v>29.36363636</v>
      </c>
      <c r="AD4706" s="19">
        <f t="shared" si="21"/>
        <v>37</v>
      </c>
      <c r="AE4706" s="19" t="str">
        <f t="shared" si="22"/>
        <v>Нет моды</v>
      </c>
      <c r="AF4706" s="19">
        <f t="shared" si="23"/>
        <v>15</v>
      </c>
      <c r="AG4706" s="19">
        <f t="shared" si="24"/>
        <v>41</v>
      </c>
      <c r="AH4706" s="20" t="str">
        <f t="shared" si="14"/>
        <v>Город: 65%; Село: 35%</v>
      </c>
      <c r="AI4706" s="21"/>
      <c r="AJ4706" s="21"/>
      <c r="AK4706" s="21"/>
      <c r="AL4706" s="22">
        <f t="shared" si="25"/>
        <v>1</v>
      </c>
    </row>
    <row r="4707" ht="12.75" customHeight="1">
      <c r="A4707" s="13" t="s">
        <v>317</v>
      </c>
      <c r="B4707" s="13" t="str">
        <f>IFERROR(__xludf.DUMMYFUNCTION("REGEXREPLACE(A4707, ""\d"", """")"),"         Республика Саха (Якутия)")</f>
        <v>         Республика Саха (Якутия)</v>
      </c>
      <c r="C4707" s="14" t="str">
        <f t="shared" si="15"/>
        <v>Республика Саха (Якутия)</v>
      </c>
      <c r="D4707" s="3">
        <f t="shared" si="16"/>
        <v>2</v>
      </c>
      <c r="E4707" s="15" t="s">
        <v>47</v>
      </c>
      <c r="F4707" s="13" t="str">
        <f>IFERROR(__xludf.DUMMYFUNCTION("REGEXEXTRACT(E4707, ""[А-Яа-я].*"")"),"транспортные травмы всех видов")</f>
        <v>транспортные травмы всех видов</v>
      </c>
      <c r="G4707" s="16">
        <f t="shared" si="17"/>
        <v>2</v>
      </c>
      <c r="H4707" s="13" t="s">
        <v>28</v>
      </c>
      <c r="I4707" s="13" t="str">
        <f>IFERROR(__xludf.DUMMYFUNCTION("REGEXREPLACE(H4707, "".*\s"", """")"),"человек")</f>
        <v>человек</v>
      </c>
      <c r="J4707" s="13" t="s">
        <v>29</v>
      </c>
      <c r="K4707" s="17" t="str">
        <f>IFERROR(__xludf.DUMMYFUNCTION("REGEXREPLACE(J4707, ""^[\d\s]+"", """")"),"значение показателя за год")</f>
        <v>значение показателя за год</v>
      </c>
      <c r="L4707" s="16">
        <f t="shared" si="18"/>
        <v>2</v>
      </c>
      <c r="M4707" s="13" t="s">
        <v>30</v>
      </c>
      <c r="N4707" s="13" t="str">
        <f>IFERROR(__xludf.DUMMYFUNCTION("REGEXEXTRACT(M4707, "" (.+)$"")"),"все население")</f>
        <v>все население</v>
      </c>
      <c r="O4707" s="18">
        <v>192.0</v>
      </c>
      <c r="P4707" s="18">
        <v>145.0</v>
      </c>
      <c r="Q4707" s="18">
        <v>125.0</v>
      </c>
      <c r="R4707" s="18">
        <v>107.0</v>
      </c>
      <c r="S4707" s="23" t="s">
        <v>37</v>
      </c>
      <c r="T4707" s="23" t="s">
        <v>37</v>
      </c>
      <c r="U4707" s="23" t="s">
        <v>37</v>
      </c>
      <c r="V4707" s="23" t="s">
        <v>37</v>
      </c>
      <c r="W4707" s="23" t="s">
        <v>37</v>
      </c>
      <c r="X4707" s="23" t="s">
        <v>37</v>
      </c>
      <c r="Y4707" s="23" t="s">
        <v>37</v>
      </c>
      <c r="Z4707" s="19">
        <f t="shared" si="6"/>
        <v>569</v>
      </c>
      <c r="AA4707" s="19" t="str">
        <f t="shared" si="19"/>
        <v/>
      </c>
      <c r="AB4707" s="19" t="str">
        <f t="shared" si="8"/>
        <v/>
      </c>
      <c r="AC4707" s="19">
        <f t="shared" si="20"/>
        <v>142.25</v>
      </c>
      <c r="AD4707" s="19">
        <f t="shared" si="21"/>
        <v>35</v>
      </c>
      <c r="AE4707" s="19" t="str">
        <f t="shared" si="22"/>
        <v>Нет моды</v>
      </c>
      <c r="AF4707" s="19">
        <f t="shared" si="23"/>
        <v>107</v>
      </c>
      <c r="AG4707" s="19">
        <f t="shared" si="24"/>
        <v>192</v>
      </c>
      <c r="AH4707" s="20" t="str">
        <f t="shared" si="14"/>
        <v/>
      </c>
      <c r="AI4707" s="24"/>
      <c r="AJ4707" s="24"/>
      <c r="AK4707" s="24"/>
      <c r="AL4707" s="22">
        <f t="shared" si="25"/>
        <v>1</v>
      </c>
    </row>
    <row r="4708" ht="12.75" customHeight="1">
      <c r="A4708" s="13" t="s">
        <v>317</v>
      </c>
      <c r="B4708" s="13" t="str">
        <f>IFERROR(__xludf.DUMMYFUNCTION("REGEXREPLACE(A4708, ""\d"", """")"),"         Республика Саха (Якутия)")</f>
        <v>         Республика Саха (Якутия)</v>
      </c>
      <c r="C4708" s="14" t="str">
        <f t="shared" si="15"/>
        <v>Республика Саха (Якутия)</v>
      </c>
      <c r="D4708" s="3">
        <f t="shared" si="16"/>
        <v>2</v>
      </c>
      <c r="E4708" s="15" t="s">
        <v>47</v>
      </c>
      <c r="F4708" s="13" t="str">
        <f>IFERROR(__xludf.DUMMYFUNCTION("REGEXEXTRACT(E4708, ""[А-Яа-я].*"")"),"транспортные травмы всех видов")</f>
        <v>транспортные травмы всех видов</v>
      </c>
      <c r="G4708" s="16">
        <f t="shared" si="17"/>
        <v>2</v>
      </c>
      <c r="H4708" s="13" t="s">
        <v>28</v>
      </c>
      <c r="I4708" s="13" t="str">
        <f>IFERROR(__xludf.DUMMYFUNCTION("REGEXREPLACE(H4708, "".*\s"", """")"),"человек")</f>
        <v>человек</v>
      </c>
      <c r="J4708" s="13" t="s">
        <v>29</v>
      </c>
      <c r="K4708" s="17" t="str">
        <f>IFERROR(__xludf.DUMMYFUNCTION("REGEXREPLACE(J4708, ""^[\d\s]+"", """")"),"значение показателя за год")</f>
        <v>значение показателя за год</v>
      </c>
      <c r="L4708" s="16">
        <f t="shared" si="18"/>
        <v>2</v>
      </c>
      <c r="M4708" s="13" t="s">
        <v>31</v>
      </c>
      <c r="N4708" s="13" t="str">
        <f>IFERROR(__xludf.DUMMYFUNCTION("REGEXEXTRACT(M4708, "" (.+)$"")"),"городское население")</f>
        <v>городское население</v>
      </c>
      <c r="O4708" s="18">
        <v>114.0</v>
      </c>
      <c r="P4708" s="18">
        <v>77.0</v>
      </c>
      <c r="Q4708" s="18">
        <v>75.0</v>
      </c>
      <c r="R4708" s="18">
        <v>62.0</v>
      </c>
      <c r="S4708" s="23" t="s">
        <v>37</v>
      </c>
      <c r="T4708" s="23" t="s">
        <v>37</v>
      </c>
      <c r="U4708" s="23" t="s">
        <v>37</v>
      </c>
      <c r="V4708" s="23" t="s">
        <v>37</v>
      </c>
      <c r="W4708" s="23" t="s">
        <v>37</v>
      </c>
      <c r="X4708" s="23" t="s">
        <v>37</v>
      </c>
      <c r="Y4708" s="23" t="s">
        <v>37</v>
      </c>
      <c r="Z4708" s="19" t="str">
        <f t="shared" si="6"/>
        <v/>
      </c>
      <c r="AA4708" s="19">
        <f t="shared" si="19"/>
        <v>328</v>
      </c>
      <c r="AB4708" s="19" t="str">
        <f t="shared" si="8"/>
        <v/>
      </c>
      <c r="AC4708" s="19">
        <f t="shared" si="20"/>
        <v>82</v>
      </c>
      <c r="AD4708" s="19">
        <f t="shared" si="21"/>
        <v>110.5</v>
      </c>
      <c r="AE4708" s="19" t="str">
        <f t="shared" si="22"/>
        <v>Нет моды</v>
      </c>
      <c r="AF4708" s="19">
        <f t="shared" si="23"/>
        <v>62</v>
      </c>
      <c r="AG4708" s="19">
        <f t="shared" si="24"/>
        <v>114</v>
      </c>
      <c r="AH4708" s="20" t="str">
        <f t="shared" si="14"/>
        <v/>
      </c>
      <c r="AI4708" s="24"/>
      <c r="AJ4708" s="24"/>
      <c r="AK4708" s="24"/>
      <c r="AL4708" s="22">
        <f t="shared" si="25"/>
        <v>1</v>
      </c>
    </row>
    <row r="4709" ht="12.75" customHeight="1">
      <c r="A4709" s="13" t="s">
        <v>317</v>
      </c>
      <c r="B4709" s="13" t="str">
        <f>IFERROR(__xludf.DUMMYFUNCTION("REGEXREPLACE(A4709, ""\d"", """")"),"         Республика Саха (Якутия)")</f>
        <v>         Республика Саха (Якутия)</v>
      </c>
      <c r="C4709" s="14" t="str">
        <f t="shared" si="15"/>
        <v>Республика Саха (Якутия)</v>
      </c>
      <c r="D4709" s="3">
        <f t="shared" si="16"/>
        <v>2</v>
      </c>
      <c r="E4709" s="15" t="s">
        <v>47</v>
      </c>
      <c r="F4709" s="13" t="str">
        <f>IFERROR(__xludf.DUMMYFUNCTION("REGEXEXTRACT(E4709, ""[А-Яа-я].*"")"),"транспортные травмы всех видов")</f>
        <v>транспортные травмы всех видов</v>
      </c>
      <c r="G4709" s="16">
        <f t="shared" si="17"/>
        <v>2</v>
      </c>
      <c r="H4709" s="13" t="s">
        <v>28</v>
      </c>
      <c r="I4709" s="13" t="str">
        <f>IFERROR(__xludf.DUMMYFUNCTION("REGEXREPLACE(H4709, "".*\s"", """")"),"человек")</f>
        <v>человек</v>
      </c>
      <c r="J4709" s="13" t="s">
        <v>29</v>
      </c>
      <c r="K4709" s="17" t="str">
        <f>IFERROR(__xludf.DUMMYFUNCTION("REGEXREPLACE(J4709, ""^[\d\s]+"", """")"),"значение показателя за год")</f>
        <v>значение показателя за год</v>
      </c>
      <c r="L4709" s="16">
        <f t="shared" si="18"/>
        <v>2</v>
      </c>
      <c r="M4709" s="13" t="s">
        <v>32</v>
      </c>
      <c r="N4709" s="13" t="str">
        <f>IFERROR(__xludf.DUMMYFUNCTION("REGEXEXTRACT(M4709, "" (.+)$"")"),"сельское население")</f>
        <v>сельское население</v>
      </c>
      <c r="O4709" s="18">
        <v>78.0</v>
      </c>
      <c r="P4709" s="18">
        <v>68.0</v>
      </c>
      <c r="Q4709" s="18">
        <v>50.0</v>
      </c>
      <c r="R4709" s="18">
        <v>45.0</v>
      </c>
      <c r="S4709" s="23" t="s">
        <v>37</v>
      </c>
      <c r="T4709" s="23" t="s">
        <v>37</v>
      </c>
      <c r="U4709" s="23" t="s">
        <v>37</v>
      </c>
      <c r="V4709" s="23" t="s">
        <v>37</v>
      </c>
      <c r="W4709" s="23" t="s">
        <v>37</v>
      </c>
      <c r="X4709" s="23" t="s">
        <v>37</v>
      </c>
      <c r="Y4709" s="23" t="s">
        <v>37</v>
      </c>
      <c r="Z4709" s="19" t="str">
        <f t="shared" si="6"/>
        <v/>
      </c>
      <c r="AA4709" s="19" t="str">
        <f t="shared" si="19"/>
        <v/>
      </c>
      <c r="AB4709" s="19">
        <f t="shared" si="8"/>
        <v>241</v>
      </c>
      <c r="AC4709" s="19">
        <f t="shared" si="20"/>
        <v>60.25</v>
      </c>
      <c r="AD4709" s="19">
        <f t="shared" si="21"/>
        <v>71.5</v>
      </c>
      <c r="AE4709" s="19" t="str">
        <f t="shared" si="22"/>
        <v>Нет моды</v>
      </c>
      <c r="AF4709" s="19">
        <f t="shared" si="23"/>
        <v>45</v>
      </c>
      <c r="AG4709" s="19">
        <f t="shared" si="24"/>
        <v>78</v>
      </c>
      <c r="AH4709" s="20" t="str">
        <f t="shared" si="14"/>
        <v>Город: 58%; Село: 42%</v>
      </c>
      <c r="AI4709" s="24"/>
      <c r="AJ4709" s="24"/>
      <c r="AK4709" s="24"/>
      <c r="AL4709" s="22">
        <f t="shared" si="25"/>
        <v>1</v>
      </c>
    </row>
    <row r="4710" ht="12.75" customHeight="1">
      <c r="A4710" s="13" t="s">
        <v>317</v>
      </c>
      <c r="B4710" s="13" t="str">
        <f>IFERROR(__xludf.DUMMYFUNCTION("REGEXREPLACE(A4710, ""\d"", """")"),"         Республика Саха (Якутия)")</f>
        <v>         Республика Саха (Якутия)</v>
      </c>
      <c r="C4710" s="14" t="str">
        <f t="shared" si="15"/>
        <v>Республика Саха (Якутия)</v>
      </c>
      <c r="D4710" s="3">
        <f t="shared" si="16"/>
        <v>2</v>
      </c>
      <c r="E4710" s="15" t="s">
        <v>48</v>
      </c>
      <c r="F4710" s="13" t="str">
        <f>IFERROR(__xludf.DUMMYFUNCTION("REGEXEXTRACT(E4710, ""[А-Яа-я].*"")"),"Убийство")</f>
        <v>Убийство</v>
      </c>
      <c r="G4710" s="16">
        <f t="shared" si="17"/>
        <v>2</v>
      </c>
      <c r="H4710" s="13" t="s">
        <v>28</v>
      </c>
      <c r="I4710" s="13" t="str">
        <f>IFERROR(__xludf.DUMMYFUNCTION("REGEXREPLACE(H4710, "".*\s"", """")"),"человек")</f>
        <v>человек</v>
      </c>
      <c r="J4710" s="13" t="s">
        <v>29</v>
      </c>
      <c r="K4710" s="17" t="str">
        <f>IFERROR(__xludf.DUMMYFUNCTION("REGEXREPLACE(J4710, ""^[\d\s]+"", """")"),"значение показателя за год")</f>
        <v>значение показателя за год</v>
      </c>
      <c r="L4710" s="16">
        <f t="shared" si="18"/>
        <v>2</v>
      </c>
      <c r="M4710" s="13" t="s">
        <v>30</v>
      </c>
      <c r="N4710" s="13" t="str">
        <f>IFERROR(__xludf.DUMMYFUNCTION("REGEXEXTRACT(M4710, "" (.+)$"")"),"все население")</f>
        <v>все население</v>
      </c>
      <c r="O4710" s="18">
        <v>250.0</v>
      </c>
      <c r="P4710" s="18">
        <v>201.0</v>
      </c>
      <c r="Q4710" s="18">
        <v>198.0</v>
      </c>
      <c r="R4710" s="18">
        <v>193.0</v>
      </c>
      <c r="S4710" s="18">
        <v>175.0</v>
      </c>
      <c r="T4710" s="18">
        <v>138.0</v>
      </c>
      <c r="U4710" s="18">
        <v>130.0</v>
      </c>
      <c r="V4710" s="18">
        <v>139.0</v>
      </c>
      <c r="W4710" s="18">
        <v>136.0</v>
      </c>
      <c r="X4710" s="18">
        <v>104.0</v>
      </c>
      <c r="Y4710" s="18">
        <v>73.0</v>
      </c>
      <c r="Z4710" s="19">
        <f t="shared" si="6"/>
        <v>1737</v>
      </c>
      <c r="AA4710" s="19" t="str">
        <f t="shared" si="19"/>
        <v/>
      </c>
      <c r="AB4710" s="19" t="str">
        <f t="shared" si="8"/>
        <v/>
      </c>
      <c r="AC4710" s="19">
        <f t="shared" si="20"/>
        <v>157.9090909</v>
      </c>
      <c r="AD4710" s="19">
        <f t="shared" si="21"/>
        <v>136</v>
      </c>
      <c r="AE4710" s="19" t="str">
        <f t="shared" si="22"/>
        <v>Нет моды</v>
      </c>
      <c r="AF4710" s="19">
        <f t="shared" si="23"/>
        <v>73</v>
      </c>
      <c r="AG4710" s="19">
        <f t="shared" si="24"/>
        <v>250</v>
      </c>
      <c r="AH4710" s="20" t="str">
        <f t="shared" si="14"/>
        <v/>
      </c>
      <c r="AI4710" s="21"/>
      <c r="AJ4710" s="21"/>
      <c r="AK4710" s="21"/>
      <c r="AL4710" s="22">
        <f t="shared" si="25"/>
        <v>1</v>
      </c>
    </row>
    <row r="4711" ht="12.75" customHeight="1">
      <c r="A4711" s="13" t="s">
        <v>317</v>
      </c>
      <c r="B4711" s="13" t="str">
        <f>IFERROR(__xludf.DUMMYFUNCTION("REGEXREPLACE(A4711, ""\d"", """")"),"         Республика Саха (Якутия)")</f>
        <v>         Республика Саха (Якутия)</v>
      </c>
      <c r="C4711" s="14" t="str">
        <f t="shared" si="15"/>
        <v>Республика Саха (Якутия)</v>
      </c>
      <c r="D4711" s="3">
        <f t="shared" si="16"/>
        <v>2</v>
      </c>
      <c r="E4711" s="15" t="s">
        <v>48</v>
      </c>
      <c r="F4711" s="13" t="str">
        <f>IFERROR(__xludf.DUMMYFUNCTION("REGEXEXTRACT(E4711, ""[А-Яа-я].*"")"),"Убийство")</f>
        <v>Убийство</v>
      </c>
      <c r="G4711" s="16">
        <f t="shared" si="17"/>
        <v>2</v>
      </c>
      <c r="H4711" s="13" t="s">
        <v>28</v>
      </c>
      <c r="I4711" s="13" t="str">
        <f>IFERROR(__xludf.DUMMYFUNCTION("REGEXREPLACE(H4711, "".*\s"", """")"),"человек")</f>
        <v>человек</v>
      </c>
      <c r="J4711" s="13" t="s">
        <v>29</v>
      </c>
      <c r="K4711" s="17" t="str">
        <f>IFERROR(__xludf.DUMMYFUNCTION("REGEXREPLACE(J4711, ""^[\d\s]+"", """")"),"значение показателя за год")</f>
        <v>значение показателя за год</v>
      </c>
      <c r="L4711" s="16">
        <f t="shared" si="18"/>
        <v>2</v>
      </c>
      <c r="M4711" s="13" t="s">
        <v>31</v>
      </c>
      <c r="N4711" s="13" t="str">
        <f>IFERROR(__xludf.DUMMYFUNCTION("REGEXEXTRACT(M4711, "" (.+)$"")"),"городское население")</f>
        <v>городское население</v>
      </c>
      <c r="O4711" s="18">
        <v>133.0</v>
      </c>
      <c r="P4711" s="18">
        <v>113.0</v>
      </c>
      <c r="Q4711" s="18">
        <v>112.0</v>
      </c>
      <c r="R4711" s="18">
        <v>100.0</v>
      </c>
      <c r="S4711" s="18">
        <v>99.0</v>
      </c>
      <c r="T4711" s="18">
        <v>88.0</v>
      </c>
      <c r="U4711" s="18">
        <v>75.0</v>
      </c>
      <c r="V4711" s="18">
        <v>81.0</v>
      </c>
      <c r="W4711" s="18">
        <v>73.0</v>
      </c>
      <c r="X4711" s="18">
        <v>58.0</v>
      </c>
      <c r="Y4711" s="18">
        <v>35.0</v>
      </c>
      <c r="Z4711" s="19" t="str">
        <f t="shared" si="6"/>
        <v/>
      </c>
      <c r="AA4711" s="19">
        <f t="shared" si="19"/>
        <v>967</v>
      </c>
      <c r="AB4711" s="19" t="str">
        <f t="shared" si="8"/>
        <v/>
      </c>
      <c r="AC4711" s="19">
        <f t="shared" si="20"/>
        <v>87.90909091</v>
      </c>
      <c r="AD4711" s="19">
        <f t="shared" si="21"/>
        <v>112.5</v>
      </c>
      <c r="AE4711" s="19" t="str">
        <f t="shared" si="22"/>
        <v>Нет моды</v>
      </c>
      <c r="AF4711" s="19">
        <f t="shared" si="23"/>
        <v>35</v>
      </c>
      <c r="AG4711" s="19">
        <f t="shared" si="24"/>
        <v>133</v>
      </c>
      <c r="AH4711" s="20" t="str">
        <f t="shared" si="14"/>
        <v/>
      </c>
      <c r="AI4711" s="21"/>
      <c r="AJ4711" s="21"/>
      <c r="AK4711" s="21"/>
      <c r="AL4711" s="22">
        <f t="shared" si="25"/>
        <v>1</v>
      </c>
    </row>
    <row r="4712" ht="12.75" customHeight="1">
      <c r="A4712" s="13" t="s">
        <v>317</v>
      </c>
      <c r="B4712" s="13" t="str">
        <f>IFERROR(__xludf.DUMMYFUNCTION("REGEXREPLACE(A4712, ""\d"", """")"),"         Республика Саха (Якутия)")</f>
        <v>         Республика Саха (Якутия)</v>
      </c>
      <c r="C4712" s="14" t="str">
        <f t="shared" si="15"/>
        <v>Республика Саха (Якутия)</v>
      </c>
      <c r="D4712" s="3">
        <f t="shared" si="16"/>
        <v>2</v>
      </c>
      <c r="E4712" s="15" t="s">
        <v>48</v>
      </c>
      <c r="F4712" s="13" t="str">
        <f>IFERROR(__xludf.DUMMYFUNCTION("REGEXEXTRACT(E4712, ""[А-Яа-я].*"")"),"Убийство")</f>
        <v>Убийство</v>
      </c>
      <c r="G4712" s="16">
        <f t="shared" si="17"/>
        <v>2</v>
      </c>
      <c r="H4712" s="13" t="s">
        <v>28</v>
      </c>
      <c r="I4712" s="13" t="str">
        <f>IFERROR(__xludf.DUMMYFUNCTION("REGEXREPLACE(H4712, "".*\s"", """")"),"человек")</f>
        <v>человек</v>
      </c>
      <c r="J4712" s="13" t="s">
        <v>29</v>
      </c>
      <c r="K4712" s="17" t="str">
        <f>IFERROR(__xludf.DUMMYFUNCTION("REGEXREPLACE(J4712, ""^[\d\s]+"", """")"),"значение показателя за год")</f>
        <v>значение показателя за год</v>
      </c>
      <c r="L4712" s="16">
        <f t="shared" si="18"/>
        <v>2</v>
      </c>
      <c r="M4712" s="13" t="s">
        <v>32</v>
      </c>
      <c r="N4712" s="13" t="str">
        <f>IFERROR(__xludf.DUMMYFUNCTION("REGEXEXTRACT(M4712, "" (.+)$"")"),"сельское население")</f>
        <v>сельское население</v>
      </c>
      <c r="O4712" s="18">
        <v>117.0</v>
      </c>
      <c r="P4712" s="18">
        <v>88.0</v>
      </c>
      <c r="Q4712" s="18">
        <v>86.0</v>
      </c>
      <c r="R4712" s="18">
        <v>93.0</v>
      </c>
      <c r="S4712" s="18">
        <v>76.0</v>
      </c>
      <c r="T4712" s="18">
        <v>50.0</v>
      </c>
      <c r="U4712" s="18">
        <v>55.0</v>
      </c>
      <c r="V4712" s="18">
        <v>58.0</v>
      </c>
      <c r="W4712" s="18">
        <v>63.0</v>
      </c>
      <c r="X4712" s="18">
        <v>46.0</v>
      </c>
      <c r="Y4712" s="18">
        <v>38.0</v>
      </c>
      <c r="Z4712" s="19" t="str">
        <f t="shared" si="6"/>
        <v/>
      </c>
      <c r="AA4712" s="19" t="str">
        <f t="shared" si="19"/>
        <v/>
      </c>
      <c r="AB4712" s="19">
        <f t="shared" si="8"/>
        <v>770</v>
      </c>
      <c r="AC4712" s="19">
        <f t="shared" si="20"/>
        <v>70</v>
      </c>
      <c r="AD4712" s="19">
        <f t="shared" si="21"/>
        <v>78.5</v>
      </c>
      <c r="AE4712" s="19" t="str">
        <f t="shared" si="22"/>
        <v>Нет моды</v>
      </c>
      <c r="AF4712" s="19">
        <f t="shared" si="23"/>
        <v>38</v>
      </c>
      <c r="AG4712" s="19">
        <f t="shared" si="24"/>
        <v>117</v>
      </c>
      <c r="AH4712" s="20" t="str">
        <f t="shared" si="14"/>
        <v>Город: 56%; Село: 44%</v>
      </c>
      <c r="AI4712" s="21"/>
      <c r="AJ4712" s="21"/>
      <c r="AK4712" s="21"/>
      <c r="AL4712" s="22">
        <f t="shared" si="25"/>
        <v>1</v>
      </c>
    </row>
    <row r="4713" ht="12.75" customHeight="1">
      <c r="A4713" s="13" t="s">
        <v>317</v>
      </c>
      <c r="B4713" s="13" t="str">
        <f>IFERROR(__xludf.DUMMYFUNCTION("REGEXREPLACE(A4713, ""\d"", """")"),"         Республика Саха (Якутия)")</f>
        <v>         Республика Саха (Якутия)</v>
      </c>
      <c r="C4713" s="14" t="str">
        <f t="shared" si="15"/>
        <v>Республика Саха (Якутия)</v>
      </c>
      <c r="D4713" s="3">
        <f t="shared" si="16"/>
        <v>2</v>
      </c>
      <c r="E4713" s="15" t="s">
        <v>49</v>
      </c>
      <c r="F4713" s="13" t="str">
        <f>IFERROR(__xludf.DUMMYFUNCTION("REGEXEXTRACT(E4713, ""[А-Яа-я].*"")"),"Цереброваскулярные болезни")</f>
        <v>Цереброваскулярные болезни</v>
      </c>
      <c r="G4713" s="16">
        <f t="shared" si="17"/>
        <v>2</v>
      </c>
      <c r="H4713" s="13" t="s">
        <v>28</v>
      </c>
      <c r="I4713" s="13" t="str">
        <f>IFERROR(__xludf.DUMMYFUNCTION("REGEXREPLACE(H4713, "".*\s"", """")"),"человек")</f>
        <v>человек</v>
      </c>
      <c r="J4713" s="13" t="s">
        <v>29</v>
      </c>
      <c r="K4713" s="17" t="str">
        <f>IFERROR(__xludf.DUMMYFUNCTION("REGEXREPLACE(J4713, ""^[\d\s]+"", """")"),"значение показателя за год")</f>
        <v>значение показателя за год</v>
      </c>
      <c r="L4713" s="16">
        <f t="shared" si="18"/>
        <v>2</v>
      </c>
      <c r="M4713" s="13" t="s">
        <v>30</v>
      </c>
      <c r="N4713" s="13" t="str">
        <f>IFERROR(__xludf.DUMMYFUNCTION("REGEXEXTRACT(M4713, "" (.+)$"")"),"все население")</f>
        <v>все население</v>
      </c>
      <c r="O4713" s="18">
        <v>722.0</v>
      </c>
      <c r="P4713" s="18">
        <v>750.0</v>
      </c>
      <c r="Q4713" s="18">
        <v>785.0</v>
      </c>
      <c r="R4713" s="18">
        <v>721.0</v>
      </c>
      <c r="S4713" s="18">
        <v>728.0</v>
      </c>
      <c r="T4713" s="18">
        <v>660.0</v>
      </c>
      <c r="U4713" s="18">
        <v>703.0</v>
      </c>
      <c r="V4713" s="18">
        <v>849.0</v>
      </c>
      <c r="W4713" s="18">
        <v>897.0</v>
      </c>
      <c r="X4713" s="18">
        <v>768.0</v>
      </c>
      <c r="Y4713" s="18">
        <v>736.0</v>
      </c>
      <c r="Z4713" s="19">
        <f t="shared" si="6"/>
        <v>8319</v>
      </c>
      <c r="AA4713" s="19" t="str">
        <f t="shared" si="19"/>
        <v/>
      </c>
      <c r="AB4713" s="19" t="str">
        <f t="shared" si="8"/>
        <v/>
      </c>
      <c r="AC4713" s="19">
        <f t="shared" si="20"/>
        <v>756.2727273</v>
      </c>
      <c r="AD4713" s="19">
        <f t="shared" si="21"/>
        <v>388.5</v>
      </c>
      <c r="AE4713" s="19" t="str">
        <f t="shared" si="22"/>
        <v>Нет моды</v>
      </c>
      <c r="AF4713" s="19">
        <f t="shared" si="23"/>
        <v>660</v>
      </c>
      <c r="AG4713" s="19">
        <f t="shared" si="24"/>
        <v>897</v>
      </c>
      <c r="AH4713" s="20" t="str">
        <f t="shared" si="14"/>
        <v/>
      </c>
      <c r="AI4713" s="21"/>
      <c r="AJ4713" s="21"/>
      <c r="AK4713" s="21"/>
      <c r="AL4713" s="22">
        <f t="shared" si="25"/>
        <v>1</v>
      </c>
    </row>
    <row r="4714" ht="12.75" customHeight="1">
      <c r="A4714" s="13" t="s">
        <v>317</v>
      </c>
      <c r="B4714" s="13" t="str">
        <f>IFERROR(__xludf.DUMMYFUNCTION("REGEXREPLACE(A4714, ""\d"", """")"),"         Республика Саха (Якутия)")</f>
        <v>         Республика Саха (Якутия)</v>
      </c>
      <c r="C4714" s="14" t="str">
        <f t="shared" si="15"/>
        <v>Республика Саха (Якутия)</v>
      </c>
      <c r="D4714" s="3">
        <f t="shared" si="16"/>
        <v>2</v>
      </c>
      <c r="E4714" s="15" t="s">
        <v>49</v>
      </c>
      <c r="F4714" s="13" t="str">
        <f>IFERROR(__xludf.DUMMYFUNCTION("REGEXEXTRACT(E4714, ""[А-Яа-я].*"")"),"Цереброваскулярные болезни")</f>
        <v>Цереброваскулярные болезни</v>
      </c>
      <c r="G4714" s="16">
        <f t="shared" si="17"/>
        <v>2</v>
      </c>
      <c r="H4714" s="13" t="s">
        <v>28</v>
      </c>
      <c r="I4714" s="13" t="str">
        <f>IFERROR(__xludf.DUMMYFUNCTION("REGEXREPLACE(H4714, "".*\s"", """")"),"человек")</f>
        <v>человек</v>
      </c>
      <c r="J4714" s="13" t="s">
        <v>29</v>
      </c>
      <c r="K4714" s="17" t="str">
        <f>IFERROR(__xludf.DUMMYFUNCTION("REGEXREPLACE(J4714, ""^[\d\s]+"", """")"),"значение показателя за год")</f>
        <v>значение показателя за год</v>
      </c>
      <c r="L4714" s="16">
        <f t="shared" si="18"/>
        <v>2</v>
      </c>
      <c r="M4714" s="13" t="s">
        <v>31</v>
      </c>
      <c r="N4714" s="13" t="str">
        <f>IFERROR(__xludf.DUMMYFUNCTION("REGEXEXTRACT(M4714, "" (.+)$"")"),"городское население")</f>
        <v>городское население</v>
      </c>
      <c r="O4714" s="18">
        <v>494.0</v>
      </c>
      <c r="P4714" s="18">
        <v>517.0</v>
      </c>
      <c r="Q4714" s="18">
        <v>522.0</v>
      </c>
      <c r="R4714" s="18">
        <v>496.0</v>
      </c>
      <c r="S4714" s="18">
        <v>460.0</v>
      </c>
      <c r="T4714" s="18">
        <v>431.0</v>
      </c>
      <c r="U4714" s="18">
        <v>427.0</v>
      </c>
      <c r="V4714" s="18">
        <v>507.0</v>
      </c>
      <c r="W4714" s="18">
        <v>575.0</v>
      </c>
      <c r="X4714" s="18">
        <v>454.0</v>
      </c>
      <c r="Y4714" s="18">
        <v>430.0</v>
      </c>
      <c r="Z4714" s="19" t="str">
        <f t="shared" si="6"/>
        <v/>
      </c>
      <c r="AA4714" s="19">
        <f t="shared" si="19"/>
        <v>5313</v>
      </c>
      <c r="AB4714" s="19" t="str">
        <f t="shared" si="8"/>
        <v/>
      </c>
      <c r="AC4714" s="19">
        <f t="shared" si="20"/>
        <v>483</v>
      </c>
      <c r="AD4714" s="19">
        <f t="shared" si="21"/>
        <v>617.5</v>
      </c>
      <c r="AE4714" s="19" t="str">
        <f t="shared" si="22"/>
        <v>Нет моды</v>
      </c>
      <c r="AF4714" s="19">
        <f t="shared" si="23"/>
        <v>427</v>
      </c>
      <c r="AG4714" s="19">
        <f t="shared" si="24"/>
        <v>575</v>
      </c>
      <c r="AH4714" s="20" t="str">
        <f t="shared" si="14"/>
        <v/>
      </c>
      <c r="AI4714" s="21"/>
      <c r="AJ4714" s="21"/>
      <c r="AK4714" s="21"/>
      <c r="AL4714" s="22">
        <f t="shared" si="25"/>
        <v>1</v>
      </c>
    </row>
    <row r="4715" ht="12.75" customHeight="1">
      <c r="A4715" s="13" t="s">
        <v>317</v>
      </c>
      <c r="B4715" s="13" t="str">
        <f>IFERROR(__xludf.DUMMYFUNCTION("REGEXREPLACE(A4715, ""\d"", """")"),"         Республика Саха (Якутия)")</f>
        <v>         Республика Саха (Якутия)</v>
      </c>
      <c r="C4715" s="14" t="str">
        <f t="shared" si="15"/>
        <v>Республика Саха (Якутия)</v>
      </c>
      <c r="D4715" s="3">
        <f t="shared" si="16"/>
        <v>2</v>
      </c>
      <c r="E4715" s="15" t="s">
        <v>49</v>
      </c>
      <c r="F4715" s="13" t="str">
        <f>IFERROR(__xludf.DUMMYFUNCTION("REGEXEXTRACT(E4715, ""[А-Яа-я].*"")"),"Цереброваскулярные болезни")</f>
        <v>Цереброваскулярные болезни</v>
      </c>
      <c r="G4715" s="16">
        <f t="shared" si="17"/>
        <v>2</v>
      </c>
      <c r="H4715" s="13" t="s">
        <v>28</v>
      </c>
      <c r="I4715" s="13" t="str">
        <f>IFERROR(__xludf.DUMMYFUNCTION("REGEXREPLACE(H4715, "".*\s"", """")"),"человек")</f>
        <v>человек</v>
      </c>
      <c r="J4715" s="13" t="s">
        <v>29</v>
      </c>
      <c r="K4715" s="17" t="str">
        <f>IFERROR(__xludf.DUMMYFUNCTION("REGEXREPLACE(J4715, ""^[\d\s]+"", """")"),"значение показателя за год")</f>
        <v>значение показателя за год</v>
      </c>
      <c r="L4715" s="16">
        <f t="shared" si="18"/>
        <v>2</v>
      </c>
      <c r="M4715" s="13" t="s">
        <v>32</v>
      </c>
      <c r="N4715" s="13" t="str">
        <f>IFERROR(__xludf.DUMMYFUNCTION("REGEXEXTRACT(M4715, "" (.+)$"")"),"сельское население")</f>
        <v>сельское население</v>
      </c>
      <c r="O4715" s="18">
        <v>228.0</v>
      </c>
      <c r="P4715" s="18">
        <v>233.0</v>
      </c>
      <c r="Q4715" s="18">
        <v>263.0</v>
      </c>
      <c r="R4715" s="18">
        <v>225.0</v>
      </c>
      <c r="S4715" s="18">
        <v>268.0</v>
      </c>
      <c r="T4715" s="18">
        <v>229.0</v>
      </c>
      <c r="U4715" s="18">
        <v>276.0</v>
      </c>
      <c r="V4715" s="18">
        <v>342.0</v>
      </c>
      <c r="W4715" s="18">
        <v>322.0</v>
      </c>
      <c r="X4715" s="18">
        <v>314.0</v>
      </c>
      <c r="Y4715" s="18">
        <v>306.0</v>
      </c>
      <c r="Z4715" s="19" t="str">
        <f t="shared" si="6"/>
        <v/>
      </c>
      <c r="AA4715" s="19" t="str">
        <f t="shared" si="19"/>
        <v/>
      </c>
      <c r="AB4715" s="19">
        <f t="shared" si="8"/>
        <v>3006</v>
      </c>
      <c r="AC4715" s="19">
        <f t="shared" si="20"/>
        <v>273.2727273</v>
      </c>
      <c r="AD4715" s="19">
        <f t="shared" si="21"/>
        <v>384.5</v>
      </c>
      <c r="AE4715" s="19" t="str">
        <f t="shared" si="22"/>
        <v>Нет моды</v>
      </c>
      <c r="AF4715" s="19">
        <f t="shared" si="23"/>
        <v>225</v>
      </c>
      <c r="AG4715" s="19">
        <f t="shared" si="24"/>
        <v>342</v>
      </c>
      <c r="AH4715" s="20" t="str">
        <f t="shared" si="14"/>
        <v>Город: 64%; Село: 36%</v>
      </c>
      <c r="AI4715" s="21"/>
      <c r="AJ4715" s="21"/>
      <c r="AK4715" s="21"/>
      <c r="AL4715" s="22">
        <f t="shared" si="25"/>
        <v>1</v>
      </c>
    </row>
    <row r="4716" ht="12.75" customHeight="1">
      <c r="A4716" s="13" t="s">
        <v>318</v>
      </c>
      <c r="B4716" s="13" t="str">
        <f>IFERROR(__xludf.DUMMYFUNCTION("REGEXREPLACE(A4716, ""\d"", """")"),"         Камчатский край")</f>
        <v>         Камчатский край</v>
      </c>
      <c r="C4716" s="14" t="str">
        <f t="shared" si="15"/>
        <v>Камчатский край</v>
      </c>
      <c r="D4716" s="3">
        <f t="shared" si="16"/>
        <v>2</v>
      </c>
      <c r="E4716" s="15" t="s">
        <v>27</v>
      </c>
      <c r="F4716" s="13" t="str">
        <f>IFERROR(__xludf.DUMMYFUNCTION("REGEXEXTRACT(E4716, ""[А-Яа-я].*"")"),"Болезни органов дыхания")</f>
        <v>Болезни органов дыхания</v>
      </c>
      <c r="G4716" s="16">
        <f t="shared" si="17"/>
        <v>2</v>
      </c>
      <c r="H4716" s="13" t="s">
        <v>28</v>
      </c>
      <c r="I4716" s="13" t="str">
        <f>IFERROR(__xludf.DUMMYFUNCTION("REGEXREPLACE(H4716, "".*\s"", """")"),"человек")</f>
        <v>человек</v>
      </c>
      <c r="J4716" s="13" t="s">
        <v>29</v>
      </c>
      <c r="K4716" s="17" t="str">
        <f>IFERROR(__xludf.DUMMYFUNCTION("REGEXREPLACE(J4716, ""^[\d\s]+"", """")"),"значение показателя за год")</f>
        <v>значение показателя за год</v>
      </c>
      <c r="L4716" s="16">
        <f t="shared" si="18"/>
        <v>2</v>
      </c>
      <c r="M4716" s="13" t="s">
        <v>30</v>
      </c>
      <c r="N4716" s="13" t="str">
        <f>IFERROR(__xludf.DUMMYFUNCTION("REGEXEXTRACT(M4716, "" (.+)$"")"),"все население")</f>
        <v>все население</v>
      </c>
      <c r="O4716" s="18">
        <v>93.0</v>
      </c>
      <c r="P4716" s="18">
        <v>114.0</v>
      </c>
      <c r="Q4716" s="18">
        <v>138.0</v>
      </c>
      <c r="R4716" s="18">
        <v>148.0</v>
      </c>
      <c r="S4716" s="18">
        <v>121.0</v>
      </c>
      <c r="T4716" s="18">
        <v>151.0</v>
      </c>
      <c r="U4716" s="18">
        <v>130.0</v>
      </c>
      <c r="V4716" s="18">
        <v>213.0</v>
      </c>
      <c r="W4716" s="18">
        <v>199.0</v>
      </c>
      <c r="X4716" s="18">
        <v>134.0</v>
      </c>
      <c r="Y4716" s="23" t="s">
        <v>37</v>
      </c>
      <c r="Z4716" s="19">
        <f t="shared" si="6"/>
        <v>1441</v>
      </c>
      <c r="AA4716" s="19" t="str">
        <f t="shared" si="19"/>
        <v/>
      </c>
      <c r="AB4716" s="19" t="str">
        <f t="shared" si="8"/>
        <v/>
      </c>
      <c r="AC4716" s="19">
        <f t="shared" si="20"/>
        <v>144.1</v>
      </c>
      <c r="AD4716" s="19">
        <f t="shared" si="21"/>
        <v>225</v>
      </c>
      <c r="AE4716" s="19" t="str">
        <f t="shared" si="22"/>
        <v>Нет моды</v>
      </c>
      <c r="AF4716" s="19">
        <f t="shared" si="23"/>
        <v>93</v>
      </c>
      <c r="AG4716" s="19">
        <f t="shared" si="24"/>
        <v>213</v>
      </c>
      <c r="AH4716" s="20" t="str">
        <f t="shared" si="14"/>
        <v/>
      </c>
      <c r="AI4716" s="21"/>
      <c r="AJ4716" s="21"/>
      <c r="AK4716" s="21"/>
      <c r="AL4716" s="22">
        <f t="shared" si="25"/>
        <v>1</v>
      </c>
    </row>
    <row r="4717" ht="12.75" customHeight="1">
      <c r="A4717" s="13" t="s">
        <v>318</v>
      </c>
      <c r="B4717" s="13" t="str">
        <f>IFERROR(__xludf.DUMMYFUNCTION("REGEXREPLACE(A4717, ""\d"", """")"),"         Камчатский край")</f>
        <v>         Камчатский край</v>
      </c>
      <c r="C4717" s="14" t="str">
        <f t="shared" si="15"/>
        <v>Камчатский край</v>
      </c>
      <c r="D4717" s="3">
        <f t="shared" si="16"/>
        <v>2</v>
      </c>
      <c r="E4717" s="15" t="s">
        <v>27</v>
      </c>
      <c r="F4717" s="13" t="str">
        <f>IFERROR(__xludf.DUMMYFUNCTION("REGEXEXTRACT(E4717, ""[А-Яа-я].*"")"),"Болезни органов дыхания")</f>
        <v>Болезни органов дыхания</v>
      </c>
      <c r="G4717" s="16">
        <f t="shared" si="17"/>
        <v>2</v>
      </c>
      <c r="H4717" s="13" t="s">
        <v>28</v>
      </c>
      <c r="I4717" s="13" t="str">
        <f>IFERROR(__xludf.DUMMYFUNCTION("REGEXREPLACE(H4717, "".*\s"", """")"),"человек")</f>
        <v>человек</v>
      </c>
      <c r="J4717" s="13" t="s">
        <v>29</v>
      </c>
      <c r="K4717" s="17" t="str">
        <f>IFERROR(__xludf.DUMMYFUNCTION("REGEXREPLACE(J4717, ""^[\d\s]+"", """")"),"значение показателя за год")</f>
        <v>значение показателя за год</v>
      </c>
      <c r="L4717" s="16">
        <f t="shared" si="18"/>
        <v>2</v>
      </c>
      <c r="M4717" s="13" t="s">
        <v>31</v>
      </c>
      <c r="N4717" s="13" t="str">
        <f>IFERROR(__xludf.DUMMYFUNCTION("REGEXEXTRACT(M4717, "" (.+)$"")"),"городское население")</f>
        <v>городское население</v>
      </c>
      <c r="O4717" s="18">
        <v>70.0</v>
      </c>
      <c r="P4717" s="18">
        <v>84.0</v>
      </c>
      <c r="Q4717" s="18">
        <v>98.0</v>
      </c>
      <c r="R4717" s="18">
        <v>114.0</v>
      </c>
      <c r="S4717" s="18">
        <v>93.0</v>
      </c>
      <c r="T4717" s="18">
        <v>113.0</v>
      </c>
      <c r="U4717" s="18">
        <v>90.0</v>
      </c>
      <c r="V4717" s="18">
        <v>162.0</v>
      </c>
      <c r="W4717" s="18">
        <v>141.0</v>
      </c>
      <c r="X4717" s="18">
        <v>105.0</v>
      </c>
      <c r="Y4717" s="23" t="s">
        <v>37</v>
      </c>
      <c r="Z4717" s="19" t="str">
        <f t="shared" si="6"/>
        <v/>
      </c>
      <c r="AA4717" s="19">
        <f t="shared" si="19"/>
        <v>1070</v>
      </c>
      <c r="AB4717" s="19" t="str">
        <f t="shared" si="8"/>
        <v/>
      </c>
      <c r="AC4717" s="19">
        <f t="shared" si="20"/>
        <v>107</v>
      </c>
      <c r="AD4717" s="19">
        <f t="shared" si="21"/>
        <v>117.5</v>
      </c>
      <c r="AE4717" s="19" t="str">
        <f t="shared" si="22"/>
        <v>Нет моды</v>
      </c>
      <c r="AF4717" s="19">
        <f t="shared" si="23"/>
        <v>70</v>
      </c>
      <c r="AG4717" s="19">
        <f t="shared" si="24"/>
        <v>162</v>
      </c>
      <c r="AH4717" s="20" t="str">
        <f t="shared" si="14"/>
        <v/>
      </c>
      <c r="AI4717" s="21"/>
      <c r="AJ4717" s="21"/>
      <c r="AK4717" s="21"/>
      <c r="AL4717" s="22">
        <f t="shared" si="25"/>
        <v>1</v>
      </c>
    </row>
    <row r="4718" ht="12.75" customHeight="1">
      <c r="A4718" s="13" t="s">
        <v>318</v>
      </c>
      <c r="B4718" s="13" t="str">
        <f>IFERROR(__xludf.DUMMYFUNCTION("REGEXREPLACE(A4718, ""\d"", """")"),"         Камчатский край")</f>
        <v>         Камчатский край</v>
      </c>
      <c r="C4718" s="14" t="str">
        <f t="shared" si="15"/>
        <v>Камчатский край</v>
      </c>
      <c r="D4718" s="3">
        <f t="shared" si="16"/>
        <v>2</v>
      </c>
      <c r="E4718" s="15" t="s">
        <v>27</v>
      </c>
      <c r="F4718" s="13" t="str">
        <f>IFERROR(__xludf.DUMMYFUNCTION("REGEXEXTRACT(E4718, ""[А-Яа-я].*"")"),"Болезни органов дыхания")</f>
        <v>Болезни органов дыхания</v>
      </c>
      <c r="G4718" s="16">
        <f t="shared" si="17"/>
        <v>2</v>
      </c>
      <c r="H4718" s="13" t="s">
        <v>28</v>
      </c>
      <c r="I4718" s="13" t="str">
        <f>IFERROR(__xludf.DUMMYFUNCTION("REGEXREPLACE(H4718, "".*\s"", """")"),"человек")</f>
        <v>человек</v>
      </c>
      <c r="J4718" s="13" t="s">
        <v>29</v>
      </c>
      <c r="K4718" s="17" t="str">
        <f>IFERROR(__xludf.DUMMYFUNCTION("REGEXREPLACE(J4718, ""^[\d\s]+"", """")"),"значение показателя за год")</f>
        <v>значение показателя за год</v>
      </c>
      <c r="L4718" s="16">
        <f t="shared" si="18"/>
        <v>2</v>
      </c>
      <c r="M4718" s="13" t="s">
        <v>32</v>
      </c>
      <c r="N4718" s="13" t="str">
        <f>IFERROR(__xludf.DUMMYFUNCTION("REGEXEXTRACT(M4718, "" (.+)$"")"),"сельское население")</f>
        <v>сельское население</v>
      </c>
      <c r="O4718" s="18">
        <v>23.0</v>
      </c>
      <c r="P4718" s="18">
        <v>30.0</v>
      </c>
      <c r="Q4718" s="18">
        <v>40.0</v>
      </c>
      <c r="R4718" s="18">
        <v>34.0</v>
      </c>
      <c r="S4718" s="18">
        <v>28.0</v>
      </c>
      <c r="T4718" s="18">
        <v>38.0</v>
      </c>
      <c r="U4718" s="18">
        <v>40.0</v>
      </c>
      <c r="V4718" s="18">
        <v>51.0</v>
      </c>
      <c r="W4718" s="18">
        <v>58.0</v>
      </c>
      <c r="X4718" s="18">
        <v>29.0</v>
      </c>
      <c r="Y4718" s="23" t="s">
        <v>37</v>
      </c>
      <c r="Z4718" s="19" t="str">
        <f t="shared" si="6"/>
        <v/>
      </c>
      <c r="AA4718" s="19" t="str">
        <f t="shared" si="19"/>
        <v/>
      </c>
      <c r="AB4718" s="19">
        <f t="shared" si="8"/>
        <v>371</v>
      </c>
      <c r="AC4718" s="19">
        <f t="shared" si="20"/>
        <v>37.1</v>
      </c>
      <c r="AD4718" s="19">
        <f t="shared" si="21"/>
        <v>64</v>
      </c>
      <c r="AE4718" s="19" t="str">
        <f t="shared" si="22"/>
        <v>Нет моды</v>
      </c>
      <c r="AF4718" s="19">
        <f t="shared" si="23"/>
        <v>23</v>
      </c>
      <c r="AG4718" s="19">
        <f t="shared" si="24"/>
        <v>58</v>
      </c>
      <c r="AH4718" s="20" t="str">
        <f t="shared" si="14"/>
        <v>Город: 74%; Село: 26%</v>
      </c>
      <c r="AI4718" s="21"/>
      <c r="AJ4718" s="21"/>
      <c r="AK4718" s="21"/>
      <c r="AL4718" s="22">
        <f t="shared" si="25"/>
        <v>1</v>
      </c>
    </row>
    <row r="4719" ht="12.75" customHeight="1">
      <c r="A4719" s="13" t="s">
        <v>318</v>
      </c>
      <c r="B4719" s="13" t="str">
        <f>IFERROR(__xludf.DUMMYFUNCTION("REGEXREPLACE(A4719, ""\d"", """")"),"         Камчатский край")</f>
        <v>         Камчатский край</v>
      </c>
      <c r="C4719" s="14" t="str">
        <f t="shared" si="15"/>
        <v>Камчатский край</v>
      </c>
      <c r="D4719" s="3">
        <f t="shared" si="16"/>
        <v>2</v>
      </c>
      <c r="E4719" s="15" t="s">
        <v>33</v>
      </c>
      <c r="F4719" s="13" t="str">
        <f>IFERROR(__xludf.DUMMYFUNCTION("REGEXEXTRACT(E4719, ""[А-Яа-я].*"")"),"Болезни органов пищеварения")</f>
        <v>Болезни органов пищеварения</v>
      </c>
      <c r="G4719" s="16">
        <f t="shared" si="17"/>
        <v>2</v>
      </c>
      <c r="H4719" s="13" t="s">
        <v>28</v>
      </c>
      <c r="I4719" s="13" t="str">
        <f>IFERROR(__xludf.DUMMYFUNCTION("REGEXREPLACE(H4719, "".*\s"", """")"),"человек")</f>
        <v>человек</v>
      </c>
      <c r="J4719" s="13" t="s">
        <v>29</v>
      </c>
      <c r="K4719" s="17" t="str">
        <f>IFERROR(__xludf.DUMMYFUNCTION("REGEXREPLACE(J4719, ""^[\d\s]+"", """")"),"значение показателя за год")</f>
        <v>значение показателя за год</v>
      </c>
      <c r="L4719" s="16">
        <f t="shared" si="18"/>
        <v>2</v>
      </c>
      <c r="M4719" s="13" t="s">
        <v>30</v>
      </c>
      <c r="N4719" s="13" t="str">
        <f>IFERROR(__xludf.DUMMYFUNCTION("REGEXEXTRACT(M4719, "" (.+)$"")"),"все население")</f>
        <v>все население</v>
      </c>
      <c r="O4719" s="18">
        <v>183.0</v>
      </c>
      <c r="P4719" s="18">
        <v>177.0</v>
      </c>
      <c r="Q4719" s="18">
        <v>180.0</v>
      </c>
      <c r="R4719" s="18">
        <v>194.0</v>
      </c>
      <c r="S4719" s="18">
        <v>182.0</v>
      </c>
      <c r="T4719" s="18">
        <v>226.0</v>
      </c>
      <c r="U4719" s="18">
        <v>220.0</v>
      </c>
      <c r="V4719" s="18">
        <v>240.0</v>
      </c>
      <c r="W4719" s="18">
        <v>216.0</v>
      </c>
      <c r="X4719" s="18">
        <v>217.0</v>
      </c>
      <c r="Y4719" s="23" t="s">
        <v>37</v>
      </c>
      <c r="Z4719" s="19">
        <f t="shared" si="6"/>
        <v>2035</v>
      </c>
      <c r="AA4719" s="19" t="str">
        <f t="shared" si="19"/>
        <v/>
      </c>
      <c r="AB4719" s="19" t="str">
        <f t="shared" si="8"/>
        <v/>
      </c>
      <c r="AC4719" s="19">
        <f t="shared" si="20"/>
        <v>203.5</v>
      </c>
      <c r="AD4719" s="19">
        <f t="shared" si="21"/>
        <v>117.5</v>
      </c>
      <c r="AE4719" s="19" t="str">
        <f t="shared" si="22"/>
        <v>Нет моды</v>
      </c>
      <c r="AF4719" s="19">
        <f t="shared" si="23"/>
        <v>177</v>
      </c>
      <c r="AG4719" s="19">
        <f t="shared" si="24"/>
        <v>240</v>
      </c>
      <c r="AH4719" s="20" t="str">
        <f t="shared" si="14"/>
        <v/>
      </c>
      <c r="AI4719" s="21"/>
      <c r="AJ4719" s="21"/>
      <c r="AK4719" s="21"/>
      <c r="AL4719" s="22">
        <f t="shared" si="25"/>
        <v>1</v>
      </c>
    </row>
    <row r="4720" ht="12.75" customHeight="1">
      <c r="A4720" s="13" t="s">
        <v>318</v>
      </c>
      <c r="B4720" s="13" t="str">
        <f>IFERROR(__xludf.DUMMYFUNCTION("REGEXREPLACE(A4720, ""\d"", """")"),"         Камчатский край")</f>
        <v>         Камчатский край</v>
      </c>
      <c r="C4720" s="14" t="str">
        <f t="shared" si="15"/>
        <v>Камчатский край</v>
      </c>
      <c r="D4720" s="3">
        <f t="shared" si="16"/>
        <v>2</v>
      </c>
      <c r="E4720" s="15" t="s">
        <v>33</v>
      </c>
      <c r="F4720" s="13" t="str">
        <f>IFERROR(__xludf.DUMMYFUNCTION("REGEXEXTRACT(E4720, ""[А-Яа-я].*"")"),"Болезни органов пищеварения")</f>
        <v>Болезни органов пищеварения</v>
      </c>
      <c r="G4720" s="16">
        <f t="shared" si="17"/>
        <v>2</v>
      </c>
      <c r="H4720" s="13" t="s">
        <v>28</v>
      </c>
      <c r="I4720" s="13" t="str">
        <f>IFERROR(__xludf.DUMMYFUNCTION("REGEXREPLACE(H4720, "".*\s"", """")"),"человек")</f>
        <v>человек</v>
      </c>
      <c r="J4720" s="13" t="s">
        <v>29</v>
      </c>
      <c r="K4720" s="17" t="str">
        <f>IFERROR(__xludf.DUMMYFUNCTION("REGEXREPLACE(J4720, ""^[\d\s]+"", """")"),"значение показателя за год")</f>
        <v>значение показателя за год</v>
      </c>
      <c r="L4720" s="16">
        <f t="shared" si="18"/>
        <v>2</v>
      </c>
      <c r="M4720" s="13" t="s">
        <v>31</v>
      </c>
      <c r="N4720" s="13" t="str">
        <f>IFERROR(__xludf.DUMMYFUNCTION("REGEXEXTRACT(M4720, "" (.+)$"")"),"городское население")</f>
        <v>городское население</v>
      </c>
      <c r="O4720" s="18">
        <v>146.0</v>
      </c>
      <c r="P4720" s="18">
        <v>138.0</v>
      </c>
      <c r="Q4720" s="18">
        <v>132.0</v>
      </c>
      <c r="R4720" s="18">
        <v>130.0</v>
      </c>
      <c r="S4720" s="18">
        <v>136.0</v>
      </c>
      <c r="T4720" s="18">
        <v>183.0</v>
      </c>
      <c r="U4720" s="18">
        <v>171.0</v>
      </c>
      <c r="V4720" s="18">
        <v>175.0</v>
      </c>
      <c r="W4720" s="18">
        <v>178.0</v>
      </c>
      <c r="X4720" s="18">
        <v>167.0</v>
      </c>
      <c r="Y4720" s="23" t="s">
        <v>37</v>
      </c>
      <c r="Z4720" s="19" t="str">
        <f t="shared" si="6"/>
        <v/>
      </c>
      <c r="AA4720" s="19">
        <f t="shared" si="19"/>
        <v>1556</v>
      </c>
      <c r="AB4720" s="19" t="str">
        <f t="shared" si="8"/>
        <v/>
      </c>
      <c r="AC4720" s="19">
        <f t="shared" si="20"/>
        <v>155.6</v>
      </c>
      <c r="AD4720" s="19">
        <f t="shared" si="21"/>
        <v>179</v>
      </c>
      <c r="AE4720" s="19" t="str">
        <f t="shared" si="22"/>
        <v>Нет моды</v>
      </c>
      <c r="AF4720" s="19">
        <f t="shared" si="23"/>
        <v>130</v>
      </c>
      <c r="AG4720" s="19">
        <f t="shared" si="24"/>
        <v>183</v>
      </c>
      <c r="AH4720" s="20" t="str">
        <f t="shared" si="14"/>
        <v/>
      </c>
      <c r="AI4720" s="21"/>
      <c r="AJ4720" s="21"/>
      <c r="AK4720" s="21"/>
      <c r="AL4720" s="22">
        <f t="shared" si="25"/>
        <v>1</v>
      </c>
    </row>
    <row r="4721" ht="12.75" customHeight="1">
      <c r="A4721" s="13" t="s">
        <v>318</v>
      </c>
      <c r="B4721" s="13" t="str">
        <f>IFERROR(__xludf.DUMMYFUNCTION("REGEXREPLACE(A4721, ""\d"", """")"),"         Камчатский край")</f>
        <v>         Камчатский край</v>
      </c>
      <c r="C4721" s="14" t="str">
        <f t="shared" si="15"/>
        <v>Камчатский край</v>
      </c>
      <c r="D4721" s="3">
        <f t="shared" si="16"/>
        <v>2</v>
      </c>
      <c r="E4721" s="15" t="s">
        <v>33</v>
      </c>
      <c r="F4721" s="13" t="str">
        <f>IFERROR(__xludf.DUMMYFUNCTION("REGEXEXTRACT(E4721, ""[А-Яа-я].*"")"),"Болезни органов пищеварения")</f>
        <v>Болезни органов пищеварения</v>
      </c>
      <c r="G4721" s="16">
        <f t="shared" si="17"/>
        <v>2</v>
      </c>
      <c r="H4721" s="13" t="s">
        <v>28</v>
      </c>
      <c r="I4721" s="13" t="str">
        <f>IFERROR(__xludf.DUMMYFUNCTION("REGEXREPLACE(H4721, "".*\s"", """")"),"человек")</f>
        <v>человек</v>
      </c>
      <c r="J4721" s="13" t="s">
        <v>29</v>
      </c>
      <c r="K4721" s="17" t="str">
        <f>IFERROR(__xludf.DUMMYFUNCTION("REGEXREPLACE(J4721, ""^[\d\s]+"", """")"),"значение показателя за год")</f>
        <v>значение показателя за год</v>
      </c>
      <c r="L4721" s="16">
        <f t="shared" si="18"/>
        <v>2</v>
      </c>
      <c r="M4721" s="13" t="s">
        <v>32</v>
      </c>
      <c r="N4721" s="13" t="str">
        <f>IFERROR(__xludf.DUMMYFUNCTION("REGEXEXTRACT(M4721, "" (.+)$"")"),"сельское население")</f>
        <v>сельское население</v>
      </c>
      <c r="O4721" s="18">
        <v>37.0</v>
      </c>
      <c r="P4721" s="18">
        <v>39.0</v>
      </c>
      <c r="Q4721" s="18">
        <v>48.0</v>
      </c>
      <c r="R4721" s="18">
        <v>64.0</v>
      </c>
      <c r="S4721" s="18">
        <v>46.0</v>
      </c>
      <c r="T4721" s="18">
        <v>43.0</v>
      </c>
      <c r="U4721" s="18">
        <v>49.0</v>
      </c>
      <c r="V4721" s="18">
        <v>65.0</v>
      </c>
      <c r="W4721" s="18">
        <v>38.0</v>
      </c>
      <c r="X4721" s="18">
        <v>50.0</v>
      </c>
      <c r="Y4721" s="23" t="s">
        <v>37</v>
      </c>
      <c r="Z4721" s="19" t="str">
        <f t="shared" si="6"/>
        <v/>
      </c>
      <c r="AA4721" s="19" t="str">
        <f t="shared" si="19"/>
        <v/>
      </c>
      <c r="AB4721" s="19">
        <f t="shared" si="8"/>
        <v>479</v>
      </c>
      <c r="AC4721" s="19">
        <f t="shared" si="20"/>
        <v>47.9</v>
      </c>
      <c r="AD4721" s="19">
        <f t="shared" si="21"/>
        <v>97.5</v>
      </c>
      <c r="AE4721" s="19" t="str">
        <f t="shared" si="22"/>
        <v>Нет моды</v>
      </c>
      <c r="AF4721" s="19">
        <f t="shared" si="23"/>
        <v>37</v>
      </c>
      <c r="AG4721" s="19">
        <f t="shared" si="24"/>
        <v>65</v>
      </c>
      <c r="AH4721" s="20" t="str">
        <f t="shared" si="14"/>
        <v>Город: 76%; Село: 24%</v>
      </c>
      <c r="AI4721" s="21"/>
      <c r="AJ4721" s="21"/>
      <c r="AK4721" s="21"/>
      <c r="AL4721" s="22">
        <f t="shared" si="25"/>
        <v>1</v>
      </c>
    </row>
    <row r="4722" ht="12.75" customHeight="1">
      <c r="A4722" s="13" t="s">
        <v>318</v>
      </c>
      <c r="B4722" s="13" t="str">
        <f>IFERROR(__xludf.DUMMYFUNCTION("REGEXREPLACE(A4722, ""\d"", """")"),"         Камчатский край")</f>
        <v>         Камчатский край</v>
      </c>
      <c r="C4722" s="14" t="str">
        <f t="shared" si="15"/>
        <v>Камчатский край</v>
      </c>
      <c r="D4722" s="3">
        <f t="shared" si="16"/>
        <v>2</v>
      </c>
      <c r="E4722" s="15" t="s">
        <v>34</v>
      </c>
      <c r="F4722" s="13" t="str">
        <f>IFERROR(__xludf.DUMMYFUNCTION("REGEXEXTRACT(E4722, ""[А-Яа-я].*"")"),"Болезни системы кровообращения")</f>
        <v>Болезни системы кровообращения</v>
      </c>
      <c r="G4722" s="16">
        <f t="shared" si="17"/>
        <v>2</v>
      </c>
      <c r="H4722" s="13" t="s">
        <v>28</v>
      </c>
      <c r="I4722" s="13" t="str">
        <f>IFERROR(__xludf.DUMMYFUNCTION("REGEXREPLACE(H4722, "".*\s"", """")"),"человек")</f>
        <v>человек</v>
      </c>
      <c r="J4722" s="13" t="s">
        <v>29</v>
      </c>
      <c r="K4722" s="17" t="str">
        <f>IFERROR(__xludf.DUMMYFUNCTION("REGEXREPLACE(J4722, ""^[\d\s]+"", """")"),"значение показателя за год")</f>
        <v>значение показателя за год</v>
      </c>
      <c r="L4722" s="16">
        <f t="shared" si="18"/>
        <v>2</v>
      </c>
      <c r="M4722" s="13" t="s">
        <v>30</v>
      </c>
      <c r="N4722" s="13" t="str">
        <f>IFERROR(__xludf.DUMMYFUNCTION("REGEXEXTRACT(M4722, "" (.+)$"")"),"все население")</f>
        <v>все население</v>
      </c>
      <c r="O4722" s="18">
        <v>1958.0</v>
      </c>
      <c r="P4722" s="18">
        <v>1933.0</v>
      </c>
      <c r="Q4722" s="18">
        <v>1929.0</v>
      </c>
      <c r="R4722" s="18">
        <v>1859.0</v>
      </c>
      <c r="S4722" s="18">
        <v>1818.0</v>
      </c>
      <c r="T4722" s="18">
        <v>1773.0</v>
      </c>
      <c r="U4722" s="18">
        <v>1799.0</v>
      </c>
      <c r="V4722" s="18">
        <v>1904.0</v>
      </c>
      <c r="W4722" s="18">
        <v>2010.0</v>
      </c>
      <c r="X4722" s="18">
        <v>2000.0</v>
      </c>
      <c r="Y4722" s="23" t="s">
        <v>37</v>
      </c>
      <c r="Z4722" s="19">
        <f t="shared" si="6"/>
        <v>18983</v>
      </c>
      <c r="AA4722" s="19" t="str">
        <f t="shared" si="19"/>
        <v/>
      </c>
      <c r="AB4722" s="19" t="str">
        <f t="shared" si="8"/>
        <v/>
      </c>
      <c r="AC4722" s="19">
        <f t="shared" si="20"/>
        <v>1898.3</v>
      </c>
      <c r="AD4722" s="19">
        <f t="shared" si="21"/>
        <v>919</v>
      </c>
      <c r="AE4722" s="19" t="str">
        <f t="shared" si="22"/>
        <v>Нет моды</v>
      </c>
      <c r="AF4722" s="19">
        <f t="shared" si="23"/>
        <v>1773</v>
      </c>
      <c r="AG4722" s="19">
        <f t="shared" si="24"/>
        <v>2010</v>
      </c>
      <c r="AH4722" s="20" t="str">
        <f t="shared" si="14"/>
        <v/>
      </c>
      <c r="AI4722" s="21"/>
      <c r="AJ4722" s="21"/>
      <c r="AK4722" s="21"/>
      <c r="AL4722" s="22">
        <f t="shared" si="25"/>
        <v>1</v>
      </c>
    </row>
    <row r="4723" ht="12.75" customHeight="1">
      <c r="A4723" s="13" t="s">
        <v>318</v>
      </c>
      <c r="B4723" s="13" t="str">
        <f>IFERROR(__xludf.DUMMYFUNCTION("REGEXREPLACE(A4723, ""\d"", """")"),"         Камчатский край")</f>
        <v>         Камчатский край</v>
      </c>
      <c r="C4723" s="14" t="str">
        <f t="shared" si="15"/>
        <v>Камчатский край</v>
      </c>
      <c r="D4723" s="3">
        <f t="shared" si="16"/>
        <v>2</v>
      </c>
      <c r="E4723" s="15" t="s">
        <v>34</v>
      </c>
      <c r="F4723" s="13" t="str">
        <f>IFERROR(__xludf.DUMMYFUNCTION("REGEXEXTRACT(E4723, ""[А-Яа-я].*"")"),"Болезни системы кровообращения")</f>
        <v>Болезни системы кровообращения</v>
      </c>
      <c r="G4723" s="16">
        <f t="shared" si="17"/>
        <v>2</v>
      </c>
      <c r="H4723" s="13" t="s">
        <v>28</v>
      </c>
      <c r="I4723" s="13" t="str">
        <f>IFERROR(__xludf.DUMMYFUNCTION("REGEXREPLACE(H4723, "".*\s"", """")"),"человек")</f>
        <v>человек</v>
      </c>
      <c r="J4723" s="13" t="s">
        <v>29</v>
      </c>
      <c r="K4723" s="17" t="str">
        <f>IFERROR(__xludf.DUMMYFUNCTION("REGEXREPLACE(J4723, ""^[\d\s]+"", """")"),"значение показателя за год")</f>
        <v>значение показателя за год</v>
      </c>
      <c r="L4723" s="16">
        <f t="shared" si="18"/>
        <v>2</v>
      </c>
      <c r="M4723" s="13" t="s">
        <v>31</v>
      </c>
      <c r="N4723" s="13" t="str">
        <f>IFERROR(__xludf.DUMMYFUNCTION("REGEXEXTRACT(M4723, "" (.+)$"")"),"городское население")</f>
        <v>городское население</v>
      </c>
      <c r="O4723" s="18">
        <v>1400.0</v>
      </c>
      <c r="P4723" s="18">
        <v>1371.0</v>
      </c>
      <c r="Q4723" s="18">
        <v>1372.0</v>
      </c>
      <c r="R4723" s="18">
        <v>1366.0</v>
      </c>
      <c r="S4723" s="18">
        <v>1321.0</v>
      </c>
      <c r="T4723" s="18">
        <v>1296.0</v>
      </c>
      <c r="U4723" s="18">
        <v>1306.0</v>
      </c>
      <c r="V4723" s="18">
        <v>1356.0</v>
      </c>
      <c r="W4723" s="18">
        <v>1414.0</v>
      </c>
      <c r="X4723" s="18">
        <v>1464.0</v>
      </c>
      <c r="Y4723" s="23" t="s">
        <v>37</v>
      </c>
      <c r="Z4723" s="19" t="str">
        <f t="shared" si="6"/>
        <v/>
      </c>
      <c r="AA4723" s="19">
        <f t="shared" si="19"/>
        <v>13666</v>
      </c>
      <c r="AB4723" s="19" t="str">
        <f t="shared" si="8"/>
        <v/>
      </c>
      <c r="AC4723" s="19">
        <f t="shared" si="20"/>
        <v>1366.6</v>
      </c>
      <c r="AD4723" s="19">
        <f t="shared" si="21"/>
        <v>1618.5</v>
      </c>
      <c r="AE4723" s="19" t="str">
        <f t="shared" si="22"/>
        <v>Нет моды</v>
      </c>
      <c r="AF4723" s="19">
        <f t="shared" si="23"/>
        <v>1296</v>
      </c>
      <c r="AG4723" s="19">
        <f t="shared" si="24"/>
        <v>1464</v>
      </c>
      <c r="AH4723" s="20" t="str">
        <f t="shared" si="14"/>
        <v/>
      </c>
      <c r="AI4723" s="21"/>
      <c r="AJ4723" s="21"/>
      <c r="AK4723" s="21"/>
      <c r="AL4723" s="22">
        <f t="shared" si="25"/>
        <v>1</v>
      </c>
    </row>
    <row r="4724" ht="12.75" customHeight="1">
      <c r="A4724" s="13" t="s">
        <v>318</v>
      </c>
      <c r="B4724" s="13" t="str">
        <f>IFERROR(__xludf.DUMMYFUNCTION("REGEXREPLACE(A4724, ""\d"", """")"),"         Камчатский край")</f>
        <v>         Камчатский край</v>
      </c>
      <c r="C4724" s="14" t="str">
        <f t="shared" si="15"/>
        <v>Камчатский край</v>
      </c>
      <c r="D4724" s="3">
        <f t="shared" si="16"/>
        <v>2</v>
      </c>
      <c r="E4724" s="15" t="s">
        <v>34</v>
      </c>
      <c r="F4724" s="13" t="str">
        <f>IFERROR(__xludf.DUMMYFUNCTION("REGEXEXTRACT(E4724, ""[А-Яа-я].*"")"),"Болезни системы кровообращения")</f>
        <v>Болезни системы кровообращения</v>
      </c>
      <c r="G4724" s="16">
        <f t="shared" si="17"/>
        <v>2</v>
      </c>
      <c r="H4724" s="13" t="s">
        <v>28</v>
      </c>
      <c r="I4724" s="13" t="str">
        <f>IFERROR(__xludf.DUMMYFUNCTION("REGEXREPLACE(H4724, "".*\s"", """")"),"человек")</f>
        <v>человек</v>
      </c>
      <c r="J4724" s="13" t="s">
        <v>29</v>
      </c>
      <c r="K4724" s="17" t="str">
        <f>IFERROR(__xludf.DUMMYFUNCTION("REGEXREPLACE(J4724, ""^[\d\s]+"", """")"),"значение показателя за год")</f>
        <v>значение показателя за год</v>
      </c>
      <c r="L4724" s="16">
        <f t="shared" si="18"/>
        <v>2</v>
      </c>
      <c r="M4724" s="13" t="s">
        <v>32</v>
      </c>
      <c r="N4724" s="13" t="str">
        <f>IFERROR(__xludf.DUMMYFUNCTION("REGEXEXTRACT(M4724, "" (.+)$"")"),"сельское население")</f>
        <v>сельское население</v>
      </c>
      <c r="O4724" s="18">
        <v>558.0</v>
      </c>
      <c r="P4724" s="18">
        <v>562.0</v>
      </c>
      <c r="Q4724" s="18">
        <v>557.0</v>
      </c>
      <c r="R4724" s="18">
        <v>493.0</v>
      </c>
      <c r="S4724" s="18">
        <v>497.0</v>
      </c>
      <c r="T4724" s="18">
        <v>477.0</v>
      </c>
      <c r="U4724" s="18">
        <v>493.0</v>
      </c>
      <c r="V4724" s="18">
        <v>548.0</v>
      </c>
      <c r="W4724" s="18">
        <v>596.0</v>
      </c>
      <c r="X4724" s="18">
        <v>536.0</v>
      </c>
      <c r="Y4724" s="23" t="s">
        <v>37</v>
      </c>
      <c r="Z4724" s="19" t="str">
        <f t="shared" si="6"/>
        <v/>
      </c>
      <c r="AA4724" s="19" t="str">
        <f t="shared" si="19"/>
        <v/>
      </c>
      <c r="AB4724" s="19">
        <f t="shared" si="8"/>
        <v>5317</v>
      </c>
      <c r="AC4724" s="19">
        <f t="shared" si="20"/>
        <v>531.7</v>
      </c>
      <c r="AD4724" s="19">
        <f t="shared" si="21"/>
        <v>946</v>
      </c>
      <c r="AE4724" s="19" t="str">
        <f t="shared" si="22"/>
        <v>Нет моды</v>
      </c>
      <c r="AF4724" s="19">
        <f t="shared" si="23"/>
        <v>477</v>
      </c>
      <c r="AG4724" s="19">
        <f t="shared" si="24"/>
        <v>596</v>
      </c>
      <c r="AH4724" s="20" t="str">
        <f t="shared" si="14"/>
        <v>Город: 72%; Село: 28%</v>
      </c>
      <c r="AI4724" s="21"/>
      <c r="AJ4724" s="21"/>
      <c r="AK4724" s="21"/>
      <c r="AL4724" s="22">
        <f t="shared" si="25"/>
        <v>1</v>
      </c>
    </row>
    <row r="4725" ht="12.75" customHeight="1">
      <c r="A4725" s="13" t="s">
        <v>318</v>
      </c>
      <c r="B4725" s="13" t="str">
        <f>IFERROR(__xludf.DUMMYFUNCTION("REGEXREPLACE(A4725, ""\d"", """")"),"         Камчатский край")</f>
        <v>         Камчатский край</v>
      </c>
      <c r="C4725" s="14" t="str">
        <f t="shared" si="15"/>
        <v>Камчатский край</v>
      </c>
      <c r="D4725" s="3">
        <f t="shared" si="16"/>
        <v>2</v>
      </c>
      <c r="E4725" s="15" t="s">
        <v>35</v>
      </c>
      <c r="F4725" s="13" t="str">
        <f>IFERROR(__xludf.DUMMYFUNCTION("REGEXEXTRACT(E4725, ""[А-Яа-я].*"")"),"внешние причины")</f>
        <v>внешние причины</v>
      </c>
      <c r="G4725" s="16">
        <f t="shared" si="17"/>
        <v>2</v>
      </c>
      <c r="H4725" s="13" t="s">
        <v>28</v>
      </c>
      <c r="I4725" s="13" t="str">
        <f>IFERROR(__xludf.DUMMYFUNCTION("REGEXREPLACE(H4725, "".*\s"", """")"),"человек")</f>
        <v>человек</v>
      </c>
      <c r="J4725" s="13" t="s">
        <v>29</v>
      </c>
      <c r="K4725" s="17" t="str">
        <f>IFERROR(__xludf.DUMMYFUNCTION("REGEXREPLACE(J4725, ""^[\d\s]+"", """")"),"значение показателя за год")</f>
        <v>значение показателя за год</v>
      </c>
      <c r="L4725" s="16">
        <f t="shared" si="18"/>
        <v>2</v>
      </c>
      <c r="M4725" s="13" t="s">
        <v>30</v>
      </c>
      <c r="N4725" s="13" t="str">
        <f>IFERROR(__xludf.DUMMYFUNCTION("REGEXEXTRACT(M4725, "" (.+)$"")"),"все население")</f>
        <v>все население</v>
      </c>
      <c r="O4725" s="18">
        <v>444.0</v>
      </c>
      <c r="P4725" s="18">
        <v>416.0</v>
      </c>
      <c r="Q4725" s="18">
        <v>407.0</v>
      </c>
      <c r="R4725" s="18">
        <v>420.0</v>
      </c>
      <c r="S4725" s="18">
        <v>387.0</v>
      </c>
      <c r="T4725" s="18">
        <v>393.0</v>
      </c>
      <c r="U4725" s="18">
        <v>319.0</v>
      </c>
      <c r="V4725" s="18">
        <v>365.0</v>
      </c>
      <c r="W4725" s="18">
        <v>373.0</v>
      </c>
      <c r="X4725" s="18">
        <v>345.0</v>
      </c>
      <c r="Y4725" s="23" t="s">
        <v>37</v>
      </c>
      <c r="Z4725" s="19">
        <f t="shared" si="6"/>
        <v>3869</v>
      </c>
      <c r="AA4725" s="19" t="str">
        <f t="shared" si="19"/>
        <v/>
      </c>
      <c r="AB4725" s="19" t="str">
        <f t="shared" si="8"/>
        <v/>
      </c>
      <c r="AC4725" s="19">
        <f t="shared" si="20"/>
        <v>386.9</v>
      </c>
      <c r="AD4725" s="19">
        <f t="shared" si="21"/>
        <v>460.5</v>
      </c>
      <c r="AE4725" s="19" t="str">
        <f t="shared" si="22"/>
        <v>Нет моды</v>
      </c>
      <c r="AF4725" s="19">
        <f t="shared" si="23"/>
        <v>319</v>
      </c>
      <c r="AG4725" s="19">
        <f t="shared" si="24"/>
        <v>444</v>
      </c>
      <c r="AH4725" s="20" t="str">
        <f t="shared" si="14"/>
        <v/>
      </c>
      <c r="AI4725" s="21"/>
      <c r="AJ4725" s="21"/>
      <c r="AK4725" s="21"/>
      <c r="AL4725" s="22">
        <f t="shared" si="25"/>
        <v>1</v>
      </c>
    </row>
    <row r="4726" ht="12.75" customHeight="1">
      <c r="A4726" s="13" t="s">
        <v>318</v>
      </c>
      <c r="B4726" s="13" t="str">
        <f>IFERROR(__xludf.DUMMYFUNCTION("REGEXREPLACE(A4726, ""\d"", """")"),"         Камчатский край")</f>
        <v>         Камчатский край</v>
      </c>
      <c r="C4726" s="14" t="str">
        <f t="shared" si="15"/>
        <v>Камчатский край</v>
      </c>
      <c r="D4726" s="3">
        <f t="shared" si="16"/>
        <v>2</v>
      </c>
      <c r="E4726" s="15" t="s">
        <v>35</v>
      </c>
      <c r="F4726" s="13" t="str">
        <f>IFERROR(__xludf.DUMMYFUNCTION("REGEXEXTRACT(E4726, ""[А-Яа-я].*"")"),"внешние причины")</f>
        <v>внешние причины</v>
      </c>
      <c r="G4726" s="16">
        <f t="shared" si="17"/>
        <v>2</v>
      </c>
      <c r="H4726" s="13" t="s">
        <v>28</v>
      </c>
      <c r="I4726" s="13" t="str">
        <f>IFERROR(__xludf.DUMMYFUNCTION("REGEXREPLACE(H4726, "".*\s"", """")"),"человек")</f>
        <v>человек</v>
      </c>
      <c r="J4726" s="13" t="s">
        <v>29</v>
      </c>
      <c r="K4726" s="17" t="str">
        <f>IFERROR(__xludf.DUMMYFUNCTION("REGEXREPLACE(J4726, ""^[\d\s]+"", """")"),"значение показателя за год")</f>
        <v>значение показателя за год</v>
      </c>
      <c r="L4726" s="16">
        <f t="shared" si="18"/>
        <v>2</v>
      </c>
      <c r="M4726" s="13" t="s">
        <v>31</v>
      </c>
      <c r="N4726" s="13" t="str">
        <f>IFERROR(__xludf.DUMMYFUNCTION("REGEXEXTRACT(M4726, "" (.+)$"")"),"городское население")</f>
        <v>городское население</v>
      </c>
      <c r="O4726" s="18">
        <v>310.0</v>
      </c>
      <c r="P4726" s="18">
        <v>296.0</v>
      </c>
      <c r="Q4726" s="18">
        <v>269.0</v>
      </c>
      <c r="R4726" s="18">
        <v>295.0</v>
      </c>
      <c r="S4726" s="18">
        <v>276.0</v>
      </c>
      <c r="T4726" s="18">
        <v>279.0</v>
      </c>
      <c r="U4726" s="18">
        <v>223.0</v>
      </c>
      <c r="V4726" s="18">
        <v>255.0</v>
      </c>
      <c r="W4726" s="18">
        <v>273.0</v>
      </c>
      <c r="X4726" s="18">
        <v>256.0</v>
      </c>
      <c r="Y4726" s="23" t="s">
        <v>37</v>
      </c>
      <c r="Z4726" s="19" t="str">
        <f t="shared" si="6"/>
        <v/>
      </c>
      <c r="AA4726" s="19">
        <f t="shared" si="19"/>
        <v>2732</v>
      </c>
      <c r="AB4726" s="19" t="str">
        <f t="shared" si="8"/>
        <v/>
      </c>
      <c r="AC4726" s="19">
        <f t="shared" si="20"/>
        <v>273.2</v>
      </c>
      <c r="AD4726" s="19">
        <f t="shared" si="21"/>
        <v>314.5</v>
      </c>
      <c r="AE4726" s="19" t="str">
        <f t="shared" si="22"/>
        <v>Нет моды</v>
      </c>
      <c r="AF4726" s="19">
        <f t="shared" si="23"/>
        <v>223</v>
      </c>
      <c r="AG4726" s="19">
        <f t="shared" si="24"/>
        <v>310</v>
      </c>
      <c r="AH4726" s="20" t="str">
        <f t="shared" si="14"/>
        <v/>
      </c>
      <c r="AI4726" s="21"/>
      <c r="AJ4726" s="21"/>
      <c r="AK4726" s="21"/>
      <c r="AL4726" s="22">
        <f t="shared" si="25"/>
        <v>1</v>
      </c>
    </row>
    <row r="4727" ht="12.75" customHeight="1">
      <c r="A4727" s="13" t="s">
        <v>318</v>
      </c>
      <c r="B4727" s="13" t="str">
        <f>IFERROR(__xludf.DUMMYFUNCTION("REGEXREPLACE(A4727, ""\d"", """")"),"         Камчатский край")</f>
        <v>         Камчатский край</v>
      </c>
      <c r="C4727" s="14" t="str">
        <f t="shared" si="15"/>
        <v>Камчатский край</v>
      </c>
      <c r="D4727" s="3">
        <f t="shared" si="16"/>
        <v>2</v>
      </c>
      <c r="E4727" s="15" t="s">
        <v>35</v>
      </c>
      <c r="F4727" s="13" t="str">
        <f>IFERROR(__xludf.DUMMYFUNCTION("REGEXEXTRACT(E4727, ""[А-Яа-я].*"")"),"внешние причины")</f>
        <v>внешние причины</v>
      </c>
      <c r="G4727" s="16">
        <f t="shared" si="17"/>
        <v>2</v>
      </c>
      <c r="H4727" s="13" t="s">
        <v>28</v>
      </c>
      <c r="I4727" s="13" t="str">
        <f>IFERROR(__xludf.DUMMYFUNCTION("REGEXREPLACE(H4727, "".*\s"", """")"),"человек")</f>
        <v>человек</v>
      </c>
      <c r="J4727" s="13" t="s">
        <v>29</v>
      </c>
      <c r="K4727" s="17" t="str">
        <f>IFERROR(__xludf.DUMMYFUNCTION("REGEXREPLACE(J4727, ""^[\d\s]+"", """")"),"значение показателя за год")</f>
        <v>значение показателя за год</v>
      </c>
      <c r="L4727" s="16">
        <f t="shared" si="18"/>
        <v>2</v>
      </c>
      <c r="M4727" s="13" t="s">
        <v>32</v>
      </c>
      <c r="N4727" s="13" t="str">
        <f>IFERROR(__xludf.DUMMYFUNCTION("REGEXEXTRACT(M4727, "" (.+)$"")"),"сельское население")</f>
        <v>сельское население</v>
      </c>
      <c r="O4727" s="18">
        <v>134.0</v>
      </c>
      <c r="P4727" s="18">
        <v>120.0</v>
      </c>
      <c r="Q4727" s="18">
        <v>138.0</v>
      </c>
      <c r="R4727" s="18">
        <v>125.0</v>
      </c>
      <c r="S4727" s="18">
        <v>111.0</v>
      </c>
      <c r="T4727" s="18">
        <v>114.0</v>
      </c>
      <c r="U4727" s="18">
        <v>96.0</v>
      </c>
      <c r="V4727" s="18">
        <v>110.0</v>
      </c>
      <c r="W4727" s="18">
        <v>100.0</v>
      </c>
      <c r="X4727" s="18">
        <v>89.0</v>
      </c>
      <c r="Y4727" s="23" t="s">
        <v>37</v>
      </c>
      <c r="Z4727" s="19" t="str">
        <f t="shared" si="6"/>
        <v/>
      </c>
      <c r="AA4727" s="19" t="str">
        <f t="shared" si="19"/>
        <v/>
      </c>
      <c r="AB4727" s="19">
        <f t="shared" si="8"/>
        <v>1137</v>
      </c>
      <c r="AC4727" s="19">
        <f t="shared" si="20"/>
        <v>113.7</v>
      </c>
      <c r="AD4727" s="19">
        <f t="shared" si="21"/>
        <v>180.5</v>
      </c>
      <c r="AE4727" s="19" t="str">
        <f t="shared" si="22"/>
        <v>Нет моды</v>
      </c>
      <c r="AF4727" s="19">
        <f t="shared" si="23"/>
        <v>89</v>
      </c>
      <c r="AG4727" s="19">
        <f t="shared" si="24"/>
        <v>138</v>
      </c>
      <c r="AH4727" s="20" t="str">
        <f t="shared" si="14"/>
        <v>Город: 71%; Село: 29%</v>
      </c>
      <c r="AI4727" s="21"/>
      <c r="AJ4727" s="21"/>
      <c r="AK4727" s="21"/>
      <c r="AL4727" s="22">
        <f t="shared" si="25"/>
        <v>1</v>
      </c>
    </row>
    <row r="4728" ht="12.75" customHeight="1">
      <c r="A4728" s="13" t="s">
        <v>318</v>
      </c>
      <c r="B4728" s="13" t="str">
        <f>IFERROR(__xludf.DUMMYFUNCTION("REGEXREPLACE(A4728, ""\d"", """")"),"         Камчатский край")</f>
        <v>         Камчатский край</v>
      </c>
      <c r="C4728" s="14" t="str">
        <f t="shared" si="15"/>
        <v>Камчатский край</v>
      </c>
      <c r="D4728" s="3">
        <f t="shared" si="16"/>
        <v>2</v>
      </c>
      <c r="E4728" s="15" t="s">
        <v>36</v>
      </c>
      <c r="F4728" s="13" t="str">
        <f>IFERROR(__xludf.DUMMYFUNCTION("REGEXEXTRACT(E4728,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28" s="16">
        <f t="shared" si="17"/>
        <v>2</v>
      </c>
      <c r="H4728" s="13" t="s">
        <v>28</v>
      </c>
      <c r="I4728" s="13" t="str">
        <f>IFERROR(__xludf.DUMMYFUNCTION("REGEXREPLACE(H4728, "".*\s"", """")"),"человек")</f>
        <v>человек</v>
      </c>
      <c r="J4728" s="13" t="s">
        <v>29</v>
      </c>
      <c r="K4728" s="17" t="str">
        <f>IFERROR(__xludf.DUMMYFUNCTION("REGEXREPLACE(J4728, ""^[\d\s]+"", """")"),"значение показателя за год")</f>
        <v>значение показателя за год</v>
      </c>
      <c r="L4728" s="16">
        <f t="shared" si="18"/>
        <v>2</v>
      </c>
      <c r="M4728" s="13" t="s">
        <v>30</v>
      </c>
      <c r="N4728" s="13" t="str">
        <f>IFERROR(__xludf.DUMMYFUNCTION("REGEXEXTRACT(M4728, "" (.+)$"")"),"все население")</f>
        <v>все население</v>
      </c>
      <c r="O4728" s="18">
        <v>17.0</v>
      </c>
      <c r="P4728" s="18">
        <v>14.0</v>
      </c>
      <c r="Q4728" s="18">
        <v>13.0</v>
      </c>
      <c r="R4728" s="18">
        <v>15.0</v>
      </c>
      <c r="S4728" s="23" t="s">
        <v>37</v>
      </c>
      <c r="T4728" s="23" t="s">
        <v>37</v>
      </c>
      <c r="U4728" s="23" t="s">
        <v>37</v>
      </c>
      <c r="V4728" s="23" t="s">
        <v>37</v>
      </c>
      <c r="W4728" s="23" t="s">
        <v>37</v>
      </c>
      <c r="X4728" s="23" t="s">
        <v>37</v>
      </c>
      <c r="Y4728" s="23" t="s">
        <v>37</v>
      </c>
      <c r="Z4728" s="19">
        <f t="shared" si="6"/>
        <v>59</v>
      </c>
      <c r="AA4728" s="19" t="str">
        <f t="shared" si="19"/>
        <v/>
      </c>
      <c r="AB4728" s="19" t="str">
        <f t="shared" si="8"/>
        <v/>
      </c>
      <c r="AC4728" s="19">
        <f t="shared" si="20"/>
        <v>14.75</v>
      </c>
      <c r="AD4728" s="19">
        <f t="shared" si="21"/>
        <v>105</v>
      </c>
      <c r="AE4728" s="19" t="str">
        <f t="shared" si="22"/>
        <v>Нет моды</v>
      </c>
      <c r="AF4728" s="19">
        <f t="shared" si="23"/>
        <v>13</v>
      </c>
      <c r="AG4728" s="19">
        <f t="shared" si="24"/>
        <v>17</v>
      </c>
      <c r="AH4728" s="20" t="str">
        <f t="shared" si="14"/>
        <v/>
      </c>
      <c r="AI4728" s="24"/>
      <c r="AJ4728" s="24"/>
      <c r="AK4728" s="24"/>
      <c r="AL4728" s="22">
        <f t="shared" si="25"/>
        <v>1</v>
      </c>
    </row>
    <row r="4729" ht="12.75" customHeight="1">
      <c r="A4729" s="13" t="s">
        <v>318</v>
      </c>
      <c r="B4729" s="13" t="str">
        <f>IFERROR(__xludf.DUMMYFUNCTION("REGEXREPLACE(A4729, ""\d"", """")"),"         Камчатский край")</f>
        <v>         Камчатский край</v>
      </c>
      <c r="C4729" s="14" t="str">
        <f t="shared" si="15"/>
        <v>Камчатский край</v>
      </c>
      <c r="D4729" s="3">
        <f t="shared" si="16"/>
        <v>2</v>
      </c>
      <c r="E4729" s="15" t="s">
        <v>36</v>
      </c>
      <c r="F4729" s="13" t="str">
        <f>IFERROR(__xludf.DUMMYFUNCTION("REGEXEXTRACT(E4729,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29" s="16">
        <f t="shared" si="17"/>
        <v>2</v>
      </c>
      <c r="H4729" s="13" t="s">
        <v>28</v>
      </c>
      <c r="I4729" s="13" t="str">
        <f>IFERROR(__xludf.DUMMYFUNCTION("REGEXREPLACE(H4729, "".*\s"", """")"),"человек")</f>
        <v>человек</v>
      </c>
      <c r="J4729" s="13" t="s">
        <v>29</v>
      </c>
      <c r="K4729" s="17" t="str">
        <f>IFERROR(__xludf.DUMMYFUNCTION("REGEXREPLACE(J4729, ""^[\d\s]+"", """")"),"значение показателя за год")</f>
        <v>значение показателя за год</v>
      </c>
      <c r="L4729" s="16">
        <f t="shared" si="18"/>
        <v>2</v>
      </c>
      <c r="M4729" s="13" t="s">
        <v>31</v>
      </c>
      <c r="N4729" s="13" t="str">
        <f>IFERROR(__xludf.DUMMYFUNCTION("REGEXEXTRACT(M4729, "" (.+)$"")"),"городское население")</f>
        <v>городское население</v>
      </c>
      <c r="O4729" s="18">
        <v>13.0</v>
      </c>
      <c r="P4729" s="18">
        <v>5.0</v>
      </c>
      <c r="Q4729" s="18">
        <v>8.0</v>
      </c>
      <c r="R4729" s="18">
        <v>13.0</v>
      </c>
      <c r="S4729" s="23" t="s">
        <v>37</v>
      </c>
      <c r="T4729" s="23" t="s">
        <v>37</v>
      </c>
      <c r="U4729" s="23" t="s">
        <v>37</v>
      </c>
      <c r="V4729" s="23" t="s">
        <v>37</v>
      </c>
      <c r="W4729" s="23" t="s">
        <v>37</v>
      </c>
      <c r="X4729" s="23" t="s">
        <v>37</v>
      </c>
      <c r="Y4729" s="23" t="s">
        <v>37</v>
      </c>
      <c r="Z4729" s="19" t="str">
        <f t="shared" si="6"/>
        <v/>
      </c>
      <c r="AA4729" s="19">
        <f t="shared" si="19"/>
        <v>39</v>
      </c>
      <c r="AB4729" s="19" t="str">
        <f t="shared" si="8"/>
        <v/>
      </c>
      <c r="AC4729" s="19">
        <f t="shared" si="20"/>
        <v>9.75</v>
      </c>
      <c r="AD4729" s="19">
        <f t="shared" si="21"/>
        <v>13</v>
      </c>
      <c r="AE4729" s="19" t="str">
        <f t="shared" si="22"/>
        <v>Нет моды</v>
      </c>
      <c r="AF4729" s="19">
        <f t="shared" si="23"/>
        <v>5</v>
      </c>
      <c r="AG4729" s="19">
        <f t="shared" si="24"/>
        <v>13</v>
      </c>
      <c r="AH4729" s="20" t="str">
        <f t="shared" si="14"/>
        <v/>
      </c>
      <c r="AI4729" s="24"/>
      <c r="AJ4729" s="24"/>
      <c r="AK4729" s="24"/>
      <c r="AL4729" s="22">
        <f t="shared" si="25"/>
        <v>1</v>
      </c>
    </row>
    <row r="4730" ht="12.75" customHeight="1">
      <c r="A4730" s="13" t="s">
        <v>318</v>
      </c>
      <c r="B4730" s="13" t="str">
        <f>IFERROR(__xludf.DUMMYFUNCTION("REGEXREPLACE(A4730, ""\d"", """")"),"         Камчатский край")</f>
        <v>         Камчатский край</v>
      </c>
      <c r="C4730" s="14" t="str">
        <f t="shared" si="15"/>
        <v>Камчатский край</v>
      </c>
      <c r="D4730" s="3">
        <f t="shared" si="16"/>
        <v>2</v>
      </c>
      <c r="E4730" s="15" t="s">
        <v>36</v>
      </c>
      <c r="F4730" s="13" t="str">
        <f>IFERROR(__xludf.DUMMYFUNCTION("REGEXEXTRACT(E4730,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30" s="16">
        <f t="shared" si="17"/>
        <v>2</v>
      </c>
      <c r="H4730" s="13" t="s">
        <v>28</v>
      </c>
      <c r="I4730" s="13" t="str">
        <f>IFERROR(__xludf.DUMMYFUNCTION("REGEXREPLACE(H4730, "".*\s"", """")"),"человек")</f>
        <v>человек</v>
      </c>
      <c r="J4730" s="13" t="s">
        <v>29</v>
      </c>
      <c r="K4730" s="17" t="str">
        <f>IFERROR(__xludf.DUMMYFUNCTION("REGEXREPLACE(J4730, ""^[\d\s]+"", """")"),"значение показателя за год")</f>
        <v>значение показателя за год</v>
      </c>
      <c r="L4730" s="16">
        <f t="shared" si="18"/>
        <v>2</v>
      </c>
      <c r="M4730" s="13" t="s">
        <v>32</v>
      </c>
      <c r="N4730" s="13" t="str">
        <f>IFERROR(__xludf.DUMMYFUNCTION("REGEXEXTRACT(M4730, "" (.+)$"")"),"сельское население")</f>
        <v>сельское население</v>
      </c>
      <c r="O4730" s="18">
        <v>4.0</v>
      </c>
      <c r="P4730" s="18">
        <v>9.0</v>
      </c>
      <c r="Q4730" s="18">
        <v>5.0</v>
      </c>
      <c r="R4730" s="18">
        <v>2.0</v>
      </c>
      <c r="S4730" s="23" t="s">
        <v>37</v>
      </c>
      <c r="T4730" s="23" t="s">
        <v>37</v>
      </c>
      <c r="U4730" s="23" t="s">
        <v>37</v>
      </c>
      <c r="V4730" s="23" t="s">
        <v>37</v>
      </c>
      <c r="W4730" s="23" t="s">
        <v>37</v>
      </c>
      <c r="X4730" s="23" t="s">
        <v>37</v>
      </c>
      <c r="Y4730" s="23" t="s">
        <v>37</v>
      </c>
      <c r="Z4730" s="19" t="str">
        <f t="shared" si="6"/>
        <v/>
      </c>
      <c r="AA4730" s="19" t="str">
        <f t="shared" si="19"/>
        <v/>
      </c>
      <c r="AB4730" s="19">
        <f t="shared" si="8"/>
        <v>20</v>
      </c>
      <c r="AC4730" s="19">
        <f t="shared" si="20"/>
        <v>5</v>
      </c>
      <c r="AD4730" s="19">
        <f t="shared" si="21"/>
        <v>6.5</v>
      </c>
      <c r="AE4730" s="19" t="str">
        <f t="shared" si="22"/>
        <v>Нет моды</v>
      </c>
      <c r="AF4730" s="19">
        <f t="shared" si="23"/>
        <v>2</v>
      </c>
      <c r="AG4730" s="19">
        <f t="shared" si="24"/>
        <v>9</v>
      </c>
      <c r="AH4730" s="20" t="str">
        <f t="shared" si="14"/>
        <v>Город: 66%; Село: 34%</v>
      </c>
      <c r="AI4730" s="24"/>
      <c r="AJ4730" s="24"/>
      <c r="AK4730" s="24"/>
      <c r="AL4730" s="22">
        <f t="shared" si="25"/>
        <v>1</v>
      </c>
    </row>
    <row r="4731" ht="12.75" customHeight="1">
      <c r="A4731" s="13" t="s">
        <v>318</v>
      </c>
      <c r="B4731" s="13" t="str">
        <f>IFERROR(__xludf.DUMMYFUNCTION("REGEXREPLACE(A4731, ""\d"", """")"),"         Камчатский край")</f>
        <v>         Камчатский край</v>
      </c>
      <c r="C4731" s="14" t="str">
        <f t="shared" si="15"/>
        <v>Камчатский край</v>
      </c>
      <c r="D4731" s="3">
        <f t="shared" si="16"/>
        <v>2</v>
      </c>
      <c r="E4731" s="15" t="s">
        <v>38</v>
      </c>
      <c r="F4731" s="13" t="str">
        <f>IFERROR(__xludf.DUMMYFUNCTION("REGEXEXTRACT(E4731, ""[А-Яа-я].*"")"),"все виды транспортных несчастных случаев")</f>
        <v>все виды транспортных несчастных случаев</v>
      </c>
      <c r="G4731" s="16">
        <f t="shared" si="17"/>
        <v>2</v>
      </c>
      <c r="H4731" s="13" t="s">
        <v>28</v>
      </c>
      <c r="I4731" s="13" t="str">
        <f>IFERROR(__xludf.DUMMYFUNCTION("REGEXREPLACE(H4731, "".*\s"", """")"),"человек")</f>
        <v>человек</v>
      </c>
      <c r="J4731" s="13" t="s">
        <v>29</v>
      </c>
      <c r="K4731" s="17" t="str">
        <f>IFERROR(__xludf.DUMMYFUNCTION("REGEXREPLACE(J4731, ""^[\d\s]+"", """")"),"значение показателя за год")</f>
        <v>значение показателя за год</v>
      </c>
      <c r="L4731" s="16">
        <f t="shared" si="18"/>
        <v>2</v>
      </c>
      <c r="M4731" s="13" t="s">
        <v>30</v>
      </c>
      <c r="N4731" s="13" t="str">
        <f>IFERROR(__xludf.DUMMYFUNCTION("REGEXEXTRACT(M4731, "" (.+)$"")"),"все население")</f>
        <v>все население</v>
      </c>
      <c r="O4731" s="18">
        <v>67.0</v>
      </c>
      <c r="P4731" s="18">
        <v>68.0</v>
      </c>
      <c r="Q4731" s="18">
        <v>3.0</v>
      </c>
      <c r="R4731" s="18">
        <v>76.0</v>
      </c>
      <c r="S4731" s="18">
        <v>73.0</v>
      </c>
      <c r="T4731" s="18">
        <v>48.0</v>
      </c>
      <c r="U4731" s="18">
        <v>52.0</v>
      </c>
      <c r="V4731" s="18">
        <v>49.0</v>
      </c>
      <c r="W4731" s="18">
        <v>78.0</v>
      </c>
      <c r="X4731" s="18">
        <v>48.0</v>
      </c>
      <c r="Y4731" s="23" t="s">
        <v>37</v>
      </c>
      <c r="Z4731" s="19">
        <f t="shared" si="6"/>
        <v>562</v>
      </c>
      <c r="AA4731" s="19" t="str">
        <f t="shared" si="19"/>
        <v/>
      </c>
      <c r="AB4731" s="19" t="str">
        <f t="shared" si="8"/>
        <v/>
      </c>
      <c r="AC4731" s="19">
        <f t="shared" si="20"/>
        <v>56.2</v>
      </c>
      <c r="AD4731" s="19">
        <f t="shared" si="21"/>
        <v>48.5</v>
      </c>
      <c r="AE4731" s="19" t="str">
        <f t="shared" si="22"/>
        <v>Нет моды</v>
      </c>
      <c r="AF4731" s="19">
        <f t="shared" si="23"/>
        <v>3</v>
      </c>
      <c r="AG4731" s="19">
        <f t="shared" si="24"/>
        <v>78</v>
      </c>
      <c r="AH4731" s="20" t="str">
        <f t="shared" si="14"/>
        <v/>
      </c>
      <c r="AI4731" s="21"/>
      <c r="AJ4731" s="21"/>
      <c r="AK4731" s="21"/>
      <c r="AL4731" s="22">
        <f t="shared" si="25"/>
        <v>1</v>
      </c>
    </row>
    <row r="4732" ht="12.75" customHeight="1">
      <c r="A4732" s="13" t="s">
        <v>318</v>
      </c>
      <c r="B4732" s="13" t="str">
        <f>IFERROR(__xludf.DUMMYFUNCTION("REGEXREPLACE(A4732, ""\d"", """")"),"         Камчатский край")</f>
        <v>         Камчатский край</v>
      </c>
      <c r="C4732" s="14" t="str">
        <f t="shared" si="15"/>
        <v>Камчатский край</v>
      </c>
      <c r="D4732" s="3">
        <f t="shared" si="16"/>
        <v>2</v>
      </c>
      <c r="E4732" s="15" t="s">
        <v>38</v>
      </c>
      <c r="F4732" s="13" t="str">
        <f>IFERROR(__xludf.DUMMYFUNCTION("REGEXEXTRACT(E4732, ""[А-Яа-я].*"")"),"все виды транспортных несчастных случаев")</f>
        <v>все виды транспортных несчастных случаев</v>
      </c>
      <c r="G4732" s="16">
        <f t="shared" si="17"/>
        <v>2</v>
      </c>
      <c r="H4732" s="13" t="s">
        <v>28</v>
      </c>
      <c r="I4732" s="13" t="str">
        <f>IFERROR(__xludf.DUMMYFUNCTION("REGEXREPLACE(H4732, "".*\s"", """")"),"человек")</f>
        <v>человек</v>
      </c>
      <c r="J4732" s="13" t="s">
        <v>29</v>
      </c>
      <c r="K4732" s="17" t="str">
        <f>IFERROR(__xludf.DUMMYFUNCTION("REGEXREPLACE(J4732, ""^[\d\s]+"", """")"),"значение показателя за год")</f>
        <v>значение показателя за год</v>
      </c>
      <c r="L4732" s="16">
        <f t="shared" si="18"/>
        <v>2</v>
      </c>
      <c r="M4732" s="13" t="s">
        <v>31</v>
      </c>
      <c r="N4732" s="13" t="str">
        <f>IFERROR(__xludf.DUMMYFUNCTION("REGEXEXTRACT(M4732, "" (.+)$"")"),"городское население")</f>
        <v>городское население</v>
      </c>
      <c r="O4732" s="18">
        <v>45.0</v>
      </c>
      <c r="P4732" s="18">
        <v>52.0</v>
      </c>
      <c r="Q4732" s="18">
        <v>3.0</v>
      </c>
      <c r="R4732" s="18">
        <v>50.0</v>
      </c>
      <c r="S4732" s="18">
        <v>55.0</v>
      </c>
      <c r="T4732" s="18">
        <v>33.0</v>
      </c>
      <c r="U4732" s="18">
        <v>34.0</v>
      </c>
      <c r="V4732" s="18">
        <v>34.0</v>
      </c>
      <c r="W4732" s="18">
        <v>58.0</v>
      </c>
      <c r="X4732" s="18">
        <v>32.0</v>
      </c>
      <c r="Y4732" s="23" t="s">
        <v>37</v>
      </c>
      <c r="Z4732" s="19" t="str">
        <f t="shared" si="6"/>
        <v/>
      </c>
      <c r="AA4732" s="19">
        <f t="shared" si="19"/>
        <v>396</v>
      </c>
      <c r="AB4732" s="19" t="str">
        <f t="shared" si="8"/>
        <v/>
      </c>
      <c r="AC4732" s="19">
        <f t="shared" si="20"/>
        <v>39.6</v>
      </c>
      <c r="AD4732" s="19">
        <f t="shared" si="21"/>
        <v>49.5</v>
      </c>
      <c r="AE4732" s="19" t="str">
        <f t="shared" si="22"/>
        <v>Нет моды</v>
      </c>
      <c r="AF4732" s="19">
        <f t="shared" si="23"/>
        <v>3</v>
      </c>
      <c r="AG4732" s="19">
        <f t="shared" si="24"/>
        <v>58</v>
      </c>
      <c r="AH4732" s="20" t="str">
        <f t="shared" si="14"/>
        <v/>
      </c>
      <c r="AI4732" s="21"/>
      <c r="AJ4732" s="21"/>
      <c r="AK4732" s="21"/>
      <c r="AL4732" s="22">
        <f t="shared" si="25"/>
        <v>1</v>
      </c>
    </row>
    <row r="4733" ht="12.75" customHeight="1">
      <c r="A4733" s="13" t="s">
        <v>318</v>
      </c>
      <c r="B4733" s="13" t="str">
        <f>IFERROR(__xludf.DUMMYFUNCTION("REGEXREPLACE(A4733, ""\d"", """")"),"         Камчатский край")</f>
        <v>         Камчатский край</v>
      </c>
      <c r="C4733" s="14" t="str">
        <f t="shared" si="15"/>
        <v>Камчатский край</v>
      </c>
      <c r="D4733" s="3">
        <f t="shared" si="16"/>
        <v>2</v>
      </c>
      <c r="E4733" s="15" t="s">
        <v>38</v>
      </c>
      <c r="F4733" s="13" t="str">
        <f>IFERROR(__xludf.DUMMYFUNCTION("REGEXEXTRACT(E4733, ""[А-Яа-я].*"")"),"все виды транспортных несчастных случаев")</f>
        <v>все виды транспортных несчастных случаев</v>
      </c>
      <c r="G4733" s="16">
        <f t="shared" si="17"/>
        <v>2</v>
      </c>
      <c r="H4733" s="13" t="s">
        <v>28</v>
      </c>
      <c r="I4733" s="13" t="str">
        <f>IFERROR(__xludf.DUMMYFUNCTION("REGEXREPLACE(H4733, "".*\s"", """")"),"человек")</f>
        <v>человек</v>
      </c>
      <c r="J4733" s="13" t="s">
        <v>29</v>
      </c>
      <c r="K4733" s="17" t="str">
        <f>IFERROR(__xludf.DUMMYFUNCTION("REGEXREPLACE(J4733, ""^[\d\s]+"", """")"),"значение показателя за год")</f>
        <v>значение показателя за год</v>
      </c>
      <c r="L4733" s="16">
        <f t="shared" si="18"/>
        <v>2</v>
      </c>
      <c r="M4733" s="13" t="s">
        <v>32</v>
      </c>
      <c r="N4733" s="13" t="str">
        <f>IFERROR(__xludf.DUMMYFUNCTION("REGEXEXTRACT(M4733, "" (.+)$"")"),"сельское население")</f>
        <v>сельское население</v>
      </c>
      <c r="O4733" s="18">
        <v>22.0</v>
      </c>
      <c r="P4733" s="18">
        <v>16.0</v>
      </c>
      <c r="Q4733" s="18">
        <v>0.0</v>
      </c>
      <c r="R4733" s="18">
        <v>26.0</v>
      </c>
      <c r="S4733" s="18">
        <v>18.0</v>
      </c>
      <c r="T4733" s="18">
        <v>15.0</v>
      </c>
      <c r="U4733" s="18">
        <v>18.0</v>
      </c>
      <c r="V4733" s="18">
        <v>15.0</v>
      </c>
      <c r="W4733" s="18">
        <v>20.0</v>
      </c>
      <c r="X4733" s="18">
        <v>16.0</v>
      </c>
      <c r="Y4733" s="23" t="s">
        <v>37</v>
      </c>
      <c r="Z4733" s="19" t="str">
        <f t="shared" si="6"/>
        <v/>
      </c>
      <c r="AA4733" s="19" t="str">
        <f t="shared" si="19"/>
        <v/>
      </c>
      <c r="AB4733" s="19">
        <f t="shared" si="8"/>
        <v>166</v>
      </c>
      <c r="AC4733" s="19">
        <f t="shared" si="20"/>
        <v>16.6</v>
      </c>
      <c r="AD4733" s="19">
        <f t="shared" si="21"/>
        <v>24</v>
      </c>
      <c r="AE4733" s="19" t="str">
        <f t="shared" si="22"/>
        <v>Нет моды</v>
      </c>
      <c r="AF4733" s="19">
        <f t="shared" si="23"/>
        <v>0</v>
      </c>
      <c r="AG4733" s="19">
        <f t="shared" si="24"/>
        <v>26</v>
      </c>
      <c r="AH4733" s="20" t="str">
        <f t="shared" si="14"/>
        <v>Город: 70%; Село: 30%</v>
      </c>
      <c r="AI4733" s="21"/>
      <c r="AJ4733" s="21"/>
      <c r="AK4733" s="21"/>
      <c r="AL4733" s="22">
        <f t="shared" si="25"/>
        <v>1</v>
      </c>
    </row>
    <row r="4734" ht="12.75" customHeight="1">
      <c r="A4734" s="13" t="s">
        <v>318</v>
      </c>
      <c r="B4734" s="13" t="str">
        <f>IFERROR(__xludf.DUMMYFUNCTION("REGEXREPLACE(A4734, ""\d"", """")"),"         Камчатский край")</f>
        <v>         Камчатский край</v>
      </c>
      <c r="C4734" s="14" t="str">
        <f t="shared" si="15"/>
        <v>Камчатский край</v>
      </c>
      <c r="D4734" s="3">
        <f t="shared" si="16"/>
        <v>2</v>
      </c>
      <c r="E4734" s="15" t="s">
        <v>39</v>
      </c>
      <c r="F4734" s="13" t="str">
        <f>IFERROR(__xludf.DUMMYFUNCTION("REGEXEXTRACT(E4734, ""[А-Яа-я].*"")"),"Всего умерших")</f>
        <v>Всего умерших</v>
      </c>
      <c r="G4734" s="16">
        <f t="shared" si="17"/>
        <v>2</v>
      </c>
      <c r="H4734" s="13" t="s">
        <v>28</v>
      </c>
      <c r="I4734" s="13" t="str">
        <f>IFERROR(__xludf.DUMMYFUNCTION("REGEXREPLACE(H4734, "".*\s"", """")"),"человек")</f>
        <v>человек</v>
      </c>
      <c r="J4734" s="13" t="s">
        <v>29</v>
      </c>
      <c r="K4734" s="17" t="str">
        <f>IFERROR(__xludf.DUMMYFUNCTION("REGEXREPLACE(J4734, ""^[\d\s]+"", """")"),"значение показателя за год")</f>
        <v>значение показателя за год</v>
      </c>
      <c r="L4734" s="16">
        <f t="shared" si="18"/>
        <v>2</v>
      </c>
      <c r="M4734" s="13" t="s">
        <v>30</v>
      </c>
      <c r="N4734" s="13" t="str">
        <f>IFERROR(__xludf.DUMMYFUNCTION("REGEXEXTRACT(M4734, "" (.+)$"")"),"все население")</f>
        <v>все население</v>
      </c>
      <c r="O4734" s="18">
        <v>3642.0</v>
      </c>
      <c r="P4734" s="18">
        <v>3679.0</v>
      </c>
      <c r="Q4734" s="18">
        <v>3640.0</v>
      </c>
      <c r="R4734" s="18">
        <v>3639.0</v>
      </c>
      <c r="S4734" s="18">
        <v>3468.0</v>
      </c>
      <c r="T4734" s="18">
        <v>3549.0</v>
      </c>
      <c r="U4734" s="18">
        <v>3447.0</v>
      </c>
      <c r="V4734" s="18">
        <v>3981.0</v>
      </c>
      <c r="W4734" s="18">
        <v>4471.0</v>
      </c>
      <c r="X4734" s="18">
        <v>3847.0</v>
      </c>
      <c r="Y4734" s="23" t="s">
        <v>37</v>
      </c>
      <c r="Z4734" s="19">
        <f t="shared" si="6"/>
        <v>37363</v>
      </c>
      <c r="AA4734" s="19" t="str">
        <f t="shared" si="19"/>
        <v/>
      </c>
      <c r="AB4734" s="19" t="str">
        <f t="shared" si="8"/>
        <v/>
      </c>
      <c r="AC4734" s="19">
        <f t="shared" si="20"/>
        <v>3736.3</v>
      </c>
      <c r="AD4734" s="19">
        <f t="shared" si="21"/>
        <v>1736.5</v>
      </c>
      <c r="AE4734" s="19" t="str">
        <f t="shared" si="22"/>
        <v>Нет моды</v>
      </c>
      <c r="AF4734" s="19">
        <f t="shared" si="23"/>
        <v>3447</v>
      </c>
      <c r="AG4734" s="19">
        <f t="shared" si="24"/>
        <v>4471</v>
      </c>
      <c r="AH4734" s="20" t="str">
        <f t="shared" si="14"/>
        <v/>
      </c>
      <c r="AI4734" s="21"/>
      <c r="AJ4734" s="21"/>
      <c r="AK4734" s="21"/>
      <c r="AL4734" s="22">
        <f t="shared" si="25"/>
        <v>1</v>
      </c>
    </row>
    <row r="4735" ht="12.75" customHeight="1">
      <c r="A4735" s="13" t="s">
        <v>318</v>
      </c>
      <c r="B4735" s="13" t="str">
        <f>IFERROR(__xludf.DUMMYFUNCTION("REGEXREPLACE(A4735, ""\d"", """")"),"         Камчатский край")</f>
        <v>         Камчатский край</v>
      </c>
      <c r="C4735" s="14" t="str">
        <f t="shared" si="15"/>
        <v>Камчатский край</v>
      </c>
      <c r="D4735" s="3">
        <f t="shared" si="16"/>
        <v>2</v>
      </c>
      <c r="E4735" s="15" t="s">
        <v>39</v>
      </c>
      <c r="F4735" s="13" t="str">
        <f>IFERROR(__xludf.DUMMYFUNCTION("REGEXEXTRACT(E4735, ""[А-Яа-я].*"")"),"Всего умерших")</f>
        <v>Всего умерших</v>
      </c>
      <c r="G4735" s="16">
        <f t="shared" si="17"/>
        <v>2</v>
      </c>
      <c r="H4735" s="13" t="s">
        <v>28</v>
      </c>
      <c r="I4735" s="13" t="str">
        <f>IFERROR(__xludf.DUMMYFUNCTION("REGEXREPLACE(H4735, "".*\s"", """")"),"человек")</f>
        <v>человек</v>
      </c>
      <c r="J4735" s="13" t="s">
        <v>29</v>
      </c>
      <c r="K4735" s="17" t="str">
        <f>IFERROR(__xludf.DUMMYFUNCTION("REGEXREPLACE(J4735, ""^[\d\s]+"", """")"),"значение показателя за год")</f>
        <v>значение показателя за год</v>
      </c>
      <c r="L4735" s="16">
        <f t="shared" si="18"/>
        <v>2</v>
      </c>
      <c r="M4735" s="13" t="s">
        <v>31</v>
      </c>
      <c r="N4735" s="13" t="str">
        <f>IFERROR(__xludf.DUMMYFUNCTION("REGEXEXTRACT(M4735, "" (.+)$"")"),"городское население")</f>
        <v>городское население</v>
      </c>
      <c r="O4735" s="18">
        <v>2641.0</v>
      </c>
      <c r="P4735" s="18">
        <v>2623.0</v>
      </c>
      <c r="Q4735" s="18">
        <v>2601.0</v>
      </c>
      <c r="R4735" s="18">
        <v>2654.0</v>
      </c>
      <c r="S4735" s="18">
        <v>2551.0</v>
      </c>
      <c r="T4735" s="18">
        <v>2589.0</v>
      </c>
      <c r="U4735" s="18">
        <v>2504.0</v>
      </c>
      <c r="V4735" s="18">
        <v>2899.0</v>
      </c>
      <c r="W4735" s="18">
        <v>3281.0</v>
      </c>
      <c r="X4735" s="18">
        <v>2869.0</v>
      </c>
      <c r="Y4735" s="23" t="s">
        <v>37</v>
      </c>
      <c r="Z4735" s="19" t="str">
        <f t="shared" si="6"/>
        <v/>
      </c>
      <c r="AA4735" s="19">
        <f t="shared" si="19"/>
        <v>27212</v>
      </c>
      <c r="AB4735" s="19" t="str">
        <f t="shared" si="8"/>
        <v/>
      </c>
      <c r="AC4735" s="19">
        <f t="shared" si="20"/>
        <v>2721.2</v>
      </c>
      <c r="AD4735" s="19">
        <f t="shared" si="21"/>
        <v>3364</v>
      </c>
      <c r="AE4735" s="19" t="str">
        <f t="shared" si="22"/>
        <v>Нет моды</v>
      </c>
      <c r="AF4735" s="19">
        <f t="shared" si="23"/>
        <v>2504</v>
      </c>
      <c r="AG4735" s="19">
        <f t="shared" si="24"/>
        <v>3281</v>
      </c>
      <c r="AH4735" s="20" t="str">
        <f t="shared" si="14"/>
        <v/>
      </c>
      <c r="AI4735" s="21"/>
      <c r="AJ4735" s="21"/>
      <c r="AK4735" s="21"/>
      <c r="AL4735" s="22">
        <f t="shared" si="25"/>
        <v>1</v>
      </c>
    </row>
    <row r="4736" ht="12.75" customHeight="1">
      <c r="A4736" s="13" t="s">
        <v>318</v>
      </c>
      <c r="B4736" s="13" t="str">
        <f>IFERROR(__xludf.DUMMYFUNCTION("REGEXREPLACE(A4736, ""\d"", """")"),"         Камчатский край")</f>
        <v>         Камчатский край</v>
      </c>
      <c r="C4736" s="14" t="str">
        <f t="shared" si="15"/>
        <v>Камчатский край</v>
      </c>
      <c r="D4736" s="3">
        <f t="shared" si="16"/>
        <v>2</v>
      </c>
      <c r="E4736" s="15" t="s">
        <v>39</v>
      </c>
      <c r="F4736" s="13" t="str">
        <f>IFERROR(__xludf.DUMMYFUNCTION("REGEXEXTRACT(E4736, ""[А-Яа-я].*"")"),"Всего умерших")</f>
        <v>Всего умерших</v>
      </c>
      <c r="G4736" s="16">
        <f t="shared" si="17"/>
        <v>2</v>
      </c>
      <c r="H4736" s="13" t="s">
        <v>28</v>
      </c>
      <c r="I4736" s="13" t="str">
        <f>IFERROR(__xludf.DUMMYFUNCTION("REGEXREPLACE(H4736, "".*\s"", """")"),"человек")</f>
        <v>человек</v>
      </c>
      <c r="J4736" s="13" t="s">
        <v>29</v>
      </c>
      <c r="K4736" s="17" t="str">
        <f>IFERROR(__xludf.DUMMYFUNCTION("REGEXREPLACE(J4736, ""^[\d\s]+"", """")"),"значение показателя за год")</f>
        <v>значение показателя за год</v>
      </c>
      <c r="L4736" s="16">
        <f t="shared" si="18"/>
        <v>2</v>
      </c>
      <c r="M4736" s="13" t="s">
        <v>32</v>
      </c>
      <c r="N4736" s="13" t="str">
        <f>IFERROR(__xludf.DUMMYFUNCTION("REGEXEXTRACT(M4736, "" (.+)$"")"),"сельское население")</f>
        <v>сельское население</v>
      </c>
      <c r="O4736" s="18">
        <v>1001.0</v>
      </c>
      <c r="P4736" s="18">
        <v>1056.0</v>
      </c>
      <c r="Q4736" s="18">
        <v>1039.0</v>
      </c>
      <c r="R4736" s="18">
        <v>985.0</v>
      </c>
      <c r="S4736" s="18">
        <v>917.0</v>
      </c>
      <c r="T4736" s="18">
        <v>960.0</v>
      </c>
      <c r="U4736" s="18">
        <v>943.0</v>
      </c>
      <c r="V4736" s="18">
        <v>1082.0</v>
      </c>
      <c r="W4736" s="18">
        <v>1190.0</v>
      </c>
      <c r="X4736" s="18">
        <v>978.0</v>
      </c>
      <c r="Y4736" s="23" t="s">
        <v>37</v>
      </c>
      <c r="Z4736" s="19" t="str">
        <f t="shared" si="6"/>
        <v/>
      </c>
      <c r="AA4736" s="19" t="str">
        <f t="shared" si="19"/>
        <v/>
      </c>
      <c r="AB4736" s="19">
        <f t="shared" si="8"/>
        <v>10151</v>
      </c>
      <c r="AC4736" s="19">
        <f t="shared" si="20"/>
        <v>1015.1</v>
      </c>
      <c r="AD4736" s="19">
        <f t="shared" si="21"/>
        <v>1847</v>
      </c>
      <c r="AE4736" s="19" t="str">
        <f t="shared" si="22"/>
        <v>Нет моды</v>
      </c>
      <c r="AF4736" s="19">
        <f t="shared" si="23"/>
        <v>917</v>
      </c>
      <c r="AG4736" s="19">
        <f t="shared" si="24"/>
        <v>1190</v>
      </c>
      <c r="AH4736" s="20" t="str">
        <f t="shared" si="14"/>
        <v>Город: 73%; Село: 27%</v>
      </c>
      <c r="AI4736" s="21"/>
      <c r="AJ4736" s="21"/>
      <c r="AK4736" s="21"/>
      <c r="AL4736" s="22">
        <f t="shared" si="25"/>
        <v>1</v>
      </c>
    </row>
    <row r="4737" ht="12.75" customHeight="1">
      <c r="A4737" s="13" t="s">
        <v>318</v>
      </c>
      <c r="B4737" s="13" t="str">
        <f>IFERROR(__xludf.DUMMYFUNCTION("REGEXREPLACE(A4737, ""\d"", """")"),"         Камчатский край")</f>
        <v>         Камчатский край</v>
      </c>
      <c r="C4737" s="14" t="str">
        <f t="shared" si="15"/>
        <v>Камчатский край</v>
      </c>
      <c r="D4737" s="3">
        <f t="shared" si="16"/>
        <v>2</v>
      </c>
      <c r="E4737" s="15" t="s">
        <v>40</v>
      </c>
      <c r="F4737" s="13" t="str">
        <f>IFERROR(__xludf.DUMMYFUNCTION("REGEXEXTRACT(E4737, ""[А-Яа-я].*"")"),"Злокачественные новообразования")</f>
        <v>Злокачественные новообразования</v>
      </c>
      <c r="G4737" s="16">
        <f t="shared" si="17"/>
        <v>2</v>
      </c>
      <c r="H4737" s="13" t="s">
        <v>28</v>
      </c>
      <c r="I4737" s="13" t="str">
        <f>IFERROR(__xludf.DUMMYFUNCTION("REGEXREPLACE(H4737, "".*\s"", """")"),"человек")</f>
        <v>человек</v>
      </c>
      <c r="J4737" s="13" t="s">
        <v>29</v>
      </c>
      <c r="K4737" s="17" t="str">
        <f>IFERROR(__xludf.DUMMYFUNCTION("REGEXREPLACE(J4737, ""^[\d\s]+"", """")"),"значение показателя за год")</f>
        <v>значение показателя за год</v>
      </c>
      <c r="L4737" s="16">
        <f t="shared" si="18"/>
        <v>2</v>
      </c>
      <c r="M4737" s="13" t="s">
        <v>30</v>
      </c>
      <c r="N4737" s="13" t="str">
        <f>IFERROR(__xludf.DUMMYFUNCTION("REGEXEXTRACT(M4737, "" (.+)$"")"),"все население")</f>
        <v>все население</v>
      </c>
      <c r="O4737" s="18">
        <v>586.0</v>
      </c>
      <c r="P4737" s="18">
        <v>576.0</v>
      </c>
      <c r="Q4737" s="18">
        <v>562.0</v>
      </c>
      <c r="R4737" s="18">
        <v>545.0</v>
      </c>
      <c r="S4737" s="18">
        <v>526.0</v>
      </c>
      <c r="T4737" s="18">
        <v>497.0</v>
      </c>
      <c r="U4737" s="18">
        <v>532.0</v>
      </c>
      <c r="V4737" s="18">
        <v>482.0</v>
      </c>
      <c r="W4737" s="18">
        <v>475.0</v>
      </c>
      <c r="X4737" s="18">
        <v>478.0</v>
      </c>
      <c r="Y4737" s="23" t="s">
        <v>37</v>
      </c>
      <c r="Z4737" s="19">
        <f t="shared" si="6"/>
        <v>5259</v>
      </c>
      <c r="AA4737" s="19" t="str">
        <f t="shared" si="19"/>
        <v/>
      </c>
      <c r="AB4737" s="19" t="str">
        <f t="shared" si="8"/>
        <v/>
      </c>
      <c r="AC4737" s="19">
        <f t="shared" si="20"/>
        <v>525.9</v>
      </c>
      <c r="AD4737" s="19">
        <f t="shared" si="21"/>
        <v>751.5</v>
      </c>
      <c r="AE4737" s="19" t="str">
        <f t="shared" si="22"/>
        <v>Нет моды</v>
      </c>
      <c r="AF4737" s="19">
        <f t="shared" si="23"/>
        <v>475</v>
      </c>
      <c r="AG4737" s="19">
        <f t="shared" si="24"/>
        <v>586</v>
      </c>
      <c r="AH4737" s="20" t="str">
        <f t="shared" si="14"/>
        <v/>
      </c>
      <c r="AI4737" s="21"/>
      <c r="AJ4737" s="21"/>
      <c r="AK4737" s="21"/>
      <c r="AL4737" s="22">
        <f t="shared" si="25"/>
        <v>1</v>
      </c>
    </row>
    <row r="4738" ht="12.75" customHeight="1">
      <c r="A4738" s="13" t="s">
        <v>318</v>
      </c>
      <c r="B4738" s="13" t="str">
        <f>IFERROR(__xludf.DUMMYFUNCTION("REGEXREPLACE(A4738, ""\d"", """")"),"         Камчатский край")</f>
        <v>         Камчатский край</v>
      </c>
      <c r="C4738" s="14" t="str">
        <f t="shared" si="15"/>
        <v>Камчатский край</v>
      </c>
      <c r="D4738" s="3">
        <f t="shared" si="16"/>
        <v>2</v>
      </c>
      <c r="E4738" s="15" t="s">
        <v>40</v>
      </c>
      <c r="F4738" s="13" t="str">
        <f>IFERROR(__xludf.DUMMYFUNCTION("REGEXEXTRACT(E4738, ""[А-Яа-я].*"")"),"Злокачественные новообразования")</f>
        <v>Злокачественные новообразования</v>
      </c>
      <c r="G4738" s="16">
        <f t="shared" si="17"/>
        <v>2</v>
      </c>
      <c r="H4738" s="13" t="s">
        <v>28</v>
      </c>
      <c r="I4738" s="13" t="str">
        <f>IFERROR(__xludf.DUMMYFUNCTION("REGEXREPLACE(H4738, "".*\s"", """")"),"человек")</f>
        <v>человек</v>
      </c>
      <c r="J4738" s="13" t="s">
        <v>29</v>
      </c>
      <c r="K4738" s="17" t="str">
        <f>IFERROR(__xludf.DUMMYFUNCTION("REGEXREPLACE(J4738, ""^[\d\s]+"", """")"),"значение показателя за год")</f>
        <v>значение показателя за год</v>
      </c>
      <c r="L4738" s="16">
        <f t="shared" si="18"/>
        <v>2</v>
      </c>
      <c r="M4738" s="13" t="s">
        <v>31</v>
      </c>
      <c r="N4738" s="13" t="str">
        <f>IFERROR(__xludf.DUMMYFUNCTION("REGEXEXTRACT(M4738, "" (.+)$"")"),"городское население")</f>
        <v>городское население</v>
      </c>
      <c r="O4738" s="18">
        <v>436.0</v>
      </c>
      <c r="P4738" s="18">
        <v>412.0</v>
      </c>
      <c r="Q4738" s="18">
        <v>430.0</v>
      </c>
      <c r="R4738" s="18">
        <v>406.0</v>
      </c>
      <c r="S4738" s="18">
        <v>407.0</v>
      </c>
      <c r="T4738" s="18">
        <v>382.0</v>
      </c>
      <c r="U4738" s="18">
        <v>393.0</v>
      </c>
      <c r="V4738" s="18">
        <v>362.0</v>
      </c>
      <c r="W4738" s="18">
        <v>375.0</v>
      </c>
      <c r="X4738" s="18">
        <v>369.0</v>
      </c>
      <c r="Y4738" s="23" t="s">
        <v>37</v>
      </c>
      <c r="Z4738" s="19" t="str">
        <f t="shared" si="6"/>
        <v/>
      </c>
      <c r="AA4738" s="19">
        <f t="shared" si="19"/>
        <v>3972</v>
      </c>
      <c r="AB4738" s="19" t="str">
        <f t="shared" si="8"/>
        <v/>
      </c>
      <c r="AC4738" s="19">
        <f t="shared" si="20"/>
        <v>397.2</v>
      </c>
      <c r="AD4738" s="19">
        <f t="shared" si="21"/>
        <v>455.5</v>
      </c>
      <c r="AE4738" s="19" t="str">
        <f t="shared" si="22"/>
        <v>Нет моды</v>
      </c>
      <c r="AF4738" s="19">
        <f t="shared" si="23"/>
        <v>362</v>
      </c>
      <c r="AG4738" s="19">
        <f t="shared" si="24"/>
        <v>436</v>
      </c>
      <c r="AH4738" s="20" t="str">
        <f t="shared" si="14"/>
        <v/>
      </c>
      <c r="AI4738" s="21"/>
      <c r="AJ4738" s="21"/>
      <c r="AK4738" s="21"/>
      <c r="AL4738" s="22">
        <f t="shared" si="25"/>
        <v>1</v>
      </c>
    </row>
    <row r="4739" ht="12.75" customHeight="1">
      <c r="A4739" s="13" t="s">
        <v>318</v>
      </c>
      <c r="B4739" s="13" t="str">
        <f>IFERROR(__xludf.DUMMYFUNCTION("REGEXREPLACE(A4739, ""\d"", """")"),"         Камчатский край")</f>
        <v>         Камчатский край</v>
      </c>
      <c r="C4739" s="14" t="str">
        <f t="shared" si="15"/>
        <v>Камчатский край</v>
      </c>
      <c r="D4739" s="3">
        <f t="shared" si="16"/>
        <v>2</v>
      </c>
      <c r="E4739" s="15" t="s">
        <v>40</v>
      </c>
      <c r="F4739" s="13" t="str">
        <f>IFERROR(__xludf.DUMMYFUNCTION("REGEXEXTRACT(E4739, ""[А-Яа-я].*"")"),"Злокачественные новообразования")</f>
        <v>Злокачественные новообразования</v>
      </c>
      <c r="G4739" s="16">
        <f t="shared" si="17"/>
        <v>2</v>
      </c>
      <c r="H4739" s="13" t="s">
        <v>28</v>
      </c>
      <c r="I4739" s="13" t="str">
        <f>IFERROR(__xludf.DUMMYFUNCTION("REGEXREPLACE(H4739, "".*\s"", """")"),"человек")</f>
        <v>человек</v>
      </c>
      <c r="J4739" s="13" t="s">
        <v>29</v>
      </c>
      <c r="K4739" s="17" t="str">
        <f>IFERROR(__xludf.DUMMYFUNCTION("REGEXREPLACE(J4739, ""^[\d\s]+"", """")"),"значение показателя за год")</f>
        <v>значение показателя за год</v>
      </c>
      <c r="L4739" s="16">
        <f t="shared" si="18"/>
        <v>2</v>
      </c>
      <c r="M4739" s="13" t="s">
        <v>32</v>
      </c>
      <c r="N4739" s="13" t="str">
        <f>IFERROR(__xludf.DUMMYFUNCTION("REGEXEXTRACT(M4739, "" (.+)$"")"),"сельское население")</f>
        <v>сельское население</v>
      </c>
      <c r="O4739" s="18">
        <v>150.0</v>
      </c>
      <c r="P4739" s="18">
        <v>164.0</v>
      </c>
      <c r="Q4739" s="18">
        <v>132.0</v>
      </c>
      <c r="R4739" s="18">
        <v>139.0</v>
      </c>
      <c r="S4739" s="18">
        <v>119.0</v>
      </c>
      <c r="T4739" s="18">
        <v>115.0</v>
      </c>
      <c r="U4739" s="18">
        <v>139.0</v>
      </c>
      <c r="V4739" s="18">
        <v>120.0</v>
      </c>
      <c r="W4739" s="18">
        <v>100.0</v>
      </c>
      <c r="X4739" s="18">
        <v>109.0</v>
      </c>
      <c r="Y4739" s="23" t="s">
        <v>37</v>
      </c>
      <c r="Z4739" s="19" t="str">
        <f t="shared" si="6"/>
        <v/>
      </c>
      <c r="AA4739" s="19" t="str">
        <f t="shared" si="19"/>
        <v/>
      </c>
      <c r="AB4739" s="19">
        <f t="shared" si="8"/>
        <v>1287</v>
      </c>
      <c r="AC4739" s="19">
        <f t="shared" si="20"/>
        <v>128.7</v>
      </c>
      <c r="AD4739" s="19">
        <f t="shared" si="21"/>
        <v>263</v>
      </c>
      <c r="AE4739" s="19" t="str">
        <f t="shared" si="22"/>
        <v>Нет моды</v>
      </c>
      <c r="AF4739" s="19">
        <f t="shared" si="23"/>
        <v>100</v>
      </c>
      <c r="AG4739" s="19">
        <f t="shared" si="24"/>
        <v>164</v>
      </c>
      <c r="AH4739" s="20" t="str">
        <f t="shared" si="14"/>
        <v>Город: 76%; Село: 24%</v>
      </c>
      <c r="AI4739" s="21"/>
      <c r="AJ4739" s="21"/>
      <c r="AK4739" s="21"/>
      <c r="AL4739" s="22">
        <f t="shared" si="25"/>
        <v>1</v>
      </c>
    </row>
    <row r="4740" ht="12.75" customHeight="1">
      <c r="A4740" s="13" t="s">
        <v>318</v>
      </c>
      <c r="B4740" s="13" t="str">
        <f>IFERROR(__xludf.DUMMYFUNCTION("REGEXREPLACE(A4740, ""\d"", """")"),"         Камчатский край")</f>
        <v>         Камчатский край</v>
      </c>
      <c r="C4740" s="14" t="str">
        <f t="shared" si="15"/>
        <v>Камчатский край</v>
      </c>
      <c r="D4740" s="3">
        <f t="shared" si="16"/>
        <v>2</v>
      </c>
      <c r="E4740" s="15" t="s">
        <v>41</v>
      </c>
      <c r="F4740" s="13" t="str">
        <f>IFERROR(__xludf.DUMMYFUNCTION("REGEXEXTRACT(E4740, ""[А-Яа-я].*"")"),"Инфекционные и паразитарные болезни")</f>
        <v>Инфекционные и паразитарные болезни</v>
      </c>
      <c r="G4740" s="16">
        <f t="shared" si="17"/>
        <v>2</v>
      </c>
      <c r="H4740" s="13" t="s">
        <v>28</v>
      </c>
      <c r="I4740" s="13" t="str">
        <f>IFERROR(__xludf.DUMMYFUNCTION("REGEXREPLACE(H4740, "".*\s"", """")"),"человек")</f>
        <v>человек</v>
      </c>
      <c r="J4740" s="13" t="s">
        <v>29</v>
      </c>
      <c r="K4740" s="17" t="str">
        <f>IFERROR(__xludf.DUMMYFUNCTION("REGEXREPLACE(J4740, ""^[\d\s]+"", """")"),"значение показателя за год")</f>
        <v>значение показателя за год</v>
      </c>
      <c r="L4740" s="16">
        <f t="shared" si="18"/>
        <v>2</v>
      </c>
      <c r="M4740" s="13" t="s">
        <v>30</v>
      </c>
      <c r="N4740" s="13" t="str">
        <f>IFERROR(__xludf.DUMMYFUNCTION("REGEXEXTRACT(M4740, "" (.+)$"")"),"все население")</f>
        <v>все население</v>
      </c>
      <c r="O4740" s="18">
        <v>58.0</v>
      </c>
      <c r="P4740" s="18">
        <v>47.0</v>
      </c>
      <c r="Q4740" s="18">
        <v>40.0</v>
      </c>
      <c r="R4740" s="18">
        <v>42.0</v>
      </c>
      <c r="S4740" s="18">
        <v>42.0</v>
      </c>
      <c r="T4740" s="18">
        <v>44.0</v>
      </c>
      <c r="U4740" s="18">
        <v>39.0</v>
      </c>
      <c r="V4740" s="18">
        <v>49.0</v>
      </c>
      <c r="W4740" s="18">
        <v>36.0</v>
      </c>
      <c r="X4740" s="18">
        <v>29.0</v>
      </c>
      <c r="Y4740" s="23" t="s">
        <v>37</v>
      </c>
      <c r="Z4740" s="19">
        <f t="shared" si="6"/>
        <v>426</v>
      </c>
      <c r="AA4740" s="19" t="str">
        <f t="shared" si="19"/>
        <v/>
      </c>
      <c r="AB4740" s="19" t="str">
        <f t="shared" si="8"/>
        <v/>
      </c>
      <c r="AC4740" s="19">
        <f t="shared" si="20"/>
        <v>42.6</v>
      </c>
      <c r="AD4740" s="19">
        <f t="shared" si="21"/>
        <v>79</v>
      </c>
      <c r="AE4740" s="19" t="str">
        <f t="shared" si="22"/>
        <v>Нет моды</v>
      </c>
      <c r="AF4740" s="19">
        <f t="shared" si="23"/>
        <v>29</v>
      </c>
      <c r="AG4740" s="19">
        <f t="shared" si="24"/>
        <v>58</v>
      </c>
      <c r="AH4740" s="20" t="str">
        <f t="shared" si="14"/>
        <v/>
      </c>
      <c r="AI4740" s="21"/>
      <c r="AJ4740" s="21"/>
      <c r="AK4740" s="21"/>
      <c r="AL4740" s="22">
        <f t="shared" si="25"/>
        <v>1</v>
      </c>
    </row>
    <row r="4741" ht="12.75" customHeight="1">
      <c r="A4741" s="13" t="s">
        <v>318</v>
      </c>
      <c r="B4741" s="13" t="str">
        <f>IFERROR(__xludf.DUMMYFUNCTION("REGEXREPLACE(A4741, ""\d"", """")"),"         Камчатский край")</f>
        <v>         Камчатский край</v>
      </c>
      <c r="C4741" s="14" t="str">
        <f t="shared" si="15"/>
        <v>Камчатский край</v>
      </c>
      <c r="D4741" s="3">
        <f t="shared" si="16"/>
        <v>2</v>
      </c>
      <c r="E4741" s="15" t="s">
        <v>41</v>
      </c>
      <c r="F4741" s="13" t="str">
        <f>IFERROR(__xludf.DUMMYFUNCTION("REGEXEXTRACT(E4741, ""[А-Яа-я].*"")"),"Инфекционные и паразитарные болезни")</f>
        <v>Инфекционные и паразитарные болезни</v>
      </c>
      <c r="G4741" s="16">
        <f t="shared" si="17"/>
        <v>2</v>
      </c>
      <c r="H4741" s="13" t="s">
        <v>28</v>
      </c>
      <c r="I4741" s="13" t="str">
        <f>IFERROR(__xludf.DUMMYFUNCTION("REGEXREPLACE(H4741, "".*\s"", """")"),"человек")</f>
        <v>человек</v>
      </c>
      <c r="J4741" s="13" t="s">
        <v>29</v>
      </c>
      <c r="K4741" s="17" t="str">
        <f>IFERROR(__xludf.DUMMYFUNCTION("REGEXREPLACE(J4741, ""^[\d\s]+"", """")"),"значение показателя за год")</f>
        <v>значение показателя за год</v>
      </c>
      <c r="L4741" s="16">
        <f t="shared" si="18"/>
        <v>2</v>
      </c>
      <c r="M4741" s="13" t="s">
        <v>31</v>
      </c>
      <c r="N4741" s="13" t="str">
        <f>IFERROR(__xludf.DUMMYFUNCTION("REGEXEXTRACT(M4741, "" (.+)$"")"),"городское население")</f>
        <v>городское население</v>
      </c>
      <c r="O4741" s="18">
        <v>36.0</v>
      </c>
      <c r="P4741" s="18">
        <v>28.0</v>
      </c>
      <c r="Q4741" s="18">
        <v>23.0</v>
      </c>
      <c r="R4741" s="18">
        <v>24.0</v>
      </c>
      <c r="S4741" s="18">
        <v>24.0</v>
      </c>
      <c r="T4741" s="18">
        <v>30.0</v>
      </c>
      <c r="U4741" s="18">
        <v>28.0</v>
      </c>
      <c r="V4741" s="18">
        <v>39.0</v>
      </c>
      <c r="W4741" s="18">
        <v>26.0</v>
      </c>
      <c r="X4741" s="18">
        <v>25.0</v>
      </c>
      <c r="Y4741" s="23" t="s">
        <v>37</v>
      </c>
      <c r="Z4741" s="19" t="str">
        <f t="shared" si="6"/>
        <v/>
      </c>
      <c r="AA4741" s="19">
        <f t="shared" si="19"/>
        <v>283</v>
      </c>
      <c r="AB4741" s="19" t="str">
        <f t="shared" si="8"/>
        <v/>
      </c>
      <c r="AC4741" s="19">
        <f t="shared" si="20"/>
        <v>28.3</v>
      </c>
      <c r="AD4741" s="19">
        <f t="shared" si="21"/>
        <v>36</v>
      </c>
      <c r="AE4741" s="19" t="str">
        <f t="shared" si="22"/>
        <v>Нет моды</v>
      </c>
      <c r="AF4741" s="19">
        <f t="shared" si="23"/>
        <v>23</v>
      </c>
      <c r="AG4741" s="19">
        <f t="shared" si="24"/>
        <v>39</v>
      </c>
      <c r="AH4741" s="20" t="str">
        <f t="shared" si="14"/>
        <v/>
      </c>
      <c r="AI4741" s="21"/>
      <c r="AJ4741" s="21"/>
      <c r="AK4741" s="21"/>
      <c r="AL4741" s="22">
        <f t="shared" si="25"/>
        <v>1</v>
      </c>
    </row>
    <row r="4742" ht="12.75" customHeight="1">
      <c r="A4742" s="13" t="s">
        <v>318</v>
      </c>
      <c r="B4742" s="13" t="str">
        <f>IFERROR(__xludf.DUMMYFUNCTION("REGEXREPLACE(A4742, ""\d"", """")"),"         Камчатский край")</f>
        <v>         Камчатский край</v>
      </c>
      <c r="C4742" s="14" t="str">
        <f t="shared" si="15"/>
        <v>Камчатский край</v>
      </c>
      <c r="D4742" s="3">
        <f t="shared" si="16"/>
        <v>2</v>
      </c>
      <c r="E4742" s="15" t="s">
        <v>41</v>
      </c>
      <c r="F4742" s="13" t="str">
        <f>IFERROR(__xludf.DUMMYFUNCTION("REGEXEXTRACT(E4742, ""[А-Яа-я].*"")"),"Инфекционные и паразитарные болезни")</f>
        <v>Инфекционные и паразитарные болезни</v>
      </c>
      <c r="G4742" s="16">
        <f t="shared" si="17"/>
        <v>2</v>
      </c>
      <c r="H4742" s="13" t="s">
        <v>28</v>
      </c>
      <c r="I4742" s="13" t="str">
        <f>IFERROR(__xludf.DUMMYFUNCTION("REGEXREPLACE(H4742, "".*\s"", """")"),"человек")</f>
        <v>человек</v>
      </c>
      <c r="J4742" s="13" t="s">
        <v>29</v>
      </c>
      <c r="K4742" s="17" t="str">
        <f>IFERROR(__xludf.DUMMYFUNCTION("REGEXREPLACE(J4742, ""^[\d\s]+"", """")"),"значение показателя за год")</f>
        <v>значение показателя за год</v>
      </c>
      <c r="L4742" s="16">
        <f t="shared" si="18"/>
        <v>2</v>
      </c>
      <c r="M4742" s="13" t="s">
        <v>32</v>
      </c>
      <c r="N4742" s="13" t="str">
        <f>IFERROR(__xludf.DUMMYFUNCTION("REGEXEXTRACT(M4742, "" (.+)$"")"),"сельское население")</f>
        <v>сельское население</v>
      </c>
      <c r="O4742" s="18">
        <v>22.0</v>
      </c>
      <c r="P4742" s="18">
        <v>19.0</v>
      </c>
      <c r="Q4742" s="18">
        <v>17.0</v>
      </c>
      <c r="R4742" s="18">
        <v>18.0</v>
      </c>
      <c r="S4742" s="18">
        <v>18.0</v>
      </c>
      <c r="T4742" s="18">
        <v>14.0</v>
      </c>
      <c r="U4742" s="18">
        <v>11.0</v>
      </c>
      <c r="V4742" s="18">
        <v>10.0</v>
      </c>
      <c r="W4742" s="18">
        <v>10.0</v>
      </c>
      <c r="X4742" s="18">
        <v>4.0</v>
      </c>
      <c r="Y4742" s="23" t="s">
        <v>37</v>
      </c>
      <c r="Z4742" s="19" t="str">
        <f t="shared" si="6"/>
        <v/>
      </c>
      <c r="AA4742" s="19" t="str">
        <f t="shared" si="19"/>
        <v/>
      </c>
      <c r="AB4742" s="19">
        <f t="shared" si="8"/>
        <v>143</v>
      </c>
      <c r="AC4742" s="19">
        <f t="shared" si="20"/>
        <v>14.3</v>
      </c>
      <c r="AD4742" s="19">
        <f t="shared" si="21"/>
        <v>22.5</v>
      </c>
      <c r="AE4742" s="19" t="str">
        <f t="shared" si="22"/>
        <v>Нет моды</v>
      </c>
      <c r="AF4742" s="19">
        <f t="shared" si="23"/>
        <v>4</v>
      </c>
      <c r="AG4742" s="19">
        <f t="shared" si="24"/>
        <v>22</v>
      </c>
      <c r="AH4742" s="20" t="str">
        <f t="shared" si="14"/>
        <v>Город: 66%; Село: 34%</v>
      </c>
      <c r="AI4742" s="21"/>
      <c r="AJ4742" s="21"/>
      <c r="AK4742" s="21"/>
      <c r="AL4742" s="22">
        <f t="shared" si="25"/>
        <v>1</v>
      </c>
    </row>
    <row r="4743" ht="12.75" customHeight="1">
      <c r="A4743" s="13" t="s">
        <v>318</v>
      </c>
      <c r="B4743" s="13" t="str">
        <f>IFERROR(__xludf.DUMMYFUNCTION("REGEXREPLACE(A4743, ""\d"", """")"),"         Камчатский край")</f>
        <v>         Камчатский край</v>
      </c>
      <c r="C4743" s="14" t="str">
        <f t="shared" si="15"/>
        <v>Камчатский край</v>
      </c>
      <c r="D4743" s="3">
        <f t="shared" si="16"/>
        <v>2</v>
      </c>
      <c r="E4743" s="15" t="s">
        <v>42</v>
      </c>
      <c r="F4743" s="13" t="str">
        <f>IFERROR(__xludf.DUMMYFUNCTION("REGEXEXTRACT(E4743, ""[А-Яа-я].*"")"),"Ишемическая болезнь сердца")</f>
        <v>Ишемическая болезнь сердца</v>
      </c>
      <c r="G4743" s="16">
        <f t="shared" si="17"/>
        <v>2</v>
      </c>
      <c r="H4743" s="13" t="s">
        <v>28</v>
      </c>
      <c r="I4743" s="13" t="str">
        <f>IFERROR(__xludf.DUMMYFUNCTION("REGEXREPLACE(H4743, "".*\s"", """")"),"человек")</f>
        <v>человек</v>
      </c>
      <c r="J4743" s="13" t="s">
        <v>29</v>
      </c>
      <c r="K4743" s="17" t="str">
        <f>IFERROR(__xludf.DUMMYFUNCTION("REGEXREPLACE(J4743, ""^[\d\s]+"", """")"),"значение показателя за год")</f>
        <v>значение показателя за год</v>
      </c>
      <c r="L4743" s="16">
        <f t="shared" si="18"/>
        <v>2</v>
      </c>
      <c r="M4743" s="13" t="s">
        <v>30</v>
      </c>
      <c r="N4743" s="13" t="str">
        <f>IFERROR(__xludf.DUMMYFUNCTION("REGEXEXTRACT(M4743, "" (.+)$"")"),"все население")</f>
        <v>все население</v>
      </c>
      <c r="O4743" s="18">
        <v>899.0</v>
      </c>
      <c r="P4743" s="18">
        <v>915.0</v>
      </c>
      <c r="Q4743" s="18">
        <v>920.0</v>
      </c>
      <c r="R4743" s="18">
        <v>843.0</v>
      </c>
      <c r="S4743" s="18">
        <v>953.0</v>
      </c>
      <c r="T4743" s="18">
        <v>930.0</v>
      </c>
      <c r="U4743" s="18">
        <v>891.0</v>
      </c>
      <c r="V4743" s="18">
        <v>982.0</v>
      </c>
      <c r="W4743" s="18">
        <v>1067.0</v>
      </c>
      <c r="X4743" s="18">
        <v>1079.0</v>
      </c>
      <c r="Y4743" s="23" t="s">
        <v>37</v>
      </c>
      <c r="Z4743" s="19">
        <f t="shared" si="6"/>
        <v>9479</v>
      </c>
      <c r="AA4743" s="19" t="str">
        <f t="shared" si="19"/>
        <v/>
      </c>
      <c r="AB4743" s="19" t="str">
        <f t="shared" si="8"/>
        <v/>
      </c>
      <c r="AC4743" s="19">
        <f t="shared" si="20"/>
        <v>947.9</v>
      </c>
      <c r="AD4743" s="19">
        <f t="shared" si="21"/>
        <v>432.5</v>
      </c>
      <c r="AE4743" s="19" t="str">
        <f t="shared" si="22"/>
        <v>Нет моды</v>
      </c>
      <c r="AF4743" s="19">
        <f t="shared" si="23"/>
        <v>843</v>
      </c>
      <c r="AG4743" s="19">
        <f t="shared" si="24"/>
        <v>1079</v>
      </c>
      <c r="AH4743" s="20" t="str">
        <f t="shared" si="14"/>
        <v/>
      </c>
      <c r="AI4743" s="21"/>
      <c r="AJ4743" s="21"/>
      <c r="AK4743" s="21"/>
      <c r="AL4743" s="22">
        <f t="shared" si="25"/>
        <v>1</v>
      </c>
    </row>
    <row r="4744" ht="12.75" customHeight="1">
      <c r="A4744" s="13" t="s">
        <v>318</v>
      </c>
      <c r="B4744" s="13" t="str">
        <f>IFERROR(__xludf.DUMMYFUNCTION("REGEXREPLACE(A4744, ""\d"", """")"),"         Камчатский край")</f>
        <v>         Камчатский край</v>
      </c>
      <c r="C4744" s="14" t="str">
        <f t="shared" si="15"/>
        <v>Камчатский край</v>
      </c>
      <c r="D4744" s="3">
        <f t="shared" si="16"/>
        <v>2</v>
      </c>
      <c r="E4744" s="15" t="s">
        <v>42</v>
      </c>
      <c r="F4744" s="13" t="str">
        <f>IFERROR(__xludf.DUMMYFUNCTION("REGEXEXTRACT(E4744, ""[А-Яа-я].*"")"),"Ишемическая болезнь сердца")</f>
        <v>Ишемическая болезнь сердца</v>
      </c>
      <c r="G4744" s="16">
        <f t="shared" si="17"/>
        <v>2</v>
      </c>
      <c r="H4744" s="13" t="s">
        <v>28</v>
      </c>
      <c r="I4744" s="13" t="str">
        <f>IFERROR(__xludf.DUMMYFUNCTION("REGEXREPLACE(H4744, "".*\s"", """")"),"человек")</f>
        <v>человек</v>
      </c>
      <c r="J4744" s="13" t="s">
        <v>29</v>
      </c>
      <c r="K4744" s="17" t="str">
        <f>IFERROR(__xludf.DUMMYFUNCTION("REGEXREPLACE(J4744, ""^[\d\s]+"", """")"),"значение показателя за год")</f>
        <v>значение показателя за год</v>
      </c>
      <c r="L4744" s="16">
        <f t="shared" si="18"/>
        <v>2</v>
      </c>
      <c r="M4744" s="13" t="s">
        <v>31</v>
      </c>
      <c r="N4744" s="13" t="str">
        <f>IFERROR(__xludf.DUMMYFUNCTION("REGEXEXTRACT(M4744, "" (.+)$"")"),"городское население")</f>
        <v>городское население</v>
      </c>
      <c r="O4744" s="18">
        <v>699.0</v>
      </c>
      <c r="P4744" s="18">
        <v>700.0</v>
      </c>
      <c r="Q4744" s="18">
        <v>690.0</v>
      </c>
      <c r="R4744" s="18">
        <v>681.0</v>
      </c>
      <c r="S4744" s="18">
        <v>725.0</v>
      </c>
      <c r="T4744" s="18">
        <v>724.0</v>
      </c>
      <c r="U4744" s="18">
        <v>694.0</v>
      </c>
      <c r="V4744" s="18">
        <v>731.0</v>
      </c>
      <c r="W4744" s="18">
        <v>789.0</v>
      </c>
      <c r="X4744" s="18">
        <v>838.0</v>
      </c>
      <c r="Y4744" s="23" t="s">
        <v>37</v>
      </c>
      <c r="Z4744" s="19" t="str">
        <f t="shared" si="6"/>
        <v/>
      </c>
      <c r="AA4744" s="19">
        <f t="shared" si="19"/>
        <v>7271</v>
      </c>
      <c r="AB4744" s="19" t="str">
        <f t="shared" si="8"/>
        <v/>
      </c>
      <c r="AC4744" s="19">
        <f t="shared" si="20"/>
        <v>727.1</v>
      </c>
      <c r="AD4744" s="19">
        <f t="shared" si="21"/>
        <v>840.5</v>
      </c>
      <c r="AE4744" s="19" t="str">
        <f t="shared" si="22"/>
        <v>Нет моды</v>
      </c>
      <c r="AF4744" s="19">
        <f t="shared" si="23"/>
        <v>681</v>
      </c>
      <c r="AG4744" s="19">
        <f t="shared" si="24"/>
        <v>838</v>
      </c>
      <c r="AH4744" s="20" t="str">
        <f t="shared" si="14"/>
        <v/>
      </c>
      <c r="AI4744" s="21"/>
      <c r="AJ4744" s="21"/>
      <c r="AK4744" s="21"/>
      <c r="AL4744" s="22">
        <f t="shared" si="25"/>
        <v>1</v>
      </c>
    </row>
    <row r="4745" ht="12.75" customHeight="1">
      <c r="A4745" s="13" t="s">
        <v>318</v>
      </c>
      <c r="B4745" s="13" t="str">
        <f>IFERROR(__xludf.DUMMYFUNCTION("REGEXREPLACE(A4745, ""\d"", """")"),"         Камчатский край")</f>
        <v>         Камчатский край</v>
      </c>
      <c r="C4745" s="14" t="str">
        <f t="shared" si="15"/>
        <v>Камчатский край</v>
      </c>
      <c r="D4745" s="3">
        <f t="shared" si="16"/>
        <v>2</v>
      </c>
      <c r="E4745" s="15" t="s">
        <v>42</v>
      </c>
      <c r="F4745" s="13" t="str">
        <f>IFERROR(__xludf.DUMMYFUNCTION("REGEXEXTRACT(E4745, ""[А-Яа-я].*"")"),"Ишемическая болезнь сердца")</f>
        <v>Ишемическая болезнь сердца</v>
      </c>
      <c r="G4745" s="16">
        <f t="shared" si="17"/>
        <v>2</v>
      </c>
      <c r="H4745" s="13" t="s">
        <v>28</v>
      </c>
      <c r="I4745" s="13" t="str">
        <f>IFERROR(__xludf.DUMMYFUNCTION("REGEXREPLACE(H4745, "".*\s"", """")"),"человек")</f>
        <v>человек</v>
      </c>
      <c r="J4745" s="13" t="s">
        <v>29</v>
      </c>
      <c r="K4745" s="17" t="str">
        <f>IFERROR(__xludf.DUMMYFUNCTION("REGEXREPLACE(J4745, ""^[\d\s]+"", """")"),"значение показателя за год")</f>
        <v>значение показателя за год</v>
      </c>
      <c r="L4745" s="16">
        <f t="shared" si="18"/>
        <v>2</v>
      </c>
      <c r="M4745" s="13" t="s">
        <v>32</v>
      </c>
      <c r="N4745" s="13" t="str">
        <f>IFERROR(__xludf.DUMMYFUNCTION("REGEXEXTRACT(M4745, "" (.+)$"")"),"сельское население")</f>
        <v>сельское население</v>
      </c>
      <c r="O4745" s="18">
        <v>200.0</v>
      </c>
      <c r="P4745" s="18">
        <v>215.0</v>
      </c>
      <c r="Q4745" s="18">
        <v>230.0</v>
      </c>
      <c r="R4745" s="18">
        <v>162.0</v>
      </c>
      <c r="S4745" s="18">
        <v>228.0</v>
      </c>
      <c r="T4745" s="18">
        <v>206.0</v>
      </c>
      <c r="U4745" s="18">
        <v>197.0</v>
      </c>
      <c r="V4745" s="18">
        <v>251.0</v>
      </c>
      <c r="W4745" s="18">
        <v>278.0</v>
      </c>
      <c r="X4745" s="18">
        <v>241.0</v>
      </c>
      <c r="Y4745" s="23" t="s">
        <v>37</v>
      </c>
      <c r="Z4745" s="19" t="str">
        <f t="shared" si="6"/>
        <v/>
      </c>
      <c r="AA4745" s="19" t="str">
        <f t="shared" si="19"/>
        <v/>
      </c>
      <c r="AB4745" s="19">
        <f t="shared" si="8"/>
        <v>2208</v>
      </c>
      <c r="AC4745" s="19">
        <f t="shared" si="20"/>
        <v>220.8</v>
      </c>
      <c r="AD4745" s="19">
        <f t="shared" si="21"/>
        <v>479.5</v>
      </c>
      <c r="AE4745" s="19" t="str">
        <f t="shared" si="22"/>
        <v>Нет моды</v>
      </c>
      <c r="AF4745" s="19">
        <f t="shared" si="23"/>
        <v>162</v>
      </c>
      <c r="AG4745" s="19">
        <f t="shared" si="24"/>
        <v>278</v>
      </c>
      <c r="AH4745" s="20" t="str">
        <f t="shared" si="14"/>
        <v>Город: 77%; Село: 23%</v>
      </c>
      <c r="AI4745" s="21"/>
      <c r="AJ4745" s="21"/>
      <c r="AK4745" s="21"/>
      <c r="AL4745" s="22">
        <f t="shared" si="25"/>
        <v>1</v>
      </c>
    </row>
    <row r="4746" ht="12.75" customHeight="1">
      <c r="A4746" s="13" t="s">
        <v>318</v>
      </c>
      <c r="B4746" s="13" t="str">
        <f>IFERROR(__xludf.DUMMYFUNCTION("REGEXREPLACE(A4746, ""\d"", """")"),"         Камчатский край")</f>
        <v>         Камчатский край</v>
      </c>
      <c r="C4746" s="14" t="str">
        <f t="shared" si="15"/>
        <v>Камчатский край</v>
      </c>
      <c r="D4746" s="3">
        <f t="shared" si="16"/>
        <v>2</v>
      </c>
      <c r="E4746" s="15" t="s">
        <v>43</v>
      </c>
      <c r="F4746" s="13" t="str">
        <f>IFERROR(__xludf.DUMMYFUNCTION("REGEXEXTRACT(E4746, ""[А-Яа-я].*"")"),"Новообразования")</f>
        <v>Новообразования</v>
      </c>
      <c r="G4746" s="16">
        <f t="shared" si="17"/>
        <v>2</v>
      </c>
      <c r="H4746" s="13" t="s">
        <v>28</v>
      </c>
      <c r="I4746" s="13" t="str">
        <f>IFERROR(__xludf.DUMMYFUNCTION("REGEXREPLACE(H4746, "".*\s"", """")"),"человек")</f>
        <v>человек</v>
      </c>
      <c r="J4746" s="13" t="s">
        <v>29</v>
      </c>
      <c r="K4746" s="17" t="str">
        <f>IFERROR(__xludf.DUMMYFUNCTION("REGEXREPLACE(J4746, ""^[\d\s]+"", """")"),"значение показателя за год")</f>
        <v>значение показателя за год</v>
      </c>
      <c r="L4746" s="16">
        <f t="shared" si="18"/>
        <v>2</v>
      </c>
      <c r="M4746" s="13" t="s">
        <v>30</v>
      </c>
      <c r="N4746" s="13" t="str">
        <f>IFERROR(__xludf.DUMMYFUNCTION("REGEXEXTRACT(M4746, "" (.+)$"")"),"все население")</f>
        <v>все население</v>
      </c>
      <c r="O4746" s="18">
        <v>589.0</v>
      </c>
      <c r="P4746" s="18">
        <v>589.0</v>
      </c>
      <c r="Q4746" s="18">
        <v>580.0</v>
      </c>
      <c r="R4746" s="18">
        <v>575.0</v>
      </c>
      <c r="S4746" s="18">
        <v>542.0</v>
      </c>
      <c r="T4746" s="18">
        <v>515.0</v>
      </c>
      <c r="U4746" s="18">
        <v>547.0</v>
      </c>
      <c r="V4746" s="18">
        <v>493.0</v>
      </c>
      <c r="W4746" s="18">
        <v>484.0</v>
      </c>
      <c r="X4746" s="18">
        <v>493.0</v>
      </c>
      <c r="Y4746" s="23" t="s">
        <v>37</v>
      </c>
      <c r="Z4746" s="19">
        <f t="shared" si="6"/>
        <v>5407</v>
      </c>
      <c r="AA4746" s="19" t="str">
        <f t="shared" si="19"/>
        <v/>
      </c>
      <c r="AB4746" s="19" t="str">
        <f t="shared" si="8"/>
        <v/>
      </c>
      <c r="AC4746" s="19">
        <f t="shared" si="20"/>
        <v>540.7</v>
      </c>
      <c r="AD4746" s="19">
        <f t="shared" si="21"/>
        <v>381</v>
      </c>
      <c r="AE4746" s="19" t="str">
        <f t="shared" si="22"/>
        <v>Нет моды</v>
      </c>
      <c r="AF4746" s="19">
        <f t="shared" si="23"/>
        <v>484</v>
      </c>
      <c r="AG4746" s="19">
        <f t="shared" si="24"/>
        <v>589</v>
      </c>
      <c r="AH4746" s="20" t="str">
        <f t="shared" si="14"/>
        <v/>
      </c>
      <c r="AI4746" s="21"/>
      <c r="AJ4746" s="21"/>
      <c r="AK4746" s="21"/>
      <c r="AL4746" s="22">
        <f t="shared" si="25"/>
        <v>1</v>
      </c>
    </row>
    <row r="4747" ht="12.75" customHeight="1">
      <c r="A4747" s="13" t="s">
        <v>318</v>
      </c>
      <c r="B4747" s="13" t="str">
        <f>IFERROR(__xludf.DUMMYFUNCTION("REGEXREPLACE(A4747, ""\d"", """")"),"         Камчатский край")</f>
        <v>         Камчатский край</v>
      </c>
      <c r="C4747" s="14" t="str">
        <f t="shared" si="15"/>
        <v>Камчатский край</v>
      </c>
      <c r="D4747" s="3">
        <f t="shared" si="16"/>
        <v>2</v>
      </c>
      <c r="E4747" s="15" t="s">
        <v>43</v>
      </c>
      <c r="F4747" s="13" t="str">
        <f>IFERROR(__xludf.DUMMYFUNCTION("REGEXEXTRACT(E4747, ""[А-Яа-я].*"")"),"Новообразования")</f>
        <v>Новообразования</v>
      </c>
      <c r="G4747" s="16">
        <f t="shared" si="17"/>
        <v>2</v>
      </c>
      <c r="H4747" s="13" t="s">
        <v>28</v>
      </c>
      <c r="I4747" s="13" t="str">
        <f>IFERROR(__xludf.DUMMYFUNCTION("REGEXREPLACE(H4747, "".*\s"", """")"),"человек")</f>
        <v>человек</v>
      </c>
      <c r="J4747" s="13" t="s">
        <v>29</v>
      </c>
      <c r="K4747" s="17" t="str">
        <f>IFERROR(__xludf.DUMMYFUNCTION("REGEXREPLACE(J4747, ""^[\d\s]+"", """")"),"значение показателя за год")</f>
        <v>значение показателя за год</v>
      </c>
      <c r="L4747" s="16">
        <f t="shared" si="18"/>
        <v>2</v>
      </c>
      <c r="M4747" s="13" t="s">
        <v>31</v>
      </c>
      <c r="N4747" s="13" t="str">
        <f>IFERROR(__xludf.DUMMYFUNCTION("REGEXEXTRACT(M4747, "" (.+)$"")"),"городское население")</f>
        <v>городское население</v>
      </c>
      <c r="O4747" s="18">
        <v>439.0</v>
      </c>
      <c r="P4747" s="18">
        <v>422.0</v>
      </c>
      <c r="Q4747" s="18">
        <v>445.0</v>
      </c>
      <c r="R4747" s="18">
        <v>435.0</v>
      </c>
      <c r="S4747" s="18">
        <v>421.0</v>
      </c>
      <c r="T4747" s="18">
        <v>397.0</v>
      </c>
      <c r="U4747" s="18">
        <v>404.0</v>
      </c>
      <c r="V4747" s="18">
        <v>373.0</v>
      </c>
      <c r="W4747" s="18">
        <v>382.0</v>
      </c>
      <c r="X4747" s="18">
        <v>382.0</v>
      </c>
      <c r="Y4747" s="23" t="s">
        <v>37</v>
      </c>
      <c r="Z4747" s="19" t="str">
        <f t="shared" si="6"/>
        <v/>
      </c>
      <c r="AA4747" s="19">
        <f t="shared" si="19"/>
        <v>4100</v>
      </c>
      <c r="AB4747" s="19" t="str">
        <f t="shared" si="8"/>
        <v/>
      </c>
      <c r="AC4747" s="19">
        <f t="shared" si="20"/>
        <v>410</v>
      </c>
      <c r="AD4747" s="19">
        <f t="shared" si="21"/>
        <v>464.5</v>
      </c>
      <c r="AE4747" s="19" t="str">
        <f t="shared" si="22"/>
        <v>Нет моды</v>
      </c>
      <c r="AF4747" s="19">
        <f t="shared" si="23"/>
        <v>373</v>
      </c>
      <c r="AG4747" s="19">
        <f t="shared" si="24"/>
        <v>445</v>
      </c>
      <c r="AH4747" s="20" t="str">
        <f t="shared" si="14"/>
        <v/>
      </c>
      <c r="AI4747" s="21"/>
      <c r="AJ4747" s="21"/>
      <c r="AK4747" s="21"/>
      <c r="AL4747" s="22">
        <f t="shared" si="25"/>
        <v>1</v>
      </c>
    </row>
    <row r="4748" ht="12.75" customHeight="1">
      <c r="A4748" s="13" t="s">
        <v>318</v>
      </c>
      <c r="B4748" s="13" t="str">
        <f>IFERROR(__xludf.DUMMYFUNCTION("REGEXREPLACE(A4748, ""\d"", """")"),"         Камчатский край")</f>
        <v>         Камчатский край</v>
      </c>
      <c r="C4748" s="14" t="str">
        <f t="shared" si="15"/>
        <v>Камчатский край</v>
      </c>
      <c r="D4748" s="3">
        <f t="shared" si="16"/>
        <v>2</v>
      </c>
      <c r="E4748" s="15" t="s">
        <v>43</v>
      </c>
      <c r="F4748" s="13" t="str">
        <f>IFERROR(__xludf.DUMMYFUNCTION("REGEXEXTRACT(E4748, ""[А-Яа-я].*"")"),"Новообразования")</f>
        <v>Новообразования</v>
      </c>
      <c r="G4748" s="16">
        <f t="shared" si="17"/>
        <v>2</v>
      </c>
      <c r="H4748" s="13" t="s">
        <v>28</v>
      </c>
      <c r="I4748" s="13" t="str">
        <f>IFERROR(__xludf.DUMMYFUNCTION("REGEXREPLACE(H4748, "".*\s"", """")"),"человек")</f>
        <v>человек</v>
      </c>
      <c r="J4748" s="13" t="s">
        <v>29</v>
      </c>
      <c r="K4748" s="17" t="str">
        <f>IFERROR(__xludf.DUMMYFUNCTION("REGEXREPLACE(J4748, ""^[\d\s]+"", """")"),"значение показателя за год")</f>
        <v>значение показателя за год</v>
      </c>
      <c r="L4748" s="16">
        <f t="shared" si="18"/>
        <v>2</v>
      </c>
      <c r="M4748" s="13" t="s">
        <v>32</v>
      </c>
      <c r="N4748" s="13" t="str">
        <f>IFERROR(__xludf.DUMMYFUNCTION("REGEXEXTRACT(M4748, "" (.+)$"")"),"сельское население")</f>
        <v>сельское население</v>
      </c>
      <c r="O4748" s="18">
        <v>150.0</v>
      </c>
      <c r="P4748" s="18">
        <v>167.0</v>
      </c>
      <c r="Q4748" s="18">
        <v>135.0</v>
      </c>
      <c r="R4748" s="18">
        <v>140.0</v>
      </c>
      <c r="S4748" s="18">
        <v>121.0</v>
      </c>
      <c r="T4748" s="18">
        <v>118.0</v>
      </c>
      <c r="U4748" s="18">
        <v>143.0</v>
      </c>
      <c r="V4748" s="18">
        <v>120.0</v>
      </c>
      <c r="W4748" s="18">
        <v>102.0</v>
      </c>
      <c r="X4748" s="18">
        <v>111.0</v>
      </c>
      <c r="Y4748" s="23" t="s">
        <v>37</v>
      </c>
      <c r="Z4748" s="19" t="str">
        <f t="shared" si="6"/>
        <v/>
      </c>
      <c r="AA4748" s="19" t="str">
        <f t="shared" si="19"/>
        <v/>
      </c>
      <c r="AB4748" s="19">
        <f t="shared" si="8"/>
        <v>1307</v>
      </c>
      <c r="AC4748" s="19">
        <f t="shared" si="20"/>
        <v>130.7</v>
      </c>
      <c r="AD4748" s="19">
        <f t="shared" si="21"/>
        <v>270</v>
      </c>
      <c r="AE4748" s="19" t="str">
        <f t="shared" si="22"/>
        <v>Нет моды</v>
      </c>
      <c r="AF4748" s="19">
        <f t="shared" si="23"/>
        <v>102</v>
      </c>
      <c r="AG4748" s="19">
        <f t="shared" si="24"/>
        <v>167</v>
      </c>
      <c r="AH4748" s="20" t="str">
        <f t="shared" si="14"/>
        <v>Город: 76%; Село: 24%</v>
      </c>
      <c r="AI4748" s="21"/>
      <c r="AJ4748" s="21"/>
      <c r="AK4748" s="21"/>
      <c r="AL4748" s="22">
        <f t="shared" si="25"/>
        <v>1</v>
      </c>
    </row>
    <row r="4749" ht="12.75" customHeight="1">
      <c r="A4749" s="13" t="s">
        <v>318</v>
      </c>
      <c r="B4749" s="13" t="str">
        <f>IFERROR(__xludf.DUMMYFUNCTION("REGEXREPLACE(A4749, ""\d"", """")"),"         Камчатский край")</f>
        <v>         Камчатский край</v>
      </c>
      <c r="C4749" s="14" t="str">
        <f t="shared" si="15"/>
        <v>Камчатский край</v>
      </c>
      <c r="D4749" s="3">
        <f t="shared" si="16"/>
        <v>2</v>
      </c>
      <c r="E4749" s="15" t="s">
        <v>44</v>
      </c>
      <c r="F4749" s="13" t="str">
        <f>IFERROR(__xludf.DUMMYFUNCTION("REGEXEXTRACT(E4749,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749" s="16">
        <f t="shared" si="17"/>
        <v>2</v>
      </c>
      <c r="H4749" s="13" t="s">
        <v>28</v>
      </c>
      <c r="I4749" s="13" t="str">
        <f>IFERROR(__xludf.DUMMYFUNCTION("REGEXREPLACE(H4749, "".*\s"", """")"),"человек")</f>
        <v>человек</v>
      </c>
      <c r="J4749" s="13" t="s">
        <v>29</v>
      </c>
      <c r="K4749" s="17" t="str">
        <f>IFERROR(__xludf.DUMMYFUNCTION("REGEXREPLACE(J4749, ""^[\d\s]+"", """")"),"значение показателя за год")</f>
        <v>значение показателя за год</v>
      </c>
      <c r="L4749" s="16">
        <f t="shared" si="18"/>
        <v>2</v>
      </c>
      <c r="M4749" s="13" t="s">
        <v>30</v>
      </c>
      <c r="N4749" s="13" t="str">
        <f>IFERROR(__xludf.DUMMYFUNCTION("REGEXEXTRACT(M4749, "" (.+)$"")"),"все население")</f>
        <v>все население</v>
      </c>
      <c r="O4749" s="18">
        <v>22.0</v>
      </c>
      <c r="P4749" s="23" t="s">
        <v>37</v>
      </c>
      <c r="Q4749" s="18">
        <v>21.0</v>
      </c>
      <c r="R4749" s="18">
        <v>23.0</v>
      </c>
      <c r="S4749" s="23" t="s">
        <v>37</v>
      </c>
      <c r="T4749" s="23" t="s">
        <v>37</v>
      </c>
      <c r="U4749" s="23" t="s">
        <v>37</v>
      </c>
      <c r="V4749" s="23" t="s">
        <v>37</v>
      </c>
      <c r="W4749" s="23" t="s">
        <v>37</v>
      </c>
      <c r="X4749" s="23" t="s">
        <v>37</v>
      </c>
      <c r="Y4749" s="23" t="s">
        <v>37</v>
      </c>
      <c r="Z4749" s="19">
        <f t="shared" si="6"/>
        <v>66</v>
      </c>
      <c r="AA4749" s="19" t="str">
        <f t="shared" si="19"/>
        <v/>
      </c>
      <c r="AB4749" s="19" t="str">
        <f t="shared" si="8"/>
        <v/>
      </c>
      <c r="AC4749" s="19">
        <f t="shared" si="20"/>
        <v>22</v>
      </c>
      <c r="AD4749" s="19">
        <f t="shared" si="21"/>
        <v>120</v>
      </c>
      <c r="AE4749" s="19" t="str">
        <f t="shared" si="22"/>
        <v>Нет моды</v>
      </c>
      <c r="AF4749" s="19">
        <f t="shared" si="23"/>
        <v>21</v>
      </c>
      <c r="AG4749" s="19">
        <f t="shared" si="24"/>
        <v>23</v>
      </c>
      <c r="AH4749" s="20" t="str">
        <f t="shared" si="14"/>
        <v/>
      </c>
      <c r="AI4749" s="24"/>
      <c r="AJ4749" s="24"/>
      <c r="AK4749" s="24"/>
      <c r="AL4749" s="22">
        <f t="shared" si="25"/>
        <v>1</v>
      </c>
    </row>
    <row r="4750" ht="12.75" customHeight="1">
      <c r="A4750" s="13" t="s">
        <v>318</v>
      </c>
      <c r="B4750" s="13" t="str">
        <f>IFERROR(__xludf.DUMMYFUNCTION("REGEXREPLACE(A4750, ""\d"", """")"),"         Камчатский край")</f>
        <v>         Камчатский край</v>
      </c>
      <c r="C4750" s="14" t="str">
        <f t="shared" si="15"/>
        <v>Камчатский край</v>
      </c>
      <c r="D4750" s="3">
        <f t="shared" si="16"/>
        <v>2</v>
      </c>
      <c r="E4750" s="15" t="s">
        <v>44</v>
      </c>
      <c r="F4750" s="13" t="str">
        <f>IFERROR(__xludf.DUMMYFUNCTION("REGEXEXTRACT(E4750,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750" s="16">
        <f t="shared" si="17"/>
        <v>2</v>
      </c>
      <c r="H4750" s="13" t="s">
        <v>28</v>
      </c>
      <c r="I4750" s="13" t="str">
        <f>IFERROR(__xludf.DUMMYFUNCTION("REGEXREPLACE(H4750, "".*\s"", """")"),"человек")</f>
        <v>человек</v>
      </c>
      <c r="J4750" s="13" t="s">
        <v>29</v>
      </c>
      <c r="K4750" s="17" t="str">
        <f>IFERROR(__xludf.DUMMYFUNCTION("REGEXREPLACE(J4750, ""^[\d\s]+"", """")"),"значение показателя за год")</f>
        <v>значение показателя за год</v>
      </c>
      <c r="L4750" s="16">
        <f t="shared" si="18"/>
        <v>2</v>
      </c>
      <c r="M4750" s="13" t="s">
        <v>31</v>
      </c>
      <c r="N4750" s="13" t="str">
        <f>IFERROR(__xludf.DUMMYFUNCTION("REGEXEXTRACT(M4750, "" (.+)$"")"),"городское население")</f>
        <v>городское население</v>
      </c>
      <c r="O4750" s="18">
        <v>16.0</v>
      </c>
      <c r="P4750" s="23" t="s">
        <v>37</v>
      </c>
      <c r="Q4750" s="18">
        <v>16.0</v>
      </c>
      <c r="R4750" s="18">
        <v>21.0</v>
      </c>
      <c r="S4750" s="23" t="s">
        <v>37</v>
      </c>
      <c r="T4750" s="23" t="s">
        <v>37</v>
      </c>
      <c r="U4750" s="23" t="s">
        <v>37</v>
      </c>
      <c r="V4750" s="23" t="s">
        <v>37</v>
      </c>
      <c r="W4750" s="23" t="s">
        <v>37</v>
      </c>
      <c r="X4750" s="23" t="s">
        <v>37</v>
      </c>
      <c r="Y4750" s="23" t="s">
        <v>37</v>
      </c>
      <c r="Z4750" s="19" t="str">
        <f t="shared" si="6"/>
        <v/>
      </c>
      <c r="AA4750" s="19">
        <f t="shared" si="19"/>
        <v>53</v>
      </c>
      <c r="AB4750" s="19" t="str">
        <f t="shared" si="8"/>
        <v/>
      </c>
      <c r="AC4750" s="19">
        <f t="shared" si="20"/>
        <v>17.66666667</v>
      </c>
      <c r="AD4750" s="19">
        <f t="shared" si="21"/>
        <v>21</v>
      </c>
      <c r="AE4750" s="19" t="str">
        <f t="shared" si="22"/>
        <v>Нет моды</v>
      </c>
      <c r="AF4750" s="19">
        <f t="shared" si="23"/>
        <v>16</v>
      </c>
      <c r="AG4750" s="19">
        <f t="shared" si="24"/>
        <v>21</v>
      </c>
      <c r="AH4750" s="20" t="str">
        <f t="shared" si="14"/>
        <v/>
      </c>
      <c r="AI4750" s="24"/>
      <c r="AJ4750" s="24"/>
      <c r="AK4750" s="24"/>
      <c r="AL4750" s="22">
        <f t="shared" si="25"/>
        <v>1</v>
      </c>
    </row>
    <row r="4751" ht="12.75" customHeight="1">
      <c r="A4751" s="13" t="s">
        <v>318</v>
      </c>
      <c r="B4751" s="13" t="str">
        <f>IFERROR(__xludf.DUMMYFUNCTION("REGEXREPLACE(A4751, ""\d"", """")"),"         Камчатский край")</f>
        <v>         Камчатский край</v>
      </c>
      <c r="C4751" s="14" t="str">
        <f t="shared" si="15"/>
        <v>Камчатский край</v>
      </c>
      <c r="D4751" s="3">
        <f t="shared" si="16"/>
        <v>2</v>
      </c>
      <c r="E4751" s="15" t="s">
        <v>44</v>
      </c>
      <c r="F4751" s="13" t="str">
        <f>IFERROR(__xludf.DUMMYFUNCTION("REGEXEXTRACT(E4751,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751" s="16">
        <f t="shared" si="17"/>
        <v>2</v>
      </c>
      <c r="H4751" s="13" t="s">
        <v>28</v>
      </c>
      <c r="I4751" s="13" t="str">
        <f>IFERROR(__xludf.DUMMYFUNCTION("REGEXREPLACE(H4751, "".*\s"", """")"),"человек")</f>
        <v>человек</v>
      </c>
      <c r="J4751" s="13" t="s">
        <v>29</v>
      </c>
      <c r="K4751" s="17" t="str">
        <f>IFERROR(__xludf.DUMMYFUNCTION("REGEXREPLACE(J4751, ""^[\d\s]+"", """")"),"значение показателя за год")</f>
        <v>значение показателя за год</v>
      </c>
      <c r="L4751" s="16">
        <f t="shared" si="18"/>
        <v>2</v>
      </c>
      <c r="M4751" s="13" t="s">
        <v>32</v>
      </c>
      <c r="N4751" s="13" t="str">
        <f>IFERROR(__xludf.DUMMYFUNCTION("REGEXEXTRACT(M4751, "" (.+)$"")"),"сельское население")</f>
        <v>сельское население</v>
      </c>
      <c r="O4751" s="18">
        <v>6.0</v>
      </c>
      <c r="P4751" s="23" t="s">
        <v>37</v>
      </c>
      <c r="Q4751" s="18">
        <v>5.0</v>
      </c>
      <c r="R4751" s="18">
        <v>2.0</v>
      </c>
      <c r="S4751" s="23" t="s">
        <v>37</v>
      </c>
      <c r="T4751" s="23" t="s">
        <v>37</v>
      </c>
      <c r="U4751" s="23" t="s">
        <v>37</v>
      </c>
      <c r="V4751" s="23" t="s">
        <v>37</v>
      </c>
      <c r="W4751" s="23" t="s">
        <v>37</v>
      </c>
      <c r="X4751" s="23" t="s">
        <v>37</v>
      </c>
      <c r="Y4751" s="23" t="s">
        <v>37</v>
      </c>
      <c r="Z4751" s="19" t="str">
        <f t="shared" si="6"/>
        <v/>
      </c>
      <c r="AA4751" s="19" t="str">
        <f t="shared" si="19"/>
        <v/>
      </c>
      <c r="AB4751" s="19">
        <f t="shared" si="8"/>
        <v>13</v>
      </c>
      <c r="AC4751" s="19">
        <f t="shared" si="20"/>
        <v>4.333333333</v>
      </c>
      <c r="AD4751" s="19">
        <f t="shared" si="21"/>
        <v>11</v>
      </c>
      <c r="AE4751" s="19" t="str">
        <f t="shared" si="22"/>
        <v>Нет моды</v>
      </c>
      <c r="AF4751" s="19">
        <f t="shared" si="23"/>
        <v>2</v>
      </c>
      <c r="AG4751" s="19">
        <f t="shared" si="24"/>
        <v>6</v>
      </c>
      <c r="AH4751" s="20" t="str">
        <f t="shared" si="14"/>
        <v>Город: 80%; Село: 20%</v>
      </c>
      <c r="AI4751" s="24"/>
      <c r="AJ4751" s="24"/>
      <c r="AK4751" s="24"/>
      <c r="AL4751" s="22">
        <f t="shared" si="25"/>
        <v>1</v>
      </c>
    </row>
    <row r="4752" ht="12.75" customHeight="1">
      <c r="A4752" s="13" t="s">
        <v>318</v>
      </c>
      <c r="B4752" s="13" t="str">
        <f>IFERROR(__xludf.DUMMYFUNCTION("REGEXREPLACE(A4752, ""\d"", """")"),"         Камчатский край")</f>
        <v>         Камчатский край</v>
      </c>
      <c r="C4752" s="14" t="str">
        <f t="shared" si="15"/>
        <v>Камчатский край</v>
      </c>
      <c r="D4752" s="3">
        <f t="shared" si="16"/>
        <v>2</v>
      </c>
      <c r="E4752" s="15" t="s">
        <v>45</v>
      </c>
      <c r="F4752" s="13" t="str">
        <f>IFERROR(__xludf.DUMMYFUNCTION("REGEXEXTRACT(E4752, ""[А-Яа-я].*"")"),"Самоубийство")</f>
        <v>Самоубийство</v>
      </c>
      <c r="G4752" s="16">
        <f t="shared" si="17"/>
        <v>2</v>
      </c>
      <c r="H4752" s="13" t="s">
        <v>28</v>
      </c>
      <c r="I4752" s="13" t="str">
        <f>IFERROR(__xludf.DUMMYFUNCTION("REGEXREPLACE(H4752, "".*\s"", """")"),"человек")</f>
        <v>человек</v>
      </c>
      <c r="J4752" s="13" t="s">
        <v>29</v>
      </c>
      <c r="K4752" s="17" t="str">
        <f>IFERROR(__xludf.DUMMYFUNCTION("REGEXREPLACE(J4752, ""^[\d\s]+"", """")"),"значение показателя за год")</f>
        <v>значение показателя за год</v>
      </c>
      <c r="L4752" s="16">
        <f t="shared" si="18"/>
        <v>2</v>
      </c>
      <c r="M4752" s="13" t="s">
        <v>30</v>
      </c>
      <c r="N4752" s="13" t="str">
        <f>IFERROR(__xludf.DUMMYFUNCTION("REGEXEXTRACT(M4752, "" (.+)$"")"),"все население")</f>
        <v>все население</v>
      </c>
      <c r="O4752" s="18">
        <v>81.0</v>
      </c>
      <c r="P4752" s="18">
        <v>60.0</v>
      </c>
      <c r="Q4752" s="18">
        <v>68.0</v>
      </c>
      <c r="R4752" s="18">
        <v>20.0</v>
      </c>
      <c r="S4752" s="18">
        <v>22.0</v>
      </c>
      <c r="T4752" s="18">
        <v>19.0</v>
      </c>
      <c r="U4752" s="18">
        <v>17.0</v>
      </c>
      <c r="V4752" s="18">
        <v>16.0</v>
      </c>
      <c r="W4752" s="18">
        <v>10.0</v>
      </c>
      <c r="X4752" s="18">
        <v>10.0</v>
      </c>
      <c r="Y4752" s="23" t="s">
        <v>37</v>
      </c>
      <c r="Z4752" s="19">
        <f t="shared" si="6"/>
        <v>323</v>
      </c>
      <c r="AA4752" s="19" t="str">
        <f t="shared" si="19"/>
        <v/>
      </c>
      <c r="AB4752" s="19" t="str">
        <f t="shared" si="8"/>
        <v/>
      </c>
      <c r="AC4752" s="19">
        <f t="shared" si="20"/>
        <v>32.3</v>
      </c>
      <c r="AD4752" s="19">
        <f t="shared" si="21"/>
        <v>17</v>
      </c>
      <c r="AE4752" s="19" t="str">
        <f t="shared" si="22"/>
        <v>Нет моды</v>
      </c>
      <c r="AF4752" s="19">
        <f t="shared" si="23"/>
        <v>10</v>
      </c>
      <c r="AG4752" s="19">
        <f t="shared" si="24"/>
        <v>81</v>
      </c>
      <c r="AH4752" s="20" t="str">
        <f t="shared" si="14"/>
        <v/>
      </c>
      <c r="AI4752" s="21"/>
      <c r="AJ4752" s="21"/>
      <c r="AK4752" s="21"/>
      <c r="AL4752" s="22">
        <f t="shared" si="25"/>
        <v>1</v>
      </c>
    </row>
    <row r="4753" ht="12.75" customHeight="1">
      <c r="A4753" s="13" t="s">
        <v>318</v>
      </c>
      <c r="B4753" s="13" t="str">
        <f>IFERROR(__xludf.DUMMYFUNCTION("REGEXREPLACE(A4753, ""\d"", """")"),"         Камчатский край")</f>
        <v>         Камчатский край</v>
      </c>
      <c r="C4753" s="14" t="str">
        <f t="shared" si="15"/>
        <v>Камчатский край</v>
      </c>
      <c r="D4753" s="3">
        <f t="shared" si="16"/>
        <v>2</v>
      </c>
      <c r="E4753" s="15" t="s">
        <v>45</v>
      </c>
      <c r="F4753" s="13" t="str">
        <f>IFERROR(__xludf.DUMMYFUNCTION("REGEXEXTRACT(E4753, ""[А-Яа-я].*"")"),"Самоубийство")</f>
        <v>Самоубийство</v>
      </c>
      <c r="G4753" s="16">
        <f t="shared" si="17"/>
        <v>2</v>
      </c>
      <c r="H4753" s="13" t="s">
        <v>28</v>
      </c>
      <c r="I4753" s="13" t="str">
        <f>IFERROR(__xludf.DUMMYFUNCTION("REGEXREPLACE(H4753, "".*\s"", """")"),"человек")</f>
        <v>человек</v>
      </c>
      <c r="J4753" s="13" t="s">
        <v>29</v>
      </c>
      <c r="K4753" s="17" t="str">
        <f>IFERROR(__xludf.DUMMYFUNCTION("REGEXREPLACE(J4753, ""^[\d\s]+"", """")"),"значение показателя за год")</f>
        <v>значение показателя за год</v>
      </c>
      <c r="L4753" s="16">
        <f t="shared" si="18"/>
        <v>2</v>
      </c>
      <c r="M4753" s="13" t="s">
        <v>31</v>
      </c>
      <c r="N4753" s="13" t="str">
        <f>IFERROR(__xludf.DUMMYFUNCTION("REGEXEXTRACT(M4753, "" (.+)$"")"),"городское население")</f>
        <v>городское население</v>
      </c>
      <c r="O4753" s="18">
        <v>53.0</v>
      </c>
      <c r="P4753" s="18">
        <v>36.0</v>
      </c>
      <c r="Q4753" s="18">
        <v>36.0</v>
      </c>
      <c r="R4753" s="18">
        <v>4.0</v>
      </c>
      <c r="S4753" s="18">
        <v>14.0</v>
      </c>
      <c r="T4753" s="18">
        <v>11.0</v>
      </c>
      <c r="U4753" s="18">
        <v>7.0</v>
      </c>
      <c r="V4753" s="18">
        <v>7.0</v>
      </c>
      <c r="W4753" s="18">
        <v>7.0</v>
      </c>
      <c r="X4753" s="18">
        <v>7.0</v>
      </c>
      <c r="Y4753" s="23" t="s">
        <v>37</v>
      </c>
      <c r="Z4753" s="19" t="str">
        <f t="shared" si="6"/>
        <v/>
      </c>
      <c r="AA4753" s="19">
        <f t="shared" si="19"/>
        <v>182</v>
      </c>
      <c r="AB4753" s="19" t="str">
        <f t="shared" si="8"/>
        <v/>
      </c>
      <c r="AC4753" s="19">
        <f t="shared" si="20"/>
        <v>18.2</v>
      </c>
      <c r="AD4753" s="19">
        <f t="shared" si="21"/>
        <v>16.5</v>
      </c>
      <c r="AE4753" s="19" t="str">
        <f t="shared" si="22"/>
        <v>Нет моды</v>
      </c>
      <c r="AF4753" s="19">
        <f t="shared" si="23"/>
        <v>4</v>
      </c>
      <c r="AG4753" s="19">
        <f t="shared" si="24"/>
        <v>53</v>
      </c>
      <c r="AH4753" s="20" t="str">
        <f t="shared" si="14"/>
        <v/>
      </c>
      <c r="AI4753" s="21"/>
      <c r="AJ4753" s="21"/>
      <c r="AK4753" s="21"/>
      <c r="AL4753" s="22">
        <f t="shared" si="25"/>
        <v>1</v>
      </c>
    </row>
    <row r="4754" ht="12.75" customHeight="1">
      <c r="A4754" s="13" t="s">
        <v>318</v>
      </c>
      <c r="B4754" s="13" t="str">
        <f>IFERROR(__xludf.DUMMYFUNCTION("REGEXREPLACE(A4754, ""\d"", """")"),"         Камчатский край")</f>
        <v>         Камчатский край</v>
      </c>
      <c r="C4754" s="14" t="str">
        <f t="shared" si="15"/>
        <v>Камчатский край</v>
      </c>
      <c r="D4754" s="3">
        <f t="shared" si="16"/>
        <v>2</v>
      </c>
      <c r="E4754" s="15" t="s">
        <v>45</v>
      </c>
      <c r="F4754" s="13" t="str">
        <f>IFERROR(__xludf.DUMMYFUNCTION("REGEXEXTRACT(E4754, ""[А-Яа-я].*"")"),"Самоубийство")</f>
        <v>Самоубийство</v>
      </c>
      <c r="G4754" s="16">
        <f t="shared" si="17"/>
        <v>2</v>
      </c>
      <c r="H4754" s="13" t="s">
        <v>28</v>
      </c>
      <c r="I4754" s="13" t="str">
        <f>IFERROR(__xludf.DUMMYFUNCTION("REGEXREPLACE(H4754, "".*\s"", """")"),"человек")</f>
        <v>человек</v>
      </c>
      <c r="J4754" s="13" t="s">
        <v>29</v>
      </c>
      <c r="K4754" s="17" t="str">
        <f>IFERROR(__xludf.DUMMYFUNCTION("REGEXREPLACE(J4754, ""^[\d\s]+"", """")"),"значение показателя за год")</f>
        <v>значение показателя за год</v>
      </c>
      <c r="L4754" s="16">
        <f t="shared" si="18"/>
        <v>2</v>
      </c>
      <c r="M4754" s="13" t="s">
        <v>32</v>
      </c>
      <c r="N4754" s="13" t="str">
        <f>IFERROR(__xludf.DUMMYFUNCTION("REGEXEXTRACT(M4754, "" (.+)$"")"),"сельское население")</f>
        <v>сельское население</v>
      </c>
      <c r="O4754" s="18">
        <v>28.0</v>
      </c>
      <c r="P4754" s="18">
        <v>24.0</v>
      </c>
      <c r="Q4754" s="18">
        <v>32.0</v>
      </c>
      <c r="R4754" s="18">
        <v>16.0</v>
      </c>
      <c r="S4754" s="18">
        <v>8.0</v>
      </c>
      <c r="T4754" s="18">
        <v>8.0</v>
      </c>
      <c r="U4754" s="18">
        <v>10.0</v>
      </c>
      <c r="V4754" s="18">
        <v>9.0</v>
      </c>
      <c r="W4754" s="18">
        <v>3.0</v>
      </c>
      <c r="X4754" s="18">
        <v>3.0</v>
      </c>
      <c r="Y4754" s="23" t="s">
        <v>37</v>
      </c>
      <c r="Z4754" s="19" t="str">
        <f t="shared" si="6"/>
        <v/>
      </c>
      <c r="AA4754" s="19" t="str">
        <f t="shared" si="19"/>
        <v/>
      </c>
      <c r="AB4754" s="19">
        <f t="shared" si="8"/>
        <v>141</v>
      </c>
      <c r="AC4754" s="19">
        <f t="shared" si="20"/>
        <v>14.1</v>
      </c>
      <c r="AD4754" s="19">
        <f t="shared" si="21"/>
        <v>9.5</v>
      </c>
      <c r="AE4754" s="19" t="str">
        <f t="shared" si="22"/>
        <v>Нет моды</v>
      </c>
      <c r="AF4754" s="19">
        <f t="shared" si="23"/>
        <v>3</v>
      </c>
      <c r="AG4754" s="19">
        <f t="shared" si="24"/>
        <v>32</v>
      </c>
      <c r="AH4754" s="20" t="str">
        <f t="shared" si="14"/>
        <v>Город: 56%; Село: 44%</v>
      </c>
      <c r="AI4754" s="21"/>
      <c r="AJ4754" s="21"/>
      <c r="AK4754" s="21"/>
      <c r="AL4754" s="22">
        <f t="shared" si="25"/>
        <v>1</v>
      </c>
    </row>
    <row r="4755" ht="12.75" customHeight="1">
      <c r="A4755" s="13" t="s">
        <v>318</v>
      </c>
      <c r="B4755" s="13" t="str">
        <f>IFERROR(__xludf.DUMMYFUNCTION("REGEXREPLACE(A4755, ""\d"", """")"),"         Камчатский край")</f>
        <v>         Камчатский край</v>
      </c>
      <c r="C4755" s="14" t="str">
        <f t="shared" si="15"/>
        <v>Камчатский край</v>
      </c>
      <c r="D4755" s="3">
        <f t="shared" si="16"/>
        <v>2</v>
      </c>
      <c r="E4755" s="15" t="s">
        <v>46</v>
      </c>
      <c r="F4755" s="13" t="str">
        <f>IFERROR(__xludf.DUMMYFUNCTION("REGEXEXTRACT(E4755, ""[А-Яа-я].*"")"),"Случ.отравл.алкоголем")</f>
        <v>Случ.отравл.алкоголем</v>
      </c>
      <c r="G4755" s="16">
        <f t="shared" si="17"/>
        <v>2</v>
      </c>
      <c r="H4755" s="13" t="s">
        <v>28</v>
      </c>
      <c r="I4755" s="13" t="str">
        <f>IFERROR(__xludf.DUMMYFUNCTION("REGEXREPLACE(H4755, "".*\s"", """")"),"человек")</f>
        <v>человек</v>
      </c>
      <c r="J4755" s="13" t="s">
        <v>29</v>
      </c>
      <c r="K4755" s="17" t="str">
        <f>IFERROR(__xludf.DUMMYFUNCTION("REGEXREPLACE(J4755, ""^[\d\s]+"", """")"),"значение показателя за год")</f>
        <v>значение показателя за год</v>
      </c>
      <c r="L4755" s="16">
        <f t="shared" si="18"/>
        <v>2</v>
      </c>
      <c r="M4755" s="13" t="s">
        <v>30</v>
      </c>
      <c r="N4755" s="13" t="str">
        <f>IFERROR(__xludf.DUMMYFUNCTION("REGEXEXTRACT(M4755, "" (.+)$"")"),"все население")</f>
        <v>все население</v>
      </c>
      <c r="O4755" s="18">
        <v>8.0</v>
      </c>
      <c r="P4755" s="18">
        <v>17.0</v>
      </c>
      <c r="Q4755" s="18">
        <v>4.0</v>
      </c>
      <c r="R4755" s="18">
        <v>5.0</v>
      </c>
      <c r="S4755" s="18">
        <v>9.0</v>
      </c>
      <c r="T4755" s="18">
        <v>7.0</v>
      </c>
      <c r="U4755" s="18">
        <v>0.0</v>
      </c>
      <c r="V4755" s="18">
        <v>3.0</v>
      </c>
      <c r="W4755" s="18">
        <v>7.0</v>
      </c>
      <c r="X4755" s="18">
        <v>1.0</v>
      </c>
      <c r="Y4755" s="23" t="s">
        <v>37</v>
      </c>
      <c r="Z4755" s="19">
        <f t="shared" si="6"/>
        <v>61</v>
      </c>
      <c r="AA4755" s="19" t="str">
        <f t="shared" si="19"/>
        <v/>
      </c>
      <c r="AB4755" s="19" t="str">
        <f t="shared" si="8"/>
        <v/>
      </c>
      <c r="AC4755" s="19">
        <f t="shared" si="20"/>
        <v>6.1</v>
      </c>
      <c r="AD4755" s="19">
        <f t="shared" si="21"/>
        <v>8</v>
      </c>
      <c r="AE4755" s="19" t="str">
        <f t="shared" si="22"/>
        <v>Нет моды</v>
      </c>
      <c r="AF4755" s="19">
        <f t="shared" si="23"/>
        <v>0</v>
      </c>
      <c r="AG4755" s="19">
        <f t="shared" si="24"/>
        <v>17</v>
      </c>
      <c r="AH4755" s="20" t="str">
        <f t="shared" si="14"/>
        <v/>
      </c>
      <c r="AI4755" s="21"/>
      <c r="AJ4755" s="21"/>
      <c r="AK4755" s="21"/>
      <c r="AL4755" s="22">
        <f t="shared" si="25"/>
        <v>1</v>
      </c>
    </row>
    <row r="4756" ht="12.75" customHeight="1">
      <c r="A4756" s="13" t="s">
        <v>318</v>
      </c>
      <c r="B4756" s="13" t="str">
        <f>IFERROR(__xludf.DUMMYFUNCTION("REGEXREPLACE(A4756, ""\d"", """")"),"         Камчатский край")</f>
        <v>         Камчатский край</v>
      </c>
      <c r="C4756" s="14" t="str">
        <f t="shared" si="15"/>
        <v>Камчатский край</v>
      </c>
      <c r="D4756" s="3">
        <f t="shared" si="16"/>
        <v>2</v>
      </c>
      <c r="E4756" s="15" t="s">
        <v>46</v>
      </c>
      <c r="F4756" s="13" t="str">
        <f>IFERROR(__xludf.DUMMYFUNCTION("REGEXEXTRACT(E4756, ""[А-Яа-я].*"")"),"Случ.отравл.алкоголем")</f>
        <v>Случ.отравл.алкоголем</v>
      </c>
      <c r="G4756" s="16">
        <f t="shared" si="17"/>
        <v>2</v>
      </c>
      <c r="H4756" s="13" t="s">
        <v>28</v>
      </c>
      <c r="I4756" s="13" t="str">
        <f>IFERROR(__xludf.DUMMYFUNCTION("REGEXREPLACE(H4756, "".*\s"", """")"),"человек")</f>
        <v>человек</v>
      </c>
      <c r="J4756" s="13" t="s">
        <v>29</v>
      </c>
      <c r="K4756" s="17" t="str">
        <f>IFERROR(__xludf.DUMMYFUNCTION("REGEXREPLACE(J4756, ""^[\d\s]+"", """")"),"значение показателя за год")</f>
        <v>значение показателя за год</v>
      </c>
      <c r="L4756" s="16">
        <f t="shared" si="18"/>
        <v>2</v>
      </c>
      <c r="M4756" s="13" t="s">
        <v>31</v>
      </c>
      <c r="N4756" s="13" t="str">
        <f>IFERROR(__xludf.DUMMYFUNCTION("REGEXEXTRACT(M4756, "" (.+)$"")"),"городское население")</f>
        <v>городское население</v>
      </c>
      <c r="O4756" s="18">
        <v>4.0</v>
      </c>
      <c r="P4756" s="18">
        <v>8.0</v>
      </c>
      <c r="Q4756" s="18">
        <v>2.0</v>
      </c>
      <c r="R4756" s="18">
        <v>3.0</v>
      </c>
      <c r="S4756" s="18">
        <v>5.0</v>
      </c>
      <c r="T4756" s="18">
        <v>2.0</v>
      </c>
      <c r="U4756" s="18">
        <v>0.0</v>
      </c>
      <c r="V4756" s="18">
        <v>1.0</v>
      </c>
      <c r="W4756" s="18">
        <v>2.0</v>
      </c>
      <c r="X4756" s="18">
        <v>1.0</v>
      </c>
      <c r="Y4756" s="23" t="s">
        <v>37</v>
      </c>
      <c r="Z4756" s="19" t="str">
        <f t="shared" si="6"/>
        <v/>
      </c>
      <c r="AA4756" s="19">
        <f t="shared" si="19"/>
        <v>28</v>
      </c>
      <c r="AB4756" s="19" t="str">
        <f t="shared" si="8"/>
        <v/>
      </c>
      <c r="AC4756" s="19">
        <f t="shared" si="20"/>
        <v>2.8</v>
      </c>
      <c r="AD4756" s="19">
        <f t="shared" si="21"/>
        <v>3.5</v>
      </c>
      <c r="AE4756" s="19" t="str">
        <f t="shared" si="22"/>
        <v>Нет моды</v>
      </c>
      <c r="AF4756" s="19">
        <f t="shared" si="23"/>
        <v>0</v>
      </c>
      <c r="AG4756" s="19">
        <f t="shared" si="24"/>
        <v>8</v>
      </c>
      <c r="AH4756" s="20" t="str">
        <f t="shared" si="14"/>
        <v/>
      </c>
      <c r="AI4756" s="21"/>
      <c r="AJ4756" s="21"/>
      <c r="AK4756" s="21"/>
      <c r="AL4756" s="22">
        <f t="shared" si="25"/>
        <v>1</v>
      </c>
    </row>
    <row r="4757" ht="12.75" customHeight="1">
      <c r="A4757" s="13" t="s">
        <v>318</v>
      </c>
      <c r="B4757" s="13" t="str">
        <f>IFERROR(__xludf.DUMMYFUNCTION("REGEXREPLACE(A4757, ""\d"", """")"),"         Камчатский край")</f>
        <v>         Камчатский край</v>
      </c>
      <c r="C4757" s="14" t="str">
        <f t="shared" si="15"/>
        <v>Камчатский край</v>
      </c>
      <c r="D4757" s="3">
        <f t="shared" si="16"/>
        <v>2</v>
      </c>
      <c r="E4757" s="15" t="s">
        <v>46</v>
      </c>
      <c r="F4757" s="13" t="str">
        <f>IFERROR(__xludf.DUMMYFUNCTION("REGEXEXTRACT(E4757, ""[А-Яа-я].*"")"),"Случ.отравл.алкоголем")</f>
        <v>Случ.отравл.алкоголем</v>
      </c>
      <c r="G4757" s="16">
        <f t="shared" si="17"/>
        <v>2</v>
      </c>
      <c r="H4757" s="13" t="s">
        <v>28</v>
      </c>
      <c r="I4757" s="13" t="str">
        <f>IFERROR(__xludf.DUMMYFUNCTION("REGEXREPLACE(H4757, "".*\s"", """")"),"человек")</f>
        <v>человек</v>
      </c>
      <c r="J4757" s="13" t="s">
        <v>29</v>
      </c>
      <c r="K4757" s="17" t="str">
        <f>IFERROR(__xludf.DUMMYFUNCTION("REGEXREPLACE(J4757, ""^[\d\s]+"", """")"),"значение показателя за год")</f>
        <v>значение показателя за год</v>
      </c>
      <c r="L4757" s="16">
        <f t="shared" si="18"/>
        <v>2</v>
      </c>
      <c r="M4757" s="13" t="s">
        <v>32</v>
      </c>
      <c r="N4757" s="13" t="str">
        <f>IFERROR(__xludf.DUMMYFUNCTION("REGEXEXTRACT(M4757, "" (.+)$"")"),"сельское население")</f>
        <v>сельское население</v>
      </c>
      <c r="O4757" s="18">
        <v>4.0</v>
      </c>
      <c r="P4757" s="18">
        <v>9.0</v>
      </c>
      <c r="Q4757" s="18">
        <v>2.0</v>
      </c>
      <c r="R4757" s="18">
        <v>2.0</v>
      </c>
      <c r="S4757" s="18">
        <v>4.0</v>
      </c>
      <c r="T4757" s="18">
        <v>5.0</v>
      </c>
      <c r="U4757" s="18">
        <v>0.0</v>
      </c>
      <c r="V4757" s="18">
        <v>2.0</v>
      </c>
      <c r="W4757" s="18">
        <v>5.0</v>
      </c>
      <c r="X4757" s="18">
        <v>0.0</v>
      </c>
      <c r="Y4757" s="23" t="s">
        <v>37</v>
      </c>
      <c r="Z4757" s="19" t="str">
        <f t="shared" si="6"/>
        <v/>
      </c>
      <c r="AA4757" s="19" t="str">
        <f t="shared" si="19"/>
        <v/>
      </c>
      <c r="AB4757" s="19">
        <f t="shared" si="8"/>
        <v>33</v>
      </c>
      <c r="AC4757" s="19">
        <f t="shared" si="20"/>
        <v>3.3</v>
      </c>
      <c r="AD4757" s="19">
        <f t="shared" si="21"/>
        <v>2</v>
      </c>
      <c r="AE4757" s="19" t="str">
        <f t="shared" si="22"/>
        <v>Нет моды</v>
      </c>
      <c r="AF4757" s="19">
        <f t="shared" si="23"/>
        <v>0</v>
      </c>
      <c r="AG4757" s="19">
        <f t="shared" si="24"/>
        <v>9</v>
      </c>
      <c r="AH4757" s="20" t="str">
        <f t="shared" si="14"/>
        <v>Город: 46%; Село: 54%</v>
      </c>
      <c r="AI4757" s="21"/>
      <c r="AJ4757" s="21"/>
      <c r="AK4757" s="21"/>
      <c r="AL4757" s="22">
        <f t="shared" si="25"/>
        <v>1</v>
      </c>
    </row>
    <row r="4758" ht="12.75" customHeight="1">
      <c r="A4758" s="13" t="s">
        <v>318</v>
      </c>
      <c r="B4758" s="13" t="str">
        <f>IFERROR(__xludf.DUMMYFUNCTION("REGEXREPLACE(A4758, ""\d"", """")"),"         Камчатский край")</f>
        <v>         Камчатский край</v>
      </c>
      <c r="C4758" s="14" t="str">
        <f t="shared" si="15"/>
        <v>Камчатский край</v>
      </c>
      <c r="D4758" s="3">
        <f t="shared" si="16"/>
        <v>2</v>
      </c>
      <c r="E4758" s="15" t="s">
        <v>47</v>
      </c>
      <c r="F4758" s="13" t="str">
        <f>IFERROR(__xludf.DUMMYFUNCTION("REGEXEXTRACT(E4758, ""[А-Яа-я].*"")"),"транспортные травмы всех видов")</f>
        <v>транспортные травмы всех видов</v>
      </c>
      <c r="G4758" s="16">
        <f t="shared" si="17"/>
        <v>2</v>
      </c>
      <c r="H4758" s="13" t="s">
        <v>28</v>
      </c>
      <c r="I4758" s="13" t="str">
        <f>IFERROR(__xludf.DUMMYFUNCTION("REGEXREPLACE(H4758, "".*\s"", """")"),"человек")</f>
        <v>человек</v>
      </c>
      <c r="J4758" s="13" t="s">
        <v>29</v>
      </c>
      <c r="K4758" s="17" t="str">
        <f>IFERROR(__xludf.DUMMYFUNCTION("REGEXREPLACE(J4758, ""^[\d\s]+"", """")"),"значение показателя за год")</f>
        <v>значение показателя за год</v>
      </c>
      <c r="L4758" s="16">
        <f t="shared" si="18"/>
        <v>2</v>
      </c>
      <c r="M4758" s="13" t="s">
        <v>30</v>
      </c>
      <c r="N4758" s="13" t="str">
        <f>IFERROR(__xludf.DUMMYFUNCTION("REGEXEXTRACT(M4758, "" (.+)$"")"),"все население")</f>
        <v>все население</v>
      </c>
      <c r="O4758" s="18">
        <v>67.0</v>
      </c>
      <c r="P4758" s="18">
        <v>68.0</v>
      </c>
      <c r="Q4758" s="18">
        <v>3.0</v>
      </c>
      <c r="R4758" s="18">
        <v>76.0</v>
      </c>
      <c r="S4758" s="23" t="s">
        <v>37</v>
      </c>
      <c r="T4758" s="23" t="s">
        <v>37</v>
      </c>
      <c r="U4758" s="23" t="s">
        <v>37</v>
      </c>
      <c r="V4758" s="23" t="s">
        <v>37</v>
      </c>
      <c r="W4758" s="23" t="s">
        <v>37</v>
      </c>
      <c r="X4758" s="23" t="s">
        <v>37</v>
      </c>
      <c r="Y4758" s="23" t="s">
        <v>37</v>
      </c>
      <c r="Z4758" s="19">
        <f t="shared" si="6"/>
        <v>214</v>
      </c>
      <c r="AA4758" s="19" t="str">
        <f t="shared" si="19"/>
        <v/>
      </c>
      <c r="AB4758" s="19" t="str">
        <f t="shared" si="8"/>
        <v/>
      </c>
      <c r="AC4758" s="19">
        <f t="shared" si="20"/>
        <v>53.5</v>
      </c>
      <c r="AD4758" s="19">
        <f t="shared" si="21"/>
        <v>4</v>
      </c>
      <c r="AE4758" s="19" t="str">
        <f t="shared" si="22"/>
        <v>Нет моды</v>
      </c>
      <c r="AF4758" s="19">
        <f t="shared" si="23"/>
        <v>3</v>
      </c>
      <c r="AG4758" s="19">
        <f t="shared" si="24"/>
        <v>76</v>
      </c>
      <c r="AH4758" s="20" t="str">
        <f t="shared" si="14"/>
        <v/>
      </c>
      <c r="AI4758" s="24"/>
      <c r="AJ4758" s="24"/>
      <c r="AK4758" s="24"/>
      <c r="AL4758" s="22">
        <f t="shared" si="25"/>
        <v>1</v>
      </c>
    </row>
    <row r="4759" ht="12.75" customHeight="1">
      <c r="A4759" s="13" t="s">
        <v>318</v>
      </c>
      <c r="B4759" s="13" t="str">
        <f>IFERROR(__xludf.DUMMYFUNCTION("REGEXREPLACE(A4759, ""\d"", """")"),"         Камчатский край")</f>
        <v>         Камчатский край</v>
      </c>
      <c r="C4759" s="14" t="str">
        <f t="shared" si="15"/>
        <v>Камчатский край</v>
      </c>
      <c r="D4759" s="3">
        <f t="shared" si="16"/>
        <v>2</v>
      </c>
      <c r="E4759" s="15" t="s">
        <v>47</v>
      </c>
      <c r="F4759" s="13" t="str">
        <f>IFERROR(__xludf.DUMMYFUNCTION("REGEXEXTRACT(E4759, ""[А-Яа-я].*"")"),"транспортные травмы всех видов")</f>
        <v>транспортные травмы всех видов</v>
      </c>
      <c r="G4759" s="16">
        <f t="shared" si="17"/>
        <v>2</v>
      </c>
      <c r="H4759" s="13" t="s">
        <v>28</v>
      </c>
      <c r="I4759" s="13" t="str">
        <f>IFERROR(__xludf.DUMMYFUNCTION("REGEXREPLACE(H4759, "".*\s"", """")"),"человек")</f>
        <v>человек</v>
      </c>
      <c r="J4759" s="13" t="s">
        <v>29</v>
      </c>
      <c r="K4759" s="17" t="str">
        <f>IFERROR(__xludf.DUMMYFUNCTION("REGEXREPLACE(J4759, ""^[\d\s]+"", """")"),"значение показателя за год")</f>
        <v>значение показателя за год</v>
      </c>
      <c r="L4759" s="16">
        <f t="shared" si="18"/>
        <v>2</v>
      </c>
      <c r="M4759" s="13" t="s">
        <v>31</v>
      </c>
      <c r="N4759" s="13" t="str">
        <f>IFERROR(__xludf.DUMMYFUNCTION("REGEXEXTRACT(M4759, "" (.+)$"")"),"городское население")</f>
        <v>городское население</v>
      </c>
      <c r="O4759" s="18">
        <v>45.0</v>
      </c>
      <c r="P4759" s="18">
        <v>52.0</v>
      </c>
      <c r="Q4759" s="18">
        <v>3.0</v>
      </c>
      <c r="R4759" s="18">
        <v>50.0</v>
      </c>
      <c r="S4759" s="23" t="s">
        <v>37</v>
      </c>
      <c r="T4759" s="23" t="s">
        <v>37</v>
      </c>
      <c r="U4759" s="23" t="s">
        <v>37</v>
      </c>
      <c r="V4759" s="23" t="s">
        <v>37</v>
      </c>
      <c r="W4759" s="23" t="s">
        <v>37</v>
      </c>
      <c r="X4759" s="23" t="s">
        <v>37</v>
      </c>
      <c r="Y4759" s="23" t="s">
        <v>37</v>
      </c>
      <c r="Z4759" s="19" t="str">
        <f t="shared" si="6"/>
        <v/>
      </c>
      <c r="AA4759" s="19">
        <f t="shared" si="19"/>
        <v>150</v>
      </c>
      <c r="AB4759" s="19" t="str">
        <f t="shared" si="8"/>
        <v/>
      </c>
      <c r="AC4759" s="19">
        <f t="shared" si="20"/>
        <v>37.5</v>
      </c>
      <c r="AD4759" s="19">
        <f t="shared" si="21"/>
        <v>51</v>
      </c>
      <c r="AE4759" s="19" t="str">
        <f t="shared" si="22"/>
        <v>Нет моды</v>
      </c>
      <c r="AF4759" s="19">
        <f t="shared" si="23"/>
        <v>3</v>
      </c>
      <c r="AG4759" s="19">
        <f t="shared" si="24"/>
        <v>52</v>
      </c>
      <c r="AH4759" s="20" t="str">
        <f t="shared" si="14"/>
        <v/>
      </c>
      <c r="AI4759" s="24"/>
      <c r="AJ4759" s="24"/>
      <c r="AK4759" s="24"/>
      <c r="AL4759" s="22">
        <f t="shared" si="25"/>
        <v>1</v>
      </c>
    </row>
    <row r="4760" ht="12.75" customHeight="1">
      <c r="A4760" s="13" t="s">
        <v>318</v>
      </c>
      <c r="B4760" s="13" t="str">
        <f>IFERROR(__xludf.DUMMYFUNCTION("REGEXREPLACE(A4760, ""\d"", """")"),"         Камчатский край")</f>
        <v>         Камчатский край</v>
      </c>
      <c r="C4760" s="14" t="str">
        <f t="shared" si="15"/>
        <v>Камчатский край</v>
      </c>
      <c r="D4760" s="3">
        <f t="shared" si="16"/>
        <v>2</v>
      </c>
      <c r="E4760" s="15" t="s">
        <v>47</v>
      </c>
      <c r="F4760" s="13" t="str">
        <f>IFERROR(__xludf.DUMMYFUNCTION("REGEXEXTRACT(E4760, ""[А-Яа-я].*"")"),"транспортные травмы всех видов")</f>
        <v>транспортные травмы всех видов</v>
      </c>
      <c r="G4760" s="16">
        <f t="shared" si="17"/>
        <v>2</v>
      </c>
      <c r="H4760" s="13" t="s">
        <v>28</v>
      </c>
      <c r="I4760" s="13" t="str">
        <f>IFERROR(__xludf.DUMMYFUNCTION("REGEXREPLACE(H4760, "".*\s"", """")"),"человек")</f>
        <v>человек</v>
      </c>
      <c r="J4760" s="13" t="s">
        <v>29</v>
      </c>
      <c r="K4760" s="17" t="str">
        <f>IFERROR(__xludf.DUMMYFUNCTION("REGEXREPLACE(J4760, ""^[\d\s]+"", """")"),"значение показателя за год")</f>
        <v>значение показателя за год</v>
      </c>
      <c r="L4760" s="16">
        <f t="shared" si="18"/>
        <v>2</v>
      </c>
      <c r="M4760" s="13" t="s">
        <v>32</v>
      </c>
      <c r="N4760" s="13" t="str">
        <f>IFERROR(__xludf.DUMMYFUNCTION("REGEXEXTRACT(M4760, "" (.+)$"")"),"сельское население")</f>
        <v>сельское население</v>
      </c>
      <c r="O4760" s="18">
        <v>22.0</v>
      </c>
      <c r="P4760" s="18">
        <v>16.0</v>
      </c>
      <c r="Q4760" s="18">
        <v>0.0</v>
      </c>
      <c r="R4760" s="18">
        <v>26.0</v>
      </c>
      <c r="S4760" s="23" t="s">
        <v>37</v>
      </c>
      <c r="T4760" s="23" t="s">
        <v>37</v>
      </c>
      <c r="U4760" s="23" t="s">
        <v>37</v>
      </c>
      <c r="V4760" s="23" t="s">
        <v>37</v>
      </c>
      <c r="W4760" s="23" t="s">
        <v>37</v>
      </c>
      <c r="X4760" s="23" t="s">
        <v>37</v>
      </c>
      <c r="Y4760" s="23" t="s">
        <v>37</v>
      </c>
      <c r="Z4760" s="19" t="str">
        <f t="shared" si="6"/>
        <v/>
      </c>
      <c r="AA4760" s="19" t="str">
        <f t="shared" si="19"/>
        <v/>
      </c>
      <c r="AB4760" s="19">
        <f t="shared" si="8"/>
        <v>64</v>
      </c>
      <c r="AC4760" s="19">
        <f t="shared" si="20"/>
        <v>16</v>
      </c>
      <c r="AD4760" s="19">
        <f t="shared" si="21"/>
        <v>24</v>
      </c>
      <c r="AE4760" s="19" t="str">
        <f t="shared" si="22"/>
        <v>Нет моды</v>
      </c>
      <c r="AF4760" s="19">
        <f t="shared" si="23"/>
        <v>0</v>
      </c>
      <c r="AG4760" s="19">
        <f t="shared" si="24"/>
        <v>26</v>
      </c>
      <c r="AH4760" s="20" t="str">
        <f t="shared" si="14"/>
        <v>Город: 70%; Село: 30%</v>
      </c>
      <c r="AI4760" s="24"/>
      <c r="AJ4760" s="24"/>
      <c r="AK4760" s="24"/>
      <c r="AL4760" s="22">
        <f t="shared" si="25"/>
        <v>1</v>
      </c>
    </row>
    <row r="4761" ht="12.75" customHeight="1">
      <c r="A4761" s="13" t="s">
        <v>318</v>
      </c>
      <c r="B4761" s="13" t="str">
        <f>IFERROR(__xludf.DUMMYFUNCTION("REGEXREPLACE(A4761, ""\d"", """")"),"         Камчатский край")</f>
        <v>         Камчатский край</v>
      </c>
      <c r="C4761" s="14" t="str">
        <f t="shared" si="15"/>
        <v>Камчатский край</v>
      </c>
      <c r="D4761" s="3">
        <f t="shared" si="16"/>
        <v>2</v>
      </c>
      <c r="E4761" s="15" t="s">
        <v>48</v>
      </c>
      <c r="F4761" s="13" t="str">
        <f>IFERROR(__xludf.DUMMYFUNCTION("REGEXEXTRACT(E4761, ""[А-Яа-я].*"")"),"Убийство")</f>
        <v>Убийство</v>
      </c>
      <c r="G4761" s="16">
        <f t="shared" si="17"/>
        <v>2</v>
      </c>
      <c r="H4761" s="13" t="s">
        <v>28</v>
      </c>
      <c r="I4761" s="13" t="str">
        <f>IFERROR(__xludf.DUMMYFUNCTION("REGEXREPLACE(H4761, "".*\s"", """")"),"человек")</f>
        <v>человек</v>
      </c>
      <c r="J4761" s="13" t="s">
        <v>29</v>
      </c>
      <c r="K4761" s="17" t="str">
        <f>IFERROR(__xludf.DUMMYFUNCTION("REGEXREPLACE(J4761, ""^[\d\s]+"", """")"),"значение показателя за год")</f>
        <v>значение показателя за год</v>
      </c>
      <c r="L4761" s="16">
        <f t="shared" si="18"/>
        <v>2</v>
      </c>
      <c r="M4761" s="13" t="s">
        <v>30</v>
      </c>
      <c r="N4761" s="13" t="str">
        <f>IFERROR(__xludf.DUMMYFUNCTION("REGEXEXTRACT(M4761, "" (.+)$"")"),"все население")</f>
        <v>все население</v>
      </c>
      <c r="O4761" s="18">
        <v>37.0</v>
      </c>
      <c r="P4761" s="18">
        <v>51.0</v>
      </c>
      <c r="Q4761" s="18">
        <v>39.0</v>
      </c>
      <c r="R4761" s="18">
        <v>22.0</v>
      </c>
      <c r="S4761" s="18">
        <v>21.0</v>
      </c>
      <c r="T4761" s="18">
        <v>22.0</v>
      </c>
      <c r="U4761" s="18">
        <v>18.0</v>
      </c>
      <c r="V4761" s="18">
        <v>19.0</v>
      </c>
      <c r="W4761" s="18">
        <v>13.0</v>
      </c>
      <c r="X4761" s="18">
        <v>8.0</v>
      </c>
      <c r="Y4761" s="23" t="s">
        <v>37</v>
      </c>
      <c r="Z4761" s="19">
        <f t="shared" si="6"/>
        <v>250</v>
      </c>
      <c r="AA4761" s="19" t="str">
        <f t="shared" si="19"/>
        <v/>
      </c>
      <c r="AB4761" s="19" t="str">
        <f t="shared" si="8"/>
        <v/>
      </c>
      <c r="AC4761" s="19">
        <f t="shared" si="20"/>
        <v>25</v>
      </c>
      <c r="AD4761" s="19">
        <f t="shared" si="21"/>
        <v>21.5</v>
      </c>
      <c r="AE4761" s="19" t="str">
        <f t="shared" si="22"/>
        <v>Нет моды</v>
      </c>
      <c r="AF4761" s="19">
        <f t="shared" si="23"/>
        <v>8</v>
      </c>
      <c r="AG4761" s="19">
        <f t="shared" si="24"/>
        <v>51</v>
      </c>
      <c r="AH4761" s="20" t="str">
        <f t="shared" si="14"/>
        <v/>
      </c>
      <c r="AI4761" s="21"/>
      <c r="AJ4761" s="21"/>
      <c r="AK4761" s="21"/>
      <c r="AL4761" s="22">
        <f t="shared" si="25"/>
        <v>1</v>
      </c>
    </row>
    <row r="4762" ht="12.75" customHeight="1">
      <c r="A4762" s="13" t="s">
        <v>318</v>
      </c>
      <c r="B4762" s="13" t="str">
        <f>IFERROR(__xludf.DUMMYFUNCTION("REGEXREPLACE(A4762, ""\d"", """")"),"         Камчатский край")</f>
        <v>         Камчатский край</v>
      </c>
      <c r="C4762" s="14" t="str">
        <f t="shared" si="15"/>
        <v>Камчатский край</v>
      </c>
      <c r="D4762" s="3">
        <f t="shared" si="16"/>
        <v>2</v>
      </c>
      <c r="E4762" s="15" t="s">
        <v>48</v>
      </c>
      <c r="F4762" s="13" t="str">
        <f>IFERROR(__xludf.DUMMYFUNCTION("REGEXEXTRACT(E4762, ""[А-Яа-я].*"")"),"Убийство")</f>
        <v>Убийство</v>
      </c>
      <c r="G4762" s="16">
        <f t="shared" si="17"/>
        <v>2</v>
      </c>
      <c r="H4762" s="13" t="s">
        <v>28</v>
      </c>
      <c r="I4762" s="13" t="str">
        <f>IFERROR(__xludf.DUMMYFUNCTION("REGEXREPLACE(H4762, "".*\s"", """")"),"человек")</f>
        <v>человек</v>
      </c>
      <c r="J4762" s="13" t="s">
        <v>29</v>
      </c>
      <c r="K4762" s="17" t="str">
        <f>IFERROR(__xludf.DUMMYFUNCTION("REGEXREPLACE(J4762, ""^[\d\s]+"", """")"),"значение показателя за год")</f>
        <v>значение показателя за год</v>
      </c>
      <c r="L4762" s="16">
        <f t="shared" si="18"/>
        <v>2</v>
      </c>
      <c r="M4762" s="13" t="s">
        <v>31</v>
      </c>
      <c r="N4762" s="13" t="str">
        <f>IFERROR(__xludf.DUMMYFUNCTION("REGEXEXTRACT(M4762, "" (.+)$"")"),"городское население")</f>
        <v>городское население</v>
      </c>
      <c r="O4762" s="18">
        <v>25.0</v>
      </c>
      <c r="P4762" s="18">
        <v>36.0</v>
      </c>
      <c r="Q4762" s="18">
        <v>30.0</v>
      </c>
      <c r="R4762" s="18">
        <v>11.0</v>
      </c>
      <c r="S4762" s="18">
        <v>13.0</v>
      </c>
      <c r="T4762" s="18">
        <v>8.0</v>
      </c>
      <c r="U4762" s="18">
        <v>10.0</v>
      </c>
      <c r="V4762" s="18">
        <v>9.0</v>
      </c>
      <c r="W4762" s="18">
        <v>6.0</v>
      </c>
      <c r="X4762" s="18">
        <v>4.0</v>
      </c>
      <c r="Y4762" s="23" t="s">
        <v>37</v>
      </c>
      <c r="Z4762" s="19" t="str">
        <f t="shared" si="6"/>
        <v/>
      </c>
      <c r="AA4762" s="19">
        <f t="shared" si="19"/>
        <v>152</v>
      </c>
      <c r="AB4762" s="19" t="str">
        <f t="shared" si="8"/>
        <v/>
      </c>
      <c r="AC4762" s="19">
        <f t="shared" si="20"/>
        <v>15.2</v>
      </c>
      <c r="AD4762" s="19">
        <f t="shared" si="21"/>
        <v>18.5</v>
      </c>
      <c r="AE4762" s="19" t="str">
        <f t="shared" si="22"/>
        <v>Нет моды</v>
      </c>
      <c r="AF4762" s="19">
        <f t="shared" si="23"/>
        <v>4</v>
      </c>
      <c r="AG4762" s="19">
        <f t="shared" si="24"/>
        <v>36</v>
      </c>
      <c r="AH4762" s="20" t="str">
        <f t="shared" si="14"/>
        <v/>
      </c>
      <c r="AI4762" s="21"/>
      <c r="AJ4762" s="21"/>
      <c r="AK4762" s="21"/>
      <c r="AL4762" s="22">
        <f t="shared" si="25"/>
        <v>1</v>
      </c>
    </row>
    <row r="4763" ht="12.75" customHeight="1">
      <c r="A4763" s="13" t="s">
        <v>318</v>
      </c>
      <c r="B4763" s="13" t="str">
        <f>IFERROR(__xludf.DUMMYFUNCTION("REGEXREPLACE(A4763, ""\d"", """")"),"         Камчатский край")</f>
        <v>         Камчатский край</v>
      </c>
      <c r="C4763" s="14" t="str">
        <f t="shared" si="15"/>
        <v>Камчатский край</v>
      </c>
      <c r="D4763" s="3">
        <f t="shared" si="16"/>
        <v>2</v>
      </c>
      <c r="E4763" s="15" t="s">
        <v>48</v>
      </c>
      <c r="F4763" s="13" t="str">
        <f>IFERROR(__xludf.DUMMYFUNCTION("REGEXEXTRACT(E4763, ""[А-Яа-я].*"")"),"Убийство")</f>
        <v>Убийство</v>
      </c>
      <c r="G4763" s="16">
        <f t="shared" si="17"/>
        <v>2</v>
      </c>
      <c r="H4763" s="13" t="s">
        <v>28</v>
      </c>
      <c r="I4763" s="13" t="str">
        <f>IFERROR(__xludf.DUMMYFUNCTION("REGEXREPLACE(H4763, "".*\s"", """")"),"человек")</f>
        <v>человек</v>
      </c>
      <c r="J4763" s="13" t="s">
        <v>29</v>
      </c>
      <c r="K4763" s="17" t="str">
        <f>IFERROR(__xludf.DUMMYFUNCTION("REGEXREPLACE(J4763, ""^[\d\s]+"", """")"),"значение показателя за год")</f>
        <v>значение показателя за год</v>
      </c>
      <c r="L4763" s="16">
        <f t="shared" si="18"/>
        <v>2</v>
      </c>
      <c r="M4763" s="13" t="s">
        <v>32</v>
      </c>
      <c r="N4763" s="13" t="str">
        <f>IFERROR(__xludf.DUMMYFUNCTION("REGEXEXTRACT(M4763, "" (.+)$"")"),"сельское население")</f>
        <v>сельское население</v>
      </c>
      <c r="O4763" s="18">
        <v>12.0</v>
      </c>
      <c r="P4763" s="18">
        <v>15.0</v>
      </c>
      <c r="Q4763" s="18">
        <v>9.0</v>
      </c>
      <c r="R4763" s="18">
        <v>11.0</v>
      </c>
      <c r="S4763" s="18">
        <v>8.0</v>
      </c>
      <c r="T4763" s="18">
        <v>14.0</v>
      </c>
      <c r="U4763" s="18">
        <v>8.0</v>
      </c>
      <c r="V4763" s="18">
        <v>10.0</v>
      </c>
      <c r="W4763" s="18">
        <v>7.0</v>
      </c>
      <c r="X4763" s="18">
        <v>4.0</v>
      </c>
      <c r="Y4763" s="23" t="s">
        <v>37</v>
      </c>
      <c r="Z4763" s="19" t="str">
        <f t="shared" si="6"/>
        <v/>
      </c>
      <c r="AA4763" s="19" t="str">
        <f t="shared" si="19"/>
        <v/>
      </c>
      <c r="AB4763" s="19">
        <f t="shared" si="8"/>
        <v>98</v>
      </c>
      <c r="AC4763" s="19">
        <f t="shared" si="20"/>
        <v>9.8</v>
      </c>
      <c r="AD4763" s="19">
        <f t="shared" si="21"/>
        <v>10</v>
      </c>
      <c r="AE4763" s="19" t="str">
        <f t="shared" si="22"/>
        <v>Нет моды</v>
      </c>
      <c r="AF4763" s="19">
        <f t="shared" si="23"/>
        <v>4</v>
      </c>
      <c r="AG4763" s="19">
        <f t="shared" si="24"/>
        <v>15</v>
      </c>
      <c r="AH4763" s="20" t="str">
        <f t="shared" si="14"/>
        <v>Город: 61%; Село: 39%</v>
      </c>
      <c r="AI4763" s="21"/>
      <c r="AJ4763" s="21"/>
      <c r="AK4763" s="21"/>
      <c r="AL4763" s="22">
        <f t="shared" si="25"/>
        <v>1</v>
      </c>
    </row>
    <row r="4764" ht="12.75" customHeight="1">
      <c r="A4764" s="13" t="s">
        <v>318</v>
      </c>
      <c r="B4764" s="13" t="str">
        <f>IFERROR(__xludf.DUMMYFUNCTION("REGEXREPLACE(A4764, ""\d"", """")"),"         Камчатский край")</f>
        <v>         Камчатский край</v>
      </c>
      <c r="C4764" s="14" t="str">
        <f t="shared" si="15"/>
        <v>Камчатский край</v>
      </c>
      <c r="D4764" s="3">
        <f t="shared" si="16"/>
        <v>2</v>
      </c>
      <c r="E4764" s="15" t="s">
        <v>49</v>
      </c>
      <c r="F4764" s="13" t="str">
        <f>IFERROR(__xludf.DUMMYFUNCTION("REGEXEXTRACT(E4764, ""[А-Яа-я].*"")"),"Цереброваскулярные болезни")</f>
        <v>Цереброваскулярные болезни</v>
      </c>
      <c r="G4764" s="16">
        <f t="shared" si="17"/>
        <v>2</v>
      </c>
      <c r="H4764" s="13" t="s">
        <v>28</v>
      </c>
      <c r="I4764" s="13" t="str">
        <f>IFERROR(__xludf.DUMMYFUNCTION("REGEXREPLACE(H4764, "".*\s"", """")"),"человек")</f>
        <v>человек</v>
      </c>
      <c r="J4764" s="13" t="s">
        <v>29</v>
      </c>
      <c r="K4764" s="17" t="str">
        <f>IFERROR(__xludf.DUMMYFUNCTION("REGEXREPLACE(J4764, ""^[\d\s]+"", """")"),"значение показателя за год")</f>
        <v>значение показателя за год</v>
      </c>
      <c r="L4764" s="16">
        <f t="shared" si="18"/>
        <v>2</v>
      </c>
      <c r="M4764" s="13" t="s">
        <v>30</v>
      </c>
      <c r="N4764" s="13" t="str">
        <f>IFERROR(__xludf.DUMMYFUNCTION("REGEXEXTRACT(M4764, "" (.+)$"")"),"все население")</f>
        <v>все население</v>
      </c>
      <c r="O4764" s="18">
        <v>419.0</v>
      </c>
      <c r="P4764" s="18">
        <v>443.0</v>
      </c>
      <c r="Q4764" s="18">
        <v>493.0</v>
      </c>
      <c r="R4764" s="18">
        <v>522.0</v>
      </c>
      <c r="S4764" s="18">
        <v>487.0</v>
      </c>
      <c r="T4764" s="18">
        <v>476.0</v>
      </c>
      <c r="U4764" s="18">
        <v>474.0</v>
      </c>
      <c r="V4764" s="18">
        <v>474.0</v>
      </c>
      <c r="W4764" s="18">
        <v>476.0</v>
      </c>
      <c r="X4764" s="18">
        <v>419.0</v>
      </c>
      <c r="Y4764" s="23" t="s">
        <v>37</v>
      </c>
      <c r="Z4764" s="19">
        <f t="shared" si="6"/>
        <v>4683</v>
      </c>
      <c r="AA4764" s="19" t="str">
        <f t="shared" si="19"/>
        <v/>
      </c>
      <c r="AB4764" s="19" t="str">
        <f t="shared" si="8"/>
        <v/>
      </c>
      <c r="AC4764" s="19">
        <f t="shared" si="20"/>
        <v>468.3</v>
      </c>
      <c r="AD4764" s="19">
        <f t="shared" si="21"/>
        <v>217</v>
      </c>
      <c r="AE4764" s="19" t="str">
        <f t="shared" si="22"/>
        <v>Нет моды</v>
      </c>
      <c r="AF4764" s="19">
        <f t="shared" si="23"/>
        <v>419</v>
      </c>
      <c r="AG4764" s="19">
        <f t="shared" si="24"/>
        <v>522</v>
      </c>
      <c r="AH4764" s="20" t="str">
        <f t="shared" si="14"/>
        <v/>
      </c>
      <c r="AI4764" s="21"/>
      <c r="AJ4764" s="21"/>
      <c r="AK4764" s="21"/>
      <c r="AL4764" s="22">
        <f t="shared" si="25"/>
        <v>1</v>
      </c>
    </row>
    <row r="4765" ht="12.75" customHeight="1">
      <c r="A4765" s="13" t="s">
        <v>318</v>
      </c>
      <c r="B4765" s="13" t="str">
        <f>IFERROR(__xludf.DUMMYFUNCTION("REGEXREPLACE(A4765, ""\d"", """")"),"         Камчатский край")</f>
        <v>         Камчатский край</v>
      </c>
      <c r="C4765" s="14" t="str">
        <f t="shared" si="15"/>
        <v>Камчатский край</v>
      </c>
      <c r="D4765" s="3">
        <f t="shared" si="16"/>
        <v>2</v>
      </c>
      <c r="E4765" s="15" t="s">
        <v>49</v>
      </c>
      <c r="F4765" s="13" t="str">
        <f>IFERROR(__xludf.DUMMYFUNCTION("REGEXEXTRACT(E4765, ""[А-Яа-я].*"")"),"Цереброваскулярные болезни")</f>
        <v>Цереброваскулярные болезни</v>
      </c>
      <c r="G4765" s="16">
        <f t="shared" si="17"/>
        <v>2</v>
      </c>
      <c r="H4765" s="13" t="s">
        <v>28</v>
      </c>
      <c r="I4765" s="13" t="str">
        <f>IFERROR(__xludf.DUMMYFUNCTION("REGEXREPLACE(H4765, "".*\s"", """")"),"человек")</f>
        <v>человек</v>
      </c>
      <c r="J4765" s="13" t="s">
        <v>29</v>
      </c>
      <c r="K4765" s="17" t="str">
        <f>IFERROR(__xludf.DUMMYFUNCTION("REGEXREPLACE(J4765, ""^[\d\s]+"", """")"),"значение показателя за год")</f>
        <v>значение показателя за год</v>
      </c>
      <c r="L4765" s="16">
        <f t="shared" si="18"/>
        <v>2</v>
      </c>
      <c r="M4765" s="13" t="s">
        <v>31</v>
      </c>
      <c r="N4765" s="13" t="str">
        <f>IFERROR(__xludf.DUMMYFUNCTION("REGEXEXTRACT(M4765, "" (.+)$"")"),"городское население")</f>
        <v>городское население</v>
      </c>
      <c r="O4765" s="18">
        <v>308.0</v>
      </c>
      <c r="P4765" s="18">
        <v>331.0</v>
      </c>
      <c r="Q4765" s="18">
        <v>378.0</v>
      </c>
      <c r="R4765" s="18">
        <v>368.0</v>
      </c>
      <c r="S4765" s="18">
        <v>354.0</v>
      </c>
      <c r="T4765" s="18">
        <v>332.0</v>
      </c>
      <c r="U4765" s="18">
        <v>333.0</v>
      </c>
      <c r="V4765" s="18">
        <v>353.0</v>
      </c>
      <c r="W4765" s="18">
        <v>328.0</v>
      </c>
      <c r="X4765" s="18">
        <v>312.0</v>
      </c>
      <c r="Y4765" s="23" t="s">
        <v>37</v>
      </c>
      <c r="Z4765" s="19" t="str">
        <f t="shared" si="6"/>
        <v/>
      </c>
      <c r="AA4765" s="19">
        <f t="shared" si="19"/>
        <v>3397</v>
      </c>
      <c r="AB4765" s="19" t="str">
        <f t="shared" si="8"/>
        <v/>
      </c>
      <c r="AC4765" s="19">
        <f t="shared" si="20"/>
        <v>339.7</v>
      </c>
      <c r="AD4765" s="19">
        <f t="shared" si="21"/>
        <v>398.5</v>
      </c>
      <c r="AE4765" s="19" t="str">
        <f t="shared" si="22"/>
        <v>Нет моды</v>
      </c>
      <c r="AF4765" s="19">
        <f t="shared" si="23"/>
        <v>308</v>
      </c>
      <c r="AG4765" s="19">
        <f t="shared" si="24"/>
        <v>378</v>
      </c>
      <c r="AH4765" s="20" t="str">
        <f t="shared" si="14"/>
        <v/>
      </c>
      <c r="AI4765" s="21"/>
      <c r="AJ4765" s="21"/>
      <c r="AK4765" s="21"/>
      <c r="AL4765" s="22">
        <f t="shared" si="25"/>
        <v>1</v>
      </c>
    </row>
    <row r="4766" ht="12.75" customHeight="1">
      <c r="A4766" s="13" t="s">
        <v>318</v>
      </c>
      <c r="B4766" s="13" t="str">
        <f>IFERROR(__xludf.DUMMYFUNCTION("REGEXREPLACE(A4766, ""\d"", """")"),"         Камчатский край")</f>
        <v>         Камчатский край</v>
      </c>
      <c r="C4766" s="14" t="str">
        <f t="shared" si="15"/>
        <v>Камчатский край</v>
      </c>
      <c r="D4766" s="3">
        <f t="shared" si="16"/>
        <v>2</v>
      </c>
      <c r="E4766" s="15" t="s">
        <v>49</v>
      </c>
      <c r="F4766" s="13" t="str">
        <f>IFERROR(__xludf.DUMMYFUNCTION("REGEXEXTRACT(E4766, ""[А-Яа-я].*"")"),"Цереброваскулярные болезни")</f>
        <v>Цереброваскулярные болезни</v>
      </c>
      <c r="G4766" s="16">
        <f t="shared" si="17"/>
        <v>2</v>
      </c>
      <c r="H4766" s="13" t="s">
        <v>28</v>
      </c>
      <c r="I4766" s="13" t="str">
        <f>IFERROR(__xludf.DUMMYFUNCTION("REGEXREPLACE(H4766, "".*\s"", """")"),"человек")</f>
        <v>человек</v>
      </c>
      <c r="J4766" s="13" t="s">
        <v>29</v>
      </c>
      <c r="K4766" s="17" t="str">
        <f>IFERROR(__xludf.DUMMYFUNCTION("REGEXREPLACE(J4766, ""^[\d\s]+"", """")"),"значение показателя за год")</f>
        <v>значение показателя за год</v>
      </c>
      <c r="L4766" s="16">
        <f t="shared" si="18"/>
        <v>2</v>
      </c>
      <c r="M4766" s="13" t="s">
        <v>32</v>
      </c>
      <c r="N4766" s="13" t="str">
        <f>IFERROR(__xludf.DUMMYFUNCTION("REGEXEXTRACT(M4766, "" (.+)$"")"),"сельское население")</f>
        <v>сельское население</v>
      </c>
      <c r="O4766" s="18">
        <v>111.0</v>
      </c>
      <c r="P4766" s="18">
        <v>112.0</v>
      </c>
      <c r="Q4766" s="18">
        <v>115.0</v>
      </c>
      <c r="R4766" s="18">
        <v>154.0</v>
      </c>
      <c r="S4766" s="18">
        <v>133.0</v>
      </c>
      <c r="T4766" s="18">
        <v>144.0</v>
      </c>
      <c r="U4766" s="18">
        <v>141.0</v>
      </c>
      <c r="V4766" s="18">
        <v>121.0</v>
      </c>
      <c r="W4766" s="18">
        <v>148.0</v>
      </c>
      <c r="X4766" s="18">
        <v>107.0</v>
      </c>
      <c r="Y4766" s="23" t="s">
        <v>37</v>
      </c>
      <c r="Z4766" s="19" t="str">
        <f t="shared" si="6"/>
        <v/>
      </c>
      <c r="AA4766" s="19" t="str">
        <f t="shared" si="19"/>
        <v/>
      </c>
      <c r="AB4766" s="19">
        <f t="shared" si="8"/>
        <v>1286</v>
      </c>
      <c r="AC4766" s="19">
        <f t="shared" si="20"/>
        <v>128.6</v>
      </c>
      <c r="AD4766" s="19">
        <f t="shared" si="21"/>
        <v>231</v>
      </c>
      <c r="AE4766" s="19" t="str">
        <f t="shared" si="22"/>
        <v>Нет моды</v>
      </c>
      <c r="AF4766" s="19">
        <f t="shared" si="23"/>
        <v>107</v>
      </c>
      <c r="AG4766" s="19">
        <f t="shared" si="24"/>
        <v>154</v>
      </c>
      <c r="AH4766" s="20" t="str">
        <f t="shared" si="14"/>
        <v>Город: 73%; Село: 27%</v>
      </c>
      <c r="AI4766" s="21"/>
      <c r="AJ4766" s="21"/>
      <c r="AK4766" s="21"/>
      <c r="AL4766" s="22">
        <f t="shared" si="25"/>
        <v>1</v>
      </c>
    </row>
    <row r="4767" ht="12.75" customHeight="1">
      <c r="A4767" s="13" t="s">
        <v>319</v>
      </c>
      <c r="B4767" s="13" t="str">
        <f>IFERROR(__xludf.DUMMYFUNCTION("REGEXREPLACE(A4767, ""\d"", """")"),"         Приморский край")</f>
        <v>         Приморский край</v>
      </c>
      <c r="C4767" s="14" t="str">
        <f t="shared" si="15"/>
        <v>Приморский край</v>
      </c>
      <c r="D4767" s="3">
        <f t="shared" si="16"/>
        <v>2</v>
      </c>
      <c r="E4767" s="15" t="s">
        <v>27</v>
      </c>
      <c r="F4767" s="13" t="str">
        <f>IFERROR(__xludf.DUMMYFUNCTION("REGEXEXTRACT(E4767, ""[А-Яа-я].*"")"),"Болезни органов дыхания")</f>
        <v>Болезни органов дыхания</v>
      </c>
      <c r="G4767" s="16">
        <f t="shared" si="17"/>
        <v>2</v>
      </c>
      <c r="H4767" s="13" t="s">
        <v>28</v>
      </c>
      <c r="I4767" s="13" t="str">
        <f>IFERROR(__xludf.DUMMYFUNCTION("REGEXREPLACE(H4767, "".*\s"", """")"),"человек")</f>
        <v>человек</v>
      </c>
      <c r="J4767" s="13" t="s">
        <v>29</v>
      </c>
      <c r="K4767" s="17" t="str">
        <f>IFERROR(__xludf.DUMMYFUNCTION("REGEXREPLACE(J4767, ""^[\d\s]+"", """")"),"значение показателя за год")</f>
        <v>значение показателя за год</v>
      </c>
      <c r="L4767" s="16">
        <f t="shared" si="18"/>
        <v>2</v>
      </c>
      <c r="M4767" s="13" t="s">
        <v>30</v>
      </c>
      <c r="N4767" s="13" t="str">
        <f>IFERROR(__xludf.DUMMYFUNCTION("REGEXEXTRACT(M4767, "" (.+)$"")"),"все население")</f>
        <v>все население</v>
      </c>
      <c r="O4767" s="18">
        <v>1140.0</v>
      </c>
      <c r="P4767" s="18">
        <v>1246.0</v>
      </c>
      <c r="Q4767" s="18">
        <v>1315.0</v>
      </c>
      <c r="R4767" s="18">
        <v>1083.0</v>
      </c>
      <c r="S4767" s="18">
        <v>967.0</v>
      </c>
      <c r="T4767" s="18">
        <v>997.0</v>
      </c>
      <c r="U4767" s="18">
        <v>1159.0</v>
      </c>
      <c r="V4767" s="18">
        <v>1562.0</v>
      </c>
      <c r="W4767" s="18">
        <v>2342.0</v>
      </c>
      <c r="X4767" s="18">
        <v>1801.0</v>
      </c>
      <c r="Y4767" s="18">
        <v>1558.0</v>
      </c>
      <c r="Z4767" s="19">
        <f t="shared" si="6"/>
        <v>15170</v>
      </c>
      <c r="AA4767" s="19" t="str">
        <f t="shared" si="19"/>
        <v/>
      </c>
      <c r="AB4767" s="19" t="str">
        <f t="shared" si="8"/>
        <v/>
      </c>
      <c r="AC4767" s="19">
        <f t="shared" si="20"/>
        <v>1379.090909</v>
      </c>
      <c r="AD4767" s="19">
        <f t="shared" si="21"/>
        <v>967</v>
      </c>
      <c r="AE4767" s="19" t="str">
        <f t="shared" si="22"/>
        <v>Нет моды</v>
      </c>
      <c r="AF4767" s="19">
        <f t="shared" si="23"/>
        <v>967</v>
      </c>
      <c r="AG4767" s="19">
        <f t="shared" si="24"/>
        <v>2342</v>
      </c>
      <c r="AH4767" s="20" t="str">
        <f t="shared" si="14"/>
        <v/>
      </c>
      <c r="AI4767" s="21"/>
      <c r="AJ4767" s="21"/>
      <c r="AK4767" s="21"/>
      <c r="AL4767" s="22">
        <f t="shared" si="25"/>
        <v>1</v>
      </c>
    </row>
    <row r="4768" ht="12.75" customHeight="1">
      <c r="A4768" s="13" t="s">
        <v>319</v>
      </c>
      <c r="B4768" s="13" t="str">
        <f>IFERROR(__xludf.DUMMYFUNCTION("REGEXREPLACE(A4768, ""\d"", """")"),"         Приморский край")</f>
        <v>         Приморский край</v>
      </c>
      <c r="C4768" s="14" t="str">
        <f t="shared" si="15"/>
        <v>Приморский край</v>
      </c>
      <c r="D4768" s="3">
        <f t="shared" si="16"/>
        <v>2</v>
      </c>
      <c r="E4768" s="15" t="s">
        <v>27</v>
      </c>
      <c r="F4768" s="13" t="str">
        <f>IFERROR(__xludf.DUMMYFUNCTION("REGEXEXTRACT(E4768, ""[А-Яа-я].*"")"),"Болезни органов дыхания")</f>
        <v>Болезни органов дыхания</v>
      </c>
      <c r="G4768" s="16">
        <f t="shared" si="17"/>
        <v>2</v>
      </c>
      <c r="H4768" s="13" t="s">
        <v>28</v>
      </c>
      <c r="I4768" s="13" t="str">
        <f>IFERROR(__xludf.DUMMYFUNCTION("REGEXREPLACE(H4768, "".*\s"", """")"),"человек")</f>
        <v>человек</v>
      </c>
      <c r="J4768" s="13" t="s">
        <v>29</v>
      </c>
      <c r="K4768" s="17" t="str">
        <f>IFERROR(__xludf.DUMMYFUNCTION("REGEXREPLACE(J4768, ""^[\d\s]+"", """")"),"значение показателя за год")</f>
        <v>значение показателя за год</v>
      </c>
      <c r="L4768" s="16">
        <f t="shared" si="18"/>
        <v>2</v>
      </c>
      <c r="M4768" s="13" t="s">
        <v>31</v>
      </c>
      <c r="N4768" s="13" t="str">
        <f>IFERROR(__xludf.DUMMYFUNCTION("REGEXEXTRACT(M4768, "" (.+)$"")"),"городское население")</f>
        <v>городское население</v>
      </c>
      <c r="O4768" s="18">
        <v>894.0</v>
      </c>
      <c r="P4768" s="18">
        <v>933.0</v>
      </c>
      <c r="Q4768" s="18">
        <v>970.0</v>
      </c>
      <c r="R4768" s="18">
        <v>794.0</v>
      </c>
      <c r="S4768" s="18">
        <v>736.0</v>
      </c>
      <c r="T4768" s="18">
        <v>769.0</v>
      </c>
      <c r="U4768" s="18">
        <v>914.0</v>
      </c>
      <c r="V4768" s="18">
        <v>1258.0</v>
      </c>
      <c r="W4768" s="18">
        <v>1855.0</v>
      </c>
      <c r="X4768" s="18">
        <v>1396.0</v>
      </c>
      <c r="Y4768" s="18">
        <v>1254.0</v>
      </c>
      <c r="Z4768" s="19" t="str">
        <f t="shared" si="6"/>
        <v/>
      </c>
      <c r="AA4768" s="19">
        <f t="shared" si="19"/>
        <v>11773</v>
      </c>
      <c r="AB4768" s="19" t="str">
        <f t="shared" si="8"/>
        <v/>
      </c>
      <c r="AC4768" s="19">
        <f t="shared" si="20"/>
        <v>1070.272727</v>
      </c>
      <c r="AD4768" s="19">
        <f t="shared" si="21"/>
        <v>1149.5</v>
      </c>
      <c r="AE4768" s="19" t="str">
        <f t="shared" si="22"/>
        <v>Нет моды</v>
      </c>
      <c r="AF4768" s="19">
        <f t="shared" si="23"/>
        <v>736</v>
      </c>
      <c r="AG4768" s="19">
        <f t="shared" si="24"/>
        <v>1855</v>
      </c>
      <c r="AH4768" s="20" t="str">
        <f t="shared" si="14"/>
        <v/>
      </c>
      <c r="AI4768" s="21"/>
      <c r="AJ4768" s="21"/>
      <c r="AK4768" s="21"/>
      <c r="AL4768" s="22">
        <f t="shared" si="25"/>
        <v>1</v>
      </c>
    </row>
    <row r="4769" ht="12.75" customHeight="1">
      <c r="A4769" s="13" t="s">
        <v>319</v>
      </c>
      <c r="B4769" s="13" t="str">
        <f>IFERROR(__xludf.DUMMYFUNCTION("REGEXREPLACE(A4769, ""\d"", """")"),"         Приморский край")</f>
        <v>         Приморский край</v>
      </c>
      <c r="C4769" s="14" t="str">
        <f t="shared" si="15"/>
        <v>Приморский край</v>
      </c>
      <c r="D4769" s="3">
        <f t="shared" si="16"/>
        <v>2</v>
      </c>
      <c r="E4769" s="15" t="s">
        <v>27</v>
      </c>
      <c r="F4769" s="13" t="str">
        <f>IFERROR(__xludf.DUMMYFUNCTION("REGEXEXTRACT(E4769, ""[А-Яа-я].*"")"),"Болезни органов дыхания")</f>
        <v>Болезни органов дыхания</v>
      </c>
      <c r="G4769" s="16">
        <f t="shared" si="17"/>
        <v>2</v>
      </c>
      <c r="H4769" s="13" t="s">
        <v>28</v>
      </c>
      <c r="I4769" s="13" t="str">
        <f>IFERROR(__xludf.DUMMYFUNCTION("REGEXREPLACE(H4769, "".*\s"", """")"),"человек")</f>
        <v>человек</v>
      </c>
      <c r="J4769" s="13" t="s">
        <v>29</v>
      </c>
      <c r="K4769" s="17" t="str">
        <f>IFERROR(__xludf.DUMMYFUNCTION("REGEXREPLACE(J4769, ""^[\d\s]+"", """")"),"значение показателя за год")</f>
        <v>значение показателя за год</v>
      </c>
      <c r="L4769" s="16">
        <f t="shared" si="18"/>
        <v>2</v>
      </c>
      <c r="M4769" s="13" t="s">
        <v>32</v>
      </c>
      <c r="N4769" s="13" t="str">
        <f>IFERROR(__xludf.DUMMYFUNCTION("REGEXEXTRACT(M4769, "" (.+)$"")"),"сельское население")</f>
        <v>сельское население</v>
      </c>
      <c r="O4769" s="18">
        <v>246.0</v>
      </c>
      <c r="P4769" s="18">
        <v>313.0</v>
      </c>
      <c r="Q4769" s="18">
        <v>345.0</v>
      </c>
      <c r="R4769" s="18">
        <v>289.0</v>
      </c>
      <c r="S4769" s="18">
        <v>231.0</v>
      </c>
      <c r="T4769" s="18">
        <v>228.0</v>
      </c>
      <c r="U4769" s="18">
        <v>245.0</v>
      </c>
      <c r="V4769" s="18">
        <v>304.0</v>
      </c>
      <c r="W4769" s="18">
        <v>487.0</v>
      </c>
      <c r="X4769" s="18">
        <v>405.0</v>
      </c>
      <c r="Y4769" s="18">
        <v>304.0</v>
      </c>
      <c r="Z4769" s="19" t="str">
        <f t="shared" si="6"/>
        <v/>
      </c>
      <c r="AA4769" s="19" t="str">
        <f t="shared" si="19"/>
        <v/>
      </c>
      <c r="AB4769" s="19">
        <f t="shared" si="8"/>
        <v>3397</v>
      </c>
      <c r="AC4769" s="19">
        <f t="shared" si="20"/>
        <v>308.8181818</v>
      </c>
      <c r="AD4769" s="19">
        <f t="shared" si="21"/>
        <v>611.5</v>
      </c>
      <c r="AE4769" s="19" t="str">
        <f t="shared" si="22"/>
        <v>Нет моды</v>
      </c>
      <c r="AF4769" s="19">
        <f t="shared" si="23"/>
        <v>228</v>
      </c>
      <c r="AG4769" s="19">
        <f t="shared" si="24"/>
        <v>487</v>
      </c>
      <c r="AH4769" s="20" t="str">
        <f t="shared" si="14"/>
        <v>Город: 78%; Село: 22%</v>
      </c>
      <c r="AI4769" s="21"/>
      <c r="AJ4769" s="21"/>
      <c r="AK4769" s="21"/>
      <c r="AL4769" s="22">
        <f t="shared" si="25"/>
        <v>1</v>
      </c>
    </row>
    <row r="4770" ht="12.75" customHeight="1">
      <c r="A4770" s="13" t="s">
        <v>319</v>
      </c>
      <c r="B4770" s="13" t="str">
        <f>IFERROR(__xludf.DUMMYFUNCTION("REGEXREPLACE(A4770, ""\d"", """")"),"         Приморский край")</f>
        <v>         Приморский край</v>
      </c>
      <c r="C4770" s="14" t="str">
        <f t="shared" si="15"/>
        <v>Приморский край</v>
      </c>
      <c r="D4770" s="3">
        <f t="shared" si="16"/>
        <v>2</v>
      </c>
      <c r="E4770" s="15" t="s">
        <v>33</v>
      </c>
      <c r="F4770" s="13" t="str">
        <f>IFERROR(__xludf.DUMMYFUNCTION("REGEXEXTRACT(E4770, ""[А-Яа-я].*"")"),"Болезни органов пищеварения")</f>
        <v>Болезни органов пищеварения</v>
      </c>
      <c r="G4770" s="16">
        <f t="shared" si="17"/>
        <v>2</v>
      </c>
      <c r="H4770" s="13" t="s">
        <v>28</v>
      </c>
      <c r="I4770" s="13" t="str">
        <f>IFERROR(__xludf.DUMMYFUNCTION("REGEXREPLACE(H4770, "".*\s"", """")"),"человек")</f>
        <v>человек</v>
      </c>
      <c r="J4770" s="13" t="s">
        <v>29</v>
      </c>
      <c r="K4770" s="17" t="str">
        <f>IFERROR(__xludf.DUMMYFUNCTION("REGEXREPLACE(J4770, ""^[\d\s]+"", """")"),"значение показателя за год")</f>
        <v>значение показателя за год</v>
      </c>
      <c r="L4770" s="16">
        <f t="shared" si="18"/>
        <v>2</v>
      </c>
      <c r="M4770" s="13" t="s">
        <v>30</v>
      </c>
      <c r="N4770" s="13" t="str">
        <f>IFERROR(__xludf.DUMMYFUNCTION("REGEXEXTRACT(M4770, "" (.+)$"")"),"все население")</f>
        <v>все население</v>
      </c>
      <c r="O4770" s="18">
        <v>1546.0</v>
      </c>
      <c r="P4770" s="18">
        <v>1551.0</v>
      </c>
      <c r="Q4770" s="18">
        <v>1726.0</v>
      </c>
      <c r="R4770" s="18">
        <v>1619.0</v>
      </c>
      <c r="S4770" s="18">
        <v>1561.0</v>
      </c>
      <c r="T4770" s="18">
        <v>1619.0</v>
      </c>
      <c r="U4770" s="18">
        <v>1675.0</v>
      </c>
      <c r="V4770" s="18">
        <v>1808.0</v>
      </c>
      <c r="W4770" s="18">
        <v>1832.0</v>
      </c>
      <c r="X4770" s="18">
        <v>1737.0</v>
      </c>
      <c r="Y4770" s="18">
        <v>1657.0</v>
      </c>
      <c r="Z4770" s="19">
        <f t="shared" si="6"/>
        <v>18331</v>
      </c>
      <c r="AA4770" s="19" t="str">
        <f t="shared" si="19"/>
        <v/>
      </c>
      <c r="AB4770" s="19" t="str">
        <f t="shared" si="8"/>
        <v/>
      </c>
      <c r="AC4770" s="19">
        <f t="shared" si="20"/>
        <v>1666.454545</v>
      </c>
      <c r="AD4770" s="19">
        <f t="shared" si="21"/>
        <v>1016.5</v>
      </c>
      <c r="AE4770" s="19" t="str">
        <f t="shared" si="22"/>
        <v>Нет моды</v>
      </c>
      <c r="AF4770" s="19">
        <f t="shared" si="23"/>
        <v>1546</v>
      </c>
      <c r="AG4770" s="19">
        <f t="shared" si="24"/>
        <v>1832</v>
      </c>
      <c r="AH4770" s="20" t="str">
        <f t="shared" si="14"/>
        <v/>
      </c>
      <c r="AI4770" s="21"/>
      <c r="AJ4770" s="21"/>
      <c r="AK4770" s="21"/>
      <c r="AL4770" s="22">
        <f t="shared" si="25"/>
        <v>1</v>
      </c>
    </row>
    <row r="4771" ht="12.75" customHeight="1">
      <c r="A4771" s="13" t="s">
        <v>319</v>
      </c>
      <c r="B4771" s="13" t="str">
        <f>IFERROR(__xludf.DUMMYFUNCTION("REGEXREPLACE(A4771, ""\d"", """")"),"         Приморский край")</f>
        <v>         Приморский край</v>
      </c>
      <c r="C4771" s="14" t="str">
        <f t="shared" si="15"/>
        <v>Приморский край</v>
      </c>
      <c r="D4771" s="3">
        <f t="shared" si="16"/>
        <v>2</v>
      </c>
      <c r="E4771" s="15" t="s">
        <v>33</v>
      </c>
      <c r="F4771" s="13" t="str">
        <f>IFERROR(__xludf.DUMMYFUNCTION("REGEXEXTRACT(E4771, ""[А-Яа-я].*"")"),"Болезни органов пищеварения")</f>
        <v>Болезни органов пищеварения</v>
      </c>
      <c r="G4771" s="16">
        <f t="shared" si="17"/>
        <v>2</v>
      </c>
      <c r="H4771" s="13" t="s">
        <v>28</v>
      </c>
      <c r="I4771" s="13" t="str">
        <f>IFERROR(__xludf.DUMMYFUNCTION("REGEXREPLACE(H4771, "".*\s"", """")"),"человек")</f>
        <v>человек</v>
      </c>
      <c r="J4771" s="13" t="s">
        <v>29</v>
      </c>
      <c r="K4771" s="17" t="str">
        <f>IFERROR(__xludf.DUMMYFUNCTION("REGEXREPLACE(J4771, ""^[\d\s]+"", """")"),"значение показателя за год")</f>
        <v>значение показателя за год</v>
      </c>
      <c r="L4771" s="16">
        <f t="shared" si="18"/>
        <v>2</v>
      </c>
      <c r="M4771" s="13" t="s">
        <v>31</v>
      </c>
      <c r="N4771" s="13" t="str">
        <f>IFERROR(__xludf.DUMMYFUNCTION("REGEXEXTRACT(M4771, "" (.+)$"")"),"городское население")</f>
        <v>городское население</v>
      </c>
      <c r="O4771" s="18">
        <v>1187.0</v>
      </c>
      <c r="P4771" s="18">
        <v>1115.0</v>
      </c>
      <c r="Q4771" s="18">
        <v>1320.0</v>
      </c>
      <c r="R4771" s="18">
        <v>1224.0</v>
      </c>
      <c r="S4771" s="18">
        <v>1188.0</v>
      </c>
      <c r="T4771" s="18">
        <v>1234.0</v>
      </c>
      <c r="U4771" s="18">
        <v>1244.0</v>
      </c>
      <c r="V4771" s="18">
        <v>1391.0</v>
      </c>
      <c r="W4771" s="18">
        <v>1342.0</v>
      </c>
      <c r="X4771" s="18">
        <v>1270.0</v>
      </c>
      <c r="Y4771" s="18">
        <v>1226.0</v>
      </c>
      <c r="Z4771" s="19" t="str">
        <f t="shared" si="6"/>
        <v/>
      </c>
      <c r="AA4771" s="19">
        <f t="shared" si="19"/>
        <v>13741</v>
      </c>
      <c r="AB4771" s="19" t="str">
        <f t="shared" si="8"/>
        <v/>
      </c>
      <c r="AC4771" s="19">
        <f t="shared" si="20"/>
        <v>1249.181818</v>
      </c>
      <c r="AD4771" s="19">
        <f t="shared" si="21"/>
        <v>1468.5</v>
      </c>
      <c r="AE4771" s="19" t="str">
        <f t="shared" si="22"/>
        <v>Нет моды</v>
      </c>
      <c r="AF4771" s="19">
        <f t="shared" si="23"/>
        <v>1115</v>
      </c>
      <c r="AG4771" s="19">
        <f t="shared" si="24"/>
        <v>1391</v>
      </c>
      <c r="AH4771" s="20" t="str">
        <f t="shared" si="14"/>
        <v/>
      </c>
      <c r="AI4771" s="21"/>
      <c r="AJ4771" s="21"/>
      <c r="AK4771" s="21"/>
      <c r="AL4771" s="22">
        <f t="shared" si="25"/>
        <v>1</v>
      </c>
    </row>
    <row r="4772" ht="12.75" customHeight="1">
      <c r="A4772" s="13" t="s">
        <v>319</v>
      </c>
      <c r="B4772" s="13" t="str">
        <f>IFERROR(__xludf.DUMMYFUNCTION("REGEXREPLACE(A4772, ""\d"", """")"),"         Приморский край")</f>
        <v>         Приморский край</v>
      </c>
      <c r="C4772" s="14" t="str">
        <f t="shared" si="15"/>
        <v>Приморский край</v>
      </c>
      <c r="D4772" s="3">
        <f t="shared" si="16"/>
        <v>2</v>
      </c>
      <c r="E4772" s="15" t="s">
        <v>33</v>
      </c>
      <c r="F4772" s="13" t="str">
        <f>IFERROR(__xludf.DUMMYFUNCTION("REGEXEXTRACT(E4772, ""[А-Яа-я].*"")"),"Болезни органов пищеварения")</f>
        <v>Болезни органов пищеварения</v>
      </c>
      <c r="G4772" s="16">
        <f t="shared" si="17"/>
        <v>2</v>
      </c>
      <c r="H4772" s="13" t="s">
        <v>28</v>
      </c>
      <c r="I4772" s="13" t="str">
        <f>IFERROR(__xludf.DUMMYFUNCTION("REGEXREPLACE(H4772, "".*\s"", """")"),"человек")</f>
        <v>человек</v>
      </c>
      <c r="J4772" s="13" t="s">
        <v>29</v>
      </c>
      <c r="K4772" s="17" t="str">
        <f>IFERROR(__xludf.DUMMYFUNCTION("REGEXREPLACE(J4772, ""^[\d\s]+"", """")"),"значение показателя за год")</f>
        <v>значение показателя за год</v>
      </c>
      <c r="L4772" s="16">
        <f t="shared" si="18"/>
        <v>2</v>
      </c>
      <c r="M4772" s="13" t="s">
        <v>32</v>
      </c>
      <c r="N4772" s="13" t="str">
        <f>IFERROR(__xludf.DUMMYFUNCTION("REGEXEXTRACT(M4772, "" (.+)$"")"),"сельское население")</f>
        <v>сельское население</v>
      </c>
      <c r="O4772" s="18">
        <v>359.0</v>
      </c>
      <c r="P4772" s="18">
        <v>436.0</v>
      </c>
      <c r="Q4772" s="18">
        <v>406.0</v>
      </c>
      <c r="R4772" s="18">
        <v>395.0</v>
      </c>
      <c r="S4772" s="18">
        <v>373.0</v>
      </c>
      <c r="T4772" s="18">
        <v>385.0</v>
      </c>
      <c r="U4772" s="18">
        <v>431.0</v>
      </c>
      <c r="V4772" s="18">
        <v>417.0</v>
      </c>
      <c r="W4772" s="18">
        <v>490.0</v>
      </c>
      <c r="X4772" s="18">
        <v>467.0</v>
      </c>
      <c r="Y4772" s="18">
        <v>431.0</v>
      </c>
      <c r="Z4772" s="19" t="str">
        <f t="shared" si="6"/>
        <v/>
      </c>
      <c r="AA4772" s="19" t="str">
        <f t="shared" si="19"/>
        <v/>
      </c>
      <c r="AB4772" s="19">
        <f t="shared" si="8"/>
        <v>4590</v>
      </c>
      <c r="AC4772" s="19">
        <f t="shared" si="20"/>
        <v>417.2727273</v>
      </c>
      <c r="AD4772" s="19">
        <f t="shared" si="21"/>
        <v>802.5</v>
      </c>
      <c r="AE4772" s="19" t="str">
        <f t="shared" si="22"/>
        <v>Нет моды</v>
      </c>
      <c r="AF4772" s="19">
        <f t="shared" si="23"/>
        <v>359</v>
      </c>
      <c r="AG4772" s="19">
        <f t="shared" si="24"/>
        <v>490</v>
      </c>
      <c r="AH4772" s="20" t="str">
        <f t="shared" si="14"/>
        <v>Город: 75%; Село: 25%</v>
      </c>
      <c r="AI4772" s="21"/>
      <c r="AJ4772" s="21"/>
      <c r="AK4772" s="21"/>
      <c r="AL4772" s="22">
        <f t="shared" si="25"/>
        <v>1</v>
      </c>
    </row>
    <row r="4773" ht="12.75" customHeight="1">
      <c r="A4773" s="13" t="s">
        <v>319</v>
      </c>
      <c r="B4773" s="13" t="str">
        <f>IFERROR(__xludf.DUMMYFUNCTION("REGEXREPLACE(A4773, ""\d"", """")"),"         Приморский край")</f>
        <v>         Приморский край</v>
      </c>
      <c r="C4773" s="14" t="str">
        <f t="shared" si="15"/>
        <v>Приморский край</v>
      </c>
      <c r="D4773" s="3">
        <f t="shared" si="16"/>
        <v>2</v>
      </c>
      <c r="E4773" s="15" t="s">
        <v>34</v>
      </c>
      <c r="F4773" s="13" t="str">
        <f>IFERROR(__xludf.DUMMYFUNCTION("REGEXEXTRACT(E4773, ""[А-Яа-я].*"")"),"Болезни системы кровообращения")</f>
        <v>Болезни системы кровообращения</v>
      </c>
      <c r="G4773" s="16">
        <f t="shared" si="17"/>
        <v>2</v>
      </c>
      <c r="H4773" s="13" t="s">
        <v>28</v>
      </c>
      <c r="I4773" s="13" t="str">
        <f>IFERROR(__xludf.DUMMYFUNCTION("REGEXREPLACE(H4773, "".*\s"", """")"),"человек")</f>
        <v>человек</v>
      </c>
      <c r="J4773" s="13" t="s">
        <v>29</v>
      </c>
      <c r="K4773" s="17" t="str">
        <f>IFERROR(__xludf.DUMMYFUNCTION("REGEXREPLACE(J4773, ""^[\d\s]+"", """")"),"значение показателя за год")</f>
        <v>значение показателя за год</v>
      </c>
      <c r="L4773" s="16">
        <f t="shared" si="18"/>
        <v>2</v>
      </c>
      <c r="M4773" s="13" t="s">
        <v>30</v>
      </c>
      <c r="N4773" s="13" t="str">
        <f>IFERROR(__xludf.DUMMYFUNCTION("REGEXEXTRACT(M4773, "" (.+)$"")"),"все население")</f>
        <v>все население</v>
      </c>
      <c r="O4773" s="18">
        <v>14164.0</v>
      </c>
      <c r="P4773" s="18">
        <v>14173.0</v>
      </c>
      <c r="Q4773" s="18">
        <v>12390.0</v>
      </c>
      <c r="R4773" s="18">
        <v>12516.0</v>
      </c>
      <c r="S4773" s="18">
        <v>11967.0</v>
      </c>
      <c r="T4773" s="18">
        <v>12223.0</v>
      </c>
      <c r="U4773" s="18">
        <v>12719.0</v>
      </c>
      <c r="V4773" s="18">
        <v>14321.0</v>
      </c>
      <c r="W4773" s="18">
        <v>13978.0</v>
      </c>
      <c r="X4773" s="18">
        <v>12819.0</v>
      </c>
      <c r="Y4773" s="18">
        <v>12670.0</v>
      </c>
      <c r="Z4773" s="19">
        <f t="shared" si="6"/>
        <v>143940</v>
      </c>
      <c r="AA4773" s="19" t="str">
        <f t="shared" si="19"/>
        <v/>
      </c>
      <c r="AB4773" s="19" t="str">
        <f t="shared" si="8"/>
        <v/>
      </c>
      <c r="AC4773" s="19">
        <f t="shared" si="20"/>
        <v>13085.45455</v>
      </c>
      <c r="AD4773" s="19">
        <f t="shared" si="21"/>
        <v>6228.5</v>
      </c>
      <c r="AE4773" s="19" t="str">
        <f t="shared" si="22"/>
        <v>Нет моды</v>
      </c>
      <c r="AF4773" s="19">
        <f t="shared" si="23"/>
        <v>11967</v>
      </c>
      <c r="AG4773" s="19">
        <f t="shared" si="24"/>
        <v>14321</v>
      </c>
      <c r="AH4773" s="20" t="str">
        <f t="shared" si="14"/>
        <v/>
      </c>
      <c r="AI4773" s="21"/>
      <c r="AJ4773" s="21"/>
      <c r="AK4773" s="21"/>
      <c r="AL4773" s="22">
        <f t="shared" si="25"/>
        <v>1</v>
      </c>
    </row>
    <row r="4774" ht="12.75" customHeight="1">
      <c r="A4774" s="13" t="s">
        <v>319</v>
      </c>
      <c r="B4774" s="13" t="str">
        <f>IFERROR(__xludf.DUMMYFUNCTION("REGEXREPLACE(A4774, ""\d"", """")"),"         Приморский край")</f>
        <v>         Приморский край</v>
      </c>
      <c r="C4774" s="14" t="str">
        <f t="shared" si="15"/>
        <v>Приморский край</v>
      </c>
      <c r="D4774" s="3">
        <f t="shared" si="16"/>
        <v>2</v>
      </c>
      <c r="E4774" s="15" t="s">
        <v>34</v>
      </c>
      <c r="F4774" s="13" t="str">
        <f>IFERROR(__xludf.DUMMYFUNCTION("REGEXEXTRACT(E4774, ""[А-Яа-я].*"")"),"Болезни системы кровообращения")</f>
        <v>Болезни системы кровообращения</v>
      </c>
      <c r="G4774" s="16">
        <f t="shared" si="17"/>
        <v>2</v>
      </c>
      <c r="H4774" s="13" t="s">
        <v>28</v>
      </c>
      <c r="I4774" s="13" t="str">
        <f>IFERROR(__xludf.DUMMYFUNCTION("REGEXREPLACE(H4774, "".*\s"", """")"),"человек")</f>
        <v>человек</v>
      </c>
      <c r="J4774" s="13" t="s">
        <v>29</v>
      </c>
      <c r="K4774" s="17" t="str">
        <f>IFERROR(__xludf.DUMMYFUNCTION("REGEXREPLACE(J4774, ""^[\d\s]+"", """")"),"значение показателя за год")</f>
        <v>значение показателя за год</v>
      </c>
      <c r="L4774" s="16">
        <f t="shared" si="18"/>
        <v>2</v>
      </c>
      <c r="M4774" s="13" t="s">
        <v>31</v>
      </c>
      <c r="N4774" s="13" t="str">
        <f>IFERROR(__xludf.DUMMYFUNCTION("REGEXEXTRACT(M4774, "" (.+)$"")"),"городское население")</f>
        <v>городское население</v>
      </c>
      <c r="O4774" s="18">
        <v>10343.0</v>
      </c>
      <c r="P4774" s="18">
        <v>10418.0</v>
      </c>
      <c r="Q4774" s="18">
        <v>9419.0</v>
      </c>
      <c r="R4774" s="18">
        <v>9609.0</v>
      </c>
      <c r="S4774" s="18">
        <v>9210.0</v>
      </c>
      <c r="T4774" s="18">
        <v>9353.0</v>
      </c>
      <c r="U4774" s="18">
        <v>9677.0</v>
      </c>
      <c r="V4774" s="18">
        <v>10961.0</v>
      </c>
      <c r="W4774" s="18">
        <v>10592.0</v>
      </c>
      <c r="X4774" s="18">
        <v>9782.0</v>
      </c>
      <c r="Y4774" s="18">
        <v>9521.0</v>
      </c>
      <c r="Z4774" s="19" t="str">
        <f t="shared" si="6"/>
        <v/>
      </c>
      <c r="AA4774" s="19">
        <f t="shared" si="19"/>
        <v>108885</v>
      </c>
      <c r="AB4774" s="19" t="str">
        <f t="shared" si="8"/>
        <v/>
      </c>
      <c r="AC4774" s="19">
        <f t="shared" si="20"/>
        <v>9898.636364</v>
      </c>
      <c r="AD4774" s="19">
        <f t="shared" si="21"/>
        <v>11464</v>
      </c>
      <c r="AE4774" s="19" t="str">
        <f t="shared" si="22"/>
        <v>Нет моды</v>
      </c>
      <c r="AF4774" s="19">
        <f t="shared" si="23"/>
        <v>9210</v>
      </c>
      <c r="AG4774" s="19">
        <f t="shared" si="24"/>
        <v>10961</v>
      </c>
      <c r="AH4774" s="20" t="str">
        <f t="shared" si="14"/>
        <v/>
      </c>
      <c r="AI4774" s="21"/>
      <c r="AJ4774" s="21"/>
      <c r="AK4774" s="21"/>
      <c r="AL4774" s="22">
        <f t="shared" si="25"/>
        <v>1</v>
      </c>
    </row>
    <row r="4775" ht="12.75" customHeight="1">
      <c r="A4775" s="13" t="s">
        <v>319</v>
      </c>
      <c r="B4775" s="13" t="str">
        <f>IFERROR(__xludf.DUMMYFUNCTION("REGEXREPLACE(A4775, ""\d"", """")"),"         Приморский край")</f>
        <v>         Приморский край</v>
      </c>
      <c r="C4775" s="14" t="str">
        <f t="shared" si="15"/>
        <v>Приморский край</v>
      </c>
      <c r="D4775" s="3">
        <f t="shared" si="16"/>
        <v>2</v>
      </c>
      <c r="E4775" s="15" t="s">
        <v>34</v>
      </c>
      <c r="F4775" s="13" t="str">
        <f>IFERROR(__xludf.DUMMYFUNCTION("REGEXEXTRACT(E4775, ""[А-Яа-я].*"")"),"Болезни системы кровообращения")</f>
        <v>Болезни системы кровообращения</v>
      </c>
      <c r="G4775" s="16">
        <f t="shared" si="17"/>
        <v>2</v>
      </c>
      <c r="H4775" s="13" t="s">
        <v>28</v>
      </c>
      <c r="I4775" s="13" t="str">
        <f>IFERROR(__xludf.DUMMYFUNCTION("REGEXREPLACE(H4775, "".*\s"", """")"),"человек")</f>
        <v>человек</v>
      </c>
      <c r="J4775" s="13" t="s">
        <v>29</v>
      </c>
      <c r="K4775" s="17" t="str">
        <f>IFERROR(__xludf.DUMMYFUNCTION("REGEXREPLACE(J4775, ""^[\d\s]+"", """")"),"значение показателя за год")</f>
        <v>значение показателя за год</v>
      </c>
      <c r="L4775" s="16">
        <f t="shared" si="18"/>
        <v>2</v>
      </c>
      <c r="M4775" s="13" t="s">
        <v>32</v>
      </c>
      <c r="N4775" s="13" t="str">
        <f>IFERROR(__xludf.DUMMYFUNCTION("REGEXEXTRACT(M4775, "" (.+)$"")"),"сельское население")</f>
        <v>сельское население</v>
      </c>
      <c r="O4775" s="18">
        <v>3821.0</v>
      </c>
      <c r="P4775" s="18">
        <v>3755.0</v>
      </c>
      <c r="Q4775" s="18">
        <v>2971.0</v>
      </c>
      <c r="R4775" s="18">
        <v>2907.0</v>
      </c>
      <c r="S4775" s="18">
        <v>2757.0</v>
      </c>
      <c r="T4775" s="18">
        <v>2870.0</v>
      </c>
      <c r="U4775" s="18">
        <v>3042.0</v>
      </c>
      <c r="V4775" s="18">
        <v>3360.0</v>
      </c>
      <c r="W4775" s="18">
        <v>3386.0</v>
      </c>
      <c r="X4775" s="18">
        <v>3037.0</v>
      </c>
      <c r="Y4775" s="18">
        <v>3149.0</v>
      </c>
      <c r="Z4775" s="19" t="str">
        <f t="shared" si="6"/>
        <v/>
      </c>
      <c r="AA4775" s="19" t="str">
        <f t="shared" si="19"/>
        <v/>
      </c>
      <c r="AB4775" s="19">
        <f t="shared" si="8"/>
        <v>35055</v>
      </c>
      <c r="AC4775" s="19">
        <f t="shared" si="20"/>
        <v>3186.818182</v>
      </c>
      <c r="AD4775" s="19">
        <f t="shared" si="21"/>
        <v>6515.5</v>
      </c>
      <c r="AE4775" s="19" t="str">
        <f t="shared" si="22"/>
        <v>Нет моды</v>
      </c>
      <c r="AF4775" s="19">
        <f t="shared" si="23"/>
        <v>2757</v>
      </c>
      <c r="AG4775" s="19">
        <f t="shared" si="24"/>
        <v>3821</v>
      </c>
      <c r="AH4775" s="20" t="str">
        <f t="shared" si="14"/>
        <v>Город: 76%; Село: 24%</v>
      </c>
      <c r="AI4775" s="21"/>
      <c r="AJ4775" s="21"/>
      <c r="AK4775" s="21"/>
      <c r="AL4775" s="22">
        <f t="shared" si="25"/>
        <v>1</v>
      </c>
    </row>
    <row r="4776" ht="12.75" customHeight="1">
      <c r="A4776" s="13" t="s">
        <v>319</v>
      </c>
      <c r="B4776" s="13" t="str">
        <f>IFERROR(__xludf.DUMMYFUNCTION("REGEXREPLACE(A4776, ""\d"", """")"),"         Приморский край")</f>
        <v>         Приморский край</v>
      </c>
      <c r="C4776" s="14" t="str">
        <f t="shared" si="15"/>
        <v>Приморский край</v>
      </c>
      <c r="D4776" s="3">
        <f t="shared" si="16"/>
        <v>2</v>
      </c>
      <c r="E4776" s="15" t="s">
        <v>35</v>
      </c>
      <c r="F4776" s="13" t="str">
        <f>IFERROR(__xludf.DUMMYFUNCTION("REGEXEXTRACT(E4776, ""[А-Яа-я].*"")"),"внешние причины")</f>
        <v>внешние причины</v>
      </c>
      <c r="G4776" s="16">
        <f t="shared" si="17"/>
        <v>2</v>
      </c>
      <c r="H4776" s="13" t="s">
        <v>28</v>
      </c>
      <c r="I4776" s="13" t="str">
        <f>IFERROR(__xludf.DUMMYFUNCTION("REGEXREPLACE(H4776, "".*\s"", """")"),"человек")</f>
        <v>человек</v>
      </c>
      <c r="J4776" s="13" t="s">
        <v>29</v>
      </c>
      <c r="K4776" s="17" t="str">
        <f>IFERROR(__xludf.DUMMYFUNCTION("REGEXREPLACE(J4776, ""^[\d\s]+"", """")"),"значение показателя за год")</f>
        <v>значение показателя за год</v>
      </c>
      <c r="L4776" s="16">
        <f t="shared" si="18"/>
        <v>2</v>
      </c>
      <c r="M4776" s="13" t="s">
        <v>30</v>
      </c>
      <c r="N4776" s="13" t="str">
        <f>IFERROR(__xludf.DUMMYFUNCTION("REGEXEXTRACT(M4776, "" (.+)$"")"),"все население")</f>
        <v>все население</v>
      </c>
      <c r="O4776" s="18">
        <v>3030.0</v>
      </c>
      <c r="P4776" s="18">
        <v>2850.0</v>
      </c>
      <c r="Q4776" s="18">
        <v>2633.0</v>
      </c>
      <c r="R4776" s="18">
        <v>2404.0</v>
      </c>
      <c r="S4776" s="18">
        <v>2216.0</v>
      </c>
      <c r="T4776" s="18">
        <v>2218.0</v>
      </c>
      <c r="U4776" s="18">
        <v>2090.0</v>
      </c>
      <c r="V4776" s="18">
        <v>2162.0</v>
      </c>
      <c r="W4776" s="18">
        <v>1995.0</v>
      </c>
      <c r="X4776" s="18">
        <v>2149.0</v>
      </c>
      <c r="Y4776" s="18">
        <v>2665.0</v>
      </c>
      <c r="Z4776" s="19">
        <f t="shared" si="6"/>
        <v>26412</v>
      </c>
      <c r="AA4776" s="19" t="str">
        <f t="shared" si="19"/>
        <v/>
      </c>
      <c r="AB4776" s="19" t="str">
        <f t="shared" si="8"/>
        <v/>
      </c>
      <c r="AC4776" s="19">
        <f t="shared" si="20"/>
        <v>2401.090909</v>
      </c>
      <c r="AD4776" s="19">
        <f t="shared" si="21"/>
        <v>2860</v>
      </c>
      <c r="AE4776" s="19" t="str">
        <f t="shared" si="22"/>
        <v>Нет моды</v>
      </c>
      <c r="AF4776" s="19">
        <f t="shared" si="23"/>
        <v>1995</v>
      </c>
      <c r="AG4776" s="19">
        <f t="shared" si="24"/>
        <v>3030</v>
      </c>
      <c r="AH4776" s="20" t="str">
        <f t="shared" si="14"/>
        <v/>
      </c>
      <c r="AI4776" s="21"/>
      <c r="AJ4776" s="21"/>
      <c r="AK4776" s="21"/>
      <c r="AL4776" s="22">
        <f t="shared" si="25"/>
        <v>1</v>
      </c>
    </row>
    <row r="4777" ht="12.75" customHeight="1">
      <c r="A4777" s="13" t="s">
        <v>319</v>
      </c>
      <c r="B4777" s="13" t="str">
        <f>IFERROR(__xludf.DUMMYFUNCTION("REGEXREPLACE(A4777, ""\d"", """")"),"         Приморский край")</f>
        <v>         Приморский край</v>
      </c>
      <c r="C4777" s="14" t="str">
        <f t="shared" si="15"/>
        <v>Приморский край</v>
      </c>
      <c r="D4777" s="3">
        <f t="shared" si="16"/>
        <v>2</v>
      </c>
      <c r="E4777" s="15" t="s">
        <v>35</v>
      </c>
      <c r="F4777" s="13" t="str">
        <f>IFERROR(__xludf.DUMMYFUNCTION("REGEXEXTRACT(E4777, ""[А-Яа-я].*"")"),"внешние причины")</f>
        <v>внешние причины</v>
      </c>
      <c r="G4777" s="16">
        <f t="shared" si="17"/>
        <v>2</v>
      </c>
      <c r="H4777" s="13" t="s">
        <v>28</v>
      </c>
      <c r="I4777" s="13" t="str">
        <f>IFERROR(__xludf.DUMMYFUNCTION("REGEXREPLACE(H4777, "".*\s"", """")"),"человек")</f>
        <v>человек</v>
      </c>
      <c r="J4777" s="13" t="s">
        <v>29</v>
      </c>
      <c r="K4777" s="17" t="str">
        <f>IFERROR(__xludf.DUMMYFUNCTION("REGEXREPLACE(J4777, ""^[\d\s]+"", """")"),"значение показателя за год")</f>
        <v>значение показателя за год</v>
      </c>
      <c r="L4777" s="16">
        <f t="shared" si="18"/>
        <v>2</v>
      </c>
      <c r="M4777" s="13" t="s">
        <v>31</v>
      </c>
      <c r="N4777" s="13" t="str">
        <f>IFERROR(__xludf.DUMMYFUNCTION("REGEXEXTRACT(M4777, "" (.+)$"")"),"городское население")</f>
        <v>городское население</v>
      </c>
      <c r="O4777" s="18">
        <v>2047.0</v>
      </c>
      <c r="P4777" s="18">
        <v>1974.0</v>
      </c>
      <c r="Q4777" s="18">
        <v>1813.0</v>
      </c>
      <c r="R4777" s="18">
        <v>1689.0</v>
      </c>
      <c r="S4777" s="18">
        <v>1545.0</v>
      </c>
      <c r="T4777" s="18">
        <v>1503.0</v>
      </c>
      <c r="U4777" s="18">
        <v>1412.0</v>
      </c>
      <c r="V4777" s="18">
        <v>1482.0</v>
      </c>
      <c r="W4777" s="18">
        <v>1379.0</v>
      </c>
      <c r="X4777" s="18">
        <v>1450.0</v>
      </c>
      <c r="Y4777" s="18">
        <v>1813.0</v>
      </c>
      <c r="Z4777" s="19" t="str">
        <f t="shared" si="6"/>
        <v/>
      </c>
      <c r="AA4777" s="19">
        <f t="shared" si="19"/>
        <v>18107</v>
      </c>
      <c r="AB4777" s="19" t="str">
        <f t="shared" si="8"/>
        <v/>
      </c>
      <c r="AC4777" s="19">
        <f t="shared" si="20"/>
        <v>1646.090909</v>
      </c>
      <c r="AD4777" s="19">
        <f t="shared" si="21"/>
        <v>2021</v>
      </c>
      <c r="AE4777" s="19" t="str">
        <f t="shared" si="22"/>
        <v>Нет моды</v>
      </c>
      <c r="AF4777" s="19">
        <f t="shared" si="23"/>
        <v>1379</v>
      </c>
      <c r="AG4777" s="19">
        <f t="shared" si="24"/>
        <v>2047</v>
      </c>
      <c r="AH4777" s="20" t="str">
        <f t="shared" si="14"/>
        <v/>
      </c>
      <c r="AI4777" s="21"/>
      <c r="AJ4777" s="21"/>
      <c r="AK4777" s="21"/>
      <c r="AL4777" s="22">
        <f t="shared" si="25"/>
        <v>1</v>
      </c>
    </row>
    <row r="4778" ht="12.75" customHeight="1">
      <c r="A4778" s="13" t="s">
        <v>319</v>
      </c>
      <c r="B4778" s="13" t="str">
        <f>IFERROR(__xludf.DUMMYFUNCTION("REGEXREPLACE(A4778, ""\d"", """")"),"         Приморский край")</f>
        <v>         Приморский край</v>
      </c>
      <c r="C4778" s="14" t="str">
        <f t="shared" si="15"/>
        <v>Приморский край</v>
      </c>
      <c r="D4778" s="3">
        <f t="shared" si="16"/>
        <v>2</v>
      </c>
      <c r="E4778" s="15" t="s">
        <v>35</v>
      </c>
      <c r="F4778" s="13" t="str">
        <f>IFERROR(__xludf.DUMMYFUNCTION("REGEXEXTRACT(E4778, ""[А-Яа-я].*"")"),"внешние причины")</f>
        <v>внешние причины</v>
      </c>
      <c r="G4778" s="16">
        <f t="shared" si="17"/>
        <v>2</v>
      </c>
      <c r="H4778" s="13" t="s">
        <v>28</v>
      </c>
      <c r="I4778" s="13" t="str">
        <f>IFERROR(__xludf.DUMMYFUNCTION("REGEXREPLACE(H4778, "".*\s"", """")"),"человек")</f>
        <v>человек</v>
      </c>
      <c r="J4778" s="13" t="s">
        <v>29</v>
      </c>
      <c r="K4778" s="17" t="str">
        <f>IFERROR(__xludf.DUMMYFUNCTION("REGEXREPLACE(J4778, ""^[\d\s]+"", """")"),"значение показателя за год")</f>
        <v>значение показателя за год</v>
      </c>
      <c r="L4778" s="16">
        <f t="shared" si="18"/>
        <v>2</v>
      </c>
      <c r="M4778" s="13" t="s">
        <v>32</v>
      </c>
      <c r="N4778" s="13" t="str">
        <f>IFERROR(__xludf.DUMMYFUNCTION("REGEXEXTRACT(M4778, "" (.+)$"")"),"сельское население")</f>
        <v>сельское население</v>
      </c>
      <c r="O4778" s="18">
        <v>983.0</v>
      </c>
      <c r="P4778" s="18">
        <v>876.0</v>
      </c>
      <c r="Q4778" s="18">
        <v>820.0</v>
      </c>
      <c r="R4778" s="18">
        <v>715.0</v>
      </c>
      <c r="S4778" s="18">
        <v>671.0</v>
      </c>
      <c r="T4778" s="18">
        <v>715.0</v>
      </c>
      <c r="U4778" s="18">
        <v>678.0</v>
      </c>
      <c r="V4778" s="18">
        <v>680.0</v>
      </c>
      <c r="W4778" s="18">
        <v>616.0</v>
      </c>
      <c r="X4778" s="18">
        <v>699.0</v>
      </c>
      <c r="Y4778" s="18">
        <v>852.0</v>
      </c>
      <c r="Z4778" s="19" t="str">
        <f t="shared" si="6"/>
        <v/>
      </c>
      <c r="AA4778" s="19" t="str">
        <f t="shared" si="19"/>
        <v/>
      </c>
      <c r="AB4778" s="19">
        <f t="shared" si="8"/>
        <v>8305</v>
      </c>
      <c r="AC4778" s="19">
        <f t="shared" si="20"/>
        <v>755</v>
      </c>
      <c r="AD4778" s="19">
        <f t="shared" si="21"/>
        <v>1181</v>
      </c>
      <c r="AE4778" s="19" t="str">
        <f t="shared" si="22"/>
        <v>Нет моды</v>
      </c>
      <c r="AF4778" s="19">
        <f t="shared" si="23"/>
        <v>616</v>
      </c>
      <c r="AG4778" s="19">
        <f t="shared" si="24"/>
        <v>983</v>
      </c>
      <c r="AH4778" s="20" t="str">
        <f t="shared" si="14"/>
        <v>Город: 69%; Село: 31%</v>
      </c>
      <c r="AI4778" s="21"/>
      <c r="AJ4778" s="21"/>
      <c r="AK4778" s="21"/>
      <c r="AL4778" s="22">
        <f t="shared" si="25"/>
        <v>1</v>
      </c>
    </row>
    <row r="4779" ht="12.75" customHeight="1">
      <c r="A4779" s="13" t="s">
        <v>319</v>
      </c>
      <c r="B4779" s="13" t="str">
        <f>IFERROR(__xludf.DUMMYFUNCTION("REGEXREPLACE(A4779, ""\d"", """")"),"         Приморский край")</f>
        <v>         Приморский край</v>
      </c>
      <c r="C4779" s="14" t="str">
        <f t="shared" si="15"/>
        <v>Приморский край</v>
      </c>
      <c r="D4779" s="3">
        <f t="shared" si="16"/>
        <v>2</v>
      </c>
      <c r="E4779" s="15" t="s">
        <v>36</v>
      </c>
      <c r="F4779" s="13" t="str">
        <f>IFERROR(__xludf.DUMMYFUNCTION("REGEXEXTRACT(E4779,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79" s="16">
        <f t="shared" si="17"/>
        <v>2</v>
      </c>
      <c r="H4779" s="13" t="s">
        <v>28</v>
      </c>
      <c r="I4779" s="13" t="str">
        <f>IFERROR(__xludf.DUMMYFUNCTION("REGEXREPLACE(H4779, "".*\s"", """")"),"человек")</f>
        <v>человек</v>
      </c>
      <c r="J4779" s="13" t="s">
        <v>29</v>
      </c>
      <c r="K4779" s="17" t="str">
        <f>IFERROR(__xludf.DUMMYFUNCTION("REGEXREPLACE(J4779, ""^[\d\s]+"", """")"),"значение показателя за год")</f>
        <v>значение показателя за год</v>
      </c>
      <c r="L4779" s="16">
        <f t="shared" si="18"/>
        <v>2</v>
      </c>
      <c r="M4779" s="13" t="s">
        <v>30</v>
      </c>
      <c r="N4779" s="13" t="str">
        <f>IFERROR(__xludf.DUMMYFUNCTION("REGEXEXTRACT(M4779, "" (.+)$"")"),"все население")</f>
        <v>все население</v>
      </c>
      <c r="O4779" s="18">
        <v>88.0</v>
      </c>
      <c r="P4779" s="18">
        <v>64.0</v>
      </c>
      <c r="Q4779" s="18">
        <v>87.0</v>
      </c>
      <c r="R4779" s="18">
        <v>73.0</v>
      </c>
      <c r="S4779" s="23" t="s">
        <v>37</v>
      </c>
      <c r="T4779" s="18">
        <v>55.0</v>
      </c>
      <c r="U4779" s="23" t="s">
        <v>37</v>
      </c>
      <c r="V4779" s="23" t="s">
        <v>37</v>
      </c>
      <c r="W4779" s="23" t="s">
        <v>37</v>
      </c>
      <c r="X4779" s="23" t="s">
        <v>37</v>
      </c>
      <c r="Y4779" s="23" t="s">
        <v>37</v>
      </c>
      <c r="Z4779" s="19">
        <f t="shared" si="6"/>
        <v>367</v>
      </c>
      <c r="AA4779" s="19" t="str">
        <f t="shared" si="19"/>
        <v/>
      </c>
      <c r="AB4779" s="19" t="str">
        <f t="shared" si="8"/>
        <v/>
      </c>
      <c r="AC4779" s="19">
        <f t="shared" si="20"/>
        <v>73.4</v>
      </c>
      <c r="AD4779" s="19">
        <f t="shared" si="21"/>
        <v>679</v>
      </c>
      <c r="AE4779" s="19" t="str">
        <f t="shared" si="22"/>
        <v>Нет моды</v>
      </c>
      <c r="AF4779" s="19">
        <f t="shared" si="23"/>
        <v>55</v>
      </c>
      <c r="AG4779" s="19">
        <f t="shared" si="24"/>
        <v>88</v>
      </c>
      <c r="AH4779" s="20" t="str">
        <f t="shared" si="14"/>
        <v/>
      </c>
      <c r="AI4779" s="24"/>
      <c r="AJ4779" s="24"/>
      <c r="AK4779" s="24"/>
      <c r="AL4779" s="22">
        <f t="shared" si="25"/>
        <v>1</v>
      </c>
    </row>
    <row r="4780" ht="12.75" customHeight="1">
      <c r="A4780" s="13" t="s">
        <v>319</v>
      </c>
      <c r="B4780" s="13" t="str">
        <f>IFERROR(__xludf.DUMMYFUNCTION("REGEXREPLACE(A4780, ""\d"", """")"),"         Приморский край")</f>
        <v>         Приморский край</v>
      </c>
      <c r="C4780" s="14" t="str">
        <f t="shared" si="15"/>
        <v>Приморский край</v>
      </c>
      <c r="D4780" s="3">
        <f t="shared" si="16"/>
        <v>2</v>
      </c>
      <c r="E4780" s="15" t="s">
        <v>36</v>
      </c>
      <c r="F4780" s="13" t="str">
        <f>IFERROR(__xludf.DUMMYFUNCTION("REGEXEXTRACT(E4780,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80" s="16">
        <f t="shared" si="17"/>
        <v>2</v>
      </c>
      <c r="H4780" s="13" t="s">
        <v>28</v>
      </c>
      <c r="I4780" s="13" t="str">
        <f>IFERROR(__xludf.DUMMYFUNCTION("REGEXREPLACE(H4780, "".*\s"", """")"),"человек")</f>
        <v>человек</v>
      </c>
      <c r="J4780" s="13" t="s">
        <v>29</v>
      </c>
      <c r="K4780" s="17" t="str">
        <f>IFERROR(__xludf.DUMMYFUNCTION("REGEXREPLACE(J4780, ""^[\d\s]+"", """")"),"значение показателя за год")</f>
        <v>значение показателя за год</v>
      </c>
      <c r="L4780" s="16">
        <f t="shared" si="18"/>
        <v>2</v>
      </c>
      <c r="M4780" s="13" t="s">
        <v>31</v>
      </c>
      <c r="N4780" s="13" t="str">
        <f>IFERROR(__xludf.DUMMYFUNCTION("REGEXEXTRACT(M4780, "" (.+)$"")"),"городское население")</f>
        <v>городское население</v>
      </c>
      <c r="O4780" s="18">
        <v>56.0</v>
      </c>
      <c r="P4780" s="18">
        <v>44.0</v>
      </c>
      <c r="Q4780" s="18">
        <v>68.0</v>
      </c>
      <c r="R4780" s="18">
        <v>43.0</v>
      </c>
      <c r="S4780" s="23" t="s">
        <v>37</v>
      </c>
      <c r="T4780" s="18">
        <v>39.0</v>
      </c>
      <c r="U4780" s="23" t="s">
        <v>37</v>
      </c>
      <c r="V4780" s="23" t="s">
        <v>37</v>
      </c>
      <c r="W4780" s="23" t="s">
        <v>37</v>
      </c>
      <c r="X4780" s="23" t="s">
        <v>37</v>
      </c>
      <c r="Y4780" s="23" t="s">
        <v>37</v>
      </c>
      <c r="Z4780" s="19" t="str">
        <f t="shared" si="6"/>
        <v/>
      </c>
      <c r="AA4780" s="19">
        <f t="shared" si="19"/>
        <v>250</v>
      </c>
      <c r="AB4780" s="19" t="str">
        <f t="shared" si="8"/>
        <v/>
      </c>
      <c r="AC4780" s="19">
        <f t="shared" si="20"/>
        <v>50</v>
      </c>
      <c r="AD4780" s="19">
        <f t="shared" si="21"/>
        <v>60</v>
      </c>
      <c r="AE4780" s="19" t="str">
        <f t="shared" si="22"/>
        <v>Нет моды</v>
      </c>
      <c r="AF4780" s="19">
        <f t="shared" si="23"/>
        <v>39</v>
      </c>
      <c r="AG4780" s="19">
        <f t="shared" si="24"/>
        <v>68</v>
      </c>
      <c r="AH4780" s="20" t="str">
        <f t="shared" si="14"/>
        <v/>
      </c>
      <c r="AI4780" s="24"/>
      <c r="AJ4780" s="24"/>
      <c r="AK4780" s="24"/>
      <c r="AL4780" s="22">
        <f t="shared" si="25"/>
        <v>1</v>
      </c>
    </row>
    <row r="4781" ht="12.75" customHeight="1">
      <c r="A4781" s="13" t="s">
        <v>319</v>
      </c>
      <c r="B4781" s="13" t="str">
        <f>IFERROR(__xludf.DUMMYFUNCTION("REGEXREPLACE(A4781, ""\d"", """")"),"         Приморский край")</f>
        <v>         Приморский край</v>
      </c>
      <c r="C4781" s="14" t="str">
        <f t="shared" si="15"/>
        <v>Приморский край</v>
      </c>
      <c r="D4781" s="3">
        <f t="shared" si="16"/>
        <v>2</v>
      </c>
      <c r="E4781" s="15" t="s">
        <v>36</v>
      </c>
      <c r="F4781" s="13" t="str">
        <f>IFERROR(__xludf.DUMMYFUNCTION("REGEXEXTRACT(E4781,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781" s="16">
        <f t="shared" si="17"/>
        <v>2</v>
      </c>
      <c r="H4781" s="13" t="s">
        <v>28</v>
      </c>
      <c r="I4781" s="13" t="str">
        <f>IFERROR(__xludf.DUMMYFUNCTION("REGEXREPLACE(H4781, "".*\s"", """")"),"человек")</f>
        <v>человек</v>
      </c>
      <c r="J4781" s="13" t="s">
        <v>29</v>
      </c>
      <c r="K4781" s="17" t="str">
        <f>IFERROR(__xludf.DUMMYFUNCTION("REGEXREPLACE(J4781, ""^[\d\s]+"", """")"),"значение показателя за год")</f>
        <v>значение показателя за год</v>
      </c>
      <c r="L4781" s="16">
        <f t="shared" si="18"/>
        <v>2</v>
      </c>
      <c r="M4781" s="13" t="s">
        <v>32</v>
      </c>
      <c r="N4781" s="13" t="str">
        <f>IFERROR(__xludf.DUMMYFUNCTION("REGEXEXTRACT(M4781, "" (.+)$"")"),"сельское население")</f>
        <v>сельское население</v>
      </c>
      <c r="O4781" s="18">
        <v>32.0</v>
      </c>
      <c r="P4781" s="18">
        <v>20.0</v>
      </c>
      <c r="Q4781" s="18">
        <v>19.0</v>
      </c>
      <c r="R4781" s="18">
        <v>30.0</v>
      </c>
      <c r="S4781" s="23" t="s">
        <v>37</v>
      </c>
      <c r="T4781" s="18">
        <v>16.0</v>
      </c>
      <c r="U4781" s="23" t="s">
        <v>37</v>
      </c>
      <c r="V4781" s="23" t="s">
        <v>37</v>
      </c>
      <c r="W4781" s="23" t="s">
        <v>37</v>
      </c>
      <c r="X4781" s="23" t="s">
        <v>37</v>
      </c>
      <c r="Y4781" s="23" t="s">
        <v>37</v>
      </c>
      <c r="Z4781" s="19" t="str">
        <f t="shared" si="6"/>
        <v/>
      </c>
      <c r="AA4781" s="19" t="str">
        <f t="shared" si="19"/>
        <v/>
      </c>
      <c r="AB4781" s="19">
        <f t="shared" si="8"/>
        <v>117</v>
      </c>
      <c r="AC4781" s="19">
        <f t="shared" si="20"/>
        <v>23.4</v>
      </c>
      <c r="AD4781" s="19">
        <f t="shared" si="21"/>
        <v>35.5</v>
      </c>
      <c r="AE4781" s="19" t="str">
        <f t="shared" si="22"/>
        <v>Нет моды</v>
      </c>
      <c r="AF4781" s="19">
        <f t="shared" si="23"/>
        <v>16</v>
      </c>
      <c r="AG4781" s="19">
        <f t="shared" si="24"/>
        <v>32</v>
      </c>
      <c r="AH4781" s="20" t="str">
        <f t="shared" si="14"/>
        <v>Город: 68%; Село: 32%</v>
      </c>
      <c r="AI4781" s="24"/>
      <c r="AJ4781" s="24"/>
      <c r="AK4781" s="24"/>
      <c r="AL4781" s="22">
        <f t="shared" si="25"/>
        <v>1</v>
      </c>
    </row>
    <row r="4782" ht="12.75" customHeight="1">
      <c r="A4782" s="13" t="s">
        <v>319</v>
      </c>
      <c r="B4782" s="13" t="str">
        <f>IFERROR(__xludf.DUMMYFUNCTION("REGEXREPLACE(A4782, ""\d"", """")"),"         Приморский край")</f>
        <v>         Приморский край</v>
      </c>
      <c r="C4782" s="14" t="str">
        <f t="shared" si="15"/>
        <v>Приморский край</v>
      </c>
      <c r="D4782" s="3">
        <f t="shared" si="16"/>
        <v>2</v>
      </c>
      <c r="E4782" s="15" t="s">
        <v>38</v>
      </c>
      <c r="F4782" s="13" t="str">
        <f>IFERROR(__xludf.DUMMYFUNCTION("REGEXEXTRACT(E4782, ""[А-Яа-я].*"")"),"все виды транспортных несчастных случаев")</f>
        <v>все виды транспортных несчастных случаев</v>
      </c>
      <c r="G4782" s="16">
        <f t="shared" si="17"/>
        <v>2</v>
      </c>
      <c r="H4782" s="13" t="s">
        <v>28</v>
      </c>
      <c r="I4782" s="13" t="str">
        <f>IFERROR(__xludf.DUMMYFUNCTION("REGEXREPLACE(H4782, "".*\s"", """")"),"человек")</f>
        <v>человек</v>
      </c>
      <c r="J4782" s="13" t="s">
        <v>29</v>
      </c>
      <c r="K4782" s="17" t="str">
        <f>IFERROR(__xludf.DUMMYFUNCTION("REGEXREPLACE(J4782, ""^[\d\s]+"", """")"),"значение показателя за год")</f>
        <v>значение показателя за год</v>
      </c>
      <c r="L4782" s="16">
        <f t="shared" si="18"/>
        <v>2</v>
      </c>
      <c r="M4782" s="13" t="s">
        <v>30</v>
      </c>
      <c r="N4782" s="13" t="str">
        <f>IFERROR(__xludf.DUMMYFUNCTION("REGEXEXTRACT(M4782, "" (.+)$"")"),"все население")</f>
        <v>все население</v>
      </c>
      <c r="O4782" s="18">
        <v>465.0</v>
      </c>
      <c r="P4782" s="18">
        <v>411.0</v>
      </c>
      <c r="Q4782" s="18">
        <v>322.0</v>
      </c>
      <c r="R4782" s="18">
        <v>264.0</v>
      </c>
      <c r="S4782" s="18">
        <v>291.0</v>
      </c>
      <c r="T4782" s="18">
        <v>347.0</v>
      </c>
      <c r="U4782" s="18">
        <v>310.0</v>
      </c>
      <c r="V4782" s="18">
        <v>275.0</v>
      </c>
      <c r="W4782" s="18">
        <v>273.0</v>
      </c>
      <c r="X4782" s="18">
        <v>262.0</v>
      </c>
      <c r="Y4782" s="18">
        <v>263.0</v>
      </c>
      <c r="Z4782" s="19">
        <f t="shared" si="6"/>
        <v>3483</v>
      </c>
      <c r="AA4782" s="19" t="str">
        <f t="shared" si="19"/>
        <v/>
      </c>
      <c r="AB4782" s="19" t="str">
        <f t="shared" si="8"/>
        <v/>
      </c>
      <c r="AC4782" s="19">
        <f t="shared" si="20"/>
        <v>316.6363636</v>
      </c>
      <c r="AD4782" s="19">
        <f t="shared" si="21"/>
        <v>268.5</v>
      </c>
      <c r="AE4782" s="19" t="str">
        <f t="shared" si="22"/>
        <v>Нет моды</v>
      </c>
      <c r="AF4782" s="19">
        <f t="shared" si="23"/>
        <v>262</v>
      </c>
      <c r="AG4782" s="19">
        <f t="shared" si="24"/>
        <v>465</v>
      </c>
      <c r="AH4782" s="20" t="str">
        <f t="shared" si="14"/>
        <v/>
      </c>
      <c r="AI4782" s="21"/>
      <c r="AJ4782" s="21"/>
      <c r="AK4782" s="21"/>
      <c r="AL4782" s="22">
        <f t="shared" si="25"/>
        <v>1</v>
      </c>
    </row>
    <row r="4783" ht="12.75" customHeight="1">
      <c r="A4783" s="13" t="s">
        <v>319</v>
      </c>
      <c r="B4783" s="13" t="str">
        <f>IFERROR(__xludf.DUMMYFUNCTION("REGEXREPLACE(A4783, ""\d"", """")"),"         Приморский край")</f>
        <v>         Приморский край</v>
      </c>
      <c r="C4783" s="14" t="str">
        <f t="shared" si="15"/>
        <v>Приморский край</v>
      </c>
      <c r="D4783" s="3">
        <f t="shared" si="16"/>
        <v>2</v>
      </c>
      <c r="E4783" s="15" t="s">
        <v>38</v>
      </c>
      <c r="F4783" s="13" t="str">
        <f>IFERROR(__xludf.DUMMYFUNCTION("REGEXEXTRACT(E4783, ""[А-Яа-я].*"")"),"все виды транспортных несчастных случаев")</f>
        <v>все виды транспортных несчастных случаев</v>
      </c>
      <c r="G4783" s="16">
        <f t="shared" si="17"/>
        <v>2</v>
      </c>
      <c r="H4783" s="13" t="s">
        <v>28</v>
      </c>
      <c r="I4783" s="13" t="str">
        <f>IFERROR(__xludf.DUMMYFUNCTION("REGEXREPLACE(H4783, "".*\s"", """")"),"человек")</f>
        <v>человек</v>
      </c>
      <c r="J4783" s="13" t="s">
        <v>29</v>
      </c>
      <c r="K4783" s="17" t="str">
        <f>IFERROR(__xludf.DUMMYFUNCTION("REGEXREPLACE(J4783, ""^[\d\s]+"", """")"),"значение показателя за год")</f>
        <v>значение показателя за год</v>
      </c>
      <c r="L4783" s="16">
        <f t="shared" si="18"/>
        <v>2</v>
      </c>
      <c r="M4783" s="13" t="s">
        <v>31</v>
      </c>
      <c r="N4783" s="13" t="str">
        <f>IFERROR(__xludf.DUMMYFUNCTION("REGEXEXTRACT(M4783, "" (.+)$"")"),"городское население")</f>
        <v>городское население</v>
      </c>
      <c r="O4783" s="18">
        <v>317.0</v>
      </c>
      <c r="P4783" s="18">
        <v>280.0</v>
      </c>
      <c r="Q4783" s="18">
        <v>211.0</v>
      </c>
      <c r="R4783" s="18">
        <v>188.0</v>
      </c>
      <c r="S4783" s="18">
        <v>201.0</v>
      </c>
      <c r="T4783" s="18">
        <v>234.0</v>
      </c>
      <c r="U4783" s="18">
        <v>199.0</v>
      </c>
      <c r="V4783" s="18">
        <v>186.0</v>
      </c>
      <c r="W4783" s="18">
        <v>189.0</v>
      </c>
      <c r="X4783" s="18">
        <v>165.0</v>
      </c>
      <c r="Y4783" s="18">
        <v>166.0</v>
      </c>
      <c r="Z4783" s="19" t="str">
        <f t="shared" si="6"/>
        <v/>
      </c>
      <c r="AA4783" s="19">
        <f t="shared" si="19"/>
        <v>2336</v>
      </c>
      <c r="AB4783" s="19" t="str">
        <f t="shared" si="8"/>
        <v/>
      </c>
      <c r="AC4783" s="19">
        <f t="shared" si="20"/>
        <v>212.3636364</v>
      </c>
      <c r="AD4783" s="19">
        <f t="shared" si="21"/>
        <v>263.5</v>
      </c>
      <c r="AE4783" s="19" t="str">
        <f t="shared" si="22"/>
        <v>Нет моды</v>
      </c>
      <c r="AF4783" s="19">
        <f t="shared" si="23"/>
        <v>165</v>
      </c>
      <c r="AG4783" s="19">
        <f t="shared" si="24"/>
        <v>317</v>
      </c>
      <c r="AH4783" s="20" t="str">
        <f t="shared" si="14"/>
        <v/>
      </c>
      <c r="AI4783" s="21"/>
      <c r="AJ4783" s="21"/>
      <c r="AK4783" s="21"/>
      <c r="AL4783" s="22">
        <f t="shared" si="25"/>
        <v>1</v>
      </c>
    </row>
    <row r="4784" ht="12.75" customHeight="1">
      <c r="A4784" s="13" t="s">
        <v>319</v>
      </c>
      <c r="B4784" s="13" t="str">
        <f>IFERROR(__xludf.DUMMYFUNCTION("REGEXREPLACE(A4784, ""\d"", """")"),"         Приморский край")</f>
        <v>         Приморский край</v>
      </c>
      <c r="C4784" s="14" t="str">
        <f t="shared" si="15"/>
        <v>Приморский край</v>
      </c>
      <c r="D4784" s="3">
        <f t="shared" si="16"/>
        <v>2</v>
      </c>
      <c r="E4784" s="15" t="s">
        <v>38</v>
      </c>
      <c r="F4784" s="13" t="str">
        <f>IFERROR(__xludf.DUMMYFUNCTION("REGEXEXTRACT(E4784, ""[А-Яа-я].*"")"),"все виды транспортных несчастных случаев")</f>
        <v>все виды транспортных несчастных случаев</v>
      </c>
      <c r="G4784" s="16">
        <f t="shared" si="17"/>
        <v>2</v>
      </c>
      <c r="H4784" s="13" t="s">
        <v>28</v>
      </c>
      <c r="I4784" s="13" t="str">
        <f>IFERROR(__xludf.DUMMYFUNCTION("REGEXREPLACE(H4784, "".*\s"", """")"),"человек")</f>
        <v>человек</v>
      </c>
      <c r="J4784" s="13" t="s">
        <v>29</v>
      </c>
      <c r="K4784" s="17" t="str">
        <f>IFERROR(__xludf.DUMMYFUNCTION("REGEXREPLACE(J4784, ""^[\d\s]+"", """")"),"значение показателя за год")</f>
        <v>значение показателя за год</v>
      </c>
      <c r="L4784" s="16">
        <f t="shared" si="18"/>
        <v>2</v>
      </c>
      <c r="M4784" s="13" t="s">
        <v>32</v>
      </c>
      <c r="N4784" s="13" t="str">
        <f>IFERROR(__xludf.DUMMYFUNCTION("REGEXEXTRACT(M4784, "" (.+)$"")"),"сельское население")</f>
        <v>сельское население</v>
      </c>
      <c r="O4784" s="18">
        <v>148.0</v>
      </c>
      <c r="P4784" s="18">
        <v>131.0</v>
      </c>
      <c r="Q4784" s="18">
        <v>111.0</v>
      </c>
      <c r="R4784" s="18">
        <v>76.0</v>
      </c>
      <c r="S4784" s="18">
        <v>90.0</v>
      </c>
      <c r="T4784" s="18">
        <v>113.0</v>
      </c>
      <c r="U4784" s="18">
        <v>111.0</v>
      </c>
      <c r="V4784" s="18">
        <v>89.0</v>
      </c>
      <c r="W4784" s="18">
        <v>84.0</v>
      </c>
      <c r="X4784" s="18">
        <v>97.0</v>
      </c>
      <c r="Y4784" s="18">
        <v>97.0</v>
      </c>
      <c r="Z4784" s="19" t="str">
        <f t="shared" si="6"/>
        <v/>
      </c>
      <c r="AA4784" s="19" t="str">
        <f t="shared" si="19"/>
        <v/>
      </c>
      <c r="AB4784" s="19">
        <f t="shared" si="8"/>
        <v>1147</v>
      </c>
      <c r="AC4784" s="19">
        <f t="shared" si="20"/>
        <v>104.2727273</v>
      </c>
      <c r="AD4784" s="19">
        <f t="shared" si="21"/>
        <v>156.5</v>
      </c>
      <c r="AE4784" s="19" t="str">
        <f t="shared" si="22"/>
        <v>Нет моды</v>
      </c>
      <c r="AF4784" s="19">
        <f t="shared" si="23"/>
        <v>76</v>
      </c>
      <c r="AG4784" s="19">
        <f t="shared" si="24"/>
        <v>148</v>
      </c>
      <c r="AH4784" s="20" t="str">
        <f t="shared" si="14"/>
        <v>Город: 67%; Село: 33%</v>
      </c>
      <c r="AI4784" s="21"/>
      <c r="AJ4784" s="21"/>
      <c r="AK4784" s="21"/>
      <c r="AL4784" s="22">
        <f t="shared" si="25"/>
        <v>1</v>
      </c>
    </row>
    <row r="4785" ht="12.75" customHeight="1">
      <c r="A4785" s="13" t="s">
        <v>319</v>
      </c>
      <c r="B4785" s="13" t="str">
        <f>IFERROR(__xludf.DUMMYFUNCTION("REGEXREPLACE(A4785, ""\d"", """")"),"         Приморский край")</f>
        <v>         Приморский край</v>
      </c>
      <c r="C4785" s="14" t="str">
        <f t="shared" si="15"/>
        <v>Приморский край</v>
      </c>
      <c r="D4785" s="3">
        <f t="shared" si="16"/>
        <v>2</v>
      </c>
      <c r="E4785" s="15" t="s">
        <v>39</v>
      </c>
      <c r="F4785" s="13" t="str">
        <f>IFERROR(__xludf.DUMMYFUNCTION("REGEXEXTRACT(E4785, ""[А-Яа-я].*"")"),"Всего умерших")</f>
        <v>Всего умерших</v>
      </c>
      <c r="G4785" s="16">
        <f t="shared" si="17"/>
        <v>2</v>
      </c>
      <c r="H4785" s="13" t="s">
        <v>28</v>
      </c>
      <c r="I4785" s="13" t="str">
        <f>IFERROR(__xludf.DUMMYFUNCTION("REGEXREPLACE(H4785, "".*\s"", """")"),"человек")</f>
        <v>человек</v>
      </c>
      <c r="J4785" s="13" t="s">
        <v>29</v>
      </c>
      <c r="K4785" s="17" t="str">
        <f>IFERROR(__xludf.DUMMYFUNCTION("REGEXREPLACE(J4785, ""^[\d\s]+"", """")"),"значение показателя за год")</f>
        <v>значение показателя за год</v>
      </c>
      <c r="L4785" s="16">
        <f t="shared" si="18"/>
        <v>2</v>
      </c>
      <c r="M4785" s="13" t="s">
        <v>30</v>
      </c>
      <c r="N4785" s="13" t="str">
        <f>IFERROR(__xludf.DUMMYFUNCTION("REGEXEXTRACT(M4785, "" (.+)$"")"),"все население")</f>
        <v>все население</v>
      </c>
      <c r="O4785" s="18">
        <v>26222.0</v>
      </c>
      <c r="P4785" s="18">
        <v>25953.0</v>
      </c>
      <c r="Q4785" s="18">
        <v>26003.0</v>
      </c>
      <c r="R4785" s="18">
        <v>26236.0</v>
      </c>
      <c r="S4785" s="18">
        <v>25461.0</v>
      </c>
      <c r="T4785" s="18">
        <v>25660.0</v>
      </c>
      <c r="U4785" s="18">
        <v>25764.0</v>
      </c>
      <c r="V4785" s="18">
        <v>29073.0</v>
      </c>
      <c r="W4785" s="18">
        <v>31836.0</v>
      </c>
      <c r="X4785" s="18">
        <v>27535.0</v>
      </c>
      <c r="Y4785" s="18">
        <v>25592.0</v>
      </c>
      <c r="Z4785" s="19">
        <f t="shared" si="6"/>
        <v>295335</v>
      </c>
      <c r="AA4785" s="19" t="str">
        <f t="shared" si="19"/>
        <v/>
      </c>
      <c r="AB4785" s="19" t="str">
        <f t="shared" si="8"/>
        <v/>
      </c>
      <c r="AC4785" s="19">
        <f t="shared" si="20"/>
        <v>26848.63636</v>
      </c>
      <c r="AD4785" s="19">
        <f t="shared" si="21"/>
        <v>12804.5</v>
      </c>
      <c r="AE4785" s="19" t="str">
        <f t="shared" si="22"/>
        <v>Нет моды</v>
      </c>
      <c r="AF4785" s="19">
        <f t="shared" si="23"/>
        <v>25461</v>
      </c>
      <c r="AG4785" s="19">
        <f t="shared" si="24"/>
        <v>31836</v>
      </c>
      <c r="AH4785" s="20" t="str">
        <f t="shared" si="14"/>
        <v/>
      </c>
      <c r="AI4785" s="21"/>
      <c r="AJ4785" s="21"/>
      <c r="AK4785" s="21"/>
      <c r="AL4785" s="22">
        <f t="shared" si="25"/>
        <v>1</v>
      </c>
    </row>
    <row r="4786" ht="12.75" customHeight="1">
      <c r="A4786" s="13" t="s">
        <v>319</v>
      </c>
      <c r="B4786" s="13" t="str">
        <f>IFERROR(__xludf.DUMMYFUNCTION("REGEXREPLACE(A4786, ""\d"", """")"),"         Приморский край")</f>
        <v>         Приморский край</v>
      </c>
      <c r="C4786" s="14" t="str">
        <f t="shared" si="15"/>
        <v>Приморский край</v>
      </c>
      <c r="D4786" s="3">
        <f t="shared" si="16"/>
        <v>2</v>
      </c>
      <c r="E4786" s="15" t="s">
        <v>39</v>
      </c>
      <c r="F4786" s="13" t="str">
        <f>IFERROR(__xludf.DUMMYFUNCTION("REGEXEXTRACT(E4786, ""[А-Яа-я].*"")"),"Всего умерших")</f>
        <v>Всего умерших</v>
      </c>
      <c r="G4786" s="16">
        <f t="shared" si="17"/>
        <v>2</v>
      </c>
      <c r="H4786" s="13" t="s">
        <v>28</v>
      </c>
      <c r="I4786" s="13" t="str">
        <f>IFERROR(__xludf.DUMMYFUNCTION("REGEXREPLACE(H4786, "".*\s"", """")"),"человек")</f>
        <v>человек</v>
      </c>
      <c r="J4786" s="13" t="s">
        <v>29</v>
      </c>
      <c r="K4786" s="17" t="str">
        <f>IFERROR(__xludf.DUMMYFUNCTION("REGEXREPLACE(J4786, ""^[\d\s]+"", """")"),"значение показателя за год")</f>
        <v>значение показателя за год</v>
      </c>
      <c r="L4786" s="16">
        <f t="shared" si="18"/>
        <v>2</v>
      </c>
      <c r="M4786" s="13" t="s">
        <v>31</v>
      </c>
      <c r="N4786" s="13" t="str">
        <f>IFERROR(__xludf.DUMMYFUNCTION("REGEXEXTRACT(M4786, "" (.+)$"")"),"городское население")</f>
        <v>городское население</v>
      </c>
      <c r="O4786" s="18">
        <v>19295.0</v>
      </c>
      <c r="P4786" s="18">
        <v>19073.0</v>
      </c>
      <c r="Q4786" s="18">
        <v>19259.0</v>
      </c>
      <c r="R4786" s="18">
        <v>19552.0</v>
      </c>
      <c r="S4786" s="18">
        <v>18970.0</v>
      </c>
      <c r="T4786" s="18">
        <v>19012.0</v>
      </c>
      <c r="U4786" s="18">
        <v>19160.0</v>
      </c>
      <c r="V4786" s="18">
        <v>21836.0</v>
      </c>
      <c r="W4786" s="18">
        <v>23724.0</v>
      </c>
      <c r="X4786" s="18">
        <v>20597.0</v>
      </c>
      <c r="Y4786" s="18">
        <v>19037.0</v>
      </c>
      <c r="Z4786" s="19" t="str">
        <f t="shared" si="6"/>
        <v/>
      </c>
      <c r="AA4786" s="19">
        <f t="shared" si="19"/>
        <v>219515</v>
      </c>
      <c r="AB4786" s="19" t="str">
        <f t="shared" si="8"/>
        <v/>
      </c>
      <c r="AC4786" s="19">
        <f t="shared" si="20"/>
        <v>19955.90909</v>
      </c>
      <c r="AD4786" s="19">
        <f t="shared" si="21"/>
        <v>24592.5</v>
      </c>
      <c r="AE4786" s="19" t="str">
        <f t="shared" si="22"/>
        <v>Нет моды</v>
      </c>
      <c r="AF4786" s="19">
        <f t="shared" si="23"/>
        <v>18970</v>
      </c>
      <c r="AG4786" s="19">
        <f t="shared" si="24"/>
        <v>23724</v>
      </c>
      <c r="AH4786" s="20" t="str">
        <f t="shared" si="14"/>
        <v/>
      </c>
      <c r="AI4786" s="21"/>
      <c r="AJ4786" s="21"/>
      <c r="AK4786" s="21"/>
      <c r="AL4786" s="22">
        <f t="shared" si="25"/>
        <v>1</v>
      </c>
    </row>
    <row r="4787" ht="12.75" customHeight="1">
      <c r="A4787" s="13" t="s">
        <v>319</v>
      </c>
      <c r="B4787" s="13" t="str">
        <f>IFERROR(__xludf.DUMMYFUNCTION("REGEXREPLACE(A4787, ""\d"", """")"),"         Приморский край")</f>
        <v>         Приморский край</v>
      </c>
      <c r="C4787" s="14" t="str">
        <f t="shared" si="15"/>
        <v>Приморский край</v>
      </c>
      <c r="D4787" s="3">
        <f t="shared" si="16"/>
        <v>2</v>
      </c>
      <c r="E4787" s="15" t="s">
        <v>39</v>
      </c>
      <c r="F4787" s="13" t="str">
        <f>IFERROR(__xludf.DUMMYFUNCTION("REGEXEXTRACT(E4787, ""[А-Яа-я].*"")"),"Всего умерших")</f>
        <v>Всего умерших</v>
      </c>
      <c r="G4787" s="16">
        <f t="shared" si="17"/>
        <v>2</v>
      </c>
      <c r="H4787" s="13" t="s">
        <v>28</v>
      </c>
      <c r="I4787" s="13" t="str">
        <f>IFERROR(__xludf.DUMMYFUNCTION("REGEXREPLACE(H4787, "".*\s"", """")"),"человек")</f>
        <v>человек</v>
      </c>
      <c r="J4787" s="13" t="s">
        <v>29</v>
      </c>
      <c r="K4787" s="17" t="str">
        <f>IFERROR(__xludf.DUMMYFUNCTION("REGEXREPLACE(J4787, ""^[\d\s]+"", """")"),"значение показателя за год")</f>
        <v>значение показателя за год</v>
      </c>
      <c r="L4787" s="16">
        <f t="shared" si="18"/>
        <v>2</v>
      </c>
      <c r="M4787" s="13" t="s">
        <v>32</v>
      </c>
      <c r="N4787" s="13" t="str">
        <f>IFERROR(__xludf.DUMMYFUNCTION("REGEXEXTRACT(M4787, "" (.+)$"")"),"сельское население")</f>
        <v>сельское население</v>
      </c>
      <c r="O4787" s="18">
        <v>6927.0</v>
      </c>
      <c r="P4787" s="18">
        <v>6880.0</v>
      </c>
      <c r="Q4787" s="18">
        <v>6744.0</v>
      </c>
      <c r="R4787" s="18">
        <v>6684.0</v>
      </c>
      <c r="S4787" s="18">
        <v>6491.0</v>
      </c>
      <c r="T4787" s="18">
        <v>6648.0</v>
      </c>
      <c r="U4787" s="18">
        <v>6604.0</v>
      </c>
      <c r="V4787" s="18">
        <v>7237.0</v>
      </c>
      <c r="W4787" s="18">
        <v>8112.0</v>
      </c>
      <c r="X4787" s="18">
        <v>6938.0</v>
      </c>
      <c r="Y4787" s="18">
        <v>6555.0</v>
      </c>
      <c r="Z4787" s="19" t="str">
        <f t="shared" si="6"/>
        <v/>
      </c>
      <c r="AA4787" s="19" t="str">
        <f t="shared" si="19"/>
        <v/>
      </c>
      <c r="AB4787" s="19">
        <f t="shared" si="8"/>
        <v>75820</v>
      </c>
      <c r="AC4787" s="19">
        <f t="shared" si="20"/>
        <v>6892.727273</v>
      </c>
      <c r="AD4787" s="19">
        <f t="shared" si="21"/>
        <v>13541</v>
      </c>
      <c r="AE4787" s="19" t="str">
        <f t="shared" si="22"/>
        <v>Нет моды</v>
      </c>
      <c r="AF4787" s="19">
        <f t="shared" si="23"/>
        <v>6491</v>
      </c>
      <c r="AG4787" s="19">
        <f t="shared" si="24"/>
        <v>8112</v>
      </c>
      <c r="AH4787" s="20" t="str">
        <f t="shared" si="14"/>
        <v>Город: 74%; Село: 26%</v>
      </c>
      <c r="AI4787" s="21"/>
      <c r="AJ4787" s="21"/>
      <c r="AK4787" s="21"/>
      <c r="AL4787" s="22">
        <f t="shared" si="25"/>
        <v>1</v>
      </c>
    </row>
    <row r="4788" ht="12.75" customHeight="1">
      <c r="A4788" s="13" t="s">
        <v>319</v>
      </c>
      <c r="B4788" s="13" t="str">
        <f>IFERROR(__xludf.DUMMYFUNCTION("REGEXREPLACE(A4788, ""\d"", """")"),"         Приморский край")</f>
        <v>         Приморский край</v>
      </c>
      <c r="C4788" s="14" t="str">
        <f t="shared" si="15"/>
        <v>Приморский край</v>
      </c>
      <c r="D4788" s="3">
        <f t="shared" si="16"/>
        <v>2</v>
      </c>
      <c r="E4788" s="15" t="s">
        <v>40</v>
      </c>
      <c r="F4788" s="13" t="str">
        <f>IFERROR(__xludf.DUMMYFUNCTION("REGEXEXTRACT(E4788, ""[А-Яа-я].*"")"),"Злокачественные новообразования")</f>
        <v>Злокачественные новообразования</v>
      </c>
      <c r="G4788" s="16">
        <f t="shared" si="17"/>
        <v>2</v>
      </c>
      <c r="H4788" s="13" t="s">
        <v>28</v>
      </c>
      <c r="I4788" s="13" t="str">
        <f>IFERROR(__xludf.DUMMYFUNCTION("REGEXREPLACE(H4788, "".*\s"", """")"),"человек")</f>
        <v>человек</v>
      </c>
      <c r="J4788" s="13" t="s">
        <v>29</v>
      </c>
      <c r="K4788" s="17" t="str">
        <f>IFERROR(__xludf.DUMMYFUNCTION("REGEXREPLACE(J4788, ""^[\d\s]+"", """")"),"значение показателя за год")</f>
        <v>значение показателя за год</v>
      </c>
      <c r="L4788" s="16">
        <f t="shared" si="18"/>
        <v>2</v>
      </c>
      <c r="M4788" s="13" t="s">
        <v>30</v>
      </c>
      <c r="N4788" s="13" t="str">
        <f>IFERROR(__xludf.DUMMYFUNCTION("REGEXEXTRACT(M4788, "" (.+)$"")"),"все население")</f>
        <v>все население</v>
      </c>
      <c r="O4788" s="18">
        <v>4223.0</v>
      </c>
      <c r="P4788" s="18">
        <v>4116.0</v>
      </c>
      <c r="Q4788" s="18">
        <v>4369.0</v>
      </c>
      <c r="R4788" s="18">
        <v>4414.0</v>
      </c>
      <c r="S4788" s="18">
        <v>4358.0</v>
      </c>
      <c r="T4788" s="18">
        <v>4394.0</v>
      </c>
      <c r="U4788" s="18">
        <v>4617.0</v>
      </c>
      <c r="V4788" s="18">
        <v>4330.0</v>
      </c>
      <c r="W4788" s="18">
        <v>4173.0</v>
      </c>
      <c r="X4788" s="18">
        <v>4044.0</v>
      </c>
      <c r="Y4788" s="18">
        <v>3999.0</v>
      </c>
      <c r="Z4788" s="19">
        <f t="shared" si="6"/>
        <v>47037</v>
      </c>
      <c r="AA4788" s="19" t="str">
        <f t="shared" si="19"/>
        <v/>
      </c>
      <c r="AB4788" s="19" t="str">
        <f t="shared" si="8"/>
        <v/>
      </c>
      <c r="AC4788" s="19">
        <f t="shared" si="20"/>
        <v>4276.090909</v>
      </c>
      <c r="AD4788" s="19">
        <f t="shared" si="21"/>
        <v>5554</v>
      </c>
      <c r="AE4788" s="19" t="str">
        <f t="shared" si="22"/>
        <v>Нет моды</v>
      </c>
      <c r="AF4788" s="19">
        <f t="shared" si="23"/>
        <v>3999</v>
      </c>
      <c r="AG4788" s="19">
        <f t="shared" si="24"/>
        <v>4617</v>
      </c>
      <c r="AH4788" s="20" t="str">
        <f t="shared" si="14"/>
        <v/>
      </c>
      <c r="AI4788" s="21"/>
      <c r="AJ4788" s="21"/>
      <c r="AK4788" s="21"/>
      <c r="AL4788" s="22">
        <f t="shared" si="25"/>
        <v>1</v>
      </c>
    </row>
    <row r="4789" ht="12.75" customHeight="1">
      <c r="A4789" s="13" t="s">
        <v>319</v>
      </c>
      <c r="B4789" s="13" t="str">
        <f>IFERROR(__xludf.DUMMYFUNCTION("REGEXREPLACE(A4789, ""\d"", """")"),"         Приморский край")</f>
        <v>         Приморский край</v>
      </c>
      <c r="C4789" s="14" t="str">
        <f t="shared" si="15"/>
        <v>Приморский край</v>
      </c>
      <c r="D4789" s="3">
        <f t="shared" si="16"/>
        <v>2</v>
      </c>
      <c r="E4789" s="15" t="s">
        <v>40</v>
      </c>
      <c r="F4789" s="13" t="str">
        <f>IFERROR(__xludf.DUMMYFUNCTION("REGEXEXTRACT(E4789, ""[А-Яа-я].*"")"),"Злокачественные новообразования")</f>
        <v>Злокачественные новообразования</v>
      </c>
      <c r="G4789" s="16">
        <f t="shared" si="17"/>
        <v>2</v>
      </c>
      <c r="H4789" s="13" t="s">
        <v>28</v>
      </c>
      <c r="I4789" s="13" t="str">
        <f>IFERROR(__xludf.DUMMYFUNCTION("REGEXREPLACE(H4789, "".*\s"", """")"),"человек")</f>
        <v>человек</v>
      </c>
      <c r="J4789" s="13" t="s">
        <v>29</v>
      </c>
      <c r="K4789" s="17" t="str">
        <f>IFERROR(__xludf.DUMMYFUNCTION("REGEXREPLACE(J4789, ""^[\d\s]+"", """")"),"значение показателя за год")</f>
        <v>значение показателя за год</v>
      </c>
      <c r="L4789" s="16">
        <f t="shared" si="18"/>
        <v>2</v>
      </c>
      <c r="M4789" s="13" t="s">
        <v>31</v>
      </c>
      <c r="N4789" s="13" t="str">
        <f>IFERROR(__xludf.DUMMYFUNCTION("REGEXEXTRACT(M4789, "" (.+)$"")"),"городское население")</f>
        <v>городское население</v>
      </c>
      <c r="O4789" s="18">
        <v>3263.0</v>
      </c>
      <c r="P4789" s="18">
        <v>3151.0</v>
      </c>
      <c r="Q4789" s="18">
        <v>3322.0</v>
      </c>
      <c r="R4789" s="18">
        <v>3437.0</v>
      </c>
      <c r="S4789" s="18">
        <v>3366.0</v>
      </c>
      <c r="T4789" s="18">
        <v>3366.0</v>
      </c>
      <c r="U4789" s="18">
        <v>3501.0</v>
      </c>
      <c r="V4789" s="18">
        <v>3245.0</v>
      </c>
      <c r="W4789" s="18">
        <v>3121.0</v>
      </c>
      <c r="X4789" s="18">
        <v>3080.0</v>
      </c>
      <c r="Y4789" s="18">
        <v>3068.0</v>
      </c>
      <c r="Z4789" s="19" t="str">
        <f t="shared" si="6"/>
        <v/>
      </c>
      <c r="AA4789" s="19">
        <f t="shared" si="19"/>
        <v>35920</v>
      </c>
      <c r="AB4789" s="19" t="str">
        <f t="shared" si="8"/>
        <v/>
      </c>
      <c r="AC4789" s="19">
        <f t="shared" si="20"/>
        <v>3265.454545</v>
      </c>
      <c r="AD4789" s="19">
        <f t="shared" si="21"/>
        <v>3750</v>
      </c>
      <c r="AE4789" s="19" t="str">
        <f t="shared" si="22"/>
        <v>Нет моды</v>
      </c>
      <c r="AF4789" s="19">
        <f t="shared" si="23"/>
        <v>3068</v>
      </c>
      <c r="AG4789" s="19">
        <f t="shared" si="24"/>
        <v>3501</v>
      </c>
      <c r="AH4789" s="20" t="str">
        <f t="shared" si="14"/>
        <v/>
      </c>
      <c r="AI4789" s="21"/>
      <c r="AJ4789" s="21"/>
      <c r="AK4789" s="21"/>
      <c r="AL4789" s="22">
        <f t="shared" si="25"/>
        <v>1</v>
      </c>
    </row>
    <row r="4790" ht="12.75" customHeight="1">
      <c r="A4790" s="13" t="s">
        <v>319</v>
      </c>
      <c r="B4790" s="13" t="str">
        <f>IFERROR(__xludf.DUMMYFUNCTION("REGEXREPLACE(A4790, ""\d"", """")"),"         Приморский край")</f>
        <v>         Приморский край</v>
      </c>
      <c r="C4790" s="14" t="str">
        <f t="shared" si="15"/>
        <v>Приморский край</v>
      </c>
      <c r="D4790" s="3">
        <f t="shared" si="16"/>
        <v>2</v>
      </c>
      <c r="E4790" s="15" t="s">
        <v>40</v>
      </c>
      <c r="F4790" s="13" t="str">
        <f>IFERROR(__xludf.DUMMYFUNCTION("REGEXEXTRACT(E4790, ""[А-Яа-я].*"")"),"Злокачественные новообразования")</f>
        <v>Злокачественные новообразования</v>
      </c>
      <c r="G4790" s="16">
        <f t="shared" si="17"/>
        <v>2</v>
      </c>
      <c r="H4790" s="13" t="s">
        <v>28</v>
      </c>
      <c r="I4790" s="13" t="str">
        <f>IFERROR(__xludf.DUMMYFUNCTION("REGEXREPLACE(H4790, "".*\s"", """")"),"человек")</f>
        <v>человек</v>
      </c>
      <c r="J4790" s="13" t="s">
        <v>29</v>
      </c>
      <c r="K4790" s="17" t="str">
        <f>IFERROR(__xludf.DUMMYFUNCTION("REGEXREPLACE(J4790, ""^[\d\s]+"", """")"),"значение показателя за год")</f>
        <v>значение показателя за год</v>
      </c>
      <c r="L4790" s="16">
        <f t="shared" si="18"/>
        <v>2</v>
      </c>
      <c r="M4790" s="13" t="s">
        <v>32</v>
      </c>
      <c r="N4790" s="13" t="str">
        <f>IFERROR(__xludf.DUMMYFUNCTION("REGEXEXTRACT(M4790, "" (.+)$"")"),"сельское население")</f>
        <v>сельское население</v>
      </c>
      <c r="O4790" s="18">
        <v>960.0</v>
      </c>
      <c r="P4790" s="18">
        <v>965.0</v>
      </c>
      <c r="Q4790" s="18">
        <v>1047.0</v>
      </c>
      <c r="R4790" s="18">
        <v>977.0</v>
      </c>
      <c r="S4790" s="18">
        <v>992.0</v>
      </c>
      <c r="T4790" s="18">
        <v>1028.0</v>
      </c>
      <c r="U4790" s="18">
        <v>1116.0</v>
      </c>
      <c r="V4790" s="18">
        <v>1085.0</v>
      </c>
      <c r="W4790" s="18">
        <v>1052.0</v>
      </c>
      <c r="X4790" s="18">
        <v>964.0</v>
      </c>
      <c r="Y4790" s="18">
        <v>931.0</v>
      </c>
      <c r="Z4790" s="19" t="str">
        <f t="shared" si="6"/>
        <v/>
      </c>
      <c r="AA4790" s="19" t="str">
        <f t="shared" si="19"/>
        <v/>
      </c>
      <c r="AB4790" s="19">
        <f t="shared" si="8"/>
        <v>11117</v>
      </c>
      <c r="AC4790" s="19">
        <f t="shared" si="20"/>
        <v>1010.636364</v>
      </c>
      <c r="AD4790" s="19">
        <f t="shared" si="21"/>
        <v>2092</v>
      </c>
      <c r="AE4790" s="19" t="str">
        <f t="shared" si="22"/>
        <v>Нет моды</v>
      </c>
      <c r="AF4790" s="19">
        <f t="shared" si="23"/>
        <v>931</v>
      </c>
      <c r="AG4790" s="19">
        <f t="shared" si="24"/>
        <v>1116</v>
      </c>
      <c r="AH4790" s="20" t="str">
        <f t="shared" si="14"/>
        <v>Город: 76%; Село: 24%</v>
      </c>
      <c r="AI4790" s="21"/>
      <c r="AJ4790" s="21"/>
      <c r="AK4790" s="21"/>
      <c r="AL4790" s="22">
        <f t="shared" si="25"/>
        <v>1</v>
      </c>
    </row>
    <row r="4791" ht="12.75" customHeight="1">
      <c r="A4791" s="13" t="s">
        <v>319</v>
      </c>
      <c r="B4791" s="13" t="str">
        <f>IFERROR(__xludf.DUMMYFUNCTION("REGEXREPLACE(A4791, ""\d"", """")"),"         Приморский край")</f>
        <v>         Приморский край</v>
      </c>
      <c r="C4791" s="14" t="str">
        <f t="shared" si="15"/>
        <v>Приморский край</v>
      </c>
      <c r="D4791" s="3">
        <f t="shared" si="16"/>
        <v>2</v>
      </c>
      <c r="E4791" s="15" t="s">
        <v>41</v>
      </c>
      <c r="F4791" s="13" t="str">
        <f>IFERROR(__xludf.DUMMYFUNCTION("REGEXEXTRACT(E4791, ""[А-Яа-я].*"")"),"Инфекционные и паразитарные болезни")</f>
        <v>Инфекционные и паразитарные болезни</v>
      </c>
      <c r="G4791" s="16">
        <f t="shared" si="17"/>
        <v>2</v>
      </c>
      <c r="H4791" s="13" t="s">
        <v>28</v>
      </c>
      <c r="I4791" s="13" t="str">
        <f>IFERROR(__xludf.DUMMYFUNCTION("REGEXREPLACE(H4791, "".*\s"", """")"),"человек")</f>
        <v>человек</v>
      </c>
      <c r="J4791" s="13" t="s">
        <v>29</v>
      </c>
      <c r="K4791" s="17" t="str">
        <f>IFERROR(__xludf.DUMMYFUNCTION("REGEXREPLACE(J4791, ""^[\d\s]+"", """")"),"значение показателя за год")</f>
        <v>значение показателя за год</v>
      </c>
      <c r="L4791" s="16">
        <f t="shared" si="18"/>
        <v>2</v>
      </c>
      <c r="M4791" s="13" t="s">
        <v>30</v>
      </c>
      <c r="N4791" s="13" t="str">
        <f>IFERROR(__xludf.DUMMYFUNCTION("REGEXEXTRACT(M4791, "" (.+)$"")"),"все население")</f>
        <v>все население</v>
      </c>
      <c r="O4791" s="18">
        <v>652.0</v>
      </c>
      <c r="P4791" s="18">
        <v>655.0</v>
      </c>
      <c r="Q4791" s="18">
        <v>773.0</v>
      </c>
      <c r="R4791" s="18">
        <v>698.0</v>
      </c>
      <c r="S4791" s="18">
        <v>660.0</v>
      </c>
      <c r="T4791" s="18">
        <v>685.0</v>
      </c>
      <c r="U4791" s="18">
        <v>594.0</v>
      </c>
      <c r="V4791" s="18">
        <v>523.0</v>
      </c>
      <c r="W4791" s="18">
        <v>538.0</v>
      </c>
      <c r="X4791" s="18">
        <v>446.0</v>
      </c>
      <c r="Y4791" s="18">
        <v>397.0</v>
      </c>
      <c r="Z4791" s="19">
        <f t="shared" si="6"/>
        <v>6621</v>
      </c>
      <c r="AA4791" s="19" t="str">
        <f t="shared" si="19"/>
        <v/>
      </c>
      <c r="AB4791" s="19" t="str">
        <f t="shared" si="8"/>
        <v/>
      </c>
      <c r="AC4791" s="19">
        <f t="shared" si="20"/>
        <v>601.9090909</v>
      </c>
      <c r="AD4791" s="19">
        <f t="shared" si="21"/>
        <v>852</v>
      </c>
      <c r="AE4791" s="19" t="str">
        <f t="shared" si="22"/>
        <v>Нет моды</v>
      </c>
      <c r="AF4791" s="19">
        <f t="shared" si="23"/>
        <v>397</v>
      </c>
      <c r="AG4791" s="19">
        <f t="shared" si="24"/>
        <v>773</v>
      </c>
      <c r="AH4791" s="20" t="str">
        <f t="shared" si="14"/>
        <v/>
      </c>
      <c r="AI4791" s="21"/>
      <c r="AJ4791" s="21"/>
      <c r="AK4791" s="21"/>
      <c r="AL4791" s="22">
        <f t="shared" si="25"/>
        <v>1</v>
      </c>
    </row>
    <row r="4792" ht="12.75" customHeight="1">
      <c r="A4792" s="13" t="s">
        <v>319</v>
      </c>
      <c r="B4792" s="13" t="str">
        <f>IFERROR(__xludf.DUMMYFUNCTION("REGEXREPLACE(A4792, ""\d"", """")"),"         Приморский край")</f>
        <v>         Приморский край</v>
      </c>
      <c r="C4792" s="14" t="str">
        <f t="shared" si="15"/>
        <v>Приморский край</v>
      </c>
      <c r="D4792" s="3">
        <f t="shared" si="16"/>
        <v>2</v>
      </c>
      <c r="E4792" s="15" t="s">
        <v>41</v>
      </c>
      <c r="F4792" s="13" t="str">
        <f>IFERROR(__xludf.DUMMYFUNCTION("REGEXEXTRACT(E4792, ""[А-Яа-я].*"")"),"Инфекционные и паразитарные болезни")</f>
        <v>Инфекционные и паразитарные болезни</v>
      </c>
      <c r="G4792" s="16">
        <f t="shared" si="17"/>
        <v>2</v>
      </c>
      <c r="H4792" s="13" t="s">
        <v>28</v>
      </c>
      <c r="I4792" s="13" t="str">
        <f>IFERROR(__xludf.DUMMYFUNCTION("REGEXREPLACE(H4792, "".*\s"", """")"),"человек")</f>
        <v>человек</v>
      </c>
      <c r="J4792" s="13" t="s">
        <v>29</v>
      </c>
      <c r="K4792" s="17" t="str">
        <f>IFERROR(__xludf.DUMMYFUNCTION("REGEXREPLACE(J4792, ""^[\d\s]+"", """")"),"значение показателя за год")</f>
        <v>значение показателя за год</v>
      </c>
      <c r="L4792" s="16">
        <f t="shared" si="18"/>
        <v>2</v>
      </c>
      <c r="M4792" s="13" t="s">
        <v>31</v>
      </c>
      <c r="N4792" s="13" t="str">
        <f>IFERROR(__xludf.DUMMYFUNCTION("REGEXEXTRACT(M4792, "" (.+)$"")"),"городское население")</f>
        <v>городское население</v>
      </c>
      <c r="O4792" s="18">
        <v>450.0</v>
      </c>
      <c r="P4792" s="18">
        <v>439.0</v>
      </c>
      <c r="Q4792" s="18">
        <v>539.0</v>
      </c>
      <c r="R4792" s="18">
        <v>486.0</v>
      </c>
      <c r="S4792" s="18">
        <v>500.0</v>
      </c>
      <c r="T4792" s="18">
        <v>484.0</v>
      </c>
      <c r="U4792" s="18">
        <v>455.0</v>
      </c>
      <c r="V4792" s="18">
        <v>385.0</v>
      </c>
      <c r="W4792" s="18">
        <v>384.0</v>
      </c>
      <c r="X4792" s="18">
        <v>333.0</v>
      </c>
      <c r="Y4792" s="18">
        <v>286.0</v>
      </c>
      <c r="Z4792" s="19" t="str">
        <f t="shared" si="6"/>
        <v/>
      </c>
      <c r="AA4792" s="19">
        <f t="shared" si="19"/>
        <v>4741</v>
      </c>
      <c r="AB4792" s="19" t="str">
        <f t="shared" si="8"/>
        <v/>
      </c>
      <c r="AC4792" s="19">
        <f t="shared" si="20"/>
        <v>431</v>
      </c>
      <c r="AD4792" s="19">
        <f t="shared" si="21"/>
        <v>493</v>
      </c>
      <c r="AE4792" s="19" t="str">
        <f t="shared" si="22"/>
        <v>Нет моды</v>
      </c>
      <c r="AF4792" s="19">
        <f t="shared" si="23"/>
        <v>286</v>
      </c>
      <c r="AG4792" s="19">
        <f t="shared" si="24"/>
        <v>539</v>
      </c>
      <c r="AH4792" s="20" t="str">
        <f t="shared" si="14"/>
        <v/>
      </c>
      <c r="AI4792" s="21"/>
      <c r="AJ4792" s="21"/>
      <c r="AK4792" s="21"/>
      <c r="AL4792" s="22">
        <f t="shared" si="25"/>
        <v>1</v>
      </c>
    </row>
    <row r="4793" ht="12.75" customHeight="1">
      <c r="A4793" s="13" t="s">
        <v>319</v>
      </c>
      <c r="B4793" s="13" t="str">
        <f>IFERROR(__xludf.DUMMYFUNCTION("REGEXREPLACE(A4793, ""\d"", """")"),"         Приморский край")</f>
        <v>         Приморский край</v>
      </c>
      <c r="C4793" s="14" t="str">
        <f t="shared" si="15"/>
        <v>Приморский край</v>
      </c>
      <c r="D4793" s="3">
        <f t="shared" si="16"/>
        <v>2</v>
      </c>
      <c r="E4793" s="15" t="s">
        <v>41</v>
      </c>
      <c r="F4793" s="13" t="str">
        <f>IFERROR(__xludf.DUMMYFUNCTION("REGEXEXTRACT(E4793, ""[А-Яа-я].*"")"),"Инфекционные и паразитарные болезни")</f>
        <v>Инфекционные и паразитарные болезни</v>
      </c>
      <c r="G4793" s="16">
        <f t="shared" si="17"/>
        <v>2</v>
      </c>
      <c r="H4793" s="13" t="s">
        <v>28</v>
      </c>
      <c r="I4793" s="13" t="str">
        <f>IFERROR(__xludf.DUMMYFUNCTION("REGEXREPLACE(H4793, "".*\s"", """")"),"человек")</f>
        <v>человек</v>
      </c>
      <c r="J4793" s="13" t="s">
        <v>29</v>
      </c>
      <c r="K4793" s="17" t="str">
        <f>IFERROR(__xludf.DUMMYFUNCTION("REGEXREPLACE(J4793, ""^[\d\s]+"", """")"),"значение показателя за год")</f>
        <v>значение показателя за год</v>
      </c>
      <c r="L4793" s="16">
        <f t="shared" si="18"/>
        <v>2</v>
      </c>
      <c r="M4793" s="13" t="s">
        <v>32</v>
      </c>
      <c r="N4793" s="13" t="str">
        <f>IFERROR(__xludf.DUMMYFUNCTION("REGEXEXTRACT(M4793, "" (.+)$"")"),"сельское население")</f>
        <v>сельское население</v>
      </c>
      <c r="O4793" s="18">
        <v>202.0</v>
      </c>
      <c r="P4793" s="18">
        <v>216.0</v>
      </c>
      <c r="Q4793" s="18">
        <v>234.0</v>
      </c>
      <c r="R4793" s="18">
        <v>212.0</v>
      </c>
      <c r="S4793" s="18">
        <v>160.0</v>
      </c>
      <c r="T4793" s="18">
        <v>201.0</v>
      </c>
      <c r="U4793" s="18">
        <v>139.0</v>
      </c>
      <c r="V4793" s="18">
        <v>138.0</v>
      </c>
      <c r="W4793" s="18">
        <v>154.0</v>
      </c>
      <c r="X4793" s="18">
        <v>113.0</v>
      </c>
      <c r="Y4793" s="18">
        <v>111.0</v>
      </c>
      <c r="Z4793" s="19" t="str">
        <f t="shared" si="6"/>
        <v/>
      </c>
      <c r="AA4793" s="19" t="str">
        <f t="shared" si="19"/>
        <v/>
      </c>
      <c r="AB4793" s="19">
        <f t="shared" si="8"/>
        <v>1880</v>
      </c>
      <c r="AC4793" s="19">
        <f t="shared" si="20"/>
        <v>170.9090909</v>
      </c>
      <c r="AD4793" s="19">
        <f t="shared" si="21"/>
        <v>260</v>
      </c>
      <c r="AE4793" s="19" t="str">
        <f t="shared" si="22"/>
        <v>Нет моды</v>
      </c>
      <c r="AF4793" s="19">
        <f t="shared" si="23"/>
        <v>111</v>
      </c>
      <c r="AG4793" s="19">
        <f t="shared" si="24"/>
        <v>234</v>
      </c>
      <c r="AH4793" s="20" t="str">
        <f t="shared" si="14"/>
        <v>Город: 72%; Село: 28%</v>
      </c>
      <c r="AI4793" s="21"/>
      <c r="AJ4793" s="21"/>
      <c r="AK4793" s="21"/>
      <c r="AL4793" s="22">
        <f t="shared" si="25"/>
        <v>1</v>
      </c>
    </row>
    <row r="4794" ht="12.75" customHeight="1">
      <c r="A4794" s="13" t="s">
        <v>319</v>
      </c>
      <c r="B4794" s="13" t="str">
        <f>IFERROR(__xludf.DUMMYFUNCTION("REGEXREPLACE(A4794, ""\d"", """")"),"         Приморский край")</f>
        <v>         Приморский край</v>
      </c>
      <c r="C4794" s="14" t="str">
        <f t="shared" si="15"/>
        <v>Приморский край</v>
      </c>
      <c r="D4794" s="3">
        <f t="shared" si="16"/>
        <v>2</v>
      </c>
      <c r="E4794" s="15" t="s">
        <v>42</v>
      </c>
      <c r="F4794" s="13" t="str">
        <f>IFERROR(__xludf.DUMMYFUNCTION("REGEXEXTRACT(E4794, ""[А-Яа-я].*"")"),"Ишемическая болезнь сердца")</f>
        <v>Ишемическая болезнь сердца</v>
      </c>
      <c r="G4794" s="16">
        <f t="shared" si="17"/>
        <v>2</v>
      </c>
      <c r="H4794" s="13" t="s">
        <v>28</v>
      </c>
      <c r="I4794" s="13" t="str">
        <f>IFERROR(__xludf.DUMMYFUNCTION("REGEXREPLACE(H4794, "".*\s"", """")"),"человек")</f>
        <v>человек</v>
      </c>
      <c r="J4794" s="13" t="s">
        <v>29</v>
      </c>
      <c r="K4794" s="17" t="str">
        <f>IFERROR(__xludf.DUMMYFUNCTION("REGEXREPLACE(J4794, ""^[\d\s]+"", """")"),"значение показателя за год")</f>
        <v>значение показателя за год</v>
      </c>
      <c r="L4794" s="16">
        <f t="shared" si="18"/>
        <v>2</v>
      </c>
      <c r="M4794" s="13" t="s">
        <v>30</v>
      </c>
      <c r="N4794" s="13" t="str">
        <f>IFERROR(__xludf.DUMMYFUNCTION("REGEXEXTRACT(M4794, "" (.+)$"")"),"все население")</f>
        <v>все население</v>
      </c>
      <c r="O4794" s="18">
        <v>7456.0</v>
      </c>
      <c r="P4794" s="18">
        <v>7679.0</v>
      </c>
      <c r="Q4794" s="18">
        <v>6605.0</v>
      </c>
      <c r="R4794" s="18">
        <v>6422.0</v>
      </c>
      <c r="S4794" s="18">
        <v>6128.0</v>
      </c>
      <c r="T4794" s="18">
        <v>6261.0</v>
      </c>
      <c r="U4794" s="18">
        <v>6182.0</v>
      </c>
      <c r="V4794" s="18">
        <v>7114.0</v>
      </c>
      <c r="W4794" s="18">
        <v>6764.0</v>
      </c>
      <c r="X4794" s="18">
        <v>5959.0</v>
      </c>
      <c r="Y4794" s="18">
        <v>5588.0</v>
      </c>
      <c r="Z4794" s="19">
        <f t="shared" si="6"/>
        <v>72158</v>
      </c>
      <c r="AA4794" s="19" t="str">
        <f t="shared" si="19"/>
        <v/>
      </c>
      <c r="AB4794" s="19" t="str">
        <f t="shared" si="8"/>
        <v/>
      </c>
      <c r="AC4794" s="19">
        <f t="shared" si="20"/>
        <v>6559.818182</v>
      </c>
      <c r="AD4794" s="19">
        <f t="shared" si="21"/>
        <v>2911</v>
      </c>
      <c r="AE4794" s="19" t="str">
        <f t="shared" si="22"/>
        <v>Нет моды</v>
      </c>
      <c r="AF4794" s="19">
        <f t="shared" si="23"/>
        <v>5588</v>
      </c>
      <c r="AG4794" s="19">
        <f t="shared" si="24"/>
        <v>7679</v>
      </c>
      <c r="AH4794" s="20" t="str">
        <f t="shared" si="14"/>
        <v/>
      </c>
      <c r="AI4794" s="21"/>
      <c r="AJ4794" s="21"/>
      <c r="AK4794" s="21"/>
      <c r="AL4794" s="22">
        <f t="shared" si="25"/>
        <v>1</v>
      </c>
    </row>
    <row r="4795" ht="12.75" customHeight="1">
      <c r="A4795" s="13" t="s">
        <v>319</v>
      </c>
      <c r="B4795" s="13" t="str">
        <f>IFERROR(__xludf.DUMMYFUNCTION("REGEXREPLACE(A4795, ""\d"", """")"),"         Приморский край")</f>
        <v>         Приморский край</v>
      </c>
      <c r="C4795" s="14" t="str">
        <f t="shared" si="15"/>
        <v>Приморский край</v>
      </c>
      <c r="D4795" s="3">
        <f t="shared" si="16"/>
        <v>2</v>
      </c>
      <c r="E4795" s="15" t="s">
        <v>42</v>
      </c>
      <c r="F4795" s="13" t="str">
        <f>IFERROR(__xludf.DUMMYFUNCTION("REGEXEXTRACT(E4795, ""[А-Яа-я].*"")"),"Ишемическая болезнь сердца")</f>
        <v>Ишемическая болезнь сердца</v>
      </c>
      <c r="G4795" s="16">
        <f t="shared" si="17"/>
        <v>2</v>
      </c>
      <c r="H4795" s="13" t="s">
        <v>28</v>
      </c>
      <c r="I4795" s="13" t="str">
        <f>IFERROR(__xludf.DUMMYFUNCTION("REGEXREPLACE(H4795, "".*\s"", """")"),"человек")</f>
        <v>человек</v>
      </c>
      <c r="J4795" s="13" t="s">
        <v>29</v>
      </c>
      <c r="K4795" s="17" t="str">
        <f>IFERROR(__xludf.DUMMYFUNCTION("REGEXREPLACE(J4795, ""^[\d\s]+"", """")"),"значение показателя за год")</f>
        <v>значение показателя за год</v>
      </c>
      <c r="L4795" s="16">
        <f t="shared" si="18"/>
        <v>2</v>
      </c>
      <c r="M4795" s="13" t="s">
        <v>31</v>
      </c>
      <c r="N4795" s="13" t="str">
        <f>IFERROR(__xludf.DUMMYFUNCTION("REGEXEXTRACT(M4795, "" (.+)$"")"),"городское население")</f>
        <v>городское население</v>
      </c>
      <c r="O4795" s="18">
        <v>5465.0</v>
      </c>
      <c r="P4795" s="18">
        <v>5683.0</v>
      </c>
      <c r="Q4795" s="18">
        <v>5006.0</v>
      </c>
      <c r="R4795" s="18">
        <v>4950.0</v>
      </c>
      <c r="S4795" s="18">
        <v>4735.0</v>
      </c>
      <c r="T4795" s="18">
        <v>4847.0</v>
      </c>
      <c r="U4795" s="18">
        <v>4752.0</v>
      </c>
      <c r="V4795" s="18">
        <v>5516.0</v>
      </c>
      <c r="W4795" s="18">
        <v>5173.0</v>
      </c>
      <c r="X4795" s="18">
        <v>4634.0</v>
      </c>
      <c r="Y4795" s="18">
        <v>4323.0</v>
      </c>
      <c r="Z4795" s="19" t="str">
        <f t="shared" si="6"/>
        <v/>
      </c>
      <c r="AA4795" s="19">
        <f t="shared" si="19"/>
        <v>55084</v>
      </c>
      <c r="AB4795" s="19" t="str">
        <f t="shared" si="8"/>
        <v/>
      </c>
      <c r="AC4795" s="19">
        <f t="shared" si="20"/>
        <v>5007.636364</v>
      </c>
      <c r="AD4795" s="19">
        <f t="shared" si="21"/>
        <v>5635.5</v>
      </c>
      <c r="AE4795" s="19" t="str">
        <f t="shared" si="22"/>
        <v>Нет моды</v>
      </c>
      <c r="AF4795" s="19">
        <f t="shared" si="23"/>
        <v>4323</v>
      </c>
      <c r="AG4795" s="19">
        <f t="shared" si="24"/>
        <v>5683</v>
      </c>
      <c r="AH4795" s="20" t="str">
        <f t="shared" si="14"/>
        <v/>
      </c>
      <c r="AI4795" s="21"/>
      <c r="AJ4795" s="21"/>
      <c r="AK4795" s="21"/>
      <c r="AL4795" s="22">
        <f t="shared" si="25"/>
        <v>1</v>
      </c>
    </row>
    <row r="4796" ht="12.75" customHeight="1">
      <c r="A4796" s="13" t="s">
        <v>319</v>
      </c>
      <c r="B4796" s="13" t="str">
        <f>IFERROR(__xludf.DUMMYFUNCTION("REGEXREPLACE(A4796, ""\d"", """")"),"         Приморский край")</f>
        <v>         Приморский край</v>
      </c>
      <c r="C4796" s="14" t="str">
        <f t="shared" si="15"/>
        <v>Приморский край</v>
      </c>
      <c r="D4796" s="3">
        <f t="shared" si="16"/>
        <v>2</v>
      </c>
      <c r="E4796" s="15" t="s">
        <v>42</v>
      </c>
      <c r="F4796" s="13" t="str">
        <f>IFERROR(__xludf.DUMMYFUNCTION("REGEXEXTRACT(E4796, ""[А-Яа-я].*"")"),"Ишемическая болезнь сердца")</f>
        <v>Ишемическая болезнь сердца</v>
      </c>
      <c r="G4796" s="16">
        <f t="shared" si="17"/>
        <v>2</v>
      </c>
      <c r="H4796" s="13" t="s">
        <v>28</v>
      </c>
      <c r="I4796" s="13" t="str">
        <f>IFERROR(__xludf.DUMMYFUNCTION("REGEXREPLACE(H4796, "".*\s"", """")"),"человек")</f>
        <v>человек</v>
      </c>
      <c r="J4796" s="13" t="s">
        <v>29</v>
      </c>
      <c r="K4796" s="17" t="str">
        <f>IFERROR(__xludf.DUMMYFUNCTION("REGEXREPLACE(J4796, ""^[\d\s]+"", """")"),"значение показателя за год")</f>
        <v>значение показателя за год</v>
      </c>
      <c r="L4796" s="16">
        <f t="shared" si="18"/>
        <v>2</v>
      </c>
      <c r="M4796" s="13" t="s">
        <v>32</v>
      </c>
      <c r="N4796" s="13" t="str">
        <f>IFERROR(__xludf.DUMMYFUNCTION("REGEXEXTRACT(M4796, "" (.+)$"")"),"сельское население")</f>
        <v>сельское население</v>
      </c>
      <c r="O4796" s="18">
        <v>1991.0</v>
      </c>
      <c r="P4796" s="18">
        <v>1996.0</v>
      </c>
      <c r="Q4796" s="18">
        <v>1599.0</v>
      </c>
      <c r="R4796" s="18">
        <v>1472.0</v>
      </c>
      <c r="S4796" s="18">
        <v>1393.0</v>
      </c>
      <c r="T4796" s="18">
        <v>1414.0</v>
      </c>
      <c r="U4796" s="18">
        <v>1430.0</v>
      </c>
      <c r="V4796" s="18">
        <v>1598.0</v>
      </c>
      <c r="W4796" s="18">
        <v>1591.0</v>
      </c>
      <c r="X4796" s="18">
        <v>1325.0</v>
      </c>
      <c r="Y4796" s="18">
        <v>1265.0</v>
      </c>
      <c r="Z4796" s="19" t="str">
        <f t="shared" si="6"/>
        <v/>
      </c>
      <c r="AA4796" s="19" t="str">
        <f t="shared" si="19"/>
        <v/>
      </c>
      <c r="AB4796" s="19">
        <f t="shared" si="8"/>
        <v>17074</v>
      </c>
      <c r="AC4796" s="19">
        <f t="shared" si="20"/>
        <v>1552.181818</v>
      </c>
      <c r="AD4796" s="19">
        <f t="shared" si="21"/>
        <v>3159.5</v>
      </c>
      <c r="AE4796" s="19" t="str">
        <f t="shared" si="22"/>
        <v>Нет моды</v>
      </c>
      <c r="AF4796" s="19">
        <f t="shared" si="23"/>
        <v>1265</v>
      </c>
      <c r="AG4796" s="19">
        <f t="shared" si="24"/>
        <v>1996</v>
      </c>
      <c r="AH4796" s="20" t="str">
        <f t="shared" si="14"/>
        <v>Город: 76%; Село: 24%</v>
      </c>
      <c r="AI4796" s="21"/>
      <c r="AJ4796" s="21"/>
      <c r="AK4796" s="21"/>
      <c r="AL4796" s="22">
        <f t="shared" si="25"/>
        <v>1</v>
      </c>
    </row>
    <row r="4797" ht="12.75" customHeight="1">
      <c r="A4797" s="13" t="s">
        <v>319</v>
      </c>
      <c r="B4797" s="13" t="str">
        <f>IFERROR(__xludf.DUMMYFUNCTION("REGEXREPLACE(A4797, ""\d"", """")"),"         Приморский край")</f>
        <v>         Приморский край</v>
      </c>
      <c r="C4797" s="14" t="str">
        <f t="shared" si="15"/>
        <v>Приморский край</v>
      </c>
      <c r="D4797" s="3">
        <f t="shared" si="16"/>
        <v>2</v>
      </c>
      <c r="E4797" s="15" t="s">
        <v>43</v>
      </c>
      <c r="F4797" s="13" t="str">
        <f>IFERROR(__xludf.DUMMYFUNCTION("REGEXEXTRACT(E4797, ""[А-Яа-я].*"")"),"Новообразования")</f>
        <v>Новообразования</v>
      </c>
      <c r="G4797" s="16">
        <f t="shared" si="17"/>
        <v>2</v>
      </c>
      <c r="H4797" s="13" t="s">
        <v>28</v>
      </c>
      <c r="I4797" s="13" t="str">
        <f>IFERROR(__xludf.DUMMYFUNCTION("REGEXREPLACE(H4797, "".*\s"", """")"),"человек")</f>
        <v>человек</v>
      </c>
      <c r="J4797" s="13" t="s">
        <v>29</v>
      </c>
      <c r="K4797" s="17" t="str">
        <f>IFERROR(__xludf.DUMMYFUNCTION("REGEXREPLACE(J4797, ""^[\d\s]+"", """")"),"значение показателя за год")</f>
        <v>значение показателя за год</v>
      </c>
      <c r="L4797" s="16">
        <f t="shared" si="18"/>
        <v>2</v>
      </c>
      <c r="M4797" s="13" t="s">
        <v>30</v>
      </c>
      <c r="N4797" s="13" t="str">
        <f>IFERROR(__xludf.DUMMYFUNCTION("REGEXEXTRACT(M4797, "" (.+)$"")"),"все население")</f>
        <v>все население</v>
      </c>
      <c r="O4797" s="18">
        <v>4269.0</v>
      </c>
      <c r="P4797" s="18">
        <v>4181.0</v>
      </c>
      <c r="Q4797" s="18">
        <v>4428.0</v>
      </c>
      <c r="R4797" s="18">
        <v>4480.0</v>
      </c>
      <c r="S4797" s="18">
        <v>4432.0</v>
      </c>
      <c r="T4797" s="18">
        <v>4500.0</v>
      </c>
      <c r="U4797" s="18">
        <v>4685.0</v>
      </c>
      <c r="V4797" s="18">
        <v>4416.0</v>
      </c>
      <c r="W4797" s="18">
        <v>4255.0</v>
      </c>
      <c r="X4797" s="18">
        <v>4111.0</v>
      </c>
      <c r="Y4797" s="18">
        <v>4071.0</v>
      </c>
      <c r="Z4797" s="19">
        <f t="shared" si="6"/>
        <v>47828</v>
      </c>
      <c r="AA4797" s="19" t="str">
        <f t="shared" si="19"/>
        <v/>
      </c>
      <c r="AB4797" s="19" t="str">
        <f t="shared" si="8"/>
        <v/>
      </c>
      <c r="AC4797" s="19">
        <f t="shared" si="20"/>
        <v>4348</v>
      </c>
      <c r="AD4797" s="19">
        <f t="shared" si="21"/>
        <v>3033.5</v>
      </c>
      <c r="AE4797" s="19" t="str">
        <f t="shared" si="22"/>
        <v>Нет моды</v>
      </c>
      <c r="AF4797" s="19">
        <f t="shared" si="23"/>
        <v>4071</v>
      </c>
      <c r="AG4797" s="19">
        <f t="shared" si="24"/>
        <v>4685</v>
      </c>
      <c r="AH4797" s="20" t="str">
        <f t="shared" si="14"/>
        <v/>
      </c>
      <c r="AI4797" s="21"/>
      <c r="AJ4797" s="21"/>
      <c r="AK4797" s="21"/>
      <c r="AL4797" s="22">
        <f t="shared" si="25"/>
        <v>1</v>
      </c>
    </row>
    <row r="4798" ht="12.75" customHeight="1">
      <c r="A4798" s="13" t="s">
        <v>319</v>
      </c>
      <c r="B4798" s="13" t="str">
        <f>IFERROR(__xludf.DUMMYFUNCTION("REGEXREPLACE(A4798, ""\d"", """")"),"         Приморский край")</f>
        <v>         Приморский край</v>
      </c>
      <c r="C4798" s="14" t="str">
        <f t="shared" si="15"/>
        <v>Приморский край</v>
      </c>
      <c r="D4798" s="3">
        <f t="shared" si="16"/>
        <v>2</v>
      </c>
      <c r="E4798" s="15" t="s">
        <v>43</v>
      </c>
      <c r="F4798" s="13" t="str">
        <f>IFERROR(__xludf.DUMMYFUNCTION("REGEXEXTRACT(E4798, ""[А-Яа-я].*"")"),"Новообразования")</f>
        <v>Новообразования</v>
      </c>
      <c r="G4798" s="16">
        <f t="shared" si="17"/>
        <v>2</v>
      </c>
      <c r="H4798" s="13" t="s">
        <v>28</v>
      </c>
      <c r="I4798" s="13" t="str">
        <f>IFERROR(__xludf.DUMMYFUNCTION("REGEXREPLACE(H4798, "".*\s"", """")"),"человек")</f>
        <v>человек</v>
      </c>
      <c r="J4798" s="13" t="s">
        <v>29</v>
      </c>
      <c r="K4798" s="17" t="str">
        <f>IFERROR(__xludf.DUMMYFUNCTION("REGEXREPLACE(J4798, ""^[\d\s]+"", """")"),"значение показателя за год")</f>
        <v>значение показателя за год</v>
      </c>
      <c r="L4798" s="16">
        <f t="shared" si="18"/>
        <v>2</v>
      </c>
      <c r="M4798" s="13" t="s">
        <v>31</v>
      </c>
      <c r="N4798" s="13" t="str">
        <f>IFERROR(__xludf.DUMMYFUNCTION("REGEXEXTRACT(M4798, "" (.+)$"")"),"городское население")</f>
        <v>городское население</v>
      </c>
      <c r="O4798" s="18">
        <v>3299.0</v>
      </c>
      <c r="P4798" s="18">
        <v>3203.0</v>
      </c>
      <c r="Q4798" s="18">
        <v>3364.0</v>
      </c>
      <c r="R4798" s="18">
        <v>3489.0</v>
      </c>
      <c r="S4798" s="18">
        <v>3422.0</v>
      </c>
      <c r="T4798" s="18">
        <v>3445.0</v>
      </c>
      <c r="U4798" s="18">
        <v>3550.0</v>
      </c>
      <c r="V4798" s="18">
        <v>3312.0</v>
      </c>
      <c r="W4798" s="18">
        <v>3182.0</v>
      </c>
      <c r="X4798" s="18">
        <v>3135.0</v>
      </c>
      <c r="Y4798" s="18">
        <v>3125.0</v>
      </c>
      <c r="Z4798" s="19" t="str">
        <f t="shared" si="6"/>
        <v/>
      </c>
      <c r="AA4798" s="19">
        <f t="shared" si="19"/>
        <v>36526</v>
      </c>
      <c r="AB4798" s="19" t="str">
        <f t="shared" si="8"/>
        <v/>
      </c>
      <c r="AC4798" s="19">
        <f t="shared" si="20"/>
        <v>3320.545455</v>
      </c>
      <c r="AD4798" s="19">
        <f t="shared" si="21"/>
        <v>3810.5</v>
      </c>
      <c r="AE4798" s="19" t="str">
        <f t="shared" si="22"/>
        <v>Нет моды</v>
      </c>
      <c r="AF4798" s="19">
        <f t="shared" si="23"/>
        <v>3125</v>
      </c>
      <c r="AG4798" s="19">
        <f t="shared" si="24"/>
        <v>3550</v>
      </c>
      <c r="AH4798" s="20" t="str">
        <f t="shared" si="14"/>
        <v/>
      </c>
      <c r="AI4798" s="21"/>
      <c r="AJ4798" s="21"/>
      <c r="AK4798" s="21"/>
      <c r="AL4798" s="22">
        <f t="shared" si="25"/>
        <v>1</v>
      </c>
    </row>
    <row r="4799" ht="12.75" customHeight="1">
      <c r="A4799" s="13" t="s">
        <v>319</v>
      </c>
      <c r="B4799" s="13" t="str">
        <f>IFERROR(__xludf.DUMMYFUNCTION("REGEXREPLACE(A4799, ""\d"", """")"),"         Приморский край")</f>
        <v>         Приморский край</v>
      </c>
      <c r="C4799" s="14" t="str">
        <f t="shared" si="15"/>
        <v>Приморский край</v>
      </c>
      <c r="D4799" s="3">
        <f t="shared" si="16"/>
        <v>2</v>
      </c>
      <c r="E4799" s="15" t="s">
        <v>43</v>
      </c>
      <c r="F4799" s="13" t="str">
        <f>IFERROR(__xludf.DUMMYFUNCTION("REGEXEXTRACT(E4799, ""[А-Яа-я].*"")"),"Новообразования")</f>
        <v>Новообразования</v>
      </c>
      <c r="G4799" s="16">
        <f t="shared" si="17"/>
        <v>2</v>
      </c>
      <c r="H4799" s="13" t="s">
        <v>28</v>
      </c>
      <c r="I4799" s="13" t="str">
        <f>IFERROR(__xludf.DUMMYFUNCTION("REGEXREPLACE(H4799, "".*\s"", """")"),"человек")</f>
        <v>человек</v>
      </c>
      <c r="J4799" s="13" t="s">
        <v>29</v>
      </c>
      <c r="K4799" s="17" t="str">
        <f>IFERROR(__xludf.DUMMYFUNCTION("REGEXREPLACE(J4799, ""^[\d\s]+"", """")"),"значение показателя за год")</f>
        <v>значение показателя за год</v>
      </c>
      <c r="L4799" s="16">
        <f t="shared" si="18"/>
        <v>2</v>
      </c>
      <c r="M4799" s="13" t="s">
        <v>32</v>
      </c>
      <c r="N4799" s="13" t="str">
        <f>IFERROR(__xludf.DUMMYFUNCTION("REGEXEXTRACT(M4799, "" (.+)$"")"),"сельское население")</f>
        <v>сельское население</v>
      </c>
      <c r="O4799" s="18">
        <v>970.0</v>
      </c>
      <c r="P4799" s="18">
        <v>978.0</v>
      </c>
      <c r="Q4799" s="18">
        <v>1064.0</v>
      </c>
      <c r="R4799" s="18">
        <v>991.0</v>
      </c>
      <c r="S4799" s="18">
        <v>1010.0</v>
      </c>
      <c r="T4799" s="18">
        <v>1055.0</v>
      </c>
      <c r="U4799" s="18">
        <v>1135.0</v>
      </c>
      <c r="V4799" s="18">
        <v>1104.0</v>
      </c>
      <c r="W4799" s="18">
        <v>1073.0</v>
      </c>
      <c r="X4799" s="18">
        <v>976.0</v>
      </c>
      <c r="Y4799" s="18">
        <v>946.0</v>
      </c>
      <c r="Z4799" s="19" t="str">
        <f t="shared" si="6"/>
        <v/>
      </c>
      <c r="AA4799" s="19" t="str">
        <f t="shared" si="19"/>
        <v/>
      </c>
      <c r="AB4799" s="19">
        <f t="shared" si="8"/>
        <v>11302</v>
      </c>
      <c r="AC4799" s="19">
        <f t="shared" si="20"/>
        <v>1027.454545</v>
      </c>
      <c r="AD4799" s="19">
        <f t="shared" si="21"/>
        <v>2130</v>
      </c>
      <c r="AE4799" s="19" t="str">
        <f t="shared" si="22"/>
        <v>Нет моды</v>
      </c>
      <c r="AF4799" s="19">
        <f t="shared" si="23"/>
        <v>946</v>
      </c>
      <c r="AG4799" s="19">
        <f t="shared" si="24"/>
        <v>1135</v>
      </c>
      <c r="AH4799" s="20" t="str">
        <f t="shared" si="14"/>
        <v>Город: 76%; Село: 24%</v>
      </c>
      <c r="AI4799" s="21"/>
      <c r="AJ4799" s="21"/>
      <c r="AK4799" s="21"/>
      <c r="AL4799" s="22">
        <f t="shared" si="25"/>
        <v>1</v>
      </c>
    </row>
    <row r="4800" ht="12.75" customHeight="1">
      <c r="A4800" s="13" t="s">
        <v>319</v>
      </c>
      <c r="B4800" s="13" t="str">
        <f>IFERROR(__xludf.DUMMYFUNCTION("REGEXREPLACE(A4800, ""\d"", """")"),"         Приморский край")</f>
        <v>         Приморский край</v>
      </c>
      <c r="C4800" s="14" t="str">
        <f t="shared" si="15"/>
        <v>Приморский край</v>
      </c>
      <c r="D4800" s="3">
        <f t="shared" si="16"/>
        <v>2</v>
      </c>
      <c r="E4800" s="15" t="s">
        <v>44</v>
      </c>
      <c r="F4800" s="13" t="str">
        <f>IFERROR(__xludf.DUMMYFUNCTION("REGEXEXTRACT(E4800,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00" s="16">
        <f t="shared" si="17"/>
        <v>2</v>
      </c>
      <c r="H4800" s="13" t="s">
        <v>28</v>
      </c>
      <c r="I4800" s="13" t="str">
        <f>IFERROR(__xludf.DUMMYFUNCTION("REGEXREPLACE(H4800, "".*\s"", """")"),"человек")</f>
        <v>человек</v>
      </c>
      <c r="J4800" s="13" t="s">
        <v>29</v>
      </c>
      <c r="K4800" s="17" t="str">
        <f>IFERROR(__xludf.DUMMYFUNCTION("REGEXREPLACE(J4800, ""^[\d\s]+"", """")"),"значение показателя за год")</f>
        <v>значение показателя за год</v>
      </c>
      <c r="L4800" s="16">
        <f t="shared" si="18"/>
        <v>2</v>
      </c>
      <c r="M4800" s="13" t="s">
        <v>30</v>
      </c>
      <c r="N4800" s="13" t="str">
        <f>IFERROR(__xludf.DUMMYFUNCTION("REGEXEXTRACT(M4800, "" (.+)$"")"),"все население")</f>
        <v>все население</v>
      </c>
      <c r="O4800" s="18">
        <v>167.0</v>
      </c>
      <c r="P4800" s="23" t="s">
        <v>37</v>
      </c>
      <c r="Q4800" s="18">
        <v>98.0</v>
      </c>
      <c r="R4800" s="18">
        <v>72.0</v>
      </c>
      <c r="S4800" s="23" t="s">
        <v>37</v>
      </c>
      <c r="T4800" s="18">
        <v>47.0</v>
      </c>
      <c r="U4800" s="23" t="s">
        <v>37</v>
      </c>
      <c r="V4800" s="23" t="s">
        <v>37</v>
      </c>
      <c r="W4800" s="23" t="s">
        <v>37</v>
      </c>
      <c r="X4800" s="23" t="s">
        <v>37</v>
      </c>
      <c r="Y4800" s="23" t="s">
        <v>37</v>
      </c>
      <c r="Z4800" s="19">
        <f t="shared" si="6"/>
        <v>384</v>
      </c>
      <c r="AA4800" s="19" t="str">
        <f t="shared" si="19"/>
        <v/>
      </c>
      <c r="AB4800" s="19" t="str">
        <f t="shared" si="8"/>
        <v/>
      </c>
      <c r="AC4800" s="19">
        <f t="shared" si="20"/>
        <v>96</v>
      </c>
      <c r="AD4800" s="19">
        <f t="shared" si="21"/>
        <v>978</v>
      </c>
      <c r="AE4800" s="19" t="str">
        <f t="shared" si="22"/>
        <v>Нет моды</v>
      </c>
      <c r="AF4800" s="19">
        <f t="shared" si="23"/>
        <v>47</v>
      </c>
      <c r="AG4800" s="19">
        <f t="shared" si="24"/>
        <v>167</v>
      </c>
      <c r="AH4800" s="20" t="str">
        <f t="shared" si="14"/>
        <v/>
      </c>
      <c r="AI4800" s="24"/>
      <c r="AJ4800" s="24"/>
      <c r="AK4800" s="24"/>
      <c r="AL4800" s="22">
        <f t="shared" si="25"/>
        <v>1</v>
      </c>
    </row>
    <row r="4801" ht="12.75" customHeight="1">
      <c r="A4801" s="13" t="s">
        <v>319</v>
      </c>
      <c r="B4801" s="13" t="str">
        <f>IFERROR(__xludf.DUMMYFUNCTION("REGEXREPLACE(A4801, ""\d"", """")"),"         Приморский край")</f>
        <v>         Приморский край</v>
      </c>
      <c r="C4801" s="14" t="str">
        <f t="shared" si="15"/>
        <v>Приморский край</v>
      </c>
      <c r="D4801" s="3">
        <f t="shared" si="16"/>
        <v>2</v>
      </c>
      <c r="E4801" s="15" t="s">
        <v>44</v>
      </c>
      <c r="F4801" s="13" t="str">
        <f>IFERROR(__xludf.DUMMYFUNCTION("REGEXEXTRACT(E4801,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01" s="16">
        <f t="shared" si="17"/>
        <v>2</v>
      </c>
      <c r="H4801" s="13" t="s">
        <v>28</v>
      </c>
      <c r="I4801" s="13" t="str">
        <f>IFERROR(__xludf.DUMMYFUNCTION("REGEXREPLACE(H4801, "".*\s"", """")"),"человек")</f>
        <v>человек</v>
      </c>
      <c r="J4801" s="13" t="s">
        <v>29</v>
      </c>
      <c r="K4801" s="17" t="str">
        <f>IFERROR(__xludf.DUMMYFUNCTION("REGEXREPLACE(J4801, ""^[\d\s]+"", """")"),"значение показателя за год")</f>
        <v>значение показателя за год</v>
      </c>
      <c r="L4801" s="16">
        <f t="shared" si="18"/>
        <v>2</v>
      </c>
      <c r="M4801" s="13" t="s">
        <v>31</v>
      </c>
      <c r="N4801" s="13" t="str">
        <f>IFERROR(__xludf.DUMMYFUNCTION("REGEXEXTRACT(M4801, "" (.+)$"")"),"городское население")</f>
        <v>городское население</v>
      </c>
      <c r="O4801" s="18">
        <v>119.0</v>
      </c>
      <c r="P4801" s="23" t="s">
        <v>37</v>
      </c>
      <c r="Q4801" s="18">
        <v>72.0</v>
      </c>
      <c r="R4801" s="18">
        <v>57.0</v>
      </c>
      <c r="S4801" s="23" t="s">
        <v>37</v>
      </c>
      <c r="T4801" s="18">
        <v>33.0</v>
      </c>
      <c r="U4801" s="23" t="s">
        <v>37</v>
      </c>
      <c r="V4801" s="23" t="s">
        <v>37</v>
      </c>
      <c r="W4801" s="23" t="s">
        <v>37</v>
      </c>
      <c r="X4801" s="23" t="s">
        <v>37</v>
      </c>
      <c r="Y4801" s="23" t="s">
        <v>37</v>
      </c>
      <c r="Z4801" s="19" t="str">
        <f t="shared" si="6"/>
        <v/>
      </c>
      <c r="AA4801" s="19">
        <f t="shared" si="19"/>
        <v>281</v>
      </c>
      <c r="AB4801" s="19" t="str">
        <f t="shared" si="8"/>
        <v/>
      </c>
      <c r="AC4801" s="19">
        <f t="shared" si="20"/>
        <v>70.25</v>
      </c>
      <c r="AD4801" s="19">
        <f t="shared" si="21"/>
        <v>72</v>
      </c>
      <c r="AE4801" s="19" t="str">
        <f t="shared" si="22"/>
        <v>Нет моды</v>
      </c>
      <c r="AF4801" s="19">
        <f t="shared" si="23"/>
        <v>33</v>
      </c>
      <c r="AG4801" s="19">
        <f t="shared" si="24"/>
        <v>119</v>
      </c>
      <c r="AH4801" s="20" t="str">
        <f t="shared" si="14"/>
        <v/>
      </c>
      <c r="AI4801" s="24"/>
      <c r="AJ4801" s="24"/>
      <c r="AK4801" s="24"/>
      <c r="AL4801" s="22">
        <f t="shared" si="25"/>
        <v>1</v>
      </c>
    </row>
    <row r="4802" ht="12.75" customHeight="1">
      <c r="A4802" s="13" t="s">
        <v>319</v>
      </c>
      <c r="B4802" s="13" t="str">
        <f>IFERROR(__xludf.DUMMYFUNCTION("REGEXREPLACE(A4802, ""\d"", """")"),"         Приморский край")</f>
        <v>         Приморский край</v>
      </c>
      <c r="C4802" s="14" t="str">
        <f t="shared" si="15"/>
        <v>Приморский край</v>
      </c>
      <c r="D4802" s="3">
        <f t="shared" si="16"/>
        <v>2</v>
      </c>
      <c r="E4802" s="15" t="s">
        <v>44</v>
      </c>
      <c r="F4802" s="13" t="str">
        <f>IFERROR(__xludf.DUMMYFUNCTION("REGEXEXTRACT(E4802,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02" s="16">
        <f t="shared" si="17"/>
        <v>2</v>
      </c>
      <c r="H4802" s="13" t="s">
        <v>28</v>
      </c>
      <c r="I4802" s="13" t="str">
        <f>IFERROR(__xludf.DUMMYFUNCTION("REGEXREPLACE(H4802, "".*\s"", """")"),"человек")</f>
        <v>человек</v>
      </c>
      <c r="J4802" s="13" t="s">
        <v>29</v>
      </c>
      <c r="K4802" s="17" t="str">
        <f>IFERROR(__xludf.DUMMYFUNCTION("REGEXREPLACE(J4802, ""^[\d\s]+"", """")"),"значение показателя за год")</f>
        <v>значение показателя за год</v>
      </c>
      <c r="L4802" s="16">
        <f t="shared" si="18"/>
        <v>2</v>
      </c>
      <c r="M4802" s="13" t="s">
        <v>32</v>
      </c>
      <c r="N4802" s="13" t="str">
        <f>IFERROR(__xludf.DUMMYFUNCTION("REGEXEXTRACT(M4802, "" (.+)$"")"),"сельское население")</f>
        <v>сельское население</v>
      </c>
      <c r="O4802" s="18">
        <v>48.0</v>
      </c>
      <c r="P4802" s="23" t="s">
        <v>37</v>
      </c>
      <c r="Q4802" s="18">
        <v>26.0</v>
      </c>
      <c r="R4802" s="18">
        <v>15.0</v>
      </c>
      <c r="S4802" s="23" t="s">
        <v>37</v>
      </c>
      <c r="T4802" s="18">
        <v>14.0</v>
      </c>
      <c r="U4802" s="23" t="s">
        <v>37</v>
      </c>
      <c r="V4802" s="23" t="s">
        <v>37</v>
      </c>
      <c r="W4802" s="23" t="s">
        <v>37</v>
      </c>
      <c r="X4802" s="23" t="s">
        <v>37</v>
      </c>
      <c r="Y4802" s="23" t="s">
        <v>37</v>
      </c>
      <c r="Z4802" s="19" t="str">
        <f t="shared" si="6"/>
        <v/>
      </c>
      <c r="AA4802" s="19" t="str">
        <f t="shared" si="19"/>
        <v/>
      </c>
      <c r="AB4802" s="19">
        <f t="shared" si="8"/>
        <v>103</v>
      </c>
      <c r="AC4802" s="19">
        <f t="shared" si="20"/>
        <v>25.75</v>
      </c>
      <c r="AD4802" s="19">
        <f t="shared" si="21"/>
        <v>40.5</v>
      </c>
      <c r="AE4802" s="19" t="str">
        <f t="shared" si="22"/>
        <v>Нет моды</v>
      </c>
      <c r="AF4802" s="19">
        <f t="shared" si="23"/>
        <v>14</v>
      </c>
      <c r="AG4802" s="19">
        <f t="shared" si="24"/>
        <v>48</v>
      </c>
      <c r="AH4802" s="20" t="str">
        <f t="shared" si="14"/>
        <v>Город: 73%; Село: 27%</v>
      </c>
      <c r="AI4802" s="24"/>
      <c r="AJ4802" s="24"/>
      <c r="AK4802" s="24"/>
      <c r="AL4802" s="22">
        <f t="shared" si="25"/>
        <v>1</v>
      </c>
    </row>
    <row r="4803" ht="12.75" customHeight="1">
      <c r="A4803" s="13" t="s">
        <v>319</v>
      </c>
      <c r="B4803" s="13" t="str">
        <f>IFERROR(__xludf.DUMMYFUNCTION("REGEXREPLACE(A4803, ""\d"", """")"),"         Приморский край")</f>
        <v>         Приморский край</v>
      </c>
      <c r="C4803" s="14" t="str">
        <f t="shared" si="15"/>
        <v>Приморский край</v>
      </c>
      <c r="D4803" s="3">
        <f t="shared" si="16"/>
        <v>2</v>
      </c>
      <c r="E4803" s="15" t="s">
        <v>45</v>
      </c>
      <c r="F4803" s="13" t="str">
        <f>IFERROR(__xludf.DUMMYFUNCTION("REGEXEXTRACT(E4803, ""[А-Яа-я].*"")"),"Самоубийство")</f>
        <v>Самоубийство</v>
      </c>
      <c r="G4803" s="16">
        <f t="shared" si="17"/>
        <v>2</v>
      </c>
      <c r="H4803" s="13" t="s">
        <v>28</v>
      </c>
      <c r="I4803" s="13" t="str">
        <f>IFERROR(__xludf.DUMMYFUNCTION("REGEXREPLACE(H4803, "".*\s"", """")"),"человек")</f>
        <v>человек</v>
      </c>
      <c r="J4803" s="13" t="s">
        <v>29</v>
      </c>
      <c r="K4803" s="17" t="str">
        <f>IFERROR(__xludf.DUMMYFUNCTION("REGEXREPLACE(J4803, ""^[\d\s]+"", """")"),"значение показателя за год")</f>
        <v>значение показателя за год</v>
      </c>
      <c r="L4803" s="16">
        <f t="shared" si="18"/>
        <v>2</v>
      </c>
      <c r="M4803" s="13" t="s">
        <v>30</v>
      </c>
      <c r="N4803" s="13" t="str">
        <f>IFERROR(__xludf.DUMMYFUNCTION("REGEXEXTRACT(M4803, "" (.+)$"")"),"все население")</f>
        <v>все население</v>
      </c>
      <c r="O4803" s="18">
        <v>472.0</v>
      </c>
      <c r="P4803" s="18">
        <v>455.0</v>
      </c>
      <c r="Q4803" s="18">
        <v>475.0</v>
      </c>
      <c r="R4803" s="18">
        <v>423.0</v>
      </c>
      <c r="S4803" s="18">
        <v>403.0</v>
      </c>
      <c r="T4803" s="18">
        <v>357.0</v>
      </c>
      <c r="U4803" s="18">
        <v>299.0</v>
      </c>
      <c r="V4803" s="18">
        <v>314.0</v>
      </c>
      <c r="W4803" s="18">
        <v>247.0</v>
      </c>
      <c r="X4803" s="18">
        <v>230.0</v>
      </c>
      <c r="Y4803" s="18">
        <v>216.0</v>
      </c>
      <c r="Z4803" s="19">
        <f t="shared" si="6"/>
        <v>3891</v>
      </c>
      <c r="AA4803" s="19" t="str">
        <f t="shared" si="19"/>
        <v/>
      </c>
      <c r="AB4803" s="19" t="str">
        <f t="shared" si="8"/>
        <v/>
      </c>
      <c r="AC4803" s="19">
        <f t="shared" si="20"/>
        <v>353.7272727</v>
      </c>
      <c r="AD4803" s="19">
        <f t="shared" si="21"/>
        <v>299</v>
      </c>
      <c r="AE4803" s="19" t="str">
        <f t="shared" si="22"/>
        <v>Нет моды</v>
      </c>
      <c r="AF4803" s="19">
        <f t="shared" si="23"/>
        <v>216</v>
      </c>
      <c r="AG4803" s="19">
        <f t="shared" si="24"/>
        <v>475</v>
      </c>
      <c r="AH4803" s="20" t="str">
        <f t="shared" si="14"/>
        <v/>
      </c>
      <c r="AI4803" s="21"/>
      <c r="AJ4803" s="21"/>
      <c r="AK4803" s="21"/>
      <c r="AL4803" s="22">
        <f t="shared" si="25"/>
        <v>1</v>
      </c>
    </row>
    <row r="4804" ht="12.75" customHeight="1">
      <c r="A4804" s="13" t="s">
        <v>319</v>
      </c>
      <c r="B4804" s="13" t="str">
        <f>IFERROR(__xludf.DUMMYFUNCTION("REGEXREPLACE(A4804, ""\d"", """")"),"         Приморский край")</f>
        <v>         Приморский край</v>
      </c>
      <c r="C4804" s="14" t="str">
        <f t="shared" si="15"/>
        <v>Приморский край</v>
      </c>
      <c r="D4804" s="3">
        <f t="shared" si="16"/>
        <v>2</v>
      </c>
      <c r="E4804" s="15" t="s">
        <v>45</v>
      </c>
      <c r="F4804" s="13" t="str">
        <f>IFERROR(__xludf.DUMMYFUNCTION("REGEXEXTRACT(E4804, ""[А-Яа-я].*"")"),"Самоубийство")</f>
        <v>Самоубийство</v>
      </c>
      <c r="G4804" s="16">
        <f t="shared" si="17"/>
        <v>2</v>
      </c>
      <c r="H4804" s="13" t="s">
        <v>28</v>
      </c>
      <c r="I4804" s="13" t="str">
        <f>IFERROR(__xludf.DUMMYFUNCTION("REGEXREPLACE(H4804, "".*\s"", """")"),"человек")</f>
        <v>человек</v>
      </c>
      <c r="J4804" s="13" t="s">
        <v>29</v>
      </c>
      <c r="K4804" s="17" t="str">
        <f>IFERROR(__xludf.DUMMYFUNCTION("REGEXREPLACE(J4804, ""^[\d\s]+"", """")"),"значение показателя за год")</f>
        <v>значение показателя за год</v>
      </c>
      <c r="L4804" s="16">
        <f t="shared" si="18"/>
        <v>2</v>
      </c>
      <c r="M4804" s="13" t="s">
        <v>31</v>
      </c>
      <c r="N4804" s="13" t="str">
        <f>IFERROR(__xludf.DUMMYFUNCTION("REGEXEXTRACT(M4804, "" (.+)$"")"),"городское население")</f>
        <v>городское население</v>
      </c>
      <c r="O4804" s="18">
        <v>271.0</v>
      </c>
      <c r="P4804" s="18">
        <v>266.0</v>
      </c>
      <c r="Q4804" s="18">
        <v>283.0</v>
      </c>
      <c r="R4804" s="18">
        <v>249.0</v>
      </c>
      <c r="S4804" s="18">
        <v>261.0</v>
      </c>
      <c r="T4804" s="18">
        <v>210.0</v>
      </c>
      <c r="U4804" s="18">
        <v>187.0</v>
      </c>
      <c r="V4804" s="18">
        <v>196.0</v>
      </c>
      <c r="W4804" s="18">
        <v>154.0</v>
      </c>
      <c r="X4804" s="18">
        <v>144.0</v>
      </c>
      <c r="Y4804" s="18">
        <v>149.0</v>
      </c>
      <c r="Z4804" s="19" t="str">
        <f t="shared" si="6"/>
        <v/>
      </c>
      <c r="AA4804" s="19">
        <f t="shared" si="19"/>
        <v>2370</v>
      </c>
      <c r="AB4804" s="19" t="str">
        <f t="shared" si="8"/>
        <v/>
      </c>
      <c r="AC4804" s="19">
        <f t="shared" si="20"/>
        <v>215.4545455</v>
      </c>
      <c r="AD4804" s="19">
        <f t="shared" si="21"/>
        <v>263.5</v>
      </c>
      <c r="AE4804" s="19" t="str">
        <f t="shared" si="22"/>
        <v>Нет моды</v>
      </c>
      <c r="AF4804" s="19">
        <f t="shared" si="23"/>
        <v>144</v>
      </c>
      <c r="AG4804" s="19">
        <f t="shared" si="24"/>
        <v>283</v>
      </c>
      <c r="AH4804" s="20" t="str">
        <f t="shared" si="14"/>
        <v/>
      </c>
      <c r="AI4804" s="21"/>
      <c r="AJ4804" s="21"/>
      <c r="AK4804" s="21"/>
      <c r="AL4804" s="22">
        <f t="shared" si="25"/>
        <v>1</v>
      </c>
    </row>
    <row r="4805" ht="12.75" customHeight="1">
      <c r="A4805" s="13" t="s">
        <v>319</v>
      </c>
      <c r="B4805" s="13" t="str">
        <f>IFERROR(__xludf.DUMMYFUNCTION("REGEXREPLACE(A4805, ""\d"", """")"),"         Приморский край")</f>
        <v>         Приморский край</v>
      </c>
      <c r="C4805" s="14" t="str">
        <f t="shared" si="15"/>
        <v>Приморский край</v>
      </c>
      <c r="D4805" s="3">
        <f t="shared" si="16"/>
        <v>2</v>
      </c>
      <c r="E4805" s="15" t="s">
        <v>45</v>
      </c>
      <c r="F4805" s="13" t="str">
        <f>IFERROR(__xludf.DUMMYFUNCTION("REGEXEXTRACT(E4805, ""[А-Яа-я].*"")"),"Самоубийство")</f>
        <v>Самоубийство</v>
      </c>
      <c r="G4805" s="16">
        <f t="shared" si="17"/>
        <v>2</v>
      </c>
      <c r="H4805" s="13" t="s">
        <v>28</v>
      </c>
      <c r="I4805" s="13" t="str">
        <f>IFERROR(__xludf.DUMMYFUNCTION("REGEXREPLACE(H4805, "".*\s"", """")"),"человек")</f>
        <v>человек</v>
      </c>
      <c r="J4805" s="13" t="s">
        <v>29</v>
      </c>
      <c r="K4805" s="17" t="str">
        <f>IFERROR(__xludf.DUMMYFUNCTION("REGEXREPLACE(J4805, ""^[\d\s]+"", """")"),"значение показателя за год")</f>
        <v>значение показателя за год</v>
      </c>
      <c r="L4805" s="16">
        <f t="shared" si="18"/>
        <v>2</v>
      </c>
      <c r="M4805" s="13" t="s">
        <v>32</v>
      </c>
      <c r="N4805" s="13" t="str">
        <f>IFERROR(__xludf.DUMMYFUNCTION("REGEXEXTRACT(M4805, "" (.+)$"")"),"сельское население")</f>
        <v>сельское население</v>
      </c>
      <c r="O4805" s="18">
        <v>201.0</v>
      </c>
      <c r="P4805" s="18">
        <v>189.0</v>
      </c>
      <c r="Q4805" s="18">
        <v>192.0</v>
      </c>
      <c r="R4805" s="18">
        <v>174.0</v>
      </c>
      <c r="S4805" s="18">
        <v>142.0</v>
      </c>
      <c r="T4805" s="18">
        <v>147.0</v>
      </c>
      <c r="U4805" s="18">
        <v>112.0</v>
      </c>
      <c r="V4805" s="18">
        <v>118.0</v>
      </c>
      <c r="W4805" s="18">
        <v>93.0</v>
      </c>
      <c r="X4805" s="18">
        <v>86.0</v>
      </c>
      <c r="Y4805" s="18">
        <v>67.0</v>
      </c>
      <c r="Z4805" s="19" t="str">
        <f t="shared" si="6"/>
        <v/>
      </c>
      <c r="AA4805" s="19" t="str">
        <f t="shared" si="19"/>
        <v/>
      </c>
      <c r="AB4805" s="19">
        <f t="shared" si="8"/>
        <v>1521</v>
      </c>
      <c r="AC4805" s="19">
        <f t="shared" si="20"/>
        <v>138.2727273</v>
      </c>
      <c r="AD4805" s="19">
        <f t="shared" si="21"/>
        <v>180.5</v>
      </c>
      <c r="AE4805" s="19" t="str">
        <f t="shared" si="22"/>
        <v>Нет моды</v>
      </c>
      <c r="AF4805" s="19">
        <f t="shared" si="23"/>
        <v>67</v>
      </c>
      <c r="AG4805" s="19">
        <f t="shared" si="24"/>
        <v>201</v>
      </c>
      <c r="AH4805" s="20" t="str">
        <f t="shared" si="14"/>
        <v>Город: 61%; Село: 39%</v>
      </c>
      <c r="AI4805" s="21"/>
      <c r="AJ4805" s="21"/>
      <c r="AK4805" s="21"/>
      <c r="AL4805" s="22">
        <f t="shared" si="25"/>
        <v>1</v>
      </c>
    </row>
    <row r="4806" ht="12.75" customHeight="1">
      <c r="A4806" s="13" t="s">
        <v>319</v>
      </c>
      <c r="B4806" s="13" t="str">
        <f>IFERROR(__xludf.DUMMYFUNCTION("REGEXREPLACE(A4806, ""\d"", """")"),"         Приморский край")</f>
        <v>         Приморский край</v>
      </c>
      <c r="C4806" s="14" t="str">
        <f t="shared" si="15"/>
        <v>Приморский край</v>
      </c>
      <c r="D4806" s="3">
        <f t="shared" si="16"/>
        <v>2</v>
      </c>
      <c r="E4806" s="15" t="s">
        <v>46</v>
      </c>
      <c r="F4806" s="13" t="str">
        <f>IFERROR(__xludf.DUMMYFUNCTION("REGEXEXTRACT(E4806, ""[А-Яа-я].*"")"),"Случ.отравл.алкоголем")</f>
        <v>Случ.отравл.алкоголем</v>
      </c>
      <c r="G4806" s="16">
        <f t="shared" si="17"/>
        <v>2</v>
      </c>
      <c r="H4806" s="13" t="s">
        <v>28</v>
      </c>
      <c r="I4806" s="13" t="str">
        <f>IFERROR(__xludf.DUMMYFUNCTION("REGEXREPLACE(H4806, "".*\s"", """")"),"человек")</f>
        <v>человек</v>
      </c>
      <c r="J4806" s="13" t="s">
        <v>29</v>
      </c>
      <c r="K4806" s="17" t="str">
        <f>IFERROR(__xludf.DUMMYFUNCTION("REGEXREPLACE(J4806, ""^[\d\s]+"", """")"),"значение показателя за год")</f>
        <v>значение показателя за год</v>
      </c>
      <c r="L4806" s="16">
        <f t="shared" si="18"/>
        <v>2</v>
      </c>
      <c r="M4806" s="13" t="s">
        <v>30</v>
      </c>
      <c r="N4806" s="13" t="str">
        <f>IFERROR(__xludf.DUMMYFUNCTION("REGEXEXTRACT(M4806, "" (.+)$"")"),"все население")</f>
        <v>все население</v>
      </c>
      <c r="O4806" s="18">
        <v>159.0</v>
      </c>
      <c r="P4806" s="18">
        <v>145.0</v>
      </c>
      <c r="Q4806" s="18">
        <v>125.0</v>
      </c>
      <c r="R4806" s="18">
        <v>103.0</v>
      </c>
      <c r="S4806" s="18">
        <v>70.0</v>
      </c>
      <c r="T4806" s="18">
        <v>57.0</v>
      </c>
      <c r="U4806" s="18">
        <v>47.0</v>
      </c>
      <c r="V4806" s="18">
        <v>38.0</v>
      </c>
      <c r="W4806" s="18">
        <v>51.0</v>
      </c>
      <c r="X4806" s="18">
        <v>39.0</v>
      </c>
      <c r="Y4806" s="18">
        <v>40.0</v>
      </c>
      <c r="Z4806" s="19">
        <f t="shared" si="6"/>
        <v>874</v>
      </c>
      <c r="AA4806" s="19" t="str">
        <f t="shared" si="19"/>
        <v/>
      </c>
      <c r="AB4806" s="19" t="str">
        <f t="shared" si="8"/>
        <v/>
      </c>
      <c r="AC4806" s="19">
        <f t="shared" si="20"/>
        <v>79.45454545</v>
      </c>
      <c r="AD4806" s="19">
        <f t="shared" si="21"/>
        <v>107.5</v>
      </c>
      <c r="AE4806" s="19" t="str">
        <f t="shared" si="22"/>
        <v>Нет моды</v>
      </c>
      <c r="AF4806" s="19">
        <f t="shared" si="23"/>
        <v>38</v>
      </c>
      <c r="AG4806" s="19">
        <f t="shared" si="24"/>
        <v>159</v>
      </c>
      <c r="AH4806" s="20" t="str">
        <f t="shared" si="14"/>
        <v/>
      </c>
      <c r="AI4806" s="21"/>
      <c r="AJ4806" s="21"/>
      <c r="AK4806" s="21"/>
      <c r="AL4806" s="22">
        <f t="shared" si="25"/>
        <v>1</v>
      </c>
    </row>
    <row r="4807" ht="12.75" customHeight="1">
      <c r="A4807" s="13" t="s">
        <v>319</v>
      </c>
      <c r="B4807" s="13" t="str">
        <f>IFERROR(__xludf.DUMMYFUNCTION("REGEXREPLACE(A4807, ""\d"", """")"),"         Приморский край")</f>
        <v>         Приморский край</v>
      </c>
      <c r="C4807" s="14" t="str">
        <f t="shared" si="15"/>
        <v>Приморский край</v>
      </c>
      <c r="D4807" s="3">
        <f t="shared" si="16"/>
        <v>2</v>
      </c>
      <c r="E4807" s="15" t="s">
        <v>46</v>
      </c>
      <c r="F4807" s="13" t="str">
        <f>IFERROR(__xludf.DUMMYFUNCTION("REGEXEXTRACT(E4807, ""[А-Яа-я].*"")"),"Случ.отравл.алкоголем")</f>
        <v>Случ.отравл.алкоголем</v>
      </c>
      <c r="G4807" s="16">
        <f t="shared" si="17"/>
        <v>2</v>
      </c>
      <c r="H4807" s="13" t="s">
        <v>28</v>
      </c>
      <c r="I4807" s="13" t="str">
        <f>IFERROR(__xludf.DUMMYFUNCTION("REGEXREPLACE(H4807, "".*\s"", """")"),"человек")</f>
        <v>человек</v>
      </c>
      <c r="J4807" s="13" t="s">
        <v>29</v>
      </c>
      <c r="K4807" s="17" t="str">
        <f>IFERROR(__xludf.DUMMYFUNCTION("REGEXREPLACE(J4807, ""^[\d\s]+"", """")"),"значение показателя за год")</f>
        <v>значение показателя за год</v>
      </c>
      <c r="L4807" s="16">
        <f t="shared" si="18"/>
        <v>2</v>
      </c>
      <c r="M4807" s="13" t="s">
        <v>31</v>
      </c>
      <c r="N4807" s="13" t="str">
        <f>IFERROR(__xludf.DUMMYFUNCTION("REGEXEXTRACT(M4807, "" (.+)$"")"),"городское население")</f>
        <v>городское население</v>
      </c>
      <c r="O4807" s="18">
        <v>98.0</v>
      </c>
      <c r="P4807" s="18">
        <v>83.0</v>
      </c>
      <c r="Q4807" s="18">
        <v>71.0</v>
      </c>
      <c r="R4807" s="18">
        <v>53.0</v>
      </c>
      <c r="S4807" s="18">
        <v>38.0</v>
      </c>
      <c r="T4807" s="18">
        <v>29.0</v>
      </c>
      <c r="U4807" s="18">
        <v>24.0</v>
      </c>
      <c r="V4807" s="18">
        <v>19.0</v>
      </c>
      <c r="W4807" s="18">
        <v>25.0</v>
      </c>
      <c r="X4807" s="18">
        <v>21.0</v>
      </c>
      <c r="Y4807" s="18">
        <v>30.0</v>
      </c>
      <c r="Z4807" s="19" t="str">
        <f t="shared" si="6"/>
        <v/>
      </c>
      <c r="AA4807" s="19">
        <f t="shared" si="19"/>
        <v>491</v>
      </c>
      <c r="AB4807" s="19" t="str">
        <f t="shared" si="8"/>
        <v/>
      </c>
      <c r="AC4807" s="19">
        <f t="shared" si="20"/>
        <v>44.63636364</v>
      </c>
      <c r="AD4807" s="19">
        <f t="shared" si="21"/>
        <v>49</v>
      </c>
      <c r="AE4807" s="19" t="str">
        <f t="shared" si="22"/>
        <v>Нет моды</v>
      </c>
      <c r="AF4807" s="19">
        <f t="shared" si="23"/>
        <v>19</v>
      </c>
      <c r="AG4807" s="19">
        <f t="shared" si="24"/>
        <v>98</v>
      </c>
      <c r="AH4807" s="20" t="str">
        <f t="shared" si="14"/>
        <v/>
      </c>
      <c r="AI4807" s="21"/>
      <c r="AJ4807" s="21"/>
      <c r="AK4807" s="21"/>
      <c r="AL4807" s="22">
        <f t="shared" si="25"/>
        <v>1</v>
      </c>
    </row>
    <row r="4808" ht="12.75" customHeight="1">
      <c r="A4808" s="13" t="s">
        <v>319</v>
      </c>
      <c r="B4808" s="13" t="str">
        <f>IFERROR(__xludf.DUMMYFUNCTION("REGEXREPLACE(A4808, ""\d"", """")"),"         Приморский край")</f>
        <v>         Приморский край</v>
      </c>
      <c r="C4808" s="14" t="str">
        <f t="shared" si="15"/>
        <v>Приморский край</v>
      </c>
      <c r="D4808" s="3">
        <f t="shared" si="16"/>
        <v>2</v>
      </c>
      <c r="E4808" s="15" t="s">
        <v>46</v>
      </c>
      <c r="F4808" s="13" t="str">
        <f>IFERROR(__xludf.DUMMYFUNCTION("REGEXEXTRACT(E4808, ""[А-Яа-я].*"")"),"Случ.отравл.алкоголем")</f>
        <v>Случ.отравл.алкоголем</v>
      </c>
      <c r="G4808" s="16">
        <f t="shared" si="17"/>
        <v>2</v>
      </c>
      <c r="H4808" s="13" t="s">
        <v>28</v>
      </c>
      <c r="I4808" s="13" t="str">
        <f>IFERROR(__xludf.DUMMYFUNCTION("REGEXREPLACE(H4808, "".*\s"", """")"),"человек")</f>
        <v>человек</v>
      </c>
      <c r="J4808" s="13" t="s">
        <v>29</v>
      </c>
      <c r="K4808" s="17" t="str">
        <f>IFERROR(__xludf.DUMMYFUNCTION("REGEXREPLACE(J4808, ""^[\d\s]+"", """")"),"значение показателя за год")</f>
        <v>значение показателя за год</v>
      </c>
      <c r="L4808" s="16">
        <f t="shared" si="18"/>
        <v>2</v>
      </c>
      <c r="M4808" s="13" t="s">
        <v>32</v>
      </c>
      <c r="N4808" s="13" t="str">
        <f>IFERROR(__xludf.DUMMYFUNCTION("REGEXEXTRACT(M4808, "" (.+)$"")"),"сельское население")</f>
        <v>сельское население</v>
      </c>
      <c r="O4808" s="18">
        <v>61.0</v>
      </c>
      <c r="P4808" s="18">
        <v>62.0</v>
      </c>
      <c r="Q4808" s="18">
        <v>54.0</v>
      </c>
      <c r="R4808" s="18">
        <v>50.0</v>
      </c>
      <c r="S4808" s="18">
        <v>32.0</v>
      </c>
      <c r="T4808" s="18">
        <v>28.0</v>
      </c>
      <c r="U4808" s="18">
        <v>23.0</v>
      </c>
      <c r="V4808" s="18">
        <v>19.0</v>
      </c>
      <c r="W4808" s="18">
        <v>26.0</v>
      </c>
      <c r="X4808" s="18">
        <v>18.0</v>
      </c>
      <c r="Y4808" s="18">
        <v>10.0</v>
      </c>
      <c r="Z4808" s="19" t="str">
        <f t="shared" si="6"/>
        <v/>
      </c>
      <c r="AA4808" s="19" t="str">
        <f t="shared" si="19"/>
        <v/>
      </c>
      <c r="AB4808" s="19">
        <f t="shared" si="8"/>
        <v>383</v>
      </c>
      <c r="AC4808" s="19">
        <f t="shared" si="20"/>
        <v>34.81818182</v>
      </c>
      <c r="AD4808" s="19">
        <f t="shared" si="21"/>
        <v>29.5</v>
      </c>
      <c r="AE4808" s="19" t="str">
        <f t="shared" si="22"/>
        <v>Нет моды</v>
      </c>
      <c r="AF4808" s="19">
        <f t="shared" si="23"/>
        <v>10</v>
      </c>
      <c r="AG4808" s="19">
        <f t="shared" si="24"/>
        <v>62</v>
      </c>
      <c r="AH4808" s="20" t="str">
        <f t="shared" si="14"/>
        <v>Город: 56%; Село: 44%</v>
      </c>
      <c r="AI4808" s="21"/>
      <c r="AJ4808" s="21"/>
      <c r="AK4808" s="21"/>
      <c r="AL4808" s="22">
        <f t="shared" si="25"/>
        <v>1</v>
      </c>
    </row>
    <row r="4809" ht="12.75" customHeight="1">
      <c r="A4809" s="13" t="s">
        <v>319</v>
      </c>
      <c r="B4809" s="13" t="str">
        <f>IFERROR(__xludf.DUMMYFUNCTION("REGEXREPLACE(A4809, ""\d"", """")"),"         Приморский край")</f>
        <v>         Приморский край</v>
      </c>
      <c r="C4809" s="14" t="str">
        <f t="shared" si="15"/>
        <v>Приморский край</v>
      </c>
      <c r="D4809" s="3">
        <f t="shared" si="16"/>
        <v>2</v>
      </c>
      <c r="E4809" s="15" t="s">
        <v>47</v>
      </c>
      <c r="F4809" s="13" t="str">
        <f>IFERROR(__xludf.DUMMYFUNCTION("REGEXEXTRACT(E4809, ""[А-Яа-я].*"")"),"транспортные травмы всех видов")</f>
        <v>транспортные травмы всех видов</v>
      </c>
      <c r="G4809" s="16">
        <f t="shared" si="17"/>
        <v>2</v>
      </c>
      <c r="H4809" s="13" t="s">
        <v>28</v>
      </c>
      <c r="I4809" s="13" t="str">
        <f>IFERROR(__xludf.DUMMYFUNCTION("REGEXREPLACE(H4809, "".*\s"", """")"),"человек")</f>
        <v>человек</v>
      </c>
      <c r="J4809" s="13" t="s">
        <v>29</v>
      </c>
      <c r="K4809" s="17" t="str">
        <f>IFERROR(__xludf.DUMMYFUNCTION("REGEXREPLACE(J4809, ""^[\d\s]+"", """")"),"значение показателя за год")</f>
        <v>значение показателя за год</v>
      </c>
      <c r="L4809" s="16">
        <f t="shared" si="18"/>
        <v>2</v>
      </c>
      <c r="M4809" s="13" t="s">
        <v>30</v>
      </c>
      <c r="N4809" s="13" t="str">
        <f>IFERROR(__xludf.DUMMYFUNCTION("REGEXEXTRACT(M4809, "" (.+)$"")"),"все население")</f>
        <v>все население</v>
      </c>
      <c r="O4809" s="18">
        <v>465.0</v>
      </c>
      <c r="P4809" s="18">
        <v>411.0</v>
      </c>
      <c r="Q4809" s="18">
        <v>322.0</v>
      </c>
      <c r="R4809" s="18">
        <v>264.0</v>
      </c>
      <c r="S4809" s="23" t="s">
        <v>37</v>
      </c>
      <c r="T4809" s="23" t="s">
        <v>37</v>
      </c>
      <c r="U4809" s="23" t="s">
        <v>37</v>
      </c>
      <c r="V4809" s="23" t="s">
        <v>37</v>
      </c>
      <c r="W4809" s="23" t="s">
        <v>37</v>
      </c>
      <c r="X4809" s="23" t="s">
        <v>37</v>
      </c>
      <c r="Y4809" s="23" t="s">
        <v>37</v>
      </c>
      <c r="Z4809" s="19">
        <f t="shared" si="6"/>
        <v>1462</v>
      </c>
      <c r="AA4809" s="19" t="str">
        <f t="shared" si="19"/>
        <v/>
      </c>
      <c r="AB4809" s="19" t="str">
        <f t="shared" si="8"/>
        <v/>
      </c>
      <c r="AC4809" s="19">
        <f t="shared" si="20"/>
        <v>365.5</v>
      </c>
      <c r="AD4809" s="19">
        <f t="shared" si="21"/>
        <v>50</v>
      </c>
      <c r="AE4809" s="19" t="str">
        <f t="shared" si="22"/>
        <v>Нет моды</v>
      </c>
      <c r="AF4809" s="19">
        <f t="shared" si="23"/>
        <v>264</v>
      </c>
      <c r="AG4809" s="19">
        <f t="shared" si="24"/>
        <v>465</v>
      </c>
      <c r="AH4809" s="20" t="str">
        <f t="shared" si="14"/>
        <v/>
      </c>
      <c r="AI4809" s="24"/>
      <c r="AJ4809" s="24"/>
      <c r="AK4809" s="24"/>
      <c r="AL4809" s="22">
        <f t="shared" si="25"/>
        <v>1</v>
      </c>
    </row>
    <row r="4810" ht="12.75" customHeight="1">
      <c r="A4810" s="13" t="s">
        <v>319</v>
      </c>
      <c r="B4810" s="13" t="str">
        <f>IFERROR(__xludf.DUMMYFUNCTION("REGEXREPLACE(A4810, ""\d"", """")"),"         Приморский край")</f>
        <v>         Приморский край</v>
      </c>
      <c r="C4810" s="14" t="str">
        <f t="shared" si="15"/>
        <v>Приморский край</v>
      </c>
      <c r="D4810" s="3">
        <f t="shared" si="16"/>
        <v>2</v>
      </c>
      <c r="E4810" s="15" t="s">
        <v>47</v>
      </c>
      <c r="F4810" s="13" t="str">
        <f>IFERROR(__xludf.DUMMYFUNCTION("REGEXEXTRACT(E4810, ""[А-Яа-я].*"")"),"транспортные травмы всех видов")</f>
        <v>транспортные травмы всех видов</v>
      </c>
      <c r="G4810" s="16">
        <f t="shared" si="17"/>
        <v>2</v>
      </c>
      <c r="H4810" s="13" t="s">
        <v>28</v>
      </c>
      <c r="I4810" s="13" t="str">
        <f>IFERROR(__xludf.DUMMYFUNCTION("REGEXREPLACE(H4810, "".*\s"", """")"),"человек")</f>
        <v>человек</v>
      </c>
      <c r="J4810" s="13" t="s">
        <v>29</v>
      </c>
      <c r="K4810" s="17" t="str">
        <f>IFERROR(__xludf.DUMMYFUNCTION("REGEXREPLACE(J4810, ""^[\d\s]+"", """")"),"значение показателя за год")</f>
        <v>значение показателя за год</v>
      </c>
      <c r="L4810" s="16">
        <f t="shared" si="18"/>
        <v>2</v>
      </c>
      <c r="M4810" s="13" t="s">
        <v>31</v>
      </c>
      <c r="N4810" s="13" t="str">
        <f>IFERROR(__xludf.DUMMYFUNCTION("REGEXEXTRACT(M4810, "" (.+)$"")"),"городское население")</f>
        <v>городское население</v>
      </c>
      <c r="O4810" s="18">
        <v>317.0</v>
      </c>
      <c r="P4810" s="18">
        <v>280.0</v>
      </c>
      <c r="Q4810" s="18">
        <v>211.0</v>
      </c>
      <c r="R4810" s="18">
        <v>188.0</v>
      </c>
      <c r="S4810" s="23" t="s">
        <v>37</v>
      </c>
      <c r="T4810" s="23" t="s">
        <v>37</v>
      </c>
      <c r="U4810" s="23" t="s">
        <v>37</v>
      </c>
      <c r="V4810" s="23" t="s">
        <v>37</v>
      </c>
      <c r="W4810" s="23" t="s">
        <v>37</v>
      </c>
      <c r="X4810" s="23" t="s">
        <v>37</v>
      </c>
      <c r="Y4810" s="23" t="s">
        <v>37</v>
      </c>
      <c r="Z4810" s="19" t="str">
        <f t="shared" si="6"/>
        <v/>
      </c>
      <c r="AA4810" s="19">
        <f t="shared" si="19"/>
        <v>996</v>
      </c>
      <c r="AB4810" s="19" t="str">
        <f t="shared" si="8"/>
        <v/>
      </c>
      <c r="AC4810" s="19">
        <f t="shared" si="20"/>
        <v>249</v>
      </c>
      <c r="AD4810" s="19">
        <f t="shared" si="21"/>
        <v>298.5</v>
      </c>
      <c r="AE4810" s="19" t="str">
        <f t="shared" si="22"/>
        <v>Нет моды</v>
      </c>
      <c r="AF4810" s="19">
        <f t="shared" si="23"/>
        <v>188</v>
      </c>
      <c r="AG4810" s="19">
        <f t="shared" si="24"/>
        <v>317</v>
      </c>
      <c r="AH4810" s="20" t="str">
        <f t="shared" si="14"/>
        <v/>
      </c>
      <c r="AI4810" s="24"/>
      <c r="AJ4810" s="24"/>
      <c r="AK4810" s="24"/>
      <c r="AL4810" s="22">
        <f t="shared" si="25"/>
        <v>1</v>
      </c>
    </row>
    <row r="4811" ht="12.75" customHeight="1">
      <c r="A4811" s="13" t="s">
        <v>319</v>
      </c>
      <c r="B4811" s="13" t="str">
        <f>IFERROR(__xludf.DUMMYFUNCTION("REGEXREPLACE(A4811, ""\d"", """")"),"         Приморский край")</f>
        <v>         Приморский край</v>
      </c>
      <c r="C4811" s="14" t="str">
        <f t="shared" si="15"/>
        <v>Приморский край</v>
      </c>
      <c r="D4811" s="3">
        <f t="shared" si="16"/>
        <v>2</v>
      </c>
      <c r="E4811" s="15" t="s">
        <v>47</v>
      </c>
      <c r="F4811" s="13" t="str">
        <f>IFERROR(__xludf.DUMMYFUNCTION("REGEXEXTRACT(E4811, ""[А-Яа-я].*"")"),"транспортные травмы всех видов")</f>
        <v>транспортные травмы всех видов</v>
      </c>
      <c r="G4811" s="16">
        <f t="shared" si="17"/>
        <v>2</v>
      </c>
      <c r="H4811" s="13" t="s">
        <v>28</v>
      </c>
      <c r="I4811" s="13" t="str">
        <f>IFERROR(__xludf.DUMMYFUNCTION("REGEXREPLACE(H4811, "".*\s"", """")"),"человек")</f>
        <v>человек</v>
      </c>
      <c r="J4811" s="13" t="s">
        <v>29</v>
      </c>
      <c r="K4811" s="17" t="str">
        <f>IFERROR(__xludf.DUMMYFUNCTION("REGEXREPLACE(J4811, ""^[\d\s]+"", """")"),"значение показателя за год")</f>
        <v>значение показателя за год</v>
      </c>
      <c r="L4811" s="16">
        <f t="shared" si="18"/>
        <v>2</v>
      </c>
      <c r="M4811" s="13" t="s">
        <v>32</v>
      </c>
      <c r="N4811" s="13" t="str">
        <f>IFERROR(__xludf.DUMMYFUNCTION("REGEXEXTRACT(M4811, "" (.+)$"")"),"сельское население")</f>
        <v>сельское население</v>
      </c>
      <c r="O4811" s="18">
        <v>148.0</v>
      </c>
      <c r="P4811" s="18">
        <v>131.0</v>
      </c>
      <c r="Q4811" s="18">
        <v>111.0</v>
      </c>
      <c r="R4811" s="18">
        <v>76.0</v>
      </c>
      <c r="S4811" s="23" t="s">
        <v>37</v>
      </c>
      <c r="T4811" s="23" t="s">
        <v>37</v>
      </c>
      <c r="U4811" s="23" t="s">
        <v>37</v>
      </c>
      <c r="V4811" s="23" t="s">
        <v>37</v>
      </c>
      <c r="W4811" s="23" t="s">
        <v>37</v>
      </c>
      <c r="X4811" s="23" t="s">
        <v>37</v>
      </c>
      <c r="Y4811" s="23" t="s">
        <v>37</v>
      </c>
      <c r="Z4811" s="19" t="str">
        <f t="shared" si="6"/>
        <v/>
      </c>
      <c r="AA4811" s="19" t="str">
        <f t="shared" si="19"/>
        <v/>
      </c>
      <c r="AB4811" s="19">
        <f t="shared" si="8"/>
        <v>466</v>
      </c>
      <c r="AC4811" s="19">
        <f t="shared" si="20"/>
        <v>116.5</v>
      </c>
      <c r="AD4811" s="19">
        <f t="shared" si="21"/>
        <v>168</v>
      </c>
      <c r="AE4811" s="19" t="str">
        <f t="shared" si="22"/>
        <v>Нет моды</v>
      </c>
      <c r="AF4811" s="19">
        <f t="shared" si="23"/>
        <v>76</v>
      </c>
      <c r="AG4811" s="19">
        <f t="shared" si="24"/>
        <v>148</v>
      </c>
      <c r="AH4811" s="20" t="str">
        <f t="shared" si="14"/>
        <v>Город: 68%; Село: 32%</v>
      </c>
      <c r="AI4811" s="24"/>
      <c r="AJ4811" s="24"/>
      <c r="AK4811" s="24"/>
      <c r="AL4811" s="22">
        <f t="shared" si="25"/>
        <v>1</v>
      </c>
    </row>
    <row r="4812" ht="12.75" customHeight="1">
      <c r="A4812" s="13" t="s">
        <v>319</v>
      </c>
      <c r="B4812" s="13" t="str">
        <f>IFERROR(__xludf.DUMMYFUNCTION("REGEXREPLACE(A4812, ""\d"", """")"),"         Приморский край")</f>
        <v>         Приморский край</v>
      </c>
      <c r="C4812" s="14" t="str">
        <f t="shared" si="15"/>
        <v>Приморский край</v>
      </c>
      <c r="D4812" s="3">
        <f t="shared" si="16"/>
        <v>2</v>
      </c>
      <c r="E4812" s="15" t="s">
        <v>48</v>
      </c>
      <c r="F4812" s="13" t="str">
        <f>IFERROR(__xludf.DUMMYFUNCTION("REGEXEXTRACT(E4812, ""[А-Яа-я].*"")"),"Убийство")</f>
        <v>Убийство</v>
      </c>
      <c r="G4812" s="16">
        <f t="shared" si="17"/>
        <v>2</v>
      </c>
      <c r="H4812" s="13" t="s">
        <v>28</v>
      </c>
      <c r="I4812" s="13" t="str">
        <f>IFERROR(__xludf.DUMMYFUNCTION("REGEXREPLACE(H4812, "".*\s"", """")"),"человек")</f>
        <v>человек</v>
      </c>
      <c r="J4812" s="13" t="s">
        <v>29</v>
      </c>
      <c r="K4812" s="17" t="str">
        <f>IFERROR(__xludf.DUMMYFUNCTION("REGEXREPLACE(J4812, ""^[\d\s]+"", """")"),"значение показателя за год")</f>
        <v>значение показателя за год</v>
      </c>
      <c r="L4812" s="16">
        <f t="shared" si="18"/>
        <v>2</v>
      </c>
      <c r="M4812" s="13" t="s">
        <v>30</v>
      </c>
      <c r="N4812" s="13" t="str">
        <f>IFERROR(__xludf.DUMMYFUNCTION("REGEXEXTRACT(M4812, "" (.+)$"")"),"все население")</f>
        <v>все население</v>
      </c>
      <c r="O4812" s="18">
        <v>379.0</v>
      </c>
      <c r="P4812" s="18">
        <v>329.0</v>
      </c>
      <c r="Q4812" s="18">
        <v>309.0</v>
      </c>
      <c r="R4812" s="18">
        <v>271.0</v>
      </c>
      <c r="S4812" s="18">
        <v>250.0</v>
      </c>
      <c r="T4812" s="18">
        <v>197.0</v>
      </c>
      <c r="U4812" s="18">
        <v>205.0</v>
      </c>
      <c r="V4812" s="18">
        <v>199.0</v>
      </c>
      <c r="W4812" s="18">
        <v>141.0</v>
      </c>
      <c r="X4812" s="18">
        <v>128.0</v>
      </c>
      <c r="Y4812" s="18">
        <v>106.0</v>
      </c>
      <c r="Z4812" s="19">
        <f t="shared" si="6"/>
        <v>2514</v>
      </c>
      <c r="AA4812" s="19" t="str">
        <f t="shared" si="19"/>
        <v/>
      </c>
      <c r="AB4812" s="19" t="str">
        <f t="shared" si="8"/>
        <v/>
      </c>
      <c r="AC4812" s="19">
        <f t="shared" si="20"/>
        <v>228.5454545</v>
      </c>
      <c r="AD4812" s="19">
        <f t="shared" si="21"/>
        <v>197</v>
      </c>
      <c r="AE4812" s="19" t="str">
        <f t="shared" si="22"/>
        <v>Нет моды</v>
      </c>
      <c r="AF4812" s="19">
        <f t="shared" si="23"/>
        <v>106</v>
      </c>
      <c r="AG4812" s="19">
        <f t="shared" si="24"/>
        <v>379</v>
      </c>
      <c r="AH4812" s="20" t="str">
        <f t="shared" si="14"/>
        <v/>
      </c>
      <c r="AI4812" s="21"/>
      <c r="AJ4812" s="21"/>
      <c r="AK4812" s="21"/>
      <c r="AL4812" s="22">
        <f t="shared" si="25"/>
        <v>1</v>
      </c>
    </row>
    <row r="4813" ht="12.75" customHeight="1">
      <c r="A4813" s="13" t="s">
        <v>319</v>
      </c>
      <c r="B4813" s="13" t="str">
        <f>IFERROR(__xludf.DUMMYFUNCTION("REGEXREPLACE(A4813, ""\d"", """")"),"         Приморский край")</f>
        <v>         Приморский край</v>
      </c>
      <c r="C4813" s="14" t="str">
        <f t="shared" si="15"/>
        <v>Приморский край</v>
      </c>
      <c r="D4813" s="3">
        <f t="shared" si="16"/>
        <v>2</v>
      </c>
      <c r="E4813" s="15" t="s">
        <v>48</v>
      </c>
      <c r="F4813" s="13" t="str">
        <f>IFERROR(__xludf.DUMMYFUNCTION("REGEXEXTRACT(E4813, ""[А-Яа-я].*"")"),"Убийство")</f>
        <v>Убийство</v>
      </c>
      <c r="G4813" s="16">
        <f t="shared" si="17"/>
        <v>2</v>
      </c>
      <c r="H4813" s="13" t="s">
        <v>28</v>
      </c>
      <c r="I4813" s="13" t="str">
        <f>IFERROR(__xludf.DUMMYFUNCTION("REGEXREPLACE(H4813, "".*\s"", """")"),"человек")</f>
        <v>человек</v>
      </c>
      <c r="J4813" s="13" t="s">
        <v>29</v>
      </c>
      <c r="K4813" s="17" t="str">
        <f>IFERROR(__xludf.DUMMYFUNCTION("REGEXREPLACE(J4813, ""^[\d\s]+"", """")"),"значение показателя за год")</f>
        <v>значение показателя за год</v>
      </c>
      <c r="L4813" s="16">
        <f t="shared" si="18"/>
        <v>2</v>
      </c>
      <c r="M4813" s="13" t="s">
        <v>31</v>
      </c>
      <c r="N4813" s="13" t="str">
        <f>IFERROR(__xludf.DUMMYFUNCTION("REGEXEXTRACT(M4813, "" (.+)$"")"),"городское население")</f>
        <v>городское население</v>
      </c>
      <c r="O4813" s="18">
        <v>252.0</v>
      </c>
      <c r="P4813" s="18">
        <v>215.0</v>
      </c>
      <c r="Q4813" s="18">
        <v>207.0</v>
      </c>
      <c r="R4813" s="18">
        <v>191.0</v>
      </c>
      <c r="S4813" s="18">
        <v>183.0</v>
      </c>
      <c r="T4813" s="18">
        <v>135.0</v>
      </c>
      <c r="U4813" s="18">
        <v>125.0</v>
      </c>
      <c r="V4813" s="18">
        <v>117.0</v>
      </c>
      <c r="W4813" s="18">
        <v>96.0</v>
      </c>
      <c r="X4813" s="18">
        <v>86.0</v>
      </c>
      <c r="Y4813" s="18">
        <v>76.0</v>
      </c>
      <c r="Z4813" s="19" t="str">
        <f t="shared" si="6"/>
        <v/>
      </c>
      <c r="AA4813" s="19">
        <f t="shared" si="19"/>
        <v>1683</v>
      </c>
      <c r="AB4813" s="19" t="str">
        <f t="shared" si="8"/>
        <v/>
      </c>
      <c r="AC4813" s="19">
        <f t="shared" si="20"/>
        <v>153</v>
      </c>
      <c r="AD4813" s="19">
        <f t="shared" si="21"/>
        <v>194</v>
      </c>
      <c r="AE4813" s="19" t="str">
        <f t="shared" si="22"/>
        <v>Нет моды</v>
      </c>
      <c r="AF4813" s="19">
        <f t="shared" si="23"/>
        <v>76</v>
      </c>
      <c r="AG4813" s="19">
        <f t="shared" si="24"/>
        <v>252</v>
      </c>
      <c r="AH4813" s="20" t="str">
        <f t="shared" si="14"/>
        <v/>
      </c>
      <c r="AI4813" s="21"/>
      <c r="AJ4813" s="21"/>
      <c r="AK4813" s="21"/>
      <c r="AL4813" s="22">
        <f t="shared" si="25"/>
        <v>1</v>
      </c>
    </row>
    <row r="4814" ht="12.75" customHeight="1">
      <c r="A4814" s="13" t="s">
        <v>319</v>
      </c>
      <c r="B4814" s="13" t="str">
        <f>IFERROR(__xludf.DUMMYFUNCTION("REGEXREPLACE(A4814, ""\d"", """")"),"         Приморский край")</f>
        <v>         Приморский край</v>
      </c>
      <c r="C4814" s="14" t="str">
        <f t="shared" si="15"/>
        <v>Приморский край</v>
      </c>
      <c r="D4814" s="3">
        <f t="shared" si="16"/>
        <v>2</v>
      </c>
      <c r="E4814" s="15" t="s">
        <v>48</v>
      </c>
      <c r="F4814" s="13" t="str">
        <f>IFERROR(__xludf.DUMMYFUNCTION("REGEXEXTRACT(E4814, ""[А-Яа-я].*"")"),"Убийство")</f>
        <v>Убийство</v>
      </c>
      <c r="G4814" s="16">
        <f t="shared" si="17"/>
        <v>2</v>
      </c>
      <c r="H4814" s="13" t="s">
        <v>28</v>
      </c>
      <c r="I4814" s="13" t="str">
        <f>IFERROR(__xludf.DUMMYFUNCTION("REGEXREPLACE(H4814, "".*\s"", """")"),"человек")</f>
        <v>человек</v>
      </c>
      <c r="J4814" s="13" t="s">
        <v>29</v>
      </c>
      <c r="K4814" s="17" t="str">
        <f>IFERROR(__xludf.DUMMYFUNCTION("REGEXREPLACE(J4814, ""^[\d\s]+"", """")"),"значение показателя за год")</f>
        <v>значение показателя за год</v>
      </c>
      <c r="L4814" s="16">
        <f t="shared" si="18"/>
        <v>2</v>
      </c>
      <c r="M4814" s="13" t="s">
        <v>32</v>
      </c>
      <c r="N4814" s="13" t="str">
        <f>IFERROR(__xludf.DUMMYFUNCTION("REGEXEXTRACT(M4814, "" (.+)$"")"),"сельское население")</f>
        <v>сельское население</v>
      </c>
      <c r="O4814" s="18">
        <v>127.0</v>
      </c>
      <c r="P4814" s="18">
        <v>114.0</v>
      </c>
      <c r="Q4814" s="18">
        <v>102.0</v>
      </c>
      <c r="R4814" s="18">
        <v>80.0</v>
      </c>
      <c r="S4814" s="18">
        <v>67.0</v>
      </c>
      <c r="T4814" s="18">
        <v>62.0</v>
      </c>
      <c r="U4814" s="18">
        <v>80.0</v>
      </c>
      <c r="V4814" s="18">
        <v>82.0</v>
      </c>
      <c r="W4814" s="18">
        <v>45.0</v>
      </c>
      <c r="X4814" s="18">
        <v>42.0</v>
      </c>
      <c r="Y4814" s="18">
        <v>30.0</v>
      </c>
      <c r="Z4814" s="19" t="str">
        <f t="shared" si="6"/>
        <v/>
      </c>
      <c r="AA4814" s="19" t="str">
        <f t="shared" si="19"/>
        <v/>
      </c>
      <c r="AB4814" s="19">
        <f t="shared" si="8"/>
        <v>831</v>
      </c>
      <c r="AC4814" s="19">
        <f t="shared" si="20"/>
        <v>75.54545455</v>
      </c>
      <c r="AD4814" s="19">
        <f t="shared" si="21"/>
        <v>99</v>
      </c>
      <c r="AE4814" s="19" t="str">
        <f t="shared" si="22"/>
        <v>Нет моды</v>
      </c>
      <c r="AF4814" s="19">
        <f t="shared" si="23"/>
        <v>30</v>
      </c>
      <c r="AG4814" s="19">
        <f t="shared" si="24"/>
        <v>127</v>
      </c>
      <c r="AH4814" s="20" t="str">
        <f t="shared" si="14"/>
        <v>Город: 67%; Село: 33%</v>
      </c>
      <c r="AI4814" s="21"/>
      <c r="AJ4814" s="21"/>
      <c r="AK4814" s="21"/>
      <c r="AL4814" s="22">
        <f t="shared" si="25"/>
        <v>1</v>
      </c>
    </row>
    <row r="4815" ht="12.75" customHeight="1">
      <c r="A4815" s="13" t="s">
        <v>319</v>
      </c>
      <c r="B4815" s="13" t="str">
        <f>IFERROR(__xludf.DUMMYFUNCTION("REGEXREPLACE(A4815, ""\d"", """")"),"         Приморский край")</f>
        <v>         Приморский край</v>
      </c>
      <c r="C4815" s="14" t="str">
        <f t="shared" si="15"/>
        <v>Приморский край</v>
      </c>
      <c r="D4815" s="3">
        <f t="shared" si="16"/>
        <v>2</v>
      </c>
      <c r="E4815" s="15" t="s">
        <v>49</v>
      </c>
      <c r="F4815" s="13" t="str">
        <f>IFERROR(__xludf.DUMMYFUNCTION("REGEXEXTRACT(E4815, ""[А-Яа-я].*"")"),"Цереброваскулярные болезни")</f>
        <v>Цереброваскулярные болезни</v>
      </c>
      <c r="G4815" s="16">
        <f t="shared" si="17"/>
        <v>2</v>
      </c>
      <c r="H4815" s="13" t="s">
        <v>28</v>
      </c>
      <c r="I4815" s="13" t="str">
        <f>IFERROR(__xludf.DUMMYFUNCTION("REGEXREPLACE(H4815, "".*\s"", """")"),"человек")</f>
        <v>человек</v>
      </c>
      <c r="J4815" s="13" t="s">
        <v>29</v>
      </c>
      <c r="K4815" s="17" t="str">
        <f>IFERROR(__xludf.DUMMYFUNCTION("REGEXREPLACE(J4815, ""^[\d\s]+"", """")"),"значение показателя за год")</f>
        <v>значение показателя за год</v>
      </c>
      <c r="L4815" s="16">
        <f t="shared" si="18"/>
        <v>2</v>
      </c>
      <c r="M4815" s="13" t="s">
        <v>30</v>
      </c>
      <c r="N4815" s="13" t="str">
        <f>IFERROR(__xludf.DUMMYFUNCTION("REGEXEXTRACT(M4815, "" (.+)$"")"),"все население")</f>
        <v>все население</v>
      </c>
      <c r="O4815" s="18">
        <v>4924.0</v>
      </c>
      <c r="P4815" s="18">
        <v>4727.0</v>
      </c>
      <c r="Q4815" s="18">
        <v>4075.0</v>
      </c>
      <c r="R4815" s="18">
        <v>4054.0</v>
      </c>
      <c r="S4815" s="18">
        <v>3806.0</v>
      </c>
      <c r="T4815" s="18">
        <v>3843.0</v>
      </c>
      <c r="U4815" s="18">
        <v>3966.0</v>
      </c>
      <c r="V4815" s="18">
        <v>4258.0</v>
      </c>
      <c r="W4815" s="18">
        <v>3926.0</v>
      </c>
      <c r="X4815" s="18">
        <v>3347.0</v>
      </c>
      <c r="Y4815" s="18">
        <v>3303.0</v>
      </c>
      <c r="Z4815" s="19">
        <f t="shared" si="6"/>
        <v>44229</v>
      </c>
      <c r="AA4815" s="19" t="str">
        <f t="shared" si="19"/>
        <v/>
      </c>
      <c r="AB4815" s="19" t="str">
        <f t="shared" si="8"/>
        <v/>
      </c>
      <c r="AC4815" s="19">
        <f t="shared" si="20"/>
        <v>4020.818182</v>
      </c>
      <c r="AD4815" s="19">
        <f t="shared" si="21"/>
        <v>1715</v>
      </c>
      <c r="AE4815" s="19" t="str">
        <f t="shared" si="22"/>
        <v>Нет моды</v>
      </c>
      <c r="AF4815" s="19">
        <f t="shared" si="23"/>
        <v>3303</v>
      </c>
      <c r="AG4815" s="19">
        <f t="shared" si="24"/>
        <v>4924</v>
      </c>
      <c r="AH4815" s="20" t="str">
        <f t="shared" si="14"/>
        <v/>
      </c>
      <c r="AI4815" s="21"/>
      <c r="AJ4815" s="21"/>
      <c r="AK4815" s="21"/>
      <c r="AL4815" s="22">
        <f t="shared" si="25"/>
        <v>1</v>
      </c>
    </row>
    <row r="4816" ht="12.75" customHeight="1">
      <c r="A4816" s="13" t="s">
        <v>319</v>
      </c>
      <c r="B4816" s="13" t="str">
        <f>IFERROR(__xludf.DUMMYFUNCTION("REGEXREPLACE(A4816, ""\d"", """")"),"         Приморский край")</f>
        <v>         Приморский край</v>
      </c>
      <c r="C4816" s="14" t="str">
        <f t="shared" si="15"/>
        <v>Приморский край</v>
      </c>
      <c r="D4816" s="3">
        <f t="shared" si="16"/>
        <v>2</v>
      </c>
      <c r="E4816" s="15" t="s">
        <v>49</v>
      </c>
      <c r="F4816" s="13" t="str">
        <f>IFERROR(__xludf.DUMMYFUNCTION("REGEXEXTRACT(E4816, ""[А-Яа-я].*"")"),"Цереброваскулярные болезни")</f>
        <v>Цереброваскулярные болезни</v>
      </c>
      <c r="G4816" s="16">
        <f t="shared" si="17"/>
        <v>2</v>
      </c>
      <c r="H4816" s="13" t="s">
        <v>28</v>
      </c>
      <c r="I4816" s="13" t="str">
        <f>IFERROR(__xludf.DUMMYFUNCTION("REGEXREPLACE(H4816, "".*\s"", """")"),"человек")</f>
        <v>человек</v>
      </c>
      <c r="J4816" s="13" t="s">
        <v>29</v>
      </c>
      <c r="K4816" s="17" t="str">
        <f>IFERROR(__xludf.DUMMYFUNCTION("REGEXREPLACE(J4816, ""^[\d\s]+"", """")"),"значение показателя за год")</f>
        <v>значение показателя за год</v>
      </c>
      <c r="L4816" s="16">
        <f t="shared" si="18"/>
        <v>2</v>
      </c>
      <c r="M4816" s="13" t="s">
        <v>31</v>
      </c>
      <c r="N4816" s="13" t="str">
        <f>IFERROR(__xludf.DUMMYFUNCTION("REGEXEXTRACT(M4816, "" (.+)$"")"),"городское население")</f>
        <v>городское население</v>
      </c>
      <c r="O4816" s="18">
        <v>3676.0</v>
      </c>
      <c r="P4816" s="18">
        <v>3489.0</v>
      </c>
      <c r="Q4816" s="18">
        <v>3132.0</v>
      </c>
      <c r="R4816" s="18">
        <v>3167.0</v>
      </c>
      <c r="S4816" s="18">
        <v>2988.0</v>
      </c>
      <c r="T4816" s="18">
        <v>2948.0</v>
      </c>
      <c r="U4816" s="18">
        <v>3036.0</v>
      </c>
      <c r="V4816" s="18">
        <v>3219.0</v>
      </c>
      <c r="W4816" s="18">
        <v>2922.0</v>
      </c>
      <c r="X4816" s="18">
        <v>2490.0</v>
      </c>
      <c r="Y4816" s="18">
        <v>2469.0</v>
      </c>
      <c r="Z4816" s="19" t="str">
        <f t="shared" si="6"/>
        <v/>
      </c>
      <c r="AA4816" s="19">
        <f t="shared" si="19"/>
        <v>33536</v>
      </c>
      <c r="AB4816" s="19" t="str">
        <f t="shared" si="8"/>
        <v/>
      </c>
      <c r="AC4816" s="19">
        <f t="shared" si="20"/>
        <v>3048.727273</v>
      </c>
      <c r="AD4816" s="19">
        <f t="shared" si="21"/>
        <v>3418</v>
      </c>
      <c r="AE4816" s="19" t="str">
        <f t="shared" si="22"/>
        <v>Нет моды</v>
      </c>
      <c r="AF4816" s="19">
        <f t="shared" si="23"/>
        <v>2469</v>
      </c>
      <c r="AG4816" s="19">
        <f t="shared" si="24"/>
        <v>3676</v>
      </c>
      <c r="AH4816" s="20" t="str">
        <f t="shared" si="14"/>
        <v/>
      </c>
      <c r="AI4816" s="21"/>
      <c r="AJ4816" s="21"/>
      <c r="AK4816" s="21"/>
      <c r="AL4816" s="22">
        <f t="shared" si="25"/>
        <v>1</v>
      </c>
    </row>
    <row r="4817" ht="12.75" customHeight="1">
      <c r="A4817" s="13" t="s">
        <v>319</v>
      </c>
      <c r="B4817" s="13" t="str">
        <f>IFERROR(__xludf.DUMMYFUNCTION("REGEXREPLACE(A4817, ""\d"", """")"),"         Приморский край")</f>
        <v>         Приморский край</v>
      </c>
      <c r="C4817" s="14" t="str">
        <f t="shared" si="15"/>
        <v>Приморский край</v>
      </c>
      <c r="D4817" s="3">
        <f t="shared" si="16"/>
        <v>2</v>
      </c>
      <c r="E4817" s="15" t="s">
        <v>49</v>
      </c>
      <c r="F4817" s="13" t="str">
        <f>IFERROR(__xludf.DUMMYFUNCTION("REGEXEXTRACT(E4817, ""[А-Яа-я].*"")"),"Цереброваскулярные болезни")</f>
        <v>Цереброваскулярные болезни</v>
      </c>
      <c r="G4817" s="16">
        <f t="shared" si="17"/>
        <v>2</v>
      </c>
      <c r="H4817" s="13" t="s">
        <v>28</v>
      </c>
      <c r="I4817" s="13" t="str">
        <f>IFERROR(__xludf.DUMMYFUNCTION("REGEXREPLACE(H4817, "".*\s"", """")"),"человек")</f>
        <v>человек</v>
      </c>
      <c r="J4817" s="13" t="s">
        <v>29</v>
      </c>
      <c r="K4817" s="17" t="str">
        <f>IFERROR(__xludf.DUMMYFUNCTION("REGEXREPLACE(J4817, ""^[\d\s]+"", """")"),"значение показателя за год")</f>
        <v>значение показателя за год</v>
      </c>
      <c r="L4817" s="16">
        <f t="shared" si="18"/>
        <v>2</v>
      </c>
      <c r="M4817" s="13" t="s">
        <v>32</v>
      </c>
      <c r="N4817" s="13" t="str">
        <f>IFERROR(__xludf.DUMMYFUNCTION("REGEXEXTRACT(M4817, "" (.+)$"")"),"сельское население")</f>
        <v>сельское население</v>
      </c>
      <c r="O4817" s="18">
        <v>1248.0</v>
      </c>
      <c r="P4817" s="18">
        <v>1238.0</v>
      </c>
      <c r="Q4817" s="18">
        <v>943.0</v>
      </c>
      <c r="R4817" s="18">
        <v>887.0</v>
      </c>
      <c r="S4817" s="18">
        <v>818.0</v>
      </c>
      <c r="T4817" s="18">
        <v>895.0</v>
      </c>
      <c r="U4817" s="18">
        <v>930.0</v>
      </c>
      <c r="V4817" s="18">
        <v>1039.0</v>
      </c>
      <c r="W4817" s="18">
        <v>1004.0</v>
      </c>
      <c r="X4817" s="18">
        <v>857.0</v>
      </c>
      <c r="Y4817" s="18">
        <v>834.0</v>
      </c>
      <c r="Z4817" s="19" t="str">
        <f t="shared" si="6"/>
        <v/>
      </c>
      <c r="AA4817" s="19" t="str">
        <f t="shared" si="19"/>
        <v/>
      </c>
      <c r="AB4817" s="19">
        <f t="shared" si="8"/>
        <v>10693</v>
      </c>
      <c r="AC4817" s="19">
        <f t="shared" si="20"/>
        <v>972.0909091</v>
      </c>
      <c r="AD4817" s="19">
        <f t="shared" si="21"/>
        <v>1858.5</v>
      </c>
      <c r="AE4817" s="19" t="str">
        <f t="shared" si="22"/>
        <v>Нет моды</v>
      </c>
      <c r="AF4817" s="19">
        <f t="shared" si="23"/>
        <v>818</v>
      </c>
      <c r="AG4817" s="19">
        <f t="shared" si="24"/>
        <v>1248</v>
      </c>
      <c r="AH4817" s="20" t="str">
        <f t="shared" si="14"/>
        <v>Город: 76%; Село: 24%</v>
      </c>
      <c r="AI4817" s="21"/>
      <c r="AJ4817" s="21"/>
      <c r="AK4817" s="21"/>
      <c r="AL4817" s="22">
        <f t="shared" si="25"/>
        <v>1</v>
      </c>
    </row>
    <row r="4818" ht="12.75" customHeight="1">
      <c r="A4818" s="13" t="s">
        <v>320</v>
      </c>
      <c r="B4818" s="13" t="str">
        <f>IFERROR(__xludf.DUMMYFUNCTION("REGEXREPLACE(A4818, ""\d"", """")"),"         Хабаровский край")</f>
        <v>         Хабаровский край</v>
      </c>
      <c r="C4818" s="14" t="str">
        <f t="shared" si="15"/>
        <v>Хабаровский край</v>
      </c>
      <c r="D4818" s="3">
        <f t="shared" si="16"/>
        <v>2</v>
      </c>
      <c r="E4818" s="15" t="s">
        <v>27</v>
      </c>
      <c r="F4818" s="13" t="str">
        <f>IFERROR(__xludf.DUMMYFUNCTION("REGEXEXTRACT(E4818, ""[А-Яа-я].*"")"),"Болезни органов дыхания")</f>
        <v>Болезни органов дыхания</v>
      </c>
      <c r="G4818" s="16">
        <f t="shared" si="17"/>
        <v>2</v>
      </c>
      <c r="H4818" s="13" t="s">
        <v>28</v>
      </c>
      <c r="I4818" s="13" t="str">
        <f>IFERROR(__xludf.DUMMYFUNCTION("REGEXREPLACE(H4818, "".*\s"", """")"),"человек")</f>
        <v>человек</v>
      </c>
      <c r="J4818" s="13" t="s">
        <v>29</v>
      </c>
      <c r="K4818" s="17" t="str">
        <f>IFERROR(__xludf.DUMMYFUNCTION("REGEXREPLACE(J4818, ""^[\d\s]+"", """")"),"значение показателя за год")</f>
        <v>значение показателя за год</v>
      </c>
      <c r="L4818" s="16">
        <f t="shared" si="18"/>
        <v>2</v>
      </c>
      <c r="M4818" s="13" t="s">
        <v>30</v>
      </c>
      <c r="N4818" s="13" t="str">
        <f>IFERROR(__xludf.DUMMYFUNCTION("REGEXEXTRACT(M4818, "" (.+)$"")"),"все население")</f>
        <v>все население</v>
      </c>
      <c r="O4818" s="18">
        <v>715.0</v>
      </c>
      <c r="P4818" s="18">
        <v>820.0</v>
      </c>
      <c r="Q4818" s="18">
        <v>724.0</v>
      </c>
      <c r="R4818" s="18">
        <v>652.0</v>
      </c>
      <c r="S4818" s="18">
        <v>623.0</v>
      </c>
      <c r="T4818" s="18">
        <v>582.0</v>
      </c>
      <c r="U4818" s="18">
        <v>619.0</v>
      </c>
      <c r="V4818" s="18">
        <v>1203.0</v>
      </c>
      <c r="W4818" s="18">
        <v>1074.0</v>
      </c>
      <c r="X4818" s="18">
        <v>838.0</v>
      </c>
      <c r="Y4818" s="18">
        <v>829.0</v>
      </c>
      <c r="Z4818" s="19">
        <f t="shared" si="6"/>
        <v>8679</v>
      </c>
      <c r="AA4818" s="19" t="str">
        <f t="shared" si="19"/>
        <v/>
      </c>
      <c r="AB4818" s="19" t="str">
        <f t="shared" si="8"/>
        <v/>
      </c>
      <c r="AC4818" s="19">
        <f t="shared" si="20"/>
        <v>789</v>
      </c>
      <c r="AD4818" s="19">
        <f t="shared" si="21"/>
        <v>847.5</v>
      </c>
      <c r="AE4818" s="19" t="str">
        <f t="shared" si="22"/>
        <v>Нет моды</v>
      </c>
      <c r="AF4818" s="19">
        <f t="shared" si="23"/>
        <v>582</v>
      </c>
      <c r="AG4818" s="19">
        <f t="shared" si="24"/>
        <v>1203</v>
      </c>
      <c r="AH4818" s="20" t="str">
        <f t="shared" si="14"/>
        <v/>
      </c>
      <c r="AI4818" s="21"/>
      <c r="AJ4818" s="21"/>
      <c r="AK4818" s="21"/>
      <c r="AL4818" s="22">
        <f t="shared" si="25"/>
        <v>1</v>
      </c>
    </row>
    <row r="4819" ht="12.75" customHeight="1">
      <c r="A4819" s="13" t="s">
        <v>320</v>
      </c>
      <c r="B4819" s="13" t="str">
        <f>IFERROR(__xludf.DUMMYFUNCTION("REGEXREPLACE(A4819, ""\d"", """")"),"         Хабаровский край")</f>
        <v>         Хабаровский край</v>
      </c>
      <c r="C4819" s="14" t="str">
        <f t="shared" si="15"/>
        <v>Хабаровский край</v>
      </c>
      <c r="D4819" s="3">
        <f t="shared" si="16"/>
        <v>2</v>
      </c>
      <c r="E4819" s="15" t="s">
        <v>27</v>
      </c>
      <c r="F4819" s="13" t="str">
        <f>IFERROR(__xludf.DUMMYFUNCTION("REGEXEXTRACT(E4819, ""[А-Яа-я].*"")"),"Болезни органов дыхания")</f>
        <v>Болезни органов дыхания</v>
      </c>
      <c r="G4819" s="16">
        <f t="shared" si="17"/>
        <v>2</v>
      </c>
      <c r="H4819" s="13" t="s">
        <v>28</v>
      </c>
      <c r="I4819" s="13" t="str">
        <f>IFERROR(__xludf.DUMMYFUNCTION("REGEXREPLACE(H4819, "".*\s"", """")"),"человек")</f>
        <v>человек</v>
      </c>
      <c r="J4819" s="13" t="s">
        <v>29</v>
      </c>
      <c r="K4819" s="17" t="str">
        <f>IFERROR(__xludf.DUMMYFUNCTION("REGEXREPLACE(J4819, ""^[\d\s]+"", """")"),"значение показателя за год")</f>
        <v>значение показателя за год</v>
      </c>
      <c r="L4819" s="16">
        <f t="shared" si="18"/>
        <v>2</v>
      </c>
      <c r="M4819" s="13" t="s">
        <v>31</v>
      </c>
      <c r="N4819" s="13" t="str">
        <f>IFERROR(__xludf.DUMMYFUNCTION("REGEXEXTRACT(M4819, "" (.+)$"")"),"городское население")</f>
        <v>городское население</v>
      </c>
      <c r="O4819" s="18">
        <v>616.0</v>
      </c>
      <c r="P4819" s="18">
        <v>693.0</v>
      </c>
      <c r="Q4819" s="18">
        <v>569.0</v>
      </c>
      <c r="R4819" s="18">
        <v>548.0</v>
      </c>
      <c r="S4819" s="18">
        <v>530.0</v>
      </c>
      <c r="T4819" s="18">
        <v>475.0</v>
      </c>
      <c r="U4819" s="18">
        <v>541.0</v>
      </c>
      <c r="V4819" s="18">
        <v>1039.0</v>
      </c>
      <c r="W4819" s="18">
        <v>916.0</v>
      </c>
      <c r="X4819" s="18">
        <v>703.0</v>
      </c>
      <c r="Y4819" s="18">
        <v>688.0</v>
      </c>
      <c r="Z4819" s="19" t="str">
        <f t="shared" si="6"/>
        <v/>
      </c>
      <c r="AA4819" s="19">
        <f t="shared" si="19"/>
        <v>7318</v>
      </c>
      <c r="AB4819" s="19" t="str">
        <f t="shared" si="8"/>
        <v/>
      </c>
      <c r="AC4819" s="19">
        <f t="shared" si="20"/>
        <v>665.2727273</v>
      </c>
      <c r="AD4819" s="19">
        <f t="shared" si="21"/>
        <v>690.5</v>
      </c>
      <c r="AE4819" s="19" t="str">
        <f t="shared" si="22"/>
        <v>Нет моды</v>
      </c>
      <c r="AF4819" s="19">
        <f t="shared" si="23"/>
        <v>475</v>
      </c>
      <c r="AG4819" s="19">
        <f t="shared" si="24"/>
        <v>1039</v>
      </c>
      <c r="AH4819" s="20" t="str">
        <f t="shared" si="14"/>
        <v/>
      </c>
      <c r="AI4819" s="21"/>
      <c r="AJ4819" s="21"/>
      <c r="AK4819" s="21"/>
      <c r="AL4819" s="22">
        <f t="shared" si="25"/>
        <v>1</v>
      </c>
    </row>
    <row r="4820" ht="12.75" customHeight="1">
      <c r="A4820" s="13" t="s">
        <v>320</v>
      </c>
      <c r="B4820" s="13" t="str">
        <f>IFERROR(__xludf.DUMMYFUNCTION("REGEXREPLACE(A4820, ""\d"", """")"),"         Хабаровский край")</f>
        <v>         Хабаровский край</v>
      </c>
      <c r="C4820" s="14" t="str">
        <f t="shared" si="15"/>
        <v>Хабаровский край</v>
      </c>
      <c r="D4820" s="3">
        <f t="shared" si="16"/>
        <v>2</v>
      </c>
      <c r="E4820" s="15" t="s">
        <v>27</v>
      </c>
      <c r="F4820" s="13" t="str">
        <f>IFERROR(__xludf.DUMMYFUNCTION("REGEXEXTRACT(E4820, ""[А-Яа-я].*"")"),"Болезни органов дыхания")</f>
        <v>Болезни органов дыхания</v>
      </c>
      <c r="G4820" s="16">
        <f t="shared" si="17"/>
        <v>2</v>
      </c>
      <c r="H4820" s="13" t="s">
        <v>28</v>
      </c>
      <c r="I4820" s="13" t="str">
        <f>IFERROR(__xludf.DUMMYFUNCTION("REGEXREPLACE(H4820, "".*\s"", """")"),"человек")</f>
        <v>человек</v>
      </c>
      <c r="J4820" s="13" t="s">
        <v>29</v>
      </c>
      <c r="K4820" s="17" t="str">
        <f>IFERROR(__xludf.DUMMYFUNCTION("REGEXREPLACE(J4820, ""^[\d\s]+"", """")"),"значение показателя за год")</f>
        <v>значение показателя за год</v>
      </c>
      <c r="L4820" s="16">
        <f t="shared" si="18"/>
        <v>2</v>
      </c>
      <c r="M4820" s="13" t="s">
        <v>32</v>
      </c>
      <c r="N4820" s="13" t="str">
        <f>IFERROR(__xludf.DUMMYFUNCTION("REGEXEXTRACT(M4820, "" (.+)$"")"),"сельское население")</f>
        <v>сельское население</v>
      </c>
      <c r="O4820" s="18">
        <v>99.0</v>
      </c>
      <c r="P4820" s="18">
        <v>127.0</v>
      </c>
      <c r="Q4820" s="18">
        <v>155.0</v>
      </c>
      <c r="R4820" s="18">
        <v>104.0</v>
      </c>
      <c r="S4820" s="18">
        <v>93.0</v>
      </c>
      <c r="T4820" s="18">
        <v>107.0</v>
      </c>
      <c r="U4820" s="18">
        <v>78.0</v>
      </c>
      <c r="V4820" s="18">
        <v>164.0</v>
      </c>
      <c r="W4820" s="18">
        <v>158.0</v>
      </c>
      <c r="X4820" s="18">
        <v>135.0</v>
      </c>
      <c r="Y4820" s="18">
        <v>141.0</v>
      </c>
      <c r="Z4820" s="19" t="str">
        <f t="shared" si="6"/>
        <v/>
      </c>
      <c r="AA4820" s="19" t="str">
        <f t="shared" si="19"/>
        <v/>
      </c>
      <c r="AB4820" s="19">
        <f t="shared" si="8"/>
        <v>1361</v>
      </c>
      <c r="AC4820" s="19">
        <f t="shared" si="20"/>
        <v>123.7272727</v>
      </c>
      <c r="AD4820" s="19">
        <f t="shared" si="21"/>
        <v>319.5</v>
      </c>
      <c r="AE4820" s="19" t="str">
        <f t="shared" si="22"/>
        <v>Нет моды</v>
      </c>
      <c r="AF4820" s="19">
        <f t="shared" si="23"/>
        <v>78</v>
      </c>
      <c r="AG4820" s="19">
        <f t="shared" si="24"/>
        <v>164</v>
      </c>
      <c r="AH4820" s="20" t="str">
        <f t="shared" si="14"/>
        <v>Город: 84%; Село: 16%</v>
      </c>
      <c r="AI4820" s="21"/>
      <c r="AJ4820" s="21"/>
      <c r="AK4820" s="21"/>
      <c r="AL4820" s="22">
        <f t="shared" si="25"/>
        <v>1</v>
      </c>
    </row>
    <row r="4821" ht="12.75" customHeight="1">
      <c r="A4821" s="13" t="s">
        <v>320</v>
      </c>
      <c r="B4821" s="13" t="str">
        <f>IFERROR(__xludf.DUMMYFUNCTION("REGEXREPLACE(A4821, ""\d"", """")"),"         Хабаровский край")</f>
        <v>         Хабаровский край</v>
      </c>
      <c r="C4821" s="14" t="str">
        <f t="shared" si="15"/>
        <v>Хабаровский край</v>
      </c>
      <c r="D4821" s="3">
        <f t="shared" si="16"/>
        <v>2</v>
      </c>
      <c r="E4821" s="15" t="s">
        <v>33</v>
      </c>
      <c r="F4821" s="13" t="str">
        <f>IFERROR(__xludf.DUMMYFUNCTION("REGEXEXTRACT(E4821, ""[А-Яа-я].*"")"),"Болезни органов пищеварения")</f>
        <v>Болезни органов пищеварения</v>
      </c>
      <c r="G4821" s="16">
        <f t="shared" si="17"/>
        <v>2</v>
      </c>
      <c r="H4821" s="13" t="s">
        <v>28</v>
      </c>
      <c r="I4821" s="13" t="str">
        <f>IFERROR(__xludf.DUMMYFUNCTION("REGEXREPLACE(H4821, "".*\s"", """")"),"человек")</f>
        <v>человек</v>
      </c>
      <c r="J4821" s="13" t="s">
        <v>29</v>
      </c>
      <c r="K4821" s="17" t="str">
        <f>IFERROR(__xludf.DUMMYFUNCTION("REGEXREPLACE(J4821, ""^[\d\s]+"", """")"),"значение показателя за год")</f>
        <v>значение показателя за год</v>
      </c>
      <c r="L4821" s="16">
        <f t="shared" si="18"/>
        <v>2</v>
      </c>
      <c r="M4821" s="13" t="s">
        <v>30</v>
      </c>
      <c r="N4821" s="13" t="str">
        <f>IFERROR(__xludf.DUMMYFUNCTION("REGEXEXTRACT(M4821, "" (.+)$"")"),"все население")</f>
        <v>все население</v>
      </c>
      <c r="O4821" s="18">
        <v>1064.0</v>
      </c>
      <c r="P4821" s="18">
        <v>1183.0</v>
      </c>
      <c r="Q4821" s="18">
        <v>1127.0</v>
      </c>
      <c r="R4821" s="18">
        <v>1090.0</v>
      </c>
      <c r="S4821" s="18">
        <v>1035.0</v>
      </c>
      <c r="T4821" s="18">
        <v>1097.0</v>
      </c>
      <c r="U4821" s="18">
        <v>1165.0</v>
      </c>
      <c r="V4821" s="18">
        <v>1188.0</v>
      </c>
      <c r="W4821" s="18">
        <v>1192.0</v>
      </c>
      <c r="X4821" s="18">
        <v>1133.0</v>
      </c>
      <c r="Y4821" s="18">
        <v>1244.0</v>
      </c>
      <c r="Z4821" s="19">
        <f t="shared" si="6"/>
        <v>12518</v>
      </c>
      <c r="AA4821" s="19" t="str">
        <f t="shared" si="19"/>
        <v/>
      </c>
      <c r="AB4821" s="19" t="str">
        <f t="shared" si="8"/>
        <v/>
      </c>
      <c r="AC4821" s="19">
        <f t="shared" si="20"/>
        <v>1138</v>
      </c>
      <c r="AD4821" s="19">
        <f t="shared" si="21"/>
        <v>599.5</v>
      </c>
      <c r="AE4821" s="19" t="str">
        <f t="shared" si="22"/>
        <v>Нет моды</v>
      </c>
      <c r="AF4821" s="19">
        <f t="shared" si="23"/>
        <v>1035</v>
      </c>
      <c r="AG4821" s="19">
        <f t="shared" si="24"/>
        <v>1244</v>
      </c>
      <c r="AH4821" s="20" t="str">
        <f t="shared" si="14"/>
        <v/>
      </c>
      <c r="AI4821" s="21"/>
      <c r="AJ4821" s="21"/>
      <c r="AK4821" s="21"/>
      <c r="AL4821" s="22">
        <f t="shared" si="25"/>
        <v>1</v>
      </c>
    </row>
    <row r="4822" ht="12.75" customHeight="1">
      <c r="A4822" s="13" t="s">
        <v>320</v>
      </c>
      <c r="B4822" s="13" t="str">
        <f>IFERROR(__xludf.DUMMYFUNCTION("REGEXREPLACE(A4822, ""\d"", """")"),"         Хабаровский край")</f>
        <v>         Хабаровский край</v>
      </c>
      <c r="C4822" s="14" t="str">
        <f t="shared" si="15"/>
        <v>Хабаровский край</v>
      </c>
      <c r="D4822" s="3">
        <f t="shared" si="16"/>
        <v>2</v>
      </c>
      <c r="E4822" s="15" t="s">
        <v>33</v>
      </c>
      <c r="F4822" s="13" t="str">
        <f>IFERROR(__xludf.DUMMYFUNCTION("REGEXEXTRACT(E4822, ""[А-Яа-я].*"")"),"Болезни органов пищеварения")</f>
        <v>Болезни органов пищеварения</v>
      </c>
      <c r="G4822" s="16">
        <f t="shared" si="17"/>
        <v>2</v>
      </c>
      <c r="H4822" s="13" t="s">
        <v>28</v>
      </c>
      <c r="I4822" s="13" t="str">
        <f>IFERROR(__xludf.DUMMYFUNCTION("REGEXREPLACE(H4822, "".*\s"", """")"),"человек")</f>
        <v>человек</v>
      </c>
      <c r="J4822" s="13" t="s">
        <v>29</v>
      </c>
      <c r="K4822" s="17" t="str">
        <f>IFERROR(__xludf.DUMMYFUNCTION("REGEXREPLACE(J4822, ""^[\d\s]+"", """")"),"значение показателя за год")</f>
        <v>значение показателя за год</v>
      </c>
      <c r="L4822" s="16">
        <f t="shared" si="18"/>
        <v>2</v>
      </c>
      <c r="M4822" s="13" t="s">
        <v>31</v>
      </c>
      <c r="N4822" s="13" t="str">
        <f>IFERROR(__xludf.DUMMYFUNCTION("REGEXEXTRACT(M4822, "" (.+)$"")"),"городское население")</f>
        <v>городское население</v>
      </c>
      <c r="O4822" s="18">
        <v>881.0</v>
      </c>
      <c r="P4822" s="18">
        <v>982.0</v>
      </c>
      <c r="Q4822" s="18">
        <v>923.0</v>
      </c>
      <c r="R4822" s="18">
        <v>924.0</v>
      </c>
      <c r="S4822" s="18">
        <v>883.0</v>
      </c>
      <c r="T4822" s="18">
        <v>924.0</v>
      </c>
      <c r="U4822" s="18">
        <v>965.0</v>
      </c>
      <c r="V4822" s="18">
        <v>978.0</v>
      </c>
      <c r="W4822" s="18">
        <v>984.0</v>
      </c>
      <c r="X4822" s="18">
        <v>944.0</v>
      </c>
      <c r="Y4822" s="18">
        <v>1034.0</v>
      </c>
      <c r="Z4822" s="19" t="str">
        <f t="shared" si="6"/>
        <v/>
      </c>
      <c r="AA4822" s="19">
        <f t="shared" si="19"/>
        <v>10422</v>
      </c>
      <c r="AB4822" s="19" t="str">
        <f t="shared" si="8"/>
        <v/>
      </c>
      <c r="AC4822" s="19">
        <f t="shared" si="20"/>
        <v>947.4545455</v>
      </c>
      <c r="AD4822" s="19">
        <f t="shared" si="21"/>
        <v>1034.5</v>
      </c>
      <c r="AE4822" s="19" t="str">
        <f t="shared" si="22"/>
        <v>Нет моды</v>
      </c>
      <c r="AF4822" s="19">
        <f t="shared" si="23"/>
        <v>881</v>
      </c>
      <c r="AG4822" s="19">
        <f t="shared" si="24"/>
        <v>1034</v>
      </c>
      <c r="AH4822" s="20" t="str">
        <f t="shared" si="14"/>
        <v/>
      </c>
      <c r="AI4822" s="21"/>
      <c r="AJ4822" s="21"/>
      <c r="AK4822" s="21"/>
      <c r="AL4822" s="22">
        <f t="shared" si="25"/>
        <v>1</v>
      </c>
    </row>
    <row r="4823" ht="12.75" customHeight="1">
      <c r="A4823" s="13" t="s">
        <v>320</v>
      </c>
      <c r="B4823" s="13" t="str">
        <f>IFERROR(__xludf.DUMMYFUNCTION("REGEXREPLACE(A4823, ""\d"", """")"),"         Хабаровский край")</f>
        <v>         Хабаровский край</v>
      </c>
      <c r="C4823" s="14" t="str">
        <f t="shared" si="15"/>
        <v>Хабаровский край</v>
      </c>
      <c r="D4823" s="3">
        <f t="shared" si="16"/>
        <v>2</v>
      </c>
      <c r="E4823" s="15" t="s">
        <v>33</v>
      </c>
      <c r="F4823" s="13" t="str">
        <f>IFERROR(__xludf.DUMMYFUNCTION("REGEXEXTRACT(E4823, ""[А-Яа-я].*"")"),"Болезни органов пищеварения")</f>
        <v>Болезни органов пищеварения</v>
      </c>
      <c r="G4823" s="16">
        <f t="shared" si="17"/>
        <v>2</v>
      </c>
      <c r="H4823" s="13" t="s">
        <v>28</v>
      </c>
      <c r="I4823" s="13" t="str">
        <f>IFERROR(__xludf.DUMMYFUNCTION("REGEXREPLACE(H4823, "".*\s"", """")"),"человек")</f>
        <v>человек</v>
      </c>
      <c r="J4823" s="13" t="s">
        <v>29</v>
      </c>
      <c r="K4823" s="17" t="str">
        <f>IFERROR(__xludf.DUMMYFUNCTION("REGEXREPLACE(J4823, ""^[\d\s]+"", """")"),"значение показателя за год")</f>
        <v>значение показателя за год</v>
      </c>
      <c r="L4823" s="16">
        <f t="shared" si="18"/>
        <v>2</v>
      </c>
      <c r="M4823" s="13" t="s">
        <v>32</v>
      </c>
      <c r="N4823" s="13" t="str">
        <f>IFERROR(__xludf.DUMMYFUNCTION("REGEXEXTRACT(M4823, "" (.+)$"")"),"сельское население")</f>
        <v>сельское население</v>
      </c>
      <c r="O4823" s="18">
        <v>183.0</v>
      </c>
      <c r="P4823" s="18">
        <v>201.0</v>
      </c>
      <c r="Q4823" s="18">
        <v>204.0</v>
      </c>
      <c r="R4823" s="18">
        <v>166.0</v>
      </c>
      <c r="S4823" s="18">
        <v>152.0</v>
      </c>
      <c r="T4823" s="18">
        <v>173.0</v>
      </c>
      <c r="U4823" s="18">
        <v>200.0</v>
      </c>
      <c r="V4823" s="18">
        <v>210.0</v>
      </c>
      <c r="W4823" s="18">
        <v>208.0</v>
      </c>
      <c r="X4823" s="18">
        <v>189.0</v>
      </c>
      <c r="Y4823" s="18">
        <v>210.0</v>
      </c>
      <c r="Z4823" s="19" t="str">
        <f t="shared" si="6"/>
        <v/>
      </c>
      <c r="AA4823" s="19" t="str">
        <f t="shared" si="19"/>
        <v/>
      </c>
      <c r="AB4823" s="19">
        <f t="shared" si="8"/>
        <v>2096</v>
      </c>
      <c r="AC4823" s="19">
        <f t="shared" si="20"/>
        <v>190.5454545</v>
      </c>
      <c r="AD4823" s="19">
        <f t="shared" si="21"/>
        <v>545.5</v>
      </c>
      <c r="AE4823" s="19" t="str">
        <f t="shared" si="22"/>
        <v>Нет моды</v>
      </c>
      <c r="AF4823" s="19">
        <f t="shared" si="23"/>
        <v>152</v>
      </c>
      <c r="AG4823" s="19">
        <f t="shared" si="24"/>
        <v>210</v>
      </c>
      <c r="AH4823" s="20" t="str">
        <f t="shared" si="14"/>
        <v>Город: 83%; Село: 17%</v>
      </c>
      <c r="AI4823" s="21"/>
      <c r="AJ4823" s="21"/>
      <c r="AK4823" s="21"/>
      <c r="AL4823" s="22">
        <f t="shared" si="25"/>
        <v>1</v>
      </c>
    </row>
    <row r="4824" ht="12.75" customHeight="1">
      <c r="A4824" s="13" t="s">
        <v>320</v>
      </c>
      <c r="B4824" s="13" t="str">
        <f>IFERROR(__xludf.DUMMYFUNCTION("REGEXREPLACE(A4824, ""\d"", """")"),"         Хабаровский край")</f>
        <v>         Хабаровский край</v>
      </c>
      <c r="C4824" s="14" t="str">
        <f t="shared" si="15"/>
        <v>Хабаровский край</v>
      </c>
      <c r="D4824" s="3">
        <f t="shared" si="16"/>
        <v>2</v>
      </c>
      <c r="E4824" s="15" t="s">
        <v>34</v>
      </c>
      <c r="F4824" s="13" t="str">
        <f>IFERROR(__xludf.DUMMYFUNCTION("REGEXEXTRACT(E4824, ""[А-Яа-я].*"")"),"Болезни системы кровообращения")</f>
        <v>Болезни системы кровообращения</v>
      </c>
      <c r="G4824" s="16">
        <f t="shared" si="17"/>
        <v>2</v>
      </c>
      <c r="H4824" s="13" t="s">
        <v>28</v>
      </c>
      <c r="I4824" s="13" t="str">
        <f>IFERROR(__xludf.DUMMYFUNCTION("REGEXREPLACE(H4824, "".*\s"", """")"),"человек")</f>
        <v>человек</v>
      </c>
      <c r="J4824" s="13" t="s">
        <v>29</v>
      </c>
      <c r="K4824" s="17" t="str">
        <f>IFERROR(__xludf.DUMMYFUNCTION("REGEXREPLACE(J4824, ""^[\d\s]+"", """")"),"значение показателя за год")</f>
        <v>значение показателя за год</v>
      </c>
      <c r="L4824" s="16">
        <f t="shared" si="18"/>
        <v>2</v>
      </c>
      <c r="M4824" s="13" t="s">
        <v>30</v>
      </c>
      <c r="N4824" s="13" t="str">
        <f>IFERROR(__xludf.DUMMYFUNCTION("REGEXEXTRACT(M4824, "" (.+)$"")"),"все население")</f>
        <v>все население</v>
      </c>
      <c r="O4824" s="18">
        <v>10254.0</v>
      </c>
      <c r="P4824" s="18">
        <v>9300.0</v>
      </c>
      <c r="Q4824" s="18">
        <v>8843.0</v>
      </c>
      <c r="R4824" s="18">
        <v>8620.0</v>
      </c>
      <c r="S4824" s="18">
        <v>8558.0</v>
      </c>
      <c r="T4824" s="18">
        <v>8174.0</v>
      </c>
      <c r="U4824" s="18">
        <v>8523.0</v>
      </c>
      <c r="V4824" s="18">
        <v>8950.0</v>
      </c>
      <c r="W4824" s="18">
        <v>8443.0</v>
      </c>
      <c r="X4824" s="18">
        <v>7931.0</v>
      </c>
      <c r="Y4824" s="18">
        <v>7932.0</v>
      </c>
      <c r="Z4824" s="19">
        <f t="shared" si="6"/>
        <v>95528</v>
      </c>
      <c r="AA4824" s="19" t="str">
        <f t="shared" si="19"/>
        <v/>
      </c>
      <c r="AB4824" s="19" t="str">
        <f t="shared" si="8"/>
        <v/>
      </c>
      <c r="AC4824" s="19">
        <f t="shared" si="20"/>
        <v>8684.363636</v>
      </c>
      <c r="AD4824" s="19">
        <f t="shared" si="21"/>
        <v>4070.5</v>
      </c>
      <c r="AE4824" s="19" t="str">
        <f t="shared" si="22"/>
        <v>Нет моды</v>
      </c>
      <c r="AF4824" s="19">
        <f t="shared" si="23"/>
        <v>7931</v>
      </c>
      <c r="AG4824" s="19">
        <f t="shared" si="24"/>
        <v>10254</v>
      </c>
      <c r="AH4824" s="20" t="str">
        <f t="shared" si="14"/>
        <v/>
      </c>
      <c r="AI4824" s="21"/>
      <c r="AJ4824" s="21"/>
      <c r="AK4824" s="21"/>
      <c r="AL4824" s="22">
        <f t="shared" si="25"/>
        <v>1</v>
      </c>
    </row>
    <row r="4825" ht="12.75" customHeight="1">
      <c r="A4825" s="13" t="s">
        <v>320</v>
      </c>
      <c r="B4825" s="13" t="str">
        <f>IFERROR(__xludf.DUMMYFUNCTION("REGEXREPLACE(A4825, ""\d"", """")"),"         Хабаровский край")</f>
        <v>         Хабаровский край</v>
      </c>
      <c r="C4825" s="14" t="str">
        <f t="shared" si="15"/>
        <v>Хабаровский край</v>
      </c>
      <c r="D4825" s="3">
        <f t="shared" si="16"/>
        <v>2</v>
      </c>
      <c r="E4825" s="15" t="s">
        <v>34</v>
      </c>
      <c r="F4825" s="13" t="str">
        <f>IFERROR(__xludf.DUMMYFUNCTION("REGEXEXTRACT(E4825, ""[А-Яа-я].*"")"),"Болезни системы кровообращения")</f>
        <v>Болезни системы кровообращения</v>
      </c>
      <c r="G4825" s="16">
        <f t="shared" si="17"/>
        <v>2</v>
      </c>
      <c r="H4825" s="13" t="s">
        <v>28</v>
      </c>
      <c r="I4825" s="13" t="str">
        <f>IFERROR(__xludf.DUMMYFUNCTION("REGEXREPLACE(H4825, "".*\s"", """")"),"человек")</f>
        <v>человек</v>
      </c>
      <c r="J4825" s="13" t="s">
        <v>29</v>
      </c>
      <c r="K4825" s="17" t="str">
        <f>IFERROR(__xludf.DUMMYFUNCTION("REGEXREPLACE(J4825, ""^[\d\s]+"", """")"),"значение показателя за год")</f>
        <v>значение показателя за год</v>
      </c>
      <c r="L4825" s="16">
        <f t="shared" si="18"/>
        <v>2</v>
      </c>
      <c r="M4825" s="13" t="s">
        <v>31</v>
      </c>
      <c r="N4825" s="13" t="str">
        <f>IFERROR(__xludf.DUMMYFUNCTION("REGEXEXTRACT(M4825, "" (.+)$"")"),"городское население")</f>
        <v>городское население</v>
      </c>
      <c r="O4825" s="18">
        <v>8346.0</v>
      </c>
      <c r="P4825" s="18">
        <v>7675.0</v>
      </c>
      <c r="Q4825" s="18">
        <v>7305.0</v>
      </c>
      <c r="R4825" s="18">
        <v>7140.0</v>
      </c>
      <c r="S4825" s="18">
        <v>7109.0</v>
      </c>
      <c r="T4825" s="18">
        <v>6931.0</v>
      </c>
      <c r="U4825" s="18">
        <v>7234.0</v>
      </c>
      <c r="V4825" s="18">
        <v>7569.0</v>
      </c>
      <c r="W4825" s="18">
        <v>7123.0</v>
      </c>
      <c r="X4825" s="18">
        <v>6648.0</v>
      </c>
      <c r="Y4825" s="18">
        <v>6724.0</v>
      </c>
      <c r="Z4825" s="19" t="str">
        <f t="shared" si="6"/>
        <v/>
      </c>
      <c r="AA4825" s="19">
        <f t="shared" si="19"/>
        <v>79804</v>
      </c>
      <c r="AB4825" s="19" t="str">
        <f t="shared" si="8"/>
        <v/>
      </c>
      <c r="AC4825" s="19">
        <f t="shared" si="20"/>
        <v>7254.909091</v>
      </c>
      <c r="AD4825" s="19">
        <f t="shared" si="21"/>
        <v>7931.5</v>
      </c>
      <c r="AE4825" s="19" t="str">
        <f t="shared" si="22"/>
        <v>Нет моды</v>
      </c>
      <c r="AF4825" s="19">
        <f t="shared" si="23"/>
        <v>6648</v>
      </c>
      <c r="AG4825" s="19">
        <f t="shared" si="24"/>
        <v>8346</v>
      </c>
      <c r="AH4825" s="20" t="str">
        <f t="shared" si="14"/>
        <v/>
      </c>
      <c r="AI4825" s="21"/>
      <c r="AJ4825" s="21"/>
      <c r="AK4825" s="21"/>
      <c r="AL4825" s="22">
        <f t="shared" si="25"/>
        <v>1</v>
      </c>
    </row>
    <row r="4826" ht="12.75" customHeight="1">
      <c r="A4826" s="13" t="s">
        <v>320</v>
      </c>
      <c r="B4826" s="13" t="str">
        <f>IFERROR(__xludf.DUMMYFUNCTION("REGEXREPLACE(A4826, ""\d"", """")"),"         Хабаровский край")</f>
        <v>         Хабаровский край</v>
      </c>
      <c r="C4826" s="14" t="str">
        <f t="shared" si="15"/>
        <v>Хабаровский край</v>
      </c>
      <c r="D4826" s="3">
        <f t="shared" si="16"/>
        <v>2</v>
      </c>
      <c r="E4826" s="15" t="s">
        <v>34</v>
      </c>
      <c r="F4826" s="13" t="str">
        <f>IFERROR(__xludf.DUMMYFUNCTION("REGEXEXTRACT(E4826, ""[А-Яа-я].*"")"),"Болезни системы кровообращения")</f>
        <v>Болезни системы кровообращения</v>
      </c>
      <c r="G4826" s="16">
        <f t="shared" si="17"/>
        <v>2</v>
      </c>
      <c r="H4826" s="13" t="s">
        <v>28</v>
      </c>
      <c r="I4826" s="13" t="str">
        <f>IFERROR(__xludf.DUMMYFUNCTION("REGEXREPLACE(H4826, "".*\s"", """")"),"человек")</f>
        <v>человек</v>
      </c>
      <c r="J4826" s="13" t="s">
        <v>29</v>
      </c>
      <c r="K4826" s="17" t="str">
        <f>IFERROR(__xludf.DUMMYFUNCTION("REGEXREPLACE(J4826, ""^[\d\s]+"", """")"),"значение показателя за год")</f>
        <v>значение показателя за год</v>
      </c>
      <c r="L4826" s="16">
        <f t="shared" si="18"/>
        <v>2</v>
      </c>
      <c r="M4826" s="13" t="s">
        <v>32</v>
      </c>
      <c r="N4826" s="13" t="str">
        <f>IFERROR(__xludf.DUMMYFUNCTION("REGEXEXTRACT(M4826, "" (.+)$"")"),"сельское население")</f>
        <v>сельское население</v>
      </c>
      <c r="O4826" s="18">
        <v>1908.0</v>
      </c>
      <c r="P4826" s="18">
        <v>1625.0</v>
      </c>
      <c r="Q4826" s="18">
        <v>1538.0</v>
      </c>
      <c r="R4826" s="18">
        <v>1480.0</v>
      </c>
      <c r="S4826" s="18">
        <v>1449.0</v>
      </c>
      <c r="T4826" s="18">
        <v>1243.0</v>
      </c>
      <c r="U4826" s="18">
        <v>1289.0</v>
      </c>
      <c r="V4826" s="18">
        <v>1381.0</v>
      </c>
      <c r="W4826" s="18">
        <v>1320.0</v>
      </c>
      <c r="X4826" s="18">
        <v>1283.0</v>
      </c>
      <c r="Y4826" s="18">
        <v>1208.0</v>
      </c>
      <c r="Z4826" s="19" t="str">
        <f t="shared" si="6"/>
        <v/>
      </c>
      <c r="AA4826" s="19" t="str">
        <f t="shared" si="19"/>
        <v/>
      </c>
      <c r="AB4826" s="19">
        <f t="shared" si="8"/>
        <v>15724</v>
      </c>
      <c r="AC4826" s="19">
        <f t="shared" si="20"/>
        <v>1429.454545</v>
      </c>
      <c r="AD4826" s="19">
        <f t="shared" si="21"/>
        <v>4278</v>
      </c>
      <c r="AE4826" s="19" t="str">
        <f t="shared" si="22"/>
        <v>Нет моды</v>
      </c>
      <c r="AF4826" s="19">
        <f t="shared" si="23"/>
        <v>1208</v>
      </c>
      <c r="AG4826" s="19">
        <f t="shared" si="24"/>
        <v>1908</v>
      </c>
      <c r="AH4826" s="20" t="str">
        <f t="shared" si="14"/>
        <v>Город: 84%; Село: 16%</v>
      </c>
      <c r="AI4826" s="21"/>
      <c r="AJ4826" s="21"/>
      <c r="AK4826" s="21"/>
      <c r="AL4826" s="22">
        <f t="shared" si="25"/>
        <v>1</v>
      </c>
    </row>
    <row r="4827" ht="12.75" customHeight="1">
      <c r="A4827" s="13" t="s">
        <v>320</v>
      </c>
      <c r="B4827" s="13" t="str">
        <f>IFERROR(__xludf.DUMMYFUNCTION("REGEXREPLACE(A4827, ""\d"", """")"),"         Хабаровский край")</f>
        <v>         Хабаровский край</v>
      </c>
      <c r="C4827" s="14" t="str">
        <f t="shared" si="15"/>
        <v>Хабаровский край</v>
      </c>
      <c r="D4827" s="3">
        <f t="shared" si="16"/>
        <v>2</v>
      </c>
      <c r="E4827" s="15" t="s">
        <v>35</v>
      </c>
      <c r="F4827" s="13" t="str">
        <f>IFERROR(__xludf.DUMMYFUNCTION("REGEXEXTRACT(E4827, ""[А-Яа-я].*"")"),"внешние причины")</f>
        <v>внешние причины</v>
      </c>
      <c r="G4827" s="16">
        <f t="shared" si="17"/>
        <v>2</v>
      </c>
      <c r="H4827" s="13" t="s">
        <v>28</v>
      </c>
      <c r="I4827" s="13" t="str">
        <f>IFERROR(__xludf.DUMMYFUNCTION("REGEXREPLACE(H4827, "".*\s"", """")"),"человек")</f>
        <v>человек</v>
      </c>
      <c r="J4827" s="13" t="s">
        <v>29</v>
      </c>
      <c r="K4827" s="17" t="str">
        <f>IFERROR(__xludf.DUMMYFUNCTION("REGEXREPLACE(J4827, ""^[\d\s]+"", """")"),"значение показателя за год")</f>
        <v>значение показателя за год</v>
      </c>
      <c r="L4827" s="16">
        <f t="shared" si="18"/>
        <v>2</v>
      </c>
      <c r="M4827" s="13" t="s">
        <v>30</v>
      </c>
      <c r="N4827" s="13" t="str">
        <f>IFERROR(__xludf.DUMMYFUNCTION("REGEXEXTRACT(M4827, "" (.+)$"")"),"все население")</f>
        <v>все население</v>
      </c>
      <c r="O4827" s="18">
        <v>2173.0</v>
      </c>
      <c r="P4827" s="18">
        <v>2293.0</v>
      </c>
      <c r="Q4827" s="18">
        <v>2176.0</v>
      </c>
      <c r="R4827" s="18">
        <v>1960.0</v>
      </c>
      <c r="S4827" s="18">
        <v>1814.0</v>
      </c>
      <c r="T4827" s="18">
        <v>1808.0</v>
      </c>
      <c r="U4827" s="18">
        <v>1839.0</v>
      </c>
      <c r="V4827" s="18">
        <v>1754.0</v>
      </c>
      <c r="W4827" s="18">
        <v>1841.0</v>
      </c>
      <c r="X4827" s="18">
        <v>1796.0</v>
      </c>
      <c r="Y4827" s="18">
        <v>2099.0</v>
      </c>
      <c r="Z4827" s="19">
        <f t="shared" si="6"/>
        <v>21553</v>
      </c>
      <c r="AA4827" s="19" t="str">
        <f t="shared" si="19"/>
        <v/>
      </c>
      <c r="AB4827" s="19" t="str">
        <f t="shared" si="8"/>
        <v/>
      </c>
      <c r="AC4827" s="19">
        <f t="shared" si="20"/>
        <v>1959.363636</v>
      </c>
      <c r="AD4827" s="19">
        <f t="shared" si="21"/>
        <v>1775</v>
      </c>
      <c r="AE4827" s="19" t="str">
        <f t="shared" si="22"/>
        <v>Нет моды</v>
      </c>
      <c r="AF4827" s="19">
        <f t="shared" si="23"/>
        <v>1754</v>
      </c>
      <c r="AG4827" s="19">
        <f t="shared" si="24"/>
        <v>2293</v>
      </c>
      <c r="AH4827" s="20" t="str">
        <f t="shared" si="14"/>
        <v/>
      </c>
      <c r="AI4827" s="21"/>
      <c r="AJ4827" s="21"/>
      <c r="AK4827" s="21"/>
      <c r="AL4827" s="22">
        <f t="shared" si="25"/>
        <v>1</v>
      </c>
    </row>
    <row r="4828" ht="12.75" customHeight="1">
      <c r="A4828" s="13" t="s">
        <v>320</v>
      </c>
      <c r="B4828" s="13" t="str">
        <f>IFERROR(__xludf.DUMMYFUNCTION("REGEXREPLACE(A4828, ""\d"", """")"),"         Хабаровский край")</f>
        <v>         Хабаровский край</v>
      </c>
      <c r="C4828" s="14" t="str">
        <f t="shared" si="15"/>
        <v>Хабаровский край</v>
      </c>
      <c r="D4828" s="3">
        <f t="shared" si="16"/>
        <v>2</v>
      </c>
      <c r="E4828" s="15" t="s">
        <v>35</v>
      </c>
      <c r="F4828" s="13" t="str">
        <f>IFERROR(__xludf.DUMMYFUNCTION("REGEXEXTRACT(E4828, ""[А-Яа-я].*"")"),"внешние причины")</f>
        <v>внешние причины</v>
      </c>
      <c r="G4828" s="16">
        <f t="shared" si="17"/>
        <v>2</v>
      </c>
      <c r="H4828" s="13" t="s">
        <v>28</v>
      </c>
      <c r="I4828" s="13" t="str">
        <f>IFERROR(__xludf.DUMMYFUNCTION("REGEXREPLACE(H4828, "".*\s"", """")"),"человек")</f>
        <v>человек</v>
      </c>
      <c r="J4828" s="13" t="s">
        <v>29</v>
      </c>
      <c r="K4828" s="17" t="str">
        <f>IFERROR(__xludf.DUMMYFUNCTION("REGEXREPLACE(J4828, ""^[\d\s]+"", """")"),"значение показателя за год")</f>
        <v>значение показателя за год</v>
      </c>
      <c r="L4828" s="16">
        <f t="shared" si="18"/>
        <v>2</v>
      </c>
      <c r="M4828" s="13" t="s">
        <v>31</v>
      </c>
      <c r="N4828" s="13" t="str">
        <f>IFERROR(__xludf.DUMMYFUNCTION("REGEXEXTRACT(M4828, "" (.+)$"")"),"городское население")</f>
        <v>городское население</v>
      </c>
      <c r="O4828" s="18">
        <v>1621.0</v>
      </c>
      <c r="P4828" s="18">
        <v>1804.0</v>
      </c>
      <c r="Q4828" s="18">
        <v>1729.0</v>
      </c>
      <c r="R4828" s="18">
        <v>1500.0</v>
      </c>
      <c r="S4828" s="18">
        <v>1428.0</v>
      </c>
      <c r="T4828" s="18">
        <v>1452.0</v>
      </c>
      <c r="U4828" s="18">
        <v>1471.0</v>
      </c>
      <c r="V4828" s="18">
        <v>1360.0</v>
      </c>
      <c r="W4828" s="18">
        <v>1425.0</v>
      </c>
      <c r="X4828" s="18">
        <v>1408.0</v>
      </c>
      <c r="Y4828" s="18">
        <v>1684.0</v>
      </c>
      <c r="Z4828" s="19" t="str">
        <f t="shared" si="6"/>
        <v/>
      </c>
      <c r="AA4828" s="19">
        <f t="shared" si="19"/>
        <v>16882</v>
      </c>
      <c r="AB4828" s="19" t="str">
        <f t="shared" si="8"/>
        <v/>
      </c>
      <c r="AC4828" s="19">
        <f t="shared" si="20"/>
        <v>1534.727273</v>
      </c>
      <c r="AD4828" s="19">
        <f t="shared" si="21"/>
        <v>1775</v>
      </c>
      <c r="AE4828" s="19" t="str">
        <f t="shared" si="22"/>
        <v>Нет моды</v>
      </c>
      <c r="AF4828" s="19">
        <f t="shared" si="23"/>
        <v>1360</v>
      </c>
      <c r="AG4828" s="19">
        <f t="shared" si="24"/>
        <v>1804</v>
      </c>
      <c r="AH4828" s="20" t="str">
        <f t="shared" si="14"/>
        <v/>
      </c>
      <c r="AI4828" s="21"/>
      <c r="AJ4828" s="21"/>
      <c r="AK4828" s="21"/>
      <c r="AL4828" s="22">
        <f t="shared" si="25"/>
        <v>1</v>
      </c>
    </row>
    <row r="4829" ht="12.75" customHeight="1">
      <c r="A4829" s="13" t="s">
        <v>320</v>
      </c>
      <c r="B4829" s="13" t="str">
        <f>IFERROR(__xludf.DUMMYFUNCTION("REGEXREPLACE(A4829, ""\d"", """")"),"         Хабаровский край")</f>
        <v>         Хабаровский край</v>
      </c>
      <c r="C4829" s="14" t="str">
        <f t="shared" si="15"/>
        <v>Хабаровский край</v>
      </c>
      <c r="D4829" s="3">
        <f t="shared" si="16"/>
        <v>2</v>
      </c>
      <c r="E4829" s="15" t="s">
        <v>35</v>
      </c>
      <c r="F4829" s="13" t="str">
        <f>IFERROR(__xludf.DUMMYFUNCTION("REGEXEXTRACT(E4829, ""[А-Яа-я].*"")"),"внешние причины")</f>
        <v>внешние причины</v>
      </c>
      <c r="G4829" s="16">
        <f t="shared" si="17"/>
        <v>2</v>
      </c>
      <c r="H4829" s="13" t="s">
        <v>28</v>
      </c>
      <c r="I4829" s="13" t="str">
        <f>IFERROR(__xludf.DUMMYFUNCTION("REGEXREPLACE(H4829, "".*\s"", """")"),"человек")</f>
        <v>человек</v>
      </c>
      <c r="J4829" s="13" t="s">
        <v>29</v>
      </c>
      <c r="K4829" s="17" t="str">
        <f>IFERROR(__xludf.DUMMYFUNCTION("REGEXREPLACE(J4829, ""^[\d\s]+"", """")"),"значение показателя за год")</f>
        <v>значение показателя за год</v>
      </c>
      <c r="L4829" s="16">
        <f t="shared" si="18"/>
        <v>2</v>
      </c>
      <c r="M4829" s="13" t="s">
        <v>32</v>
      </c>
      <c r="N4829" s="13" t="str">
        <f>IFERROR(__xludf.DUMMYFUNCTION("REGEXEXTRACT(M4829, "" (.+)$"")"),"сельское население")</f>
        <v>сельское население</v>
      </c>
      <c r="O4829" s="18">
        <v>552.0</v>
      </c>
      <c r="P4829" s="18">
        <v>489.0</v>
      </c>
      <c r="Q4829" s="18">
        <v>447.0</v>
      </c>
      <c r="R4829" s="18">
        <v>460.0</v>
      </c>
      <c r="S4829" s="18">
        <v>386.0</v>
      </c>
      <c r="T4829" s="18">
        <v>356.0</v>
      </c>
      <c r="U4829" s="18">
        <v>368.0</v>
      </c>
      <c r="V4829" s="18">
        <v>394.0</v>
      </c>
      <c r="W4829" s="18">
        <v>416.0</v>
      </c>
      <c r="X4829" s="18">
        <v>388.0</v>
      </c>
      <c r="Y4829" s="18">
        <v>415.0</v>
      </c>
      <c r="Z4829" s="19" t="str">
        <f t="shared" si="6"/>
        <v/>
      </c>
      <c r="AA4829" s="19" t="str">
        <f t="shared" si="19"/>
        <v/>
      </c>
      <c r="AB4829" s="19">
        <f t="shared" si="8"/>
        <v>4671</v>
      </c>
      <c r="AC4829" s="19">
        <f t="shared" si="20"/>
        <v>424.6363636</v>
      </c>
      <c r="AD4829" s="19">
        <f t="shared" si="21"/>
        <v>956</v>
      </c>
      <c r="AE4829" s="19" t="str">
        <f t="shared" si="22"/>
        <v>Нет моды</v>
      </c>
      <c r="AF4829" s="19">
        <f t="shared" si="23"/>
        <v>356</v>
      </c>
      <c r="AG4829" s="19">
        <f t="shared" si="24"/>
        <v>552</v>
      </c>
      <c r="AH4829" s="20" t="str">
        <f t="shared" si="14"/>
        <v>Город: 78%; Село: 22%</v>
      </c>
      <c r="AI4829" s="21"/>
      <c r="AJ4829" s="21"/>
      <c r="AK4829" s="21"/>
      <c r="AL4829" s="22">
        <f t="shared" si="25"/>
        <v>1</v>
      </c>
    </row>
    <row r="4830" ht="12.75" customHeight="1">
      <c r="A4830" s="13" t="s">
        <v>320</v>
      </c>
      <c r="B4830" s="13" t="str">
        <f>IFERROR(__xludf.DUMMYFUNCTION("REGEXREPLACE(A4830, ""\d"", """")"),"         Хабаровский край")</f>
        <v>         Хабаровский край</v>
      </c>
      <c r="C4830" s="14" t="str">
        <f t="shared" si="15"/>
        <v>Хабаровский край</v>
      </c>
      <c r="D4830" s="3">
        <f t="shared" si="16"/>
        <v>2</v>
      </c>
      <c r="E4830" s="15" t="s">
        <v>36</v>
      </c>
      <c r="F4830" s="13" t="str">
        <f>IFERROR(__xludf.DUMMYFUNCTION("REGEXEXTRACT(E4830,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30" s="16">
        <f t="shared" si="17"/>
        <v>2</v>
      </c>
      <c r="H4830" s="13" t="s">
        <v>28</v>
      </c>
      <c r="I4830" s="13" t="str">
        <f>IFERROR(__xludf.DUMMYFUNCTION("REGEXREPLACE(H4830, "".*\s"", """")"),"человек")</f>
        <v>человек</v>
      </c>
      <c r="J4830" s="13" t="s">
        <v>29</v>
      </c>
      <c r="K4830" s="17" t="str">
        <f>IFERROR(__xludf.DUMMYFUNCTION("REGEXREPLACE(J4830, ""^[\d\s]+"", """")"),"значение показателя за год")</f>
        <v>значение показателя за год</v>
      </c>
      <c r="L4830" s="16">
        <f t="shared" si="18"/>
        <v>2</v>
      </c>
      <c r="M4830" s="13" t="s">
        <v>30</v>
      </c>
      <c r="N4830" s="13" t="str">
        <f>IFERROR(__xludf.DUMMYFUNCTION("REGEXEXTRACT(M4830, "" (.+)$"")"),"все население")</f>
        <v>все население</v>
      </c>
      <c r="O4830" s="18">
        <v>46.0</v>
      </c>
      <c r="P4830" s="18">
        <v>51.0</v>
      </c>
      <c r="Q4830" s="18">
        <v>40.0</v>
      </c>
      <c r="R4830" s="18">
        <v>39.0</v>
      </c>
      <c r="S4830" s="23" t="s">
        <v>37</v>
      </c>
      <c r="T4830" s="23" t="s">
        <v>37</v>
      </c>
      <c r="U4830" s="23" t="s">
        <v>37</v>
      </c>
      <c r="V4830" s="23" t="s">
        <v>37</v>
      </c>
      <c r="W4830" s="23" t="s">
        <v>37</v>
      </c>
      <c r="X4830" s="23" t="s">
        <v>37</v>
      </c>
      <c r="Y4830" s="23" t="s">
        <v>37</v>
      </c>
      <c r="Z4830" s="19">
        <f t="shared" si="6"/>
        <v>176</v>
      </c>
      <c r="AA4830" s="19" t="str">
        <f t="shared" si="19"/>
        <v/>
      </c>
      <c r="AB4830" s="19" t="str">
        <f t="shared" si="8"/>
        <v/>
      </c>
      <c r="AC4830" s="19">
        <f t="shared" si="20"/>
        <v>44</v>
      </c>
      <c r="AD4830" s="19">
        <f t="shared" si="21"/>
        <v>388</v>
      </c>
      <c r="AE4830" s="19" t="str">
        <f t="shared" si="22"/>
        <v>Нет моды</v>
      </c>
      <c r="AF4830" s="19">
        <f t="shared" si="23"/>
        <v>39</v>
      </c>
      <c r="AG4830" s="19">
        <f t="shared" si="24"/>
        <v>51</v>
      </c>
      <c r="AH4830" s="20" t="str">
        <f t="shared" si="14"/>
        <v/>
      </c>
      <c r="AI4830" s="24"/>
      <c r="AJ4830" s="24"/>
      <c r="AK4830" s="24"/>
      <c r="AL4830" s="22">
        <f t="shared" si="25"/>
        <v>1</v>
      </c>
    </row>
    <row r="4831" ht="12.75" customHeight="1">
      <c r="A4831" s="13" t="s">
        <v>320</v>
      </c>
      <c r="B4831" s="13" t="str">
        <f>IFERROR(__xludf.DUMMYFUNCTION("REGEXREPLACE(A4831, ""\d"", """")"),"         Хабаровский край")</f>
        <v>         Хабаровский край</v>
      </c>
      <c r="C4831" s="14" t="str">
        <f t="shared" si="15"/>
        <v>Хабаровский край</v>
      </c>
      <c r="D4831" s="3">
        <f t="shared" si="16"/>
        <v>2</v>
      </c>
      <c r="E4831" s="15" t="s">
        <v>36</v>
      </c>
      <c r="F4831" s="13" t="str">
        <f>IFERROR(__xludf.DUMMYFUNCTION("REGEXEXTRACT(E4831,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31" s="16">
        <f t="shared" si="17"/>
        <v>2</v>
      </c>
      <c r="H4831" s="13" t="s">
        <v>28</v>
      </c>
      <c r="I4831" s="13" t="str">
        <f>IFERROR(__xludf.DUMMYFUNCTION("REGEXREPLACE(H4831, "".*\s"", """")"),"человек")</f>
        <v>человек</v>
      </c>
      <c r="J4831" s="13" t="s">
        <v>29</v>
      </c>
      <c r="K4831" s="17" t="str">
        <f>IFERROR(__xludf.DUMMYFUNCTION("REGEXREPLACE(J4831, ""^[\d\s]+"", """")"),"значение показателя за год")</f>
        <v>значение показателя за год</v>
      </c>
      <c r="L4831" s="16">
        <f t="shared" si="18"/>
        <v>2</v>
      </c>
      <c r="M4831" s="13" t="s">
        <v>31</v>
      </c>
      <c r="N4831" s="13" t="str">
        <f>IFERROR(__xludf.DUMMYFUNCTION("REGEXEXTRACT(M4831, "" (.+)$"")"),"городское население")</f>
        <v>городское население</v>
      </c>
      <c r="O4831" s="18">
        <v>36.0</v>
      </c>
      <c r="P4831" s="18">
        <v>43.0</v>
      </c>
      <c r="Q4831" s="18">
        <v>31.0</v>
      </c>
      <c r="R4831" s="18">
        <v>28.0</v>
      </c>
      <c r="S4831" s="23" t="s">
        <v>37</v>
      </c>
      <c r="T4831" s="23" t="s">
        <v>37</v>
      </c>
      <c r="U4831" s="23" t="s">
        <v>37</v>
      </c>
      <c r="V4831" s="23" t="s">
        <v>37</v>
      </c>
      <c r="W4831" s="23" t="s">
        <v>37</v>
      </c>
      <c r="X4831" s="23" t="s">
        <v>37</v>
      </c>
      <c r="Y4831" s="23" t="s">
        <v>37</v>
      </c>
      <c r="Z4831" s="19" t="str">
        <f t="shared" si="6"/>
        <v/>
      </c>
      <c r="AA4831" s="19">
        <f t="shared" si="19"/>
        <v>138</v>
      </c>
      <c r="AB4831" s="19" t="str">
        <f t="shared" si="8"/>
        <v/>
      </c>
      <c r="AC4831" s="19">
        <f t="shared" si="20"/>
        <v>34.5</v>
      </c>
      <c r="AD4831" s="19">
        <f t="shared" si="21"/>
        <v>39.5</v>
      </c>
      <c r="AE4831" s="19" t="str">
        <f t="shared" si="22"/>
        <v>Нет моды</v>
      </c>
      <c r="AF4831" s="19">
        <f t="shared" si="23"/>
        <v>28</v>
      </c>
      <c r="AG4831" s="19">
        <f t="shared" si="24"/>
        <v>43</v>
      </c>
      <c r="AH4831" s="20" t="str">
        <f t="shared" si="14"/>
        <v/>
      </c>
      <c r="AI4831" s="24"/>
      <c r="AJ4831" s="24"/>
      <c r="AK4831" s="24"/>
      <c r="AL4831" s="22">
        <f t="shared" si="25"/>
        <v>1</v>
      </c>
    </row>
    <row r="4832" ht="12.75" customHeight="1">
      <c r="A4832" s="13" t="s">
        <v>320</v>
      </c>
      <c r="B4832" s="13" t="str">
        <f>IFERROR(__xludf.DUMMYFUNCTION("REGEXREPLACE(A4832, ""\d"", """")"),"         Хабаровский край")</f>
        <v>         Хабаровский край</v>
      </c>
      <c r="C4832" s="14" t="str">
        <f t="shared" si="15"/>
        <v>Хабаровский край</v>
      </c>
      <c r="D4832" s="3">
        <f t="shared" si="16"/>
        <v>2</v>
      </c>
      <c r="E4832" s="15" t="s">
        <v>36</v>
      </c>
      <c r="F4832" s="13" t="str">
        <f>IFERROR(__xludf.DUMMYFUNCTION("REGEXEXTRACT(E4832,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32" s="16">
        <f t="shared" si="17"/>
        <v>2</v>
      </c>
      <c r="H4832" s="13" t="s">
        <v>28</v>
      </c>
      <c r="I4832" s="13" t="str">
        <f>IFERROR(__xludf.DUMMYFUNCTION("REGEXREPLACE(H4832, "".*\s"", """")"),"человек")</f>
        <v>человек</v>
      </c>
      <c r="J4832" s="13" t="s">
        <v>29</v>
      </c>
      <c r="K4832" s="17" t="str">
        <f>IFERROR(__xludf.DUMMYFUNCTION("REGEXREPLACE(J4832, ""^[\d\s]+"", """")"),"значение показателя за год")</f>
        <v>значение показателя за год</v>
      </c>
      <c r="L4832" s="16">
        <f t="shared" si="18"/>
        <v>2</v>
      </c>
      <c r="M4832" s="13" t="s">
        <v>32</v>
      </c>
      <c r="N4832" s="13" t="str">
        <f>IFERROR(__xludf.DUMMYFUNCTION("REGEXEXTRACT(M4832, "" (.+)$"")"),"сельское население")</f>
        <v>сельское население</v>
      </c>
      <c r="O4832" s="18">
        <v>10.0</v>
      </c>
      <c r="P4832" s="18">
        <v>8.0</v>
      </c>
      <c r="Q4832" s="18">
        <v>9.0</v>
      </c>
      <c r="R4832" s="18">
        <v>11.0</v>
      </c>
      <c r="S4832" s="23" t="s">
        <v>37</v>
      </c>
      <c r="T4832" s="23" t="s">
        <v>37</v>
      </c>
      <c r="U4832" s="23" t="s">
        <v>37</v>
      </c>
      <c r="V4832" s="23" t="s">
        <v>37</v>
      </c>
      <c r="W4832" s="23" t="s">
        <v>37</v>
      </c>
      <c r="X4832" s="23" t="s">
        <v>37</v>
      </c>
      <c r="Y4832" s="23" t="s">
        <v>37</v>
      </c>
      <c r="Z4832" s="19" t="str">
        <f t="shared" si="6"/>
        <v/>
      </c>
      <c r="AA4832" s="19" t="str">
        <f t="shared" si="19"/>
        <v/>
      </c>
      <c r="AB4832" s="19">
        <f t="shared" si="8"/>
        <v>38</v>
      </c>
      <c r="AC4832" s="19">
        <f t="shared" si="20"/>
        <v>9.5</v>
      </c>
      <c r="AD4832" s="19">
        <f t="shared" si="21"/>
        <v>19.5</v>
      </c>
      <c r="AE4832" s="19" t="str">
        <f t="shared" si="22"/>
        <v>Нет моды</v>
      </c>
      <c r="AF4832" s="19">
        <f t="shared" si="23"/>
        <v>8</v>
      </c>
      <c r="AG4832" s="19">
        <f t="shared" si="24"/>
        <v>11</v>
      </c>
      <c r="AH4832" s="20" t="str">
        <f t="shared" si="14"/>
        <v>Город: 78%; Село: 22%</v>
      </c>
      <c r="AI4832" s="24"/>
      <c r="AJ4832" s="24"/>
      <c r="AK4832" s="24"/>
      <c r="AL4832" s="22">
        <f t="shared" si="25"/>
        <v>1</v>
      </c>
    </row>
    <row r="4833" ht="12.75" customHeight="1">
      <c r="A4833" s="13" t="s">
        <v>320</v>
      </c>
      <c r="B4833" s="13" t="str">
        <f>IFERROR(__xludf.DUMMYFUNCTION("REGEXREPLACE(A4833, ""\d"", """")"),"         Хабаровский край")</f>
        <v>         Хабаровский край</v>
      </c>
      <c r="C4833" s="14" t="str">
        <f t="shared" si="15"/>
        <v>Хабаровский край</v>
      </c>
      <c r="D4833" s="3">
        <f t="shared" si="16"/>
        <v>2</v>
      </c>
      <c r="E4833" s="15" t="s">
        <v>38</v>
      </c>
      <c r="F4833" s="13" t="str">
        <f>IFERROR(__xludf.DUMMYFUNCTION("REGEXEXTRACT(E4833, ""[А-Яа-я].*"")"),"все виды транспортных несчастных случаев")</f>
        <v>все виды транспортных несчастных случаев</v>
      </c>
      <c r="G4833" s="16">
        <f t="shared" si="17"/>
        <v>2</v>
      </c>
      <c r="H4833" s="13" t="s">
        <v>28</v>
      </c>
      <c r="I4833" s="13" t="str">
        <f>IFERROR(__xludf.DUMMYFUNCTION("REGEXREPLACE(H4833, "".*\s"", """")"),"человек")</f>
        <v>человек</v>
      </c>
      <c r="J4833" s="13" t="s">
        <v>29</v>
      </c>
      <c r="K4833" s="17" t="str">
        <f>IFERROR(__xludf.DUMMYFUNCTION("REGEXREPLACE(J4833, ""^[\d\s]+"", """")"),"значение показателя за год")</f>
        <v>значение показателя за год</v>
      </c>
      <c r="L4833" s="16">
        <f t="shared" si="18"/>
        <v>2</v>
      </c>
      <c r="M4833" s="13" t="s">
        <v>30</v>
      </c>
      <c r="N4833" s="13" t="str">
        <f>IFERROR(__xludf.DUMMYFUNCTION("REGEXEXTRACT(M4833, "" (.+)$"")"),"все население")</f>
        <v>все население</v>
      </c>
      <c r="O4833" s="18">
        <v>235.0</v>
      </c>
      <c r="P4833" s="18">
        <v>213.0</v>
      </c>
      <c r="Q4833" s="18">
        <v>4.0</v>
      </c>
      <c r="R4833" s="18">
        <v>175.0</v>
      </c>
      <c r="S4833" s="18">
        <v>173.0</v>
      </c>
      <c r="T4833" s="18">
        <v>178.0</v>
      </c>
      <c r="U4833" s="18">
        <v>162.0</v>
      </c>
      <c r="V4833" s="18">
        <v>176.0</v>
      </c>
      <c r="W4833" s="18">
        <v>184.0</v>
      </c>
      <c r="X4833" s="18">
        <v>157.0</v>
      </c>
      <c r="Y4833" s="18">
        <v>184.0</v>
      </c>
      <c r="Z4833" s="19">
        <f t="shared" si="6"/>
        <v>1841</v>
      </c>
      <c r="AA4833" s="19" t="str">
        <f t="shared" si="19"/>
        <v/>
      </c>
      <c r="AB4833" s="19" t="str">
        <f t="shared" si="8"/>
        <v/>
      </c>
      <c r="AC4833" s="19">
        <f t="shared" si="20"/>
        <v>167.3636364</v>
      </c>
      <c r="AD4833" s="19">
        <f t="shared" si="21"/>
        <v>173</v>
      </c>
      <c r="AE4833" s="19" t="str">
        <f t="shared" si="22"/>
        <v>Нет моды</v>
      </c>
      <c r="AF4833" s="19">
        <f t="shared" si="23"/>
        <v>4</v>
      </c>
      <c r="AG4833" s="19">
        <f t="shared" si="24"/>
        <v>235</v>
      </c>
      <c r="AH4833" s="20" t="str">
        <f t="shared" si="14"/>
        <v/>
      </c>
      <c r="AI4833" s="21"/>
      <c r="AJ4833" s="21"/>
      <c r="AK4833" s="21"/>
      <c r="AL4833" s="22">
        <f t="shared" si="25"/>
        <v>1</v>
      </c>
    </row>
    <row r="4834" ht="12.75" customHeight="1">
      <c r="A4834" s="13" t="s">
        <v>320</v>
      </c>
      <c r="B4834" s="13" t="str">
        <f>IFERROR(__xludf.DUMMYFUNCTION("REGEXREPLACE(A4834, ""\d"", """")"),"         Хабаровский край")</f>
        <v>         Хабаровский край</v>
      </c>
      <c r="C4834" s="14" t="str">
        <f t="shared" si="15"/>
        <v>Хабаровский край</v>
      </c>
      <c r="D4834" s="3">
        <f t="shared" si="16"/>
        <v>2</v>
      </c>
      <c r="E4834" s="15" t="s">
        <v>38</v>
      </c>
      <c r="F4834" s="13" t="str">
        <f>IFERROR(__xludf.DUMMYFUNCTION("REGEXEXTRACT(E4834, ""[А-Яа-я].*"")"),"все виды транспортных несчастных случаев")</f>
        <v>все виды транспортных несчастных случаев</v>
      </c>
      <c r="G4834" s="16">
        <f t="shared" si="17"/>
        <v>2</v>
      </c>
      <c r="H4834" s="13" t="s">
        <v>28</v>
      </c>
      <c r="I4834" s="13" t="str">
        <f>IFERROR(__xludf.DUMMYFUNCTION("REGEXREPLACE(H4834, "".*\s"", """")"),"человек")</f>
        <v>человек</v>
      </c>
      <c r="J4834" s="13" t="s">
        <v>29</v>
      </c>
      <c r="K4834" s="17" t="str">
        <f>IFERROR(__xludf.DUMMYFUNCTION("REGEXREPLACE(J4834, ""^[\d\s]+"", """")"),"значение показателя за год")</f>
        <v>значение показателя за год</v>
      </c>
      <c r="L4834" s="16">
        <f t="shared" si="18"/>
        <v>2</v>
      </c>
      <c r="M4834" s="13" t="s">
        <v>31</v>
      </c>
      <c r="N4834" s="13" t="str">
        <f>IFERROR(__xludf.DUMMYFUNCTION("REGEXEXTRACT(M4834, "" (.+)$"")"),"городское население")</f>
        <v>городское население</v>
      </c>
      <c r="O4834" s="18">
        <v>176.0</v>
      </c>
      <c r="P4834" s="18">
        <v>162.0</v>
      </c>
      <c r="Q4834" s="18">
        <v>3.0</v>
      </c>
      <c r="R4834" s="18">
        <v>128.0</v>
      </c>
      <c r="S4834" s="18">
        <v>124.0</v>
      </c>
      <c r="T4834" s="18">
        <v>140.0</v>
      </c>
      <c r="U4834" s="18">
        <v>123.0</v>
      </c>
      <c r="V4834" s="18">
        <v>128.0</v>
      </c>
      <c r="W4834" s="18">
        <v>120.0</v>
      </c>
      <c r="X4834" s="18">
        <v>118.0</v>
      </c>
      <c r="Y4834" s="18">
        <v>141.0</v>
      </c>
      <c r="Z4834" s="19" t="str">
        <f t="shared" si="6"/>
        <v/>
      </c>
      <c r="AA4834" s="19">
        <f t="shared" si="19"/>
        <v>1363</v>
      </c>
      <c r="AB4834" s="19" t="str">
        <f t="shared" si="8"/>
        <v/>
      </c>
      <c r="AC4834" s="19">
        <f t="shared" si="20"/>
        <v>123.9090909</v>
      </c>
      <c r="AD4834" s="19">
        <f t="shared" si="21"/>
        <v>159.5</v>
      </c>
      <c r="AE4834" s="19" t="str">
        <f t="shared" si="22"/>
        <v>Нет моды</v>
      </c>
      <c r="AF4834" s="19">
        <f t="shared" si="23"/>
        <v>3</v>
      </c>
      <c r="AG4834" s="19">
        <f t="shared" si="24"/>
        <v>176</v>
      </c>
      <c r="AH4834" s="20" t="str">
        <f t="shared" si="14"/>
        <v/>
      </c>
      <c r="AI4834" s="21"/>
      <c r="AJ4834" s="21"/>
      <c r="AK4834" s="21"/>
      <c r="AL4834" s="22">
        <f t="shared" si="25"/>
        <v>1</v>
      </c>
    </row>
    <row r="4835" ht="12.75" customHeight="1">
      <c r="A4835" s="13" t="s">
        <v>320</v>
      </c>
      <c r="B4835" s="13" t="str">
        <f>IFERROR(__xludf.DUMMYFUNCTION("REGEXREPLACE(A4835, ""\d"", """")"),"         Хабаровский край")</f>
        <v>         Хабаровский край</v>
      </c>
      <c r="C4835" s="14" t="str">
        <f t="shared" si="15"/>
        <v>Хабаровский край</v>
      </c>
      <c r="D4835" s="3">
        <f t="shared" si="16"/>
        <v>2</v>
      </c>
      <c r="E4835" s="15" t="s">
        <v>38</v>
      </c>
      <c r="F4835" s="13" t="str">
        <f>IFERROR(__xludf.DUMMYFUNCTION("REGEXEXTRACT(E4835, ""[А-Яа-я].*"")"),"все виды транспортных несчастных случаев")</f>
        <v>все виды транспортных несчастных случаев</v>
      </c>
      <c r="G4835" s="16">
        <f t="shared" si="17"/>
        <v>2</v>
      </c>
      <c r="H4835" s="13" t="s">
        <v>28</v>
      </c>
      <c r="I4835" s="13" t="str">
        <f>IFERROR(__xludf.DUMMYFUNCTION("REGEXREPLACE(H4835, "".*\s"", """")"),"человек")</f>
        <v>человек</v>
      </c>
      <c r="J4835" s="13" t="s">
        <v>29</v>
      </c>
      <c r="K4835" s="17" t="str">
        <f>IFERROR(__xludf.DUMMYFUNCTION("REGEXREPLACE(J4835, ""^[\d\s]+"", """")"),"значение показателя за год")</f>
        <v>значение показателя за год</v>
      </c>
      <c r="L4835" s="16">
        <f t="shared" si="18"/>
        <v>2</v>
      </c>
      <c r="M4835" s="13" t="s">
        <v>32</v>
      </c>
      <c r="N4835" s="13" t="str">
        <f>IFERROR(__xludf.DUMMYFUNCTION("REGEXEXTRACT(M4835, "" (.+)$"")"),"сельское население")</f>
        <v>сельское население</v>
      </c>
      <c r="O4835" s="18">
        <v>59.0</v>
      </c>
      <c r="P4835" s="18">
        <v>51.0</v>
      </c>
      <c r="Q4835" s="18">
        <v>1.0</v>
      </c>
      <c r="R4835" s="18">
        <v>47.0</v>
      </c>
      <c r="S4835" s="18">
        <v>49.0</v>
      </c>
      <c r="T4835" s="18">
        <v>38.0</v>
      </c>
      <c r="U4835" s="18">
        <v>39.0</v>
      </c>
      <c r="V4835" s="18">
        <v>48.0</v>
      </c>
      <c r="W4835" s="18">
        <v>64.0</v>
      </c>
      <c r="X4835" s="18">
        <v>39.0</v>
      </c>
      <c r="Y4835" s="18">
        <v>43.0</v>
      </c>
      <c r="Z4835" s="19" t="str">
        <f t="shared" si="6"/>
        <v/>
      </c>
      <c r="AA4835" s="19" t="str">
        <f t="shared" si="19"/>
        <v/>
      </c>
      <c r="AB4835" s="19">
        <f t="shared" si="8"/>
        <v>478</v>
      </c>
      <c r="AC4835" s="19">
        <f t="shared" si="20"/>
        <v>43.45454545</v>
      </c>
      <c r="AD4835" s="19">
        <f t="shared" si="21"/>
        <v>61.5</v>
      </c>
      <c r="AE4835" s="19" t="str">
        <f t="shared" si="22"/>
        <v>Нет моды</v>
      </c>
      <c r="AF4835" s="19">
        <f t="shared" si="23"/>
        <v>1</v>
      </c>
      <c r="AG4835" s="19">
        <f t="shared" si="24"/>
        <v>64</v>
      </c>
      <c r="AH4835" s="20" t="str">
        <f t="shared" si="14"/>
        <v>Город: 74%; Село: 26%</v>
      </c>
      <c r="AI4835" s="21"/>
      <c r="AJ4835" s="21"/>
      <c r="AK4835" s="21"/>
      <c r="AL4835" s="22">
        <f t="shared" si="25"/>
        <v>1</v>
      </c>
    </row>
    <row r="4836" ht="12.75" customHeight="1">
      <c r="A4836" s="13" t="s">
        <v>320</v>
      </c>
      <c r="B4836" s="13" t="str">
        <f>IFERROR(__xludf.DUMMYFUNCTION("REGEXREPLACE(A4836, ""\d"", """")"),"         Хабаровский край")</f>
        <v>         Хабаровский край</v>
      </c>
      <c r="C4836" s="14" t="str">
        <f t="shared" si="15"/>
        <v>Хабаровский край</v>
      </c>
      <c r="D4836" s="3">
        <f t="shared" si="16"/>
        <v>2</v>
      </c>
      <c r="E4836" s="15" t="s">
        <v>39</v>
      </c>
      <c r="F4836" s="13" t="str">
        <f>IFERROR(__xludf.DUMMYFUNCTION("REGEXEXTRACT(E4836, ""[А-Яа-я].*"")"),"Всего умерших")</f>
        <v>Всего умерших</v>
      </c>
      <c r="G4836" s="16">
        <f t="shared" si="17"/>
        <v>2</v>
      </c>
      <c r="H4836" s="13" t="s">
        <v>28</v>
      </c>
      <c r="I4836" s="13" t="str">
        <f>IFERROR(__xludf.DUMMYFUNCTION("REGEXREPLACE(H4836, "".*\s"", """")"),"человек")</f>
        <v>человек</v>
      </c>
      <c r="J4836" s="13" t="s">
        <v>29</v>
      </c>
      <c r="K4836" s="17" t="str">
        <f>IFERROR(__xludf.DUMMYFUNCTION("REGEXREPLACE(J4836, ""^[\d\s]+"", """")"),"значение показателя за год")</f>
        <v>значение показателя за год</v>
      </c>
      <c r="L4836" s="16">
        <f t="shared" si="18"/>
        <v>2</v>
      </c>
      <c r="M4836" s="13" t="s">
        <v>30</v>
      </c>
      <c r="N4836" s="13" t="str">
        <f>IFERROR(__xludf.DUMMYFUNCTION("REGEXEXTRACT(M4836, "" (.+)$"")"),"все население")</f>
        <v>все население</v>
      </c>
      <c r="O4836" s="18">
        <v>17872.0</v>
      </c>
      <c r="P4836" s="18">
        <v>17851.0</v>
      </c>
      <c r="Q4836" s="18">
        <v>17911.0</v>
      </c>
      <c r="R4836" s="18">
        <v>17518.0</v>
      </c>
      <c r="S4836" s="18">
        <v>17289.0</v>
      </c>
      <c r="T4836" s="18">
        <v>17005.0</v>
      </c>
      <c r="U4836" s="18">
        <v>17551.0</v>
      </c>
      <c r="V4836" s="18">
        <v>20448.0</v>
      </c>
      <c r="W4836" s="18">
        <v>21865.0</v>
      </c>
      <c r="X4836" s="18">
        <v>18068.0</v>
      </c>
      <c r="Y4836" s="18">
        <v>17077.0</v>
      </c>
      <c r="Z4836" s="19">
        <f t="shared" si="6"/>
        <v>200455</v>
      </c>
      <c r="AA4836" s="19" t="str">
        <f t="shared" si="19"/>
        <v/>
      </c>
      <c r="AB4836" s="19" t="str">
        <f t="shared" si="8"/>
        <v/>
      </c>
      <c r="AC4836" s="19">
        <f t="shared" si="20"/>
        <v>18223.18182</v>
      </c>
      <c r="AD4836" s="19">
        <f t="shared" si="21"/>
        <v>8534.5</v>
      </c>
      <c r="AE4836" s="19" t="str">
        <f t="shared" si="22"/>
        <v>Нет моды</v>
      </c>
      <c r="AF4836" s="19">
        <f t="shared" si="23"/>
        <v>17005</v>
      </c>
      <c r="AG4836" s="19">
        <f t="shared" si="24"/>
        <v>21865</v>
      </c>
      <c r="AH4836" s="20" t="str">
        <f t="shared" si="14"/>
        <v/>
      </c>
      <c r="AI4836" s="21"/>
      <c r="AJ4836" s="21"/>
      <c r="AK4836" s="21"/>
      <c r="AL4836" s="22">
        <f t="shared" si="25"/>
        <v>1</v>
      </c>
    </row>
    <row r="4837" ht="12.75" customHeight="1">
      <c r="A4837" s="13" t="s">
        <v>320</v>
      </c>
      <c r="B4837" s="13" t="str">
        <f>IFERROR(__xludf.DUMMYFUNCTION("REGEXREPLACE(A4837, ""\d"", """")"),"         Хабаровский край")</f>
        <v>         Хабаровский край</v>
      </c>
      <c r="C4837" s="14" t="str">
        <f t="shared" si="15"/>
        <v>Хабаровский край</v>
      </c>
      <c r="D4837" s="3">
        <f t="shared" si="16"/>
        <v>2</v>
      </c>
      <c r="E4837" s="15" t="s">
        <v>39</v>
      </c>
      <c r="F4837" s="13" t="str">
        <f>IFERROR(__xludf.DUMMYFUNCTION("REGEXEXTRACT(E4837, ""[А-Яа-я].*"")"),"Всего умерших")</f>
        <v>Всего умерших</v>
      </c>
      <c r="G4837" s="16">
        <f t="shared" si="17"/>
        <v>2</v>
      </c>
      <c r="H4837" s="13" t="s">
        <v>28</v>
      </c>
      <c r="I4837" s="13" t="str">
        <f>IFERROR(__xludf.DUMMYFUNCTION("REGEXREPLACE(H4837, "".*\s"", """")"),"человек")</f>
        <v>человек</v>
      </c>
      <c r="J4837" s="13" t="s">
        <v>29</v>
      </c>
      <c r="K4837" s="17" t="str">
        <f>IFERROR(__xludf.DUMMYFUNCTION("REGEXREPLACE(J4837, ""^[\d\s]+"", """")"),"значение показателя за год")</f>
        <v>значение показателя за год</v>
      </c>
      <c r="L4837" s="16">
        <f t="shared" si="18"/>
        <v>2</v>
      </c>
      <c r="M4837" s="13" t="s">
        <v>31</v>
      </c>
      <c r="N4837" s="13" t="str">
        <f>IFERROR(__xludf.DUMMYFUNCTION("REGEXEXTRACT(M4837, "" (.+)$"")"),"городское население")</f>
        <v>городское население</v>
      </c>
      <c r="O4837" s="18">
        <v>14492.0</v>
      </c>
      <c r="P4837" s="18">
        <v>14778.0</v>
      </c>
      <c r="Q4837" s="18">
        <v>14769.0</v>
      </c>
      <c r="R4837" s="18">
        <v>14503.0</v>
      </c>
      <c r="S4837" s="18">
        <v>14321.0</v>
      </c>
      <c r="T4837" s="18">
        <v>14234.0</v>
      </c>
      <c r="U4837" s="18">
        <v>14607.0</v>
      </c>
      <c r="V4837" s="18">
        <v>17107.0</v>
      </c>
      <c r="W4837" s="18">
        <v>18194.0</v>
      </c>
      <c r="X4837" s="18">
        <v>14982.0</v>
      </c>
      <c r="Y4837" s="18">
        <v>14186.0</v>
      </c>
      <c r="Z4837" s="19" t="str">
        <f t="shared" si="6"/>
        <v/>
      </c>
      <c r="AA4837" s="19">
        <f t="shared" si="19"/>
        <v>166173</v>
      </c>
      <c r="AB4837" s="19" t="str">
        <f t="shared" si="8"/>
        <v/>
      </c>
      <c r="AC4837" s="19">
        <f t="shared" si="20"/>
        <v>15106.63636</v>
      </c>
      <c r="AD4837" s="19">
        <f t="shared" si="21"/>
        <v>17092</v>
      </c>
      <c r="AE4837" s="19" t="str">
        <f t="shared" si="22"/>
        <v>Нет моды</v>
      </c>
      <c r="AF4837" s="19">
        <f t="shared" si="23"/>
        <v>14186</v>
      </c>
      <c r="AG4837" s="19">
        <f t="shared" si="24"/>
        <v>18194</v>
      </c>
      <c r="AH4837" s="20" t="str">
        <f t="shared" si="14"/>
        <v/>
      </c>
      <c r="AI4837" s="21"/>
      <c r="AJ4837" s="21"/>
      <c r="AK4837" s="21"/>
      <c r="AL4837" s="22">
        <f t="shared" si="25"/>
        <v>1</v>
      </c>
    </row>
    <row r="4838" ht="12.75" customHeight="1">
      <c r="A4838" s="13" t="s">
        <v>320</v>
      </c>
      <c r="B4838" s="13" t="str">
        <f>IFERROR(__xludf.DUMMYFUNCTION("REGEXREPLACE(A4838, ""\d"", """")"),"         Хабаровский край")</f>
        <v>         Хабаровский край</v>
      </c>
      <c r="C4838" s="14" t="str">
        <f t="shared" si="15"/>
        <v>Хабаровский край</v>
      </c>
      <c r="D4838" s="3">
        <f t="shared" si="16"/>
        <v>2</v>
      </c>
      <c r="E4838" s="15" t="s">
        <v>39</v>
      </c>
      <c r="F4838" s="13" t="str">
        <f>IFERROR(__xludf.DUMMYFUNCTION("REGEXEXTRACT(E4838, ""[А-Яа-я].*"")"),"Всего умерших")</f>
        <v>Всего умерших</v>
      </c>
      <c r="G4838" s="16">
        <f t="shared" si="17"/>
        <v>2</v>
      </c>
      <c r="H4838" s="13" t="s">
        <v>28</v>
      </c>
      <c r="I4838" s="13" t="str">
        <f>IFERROR(__xludf.DUMMYFUNCTION("REGEXREPLACE(H4838, "".*\s"", """")"),"человек")</f>
        <v>человек</v>
      </c>
      <c r="J4838" s="13" t="s">
        <v>29</v>
      </c>
      <c r="K4838" s="17" t="str">
        <f>IFERROR(__xludf.DUMMYFUNCTION("REGEXREPLACE(J4838, ""^[\d\s]+"", """")"),"значение показателя за год")</f>
        <v>значение показателя за год</v>
      </c>
      <c r="L4838" s="16">
        <f t="shared" si="18"/>
        <v>2</v>
      </c>
      <c r="M4838" s="13" t="s">
        <v>32</v>
      </c>
      <c r="N4838" s="13" t="str">
        <f>IFERROR(__xludf.DUMMYFUNCTION("REGEXEXTRACT(M4838, "" (.+)$"")"),"сельское население")</f>
        <v>сельское население</v>
      </c>
      <c r="O4838" s="18">
        <v>3380.0</v>
      </c>
      <c r="P4838" s="18">
        <v>3073.0</v>
      </c>
      <c r="Q4838" s="18">
        <v>3142.0</v>
      </c>
      <c r="R4838" s="18">
        <v>3015.0</v>
      </c>
      <c r="S4838" s="18">
        <v>2968.0</v>
      </c>
      <c r="T4838" s="18">
        <v>2771.0</v>
      </c>
      <c r="U4838" s="18">
        <v>2944.0</v>
      </c>
      <c r="V4838" s="18">
        <v>3341.0</v>
      </c>
      <c r="W4838" s="18">
        <v>3671.0</v>
      </c>
      <c r="X4838" s="18">
        <v>3086.0</v>
      </c>
      <c r="Y4838" s="18">
        <v>2891.0</v>
      </c>
      <c r="Z4838" s="19" t="str">
        <f t="shared" si="6"/>
        <v/>
      </c>
      <c r="AA4838" s="19" t="str">
        <f t="shared" si="19"/>
        <v/>
      </c>
      <c r="AB4838" s="19">
        <f t="shared" si="8"/>
        <v>34282</v>
      </c>
      <c r="AC4838" s="19">
        <f t="shared" si="20"/>
        <v>3116.545455</v>
      </c>
      <c r="AD4838" s="19">
        <f t="shared" si="21"/>
        <v>8928.5</v>
      </c>
      <c r="AE4838" s="19" t="str">
        <f t="shared" si="22"/>
        <v>Нет моды</v>
      </c>
      <c r="AF4838" s="19">
        <f t="shared" si="23"/>
        <v>2771</v>
      </c>
      <c r="AG4838" s="19">
        <f t="shared" si="24"/>
        <v>3671</v>
      </c>
      <c r="AH4838" s="20" t="str">
        <f t="shared" si="14"/>
        <v>Город: 83%; Село: 17%</v>
      </c>
      <c r="AI4838" s="21"/>
      <c r="AJ4838" s="21"/>
      <c r="AK4838" s="21"/>
      <c r="AL4838" s="22">
        <f t="shared" si="25"/>
        <v>1</v>
      </c>
    </row>
    <row r="4839" ht="12.75" customHeight="1">
      <c r="A4839" s="13" t="s">
        <v>320</v>
      </c>
      <c r="B4839" s="13" t="str">
        <f>IFERROR(__xludf.DUMMYFUNCTION("REGEXREPLACE(A4839, ""\d"", """")"),"         Хабаровский край")</f>
        <v>         Хабаровский край</v>
      </c>
      <c r="C4839" s="14" t="str">
        <f t="shared" si="15"/>
        <v>Хабаровский край</v>
      </c>
      <c r="D4839" s="3">
        <f t="shared" si="16"/>
        <v>2</v>
      </c>
      <c r="E4839" s="15" t="s">
        <v>40</v>
      </c>
      <c r="F4839" s="13" t="str">
        <f>IFERROR(__xludf.DUMMYFUNCTION("REGEXEXTRACT(E4839, ""[А-Яа-я].*"")"),"Злокачественные новообразования")</f>
        <v>Злокачественные новообразования</v>
      </c>
      <c r="G4839" s="16">
        <f t="shared" si="17"/>
        <v>2</v>
      </c>
      <c r="H4839" s="13" t="s">
        <v>28</v>
      </c>
      <c r="I4839" s="13" t="str">
        <f>IFERROR(__xludf.DUMMYFUNCTION("REGEXREPLACE(H4839, "".*\s"", """")"),"человек")</f>
        <v>человек</v>
      </c>
      <c r="J4839" s="13" t="s">
        <v>29</v>
      </c>
      <c r="K4839" s="17" t="str">
        <f>IFERROR(__xludf.DUMMYFUNCTION("REGEXREPLACE(J4839, ""^[\d\s]+"", """")"),"значение показателя за год")</f>
        <v>значение показателя за год</v>
      </c>
      <c r="L4839" s="16">
        <f t="shared" si="18"/>
        <v>2</v>
      </c>
      <c r="M4839" s="13" t="s">
        <v>30</v>
      </c>
      <c r="N4839" s="13" t="str">
        <f>IFERROR(__xludf.DUMMYFUNCTION("REGEXEXTRACT(M4839, "" (.+)$"")"),"все население")</f>
        <v>все население</v>
      </c>
      <c r="O4839" s="18">
        <v>2647.0</v>
      </c>
      <c r="P4839" s="18">
        <v>2537.0</v>
      </c>
      <c r="Q4839" s="18">
        <v>2679.0</v>
      </c>
      <c r="R4839" s="18">
        <v>2453.0</v>
      </c>
      <c r="S4839" s="18">
        <v>2506.0</v>
      </c>
      <c r="T4839" s="18">
        <v>2496.0</v>
      </c>
      <c r="U4839" s="18">
        <v>2630.0</v>
      </c>
      <c r="V4839" s="18">
        <v>2590.0</v>
      </c>
      <c r="W4839" s="18">
        <v>2577.0</v>
      </c>
      <c r="X4839" s="18">
        <v>2521.0</v>
      </c>
      <c r="Y4839" s="18">
        <v>2676.0</v>
      </c>
      <c r="Z4839" s="19">
        <f t="shared" si="6"/>
        <v>28312</v>
      </c>
      <c r="AA4839" s="19" t="str">
        <f t="shared" si="19"/>
        <v/>
      </c>
      <c r="AB4839" s="19" t="str">
        <f t="shared" si="8"/>
        <v/>
      </c>
      <c r="AC4839" s="19">
        <f t="shared" si="20"/>
        <v>2573.818182</v>
      </c>
      <c r="AD4839" s="19">
        <f t="shared" si="21"/>
        <v>2725</v>
      </c>
      <c r="AE4839" s="19" t="str">
        <f t="shared" si="22"/>
        <v>Нет моды</v>
      </c>
      <c r="AF4839" s="19">
        <f t="shared" si="23"/>
        <v>2453</v>
      </c>
      <c r="AG4839" s="19">
        <f t="shared" si="24"/>
        <v>2679</v>
      </c>
      <c r="AH4839" s="20" t="str">
        <f t="shared" si="14"/>
        <v/>
      </c>
      <c r="AI4839" s="21"/>
      <c r="AJ4839" s="21"/>
      <c r="AK4839" s="21"/>
      <c r="AL4839" s="22">
        <f t="shared" si="25"/>
        <v>1</v>
      </c>
    </row>
    <row r="4840" ht="12.75" customHeight="1">
      <c r="A4840" s="13" t="s">
        <v>320</v>
      </c>
      <c r="B4840" s="13" t="str">
        <f>IFERROR(__xludf.DUMMYFUNCTION("REGEXREPLACE(A4840, ""\d"", """")"),"         Хабаровский край")</f>
        <v>         Хабаровский край</v>
      </c>
      <c r="C4840" s="14" t="str">
        <f t="shared" si="15"/>
        <v>Хабаровский край</v>
      </c>
      <c r="D4840" s="3">
        <f t="shared" si="16"/>
        <v>2</v>
      </c>
      <c r="E4840" s="15" t="s">
        <v>40</v>
      </c>
      <c r="F4840" s="13" t="str">
        <f>IFERROR(__xludf.DUMMYFUNCTION("REGEXEXTRACT(E4840, ""[А-Яа-я].*"")"),"Злокачественные новообразования")</f>
        <v>Злокачественные новообразования</v>
      </c>
      <c r="G4840" s="16">
        <f t="shared" si="17"/>
        <v>2</v>
      </c>
      <c r="H4840" s="13" t="s">
        <v>28</v>
      </c>
      <c r="I4840" s="13" t="str">
        <f>IFERROR(__xludf.DUMMYFUNCTION("REGEXREPLACE(H4840, "".*\s"", """")"),"человек")</f>
        <v>человек</v>
      </c>
      <c r="J4840" s="13" t="s">
        <v>29</v>
      </c>
      <c r="K4840" s="17" t="str">
        <f>IFERROR(__xludf.DUMMYFUNCTION("REGEXREPLACE(J4840, ""^[\d\s]+"", """")"),"значение показателя за год")</f>
        <v>значение показателя за год</v>
      </c>
      <c r="L4840" s="16">
        <f t="shared" si="18"/>
        <v>2</v>
      </c>
      <c r="M4840" s="13" t="s">
        <v>31</v>
      </c>
      <c r="N4840" s="13" t="str">
        <f>IFERROR(__xludf.DUMMYFUNCTION("REGEXEXTRACT(M4840, "" (.+)$"")"),"городское население")</f>
        <v>городское население</v>
      </c>
      <c r="O4840" s="18">
        <v>2227.0</v>
      </c>
      <c r="P4840" s="18">
        <v>2170.0</v>
      </c>
      <c r="Q4840" s="18">
        <v>2275.0</v>
      </c>
      <c r="R4840" s="18">
        <v>2061.0</v>
      </c>
      <c r="S4840" s="18">
        <v>2085.0</v>
      </c>
      <c r="T4840" s="18">
        <v>2124.0</v>
      </c>
      <c r="U4840" s="18">
        <v>2199.0</v>
      </c>
      <c r="V4840" s="18">
        <v>2174.0</v>
      </c>
      <c r="W4840" s="18">
        <v>2160.0</v>
      </c>
      <c r="X4840" s="18">
        <v>2103.0</v>
      </c>
      <c r="Y4840" s="18">
        <v>2255.0</v>
      </c>
      <c r="Z4840" s="19" t="str">
        <f t="shared" si="6"/>
        <v/>
      </c>
      <c r="AA4840" s="19">
        <f t="shared" si="19"/>
        <v>23833</v>
      </c>
      <c r="AB4840" s="19" t="str">
        <f t="shared" si="8"/>
        <v/>
      </c>
      <c r="AC4840" s="19">
        <f t="shared" si="20"/>
        <v>2166.636364</v>
      </c>
      <c r="AD4840" s="19">
        <f t="shared" si="21"/>
        <v>2364</v>
      </c>
      <c r="AE4840" s="19" t="str">
        <f t="shared" si="22"/>
        <v>Нет моды</v>
      </c>
      <c r="AF4840" s="19">
        <f t="shared" si="23"/>
        <v>2061</v>
      </c>
      <c r="AG4840" s="19">
        <f t="shared" si="24"/>
        <v>2275</v>
      </c>
      <c r="AH4840" s="20" t="str">
        <f t="shared" si="14"/>
        <v/>
      </c>
      <c r="AI4840" s="21"/>
      <c r="AJ4840" s="21"/>
      <c r="AK4840" s="21"/>
      <c r="AL4840" s="22">
        <f t="shared" si="25"/>
        <v>1</v>
      </c>
    </row>
    <row r="4841" ht="12.75" customHeight="1">
      <c r="A4841" s="13" t="s">
        <v>320</v>
      </c>
      <c r="B4841" s="13" t="str">
        <f>IFERROR(__xludf.DUMMYFUNCTION("REGEXREPLACE(A4841, ""\d"", """")"),"         Хабаровский край")</f>
        <v>         Хабаровский край</v>
      </c>
      <c r="C4841" s="14" t="str">
        <f t="shared" si="15"/>
        <v>Хабаровский край</v>
      </c>
      <c r="D4841" s="3">
        <f t="shared" si="16"/>
        <v>2</v>
      </c>
      <c r="E4841" s="15" t="s">
        <v>40</v>
      </c>
      <c r="F4841" s="13" t="str">
        <f>IFERROR(__xludf.DUMMYFUNCTION("REGEXEXTRACT(E4841, ""[А-Яа-я].*"")"),"Злокачественные новообразования")</f>
        <v>Злокачественные новообразования</v>
      </c>
      <c r="G4841" s="16">
        <f t="shared" si="17"/>
        <v>2</v>
      </c>
      <c r="H4841" s="13" t="s">
        <v>28</v>
      </c>
      <c r="I4841" s="13" t="str">
        <f>IFERROR(__xludf.DUMMYFUNCTION("REGEXREPLACE(H4841, "".*\s"", """")"),"человек")</f>
        <v>человек</v>
      </c>
      <c r="J4841" s="13" t="s">
        <v>29</v>
      </c>
      <c r="K4841" s="17" t="str">
        <f>IFERROR(__xludf.DUMMYFUNCTION("REGEXREPLACE(J4841, ""^[\d\s]+"", """")"),"значение показателя за год")</f>
        <v>значение показателя за год</v>
      </c>
      <c r="L4841" s="16">
        <f t="shared" si="18"/>
        <v>2</v>
      </c>
      <c r="M4841" s="13" t="s">
        <v>32</v>
      </c>
      <c r="N4841" s="13" t="str">
        <f>IFERROR(__xludf.DUMMYFUNCTION("REGEXEXTRACT(M4841, "" (.+)$"")"),"сельское население")</f>
        <v>сельское население</v>
      </c>
      <c r="O4841" s="18">
        <v>420.0</v>
      </c>
      <c r="P4841" s="18">
        <v>367.0</v>
      </c>
      <c r="Q4841" s="18">
        <v>404.0</v>
      </c>
      <c r="R4841" s="18">
        <v>392.0</v>
      </c>
      <c r="S4841" s="18">
        <v>421.0</v>
      </c>
      <c r="T4841" s="18">
        <v>372.0</v>
      </c>
      <c r="U4841" s="18">
        <v>431.0</v>
      </c>
      <c r="V4841" s="18">
        <v>416.0</v>
      </c>
      <c r="W4841" s="18">
        <v>417.0</v>
      </c>
      <c r="X4841" s="18">
        <v>418.0</v>
      </c>
      <c r="Y4841" s="18">
        <v>421.0</v>
      </c>
      <c r="Z4841" s="19" t="str">
        <f t="shared" si="6"/>
        <v/>
      </c>
      <c r="AA4841" s="19" t="str">
        <f t="shared" si="19"/>
        <v/>
      </c>
      <c r="AB4841" s="19">
        <f t="shared" si="8"/>
        <v>4479</v>
      </c>
      <c r="AC4841" s="19">
        <f t="shared" si="20"/>
        <v>407.1818182</v>
      </c>
      <c r="AD4841" s="19">
        <f t="shared" si="21"/>
        <v>1246</v>
      </c>
      <c r="AE4841" s="19" t="str">
        <f t="shared" si="22"/>
        <v>Нет моды</v>
      </c>
      <c r="AF4841" s="19">
        <f t="shared" si="23"/>
        <v>367</v>
      </c>
      <c r="AG4841" s="19">
        <f t="shared" si="24"/>
        <v>431</v>
      </c>
      <c r="AH4841" s="20" t="str">
        <f t="shared" si="14"/>
        <v>Город: 84%; Село: 16%</v>
      </c>
      <c r="AI4841" s="21"/>
      <c r="AJ4841" s="21"/>
      <c r="AK4841" s="21"/>
      <c r="AL4841" s="22">
        <f t="shared" si="25"/>
        <v>1</v>
      </c>
    </row>
    <row r="4842" ht="12.75" customHeight="1">
      <c r="A4842" s="13" t="s">
        <v>320</v>
      </c>
      <c r="B4842" s="13" t="str">
        <f>IFERROR(__xludf.DUMMYFUNCTION("REGEXREPLACE(A4842, ""\d"", """")"),"         Хабаровский край")</f>
        <v>         Хабаровский край</v>
      </c>
      <c r="C4842" s="14" t="str">
        <f t="shared" si="15"/>
        <v>Хабаровский край</v>
      </c>
      <c r="D4842" s="3">
        <f t="shared" si="16"/>
        <v>2</v>
      </c>
      <c r="E4842" s="15" t="s">
        <v>41</v>
      </c>
      <c r="F4842" s="13" t="str">
        <f>IFERROR(__xludf.DUMMYFUNCTION("REGEXEXTRACT(E4842, ""[А-Яа-я].*"")"),"Инфекционные и паразитарные болезни")</f>
        <v>Инфекционные и паразитарные болезни</v>
      </c>
      <c r="G4842" s="16">
        <f t="shared" si="17"/>
        <v>2</v>
      </c>
      <c r="H4842" s="13" t="s">
        <v>28</v>
      </c>
      <c r="I4842" s="13" t="str">
        <f>IFERROR(__xludf.DUMMYFUNCTION("REGEXREPLACE(H4842, "".*\s"", """")"),"человек")</f>
        <v>человек</v>
      </c>
      <c r="J4842" s="13" t="s">
        <v>29</v>
      </c>
      <c r="K4842" s="17" t="str">
        <f>IFERROR(__xludf.DUMMYFUNCTION("REGEXREPLACE(J4842, ""^[\d\s]+"", """")"),"значение показателя за год")</f>
        <v>значение показателя за год</v>
      </c>
      <c r="L4842" s="16">
        <f t="shared" si="18"/>
        <v>2</v>
      </c>
      <c r="M4842" s="13" t="s">
        <v>30</v>
      </c>
      <c r="N4842" s="13" t="str">
        <f>IFERROR(__xludf.DUMMYFUNCTION("REGEXEXTRACT(M4842, "" (.+)$"")"),"все население")</f>
        <v>все население</v>
      </c>
      <c r="O4842" s="18">
        <v>388.0</v>
      </c>
      <c r="P4842" s="18">
        <v>338.0</v>
      </c>
      <c r="Q4842" s="18">
        <v>337.0</v>
      </c>
      <c r="R4842" s="18">
        <v>329.0</v>
      </c>
      <c r="S4842" s="18">
        <v>293.0</v>
      </c>
      <c r="T4842" s="18">
        <v>321.0</v>
      </c>
      <c r="U4842" s="18">
        <v>297.0</v>
      </c>
      <c r="V4842" s="18">
        <v>271.0</v>
      </c>
      <c r="W4842" s="18">
        <v>246.0</v>
      </c>
      <c r="X4842" s="18">
        <v>247.0</v>
      </c>
      <c r="Y4842" s="18">
        <v>247.0</v>
      </c>
      <c r="Z4842" s="19">
        <f t="shared" si="6"/>
        <v>3314</v>
      </c>
      <c r="AA4842" s="19" t="str">
        <f t="shared" si="19"/>
        <v/>
      </c>
      <c r="AB4842" s="19" t="str">
        <f t="shared" si="8"/>
        <v/>
      </c>
      <c r="AC4842" s="19">
        <f t="shared" si="20"/>
        <v>301.2727273</v>
      </c>
      <c r="AD4842" s="19">
        <f t="shared" si="21"/>
        <v>369.5</v>
      </c>
      <c r="AE4842" s="19" t="str">
        <f t="shared" si="22"/>
        <v>Нет моды</v>
      </c>
      <c r="AF4842" s="19">
        <f t="shared" si="23"/>
        <v>246</v>
      </c>
      <c r="AG4842" s="19">
        <f t="shared" si="24"/>
        <v>388</v>
      </c>
      <c r="AH4842" s="20" t="str">
        <f t="shared" si="14"/>
        <v/>
      </c>
      <c r="AI4842" s="21"/>
      <c r="AJ4842" s="21"/>
      <c r="AK4842" s="21"/>
      <c r="AL4842" s="22">
        <f t="shared" si="25"/>
        <v>1</v>
      </c>
    </row>
    <row r="4843" ht="12.75" customHeight="1">
      <c r="A4843" s="13" t="s">
        <v>320</v>
      </c>
      <c r="B4843" s="13" t="str">
        <f>IFERROR(__xludf.DUMMYFUNCTION("REGEXREPLACE(A4843, ""\d"", """")"),"         Хабаровский край")</f>
        <v>         Хабаровский край</v>
      </c>
      <c r="C4843" s="14" t="str">
        <f t="shared" si="15"/>
        <v>Хабаровский край</v>
      </c>
      <c r="D4843" s="3">
        <f t="shared" si="16"/>
        <v>2</v>
      </c>
      <c r="E4843" s="15" t="s">
        <v>41</v>
      </c>
      <c r="F4843" s="13" t="str">
        <f>IFERROR(__xludf.DUMMYFUNCTION("REGEXEXTRACT(E4843, ""[А-Яа-я].*"")"),"Инфекционные и паразитарные болезни")</f>
        <v>Инфекционные и паразитарные болезни</v>
      </c>
      <c r="G4843" s="16">
        <f t="shared" si="17"/>
        <v>2</v>
      </c>
      <c r="H4843" s="13" t="s">
        <v>28</v>
      </c>
      <c r="I4843" s="13" t="str">
        <f>IFERROR(__xludf.DUMMYFUNCTION("REGEXREPLACE(H4843, "".*\s"", """")"),"человек")</f>
        <v>человек</v>
      </c>
      <c r="J4843" s="13" t="s">
        <v>29</v>
      </c>
      <c r="K4843" s="17" t="str">
        <f>IFERROR(__xludf.DUMMYFUNCTION("REGEXREPLACE(J4843, ""^[\d\s]+"", """")"),"значение показателя за год")</f>
        <v>значение показателя за год</v>
      </c>
      <c r="L4843" s="16">
        <f t="shared" si="18"/>
        <v>2</v>
      </c>
      <c r="M4843" s="13" t="s">
        <v>31</v>
      </c>
      <c r="N4843" s="13" t="str">
        <f>IFERROR(__xludf.DUMMYFUNCTION("REGEXEXTRACT(M4843, "" (.+)$"")"),"городское население")</f>
        <v>городское население</v>
      </c>
      <c r="O4843" s="18">
        <v>295.0</v>
      </c>
      <c r="P4843" s="18">
        <v>269.0</v>
      </c>
      <c r="Q4843" s="18">
        <v>279.0</v>
      </c>
      <c r="R4843" s="18">
        <v>270.0</v>
      </c>
      <c r="S4843" s="18">
        <v>248.0</v>
      </c>
      <c r="T4843" s="18">
        <v>269.0</v>
      </c>
      <c r="U4843" s="18">
        <v>251.0</v>
      </c>
      <c r="V4843" s="18">
        <v>222.0</v>
      </c>
      <c r="W4843" s="18">
        <v>196.0</v>
      </c>
      <c r="X4843" s="18">
        <v>200.0</v>
      </c>
      <c r="Y4843" s="18">
        <v>202.0</v>
      </c>
      <c r="Z4843" s="19" t="str">
        <f t="shared" si="6"/>
        <v/>
      </c>
      <c r="AA4843" s="19">
        <f t="shared" si="19"/>
        <v>2701</v>
      </c>
      <c r="AB4843" s="19" t="str">
        <f t="shared" si="8"/>
        <v/>
      </c>
      <c r="AC4843" s="19">
        <f t="shared" si="20"/>
        <v>245.5454545</v>
      </c>
      <c r="AD4843" s="19">
        <f t="shared" si="21"/>
        <v>269.5</v>
      </c>
      <c r="AE4843" s="19" t="str">
        <f t="shared" si="22"/>
        <v>Нет моды</v>
      </c>
      <c r="AF4843" s="19">
        <f t="shared" si="23"/>
        <v>196</v>
      </c>
      <c r="AG4843" s="19">
        <f t="shared" si="24"/>
        <v>295</v>
      </c>
      <c r="AH4843" s="20" t="str">
        <f t="shared" si="14"/>
        <v/>
      </c>
      <c r="AI4843" s="21"/>
      <c r="AJ4843" s="21"/>
      <c r="AK4843" s="21"/>
      <c r="AL4843" s="22">
        <f t="shared" si="25"/>
        <v>1</v>
      </c>
    </row>
    <row r="4844" ht="12.75" customHeight="1">
      <c r="A4844" s="13" t="s">
        <v>320</v>
      </c>
      <c r="B4844" s="13" t="str">
        <f>IFERROR(__xludf.DUMMYFUNCTION("REGEXREPLACE(A4844, ""\d"", """")"),"         Хабаровский край")</f>
        <v>         Хабаровский край</v>
      </c>
      <c r="C4844" s="14" t="str">
        <f t="shared" si="15"/>
        <v>Хабаровский край</v>
      </c>
      <c r="D4844" s="3">
        <f t="shared" si="16"/>
        <v>2</v>
      </c>
      <c r="E4844" s="15" t="s">
        <v>41</v>
      </c>
      <c r="F4844" s="13" t="str">
        <f>IFERROR(__xludf.DUMMYFUNCTION("REGEXEXTRACT(E4844, ""[А-Яа-я].*"")"),"Инфекционные и паразитарные болезни")</f>
        <v>Инфекционные и паразитарные болезни</v>
      </c>
      <c r="G4844" s="16">
        <f t="shared" si="17"/>
        <v>2</v>
      </c>
      <c r="H4844" s="13" t="s">
        <v>28</v>
      </c>
      <c r="I4844" s="13" t="str">
        <f>IFERROR(__xludf.DUMMYFUNCTION("REGEXREPLACE(H4844, "".*\s"", """")"),"человек")</f>
        <v>человек</v>
      </c>
      <c r="J4844" s="13" t="s">
        <v>29</v>
      </c>
      <c r="K4844" s="17" t="str">
        <f>IFERROR(__xludf.DUMMYFUNCTION("REGEXREPLACE(J4844, ""^[\d\s]+"", """")"),"значение показателя за год")</f>
        <v>значение показателя за год</v>
      </c>
      <c r="L4844" s="16">
        <f t="shared" si="18"/>
        <v>2</v>
      </c>
      <c r="M4844" s="13" t="s">
        <v>32</v>
      </c>
      <c r="N4844" s="13" t="str">
        <f>IFERROR(__xludf.DUMMYFUNCTION("REGEXEXTRACT(M4844, "" (.+)$"")"),"сельское население")</f>
        <v>сельское население</v>
      </c>
      <c r="O4844" s="18">
        <v>93.0</v>
      </c>
      <c r="P4844" s="18">
        <v>69.0</v>
      </c>
      <c r="Q4844" s="18">
        <v>58.0</v>
      </c>
      <c r="R4844" s="18">
        <v>59.0</v>
      </c>
      <c r="S4844" s="18">
        <v>45.0</v>
      </c>
      <c r="T4844" s="18">
        <v>52.0</v>
      </c>
      <c r="U4844" s="18">
        <v>46.0</v>
      </c>
      <c r="V4844" s="18">
        <v>49.0</v>
      </c>
      <c r="W4844" s="18">
        <v>50.0</v>
      </c>
      <c r="X4844" s="18">
        <v>47.0</v>
      </c>
      <c r="Y4844" s="18">
        <v>45.0</v>
      </c>
      <c r="Z4844" s="19" t="str">
        <f t="shared" si="6"/>
        <v/>
      </c>
      <c r="AA4844" s="19" t="str">
        <f t="shared" si="19"/>
        <v/>
      </c>
      <c r="AB4844" s="19">
        <f t="shared" si="8"/>
        <v>613</v>
      </c>
      <c r="AC4844" s="19">
        <f t="shared" si="20"/>
        <v>55.72727273</v>
      </c>
      <c r="AD4844" s="19">
        <f t="shared" si="21"/>
        <v>144.5</v>
      </c>
      <c r="AE4844" s="19" t="str">
        <f t="shared" si="22"/>
        <v>Нет моды</v>
      </c>
      <c r="AF4844" s="19">
        <f t="shared" si="23"/>
        <v>45</v>
      </c>
      <c r="AG4844" s="19">
        <f t="shared" si="24"/>
        <v>93</v>
      </c>
      <c r="AH4844" s="20" t="str">
        <f t="shared" si="14"/>
        <v>Город: 82%; Село: 18%</v>
      </c>
      <c r="AI4844" s="21"/>
      <c r="AJ4844" s="21"/>
      <c r="AK4844" s="21"/>
      <c r="AL4844" s="22">
        <f t="shared" si="25"/>
        <v>1</v>
      </c>
    </row>
    <row r="4845" ht="12.75" customHeight="1">
      <c r="A4845" s="13" t="s">
        <v>320</v>
      </c>
      <c r="B4845" s="13" t="str">
        <f>IFERROR(__xludf.DUMMYFUNCTION("REGEXREPLACE(A4845, ""\d"", """")"),"         Хабаровский край")</f>
        <v>         Хабаровский край</v>
      </c>
      <c r="C4845" s="14" t="str">
        <f t="shared" si="15"/>
        <v>Хабаровский край</v>
      </c>
      <c r="D4845" s="3">
        <f t="shared" si="16"/>
        <v>2</v>
      </c>
      <c r="E4845" s="15" t="s">
        <v>42</v>
      </c>
      <c r="F4845" s="13" t="str">
        <f>IFERROR(__xludf.DUMMYFUNCTION("REGEXEXTRACT(E4845, ""[А-Яа-я].*"")"),"Ишемическая болезнь сердца")</f>
        <v>Ишемическая болезнь сердца</v>
      </c>
      <c r="G4845" s="16">
        <f t="shared" si="17"/>
        <v>2</v>
      </c>
      <c r="H4845" s="13" t="s">
        <v>28</v>
      </c>
      <c r="I4845" s="13" t="str">
        <f>IFERROR(__xludf.DUMMYFUNCTION("REGEXREPLACE(H4845, "".*\s"", """")"),"человек")</f>
        <v>человек</v>
      </c>
      <c r="J4845" s="13" t="s">
        <v>29</v>
      </c>
      <c r="K4845" s="17" t="str">
        <f>IFERROR(__xludf.DUMMYFUNCTION("REGEXREPLACE(J4845, ""^[\d\s]+"", """")"),"значение показателя за год")</f>
        <v>значение показателя за год</v>
      </c>
      <c r="L4845" s="16">
        <f t="shared" si="18"/>
        <v>2</v>
      </c>
      <c r="M4845" s="13" t="s">
        <v>30</v>
      </c>
      <c r="N4845" s="13" t="str">
        <f>IFERROR(__xludf.DUMMYFUNCTION("REGEXEXTRACT(M4845, "" (.+)$"")"),"все население")</f>
        <v>все население</v>
      </c>
      <c r="O4845" s="18">
        <v>5685.0</v>
      </c>
      <c r="P4845" s="18">
        <v>4785.0</v>
      </c>
      <c r="Q4845" s="18">
        <v>4448.0</v>
      </c>
      <c r="R4845" s="18">
        <v>4181.0</v>
      </c>
      <c r="S4845" s="18">
        <v>4050.0</v>
      </c>
      <c r="T4845" s="18">
        <v>4327.0</v>
      </c>
      <c r="U4845" s="18">
        <v>4621.0</v>
      </c>
      <c r="V4845" s="18">
        <v>4742.0</v>
      </c>
      <c r="W4845" s="18">
        <v>4627.0</v>
      </c>
      <c r="X4845" s="18">
        <v>4204.0</v>
      </c>
      <c r="Y4845" s="18">
        <v>3928.0</v>
      </c>
      <c r="Z4845" s="19">
        <f t="shared" si="6"/>
        <v>49598</v>
      </c>
      <c r="AA4845" s="19" t="str">
        <f t="shared" si="19"/>
        <v/>
      </c>
      <c r="AB4845" s="19" t="str">
        <f t="shared" si="8"/>
        <v/>
      </c>
      <c r="AC4845" s="19">
        <f t="shared" si="20"/>
        <v>4508.909091</v>
      </c>
      <c r="AD4845" s="19">
        <f t="shared" si="21"/>
        <v>2010.5</v>
      </c>
      <c r="AE4845" s="19" t="str">
        <f t="shared" si="22"/>
        <v>Нет моды</v>
      </c>
      <c r="AF4845" s="19">
        <f t="shared" si="23"/>
        <v>3928</v>
      </c>
      <c r="AG4845" s="19">
        <f t="shared" si="24"/>
        <v>5685</v>
      </c>
      <c r="AH4845" s="20" t="str">
        <f t="shared" si="14"/>
        <v/>
      </c>
      <c r="AI4845" s="21"/>
      <c r="AJ4845" s="21"/>
      <c r="AK4845" s="21"/>
      <c r="AL4845" s="22">
        <f t="shared" si="25"/>
        <v>1</v>
      </c>
    </row>
    <row r="4846" ht="12.75" customHeight="1">
      <c r="A4846" s="13" t="s">
        <v>320</v>
      </c>
      <c r="B4846" s="13" t="str">
        <f>IFERROR(__xludf.DUMMYFUNCTION("REGEXREPLACE(A4846, ""\d"", """")"),"         Хабаровский край")</f>
        <v>         Хабаровский край</v>
      </c>
      <c r="C4846" s="14" t="str">
        <f t="shared" si="15"/>
        <v>Хабаровский край</v>
      </c>
      <c r="D4846" s="3">
        <f t="shared" si="16"/>
        <v>2</v>
      </c>
      <c r="E4846" s="15" t="s">
        <v>42</v>
      </c>
      <c r="F4846" s="13" t="str">
        <f>IFERROR(__xludf.DUMMYFUNCTION("REGEXEXTRACT(E4846, ""[А-Яа-я].*"")"),"Ишемическая болезнь сердца")</f>
        <v>Ишемическая болезнь сердца</v>
      </c>
      <c r="G4846" s="16">
        <f t="shared" si="17"/>
        <v>2</v>
      </c>
      <c r="H4846" s="13" t="s">
        <v>28</v>
      </c>
      <c r="I4846" s="13" t="str">
        <f>IFERROR(__xludf.DUMMYFUNCTION("REGEXREPLACE(H4846, "".*\s"", """")"),"человек")</f>
        <v>человек</v>
      </c>
      <c r="J4846" s="13" t="s">
        <v>29</v>
      </c>
      <c r="K4846" s="17" t="str">
        <f>IFERROR(__xludf.DUMMYFUNCTION("REGEXREPLACE(J4846, ""^[\d\s]+"", """")"),"значение показателя за год")</f>
        <v>значение показателя за год</v>
      </c>
      <c r="L4846" s="16">
        <f t="shared" si="18"/>
        <v>2</v>
      </c>
      <c r="M4846" s="13" t="s">
        <v>31</v>
      </c>
      <c r="N4846" s="13" t="str">
        <f>IFERROR(__xludf.DUMMYFUNCTION("REGEXEXTRACT(M4846, "" (.+)$"")"),"городское население")</f>
        <v>городское население</v>
      </c>
      <c r="O4846" s="18">
        <v>4721.0</v>
      </c>
      <c r="P4846" s="18">
        <v>4039.0</v>
      </c>
      <c r="Q4846" s="18">
        <v>3764.0</v>
      </c>
      <c r="R4846" s="18">
        <v>3543.0</v>
      </c>
      <c r="S4846" s="18">
        <v>3408.0</v>
      </c>
      <c r="T4846" s="18">
        <v>3701.0</v>
      </c>
      <c r="U4846" s="18">
        <v>3983.0</v>
      </c>
      <c r="V4846" s="18">
        <v>4055.0</v>
      </c>
      <c r="W4846" s="18">
        <v>3929.0</v>
      </c>
      <c r="X4846" s="18">
        <v>3572.0</v>
      </c>
      <c r="Y4846" s="18">
        <v>3393.0</v>
      </c>
      <c r="Z4846" s="19" t="str">
        <f t="shared" si="6"/>
        <v/>
      </c>
      <c r="AA4846" s="19">
        <f t="shared" si="19"/>
        <v>42108</v>
      </c>
      <c r="AB4846" s="19" t="str">
        <f t="shared" si="8"/>
        <v/>
      </c>
      <c r="AC4846" s="19">
        <f t="shared" si="20"/>
        <v>3828</v>
      </c>
      <c r="AD4846" s="19">
        <f t="shared" si="21"/>
        <v>4052.5</v>
      </c>
      <c r="AE4846" s="19" t="str">
        <f t="shared" si="22"/>
        <v>Нет моды</v>
      </c>
      <c r="AF4846" s="19">
        <f t="shared" si="23"/>
        <v>3393</v>
      </c>
      <c r="AG4846" s="19">
        <f t="shared" si="24"/>
        <v>4721</v>
      </c>
      <c r="AH4846" s="20" t="str">
        <f t="shared" si="14"/>
        <v/>
      </c>
      <c r="AI4846" s="21"/>
      <c r="AJ4846" s="21"/>
      <c r="AK4846" s="21"/>
      <c r="AL4846" s="22">
        <f t="shared" si="25"/>
        <v>1</v>
      </c>
    </row>
    <row r="4847" ht="12.75" customHeight="1">
      <c r="A4847" s="13" t="s">
        <v>320</v>
      </c>
      <c r="B4847" s="13" t="str">
        <f>IFERROR(__xludf.DUMMYFUNCTION("REGEXREPLACE(A4847, ""\d"", """")"),"         Хабаровский край")</f>
        <v>         Хабаровский край</v>
      </c>
      <c r="C4847" s="14" t="str">
        <f t="shared" si="15"/>
        <v>Хабаровский край</v>
      </c>
      <c r="D4847" s="3">
        <f t="shared" si="16"/>
        <v>2</v>
      </c>
      <c r="E4847" s="15" t="s">
        <v>42</v>
      </c>
      <c r="F4847" s="13" t="str">
        <f>IFERROR(__xludf.DUMMYFUNCTION("REGEXEXTRACT(E4847, ""[А-Яа-я].*"")"),"Ишемическая болезнь сердца")</f>
        <v>Ишемическая болезнь сердца</v>
      </c>
      <c r="G4847" s="16">
        <f t="shared" si="17"/>
        <v>2</v>
      </c>
      <c r="H4847" s="13" t="s">
        <v>28</v>
      </c>
      <c r="I4847" s="13" t="str">
        <f>IFERROR(__xludf.DUMMYFUNCTION("REGEXREPLACE(H4847, "".*\s"", """")"),"человек")</f>
        <v>человек</v>
      </c>
      <c r="J4847" s="13" t="s">
        <v>29</v>
      </c>
      <c r="K4847" s="17" t="str">
        <f>IFERROR(__xludf.DUMMYFUNCTION("REGEXREPLACE(J4847, ""^[\d\s]+"", """")"),"значение показателя за год")</f>
        <v>значение показателя за год</v>
      </c>
      <c r="L4847" s="16">
        <f t="shared" si="18"/>
        <v>2</v>
      </c>
      <c r="M4847" s="13" t="s">
        <v>32</v>
      </c>
      <c r="N4847" s="13" t="str">
        <f>IFERROR(__xludf.DUMMYFUNCTION("REGEXEXTRACT(M4847, "" (.+)$"")"),"сельское население")</f>
        <v>сельское население</v>
      </c>
      <c r="O4847" s="18">
        <v>964.0</v>
      </c>
      <c r="P4847" s="18">
        <v>746.0</v>
      </c>
      <c r="Q4847" s="18">
        <v>684.0</v>
      </c>
      <c r="R4847" s="18">
        <v>638.0</v>
      </c>
      <c r="S4847" s="18">
        <v>642.0</v>
      </c>
      <c r="T4847" s="18">
        <v>626.0</v>
      </c>
      <c r="U4847" s="18">
        <v>638.0</v>
      </c>
      <c r="V4847" s="18">
        <v>687.0</v>
      </c>
      <c r="W4847" s="18">
        <v>698.0</v>
      </c>
      <c r="X4847" s="18">
        <v>632.0</v>
      </c>
      <c r="Y4847" s="18">
        <v>535.0</v>
      </c>
      <c r="Z4847" s="19" t="str">
        <f t="shared" si="6"/>
        <v/>
      </c>
      <c r="AA4847" s="19" t="str">
        <f t="shared" si="19"/>
        <v/>
      </c>
      <c r="AB4847" s="19">
        <f t="shared" si="8"/>
        <v>7490</v>
      </c>
      <c r="AC4847" s="19">
        <f t="shared" si="20"/>
        <v>680.9090909</v>
      </c>
      <c r="AD4847" s="19">
        <f t="shared" si="21"/>
        <v>2178.5</v>
      </c>
      <c r="AE4847" s="19" t="str">
        <f t="shared" si="22"/>
        <v>Нет моды</v>
      </c>
      <c r="AF4847" s="19">
        <f t="shared" si="23"/>
        <v>535</v>
      </c>
      <c r="AG4847" s="19">
        <f t="shared" si="24"/>
        <v>964</v>
      </c>
      <c r="AH4847" s="20" t="str">
        <f t="shared" si="14"/>
        <v>Город: 85%; Село: 15%</v>
      </c>
      <c r="AI4847" s="21"/>
      <c r="AJ4847" s="21"/>
      <c r="AK4847" s="21"/>
      <c r="AL4847" s="22">
        <f t="shared" si="25"/>
        <v>1</v>
      </c>
    </row>
    <row r="4848" ht="12.75" customHeight="1">
      <c r="A4848" s="13" t="s">
        <v>320</v>
      </c>
      <c r="B4848" s="13" t="str">
        <f>IFERROR(__xludf.DUMMYFUNCTION("REGEXREPLACE(A4848, ""\d"", """")"),"         Хабаровский край")</f>
        <v>         Хабаровский край</v>
      </c>
      <c r="C4848" s="14" t="str">
        <f t="shared" si="15"/>
        <v>Хабаровский край</v>
      </c>
      <c r="D4848" s="3">
        <f t="shared" si="16"/>
        <v>2</v>
      </c>
      <c r="E4848" s="15" t="s">
        <v>43</v>
      </c>
      <c r="F4848" s="13" t="str">
        <f>IFERROR(__xludf.DUMMYFUNCTION("REGEXEXTRACT(E4848, ""[А-Яа-я].*"")"),"Новообразования")</f>
        <v>Новообразования</v>
      </c>
      <c r="G4848" s="16">
        <f t="shared" si="17"/>
        <v>2</v>
      </c>
      <c r="H4848" s="13" t="s">
        <v>28</v>
      </c>
      <c r="I4848" s="13" t="str">
        <f>IFERROR(__xludf.DUMMYFUNCTION("REGEXREPLACE(H4848, "".*\s"", """")"),"человек")</f>
        <v>человек</v>
      </c>
      <c r="J4848" s="13" t="s">
        <v>29</v>
      </c>
      <c r="K4848" s="17" t="str">
        <f>IFERROR(__xludf.DUMMYFUNCTION("REGEXREPLACE(J4848, ""^[\d\s]+"", """")"),"значение показателя за год")</f>
        <v>значение показателя за год</v>
      </c>
      <c r="L4848" s="16">
        <f t="shared" si="18"/>
        <v>2</v>
      </c>
      <c r="M4848" s="13" t="s">
        <v>30</v>
      </c>
      <c r="N4848" s="13" t="str">
        <f>IFERROR(__xludf.DUMMYFUNCTION("REGEXEXTRACT(M4848, "" (.+)$"")"),"все население")</f>
        <v>все население</v>
      </c>
      <c r="O4848" s="18">
        <v>2676.0</v>
      </c>
      <c r="P4848" s="18">
        <v>2562.0</v>
      </c>
      <c r="Q4848" s="18">
        <v>2719.0</v>
      </c>
      <c r="R4848" s="18">
        <v>2496.0</v>
      </c>
      <c r="S4848" s="18">
        <v>2549.0</v>
      </c>
      <c r="T4848" s="18">
        <v>2540.0</v>
      </c>
      <c r="U4848" s="18">
        <v>2670.0</v>
      </c>
      <c r="V4848" s="18">
        <v>2629.0</v>
      </c>
      <c r="W4848" s="18">
        <v>2609.0</v>
      </c>
      <c r="X4848" s="18">
        <v>2553.0</v>
      </c>
      <c r="Y4848" s="18">
        <v>2721.0</v>
      </c>
      <c r="Z4848" s="19">
        <f t="shared" si="6"/>
        <v>28724</v>
      </c>
      <c r="AA4848" s="19" t="str">
        <f t="shared" si="19"/>
        <v/>
      </c>
      <c r="AB4848" s="19" t="str">
        <f t="shared" si="8"/>
        <v/>
      </c>
      <c r="AC4848" s="19">
        <f t="shared" si="20"/>
        <v>2611.272727</v>
      </c>
      <c r="AD4848" s="19">
        <f t="shared" si="21"/>
        <v>1730</v>
      </c>
      <c r="AE4848" s="19" t="str">
        <f t="shared" si="22"/>
        <v>Нет моды</v>
      </c>
      <c r="AF4848" s="19">
        <f t="shared" si="23"/>
        <v>2496</v>
      </c>
      <c r="AG4848" s="19">
        <f t="shared" si="24"/>
        <v>2721</v>
      </c>
      <c r="AH4848" s="20" t="str">
        <f t="shared" si="14"/>
        <v/>
      </c>
      <c r="AI4848" s="21"/>
      <c r="AJ4848" s="21"/>
      <c r="AK4848" s="21"/>
      <c r="AL4848" s="22">
        <f t="shared" si="25"/>
        <v>1</v>
      </c>
    </row>
    <row r="4849" ht="12.75" customHeight="1">
      <c r="A4849" s="13" t="s">
        <v>320</v>
      </c>
      <c r="B4849" s="13" t="str">
        <f>IFERROR(__xludf.DUMMYFUNCTION("REGEXREPLACE(A4849, ""\d"", """")"),"         Хабаровский край")</f>
        <v>         Хабаровский край</v>
      </c>
      <c r="C4849" s="14" t="str">
        <f t="shared" si="15"/>
        <v>Хабаровский край</v>
      </c>
      <c r="D4849" s="3">
        <f t="shared" si="16"/>
        <v>2</v>
      </c>
      <c r="E4849" s="15" t="s">
        <v>43</v>
      </c>
      <c r="F4849" s="13" t="str">
        <f>IFERROR(__xludf.DUMMYFUNCTION("REGEXEXTRACT(E4849, ""[А-Яа-я].*"")"),"Новообразования")</f>
        <v>Новообразования</v>
      </c>
      <c r="G4849" s="16">
        <f t="shared" si="17"/>
        <v>2</v>
      </c>
      <c r="H4849" s="13" t="s">
        <v>28</v>
      </c>
      <c r="I4849" s="13" t="str">
        <f>IFERROR(__xludf.DUMMYFUNCTION("REGEXREPLACE(H4849, "".*\s"", """")"),"человек")</f>
        <v>человек</v>
      </c>
      <c r="J4849" s="13" t="s">
        <v>29</v>
      </c>
      <c r="K4849" s="17" t="str">
        <f>IFERROR(__xludf.DUMMYFUNCTION("REGEXREPLACE(J4849, ""^[\d\s]+"", """")"),"значение показателя за год")</f>
        <v>значение показателя за год</v>
      </c>
      <c r="L4849" s="16">
        <f t="shared" si="18"/>
        <v>2</v>
      </c>
      <c r="M4849" s="13" t="s">
        <v>31</v>
      </c>
      <c r="N4849" s="13" t="str">
        <f>IFERROR(__xludf.DUMMYFUNCTION("REGEXEXTRACT(M4849, "" (.+)$"")"),"городское население")</f>
        <v>городское население</v>
      </c>
      <c r="O4849" s="18">
        <v>2250.0</v>
      </c>
      <c r="P4849" s="18">
        <v>2190.0</v>
      </c>
      <c r="Q4849" s="18">
        <v>2309.0</v>
      </c>
      <c r="R4849" s="18">
        <v>2100.0</v>
      </c>
      <c r="S4849" s="18">
        <v>2125.0</v>
      </c>
      <c r="T4849" s="18">
        <v>2163.0</v>
      </c>
      <c r="U4849" s="18">
        <v>2234.0</v>
      </c>
      <c r="V4849" s="18">
        <v>2206.0</v>
      </c>
      <c r="W4849" s="18">
        <v>2179.0</v>
      </c>
      <c r="X4849" s="18">
        <v>2131.0</v>
      </c>
      <c r="Y4849" s="18">
        <v>2292.0</v>
      </c>
      <c r="Z4849" s="19" t="str">
        <f t="shared" si="6"/>
        <v/>
      </c>
      <c r="AA4849" s="19">
        <f t="shared" si="19"/>
        <v>24179</v>
      </c>
      <c r="AB4849" s="19" t="str">
        <f t="shared" si="8"/>
        <v/>
      </c>
      <c r="AC4849" s="19">
        <f t="shared" si="20"/>
        <v>2198.090909</v>
      </c>
      <c r="AD4849" s="19">
        <f t="shared" si="21"/>
        <v>2402.5</v>
      </c>
      <c r="AE4849" s="19" t="str">
        <f t="shared" si="22"/>
        <v>Нет моды</v>
      </c>
      <c r="AF4849" s="19">
        <f t="shared" si="23"/>
        <v>2100</v>
      </c>
      <c r="AG4849" s="19">
        <f t="shared" si="24"/>
        <v>2309</v>
      </c>
      <c r="AH4849" s="20" t="str">
        <f t="shared" si="14"/>
        <v/>
      </c>
      <c r="AI4849" s="21"/>
      <c r="AJ4849" s="21"/>
      <c r="AK4849" s="21"/>
      <c r="AL4849" s="22">
        <f t="shared" si="25"/>
        <v>1</v>
      </c>
    </row>
    <row r="4850" ht="12.75" customHeight="1">
      <c r="A4850" s="13" t="s">
        <v>320</v>
      </c>
      <c r="B4850" s="13" t="str">
        <f>IFERROR(__xludf.DUMMYFUNCTION("REGEXREPLACE(A4850, ""\d"", """")"),"         Хабаровский край")</f>
        <v>         Хабаровский край</v>
      </c>
      <c r="C4850" s="14" t="str">
        <f t="shared" si="15"/>
        <v>Хабаровский край</v>
      </c>
      <c r="D4850" s="3">
        <f t="shared" si="16"/>
        <v>2</v>
      </c>
      <c r="E4850" s="15" t="s">
        <v>43</v>
      </c>
      <c r="F4850" s="13" t="str">
        <f>IFERROR(__xludf.DUMMYFUNCTION("REGEXEXTRACT(E4850, ""[А-Яа-я].*"")"),"Новообразования")</f>
        <v>Новообразования</v>
      </c>
      <c r="G4850" s="16">
        <f t="shared" si="17"/>
        <v>2</v>
      </c>
      <c r="H4850" s="13" t="s">
        <v>28</v>
      </c>
      <c r="I4850" s="13" t="str">
        <f>IFERROR(__xludf.DUMMYFUNCTION("REGEXREPLACE(H4850, "".*\s"", """")"),"человек")</f>
        <v>человек</v>
      </c>
      <c r="J4850" s="13" t="s">
        <v>29</v>
      </c>
      <c r="K4850" s="17" t="str">
        <f>IFERROR(__xludf.DUMMYFUNCTION("REGEXREPLACE(J4850, ""^[\d\s]+"", """")"),"значение показателя за год")</f>
        <v>значение показателя за год</v>
      </c>
      <c r="L4850" s="16">
        <f t="shared" si="18"/>
        <v>2</v>
      </c>
      <c r="M4850" s="13" t="s">
        <v>32</v>
      </c>
      <c r="N4850" s="13" t="str">
        <f>IFERROR(__xludf.DUMMYFUNCTION("REGEXEXTRACT(M4850, "" (.+)$"")"),"сельское население")</f>
        <v>сельское население</v>
      </c>
      <c r="O4850" s="18">
        <v>426.0</v>
      </c>
      <c r="P4850" s="18">
        <v>372.0</v>
      </c>
      <c r="Q4850" s="18">
        <v>410.0</v>
      </c>
      <c r="R4850" s="18">
        <v>396.0</v>
      </c>
      <c r="S4850" s="18">
        <v>424.0</v>
      </c>
      <c r="T4850" s="18">
        <v>377.0</v>
      </c>
      <c r="U4850" s="18">
        <v>436.0</v>
      </c>
      <c r="V4850" s="18">
        <v>423.0</v>
      </c>
      <c r="W4850" s="18">
        <v>430.0</v>
      </c>
      <c r="X4850" s="18">
        <v>422.0</v>
      </c>
      <c r="Y4850" s="18">
        <v>429.0</v>
      </c>
      <c r="Z4850" s="19" t="str">
        <f t="shared" si="6"/>
        <v/>
      </c>
      <c r="AA4850" s="19" t="str">
        <f t="shared" si="19"/>
        <v/>
      </c>
      <c r="AB4850" s="19">
        <f t="shared" si="8"/>
        <v>4545</v>
      </c>
      <c r="AC4850" s="19">
        <f t="shared" si="20"/>
        <v>413.1818182</v>
      </c>
      <c r="AD4850" s="19">
        <f t="shared" si="21"/>
        <v>1268</v>
      </c>
      <c r="AE4850" s="19" t="str">
        <f t="shared" si="22"/>
        <v>Нет моды</v>
      </c>
      <c r="AF4850" s="19">
        <f t="shared" si="23"/>
        <v>372</v>
      </c>
      <c r="AG4850" s="19">
        <f t="shared" si="24"/>
        <v>436</v>
      </c>
      <c r="AH4850" s="20" t="str">
        <f t="shared" si="14"/>
        <v>Город: 84%; Село: 16%</v>
      </c>
      <c r="AI4850" s="21"/>
      <c r="AJ4850" s="21"/>
      <c r="AK4850" s="21"/>
      <c r="AL4850" s="22">
        <f t="shared" si="25"/>
        <v>1</v>
      </c>
    </row>
    <row r="4851" ht="12.75" customHeight="1">
      <c r="A4851" s="13" t="s">
        <v>320</v>
      </c>
      <c r="B4851" s="13" t="str">
        <f>IFERROR(__xludf.DUMMYFUNCTION("REGEXREPLACE(A4851, ""\d"", """")"),"         Хабаровский край")</f>
        <v>         Хабаровский край</v>
      </c>
      <c r="C4851" s="14" t="str">
        <f t="shared" si="15"/>
        <v>Хабаровский край</v>
      </c>
      <c r="D4851" s="3">
        <f t="shared" si="16"/>
        <v>2</v>
      </c>
      <c r="E4851" s="15" t="s">
        <v>44</v>
      </c>
      <c r="F4851" s="13" t="str">
        <f>IFERROR(__xludf.DUMMYFUNCTION("REGEXEXTRACT(E4851,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51" s="16">
        <f t="shared" si="17"/>
        <v>2</v>
      </c>
      <c r="H4851" s="13" t="s">
        <v>28</v>
      </c>
      <c r="I4851" s="13" t="str">
        <f>IFERROR(__xludf.DUMMYFUNCTION("REGEXREPLACE(H4851, "".*\s"", """")"),"человек")</f>
        <v>человек</v>
      </c>
      <c r="J4851" s="13" t="s">
        <v>29</v>
      </c>
      <c r="K4851" s="17" t="str">
        <f>IFERROR(__xludf.DUMMYFUNCTION("REGEXREPLACE(J4851, ""^[\d\s]+"", """")"),"значение показателя за год")</f>
        <v>значение показателя за год</v>
      </c>
      <c r="L4851" s="16">
        <f t="shared" si="18"/>
        <v>2</v>
      </c>
      <c r="M4851" s="13" t="s">
        <v>30</v>
      </c>
      <c r="N4851" s="13" t="str">
        <f>IFERROR(__xludf.DUMMYFUNCTION("REGEXEXTRACT(M4851, "" (.+)$"")"),"все население")</f>
        <v>все население</v>
      </c>
      <c r="O4851" s="18">
        <v>139.0</v>
      </c>
      <c r="P4851" s="23" t="s">
        <v>37</v>
      </c>
      <c r="Q4851" s="18">
        <v>52.0</v>
      </c>
      <c r="R4851" s="18">
        <v>50.0</v>
      </c>
      <c r="S4851" s="23" t="s">
        <v>37</v>
      </c>
      <c r="T4851" s="23" t="s">
        <v>37</v>
      </c>
      <c r="U4851" s="23" t="s">
        <v>37</v>
      </c>
      <c r="V4851" s="23" t="s">
        <v>37</v>
      </c>
      <c r="W4851" s="23" t="s">
        <v>37</v>
      </c>
      <c r="X4851" s="23" t="s">
        <v>37</v>
      </c>
      <c r="Y4851" s="23" t="s">
        <v>37</v>
      </c>
      <c r="Z4851" s="19">
        <f t="shared" si="6"/>
        <v>241</v>
      </c>
      <c r="AA4851" s="19" t="str">
        <f t="shared" si="19"/>
        <v/>
      </c>
      <c r="AB4851" s="19" t="str">
        <f t="shared" si="8"/>
        <v/>
      </c>
      <c r="AC4851" s="19">
        <f t="shared" si="20"/>
        <v>80.33333333</v>
      </c>
      <c r="AD4851" s="19">
        <f t="shared" si="21"/>
        <v>416</v>
      </c>
      <c r="AE4851" s="19" t="str">
        <f t="shared" si="22"/>
        <v>Нет моды</v>
      </c>
      <c r="AF4851" s="19">
        <f t="shared" si="23"/>
        <v>50</v>
      </c>
      <c r="AG4851" s="19">
        <f t="shared" si="24"/>
        <v>139</v>
      </c>
      <c r="AH4851" s="20" t="str">
        <f t="shared" si="14"/>
        <v/>
      </c>
      <c r="AI4851" s="24"/>
      <c r="AJ4851" s="24"/>
      <c r="AK4851" s="24"/>
      <c r="AL4851" s="22">
        <f t="shared" si="25"/>
        <v>1</v>
      </c>
    </row>
    <row r="4852" ht="12.75" customHeight="1">
      <c r="A4852" s="13" t="s">
        <v>320</v>
      </c>
      <c r="B4852" s="13" t="str">
        <f>IFERROR(__xludf.DUMMYFUNCTION("REGEXREPLACE(A4852, ""\d"", """")"),"         Хабаровский край")</f>
        <v>         Хабаровский край</v>
      </c>
      <c r="C4852" s="14" t="str">
        <f t="shared" si="15"/>
        <v>Хабаровский край</v>
      </c>
      <c r="D4852" s="3">
        <f t="shared" si="16"/>
        <v>2</v>
      </c>
      <c r="E4852" s="15" t="s">
        <v>44</v>
      </c>
      <c r="F4852" s="13" t="str">
        <f>IFERROR(__xludf.DUMMYFUNCTION("REGEXEXTRACT(E4852,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52" s="16">
        <f t="shared" si="17"/>
        <v>2</v>
      </c>
      <c r="H4852" s="13" t="s">
        <v>28</v>
      </c>
      <c r="I4852" s="13" t="str">
        <f>IFERROR(__xludf.DUMMYFUNCTION("REGEXREPLACE(H4852, "".*\s"", """")"),"человек")</f>
        <v>человек</v>
      </c>
      <c r="J4852" s="13" t="s">
        <v>29</v>
      </c>
      <c r="K4852" s="17" t="str">
        <f>IFERROR(__xludf.DUMMYFUNCTION("REGEXREPLACE(J4852, ""^[\d\s]+"", """")"),"значение показателя за год")</f>
        <v>значение показателя за год</v>
      </c>
      <c r="L4852" s="16">
        <f t="shared" si="18"/>
        <v>2</v>
      </c>
      <c r="M4852" s="13" t="s">
        <v>31</v>
      </c>
      <c r="N4852" s="13" t="str">
        <f>IFERROR(__xludf.DUMMYFUNCTION("REGEXEXTRACT(M4852, "" (.+)$"")"),"городское население")</f>
        <v>городское население</v>
      </c>
      <c r="O4852" s="18">
        <v>119.0</v>
      </c>
      <c r="P4852" s="23" t="s">
        <v>37</v>
      </c>
      <c r="Q4852" s="18">
        <v>45.0</v>
      </c>
      <c r="R4852" s="18">
        <v>47.0</v>
      </c>
      <c r="S4852" s="23" t="s">
        <v>37</v>
      </c>
      <c r="T4852" s="23" t="s">
        <v>37</v>
      </c>
      <c r="U4852" s="23" t="s">
        <v>37</v>
      </c>
      <c r="V4852" s="23" t="s">
        <v>37</v>
      </c>
      <c r="W4852" s="23" t="s">
        <v>37</v>
      </c>
      <c r="X4852" s="23" t="s">
        <v>37</v>
      </c>
      <c r="Y4852" s="23" t="s">
        <v>37</v>
      </c>
      <c r="Z4852" s="19" t="str">
        <f t="shared" si="6"/>
        <v/>
      </c>
      <c r="AA4852" s="19">
        <f t="shared" si="19"/>
        <v>211</v>
      </c>
      <c r="AB4852" s="19" t="str">
        <f t="shared" si="8"/>
        <v/>
      </c>
      <c r="AC4852" s="19">
        <f t="shared" si="20"/>
        <v>70.33333333</v>
      </c>
      <c r="AD4852" s="19">
        <f t="shared" si="21"/>
        <v>51</v>
      </c>
      <c r="AE4852" s="19" t="str">
        <f t="shared" si="22"/>
        <v>Нет моды</v>
      </c>
      <c r="AF4852" s="19">
        <f t="shared" si="23"/>
        <v>45</v>
      </c>
      <c r="AG4852" s="19">
        <f t="shared" si="24"/>
        <v>119</v>
      </c>
      <c r="AH4852" s="20" t="str">
        <f t="shared" si="14"/>
        <v/>
      </c>
      <c r="AI4852" s="24"/>
      <c r="AJ4852" s="24"/>
      <c r="AK4852" s="24"/>
      <c r="AL4852" s="22">
        <f t="shared" si="25"/>
        <v>1</v>
      </c>
    </row>
    <row r="4853" ht="12.75" customHeight="1">
      <c r="A4853" s="13" t="s">
        <v>320</v>
      </c>
      <c r="B4853" s="13" t="str">
        <f>IFERROR(__xludf.DUMMYFUNCTION("REGEXREPLACE(A4853, ""\d"", """")"),"         Хабаровский край")</f>
        <v>         Хабаровский край</v>
      </c>
      <c r="C4853" s="14" t="str">
        <f t="shared" si="15"/>
        <v>Хабаровский край</v>
      </c>
      <c r="D4853" s="3">
        <f t="shared" si="16"/>
        <v>2</v>
      </c>
      <c r="E4853" s="15" t="s">
        <v>44</v>
      </c>
      <c r="F4853" s="13" t="str">
        <f>IFERROR(__xludf.DUMMYFUNCTION("REGEXEXTRACT(E4853,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853" s="16">
        <f t="shared" si="17"/>
        <v>2</v>
      </c>
      <c r="H4853" s="13" t="s">
        <v>28</v>
      </c>
      <c r="I4853" s="13" t="str">
        <f>IFERROR(__xludf.DUMMYFUNCTION("REGEXREPLACE(H4853, "".*\s"", """")"),"человек")</f>
        <v>человек</v>
      </c>
      <c r="J4853" s="13" t="s">
        <v>29</v>
      </c>
      <c r="K4853" s="17" t="str">
        <f>IFERROR(__xludf.DUMMYFUNCTION("REGEXREPLACE(J4853, ""^[\d\s]+"", """")"),"значение показателя за год")</f>
        <v>значение показателя за год</v>
      </c>
      <c r="L4853" s="16">
        <f t="shared" si="18"/>
        <v>2</v>
      </c>
      <c r="M4853" s="13" t="s">
        <v>32</v>
      </c>
      <c r="N4853" s="13" t="str">
        <f>IFERROR(__xludf.DUMMYFUNCTION("REGEXEXTRACT(M4853, "" (.+)$"")"),"сельское население")</f>
        <v>сельское население</v>
      </c>
      <c r="O4853" s="18">
        <v>20.0</v>
      </c>
      <c r="P4853" s="23" t="s">
        <v>37</v>
      </c>
      <c r="Q4853" s="18">
        <v>7.0</v>
      </c>
      <c r="R4853" s="18">
        <v>3.0</v>
      </c>
      <c r="S4853" s="23" t="s">
        <v>37</v>
      </c>
      <c r="T4853" s="23" t="s">
        <v>37</v>
      </c>
      <c r="U4853" s="23" t="s">
        <v>37</v>
      </c>
      <c r="V4853" s="23" t="s">
        <v>37</v>
      </c>
      <c r="W4853" s="23" t="s">
        <v>37</v>
      </c>
      <c r="X4853" s="23" t="s">
        <v>37</v>
      </c>
      <c r="Y4853" s="23" t="s">
        <v>37</v>
      </c>
      <c r="Z4853" s="19" t="str">
        <f t="shared" si="6"/>
        <v/>
      </c>
      <c r="AA4853" s="19" t="str">
        <f t="shared" si="19"/>
        <v/>
      </c>
      <c r="AB4853" s="19">
        <f t="shared" si="8"/>
        <v>30</v>
      </c>
      <c r="AC4853" s="19">
        <f t="shared" si="20"/>
        <v>10</v>
      </c>
      <c r="AD4853" s="19">
        <f t="shared" si="21"/>
        <v>32.5</v>
      </c>
      <c r="AE4853" s="19" t="str">
        <f t="shared" si="22"/>
        <v>Нет моды</v>
      </c>
      <c r="AF4853" s="19">
        <f t="shared" si="23"/>
        <v>3</v>
      </c>
      <c r="AG4853" s="19">
        <f t="shared" si="24"/>
        <v>20</v>
      </c>
      <c r="AH4853" s="20" t="str">
        <f t="shared" si="14"/>
        <v>Город: 88%; Село: 12%</v>
      </c>
      <c r="AI4853" s="24"/>
      <c r="AJ4853" s="24"/>
      <c r="AK4853" s="24"/>
      <c r="AL4853" s="22">
        <f t="shared" si="25"/>
        <v>1</v>
      </c>
    </row>
    <row r="4854" ht="12.75" customHeight="1">
      <c r="A4854" s="13" t="s">
        <v>320</v>
      </c>
      <c r="B4854" s="13" t="str">
        <f>IFERROR(__xludf.DUMMYFUNCTION("REGEXREPLACE(A4854, ""\d"", """")"),"         Хабаровский край")</f>
        <v>         Хабаровский край</v>
      </c>
      <c r="C4854" s="14" t="str">
        <f t="shared" si="15"/>
        <v>Хабаровский край</v>
      </c>
      <c r="D4854" s="3">
        <f t="shared" si="16"/>
        <v>2</v>
      </c>
      <c r="E4854" s="15" t="s">
        <v>45</v>
      </c>
      <c r="F4854" s="13" t="str">
        <f>IFERROR(__xludf.DUMMYFUNCTION("REGEXEXTRACT(E4854, ""[А-Яа-я].*"")"),"Самоубийство")</f>
        <v>Самоубийство</v>
      </c>
      <c r="G4854" s="16">
        <f t="shared" si="17"/>
        <v>2</v>
      </c>
      <c r="H4854" s="13" t="s">
        <v>28</v>
      </c>
      <c r="I4854" s="13" t="str">
        <f>IFERROR(__xludf.DUMMYFUNCTION("REGEXREPLACE(H4854, "".*\s"", """")"),"человек")</f>
        <v>человек</v>
      </c>
      <c r="J4854" s="13" t="s">
        <v>29</v>
      </c>
      <c r="K4854" s="17" t="str">
        <f>IFERROR(__xludf.DUMMYFUNCTION("REGEXREPLACE(J4854, ""^[\d\s]+"", """")"),"значение показателя за год")</f>
        <v>значение показателя за год</v>
      </c>
      <c r="L4854" s="16">
        <f t="shared" si="18"/>
        <v>2</v>
      </c>
      <c r="M4854" s="13" t="s">
        <v>30</v>
      </c>
      <c r="N4854" s="13" t="str">
        <f>IFERROR(__xludf.DUMMYFUNCTION("REGEXEXTRACT(M4854, "" (.+)$"")"),"все население")</f>
        <v>все население</v>
      </c>
      <c r="O4854" s="18">
        <v>343.0</v>
      </c>
      <c r="P4854" s="18">
        <v>344.0</v>
      </c>
      <c r="Q4854" s="18">
        <v>157.0</v>
      </c>
      <c r="R4854" s="18">
        <v>31.0</v>
      </c>
      <c r="S4854" s="18">
        <v>7.0</v>
      </c>
      <c r="T4854" s="18">
        <v>14.0</v>
      </c>
      <c r="U4854" s="18">
        <v>7.0</v>
      </c>
      <c r="V4854" s="18">
        <v>5.0</v>
      </c>
      <c r="W4854" s="18">
        <v>17.0</v>
      </c>
      <c r="X4854" s="18">
        <v>17.0</v>
      </c>
      <c r="Y4854" s="18">
        <v>17.0</v>
      </c>
      <c r="Z4854" s="19">
        <f t="shared" si="6"/>
        <v>959</v>
      </c>
      <c r="AA4854" s="19" t="str">
        <f t="shared" si="19"/>
        <v/>
      </c>
      <c r="AB4854" s="19" t="str">
        <f t="shared" si="8"/>
        <v/>
      </c>
      <c r="AC4854" s="19">
        <f t="shared" si="20"/>
        <v>87.18181818</v>
      </c>
      <c r="AD4854" s="19">
        <f t="shared" si="21"/>
        <v>17</v>
      </c>
      <c r="AE4854" s="19" t="str">
        <f t="shared" si="22"/>
        <v>Нет моды</v>
      </c>
      <c r="AF4854" s="19">
        <f t="shared" si="23"/>
        <v>5</v>
      </c>
      <c r="AG4854" s="19">
        <f t="shared" si="24"/>
        <v>344</v>
      </c>
      <c r="AH4854" s="20" t="str">
        <f t="shared" si="14"/>
        <v/>
      </c>
      <c r="AI4854" s="21"/>
      <c r="AJ4854" s="21"/>
      <c r="AK4854" s="21"/>
      <c r="AL4854" s="22">
        <f t="shared" si="25"/>
        <v>1</v>
      </c>
    </row>
    <row r="4855" ht="12.75" customHeight="1">
      <c r="A4855" s="13" t="s">
        <v>320</v>
      </c>
      <c r="B4855" s="13" t="str">
        <f>IFERROR(__xludf.DUMMYFUNCTION("REGEXREPLACE(A4855, ""\d"", """")"),"         Хабаровский край")</f>
        <v>         Хабаровский край</v>
      </c>
      <c r="C4855" s="14" t="str">
        <f t="shared" si="15"/>
        <v>Хабаровский край</v>
      </c>
      <c r="D4855" s="3">
        <f t="shared" si="16"/>
        <v>2</v>
      </c>
      <c r="E4855" s="15" t="s">
        <v>45</v>
      </c>
      <c r="F4855" s="13" t="str">
        <f>IFERROR(__xludf.DUMMYFUNCTION("REGEXEXTRACT(E4855, ""[А-Яа-я].*"")"),"Самоубийство")</f>
        <v>Самоубийство</v>
      </c>
      <c r="G4855" s="16">
        <f t="shared" si="17"/>
        <v>2</v>
      </c>
      <c r="H4855" s="13" t="s">
        <v>28</v>
      </c>
      <c r="I4855" s="13" t="str">
        <f>IFERROR(__xludf.DUMMYFUNCTION("REGEXREPLACE(H4855, "".*\s"", """")"),"человек")</f>
        <v>человек</v>
      </c>
      <c r="J4855" s="13" t="s">
        <v>29</v>
      </c>
      <c r="K4855" s="17" t="str">
        <f>IFERROR(__xludf.DUMMYFUNCTION("REGEXREPLACE(J4855, ""^[\d\s]+"", """")"),"значение показателя за год")</f>
        <v>значение показателя за год</v>
      </c>
      <c r="L4855" s="16">
        <f t="shared" si="18"/>
        <v>2</v>
      </c>
      <c r="M4855" s="13" t="s">
        <v>31</v>
      </c>
      <c r="N4855" s="13" t="str">
        <f>IFERROR(__xludf.DUMMYFUNCTION("REGEXEXTRACT(M4855, "" (.+)$"")"),"городское население")</f>
        <v>городское население</v>
      </c>
      <c r="O4855" s="18">
        <v>231.0</v>
      </c>
      <c r="P4855" s="18">
        <v>248.0</v>
      </c>
      <c r="Q4855" s="18">
        <v>103.0</v>
      </c>
      <c r="R4855" s="18">
        <v>15.0</v>
      </c>
      <c r="S4855" s="18">
        <v>2.0</v>
      </c>
      <c r="T4855" s="18">
        <v>9.0</v>
      </c>
      <c r="U4855" s="18">
        <v>5.0</v>
      </c>
      <c r="V4855" s="18">
        <v>0.0</v>
      </c>
      <c r="W4855" s="18">
        <v>5.0</v>
      </c>
      <c r="X4855" s="18">
        <v>11.0</v>
      </c>
      <c r="Y4855" s="18">
        <v>15.0</v>
      </c>
      <c r="Z4855" s="19" t="str">
        <f t="shared" si="6"/>
        <v/>
      </c>
      <c r="AA4855" s="19">
        <f t="shared" si="19"/>
        <v>644</v>
      </c>
      <c r="AB4855" s="19" t="str">
        <f t="shared" si="8"/>
        <v/>
      </c>
      <c r="AC4855" s="19">
        <f t="shared" si="20"/>
        <v>58.54545455</v>
      </c>
      <c r="AD4855" s="19">
        <f t="shared" si="21"/>
        <v>15</v>
      </c>
      <c r="AE4855" s="19" t="str">
        <f t="shared" si="22"/>
        <v>Нет моды</v>
      </c>
      <c r="AF4855" s="19">
        <f t="shared" si="23"/>
        <v>0</v>
      </c>
      <c r="AG4855" s="19">
        <f t="shared" si="24"/>
        <v>248</v>
      </c>
      <c r="AH4855" s="20" t="str">
        <f t="shared" si="14"/>
        <v/>
      </c>
      <c r="AI4855" s="21"/>
      <c r="AJ4855" s="21"/>
      <c r="AK4855" s="21"/>
      <c r="AL4855" s="22">
        <f t="shared" si="25"/>
        <v>1</v>
      </c>
    </row>
    <row r="4856" ht="12.75" customHeight="1">
      <c r="A4856" s="13" t="s">
        <v>320</v>
      </c>
      <c r="B4856" s="13" t="str">
        <f>IFERROR(__xludf.DUMMYFUNCTION("REGEXREPLACE(A4856, ""\d"", """")"),"         Хабаровский край")</f>
        <v>         Хабаровский край</v>
      </c>
      <c r="C4856" s="14" t="str">
        <f t="shared" si="15"/>
        <v>Хабаровский край</v>
      </c>
      <c r="D4856" s="3">
        <f t="shared" si="16"/>
        <v>2</v>
      </c>
      <c r="E4856" s="15" t="s">
        <v>45</v>
      </c>
      <c r="F4856" s="13" t="str">
        <f>IFERROR(__xludf.DUMMYFUNCTION("REGEXEXTRACT(E4856, ""[А-Яа-я].*"")"),"Самоубийство")</f>
        <v>Самоубийство</v>
      </c>
      <c r="G4856" s="16">
        <f t="shared" si="17"/>
        <v>2</v>
      </c>
      <c r="H4856" s="13" t="s">
        <v>28</v>
      </c>
      <c r="I4856" s="13" t="str">
        <f>IFERROR(__xludf.DUMMYFUNCTION("REGEXREPLACE(H4856, "".*\s"", """")"),"человек")</f>
        <v>человек</v>
      </c>
      <c r="J4856" s="13" t="s">
        <v>29</v>
      </c>
      <c r="K4856" s="17" t="str">
        <f>IFERROR(__xludf.DUMMYFUNCTION("REGEXREPLACE(J4856, ""^[\d\s]+"", """")"),"значение показателя за год")</f>
        <v>значение показателя за год</v>
      </c>
      <c r="L4856" s="16">
        <f t="shared" si="18"/>
        <v>2</v>
      </c>
      <c r="M4856" s="13" t="s">
        <v>32</v>
      </c>
      <c r="N4856" s="13" t="str">
        <f>IFERROR(__xludf.DUMMYFUNCTION("REGEXEXTRACT(M4856, "" (.+)$"")"),"сельское население")</f>
        <v>сельское население</v>
      </c>
      <c r="O4856" s="18">
        <v>112.0</v>
      </c>
      <c r="P4856" s="18">
        <v>96.0</v>
      </c>
      <c r="Q4856" s="18">
        <v>54.0</v>
      </c>
      <c r="R4856" s="18">
        <v>16.0</v>
      </c>
      <c r="S4856" s="18">
        <v>5.0</v>
      </c>
      <c r="T4856" s="18">
        <v>5.0</v>
      </c>
      <c r="U4856" s="18">
        <v>2.0</v>
      </c>
      <c r="V4856" s="18">
        <v>5.0</v>
      </c>
      <c r="W4856" s="18">
        <v>12.0</v>
      </c>
      <c r="X4856" s="18">
        <v>6.0</v>
      </c>
      <c r="Y4856" s="18">
        <v>2.0</v>
      </c>
      <c r="Z4856" s="19" t="str">
        <f t="shared" si="6"/>
        <v/>
      </c>
      <c r="AA4856" s="19" t="str">
        <f t="shared" si="19"/>
        <v/>
      </c>
      <c r="AB4856" s="19">
        <f t="shared" si="8"/>
        <v>315</v>
      </c>
      <c r="AC4856" s="19">
        <f t="shared" si="20"/>
        <v>28.63636364</v>
      </c>
      <c r="AD4856" s="19">
        <f t="shared" si="21"/>
        <v>10</v>
      </c>
      <c r="AE4856" s="19" t="str">
        <f t="shared" si="22"/>
        <v>Нет моды</v>
      </c>
      <c r="AF4856" s="19">
        <f t="shared" si="23"/>
        <v>2</v>
      </c>
      <c r="AG4856" s="19">
        <f t="shared" si="24"/>
        <v>112</v>
      </c>
      <c r="AH4856" s="20" t="str">
        <f t="shared" si="14"/>
        <v>Город: 67%; Село: 33%</v>
      </c>
      <c r="AI4856" s="21"/>
      <c r="AJ4856" s="21"/>
      <c r="AK4856" s="21"/>
      <c r="AL4856" s="22">
        <f t="shared" si="25"/>
        <v>1</v>
      </c>
    </row>
    <row r="4857" ht="12.75" customHeight="1">
      <c r="A4857" s="13" t="s">
        <v>320</v>
      </c>
      <c r="B4857" s="13" t="str">
        <f>IFERROR(__xludf.DUMMYFUNCTION("REGEXREPLACE(A4857, ""\d"", """")"),"         Хабаровский край")</f>
        <v>         Хабаровский край</v>
      </c>
      <c r="C4857" s="14" t="str">
        <f t="shared" si="15"/>
        <v>Хабаровский край</v>
      </c>
      <c r="D4857" s="3">
        <f t="shared" si="16"/>
        <v>2</v>
      </c>
      <c r="E4857" s="15" t="s">
        <v>46</v>
      </c>
      <c r="F4857" s="13" t="str">
        <f>IFERROR(__xludf.DUMMYFUNCTION("REGEXEXTRACT(E4857, ""[А-Яа-я].*"")"),"Случ.отравл.алкоголем")</f>
        <v>Случ.отравл.алкоголем</v>
      </c>
      <c r="G4857" s="16">
        <f t="shared" si="17"/>
        <v>2</v>
      </c>
      <c r="H4857" s="13" t="s">
        <v>28</v>
      </c>
      <c r="I4857" s="13" t="str">
        <f>IFERROR(__xludf.DUMMYFUNCTION("REGEXREPLACE(H4857, "".*\s"", """")"),"человек")</f>
        <v>человек</v>
      </c>
      <c r="J4857" s="13" t="s">
        <v>29</v>
      </c>
      <c r="K4857" s="17" t="str">
        <f>IFERROR(__xludf.DUMMYFUNCTION("REGEXREPLACE(J4857, ""^[\d\s]+"", """")"),"значение показателя за год")</f>
        <v>значение показателя за год</v>
      </c>
      <c r="L4857" s="16">
        <f t="shared" si="18"/>
        <v>2</v>
      </c>
      <c r="M4857" s="13" t="s">
        <v>30</v>
      </c>
      <c r="N4857" s="13" t="str">
        <f>IFERROR(__xludf.DUMMYFUNCTION("REGEXEXTRACT(M4857, "" (.+)$"")"),"все население")</f>
        <v>все население</v>
      </c>
      <c r="O4857" s="18">
        <v>17.0</v>
      </c>
      <c r="P4857" s="18">
        <v>18.0</v>
      </c>
      <c r="Q4857" s="18">
        <v>15.0</v>
      </c>
      <c r="R4857" s="18">
        <v>11.0</v>
      </c>
      <c r="S4857" s="18">
        <v>3.0</v>
      </c>
      <c r="T4857" s="18">
        <v>30.0</v>
      </c>
      <c r="U4857" s="18">
        <v>6.0</v>
      </c>
      <c r="V4857" s="18">
        <v>1.0</v>
      </c>
      <c r="W4857" s="18">
        <v>0.0</v>
      </c>
      <c r="X4857" s="18">
        <v>2.0</v>
      </c>
      <c r="Y4857" s="18">
        <v>3.0</v>
      </c>
      <c r="Z4857" s="19">
        <f t="shared" si="6"/>
        <v>106</v>
      </c>
      <c r="AA4857" s="19" t="str">
        <f t="shared" si="19"/>
        <v/>
      </c>
      <c r="AB4857" s="19" t="str">
        <f t="shared" si="8"/>
        <v/>
      </c>
      <c r="AC4857" s="19">
        <f t="shared" si="20"/>
        <v>9.636363636</v>
      </c>
      <c r="AD4857" s="19">
        <f t="shared" si="21"/>
        <v>6</v>
      </c>
      <c r="AE4857" s="19" t="str">
        <f t="shared" si="22"/>
        <v>Нет моды</v>
      </c>
      <c r="AF4857" s="19">
        <f t="shared" si="23"/>
        <v>0</v>
      </c>
      <c r="AG4857" s="19">
        <f t="shared" si="24"/>
        <v>30</v>
      </c>
      <c r="AH4857" s="20" t="str">
        <f t="shared" si="14"/>
        <v/>
      </c>
      <c r="AI4857" s="21"/>
      <c r="AJ4857" s="21"/>
      <c r="AK4857" s="21"/>
      <c r="AL4857" s="22">
        <f t="shared" si="25"/>
        <v>1</v>
      </c>
    </row>
    <row r="4858" ht="12.75" customHeight="1">
      <c r="A4858" s="13" t="s">
        <v>320</v>
      </c>
      <c r="B4858" s="13" t="str">
        <f>IFERROR(__xludf.DUMMYFUNCTION("REGEXREPLACE(A4858, ""\d"", """")"),"         Хабаровский край")</f>
        <v>         Хабаровский край</v>
      </c>
      <c r="C4858" s="14" t="str">
        <f t="shared" si="15"/>
        <v>Хабаровский край</v>
      </c>
      <c r="D4858" s="3">
        <f t="shared" si="16"/>
        <v>2</v>
      </c>
      <c r="E4858" s="15" t="s">
        <v>46</v>
      </c>
      <c r="F4858" s="13" t="str">
        <f>IFERROR(__xludf.DUMMYFUNCTION("REGEXEXTRACT(E4858, ""[А-Яа-я].*"")"),"Случ.отравл.алкоголем")</f>
        <v>Случ.отравл.алкоголем</v>
      </c>
      <c r="G4858" s="16">
        <f t="shared" si="17"/>
        <v>2</v>
      </c>
      <c r="H4858" s="13" t="s">
        <v>28</v>
      </c>
      <c r="I4858" s="13" t="str">
        <f>IFERROR(__xludf.DUMMYFUNCTION("REGEXREPLACE(H4858, "".*\s"", """")"),"человек")</f>
        <v>человек</v>
      </c>
      <c r="J4858" s="13" t="s">
        <v>29</v>
      </c>
      <c r="K4858" s="17" t="str">
        <f>IFERROR(__xludf.DUMMYFUNCTION("REGEXREPLACE(J4858, ""^[\d\s]+"", """")"),"значение показателя за год")</f>
        <v>значение показателя за год</v>
      </c>
      <c r="L4858" s="16">
        <f t="shared" si="18"/>
        <v>2</v>
      </c>
      <c r="M4858" s="13" t="s">
        <v>31</v>
      </c>
      <c r="N4858" s="13" t="str">
        <f>IFERROR(__xludf.DUMMYFUNCTION("REGEXEXTRACT(M4858, "" (.+)$"")"),"городское население")</f>
        <v>городское население</v>
      </c>
      <c r="O4858" s="18">
        <v>11.0</v>
      </c>
      <c r="P4858" s="18">
        <v>10.0</v>
      </c>
      <c r="Q4858" s="18">
        <v>9.0</v>
      </c>
      <c r="R4858" s="18">
        <v>5.0</v>
      </c>
      <c r="S4858" s="18">
        <v>3.0</v>
      </c>
      <c r="T4858" s="18">
        <v>21.0</v>
      </c>
      <c r="U4858" s="18">
        <v>4.0</v>
      </c>
      <c r="V4858" s="18">
        <v>1.0</v>
      </c>
      <c r="W4858" s="18">
        <v>0.0</v>
      </c>
      <c r="X4858" s="18">
        <v>1.0</v>
      </c>
      <c r="Y4858" s="18">
        <v>3.0</v>
      </c>
      <c r="Z4858" s="19" t="str">
        <f t="shared" si="6"/>
        <v/>
      </c>
      <c r="AA4858" s="19">
        <f t="shared" si="19"/>
        <v>68</v>
      </c>
      <c r="AB4858" s="19" t="str">
        <f t="shared" si="8"/>
        <v/>
      </c>
      <c r="AC4858" s="19">
        <f t="shared" si="20"/>
        <v>6.181818182</v>
      </c>
      <c r="AD4858" s="19">
        <f t="shared" si="21"/>
        <v>4.5</v>
      </c>
      <c r="AE4858" s="19" t="str">
        <f t="shared" si="22"/>
        <v>Нет моды</v>
      </c>
      <c r="AF4858" s="19">
        <f t="shared" si="23"/>
        <v>0</v>
      </c>
      <c r="AG4858" s="19">
        <f t="shared" si="24"/>
        <v>21</v>
      </c>
      <c r="AH4858" s="20" t="str">
        <f t="shared" si="14"/>
        <v/>
      </c>
      <c r="AI4858" s="21"/>
      <c r="AJ4858" s="21"/>
      <c r="AK4858" s="21"/>
      <c r="AL4858" s="22">
        <f t="shared" si="25"/>
        <v>1</v>
      </c>
    </row>
    <row r="4859" ht="12.75" customHeight="1">
      <c r="A4859" s="13" t="s">
        <v>320</v>
      </c>
      <c r="B4859" s="13" t="str">
        <f>IFERROR(__xludf.DUMMYFUNCTION("REGEXREPLACE(A4859, ""\d"", """")"),"         Хабаровский край")</f>
        <v>         Хабаровский край</v>
      </c>
      <c r="C4859" s="14" t="str">
        <f t="shared" si="15"/>
        <v>Хабаровский край</v>
      </c>
      <c r="D4859" s="3">
        <f t="shared" si="16"/>
        <v>2</v>
      </c>
      <c r="E4859" s="15" t="s">
        <v>46</v>
      </c>
      <c r="F4859" s="13" t="str">
        <f>IFERROR(__xludf.DUMMYFUNCTION("REGEXEXTRACT(E4859, ""[А-Яа-я].*"")"),"Случ.отравл.алкоголем")</f>
        <v>Случ.отравл.алкоголем</v>
      </c>
      <c r="G4859" s="16">
        <f t="shared" si="17"/>
        <v>2</v>
      </c>
      <c r="H4859" s="13" t="s">
        <v>28</v>
      </c>
      <c r="I4859" s="13" t="str">
        <f>IFERROR(__xludf.DUMMYFUNCTION("REGEXREPLACE(H4859, "".*\s"", """")"),"человек")</f>
        <v>человек</v>
      </c>
      <c r="J4859" s="13" t="s">
        <v>29</v>
      </c>
      <c r="K4859" s="17" t="str">
        <f>IFERROR(__xludf.DUMMYFUNCTION("REGEXREPLACE(J4859, ""^[\d\s]+"", """")"),"значение показателя за год")</f>
        <v>значение показателя за год</v>
      </c>
      <c r="L4859" s="16">
        <f t="shared" si="18"/>
        <v>2</v>
      </c>
      <c r="M4859" s="13" t="s">
        <v>32</v>
      </c>
      <c r="N4859" s="13" t="str">
        <f>IFERROR(__xludf.DUMMYFUNCTION("REGEXEXTRACT(M4859, "" (.+)$"")"),"сельское население")</f>
        <v>сельское население</v>
      </c>
      <c r="O4859" s="18">
        <v>6.0</v>
      </c>
      <c r="P4859" s="18">
        <v>8.0</v>
      </c>
      <c r="Q4859" s="18">
        <v>6.0</v>
      </c>
      <c r="R4859" s="18">
        <v>6.0</v>
      </c>
      <c r="S4859" s="18">
        <v>0.0</v>
      </c>
      <c r="T4859" s="18">
        <v>9.0</v>
      </c>
      <c r="U4859" s="18">
        <v>2.0</v>
      </c>
      <c r="V4859" s="18">
        <v>0.0</v>
      </c>
      <c r="W4859" s="18">
        <v>0.0</v>
      </c>
      <c r="X4859" s="18">
        <v>1.0</v>
      </c>
      <c r="Y4859" s="18">
        <v>0.0</v>
      </c>
      <c r="Z4859" s="19" t="str">
        <f t="shared" si="6"/>
        <v/>
      </c>
      <c r="AA4859" s="19" t="str">
        <f t="shared" si="19"/>
        <v/>
      </c>
      <c r="AB4859" s="19">
        <f t="shared" si="8"/>
        <v>38</v>
      </c>
      <c r="AC4859" s="19">
        <f t="shared" si="20"/>
        <v>3.454545455</v>
      </c>
      <c r="AD4859" s="19">
        <f t="shared" si="21"/>
        <v>3.5</v>
      </c>
      <c r="AE4859" s="19" t="str">
        <f t="shared" si="22"/>
        <v>Нет моды</v>
      </c>
      <c r="AF4859" s="19">
        <f t="shared" si="23"/>
        <v>0</v>
      </c>
      <c r="AG4859" s="19">
        <f t="shared" si="24"/>
        <v>9</v>
      </c>
      <c r="AH4859" s="20" t="str">
        <f t="shared" si="14"/>
        <v>Город: 64%; Село: 36%</v>
      </c>
      <c r="AI4859" s="21"/>
      <c r="AJ4859" s="21"/>
      <c r="AK4859" s="21"/>
      <c r="AL4859" s="22">
        <f t="shared" si="25"/>
        <v>1</v>
      </c>
    </row>
    <row r="4860" ht="12.75" customHeight="1">
      <c r="A4860" s="13" t="s">
        <v>320</v>
      </c>
      <c r="B4860" s="13" t="str">
        <f>IFERROR(__xludf.DUMMYFUNCTION("REGEXREPLACE(A4860, ""\d"", """")"),"         Хабаровский край")</f>
        <v>         Хабаровский край</v>
      </c>
      <c r="C4860" s="14" t="str">
        <f t="shared" si="15"/>
        <v>Хабаровский край</v>
      </c>
      <c r="D4860" s="3">
        <f t="shared" si="16"/>
        <v>2</v>
      </c>
      <c r="E4860" s="15" t="s">
        <v>47</v>
      </c>
      <c r="F4860" s="13" t="str">
        <f>IFERROR(__xludf.DUMMYFUNCTION("REGEXEXTRACT(E4860, ""[А-Яа-я].*"")"),"транспортные травмы всех видов")</f>
        <v>транспортные травмы всех видов</v>
      </c>
      <c r="G4860" s="16">
        <f t="shared" si="17"/>
        <v>2</v>
      </c>
      <c r="H4860" s="13" t="s">
        <v>28</v>
      </c>
      <c r="I4860" s="13" t="str">
        <f>IFERROR(__xludf.DUMMYFUNCTION("REGEXREPLACE(H4860, "".*\s"", """")"),"человек")</f>
        <v>человек</v>
      </c>
      <c r="J4860" s="13" t="s">
        <v>29</v>
      </c>
      <c r="K4860" s="17" t="str">
        <f>IFERROR(__xludf.DUMMYFUNCTION("REGEXREPLACE(J4860, ""^[\d\s]+"", """")"),"значение показателя за год")</f>
        <v>значение показателя за год</v>
      </c>
      <c r="L4860" s="16">
        <f t="shared" si="18"/>
        <v>2</v>
      </c>
      <c r="M4860" s="13" t="s">
        <v>30</v>
      </c>
      <c r="N4860" s="13" t="str">
        <f>IFERROR(__xludf.DUMMYFUNCTION("REGEXEXTRACT(M4860, "" (.+)$"")"),"все население")</f>
        <v>все население</v>
      </c>
      <c r="O4860" s="18">
        <v>235.0</v>
      </c>
      <c r="P4860" s="18">
        <v>213.0</v>
      </c>
      <c r="Q4860" s="18">
        <v>4.0</v>
      </c>
      <c r="R4860" s="18">
        <v>175.0</v>
      </c>
      <c r="S4860" s="23" t="s">
        <v>37</v>
      </c>
      <c r="T4860" s="23" t="s">
        <v>37</v>
      </c>
      <c r="U4860" s="23" t="s">
        <v>37</v>
      </c>
      <c r="V4860" s="23" t="s">
        <v>37</v>
      </c>
      <c r="W4860" s="23" t="s">
        <v>37</v>
      </c>
      <c r="X4860" s="23" t="s">
        <v>37</v>
      </c>
      <c r="Y4860" s="23" t="s">
        <v>37</v>
      </c>
      <c r="Z4860" s="19">
        <f t="shared" si="6"/>
        <v>627</v>
      </c>
      <c r="AA4860" s="19" t="str">
        <f t="shared" si="19"/>
        <v/>
      </c>
      <c r="AB4860" s="19" t="str">
        <f t="shared" si="8"/>
        <v/>
      </c>
      <c r="AC4860" s="19">
        <f t="shared" si="20"/>
        <v>156.75</v>
      </c>
      <c r="AD4860" s="19">
        <f t="shared" si="21"/>
        <v>6</v>
      </c>
      <c r="AE4860" s="19" t="str">
        <f t="shared" si="22"/>
        <v>Нет моды</v>
      </c>
      <c r="AF4860" s="19">
        <f t="shared" si="23"/>
        <v>4</v>
      </c>
      <c r="AG4860" s="19">
        <f t="shared" si="24"/>
        <v>235</v>
      </c>
      <c r="AH4860" s="20" t="str">
        <f t="shared" si="14"/>
        <v/>
      </c>
      <c r="AI4860" s="24"/>
      <c r="AJ4860" s="24"/>
      <c r="AK4860" s="24"/>
      <c r="AL4860" s="22">
        <f t="shared" si="25"/>
        <v>1</v>
      </c>
    </row>
    <row r="4861" ht="12.75" customHeight="1">
      <c r="A4861" s="13" t="s">
        <v>320</v>
      </c>
      <c r="B4861" s="13" t="str">
        <f>IFERROR(__xludf.DUMMYFUNCTION("REGEXREPLACE(A4861, ""\d"", """")"),"         Хабаровский край")</f>
        <v>         Хабаровский край</v>
      </c>
      <c r="C4861" s="14" t="str">
        <f t="shared" si="15"/>
        <v>Хабаровский край</v>
      </c>
      <c r="D4861" s="3">
        <f t="shared" si="16"/>
        <v>2</v>
      </c>
      <c r="E4861" s="15" t="s">
        <v>47</v>
      </c>
      <c r="F4861" s="13" t="str">
        <f>IFERROR(__xludf.DUMMYFUNCTION("REGEXEXTRACT(E4861, ""[А-Яа-я].*"")"),"транспортные травмы всех видов")</f>
        <v>транспортные травмы всех видов</v>
      </c>
      <c r="G4861" s="16">
        <f t="shared" si="17"/>
        <v>2</v>
      </c>
      <c r="H4861" s="13" t="s">
        <v>28</v>
      </c>
      <c r="I4861" s="13" t="str">
        <f>IFERROR(__xludf.DUMMYFUNCTION("REGEXREPLACE(H4861, "".*\s"", """")"),"человек")</f>
        <v>человек</v>
      </c>
      <c r="J4861" s="13" t="s">
        <v>29</v>
      </c>
      <c r="K4861" s="17" t="str">
        <f>IFERROR(__xludf.DUMMYFUNCTION("REGEXREPLACE(J4861, ""^[\d\s]+"", """")"),"значение показателя за год")</f>
        <v>значение показателя за год</v>
      </c>
      <c r="L4861" s="16">
        <f t="shared" si="18"/>
        <v>2</v>
      </c>
      <c r="M4861" s="13" t="s">
        <v>31</v>
      </c>
      <c r="N4861" s="13" t="str">
        <f>IFERROR(__xludf.DUMMYFUNCTION("REGEXEXTRACT(M4861, "" (.+)$"")"),"городское население")</f>
        <v>городское население</v>
      </c>
      <c r="O4861" s="18">
        <v>176.0</v>
      </c>
      <c r="P4861" s="18">
        <v>162.0</v>
      </c>
      <c r="Q4861" s="18">
        <v>3.0</v>
      </c>
      <c r="R4861" s="18">
        <v>128.0</v>
      </c>
      <c r="S4861" s="23" t="s">
        <v>37</v>
      </c>
      <c r="T4861" s="23" t="s">
        <v>37</v>
      </c>
      <c r="U4861" s="23" t="s">
        <v>37</v>
      </c>
      <c r="V4861" s="23" t="s">
        <v>37</v>
      </c>
      <c r="W4861" s="23" t="s">
        <v>37</v>
      </c>
      <c r="X4861" s="23" t="s">
        <v>37</v>
      </c>
      <c r="Y4861" s="23" t="s">
        <v>37</v>
      </c>
      <c r="Z4861" s="19" t="str">
        <f t="shared" si="6"/>
        <v/>
      </c>
      <c r="AA4861" s="19">
        <f t="shared" si="19"/>
        <v>469</v>
      </c>
      <c r="AB4861" s="19" t="str">
        <f t="shared" si="8"/>
        <v/>
      </c>
      <c r="AC4861" s="19">
        <f t="shared" si="20"/>
        <v>117.25</v>
      </c>
      <c r="AD4861" s="19">
        <f t="shared" si="21"/>
        <v>168.5</v>
      </c>
      <c r="AE4861" s="19" t="str">
        <f t="shared" si="22"/>
        <v>Нет моды</v>
      </c>
      <c r="AF4861" s="19">
        <f t="shared" si="23"/>
        <v>3</v>
      </c>
      <c r="AG4861" s="19">
        <f t="shared" si="24"/>
        <v>176</v>
      </c>
      <c r="AH4861" s="20" t="str">
        <f t="shared" si="14"/>
        <v/>
      </c>
      <c r="AI4861" s="24"/>
      <c r="AJ4861" s="24"/>
      <c r="AK4861" s="24"/>
      <c r="AL4861" s="22">
        <f t="shared" si="25"/>
        <v>1</v>
      </c>
    </row>
    <row r="4862" ht="12.75" customHeight="1">
      <c r="A4862" s="13" t="s">
        <v>320</v>
      </c>
      <c r="B4862" s="13" t="str">
        <f>IFERROR(__xludf.DUMMYFUNCTION("REGEXREPLACE(A4862, ""\d"", """")"),"         Хабаровский край")</f>
        <v>         Хабаровский край</v>
      </c>
      <c r="C4862" s="14" t="str">
        <f t="shared" si="15"/>
        <v>Хабаровский край</v>
      </c>
      <c r="D4862" s="3">
        <f t="shared" si="16"/>
        <v>2</v>
      </c>
      <c r="E4862" s="15" t="s">
        <v>47</v>
      </c>
      <c r="F4862" s="13" t="str">
        <f>IFERROR(__xludf.DUMMYFUNCTION("REGEXEXTRACT(E4862, ""[А-Яа-я].*"")"),"транспортные травмы всех видов")</f>
        <v>транспортные травмы всех видов</v>
      </c>
      <c r="G4862" s="16">
        <f t="shared" si="17"/>
        <v>2</v>
      </c>
      <c r="H4862" s="13" t="s">
        <v>28</v>
      </c>
      <c r="I4862" s="13" t="str">
        <f>IFERROR(__xludf.DUMMYFUNCTION("REGEXREPLACE(H4862, "".*\s"", """")"),"человек")</f>
        <v>человек</v>
      </c>
      <c r="J4862" s="13" t="s">
        <v>29</v>
      </c>
      <c r="K4862" s="17" t="str">
        <f>IFERROR(__xludf.DUMMYFUNCTION("REGEXREPLACE(J4862, ""^[\d\s]+"", """")"),"значение показателя за год")</f>
        <v>значение показателя за год</v>
      </c>
      <c r="L4862" s="16">
        <f t="shared" si="18"/>
        <v>2</v>
      </c>
      <c r="M4862" s="13" t="s">
        <v>32</v>
      </c>
      <c r="N4862" s="13" t="str">
        <f>IFERROR(__xludf.DUMMYFUNCTION("REGEXEXTRACT(M4862, "" (.+)$"")"),"сельское население")</f>
        <v>сельское население</v>
      </c>
      <c r="O4862" s="18">
        <v>59.0</v>
      </c>
      <c r="P4862" s="18">
        <v>51.0</v>
      </c>
      <c r="Q4862" s="18">
        <v>1.0</v>
      </c>
      <c r="R4862" s="18">
        <v>47.0</v>
      </c>
      <c r="S4862" s="23" t="s">
        <v>37</v>
      </c>
      <c r="T4862" s="23" t="s">
        <v>37</v>
      </c>
      <c r="U4862" s="23" t="s">
        <v>37</v>
      </c>
      <c r="V4862" s="23" t="s">
        <v>37</v>
      </c>
      <c r="W4862" s="23" t="s">
        <v>37</v>
      </c>
      <c r="X4862" s="23" t="s">
        <v>37</v>
      </c>
      <c r="Y4862" s="23" t="s">
        <v>37</v>
      </c>
      <c r="Z4862" s="19" t="str">
        <f t="shared" si="6"/>
        <v/>
      </c>
      <c r="AA4862" s="19" t="str">
        <f t="shared" si="19"/>
        <v/>
      </c>
      <c r="AB4862" s="19">
        <f t="shared" si="8"/>
        <v>158</v>
      </c>
      <c r="AC4862" s="19">
        <f t="shared" si="20"/>
        <v>39.5</v>
      </c>
      <c r="AD4862" s="19">
        <f t="shared" si="21"/>
        <v>55</v>
      </c>
      <c r="AE4862" s="19" t="str">
        <f t="shared" si="22"/>
        <v>Нет моды</v>
      </c>
      <c r="AF4862" s="19">
        <f t="shared" si="23"/>
        <v>1</v>
      </c>
      <c r="AG4862" s="19">
        <f t="shared" si="24"/>
        <v>59</v>
      </c>
      <c r="AH4862" s="20" t="str">
        <f t="shared" si="14"/>
        <v>Город: 75%; Село: 25%</v>
      </c>
      <c r="AI4862" s="24"/>
      <c r="AJ4862" s="24"/>
      <c r="AK4862" s="24"/>
      <c r="AL4862" s="22">
        <f t="shared" si="25"/>
        <v>1</v>
      </c>
    </row>
    <row r="4863" ht="12.75" customHeight="1">
      <c r="A4863" s="13" t="s">
        <v>320</v>
      </c>
      <c r="B4863" s="13" t="str">
        <f>IFERROR(__xludf.DUMMYFUNCTION("REGEXREPLACE(A4863, ""\d"", """")"),"         Хабаровский край")</f>
        <v>         Хабаровский край</v>
      </c>
      <c r="C4863" s="14" t="str">
        <f t="shared" si="15"/>
        <v>Хабаровский край</v>
      </c>
      <c r="D4863" s="3">
        <f t="shared" si="16"/>
        <v>2</v>
      </c>
      <c r="E4863" s="15" t="s">
        <v>48</v>
      </c>
      <c r="F4863" s="13" t="str">
        <f>IFERROR(__xludf.DUMMYFUNCTION("REGEXEXTRACT(E4863, ""[А-Яа-я].*"")"),"Убийство")</f>
        <v>Убийство</v>
      </c>
      <c r="G4863" s="16">
        <f t="shared" si="17"/>
        <v>2</v>
      </c>
      <c r="H4863" s="13" t="s">
        <v>28</v>
      </c>
      <c r="I4863" s="13" t="str">
        <f>IFERROR(__xludf.DUMMYFUNCTION("REGEXREPLACE(H4863, "".*\s"", """")"),"человек")</f>
        <v>человек</v>
      </c>
      <c r="J4863" s="13" t="s">
        <v>29</v>
      </c>
      <c r="K4863" s="17" t="str">
        <f>IFERROR(__xludf.DUMMYFUNCTION("REGEXREPLACE(J4863, ""^[\d\s]+"", """")"),"значение показателя за год")</f>
        <v>значение показателя за год</v>
      </c>
      <c r="L4863" s="16">
        <f t="shared" si="18"/>
        <v>2</v>
      </c>
      <c r="M4863" s="13" t="s">
        <v>30</v>
      </c>
      <c r="N4863" s="13" t="str">
        <f>IFERROR(__xludf.DUMMYFUNCTION("REGEXEXTRACT(M4863, "" (.+)$"")"),"все население")</f>
        <v>все население</v>
      </c>
      <c r="O4863" s="18">
        <v>265.0</v>
      </c>
      <c r="P4863" s="18">
        <v>157.0</v>
      </c>
      <c r="Q4863" s="18">
        <v>123.0</v>
      </c>
      <c r="R4863" s="18">
        <v>97.0</v>
      </c>
      <c r="S4863" s="18">
        <v>105.0</v>
      </c>
      <c r="T4863" s="18">
        <v>56.0</v>
      </c>
      <c r="U4863" s="18">
        <v>35.0</v>
      </c>
      <c r="V4863" s="18">
        <v>42.0</v>
      </c>
      <c r="W4863" s="18">
        <v>24.0</v>
      </c>
      <c r="X4863" s="18">
        <v>19.0</v>
      </c>
      <c r="Y4863" s="18">
        <v>19.0</v>
      </c>
      <c r="Z4863" s="19">
        <f t="shared" si="6"/>
        <v>942</v>
      </c>
      <c r="AA4863" s="19" t="str">
        <f t="shared" si="19"/>
        <v/>
      </c>
      <c r="AB4863" s="19" t="str">
        <f t="shared" si="8"/>
        <v/>
      </c>
      <c r="AC4863" s="19">
        <f t="shared" si="20"/>
        <v>85.63636364</v>
      </c>
      <c r="AD4863" s="19">
        <f t="shared" si="21"/>
        <v>51</v>
      </c>
      <c r="AE4863" s="19" t="str">
        <f t="shared" si="22"/>
        <v>Нет моды</v>
      </c>
      <c r="AF4863" s="19">
        <f t="shared" si="23"/>
        <v>19</v>
      </c>
      <c r="AG4863" s="19">
        <f t="shared" si="24"/>
        <v>265</v>
      </c>
      <c r="AH4863" s="20" t="str">
        <f t="shared" si="14"/>
        <v/>
      </c>
      <c r="AI4863" s="21"/>
      <c r="AJ4863" s="21"/>
      <c r="AK4863" s="21"/>
      <c r="AL4863" s="22">
        <f t="shared" si="25"/>
        <v>1</v>
      </c>
    </row>
    <row r="4864" ht="12.75" customHeight="1">
      <c r="A4864" s="13" t="s">
        <v>320</v>
      </c>
      <c r="B4864" s="13" t="str">
        <f>IFERROR(__xludf.DUMMYFUNCTION("REGEXREPLACE(A4864, ""\d"", """")"),"         Хабаровский край")</f>
        <v>         Хабаровский край</v>
      </c>
      <c r="C4864" s="14" t="str">
        <f t="shared" si="15"/>
        <v>Хабаровский край</v>
      </c>
      <c r="D4864" s="3">
        <f t="shared" si="16"/>
        <v>2</v>
      </c>
      <c r="E4864" s="15" t="s">
        <v>48</v>
      </c>
      <c r="F4864" s="13" t="str">
        <f>IFERROR(__xludf.DUMMYFUNCTION("REGEXEXTRACT(E4864, ""[А-Яа-я].*"")"),"Убийство")</f>
        <v>Убийство</v>
      </c>
      <c r="G4864" s="16">
        <f t="shared" si="17"/>
        <v>2</v>
      </c>
      <c r="H4864" s="13" t="s">
        <v>28</v>
      </c>
      <c r="I4864" s="13" t="str">
        <f>IFERROR(__xludf.DUMMYFUNCTION("REGEXREPLACE(H4864, "".*\s"", """")"),"человек")</f>
        <v>человек</v>
      </c>
      <c r="J4864" s="13" t="s">
        <v>29</v>
      </c>
      <c r="K4864" s="17" t="str">
        <f>IFERROR(__xludf.DUMMYFUNCTION("REGEXREPLACE(J4864, ""^[\d\s]+"", """")"),"значение показателя за год")</f>
        <v>значение показателя за год</v>
      </c>
      <c r="L4864" s="16">
        <f t="shared" si="18"/>
        <v>2</v>
      </c>
      <c r="M4864" s="13" t="s">
        <v>31</v>
      </c>
      <c r="N4864" s="13" t="str">
        <f>IFERROR(__xludf.DUMMYFUNCTION("REGEXEXTRACT(M4864, "" (.+)$"")"),"городское население")</f>
        <v>городское население</v>
      </c>
      <c r="O4864" s="18">
        <v>181.0</v>
      </c>
      <c r="P4864" s="18">
        <v>115.0</v>
      </c>
      <c r="Q4864" s="18">
        <v>88.0</v>
      </c>
      <c r="R4864" s="18">
        <v>72.0</v>
      </c>
      <c r="S4864" s="18">
        <v>79.0</v>
      </c>
      <c r="T4864" s="18">
        <v>33.0</v>
      </c>
      <c r="U4864" s="18">
        <v>23.0</v>
      </c>
      <c r="V4864" s="18">
        <v>22.0</v>
      </c>
      <c r="W4864" s="18">
        <v>20.0</v>
      </c>
      <c r="X4864" s="18">
        <v>11.0</v>
      </c>
      <c r="Y4864" s="18">
        <v>16.0</v>
      </c>
      <c r="Z4864" s="19" t="str">
        <f t="shared" si="6"/>
        <v/>
      </c>
      <c r="AA4864" s="19">
        <f t="shared" si="19"/>
        <v>660</v>
      </c>
      <c r="AB4864" s="19" t="str">
        <f t="shared" si="8"/>
        <v/>
      </c>
      <c r="AC4864" s="19">
        <f t="shared" si="20"/>
        <v>60</v>
      </c>
      <c r="AD4864" s="19">
        <f t="shared" si="21"/>
        <v>49</v>
      </c>
      <c r="AE4864" s="19" t="str">
        <f t="shared" si="22"/>
        <v>Нет моды</v>
      </c>
      <c r="AF4864" s="19">
        <f t="shared" si="23"/>
        <v>11</v>
      </c>
      <c r="AG4864" s="19">
        <f t="shared" si="24"/>
        <v>181</v>
      </c>
      <c r="AH4864" s="20" t="str">
        <f t="shared" si="14"/>
        <v/>
      </c>
      <c r="AI4864" s="21"/>
      <c r="AJ4864" s="21"/>
      <c r="AK4864" s="21"/>
      <c r="AL4864" s="22">
        <f t="shared" si="25"/>
        <v>1</v>
      </c>
    </row>
    <row r="4865" ht="12.75" customHeight="1">
      <c r="A4865" s="13" t="s">
        <v>320</v>
      </c>
      <c r="B4865" s="13" t="str">
        <f>IFERROR(__xludf.DUMMYFUNCTION("REGEXREPLACE(A4865, ""\d"", """")"),"         Хабаровский край")</f>
        <v>         Хабаровский край</v>
      </c>
      <c r="C4865" s="14" t="str">
        <f t="shared" si="15"/>
        <v>Хабаровский край</v>
      </c>
      <c r="D4865" s="3">
        <f t="shared" si="16"/>
        <v>2</v>
      </c>
      <c r="E4865" s="15" t="s">
        <v>48</v>
      </c>
      <c r="F4865" s="13" t="str">
        <f>IFERROR(__xludf.DUMMYFUNCTION("REGEXEXTRACT(E4865, ""[А-Яа-я].*"")"),"Убийство")</f>
        <v>Убийство</v>
      </c>
      <c r="G4865" s="16">
        <f t="shared" si="17"/>
        <v>2</v>
      </c>
      <c r="H4865" s="13" t="s">
        <v>28</v>
      </c>
      <c r="I4865" s="13" t="str">
        <f>IFERROR(__xludf.DUMMYFUNCTION("REGEXREPLACE(H4865, "".*\s"", """")"),"человек")</f>
        <v>человек</v>
      </c>
      <c r="J4865" s="13" t="s">
        <v>29</v>
      </c>
      <c r="K4865" s="17" t="str">
        <f>IFERROR(__xludf.DUMMYFUNCTION("REGEXREPLACE(J4865, ""^[\d\s]+"", """")"),"значение показателя за год")</f>
        <v>значение показателя за год</v>
      </c>
      <c r="L4865" s="16">
        <f t="shared" si="18"/>
        <v>2</v>
      </c>
      <c r="M4865" s="13" t="s">
        <v>32</v>
      </c>
      <c r="N4865" s="13" t="str">
        <f>IFERROR(__xludf.DUMMYFUNCTION("REGEXEXTRACT(M4865, "" (.+)$"")"),"сельское население")</f>
        <v>сельское население</v>
      </c>
      <c r="O4865" s="18">
        <v>84.0</v>
      </c>
      <c r="P4865" s="18">
        <v>42.0</v>
      </c>
      <c r="Q4865" s="18">
        <v>35.0</v>
      </c>
      <c r="R4865" s="18">
        <v>25.0</v>
      </c>
      <c r="S4865" s="18">
        <v>26.0</v>
      </c>
      <c r="T4865" s="18">
        <v>23.0</v>
      </c>
      <c r="U4865" s="18">
        <v>12.0</v>
      </c>
      <c r="V4865" s="18">
        <v>20.0</v>
      </c>
      <c r="W4865" s="18">
        <v>4.0</v>
      </c>
      <c r="X4865" s="18">
        <v>8.0</v>
      </c>
      <c r="Y4865" s="18">
        <v>3.0</v>
      </c>
      <c r="Z4865" s="19" t="str">
        <f t="shared" si="6"/>
        <v/>
      </c>
      <c r="AA4865" s="19" t="str">
        <f t="shared" si="19"/>
        <v/>
      </c>
      <c r="AB4865" s="19">
        <f t="shared" si="8"/>
        <v>282</v>
      </c>
      <c r="AC4865" s="19">
        <f t="shared" si="20"/>
        <v>25.63636364</v>
      </c>
      <c r="AD4865" s="19">
        <f t="shared" si="21"/>
        <v>24</v>
      </c>
      <c r="AE4865" s="19" t="str">
        <f t="shared" si="22"/>
        <v>Нет моды</v>
      </c>
      <c r="AF4865" s="19">
        <f t="shared" si="23"/>
        <v>3</v>
      </c>
      <c r="AG4865" s="19">
        <f t="shared" si="24"/>
        <v>84</v>
      </c>
      <c r="AH4865" s="20" t="str">
        <f t="shared" si="14"/>
        <v>Город: 70%; Село: 30%</v>
      </c>
      <c r="AI4865" s="21"/>
      <c r="AJ4865" s="21"/>
      <c r="AK4865" s="21"/>
      <c r="AL4865" s="22">
        <f t="shared" si="25"/>
        <v>1</v>
      </c>
    </row>
    <row r="4866" ht="12.75" customHeight="1">
      <c r="A4866" s="13" t="s">
        <v>320</v>
      </c>
      <c r="B4866" s="13" t="str">
        <f>IFERROR(__xludf.DUMMYFUNCTION("REGEXREPLACE(A4866, ""\d"", """")"),"         Хабаровский край")</f>
        <v>         Хабаровский край</v>
      </c>
      <c r="C4866" s="14" t="str">
        <f t="shared" si="15"/>
        <v>Хабаровский край</v>
      </c>
      <c r="D4866" s="3">
        <f t="shared" si="16"/>
        <v>2</v>
      </c>
      <c r="E4866" s="15" t="s">
        <v>49</v>
      </c>
      <c r="F4866" s="13" t="str">
        <f>IFERROR(__xludf.DUMMYFUNCTION("REGEXEXTRACT(E4866, ""[А-Яа-я].*"")"),"Цереброваскулярные болезни")</f>
        <v>Цереброваскулярные болезни</v>
      </c>
      <c r="G4866" s="16">
        <f t="shared" si="17"/>
        <v>2</v>
      </c>
      <c r="H4866" s="13" t="s">
        <v>28</v>
      </c>
      <c r="I4866" s="13" t="str">
        <f>IFERROR(__xludf.DUMMYFUNCTION("REGEXREPLACE(H4866, "".*\s"", """")"),"человек")</f>
        <v>человек</v>
      </c>
      <c r="J4866" s="13" t="s">
        <v>29</v>
      </c>
      <c r="K4866" s="17" t="str">
        <f>IFERROR(__xludf.DUMMYFUNCTION("REGEXREPLACE(J4866, ""^[\d\s]+"", """")"),"значение показателя за год")</f>
        <v>значение показателя за год</v>
      </c>
      <c r="L4866" s="16">
        <f t="shared" si="18"/>
        <v>2</v>
      </c>
      <c r="M4866" s="13" t="s">
        <v>30</v>
      </c>
      <c r="N4866" s="13" t="str">
        <f>IFERROR(__xludf.DUMMYFUNCTION("REGEXEXTRACT(M4866, "" (.+)$"")"),"все население")</f>
        <v>все население</v>
      </c>
      <c r="O4866" s="18">
        <v>2970.0</v>
      </c>
      <c r="P4866" s="18">
        <v>2682.0</v>
      </c>
      <c r="Q4866" s="18">
        <v>2687.0</v>
      </c>
      <c r="R4866" s="18">
        <v>2710.0</v>
      </c>
      <c r="S4866" s="18">
        <v>2740.0</v>
      </c>
      <c r="T4866" s="18">
        <v>2423.0</v>
      </c>
      <c r="U4866" s="18">
        <v>2417.0</v>
      </c>
      <c r="V4866" s="18">
        <v>2640.0</v>
      </c>
      <c r="W4866" s="18">
        <v>2354.0</v>
      </c>
      <c r="X4866" s="18">
        <v>2232.0</v>
      </c>
      <c r="Y4866" s="18">
        <v>2374.0</v>
      </c>
      <c r="Z4866" s="19">
        <f t="shared" si="6"/>
        <v>28229</v>
      </c>
      <c r="AA4866" s="19" t="str">
        <f t="shared" si="19"/>
        <v/>
      </c>
      <c r="AB4866" s="19" t="str">
        <f t="shared" si="8"/>
        <v/>
      </c>
      <c r="AC4866" s="19">
        <f t="shared" si="20"/>
        <v>2566.272727</v>
      </c>
      <c r="AD4866" s="19">
        <f t="shared" si="21"/>
        <v>1158</v>
      </c>
      <c r="AE4866" s="19" t="str">
        <f t="shared" si="22"/>
        <v>Нет моды</v>
      </c>
      <c r="AF4866" s="19">
        <f t="shared" si="23"/>
        <v>2232</v>
      </c>
      <c r="AG4866" s="19">
        <f t="shared" si="24"/>
        <v>2970</v>
      </c>
      <c r="AH4866" s="20" t="str">
        <f t="shared" si="14"/>
        <v/>
      </c>
      <c r="AI4866" s="21"/>
      <c r="AJ4866" s="21"/>
      <c r="AK4866" s="21"/>
      <c r="AL4866" s="22">
        <f t="shared" si="25"/>
        <v>1</v>
      </c>
    </row>
    <row r="4867" ht="12.75" customHeight="1">
      <c r="A4867" s="13" t="s">
        <v>320</v>
      </c>
      <c r="B4867" s="13" t="str">
        <f>IFERROR(__xludf.DUMMYFUNCTION("REGEXREPLACE(A4867, ""\d"", """")"),"         Хабаровский край")</f>
        <v>         Хабаровский край</v>
      </c>
      <c r="C4867" s="14" t="str">
        <f t="shared" si="15"/>
        <v>Хабаровский край</v>
      </c>
      <c r="D4867" s="3">
        <f t="shared" si="16"/>
        <v>2</v>
      </c>
      <c r="E4867" s="15" t="s">
        <v>49</v>
      </c>
      <c r="F4867" s="13" t="str">
        <f>IFERROR(__xludf.DUMMYFUNCTION("REGEXEXTRACT(E4867, ""[А-Яа-я].*"")"),"Цереброваскулярные болезни")</f>
        <v>Цереброваскулярные болезни</v>
      </c>
      <c r="G4867" s="16">
        <f t="shared" si="17"/>
        <v>2</v>
      </c>
      <c r="H4867" s="13" t="s">
        <v>28</v>
      </c>
      <c r="I4867" s="13" t="str">
        <f>IFERROR(__xludf.DUMMYFUNCTION("REGEXREPLACE(H4867, "".*\s"", """")"),"человек")</f>
        <v>человек</v>
      </c>
      <c r="J4867" s="13" t="s">
        <v>29</v>
      </c>
      <c r="K4867" s="17" t="str">
        <f>IFERROR(__xludf.DUMMYFUNCTION("REGEXREPLACE(J4867, ""^[\d\s]+"", """")"),"значение показателя за год")</f>
        <v>значение показателя за год</v>
      </c>
      <c r="L4867" s="16">
        <f t="shared" si="18"/>
        <v>2</v>
      </c>
      <c r="M4867" s="13" t="s">
        <v>31</v>
      </c>
      <c r="N4867" s="13" t="str">
        <f>IFERROR(__xludf.DUMMYFUNCTION("REGEXEXTRACT(M4867, "" (.+)$"")"),"городское население")</f>
        <v>городское население</v>
      </c>
      <c r="O4867" s="18">
        <v>2482.0</v>
      </c>
      <c r="P4867" s="18">
        <v>2247.0</v>
      </c>
      <c r="Q4867" s="18">
        <v>2254.0</v>
      </c>
      <c r="R4867" s="18">
        <v>2275.0</v>
      </c>
      <c r="S4867" s="18">
        <v>2333.0</v>
      </c>
      <c r="T4867" s="18">
        <v>2106.0</v>
      </c>
      <c r="U4867" s="18">
        <v>2067.0</v>
      </c>
      <c r="V4867" s="18">
        <v>2263.0</v>
      </c>
      <c r="W4867" s="18">
        <v>2030.0</v>
      </c>
      <c r="X4867" s="18">
        <v>1868.0</v>
      </c>
      <c r="Y4867" s="18">
        <v>1992.0</v>
      </c>
      <c r="Z4867" s="19" t="str">
        <f t="shared" si="6"/>
        <v/>
      </c>
      <c r="AA4867" s="19">
        <f t="shared" si="19"/>
        <v>23917</v>
      </c>
      <c r="AB4867" s="19" t="str">
        <f t="shared" si="8"/>
        <v/>
      </c>
      <c r="AC4867" s="19">
        <f t="shared" si="20"/>
        <v>2174.272727</v>
      </c>
      <c r="AD4867" s="19">
        <f t="shared" si="21"/>
        <v>2343.5</v>
      </c>
      <c r="AE4867" s="19" t="str">
        <f t="shared" si="22"/>
        <v>Нет моды</v>
      </c>
      <c r="AF4867" s="19">
        <f t="shared" si="23"/>
        <v>1868</v>
      </c>
      <c r="AG4867" s="19">
        <f t="shared" si="24"/>
        <v>2482</v>
      </c>
      <c r="AH4867" s="20" t="str">
        <f t="shared" si="14"/>
        <v/>
      </c>
      <c r="AI4867" s="21"/>
      <c r="AJ4867" s="21"/>
      <c r="AK4867" s="21"/>
      <c r="AL4867" s="22">
        <f t="shared" si="25"/>
        <v>1</v>
      </c>
    </row>
    <row r="4868" ht="12.75" customHeight="1">
      <c r="A4868" s="13" t="s">
        <v>320</v>
      </c>
      <c r="B4868" s="13" t="str">
        <f>IFERROR(__xludf.DUMMYFUNCTION("REGEXREPLACE(A4868, ""\d"", """")"),"         Хабаровский край")</f>
        <v>         Хабаровский край</v>
      </c>
      <c r="C4868" s="14" t="str">
        <f t="shared" si="15"/>
        <v>Хабаровский край</v>
      </c>
      <c r="D4868" s="3">
        <f t="shared" si="16"/>
        <v>2</v>
      </c>
      <c r="E4868" s="15" t="s">
        <v>49</v>
      </c>
      <c r="F4868" s="13" t="str">
        <f>IFERROR(__xludf.DUMMYFUNCTION("REGEXEXTRACT(E4868, ""[А-Яа-я].*"")"),"Цереброваскулярные болезни")</f>
        <v>Цереброваскулярные болезни</v>
      </c>
      <c r="G4868" s="16">
        <f t="shared" si="17"/>
        <v>2</v>
      </c>
      <c r="H4868" s="13" t="s">
        <v>28</v>
      </c>
      <c r="I4868" s="13" t="str">
        <f>IFERROR(__xludf.DUMMYFUNCTION("REGEXREPLACE(H4868, "".*\s"", """")"),"человек")</f>
        <v>человек</v>
      </c>
      <c r="J4868" s="13" t="s">
        <v>29</v>
      </c>
      <c r="K4868" s="17" t="str">
        <f>IFERROR(__xludf.DUMMYFUNCTION("REGEXREPLACE(J4868, ""^[\d\s]+"", """")"),"значение показателя за год")</f>
        <v>значение показателя за год</v>
      </c>
      <c r="L4868" s="16">
        <f t="shared" si="18"/>
        <v>2</v>
      </c>
      <c r="M4868" s="13" t="s">
        <v>32</v>
      </c>
      <c r="N4868" s="13" t="str">
        <f>IFERROR(__xludf.DUMMYFUNCTION("REGEXEXTRACT(M4868, "" (.+)$"")"),"сельское население")</f>
        <v>сельское население</v>
      </c>
      <c r="O4868" s="18">
        <v>488.0</v>
      </c>
      <c r="P4868" s="18">
        <v>435.0</v>
      </c>
      <c r="Q4868" s="18">
        <v>433.0</v>
      </c>
      <c r="R4868" s="18">
        <v>435.0</v>
      </c>
      <c r="S4868" s="18">
        <v>407.0</v>
      </c>
      <c r="T4868" s="18">
        <v>317.0</v>
      </c>
      <c r="U4868" s="18">
        <v>350.0</v>
      </c>
      <c r="V4868" s="18">
        <v>377.0</v>
      </c>
      <c r="W4868" s="18">
        <v>324.0</v>
      </c>
      <c r="X4868" s="18">
        <v>364.0</v>
      </c>
      <c r="Y4868" s="18">
        <v>382.0</v>
      </c>
      <c r="Z4868" s="19" t="str">
        <f t="shared" si="6"/>
        <v/>
      </c>
      <c r="AA4868" s="19" t="str">
        <f t="shared" si="19"/>
        <v/>
      </c>
      <c r="AB4868" s="19">
        <f t="shared" si="8"/>
        <v>4312</v>
      </c>
      <c r="AC4868" s="19">
        <f t="shared" si="20"/>
        <v>392</v>
      </c>
      <c r="AD4868" s="19">
        <f t="shared" si="21"/>
        <v>1178</v>
      </c>
      <c r="AE4868" s="19" t="str">
        <f t="shared" si="22"/>
        <v>Нет моды</v>
      </c>
      <c r="AF4868" s="19">
        <f t="shared" si="23"/>
        <v>317</v>
      </c>
      <c r="AG4868" s="19">
        <f t="shared" si="24"/>
        <v>488</v>
      </c>
      <c r="AH4868" s="20" t="str">
        <f t="shared" si="14"/>
        <v>Город: 85%; Село: 15%</v>
      </c>
      <c r="AI4868" s="21"/>
      <c r="AJ4868" s="21"/>
      <c r="AK4868" s="21"/>
      <c r="AL4868" s="22">
        <f t="shared" si="25"/>
        <v>1</v>
      </c>
    </row>
    <row r="4869" ht="12.75" customHeight="1">
      <c r="A4869" s="13" t="s">
        <v>321</v>
      </c>
      <c r="B4869" s="13" t="str">
        <f>IFERROR(__xludf.DUMMYFUNCTION("REGEXREPLACE(A4869, ""\d"", """")"),"         Амурская область")</f>
        <v>         Амурская область</v>
      </c>
      <c r="C4869" s="14" t="str">
        <f t="shared" si="15"/>
        <v>Амурская область</v>
      </c>
      <c r="D4869" s="3">
        <f t="shared" si="16"/>
        <v>2</v>
      </c>
      <c r="E4869" s="15" t="s">
        <v>27</v>
      </c>
      <c r="F4869" s="13" t="str">
        <f>IFERROR(__xludf.DUMMYFUNCTION("REGEXEXTRACT(E4869, ""[А-Яа-я].*"")"),"Болезни органов дыхания")</f>
        <v>Болезни органов дыхания</v>
      </c>
      <c r="G4869" s="16">
        <f t="shared" si="17"/>
        <v>2</v>
      </c>
      <c r="H4869" s="13" t="s">
        <v>28</v>
      </c>
      <c r="I4869" s="13" t="str">
        <f>IFERROR(__xludf.DUMMYFUNCTION("REGEXREPLACE(H4869, "".*\s"", """")"),"человек")</f>
        <v>человек</v>
      </c>
      <c r="J4869" s="13" t="s">
        <v>29</v>
      </c>
      <c r="K4869" s="17" t="str">
        <f>IFERROR(__xludf.DUMMYFUNCTION("REGEXREPLACE(J4869, ""^[\d\s]+"", """")"),"значение показателя за год")</f>
        <v>значение показателя за год</v>
      </c>
      <c r="L4869" s="16">
        <f t="shared" si="18"/>
        <v>2</v>
      </c>
      <c r="M4869" s="13" t="s">
        <v>30</v>
      </c>
      <c r="N4869" s="13" t="str">
        <f>IFERROR(__xludf.DUMMYFUNCTION("REGEXEXTRACT(M4869, "" (.+)$"")"),"все население")</f>
        <v>все население</v>
      </c>
      <c r="O4869" s="18">
        <v>490.0</v>
      </c>
      <c r="P4869" s="18">
        <v>515.0</v>
      </c>
      <c r="Q4869" s="18">
        <v>487.0</v>
      </c>
      <c r="R4869" s="18">
        <v>464.0</v>
      </c>
      <c r="S4869" s="18">
        <v>314.0</v>
      </c>
      <c r="T4869" s="18">
        <v>356.0</v>
      </c>
      <c r="U4869" s="18">
        <v>395.0</v>
      </c>
      <c r="V4869" s="18">
        <v>760.0</v>
      </c>
      <c r="W4869" s="18">
        <v>1614.0</v>
      </c>
      <c r="X4869" s="18">
        <v>901.0</v>
      </c>
      <c r="Y4869" s="18">
        <v>402.0</v>
      </c>
      <c r="Z4869" s="19">
        <f t="shared" si="6"/>
        <v>6698</v>
      </c>
      <c r="AA4869" s="19" t="str">
        <f t="shared" si="19"/>
        <v/>
      </c>
      <c r="AB4869" s="19" t="str">
        <f t="shared" si="8"/>
        <v/>
      </c>
      <c r="AC4869" s="19">
        <f t="shared" si="20"/>
        <v>608.9090909</v>
      </c>
      <c r="AD4869" s="19">
        <f t="shared" si="21"/>
        <v>420</v>
      </c>
      <c r="AE4869" s="19" t="str">
        <f t="shared" si="22"/>
        <v>Нет моды</v>
      </c>
      <c r="AF4869" s="19">
        <f t="shared" si="23"/>
        <v>314</v>
      </c>
      <c r="AG4869" s="19">
        <f t="shared" si="24"/>
        <v>1614</v>
      </c>
      <c r="AH4869" s="20" t="str">
        <f t="shared" si="14"/>
        <v/>
      </c>
      <c r="AI4869" s="21"/>
      <c r="AJ4869" s="21"/>
      <c r="AK4869" s="21"/>
      <c r="AL4869" s="22">
        <f t="shared" si="25"/>
        <v>1</v>
      </c>
    </row>
    <row r="4870" ht="12.75" customHeight="1">
      <c r="A4870" s="13" t="s">
        <v>321</v>
      </c>
      <c r="B4870" s="13" t="str">
        <f>IFERROR(__xludf.DUMMYFUNCTION("REGEXREPLACE(A4870, ""\d"", """")"),"         Амурская область")</f>
        <v>         Амурская область</v>
      </c>
      <c r="C4870" s="14" t="str">
        <f t="shared" si="15"/>
        <v>Амурская область</v>
      </c>
      <c r="D4870" s="3">
        <f t="shared" si="16"/>
        <v>2</v>
      </c>
      <c r="E4870" s="15" t="s">
        <v>27</v>
      </c>
      <c r="F4870" s="13" t="str">
        <f>IFERROR(__xludf.DUMMYFUNCTION("REGEXEXTRACT(E4870, ""[А-Яа-я].*"")"),"Болезни органов дыхания")</f>
        <v>Болезни органов дыхания</v>
      </c>
      <c r="G4870" s="16">
        <f t="shared" si="17"/>
        <v>2</v>
      </c>
      <c r="H4870" s="13" t="s">
        <v>28</v>
      </c>
      <c r="I4870" s="13" t="str">
        <f>IFERROR(__xludf.DUMMYFUNCTION("REGEXREPLACE(H4870, "".*\s"", """")"),"человек")</f>
        <v>человек</v>
      </c>
      <c r="J4870" s="13" t="s">
        <v>29</v>
      </c>
      <c r="K4870" s="17" t="str">
        <f>IFERROR(__xludf.DUMMYFUNCTION("REGEXREPLACE(J4870, ""^[\d\s]+"", """")"),"значение показателя за год")</f>
        <v>значение показателя за год</v>
      </c>
      <c r="L4870" s="16">
        <f t="shared" si="18"/>
        <v>2</v>
      </c>
      <c r="M4870" s="13" t="s">
        <v>31</v>
      </c>
      <c r="N4870" s="13" t="str">
        <f>IFERROR(__xludf.DUMMYFUNCTION("REGEXEXTRACT(M4870, "" (.+)$"")"),"городское население")</f>
        <v>городское население</v>
      </c>
      <c r="O4870" s="18">
        <v>311.0</v>
      </c>
      <c r="P4870" s="18">
        <v>299.0</v>
      </c>
      <c r="Q4870" s="18">
        <v>306.0</v>
      </c>
      <c r="R4870" s="18">
        <v>291.0</v>
      </c>
      <c r="S4870" s="18">
        <v>186.0</v>
      </c>
      <c r="T4870" s="18">
        <v>207.0</v>
      </c>
      <c r="U4870" s="18">
        <v>242.0</v>
      </c>
      <c r="V4870" s="18">
        <v>501.0</v>
      </c>
      <c r="W4870" s="18">
        <v>1130.0</v>
      </c>
      <c r="X4870" s="18">
        <v>577.0</v>
      </c>
      <c r="Y4870" s="18">
        <v>240.0</v>
      </c>
      <c r="Z4870" s="19" t="str">
        <f t="shared" si="6"/>
        <v/>
      </c>
      <c r="AA4870" s="19">
        <f t="shared" si="19"/>
        <v>4290</v>
      </c>
      <c r="AB4870" s="19" t="str">
        <f t="shared" si="8"/>
        <v/>
      </c>
      <c r="AC4870" s="19">
        <f t="shared" si="20"/>
        <v>390</v>
      </c>
      <c r="AD4870" s="19">
        <f t="shared" si="21"/>
        <v>398.5</v>
      </c>
      <c r="AE4870" s="19" t="str">
        <f t="shared" si="22"/>
        <v>Нет моды</v>
      </c>
      <c r="AF4870" s="19">
        <f t="shared" si="23"/>
        <v>186</v>
      </c>
      <c r="AG4870" s="19">
        <f t="shared" si="24"/>
        <v>1130</v>
      </c>
      <c r="AH4870" s="20" t="str">
        <f t="shared" si="14"/>
        <v/>
      </c>
      <c r="AI4870" s="21"/>
      <c r="AJ4870" s="21"/>
      <c r="AK4870" s="21"/>
      <c r="AL4870" s="22">
        <f t="shared" si="25"/>
        <v>1</v>
      </c>
    </row>
    <row r="4871" ht="12.75" customHeight="1">
      <c r="A4871" s="13" t="s">
        <v>321</v>
      </c>
      <c r="B4871" s="13" t="str">
        <f>IFERROR(__xludf.DUMMYFUNCTION("REGEXREPLACE(A4871, ""\d"", """")"),"         Амурская область")</f>
        <v>         Амурская область</v>
      </c>
      <c r="C4871" s="14" t="str">
        <f t="shared" si="15"/>
        <v>Амурская область</v>
      </c>
      <c r="D4871" s="3">
        <f t="shared" si="16"/>
        <v>2</v>
      </c>
      <c r="E4871" s="15" t="s">
        <v>27</v>
      </c>
      <c r="F4871" s="13" t="str">
        <f>IFERROR(__xludf.DUMMYFUNCTION("REGEXEXTRACT(E4871, ""[А-Яа-я].*"")"),"Болезни органов дыхания")</f>
        <v>Болезни органов дыхания</v>
      </c>
      <c r="G4871" s="16">
        <f t="shared" si="17"/>
        <v>2</v>
      </c>
      <c r="H4871" s="13" t="s">
        <v>28</v>
      </c>
      <c r="I4871" s="13" t="str">
        <f>IFERROR(__xludf.DUMMYFUNCTION("REGEXREPLACE(H4871, "".*\s"", """")"),"человек")</f>
        <v>человек</v>
      </c>
      <c r="J4871" s="13" t="s">
        <v>29</v>
      </c>
      <c r="K4871" s="17" t="str">
        <f>IFERROR(__xludf.DUMMYFUNCTION("REGEXREPLACE(J4871, ""^[\d\s]+"", """")"),"значение показателя за год")</f>
        <v>значение показателя за год</v>
      </c>
      <c r="L4871" s="16">
        <f t="shared" si="18"/>
        <v>2</v>
      </c>
      <c r="M4871" s="13" t="s">
        <v>32</v>
      </c>
      <c r="N4871" s="13" t="str">
        <f>IFERROR(__xludf.DUMMYFUNCTION("REGEXEXTRACT(M4871, "" (.+)$"")"),"сельское население")</f>
        <v>сельское население</v>
      </c>
      <c r="O4871" s="18">
        <v>179.0</v>
      </c>
      <c r="P4871" s="18">
        <v>216.0</v>
      </c>
      <c r="Q4871" s="18">
        <v>181.0</v>
      </c>
      <c r="R4871" s="18">
        <v>173.0</v>
      </c>
      <c r="S4871" s="18">
        <v>128.0</v>
      </c>
      <c r="T4871" s="18">
        <v>149.0</v>
      </c>
      <c r="U4871" s="18">
        <v>153.0</v>
      </c>
      <c r="V4871" s="18">
        <v>259.0</v>
      </c>
      <c r="W4871" s="18">
        <v>484.0</v>
      </c>
      <c r="X4871" s="18">
        <v>324.0</v>
      </c>
      <c r="Y4871" s="18">
        <v>162.0</v>
      </c>
      <c r="Z4871" s="19" t="str">
        <f t="shared" si="6"/>
        <v/>
      </c>
      <c r="AA4871" s="19" t="str">
        <f t="shared" si="19"/>
        <v/>
      </c>
      <c r="AB4871" s="19">
        <f t="shared" si="8"/>
        <v>2408</v>
      </c>
      <c r="AC4871" s="19">
        <f t="shared" si="20"/>
        <v>218.9090909</v>
      </c>
      <c r="AD4871" s="19">
        <f t="shared" si="21"/>
        <v>241</v>
      </c>
      <c r="AE4871" s="19" t="str">
        <f t="shared" si="22"/>
        <v>Нет моды</v>
      </c>
      <c r="AF4871" s="19">
        <f t="shared" si="23"/>
        <v>128</v>
      </c>
      <c r="AG4871" s="19">
        <f t="shared" si="24"/>
        <v>484</v>
      </c>
      <c r="AH4871" s="20" t="str">
        <f t="shared" si="14"/>
        <v>Город: 64%; Село: 36%</v>
      </c>
      <c r="AI4871" s="21"/>
      <c r="AJ4871" s="21"/>
      <c r="AK4871" s="21"/>
      <c r="AL4871" s="22">
        <f t="shared" si="25"/>
        <v>1</v>
      </c>
    </row>
    <row r="4872" ht="12.75" customHeight="1">
      <c r="A4872" s="13" t="s">
        <v>321</v>
      </c>
      <c r="B4872" s="13" t="str">
        <f>IFERROR(__xludf.DUMMYFUNCTION("REGEXREPLACE(A4872, ""\d"", """")"),"         Амурская область")</f>
        <v>         Амурская область</v>
      </c>
      <c r="C4872" s="14" t="str">
        <f t="shared" si="15"/>
        <v>Амурская область</v>
      </c>
      <c r="D4872" s="3">
        <f t="shared" si="16"/>
        <v>2</v>
      </c>
      <c r="E4872" s="15" t="s">
        <v>33</v>
      </c>
      <c r="F4872" s="13" t="str">
        <f>IFERROR(__xludf.DUMMYFUNCTION("REGEXEXTRACT(E4872, ""[А-Яа-я].*"")"),"Болезни органов пищеварения")</f>
        <v>Болезни органов пищеварения</v>
      </c>
      <c r="G4872" s="16">
        <f t="shared" si="17"/>
        <v>2</v>
      </c>
      <c r="H4872" s="13" t="s">
        <v>28</v>
      </c>
      <c r="I4872" s="13" t="str">
        <f>IFERROR(__xludf.DUMMYFUNCTION("REGEXREPLACE(H4872, "".*\s"", """")"),"человек")</f>
        <v>человек</v>
      </c>
      <c r="J4872" s="13" t="s">
        <v>29</v>
      </c>
      <c r="K4872" s="17" t="str">
        <f>IFERROR(__xludf.DUMMYFUNCTION("REGEXREPLACE(J4872, ""^[\d\s]+"", """")"),"значение показателя за год")</f>
        <v>значение показателя за год</v>
      </c>
      <c r="L4872" s="16">
        <f t="shared" si="18"/>
        <v>2</v>
      </c>
      <c r="M4872" s="13" t="s">
        <v>30</v>
      </c>
      <c r="N4872" s="13" t="str">
        <f>IFERROR(__xludf.DUMMYFUNCTION("REGEXEXTRACT(M4872, "" (.+)$"")"),"все население")</f>
        <v>все население</v>
      </c>
      <c r="O4872" s="18">
        <v>555.0</v>
      </c>
      <c r="P4872" s="18">
        <v>718.0</v>
      </c>
      <c r="Q4872" s="18">
        <v>700.0</v>
      </c>
      <c r="R4872" s="18">
        <v>774.0</v>
      </c>
      <c r="S4872" s="18">
        <v>601.0</v>
      </c>
      <c r="T4872" s="18">
        <v>664.0</v>
      </c>
      <c r="U4872" s="18">
        <v>764.0</v>
      </c>
      <c r="V4872" s="18">
        <v>901.0</v>
      </c>
      <c r="W4872" s="18">
        <v>885.0</v>
      </c>
      <c r="X4872" s="18">
        <v>746.0</v>
      </c>
      <c r="Y4872" s="18">
        <v>712.0</v>
      </c>
      <c r="Z4872" s="19">
        <f t="shared" si="6"/>
        <v>8020</v>
      </c>
      <c r="AA4872" s="19" t="str">
        <f t="shared" si="19"/>
        <v/>
      </c>
      <c r="AB4872" s="19" t="str">
        <f t="shared" si="8"/>
        <v/>
      </c>
      <c r="AC4872" s="19">
        <f t="shared" si="20"/>
        <v>729.0909091</v>
      </c>
      <c r="AD4872" s="19">
        <f t="shared" si="21"/>
        <v>519.5</v>
      </c>
      <c r="AE4872" s="19" t="str">
        <f t="shared" si="22"/>
        <v>Нет моды</v>
      </c>
      <c r="AF4872" s="19">
        <f t="shared" si="23"/>
        <v>555</v>
      </c>
      <c r="AG4872" s="19">
        <f t="shared" si="24"/>
        <v>901</v>
      </c>
      <c r="AH4872" s="20" t="str">
        <f t="shared" si="14"/>
        <v/>
      </c>
      <c r="AI4872" s="21"/>
      <c r="AJ4872" s="21"/>
      <c r="AK4872" s="21"/>
      <c r="AL4872" s="22">
        <f t="shared" si="25"/>
        <v>1</v>
      </c>
    </row>
    <row r="4873" ht="12.75" customHeight="1">
      <c r="A4873" s="13" t="s">
        <v>321</v>
      </c>
      <c r="B4873" s="13" t="str">
        <f>IFERROR(__xludf.DUMMYFUNCTION("REGEXREPLACE(A4873, ""\d"", """")"),"         Амурская область")</f>
        <v>         Амурская область</v>
      </c>
      <c r="C4873" s="14" t="str">
        <f t="shared" si="15"/>
        <v>Амурская область</v>
      </c>
      <c r="D4873" s="3">
        <f t="shared" si="16"/>
        <v>2</v>
      </c>
      <c r="E4873" s="15" t="s">
        <v>33</v>
      </c>
      <c r="F4873" s="13" t="str">
        <f>IFERROR(__xludf.DUMMYFUNCTION("REGEXEXTRACT(E4873, ""[А-Яа-я].*"")"),"Болезни органов пищеварения")</f>
        <v>Болезни органов пищеварения</v>
      </c>
      <c r="G4873" s="16">
        <f t="shared" si="17"/>
        <v>2</v>
      </c>
      <c r="H4873" s="13" t="s">
        <v>28</v>
      </c>
      <c r="I4873" s="13" t="str">
        <f>IFERROR(__xludf.DUMMYFUNCTION("REGEXREPLACE(H4873, "".*\s"", """")"),"человек")</f>
        <v>человек</v>
      </c>
      <c r="J4873" s="13" t="s">
        <v>29</v>
      </c>
      <c r="K4873" s="17" t="str">
        <f>IFERROR(__xludf.DUMMYFUNCTION("REGEXREPLACE(J4873, ""^[\d\s]+"", """")"),"значение показателя за год")</f>
        <v>значение показателя за год</v>
      </c>
      <c r="L4873" s="16">
        <f t="shared" si="18"/>
        <v>2</v>
      </c>
      <c r="M4873" s="13" t="s">
        <v>31</v>
      </c>
      <c r="N4873" s="13" t="str">
        <f>IFERROR(__xludf.DUMMYFUNCTION("REGEXEXTRACT(M4873, "" (.+)$"")"),"городское население")</f>
        <v>городское население</v>
      </c>
      <c r="O4873" s="18">
        <v>366.0</v>
      </c>
      <c r="P4873" s="18">
        <v>478.0</v>
      </c>
      <c r="Q4873" s="18">
        <v>461.0</v>
      </c>
      <c r="R4873" s="18">
        <v>530.0</v>
      </c>
      <c r="S4873" s="18">
        <v>411.0</v>
      </c>
      <c r="T4873" s="18">
        <v>434.0</v>
      </c>
      <c r="U4873" s="18">
        <v>520.0</v>
      </c>
      <c r="V4873" s="18">
        <v>608.0</v>
      </c>
      <c r="W4873" s="18">
        <v>580.0</v>
      </c>
      <c r="X4873" s="18">
        <v>498.0</v>
      </c>
      <c r="Y4873" s="18">
        <v>466.0</v>
      </c>
      <c r="Z4873" s="19" t="str">
        <f t="shared" si="6"/>
        <v/>
      </c>
      <c r="AA4873" s="19">
        <f t="shared" si="19"/>
        <v>5352</v>
      </c>
      <c r="AB4873" s="19" t="str">
        <f t="shared" si="8"/>
        <v/>
      </c>
      <c r="AC4873" s="19">
        <f t="shared" si="20"/>
        <v>486.5454545</v>
      </c>
      <c r="AD4873" s="19">
        <f t="shared" si="21"/>
        <v>590.5</v>
      </c>
      <c r="AE4873" s="19" t="str">
        <f t="shared" si="22"/>
        <v>Нет моды</v>
      </c>
      <c r="AF4873" s="19">
        <f t="shared" si="23"/>
        <v>366</v>
      </c>
      <c r="AG4873" s="19">
        <f t="shared" si="24"/>
        <v>608</v>
      </c>
      <c r="AH4873" s="20" t="str">
        <f t="shared" si="14"/>
        <v/>
      </c>
      <c r="AI4873" s="21"/>
      <c r="AJ4873" s="21"/>
      <c r="AK4873" s="21"/>
      <c r="AL4873" s="22">
        <f t="shared" si="25"/>
        <v>1</v>
      </c>
    </row>
    <row r="4874" ht="12.75" customHeight="1">
      <c r="A4874" s="13" t="s">
        <v>321</v>
      </c>
      <c r="B4874" s="13" t="str">
        <f>IFERROR(__xludf.DUMMYFUNCTION("REGEXREPLACE(A4874, ""\d"", """")"),"         Амурская область")</f>
        <v>         Амурская область</v>
      </c>
      <c r="C4874" s="14" t="str">
        <f t="shared" si="15"/>
        <v>Амурская область</v>
      </c>
      <c r="D4874" s="3">
        <f t="shared" si="16"/>
        <v>2</v>
      </c>
      <c r="E4874" s="15" t="s">
        <v>33</v>
      </c>
      <c r="F4874" s="13" t="str">
        <f>IFERROR(__xludf.DUMMYFUNCTION("REGEXEXTRACT(E4874, ""[А-Яа-я].*"")"),"Болезни органов пищеварения")</f>
        <v>Болезни органов пищеварения</v>
      </c>
      <c r="G4874" s="16">
        <f t="shared" si="17"/>
        <v>2</v>
      </c>
      <c r="H4874" s="13" t="s">
        <v>28</v>
      </c>
      <c r="I4874" s="13" t="str">
        <f>IFERROR(__xludf.DUMMYFUNCTION("REGEXREPLACE(H4874, "".*\s"", """")"),"человек")</f>
        <v>человек</v>
      </c>
      <c r="J4874" s="13" t="s">
        <v>29</v>
      </c>
      <c r="K4874" s="17" t="str">
        <f>IFERROR(__xludf.DUMMYFUNCTION("REGEXREPLACE(J4874, ""^[\d\s]+"", """")"),"значение показателя за год")</f>
        <v>значение показателя за год</v>
      </c>
      <c r="L4874" s="16">
        <f t="shared" si="18"/>
        <v>2</v>
      </c>
      <c r="M4874" s="13" t="s">
        <v>32</v>
      </c>
      <c r="N4874" s="13" t="str">
        <f>IFERROR(__xludf.DUMMYFUNCTION("REGEXEXTRACT(M4874, "" (.+)$"")"),"сельское население")</f>
        <v>сельское население</v>
      </c>
      <c r="O4874" s="18">
        <v>189.0</v>
      </c>
      <c r="P4874" s="18">
        <v>240.0</v>
      </c>
      <c r="Q4874" s="18">
        <v>239.0</v>
      </c>
      <c r="R4874" s="18">
        <v>244.0</v>
      </c>
      <c r="S4874" s="18">
        <v>190.0</v>
      </c>
      <c r="T4874" s="18">
        <v>230.0</v>
      </c>
      <c r="U4874" s="18">
        <v>244.0</v>
      </c>
      <c r="V4874" s="18">
        <v>293.0</v>
      </c>
      <c r="W4874" s="18">
        <v>305.0</v>
      </c>
      <c r="X4874" s="18">
        <v>248.0</v>
      </c>
      <c r="Y4874" s="18">
        <v>246.0</v>
      </c>
      <c r="Z4874" s="19" t="str">
        <f t="shared" si="6"/>
        <v/>
      </c>
      <c r="AA4874" s="19" t="str">
        <f t="shared" si="19"/>
        <v/>
      </c>
      <c r="AB4874" s="19">
        <f t="shared" si="8"/>
        <v>2668</v>
      </c>
      <c r="AC4874" s="19">
        <f t="shared" si="20"/>
        <v>242.5454545</v>
      </c>
      <c r="AD4874" s="19">
        <f t="shared" si="21"/>
        <v>335.5</v>
      </c>
      <c r="AE4874" s="19" t="str">
        <f t="shared" si="22"/>
        <v>Нет моды</v>
      </c>
      <c r="AF4874" s="19">
        <f t="shared" si="23"/>
        <v>189</v>
      </c>
      <c r="AG4874" s="19">
        <f t="shared" si="24"/>
        <v>305</v>
      </c>
      <c r="AH4874" s="20" t="str">
        <f t="shared" si="14"/>
        <v>Город: 67%; Село: 33%</v>
      </c>
      <c r="AI4874" s="21"/>
      <c r="AJ4874" s="21"/>
      <c r="AK4874" s="21"/>
      <c r="AL4874" s="22">
        <f t="shared" si="25"/>
        <v>1</v>
      </c>
    </row>
    <row r="4875" ht="12.75" customHeight="1">
      <c r="A4875" s="13" t="s">
        <v>321</v>
      </c>
      <c r="B4875" s="13" t="str">
        <f>IFERROR(__xludf.DUMMYFUNCTION("REGEXREPLACE(A4875, ""\d"", """")"),"         Амурская область")</f>
        <v>         Амурская область</v>
      </c>
      <c r="C4875" s="14" t="str">
        <f t="shared" si="15"/>
        <v>Амурская область</v>
      </c>
      <c r="D4875" s="3">
        <f t="shared" si="16"/>
        <v>2</v>
      </c>
      <c r="E4875" s="15" t="s">
        <v>34</v>
      </c>
      <c r="F4875" s="13" t="str">
        <f>IFERROR(__xludf.DUMMYFUNCTION("REGEXEXTRACT(E4875, ""[А-Яа-я].*"")"),"Болезни системы кровообращения")</f>
        <v>Болезни системы кровообращения</v>
      </c>
      <c r="G4875" s="16">
        <f t="shared" si="17"/>
        <v>2</v>
      </c>
      <c r="H4875" s="13" t="s">
        <v>28</v>
      </c>
      <c r="I4875" s="13" t="str">
        <f>IFERROR(__xludf.DUMMYFUNCTION("REGEXREPLACE(H4875, "".*\s"", """")"),"человек")</f>
        <v>человек</v>
      </c>
      <c r="J4875" s="13" t="s">
        <v>29</v>
      </c>
      <c r="K4875" s="17" t="str">
        <f>IFERROR(__xludf.DUMMYFUNCTION("REGEXREPLACE(J4875, ""^[\d\s]+"", """")"),"значение показателя за год")</f>
        <v>значение показателя за год</v>
      </c>
      <c r="L4875" s="16">
        <f t="shared" si="18"/>
        <v>2</v>
      </c>
      <c r="M4875" s="13" t="s">
        <v>30</v>
      </c>
      <c r="N4875" s="13" t="str">
        <f>IFERROR(__xludf.DUMMYFUNCTION("REGEXEXTRACT(M4875, "" (.+)$"")"),"все население")</f>
        <v>все население</v>
      </c>
      <c r="O4875" s="18">
        <v>5898.0</v>
      </c>
      <c r="P4875" s="18">
        <v>4862.0</v>
      </c>
      <c r="Q4875" s="18">
        <v>4218.0</v>
      </c>
      <c r="R4875" s="18">
        <v>3988.0</v>
      </c>
      <c r="S4875" s="18">
        <v>3413.0</v>
      </c>
      <c r="T4875" s="18">
        <v>3661.0</v>
      </c>
      <c r="U4875" s="18">
        <v>4530.0</v>
      </c>
      <c r="V4875" s="18">
        <v>5044.0</v>
      </c>
      <c r="W4875" s="18">
        <v>5097.0</v>
      </c>
      <c r="X4875" s="18">
        <v>4627.0</v>
      </c>
      <c r="Y4875" s="18">
        <v>4760.0</v>
      </c>
      <c r="Z4875" s="19">
        <f t="shared" si="6"/>
        <v>50098</v>
      </c>
      <c r="AA4875" s="19" t="str">
        <f t="shared" si="19"/>
        <v/>
      </c>
      <c r="AB4875" s="19" t="str">
        <f t="shared" si="8"/>
        <v/>
      </c>
      <c r="AC4875" s="19">
        <f t="shared" si="20"/>
        <v>4554.363636</v>
      </c>
      <c r="AD4875" s="19">
        <f t="shared" si="21"/>
        <v>1859</v>
      </c>
      <c r="AE4875" s="19" t="str">
        <f t="shared" si="22"/>
        <v>Нет моды</v>
      </c>
      <c r="AF4875" s="19">
        <f t="shared" si="23"/>
        <v>3413</v>
      </c>
      <c r="AG4875" s="19">
        <f t="shared" si="24"/>
        <v>5898</v>
      </c>
      <c r="AH4875" s="20" t="str">
        <f t="shared" si="14"/>
        <v/>
      </c>
      <c r="AI4875" s="21"/>
      <c r="AJ4875" s="21"/>
      <c r="AK4875" s="21"/>
      <c r="AL4875" s="22">
        <f t="shared" si="25"/>
        <v>1</v>
      </c>
    </row>
    <row r="4876" ht="12.75" customHeight="1">
      <c r="A4876" s="13" t="s">
        <v>321</v>
      </c>
      <c r="B4876" s="13" t="str">
        <f>IFERROR(__xludf.DUMMYFUNCTION("REGEXREPLACE(A4876, ""\d"", """")"),"         Амурская область")</f>
        <v>         Амурская область</v>
      </c>
      <c r="C4876" s="14" t="str">
        <f t="shared" si="15"/>
        <v>Амурская область</v>
      </c>
      <c r="D4876" s="3">
        <f t="shared" si="16"/>
        <v>2</v>
      </c>
      <c r="E4876" s="15" t="s">
        <v>34</v>
      </c>
      <c r="F4876" s="13" t="str">
        <f>IFERROR(__xludf.DUMMYFUNCTION("REGEXEXTRACT(E4876, ""[А-Яа-я].*"")"),"Болезни системы кровообращения")</f>
        <v>Болезни системы кровообращения</v>
      </c>
      <c r="G4876" s="16">
        <f t="shared" si="17"/>
        <v>2</v>
      </c>
      <c r="H4876" s="13" t="s">
        <v>28</v>
      </c>
      <c r="I4876" s="13" t="str">
        <f>IFERROR(__xludf.DUMMYFUNCTION("REGEXREPLACE(H4876, "".*\s"", """")"),"человек")</f>
        <v>человек</v>
      </c>
      <c r="J4876" s="13" t="s">
        <v>29</v>
      </c>
      <c r="K4876" s="17" t="str">
        <f>IFERROR(__xludf.DUMMYFUNCTION("REGEXREPLACE(J4876, ""^[\d\s]+"", """")"),"значение показателя за год")</f>
        <v>значение показателя за год</v>
      </c>
      <c r="L4876" s="16">
        <f t="shared" si="18"/>
        <v>2</v>
      </c>
      <c r="M4876" s="13" t="s">
        <v>31</v>
      </c>
      <c r="N4876" s="13" t="str">
        <f>IFERROR(__xludf.DUMMYFUNCTION("REGEXEXTRACT(M4876, "" (.+)$"")"),"городское население")</f>
        <v>городское население</v>
      </c>
      <c r="O4876" s="18">
        <v>3776.0</v>
      </c>
      <c r="P4876" s="18">
        <v>3123.0</v>
      </c>
      <c r="Q4876" s="18">
        <v>2706.0</v>
      </c>
      <c r="R4876" s="18">
        <v>2522.0</v>
      </c>
      <c r="S4876" s="18">
        <v>2199.0</v>
      </c>
      <c r="T4876" s="18">
        <v>2320.0</v>
      </c>
      <c r="U4876" s="18">
        <v>2883.0</v>
      </c>
      <c r="V4876" s="18">
        <v>3316.0</v>
      </c>
      <c r="W4876" s="18">
        <v>3263.0</v>
      </c>
      <c r="X4876" s="18">
        <v>3039.0</v>
      </c>
      <c r="Y4876" s="18">
        <v>3141.0</v>
      </c>
      <c r="Z4876" s="19" t="str">
        <f t="shared" si="6"/>
        <v/>
      </c>
      <c r="AA4876" s="19">
        <f t="shared" si="19"/>
        <v>32288</v>
      </c>
      <c r="AB4876" s="19" t="str">
        <f t="shared" si="8"/>
        <v/>
      </c>
      <c r="AC4876" s="19">
        <f t="shared" si="20"/>
        <v>2935.272727</v>
      </c>
      <c r="AD4876" s="19">
        <f t="shared" si="21"/>
        <v>3537</v>
      </c>
      <c r="AE4876" s="19" t="str">
        <f t="shared" si="22"/>
        <v>Нет моды</v>
      </c>
      <c r="AF4876" s="19">
        <f t="shared" si="23"/>
        <v>2199</v>
      </c>
      <c r="AG4876" s="19">
        <f t="shared" si="24"/>
        <v>3776</v>
      </c>
      <c r="AH4876" s="20" t="str">
        <f t="shared" si="14"/>
        <v/>
      </c>
      <c r="AI4876" s="21"/>
      <c r="AJ4876" s="21"/>
      <c r="AK4876" s="21"/>
      <c r="AL4876" s="22">
        <f t="shared" si="25"/>
        <v>1</v>
      </c>
    </row>
    <row r="4877" ht="12.75" customHeight="1">
      <c r="A4877" s="13" t="s">
        <v>321</v>
      </c>
      <c r="B4877" s="13" t="str">
        <f>IFERROR(__xludf.DUMMYFUNCTION("REGEXREPLACE(A4877, ""\d"", """")"),"         Амурская область")</f>
        <v>         Амурская область</v>
      </c>
      <c r="C4877" s="14" t="str">
        <f t="shared" si="15"/>
        <v>Амурская область</v>
      </c>
      <c r="D4877" s="3">
        <f t="shared" si="16"/>
        <v>2</v>
      </c>
      <c r="E4877" s="15" t="s">
        <v>34</v>
      </c>
      <c r="F4877" s="13" t="str">
        <f>IFERROR(__xludf.DUMMYFUNCTION("REGEXEXTRACT(E4877, ""[А-Яа-я].*"")"),"Болезни системы кровообращения")</f>
        <v>Болезни системы кровообращения</v>
      </c>
      <c r="G4877" s="16">
        <f t="shared" si="17"/>
        <v>2</v>
      </c>
      <c r="H4877" s="13" t="s">
        <v>28</v>
      </c>
      <c r="I4877" s="13" t="str">
        <f>IFERROR(__xludf.DUMMYFUNCTION("REGEXREPLACE(H4877, "".*\s"", """")"),"человек")</f>
        <v>человек</v>
      </c>
      <c r="J4877" s="13" t="s">
        <v>29</v>
      </c>
      <c r="K4877" s="17" t="str">
        <f>IFERROR(__xludf.DUMMYFUNCTION("REGEXREPLACE(J4877, ""^[\d\s]+"", """")"),"значение показателя за год")</f>
        <v>значение показателя за год</v>
      </c>
      <c r="L4877" s="16">
        <f t="shared" si="18"/>
        <v>2</v>
      </c>
      <c r="M4877" s="13" t="s">
        <v>32</v>
      </c>
      <c r="N4877" s="13" t="str">
        <f>IFERROR(__xludf.DUMMYFUNCTION("REGEXEXTRACT(M4877, "" (.+)$"")"),"сельское население")</f>
        <v>сельское население</v>
      </c>
      <c r="O4877" s="18">
        <v>2122.0</v>
      </c>
      <c r="P4877" s="18">
        <v>1739.0</v>
      </c>
      <c r="Q4877" s="18">
        <v>1512.0</v>
      </c>
      <c r="R4877" s="18">
        <v>1466.0</v>
      </c>
      <c r="S4877" s="18">
        <v>1214.0</v>
      </c>
      <c r="T4877" s="18">
        <v>1341.0</v>
      </c>
      <c r="U4877" s="18">
        <v>1647.0</v>
      </c>
      <c r="V4877" s="18">
        <v>1728.0</v>
      </c>
      <c r="W4877" s="18">
        <v>1834.0</v>
      </c>
      <c r="X4877" s="18">
        <v>1588.0</v>
      </c>
      <c r="Y4877" s="18">
        <v>1619.0</v>
      </c>
      <c r="Z4877" s="19" t="str">
        <f t="shared" si="6"/>
        <v/>
      </c>
      <c r="AA4877" s="19" t="str">
        <f t="shared" si="19"/>
        <v/>
      </c>
      <c r="AB4877" s="19">
        <f t="shared" si="8"/>
        <v>17810</v>
      </c>
      <c r="AC4877" s="19">
        <f t="shared" si="20"/>
        <v>1619.090909</v>
      </c>
      <c r="AD4877" s="19">
        <f t="shared" si="21"/>
        <v>2160.5</v>
      </c>
      <c r="AE4877" s="19" t="str">
        <f t="shared" si="22"/>
        <v>Нет моды</v>
      </c>
      <c r="AF4877" s="19">
        <f t="shared" si="23"/>
        <v>1214</v>
      </c>
      <c r="AG4877" s="19">
        <f t="shared" si="24"/>
        <v>2122</v>
      </c>
      <c r="AH4877" s="20" t="str">
        <f t="shared" si="14"/>
        <v>Город: 64%; Село: 36%</v>
      </c>
      <c r="AI4877" s="21"/>
      <c r="AJ4877" s="21"/>
      <c r="AK4877" s="21"/>
      <c r="AL4877" s="22">
        <f t="shared" si="25"/>
        <v>1</v>
      </c>
    </row>
    <row r="4878" ht="12.75" customHeight="1">
      <c r="A4878" s="13" t="s">
        <v>321</v>
      </c>
      <c r="B4878" s="13" t="str">
        <f>IFERROR(__xludf.DUMMYFUNCTION("REGEXREPLACE(A4878, ""\d"", """")"),"         Амурская область")</f>
        <v>         Амурская область</v>
      </c>
      <c r="C4878" s="14" t="str">
        <f t="shared" si="15"/>
        <v>Амурская область</v>
      </c>
      <c r="D4878" s="3">
        <f t="shared" si="16"/>
        <v>2</v>
      </c>
      <c r="E4878" s="15" t="s">
        <v>35</v>
      </c>
      <c r="F4878" s="13" t="str">
        <f>IFERROR(__xludf.DUMMYFUNCTION("REGEXEXTRACT(E4878, ""[А-Яа-я].*"")"),"внешние причины")</f>
        <v>внешние причины</v>
      </c>
      <c r="G4878" s="16">
        <f t="shared" si="17"/>
        <v>2</v>
      </c>
      <c r="H4878" s="13" t="s">
        <v>28</v>
      </c>
      <c r="I4878" s="13" t="str">
        <f>IFERROR(__xludf.DUMMYFUNCTION("REGEXREPLACE(H4878, "".*\s"", """")"),"человек")</f>
        <v>человек</v>
      </c>
      <c r="J4878" s="13" t="s">
        <v>29</v>
      </c>
      <c r="K4878" s="17" t="str">
        <f>IFERROR(__xludf.DUMMYFUNCTION("REGEXREPLACE(J4878, ""^[\d\s]+"", """")"),"значение показателя за год")</f>
        <v>значение показателя за год</v>
      </c>
      <c r="L4878" s="16">
        <f t="shared" si="18"/>
        <v>2</v>
      </c>
      <c r="M4878" s="13" t="s">
        <v>30</v>
      </c>
      <c r="N4878" s="13" t="str">
        <f>IFERROR(__xludf.DUMMYFUNCTION("REGEXEXTRACT(M4878, "" (.+)$"")"),"все население")</f>
        <v>все население</v>
      </c>
      <c r="O4878" s="18">
        <v>1733.0</v>
      </c>
      <c r="P4878" s="18">
        <v>1727.0</v>
      </c>
      <c r="Q4878" s="18">
        <v>1755.0</v>
      </c>
      <c r="R4878" s="18">
        <v>1600.0</v>
      </c>
      <c r="S4878" s="18">
        <v>1429.0</v>
      </c>
      <c r="T4878" s="18">
        <v>1411.0</v>
      </c>
      <c r="U4878" s="18">
        <v>1421.0</v>
      </c>
      <c r="V4878" s="18">
        <v>1499.0</v>
      </c>
      <c r="W4878" s="18">
        <v>1296.0</v>
      </c>
      <c r="X4878" s="18">
        <v>1404.0</v>
      </c>
      <c r="Y4878" s="18">
        <v>1561.0</v>
      </c>
      <c r="Z4878" s="19">
        <f t="shared" si="6"/>
        <v>16836</v>
      </c>
      <c r="AA4878" s="19" t="str">
        <f t="shared" si="19"/>
        <v/>
      </c>
      <c r="AB4878" s="19" t="str">
        <f t="shared" si="8"/>
        <v/>
      </c>
      <c r="AC4878" s="19">
        <f t="shared" si="20"/>
        <v>1530.545455</v>
      </c>
      <c r="AD4878" s="19">
        <f t="shared" si="21"/>
        <v>1574.5</v>
      </c>
      <c r="AE4878" s="19" t="str">
        <f t="shared" si="22"/>
        <v>Нет моды</v>
      </c>
      <c r="AF4878" s="19">
        <f t="shared" si="23"/>
        <v>1296</v>
      </c>
      <c r="AG4878" s="19">
        <f t="shared" si="24"/>
        <v>1755</v>
      </c>
      <c r="AH4878" s="20" t="str">
        <f t="shared" si="14"/>
        <v/>
      </c>
      <c r="AI4878" s="21"/>
      <c r="AJ4878" s="21"/>
      <c r="AK4878" s="21"/>
      <c r="AL4878" s="22">
        <f t="shared" si="25"/>
        <v>1</v>
      </c>
    </row>
    <row r="4879" ht="12.75" customHeight="1">
      <c r="A4879" s="13" t="s">
        <v>321</v>
      </c>
      <c r="B4879" s="13" t="str">
        <f>IFERROR(__xludf.DUMMYFUNCTION("REGEXREPLACE(A4879, ""\d"", """")"),"         Амурская область")</f>
        <v>         Амурская область</v>
      </c>
      <c r="C4879" s="14" t="str">
        <f t="shared" si="15"/>
        <v>Амурская область</v>
      </c>
      <c r="D4879" s="3">
        <f t="shared" si="16"/>
        <v>2</v>
      </c>
      <c r="E4879" s="15" t="s">
        <v>35</v>
      </c>
      <c r="F4879" s="13" t="str">
        <f>IFERROR(__xludf.DUMMYFUNCTION("REGEXEXTRACT(E4879, ""[А-Яа-я].*"")"),"внешние причины")</f>
        <v>внешние причины</v>
      </c>
      <c r="G4879" s="16">
        <f t="shared" si="17"/>
        <v>2</v>
      </c>
      <c r="H4879" s="13" t="s">
        <v>28</v>
      </c>
      <c r="I4879" s="13" t="str">
        <f>IFERROR(__xludf.DUMMYFUNCTION("REGEXREPLACE(H4879, "".*\s"", """")"),"человек")</f>
        <v>человек</v>
      </c>
      <c r="J4879" s="13" t="s">
        <v>29</v>
      </c>
      <c r="K4879" s="17" t="str">
        <f>IFERROR(__xludf.DUMMYFUNCTION("REGEXREPLACE(J4879, ""^[\d\s]+"", """")"),"значение показателя за год")</f>
        <v>значение показателя за год</v>
      </c>
      <c r="L4879" s="16">
        <f t="shared" si="18"/>
        <v>2</v>
      </c>
      <c r="M4879" s="13" t="s">
        <v>31</v>
      </c>
      <c r="N4879" s="13" t="str">
        <f>IFERROR(__xludf.DUMMYFUNCTION("REGEXEXTRACT(M4879, "" (.+)$"")"),"городское население")</f>
        <v>городское население</v>
      </c>
      <c r="O4879" s="18">
        <v>1077.0</v>
      </c>
      <c r="P4879" s="18">
        <v>1068.0</v>
      </c>
      <c r="Q4879" s="18">
        <v>1057.0</v>
      </c>
      <c r="R4879" s="18">
        <v>1005.0</v>
      </c>
      <c r="S4879" s="18">
        <v>878.0</v>
      </c>
      <c r="T4879" s="18">
        <v>882.0</v>
      </c>
      <c r="U4879" s="18">
        <v>886.0</v>
      </c>
      <c r="V4879" s="18">
        <v>908.0</v>
      </c>
      <c r="W4879" s="18">
        <v>790.0</v>
      </c>
      <c r="X4879" s="18">
        <v>859.0</v>
      </c>
      <c r="Y4879" s="18">
        <v>934.0</v>
      </c>
      <c r="Z4879" s="19" t="str">
        <f t="shared" si="6"/>
        <v/>
      </c>
      <c r="AA4879" s="19">
        <f t="shared" si="19"/>
        <v>10344</v>
      </c>
      <c r="AB4879" s="19" t="str">
        <f t="shared" si="8"/>
        <v/>
      </c>
      <c r="AC4879" s="19">
        <f t="shared" si="20"/>
        <v>940.3636364</v>
      </c>
      <c r="AD4879" s="19">
        <f t="shared" si="21"/>
        <v>1186.5</v>
      </c>
      <c r="AE4879" s="19" t="str">
        <f t="shared" si="22"/>
        <v>Нет моды</v>
      </c>
      <c r="AF4879" s="19">
        <f t="shared" si="23"/>
        <v>790</v>
      </c>
      <c r="AG4879" s="19">
        <f t="shared" si="24"/>
        <v>1077</v>
      </c>
      <c r="AH4879" s="20" t="str">
        <f t="shared" si="14"/>
        <v/>
      </c>
      <c r="AI4879" s="21"/>
      <c r="AJ4879" s="21"/>
      <c r="AK4879" s="21"/>
      <c r="AL4879" s="22">
        <f t="shared" si="25"/>
        <v>1</v>
      </c>
    </row>
    <row r="4880" ht="12.75" customHeight="1">
      <c r="A4880" s="13" t="s">
        <v>321</v>
      </c>
      <c r="B4880" s="13" t="str">
        <f>IFERROR(__xludf.DUMMYFUNCTION("REGEXREPLACE(A4880, ""\d"", """")"),"         Амурская область")</f>
        <v>         Амурская область</v>
      </c>
      <c r="C4880" s="14" t="str">
        <f t="shared" si="15"/>
        <v>Амурская область</v>
      </c>
      <c r="D4880" s="3">
        <f t="shared" si="16"/>
        <v>2</v>
      </c>
      <c r="E4880" s="15" t="s">
        <v>35</v>
      </c>
      <c r="F4880" s="13" t="str">
        <f>IFERROR(__xludf.DUMMYFUNCTION("REGEXEXTRACT(E4880, ""[А-Яа-я].*"")"),"внешние причины")</f>
        <v>внешние причины</v>
      </c>
      <c r="G4880" s="16">
        <f t="shared" si="17"/>
        <v>2</v>
      </c>
      <c r="H4880" s="13" t="s">
        <v>28</v>
      </c>
      <c r="I4880" s="13" t="str">
        <f>IFERROR(__xludf.DUMMYFUNCTION("REGEXREPLACE(H4880, "".*\s"", """")"),"человек")</f>
        <v>человек</v>
      </c>
      <c r="J4880" s="13" t="s">
        <v>29</v>
      </c>
      <c r="K4880" s="17" t="str">
        <f>IFERROR(__xludf.DUMMYFUNCTION("REGEXREPLACE(J4880, ""^[\d\s]+"", """")"),"значение показателя за год")</f>
        <v>значение показателя за год</v>
      </c>
      <c r="L4880" s="16">
        <f t="shared" si="18"/>
        <v>2</v>
      </c>
      <c r="M4880" s="13" t="s">
        <v>32</v>
      </c>
      <c r="N4880" s="13" t="str">
        <f>IFERROR(__xludf.DUMMYFUNCTION("REGEXEXTRACT(M4880, "" (.+)$"")"),"сельское население")</f>
        <v>сельское население</v>
      </c>
      <c r="O4880" s="18">
        <v>656.0</v>
      </c>
      <c r="P4880" s="18">
        <v>659.0</v>
      </c>
      <c r="Q4880" s="18">
        <v>698.0</v>
      </c>
      <c r="R4880" s="18">
        <v>595.0</v>
      </c>
      <c r="S4880" s="18">
        <v>551.0</v>
      </c>
      <c r="T4880" s="18">
        <v>529.0</v>
      </c>
      <c r="U4880" s="18">
        <v>535.0</v>
      </c>
      <c r="V4880" s="18">
        <v>591.0</v>
      </c>
      <c r="W4880" s="18">
        <v>506.0</v>
      </c>
      <c r="X4880" s="18">
        <v>545.0</v>
      </c>
      <c r="Y4880" s="18">
        <v>627.0</v>
      </c>
      <c r="Z4880" s="19" t="str">
        <f t="shared" si="6"/>
        <v/>
      </c>
      <c r="AA4880" s="19" t="str">
        <f t="shared" si="19"/>
        <v/>
      </c>
      <c r="AB4880" s="19">
        <f t="shared" si="8"/>
        <v>6492</v>
      </c>
      <c r="AC4880" s="19">
        <f t="shared" si="20"/>
        <v>590.1818182</v>
      </c>
      <c r="AD4880" s="19">
        <f t="shared" si="21"/>
        <v>744</v>
      </c>
      <c r="AE4880" s="19" t="str">
        <f t="shared" si="22"/>
        <v>Нет моды</v>
      </c>
      <c r="AF4880" s="19">
        <f t="shared" si="23"/>
        <v>506</v>
      </c>
      <c r="AG4880" s="19">
        <f t="shared" si="24"/>
        <v>698</v>
      </c>
      <c r="AH4880" s="20" t="str">
        <f t="shared" si="14"/>
        <v>Город: 61%; Село: 39%</v>
      </c>
      <c r="AI4880" s="21"/>
      <c r="AJ4880" s="21"/>
      <c r="AK4880" s="21"/>
      <c r="AL4880" s="22">
        <f t="shared" si="25"/>
        <v>1</v>
      </c>
    </row>
    <row r="4881" ht="12.75" customHeight="1">
      <c r="A4881" s="13" t="s">
        <v>321</v>
      </c>
      <c r="B4881" s="13" t="str">
        <f>IFERROR(__xludf.DUMMYFUNCTION("REGEXREPLACE(A4881, ""\d"", """")"),"         Амурская область")</f>
        <v>         Амурская область</v>
      </c>
      <c r="C4881" s="14" t="str">
        <f t="shared" si="15"/>
        <v>Амурская область</v>
      </c>
      <c r="D4881" s="3">
        <f t="shared" si="16"/>
        <v>2</v>
      </c>
      <c r="E4881" s="15" t="s">
        <v>36</v>
      </c>
      <c r="F4881" s="13" t="str">
        <f>IFERROR(__xludf.DUMMYFUNCTION("REGEXEXTRACT(E4881,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81" s="16">
        <f t="shared" si="17"/>
        <v>2</v>
      </c>
      <c r="H4881" s="13" t="s">
        <v>28</v>
      </c>
      <c r="I4881" s="13" t="str">
        <f>IFERROR(__xludf.DUMMYFUNCTION("REGEXREPLACE(H4881, "".*\s"", """")"),"человек")</f>
        <v>человек</v>
      </c>
      <c r="J4881" s="13" t="s">
        <v>29</v>
      </c>
      <c r="K4881" s="17" t="str">
        <f>IFERROR(__xludf.DUMMYFUNCTION("REGEXREPLACE(J4881, ""^[\d\s]+"", """")"),"значение показателя за год")</f>
        <v>значение показателя за год</v>
      </c>
      <c r="L4881" s="16">
        <f t="shared" si="18"/>
        <v>2</v>
      </c>
      <c r="M4881" s="13" t="s">
        <v>30</v>
      </c>
      <c r="N4881" s="13" t="str">
        <f>IFERROR(__xludf.DUMMYFUNCTION("REGEXEXTRACT(M4881, "" (.+)$"")"),"все население")</f>
        <v>все население</v>
      </c>
      <c r="O4881" s="18">
        <v>29.0</v>
      </c>
      <c r="P4881" s="18">
        <v>21.0</v>
      </c>
      <c r="Q4881" s="18">
        <v>33.0</v>
      </c>
      <c r="R4881" s="18">
        <v>31.0</v>
      </c>
      <c r="S4881" s="23" t="s">
        <v>37</v>
      </c>
      <c r="T4881" s="23" t="s">
        <v>37</v>
      </c>
      <c r="U4881" s="23" t="s">
        <v>37</v>
      </c>
      <c r="V4881" s="23" t="s">
        <v>37</v>
      </c>
      <c r="W4881" s="23" t="s">
        <v>37</v>
      </c>
      <c r="X4881" s="23" t="s">
        <v>37</v>
      </c>
      <c r="Y4881" s="23" t="s">
        <v>37</v>
      </c>
      <c r="Z4881" s="19">
        <f t="shared" si="6"/>
        <v>114</v>
      </c>
      <c r="AA4881" s="19" t="str">
        <f t="shared" si="19"/>
        <v/>
      </c>
      <c r="AB4881" s="19" t="str">
        <f t="shared" si="8"/>
        <v/>
      </c>
      <c r="AC4881" s="19">
        <f t="shared" si="20"/>
        <v>28.5</v>
      </c>
      <c r="AD4881" s="19">
        <f t="shared" si="21"/>
        <v>545</v>
      </c>
      <c r="AE4881" s="19" t="str">
        <f t="shared" si="22"/>
        <v>Нет моды</v>
      </c>
      <c r="AF4881" s="19">
        <f t="shared" si="23"/>
        <v>21</v>
      </c>
      <c r="AG4881" s="19">
        <f t="shared" si="24"/>
        <v>33</v>
      </c>
      <c r="AH4881" s="20" t="str">
        <f t="shared" si="14"/>
        <v/>
      </c>
      <c r="AI4881" s="24"/>
      <c r="AJ4881" s="24"/>
      <c r="AK4881" s="24"/>
      <c r="AL4881" s="22">
        <f t="shared" si="25"/>
        <v>1</v>
      </c>
    </row>
    <row r="4882" ht="12.75" customHeight="1">
      <c r="A4882" s="13" t="s">
        <v>321</v>
      </c>
      <c r="B4882" s="13" t="str">
        <f>IFERROR(__xludf.DUMMYFUNCTION("REGEXREPLACE(A4882, ""\d"", """")"),"         Амурская область")</f>
        <v>         Амурская область</v>
      </c>
      <c r="C4882" s="14" t="str">
        <f t="shared" si="15"/>
        <v>Амурская область</v>
      </c>
      <c r="D4882" s="3">
        <f t="shared" si="16"/>
        <v>2</v>
      </c>
      <c r="E4882" s="15" t="s">
        <v>36</v>
      </c>
      <c r="F4882" s="13" t="str">
        <f>IFERROR(__xludf.DUMMYFUNCTION("REGEXEXTRACT(E4882,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82" s="16">
        <f t="shared" si="17"/>
        <v>2</v>
      </c>
      <c r="H4882" s="13" t="s">
        <v>28</v>
      </c>
      <c r="I4882" s="13" t="str">
        <f>IFERROR(__xludf.DUMMYFUNCTION("REGEXREPLACE(H4882, "".*\s"", """")"),"человек")</f>
        <v>человек</v>
      </c>
      <c r="J4882" s="13" t="s">
        <v>29</v>
      </c>
      <c r="K4882" s="17" t="str">
        <f>IFERROR(__xludf.DUMMYFUNCTION("REGEXREPLACE(J4882, ""^[\d\s]+"", """")"),"значение показателя за год")</f>
        <v>значение показателя за год</v>
      </c>
      <c r="L4882" s="16">
        <f t="shared" si="18"/>
        <v>2</v>
      </c>
      <c r="M4882" s="13" t="s">
        <v>31</v>
      </c>
      <c r="N4882" s="13" t="str">
        <f>IFERROR(__xludf.DUMMYFUNCTION("REGEXEXTRACT(M4882, "" (.+)$"")"),"городское население")</f>
        <v>городское население</v>
      </c>
      <c r="O4882" s="18">
        <v>19.0</v>
      </c>
      <c r="P4882" s="18">
        <v>13.0</v>
      </c>
      <c r="Q4882" s="18">
        <v>24.0</v>
      </c>
      <c r="R4882" s="18">
        <v>20.0</v>
      </c>
      <c r="S4882" s="23" t="s">
        <v>37</v>
      </c>
      <c r="T4882" s="23" t="s">
        <v>37</v>
      </c>
      <c r="U4882" s="23" t="s">
        <v>37</v>
      </c>
      <c r="V4882" s="23" t="s">
        <v>37</v>
      </c>
      <c r="W4882" s="23" t="s">
        <v>37</v>
      </c>
      <c r="X4882" s="23" t="s">
        <v>37</v>
      </c>
      <c r="Y4882" s="23" t="s">
        <v>37</v>
      </c>
      <c r="Z4882" s="19" t="str">
        <f t="shared" si="6"/>
        <v/>
      </c>
      <c r="AA4882" s="19">
        <f t="shared" si="19"/>
        <v>76</v>
      </c>
      <c r="AB4882" s="19" t="str">
        <f t="shared" si="8"/>
        <v/>
      </c>
      <c r="AC4882" s="19">
        <f t="shared" si="20"/>
        <v>19</v>
      </c>
      <c r="AD4882" s="19">
        <f t="shared" si="21"/>
        <v>22.5</v>
      </c>
      <c r="AE4882" s="19" t="str">
        <f t="shared" si="22"/>
        <v>Нет моды</v>
      </c>
      <c r="AF4882" s="19">
        <f t="shared" si="23"/>
        <v>13</v>
      </c>
      <c r="AG4882" s="19">
        <f t="shared" si="24"/>
        <v>24</v>
      </c>
      <c r="AH4882" s="20" t="str">
        <f t="shared" si="14"/>
        <v/>
      </c>
      <c r="AI4882" s="24"/>
      <c r="AJ4882" s="24"/>
      <c r="AK4882" s="24"/>
      <c r="AL4882" s="22">
        <f t="shared" si="25"/>
        <v>1</v>
      </c>
    </row>
    <row r="4883" ht="12.75" customHeight="1">
      <c r="A4883" s="13" t="s">
        <v>321</v>
      </c>
      <c r="B4883" s="13" t="str">
        <f>IFERROR(__xludf.DUMMYFUNCTION("REGEXREPLACE(A4883, ""\d"", """")"),"         Амурская область")</f>
        <v>         Амурская область</v>
      </c>
      <c r="C4883" s="14" t="str">
        <f t="shared" si="15"/>
        <v>Амурская область</v>
      </c>
      <c r="D4883" s="3">
        <f t="shared" si="16"/>
        <v>2</v>
      </c>
      <c r="E4883" s="15" t="s">
        <v>36</v>
      </c>
      <c r="F4883" s="13" t="str">
        <f>IFERROR(__xludf.DUMMYFUNCTION("REGEXEXTRACT(E4883,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883" s="16">
        <f t="shared" si="17"/>
        <v>2</v>
      </c>
      <c r="H4883" s="13" t="s">
        <v>28</v>
      </c>
      <c r="I4883" s="13" t="str">
        <f>IFERROR(__xludf.DUMMYFUNCTION("REGEXREPLACE(H4883, "".*\s"", """")"),"человек")</f>
        <v>человек</v>
      </c>
      <c r="J4883" s="13" t="s">
        <v>29</v>
      </c>
      <c r="K4883" s="17" t="str">
        <f>IFERROR(__xludf.DUMMYFUNCTION("REGEXREPLACE(J4883, ""^[\d\s]+"", """")"),"значение показателя за год")</f>
        <v>значение показателя за год</v>
      </c>
      <c r="L4883" s="16">
        <f t="shared" si="18"/>
        <v>2</v>
      </c>
      <c r="M4883" s="13" t="s">
        <v>32</v>
      </c>
      <c r="N4883" s="13" t="str">
        <f>IFERROR(__xludf.DUMMYFUNCTION("REGEXEXTRACT(M4883, "" (.+)$"")"),"сельское население")</f>
        <v>сельское население</v>
      </c>
      <c r="O4883" s="18">
        <v>10.0</v>
      </c>
      <c r="P4883" s="18">
        <v>8.0</v>
      </c>
      <c r="Q4883" s="18">
        <v>9.0</v>
      </c>
      <c r="R4883" s="18">
        <v>11.0</v>
      </c>
      <c r="S4883" s="23" t="s">
        <v>37</v>
      </c>
      <c r="T4883" s="23" t="s">
        <v>37</v>
      </c>
      <c r="U4883" s="23" t="s">
        <v>37</v>
      </c>
      <c r="V4883" s="23" t="s">
        <v>37</v>
      </c>
      <c r="W4883" s="23" t="s">
        <v>37</v>
      </c>
      <c r="X4883" s="23" t="s">
        <v>37</v>
      </c>
      <c r="Y4883" s="23" t="s">
        <v>37</v>
      </c>
      <c r="Z4883" s="19" t="str">
        <f t="shared" si="6"/>
        <v/>
      </c>
      <c r="AA4883" s="19" t="str">
        <f t="shared" si="19"/>
        <v/>
      </c>
      <c r="AB4883" s="19">
        <f t="shared" si="8"/>
        <v>38</v>
      </c>
      <c r="AC4883" s="19">
        <f t="shared" si="20"/>
        <v>9.5</v>
      </c>
      <c r="AD4883" s="19">
        <f t="shared" si="21"/>
        <v>12</v>
      </c>
      <c r="AE4883" s="19" t="str">
        <f t="shared" si="22"/>
        <v>Нет моды</v>
      </c>
      <c r="AF4883" s="19">
        <f t="shared" si="23"/>
        <v>8</v>
      </c>
      <c r="AG4883" s="19">
        <f t="shared" si="24"/>
        <v>11</v>
      </c>
      <c r="AH4883" s="20" t="str">
        <f t="shared" si="14"/>
        <v>Город: 67%; Село: 33%</v>
      </c>
      <c r="AI4883" s="24"/>
      <c r="AJ4883" s="24"/>
      <c r="AK4883" s="24"/>
      <c r="AL4883" s="22">
        <f t="shared" si="25"/>
        <v>1</v>
      </c>
    </row>
    <row r="4884" ht="12.75" customHeight="1">
      <c r="A4884" s="13" t="s">
        <v>321</v>
      </c>
      <c r="B4884" s="13" t="str">
        <f>IFERROR(__xludf.DUMMYFUNCTION("REGEXREPLACE(A4884, ""\d"", """")"),"         Амурская область")</f>
        <v>         Амурская область</v>
      </c>
      <c r="C4884" s="14" t="str">
        <f t="shared" si="15"/>
        <v>Амурская область</v>
      </c>
      <c r="D4884" s="3">
        <f t="shared" si="16"/>
        <v>2</v>
      </c>
      <c r="E4884" s="15" t="s">
        <v>38</v>
      </c>
      <c r="F4884" s="13" t="str">
        <f>IFERROR(__xludf.DUMMYFUNCTION("REGEXEXTRACT(E4884, ""[А-Яа-я].*"")"),"все виды транспортных несчастных случаев")</f>
        <v>все виды транспортных несчастных случаев</v>
      </c>
      <c r="G4884" s="16">
        <f t="shared" si="17"/>
        <v>2</v>
      </c>
      <c r="H4884" s="13" t="s">
        <v>28</v>
      </c>
      <c r="I4884" s="13" t="str">
        <f>IFERROR(__xludf.DUMMYFUNCTION("REGEXREPLACE(H4884, "".*\s"", """")"),"человек")</f>
        <v>человек</v>
      </c>
      <c r="J4884" s="13" t="s">
        <v>29</v>
      </c>
      <c r="K4884" s="17" t="str">
        <f>IFERROR(__xludf.DUMMYFUNCTION("REGEXREPLACE(J4884, ""^[\d\s]+"", """")"),"значение показателя за год")</f>
        <v>значение показателя за год</v>
      </c>
      <c r="L4884" s="16">
        <f t="shared" si="18"/>
        <v>2</v>
      </c>
      <c r="M4884" s="13" t="s">
        <v>30</v>
      </c>
      <c r="N4884" s="13" t="str">
        <f>IFERROR(__xludf.DUMMYFUNCTION("REGEXEXTRACT(M4884, "" (.+)$"")"),"все население")</f>
        <v>все население</v>
      </c>
      <c r="O4884" s="18">
        <v>199.0</v>
      </c>
      <c r="P4884" s="18">
        <v>177.0</v>
      </c>
      <c r="Q4884" s="18">
        <v>167.0</v>
      </c>
      <c r="R4884" s="18">
        <v>113.0</v>
      </c>
      <c r="S4884" s="18">
        <v>171.0</v>
      </c>
      <c r="T4884" s="18">
        <v>154.0</v>
      </c>
      <c r="U4884" s="18">
        <v>154.0</v>
      </c>
      <c r="V4884" s="18">
        <v>133.0</v>
      </c>
      <c r="W4884" s="18">
        <v>139.0</v>
      </c>
      <c r="X4884" s="18">
        <v>168.0</v>
      </c>
      <c r="Y4884" s="18">
        <v>131.0</v>
      </c>
      <c r="Z4884" s="19">
        <f t="shared" si="6"/>
        <v>1706</v>
      </c>
      <c r="AA4884" s="19" t="str">
        <f t="shared" si="19"/>
        <v/>
      </c>
      <c r="AB4884" s="19" t="str">
        <f t="shared" si="8"/>
        <v/>
      </c>
      <c r="AC4884" s="19">
        <f t="shared" si="20"/>
        <v>155.0909091</v>
      </c>
      <c r="AD4884" s="19">
        <f t="shared" si="21"/>
        <v>139</v>
      </c>
      <c r="AE4884" s="19" t="str">
        <f t="shared" si="22"/>
        <v>Нет моды</v>
      </c>
      <c r="AF4884" s="19">
        <f t="shared" si="23"/>
        <v>113</v>
      </c>
      <c r="AG4884" s="19">
        <f t="shared" si="24"/>
        <v>199</v>
      </c>
      <c r="AH4884" s="20" t="str">
        <f t="shared" si="14"/>
        <v/>
      </c>
      <c r="AI4884" s="21"/>
      <c r="AJ4884" s="21"/>
      <c r="AK4884" s="21"/>
      <c r="AL4884" s="22">
        <f t="shared" si="25"/>
        <v>1</v>
      </c>
    </row>
    <row r="4885" ht="12.75" customHeight="1">
      <c r="A4885" s="13" t="s">
        <v>321</v>
      </c>
      <c r="B4885" s="13" t="str">
        <f>IFERROR(__xludf.DUMMYFUNCTION("REGEXREPLACE(A4885, ""\d"", """")"),"         Амурская область")</f>
        <v>         Амурская область</v>
      </c>
      <c r="C4885" s="14" t="str">
        <f t="shared" si="15"/>
        <v>Амурская область</v>
      </c>
      <c r="D4885" s="3">
        <f t="shared" si="16"/>
        <v>2</v>
      </c>
      <c r="E4885" s="15" t="s">
        <v>38</v>
      </c>
      <c r="F4885" s="13" t="str">
        <f>IFERROR(__xludf.DUMMYFUNCTION("REGEXEXTRACT(E4885, ""[А-Яа-я].*"")"),"все виды транспортных несчастных случаев")</f>
        <v>все виды транспортных несчастных случаев</v>
      </c>
      <c r="G4885" s="16">
        <f t="shared" si="17"/>
        <v>2</v>
      </c>
      <c r="H4885" s="13" t="s">
        <v>28</v>
      </c>
      <c r="I4885" s="13" t="str">
        <f>IFERROR(__xludf.DUMMYFUNCTION("REGEXREPLACE(H4885, "".*\s"", """")"),"человек")</f>
        <v>человек</v>
      </c>
      <c r="J4885" s="13" t="s">
        <v>29</v>
      </c>
      <c r="K4885" s="17" t="str">
        <f>IFERROR(__xludf.DUMMYFUNCTION("REGEXREPLACE(J4885, ""^[\d\s]+"", """")"),"значение показателя за год")</f>
        <v>значение показателя за год</v>
      </c>
      <c r="L4885" s="16">
        <f t="shared" si="18"/>
        <v>2</v>
      </c>
      <c r="M4885" s="13" t="s">
        <v>31</v>
      </c>
      <c r="N4885" s="13" t="str">
        <f>IFERROR(__xludf.DUMMYFUNCTION("REGEXEXTRACT(M4885, "" (.+)$"")"),"городское население")</f>
        <v>городское население</v>
      </c>
      <c r="O4885" s="18">
        <v>123.0</v>
      </c>
      <c r="P4885" s="18">
        <v>119.0</v>
      </c>
      <c r="Q4885" s="18">
        <v>95.0</v>
      </c>
      <c r="R4885" s="18">
        <v>74.0</v>
      </c>
      <c r="S4885" s="18">
        <v>121.0</v>
      </c>
      <c r="T4885" s="18">
        <v>96.0</v>
      </c>
      <c r="U4885" s="18">
        <v>106.0</v>
      </c>
      <c r="V4885" s="18">
        <v>72.0</v>
      </c>
      <c r="W4885" s="18">
        <v>87.0</v>
      </c>
      <c r="X4885" s="18">
        <v>113.0</v>
      </c>
      <c r="Y4885" s="18">
        <v>82.0</v>
      </c>
      <c r="Z4885" s="19" t="str">
        <f t="shared" si="6"/>
        <v/>
      </c>
      <c r="AA4885" s="19">
        <f t="shared" si="19"/>
        <v>1088</v>
      </c>
      <c r="AB4885" s="19" t="str">
        <f t="shared" si="8"/>
        <v/>
      </c>
      <c r="AC4885" s="19">
        <f t="shared" si="20"/>
        <v>98.90909091</v>
      </c>
      <c r="AD4885" s="19">
        <f t="shared" si="21"/>
        <v>122</v>
      </c>
      <c r="AE4885" s="19" t="str">
        <f t="shared" si="22"/>
        <v>Нет моды</v>
      </c>
      <c r="AF4885" s="19">
        <f t="shared" si="23"/>
        <v>72</v>
      </c>
      <c r="AG4885" s="19">
        <f t="shared" si="24"/>
        <v>123</v>
      </c>
      <c r="AH4885" s="20" t="str">
        <f t="shared" si="14"/>
        <v/>
      </c>
      <c r="AI4885" s="21"/>
      <c r="AJ4885" s="21"/>
      <c r="AK4885" s="21"/>
      <c r="AL4885" s="22">
        <f t="shared" si="25"/>
        <v>1</v>
      </c>
    </row>
    <row r="4886" ht="12.75" customHeight="1">
      <c r="A4886" s="13" t="s">
        <v>321</v>
      </c>
      <c r="B4886" s="13" t="str">
        <f>IFERROR(__xludf.DUMMYFUNCTION("REGEXREPLACE(A4886, ""\d"", """")"),"         Амурская область")</f>
        <v>         Амурская область</v>
      </c>
      <c r="C4886" s="14" t="str">
        <f t="shared" si="15"/>
        <v>Амурская область</v>
      </c>
      <c r="D4886" s="3">
        <f t="shared" si="16"/>
        <v>2</v>
      </c>
      <c r="E4886" s="15" t="s">
        <v>38</v>
      </c>
      <c r="F4886" s="13" t="str">
        <f>IFERROR(__xludf.DUMMYFUNCTION("REGEXEXTRACT(E4886, ""[А-Яа-я].*"")"),"все виды транспортных несчастных случаев")</f>
        <v>все виды транспортных несчастных случаев</v>
      </c>
      <c r="G4886" s="16">
        <f t="shared" si="17"/>
        <v>2</v>
      </c>
      <c r="H4886" s="13" t="s">
        <v>28</v>
      </c>
      <c r="I4886" s="13" t="str">
        <f>IFERROR(__xludf.DUMMYFUNCTION("REGEXREPLACE(H4886, "".*\s"", """")"),"человек")</f>
        <v>человек</v>
      </c>
      <c r="J4886" s="13" t="s">
        <v>29</v>
      </c>
      <c r="K4886" s="17" t="str">
        <f>IFERROR(__xludf.DUMMYFUNCTION("REGEXREPLACE(J4886, ""^[\d\s]+"", """")"),"значение показателя за год")</f>
        <v>значение показателя за год</v>
      </c>
      <c r="L4886" s="16">
        <f t="shared" si="18"/>
        <v>2</v>
      </c>
      <c r="M4886" s="13" t="s">
        <v>32</v>
      </c>
      <c r="N4886" s="13" t="str">
        <f>IFERROR(__xludf.DUMMYFUNCTION("REGEXEXTRACT(M4886, "" (.+)$"")"),"сельское население")</f>
        <v>сельское население</v>
      </c>
      <c r="O4886" s="18">
        <v>76.0</v>
      </c>
      <c r="P4886" s="18">
        <v>58.0</v>
      </c>
      <c r="Q4886" s="18">
        <v>72.0</v>
      </c>
      <c r="R4886" s="18">
        <v>39.0</v>
      </c>
      <c r="S4886" s="18">
        <v>50.0</v>
      </c>
      <c r="T4886" s="18">
        <v>58.0</v>
      </c>
      <c r="U4886" s="18">
        <v>48.0</v>
      </c>
      <c r="V4886" s="18">
        <v>61.0</v>
      </c>
      <c r="W4886" s="18">
        <v>52.0</v>
      </c>
      <c r="X4886" s="18">
        <v>55.0</v>
      </c>
      <c r="Y4886" s="18">
        <v>49.0</v>
      </c>
      <c r="Z4886" s="19" t="str">
        <f t="shared" si="6"/>
        <v/>
      </c>
      <c r="AA4886" s="19" t="str">
        <f t="shared" si="19"/>
        <v/>
      </c>
      <c r="AB4886" s="19">
        <f t="shared" si="8"/>
        <v>618</v>
      </c>
      <c r="AC4886" s="19">
        <f t="shared" si="20"/>
        <v>56.18181818</v>
      </c>
      <c r="AD4886" s="19">
        <f t="shared" si="21"/>
        <v>73</v>
      </c>
      <c r="AE4886" s="19" t="str">
        <f t="shared" si="22"/>
        <v>Нет моды</v>
      </c>
      <c r="AF4886" s="19">
        <f t="shared" si="23"/>
        <v>39</v>
      </c>
      <c r="AG4886" s="19">
        <f t="shared" si="24"/>
        <v>76</v>
      </c>
      <c r="AH4886" s="20" t="str">
        <f t="shared" si="14"/>
        <v>Город: 64%; Село: 36%</v>
      </c>
      <c r="AI4886" s="21"/>
      <c r="AJ4886" s="21"/>
      <c r="AK4886" s="21"/>
      <c r="AL4886" s="22">
        <f t="shared" si="25"/>
        <v>1</v>
      </c>
    </row>
    <row r="4887" ht="12.75" customHeight="1">
      <c r="A4887" s="13" t="s">
        <v>321</v>
      </c>
      <c r="B4887" s="13" t="str">
        <f>IFERROR(__xludf.DUMMYFUNCTION("REGEXREPLACE(A4887, ""\d"", """")"),"         Амурская область")</f>
        <v>         Амурская область</v>
      </c>
      <c r="C4887" s="14" t="str">
        <f t="shared" si="15"/>
        <v>Амурская область</v>
      </c>
      <c r="D4887" s="3">
        <f t="shared" si="16"/>
        <v>2</v>
      </c>
      <c r="E4887" s="15" t="s">
        <v>39</v>
      </c>
      <c r="F4887" s="13" t="str">
        <f>IFERROR(__xludf.DUMMYFUNCTION("REGEXEXTRACT(E4887, ""[А-Яа-я].*"")"),"Всего умерших")</f>
        <v>Всего умерших</v>
      </c>
      <c r="G4887" s="16">
        <f t="shared" si="17"/>
        <v>2</v>
      </c>
      <c r="H4887" s="13" t="s">
        <v>28</v>
      </c>
      <c r="I4887" s="13" t="str">
        <f>IFERROR(__xludf.DUMMYFUNCTION("REGEXREPLACE(H4887, "".*\s"", """")"),"человек")</f>
        <v>человек</v>
      </c>
      <c r="J4887" s="13" t="s">
        <v>29</v>
      </c>
      <c r="K4887" s="17" t="str">
        <f>IFERROR(__xludf.DUMMYFUNCTION("REGEXREPLACE(J4887, ""^[\d\s]+"", """")"),"значение показателя за год")</f>
        <v>значение показателя за год</v>
      </c>
      <c r="L4887" s="16">
        <f t="shared" si="18"/>
        <v>2</v>
      </c>
      <c r="M4887" s="13" t="s">
        <v>30</v>
      </c>
      <c r="N4887" s="13" t="str">
        <f>IFERROR(__xludf.DUMMYFUNCTION("REGEXEXTRACT(M4887, "" (.+)$"")"),"все население")</f>
        <v>все население</v>
      </c>
      <c r="O4887" s="18">
        <v>11320.0</v>
      </c>
      <c r="P4887" s="18">
        <v>11230.0</v>
      </c>
      <c r="Q4887" s="18">
        <v>11194.0</v>
      </c>
      <c r="R4887" s="18">
        <v>11017.0</v>
      </c>
      <c r="S4887" s="18">
        <v>10683.0</v>
      </c>
      <c r="T4887" s="18">
        <v>10650.0</v>
      </c>
      <c r="U4887" s="18">
        <v>11103.0</v>
      </c>
      <c r="V4887" s="18">
        <v>12710.0</v>
      </c>
      <c r="W4887" s="18">
        <v>14350.0</v>
      </c>
      <c r="X4887" s="18">
        <v>11250.0</v>
      </c>
      <c r="Y4887" s="18">
        <v>10607.0</v>
      </c>
      <c r="Z4887" s="19">
        <f t="shared" si="6"/>
        <v>126114</v>
      </c>
      <c r="AA4887" s="19" t="str">
        <f t="shared" si="19"/>
        <v/>
      </c>
      <c r="AB4887" s="19" t="str">
        <f t="shared" si="8"/>
        <v/>
      </c>
      <c r="AC4887" s="19">
        <f t="shared" si="20"/>
        <v>11464.90909</v>
      </c>
      <c r="AD4887" s="19">
        <f t="shared" si="21"/>
        <v>5341.5</v>
      </c>
      <c r="AE4887" s="19" t="str">
        <f t="shared" si="22"/>
        <v>Нет моды</v>
      </c>
      <c r="AF4887" s="19">
        <f t="shared" si="23"/>
        <v>10607</v>
      </c>
      <c r="AG4887" s="19">
        <f t="shared" si="24"/>
        <v>14350</v>
      </c>
      <c r="AH4887" s="20" t="str">
        <f t="shared" si="14"/>
        <v/>
      </c>
      <c r="AI4887" s="21"/>
      <c r="AJ4887" s="21"/>
      <c r="AK4887" s="21"/>
      <c r="AL4887" s="22">
        <f t="shared" si="25"/>
        <v>1</v>
      </c>
    </row>
    <row r="4888" ht="12.75" customHeight="1">
      <c r="A4888" s="13" t="s">
        <v>321</v>
      </c>
      <c r="B4888" s="13" t="str">
        <f>IFERROR(__xludf.DUMMYFUNCTION("REGEXREPLACE(A4888, ""\d"", """")"),"         Амурская область")</f>
        <v>         Амурская область</v>
      </c>
      <c r="C4888" s="14" t="str">
        <f t="shared" si="15"/>
        <v>Амурская область</v>
      </c>
      <c r="D4888" s="3">
        <f t="shared" si="16"/>
        <v>2</v>
      </c>
      <c r="E4888" s="15" t="s">
        <v>39</v>
      </c>
      <c r="F4888" s="13" t="str">
        <f>IFERROR(__xludf.DUMMYFUNCTION("REGEXEXTRACT(E4888, ""[А-Яа-я].*"")"),"Всего умерших")</f>
        <v>Всего умерших</v>
      </c>
      <c r="G4888" s="16">
        <f t="shared" si="17"/>
        <v>2</v>
      </c>
      <c r="H4888" s="13" t="s">
        <v>28</v>
      </c>
      <c r="I4888" s="13" t="str">
        <f>IFERROR(__xludf.DUMMYFUNCTION("REGEXREPLACE(H4888, "".*\s"", """")"),"человек")</f>
        <v>человек</v>
      </c>
      <c r="J4888" s="13" t="s">
        <v>29</v>
      </c>
      <c r="K4888" s="17" t="str">
        <f>IFERROR(__xludf.DUMMYFUNCTION("REGEXREPLACE(J4888, ""^[\d\s]+"", """")"),"значение показателя за год")</f>
        <v>значение показателя за год</v>
      </c>
      <c r="L4888" s="16">
        <f t="shared" si="18"/>
        <v>2</v>
      </c>
      <c r="M4888" s="13" t="s">
        <v>31</v>
      </c>
      <c r="N4888" s="13" t="str">
        <f>IFERROR(__xludf.DUMMYFUNCTION("REGEXEXTRACT(M4888, "" (.+)$"")"),"городское население")</f>
        <v>городское население</v>
      </c>
      <c r="O4888" s="18">
        <v>7236.0</v>
      </c>
      <c r="P4888" s="18">
        <v>7277.0</v>
      </c>
      <c r="Q4888" s="18">
        <v>7238.0</v>
      </c>
      <c r="R4888" s="18">
        <v>7203.0</v>
      </c>
      <c r="S4888" s="18">
        <v>6926.0</v>
      </c>
      <c r="T4888" s="18">
        <v>6938.0</v>
      </c>
      <c r="U4888" s="18">
        <v>7256.0</v>
      </c>
      <c r="V4888" s="18">
        <v>8432.0</v>
      </c>
      <c r="W4888" s="18">
        <v>9377.0</v>
      </c>
      <c r="X4888" s="18">
        <v>7355.0</v>
      </c>
      <c r="Y4888" s="18">
        <v>6953.0</v>
      </c>
      <c r="Z4888" s="19" t="str">
        <f t="shared" si="6"/>
        <v/>
      </c>
      <c r="AA4888" s="19">
        <f t="shared" si="19"/>
        <v>82191</v>
      </c>
      <c r="AB4888" s="19" t="str">
        <f t="shared" si="8"/>
        <v/>
      </c>
      <c r="AC4888" s="19">
        <f t="shared" si="20"/>
        <v>7471.909091</v>
      </c>
      <c r="AD4888" s="19">
        <f t="shared" si="21"/>
        <v>9992</v>
      </c>
      <c r="AE4888" s="19" t="str">
        <f t="shared" si="22"/>
        <v>Нет моды</v>
      </c>
      <c r="AF4888" s="19">
        <f t="shared" si="23"/>
        <v>6926</v>
      </c>
      <c r="AG4888" s="19">
        <f t="shared" si="24"/>
        <v>9377</v>
      </c>
      <c r="AH4888" s="20" t="str">
        <f t="shared" si="14"/>
        <v/>
      </c>
      <c r="AI4888" s="21"/>
      <c r="AJ4888" s="21"/>
      <c r="AK4888" s="21"/>
      <c r="AL4888" s="22">
        <f t="shared" si="25"/>
        <v>1</v>
      </c>
    </row>
    <row r="4889" ht="12.75" customHeight="1">
      <c r="A4889" s="13" t="s">
        <v>321</v>
      </c>
      <c r="B4889" s="13" t="str">
        <f>IFERROR(__xludf.DUMMYFUNCTION("REGEXREPLACE(A4889, ""\d"", """")"),"         Амурская область")</f>
        <v>         Амурская область</v>
      </c>
      <c r="C4889" s="14" t="str">
        <f t="shared" si="15"/>
        <v>Амурская область</v>
      </c>
      <c r="D4889" s="3">
        <f t="shared" si="16"/>
        <v>2</v>
      </c>
      <c r="E4889" s="15" t="s">
        <v>39</v>
      </c>
      <c r="F4889" s="13" t="str">
        <f>IFERROR(__xludf.DUMMYFUNCTION("REGEXEXTRACT(E4889, ""[А-Яа-я].*"")"),"Всего умерших")</f>
        <v>Всего умерших</v>
      </c>
      <c r="G4889" s="16">
        <f t="shared" si="17"/>
        <v>2</v>
      </c>
      <c r="H4889" s="13" t="s">
        <v>28</v>
      </c>
      <c r="I4889" s="13" t="str">
        <f>IFERROR(__xludf.DUMMYFUNCTION("REGEXREPLACE(H4889, "".*\s"", """")"),"человек")</f>
        <v>человек</v>
      </c>
      <c r="J4889" s="13" t="s">
        <v>29</v>
      </c>
      <c r="K4889" s="17" t="str">
        <f>IFERROR(__xludf.DUMMYFUNCTION("REGEXREPLACE(J4889, ""^[\d\s]+"", """")"),"значение показателя за год")</f>
        <v>значение показателя за год</v>
      </c>
      <c r="L4889" s="16">
        <f t="shared" si="18"/>
        <v>2</v>
      </c>
      <c r="M4889" s="13" t="s">
        <v>32</v>
      </c>
      <c r="N4889" s="13" t="str">
        <f>IFERROR(__xludf.DUMMYFUNCTION("REGEXEXTRACT(M4889, "" (.+)$"")"),"сельское население")</f>
        <v>сельское население</v>
      </c>
      <c r="O4889" s="18">
        <v>4084.0</v>
      </c>
      <c r="P4889" s="18">
        <v>3953.0</v>
      </c>
      <c r="Q4889" s="18">
        <v>3956.0</v>
      </c>
      <c r="R4889" s="18">
        <v>3814.0</v>
      </c>
      <c r="S4889" s="18">
        <v>3757.0</v>
      </c>
      <c r="T4889" s="18">
        <v>3712.0</v>
      </c>
      <c r="U4889" s="18">
        <v>3847.0</v>
      </c>
      <c r="V4889" s="18">
        <v>4278.0</v>
      </c>
      <c r="W4889" s="18">
        <v>4973.0</v>
      </c>
      <c r="X4889" s="18">
        <v>3895.0</v>
      </c>
      <c r="Y4889" s="18">
        <v>3654.0</v>
      </c>
      <c r="Z4889" s="19" t="str">
        <f t="shared" si="6"/>
        <v/>
      </c>
      <c r="AA4889" s="19" t="str">
        <f t="shared" si="19"/>
        <v/>
      </c>
      <c r="AB4889" s="19">
        <f t="shared" si="8"/>
        <v>43923</v>
      </c>
      <c r="AC4889" s="19">
        <f t="shared" si="20"/>
        <v>3993</v>
      </c>
      <c r="AD4889" s="19">
        <f t="shared" si="21"/>
        <v>5949.5</v>
      </c>
      <c r="AE4889" s="19" t="str">
        <f t="shared" si="22"/>
        <v>Нет моды</v>
      </c>
      <c r="AF4889" s="19">
        <f t="shared" si="23"/>
        <v>3654</v>
      </c>
      <c r="AG4889" s="19">
        <f t="shared" si="24"/>
        <v>4973</v>
      </c>
      <c r="AH4889" s="20" t="str">
        <f t="shared" si="14"/>
        <v>Город: 65%; Село: 35%</v>
      </c>
      <c r="AI4889" s="21"/>
      <c r="AJ4889" s="21"/>
      <c r="AK4889" s="21"/>
      <c r="AL4889" s="22">
        <f t="shared" si="25"/>
        <v>1</v>
      </c>
    </row>
    <row r="4890" ht="12.75" customHeight="1">
      <c r="A4890" s="13" t="s">
        <v>321</v>
      </c>
      <c r="B4890" s="13" t="str">
        <f>IFERROR(__xludf.DUMMYFUNCTION("REGEXREPLACE(A4890, ""\d"", """")"),"         Амурская область")</f>
        <v>         Амурская область</v>
      </c>
      <c r="C4890" s="14" t="str">
        <f t="shared" si="15"/>
        <v>Амурская область</v>
      </c>
      <c r="D4890" s="3">
        <f t="shared" si="16"/>
        <v>2</v>
      </c>
      <c r="E4890" s="15" t="s">
        <v>40</v>
      </c>
      <c r="F4890" s="13" t="str">
        <f>IFERROR(__xludf.DUMMYFUNCTION("REGEXEXTRACT(E4890, ""[А-Яа-я].*"")"),"Злокачественные новообразования")</f>
        <v>Злокачественные новообразования</v>
      </c>
      <c r="G4890" s="16">
        <f t="shared" si="17"/>
        <v>2</v>
      </c>
      <c r="H4890" s="13" t="s">
        <v>28</v>
      </c>
      <c r="I4890" s="13" t="str">
        <f>IFERROR(__xludf.DUMMYFUNCTION("REGEXREPLACE(H4890, "".*\s"", """")"),"человек")</f>
        <v>человек</v>
      </c>
      <c r="J4890" s="13" t="s">
        <v>29</v>
      </c>
      <c r="K4890" s="17" t="str">
        <f>IFERROR(__xludf.DUMMYFUNCTION("REGEXREPLACE(J4890, ""^[\d\s]+"", """")"),"значение показателя за год")</f>
        <v>значение показателя за год</v>
      </c>
      <c r="L4890" s="16">
        <f t="shared" si="18"/>
        <v>2</v>
      </c>
      <c r="M4890" s="13" t="s">
        <v>30</v>
      </c>
      <c r="N4890" s="13" t="str">
        <f>IFERROR(__xludf.DUMMYFUNCTION("REGEXEXTRACT(M4890, "" (.+)$"")"),"все население")</f>
        <v>все население</v>
      </c>
      <c r="O4890" s="18">
        <v>1560.0</v>
      </c>
      <c r="P4890" s="18">
        <v>1472.0</v>
      </c>
      <c r="Q4890" s="18">
        <v>1624.0</v>
      </c>
      <c r="R4890" s="18">
        <v>1611.0</v>
      </c>
      <c r="S4890" s="18">
        <v>1563.0</v>
      </c>
      <c r="T4890" s="18">
        <v>1595.0</v>
      </c>
      <c r="U4890" s="18">
        <v>1789.0</v>
      </c>
      <c r="V4890" s="18">
        <v>1806.0</v>
      </c>
      <c r="W4890" s="18">
        <v>1716.0</v>
      </c>
      <c r="X4890" s="18">
        <v>1594.0</v>
      </c>
      <c r="Y4890" s="18">
        <v>1582.0</v>
      </c>
      <c r="Z4890" s="19">
        <f t="shared" si="6"/>
        <v>17912</v>
      </c>
      <c r="AA4890" s="19" t="str">
        <f t="shared" si="19"/>
        <v/>
      </c>
      <c r="AB4890" s="19" t="str">
        <f t="shared" si="8"/>
        <v/>
      </c>
      <c r="AC4890" s="19">
        <f t="shared" si="20"/>
        <v>1628.363636</v>
      </c>
      <c r="AD4890" s="19">
        <f t="shared" si="21"/>
        <v>2730</v>
      </c>
      <c r="AE4890" s="19" t="str">
        <f t="shared" si="22"/>
        <v>Нет моды</v>
      </c>
      <c r="AF4890" s="19">
        <f t="shared" si="23"/>
        <v>1472</v>
      </c>
      <c r="AG4890" s="19">
        <f t="shared" si="24"/>
        <v>1806</v>
      </c>
      <c r="AH4890" s="20" t="str">
        <f t="shared" si="14"/>
        <v/>
      </c>
      <c r="AI4890" s="21"/>
      <c r="AJ4890" s="21"/>
      <c r="AK4890" s="21"/>
      <c r="AL4890" s="22">
        <f t="shared" si="25"/>
        <v>1</v>
      </c>
    </row>
    <row r="4891" ht="12.75" customHeight="1">
      <c r="A4891" s="13" t="s">
        <v>321</v>
      </c>
      <c r="B4891" s="13" t="str">
        <f>IFERROR(__xludf.DUMMYFUNCTION("REGEXREPLACE(A4891, ""\d"", """")"),"         Амурская область")</f>
        <v>         Амурская область</v>
      </c>
      <c r="C4891" s="14" t="str">
        <f t="shared" si="15"/>
        <v>Амурская область</v>
      </c>
      <c r="D4891" s="3">
        <f t="shared" si="16"/>
        <v>2</v>
      </c>
      <c r="E4891" s="15" t="s">
        <v>40</v>
      </c>
      <c r="F4891" s="13" t="str">
        <f>IFERROR(__xludf.DUMMYFUNCTION("REGEXEXTRACT(E4891, ""[А-Яа-я].*"")"),"Злокачественные новообразования")</f>
        <v>Злокачественные новообразования</v>
      </c>
      <c r="G4891" s="16">
        <f t="shared" si="17"/>
        <v>2</v>
      </c>
      <c r="H4891" s="13" t="s">
        <v>28</v>
      </c>
      <c r="I4891" s="13" t="str">
        <f>IFERROR(__xludf.DUMMYFUNCTION("REGEXREPLACE(H4891, "".*\s"", """")"),"человек")</f>
        <v>человек</v>
      </c>
      <c r="J4891" s="13" t="s">
        <v>29</v>
      </c>
      <c r="K4891" s="17" t="str">
        <f>IFERROR(__xludf.DUMMYFUNCTION("REGEXREPLACE(J4891, ""^[\d\s]+"", """")"),"значение показателя за год")</f>
        <v>значение показателя за год</v>
      </c>
      <c r="L4891" s="16">
        <f t="shared" si="18"/>
        <v>2</v>
      </c>
      <c r="M4891" s="13" t="s">
        <v>31</v>
      </c>
      <c r="N4891" s="13" t="str">
        <f>IFERROR(__xludf.DUMMYFUNCTION("REGEXEXTRACT(M4891, "" (.+)$"")"),"городское население")</f>
        <v>городское население</v>
      </c>
      <c r="O4891" s="18">
        <v>1016.0</v>
      </c>
      <c r="P4891" s="18">
        <v>990.0</v>
      </c>
      <c r="Q4891" s="18">
        <v>1033.0</v>
      </c>
      <c r="R4891" s="18">
        <v>1035.0</v>
      </c>
      <c r="S4891" s="18">
        <v>1028.0</v>
      </c>
      <c r="T4891" s="18">
        <v>1066.0</v>
      </c>
      <c r="U4891" s="18">
        <v>1184.0</v>
      </c>
      <c r="V4891" s="18">
        <v>1203.0</v>
      </c>
      <c r="W4891" s="18">
        <v>1084.0</v>
      </c>
      <c r="X4891" s="18">
        <v>1023.0</v>
      </c>
      <c r="Y4891" s="18">
        <v>1048.0</v>
      </c>
      <c r="Z4891" s="19" t="str">
        <f t="shared" si="6"/>
        <v/>
      </c>
      <c r="AA4891" s="19">
        <f t="shared" si="19"/>
        <v>11710</v>
      </c>
      <c r="AB4891" s="19" t="str">
        <f t="shared" si="8"/>
        <v/>
      </c>
      <c r="AC4891" s="19">
        <f t="shared" si="20"/>
        <v>1064.545455</v>
      </c>
      <c r="AD4891" s="19">
        <f t="shared" si="21"/>
        <v>1337.5</v>
      </c>
      <c r="AE4891" s="19" t="str">
        <f t="shared" si="22"/>
        <v>Нет моды</v>
      </c>
      <c r="AF4891" s="19">
        <f t="shared" si="23"/>
        <v>990</v>
      </c>
      <c r="AG4891" s="19">
        <f t="shared" si="24"/>
        <v>1203</v>
      </c>
      <c r="AH4891" s="20" t="str">
        <f t="shared" si="14"/>
        <v/>
      </c>
      <c r="AI4891" s="21"/>
      <c r="AJ4891" s="21"/>
      <c r="AK4891" s="21"/>
      <c r="AL4891" s="22">
        <f t="shared" si="25"/>
        <v>1</v>
      </c>
    </row>
    <row r="4892" ht="12.75" customHeight="1">
      <c r="A4892" s="13" t="s">
        <v>321</v>
      </c>
      <c r="B4892" s="13" t="str">
        <f>IFERROR(__xludf.DUMMYFUNCTION("REGEXREPLACE(A4892, ""\d"", """")"),"         Амурская область")</f>
        <v>         Амурская область</v>
      </c>
      <c r="C4892" s="14" t="str">
        <f t="shared" si="15"/>
        <v>Амурская область</v>
      </c>
      <c r="D4892" s="3">
        <f t="shared" si="16"/>
        <v>2</v>
      </c>
      <c r="E4892" s="15" t="s">
        <v>40</v>
      </c>
      <c r="F4892" s="13" t="str">
        <f>IFERROR(__xludf.DUMMYFUNCTION("REGEXEXTRACT(E4892, ""[А-Яа-я].*"")"),"Злокачественные новообразования")</f>
        <v>Злокачественные новообразования</v>
      </c>
      <c r="G4892" s="16">
        <f t="shared" si="17"/>
        <v>2</v>
      </c>
      <c r="H4892" s="13" t="s">
        <v>28</v>
      </c>
      <c r="I4892" s="13" t="str">
        <f>IFERROR(__xludf.DUMMYFUNCTION("REGEXREPLACE(H4892, "".*\s"", """")"),"человек")</f>
        <v>человек</v>
      </c>
      <c r="J4892" s="13" t="s">
        <v>29</v>
      </c>
      <c r="K4892" s="17" t="str">
        <f>IFERROR(__xludf.DUMMYFUNCTION("REGEXREPLACE(J4892, ""^[\d\s]+"", """")"),"значение показателя за год")</f>
        <v>значение показателя за год</v>
      </c>
      <c r="L4892" s="16">
        <f t="shared" si="18"/>
        <v>2</v>
      </c>
      <c r="M4892" s="13" t="s">
        <v>32</v>
      </c>
      <c r="N4892" s="13" t="str">
        <f>IFERROR(__xludf.DUMMYFUNCTION("REGEXEXTRACT(M4892, "" (.+)$"")"),"сельское население")</f>
        <v>сельское население</v>
      </c>
      <c r="O4892" s="18">
        <v>544.0</v>
      </c>
      <c r="P4892" s="18">
        <v>482.0</v>
      </c>
      <c r="Q4892" s="18">
        <v>591.0</v>
      </c>
      <c r="R4892" s="18">
        <v>576.0</v>
      </c>
      <c r="S4892" s="18">
        <v>535.0</v>
      </c>
      <c r="T4892" s="18">
        <v>529.0</v>
      </c>
      <c r="U4892" s="18">
        <v>605.0</v>
      </c>
      <c r="V4892" s="18">
        <v>603.0</v>
      </c>
      <c r="W4892" s="18">
        <v>632.0</v>
      </c>
      <c r="X4892" s="18">
        <v>571.0</v>
      </c>
      <c r="Y4892" s="18">
        <v>534.0</v>
      </c>
      <c r="Z4892" s="19" t="str">
        <f t="shared" si="6"/>
        <v/>
      </c>
      <c r="AA4892" s="19" t="str">
        <f t="shared" si="19"/>
        <v/>
      </c>
      <c r="AB4892" s="19">
        <f t="shared" si="8"/>
        <v>6202</v>
      </c>
      <c r="AC4892" s="19">
        <f t="shared" si="20"/>
        <v>563.8181818</v>
      </c>
      <c r="AD4892" s="19">
        <f t="shared" si="21"/>
        <v>811</v>
      </c>
      <c r="AE4892" s="19" t="str">
        <f t="shared" si="22"/>
        <v>Нет моды</v>
      </c>
      <c r="AF4892" s="19">
        <f t="shared" si="23"/>
        <v>482</v>
      </c>
      <c r="AG4892" s="19">
        <f t="shared" si="24"/>
        <v>632</v>
      </c>
      <c r="AH4892" s="20" t="str">
        <f t="shared" si="14"/>
        <v>Город: 65%; Село: 35%</v>
      </c>
      <c r="AI4892" s="21"/>
      <c r="AJ4892" s="21"/>
      <c r="AK4892" s="21"/>
      <c r="AL4892" s="22">
        <f t="shared" si="25"/>
        <v>1</v>
      </c>
    </row>
    <row r="4893" ht="12.75" customHeight="1">
      <c r="A4893" s="13" t="s">
        <v>321</v>
      </c>
      <c r="B4893" s="13" t="str">
        <f>IFERROR(__xludf.DUMMYFUNCTION("REGEXREPLACE(A4893, ""\d"", """")"),"         Амурская область")</f>
        <v>         Амурская область</v>
      </c>
      <c r="C4893" s="14" t="str">
        <f t="shared" si="15"/>
        <v>Амурская область</v>
      </c>
      <c r="D4893" s="3">
        <f t="shared" si="16"/>
        <v>2</v>
      </c>
      <c r="E4893" s="15" t="s">
        <v>41</v>
      </c>
      <c r="F4893" s="13" t="str">
        <f>IFERROR(__xludf.DUMMYFUNCTION("REGEXEXTRACT(E4893, ""[А-Яа-я].*"")"),"Инфекционные и паразитарные болезни")</f>
        <v>Инфекционные и паразитарные болезни</v>
      </c>
      <c r="G4893" s="16">
        <f t="shared" si="17"/>
        <v>2</v>
      </c>
      <c r="H4893" s="13" t="s">
        <v>28</v>
      </c>
      <c r="I4893" s="13" t="str">
        <f>IFERROR(__xludf.DUMMYFUNCTION("REGEXREPLACE(H4893, "".*\s"", """")"),"человек")</f>
        <v>человек</v>
      </c>
      <c r="J4893" s="13" t="s">
        <v>29</v>
      </c>
      <c r="K4893" s="17" t="str">
        <f>IFERROR(__xludf.DUMMYFUNCTION("REGEXREPLACE(J4893, ""^[\d\s]+"", """")"),"значение показателя за год")</f>
        <v>значение показателя за год</v>
      </c>
      <c r="L4893" s="16">
        <f t="shared" si="18"/>
        <v>2</v>
      </c>
      <c r="M4893" s="13" t="s">
        <v>30</v>
      </c>
      <c r="N4893" s="13" t="str">
        <f>IFERROR(__xludf.DUMMYFUNCTION("REGEXEXTRACT(M4893, "" (.+)$"")"),"все население")</f>
        <v>все население</v>
      </c>
      <c r="O4893" s="18">
        <v>202.0</v>
      </c>
      <c r="P4893" s="18">
        <v>174.0</v>
      </c>
      <c r="Q4893" s="18">
        <v>182.0</v>
      </c>
      <c r="R4893" s="18">
        <v>152.0</v>
      </c>
      <c r="S4893" s="18">
        <v>132.0</v>
      </c>
      <c r="T4893" s="18">
        <v>135.0</v>
      </c>
      <c r="U4893" s="18">
        <v>160.0</v>
      </c>
      <c r="V4893" s="18">
        <v>134.0</v>
      </c>
      <c r="W4893" s="18">
        <v>157.0</v>
      </c>
      <c r="X4893" s="18">
        <v>141.0</v>
      </c>
      <c r="Y4893" s="18">
        <v>144.0</v>
      </c>
      <c r="Z4893" s="19">
        <f t="shared" si="6"/>
        <v>1713</v>
      </c>
      <c r="AA4893" s="19" t="str">
        <f t="shared" si="19"/>
        <v/>
      </c>
      <c r="AB4893" s="19" t="str">
        <f t="shared" si="8"/>
        <v/>
      </c>
      <c r="AC4893" s="19">
        <f t="shared" si="20"/>
        <v>155.7272727</v>
      </c>
      <c r="AD4893" s="19">
        <f t="shared" si="21"/>
        <v>342</v>
      </c>
      <c r="AE4893" s="19" t="str">
        <f t="shared" si="22"/>
        <v>Нет моды</v>
      </c>
      <c r="AF4893" s="19">
        <f t="shared" si="23"/>
        <v>132</v>
      </c>
      <c r="AG4893" s="19">
        <f t="shared" si="24"/>
        <v>202</v>
      </c>
      <c r="AH4893" s="20" t="str">
        <f t="shared" si="14"/>
        <v/>
      </c>
      <c r="AI4893" s="21"/>
      <c r="AJ4893" s="21"/>
      <c r="AK4893" s="21"/>
      <c r="AL4893" s="22">
        <f t="shared" si="25"/>
        <v>1</v>
      </c>
    </row>
    <row r="4894" ht="12.75" customHeight="1">
      <c r="A4894" s="13" t="s">
        <v>321</v>
      </c>
      <c r="B4894" s="13" t="str">
        <f>IFERROR(__xludf.DUMMYFUNCTION("REGEXREPLACE(A4894, ""\d"", """")"),"         Амурская область")</f>
        <v>         Амурская область</v>
      </c>
      <c r="C4894" s="14" t="str">
        <f t="shared" si="15"/>
        <v>Амурская область</v>
      </c>
      <c r="D4894" s="3">
        <f t="shared" si="16"/>
        <v>2</v>
      </c>
      <c r="E4894" s="15" t="s">
        <v>41</v>
      </c>
      <c r="F4894" s="13" t="str">
        <f>IFERROR(__xludf.DUMMYFUNCTION("REGEXEXTRACT(E4894, ""[А-Яа-я].*"")"),"Инфекционные и паразитарные болезни")</f>
        <v>Инфекционные и паразитарные болезни</v>
      </c>
      <c r="G4894" s="16">
        <f t="shared" si="17"/>
        <v>2</v>
      </c>
      <c r="H4894" s="13" t="s">
        <v>28</v>
      </c>
      <c r="I4894" s="13" t="str">
        <f>IFERROR(__xludf.DUMMYFUNCTION("REGEXREPLACE(H4894, "".*\s"", """")"),"человек")</f>
        <v>человек</v>
      </c>
      <c r="J4894" s="13" t="s">
        <v>29</v>
      </c>
      <c r="K4894" s="17" t="str">
        <f>IFERROR(__xludf.DUMMYFUNCTION("REGEXREPLACE(J4894, ""^[\d\s]+"", """")"),"значение показателя за год")</f>
        <v>значение показателя за год</v>
      </c>
      <c r="L4894" s="16">
        <f t="shared" si="18"/>
        <v>2</v>
      </c>
      <c r="M4894" s="13" t="s">
        <v>31</v>
      </c>
      <c r="N4894" s="13" t="str">
        <f>IFERROR(__xludf.DUMMYFUNCTION("REGEXEXTRACT(M4894, "" (.+)$"")"),"городское население")</f>
        <v>городское население</v>
      </c>
      <c r="O4894" s="18">
        <v>106.0</v>
      </c>
      <c r="P4894" s="18">
        <v>95.0</v>
      </c>
      <c r="Q4894" s="18">
        <v>102.0</v>
      </c>
      <c r="R4894" s="18">
        <v>97.0</v>
      </c>
      <c r="S4894" s="18">
        <v>85.0</v>
      </c>
      <c r="T4894" s="18">
        <v>77.0</v>
      </c>
      <c r="U4894" s="18">
        <v>106.0</v>
      </c>
      <c r="V4894" s="18">
        <v>85.0</v>
      </c>
      <c r="W4894" s="18">
        <v>82.0</v>
      </c>
      <c r="X4894" s="18">
        <v>82.0</v>
      </c>
      <c r="Y4894" s="18">
        <v>88.0</v>
      </c>
      <c r="Z4894" s="19" t="str">
        <f t="shared" si="6"/>
        <v/>
      </c>
      <c r="AA4894" s="19">
        <f t="shared" si="19"/>
        <v>1005</v>
      </c>
      <c r="AB4894" s="19" t="str">
        <f t="shared" si="8"/>
        <v/>
      </c>
      <c r="AC4894" s="19">
        <f t="shared" si="20"/>
        <v>91.36363636</v>
      </c>
      <c r="AD4894" s="19">
        <f t="shared" si="21"/>
        <v>119</v>
      </c>
      <c r="AE4894" s="19" t="str">
        <f t="shared" si="22"/>
        <v>Нет моды</v>
      </c>
      <c r="AF4894" s="19">
        <f t="shared" si="23"/>
        <v>77</v>
      </c>
      <c r="AG4894" s="19">
        <f t="shared" si="24"/>
        <v>106</v>
      </c>
      <c r="AH4894" s="20" t="str">
        <f t="shared" si="14"/>
        <v/>
      </c>
      <c r="AI4894" s="21"/>
      <c r="AJ4894" s="21"/>
      <c r="AK4894" s="21"/>
      <c r="AL4894" s="22">
        <f t="shared" si="25"/>
        <v>1</v>
      </c>
    </row>
    <row r="4895" ht="12.75" customHeight="1">
      <c r="A4895" s="13" t="s">
        <v>321</v>
      </c>
      <c r="B4895" s="13" t="str">
        <f>IFERROR(__xludf.DUMMYFUNCTION("REGEXREPLACE(A4895, ""\d"", """")"),"         Амурская область")</f>
        <v>         Амурская область</v>
      </c>
      <c r="C4895" s="14" t="str">
        <f t="shared" si="15"/>
        <v>Амурская область</v>
      </c>
      <c r="D4895" s="3">
        <f t="shared" si="16"/>
        <v>2</v>
      </c>
      <c r="E4895" s="15" t="s">
        <v>41</v>
      </c>
      <c r="F4895" s="13" t="str">
        <f>IFERROR(__xludf.DUMMYFUNCTION("REGEXEXTRACT(E4895, ""[А-Яа-я].*"")"),"Инфекционные и паразитарные болезни")</f>
        <v>Инфекционные и паразитарные болезни</v>
      </c>
      <c r="G4895" s="16">
        <f t="shared" si="17"/>
        <v>2</v>
      </c>
      <c r="H4895" s="13" t="s">
        <v>28</v>
      </c>
      <c r="I4895" s="13" t="str">
        <f>IFERROR(__xludf.DUMMYFUNCTION("REGEXREPLACE(H4895, "".*\s"", """")"),"человек")</f>
        <v>человек</v>
      </c>
      <c r="J4895" s="13" t="s">
        <v>29</v>
      </c>
      <c r="K4895" s="17" t="str">
        <f>IFERROR(__xludf.DUMMYFUNCTION("REGEXREPLACE(J4895, ""^[\d\s]+"", """")"),"значение показателя за год")</f>
        <v>значение показателя за год</v>
      </c>
      <c r="L4895" s="16">
        <f t="shared" si="18"/>
        <v>2</v>
      </c>
      <c r="M4895" s="13" t="s">
        <v>32</v>
      </c>
      <c r="N4895" s="13" t="str">
        <f>IFERROR(__xludf.DUMMYFUNCTION("REGEXEXTRACT(M4895, "" (.+)$"")"),"сельское население")</f>
        <v>сельское население</v>
      </c>
      <c r="O4895" s="18">
        <v>96.0</v>
      </c>
      <c r="P4895" s="18">
        <v>79.0</v>
      </c>
      <c r="Q4895" s="18">
        <v>80.0</v>
      </c>
      <c r="R4895" s="18">
        <v>55.0</v>
      </c>
      <c r="S4895" s="18">
        <v>47.0</v>
      </c>
      <c r="T4895" s="18">
        <v>58.0</v>
      </c>
      <c r="U4895" s="18">
        <v>54.0</v>
      </c>
      <c r="V4895" s="18">
        <v>49.0</v>
      </c>
      <c r="W4895" s="18">
        <v>75.0</v>
      </c>
      <c r="X4895" s="18">
        <v>59.0</v>
      </c>
      <c r="Y4895" s="18">
        <v>56.0</v>
      </c>
      <c r="Z4895" s="19" t="str">
        <f t="shared" si="6"/>
        <v/>
      </c>
      <c r="AA4895" s="19" t="str">
        <f t="shared" si="19"/>
        <v/>
      </c>
      <c r="AB4895" s="19">
        <f t="shared" si="8"/>
        <v>708</v>
      </c>
      <c r="AC4895" s="19">
        <f t="shared" si="20"/>
        <v>64.36363636</v>
      </c>
      <c r="AD4895" s="19">
        <f t="shared" si="21"/>
        <v>81</v>
      </c>
      <c r="AE4895" s="19" t="str">
        <f t="shared" si="22"/>
        <v>Нет моды</v>
      </c>
      <c r="AF4895" s="19">
        <f t="shared" si="23"/>
        <v>47</v>
      </c>
      <c r="AG4895" s="19">
        <f t="shared" si="24"/>
        <v>96</v>
      </c>
      <c r="AH4895" s="20" t="str">
        <f t="shared" si="14"/>
        <v>Город: 59%; Село: 41%</v>
      </c>
      <c r="AI4895" s="21"/>
      <c r="AJ4895" s="21"/>
      <c r="AK4895" s="21"/>
      <c r="AL4895" s="22">
        <f t="shared" si="25"/>
        <v>1</v>
      </c>
    </row>
    <row r="4896" ht="12.75" customHeight="1">
      <c r="A4896" s="13" t="s">
        <v>321</v>
      </c>
      <c r="B4896" s="13" t="str">
        <f>IFERROR(__xludf.DUMMYFUNCTION("REGEXREPLACE(A4896, ""\d"", """")"),"         Амурская область")</f>
        <v>         Амурская область</v>
      </c>
      <c r="C4896" s="14" t="str">
        <f t="shared" si="15"/>
        <v>Амурская область</v>
      </c>
      <c r="D4896" s="3">
        <f t="shared" si="16"/>
        <v>2</v>
      </c>
      <c r="E4896" s="15" t="s">
        <v>42</v>
      </c>
      <c r="F4896" s="13" t="str">
        <f>IFERROR(__xludf.DUMMYFUNCTION("REGEXEXTRACT(E4896, ""[А-Яа-я].*"")"),"Ишемическая болезнь сердца")</f>
        <v>Ишемическая болезнь сердца</v>
      </c>
      <c r="G4896" s="16">
        <f t="shared" si="17"/>
        <v>2</v>
      </c>
      <c r="H4896" s="13" t="s">
        <v>28</v>
      </c>
      <c r="I4896" s="13" t="str">
        <f>IFERROR(__xludf.DUMMYFUNCTION("REGEXREPLACE(H4896, "".*\s"", """")"),"человек")</f>
        <v>человек</v>
      </c>
      <c r="J4896" s="13" t="s">
        <v>29</v>
      </c>
      <c r="K4896" s="17" t="str">
        <f>IFERROR(__xludf.DUMMYFUNCTION("REGEXREPLACE(J4896, ""^[\d\s]+"", """")"),"значение показателя за год")</f>
        <v>значение показателя за год</v>
      </c>
      <c r="L4896" s="16">
        <f t="shared" si="18"/>
        <v>2</v>
      </c>
      <c r="M4896" s="13" t="s">
        <v>30</v>
      </c>
      <c r="N4896" s="13" t="str">
        <f>IFERROR(__xludf.DUMMYFUNCTION("REGEXEXTRACT(M4896, "" (.+)$"")"),"все население")</f>
        <v>все население</v>
      </c>
      <c r="O4896" s="18">
        <v>3054.0</v>
      </c>
      <c r="P4896" s="18">
        <v>2331.0</v>
      </c>
      <c r="Q4896" s="18">
        <v>2056.0</v>
      </c>
      <c r="R4896" s="18">
        <v>1709.0</v>
      </c>
      <c r="S4896" s="18">
        <v>1656.0</v>
      </c>
      <c r="T4896" s="18">
        <v>1502.0</v>
      </c>
      <c r="U4896" s="18">
        <v>2019.0</v>
      </c>
      <c r="V4896" s="18">
        <v>2067.0</v>
      </c>
      <c r="W4896" s="18">
        <v>2325.0</v>
      </c>
      <c r="X4896" s="18">
        <v>2194.0</v>
      </c>
      <c r="Y4896" s="18">
        <v>2218.0</v>
      </c>
      <c r="Z4896" s="19">
        <f t="shared" si="6"/>
        <v>23131</v>
      </c>
      <c r="AA4896" s="19" t="str">
        <f t="shared" si="19"/>
        <v/>
      </c>
      <c r="AB4896" s="19" t="str">
        <f t="shared" si="8"/>
        <v/>
      </c>
      <c r="AC4896" s="19">
        <f t="shared" si="20"/>
        <v>2102.818182</v>
      </c>
      <c r="AD4896" s="19">
        <f t="shared" si="21"/>
        <v>799</v>
      </c>
      <c r="AE4896" s="19" t="str">
        <f t="shared" si="22"/>
        <v>Нет моды</v>
      </c>
      <c r="AF4896" s="19">
        <f t="shared" si="23"/>
        <v>1502</v>
      </c>
      <c r="AG4896" s="19">
        <f t="shared" si="24"/>
        <v>3054</v>
      </c>
      <c r="AH4896" s="20" t="str">
        <f t="shared" si="14"/>
        <v/>
      </c>
      <c r="AI4896" s="21"/>
      <c r="AJ4896" s="21"/>
      <c r="AK4896" s="21"/>
      <c r="AL4896" s="22">
        <f t="shared" si="25"/>
        <v>1</v>
      </c>
    </row>
    <row r="4897" ht="12.75" customHeight="1">
      <c r="A4897" s="13" t="s">
        <v>321</v>
      </c>
      <c r="B4897" s="13" t="str">
        <f>IFERROR(__xludf.DUMMYFUNCTION("REGEXREPLACE(A4897, ""\d"", """")"),"         Амурская область")</f>
        <v>         Амурская область</v>
      </c>
      <c r="C4897" s="14" t="str">
        <f t="shared" si="15"/>
        <v>Амурская область</v>
      </c>
      <c r="D4897" s="3">
        <f t="shared" si="16"/>
        <v>2</v>
      </c>
      <c r="E4897" s="15" t="s">
        <v>42</v>
      </c>
      <c r="F4897" s="13" t="str">
        <f>IFERROR(__xludf.DUMMYFUNCTION("REGEXEXTRACT(E4897, ""[А-Яа-я].*"")"),"Ишемическая болезнь сердца")</f>
        <v>Ишемическая болезнь сердца</v>
      </c>
      <c r="G4897" s="16">
        <f t="shared" si="17"/>
        <v>2</v>
      </c>
      <c r="H4897" s="13" t="s">
        <v>28</v>
      </c>
      <c r="I4897" s="13" t="str">
        <f>IFERROR(__xludf.DUMMYFUNCTION("REGEXREPLACE(H4897, "".*\s"", """")"),"человек")</f>
        <v>человек</v>
      </c>
      <c r="J4897" s="13" t="s">
        <v>29</v>
      </c>
      <c r="K4897" s="17" t="str">
        <f>IFERROR(__xludf.DUMMYFUNCTION("REGEXREPLACE(J4897, ""^[\d\s]+"", """")"),"значение показателя за год")</f>
        <v>значение показателя за год</v>
      </c>
      <c r="L4897" s="16">
        <f t="shared" si="18"/>
        <v>2</v>
      </c>
      <c r="M4897" s="13" t="s">
        <v>31</v>
      </c>
      <c r="N4897" s="13" t="str">
        <f>IFERROR(__xludf.DUMMYFUNCTION("REGEXEXTRACT(M4897, "" (.+)$"")"),"городское население")</f>
        <v>городское население</v>
      </c>
      <c r="O4897" s="18">
        <v>2003.0</v>
      </c>
      <c r="P4897" s="18">
        <v>1494.0</v>
      </c>
      <c r="Q4897" s="18">
        <v>1270.0</v>
      </c>
      <c r="R4897" s="18">
        <v>1030.0</v>
      </c>
      <c r="S4897" s="18">
        <v>1054.0</v>
      </c>
      <c r="T4897" s="18">
        <v>980.0</v>
      </c>
      <c r="U4897" s="18">
        <v>1299.0</v>
      </c>
      <c r="V4897" s="18">
        <v>1369.0</v>
      </c>
      <c r="W4897" s="18">
        <v>1456.0</v>
      </c>
      <c r="X4897" s="18">
        <v>1419.0</v>
      </c>
      <c r="Y4897" s="18">
        <v>1456.0</v>
      </c>
      <c r="Z4897" s="19" t="str">
        <f t="shared" si="6"/>
        <v/>
      </c>
      <c r="AA4897" s="19">
        <f t="shared" si="19"/>
        <v>14830</v>
      </c>
      <c r="AB4897" s="19" t="str">
        <f t="shared" si="8"/>
        <v/>
      </c>
      <c r="AC4897" s="19">
        <f t="shared" si="20"/>
        <v>1348.181818</v>
      </c>
      <c r="AD4897" s="19">
        <f t="shared" si="21"/>
        <v>1579</v>
      </c>
      <c r="AE4897" s="19" t="str">
        <f t="shared" si="22"/>
        <v>Нет моды</v>
      </c>
      <c r="AF4897" s="19">
        <f t="shared" si="23"/>
        <v>980</v>
      </c>
      <c r="AG4897" s="19">
        <f t="shared" si="24"/>
        <v>2003</v>
      </c>
      <c r="AH4897" s="20" t="str">
        <f t="shared" si="14"/>
        <v/>
      </c>
      <c r="AI4897" s="21"/>
      <c r="AJ4897" s="21"/>
      <c r="AK4897" s="21"/>
      <c r="AL4897" s="22">
        <f t="shared" si="25"/>
        <v>1</v>
      </c>
    </row>
    <row r="4898" ht="12.75" customHeight="1">
      <c r="A4898" s="13" t="s">
        <v>321</v>
      </c>
      <c r="B4898" s="13" t="str">
        <f>IFERROR(__xludf.DUMMYFUNCTION("REGEXREPLACE(A4898, ""\d"", """")"),"         Амурская область")</f>
        <v>         Амурская область</v>
      </c>
      <c r="C4898" s="14" t="str">
        <f t="shared" si="15"/>
        <v>Амурская область</v>
      </c>
      <c r="D4898" s="3">
        <f t="shared" si="16"/>
        <v>2</v>
      </c>
      <c r="E4898" s="15" t="s">
        <v>42</v>
      </c>
      <c r="F4898" s="13" t="str">
        <f>IFERROR(__xludf.DUMMYFUNCTION("REGEXEXTRACT(E4898, ""[А-Яа-я].*"")"),"Ишемическая болезнь сердца")</f>
        <v>Ишемическая болезнь сердца</v>
      </c>
      <c r="G4898" s="16">
        <f t="shared" si="17"/>
        <v>2</v>
      </c>
      <c r="H4898" s="13" t="s">
        <v>28</v>
      </c>
      <c r="I4898" s="13" t="str">
        <f>IFERROR(__xludf.DUMMYFUNCTION("REGEXREPLACE(H4898, "".*\s"", """")"),"человек")</f>
        <v>человек</v>
      </c>
      <c r="J4898" s="13" t="s">
        <v>29</v>
      </c>
      <c r="K4898" s="17" t="str">
        <f>IFERROR(__xludf.DUMMYFUNCTION("REGEXREPLACE(J4898, ""^[\d\s]+"", """")"),"значение показателя за год")</f>
        <v>значение показателя за год</v>
      </c>
      <c r="L4898" s="16">
        <f t="shared" si="18"/>
        <v>2</v>
      </c>
      <c r="M4898" s="13" t="s">
        <v>32</v>
      </c>
      <c r="N4898" s="13" t="str">
        <f>IFERROR(__xludf.DUMMYFUNCTION("REGEXEXTRACT(M4898, "" (.+)$"")"),"сельское население")</f>
        <v>сельское население</v>
      </c>
      <c r="O4898" s="18">
        <v>1051.0</v>
      </c>
      <c r="P4898" s="18">
        <v>837.0</v>
      </c>
      <c r="Q4898" s="18">
        <v>786.0</v>
      </c>
      <c r="R4898" s="18">
        <v>679.0</v>
      </c>
      <c r="S4898" s="18">
        <v>602.0</v>
      </c>
      <c r="T4898" s="18">
        <v>522.0</v>
      </c>
      <c r="U4898" s="18">
        <v>720.0</v>
      </c>
      <c r="V4898" s="18">
        <v>698.0</v>
      </c>
      <c r="W4898" s="18">
        <v>869.0</v>
      </c>
      <c r="X4898" s="18">
        <v>775.0</v>
      </c>
      <c r="Y4898" s="18">
        <v>762.0</v>
      </c>
      <c r="Z4898" s="19" t="str">
        <f t="shared" si="6"/>
        <v/>
      </c>
      <c r="AA4898" s="19" t="str">
        <f t="shared" si="19"/>
        <v/>
      </c>
      <c r="AB4898" s="19">
        <f t="shared" si="8"/>
        <v>8301</v>
      </c>
      <c r="AC4898" s="19">
        <f t="shared" si="20"/>
        <v>754.6363636</v>
      </c>
      <c r="AD4898" s="19">
        <f t="shared" si="21"/>
        <v>1005</v>
      </c>
      <c r="AE4898" s="19" t="str">
        <f t="shared" si="22"/>
        <v>Нет моды</v>
      </c>
      <c r="AF4898" s="19">
        <f t="shared" si="23"/>
        <v>522</v>
      </c>
      <c r="AG4898" s="19">
        <f t="shared" si="24"/>
        <v>1051</v>
      </c>
      <c r="AH4898" s="20" t="str">
        <f t="shared" si="14"/>
        <v>Город: 64%; Село: 36%</v>
      </c>
      <c r="AI4898" s="21"/>
      <c r="AJ4898" s="21"/>
      <c r="AK4898" s="21"/>
      <c r="AL4898" s="22">
        <f t="shared" si="25"/>
        <v>1</v>
      </c>
    </row>
    <row r="4899" ht="12.75" customHeight="1">
      <c r="A4899" s="13" t="s">
        <v>321</v>
      </c>
      <c r="B4899" s="13" t="str">
        <f>IFERROR(__xludf.DUMMYFUNCTION("REGEXREPLACE(A4899, ""\d"", """")"),"         Амурская область")</f>
        <v>         Амурская область</v>
      </c>
      <c r="C4899" s="14" t="str">
        <f t="shared" si="15"/>
        <v>Амурская область</v>
      </c>
      <c r="D4899" s="3">
        <f t="shared" si="16"/>
        <v>2</v>
      </c>
      <c r="E4899" s="15" t="s">
        <v>43</v>
      </c>
      <c r="F4899" s="13" t="str">
        <f>IFERROR(__xludf.DUMMYFUNCTION("REGEXEXTRACT(E4899, ""[А-Яа-я].*"")"),"Новообразования")</f>
        <v>Новообразования</v>
      </c>
      <c r="G4899" s="16">
        <f t="shared" si="17"/>
        <v>2</v>
      </c>
      <c r="H4899" s="13" t="s">
        <v>28</v>
      </c>
      <c r="I4899" s="13" t="str">
        <f>IFERROR(__xludf.DUMMYFUNCTION("REGEXREPLACE(H4899, "".*\s"", """")"),"человек")</f>
        <v>человек</v>
      </c>
      <c r="J4899" s="13" t="s">
        <v>29</v>
      </c>
      <c r="K4899" s="17" t="str">
        <f>IFERROR(__xludf.DUMMYFUNCTION("REGEXREPLACE(J4899, ""^[\d\s]+"", """")"),"значение показателя за год")</f>
        <v>значение показателя за год</v>
      </c>
      <c r="L4899" s="16">
        <f t="shared" si="18"/>
        <v>2</v>
      </c>
      <c r="M4899" s="13" t="s">
        <v>30</v>
      </c>
      <c r="N4899" s="13" t="str">
        <f>IFERROR(__xludf.DUMMYFUNCTION("REGEXEXTRACT(M4899, "" (.+)$"")"),"все население")</f>
        <v>все население</v>
      </c>
      <c r="O4899" s="18">
        <v>1580.0</v>
      </c>
      <c r="P4899" s="18">
        <v>1481.0</v>
      </c>
      <c r="Q4899" s="18">
        <v>1638.0</v>
      </c>
      <c r="R4899" s="18">
        <v>1632.0</v>
      </c>
      <c r="S4899" s="18">
        <v>1580.0</v>
      </c>
      <c r="T4899" s="18">
        <v>1628.0</v>
      </c>
      <c r="U4899" s="18">
        <v>1820.0</v>
      </c>
      <c r="V4899" s="18">
        <v>1825.0</v>
      </c>
      <c r="W4899" s="18">
        <v>1732.0</v>
      </c>
      <c r="X4899" s="18">
        <v>1616.0</v>
      </c>
      <c r="Y4899" s="18">
        <v>1607.0</v>
      </c>
      <c r="Z4899" s="19">
        <f t="shared" si="6"/>
        <v>18139</v>
      </c>
      <c r="AA4899" s="19" t="str">
        <f t="shared" si="19"/>
        <v/>
      </c>
      <c r="AB4899" s="19" t="str">
        <f t="shared" si="8"/>
        <v/>
      </c>
      <c r="AC4899" s="19">
        <f t="shared" si="20"/>
        <v>1649</v>
      </c>
      <c r="AD4899" s="19">
        <f t="shared" si="21"/>
        <v>1266</v>
      </c>
      <c r="AE4899" s="19" t="str">
        <f t="shared" si="22"/>
        <v>Нет моды</v>
      </c>
      <c r="AF4899" s="19">
        <f t="shared" si="23"/>
        <v>1481</v>
      </c>
      <c r="AG4899" s="19">
        <f t="shared" si="24"/>
        <v>1825</v>
      </c>
      <c r="AH4899" s="20" t="str">
        <f t="shared" si="14"/>
        <v/>
      </c>
      <c r="AI4899" s="21"/>
      <c r="AJ4899" s="21"/>
      <c r="AK4899" s="21"/>
      <c r="AL4899" s="22">
        <f t="shared" si="25"/>
        <v>1</v>
      </c>
    </row>
    <row r="4900" ht="12.75" customHeight="1">
      <c r="A4900" s="13" t="s">
        <v>321</v>
      </c>
      <c r="B4900" s="13" t="str">
        <f>IFERROR(__xludf.DUMMYFUNCTION("REGEXREPLACE(A4900, ""\d"", """")"),"         Амурская область")</f>
        <v>         Амурская область</v>
      </c>
      <c r="C4900" s="14" t="str">
        <f t="shared" si="15"/>
        <v>Амурская область</v>
      </c>
      <c r="D4900" s="3">
        <f t="shared" si="16"/>
        <v>2</v>
      </c>
      <c r="E4900" s="15" t="s">
        <v>43</v>
      </c>
      <c r="F4900" s="13" t="str">
        <f>IFERROR(__xludf.DUMMYFUNCTION("REGEXEXTRACT(E4900, ""[А-Яа-я].*"")"),"Новообразования")</f>
        <v>Новообразования</v>
      </c>
      <c r="G4900" s="16">
        <f t="shared" si="17"/>
        <v>2</v>
      </c>
      <c r="H4900" s="13" t="s">
        <v>28</v>
      </c>
      <c r="I4900" s="13" t="str">
        <f>IFERROR(__xludf.DUMMYFUNCTION("REGEXREPLACE(H4900, "".*\s"", """")"),"человек")</f>
        <v>человек</v>
      </c>
      <c r="J4900" s="13" t="s">
        <v>29</v>
      </c>
      <c r="K4900" s="17" t="str">
        <f>IFERROR(__xludf.DUMMYFUNCTION("REGEXREPLACE(J4900, ""^[\d\s]+"", """")"),"значение показателя за год")</f>
        <v>значение показателя за год</v>
      </c>
      <c r="L4900" s="16">
        <f t="shared" si="18"/>
        <v>2</v>
      </c>
      <c r="M4900" s="13" t="s">
        <v>31</v>
      </c>
      <c r="N4900" s="13" t="str">
        <f>IFERROR(__xludf.DUMMYFUNCTION("REGEXEXTRACT(M4900, "" (.+)$"")"),"городское население")</f>
        <v>городское население</v>
      </c>
      <c r="O4900" s="18">
        <v>1028.0</v>
      </c>
      <c r="P4900" s="18">
        <v>998.0</v>
      </c>
      <c r="Q4900" s="18">
        <v>1039.0</v>
      </c>
      <c r="R4900" s="18">
        <v>1052.0</v>
      </c>
      <c r="S4900" s="18">
        <v>1040.0</v>
      </c>
      <c r="T4900" s="18">
        <v>1085.0</v>
      </c>
      <c r="U4900" s="18">
        <v>1207.0</v>
      </c>
      <c r="V4900" s="18">
        <v>1217.0</v>
      </c>
      <c r="W4900" s="18">
        <v>1094.0</v>
      </c>
      <c r="X4900" s="18">
        <v>1040.0</v>
      </c>
      <c r="Y4900" s="18">
        <v>1061.0</v>
      </c>
      <c r="Z4900" s="19" t="str">
        <f t="shared" si="6"/>
        <v/>
      </c>
      <c r="AA4900" s="19">
        <f t="shared" si="19"/>
        <v>11861</v>
      </c>
      <c r="AB4900" s="19" t="str">
        <f t="shared" si="8"/>
        <v/>
      </c>
      <c r="AC4900" s="19">
        <f t="shared" si="20"/>
        <v>1078.272727</v>
      </c>
      <c r="AD4900" s="19">
        <f t="shared" si="21"/>
        <v>1349</v>
      </c>
      <c r="AE4900" s="19" t="str">
        <f t="shared" si="22"/>
        <v>Нет моды</v>
      </c>
      <c r="AF4900" s="19">
        <f t="shared" si="23"/>
        <v>998</v>
      </c>
      <c r="AG4900" s="19">
        <f t="shared" si="24"/>
        <v>1217</v>
      </c>
      <c r="AH4900" s="20" t="str">
        <f t="shared" si="14"/>
        <v/>
      </c>
      <c r="AI4900" s="21"/>
      <c r="AJ4900" s="21"/>
      <c r="AK4900" s="21"/>
      <c r="AL4900" s="22">
        <f t="shared" si="25"/>
        <v>1</v>
      </c>
    </row>
    <row r="4901" ht="12.75" customHeight="1">
      <c r="A4901" s="13" t="s">
        <v>321</v>
      </c>
      <c r="B4901" s="13" t="str">
        <f>IFERROR(__xludf.DUMMYFUNCTION("REGEXREPLACE(A4901, ""\d"", """")"),"         Амурская область")</f>
        <v>         Амурская область</v>
      </c>
      <c r="C4901" s="14" t="str">
        <f t="shared" si="15"/>
        <v>Амурская область</v>
      </c>
      <c r="D4901" s="3">
        <f t="shared" si="16"/>
        <v>2</v>
      </c>
      <c r="E4901" s="15" t="s">
        <v>43</v>
      </c>
      <c r="F4901" s="13" t="str">
        <f>IFERROR(__xludf.DUMMYFUNCTION("REGEXEXTRACT(E4901, ""[А-Яа-я].*"")"),"Новообразования")</f>
        <v>Новообразования</v>
      </c>
      <c r="G4901" s="16">
        <f t="shared" si="17"/>
        <v>2</v>
      </c>
      <c r="H4901" s="13" t="s">
        <v>28</v>
      </c>
      <c r="I4901" s="13" t="str">
        <f>IFERROR(__xludf.DUMMYFUNCTION("REGEXREPLACE(H4901, "".*\s"", """")"),"человек")</f>
        <v>человек</v>
      </c>
      <c r="J4901" s="13" t="s">
        <v>29</v>
      </c>
      <c r="K4901" s="17" t="str">
        <f>IFERROR(__xludf.DUMMYFUNCTION("REGEXREPLACE(J4901, ""^[\d\s]+"", """")"),"значение показателя за год")</f>
        <v>значение показателя за год</v>
      </c>
      <c r="L4901" s="16">
        <f t="shared" si="18"/>
        <v>2</v>
      </c>
      <c r="M4901" s="13" t="s">
        <v>32</v>
      </c>
      <c r="N4901" s="13" t="str">
        <f>IFERROR(__xludf.DUMMYFUNCTION("REGEXEXTRACT(M4901, "" (.+)$"")"),"сельское население")</f>
        <v>сельское население</v>
      </c>
      <c r="O4901" s="18">
        <v>552.0</v>
      </c>
      <c r="P4901" s="18">
        <v>483.0</v>
      </c>
      <c r="Q4901" s="18">
        <v>599.0</v>
      </c>
      <c r="R4901" s="18">
        <v>580.0</v>
      </c>
      <c r="S4901" s="18">
        <v>540.0</v>
      </c>
      <c r="T4901" s="18">
        <v>543.0</v>
      </c>
      <c r="U4901" s="18">
        <v>613.0</v>
      </c>
      <c r="V4901" s="18">
        <v>608.0</v>
      </c>
      <c r="W4901" s="18">
        <v>638.0</v>
      </c>
      <c r="X4901" s="18">
        <v>576.0</v>
      </c>
      <c r="Y4901" s="18">
        <v>546.0</v>
      </c>
      <c r="Z4901" s="19" t="str">
        <f t="shared" si="6"/>
        <v/>
      </c>
      <c r="AA4901" s="19" t="str">
        <f t="shared" si="19"/>
        <v/>
      </c>
      <c r="AB4901" s="19">
        <f t="shared" si="8"/>
        <v>6278</v>
      </c>
      <c r="AC4901" s="19">
        <f t="shared" si="20"/>
        <v>570.7272727</v>
      </c>
      <c r="AD4901" s="19">
        <f t="shared" si="21"/>
        <v>818</v>
      </c>
      <c r="AE4901" s="19" t="str">
        <f t="shared" si="22"/>
        <v>Нет моды</v>
      </c>
      <c r="AF4901" s="19">
        <f t="shared" si="23"/>
        <v>483</v>
      </c>
      <c r="AG4901" s="19">
        <f t="shared" si="24"/>
        <v>638</v>
      </c>
      <c r="AH4901" s="20" t="str">
        <f t="shared" si="14"/>
        <v>Город: 65%; Село: 35%</v>
      </c>
      <c r="AI4901" s="21"/>
      <c r="AJ4901" s="21"/>
      <c r="AK4901" s="21"/>
      <c r="AL4901" s="22">
        <f t="shared" si="25"/>
        <v>1</v>
      </c>
    </row>
    <row r="4902" ht="12.75" customHeight="1">
      <c r="A4902" s="13" t="s">
        <v>321</v>
      </c>
      <c r="B4902" s="13" t="str">
        <f>IFERROR(__xludf.DUMMYFUNCTION("REGEXREPLACE(A4902, ""\d"", """")"),"         Амурская область")</f>
        <v>         Амурская область</v>
      </c>
      <c r="C4902" s="14" t="str">
        <f t="shared" si="15"/>
        <v>Амурская область</v>
      </c>
      <c r="D4902" s="3">
        <f t="shared" si="16"/>
        <v>2</v>
      </c>
      <c r="E4902" s="15" t="s">
        <v>44</v>
      </c>
      <c r="F4902" s="13" t="str">
        <f>IFERROR(__xludf.DUMMYFUNCTION("REGEXEXTRACT(E4902,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02" s="16">
        <f t="shared" si="17"/>
        <v>2</v>
      </c>
      <c r="H4902" s="13" t="s">
        <v>28</v>
      </c>
      <c r="I4902" s="13" t="str">
        <f>IFERROR(__xludf.DUMMYFUNCTION("REGEXREPLACE(H4902, "".*\s"", """")"),"человек")</f>
        <v>человек</v>
      </c>
      <c r="J4902" s="13" t="s">
        <v>29</v>
      </c>
      <c r="K4902" s="17" t="str">
        <f>IFERROR(__xludf.DUMMYFUNCTION("REGEXREPLACE(J4902, ""^[\d\s]+"", """")"),"значение показателя за год")</f>
        <v>значение показателя за год</v>
      </c>
      <c r="L4902" s="16">
        <f t="shared" si="18"/>
        <v>2</v>
      </c>
      <c r="M4902" s="13" t="s">
        <v>30</v>
      </c>
      <c r="N4902" s="13" t="str">
        <f>IFERROR(__xludf.DUMMYFUNCTION("REGEXEXTRACT(M4902, "" (.+)$"")"),"все население")</f>
        <v>все население</v>
      </c>
      <c r="O4902" s="18">
        <v>60.0</v>
      </c>
      <c r="P4902" s="23" t="s">
        <v>37</v>
      </c>
      <c r="Q4902" s="18">
        <v>31.0</v>
      </c>
      <c r="R4902" s="18">
        <v>13.0</v>
      </c>
      <c r="S4902" s="23" t="s">
        <v>37</v>
      </c>
      <c r="T4902" s="23" t="s">
        <v>37</v>
      </c>
      <c r="U4902" s="23" t="s">
        <v>37</v>
      </c>
      <c r="V4902" s="23" t="s">
        <v>37</v>
      </c>
      <c r="W4902" s="23" t="s">
        <v>37</v>
      </c>
      <c r="X4902" s="23" t="s">
        <v>37</v>
      </c>
      <c r="Y4902" s="23" t="s">
        <v>37</v>
      </c>
      <c r="Z4902" s="19">
        <f t="shared" si="6"/>
        <v>104</v>
      </c>
      <c r="AA4902" s="19" t="str">
        <f t="shared" si="19"/>
        <v/>
      </c>
      <c r="AB4902" s="19" t="str">
        <f t="shared" si="8"/>
        <v/>
      </c>
      <c r="AC4902" s="19">
        <f t="shared" si="20"/>
        <v>34.66666667</v>
      </c>
      <c r="AD4902" s="19">
        <f t="shared" si="21"/>
        <v>549</v>
      </c>
      <c r="AE4902" s="19" t="str">
        <f t="shared" si="22"/>
        <v>Нет моды</v>
      </c>
      <c r="AF4902" s="19">
        <f t="shared" si="23"/>
        <v>13</v>
      </c>
      <c r="AG4902" s="19">
        <f t="shared" si="24"/>
        <v>60</v>
      </c>
      <c r="AH4902" s="20" t="str">
        <f t="shared" si="14"/>
        <v/>
      </c>
      <c r="AI4902" s="24"/>
      <c r="AJ4902" s="24"/>
      <c r="AK4902" s="24"/>
      <c r="AL4902" s="22">
        <f t="shared" si="25"/>
        <v>1</v>
      </c>
    </row>
    <row r="4903" ht="12.75" customHeight="1">
      <c r="A4903" s="13" t="s">
        <v>321</v>
      </c>
      <c r="B4903" s="13" t="str">
        <f>IFERROR(__xludf.DUMMYFUNCTION("REGEXREPLACE(A4903, ""\d"", """")"),"         Амурская область")</f>
        <v>         Амурская область</v>
      </c>
      <c r="C4903" s="14" t="str">
        <f t="shared" si="15"/>
        <v>Амурская область</v>
      </c>
      <c r="D4903" s="3">
        <f t="shared" si="16"/>
        <v>2</v>
      </c>
      <c r="E4903" s="15" t="s">
        <v>44</v>
      </c>
      <c r="F4903" s="13" t="str">
        <f>IFERROR(__xludf.DUMMYFUNCTION("REGEXEXTRACT(E4903,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03" s="16">
        <f t="shared" si="17"/>
        <v>2</v>
      </c>
      <c r="H4903" s="13" t="s">
        <v>28</v>
      </c>
      <c r="I4903" s="13" t="str">
        <f>IFERROR(__xludf.DUMMYFUNCTION("REGEXREPLACE(H4903, "".*\s"", """")"),"человек")</f>
        <v>человек</v>
      </c>
      <c r="J4903" s="13" t="s">
        <v>29</v>
      </c>
      <c r="K4903" s="17" t="str">
        <f>IFERROR(__xludf.DUMMYFUNCTION("REGEXREPLACE(J4903, ""^[\d\s]+"", """")"),"значение показателя за год")</f>
        <v>значение показателя за год</v>
      </c>
      <c r="L4903" s="16">
        <f t="shared" si="18"/>
        <v>2</v>
      </c>
      <c r="M4903" s="13" t="s">
        <v>31</v>
      </c>
      <c r="N4903" s="13" t="str">
        <f>IFERROR(__xludf.DUMMYFUNCTION("REGEXEXTRACT(M4903, "" (.+)$"")"),"городское население")</f>
        <v>городское население</v>
      </c>
      <c r="O4903" s="18">
        <v>33.0</v>
      </c>
      <c r="P4903" s="23" t="s">
        <v>37</v>
      </c>
      <c r="Q4903" s="18">
        <v>19.0</v>
      </c>
      <c r="R4903" s="18">
        <v>8.0</v>
      </c>
      <c r="S4903" s="23" t="s">
        <v>37</v>
      </c>
      <c r="T4903" s="23" t="s">
        <v>37</v>
      </c>
      <c r="U4903" s="23" t="s">
        <v>37</v>
      </c>
      <c r="V4903" s="23" t="s">
        <v>37</v>
      </c>
      <c r="W4903" s="23" t="s">
        <v>37</v>
      </c>
      <c r="X4903" s="23" t="s">
        <v>37</v>
      </c>
      <c r="Y4903" s="23" t="s">
        <v>37</v>
      </c>
      <c r="Z4903" s="19" t="str">
        <f t="shared" si="6"/>
        <v/>
      </c>
      <c r="AA4903" s="19">
        <f t="shared" si="19"/>
        <v>60</v>
      </c>
      <c r="AB4903" s="19" t="str">
        <f t="shared" si="8"/>
        <v/>
      </c>
      <c r="AC4903" s="19">
        <f t="shared" si="20"/>
        <v>20</v>
      </c>
      <c r="AD4903" s="19">
        <f t="shared" si="21"/>
        <v>25</v>
      </c>
      <c r="AE4903" s="19" t="str">
        <f t="shared" si="22"/>
        <v>Нет моды</v>
      </c>
      <c r="AF4903" s="19">
        <f t="shared" si="23"/>
        <v>8</v>
      </c>
      <c r="AG4903" s="19">
        <f t="shared" si="24"/>
        <v>33</v>
      </c>
      <c r="AH4903" s="20" t="str">
        <f t="shared" si="14"/>
        <v/>
      </c>
      <c r="AI4903" s="24"/>
      <c r="AJ4903" s="24"/>
      <c r="AK4903" s="24"/>
      <c r="AL4903" s="22">
        <f t="shared" si="25"/>
        <v>1</v>
      </c>
    </row>
    <row r="4904" ht="12.75" customHeight="1">
      <c r="A4904" s="13" t="s">
        <v>321</v>
      </c>
      <c r="B4904" s="13" t="str">
        <f>IFERROR(__xludf.DUMMYFUNCTION("REGEXREPLACE(A4904, ""\d"", """")"),"         Амурская область")</f>
        <v>         Амурская область</v>
      </c>
      <c r="C4904" s="14" t="str">
        <f t="shared" si="15"/>
        <v>Амурская область</v>
      </c>
      <c r="D4904" s="3">
        <f t="shared" si="16"/>
        <v>2</v>
      </c>
      <c r="E4904" s="15" t="s">
        <v>44</v>
      </c>
      <c r="F4904" s="13" t="str">
        <f>IFERROR(__xludf.DUMMYFUNCTION("REGEXEXTRACT(E4904,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04" s="16">
        <f t="shared" si="17"/>
        <v>2</v>
      </c>
      <c r="H4904" s="13" t="s">
        <v>28</v>
      </c>
      <c r="I4904" s="13" t="str">
        <f>IFERROR(__xludf.DUMMYFUNCTION("REGEXREPLACE(H4904, "".*\s"", """")"),"человек")</f>
        <v>человек</v>
      </c>
      <c r="J4904" s="13" t="s">
        <v>29</v>
      </c>
      <c r="K4904" s="17" t="str">
        <f>IFERROR(__xludf.DUMMYFUNCTION("REGEXREPLACE(J4904, ""^[\d\s]+"", """")"),"значение показателя за год")</f>
        <v>значение показателя за год</v>
      </c>
      <c r="L4904" s="16">
        <f t="shared" si="18"/>
        <v>2</v>
      </c>
      <c r="M4904" s="13" t="s">
        <v>32</v>
      </c>
      <c r="N4904" s="13" t="str">
        <f>IFERROR(__xludf.DUMMYFUNCTION("REGEXEXTRACT(M4904, "" (.+)$"")"),"сельское население")</f>
        <v>сельское население</v>
      </c>
      <c r="O4904" s="18">
        <v>27.0</v>
      </c>
      <c r="P4904" s="23" t="s">
        <v>37</v>
      </c>
      <c r="Q4904" s="18">
        <v>12.0</v>
      </c>
      <c r="R4904" s="18">
        <v>5.0</v>
      </c>
      <c r="S4904" s="23" t="s">
        <v>37</v>
      </c>
      <c r="T4904" s="23" t="s">
        <v>37</v>
      </c>
      <c r="U4904" s="23" t="s">
        <v>37</v>
      </c>
      <c r="V4904" s="23" t="s">
        <v>37</v>
      </c>
      <c r="W4904" s="23" t="s">
        <v>37</v>
      </c>
      <c r="X4904" s="23" t="s">
        <v>37</v>
      </c>
      <c r="Y4904" s="23" t="s">
        <v>37</v>
      </c>
      <c r="Z4904" s="19" t="str">
        <f t="shared" si="6"/>
        <v/>
      </c>
      <c r="AA4904" s="19" t="str">
        <f t="shared" si="19"/>
        <v/>
      </c>
      <c r="AB4904" s="19">
        <f t="shared" si="8"/>
        <v>44</v>
      </c>
      <c r="AC4904" s="19">
        <f t="shared" si="20"/>
        <v>14.66666667</v>
      </c>
      <c r="AD4904" s="19">
        <f t="shared" si="21"/>
        <v>15.5</v>
      </c>
      <c r="AE4904" s="19" t="str">
        <f t="shared" si="22"/>
        <v>Нет моды</v>
      </c>
      <c r="AF4904" s="19">
        <f t="shared" si="23"/>
        <v>5</v>
      </c>
      <c r="AG4904" s="19">
        <f t="shared" si="24"/>
        <v>27</v>
      </c>
      <c r="AH4904" s="20" t="str">
        <f t="shared" si="14"/>
        <v>Город: 58%; Село: 42%</v>
      </c>
      <c r="AI4904" s="24"/>
      <c r="AJ4904" s="24"/>
      <c r="AK4904" s="24"/>
      <c r="AL4904" s="22">
        <f t="shared" si="25"/>
        <v>1</v>
      </c>
    </row>
    <row r="4905" ht="12.75" customHeight="1">
      <c r="A4905" s="13" t="s">
        <v>321</v>
      </c>
      <c r="B4905" s="13" t="str">
        <f>IFERROR(__xludf.DUMMYFUNCTION("REGEXREPLACE(A4905, ""\d"", """")"),"         Амурская область")</f>
        <v>         Амурская область</v>
      </c>
      <c r="C4905" s="14" t="str">
        <f t="shared" si="15"/>
        <v>Амурская область</v>
      </c>
      <c r="D4905" s="3">
        <f t="shared" si="16"/>
        <v>2</v>
      </c>
      <c r="E4905" s="15" t="s">
        <v>45</v>
      </c>
      <c r="F4905" s="13" t="str">
        <f>IFERROR(__xludf.DUMMYFUNCTION("REGEXEXTRACT(E4905, ""[А-Яа-я].*"")"),"Самоубийство")</f>
        <v>Самоубийство</v>
      </c>
      <c r="G4905" s="16">
        <f t="shared" si="17"/>
        <v>2</v>
      </c>
      <c r="H4905" s="13" t="s">
        <v>28</v>
      </c>
      <c r="I4905" s="13" t="str">
        <f>IFERROR(__xludf.DUMMYFUNCTION("REGEXREPLACE(H4905, "".*\s"", """")"),"человек")</f>
        <v>человек</v>
      </c>
      <c r="J4905" s="13" t="s">
        <v>29</v>
      </c>
      <c r="K4905" s="17" t="str">
        <f>IFERROR(__xludf.DUMMYFUNCTION("REGEXREPLACE(J4905, ""^[\d\s]+"", """")"),"значение показателя за год")</f>
        <v>значение показателя за год</v>
      </c>
      <c r="L4905" s="16">
        <f t="shared" si="18"/>
        <v>2</v>
      </c>
      <c r="M4905" s="13" t="s">
        <v>30</v>
      </c>
      <c r="N4905" s="13" t="str">
        <f>IFERROR(__xludf.DUMMYFUNCTION("REGEXEXTRACT(M4905, "" (.+)$"")"),"все население")</f>
        <v>все население</v>
      </c>
      <c r="O4905" s="18">
        <v>365.0</v>
      </c>
      <c r="P4905" s="18">
        <v>389.0</v>
      </c>
      <c r="Q4905" s="18">
        <v>336.0</v>
      </c>
      <c r="R4905" s="18">
        <v>291.0</v>
      </c>
      <c r="S4905" s="18">
        <v>286.0</v>
      </c>
      <c r="T4905" s="18">
        <v>263.0</v>
      </c>
      <c r="U4905" s="18">
        <v>239.0</v>
      </c>
      <c r="V4905" s="18">
        <v>228.0</v>
      </c>
      <c r="W4905" s="18">
        <v>214.0</v>
      </c>
      <c r="X4905" s="18">
        <v>218.0</v>
      </c>
      <c r="Y4905" s="18">
        <v>213.0</v>
      </c>
      <c r="Z4905" s="19">
        <f t="shared" si="6"/>
        <v>3042</v>
      </c>
      <c r="AA4905" s="19" t="str">
        <f t="shared" si="19"/>
        <v/>
      </c>
      <c r="AB4905" s="19" t="str">
        <f t="shared" si="8"/>
        <v/>
      </c>
      <c r="AC4905" s="19">
        <f t="shared" si="20"/>
        <v>276.5454545</v>
      </c>
      <c r="AD4905" s="19">
        <f t="shared" si="21"/>
        <v>233.5</v>
      </c>
      <c r="AE4905" s="19" t="str">
        <f t="shared" si="22"/>
        <v>Нет моды</v>
      </c>
      <c r="AF4905" s="19">
        <f t="shared" si="23"/>
        <v>213</v>
      </c>
      <c r="AG4905" s="19">
        <f t="shared" si="24"/>
        <v>389</v>
      </c>
      <c r="AH4905" s="20" t="str">
        <f t="shared" si="14"/>
        <v/>
      </c>
      <c r="AI4905" s="21"/>
      <c r="AJ4905" s="21"/>
      <c r="AK4905" s="21"/>
      <c r="AL4905" s="22">
        <f t="shared" si="25"/>
        <v>1</v>
      </c>
    </row>
    <row r="4906" ht="12.75" customHeight="1">
      <c r="A4906" s="13" t="s">
        <v>321</v>
      </c>
      <c r="B4906" s="13" t="str">
        <f>IFERROR(__xludf.DUMMYFUNCTION("REGEXREPLACE(A4906, ""\d"", """")"),"         Амурская область")</f>
        <v>         Амурская область</v>
      </c>
      <c r="C4906" s="14" t="str">
        <f t="shared" si="15"/>
        <v>Амурская область</v>
      </c>
      <c r="D4906" s="3">
        <f t="shared" si="16"/>
        <v>2</v>
      </c>
      <c r="E4906" s="15" t="s">
        <v>45</v>
      </c>
      <c r="F4906" s="13" t="str">
        <f>IFERROR(__xludf.DUMMYFUNCTION("REGEXEXTRACT(E4906, ""[А-Яа-я].*"")"),"Самоубийство")</f>
        <v>Самоубийство</v>
      </c>
      <c r="G4906" s="16">
        <f t="shared" si="17"/>
        <v>2</v>
      </c>
      <c r="H4906" s="13" t="s">
        <v>28</v>
      </c>
      <c r="I4906" s="13" t="str">
        <f>IFERROR(__xludf.DUMMYFUNCTION("REGEXREPLACE(H4906, "".*\s"", """")"),"человек")</f>
        <v>человек</v>
      </c>
      <c r="J4906" s="13" t="s">
        <v>29</v>
      </c>
      <c r="K4906" s="17" t="str">
        <f>IFERROR(__xludf.DUMMYFUNCTION("REGEXREPLACE(J4906, ""^[\d\s]+"", """")"),"значение показателя за год")</f>
        <v>значение показателя за год</v>
      </c>
      <c r="L4906" s="16">
        <f t="shared" si="18"/>
        <v>2</v>
      </c>
      <c r="M4906" s="13" t="s">
        <v>31</v>
      </c>
      <c r="N4906" s="13" t="str">
        <f>IFERROR(__xludf.DUMMYFUNCTION("REGEXEXTRACT(M4906, "" (.+)$"")"),"городское население")</f>
        <v>городское население</v>
      </c>
      <c r="O4906" s="18">
        <v>224.0</v>
      </c>
      <c r="P4906" s="18">
        <v>221.0</v>
      </c>
      <c r="Q4906" s="18">
        <v>177.0</v>
      </c>
      <c r="R4906" s="18">
        <v>162.0</v>
      </c>
      <c r="S4906" s="18">
        <v>156.0</v>
      </c>
      <c r="T4906" s="18">
        <v>148.0</v>
      </c>
      <c r="U4906" s="18">
        <v>136.0</v>
      </c>
      <c r="V4906" s="18">
        <v>129.0</v>
      </c>
      <c r="W4906" s="18">
        <v>110.0</v>
      </c>
      <c r="X4906" s="18">
        <v>111.0</v>
      </c>
      <c r="Y4906" s="18">
        <v>137.0</v>
      </c>
      <c r="Z4906" s="19" t="str">
        <f t="shared" si="6"/>
        <v/>
      </c>
      <c r="AA4906" s="19">
        <f t="shared" si="19"/>
        <v>1711</v>
      </c>
      <c r="AB4906" s="19" t="str">
        <f t="shared" si="8"/>
        <v/>
      </c>
      <c r="AC4906" s="19">
        <f t="shared" si="20"/>
        <v>155.5454545</v>
      </c>
      <c r="AD4906" s="19">
        <f t="shared" si="21"/>
        <v>216</v>
      </c>
      <c r="AE4906" s="19" t="str">
        <f t="shared" si="22"/>
        <v>Нет моды</v>
      </c>
      <c r="AF4906" s="19">
        <f t="shared" si="23"/>
        <v>110</v>
      </c>
      <c r="AG4906" s="19">
        <f t="shared" si="24"/>
        <v>224</v>
      </c>
      <c r="AH4906" s="20" t="str">
        <f t="shared" si="14"/>
        <v/>
      </c>
      <c r="AI4906" s="21"/>
      <c r="AJ4906" s="21"/>
      <c r="AK4906" s="21"/>
      <c r="AL4906" s="22">
        <f t="shared" si="25"/>
        <v>1</v>
      </c>
    </row>
    <row r="4907" ht="12.75" customHeight="1">
      <c r="A4907" s="13" t="s">
        <v>321</v>
      </c>
      <c r="B4907" s="13" t="str">
        <f>IFERROR(__xludf.DUMMYFUNCTION("REGEXREPLACE(A4907, ""\d"", """")"),"         Амурская область")</f>
        <v>         Амурская область</v>
      </c>
      <c r="C4907" s="14" t="str">
        <f t="shared" si="15"/>
        <v>Амурская область</v>
      </c>
      <c r="D4907" s="3">
        <f t="shared" si="16"/>
        <v>2</v>
      </c>
      <c r="E4907" s="15" t="s">
        <v>45</v>
      </c>
      <c r="F4907" s="13" t="str">
        <f>IFERROR(__xludf.DUMMYFUNCTION("REGEXEXTRACT(E4907, ""[А-Яа-я].*"")"),"Самоубийство")</f>
        <v>Самоубийство</v>
      </c>
      <c r="G4907" s="16">
        <f t="shared" si="17"/>
        <v>2</v>
      </c>
      <c r="H4907" s="13" t="s">
        <v>28</v>
      </c>
      <c r="I4907" s="13" t="str">
        <f>IFERROR(__xludf.DUMMYFUNCTION("REGEXREPLACE(H4907, "".*\s"", """")"),"человек")</f>
        <v>человек</v>
      </c>
      <c r="J4907" s="13" t="s">
        <v>29</v>
      </c>
      <c r="K4907" s="17" t="str">
        <f>IFERROR(__xludf.DUMMYFUNCTION("REGEXREPLACE(J4907, ""^[\d\s]+"", """")"),"значение показателя за год")</f>
        <v>значение показателя за год</v>
      </c>
      <c r="L4907" s="16">
        <f t="shared" si="18"/>
        <v>2</v>
      </c>
      <c r="M4907" s="13" t="s">
        <v>32</v>
      </c>
      <c r="N4907" s="13" t="str">
        <f>IFERROR(__xludf.DUMMYFUNCTION("REGEXEXTRACT(M4907, "" (.+)$"")"),"сельское население")</f>
        <v>сельское население</v>
      </c>
      <c r="O4907" s="18">
        <v>141.0</v>
      </c>
      <c r="P4907" s="18">
        <v>168.0</v>
      </c>
      <c r="Q4907" s="18">
        <v>159.0</v>
      </c>
      <c r="R4907" s="18">
        <v>129.0</v>
      </c>
      <c r="S4907" s="18">
        <v>130.0</v>
      </c>
      <c r="T4907" s="18">
        <v>115.0</v>
      </c>
      <c r="U4907" s="18">
        <v>103.0</v>
      </c>
      <c r="V4907" s="18">
        <v>99.0</v>
      </c>
      <c r="W4907" s="18">
        <v>104.0</v>
      </c>
      <c r="X4907" s="18">
        <v>107.0</v>
      </c>
      <c r="Y4907" s="18">
        <v>76.0</v>
      </c>
      <c r="Z4907" s="19" t="str">
        <f t="shared" si="6"/>
        <v/>
      </c>
      <c r="AA4907" s="19" t="str">
        <f t="shared" si="19"/>
        <v/>
      </c>
      <c r="AB4907" s="19">
        <f t="shared" si="8"/>
        <v>1331</v>
      </c>
      <c r="AC4907" s="19">
        <f t="shared" si="20"/>
        <v>121</v>
      </c>
      <c r="AD4907" s="19">
        <f t="shared" si="21"/>
        <v>133</v>
      </c>
      <c r="AE4907" s="19" t="str">
        <f t="shared" si="22"/>
        <v>Нет моды</v>
      </c>
      <c r="AF4907" s="19">
        <f t="shared" si="23"/>
        <v>76</v>
      </c>
      <c r="AG4907" s="19">
        <f t="shared" si="24"/>
        <v>168</v>
      </c>
      <c r="AH4907" s="20" t="str">
        <f t="shared" si="14"/>
        <v>Город: 56%; Село: 44%</v>
      </c>
      <c r="AI4907" s="21"/>
      <c r="AJ4907" s="21"/>
      <c r="AK4907" s="21"/>
      <c r="AL4907" s="22">
        <f t="shared" si="25"/>
        <v>1</v>
      </c>
    </row>
    <row r="4908" ht="12.75" customHeight="1">
      <c r="A4908" s="13" t="s">
        <v>321</v>
      </c>
      <c r="B4908" s="13" t="str">
        <f>IFERROR(__xludf.DUMMYFUNCTION("REGEXREPLACE(A4908, ""\d"", """")"),"         Амурская область")</f>
        <v>         Амурская область</v>
      </c>
      <c r="C4908" s="14" t="str">
        <f t="shared" si="15"/>
        <v>Амурская область</v>
      </c>
      <c r="D4908" s="3">
        <f t="shared" si="16"/>
        <v>2</v>
      </c>
      <c r="E4908" s="15" t="s">
        <v>46</v>
      </c>
      <c r="F4908" s="13" t="str">
        <f>IFERROR(__xludf.DUMMYFUNCTION("REGEXEXTRACT(E4908, ""[А-Яа-я].*"")"),"Случ.отравл.алкоголем")</f>
        <v>Случ.отравл.алкоголем</v>
      </c>
      <c r="G4908" s="16">
        <f t="shared" si="17"/>
        <v>2</v>
      </c>
      <c r="H4908" s="13" t="s">
        <v>28</v>
      </c>
      <c r="I4908" s="13" t="str">
        <f>IFERROR(__xludf.DUMMYFUNCTION("REGEXREPLACE(H4908, "".*\s"", """")"),"человек")</f>
        <v>человек</v>
      </c>
      <c r="J4908" s="13" t="s">
        <v>29</v>
      </c>
      <c r="K4908" s="17" t="str">
        <f>IFERROR(__xludf.DUMMYFUNCTION("REGEXREPLACE(J4908, ""^[\d\s]+"", """")"),"значение показателя за год")</f>
        <v>значение показателя за год</v>
      </c>
      <c r="L4908" s="16">
        <f t="shared" si="18"/>
        <v>2</v>
      </c>
      <c r="M4908" s="13" t="s">
        <v>30</v>
      </c>
      <c r="N4908" s="13" t="str">
        <f>IFERROR(__xludf.DUMMYFUNCTION("REGEXEXTRACT(M4908, "" (.+)$"")"),"все население")</f>
        <v>все население</v>
      </c>
      <c r="O4908" s="18">
        <v>231.0</v>
      </c>
      <c r="P4908" s="18">
        <v>262.0</v>
      </c>
      <c r="Q4908" s="18">
        <v>268.0</v>
      </c>
      <c r="R4908" s="18">
        <v>148.0</v>
      </c>
      <c r="S4908" s="18">
        <v>38.0</v>
      </c>
      <c r="T4908" s="18">
        <v>31.0</v>
      </c>
      <c r="U4908" s="18">
        <v>15.0</v>
      </c>
      <c r="V4908" s="18">
        <v>13.0</v>
      </c>
      <c r="W4908" s="18">
        <v>34.0</v>
      </c>
      <c r="X4908" s="18">
        <v>44.0</v>
      </c>
      <c r="Y4908" s="18">
        <v>18.0</v>
      </c>
      <c r="Z4908" s="19">
        <f t="shared" si="6"/>
        <v>1102</v>
      </c>
      <c r="AA4908" s="19" t="str">
        <f t="shared" si="19"/>
        <v/>
      </c>
      <c r="AB4908" s="19" t="str">
        <f t="shared" si="8"/>
        <v/>
      </c>
      <c r="AC4908" s="19">
        <f t="shared" si="20"/>
        <v>100.1818182</v>
      </c>
      <c r="AD4908" s="19">
        <f t="shared" si="21"/>
        <v>105.5</v>
      </c>
      <c r="AE4908" s="19" t="str">
        <f t="shared" si="22"/>
        <v>Нет моды</v>
      </c>
      <c r="AF4908" s="19">
        <f t="shared" si="23"/>
        <v>13</v>
      </c>
      <c r="AG4908" s="19">
        <f t="shared" si="24"/>
        <v>268</v>
      </c>
      <c r="AH4908" s="20" t="str">
        <f t="shared" si="14"/>
        <v/>
      </c>
      <c r="AI4908" s="21"/>
      <c r="AJ4908" s="21"/>
      <c r="AK4908" s="21"/>
      <c r="AL4908" s="22">
        <f t="shared" si="25"/>
        <v>1</v>
      </c>
    </row>
    <row r="4909" ht="12.75" customHeight="1">
      <c r="A4909" s="13" t="s">
        <v>321</v>
      </c>
      <c r="B4909" s="13" t="str">
        <f>IFERROR(__xludf.DUMMYFUNCTION("REGEXREPLACE(A4909, ""\d"", """")"),"         Амурская область")</f>
        <v>         Амурская область</v>
      </c>
      <c r="C4909" s="14" t="str">
        <f t="shared" si="15"/>
        <v>Амурская область</v>
      </c>
      <c r="D4909" s="3">
        <f t="shared" si="16"/>
        <v>2</v>
      </c>
      <c r="E4909" s="15" t="s">
        <v>46</v>
      </c>
      <c r="F4909" s="13" t="str">
        <f>IFERROR(__xludf.DUMMYFUNCTION("REGEXEXTRACT(E4909, ""[А-Яа-я].*"")"),"Случ.отравл.алкоголем")</f>
        <v>Случ.отравл.алкоголем</v>
      </c>
      <c r="G4909" s="16">
        <f t="shared" si="17"/>
        <v>2</v>
      </c>
      <c r="H4909" s="13" t="s">
        <v>28</v>
      </c>
      <c r="I4909" s="13" t="str">
        <f>IFERROR(__xludf.DUMMYFUNCTION("REGEXREPLACE(H4909, "".*\s"", """")"),"человек")</f>
        <v>человек</v>
      </c>
      <c r="J4909" s="13" t="s">
        <v>29</v>
      </c>
      <c r="K4909" s="17" t="str">
        <f>IFERROR(__xludf.DUMMYFUNCTION("REGEXREPLACE(J4909, ""^[\d\s]+"", """")"),"значение показателя за год")</f>
        <v>значение показателя за год</v>
      </c>
      <c r="L4909" s="16">
        <f t="shared" si="18"/>
        <v>2</v>
      </c>
      <c r="M4909" s="13" t="s">
        <v>31</v>
      </c>
      <c r="N4909" s="13" t="str">
        <f>IFERROR(__xludf.DUMMYFUNCTION("REGEXEXTRACT(M4909, "" (.+)$"")"),"городское население")</f>
        <v>городское население</v>
      </c>
      <c r="O4909" s="18">
        <v>140.0</v>
      </c>
      <c r="P4909" s="18">
        <v>150.0</v>
      </c>
      <c r="Q4909" s="18">
        <v>162.0</v>
      </c>
      <c r="R4909" s="18">
        <v>88.0</v>
      </c>
      <c r="S4909" s="18">
        <v>23.0</v>
      </c>
      <c r="T4909" s="18">
        <v>17.0</v>
      </c>
      <c r="U4909" s="18">
        <v>10.0</v>
      </c>
      <c r="V4909" s="18">
        <v>9.0</v>
      </c>
      <c r="W4909" s="18">
        <v>24.0</v>
      </c>
      <c r="X4909" s="18">
        <v>24.0</v>
      </c>
      <c r="Y4909" s="18">
        <v>14.0</v>
      </c>
      <c r="Z4909" s="19" t="str">
        <f t="shared" si="6"/>
        <v/>
      </c>
      <c r="AA4909" s="19">
        <f t="shared" si="19"/>
        <v>661</v>
      </c>
      <c r="AB4909" s="19" t="str">
        <f t="shared" si="8"/>
        <v/>
      </c>
      <c r="AC4909" s="19">
        <f t="shared" si="20"/>
        <v>60.09090909</v>
      </c>
      <c r="AD4909" s="19">
        <f t="shared" si="21"/>
        <v>32.5</v>
      </c>
      <c r="AE4909" s="19" t="str">
        <f t="shared" si="22"/>
        <v>Нет моды</v>
      </c>
      <c r="AF4909" s="19">
        <f t="shared" si="23"/>
        <v>9</v>
      </c>
      <c r="AG4909" s="19">
        <f t="shared" si="24"/>
        <v>162</v>
      </c>
      <c r="AH4909" s="20" t="str">
        <f t="shared" si="14"/>
        <v/>
      </c>
      <c r="AI4909" s="21"/>
      <c r="AJ4909" s="21"/>
      <c r="AK4909" s="21"/>
      <c r="AL4909" s="22">
        <f t="shared" si="25"/>
        <v>1</v>
      </c>
    </row>
    <row r="4910" ht="12.75" customHeight="1">
      <c r="A4910" s="13" t="s">
        <v>321</v>
      </c>
      <c r="B4910" s="13" t="str">
        <f>IFERROR(__xludf.DUMMYFUNCTION("REGEXREPLACE(A4910, ""\d"", """")"),"         Амурская область")</f>
        <v>         Амурская область</v>
      </c>
      <c r="C4910" s="14" t="str">
        <f t="shared" si="15"/>
        <v>Амурская область</v>
      </c>
      <c r="D4910" s="3">
        <f t="shared" si="16"/>
        <v>2</v>
      </c>
      <c r="E4910" s="15" t="s">
        <v>46</v>
      </c>
      <c r="F4910" s="13" t="str">
        <f>IFERROR(__xludf.DUMMYFUNCTION("REGEXEXTRACT(E4910, ""[А-Яа-я].*"")"),"Случ.отравл.алкоголем")</f>
        <v>Случ.отравл.алкоголем</v>
      </c>
      <c r="G4910" s="16">
        <f t="shared" si="17"/>
        <v>2</v>
      </c>
      <c r="H4910" s="13" t="s">
        <v>28</v>
      </c>
      <c r="I4910" s="13" t="str">
        <f>IFERROR(__xludf.DUMMYFUNCTION("REGEXREPLACE(H4910, "".*\s"", """")"),"человек")</f>
        <v>человек</v>
      </c>
      <c r="J4910" s="13" t="s">
        <v>29</v>
      </c>
      <c r="K4910" s="17" t="str">
        <f>IFERROR(__xludf.DUMMYFUNCTION("REGEXREPLACE(J4910, ""^[\d\s]+"", """")"),"значение показателя за год")</f>
        <v>значение показателя за год</v>
      </c>
      <c r="L4910" s="16">
        <f t="shared" si="18"/>
        <v>2</v>
      </c>
      <c r="M4910" s="13" t="s">
        <v>32</v>
      </c>
      <c r="N4910" s="13" t="str">
        <f>IFERROR(__xludf.DUMMYFUNCTION("REGEXEXTRACT(M4910, "" (.+)$"")"),"сельское население")</f>
        <v>сельское население</v>
      </c>
      <c r="O4910" s="18">
        <v>91.0</v>
      </c>
      <c r="P4910" s="18">
        <v>112.0</v>
      </c>
      <c r="Q4910" s="18">
        <v>106.0</v>
      </c>
      <c r="R4910" s="18">
        <v>60.0</v>
      </c>
      <c r="S4910" s="18">
        <v>15.0</v>
      </c>
      <c r="T4910" s="18">
        <v>14.0</v>
      </c>
      <c r="U4910" s="18">
        <v>5.0</v>
      </c>
      <c r="V4910" s="18">
        <v>4.0</v>
      </c>
      <c r="W4910" s="18">
        <v>10.0</v>
      </c>
      <c r="X4910" s="18">
        <v>20.0</v>
      </c>
      <c r="Y4910" s="18">
        <v>4.0</v>
      </c>
      <c r="Z4910" s="19" t="str">
        <f t="shared" si="6"/>
        <v/>
      </c>
      <c r="AA4910" s="19" t="str">
        <f t="shared" si="19"/>
        <v/>
      </c>
      <c r="AB4910" s="19">
        <f t="shared" si="8"/>
        <v>441</v>
      </c>
      <c r="AC4910" s="19">
        <f t="shared" si="20"/>
        <v>40.09090909</v>
      </c>
      <c r="AD4910" s="19">
        <f t="shared" si="21"/>
        <v>21.5</v>
      </c>
      <c r="AE4910" s="19" t="str">
        <f t="shared" si="22"/>
        <v>Нет моды</v>
      </c>
      <c r="AF4910" s="19">
        <f t="shared" si="23"/>
        <v>4</v>
      </c>
      <c r="AG4910" s="19">
        <f t="shared" si="24"/>
        <v>112</v>
      </c>
      <c r="AH4910" s="20" t="str">
        <f t="shared" si="14"/>
        <v>Город: 60%; Село: 40%</v>
      </c>
      <c r="AI4910" s="21"/>
      <c r="AJ4910" s="21"/>
      <c r="AK4910" s="21"/>
      <c r="AL4910" s="22">
        <f t="shared" si="25"/>
        <v>1</v>
      </c>
    </row>
    <row r="4911" ht="12.75" customHeight="1">
      <c r="A4911" s="13" t="s">
        <v>321</v>
      </c>
      <c r="B4911" s="13" t="str">
        <f>IFERROR(__xludf.DUMMYFUNCTION("REGEXREPLACE(A4911, ""\d"", """")"),"         Амурская область")</f>
        <v>         Амурская область</v>
      </c>
      <c r="C4911" s="14" t="str">
        <f t="shared" si="15"/>
        <v>Амурская область</v>
      </c>
      <c r="D4911" s="3">
        <f t="shared" si="16"/>
        <v>2</v>
      </c>
      <c r="E4911" s="15" t="s">
        <v>47</v>
      </c>
      <c r="F4911" s="13" t="str">
        <f>IFERROR(__xludf.DUMMYFUNCTION("REGEXEXTRACT(E4911, ""[А-Яа-я].*"")"),"транспортные травмы всех видов")</f>
        <v>транспортные травмы всех видов</v>
      </c>
      <c r="G4911" s="16">
        <f t="shared" si="17"/>
        <v>2</v>
      </c>
      <c r="H4911" s="13" t="s">
        <v>28</v>
      </c>
      <c r="I4911" s="13" t="str">
        <f>IFERROR(__xludf.DUMMYFUNCTION("REGEXREPLACE(H4911, "".*\s"", """")"),"человек")</f>
        <v>человек</v>
      </c>
      <c r="J4911" s="13" t="s">
        <v>29</v>
      </c>
      <c r="K4911" s="17" t="str">
        <f>IFERROR(__xludf.DUMMYFUNCTION("REGEXREPLACE(J4911, ""^[\d\s]+"", """")"),"значение показателя за год")</f>
        <v>значение показателя за год</v>
      </c>
      <c r="L4911" s="16">
        <f t="shared" si="18"/>
        <v>2</v>
      </c>
      <c r="M4911" s="13" t="s">
        <v>30</v>
      </c>
      <c r="N4911" s="13" t="str">
        <f>IFERROR(__xludf.DUMMYFUNCTION("REGEXEXTRACT(M4911, "" (.+)$"")"),"все население")</f>
        <v>все население</v>
      </c>
      <c r="O4911" s="18">
        <v>199.0</v>
      </c>
      <c r="P4911" s="18">
        <v>177.0</v>
      </c>
      <c r="Q4911" s="18">
        <v>167.0</v>
      </c>
      <c r="R4911" s="18">
        <v>113.0</v>
      </c>
      <c r="S4911" s="23" t="s">
        <v>37</v>
      </c>
      <c r="T4911" s="23" t="s">
        <v>37</v>
      </c>
      <c r="U4911" s="23" t="s">
        <v>37</v>
      </c>
      <c r="V4911" s="23" t="s">
        <v>37</v>
      </c>
      <c r="W4911" s="23" t="s">
        <v>37</v>
      </c>
      <c r="X4911" s="23" t="s">
        <v>37</v>
      </c>
      <c r="Y4911" s="23" t="s">
        <v>37</v>
      </c>
      <c r="Z4911" s="19">
        <f t="shared" si="6"/>
        <v>656</v>
      </c>
      <c r="AA4911" s="19" t="str">
        <f t="shared" si="19"/>
        <v/>
      </c>
      <c r="AB4911" s="19" t="str">
        <f t="shared" si="8"/>
        <v/>
      </c>
      <c r="AC4911" s="19">
        <f t="shared" si="20"/>
        <v>164</v>
      </c>
      <c r="AD4911" s="19">
        <f t="shared" si="21"/>
        <v>60</v>
      </c>
      <c r="AE4911" s="19" t="str">
        <f t="shared" si="22"/>
        <v>Нет моды</v>
      </c>
      <c r="AF4911" s="19">
        <f t="shared" si="23"/>
        <v>113</v>
      </c>
      <c r="AG4911" s="19">
        <f t="shared" si="24"/>
        <v>199</v>
      </c>
      <c r="AH4911" s="20" t="str">
        <f t="shared" si="14"/>
        <v/>
      </c>
      <c r="AI4911" s="24"/>
      <c r="AJ4911" s="24"/>
      <c r="AK4911" s="24"/>
      <c r="AL4911" s="22">
        <f t="shared" si="25"/>
        <v>1</v>
      </c>
    </row>
    <row r="4912" ht="12.75" customHeight="1">
      <c r="A4912" s="13" t="s">
        <v>321</v>
      </c>
      <c r="B4912" s="13" t="str">
        <f>IFERROR(__xludf.DUMMYFUNCTION("REGEXREPLACE(A4912, ""\d"", """")"),"         Амурская область")</f>
        <v>         Амурская область</v>
      </c>
      <c r="C4912" s="14" t="str">
        <f t="shared" si="15"/>
        <v>Амурская область</v>
      </c>
      <c r="D4912" s="3">
        <f t="shared" si="16"/>
        <v>2</v>
      </c>
      <c r="E4912" s="15" t="s">
        <v>47</v>
      </c>
      <c r="F4912" s="13" t="str">
        <f>IFERROR(__xludf.DUMMYFUNCTION("REGEXEXTRACT(E4912, ""[А-Яа-я].*"")"),"транспортные травмы всех видов")</f>
        <v>транспортные травмы всех видов</v>
      </c>
      <c r="G4912" s="16">
        <f t="shared" si="17"/>
        <v>2</v>
      </c>
      <c r="H4912" s="13" t="s">
        <v>28</v>
      </c>
      <c r="I4912" s="13" t="str">
        <f>IFERROR(__xludf.DUMMYFUNCTION("REGEXREPLACE(H4912, "".*\s"", """")"),"человек")</f>
        <v>человек</v>
      </c>
      <c r="J4912" s="13" t="s">
        <v>29</v>
      </c>
      <c r="K4912" s="17" t="str">
        <f>IFERROR(__xludf.DUMMYFUNCTION("REGEXREPLACE(J4912, ""^[\d\s]+"", """")"),"значение показателя за год")</f>
        <v>значение показателя за год</v>
      </c>
      <c r="L4912" s="16">
        <f t="shared" si="18"/>
        <v>2</v>
      </c>
      <c r="M4912" s="13" t="s">
        <v>31</v>
      </c>
      <c r="N4912" s="13" t="str">
        <f>IFERROR(__xludf.DUMMYFUNCTION("REGEXEXTRACT(M4912, "" (.+)$"")"),"городское население")</f>
        <v>городское население</v>
      </c>
      <c r="O4912" s="18">
        <v>123.0</v>
      </c>
      <c r="P4912" s="18">
        <v>119.0</v>
      </c>
      <c r="Q4912" s="18">
        <v>95.0</v>
      </c>
      <c r="R4912" s="18">
        <v>74.0</v>
      </c>
      <c r="S4912" s="23" t="s">
        <v>37</v>
      </c>
      <c r="T4912" s="23" t="s">
        <v>37</v>
      </c>
      <c r="U4912" s="23" t="s">
        <v>37</v>
      </c>
      <c r="V4912" s="23" t="s">
        <v>37</v>
      </c>
      <c r="W4912" s="23" t="s">
        <v>37</v>
      </c>
      <c r="X4912" s="23" t="s">
        <v>37</v>
      </c>
      <c r="Y4912" s="23" t="s">
        <v>37</v>
      </c>
      <c r="Z4912" s="19" t="str">
        <f t="shared" si="6"/>
        <v/>
      </c>
      <c r="AA4912" s="19">
        <f t="shared" si="19"/>
        <v>411</v>
      </c>
      <c r="AB4912" s="19" t="str">
        <f t="shared" si="8"/>
        <v/>
      </c>
      <c r="AC4912" s="19">
        <f t="shared" si="20"/>
        <v>102.75</v>
      </c>
      <c r="AD4912" s="19">
        <f t="shared" si="21"/>
        <v>121</v>
      </c>
      <c r="AE4912" s="19" t="str">
        <f t="shared" si="22"/>
        <v>Нет моды</v>
      </c>
      <c r="AF4912" s="19">
        <f t="shared" si="23"/>
        <v>74</v>
      </c>
      <c r="AG4912" s="19">
        <f t="shared" si="24"/>
        <v>123</v>
      </c>
      <c r="AH4912" s="20" t="str">
        <f t="shared" si="14"/>
        <v/>
      </c>
      <c r="AI4912" s="24"/>
      <c r="AJ4912" s="24"/>
      <c r="AK4912" s="24"/>
      <c r="AL4912" s="22">
        <f t="shared" si="25"/>
        <v>1</v>
      </c>
    </row>
    <row r="4913" ht="12.75" customHeight="1">
      <c r="A4913" s="13" t="s">
        <v>321</v>
      </c>
      <c r="B4913" s="13" t="str">
        <f>IFERROR(__xludf.DUMMYFUNCTION("REGEXREPLACE(A4913, ""\d"", """")"),"         Амурская область")</f>
        <v>         Амурская область</v>
      </c>
      <c r="C4913" s="14" t="str">
        <f t="shared" si="15"/>
        <v>Амурская область</v>
      </c>
      <c r="D4913" s="3">
        <f t="shared" si="16"/>
        <v>2</v>
      </c>
      <c r="E4913" s="15" t="s">
        <v>47</v>
      </c>
      <c r="F4913" s="13" t="str">
        <f>IFERROR(__xludf.DUMMYFUNCTION("REGEXEXTRACT(E4913, ""[А-Яа-я].*"")"),"транспортные травмы всех видов")</f>
        <v>транспортные травмы всех видов</v>
      </c>
      <c r="G4913" s="16">
        <f t="shared" si="17"/>
        <v>2</v>
      </c>
      <c r="H4913" s="13" t="s">
        <v>28</v>
      </c>
      <c r="I4913" s="13" t="str">
        <f>IFERROR(__xludf.DUMMYFUNCTION("REGEXREPLACE(H4913, "".*\s"", """")"),"человек")</f>
        <v>человек</v>
      </c>
      <c r="J4913" s="13" t="s">
        <v>29</v>
      </c>
      <c r="K4913" s="17" t="str">
        <f>IFERROR(__xludf.DUMMYFUNCTION("REGEXREPLACE(J4913, ""^[\d\s]+"", """")"),"значение показателя за год")</f>
        <v>значение показателя за год</v>
      </c>
      <c r="L4913" s="16">
        <f t="shared" si="18"/>
        <v>2</v>
      </c>
      <c r="M4913" s="13" t="s">
        <v>32</v>
      </c>
      <c r="N4913" s="13" t="str">
        <f>IFERROR(__xludf.DUMMYFUNCTION("REGEXEXTRACT(M4913, "" (.+)$"")"),"сельское население")</f>
        <v>сельское население</v>
      </c>
      <c r="O4913" s="18">
        <v>76.0</v>
      </c>
      <c r="P4913" s="18">
        <v>58.0</v>
      </c>
      <c r="Q4913" s="18">
        <v>72.0</v>
      </c>
      <c r="R4913" s="18">
        <v>39.0</v>
      </c>
      <c r="S4913" s="23" t="s">
        <v>37</v>
      </c>
      <c r="T4913" s="23" t="s">
        <v>37</v>
      </c>
      <c r="U4913" s="23" t="s">
        <v>37</v>
      </c>
      <c r="V4913" s="23" t="s">
        <v>37</v>
      </c>
      <c r="W4913" s="23" t="s">
        <v>37</v>
      </c>
      <c r="X4913" s="23" t="s">
        <v>37</v>
      </c>
      <c r="Y4913" s="23" t="s">
        <v>37</v>
      </c>
      <c r="Z4913" s="19" t="str">
        <f t="shared" si="6"/>
        <v/>
      </c>
      <c r="AA4913" s="19" t="str">
        <f t="shared" si="19"/>
        <v/>
      </c>
      <c r="AB4913" s="19">
        <f t="shared" si="8"/>
        <v>245</v>
      </c>
      <c r="AC4913" s="19">
        <f t="shared" si="20"/>
        <v>61.25</v>
      </c>
      <c r="AD4913" s="19">
        <f t="shared" si="21"/>
        <v>75</v>
      </c>
      <c r="AE4913" s="19" t="str">
        <f t="shared" si="22"/>
        <v>Нет моды</v>
      </c>
      <c r="AF4913" s="19">
        <f t="shared" si="23"/>
        <v>39</v>
      </c>
      <c r="AG4913" s="19">
        <f t="shared" si="24"/>
        <v>76</v>
      </c>
      <c r="AH4913" s="20" t="str">
        <f t="shared" si="14"/>
        <v>Город: 63%; Село: 37%</v>
      </c>
      <c r="AI4913" s="24"/>
      <c r="AJ4913" s="24"/>
      <c r="AK4913" s="24"/>
      <c r="AL4913" s="22">
        <f t="shared" si="25"/>
        <v>1</v>
      </c>
    </row>
    <row r="4914" ht="12.75" customHeight="1">
      <c r="A4914" s="13" t="s">
        <v>321</v>
      </c>
      <c r="B4914" s="13" t="str">
        <f>IFERROR(__xludf.DUMMYFUNCTION("REGEXREPLACE(A4914, ""\d"", """")"),"         Амурская область")</f>
        <v>         Амурская область</v>
      </c>
      <c r="C4914" s="14" t="str">
        <f t="shared" si="15"/>
        <v>Амурская область</v>
      </c>
      <c r="D4914" s="3">
        <f t="shared" si="16"/>
        <v>2</v>
      </c>
      <c r="E4914" s="15" t="s">
        <v>48</v>
      </c>
      <c r="F4914" s="13" t="str">
        <f>IFERROR(__xludf.DUMMYFUNCTION("REGEXEXTRACT(E4914, ""[А-Яа-я].*"")"),"Убийство")</f>
        <v>Убийство</v>
      </c>
      <c r="G4914" s="16">
        <f t="shared" si="17"/>
        <v>2</v>
      </c>
      <c r="H4914" s="13" t="s">
        <v>28</v>
      </c>
      <c r="I4914" s="13" t="str">
        <f>IFERROR(__xludf.DUMMYFUNCTION("REGEXREPLACE(H4914, "".*\s"", """")"),"человек")</f>
        <v>человек</v>
      </c>
      <c r="J4914" s="13" t="s">
        <v>29</v>
      </c>
      <c r="K4914" s="17" t="str">
        <f>IFERROR(__xludf.DUMMYFUNCTION("REGEXREPLACE(J4914, ""^[\d\s]+"", """")"),"значение показателя за год")</f>
        <v>значение показателя за год</v>
      </c>
      <c r="L4914" s="16">
        <f t="shared" si="18"/>
        <v>2</v>
      </c>
      <c r="M4914" s="13" t="s">
        <v>30</v>
      </c>
      <c r="N4914" s="13" t="str">
        <f>IFERROR(__xludf.DUMMYFUNCTION("REGEXEXTRACT(M4914, "" (.+)$"")"),"все население")</f>
        <v>все население</v>
      </c>
      <c r="O4914" s="18">
        <v>225.0</v>
      </c>
      <c r="P4914" s="18">
        <v>186.0</v>
      </c>
      <c r="Q4914" s="18">
        <v>201.0</v>
      </c>
      <c r="R4914" s="18">
        <v>180.0</v>
      </c>
      <c r="S4914" s="18">
        <v>141.0</v>
      </c>
      <c r="T4914" s="18">
        <v>135.0</v>
      </c>
      <c r="U4914" s="18">
        <v>141.0</v>
      </c>
      <c r="V4914" s="18">
        <v>113.0</v>
      </c>
      <c r="W4914" s="18">
        <v>100.0</v>
      </c>
      <c r="X4914" s="18">
        <v>91.0</v>
      </c>
      <c r="Y4914" s="18">
        <v>83.0</v>
      </c>
      <c r="Z4914" s="19">
        <f t="shared" si="6"/>
        <v>1596</v>
      </c>
      <c r="AA4914" s="19" t="str">
        <f t="shared" si="19"/>
        <v/>
      </c>
      <c r="AB4914" s="19" t="str">
        <f t="shared" si="8"/>
        <v/>
      </c>
      <c r="AC4914" s="19">
        <f t="shared" si="20"/>
        <v>145.0909091</v>
      </c>
      <c r="AD4914" s="19">
        <f t="shared" si="21"/>
        <v>113</v>
      </c>
      <c r="AE4914" s="19" t="str">
        <f t="shared" si="22"/>
        <v>Нет моды</v>
      </c>
      <c r="AF4914" s="19">
        <f t="shared" si="23"/>
        <v>83</v>
      </c>
      <c r="AG4914" s="19">
        <f t="shared" si="24"/>
        <v>225</v>
      </c>
      <c r="AH4914" s="20" t="str">
        <f t="shared" si="14"/>
        <v/>
      </c>
      <c r="AI4914" s="21"/>
      <c r="AJ4914" s="21"/>
      <c r="AK4914" s="21"/>
      <c r="AL4914" s="22">
        <f t="shared" si="25"/>
        <v>1</v>
      </c>
    </row>
    <row r="4915" ht="12.75" customHeight="1">
      <c r="A4915" s="13" t="s">
        <v>321</v>
      </c>
      <c r="B4915" s="13" t="str">
        <f>IFERROR(__xludf.DUMMYFUNCTION("REGEXREPLACE(A4915, ""\d"", """")"),"         Амурская область")</f>
        <v>         Амурская область</v>
      </c>
      <c r="C4915" s="14" t="str">
        <f t="shared" si="15"/>
        <v>Амурская область</v>
      </c>
      <c r="D4915" s="3">
        <f t="shared" si="16"/>
        <v>2</v>
      </c>
      <c r="E4915" s="15" t="s">
        <v>48</v>
      </c>
      <c r="F4915" s="13" t="str">
        <f>IFERROR(__xludf.DUMMYFUNCTION("REGEXEXTRACT(E4915, ""[А-Яа-я].*"")"),"Убийство")</f>
        <v>Убийство</v>
      </c>
      <c r="G4915" s="16">
        <f t="shared" si="17"/>
        <v>2</v>
      </c>
      <c r="H4915" s="13" t="s">
        <v>28</v>
      </c>
      <c r="I4915" s="13" t="str">
        <f>IFERROR(__xludf.DUMMYFUNCTION("REGEXREPLACE(H4915, "".*\s"", """")"),"человек")</f>
        <v>человек</v>
      </c>
      <c r="J4915" s="13" t="s">
        <v>29</v>
      </c>
      <c r="K4915" s="17" t="str">
        <f>IFERROR(__xludf.DUMMYFUNCTION("REGEXREPLACE(J4915, ""^[\d\s]+"", """")"),"значение показателя за год")</f>
        <v>значение показателя за год</v>
      </c>
      <c r="L4915" s="16">
        <f t="shared" si="18"/>
        <v>2</v>
      </c>
      <c r="M4915" s="13" t="s">
        <v>31</v>
      </c>
      <c r="N4915" s="13" t="str">
        <f>IFERROR(__xludf.DUMMYFUNCTION("REGEXEXTRACT(M4915, "" (.+)$"")"),"городское население")</f>
        <v>городское население</v>
      </c>
      <c r="O4915" s="18">
        <v>146.0</v>
      </c>
      <c r="P4915" s="18">
        <v>125.0</v>
      </c>
      <c r="Q4915" s="18">
        <v>132.0</v>
      </c>
      <c r="R4915" s="18">
        <v>119.0</v>
      </c>
      <c r="S4915" s="18">
        <v>91.0</v>
      </c>
      <c r="T4915" s="18">
        <v>93.0</v>
      </c>
      <c r="U4915" s="18">
        <v>84.0</v>
      </c>
      <c r="V4915" s="18">
        <v>68.0</v>
      </c>
      <c r="W4915" s="18">
        <v>74.0</v>
      </c>
      <c r="X4915" s="18">
        <v>62.0</v>
      </c>
      <c r="Y4915" s="18">
        <v>56.0</v>
      </c>
      <c r="Z4915" s="19" t="str">
        <f t="shared" si="6"/>
        <v/>
      </c>
      <c r="AA4915" s="19">
        <f t="shared" si="19"/>
        <v>1050</v>
      </c>
      <c r="AB4915" s="19" t="str">
        <f t="shared" si="8"/>
        <v/>
      </c>
      <c r="AC4915" s="19">
        <f t="shared" si="20"/>
        <v>95.45454545</v>
      </c>
      <c r="AD4915" s="19">
        <f t="shared" si="21"/>
        <v>116</v>
      </c>
      <c r="AE4915" s="19" t="str">
        <f t="shared" si="22"/>
        <v>Нет моды</v>
      </c>
      <c r="AF4915" s="19">
        <f t="shared" si="23"/>
        <v>56</v>
      </c>
      <c r="AG4915" s="19">
        <f t="shared" si="24"/>
        <v>146</v>
      </c>
      <c r="AH4915" s="20" t="str">
        <f t="shared" si="14"/>
        <v/>
      </c>
      <c r="AI4915" s="21"/>
      <c r="AJ4915" s="21"/>
      <c r="AK4915" s="21"/>
      <c r="AL4915" s="22">
        <f t="shared" si="25"/>
        <v>1</v>
      </c>
    </row>
    <row r="4916" ht="12.75" customHeight="1">
      <c r="A4916" s="13" t="s">
        <v>321</v>
      </c>
      <c r="B4916" s="13" t="str">
        <f>IFERROR(__xludf.DUMMYFUNCTION("REGEXREPLACE(A4916, ""\d"", """")"),"         Амурская область")</f>
        <v>         Амурская область</v>
      </c>
      <c r="C4916" s="14" t="str">
        <f t="shared" si="15"/>
        <v>Амурская область</v>
      </c>
      <c r="D4916" s="3">
        <f t="shared" si="16"/>
        <v>2</v>
      </c>
      <c r="E4916" s="15" t="s">
        <v>48</v>
      </c>
      <c r="F4916" s="13" t="str">
        <f>IFERROR(__xludf.DUMMYFUNCTION("REGEXEXTRACT(E4916, ""[А-Яа-я].*"")"),"Убийство")</f>
        <v>Убийство</v>
      </c>
      <c r="G4916" s="16">
        <f t="shared" si="17"/>
        <v>2</v>
      </c>
      <c r="H4916" s="13" t="s">
        <v>28</v>
      </c>
      <c r="I4916" s="13" t="str">
        <f>IFERROR(__xludf.DUMMYFUNCTION("REGEXREPLACE(H4916, "".*\s"", """")"),"человек")</f>
        <v>человек</v>
      </c>
      <c r="J4916" s="13" t="s">
        <v>29</v>
      </c>
      <c r="K4916" s="17" t="str">
        <f>IFERROR(__xludf.DUMMYFUNCTION("REGEXREPLACE(J4916, ""^[\d\s]+"", """")"),"значение показателя за год")</f>
        <v>значение показателя за год</v>
      </c>
      <c r="L4916" s="16">
        <f t="shared" si="18"/>
        <v>2</v>
      </c>
      <c r="M4916" s="13" t="s">
        <v>32</v>
      </c>
      <c r="N4916" s="13" t="str">
        <f>IFERROR(__xludf.DUMMYFUNCTION("REGEXEXTRACT(M4916, "" (.+)$"")"),"сельское население")</f>
        <v>сельское население</v>
      </c>
      <c r="O4916" s="18">
        <v>79.0</v>
      </c>
      <c r="P4916" s="18">
        <v>61.0</v>
      </c>
      <c r="Q4916" s="18">
        <v>69.0</v>
      </c>
      <c r="R4916" s="18">
        <v>61.0</v>
      </c>
      <c r="S4916" s="18">
        <v>50.0</v>
      </c>
      <c r="T4916" s="18">
        <v>42.0</v>
      </c>
      <c r="U4916" s="18">
        <v>57.0</v>
      </c>
      <c r="V4916" s="18">
        <v>45.0</v>
      </c>
      <c r="W4916" s="18">
        <v>26.0</v>
      </c>
      <c r="X4916" s="18">
        <v>29.0</v>
      </c>
      <c r="Y4916" s="18">
        <v>27.0</v>
      </c>
      <c r="Z4916" s="19" t="str">
        <f t="shared" si="6"/>
        <v/>
      </c>
      <c r="AA4916" s="19" t="str">
        <f t="shared" si="19"/>
        <v/>
      </c>
      <c r="AB4916" s="19">
        <f t="shared" si="8"/>
        <v>546</v>
      </c>
      <c r="AC4916" s="19">
        <f t="shared" si="20"/>
        <v>49.63636364</v>
      </c>
      <c r="AD4916" s="19">
        <f t="shared" si="21"/>
        <v>65</v>
      </c>
      <c r="AE4916" s="19" t="str">
        <f t="shared" si="22"/>
        <v>Нет моды</v>
      </c>
      <c r="AF4916" s="19">
        <f t="shared" si="23"/>
        <v>26</v>
      </c>
      <c r="AG4916" s="19">
        <f t="shared" si="24"/>
        <v>79</v>
      </c>
      <c r="AH4916" s="20" t="str">
        <f t="shared" si="14"/>
        <v>Город: 66%; Село: 34%</v>
      </c>
      <c r="AI4916" s="21"/>
      <c r="AJ4916" s="21"/>
      <c r="AK4916" s="21"/>
      <c r="AL4916" s="22">
        <f t="shared" si="25"/>
        <v>1</v>
      </c>
    </row>
    <row r="4917" ht="12.75" customHeight="1">
      <c r="A4917" s="13" t="s">
        <v>321</v>
      </c>
      <c r="B4917" s="13" t="str">
        <f>IFERROR(__xludf.DUMMYFUNCTION("REGEXREPLACE(A4917, ""\d"", """")"),"         Амурская область")</f>
        <v>         Амурская область</v>
      </c>
      <c r="C4917" s="14" t="str">
        <f t="shared" si="15"/>
        <v>Амурская область</v>
      </c>
      <c r="D4917" s="3">
        <f t="shared" si="16"/>
        <v>2</v>
      </c>
      <c r="E4917" s="15" t="s">
        <v>49</v>
      </c>
      <c r="F4917" s="13" t="str">
        <f>IFERROR(__xludf.DUMMYFUNCTION("REGEXEXTRACT(E4917, ""[А-Яа-я].*"")"),"Цереброваскулярные болезни")</f>
        <v>Цереброваскулярные болезни</v>
      </c>
      <c r="G4917" s="16">
        <f t="shared" si="17"/>
        <v>2</v>
      </c>
      <c r="H4917" s="13" t="s">
        <v>28</v>
      </c>
      <c r="I4917" s="13" t="str">
        <f>IFERROR(__xludf.DUMMYFUNCTION("REGEXREPLACE(H4917, "".*\s"", """")"),"человек")</f>
        <v>человек</v>
      </c>
      <c r="J4917" s="13" t="s">
        <v>29</v>
      </c>
      <c r="K4917" s="17" t="str">
        <f>IFERROR(__xludf.DUMMYFUNCTION("REGEXREPLACE(J4917, ""^[\d\s]+"", """")"),"значение показателя за год")</f>
        <v>значение показателя за год</v>
      </c>
      <c r="L4917" s="16">
        <f t="shared" si="18"/>
        <v>2</v>
      </c>
      <c r="M4917" s="13" t="s">
        <v>30</v>
      </c>
      <c r="N4917" s="13" t="str">
        <f>IFERROR(__xludf.DUMMYFUNCTION("REGEXEXTRACT(M4917, "" (.+)$"")"),"все население")</f>
        <v>все население</v>
      </c>
      <c r="O4917" s="18">
        <v>1266.0</v>
      </c>
      <c r="P4917" s="18">
        <v>1113.0</v>
      </c>
      <c r="Q4917" s="18">
        <v>1347.0</v>
      </c>
      <c r="R4917" s="18">
        <v>1599.0</v>
      </c>
      <c r="S4917" s="18">
        <v>1169.0</v>
      </c>
      <c r="T4917" s="18">
        <v>1241.0</v>
      </c>
      <c r="U4917" s="18">
        <v>1567.0</v>
      </c>
      <c r="V4917" s="18">
        <v>1783.0</v>
      </c>
      <c r="W4917" s="18">
        <v>1692.0</v>
      </c>
      <c r="X4917" s="18">
        <v>1522.0</v>
      </c>
      <c r="Y4917" s="18">
        <v>1545.0</v>
      </c>
      <c r="Z4917" s="19">
        <f t="shared" si="6"/>
        <v>15844</v>
      </c>
      <c r="AA4917" s="19" t="str">
        <f t="shared" si="19"/>
        <v/>
      </c>
      <c r="AB4917" s="19" t="str">
        <f t="shared" si="8"/>
        <v/>
      </c>
      <c r="AC4917" s="19">
        <f t="shared" si="20"/>
        <v>1440.363636</v>
      </c>
      <c r="AD4917" s="19">
        <f t="shared" si="21"/>
        <v>596</v>
      </c>
      <c r="AE4917" s="19" t="str">
        <f t="shared" si="22"/>
        <v>Нет моды</v>
      </c>
      <c r="AF4917" s="19">
        <f t="shared" si="23"/>
        <v>1113</v>
      </c>
      <c r="AG4917" s="19">
        <f t="shared" si="24"/>
        <v>1783</v>
      </c>
      <c r="AH4917" s="20" t="str">
        <f t="shared" si="14"/>
        <v/>
      </c>
      <c r="AI4917" s="21"/>
      <c r="AJ4917" s="21"/>
      <c r="AK4917" s="21"/>
      <c r="AL4917" s="22">
        <f t="shared" si="25"/>
        <v>1</v>
      </c>
    </row>
    <row r="4918" ht="12.75" customHeight="1">
      <c r="A4918" s="13" t="s">
        <v>321</v>
      </c>
      <c r="B4918" s="13" t="str">
        <f>IFERROR(__xludf.DUMMYFUNCTION("REGEXREPLACE(A4918, ""\d"", """")"),"         Амурская область")</f>
        <v>         Амурская область</v>
      </c>
      <c r="C4918" s="14" t="str">
        <f t="shared" si="15"/>
        <v>Амурская область</v>
      </c>
      <c r="D4918" s="3">
        <f t="shared" si="16"/>
        <v>2</v>
      </c>
      <c r="E4918" s="15" t="s">
        <v>49</v>
      </c>
      <c r="F4918" s="13" t="str">
        <f>IFERROR(__xludf.DUMMYFUNCTION("REGEXEXTRACT(E4918, ""[А-Яа-я].*"")"),"Цереброваскулярные болезни")</f>
        <v>Цереброваскулярные болезни</v>
      </c>
      <c r="G4918" s="16">
        <f t="shared" si="17"/>
        <v>2</v>
      </c>
      <c r="H4918" s="13" t="s">
        <v>28</v>
      </c>
      <c r="I4918" s="13" t="str">
        <f>IFERROR(__xludf.DUMMYFUNCTION("REGEXREPLACE(H4918, "".*\s"", """")"),"человек")</f>
        <v>человек</v>
      </c>
      <c r="J4918" s="13" t="s">
        <v>29</v>
      </c>
      <c r="K4918" s="17" t="str">
        <f>IFERROR(__xludf.DUMMYFUNCTION("REGEXREPLACE(J4918, ""^[\d\s]+"", """")"),"значение показателя за год")</f>
        <v>значение показателя за год</v>
      </c>
      <c r="L4918" s="16">
        <f t="shared" si="18"/>
        <v>2</v>
      </c>
      <c r="M4918" s="13" t="s">
        <v>31</v>
      </c>
      <c r="N4918" s="13" t="str">
        <f>IFERROR(__xludf.DUMMYFUNCTION("REGEXEXTRACT(M4918, "" (.+)$"")"),"городское население")</f>
        <v>городское население</v>
      </c>
      <c r="O4918" s="18">
        <v>873.0</v>
      </c>
      <c r="P4918" s="18">
        <v>775.0</v>
      </c>
      <c r="Q4918" s="18">
        <v>925.0</v>
      </c>
      <c r="R4918" s="18">
        <v>1089.0</v>
      </c>
      <c r="S4918" s="18">
        <v>771.0</v>
      </c>
      <c r="T4918" s="18">
        <v>774.0</v>
      </c>
      <c r="U4918" s="18">
        <v>993.0</v>
      </c>
      <c r="V4918" s="18">
        <v>1186.0</v>
      </c>
      <c r="W4918" s="18">
        <v>1094.0</v>
      </c>
      <c r="X4918" s="18">
        <v>1031.0</v>
      </c>
      <c r="Y4918" s="18">
        <v>1036.0</v>
      </c>
      <c r="Z4918" s="19" t="str">
        <f t="shared" si="6"/>
        <v/>
      </c>
      <c r="AA4918" s="19">
        <f t="shared" si="19"/>
        <v>10547</v>
      </c>
      <c r="AB4918" s="19" t="str">
        <f t="shared" si="8"/>
        <v/>
      </c>
      <c r="AC4918" s="19">
        <f t="shared" si="20"/>
        <v>958.8181818</v>
      </c>
      <c r="AD4918" s="19">
        <f t="shared" si="21"/>
        <v>1141</v>
      </c>
      <c r="AE4918" s="19" t="str">
        <f t="shared" si="22"/>
        <v>Нет моды</v>
      </c>
      <c r="AF4918" s="19">
        <f t="shared" si="23"/>
        <v>771</v>
      </c>
      <c r="AG4918" s="19">
        <f t="shared" si="24"/>
        <v>1186</v>
      </c>
      <c r="AH4918" s="20" t="str">
        <f t="shared" si="14"/>
        <v/>
      </c>
      <c r="AI4918" s="21"/>
      <c r="AJ4918" s="21"/>
      <c r="AK4918" s="21"/>
      <c r="AL4918" s="22">
        <f t="shared" si="25"/>
        <v>1</v>
      </c>
    </row>
    <row r="4919" ht="12.75" customHeight="1">
      <c r="A4919" s="13" t="s">
        <v>321</v>
      </c>
      <c r="B4919" s="13" t="str">
        <f>IFERROR(__xludf.DUMMYFUNCTION("REGEXREPLACE(A4919, ""\d"", """")"),"         Амурская область")</f>
        <v>         Амурская область</v>
      </c>
      <c r="C4919" s="14" t="str">
        <f t="shared" si="15"/>
        <v>Амурская область</v>
      </c>
      <c r="D4919" s="3">
        <f t="shared" si="16"/>
        <v>2</v>
      </c>
      <c r="E4919" s="15" t="s">
        <v>49</v>
      </c>
      <c r="F4919" s="13" t="str">
        <f>IFERROR(__xludf.DUMMYFUNCTION("REGEXEXTRACT(E4919, ""[А-Яа-я].*"")"),"Цереброваскулярные болезни")</f>
        <v>Цереброваскулярные болезни</v>
      </c>
      <c r="G4919" s="16">
        <f t="shared" si="17"/>
        <v>2</v>
      </c>
      <c r="H4919" s="13" t="s">
        <v>28</v>
      </c>
      <c r="I4919" s="13" t="str">
        <f>IFERROR(__xludf.DUMMYFUNCTION("REGEXREPLACE(H4919, "".*\s"", """")"),"человек")</f>
        <v>человек</v>
      </c>
      <c r="J4919" s="13" t="s">
        <v>29</v>
      </c>
      <c r="K4919" s="17" t="str">
        <f>IFERROR(__xludf.DUMMYFUNCTION("REGEXREPLACE(J4919, ""^[\d\s]+"", """")"),"значение показателя за год")</f>
        <v>значение показателя за год</v>
      </c>
      <c r="L4919" s="16">
        <f t="shared" si="18"/>
        <v>2</v>
      </c>
      <c r="M4919" s="13" t="s">
        <v>32</v>
      </c>
      <c r="N4919" s="13" t="str">
        <f>IFERROR(__xludf.DUMMYFUNCTION("REGEXEXTRACT(M4919, "" (.+)$"")"),"сельское население")</f>
        <v>сельское население</v>
      </c>
      <c r="O4919" s="18">
        <v>393.0</v>
      </c>
      <c r="P4919" s="18">
        <v>338.0</v>
      </c>
      <c r="Q4919" s="18">
        <v>422.0</v>
      </c>
      <c r="R4919" s="18">
        <v>510.0</v>
      </c>
      <c r="S4919" s="18">
        <v>398.0</v>
      </c>
      <c r="T4919" s="18">
        <v>467.0</v>
      </c>
      <c r="U4919" s="18">
        <v>574.0</v>
      </c>
      <c r="V4919" s="18">
        <v>597.0</v>
      </c>
      <c r="W4919" s="18">
        <v>598.0</v>
      </c>
      <c r="X4919" s="18">
        <v>491.0</v>
      </c>
      <c r="Y4919" s="18">
        <v>509.0</v>
      </c>
      <c r="Z4919" s="19" t="str">
        <f t="shared" si="6"/>
        <v/>
      </c>
      <c r="AA4919" s="19" t="str">
        <f t="shared" si="19"/>
        <v/>
      </c>
      <c r="AB4919" s="19">
        <f t="shared" si="8"/>
        <v>5297</v>
      </c>
      <c r="AC4919" s="19">
        <f t="shared" si="20"/>
        <v>481.5454545</v>
      </c>
      <c r="AD4919" s="19">
        <f t="shared" si="21"/>
        <v>684.5</v>
      </c>
      <c r="AE4919" s="19" t="str">
        <f t="shared" si="22"/>
        <v>Нет моды</v>
      </c>
      <c r="AF4919" s="19">
        <f t="shared" si="23"/>
        <v>338</v>
      </c>
      <c r="AG4919" s="19">
        <f t="shared" si="24"/>
        <v>598</v>
      </c>
      <c r="AH4919" s="20" t="str">
        <f t="shared" si="14"/>
        <v>Город: 67%; Село: 33%</v>
      </c>
      <c r="AI4919" s="21"/>
      <c r="AJ4919" s="21"/>
      <c r="AK4919" s="21"/>
      <c r="AL4919" s="22">
        <f t="shared" si="25"/>
        <v>1</v>
      </c>
    </row>
    <row r="4920" ht="12.75" customHeight="1">
      <c r="A4920" s="13" t="s">
        <v>322</v>
      </c>
      <c r="B4920" s="13" t="str">
        <f>IFERROR(__xludf.DUMMYFUNCTION("REGEXREPLACE(A4920, ""\d"", """")"),"         Магаданская область")</f>
        <v>         Магаданская область</v>
      </c>
      <c r="C4920" s="14" t="str">
        <f t="shared" si="15"/>
        <v>Магаданская область</v>
      </c>
      <c r="D4920" s="3">
        <f t="shared" si="16"/>
        <v>2</v>
      </c>
      <c r="E4920" s="15" t="s">
        <v>27</v>
      </c>
      <c r="F4920" s="13" t="str">
        <f>IFERROR(__xludf.DUMMYFUNCTION("REGEXEXTRACT(E4920, ""[А-Яа-я].*"")"),"Болезни органов дыхания")</f>
        <v>Болезни органов дыхания</v>
      </c>
      <c r="G4920" s="16">
        <f t="shared" si="17"/>
        <v>2</v>
      </c>
      <c r="H4920" s="13" t="s">
        <v>28</v>
      </c>
      <c r="I4920" s="13" t="str">
        <f>IFERROR(__xludf.DUMMYFUNCTION("REGEXREPLACE(H4920, "".*\s"", """")"),"человек")</f>
        <v>человек</v>
      </c>
      <c r="J4920" s="13" t="s">
        <v>29</v>
      </c>
      <c r="K4920" s="17" t="str">
        <f>IFERROR(__xludf.DUMMYFUNCTION("REGEXREPLACE(J4920, ""^[\d\s]+"", """")"),"значение показателя за год")</f>
        <v>значение показателя за год</v>
      </c>
      <c r="L4920" s="16">
        <f t="shared" si="18"/>
        <v>2</v>
      </c>
      <c r="M4920" s="13" t="s">
        <v>30</v>
      </c>
      <c r="N4920" s="13" t="str">
        <f>IFERROR(__xludf.DUMMYFUNCTION("REGEXEXTRACT(M4920, "" (.+)$"")"),"все население")</f>
        <v>все население</v>
      </c>
      <c r="O4920" s="18">
        <v>88.0</v>
      </c>
      <c r="P4920" s="18">
        <v>109.0</v>
      </c>
      <c r="Q4920" s="18">
        <v>84.0</v>
      </c>
      <c r="R4920" s="18">
        <v>72.0</v>
      </c>
      <c r="S4920" s="18">
        <v>79.0</v>
      </c>
      <c r="T4920" s="18">
        <v>90.0</v>
      </c>
      <c r="U4920" s="18">
        <v>121.0</v>
      </c>
      <c r="V4920" s="18">
        <v>108.0</v>
      </c>
      <c r="W4920" s="18">
        <v>149.0</v>
      </c>
      <c r="X4920" s="18">
        <v>134.0</v>
      </c>
      <c r="Y4920" s="18">
        <v>108.0</v>
      </c>
      <c r="Z4920" s="19">
        <f t="shared" si="6"/>
        <v>1142</v>
      </c>
      <c r="AA4920" s="19" t="str">
        <f t="shared" si="19"/>
        <v/>
      </c>
      <c r="AB4920" s="19" t="str">
        <f t="shared" si="8"/>
        <v/>
      </c>
      <c r="AC4920" s="19">
        <f t="shared" si="20"/>
        <v>103.8181818</v>
      </c>
      <c r="AD4920" s="19">
        <f t="shared" si="21"/>
        <v>243.5</v>
      </c>
      <c r="AE4920" s="19" t="str">
        <f t="shared" si="22"/>
        <v>Нет моды</v>
      </c>
      <c r="AF4920" s="19">
        <f t="shared" si="23"/>
        <v>72</v>
      </c>
      <c r="AG4920" s="19">
        <f t="shared" si="24"/>
        <v>149</v>
      </c>
      <c r="AH4920" s="20" t="str">
        <f t="shared" si="14"/>
        <v/>
      </c>
      <c r="AI4920" s="21"/>
      <c r="AJ4920" s="21"/>
      <c r="AK4920" s="21"/>
      <c r="AL4920" s="22">
        <f t="shared" si="25"/>
        <v>1</v>
      </c>
    </row>
    <row r="4921" ht="12.75" customHeight="1">
      <c r="A4921" s="13" t="s">
        <v>322</v>
      </c>
      <c r="B4921" s="13" t="str">
        <f>IFERROR(__xludf.DUMMYFUNCTION("REGEXREPLACE(A4921, ""\d"", """")"),"         Магаданская область")</f>
        <v>         Магаданская область</v>
      </c>
      <c r="C4921" s="14" t="str">
        <f t="shared" si="15"/>
        <v>Магаданская область</v>
      </c>
      <c r="D4921" s="3">
        <f t="shared" si="16"/>
        <v>2</v>
      </c>
      <c r="E4921" s="15" t="s">
        <v>27</v>
      </c>
      <c r="F4921" s="13" t="str">
        <f>IFERROR(__xludf.DUMMYFUNCTION("REGEXEXTRACT(E4921, ""[А-Яа-я].*"")"),"Болезни органов дыхания")</f>
        <v>Болезни органов дыхания</v>
      </c>
      <c r="G4921" s="16">
        <f t="shared" si="17"/>
        <v>2</v>
      </c>
      <c r="H4921" s="13" t="s">
        <v>28</v>
      </c>
      <c r="I4921" s="13" t="str">
        <f>IFERROR(__xludf.DUMMYFUNCTION("REGEXREPLACE(H4921, "".*\s"", """")"),"человек")</f>
        <v>человек</v>
      </c>
      <c r="J4921" s="13" t="s">
        <v>29</v>
      </c>
      <c r="K4921" s="17" t="str">
        <f>IFERROR(__xludf.DUMMYFUNCTION("REGEXREPLACE(J4921, ""^[\d\s]+"", """")"),"значение показателя за год")</f>
        <v>значение показателя за год</v>
      </c>
      <c r="L4921" s="16">
        <f t="shared" si="18"/>
        <v>2</v>
      </c>
      <c r="M4921" s="13" t="s">
        <v>31</v>
      </c>
      <c r="N4921" s="13" t="str">
        <f>IFERROR(__xludf.DUMMYFUNCTION("REGEXEXTRACT(M4921, "" (.+)$"")"),"городское население")</f>
        <v>городское население</v>
      </c>
      <c r="O4921" s="18">
        <v>82.0</v>
      </c>
      <c r="P4921" s="18">
        <v>103.0</v>
      </c>
      <c r="Q4921" s="18">
        <v>77.0</v>
      </c>
      <c r="R4921" s="18">
        <v>68.0</v>
      </c>
      <c r="S4921" s="18">
        <v>76.0</v>
      </c>
      <c r="T4921" s="18">
        <v>78.0</v>
      </c>
      <c r="U4921" s="18">
        <v>113.0</v>
      </c>
      <c r="V4921" s="18">
        <v>96.0</v>
      </c>
      <c r="W4921" s="18">
        <v>138.0</v>
      </c>
      <c r="X4921" s="18">
        <v>124.0</v>
      </c>
      <c r="Y4921" s="18">
        <v>102.0</v>
      </c>
      <c r="Z4921" s="19" t="str">
        <f t="shared" si="6"/>
        <v/>
      </c>
      <c r="AA4921" s="19">
        <f t="shared" si="19"/>
        <v>1057</v>
      </c>
      <c r="AB4921" s="19" t="str">
        <f t="shared" si="8"/>
        <v/>
      </c>
      <c r="AC4921" s="19">
        <f t="shared" si="20"/>
        <v>96.09090909</v>
      </c>
      <c r="AD4921" s="19">
        <f t="shared" si="21"/>
        <v>99</v>
      </c>
      <c r="AE4921" s="19" t="str">
        <f t="shared" si="22"/>
        <v>Нет моды</v>
      </c>
      <c r="AF4921" s="19">
        <f t="shared" si="23"/>
        <v>68</v>
      </c>
      <c r="AG4921" s="19">
        <f t="shared" si="24"/>
        <v>138</v>
      </c>
      <c r="AH4921" s="20" t="str">
        <f t="shared" si="14"/>
        <v/>
      </c>
      <c r="AI4921" s="21"/>
      <c r="AJ4921" s="21"/>
      <c r="AK4921" s="21"/>
      <c r="AL4921" s="22">
        <f t="shared" si="25"/>
        <v>1</v>
      </c>
    </row>
    <row r="4922" ht="12.75" customHeight="1">
      <c r="A4922" s="13" t="s">
        <v>322</v>
      </c>
      <c r="B4922" s="13" t="str">
        <f>IFERROR(__xludf.DUMMYFUNCTION("REGEXREPLACE(A4922, ""\d"", """")"),"         Магаданская область")</f>
        <v>         Магаданская область</v>
      </c>
      <c r="C4922" s="14" t="str">
        <f t="shared" si="15"/>
        <v>Магаданская область</v>
      </c>
      <c r="D4922" s="3">
        <f t="shared" si="16"/>
        <v>2</v>
      </c>
      <c r="E4922" s="15" t="s">
        <v>27</v>
      </c>
      <c r="F4922" s="13" t="str">
        <f>IFERROR(__xludf.DUMMYFUNCTION("REGEXEXTRACT(E4922, ""[А-Яа-я].*"")"),"Болезни органов дыхания")</f>
        <v>Болезни органов дыхания</v>
      </c>
      <c r="G4922" s="16">
        <f t="shared" si="17"/>
        <v>2</v>
      </c>
      <c r="H4922" s="13" t="s">
        <v>28</v>
      </c>
      <c r="I4922" s="13" t="str">
        <f>IFERROR(__xludf.DUMMYFUNCTION("REGEXREPLACE(H4922, "".*\s"", """")"),"человек")</f>
        <v>человек</v>
      </c>
      <c r="J4922" s="13" t="s">
        <v>29</v>
      </c>
      <c r="K4922" s="17" t="str">
        <f>IFERROR(__xludf.DUMMYFUNCTION("REGEXREPLACE(J4922, ""^[\d\s]+"", """")"),"значение показателя за год")</f>
        <v>значение показателя за год</v>
      </c>
      <c r="L4922" s="16">
        <f t="shared" si="18"/>
        <v>2</v>
      </c>
      <c r="M4922" s="13" t="s">
        <v>32</v>
      </c>
      <c r="N4922" s="13" t="str">
        <f>IFERROR(__xludf.DUMMYFUNCTION("REGEXEXTRACT(M4922, "" (.+)$"")"),"сельское население")</f>
        <v>сельское население</v>
      </c>
      <c r="O4922" s="18">
        <v>6.0</v>
      </c>
      <c r="P4922" s="18">
        <v>6.0</v>
      </c>
      <c r="Q4922" s="18">
        <v>7.0</v>
      </c>
      <c r="R4922" s="18">
        <v>4.0</v>
      </c>
      <c r="S4922" s="18">
        <v>3.0</v>
      </c>
      <c r="T4922" s="18">
        <v>12.0</v>
      </c>
      <c r="U4922" s="18">
        <v>8.0</v>
      </c>
      <c r="V4922" s="18">
        <v>12.0</v>
      </c>
      <c r="W4922" s="18">
        <v>11.0</v>
      </c>
      <c r="X4922" s="18">
        <v>10.0</v>
      </c>
      <c r="Y4922" s="18">
        <v>6.0</v>
      </c>
      <c r="Z4922" s="19" t="str">
        <f t="shared" si="6"/>
        <v/>
      </c>
      <c r="AA4922" s="19" t="str">
        <f t="shared" si="19"/>
        <v/>
      </c>
      <c r="AB4922" s="19">
        <f t="shared" si="8"/>
        <v>85</v>
      </c>
      <c r="AC4922" s="19">
        <f t="shared" si="20"/>
        <v>7.727272727</v>
      </c>
      <c r="AD4922" s="19">
        <f t="shared" si="21"/>
        <v>40</v>
      </c>
      <c r="AE4922" s="19" t="str">
        <f t="shared" si="22"/>
        <v>Нет моды</v>
      </c>
      <c r="AF4922" s="19">
        <f t="shared" si="23"/>
        <v>3</v>
      </c>
      <c r="AG4922" s="19">
        <f t="shared" si="24"/>
        <v>12</v>
      </c>
      <c r="AH4922" s="20" t="str">
        <f t="shared" si="14"/>
        <v>Город: 93%; Село: 7%</v>
      </c>
      <c r="AI4922" s="21"/>
      <c r="AJ4922" s="21"/>
      <c r="AK4922" s="21"/>
      <c r="AL4922" s="22">
        <f t="shared" si="25"/>
        <v>1</v>
      </c>
    </row>
    <row r="4923" ht="12.75" customHeight="1">
      <c r="A4923" s="13" t="s">
        <v>322</v>
      </c>
      <c r="B4923" s="13" t="str">
        <f>IFERROR(__xludf.DUMMYFUNCTION("REGEXREPLACE(A4923, ""\d"", """")"),"         Магаданская область")</f>
        <v>         Магаданская область</v>
      </c>
      <c r="C4923" s="14" t="str">
        <f t="shared" si="15"/>
        <v>Магаданская область</v>
      </c>
      <c r="D4923" s="3">
        <f t="shared" si="16"/>
        <v>2</v>
      </c>
      <c r="E4923" s="15" t="s">
        <v>33</v>
      </c>
      <c r="F4923" s="13" t="str">
        <f>IFERROR(__xludf.DUMMYFUNCTION("REGEXEXTRACT(E4923, ""[А-Яа-я].*"")"),"Болезни органов пищеварения")</f>
        <v>Болезни органов пищеварения</v>
      </c>
      <c r="G4923" s="16">
        <f t="shared" si="17"/>
        <v>2</v>
      </c>
      <c r="H4923" s="13" t="s">
        <v>28</v>
      </c>
      <c r="I4923" s="13" t="str">
        <f>IFERROR(__xludf.DUMMYFUNCTION("REGEXREPLACE(H4923, "".*\s"", """")"),"человек")</f>
        <v>человек</v>
      </c>
      <c r="J4923" s="13" t="s">
        <v>29</v>
      </c>
      <c r="K4923" s="17" t="str">
        <f>IFERROR(__xludf.DUMMYFUNCTION("REGEXREPLACE(J4923, ""^[\d\s]+"", """")"),"значение показателя за год")</f>
        <v>значение показателя за год</v>
      </c>
      <c r="L4923" s="16">
        <f t="shared" si="18"/>
        <v>2</v>
      </c>
      <c r="M4923" s="13" t="s">
        <v>30</v>
      </c>
      <c r="N4923" s="13" t="str">
        <f>IFERROR(__xludf.DUMMYFUNCTION("REGEXEXTRACT(M4923, "" (.+)$"")"),"все население")</f>
        <v>все население</v>
      </c>
      <c r="O4923" s="18">
        <v>94.0</v>
      </c>
      <c r="P4923" s="18">
        <v>109.0</v>
      </c>
      <c r="Q4923" s="18">
        <v>103.0</v>
      </c>
      <c r="R4923" s="18">
        <v>95.0</v>
      </c>
      <c r="S4923" s="18">
        <v>112.0</v>
      </c>
      <c r="T4923" s="18">
        <v>118.0</v>
      </c>
      <c r="U4923" s="18">
        <v>132.0</v>
      </c>
      <c r="V4923" s="18">
        <v>128.0</v>
      </c>
      <c r="W4923" s="18">
        <v>166.0</v>
      </c>
      <c r="X4923" s="18">
        <v>163.0</v>
      </c>
      <c r="Y4923" s="18">
        <v>131.0</v>
      </c>
      <c r="Z4923" s="19">
        <f t="shared" si="6"/>
        <v>1351</v>
      </c>
      <c r="AA4923" s="19" t="str">
        <f t="shared" si="19"/>
        <v/>
      </c>
      <c r="AB4923" s="19" t="str">
        <f t="shared" si="8"/>
        <v/>
      </c>
      <c r="AC4923" s="19">
        <f t="shared" si="20"/>
        <v>122.8181818</v>
      </c>
      <c r="AD4923" s="19">
        <f t="shared" si="21"/>
        <v>53</v>
      </c>
      <c r="AE4923" s="19" t="str">
        <f t="shared" si="22"/>
        <v>Нет моды</v>
      </c>
      <c r="AF4923" s="19">
        <f t="shared" si="23"/>
        <v>94</v>
      </c>
      <c r="AG4923" s="19">
        <f t="shared" si="24"/>
        <v>166</v>
      </c>
      <c r="AH4923" s="20" t="str">
        <f t="shared" si="14"/>
        <v/>
      </c>
      <c r="AI4923" s="21"/>
      <c r="AJ4923" s="21"/>
      <c r="AK4923" s="21"/>
      <c r="AL4923" s="22">
        <f t="shared" si="25"/>
        <v>1</v>
      </c>
    </row>
    <row r="4924" ht="12.75" customHeight="1">
      <c r="A4924" s="13" t="s">
        <v>322</v>
      </c>
      <c r="B4924" s="13" t="str">
        <f>IFERROR(__xludf.DUMMYFUNCTION("REGEXREPLACE(A4924, ""\d"", """")"),"         Магаданская область")</f>
        <v>         Магаданская область</v>
      </c>
      <c r="C4924" s="14" t="str">
        <f t="shared" si="15"/>
        <v>Магаданская область</v>
      </c>
      <c r="D4924" s="3">
        <f t="shared" si="16"/>
        <v>2</v>
      </c>
      <c r="E4924" s="15" t="s">
        <v>33</v>
      </c>
      <c r="F4924" s="13" t="str">
        <f>IFERROR(__xludf.DUMMYFUNCTION("REGEXEXTRACT(E4924, ""[А-Яа-я].*"")"),"Болезни органов пищеварения")</f>
        <v>Болезни органов пищеварения</v>
      </c>
      <c r="G4924" s="16">
        <f t="shared" si="17"/>
        <v>2</v>
      </c>
      <c r="H4924" s="13" t="s">
        <v>28</v>
      </c>
      <c r="I4924" s="13" t="str">
        <f>IFERROR(__xludf.DUMMYFUNCTION("REGEXREPLACE(H4924, "".*\s"", """")"),"человек")</f>
        <v>человек</v>
      </c>
      <c r="J4924" s="13" t="s">
        <v>29</v>
      </c>
      <c r="K4924" s="17" t="str">
        <f>IFERROR(__xludf.DUMMYFUNCTION("REGEXREPLACE(J4924, ""^[\d\s]+"", """")"),"значение показателя за год")</f>
        <v>значение показателя за год</v>
      </c>
      <c r="L4924" s="16">
        <f t="shared" si="18"/>
        <v>2</v>
      </c>
      <c r="M4924" s="13" t="s">
        <v>31</v>
      </c>
      <c r="N4924" s="13" t="str">
        <f>IFERROR(__xludf.DUMMYFUNCTION("REGEXEXTRACT(M4924, "" (.+)$"")"),"городское население")</f>
        <v>городское население</v>
      </c>
      <c r="O4924" s="18">
        <v>88.0</v>
      </c>
      <c r="P4924" s="18">
        <v>104.0</v>
      </c>
      <c r="Q4924" s="18">
        <v>95.0</v>
      </c>
      <c r="R4924" s="18">
        <v>87.0</v>
      </c>
      <c r="S4924" s="18">
        <v>107.0</v>
      </c>
      <c r="T4924" s="18">
        <v>107.0</v>
      </c>
      <c r="U4924" s="18">
        <v>128.0</v>
      </c>
      <c r="V4924" s="18">
        <v>121.0</v>
      </c>
      <c r="W4924" s="18">
        <v>146.0</v>
      </c>
      <c r="X4924" s="18">
        <v>149.0</v>
      </c>
      <c r="Y4924" s="18">
        <v>124.0</v>
      </c>
      <c r="Z4924" s="19" t="str">
        <f t="shared" si="6"/>
        <v/>
      </c>
      <c r="AA4924" s="19">
        <f t="shared" si="19"/>
        <v>1256</v>
      </c>
      <c r="AB4924" s="19" t="str">
        <f t="shared" si="8"/>
        <v/>
      </c>
      <c r="AC4924" s="19">
        <f t="shared" si="20"/>
        <v>114.1818182</v>
      </c>
      <c r="AD4924" s="19">
        <f t="shared" si="21"/>
        <v>115</v>
      </c>
      <c r="AE4924" s="19" t="str">
        <f t="shared" si="22"/>
        <v>Нет моды</v>
      </c>
      <c r="AF4924" s="19">
        <f t="shared" si="23"/>
        <v>87</v>
      </c>
      <c r="AG4924" s="19">
        <f t="shared" si="24"/>
        <v>149</v>
      </c>
      <c r="AH4924" s="20" t="str">
        <f t="shared" si="14"/>
        <v/>
      </c>
      <c r="AI4924" s="21"/>
      <c r="AJ4924" s="21"/>
      <c r="AK4924" s="21"/>
      <c r="AL4924" s="22">
        <f t="shared" si="25"/>
        <v>1</v>
      </c>
    </row>
    <row r="4925" ht="12.75" customHeight="1">
      <c r="A4925" s="13" t="s">
        <v>322</v>
      </c>
      <c r="B4925" s="13" t="str">
        <f>IFERROR(__xludf.DUMMYFUNCTION("REGEXREPLACE(A4925, ""\d"", """")"),"         Магаданская область")</f>
        <v>         Магаданская область</v>
      </c>
      <c r="C4925" s="14" t="str">
        <f t="shared" si="15"/>
        <v>Магаданская область</v>
      </c>
      <c r="D4925" s="3">
        <f t="shared" si="16"/>
        <v>2</v>
      </c>
      <c r="E4925" s="15" t="s">
        <v>33</v>
      </c>
      <c r="F4925" s="13" t="str">
        <f>IFERROR(__xludf.DUMMYFUNCTION("REGEXEXTRACT(E4925, ""[А-Яа-я].*"")"),"Болезни органов пищеварения")</f>
        <v>Болезни органов пищеварения</v>
      </c>
      <c r="G4925" s="16">
        <f t="shared" si="17"/>
        <v>2</v>
      </c>
      <c r="H4925" s="13" t="s">
        <v>28</v>
      </c>
      <c r="I4925" s="13" t="str">
        <f>IFERROR(__xludf.DUMMYFUNCTION("REGEXREPLACE(H4925, "".*\s"", """")"),"человек")</f>
        <v>человек</v>
      </c>
      <c r="J4925" s="13" t="s">
        <v>29</v>
      </c>
      <c r="K4925" s="17" t="str">
        <f>IFERROR(__xludf.DUMMYFUNCTION("REGEXREPLACE(J4925, ""^[\d\s]+"", """")"),"значение показателя за год")</f>
        <v>значение показателя за год</v>
      </c>
      <c r="L4925" s="16">
        <f t="shared" si="18"/>
        <v>2</v>
      </c>
      <c r="M4925" s="13" t="s">
        <v>32</v>
      </c>
      <c r="N4925" s="13" t="str">
        <f>IFERROR(__xludf.DUMMYFUNCTION("REGEXEXTRACT(M4925, "" (.+)$"")"),"сельское население")</f>
        <v>сельское население</v>
      </c>
      <c r="O4925" s="18">
        <v>6.0</v>
      </c>
      <c r="P4925" s="18">
        <v>5.0</v>
      </c>
      <c r="Q4925" s="18">
        <v>8.0</v>
      </c>
      <c r="R4925" s="18">
        <v>8.0</v>
      </c>
      <c r="S4925" s="18">
        <v>5.0</v>
      </c>
      <c r="T4925" s="18">
        <v>11.0</v>
      </c>
      <c r="U4925" s="18">
        <v>4.0</v>
      </c>
      <c r="V4925" s="18">
        <v>7.0</v>
      </c>
      <c r="W4925" s="18">
        <v>20.0</v>
      </c>
      <c r="X4925" s="18">
        <v>14.0</v>
      </c>
      <c r="Y4925" s="18">
        <v>7.0</v>
      </c>
      <c r="Z4925" s="19" t="str">
        <f t="shared" si="6"/>
        <v/>
      </c>
      <c r="AA4925" s="19" t="str">
        <f t="shared" si="19"/>
        <v/>
      </c>
      <c r="AB4925" s="19">
        <f t="shared" si="8"/>
        <v>95</v>
      </c>
      <c r="AC4925" s="19">
        <f t="shared" si="20"/>
        <v>8.636363636</v>
      </c>
      <c r="AD4925" s="19">
        <f t="shared" si="21"/>
        <v>53.5</v>
      </c>
      <c r="AE4925" s="19" t="str">
        <f t="shared" si="22"/>
        <v>Нет моды</v>
      </c>
      <c r="AF4925" s="19">
        <f t="shared" si="23"/>
        <v>4</v>
      </c>
      <c r="AG4925" s="19">
        <f t="shared" si="24"/>
        <v>20</v>
      </c>
      <c r="AH4925" s="20" t="str">
        <f t="shared" si="14"/>
        <v>Город: 93%; Село: 7%</v>
      </c>
      <c r="AI4925" s="21"/>
      <c r="AJ4925" s="21"/>
      <c r="AK4925" s="21"/>
      <c r="AL4925" s="22">
        <f t="shared" si="25"/>
        <v>1</v>
      </c>
    </row>
    <row r="4926" ht="12.75" customHeight="1">
      <c r="A4926" s="13" t="s">
        <v>322</v>
      </c>
      <c r="B4926" s="13" t="str">
        <f>IFERROR(__xludf.DUMMYFUNCTION("REGEXREPLACE(A4926, ""\d"", """")"),"         Магаданская область")</f>
        <v>         Магаданская область</v>
      </c>
      <c r="C4926" s="14" t="str">
        <f t="shared" si="15"/>
        <v>Магаданская область</v>
      </c>
      <c r="D4926" s="3">
        <f t="shared" si="16"/>
        <v>2</v>
      </c>
      <c r="E4926" s="15" t="s">
        <v>34</v>
      </c>
      <c r="F4926" s="13" t="str">
        <f>IFERROR(__xludf.DUMMYFUNCTION("REGEXEXTRACT(E4926, ""[А-Яа-я].*"")"),"Болезни системы кровообращения")</f>
        <v>Болезни системы кровообращения</v>
      </c>
      <c r="G4926" s="16">
        <f t="shared" si="17"/>
        <v>2</v>
      </c>
      <c r="H4926" s="13" t="s">
        <v>28</v>
      </c>
      <c r="I4926" s="13" t="str">
        <f>IFERROR(__xludf.DUMMYFUNCTION("REGEXREPLACE(H4926, "".*\s"", """")"),"человек")</f>
        <v>человек</v>
      </c>
      <c r="J4926" s="13" t="s">
        <v>29</v>
      </c>
      <c r="K4926" s="17" t="str">
        <f>IFERROR(__xludf.DUMMYFUNCTION("REGEXREPLACE(J4926, ""^[\d\s]+"", """")"),"значение показателя за год")</f>
        <v>значение показателя за год</v>
      </c>
      <c r="L4926" s="16">
        <f t="shared" si="18"/>
        <v>2</v>
      </c>
      <c r="M4926" s="13" t="s">
        <v>30</v>
      </c>
      <c r="N4926" s="13" t="str">
        <f>IFERROR(__xludf.DUMMYFUNCTION("REGEXEXTRACT(M4926, "" (.+)$"")"),"все население")</f>
        <v>все население</v>
      </c>
      <c r="O4926" s="18">
        <v>824.0</v>
      </c>
      <c r="P4926" s="18">
        <v>778.0</v>
      </c>
      <c r="Q4926" s="18">
        <v>800.0</v>
      </c>
      <c r="R4926" s="18">
        <v>714.0</v>
      </c>
      <c r="S4926" s="18">
        <v>720.0</v>
      </c>
      <c r="T4926" s="18">
        <v>709.0</v>
      </c>
      <c r="U4926" s="18">
        <v>685.0</v>
      </c>
      <c r="V4926" s="18">
        <v>760.0</v>
      </c>
      <c r="W4926" s="18">
        <v>808.0</v>
      </c>
      <c r="X4926" s="18">
        <v>727.0</v>
      </c>
      <c r="Y4926" s="18">
        <v>665.0</v>
      </c>
      <c r="Z4926" s="19">
        <f t="shared" si="6"/>
        <v>8190</v>
      </c>
      <c r="AA4926" s="19" t="str">
        <f t="shared" si="19"/>
        <v/>
      </c>
      <c r="AB4926" s="19" t="str">
        <f t="shared" si="8"/>
        <v/>
      </c>
      <c r="AC4926" s="19">
        <f t="shared" si="20"/>
        <v>744.5454545</v>
      </c>
      <c r="AD4926" s="19">
        <f t="shared" si="21"/>
        <v>342.5</v>
      </c>
      <c r="AE4926" s="19" t="str">
        <f t="shared" si="22"/>
        <v>Нет моды</v>
      </c>
      <c r="AF4926" s="19">
        <f t="shared" si="23"/>
        <v>665</v>
      </c>
      <c r="AG4926" s="19">
        <f t="shared" si="24"/>
        <v>824</v>
      </c>
      <c r="AH4926" s="20" t="str">
        <f t="shared" si="14"/>
        <v/>
      </c>
      <c r="AI4926" s="21"/>
      <c r="AJ4926" s="21"/>
      <c r="AK4926" s="21"/>
      <c r="AL4926" s="22">
        <f t="shared" si="25"/>
        <v>1</v>
      </c>
    </row>
    <row r="4927" ht="12.75" customHeight="1">
      <c r="A4927" s="13" t="s">
        <v>322</v>
      </c>
      <c r="B4927" s="13" t="str">
        <f>IFERROR(__xludf.DUMMYFUNCTION("REGEXREPLACE(A4927, ""\d"", """")"),"         Магаданская область")</f>
        <v>         Магаданская область</v>
      </c>
      <c r="C4927" s="14" t="str">
        <f t="shared" si="15"/>
        <v>Магаданская область</v>
      </c>
      <c r="D4927" s="3">
        <f t="shared" si="16"/>
        <v>2</v>
      </c>
      <c r="E4927" s="15" t="s">
        <v>34</v>
      </c>
      <c r="F4927" s="13" t="str">
        <f>IFERROR(__xludf.DUMMYFUNCTION("REGEXEXTRACT(E4927, ""[А-Яа-я].*"")"),"Болезни системы кровообращения")</f>
        <v>Болезни системы кровообращения</v>
      </c>
      <c r="G4927" s="16">
        <f t="shared" si="17"/>
        <v>2</v>
      </c>
      <c r="H4927" s="13" t="s">
        <v>28</v>
      </c>
      <c r="I4927" s="13" t="str">
        <f>IFERROR(__xludf.DUMMYFUNCTION("REGEXREPLACE(H4927, "".*\s"", """")"),"человек")</f>
        <v>человек</v>
      </c>
      <c r="J4927" s="13" t="s">
        <v>29</v>
      </c>
      <c r="K4927" s="17" t="str">
        <f>IFERROR(__xludf.DUMMYFUNCTION("REGEXREPLACE(J4927, ""^[\d\s]+"", """")"),"значение показателя за год")</f>
        <v>значение показателя за год</v>
      </c>
      <c r="L4927" s="16">
        <f t="shared" si="18"/>
        <v>2</v>
      </c>
      <c r="M4927" s="13" t="s">
        <v>31</v>
      </c>
      <c r="N4927" s="13" t="str">
        <f>IFERROR(__xludf.DUMMYFUNCTION("REGEXEXTRACT(M4927, "" (.+)$"")"),"городское население")</f>
        <v>городское население</v>
      </c>
      <c r="O4927" s="18">
        <v>773.0</v>
      </c>
      <c r="P4927" s="18">
        <v>731.0</v>
      </c>
      <c r="Q4927" s="18">
        <v>747.0</v>
      </c>
      <c r="R4927" s="18">
        <v>670.0</v>
      </c>
      <c r="S4927" s="18">
        <v>666.0</v>
      </c>
      <c r="T4927" s="18">
        <v>657.0</v>
      </c>
      <c r="U4927" s="18">
        <v>646.0</v>
      </c>
      <c r="V4927" s="18">
        <v>702.0</v>
      </c>
      <c r="W4927" s="18">
        <v>743.0</v>
      </c>
      <c r="X4927" s="18">
        <v>680.0</v>
      </c>
      <c r="Y4927" s="18">
        <v>620.0</v>
      </c>
      <c r="Z4927" s="19" t="str">
        <f t="shared" si="6"/>
        <v/>
      </c>
      <c r="AA4927" s="19">
        <f t="shared" si="19"/>
        <v>7635</v>
      </c>
      <c r="AB4927" s="19" t="str">
        <f t="shared" si="8"/>
        <v/>
      </c>
      <c r="AC4927" s="19">
        <f t="shared" si="20"/>
        <v>694.0909091</v>
      </c>
      <c r="AD4927" s="19">
        <f t="shared" si="21"/>
        <v>717</v>
      </c>
      <c r="AE4927" s="19" t="str">
        <f t="shared" si="22"/>
        <v>Нет моды</v>
      </c>
      <c r="AF4927" s="19">
        <f t="shared" si="23"/>
        <v>620</v>
      </c>
      <c r="AG4927" s="19">
        <f t="shared" si="24"/>
        <v>773</v>
      </c>
      <c r="AH4927" s="20" t="str">
        <f t="shared" si="14"/>
        <v/>
      </c>
      <c r="AI4927" s="21"/>
      <c r="AJ4927" s="21"/>
      <c r="AK4927" s="21"/>
      <c r="AL4927" s="22">
        <f t="shared" si="25"/>
        <v>1</v>
      </c>
    </row>
    <row r="4928" ht="12.75" customHeight="1">
      <c r="A4928" s="13" t="s">
        <v>322</v>
      </c>
      <c r="B4928" s="13" t="str">
        <f>IFERROR(__xludf.DUMMYFUNCTION("REGEXREPLACE(A4928, ""\d"", """")"),"         Магаданская область")</f>
        <v>         Магаданская область</v>
      </c>
      <c r="C4928" s="14" t="str">
        <f t="shared" si="15"/>
        <v>Магаданская область</v>
      </c>
      <c r="D4928" s="3">
        <f t="shared" si="16"/>
        <v>2</v>
      </c>
      <c r="E4928" s="15" t="s">
        <v>34</v>
      </c>
      <c r="F4928" s="13" t="str">
        <f>IFERROR(__xludf.DUMMYFUNCTION("REGEXEXTRACT(E4928, ""[А-Яа-я].*"")"),"Болезни системы кровообращения")</f>
        <v>Болезни системы кровообращения</v>
      </c>
      <c r="G4928" s="16">
        <f t="shared" si="17"/>
        <v>2</v>
      </c>
      <c r="H4928" s="13" t="s">
        <v>28</v>
      </c>
      <c r="I4928" s="13" t="str">
        <f>IFERROR(__xludf.DUMMYFUNCTION("REGEXREPLACE(H4928, "".*\s"", """")"),"человек")</f>
        <v>человек</v>
      </c>
      <c r="J4928" s="13" t="s">
        <v>29</v>
      </c>
      <c r="K4928" s="17" t="str">
        <f>IFERROR(__xludf.DUMMYFUNCTION("REGEXREPLACE(J4928, ""^[\d\s]+"", """")"),"значение показателя за год")</f>
        <v>значение показателя за год</v>
      </c>
      <c r="L4928" s="16">
        <f t="shared" si="18"/>
        <v>2</v>
      </c>
      <c r="M4928" s="13" t="s">
        <v>32</v>
      </c>
      <c r="N4928" s="13" t="str">
        <f>IFERROR(__xludf.DUMMYFUNCTION("REGEXEXTRACT(M4928, "" (.+)$"")"),"сельское население")</f>
        <v>сельское население</v>
      </c>
      <c r="O4928" s="18">
        <v>51.0</v>
      </c>
      <c r="P4928" s="18">
        <v>47.0</v>
      </c>
      <c r="Q4928" s="18">
        <v>53.0</v>
      </c>
      <c r="R4928" s="18">
        <v>44.0</v>
      </c>
      <c r="S4928" s="18">
        <v>54.0</v>
      </c>
      <c r="T4928" s="18">
        <v>52.0</v>
      </c>
      <c r="U4928" s="18">
        <v>39.0</v>
      </c>
      <c r="V4928" s="18">
        <v>58.0</v>
      </c>
      <c r="W4928" s="18">
        <v>65.0</v>
      </c>
      <c r="X4928" s="18">
        <v>47.0</v>
      </c>
      <c r="Y4928" s="18">
        <v>45.0</v>
      </c>
      <c r="Z4928" s="19" t="str">
        <f t="shared" si="6"/>
        <v/>
      </c>
      <c r="AA4928" s="19" t="str">
        <f t="shared" si="19"/>
        <v/>
      </c>
      <c r="AB4928" s="19">
        <f t="shared" si="8"/>
        <v>555</v>
      </c>
      <c r="AC4928" s="19">
        <f t="shared" si="20"/>
        <v>50.45454545</v>
      </c>
      <c r="AD4928" s="19">
        <f t="shared" si="21"/>
        <v>342.5</v>
      </c>
      <c r="AE4928" s="19" t="str">
        <f t="shared" si="22"/>
        <v>Нет моды</v>
      </c>
      <c r="AF4928" s="19">
        <f t="shared" si="23"/>
        <v>39</v>
      </c>
      <c r="AG4928" s="19">
        <f t="shared" si="24"/>
        <v>65</v>
      </c>
      <c r="AH4928" s="20" t="str">
        <f t="shared" si="14"/>
        <v>Город: 93%; Село: 7%</v>
      </c>
      <c r="AI4928" s="21"/>
      <c r="AJ4928" s="21"/>
      <c r="AK4928" s="21"/>
      <c r="AL4928" s="22">
        <f t="shared" si="25"/>
        <v>1</v>
      </c>
    </row>
    <row r="4929" ht="12.75" customHeight="1">
      <c r="A4929" s="13" t="s">
        <v>322</v>
      </c>
      <c r="B4929" s="13" t="str">
        <f>IFERROR(__xludf.DUMMYFUNCTION("REGEXREPLACE(A4929, ""\d"", """")"),"         Магаданская область")</f>
        <v>         Магаданская область</v>
      </c>
      <c r="C4929" s="14" t="str">
        <f t="shared" si="15"/>
        <v>Магаданская область</v>
      </c>
      <c r="D4929" s="3">
        <f t="shared" si="16"/>
        <v>2</v>
      </c>
      <c r="E4929" s="15" t="s">
        <v>35</v>
      </c>
      <c r="F4929" s="13" t="str">
        <f>IFERROR(__xludf.DUMMYFUNCTION("REGEXEXTRACT(E4929, ""[А-Яа-я].*"")"),"внешние причины")</f>
        <v>внешние причины</v>
      </c>
      <c r="G4929" s="16">
        <f t="shared" si="17"/>
        <v>2</v>
      </c>
      <c r="H4929" s="13" t="s">
        <v>28</v>
      </c>
      <c r="I4929" s="13" t="str">
        <f>IFERROR(__xludf.DUMMYFUNCTION("REGEXREPLACE(H4929, "".*\s"", """")"),"человек")</f>
        <v>человек</v>
      </c>
      <c r="J4929" s="13" t="s">
        <v>29</v>
      </c>
      <c r="K4929" s="17" t="str">
        <f>IFERROR(__xludf.DUMMYFUNCTION("REGEXREPLACE(J4929, ""^[\d\s]+"", """")"),"значение показателя за год")</f>
        <v>значение показателя за год</v>
      </c>
      <c r="L4929" s="16">
        <f t="shared" si="18"/>
        <v>2</v>
      </c>
      <c r="M4929" s="13" t="s">
        <v>30</v>
      </c>
      <c r="N4929" s="13" t="str">
        <f>IFERROR(__xludf.DUMMYFUNCTION("REGEXEXTRACT(M4929, "" (.+)$"")"),"все население")</f>
        <v>все население</v>
      </c>
      <c r="O4929" s="18">
        <v>274.0</v>
      </c>
      <c r="P4929" s="18">
        <v>271.0</v>
      </c>
      <c r="Q4929" s="18">
        <v>257.0</v>
      </c>
      <c r="R4929" s="18">
        <v>268.0</v>
      </c>
      <c r="S4929" s="18">
        <v>214.0</v>
      </c>
      <c r="T4929" s="18">
        <v>191.0</v>
      </c>
      <c r="U4929" s="18">
        <v>242.0</v>
      </c>
      <c r="V4929" s="18">
        <v>219.0</v>
      </c>
      <c r="W4929" s="18">
        <v>214.0</v>
      </c>
      <c r="X4929" s="18">
        <v>215.0</v>
      </c>
      <c r="Y4929" s="18">
        <v>254.0</v>
      </c>
      <c r="Z4929" s="19">
        <f t="shared" si="6"/>
        <v>2619</v>
      </c>
      <c r="AA4929" s="19" t="str">
        <f t="shared" si="19"/>
        <v/>
      </c>
      <c r="AB4929" s="19" t="str">
        <f t="shared" si="8"/>
        <v/>
      </c>
      <c r="AC4929" s="19">
        <f t="shared" si="20"/>
        <v>238.0909091</v>
      </c>
      <c r="AD4929" s="19">
        <f t="shared" si="21"/>
        <v>128</v>
      </c>
      <c r="AE4929" s="19" t="str">
        <f t="shared" si="22"/>
        <v>Нет моды</v>
      </c>
      <c r="AF4929" s="19">
        <f t="shared" si="23"/>
        <v>191</v>
      </c>
      <c r="AG4929" s="19">
        <f t="shared" si="24"/>
        <v>274</v>
      </c>
      <c r="AH4929" s="20" t="str">
        <f t="shared" si="14"/>
        <v/>
      </c>
      <c r="AI4929" s="21"/>
      <c r="AJ4929" s="21"/>
      <c r="AK4929" s="21"/>
      <c r="AL4929" s="22">
        <f t="shared" si="25"/>
        <v>1</v>
      </c>
    </row>
    <row r="4930" ht="12.75" customHeight="1">
      <c r="A4930" s="13" t="s">
        <v>322</v>
      </c>
      <c r="B4930" s="13" t="str">
        <f>IFERROR(__xludf.DUMMYFUNCTION("REGEXREPLACE(A4930, ""\d"", """")"),"         Магаданская область")</f>
        <v>         Магаданская область</v>
      </c>
      <c r="C4930" s="14" t="str">
        <f t="shared" si="15"/>
        <v>Магаданская область</v>
      </c>
      <c r="D4930" s="3">
        <f t="shared" si="16"/>
        <v>2</v>
      </c>
      <c r="E4930" s="15" t="s">
        <v>35</v>
      </c>
      <c r="F4930" s="13" t="str">
        <f>IFERROR(__xludf.DUMMYFUNCTION("REGEXEXTRACT(E4930, ""[А-Яа-я].*"")"),"внешние причины")</f>
        <v>внешние причины</v>
      </c>
      <c r="G4930" s="16">
        <f t="shared" si="17"/>
        <v>2</v>
      </c>
      <c r="H4930" s="13" t="s">
        <v>28</v>
      </c>
      <c r="I4930" s="13" t="str">
        <f>IFERROR(__xludf.DUMMYFUNCTION("REGEXREPLACE(H4930, "".*\s"", """")"),"человек")</f>
        <v>человек</v>
      </c>
      <c r="J4930" s="13" t="s">
        <v>29</v>
      </c>
      <c r="K4930" s="17" t="str">
        <f>IFERROR(__xludf.DUMMYFUNCTION("REGEXREPLACE(J4930, ""^[\d\s]+"", """")"),"значение показателя за год")</f>
        <v>значение показателя за год</v>
      </c>
      <c r="L4930" s="16">
        <f t="shared" si="18"/>
        <v>2</v>
      </c>
      <c r="M4930" s="13" t="s">
        <v>31</v>
      </c>
      <c r="N4930" s="13" t="str">
        <f>IFERROR(__xludf.DUMMYFUNCTION("REGEXEXTRACT(M4930, "" (.+)$"")"),"городское население")</f>
        <v>городское население</v>
      </c>
      <c r="O4930" s="18">
        <v>245.0</v>
      </c>
      <c r="P4930" s="18">
        <v>236.0</v>
      </c>
      <c r="Q4930" s="18">
        <v>231.0</v>
      </c>
      <c r="R4930" s="18">
        <v>245.0</v>
      </c>
      <c r="S4930" s="18">
        <v>196.0</v>
      </c>
      <c r="T4930" s="18">
        <v>177.0</v>
      </c>
      <c r="U4930" s="18">
        <v>228.0</v>
      </c>
      <c r="V4930" s="18">
        <v>208.0</v>
      </c>
      <c r="W4930" s="18">
        <v>199.0</v>
      </c>
      <c r="X4930" s="18">
        <v>202.0</v>
      </c>
      <c r="Y4930" s="18">
        <v>237.0</v>
      </c>
      <c r="Z4930" s="19" t="str">
        <f t="shared" si="6"/>
        <v/>
      </c>
      <c r="AA4930" s="19">
        <f t="shared" si="19"/>
        <v>2404</v>
      </c>
      <c r="AB4930" s="19" t="str">
        <f t="shared" si="8"/>
        <v/>
      </c>
      <c r="AC4930" s="19">
        <f t="shared" si="20"/>
        <v>218.5454545</v>
      </c>
      <c r="AD4930" s="19">
        <f t="shared" si="21"/>
        <v>229.5</v>
      </c>
      <c r="AE4930" s="19" t="str">
        <f t="shared" si="22"/>
        <v>Нет моды</v>
      </c>
      <c r="AF4930" s="19">
        <f t="shared" si="23"/>
        <v>177</v>
      </c>
      <c r="AG4930" s="19">
        <f t="shared" si="24"/>
        <v>245</v>
      </c>
      <c r="AH4930" s="20" t="str">
        <f t="shared" si="14"/>
        <v/>
      </c>
      <c r="AI4930" s="21"/>
      <c r="AJ4930" s="21"/>
      <c r="AK4930" s="21"/>
      <c r="AL4930" s="22">
        <f t="shared" si="25"/>
        <v>1</v>
      </c>
    </row>
    <row r="4931" ht="12.75" customHeight="1">
      <c r="A4931" s="13" t="s">
        <v>322</v>
      </c>
      <c r="B4931" s="13" t="str">
        <f>IFERROR(__xludf.DUMMYFUNCTION("REGEXREPLACE(A4931, ""\d"", """")"),"         Магаданская область")</f>
        <v>         Магаданская область</v>
      </c>
      <c r="C4931" s="14" t="str">
        <f t="shared" si="15"/>
        <v>Магаданская область</v>
      </c>
      <c r="D4931" s="3">
        <f t="shared" si="16"/>
        <v>2</v>
      </c>
      <c r="E4931" s="15" t="s">
        <v>35</v>
      </c>
      <c r="F4931" s="13" t="str">
        <f>IFERROR(__xludf.DUMMYFUNCTION("REGEXEXTRACT(E4931, ""[А-Яа-я].*"")"),"внешние причины")</f>
        <v>внешние причины</v>
      </c>
      <c r="G4931" s="16">
        <f t="shared" si="17"/>
        <v>2</v>
      </c>
      <c r="H4931" s="13" t="s">
        <v>28</v>
      </c>
      <c r="I4931" s="13" t="str">
        <f>IFERROR(__xludf.DUMMYFUNCTION("REGEXREPLACE(H4931, "".*\s"", """")"),"человек")</f>
        <v>человек</v>
      </c>
      <c r="J4931" s="13" t="s">
        <v>29</v>
      </c>
      <c r="K4931" s="17" t="str">
        <f>IFERROR(__xludf.DUMMYFUNCTION("REGEXREPLACE(J4931, ""^[\d\s]+"", """")"),"значение показателя за год")</f>
        <v>значение показателя за год</v>
      </c>
      <c r="L4931" s="16">
        <f t="shared" si="18"/>
        <v>2</v>
      </c>
      <c r="M4931" s="13" t="s">
        <v>32</v>
      </c>
      <c r="N4931" s="13" t="str">
        <f>IFERROR(__xludf.DUMMYFUNCTION("REGEXEXTRACT(M4931, "" (.+)$"")"),"сельское население")</f>
        <v>сельское население</v>
      </c>
      <c r="O4931" s="18">
        <v>29.0</v>
      </c>
      <c r="P4931" s="18">
        <v>35.0</v>
      </c>
      <c r="Q4931" s="18">
        <v>26.0</v>
      </c>
      <c r="R4931" s="18">
        <v>23.0</v>
      </c>
      <c r="S4931" s="18">
        <v>18.0</v>
      </c>
      <c r="T4931" s="18">
        <v>14.0</v>
      </c>
      <c r="U4931" s="18">
        <v>14.0</v>
      </c>
      <c r="V4931" s="18">
        <v>11.0</v>
      </c>
      <c r="W4931" s="18">
        <v>15.0</v>
      </c>
      <c r="X4931" s="18">
        <v>13.0</v>
      </c>
      <c r="Y4931" s="18">
        <v>17.0</v>
      </c>
      <c r="Z4931" s="19" t="str">
        <f t="shared" si="6"/>
        <v/>
      </c>
      <c r="AA4931" s="19" t="str">
        <f t="shared" si="19"/>
        <v/>
      </c>
      <c r="AB4931" s="19">
        <f t="shared" si="8"/>
        <v>215</v>
      </c>
      <c r="AC4931" s="19">
        <f t="shared" si="20"/>
        <v>19.54545455</v>
      </c>
      <c r="AD4931" s="19">
        <f t="shared" si="21"/>
        <v>106</v>
      </c>
      <c r="AE4931" s="19" t="str">
        <f t="shared" si="22"/>
        <v>Нет моды</v>
      </c>
      <c r="AF4931" s="19">
        <f t="shared" si="23"/>
        <v>11</v>
      </c>
      <c r="AG4931" s="19">
        <f t="shared" si="24"/>
        <v>35</v>
      </c>
      <c r="AH4931" s="20" t="str">
        <f t="shared" si="14"/>
        <v>Город: 92%; Село: 8%</v>
      </c>
      <c r="AI4931" s="21"/>
      <c r="AJ4931" s="21"/>
      <c r="AK4931" s="21"/>
      <c r="AL4931" s="22">
        <f t="shared" si="25"/>
        <v>1</v>
      </c>
    </row>
    <row r="4932" ht="12.75" customHeight="1">
      <c r="A4932" s="13" t="s">
        <v>322</v>
      </c>
      <c r="B4932" s="13" t="str">
        <f>IFERROR(__xludf.DUMMYFUNCTION("REGEXREPLACE(A4932, ""\d"", """")"),"         Магаданская область")</f>
        <v>         Магаданская область</v>
      </c>
      <c r="C4932" s="14" t="str">
        <f t="shared" si="15"/>
        <v>Магаданская область</v>
      </c>
      <c r="D4932" s="3">
        <f t="shared" si="16"/>
        <v>2</v>
      </c>
      <c r="E4932" s="15" t="s">
        <v>36</v>
      </c>
      <c r="F4932" s="13" t="str">
        <f>IFERROR(__xludf.DUMMYFUNCTION("REGEXEXTRACT(E4932,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32" s="16">
        <f t="shared" si="17"/>
        <v>2</v>
      </c>
      <c r="H4932" s="13" t="s">
        <v>28</v>
      </c>
      <c r="I4932" s="13" t="str">
        <f>IFERROR(__xludf.DUMMYFUNCTION("REGEXREPLACE(H4932, "".*\s"", """")"),"человек")</f>
        <v>человек</v>
      </c>
      <c r="J4932" s="13" t="s">
        <v>29</v>
      </c>
      <c r="K4932" s="17" t="str">
        <f>IFERROR(__xludf.DUMMYFUNCTION("REGEXREPLACE(J4932, ""^[\d\s]+"", """")"),"значение показателя за год")</f>
        <v>значение показателя за год</v>
      </c>
      <c r="L4932" s="16">
        <f t="shared" si="18"/>
        <v>2</v>
      </c>
      <c r="M4932" s="13" t="s">
        <v>30</v>
      </c>
      <c r="N4932" s="13" t="str">
        <f>IFERROR(__xludf.DUMMYFUNCTION("REGEXEXTRACT(M4932, "" (.+)$"")"),"все население")</f>
        <v>все население</v>
      </c>
      <c r="O4932" s="18">
        <v>6.0</v>
      </c>
      <c r="P4932" s="18">
        <v>2.0</v>
      </c>
      <c r="Q4932" s="18">
        <v>3.0</v>
      </c>
      <c r="R4932" s="18">
        <v>3.0</v>
      </c>
      <c r="S4932" s="23" t="s">
        <v>37</v>
      </c>
      <c r="T4932" s="23" t="s">
        <v>37</v>
      </c>
      <c r="U4932" s="23" t="s">
        <v>37</v>
      </c>
      <c r="V4932" s="23" t="s">
        <v>37</v>
      </c>
      <c r="W4932" s="23" t="s">
        <v>37</v>
      </c>
      <c r="X4932" s="23" t="s">
        <v>37</v>
      </c>
      <c r="Y4932" s="23" t="s">
        <v>37</v>
      </c>
      <c r="Z4932" s="19">
        <f t="shared" si="6"/>
        <v>14</v>
      </c>
      <c r="AA4932" s="19" t="str">
        <f t="shared" si="19"/>
        <v/>
      </c>
      <c r="AB4932" s="19" t="str">
        <f t="shared" si="8"/>
        <v/>
      </c>
      <c r="AC4932" s="19">
        <f t="shared" si="20"/>
        <v>3.5</v>
      </c>
      <c r="AD4932" s="19">
        <f t="shared" si="21"/>
        <v>14</v>
      </c>
      <c r="AE4932" s="19" t="str">
        <f t="shared" si="22"/>
        <v>Нет моды</v>
      </c>
      <c r="AF4932" s="19">
        <f t="shared" si="23"/>
        <v>2</v>
      </c>
      <c r="AG4932" s="19">
        <f t="shared" si="24"/>
        <v>6</v>
      </c>
      <c r="AH4932" s="20" t="str">
        <f t="shared" si="14"/>
        <v/>
      </c>
      <c r="AI4932" s="24"/>
      <c r="AJ4932" s="24"/>
      <c r="AK4932" s="24"/>
      <c r="AL4932" s="22">
        <f t="shared" si="25"/>
        <v>1</v>
      </c>
    </row>
    <row r="4933" ht="12.75" customHeight="1">
      <c r="A4933" s="13" t="s">
        <v>322</v>
      </c>
      <c r="B4933" s="13" t="str">
        <f>IFERROR(__xludf.DUMMYFUNCTION("REGEXREPLACE(A4933, ""\d"", """")"),"         Магаданская область")</f>
        <v>         Магаданская область</v>
      </c>
      <c r="C4933" s="14" t="str">
        <f t="shared" si="15"/>
        <v>Магаданская область</v>
      </c>
      <c r="D4933" s="3">
        <f t="shared" si="16"/>
        <v>2</v>
      </c>
      <c r="E4933" s="15" t="s">
        <v>36</v>
      </c>
      <c r="F4933" s="13" t="str">
        <f>IFERROR(__xludf.DUMMYFUNCTION("REGEXEXTRACT(E4933,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33" s="16">
        <f t="shared" si="17"/>
        <v>2</v>
      </c>
      <c r="H4933" s="13" t="s">
        <v>28</v>
      </c>
      <c r="I4933" s="13" t="str">
        <f>IFERROR(__xludf.DUMMYFUNCTION("REGEXREPLACE(H4933, "".*\s"", """")"),"человек")</f>
        <v>человек</v>
      </c>
      <c r="J4933" s="13" t="s">
        <v>29</v>
      </c>
      <c r="K4933" s="17" t="str">
        <f>IFERROR(__xludf.DUMMYFUNCTION("REGEXREPLACE(J4933, ""^[\d\s]+"", """")"),"значение показателя за год")</f>
        <v>значение показателя за год</v>
      </c>
      <c r="L4933" s="16">
        <f t="shared" si="18"/>
        <v>2</v>
      </c>
      <c r="M4933" s="13" t="s">
        <v>31</v>
      </c>
      <c r="N4933" s="13" t="str">
        <f>IFERROR(__xludf.DUMMYFUNCTION("REGEXEXTRACT(M4933, "" (.+)$"")"),"городское население")</f>
        <v>городское население</v>
      </c>
      <c r="O4933" s="18">
        <v>6.0</v>
      </c>
      <c r="P4933" s="18">
        <v>2.0</v>
      </c>
      <c r="Q4933" s="18">
        <v>3.0</v>
      </c>
      <c r="R4933" s="18">
        <v>2.0</v>
      </c>
      <c r="S4933" s="23" t="s">
        <v>37</v>
      </c>
      <c r="T4933" s="23" t="s">
        <v>37</v>
      </c>
      <c r="U4933" s="23" t="s">
        <v>37</v>
      </c>
      <c r="V4933" s="23" t="s">
        <v>37</v>
      </c>
      <c r="W4933" s="23" t="s">
        <v>37</v>
      </c>
      <c r="X4933" s="23" t="s">
        <v>37</v>
      </c>
      <c r="Y4933" s="23" t="s">
        <v>37</v>
      </c>
      <c r="Z4933" s="19" t="str">
        <f t="shared" si="6"/>
        <v/>
      </c>
      <c r="AA4933" s="19">
        <f t="shared" si="19"/>
        <v>13</v>
      </c>
      <c r="AB4933" s="19" t="str">
        <f t="shared" si="8"/>
        <v/>
      </c>
      <c r="AC4933" s="19">
        <f t="shared" si="20"/>
        <v>3.25</v>
      </c>
      <c r="AD4933" s="19">
        <f t="shared" si="21"/>
        <v>3</v>
      </c>
      <c r="AE4933" s="19" t="str">
        <f t="shared" si="22"/>
        <v>Нет моды</v>
      </c>
      <c r="AF4933" s="19">
        <f t="shared" si="23"/>
        <v>2</v>
      </c>
      <c r="AG4933" s="19">
        <f t="shared" si="24"/>
        <v>6</v>
      </c>
      <c r="AH4933" s="20" t="str">
        <f t="shared" si="14"/>
        <v/>
      </c>
      <c r="AI4933" s="24"/>
      <c r="AJ4933" s="24"/>
      <c r="AK4933" s="24"/>
      <c r="AL4933" s="22">
        <f t="shared" si="25"/>
        <v>1</v>
      </c>
    </row>
    <row r="4934" ht="12.75" customHeight="1">
      <c r="A4934" s="13" t="s">
        <v>322</v>
      </c>
      <c r="B4934" s="13" t="str">
        <f>IFERROR(__xludf.DUMMYFUNCTION("REGEXREPLACE(A4934, ""\d"", """")"),"         Магаданская область")</f>
        <v>         Магаданская область</v>
      </c>
      <c r="C4934" s="14" t="str">
        <f t="shared" si="15"/>
        <v>Магаданская область</v>
      </c>
      <c r="D4934" s="3">
        <f t="shared" si="16"/>
        <v>2</v>
      </c>
      <c r="E4934" s="15" t="s">
        <v>36</v>
      </c>
      <c r="F4934" s="13" t="str">
        <f>IFERROR(__xludf.DUMMYFUNCTION("REGEXEXTRACT(E4934,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34" s="16">
        <f t="shared" si="17"/>
        <v>2</v>
      </c>
      <c r="H4934" s="13" t="s">
        <v>28</v>
      </c>
      <c r="I4934" s="13" t="str">
        <f>IFERROR(__xludf.DUMMYFUNCTION("REGEXREPLACE(H4934, "".*\s"", """")"),"человек")</f>
        <v>человек</v>
      </c>
      <c r="J4934" s="13" t="s">
        <v>29</v>
      </c>
      <c r="K4934" s="17" t="str">
        <f>IFERROR(__xludf.DUMMYFUNCTION("REGEXREPLACE(J4934, ""^[\d\s]+"", """")"),"значение показателя за год")</f>
        <v>значение показателя за год</v>
      </c>
      <c r="L4934" s="16">
        <f t="shared" si="18"/>
        <v>2</v>
      </c>
      <c r="M4934" s="13" t="s">
        <v>32</v>
      </c>
      <c r="N4934" s="13" t="str">
        <f>IFERROR(__xludf.DUMMYFUNCTION("REGEXEXTRACT(M4934, "" (.+)$"")"),"сельское население")</f>
        <v>сельское население</v>
      </c>
      <c r="O4934" s="18">
        <v>0.0</v>
      </c>
      <c r="P4934" s="18">
        <v>0.0</v>
      </c>
      <c r="Q4934" s="18">
        <v>0.0</v>
      </c>
      <c r="R4934" s="18">
        <v>1.0</v>
      </c>
      <c r="S4934" s="23" t="s">
        <v>37</v>
      </c>
      <c r="T4934" s="23" t="s">
        <v>37</v>
      </c>
      <c r="U4934" s="23" t="s">
        <v>37</v>
      </c>
      <c r="V4934" s="23" t="s">
        <v>37</v>
      </c>
      <c r="W4934" s="23" t="s">
        <v>37</v>
      </c>
      <c r="X4934" s="23" t="s">
        <v>37</v>
      </c>
      <c r="Y4934" s="23" t="s">
        <v>37</v>
      </c>
      <c r="Z4934" s="19" t="str">
        <f t="shared" si="6"/>
        <v/>
      </c>
      <c r="AA4934" s="19" t="str">
        <f t="shared" si="19"/>
        <v/>
      </c>
      <c r="AB4934" s="19">
        <f t="shared" si="8"/>
        <v>1</v>
      </c>
      <c r="AC4934" s="19">
        <f t="shared" si="20"/>
        <v>0.25</v>
      </c>
      <c r="AD4934" s="19">
        <f t="shared" si="21"/>
        <v>1.5</v>
      </c>
      <c r="AE4934" s="19" t="str">
        <f t="shared" si="22"/>
        <v>Нет моды</v>
      </c>
      <c r="AF4934" s="19">
        <f t="shared" si="23"/>
        <v>0</v>
      </c>
      <c r="AG4934" s="19">
        <f t="shared" si="24"/>
        <v>1</v>
      </c>
      <c r="AH4934" s="20" t="str">
        <f t="shared" si="14"/>
        <v>Город: 93%; Село: 7%</v>
      </c>
      <c r="AI4934" s="24"/>
      <c r="AJ4934" s="24"/>
      <c r="AK4934" s="24"/>
      <c r="AL4934" s="22">
        <f t="shared" si="25"/>
        <v>1</v>
      </c>
    </row>
    <row r="4935" ht="12.75" customHeight="1">
      <c r="A4935" s="13" t="s">
        <v>322</v>
      </c>
      <c r="B4935" s="13" t="str">
        <f>IFERROR(__xludf.DUMMYFUNCTION("REGEXREPLACE(A4935, ""\d"", """")"),"         Магаданская область")</f>
        <v>         Магаданская область</v>
      </c>
      <c r="C4935" s="14" t="str">
        <f t="shared" si="15"/>
        <v>Магаданская область</v>
      </c>
      <c r="D4935" s="3">
        <f t="shared" si="16"/>
        <v>2</v>
      </c>
      <c r="E4935" s="15" t="s">
        <v>38</v>
      </c>
      <c r="F4935" s="13" t="str">
        <f>IFERROR(__xludf.DUMMYFUNCTION("REGEXEXTRACT(E4935, ""[А-Яа-я].*"")"),"все виды транспортных несчастных случаев")</f>
        <v>все виды транспортных несчастных случаев</v>
      </c>
      <c r="G4935" s="16">
        <f t="shared" si="17"/>
        <v>2</v>
      </c>
      <c r="H4935" s="13" t="s">
        <v>28</v>
      </c>
      <c r="I4935" s="13" t="str">
        <f>IFERROR(__xludf.DUMMYFUNCTION("REGEXREPLACE(H4935, "".*\s"", """")"),"человек")</f>
        <v>человек</v>
      </c>
      <c r="J4935" s="13" t="s">
        <v>29</v>
      </c>
      <c r="K4935" s="17" t="str">
        <f>IFERROR(__xludf.DUMMYFUNCTION("REGEXREPLACE(J4935, ""^[\d\s]+"", """")"),"значение показателя за год")</f>
        <v>значение показателя за год</v>
      </c>
      <c r="L4935" s="16">
        <f t="shared" si="18"/>
        <v>2</v>
      </c>
      <c r="M4935" s="13" t="s">
        <v>30</v>
      </c>
      <c r="N4935" s="13" t="str">
        <f>IFERROR(__xludf.DUMMYFUNCTION("REGEXEXTRACT(M4935, "" (.+)$"")"),"все население")</f>
        <v>все население</v>
      </c>
      <c r="O4935" s="18">
        <v>33.0</v>
      </c>
      <c r="P4935" s="18">
        <v>22.0</v>
      </c>
      <c r="Q4935" s="18">
        <v>30.0</v>
      </c>
      <c r="R4935" s="18">
        <v>26.0</v>
      </c>
      <c r="S4935" s="18">
        <v>23.0</v>
      </c>
      <c r="T4935" s="18">
        <v>23.0</v>
      </c>
      <c r="U4935" s="18">
        <v>35.0</v>
      </c>
      <c r="V4935" s="18">
        <v>18.0</v>
      </c>
      <c r="W4935" s="18">
        <v>27.0</v>
      </c>
      <c r="X4935" s="18">
        <v>20.0</v>
      </c>
      <c r="Y4935" s="18">
        <v>29.0</v>
      </c>
      <c r="Z4935" s="19">
        <f t="shared" si="6"/>
        <v>286</v>
      </c>
      <c r="AA4935" s="19" t="str">
        <f t="shared" si="19"/>
        <v/>
      </c>
      <c r="AB4935" s="19" t="str">
        <f t="shared" si="8"/>
        <v/>
      </c>
      <c r="AC4935" s="19">
        <f t="shared" si="20"/>
        <v>26</v>
      </c>
      <c r="AD4935" s="19">
        <f t="shared" si="21"/>
        <v>23</v>
      </c>
      <c r="AE4935" s="19" t="str">
        <f t="shared" si="22"/>
        <v>Нет моды</v>
      </c>
      <c r="AF4935" s="19">
        <f t="shared" si="23"/>
        <v>18</v>
      </c>
      <c r="AG4935" s="19">
        <f t="shared" si="24"/>
        <v>35</v>
      </c>
      <c r="AH4935" s="20" t="str">
        <f t="shared" si="14"/>
        <v/>
      </c>
      <c r="AI4935" s="21"/>
      <c r="AJ4935" s="21"/>
      <c r="AK4935" s="21"/>
      <c r="AL4935" s="22">
        <f t="shared" si="25"/>
        <v>1</v>
      </c>
    </row>
    <row r="4936" ht="12.75" customHeight="1">
      <c r="A4936" s="13" t="s">
        <v>322</v>
      </c>
      <c r="B4936" s="13" t="str">
        <f>IFERROR(__xludf.DUMMYFUNCTION("REGEXREPLACE(A4936, ""\d"", """")"),"         Магаданская область")</f>
        <v>         Магаданская область</v>
      </c>
      <c r="C4936" s="14" t="str">
        <f t="shared" si="15"/>
        <v>Магаданская область</v>
      </c>
      <c r="D4936" s="3">
        <f t="shared" si="16"/>
        <v>2</v>
      </c>
      <c r="E4936" s="15" t="s">
        <v>38</v>
      </c>
      <c r="F4936" s="13" t="str">
        <f>IFERROR(__xludf.DUMMYFUNCTION("REGEXEXTRACT(E4936, ""[А-Яа-я].*"")"),"все виды транспортных несчастных случаев")</f>
        <v>все виды транспортных несчастных случаев</v>
      </c>
      <c r="G4936" s="16">
        <f t="shared" si="17"/>
        <v>2</v>
      </c>
      <c r="H4936" s="13" t="s">
        <v>28</v>
      </c>
      <c r="I4936" s="13" t="str">
        <f>IFERROR(__xludf.DUMMYFUNCTION("REGEXREPLACE(H4936, "".*\s"", """")"),"человек")</f>
        <v>человек</v>
      </c>
      <c r="J4936" s="13" t="s">
        <v>29</v>
      </c>
      <c r="K4936" s="17" t="str">
        <f>IFERROR(__xludf.DUMMYFUNCTION("REGEXREPLACE(J4936, ""^[\d\s]+"", """")"),"значение показателя за год")</f>
        <v>значение показателя за год</v>
      </c>
      <c r="L4936" s="16">
        <f t="shared" si="18"/>
        <v>2</v>
      </c>
      <c r="M4936" s="13" t="s">
        <v>31</v>
      </c>
      <c r="N4936" s="13" t="str">
        <f>IFERROR(__xludf.DUMMYFUNCTION("REGEXEXTRACT(M4936, "" (.+)$"")"),"городское население")</f>
        <v>городское население</v>
      </c>
      <c r="O4936" s="18">
        <v>30.0</v>
      </c>
      <c r="P4936" s="18">
        <v>20.0</v>
      </c>
      <c r="Q4936" s="18">
        <v>27.0</v>
      </c>
      <c r="R4936" s="18">
        <v>21.0</v>
      </c>
      <c r="S4936" s="18">
        <v>22.0</v>
      </c>
      <c r="T4936" s="18">
        <v>21.0</v>
      </c>
      <c r="U4936" s="18">
        <v>33.0</v>
      </c>
      <c r="V4936" s="18">
        <v>16.0</v>
      </c>
      <c r="W4936" s="18">
        <v>25.0</v>
      </c>
      <c r="X4936" s="18">
        <v>19.0</v>
      </c>
      <c r="Y4936" s="18">
        <v>28.0</v>
      </c>
      <c r="Z4936" s="19" t="str">
        <f t="shared" si="6"/>
        <v/>
      </c>
      <c r="AA4936" s="19">
        <f t="shared" si="19"/>
        <v>262</v>
      </c>
      <c r="AB4936" s="19" t="str">
        <f t="shared" si="8"/>
        <v/>
      </c>
      <c r="AC4936" s="19">
        <f t="shared" si="20"/>
        <v>23.81818182</v>
      </c>
      <c r="AD4936" s="19">
        <f t="shared" si="21"/>
        <v>24</v>
      </c>
      <c r="AE4936" s="19" t="str">
        <f t="shared" si="22"/>
        <v>Нет моды</v>
      </c>
      <c r="AF4936" s="19">
        <f t="shared" si="23"/>
        <v>16</v>
      </c>
      <c r="AG4936" s="19">
        <f t="shared" si="24"/>
        <v>33</v>
      </c>
      <c r="AH4936" s="20" t="str">
        <f t="shared" si="14"/>
        <v/>
      </c>
      <c r="AI4936" s="21"/>
      <c r="AJ4936" s="21"/>
      <c r="AK4936" s="21"/>
      <c r="AL4936" s="22">
        <f t="shared" si="25"/>
        <v>1</v>
      </c>
    </row>
    <row r="4937" ht="12.75" customHeight="1">
      <c r="A4937" s="13" t="s">
        <v>322</v>
      </c>
      <c r="B4937" s="13" t="str">
        <f>IFERROR(__xludf.DUMMYFUNCTION("REGEXREPLACE(A4937, ""\d"", """")"),"         Магаданская область")</f>
        <v>         Магаданская область</v>
      </c>
      <c r="C4937" s="14" t="str">
        <f t="shared" si="15"/>
        <v>Магаданская область</v>
      </c>
      <c r="D4937" s="3">
        <f t="shared" si="16"/>
        <v>2</v>
      </c>
      <c r="E4937" s="15" t="s">
        <v>38</v>
      </c>
      <c r="F4937" s="13" t="str">
        <f>IFERROR(__xludf.DUMMYFUNCTION("REGEXEXTRACT(E4937, ""[А-Яа-я].*"")"),"все виды транспортных несчастных случаев")</f>
        <v>все виды транспортных несчастных случаев</v>
      </c>
      <c r="G4937" s="16">
        <f t="shared" si="17"/>
        <v>2</v>
      </c>
      <c r="H4937" s="13" t="s">
        <v>28</v>
      </c>
      <c r="I4937" s="13" t="str">
        <f>IFERROR(__xludf.DUMMYFUNCTION("REGEXREPLACE(H4937, "".*\s"", """")"),"человек")</f>
        <v>человек</v>
      </c>
      <c r="J4937" s="13" t="s">
        <v>29</v>
      </c>
      <c r="K4937" s="17" t="str">
        <f>IFERROR(__xludf.DUMMYFUNCTION("REGEXREPLACE(J4937, ""^[\d\s]+"", """")"),"значение показателя за год")</f>
        <v>значение показателя за год</v>
      </c>
      <c r="L4937" s="16">
        <f t="shared" si="18"/>
        <v>2</v>
      </c>
      <c r="M4937" s="13" t="s">
        <v>32</v>
      </c>
      <c r="N4937" s="13" t="str">
        <f>IFERROR(__xludf.DUMMYFUNCTION("REGEXEXTRACT(M4937, "" (.+)$"")"),"сельское население")</f>
        <v>сельское население</v>
      </c>
      <c r="O4937" s="18">
        <v>3.0</v>
      </c>
      <c r="P4937" s="18">
        <v>2.0</v>
      </c>
      <c r="Q4937" s="18">
        <v>3.0</v>
      </c>
      <c r="R4937" s="18">
        <v>5.0</v>
      </c>
      <c r="S4937" s="18">
        <v>1.0</v>
      </c>
      <c r="T4937" s="18">
        <v>2.0</v>
      </c>
      <c r="U4937" s="18">
        <v>2.0</v>
      </c>
      <c r="V4937" s="18">
        <v>2.0</v>
      </c>
      <c r="W4937" s="18">
        <v>2.0</v>
      </c>
      <c r="X4937" s="18">
        <v>1.0</v>
      </c>
      <c r="Y4937" s="18">
        <v>1.0</v>
      </c>
      <c r="Z4937" s="19" t="str">
        <f t="shared" si="6"/>
        <v/>
      </c>
      <c r="AA4937" s="19" t="str">
        <f t="shared" si="19"/>
        <v/>
      </c>
      <c r="AB4937" s="19">
        <f t="shared" si="8"/>
        <v>24</v>
      </c>
      <c r="AC4937" s="19">
        <f t="shared" si="20"/>
        <v>2.181818182</v>
      </c>
      <c r="AD4937" s="19">
        <f t="shared" si="21"/>
        <v>10.5</v>
      </c>
      <c r="AE4937" s="19" t="str">
        <f t="shared" si="22"/>
        <v>Нет моды</v>
      </c>
      <c r="AF4937" s="19">
        <f t="shared" si="23"/>
        <v>1</v>
      </c>
      <c r="AG4937" s="19">
        <f t="shared" si="24"/>
        <v>5</v>
      </c>
      <c r="AH4937" s="20" t="str">
        <f t="shared" si="14"/>
        <v>Город: 92%; Село: 8%</v>
      </c>
      <c r="AI4937" s="21"/>
      <c r="AJ4937" s="21"/>
      <c r="AK4937" s="21"/>
      <c r="AL4937" s="22">
        <f t="shared" si="25"/>
        <v>1</v>
      </c>
    </row>
    <row r="4938" ht="12.75" customHeight="1">
      <c r="A4938" s="13" t="s">
        <v>322</v>
      </c>
      <c r="B4938" s="13" t="str">
        <f>IFERROR(__xludf.DUMMYFUNCTION("REGEXREPLACE(A4938, ""\d"", """")"),"         Магаданская область")</f>
        <v>         Магаданская область</v>
      </c>
      <c r="C4938" s="14" t="str">
        <f t="shared" si="15"/>
        <v>Магаданская область</v>
      </c>
      <c r="D4938" s="3">
        <f t="shared" si="16"/>
        <v>2</v>
      </c>
      <c r="E4938" s="15" t="s">
        <v>39</v>
      </c>
      <c r="F4938" s="13" t="str">
        <f>IFERROR(__xludf.DUMMYFUNCTION("REGEXEXTRACT(E4938, ""[А-Яа-я].*"")"),"Всего умерших")</f>
        <v>Всего умерших</v>
      </c>
      <c r="G4938" s="16">
        <f t="shared" si="17"/>
        <v>2</v>
      </c>
      <c r="H4938" s="13" t="s">
        <v>28</v>
      </c>
      <c r="I4938" s="13" t="str">
        <f>IFERROR(__xludf.DUMMYFUNCTION("REGEXREPLACE(H4938, "".*\s"", """")"),"человек")</f>
        <v>человек</v>
      </c>
      <c r="J4938" s="13" t="s">
        <v>29</v>
      </c>
      <c r="K4938" s="17" t="str">
        <f>IFERROR(__xludf.DUMMYFUNCTION("REGEXREPLACE(J4938, ""^[\d\s]+"", """")"),"значение показателя за год")</f>
        <v>значение показателя за год</v>
      </c>
      <c r="L4938" s="16">
        <f t="shared" si="18"/>
        <v>2</v>
      </c>
      <c r="M4938" s="13" t="s">
        <v>30</v>
      </c>
      <c r="N4938" s="13" t="str">
        <f>IFERROR(__xludf.DUMMYFUNCTION("REGEXEXTRACT(M4938, "" (.+)$"")"),"все население")</f>
        <v>все население</v>
      </c>
      <c r="O4938" s="18">
        <v>1808.0</v>
      </c>
      <c r="P4938" s="18">
        <v>1781.0</v>
      </c>
      <c r="Q4938" s="18">
        <v>1746.0</v>
      </c>
      <c r="R4938" s="18">
        <v>1664.0</v>
      </c>
      <c r="S4938" s="18">
        <v>1655.0</v>
      </c>
      <c r="T4938" s="18">
        <v>1621.0</v>
      </c>
      <c r="U4938" s="18">
        <v>1629.0</v>
      </c>
      <c r="V4938" s="18">
        <v>1749.0</v>
      </c>
      <c r="W4938" s="18">
        <v>2074.0</v>
      </c>
      <c r="X4938" s="18">
        <v>1720.0</v>
      </c>
      <c r="Y4938" s="18">
        <v>1621.0</v>
      </c>
      <c r="Z4938" s="19">
        <f t="shared" si="6"/>
        <v>19068</v>
      </c>
      <c r="AA4938" s="19" t="str">
        <f t="shared" si="19"/>
        <v/>
      </c>
      <c r="AB4938" s="19" t="str">
        <f t="shared" si="8"/>
        <v/>
      </c>
      <c r="AC4938" s="19">
        <f t="shared" si="20"/>
        <v>1733.454545</v>
      </c>
      <c r="AD4938" s="19">
        <f t="shared" si="21"/>
        <v>813</v>
      </c>
      <c r="AE4938" s="19" t="str">
        <f t="shared" si="22"/>
        <v>Нет моды</v>
      </c>
      <c r="AF4938" s="19">
        <f t="shared" si="23"/>
        <v>1621</v>
      </c>
      <c r="AG4938" s="19">
        <f t="shared" si="24"/>
        <v>2074</v>
      </c>
      <c r="AH4938" s="20" t="str">
        <f t="shared" si="14"/>
        <v/>
      </c>
      <c r="AI4938" s="21"/>
      <c r="AJ4938" s="21"/>
      <c r="AK4938" s="21"/>
      <c r="AL4938" s="22">
        <f t="shared" si="25"/>
        <v>1</v>
      </c>
    </row>
    <row r="4939" ht="12.75" customHeight="1">
      <c r="A4939" s="13" t="s">
        <v>322</v>
      </c>
      <c r="B4939" s="13" t="str">
        <f>IFERROR(__xludf.DUMMYFUNCTION("REGEXREPLACE(A4939, ""\d"", """")"),"         Магаданская область")</f>
        <v>         Магаданская область</v>
      </c>
      <c r="C4939" s="14" t="str">
        <f t="shared" si="15"/>
        <v>Магаданская область</v>
      </c>
      <c r="D4939" s="3">
        <f t="shared" si="16"/>
        <v>2</v>
      </c>
      <c r="E4939" s="15" t="s">
        <v>39</v>
      </c>
      <c r="F4939" s="13" t="str">
        <f>IFERROR(__xludf.DUMMYFUNCTION("REGEXEXTRACT(E4939, ""[А-Яа-я].*"")"),"Всего умерших")</f>
        <v>Всего умерших</v>
      </c>
      <c r="G4939" s="16">
        <f t="shared" si="17"/>
        <v>2</v>
      </c>
      <c r="H4939" s="13" t="s">
        <v>28</v>
      </c>
      <c r="I4939" s="13" t="str">
        <f>IFERROR(__xludf.DUMMYFUNCTION("REGEXREPLACE(H4939, "".*\s"", """")"),"человек")</f>
        <v>человек</v>
      </c>
      <c r="J4939" s="13" t="s">
        <v>29</v>
      </c>
      <c r="K4939" s="17" t="str">
        <f>IFERROR(__xludf.DUMMYFUNCTION("REGEXREPLACE(J4939, ""^[\d\s]+"", """")"),"значение показателя за год")</f>
        <v>значение показателя за год</v>
      </c>
      <c r="L4939" s="16">
        <f t="shared" si="18"/>
        <v>2</v>
      </c>
      <c r="M4939" s="13" t="s">
        <v>31</v>
      </c>
      <c r="N4939" s="13" t="str">
        <f>IFERROR(__xludf.DUMMYFUNCTION("REGEXEXTRACT(M4939, "" (.+)$"")"),"городское население")</f>
        <v>городское население</v>
      </c>
      <c r="O4939" s="18">
        <v>1687.0</v>
      </c>
      <c r="P4939" s="18">
        <v>1654.0</v>
      </c>
      <c r="Q4939" s="18">
        <v>1617.0</v>
      </c>
      <c r="R4939" s="18">
        <v>1545.0</v>
      </c>
      <c r="S4939" s="18">
        <v>1542.0</v>
      </c>
      <c r="T4939" s="18">
        <v>1491.0</v>
      </c>
      <c r="U4939" s="18">
        <v>1541.0</v>
      </c>
      <c r="V4939" s="18">
        <v>1632.0</v>
      </c>
      <c r="W4939" s="18">
        <v>1922.0</v>
      </c>
      <c r="X4939" s="18">
        <v>1615.0</v>
      </c>
      <c r="Y4939" s="18">
        <v>1516.0</v>
      </c>
      <c r="Z4939" s="19" t="str">
        <f t="shared" si="6"/>
        <v/>
      </c>
      <c r="AA4939" s="19">
        <f t="shared" si="19"/>
        <v>17762</v>
      </c>
      <c r="AB4939" s="19" t="str">
        <f t="shared" si="8"/>
        <v/>
      </c>
      <c r="AC4939" s="19">
        <f t="shared" si="20"/>
        <v>1614.727273</v>
      </c>
      <c r="AD4939" s="19">
        <f t="shared" si="21"/>
        <v>1643</v>
      </c>
      <c r="AE4939" s="19" t="str">
        <f t="shared" si="22"/>
        <v>Нет моды</v>
      </c>
      <c r="AF4939" s="19">
        <f t="shared" si="23"/>
        <v>1491</v>
      </c>
      <c r="AG4939" s="19">
        <f t="shared" si="24"/>
        <v>1922</v>
      </c>
      <c r="AH4939" s="20" t="str">
        <f t="shared" si="14"/>
        <v/>
      </c>
      <c r="AI4939" s="21"/>
      <c r="AJ4939" s="21"/>
      <c r="AK4939" s="21"/>
      <c r="AL4939" s="22">
        <f t="shared" si="25"/>
        <v>1</v>
      </c>
    </row>
    <row r="4940" ht="12.75" customHeight="1">
      <c r="A4940" s="13" t="s">
        <v>322</v>
      </c>
      <c r="B4940" s="13" t="str">
        <f>IFERROR(__xludf.DUMMYFUNCTION("REGEXREPLACE(A4940, ""\d"", """")"),"         Магаданская область")</f>
        <v>         Магаданская область</v>
      </c>
      <c r="C4940" s="14" t="str">
        <f t="shared" si="15"/>
        <v>Магаданская область</v>
      </c>
      <c r="D4940" s="3">
        <f t="shared" si="16"/>
        <v>2</v>
      </c>
      <c r="E4940" s="15" t="s">
        <v>39</v>
      </c>
      <c r="F4940" s="13" t="str">
        <f>IFERROR(__xludf.DUMMYFUNCTION("REGEXEXTRACT(E4940, ""[А-Яа-я].*"")"),"Всего умерших")</f>
        <v>Всего умерших</v>
      </c>
      <c r="G4940" s="16">
        <f t="shared" si="17"/>
        <v>2</v>
      </c>
      <c r="H4940" s="13" t="s">
        <v>28</v>
      </c>
      <c r="I4940" s="13" t="str">
        <f>IFERROR(__xludf.DUMMYFUNCTION("REGEXREPLACE(H4940, "".*\s"", """")"),"человек")</f>
        <v>человек</v>
      </c>
      <c r="J4940" s="13" t="s">
        <v>29</v>
      </c>
      <c r="K4940" s="17" t="str">
        <f>IFERROR(__xludf.DUMMYFUNCTION("REGEXREPLACE(J4940, ""^[\d\s]+"", """")"),"значение показателя за год")</f>
        <v>значение показателя за год</v>
      </c>
      <c r="L4940" s="16">
        <f t="shared" si="18"/>
        <v>2</v>
      </c>
      <c r="M4940" s="13" t="s">
        <v>32</v>
      </c>
      <c r="N4940" s="13" t="str">
        <f>IFERROR(__xludf.DUMMYFUNCTION("REGEXEXTRACT(M4940, "" (.+)$"")"),"сельское население")</f>
        <v>сельское население</v>
      </c>
      <c r="O4940" s="18">
        <v>121.0</v>
      </c>
      <c r="P4940" s="18">
        <v>127.0</v>
      </c>
      <c r="Q4940" s="18">
        <v>129.0</v>
      </c>
      <c r="R4940" s="18">
        <v>119.0</v>
      </c>
      <c r="S4940" s="18">
        <v>113.0</v>
      </c>
      <c r="T4940" s="18">
        <v>130.0</v>
      </c>
      <c r="U4940" s="18">
        <v>88.0</v>
      </c>
      <c r="V4940" s="18">
        <v>117.0</v>
      </c>
      <c r="W4940" s="18">
        <v>152.0</v>
      </c>
      <c r="X4940" s="18">
        <v>105.0</v>
      </c>
      <c r="Y4940" s="18">
        <v>105.0</v>
      </c>
      <c r="Z4940" s="19" t="str">
        <f t="shared" si="6"/>
        <v/>
      </c>
      <c r="AA4940" s="19" t="str">
        <f t="shared" si="19"/>
        <v/>
      </c>
      <c r="AB4940" s="19">
        <f t="shared" si="8"/>
        <v>1306</v>
      </c>
      <c r="AC4940" s="19">
        <f t="shared" si="20"/>
        <v>118.7272727</v>
      </c>
      <c r="AD4940" s="19">
        <f t="shared" si="21"/>
        <v>821.5</v>
      </c>
      <c r="AE4940" s="19" t="str">
        <f t="shared" si="22"/>
        <v>Нет моды</v>
      </c>
      <c r="AF4940" s="19">
        <f t="shared" si="23"/>
        <v>88</v>
      </c>
      <c r="AG4940" s="19">
        <f t="shared" si="24"/>
        <v>152</v>
      </c>
      <c r="AH4940" s="20" t="str">
        <f t="shared" si="14"/>
        <v>Город: 93%; Село: 7%</v>
      </c>
      <c r="AI4940" s="21"/>
      <c r="AJ4940" s="21"/>
      <c r="AK4940" s="21"/>
      <c r="AL4940" s="22">
        <f t="shared" si="25"/>
        <v>1</v>
      </c>
    </row>
    <row r="4941" ht="12.75" customHeight="1">
      <c r="A4941" s="13" t="s">
        <v>322</v>
      </c>
      <c r="B4941" s="13" t="str">
        <f>IFERROR(__xludf.DUMMYFUNCTION("REGEXREPLACE(A4941, ""\d"", """")"),"         Магаданская область")</f>
        <v>         Магаданская область</v>
      </c>
      <c r="C4941" s="14" t="str">
        <f t="shared" si="15"/>
        <v>Магаданская область</v>
      </c>
      <c r="D4941" s="3">
        <f t="shared" si="16"/>
        <v>2</v>
      </c>
      <c r="E4941" s="15" t="s">
        <v>40</v>
      </c>
      <c r="F4941" s="13" t="str">
        <f>IFERROR(__xludf.DUMMYFUNCTION("REGEXEXTRACT(E4941, ""[А-Яа-я].*"")"),"Злокачественные новообразования")</f>
        <v>Злокачественные новообразования</v>
      </c>
      <c r="G4941" s="16">
        <f t="shared" si="17"/>
        <v>2</v>
      </c>
      <c r="H4941" s="13" t="s">
        <v>28</v>
      </c>
      <c r="I4941" s="13" t="str">
        <f>IFERROR(__xludf.DUMMYFUNCTION("REGEXREPLACE(H4941, "".*\s"", """")"),"человек")</f>
        <v>человек</v>
      </c>
      <c r="J4941" s="13" t="s">
        <v>29</v>
      </c>
      <c r="K4941" s="17" t="str">
        <f>IFERROR(__xludf.DUMMYFUNCTION("REGEXREPLACE(J4941, ""^[\d\s]+"", """")"),"значение показателя за год")</f>
        <v>значение показателя за год</v>
      </c>
      <c r="L4941" s="16">
        <f t="shared" si="18"/>
        <v>2</v>
      </c>
      <c r="M4941" s="13" t="s">
        <v>30</v>
      </c>
      <c r="N4941" s="13" t="str">
        <f>IFERROR(__xludf.DUMMYFUNCTION("REGEXEXTRACT(M4941, "" (.+)$"")"),"все население")</f>
        <v>все население</v>
      </c>
      <c r="O4941" s="18">
        <v>316.0</v>
      </c>
      <c r="P4941" s="18">
        <v>287.0</v>
      </c>
      <c r="Q4941" s="18">
        <v>299.0</v>
      </c>
      <c r="R4941" s="18">
        <v>290.0</v>
      </c>
      <c r="S4941" s="18">
        <v>299.0</v>
      </c>
      <c r="T4941" s="18">
        <v>272.0</v>
      </c>
      <c r="U4941" s="18">
        <v>278.0</v>
      </c>
      <c r="V4941" s="18">
        <v>279.0</v>
      </c>
      <c r="W4941" s="18">
        <v>282.0</v>
      </c>
      <c r="X4941" s="18">
        <v>259.0</v>
      </c>
      <c r="Y4941" s="18">
        <v>285.0</v>
      </c>
      <c r="Z4941" s="19">
        <f t="shared" si="6"/>
        <v>3146</v>
      </c>
      <c r="AA4941" s="19" t="str">
        <f t="shared" si="19"/>
        <v/>
      </c>
      <c r="AB4941" s="19" t="str">
        <f t="shared" si="8"/>
        <v/>
      </c>
      <c r="AC4941" s="19">
        <f t="shared" si="20"/>
        <v>286</v>
      </c>
      <c r="AD4941" s="19">
        <f t="shared" si="21"/>
        <v>205.5</v>
      </c>
      <c r="AE4941" s="19" t="str">
        <f t="shared" si="22"/>
        <v>Нет моды</v>
      </c>
      <c r="AF4941" s="19">
        <f t="shared" si="23"/>
        <v>259</v>
      </c>
      <c r="AG4941" s="19">
        <f t="shared" si="24"/>
        <v>316</v>
      </c>
      <c r="AH4941" s="20" t="str">
        <f t="shared" si="14"/>
        <v/>
      </c>
      <c r="AI4941" s="21"/>
      <c r="AJ4941" s="21"/>
      <c r="AK4941" s="21"/>
      <c r="AL4941" s="22">
        <f t="shared" si="25"/>
        <v>1</v>
      </c>
    </row>
    <row r="4942" ht="12.75" customHeight="1">
      <c r="A4942" s="13" t="s">
        <v>322</v>
      </c>
      <c r="B4942" s="13" t="str">
        <f>IFERROR(__xludf.DUMMYFUNCTION("REGEXREPLACE(A4942, ""\d"", """")"),"         Магаданская область")</f>
        <v>         Магаданская область</v>
      </c>
      <c r="C4942" s="14" t="str">
        <f t="shared" si="15"/>
        <v>Магаданская область</v>
      </c>
      <c r="D4942" s="3">
        <f t="shared" si="16"/>
        <v>2</v>
      </c>
      <c r="E4942" s="15" t="s">
        <v>40</v>
      </c>
      <c r="F4942" s="13" t="str">
        <f>IFERROR(__xludf.DUMMYFUNCTION("REGEXEXTRACT(E4942, ""[А-Яа-я].*"")"),"Злокачественные новообразования")</f>
        <v>Злокачественные новообразования</v>
      </c>
      <c r="G4942" s="16">
        <f t="shared" si="17"/>
        <v>2</v>
      </c>
      <c r="H4942" s="13" t="s">
        <v>28</v>
      </c>
      <c r="I4942" s="13" t="str">
        <f>IFERROR(__xludf.DUMMYFUNCTION("REGEXREPLACE(H4942, "".*\s"", """")"),"человек")</f>
        <v>человек</v>
      </c>
      <c r="J4942" s="13" t="s">
        <v>29</v>
      </c>
      <c r="K4942" s="17" t="str">
        <f>IFERROR(__xludf.DUMMYFUNCTION("REGEXREPLACE(J4942, ""^[\d\s]+"", """")"),"значение показателя за год")</f>
        <v>значение показателя за год</v>
      </c>
      <c r="L4942" s="16">
        <f t="shared" si="18"/>
        <v>2</v>
      </c>
      <c r="M4942" s="13" t="s">
        <v>31</v>
      </c>
      <c r="N4942" s="13" t="str">
        <f>IFERROR(__xludf.DUMMYFUNCTION("REGEXEXTRACT(M4942, "" (.+)$"")"),"городское население")</f>
        <v>городское население</v>
      </c>
      <c r="O4942" s="18">
        <v>302.0</v>
      </c>
      <c r="P4942" s="18">
        <v>265.0</v>
      </c>
      <c r="Q4942" s="18">
        <v>279.0</v>
      </c>
      <c r="R4942" s="18">
        <v>268.0</v>
      </c>
      <c r="S4942" s="18">
        <v>281.0</v>
      </c>
      <c r="T4942" s="18">
        <v>245.0</v>
      </c>
      <c r="U4942" s="18">
        <v>265.0</v>
      </c>
      <c r="V4942" s="18">
        <v>263.0</v>
      </c>
      <c r="W4942" s="18">
        <v>266.0</v>
      </c>
      <c r="X4942" s="18">
        <v>246.0</v>
      </c>
      <c r="Y4942" s="18">
        <v>262.0</v>
      </c>
      <c r="Z4942" s="19" t="str">
        <f t="shared" si="6"/>
        <v/>
      </c>
      <c r="AA4942" s="19">
        <f t="shared" si="19"/>
        <v>2942</v>
      </c>
      <c r="AB4942" s="19" t="str">
        <f t="shared" si="8"/>
        <v/>
      </c>
      <c r="AC4942" s="19">
        <f t="shared" si="20"/>
        <v>267.4545455</v>
      </c>
      <c r="AD4942" s="19">
        <f t="shared" si="21"/>
        <v>278.5</v>
      </c>
      <c r="AE4942" s="19" t="str">
        <f t="shared" si="22"/>
        <v>Нет моды</v>
      </c>
      <c r="AF4942" s="19">
        <f t="shared" si="23"/>
        <v>245</v>
      </c>
      <c r="AG4942" s="19">
        <f t="shared" si="24"/>
        <v>302</v>
      </c>
      <c r="AH4942" s="20" t="str">
        <f t="shared" si="14"/>
        <v/>
      </c>
      <c r="AI4942" s="21"/>
      <c r="AJ4942" s="21"/>
      <c r="AK4942" s="21"/>
      <c r="AL4942" s="22">
        <f t="shared" si="25"/>
        <v>1</v>
      </c>
    </row>
    <row r="4943" ht="12.75" customHeight="1">
      <c r="A4943" s="13" t="s">
        <v>322</v>
      </c>
      <c r="B4943" s="13" t="str">
        <f>IFERROR(__xludf.DUMMYFUNCTION("REGEXREPLACE(A4943, ""\d"", """")"),"         Магаданская область")</f>
        <v>         Магаданская область</v>
      </c>
      <c r="C4943" s="14" t="str">
        <f t="shared" si="15"/>
        <v>Магаданская область</v>
      </c>
      <c r="D4943" s="3">
        <f t="shared" si="16"/>
        <v>2</v>
      </c>
      <c r="E4943" s="15" t="s">
        <v>40</v>
      </c>
      <c r="F4943" s="13" t="str">
        <f>IFERROR(__xludf.DUMMYFUNCTION("REGEXEXTRACT(E4943, ""[А-Яа-я].*"")"),"Злокачественные новообразования")</f>
        <v>Злокачественные новообразования</v>
      </c>
      <c r="G4943" s="16">
        <f t="shared" si="17"/>
        <v>2</v>
      </c>
      <c r="H4943" s="13" t="s">
        <v>28</v>
      </c>
      <c r="I4943" s="13" t="str">
        <f>IFERROR(__xludf.DUMMYFUNCTION("REGEXREPLACE(H4943, "".*\s"", """")"),"человек")</f>
        <v>человек</v>
      </c>
      <c r="J4943" s="13" t="s">
        <v>29</v>
      </c>
      <c r="K4943" s="17" t="str">
        <f>IFERROR(__xludf.DUMMYFUNCTION("REGEXREPLACE(J4943, ""^[\d\s]+"", """")"),"значение показателя за год")</f>
        <v>значение показателя за год</v>
      </c>
      <c r="L4943" s="16">
        <f t="shared" si="18"/>
        <v>2</v>
      </c>
      <c r="M4943" s="13" t="s">
        <v>32</v>
      </c>
      <c r="N4943" s="13" t="str">
        <f>IFERROR(__xludf.DUMMYFUNCTION("REGEXEXTRACT(M4943, "" (.+)$"")"),"сельское население")</f>
        <v>сельское население</v>
      </c>
      <c r="O4943" s="18">
        <v>14.0</v>
      </c>
      <c r="P4943" s="18">
        <v>22.0</v>
      </c>
      <c r="Q4943" s="18">
        <v>20.0</v>
      </c>
      <c r="R4943" s="18">
        <v>22.0</v>
      </c>
      <c r="S4943" s="18">
        <v>18.0</v>
      </c>
      <c r="T4943" s="18">
        <v>27.0</v>
      </c>
      <c r="U4943" s="18">
        <v>13.0</v>
      </c>
      <c r="V4943" s="18">
        <v>16.0</v>
      </c>
      <c r="W4943" s="18">
        <v>16.0</v>
      </c>
      <c r="X4943" s="18">
        <v>13.0</v>
      </c>
      <c r="Y4943" s="18">
        <v>23.0</v>
      </c>
      <c r="Z4943" s="19" t="str">
        <f t="shared" si="6"/>
        <v/>
      </c>
      <c r="AA4943" s="19" t="str">
        <f t="shared" si="19"/>
        <v/>
      </c>
      <c r="AB4943" s="19">
        <f t="shared" si="8"/>
        <v>204</v>
      </c>
      <c r="AC4943" s="19">
        <f t="shared" si="20"/>
        <v>18.54545455</v>
      </c>
      <c r="AD4943" s="19">
        <f t="shared" si="21"/>
        <v>136</v>
      </c>
      <c r="AE4943" s="19" t="str">
        <f t="shared" si="22"/>
        <v>Нет моды</v>
      </c>
      <c r="AF4943" s="19">
        <f t="shared" si="23"/>
        <v>13</v>
      </c>
      <c r="AG4943" s="19">
        <f t="shared" si="24"/>
        <v>27</v>
      </c>
      <c r="AH4943" s="20" t="str">
        <f t="shared" si="14"/>
        <v>Город: 94%; Село: 6%</v>
      </c>
      <c r="AI4943" s="21"/>
      <c r="AJ4943" s="21"/>
      <c r="AK4943" s="21"/>
      <c r="AL4943" s="22">
        <f t="shared" si="25"/>
        <v>1</v>
      </c>
    </row>
    <row r="4944" ht="12.75" customHeight="1">
      <c r="A4944" s="13" t="s">
        <v>322</v>
      </c>
      <c r="B4944" s="13" t="str">
        <f>IFERROR(__xludf.DUMMYFUNCTION("REGEXREPLACE(A4944, ""\d"", """")"),"         Магаданская область")</f>
        <v>         Магаданская область</v>
      </c>
      <c r="C4944" s="14" t="str">
        <f t="shared" si="15"/>
        <v>Магаданская область</v>
      </c>
      <c r="D4944" s="3">
        <f t="shared" si="16"/>
        <v>2</v>
      </c>
      <c r="E4944" s="15" t="s">
        <v>41</v>
      </c>
      <c r="F4944" s="13" t="str">
        <f>IFERROR(__xludf.DUMMYFUNCTION("REGEXEXTRACT(E4944, ""[А-Яа-я].*"")"),"Инфекционные и паразитарные болезни")</f>
        <v>Инфекционные и паразитарные болезни</v>
      </c>
      <c r="G4944" s="16">
        <f t="shared" si="17"/>
        <v>2</v>
      </c>
      <c r="H4944" s="13" t="s">
        <v>28</v>
      </c>
      <c r="I4944" s="13" t="str">
        <f>IFERROR(__xludf.DUMMYFUNCTION("REGEXREPLACE(H4944, "".*\s"", """")"),"человек")</f>
        <v>человек</v>
      </c>
      <c r="J4944" s="13" t="s">
        <v>29</v>
      </c>
      <c r="K4944" s="17" t="str">
        <f>IFERROR(__xludf.DUMMYFUNCTION("REGEXREPLACE(J4944, ""^[\d\s]+"", """")"),"значение показателя за год")</f>
        <v>значение показателя за год</v>
      </c>
      <c r="L4944" s="16">
        <f t="shared" si="18"/>
        <v>2</v>
      </c>
      <c r="M4944" s="13" t="s">
        <v>30</v>
      </c>
      <c r="N4944" s="13" t="str">
        <f>IFERROR(__xludf.DUMMYFUNCTION("REGEXEXTRACT(M4944, "" (.+)$"")"),"все население")</f>
        <v>все население</v>
      </c>
      <c r="O4944" s="18">
        <v>24.0</v>
      </c>
      <c r="P4944" s="18">
        <v>13.0</v>
      </c>
      <c r="Q4944" s="18">
        <v>11.0</v>
      </c>
      <c r="R4944" s="18">
        <v>14.0</v>
      </c>
      <c r="S4944" s="18">
        <v>13.0</v>
      </c>
      <c r="T4944" s="18">
        <v>10.0</v>
      </c>
      <c r="U4944" s="18">
        <v>11.0</v>
      </c>
      <c r="V4944" s="18">
        <v>15.0</v>
      </c>
      <c r="W4944" s="18">
        <v>11.0</v>
      </c>
      <c r="X4944" s="18">
        <v>17.0</v>
      </c>
      <c r="Y4944" s="18">
        <v>12.0</v>
      </c>
      <c r="Z4944" s="19">
        <f t="shared" si="6"/>
        <v>151</v>
      </c>
      <c r="AA4944" s="19" t="str">
        <f t="shared" si="19"/>
        <v/>
      </c>
      <c r="AB4944" s="19" t="str">
        <f t="shared" si="8"/>
        <v/>
      </c>
      <c r="AC4944" s="19">
        <f t="shared" si="20"/>
        <v>13.72727273</v>
      </c>
      <c r="AD4944" s="19">
        <f t="shared" si="21"/>
        <v>14.5</v>
      </c>
      <c r="AE4944" s="19" t="str">
        <f t="shared" si="22"/>
        <v>Нет моды</v>
      </c>
      <c r="AF4944" s="19">
        <f t="shared" si="23"/>
        <v>10</v>
      </c>
      <c r="AG4944" s="19">
        <f t="shared" si="24"/>
        <v>24</v>
      </c>
      <c r="AH4944" s="20" t="str">
        <f t="shared" si="14"/>
        <v/>
      </c>
      <c r="AI4944" s="21"/>
      <c r="AJ4944" s="21"/>
      <c r="AK4944" s="21"/>
      <c r="AL4944" s="22">
        <f t="shared" si="25"/>
        <v>1</v>
      </c>
    </row>
    <row r="4945" ht="12.75" customHeight="1">
      <c r="A4945" s="13" t="s">
        <v>322</v>
      </c>
      <c r="B4945" s="13" t="str">
        <f>IFERROR(__xludf.DUMMYFUNCTION("REGEXREPLACE(A4945, ""\d"", """")"),"         Магаданская область")</f>
        <v>         Магаданская область</v>
      </c>
      <c r="C4945" s="14" t="str">
        <f t="shared" si="15"/>
        <v>Магаданская область</v>
      </c>
      <c r="D4945" s="3">
        <f t="shared" si="16"/>
        <v>2</v>
      </c>
      <c r="E4945" s="15" t="s">
        <v>41</v>
      </c>
      <c r="F4945" s="13" t="str">
        <f>IFERROR(__xludf.DUMMYFUNCTION("REGEXEXTRACT(E4945, ""[А-Яа-я].*"")"),"Инфекционные и паразитарные болезни")</f>
        <v>Инфекционные и паразитарные болезни</v>
      </c>
      <c r="G4945" s="16">
        <f t="shared" si="17"/>
        <v>2</v>
      </c>
      <c r="H4945" s="13" t="s">
        <v>28</v>
      </c>
      <c r="I4945" s="13" t="str">
        <f>IFERROR(__xludf.DUMMYFUNCTION("REGEXREPLACE(H4945, "".*\s"", """")"),"человек")</f>
        <v>человек</v>
      </c>
      <c r="J4945" s="13" t="s">
        <v>29</v>
      </c>
      <c r="K4945" s="17" t="str">
        <f>IFERROR(__xludf.DUMMYFUNCTION("REGEXREPLACE(J4945, ""^[\d\s]+"", """")"),"значение показателя за год")</f>
        <v>значение показателя за год</v>
      </c>
      <c r="L4945" s="16">
        <f t="shared" si="18"/>
        <v>2</v>
      </c>
      <c r="M4945" s="13" t="s">
        <v>31</v>
      </c>
      <c r="N4945" s="13" t="str">
        <f>IFERROR(__xludf.DUMMYFUNCTION("REGEXEXTRACT(M4945, "" (.+)$"")"),"городское население")</f>
        <v>городское население</v>
      </c>
      <c r="O4945" s="18">
        <v>21.0</v>
      </c>
      <c r="P4945" s="18">
        <v>13.0</v>
      </c>
      <c r="Q4945" s="18">
        <v>9.0</v>
      </c>
      <c r="R4945" s="18">
        <v>14.0</v>
      </c>
      <c r="S4945" s="18">
        <v>13.0</v>
      </c>
      <c r="T4945" s="18">
        <v>10.0</v>
      </c>
      <c r="U4945" s="18">
        <v>11.0</v>
      </c>
      <c r="V4945" s="18">
        <v>15.0</v>
      </c>
      <c r="W4945" s="18">
        <v>10.0</v>
      </c>
      <c r="X4945" s="18">
        <v>17.0</v>
      </c>
      <c r="Y4945" s="18">
        <v>11.0</v>
      </c>
      <c r="Z4945" s="19" t="str">
        <f t="shared" si="6"/>
        <v/>
      </c>
      <c r="AA4945" s="19">
        <f t="shared" si="19"/>
        <v>144</v>
      </c>
      <c r="AB4945" s="19" t="str">
        <f t="shared" si="8"/>
        <v/>
      </c>
      <c r="AC4945" s="19">
        <f t="shared" si="20"/>
        <v>13.09090909</v>
      </c>
      <c r="AD4945" s="19">
        <f t="shared" si="21"/>
        <v>13</v>
      </c>
      <c r="AE4945" s="19" t="str">
        <f t="shared" si="22"/>
        <v>Нет моды</v>
      </c>
      <c r="AF4945" s="19">
        <f t="shared" si="23"/>
        <v>9</v>
      </c>
      <c r="AG4945" s="19">
        <f t="shared" si="24"/>
        <v>21</v>
      </c>
      <c r="AH4945" s="20" t="str">
        <f t="shared" si="14"/>
        <v/>
      </c>
      <c r="AI4945" s="21"/>
      <c r="AJ4945" s="21"/>
      <c r="AK4945" s="21"/>
      <c r="AL4945" s="22">
        <f t="shared" si="25"/>
        <v>1</v>
      </c>
    </row>
    <row r="4946" ht="12.75" customHeight="1">
      <c r="A4946" s="13" t="s">
        <v>322</v>
      </c>
      <c r="B4946" s="13" t="str">
        <f>IFERROR(__xludf.DUMMYFUNCTION("REGEXREPLACE(A4946, ""\d"", """")"),"         Магаданская область")</f>
        <v>         Магаданская область</v>
      </c>
      <c r="C4946" s="14" t="str">
        <f t="shared" si="15"/>
        <v>Магаданская область</v>
      </c>
      <c r="D4946" s="3">
        <f t="shared" si="16"/>
        <v>2</v>
      </c>
      <c r="E4946" s="15" t="s">
        <v>41</v>
      </c>
      <c r="F4946" s="13" t="str">
        <f>IFERROR(__xludf.DUMMYFUNCTION("REGEXEXTRACT(E4946, ""[А-Яа-я].*"")"),"Инфекционные и паразитарные болезни")</f>
        <v>Инфекционные и паразитарные болезни</v>
      </c>
      <c r="G4946" s="16">
        <f t="shared" si="17"/>
        <v>2</v>
      </c>
      <c r="H4946" s="13" t="s">
        <v>28</v>
      </c>
      <c r="I4946" s="13" t="str">
        <f>IFERROR(__xludf.DUMMYFUNCTION("REGEXREPLACE(H4946, "".*\s"", """")"),"человек")</f>
        <v>человек</v>
      </c>
      <c r="J4946" s="13" t="s">
        <v>29</v>
      </c>
      <c r="K4946" s="17" t="str">
        <f>IFERROR(__xludf.DUMMYFUNCTION("REGEXREPLACE(J4946, ""^[\d\s]+"", """")"),"значение показателя за год")</f>
        <v>значение показателя за год</v>
      </c>
      <c r="L4946" s="16">
        <f t="shared" si="18"/>
        <v>2</v>
      </c>
      <c r="M4946" s="13" t="s">
        <v>32</v>
      </c>
      <c r="N4946" s="13" t="str">
        <f>IFERROR(__xludf.DUMMYFUNCTION("REGEXEXTRACT(M4946, "" (.+)$"")"),"сельское население")</f>
        <v>сельское население</v>
      </c>
      <c r="O4946" s="18">
        <v>3.0</v>
      </c>
      <c r="P4946" s="18">
        <v>0.0</v>
      </c>
      <c r="Q4946" s="18">
        <v>2.0</v>
      </c>
      <c r="R4946" s="18">
        <v>0.0</v>
      </c>
      <c r="S4946" s="18">
        <v>0.0</v>
      </c>
      <c r="T4946" s="18">
        <v>0.0</v>
      </c>
      <c r="U4946" s="18">
        <v>0.0</v>
      </c>
      <c r="V4946" s="18">
        <v>0.0</v>
      </c>
      <c r="W4946" s="18">
        <v>1.0</v>
      </c>
      <c r="X4946" s="18">
        <v>0.0</v>
      </c>
      <c r="Y4946" s="18">
        <v>1.0</v>
      </c>
      <c r="Z4946" s="19" t="str">
        <f t="shared" si="6"/>
        <v/>
      </c>
      <c r="AA4946" s="19" t="str">
        <f t="shared" si="19"/>
        <v/>
      </c>
      <c r="AB4946" s="19">
        <f t="shared" si="8"/>
        <v>7</v>
      </c>
      <c r="AC4946" s="19">
        <f t="shared" si="20"/>
        <v>0.6363636364</v>
      </c>
      <c r="AD4946" s="19">
        <f t="shared" si="21"/>
        <v>6</v>
      </c>
      <c r="AE4946" s="19" t="str">
        <f t="shared" si="22"/>
        <v>Нет моды</v>
      </c>
      <c r="AF4946" s="19">
        <f t="shared" si="23"/>
        <v>0</v>
      </c>
      <c r="AG4946" s="19">
        <f t="shared" si="24"/>
        <v>3</v>
      </c>
      <c r="AH4946" s="20" t="str">
        <f t="shared" si="14"/>
        <v>Город: 95%; Село: 5%</v>
      </c>
      <c r="AI4946" s="21"/>
      <c r="AJ4946" s="21"/>
      <c r="AK4946" s="21"/>
      <c r="AL4946" s="22">
        <f t="shared" si="25"/>
        <v>1</v>
      </c>
    </row>
    <row r="4947" ht="12.75" customHeight="1">
      <c r="A4947" s="13" t="s">
        <v>322</v>
      </c>
      <c r="B4947" s="13" t="str">
        <f>IFERROR(__xludf.DUMMYFUNCTION("REGEXREPLACE(A4947, ""\d"", """")"),"         Магаданская область")</f>
        <v>         Магаданская область</v>
      </c>
      <c r="C4947" s="14" t="str">
        <f t="shared" si="15"/>
        <v>Магаданская область</v>
      </c>
      <c r="D4947" s="3">
        <f t="shared" si="16"/>
        <v>2</v>
      </c>
      <c r="E4947" s="15" t="s">
        <v>42</v>
      </c>
      <c r="F4947" s="13" t="str">
        <f>IFERROR(__xludf.DUMMYFUNCTION("REGEXEXTRACT(E4947, ""[А-Яа-я].*"")"),"Ишемическая болезнь сердца")</f>
        <v>Ишемическая болезнь сердца</v>
      </c>
      <c r="G4947" s="16">
        <f t="shared" si="17"/>
        <v>2</v>
      </c>
      <c r="H4947" s="13" t="s">
        <v>28</v>
      </c>
      <c r="I4947" s="13" t="str">
        <f>IFERROR(__xludf.DUMMYFUNCTION("REGEXREPLACE(H4947, "".*\s"", """")"),"человек")</f>
        <v>человек</v>
      </c>
      <c r="J4947" s="13" t="s">
        <v>29</v>
      </c>
      <c r="K4947" s="17" t="str">
        <f>IFERROR(__xludf.DUMMYFUNCTION("REGEXREPLACE(J4947, ""^[\d\s]+"", """")"),"значение показателя за год")</f>
        <v>значение показателя за год</v>
      </c>
      <c r="L4947" s="16">
        <f t="shared" si="18"/>
        <v>2</v>
      </c>
      <c r="M4947" s="13" t="s">
        <v>30</v>
      </c>
      <c r="N4947" s="13" t="str">
        <f>IFERROR(__xludf.DUMMYFUNCTION("REGEXEXTRACT(M4947, "" (.+)$"")"),"все население")</f>
        <v>все население</v>
      </c>
      <c r="O4947" s="18">
        <v>336.0</v>
      </c>
      <c r="P4947" s="18">
        <v>308.0</v>
      </c>
      <c r="Q4947" s="18">
        <v>336.0</v>
      </c>
      <c r="R4947" s="18">
        <v>301.0</v>
      </c>
      <c r="S4947" s="18">
        <v>294.0</v>
      </c>
      <c r="T4947" s="18">
        <v>306.0</v>
      </c>
      <c r="U4947" s="18">
        <v>298.0</v>
      </c>
      <c r="V4947" s="18">
        <v>331.0</v>
      </c>
      <c r="W4947" s="18">
        <v>353.0</v>
      </c>
      <c r="X4947" s="18">
        <v>337.0</v>
      </c>
      <c r="Y4947" s="18">
        <v>325.0</v>
      </c>
      <c r="Z4947" s="19">
        <f t="shared" si="6"/>
        <v>3525</v>
      </c>
      <c r="AA4947" s="19" t="str">
        <f t="shared" si="19"/>
        <v/>
      </c>
      <c r="AB4947" s="19" t="str">
        <f t="shared" si="8"/>
        <v/>
      </c>
      <c r="AC4947" s="19">
        <f t="shared" si="20"/>
        <v>320.4545455</v>
      </c>
      <c r="AD4947" s="19">
        <f t="shared" si="21"/>
        <v>148.5</v>
      </c>
      <c r="AE4947" s="19" t="str">
        <f t="shared" si="22"/>
        <v>Нет моды</v>
      </c>
      <c r="AF4947" s="19">
        <f t="shared" si="23"/>
        <v>294</v>
      </c>
      <c r="AG4947" s="19">
        <f t="shared" si="24"/>
        <v>353</v>
      </c>
      <c r="AH4947" s="20" t="str">
        <f t="shared" si="14"/>
        <v/>
      </c>
      <c r="AI4947" s="21"/>
      <c r="AJ4947" s="21"/>
      <c r="AK4947" s="21"/>
      <c r="AL4947" s="22">
        <f t="shared" si="25"/>
        <v>1</v>
      </c>
    </row>
    <row r="4948" ht="12.75" customHeight="1">
      <c r="A4948" s="13" t="s">
        <v>322</v>
      </c>
      <c r="B4948" s="13" t="str">
        <f>IFERROR(__xludf.DUMMYFUNCTION("REGEXREPLACE(A4948, ""\d"", """")"),"         Магаданская область")</f>
        <v>         Магаданская область</v>
      </c>
      <c r="C4948" s="14" t="str">
        <f t="shared" si="15"/>
        <v>Магаданская область</v>
      </c>
      <c r="D4948" s="3">
        <f t="shared" si="16"/>
        <v>2</v>
      </c>
      <c r="E4948" s="15" t="s">
        <v>42</v>
      </c>
      <c r="F4948" s="13" t="str">
        <f>IFERROR(__xludf.DUMMYFUNCTION("REGEXEXTRACT(E4948, ""[А-Яа-я].*"")"),"Ишемическая болезнь сердца")</f>
        <v>Ишемическая болезнь сердца</v>
      </c>
      <c r="G4948" s="16">
        <f t="shared" si="17"/>
        <v>2</v>
      </c>
      <c r="H4948" s="13" t="s">
        <v>28</v>
      </c>
      <c r="I4948" s="13" t="str">
        <f>IFERROR(__xludf.DUMMYFUNCTION("REGEXREPLACE(H4948, "".*\s"", """")"),"человек")</f>
        <v>человек</v>
      </c>
      <c r="J4948" s="13" t="s">
        <v>29</v>
      </c>
      <c r="K4948" s="17" t="str">
        <f>IFERROR(__xludf.DUMMYFUNCTION("REGEXREPLACE(J4948, ""^[\d\s]+"", """")"),"значение показателя за год")</f>
        <v>значение показателя за год</v>
      </c>
      <c r="L4948" s="16">
        <f t="shared" si="18"/>
        <v>2</v>
      </c>
      <c r="M4948" s="13" t="s">
        <v>31</v>
      </c>
      <c r="N4948" s="13" t="str">
        <f>IFERROR(__xludf.DUMMYFUNCTION("REGEXEXTRACT(M4948, "" (.+)$"")"),"городское население")</f>
        <v>городское население</v>
      </c>
      <c r="O4948" s="18">
        <v>322.0</v>
      </c>
      <c r="P4948" s="18">
        <v>291.0</v>
      </c>
      <c r="Q4948" s="18">
        <v>314.0</v>
      </c>
      <c r="R4948" s="18">
        <v>285.0</v>
      </c>
      <c r="S4948" s="18">
        <v>275.0</v>
      </c>
      <c r="T4948" s="18">
        <v>288.0</v>
      </c>
      <c r="U4948" s="18">
        <v>286.0</v>
      </c>
      <c r="V4948" s="18">
        <v>311.0</v>
      </c>
      <c r="W4948" s="18">
        <v>320.0</v>
      </c>
      <c r="X4948" s="18">
        <v>314.0</v>
      </c>
      <c r="Y4948" s="18">
        <v>300.0</v>
      </c>
      <c r="Z4948" s="19" t="str">
        <f t="shared" si="6"/>
        <v/>
      </c>
      <c r="AA4948" s="19">
        <f t="shared" si="19"/>
        <v>3306</v>
      </c>
      <c r="AB4948" s="19" t="str">
        <f t="shared" si="8"/>
        <v/>
      </c>
      <c r="AC4948" s="19">
        <f t="shared" si="20"/>
        <v>300.5454545</v>
      </c>
      <c r="AD4948" s="19">
        <f t="shared" si="21"/>
        <v>309.5</v>
      </c>
      <c r="AE4948" s="19" t="str">
        <f t="shared" si="22"/>
        <v>Нет моды</v>
      </c>
      <c r="AF4948" s="19">
        <f t="shared" si="23"/>
        <v>275</v>
      </c>
      <c r="AG4948" s="19">
        <f t="shared" si="24"/>
        <v>322</v>
      </c>
      <c r="AH4948" s="20" t="str">
        <f t="shared" si="14"/>
        <v/>
      </c>
      <c r="AI4948" s="21"/>
      <c r="AJ4948" s="21"/>
      <c r="AK4948" s="21"/>
      <c r="AL4948" s="22">
        <f t="shared" si="25"/>
        <v>1</v>
      </c>
    </row>
    <row r="4949" ht="12.75" customHeight="1">
      <c r="A4949" s="13" t="s">
        <v>322</v>
      </c>
      <c r="B4949" s="13" t="str">
        <f>IFERROR(__xludf.DUMMYFUNCTION("REGEXREPLACE(A4949, ""\d"", """")"),"         Магаданская область")</f>
        <v>         Магаданская область</v>
      </c>
      <c r="C4949" s="14" t="str">
        <f t="shared" si="15"/>
        <v>Магаданская область</v>
      </c>
      <c r="D4949" s="3">
        <f t="shared" si="16"/>
        <v>2</v>
      </c>
      <c r="E4949" s="15" t="s">
        <v>42</v>
      </c>
      <c r="F4949" s="13" t="str">
        <f>IFERROR(__xludf.DUMMYFUNCTION("REGEXEXTRACT(E4949, ""[А-Яа-я].*"")"),"Ишемическая болезнь сердца")</f>
        <v>Ишемическая болезнь сердца</v>
      </c>
      <c r="G4949" s="16">
        <f t="shared" si="17"/>
        <v>2</v>
      </c>
      <c r="H4949" s="13" t="s">
        <v>28</v>
      </c>
      <c r="I4949" s="13" t="str">
        <f>IFERROR(__xludf.DUMMYFUNCTION("REGEXREPLACE(H4949, "".*\s"", """")"),"человек")</f>
        <v>человек</v>
      </c>
      <c r="J4949" s="13" t="s">
        <v>29</v>
      </c>
      <c r="K4949" s="17" t="str">
        <f>IFERROR(__xludf.DUMMYFUNCTION("REGEXREPLACE(J4949, ""^[\d\s]+"", """")"),"значение показателя за год")</f>
        <v>значение показателя за год</v>
      </c>
      <c r="L4949" s="16">
        <f t="shared" si="18"/>
        <v>2</v>
      </c>
      <c r="M4949" s="13" t="s">
        <v>32</v>
      </c>
      <c r="N4949" s="13" t="str">
        <f>IFERROR(__xludf.DUMMYFUNCTION("REGEXEXTRACT(M4949, "" (.+)$"")"),"сельское население")</f>
        <v>сельское население</v>
      </c>
      <c r="O4949" s="18">
        <v>14.0</v>
      </c>
      <c r="P4949" s="18">
        <v>17.0</v>
      </c>
      <c r="Q4949" s="18">
        <v>22.0</v>
      </c>
      <c r="R4949" s="18">
        <v>16.0</v>
      </c>
      <c r="S4949" s="18">
        <v>19.0</v>
      </c>
      <c r="T4949" s="18">
        <v>18.0</v>
      </c>
      <c r="U4949" s="18">
        <v>12.0</v>
      </c>
      <c r="V4949" s="18">
        <v>20.0</v>
      </c>
      <c r="W4949" s="18">
        <v>33.0</v>
      </c>
      <c r="X4949" s="18">
        <v>23.0</v>
      </c>
      <c r="Y4949" s="18">
        <v>25.0</v>
      </c>
      <c r="Z4949" s="19" t="str">
        <f t="shared" si="6"/>
        <v/>
      </c>
      <c r="AA4949" s="19" t="str">
        <f t="shared" si="19"/>
        <v/>
      </c>
      <c r="AB4949" s="19">
        <f t="shared" si="8"/>
        <v>219</v>
      </c>
      <c r="AC4949" s="19">
        <f t="shared" si="20"/>
        <v>19.90909091</v>
      </c>
      <c r="AD4949" s="19">
        <f t="shared" si="21"/>
        <v>154</v>
      </c>
      <c r="AE4949" s="19" t="str">
        <f t="shared" si="22"/>
        <v>Нет моды</v>
      </c>
      <c r="AF4949" s="19">
        <f t="shared" si="23"/>
        <v>12</v>
      </c>
      <c r="AG4949" s="19">
        <f t="shared" si="24"/>
        <v>33</v>
      </c>
      <c r="AH4949" s="20" t="str">
        <f t="shared" si="14"/>
        <v>Город: 94%; Село: 6%</v>
      </c>
      <c r="AI4949" s="21"/>
      <c r="AJ4949" s="21"/>
      <c r="AK4949" s="21"/>
      <c r="AL4949" s="22">
        <f t="shared" si="25"/>
        <v>1</v>
      </c>
    </row>
    <row r="4950" ht="12.75" customHeight="1">
      <c r="A4950" s="13" t="s">
        <v>322</v>
      </c>
      <c r="B4950" s="13" t="str">
        <f>IFERROR(__xludf.DUMMYFUNCTION("REGEXREPLACE(A4950, ""\d"", """")"),"         Магаданская область")</f>
        <v>         Магаданская область</v>
      </c>
      <c r="C4950" s="14" t="str">
        <f t="shared" si="15"/>
        <v>Магаданская область</v>
      </c>
      <c r="D4950" s="3">
        <f t="shared" si="16"/>
        <v>2</v>
      </c>
      <c r="E4950" s="15" t="s">
        <v>43</v>
      </c>
      <c r="F4950" s="13" t="str">
        <f>IFERROR(__xludf.DUMMYFUNCTION("REGEXEXTRACT(E4950, ""[А-Яа-я].*"")"),"Новообразования")</f>
        <v>Новообразования</v>
      </c>
      <c r="G4950" s="16">
        <f t="shared" si="17"/>
        <v>2</v>
      </c>
      <c r="H4950" s="13" t="s">
        <v>28</v>
      </c>
      <c r="I4950" s="13" t="str">
        <f>IFERROR(__xludf.DUMMYFUNCTION("REGEXREPLACE(H4950, "".*\s"", """")"),"человек")</f>
        <v>человек</v>
      </c>
      <c r="J4950" s="13" t="s">
        <v>29</v>
      </c>
      <c r="K4950" s="17" t="str">
        <f>IFERROR(__xludf.DUMMYFUNCTION("REGEXREPLACE(J4950, ""^[\d\s]+"", """")"),"значение показателя за год")</f>
        <v>значение показателя за год</v>
      </c>
      <c r="L4950" s="16">
        <f t="shared" si="18"/>
        <v>2</v>
      </c>
      <c r="M4950" s="13" t="s">
        <v>30</v>
      </c>
      <c r="N4950" s="13" t="str">
        <f>IFERROR(__xludf.DUMMYFUNCTION("REGEXEXTRACT(M4950, "" (.+)$"")"),"все население")</f>
        <v>все население</v>
      </c>
      <c r="O4950" s="18">
        <v>319.0</v>
      </c>
      <c r="P4950" s="18">
        <v>292.0</v>
      </c>
      <c r="Q4950" s="18">
        <v>303.0</v>
      </c>
      <c r="R4950" s="18">
        <v>292.0</v>
      </c>
      <c r="S4950" s="18">
        <v>302.0</v>
      </c>
      <c r="T4950" s="18">
        <v>279.0</v>
      </c>
      <c r="U4950" s="18">
        <v>280.0</v>
      </c>
      <c r="V4950" s="18">
        <v>281.0</v>
      </c>
      <c r="W4950" s="18">
        <v>284.0</v>
      </c>
      <c r="X4950" s="18">
        <v>261.0</v>
      </c>
      <c r="Y4950" s="18">
        <v>288.0</v>
      </c>
      <c r="Z4950" s="19">
        <f t="shared" si="6"/>
        <v>3181</v>
      </c>
      <c r="AA4950" s="19" t="str">
        <f t="shared" si="19"/>
        <v/>
      </c>
      <c r="AB4950" s="19" t="str">
        <f t="shared" si="8"/>
        <v/>
      </c>
      <c r="AC4950" s="19">
        <f t="shared" si="20"/>
        <v>289.1818182</v>
      </c>
      <c r="AD4950" s="19">
        <f t="shared" si="21"/>
        <v>147</v>
      </c>
      <c r="AE4950" s="19" t="str">
        <f t="shared" si="22"/>
        <v>Нет моды</v>
      </c>
      <c r="AF4950" s="19">
        <f t="shared" si="23"/>
        <v>261</v>
      </c>
      <c r="AG4950" s="19">
        <f t="shared" si="24"/>
        <v>319</v>
      </c>
      <c r="AH4950" s="20" t="str">
        <f t="shared" si="14"/>
        <v/>
      </c>
      <c r="AI4950" s="21"/>
      <c r="AJ4950" s="21"/>
      <c r="AK4950" s="21"/>
      <c r="AL4950" s="22">
        <f t="shared" si="25"/>
        <v>1</v>
      </c>
    </row>
    <row r="4951" ht="12.75" customHeight="1">
      <c r="A4951" s="13" t="s">
        <v>322</v>
      </c>
      <c r="B4951" s="13" t="str">
        <f>IFERROR(__xludf.DUMMYFUNCTION("REGEXREPLACE(A4951, ""\d"", """")"),"         Магаданская область")</f>
        <v>         Магаданская область</v>
      </c>
      <c r="C4951" s="14" t="str">
        <f t="shared" si="15"/>
        <v>Магаданская область</v>
      </c>
      <c r="D4951" s="3">
        <f t="shared" si="16"/>
        <v>2</v>
      </c>
      <c r="E4951" s="15" t="s">
        <v>43</v>
      </c>
      <c r="F4951" s="13" t="str">
        <f>IFERROR(__xludf.DUMMYFUNCTION("REGEXEXTRACT(E4951, ""[А-Яа-я].*"")"),"Новообразования")</f>
        <v>Новообразования</v>
      </c>
      <c r="G4951" s="16">
        <f t="shared" si="17"/>
        <v>2</v>
      </c>
      <c r="H4951" s="13" t="s">
        <v>28</v>
      </c>
      <c r="I4951" s="13" t="str">
        <f>IFERROR(__xludf.DUMMYFUNCTION("REGEXREPLACE(H4951, "".*\s"", """")"),"человек")</f>
        <v>человек</v>
      </c>
      <c r="J4951" s="13" t="s">
        <v>29</v>
      </c>
      <c r="K4951" s="17" t="str">
        <f>IFERROR(__xludf.DUMMYFUNCTION("REGEXREPLACE(J4951, ""^[\d\s]+"", """")"),"значение показателя за год")</f>
        <v>значение показателя за год</v>
      </c>
      <c r="L4951" s="16">
        <f t="shared" si="18"/>
        <v>2</v>
      </c>
      <c r="M4951" s="13" t="s">
        <v>31</v>
      </c>
      <c r="N4951" s="13" t="str">
        <f>IFERROR(__xludf.DUMMYFUNCTION("REGEXEXTRACT(M4951, "" (.+)$"")"),"городское население")</f>
        <v>городское население</v>
      </c>
      <c r="O4951" s="18">
        <v>305.0</v>
      </c>
      <c r="P4951" s="18">
        <v>269.0</v>
      </c>
      <c r="Q4951" s="18">
        <v>283.0</v>
      </c>
      <c r="R4951" s="18">
        <v>270.0</v>
      </c>
      <c r="S4951" s="18">
        <v>284.0</v>
      </c>
      <c r="T4951" s="18">
        <v>252.0</v>
      </c>
      <c r="U4951" s="18">
        <v>267.0</v>
      </c>
      <c r="V4951" s="18">
        <v>265.0</v>
      </c>
      <c r="W4951" s="18">
        <v>268.0</v>
      </c>
      <c r="X4951" s="18">
        <v>248.0</v>
      </c>
      <c r="Y4951" s="18">
        <v>265.0</v>
      </c>
      <c r="Z4951" s="19" t="str">
        <f t="shared" si="6"/>
        <v/>
      </c>
      <c r="AA4951" s="19">
        <f t="shared" si="19"/>
        <v>2976</v>
      </c>
      <c r="AB4951" s="19" t="str">
        <f t="shared" si="8"/>
        <v/>
      </c>
      <c r="AC4951" s="19">
        <f t="shared" si="20"/>
        <v>270.5454545</v>
      </c>
      <c r="AD4951" s="19">
        <f t="shared" si="21"/>
        <v>280.5</v>
      </c>
      <c r="AE4951" s="19" t="str">
        <f t="shared" si="22"/>
        <v>Нет моды</v>
      </c>
      <c r="AF4951" s="19">
        <f t="shared" si="23"/>
        <v>248</v>
      </c>
      <c r="AG4951" s="19">
        <f t="shared" si="24"/>
        <v>305</v>
      </c>
      <c r="AH4951" s="20" t="str">
        <f t="shared" si="14"/>
        <v/>
      </c>
      <c r="AI4951" s="21"/>
      <c r="AJ4951" s="21"/>
      <c r="AK4951" s="21"/>
      <c r="AL4951" s="22">
        <f t="shared" si="25"/>
        <v>1</v>
      </c>
    </row>
    <row r="4952" ht="12.75" customHeight="1">
      <c r="A4952" s="13" t="s">
        <v>322</v>
      </c>
      <c r="B4952" s="13" t="str">
        <f>IFERROR(__xludf.DUMMYFUNCTION("REGEXREPLACE(A4952, ""\d"", """")"),"         Магаданская область")</f>
        <v>         Магаданская область</v>
      </c>
      <c r="C4952" s="14" t="str">
        <f t="shared" si="15"/>
        <v>Магаданская область</v>
      </c>
      <c r="D4952" s="3">
        <f t="shared" si="16"/>
        <v>2</v>
      </c>
      <c r="E4952" s="15" t="s">
        <v>43</v>
      </c>
      <c r="F4952" s="13" t="str">
        <f>IFERROR(__xludf.DUMMYFUNCTION("REGEXEXTRACT(E4952, ""[А-Яа-я].*"")"),"Новообразования")</f>
        <v>Новообразования</v>
      </c>
      <c r="G4952" s="16">
        <f t="shared" si="17"/>
        <v>2</v>
      </c>
      <c r="H4952" s="13" t="s">
        <v>28</v>
      </c>
      <c r="I4952" s="13" t="str">
        <f>IFERROR(__xludf.DUMMYFUNCTION("REGEXREPLACE(H4952, "".*\s"", """")"),"человек")</f>
        <v>человек</v>
      </c>
      <c r="J4952" s="13" t="s">
        <v>29</v>
      </c>
      <c r="K4952" s="17" t="str">
        <f>IFERROR(__xludf.DUMMYFUNCTION("REGEXREPLACE(J4952, ""^[\d\s]+"", """")"),"значение показателя за год")</f>
        <v>значение показателя за год</v>
      </c>
      <c r="L4952" s="16">
        <f t="shared" si="18"/>
        <v>2</v>
      </c>
      <c r="M4952" s="13" t="s">
        <v>32</v>
      </c>
      <c r="N4952" s="13" t="str">
        <f>IFERROR(__xludf.DUMMYFUNCTION("REGEXEXTRACT(M4952, "" (.+)$"")"),"сельское население")</f>
        <v>сельское население</v>
      </c>
      <c r="O4952" s="18">
        <v>14.0</v>
      </c>
      <c r="P4952" s="18">
        <v>23.0</v>
      </c>
      <c r="Q4952" s="18">
        <v>20.0</v>
      </c>
      <c r="R4952" s="18">
        <v>22.0</v>
      </c>
      <c r="S4952" s="18">
        <v>18.0</v>
      </c>
      <c r="T4952" s="18">
        <v>27.0</v>
      </c>
      <c r="U4952" s="18">
        <v>13.0</v>
      </c>
      <c r="V4952" s="18">
        <v>16.0</v>
      </c>
      <c r="W4952" s="18">
        <v>16.0</v>
      </c>
      <c r="X4952" s="18">
        <v>13.0</v>
      </c>
      <c r="Y4952" s="18">
        <v>23.0</v>
      </c>
      <c r="Z4952" s="19" t="str">
        <f t="shared" si="6"/>
        <v/>
      </c>
      <c r="AA4952" s="19" t="str">
        <f t="shared" si="19"/>
        <v/>
      </c>
      <c r="AB4952" s="19">
        <f t="shared" si="8"/>
        <v>205</v>
      </c>
      <c r="AC4952" s="19">
        <f t="shared" si="20"/>
        <v>18.63636364</v>
      </c>
      <c r="AD4952" s="19">
        <f t="shared" si="21"/>
        <v>137.5</v>
      </c>
      <c r="AE4952" s="19" t="str">
        <f t="shared" si="22"/>
        <v>Нет моды</v>
      </c>
      <c r="AF4952" s="19">
        <f t="shared" si="23"/>
        <v>13</v>
      </c>
      <c r="AG4952" s="19">
        <f t="shared" si="24"/>
        <v>27</v>
      </c>
      <c r="AH4952" s="20" t="str">
        <f t="shared" si="14"/>
        <v>Город: 94%; Село: 6%</v>
      </c>
      <c r="AI4952" s="21"/>
      <c r="AJ4952" s="21"/>
      <c r="AK4952" s="21"/>
      <c r="AL4952" s="22">
        <f t="shared" si="25"/>
        <v>1</v>
      </c>
    </row>
    <row r="4953" ht="12.75" customHeight="1">
      <c r="A4953" s="13" t="s">
        <v>322</v>
      </c>
      <c r="B4953" s="13" t="str">
        <f>IFERROR(__xludf.DUMMYFUNCTION("REGEXREPLACE(A4953, ""\d"", """")"),"         Магаданская область")</f>
        <v>         Магаданская область</v>
      </c>
      <c r="C4953" s="14" t="str">
        <f t="shared" si="15"/>
        <v>Магаданская область</v>
      </c>
      <c r="D4953" s="3">
        <f t="shared" si="16"/>
        <v>2</v>
      </c>
      <c r="E4953" s="15" t="s">
        <v>44</v>
      </c>
      <c r="F4953" s="13" t="str">
        <f>IFERROR(__xludf.DUMMYFUNCTION("REGEXEXTRACT(E4953,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53" s="16">
        <f t="shared" si="17"/>
        <v>2</v>
      </c>
      <c r="H4953" s="13" t="s">
        <v>28</v>
      </c>
      <c r="I4953" s="13" t="str">
        <f>IFERROR(__xludf.DUMMYFUNCTION("REGEXREPLACE(H4953, "".*\s"", """")"),"человек")</f>
        <v>человек</v>
      </c>
      <c r="J4953" s="13" t="s">
        <v>29</v>
      </c>
      <c r="K4953" s="17" t="str">
        <f>IFERROR(__xludf.DUMMYFUNCTION("REGEXREPLACE(J4953, ""^[\d\s]+"", """")"),"значение показателя за год")</f>
        <v>значение показателя за год</v>
      </c>
      <c r="L4953" s="16">
        <f t="shared" si="18"/>
        <v>2</v>
      </c>
      <c r="M4953" s="13" t="s">
        <v>30</v>
      </c>
      <c r="N4953" s="13" t="str">
        <f>IFERROR(__xludf.DUMMYFUNCTION("REGEXEXTRACT(M4953, "" (.+)$"")"),"все население")</f>
        <v>все население</v>
      </c>
      <c r="O4953" s="18">
        <v>8.0</v>
      </c>
      <c r="P4953" s="23" t="s">
        <v>37</v>
      </c>
      <c r="Q4953" s="18">
        <v>4.0</v>
      </c>
      <c r="R4953" s="18">
        <v>2.0</v>
      </c>
      <c r="S4953" s="23" t="s">
        <v>37</v>
      </c>
      <c r="T4953" s="23" t="s">
        <v>37</v>
      </c>
      <c r="U4953" s="23" t="s">
        <v>37</v>
      </c>
      <c r="V4953" s="23" t="s">
        <v>37</v>
      </c>
      <c r="W4953" s="23" t="s">
        <v>37</v>
      </c>
      <c r="X4953" s="23" t="s">
        <v>37</v>
      </c>
      <c r="Y4953" s="23" t="s">
        <v>37</v>
      </c>
      <c r="Z4953" s="19">
        <f t="shared" si="6"/>
        <v>14</v>
      </c>
      <c r="AA4953" s="19" t="str">
        <f t="shared" si="19"/>
        <v/>
      </c>
      <c r="AB4953" s="19" t="str">
        <f t="shared" si="8"/>
        <v/>
      </c>
      <c r="AC4953" s="19">
        <f t="shared" si="20"/>
        <v>4.666666667</v>
      </c>
      <c r="AD4953" s="19">
        <f t="shared" si="21"/>
        <v>16</v>
      </c>
      <c r="AE4953" s="19" t="str">
        <f t="shared" si="22"/>
        <v>Нет моды</v>
      </c>
      <c r="AF4953" s="19">
        <f t="shared" si="23"/>
        <v>2</v>
      </c>
      <c r="AG4953" s="19">
        <f t="shared" si="24"/>
        <v>8</v>
      </c>
      <c r="AH4953" s="20" t="str">
        <f t="shared" si="14"/>
        <v/>
      </c>
      <c r="AI4953" s="24"/>
      <c r="AJ4953" s="24"/>
      <c r="AK4953" s="24"/>
      <c r="AL4953" s="22">
        <f t="shared" si="25"/>
        <v>1</v>
      </c>
    </row>
    <row r="4954" ht="12.75" customHeight="1">
      <c r="A4954" s="13" t="s">
        <v>322</v>
      </c>
      <c r="B4954" s="13" t="str">
        <f>IFERROR(__xludf.DUMMYFUNCTION("REGEXREPLACE(A4954, ""\d"", """")"),"         Магаданская область")</f>
        <v>         Магаданская область</v>
      </c>
      <c r="C4954" s="14" t="str">
        <f t="shared" si="15"/>
        <v>Магаданская область</v>
      </c>
      <c r="D4954" s="3">
        <f t="shared" si="16"/>
        <v>2</v>
      </c>
      <c r="E4954" s="15" t="s">
        <v>44</v>
      </c>
      <c r="F4954" s="13" t="str">
        <f>IFERROR(__xludf.DUMMYFUNCTION("REGEXEXTRACT(E4954,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54" s="16">
        <f t="shared" si="17"/>
        <v>2</v>
      </c>
      <c r="H4954" s="13" t="s">
        <v>28</v>
      </c>
      <c r="I4954" s="13" t="str">
        <f>IFERROR(__xludf.DUMMYFUNCTION("REGEXREPLACE(H4954, "".*\s"", """")"),"человек")</f>
        <v>человек</v>
      </c>
      <c r="J4954" s="13" t="s">
        <v>29</v>
      </c>
      <c r="K4954" s="17" t="str">
        <f>IFERROR(__xludf.DUMMYFUNCTION("REGEXREPLACE(J4954, ""^[\d\s]+"", """")"),"значение показателя за год")</f>
        <v>значение показателя за год</v>
      </c>
      <c r="L4954" s="16">
        <f t="shared" si="18"/>
        <v>2</v>
      </c>
      <c r="M4954" s="13" t="s">
        <v>31</v>
      </c>
      <c r="N4954" s="13" t="str">
        <f>IFERROR(__xludf.DUMMYFUNCTION("REGEXEXTRACT(M4954, "" (.+)$"")"),"городское население")</f>
        <v>городское население</v>
      </c>
      <c r="O4954" s="18">
        <v>8.0</v>
      </c>
      <c r="P4954" s="23" t="s">
        <v>37</v>
      </c>
      <c r="Q4954" s="18">
        <v>4.0</v>
      </c>
      <c r="R4954" s="18">
        <v>2.0</v>
      </c>
      <c r="S4954" s="23" t="s">
        <v>37</v>
      </c>
      <c r="T4954" s="23" t="s">
        <v>37</v>
      </c>
      <c r="U4954" s="23" t="s">
        <v>37</v>
      </c>
      <c r="V4954" s="23" t="s">
        <v>37</v>
      </c>
      <c r="W4954" s="23" t="s">
        <v>37</v>
      </c>
      <c r="X4954" s="23" t="s">
        <v>37</v>
      </c>
      <c r="Y4954" s="23" t="s">
        <v>37</v>
      </c>
      <c r="Z4954" s="19" t="str">
        <f t="shared" si="6"/>
        <v/>
      </c>
      <c r="AA4954" s="19">
        <f t="shared" si="19"/>
        <v>14</v>
      </c>
      <c r="AB4954" s="19" t="str">
        <f t="shared" si="8"/>
        <v/>
      </c>
      <c r="AC4954" s="19">
        <f t="shared" si="20"/>
        <v>4.666666667</v>
      </c>
      <c r="AD4954" s="19">
        <f t="shared" si="21"/>
        <v>4</v>
      </c>
      <c r="AE4954" s="19" t="str">
        <f t="shared" si="22"/>
        <v>Нет моды</v>
      </c>
      <c r="AF4954" s="19">
        <f t="shared" si="23"/>
        <v>2</v>
      </c>
      <c r="AG4954" s="19">
        <f t="shared" si="24"/>
        <v>8</v>
      </c>
      <c r="AH4954" s="20" t="str">
        <f t="shared" si="14"/>
        <v/>
      </c>
      <c r="AI4954" s="24"/>
      <c r="AJ4954" s="24"/>
      <c r="AK4954" s="24"/>
      <c r="AL4954" s="22">
        <f t="shared" si="25"/>
        <v>1</v>
      </c>
    </row>
    <row r="4955" ht="12.75" customHeight="1">
      <c r="A4955" s="13" t="s">
        <v>322</v>
      </c>
      <c r="B4955" s="13" t="str">
        <f>IFERROR(__xludf.DUMMYFUNCTION("REGEXREPLACE(A4955, ""\d"", """")"),"         Магаданская область")</f>
        <v>         Магаданская область</v>
      </c>
      <c r="C4955" s="14" t="str">
        <f t="shared" si="15"/>
        <v>Магаданская область</v>
      </c>
      <c r="D4955" s="3">
        <f t="shared" si="16"/>
        <v>2</v>
      </c>
      <c r="E4955" s="15" t="s">
        <v>44</v>
      </c>
      <c r="F4955" s="13" t="str">
        <f>IFERROR(__xludf.DUMMYFUNCTION("REGEXEXTRACT(E4955,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4955" s="16">
        <f t="shared" si="17"/>
        <v>2</v>
      </c>
      <c r="H4955" s="13" t="s">
        <v>28</v>
      </c>
      <c r="I4955" s="13" t="str">
        <f>IFERROR(__xludf.DUMMYFUNCTION("REGEXREPLACE(H4955, "".*\s"", """")"),"человек")</f>
        <v>человек</v>
      </c>
      <c r="J4955" s="13" t="s">
        <v>29</v>
      </c>
      <c r="K4955" s="17" t="str">
        <f>IFERROR(__xludf.DUMMYFUNCTION("REGEXREPLACE(J4955, ""^[\d\s]+"", """")"),"значение показателя за год")</f>
        <v>значение показателя за год</v>
      </c>
      <c r="L4955" s="16">
        <f t="shared" si="18"/>
        <v>2</v>
      </c>
      <c r="M4955" s="13" t="s">
        <v>32</v>
      </c>
      <c r="N4955" s="13" t="str">
        <f>IFERROR(__xludf.DUMMYFUNCTION("REGEXEXTRACT(M4955, "" (.+)$"")"),"сельское население")</f>
        <v>сельское население</v>
      </c>
      <c r="O4955" s="18">
        <v>0.0</v>
      </c>
      <c r="P4955" s="23" t="s">
        <v>37</v>
      </c>
      <c r="Q4955" s="18">
        <v>0.0</v>
      </c>
      <c r="R4955" s="18">
        <v>0.0</v>
      </c>
      <c r="S4955" s="23" t="s">
        <v>37</v>
      </c>
      <c r="T4955" s="23" t="s">
        <v>37</v>
      </c>
      <c r="U4955" s="23" t="s">
        <v>37</v>
      </c>
      <c r="V4955" s="23" t="s">
        <v>37</v>
      </c>
      <c r="W4955" s="23" t="s">
        <v>37</v>
      </c>
      <c r="X4955" s="23" t="s">
        <v>37</v>
      </c>
      <c r="Y4955" s="23" t="s">
        <v>37</v>
      </c>
      <c r="Z4955" s="19" t="str">
        <f t="shared" si="6"/>
        <v/>
      </c>
      <c r="AA4955" s="19" t="str">
        <f t="shared" si="19"/>
        <v/>
      </c>
      <c r="AB4955" s="19">
        <f t="shared" si="8"/>
        <v>0</v>
      </c>
      <c r="AC4955" s="19">
        <f t="shared" si="20"/>
        <v>0</v>
      </c>
      <c r="AD4955" s="19">
        <f t="shared" si="21"/>
        <v>1</v>
      </c>
      <c r="AE4955" s="19" t="str">
        <f t="shared" si="22"/>
        <v>Нет моды</v>
      </c>
      <c r="AF4955" s="19">
        <f t="shared" si="23"/>
        <v>0</v>
      </c>
      <c r="AG4955" s="19">
        <f t="shared" si="24"/>
        <v>0</v>
      </c>
      <c r="AH4955" s="20" t="str">
        <f t="shared" si="14"/>
        <v>Город: 100%; Село: 0%</v>
      </c>
      <c r="AI4955" s="24"/>
      <c r="AJ4955" s="24"/>
      <c r="AK4955" s="24"/>
      <c r="AL4955" s="22">
        <f t="shared" si="25"/>
        <v>1</v>
      </c>
    </row>
    <row r="4956" ht="12.75" customHeight="1">
      <c r="A4956" s="13" t="s">
        <v>322</v>
      </c>
      <c r="B4956" s="13" t="str">
        <f>IFERROR(__xludf.DUMMYFUNCTION("REGEXREPLACE(A4956, ""\d"", """")"),"         Магаданская область")</f>
        <v>         Магаданская область</v>
      </c>
      <c r="C4956" s="14" t="str">
        <f t="shared" si="15"/>
        <v>Магаданская область</v>
      </c>
      <c r="D4956" s="3">
        <f t="shared" si="16"/>
        <v>2</v>
      </c>
      <c r="E4956" s="15" t="s">
        <v>45</v>
      </c>
      <c r="F4956" s="13" t="str">
        <f>IFERROR(__xludf.DUMMYFUNCTION("REGEXEXTRACT(E4956, ""[А-Яа-я].*"")"),"Самоубийство")</f>
        <v>Самоубийство</v>
      </c>
      <c r="G4956" s="16">
        <f t="shared" si="17"/>
        <v>2</v>
      </c>
      <c r="H4956" s="13" t="s">
        <v>28</v>
      </c>
      <c r="I4956" s="13" t="str">
        <f>IFERROR(__xludf.DUMMYFUNCTION("REGEXREPLACE(H4956, "".*\s"", """")"),"человек")</f>
        <v>человек</v>
      </c>
      <c r="J4956" s="13" t="s">
        <v>29</v>
      </c>
      <c r="K4956" s="17" t="str">
        <f>IFERROR(__xludf.DUMMYFUNCTION("REGEXREPLACE(J4956, ""^[\d\s]+"", """")"),"значение показателя за год")</f>
        <v>значение показателя за год</v>
      </c>
      <c r="L4956" s="16">
        <f t="shared" si="18"/>
        <v>2</v>
      </c>
      <c r="M4956" s="13" t="s">
        <v>30</v>
      </c>
      <c r="N4956" s="13" t="str">
        <f>IFERROR(__xludf.DUMMYFUNCTION("REGEXEXTRACT(M4956, "" (.+)$"")"),"все население")</f>
        <v>все население</v>
      </c>
      <c r="O4956" s="18">
        <v>31.0</v>
      </c>
      <c r="P4956" s="18">
        <v>15.0</v>
      </c>
      <c r="Q4956" s="18">
        <v>15.0</v>
      </c>
      <c r="R4956" s="18">
        <v>11.0</v>
      </c>
      <c r="S4956" s="18">
        <v>14.0</v>
      </c>
      <c r="T4956" s="18">
        <v>7.0</v>
      </c>
      <c r="U4956" s="18">
        <v>23.0</v>
      </c>
      <c r="V4956" s="18">
        <v>17.0</v>
      </c>
      <c r="W4956" s="18">
        <v>9.0</v>
      </c>
      <c r="X4956" s="18">
        <v>16.0</v>
      </c>
      <c r="Y4956" s="18">
        <v>10.0</v>
      </c>
      <c r="Z4956" s="19">
        <f t="shared" si="6"/>
        <v>168</v>
      </c>
      <c r="AA4956" s="19" t="str">
        <f t="shared" si="19"/>
        <v/>
      </c>
      <c r="AB4956" s="19" t="str">
        <f t="shared" si="8"/>
        <v/>
      </c>
      <c r="AC4956" s="19">
        <f t="shared" si="20"/>
        <v>15.27272727</v>
      </c>
      <c r="AD4956" s="19">
        <f t="shared" si="21"/>
        <v>12.5</v>
      </c>
      <c r="AE4956" s="19" t="str">
        <f t="shared" si="22"/>
        <v>Нет моды</v>
      </c>
      <c r="AF4956" s="19">
        <f t="shared" si="23"/>
        <v>7</v>
      </c>
      <c r="AG4956" s="19">
        <f t="shared" si="24"/>
        <v>31</v>
      </c>
      <c r="AH4956" s="20" t="str">
        <f t="shared" si="14"/>
        <v/>
      </c>
      <c r="AI4956" s="21"/>
      <c r="AJ4956" s="21"/>
      <c r="AK4956" s="21"/>
      <c r="AL4956" s="22">
        <f t="shared" si="25"/>
        <v>1</v>
      </c>
    </row>
    <row r="4957" ht="12.75" customHeight="1">
      <c r="A4957" s="13" t="s">
        <v>322</v>
      </c>
      <c r="B4957" s="13" t="str">
        <f>IFERROR(__xludf.DUMMYFUNCTION("REGEXREPLACE(A4957, ""\d"", """")"),"         Магаданская область")</f>
        <v>         Магаданская область</v>
      </c>
      <c r="C4957" s="14" t="str">
        <f t="shared" si="15"/>
        <v>Магаданская область</v>
      </c>
      <c r="D4957" s="3">
        <f t="shared" si="16"/>
        <v>2</v>
      </c>
      <c r="E4957" s="15" t="s">
        <v>45</v>
      </c>
      <c r="F4957" s="13" t="str">
        <f>IFERROR(__xludf.DUMMYFUNCTION("REGEXEXTRACT(E4957, ""[А-Яа-я].*"")"),"Самоубийство")</f>
        <v>Самоубийство</v>
      </c>
      <c r="G4957" s="16">
        <f t="shared" si="17"/>
        <v>2</v>
      </c>
      <c r="H4957" s="13" t="s">
        <v>28</v>
      </c>
      <c r="I4957" s="13" t="str">
        <f>IFERROR(__xludf.DUMMYFUNCTION("REGEXREPLACE(H4957, "".*\s"", """")"),"человек")</f>
        <v>человек</v>
      </c>
      <c r="J4957" s="13" t="s">
        <v>29</v>
      </c>
      <c r="K4957" s="17" t="str">
        <f>IFERROR(__xludf.DUMMYFUNCTION("REGEXREPLACE(J4957, ""^[\d\s]+"", """")"),"значение показателя за год")</f>
        <v>значение показателя за год</v>
      </c>
      <c r="L4957" s="16">
        <f t="shared" si="18"/>
        <v>2</v>
      </c>
      <c r="M4957" s="13" t="s">
        <v>31</v>
      </c>
      <c r="N4957" s="13" t="str">
        <f>IFERROR(__xludf.DUMMYFUNCTION("REGEXEXTRACT(M4957, "" (.+)$"")"),"городское население")</f>
        <v>городское население</v>
      </c>
      <c r="O4957" s="18">
        <v>28.0</v>
      </c>
      <c r="P4957" s="18">
        <v>15.0</v>
      </c>
      <c r="Q4957" s="18">
        <v>14.0</v>
      </c>
      <c r="R4957" s="18">
        <v>11.0</v>
      </c>
      <c r="S4957" s="18">
        <v>12.0</v>
      </c>
      <c r="T4957" s="18">
        <v>7.0</v>
      </c>
      <c r="U4957" s="18">
        <v>23.0</v>
      </c>
      <c r="V4957" s="18">
        <v>16.0</v>
      </c>
      <c r="W4957" s="18">
        <v>9.0</v>
      </c>
      <c r="X4957" s="18">
        <v>15.0</v>
      </c>
      <c r="Y4957" s="18">
        <v>9.0</v>
      </c>
      <c r="Z4957" s="19" t="str">
        <f t="shared" si="6"/>
        <v/>
      </c>
      <c r="AA4957" s="19">
        <f t="shared" si="19"/>
        <v>159</v>
      </c>
      <c r="AB4957" s="19" t="str">
        <f t="shared" si="8"/>
        <v/>
      </c>
      <c r="AC4957" s="19">
        <f t="shared" si="20"/>
        <v>14.45454545</v>
      </c>
      <c r="AD4957" s="19">
        <f t="shared" si="21"/>
        <v>14.5</v>
      </c>
      <c r="AE4957" s="19" t="str">
        <f t="shared" si="22"/>
        <v>Нет моды</v>
      </c>
      <c r="AF4957" s="19">
        <f t="shared" si="23"/>
        <v>7</v>
      </c>
      <c r="AG4957" s="19">
        <f t="shared" si="24"/>
        <v>28</v>
      </c>
      <c r="AH4957" s="20" t="str">
        <f t="shared" si="14"/>
        <v/>
      </c>
      <c r="AI4957" s="21"/>
      <c r="AJ4957" s="21"/>
      <c r="AK4957" s="21"/>
      <c r="AL4957" s="22">
        <f t="shared" si="25"/>
        <v>1</v>
      </c>
    </row>
    <row r="4958" ht="12.75" customHeight="1">
      <c r="A4958" s="13" t="s">
        <v>322</v>
      </c>
      <c r="B4958" s="13" t="str">
        <f>IFERROR(__xludf.DUMMYFUNCTION("REGEXREPLACE(A4958, ""\d"", """")"),"         Магаданская область")</f>
        <v>         Магаданская область</v>
      </c>
      <c r="C4958" s="14" t="str">
        <f t="shared" si="15"/>
        <v>Магаданская область</v>
      </c>
      <c r="D4958" s="3">
        <f t="shared" si="16"/>
        <v>2</v>
      </c>
      <c r="E4958" s="15" t="s">
        <v>45</v>
      </c>
      <c r="F4958" s="13" t="str">
        <f>IFERROR(__xludf.DUMMYFUNCTION("REGEXEXTRACT(E4958, ""[А-Яа-я].*"")"),"Самоубийство")</f>
        <v>Самоубийство</v>
      </c>
      <c r="G4958" s="16">
        <f t="shared" si="17"/>
        <v>2</v>
      </c>
      <c r="H4958" s="13" t="s">
        <v>28</v>
      </c>
      <c r="I4958" s="13" t="str">
        <f>IFERROR(__xludf.DUMMYFUNCTION("REGEXREPLACE(H4958, "".*\s"", """")"),"человек")</f>
        <v>человек</v>
      </c>
      <c r="J4958" s="13" t="s">
        <v>29</v>
      </c>
      <c r="K4958" s="17" t="str">
        <f>IFERROR(__xludf.DUMMYFUNCTION("REGEXREPLACE(J4958, ""^[\d\s]+"", """")"),"значение показателя за год")</f>
        <v>значение показателя за год</v>
      </c>
      <c r="L4958" s="16">
        <f t="shared" si="18"/>
        <v>2</v>
      </c>
      <c r="M4958" s="13" t="s">
        <v>32</v>
      </c>
      <c r="N4958" s="13" t="str">
        <f>IFERROR(__xludf.DUMMYFUNCTION("REGEXEXTRACT(M4958, "" (.+)$"")"),"сельское население")</f>
        <v>сельское население</v>
      </c>
      <c r="O4958" s="18">
        <v>3.0</v>
      </c>
      <c r="P4958" s="18">
        <v>0.0</v>
      </c>
      <c r="Q4958" s="18">
        <v>1.0</v>
      </c>
      <c r="R4958" s="18">
        <v>0.0</v>
      </c>
      <c r="S4958" s="18">
        <v>2.0</v>
      </c>
      <c r="T4958" s="18">
        <v>0.0</v>
      </c>
      <c r="U4958" s="18">
        <v>0.0</v>
      </c>
      <c r="V4958" s="18">
        <v>1.0</v>
      </c>
      <c r="W4958" s="18">
        <v>0.0</v>
      </c>
      <c r="X4958" s="18">
        <v>1.0</v>
      </c>
      <c r="Y4958" s="18">
        <v>1.0</v>
      </c>
      <c r="Z4958" s="19" t="str">
        <f t="shared" si="6"/>
        <v/>
      </c>
      <c r="AA4958" s="19" t="str">
        <f t="shared" si="19"/>
        <v/>
      </c>
      <c r="AB4958" s="19">
        <f t="shared" si="8"/>
        <v>9</v>
      </c>
      <c r="AC4958" s="19">
        <f t="shared" si="20"/>
        <v>0.8181818182</v>
      </c>
      <c r="AD4958" s="19">
        <f t="shared" si="21"/>
        <v>5</v>
      </c>
      <c r="AE4958" s="19" t="str">
        <f t="shared" si="22"/>
        <v>Нет моды</v>
      </c>
      <c r="AF4958" s="19">
        <f t="shared" si="23"/>
        <v>0</v>
      </c>
      <c r="AG4958" s="19">
        <f t="shared" si="24"/>
        <v>3</v>
      </c>
      <c r="AH4958" s="20" t="str">
        <f t="shared" si="14"/>
        <v>Город: 95%; Село: 5%</v>
      </c>
      <c r="AI4958" s="21"/>
      <c r="AJ4958" s="21"/>
      <c r="AK4958" s="21"/>
      <c r="AL4958" s="22">
        <f t="shared" si="25"/>
        <v>1</v>
      </c>
    </row>
    <row r="4959" ht="12.75" customHeight="1">
      <c r="A4959" s="13" t="s">
        <v>322</v>
      </c>
      <c r="B4959" s="13" t="str">
        <f>IFERROR(__xludf.DUMMYFUNCTION("REGEXREPLACE(A4959, ""\d"", """")"),"         Магаданская область")</f>
        <v>         Магаданская область</v>
      </c>
      <c r="C4959" s="14" t="str">
        <f t="shared" si="15"/>
        <v>Магаданская область</v>
      </c>
      <c r="D4959" s="3">
        <f t="shared" si="16"/>
        <v>2</v>
      </c>
      <c r="E4959" s="15" t="s">
        <v>46</v>
      </c>
      <c r="F4959" s="13" t="str">
        <f>IFERROR(__xludf.DUMMYFUNCTION("REGEXEXTRACT(E4959, ""[А-Яа-я].*"")"),"Случ.отравл.алкоголем")</f>
        <v>Случ.отравл.алкоголем</v>
      </c>
      <c r="G4959" s="16">
        <f t="shared" si="17"/>
        <v>2</v>
      </c>
      <c r="H4959" s="13" t="s">
        <v>28</v>
      </c>
      <c r="I4959" s="13" t="str">
        <f>IFERROR(__xludf.DUMMYFUNCTION("REGEXREPLACE(H4959, "".*\s"", """")"),"человек")</f>
        <v>человек</v>
      </c>
      <c r="J4959" s="13" t="s">
        <v>29</v>
      </c>
      <c r="K4959" s="17" t="str">
        <f>IFERROR(__xludf.DUMMYFUNCTION("REGEXREPLACE(J4959, ""^[\d\s]+"", """")"),"значение показателя за год")</f>
        <v>значение показателя за год</v>
      </c>
      <c r="L4959" s="16">
        <f t="shared" si="18"/>
        <v>2</v>
      </c>
      <c r="M4959" s="13" t="s">
        <v>30</v>
      </c>
      <c r="N4959" s="13" t="str">
        <f>IFERROR(__xludf.DUMMYFUNCTION("REGEXEXTRACT(M4959, "" (.+)$"")"),"все население")</f>
        <v>все население</v>
      </c>
      <c r="O4959" s="18">
        <v>14.0</v>
      </c>
      <c r="P4959" s="18">
        <v>10.0</v>
      </c>
      <c r="Q4959" s="18">
        <v>9.0</v>
      </c>
      <c r="R4959" s="18">
        <v>4.0</v>
      </c>
      <c r="S4959" s="18">
        <v>0.0</v>
      </c>
      <c r="T4959" s="18">
        <v>0.0</v>
      </c>
      <c r="U4959" s="18">
        <v>2.0</v>
      </c>
      <c r="V4959" s="18">
        <v>0.0</v>
      </c>
      <c r="W4959" s="18">
        <v>1.0</v>
      </c>
      <c r="X4959" s="18">
        <v>0.0</v>
      </c>
      <c r="Y4959" s="18">
        <v>0.0</v>
      </c>
      <c r="Z4959" s="19">
        <f t="shared" si="6"/>
        <v>40</v>
      </c>
      <c r="AA4959" s="19" t="str">
        <f t="shared" si="19"/>
        <v/>
      </c>
      <c r="AB4959" s="19" t="str">
        <f t="shared" si="8"/>
        <v/>
      </c>
      <c r="AC4959" s="19">
        <f t="shared" si="20"/>
        <v>3.636363636</v>
      </c>
      <c r="AD4959" s="19">
        <f t="shared" si="21"/>
        <v>1</v>
      </c>
      <c r="AE4959" s="19" t="str">
        <f t="shared" si="22"/>
        <v>Нет моды</v>
      </c>
      <c r="AF4959" s="19">
        <f t="shared" si="23"/>
        <v>0</v>
      </c>
      <c r="AG4959" s="19">
        <f t="shared" si="24"/>
        <v>14</v>
      </c>
      <c r="AH4959" s="20" t="str">
        <f t="shared" si="14"/>
        <v/>
      </c>
      <c r="AI4959" s="21"/>
      <c r="AJ4959" s="21"/>
      <c r="AK4959" s="21"/>
      <c r="AL4959" s="22">
        <f t="shared" si="25"/>
        <v>1</v>
      </c>
    </row>
    <row r="4960" ht="12.75" customHeight="1">
      <c r="A4960" s="13" t="s">
        <v>322</v>
      </c>
      <c r="B4960" s="13" t="str">
        <f>IFERROR(__xludf.DUMMYFUNCTION("REGEXREPLACE(A4960, ""\d"", """")"),"         Магаданская область")</f>
        <v>         Магаданская область</v>
      </c>
      <c r="C4960" s="14" t="str">
        <f t="shared" si="15"/>
        <v>Магаданская область</v>
      </c>
      <c r="D4960" s="3">
        <f t="shared" si="16"/>
        <v>2</v>
      </c>
      <c r="E4960" s="15" t="s">
        <v>46</v>
      </c>
      <c r="F4960" s="13" t="str">
        <f>IFERROR(__xludf.DUMMYFUNCTION("REGEXEXTRACT(E4960, ""[А-Яа-я].*"")"),"Случ.отравл.алкоголем")</f>
        <v>Случ.отравл.алкоголем</v>
      </c>
      <c r="G4960" s="16">
        <f t="shared" si="17"/>
        <v>2</v>
      </c>
      <c r="H4960" s="13" t="s">
        <v>28</v>
      </c>
      <c r="I4960" s="13" t="str">
        <f>IFERROR(__xludf.DUMMYFUNCTION("REGEXREPLACE(H4960, "".*\s"", """")"),"человек")</f>
        <v>человек</v>
      </c>
      <c r="J4960" s="13" t="s">
        <v>29</v>
      </c>
      <c r="K4960" s="17" t="str">
        <f>IFERROR(__xludf.DUMMYFUNCTION("REGEXREPLACE(J4960, ""^[\d\s]+"", """")"),"значение показателя за год")</f>
        <v>значение показателя за год</v>
      </c>
      <c r="L4960" s="16">
        <f t="shared" si="18"/>
        <v>2</v>
      </c>
      <c r="M4960" s="13" t="s">
        <v>31</v>
      </c>
      <c r="N4960" s="13" t="str">
        <f>IFERROR(__xludf.DUMMYFUNCTION("REGEXEXTRACT(M4960, "" (.+)$"")"),"городское население")</f>
        <v>городское население</v>
      </c>
      <c r="O4960" s="18">
        <v>13.0</v>
      </c>
      <c r="P4960" s="18">
        <v>7.0</v>
      </c>
      <c r="Q4960" s="18">
        <v>6.0</v>
      </c>
      <c r="R4960" s="18">
        <v>4.0</v>
      </c>
      <c r="S4960" s="18">
        <v>0.0</v>
      </c>
      <c r="T4960" s="18">
        <v>0.0</v>
      </c>
      <c r="U4960" s="18">
        <v>2.0</v>
      </c>
      <c r="V4960" s="18">
        <v>0.0</v>
      </c>
      <c r="W4960" s="18">
        <v>1.0</v>
      </c>
      <c r="X4960" s="18">
        <v>0.0</v>
      </c>
      <c r="Y4960" s="18">
        <v>0.0</v>
      </c>
      <c r="Z4960" s="19" t="str">
        <f t="shared" si="6"/>
        <v/>
      </c>
      <c r="AA4960" s="19">
        <f t="shared" si="19"/>
        <v>33</v>
      </c>
      <c r="AB4960" s="19" t="str">
        <f t="shared" si="8"/>
        <v/>
      </c>
      <c r="AC4960" s="19">
        <f t="shared" si="20"/>
        <v>3</v>
      </c>
      <c r="AD4960" s="19">
        <f t="shared" si="21"/>
        <v>1</v>
      </c>
      <c r="AE4960" s="19" t="str">
        <f t="shared" si="22"/>
        <v>Нет моды</v>
      </c>
      <c r="AF4960" s="19">
        <f t="shared" si="23"/>
        <v>0</v>
      </c>
      <c r="AG4960" s="19">
        <f t="shared" si="24"/>
        <v>13</v>
      </c>
      <c r="AH4960" s="20" t="str">
        <f t="shared" si="14"/>
        <v/>
      </c>
      <c r="AI4960" s="21"/>
      <c r="AJ4960" s="21"/>
      <c r="AK4960" s="21"/>
      <c r="AL4960" s="22">
        <f t="shared" si="25"/>
        <v>1</v>
      </c>
    </row>
    <row r="4961" ht="12.75" customHeight="1">
      <c r="A4961" s="13" t="s">
        <v>322</v>
      </c>
      <c r="B4961" s="13" t="str">
        <f>IFERROR(__xludf.DUMMYFUNCTION("REGEXREPLACE(A4961, ""\d"", """")"),"         Магаданская область")</f>
        <v>         Магаданская область</v>
      </c>
      <c r="C4961" s="14" t="str">
        <f t="shared" si="15"/>
        <v>Магаданская область</v>
      </c>
      <c r="D4961" s="3">
        <f t="shared" si="16"/>
        <v>2</v>
      </c>
      <c r="E4961" s="15" t="s">
        <v>46</v>
      </c>
      <c r="F4961" s="13" t="str">
        <f>IFERROR(__xludf.DUMMYFUNCTION("REGEXEXTRACT(E4961, ""[А-Яа-я].*"")"),"Случ.отравл.алкоголем")</f>
        <v>Случ.отравл.алкоголем</v>
      </c>
      <c r="G4961" s="16">
        <f t="shared" si="17"/>
        <v>2</v>
      </c>
      <c r="H4961" s="13" t="s">
        <v>28</v>
      </c>
      <c r="I4961" s="13" t="str">
        <f>IFERROR(__xludf.DUMMYFUNCTION("REGEXREPLACE(H4961, "".*\s"", """")"),"человек")</f>
        <v>человек</v>
      </c>
      <c r="J4961" s="13" t="s">
        <v>29</v>
      </c>
      <c r="K4961" s="17" t="str">
        <f>IFERROR(__xludf.DUMMYFUNCTION("REGEXREPLACE(J4961, ""^[\d\s]+"", """")"),"значение показателя за год")</f>
        <v>значение показателя за год</v>
      </c>
      <c r="L4961" s="16">
        <f t="shared" si="18"/>
        <v>2</v>
      </c>
      <c r="M4961" s="13" t="s">
        <v>32</v>
      </c>
      <c r="N4961" s="13" t="str">
        <f>IFERROR(__xludf.DUMMYFUNCTION("REGEXEXTRACT(M4961, "" (.+)$"")"),"сельское население")</f>
        <v>сельское население</v>
      </c>
      <c r="O4961" s="18">
        <v>1.0</v>
      </c>
      <c r="P4961" s="18">
        <v>3.0</v>
      </c>
      <c r="Q4961" s="18">
        <v>3.0</v>
      </c>
      <c r="R4961" s="18">
        <v>0.0</v>
      </c>
      <c r="S4961" s="18">
        <v>0.0</v>
      </c>
      <c r="T4961" s="18">
        <v>0.0</v>
      </c>
      <c r="U4961" s="18">
        <v>0.0</v>
      </c>
      <c r="V4961" s="18">
        <v>0.0</v>
      </c>
      <c r="W4961" s="18">
        <v>0.0</v>
      </c>
      <c r="X4961" s="18">
        <v>0.0</v>
      </c>
      <c r="Y4961" s="18">
        <v>0.0</v>
      </c>
      <c r="Z4961" s="19" t="str">
        <f t="shared" si="6"/>
        <v/>
      </c>
      <c r="AA4961" s="19" t="str">
        <f t="shared" si="19"/>
        <v/>
      </c>
      <c r="AB4961" s="19">
        <f t="shared" si="8"/>
        <v>7</v>
      </c>
      <c r="AC4961" s="19">
        <f t="shared" si="20"/>
        <v>0.6363636364</v>
      </c>
      <c r="AD4961" s="19">
        <f t="shared" si="21"/>
        <v>0</v>
      </c>
      <c r="AE4961" s="19" t="str">
        <f t="shared" si="22"/>
        <v>Нет моды</v>
      </c>
      <c r="AF4961" s="19">
        <f t="shared" si="23"/>
        <v>0</v>
      </c>
      <c r="AG4961" s="19">
        <f t="shared" si="24"/>
        <v>3</v>
      </c>
      <c r="AH4961" s="20" t="str">
        <f t="shared" si="14"/>
        <v>Город: 83%; Село: 18%</v>
      </c>
      <c r="AI4961" s="21"/>
      <c r="AJ4961" s="21"/>
      <c r="AK4961" s="21"/>
      <c r="AL4961" s="22">
        <f t="shared" si="25"/>
        <v>1</v>
      </c>
    </row>
    <row r="4962" ht="12.75" customHeight="1">
      <c r="A4962" s="13" t="s">
        <v>322</v>
      </c>
      <c r="B4962" s="13" t="str">
        <f>IFERROR(__xludf.DUMMYFUNCTION("REGEXREPLACE(A4962, ""\d"", """")"),"         Магаданская область")</f>
        <v>         Магаданская область</v>
      </c>
      <c r="C4962" s="14" t="str">
        <f t="shared" si="15"/>
        <v>Магаданская область</v>
      </c>
      <c r="D4962" s="3">
        <f t="shared" si="16"/>
        <v>2</v>
      </c>
      <c r="E4962" s="15" t="s">
        <v>47</v>
      </c>
      <c r="F4962" s="13" t="str">
        <f>IFERROR(__xludf.DUMMYFUNCTION("REGEXEXTRACT(E4962, ""[А-Яа-я].*"")"),"транспортные травмы всех видов")</f>
        <v>транспортные травмы всех видов</v>
      </c>
      <c r="G4962" s="16">
        <f t="shared" si="17"/>
        <v>2</v>
      </c>
      <c r="H4962" s="13" t="s">
        <v>28</v>
      </c>
      <c r="I4962" s="13" t="str">
        <f>IFERROR(__xludf.DUMMYFUNCTION("REGEXREPLACE(H4962, "".*\s"", """")"),"человек")</f>
        <v>человек</v>
      </c>
      <c r="J4962" s="13" t="s">
        <v>29</v>
      </c>
      <c r="K4962" s="17" t="str">
        <f>IFERROR(__xludf.DUMMYFUNCTION("REGEXREPLACE(J4962, ""^[\d\s]+"", """")"),"значение показателя за год")</f>
        <v>значение показателя за год</v>
      </c>
      <c r="L4962" s="16">
        <f t="shared" si="18"/>
        <v>2</v>
      </c>
      <c r="M4962" s="13" t="s">
        <v>30</v>
      </c>
      <c r="N4962" s="13" t="str">
        <f>IFERROR(__xludf.DUMMYFUNCTION("REGEXEXTRACT(M4962, "" (.+)$"")"),"все население")</f>
        <v>все население</v>
      </c>
      <c r="O4962" s="18">
        <v>33.0</v>
      </c>
      <c r="P4962" s="18">
        <v>22.0</v>
      </c>
      <c r="Q4962" s="18">
        <v>30.0</v>
      </c>
      <c r="R4962" s="18">
        <v>26.0</v>
      </c>
      <c r="S4962" s="23" t="s">
        <v>37</v>
      </c>
      <c r="T4962" s="23" t="s">
        <v>37</v>
      </c>
      <c r="U4962" s="23" t="s">
        <v>37</v>
      </c>
      <c r="V4962" s="23" t="s">
        <v>37</v>
      </c>
      <c r="W4962" s="23" t="s">
        <v>37</v>
      </c>
      <c r="X4962" s="23" t="s">
        <v>37</v>
      </c>
      <c r="Y4962" s="23" t="s">
        <v>37</v>
      </c>
      <c r="Z4962" s="19">
        <f t="shared" si="6"/>
        <v>111</v>
      </c>
      <c r="AA4962" s="19" t="str">
        <f t="shared" si="19"/>
        <v/>
      </c>
      <c r="AB4962" s="19" t="str">
        <f t="shared" si="8"/>
        <v/>
      </c>
      <c r="AC4962" s="19">
        <f t="shared" si="20"/>
        <v>27.75</v>
      </c>
      <c r="AD4962" s="19">
        <f t="shared" si="21"/>
        <v>0</v>
      </c>
      <c r="AE4962" s="19" t="str">
        <f t="shared" si="22"/>
        <v>Нет моды</v>
      </c>
      <c r="AF4962" s="19">
        <f t="shared" si="23"/>
        <v>22</v>
      </c>
      <c r="AG4962" s="19">
        <f t="shared" si="24"/>
        <v>33</v>
      </c>
      <c r="AH4962" s="20" t="str">
        <f t="shared" si="14"/>
        <v/>
      </c>
      <c r="AI4962" s="24"/>
      <c r="AJ4962" s="24"/>
      <c r="AK4962" s="24"/>
      <c r="AL4962" s="22">
        <f t="shared" si="25"/>
        <v>1</v>
      </c>
    </row>
    <row r="4963" ht="12.75" customHeight="1">
      <c r="A4963" s="13" t="s">
        <v>322</v>
      </c>
      <c r="B4963" s="13" t="str">
        <f>IFERROR(__xludf.DUMMYFUNCTION("REGEXREPLACE(A4963, ""\d"", """")"),"         Магаданская область")</f>
        <v>         Магаданская область</v>
      </c>
      <c r="C4963" s="14" t="str">
        <f t="shared" si="15"/>
        <v>Магаданская область</v>
      </c>
      <c r="D4963" s="3">
        <f t="shared" si="16"/>
        <v>2</v>
      </c>
      <c r="E4963" s="15" t="s">
        <v>47</v>
      </c>
      <c r="F4963" s="13" t="str">
        <f>IFERROR(__xludf.DUMMYFUNCTION("REGEXEXTRACT(E4963, ""[А-Яа-я].*"")"),"транспортные травмы всех видов")</f>
        <v>транспортные травмы всех видов</v>
      </c>
      <c r="G4963" s="16">
        <f t="shared" si="17"/>
        <v>2</v>
      </c>
      <c r="H4963" s="13" t="s">
        <v>28</v>
      </c>
      <c r="I4963" s="13" t="str">
        <f>IFERROR(__xludf.DUMMYFUNCTION("REGEXREPLACE(H4963, "".*\s"", """")"),"человек")</f>
        <v>человек</v>
      </c>
      <c r="J4963" s="13" t="s">
        <v>29</v>
      </c>
      <c r="K4963" s="17" t="str">
        <f>IFERROR(__xludf.DUMMYFUNCTION("REGEXREPLACE(J4963, ""^[\d\s]+"", """")"),"значение показателя за год")</f>
        <v>значение показателя за год</v>
      </c>
      <c r="L4963" s="16">
        <f t="shared" si="18"/>
        <v>2</v>
      </c>
      <c r="M4963" s="13" t="s">
        <v>31</v>
      </c>
      <c r="N4963" s="13" t="str">
        <f>IFERROR(__xludf.DUMMYFUNCTION("REGEXEXTRACT(M4963, "" (.+)$"")"),"городское население")</f>
        <v>городское население</v>
      </c>
      <c r="O4963" s="18">
        <v>30.0</v>
      </c>
      <c r="P4963" s="18">
        <v>20.0</v>
      </c>
      <c r="Q4963" s="18">
        <v>27.0</v>
      </c>
      <c r="R4963" s="18">
        <v>21.0</v>
      </c>
      <c r="S4963" s="23" t="s">
        <v>37</v>
      </c>
      <c r="T4963" s="23" t="s">
        <v>37</v>
      </c>
      <c r="U4963" s="23" t="s">
        <v>37</v>
      </c>
      <c r="V4963" s="23" t="s">
        <v>37</v>
      </c>
      <c r="W4963" s="23" t="s">
        <v>37</v>
      </c>
      <c r="X4963" s="23" t="s">
        <v>37</v>
      </c>
      <c r="Y4963" s="23" t="s">
        <v>37</v>
      </c>
      <c r="Z4963" s="19" t="str">
        <f t="shared" si="6"/>
        <v/>
      </c>
      <c r="AA4963" s="19">
        <f t="shared" si="19"/>
        <v>98</v>
      </c>
      <c r="AB4963" s="19" t="str">
        <f t="shared" si="8"/>
        <v/>
      </c>
      <c r="AC4963" s="19">
        <f t="shared" si="20"/>
        <v>24.5</v>
      </c>
      <c r="AD4963" s="19">
        <f t="shared" si="21"/>
        <v>26.5</v>
      </c>
      <c r="AE4963" s="19" t="str">
        <f t="shared" si="22"/>
        <v>Нет моды</v>
      </c>
      <c r="AF4963" s="19">
        <f t="shared" si="23"/>
        <v>20</v>
      </c>
      <c r="AG4963" s="19">
        <f t="shared" si="24"/>
        <v>30</v>
      </c>
      <c r="AH4963" s="20" t="str">
        <f t="shared" si="14"/>
        <v/>
      </c>
      <c r="AI4963" s="24"/>
      <c r="AJ4963" s="24"/>
      <c r="AK4963" s="24"/>
      <c r="AL4963" s="22">
        <f t="shared" si="25"/>
        <v>1</v>
      </c>
    </row>
    <row r="4964" ht="12.75" customHeight="1">
      <c r="A4964" s="13" t="s">
        <v>322</v>
      </c>
      <c r="B4964" s="13" t="str">
        <f>IFERROR(__xludf.DUMMYFUNCTION("REGEXREPLACE(A4964, ""\d"", """")"),"         Магаданская область")</f>
        <v>         Магаданская область</v>
      </c>
      <c r="C4964" s="14" t="str">
        <f t="shared" si="15"/>
        <v>Магаданская область</v>
      </c>
      <c r="D4964" s="3">
        <f t="shared" si="16"/>
        <v>2</v>
      </c>
      <c r="E4964" s="15" t="s">
        <v>47</v>
      </c>
      <c r="F4964" s="13" t="str">
        <f>IFERROR(__xludf.DUMMYFUNCTION("REGEXEXTRACT(E4964, ""[А-Яа-я].*"")"),"транспортные травмы всех видов")</f>
        <v>транспортные травмы всех видов</v>
      </c>
      <c r="G4964" s="16">
        <f t="shared" si="17"/>
        <v>2</v>
      </c>
      <c r="H4964" s="13" t="s">
        <v>28</v>
      </c>
      <c r="I4964" s="13" t="str">
        <f>IFERROR(__xludf.DUMMYFUNCTION("REGEXREPLACE(H4964, "".*\s"", """")"),"человек")</f>
        <v>человек</v>
      </c>
      <c r="J4964" s="13" t="s">
        <v>29</v>
      </c>
      <c r="K4964" s="17" t="str">
        <f>IFERROR(__xludf.DUMMYFUNCTION("REGEXREPLACE(J4964, ""^[\d\s]+"", """")"),"значение показателя за год")</f>
        <v>значение показателя за год</v>
      </c>
      <c r="L4964" s="16">
        <f t="shared" si="18"/>
        <v>2</v>
      </c>
      <c r="M4964" s="13" t="s">
        <v>32</v>
      </c>
      <c r="N4964" s="13" t="str">
        <f>IFERROR(__xludf.DUMMYFUNCTION("REGEXEXTRACT(M4964, "" (.+)$"")"),"сельское население")</f>
        <v>сельское население</v>
      </c>
      <c r="O4964" s="18">
        <v>3.0</v>
      </c>
      <c r="P4964" s="18">
        <v>2.0</v>
      </c>
      <c r="Q4964" s="18">
        <v>3.0</v>
      </c>
      <c r="R4964" s="18">
        <v>5.0</v>
      </c>
      <c r="S4964" s="23" t="s">
        <v>37</v>
      </c>
      <c r="T4964" s="23" t="s">
        <v>37</v>
      </c>
      <c r="U4964" s="23" t="s">
        <v>37</v>
      </c>
      <c r="V4964" s="23" t="s">
        <v>37</v>
      </c>
      <c r="W4964" s="23" t="s">
        <v>37</v>
      </c>
      <c r="X4964" s="23" t="s">
        <v>37</v>
      </c>
      <c r="Y4964" s="23" t="s">
        <v>37</v>
      </c>
      <c r="Z4964" s="19" t="str">
        <f t="shared" si="6"/>
        <v/>
      </c>
      <c r="AA4964" s="19" t="str">
        <f t="shared" si="19"/>
        <v/>
      </c>
      <c r="AB4964" s="19">
        <f t="shared" si="8"/>
        <v>13</v>
      </c>
      <c r="AC4964" s="19">
        <f t="shared" si="20"/>
        <v>3.25</v>
      </c>
      <c r="AD4964" s="19">
        <f t="shared" si="21"/>
        <v>12.5</v>
      </c>
      <c r="AE4964" s="19" t="str">
        <f t="shared" si="22"/>
        <v>Нет моды</v>
      </c>
      <c r="AF4964" s="19">
        <f t="shared" si="23"/>
        <v>2</v>
      </c>
      <c r="AG4964" s="19">
        <f t="shared" si="24"/>
        <v>5</v>
      </c>
      <c r="AH4964" s="20" t="str">
        <f t="shared" si="14"/>
        <v>Город: 88%; Село: 12%</v>
      </c>
      <c r="AI4964" s="24"/>
      <c r="AJ4964" s="24"/>
      <c r="AK4964" s="24"/>
      <c r="AL4964" s="22">
        <f t="shared" si="25"/>
        <v>1</v>
      </c>
    </row>
    <row r="4965" ht="12.75" customHeight="1">
      <c r="A4965" s="13" t="s">
        <v>322</v>
      </c>
      <c r="B4965" s="13" t="str">
        <f>IFERROR(__xludf.DUMMYFUNCTION("REGEXREPLACE(A4965, ""\d"", """")"),"         Магаданская область")</f>
        <v>         Магаданская область</v>
      </c>
      <c r="C4965" s="14" t="str">
        <f t="shared" si="15"/>
        <v>Магаданская область</v>
      </c>
      <c r="D4965" s="3">
        <f t="shared" si="16"/>
        <v>2</v>
      </c>
      <c r="E4965" s="15" t="s">
        <v>48</v>
      </c>
      <c r="F4965" s="13" t="str">
        <f>IFERROR(__xludf.DUMMYFUNCTION("REGEXEXTRACT(E4965, ""[А-Яа-я].*"")"),"Убийство")</f>
        <v>Убийство</v>
      </c>
      <c r="G4965" s="16">
        <f t="shared" si="17"/>
        <v>2</v>
      </c>
      <c r="H4965" s="13" t="s">
        <v>28</v>
      </c>
      <c r="I4965" s="13" t="str">
        <f>IFERROR(__xludf.DUMMYFUNCTION("REGEXREPLACE(H4965, "".*\s"", """")"),"человек")</f>
        <v>человек</v>
      </c>
      <c r="J4965" s="13" t="s">
        <v>29</v>
      </c>
      <c r="K4965" s="17" t="str">
        <f>IFERROR(__xludf.DUMMYFUNCTION("REGEXREPLACE(J4965, ""^[\d\s]+"", """")"),"значение показателя за год")</f>
        <v>значение показателя за год</v>
      </c>
      <c r="L4965" s="16">
        <f t="shared" si="18"/>
        <v>2</v>
      </c>
      <c r="M4965" s="13" t="s">
        <v>30</v>
      </c>
      <c r="N4965" s="13" t="str">
        <f>IFERROR(__xludf.DUMMYFUNCTION("REGEXEXTRACT(M4965, "" (.+)$"")"),"все население")</f>
        <v>все население</v>
      </c>
      <c r="O4965" s="18">
        <v>21.0</v>
      </c>
      <c r="P4965" s="18">
        <v>21.0</v>
      </c>
      <c r="Q4965" s="18">
        <v>14.0</v>
      </c>
      <c r="R4965" s="18">
        <v>10.0</v>
      </c>
      <c r="S4965" s="18">
        <v>16.0</v>
      </c>
      <c r="T4965" s="18">
        <v>8.0</v>
      </c>
      <c r="U4965" s="18">
        <v>22.0</v>
      </c>
      <c r="V4965" s="18">
        <v>9.0</v>
      </c>
      <c r="W4965" s="18">
        <v>8.0</v>
      </c>
      <c r="X4965" s="18">
        <v>7.0</v>
      </c>
      <c r="Y4965" s="18">
        <v>13.0</v>
      </c>
      <c r="Z4965" s="19">
        <f t="shared" si="6"/>
        <v>149</v>
      </c>
      <c r="AA4965" s="19" t="str">
        <f t="shared" si="19"/>
        <v/>
      </c>
      <c r="AB4965" s="19" t="str">
        <f t="shared" si="8"/>
        <v/>
      </c>
      <c r="AC4965" s="19">
        <f t="shared" si="20"/>
        <v>13.54545455</v>
      </c>
      <c r="AD4965" s="19">
        <f t="shared" si="21"/>
        <v>9</v>
      </c>
      <c r="AE4965" s="19" t="str">
        <f t="shared" si="22"/>
        <v>Нет моды</v>
      </c>
      <c r="AF4965" s="19">
        <f t="shared" si="23"/>
        <v>7</v>
      </c>
      <c r="AG4965" s="19">
        <f t="shared" si="24"/>
        <v>22</v>
      </c>
      <c r="AH4965" s="20" t="str">
        <f t="shared" si="14"/>
        <v/>
      </c>
      <c r="AI4965" s="21"/>
      <c r="AJ4965" s="21"/>
      <c r="AK4965" s="21"/>
      <c r="AL4965" s="22">
        <f t="shared" si="25"/>
        <v>1</v>
      </c>
    </row>
    <row r="4966" ht="12.75" customHeight="1">
      <c r="A4966" s="13" t="s">
        <v>322</v>
      </c>
      <c r="B4966" s="13" t="str">
        <f>IFERROR(__xludf.DUMMYFUNCTION("REGEXREPLACE(A4966, ""\d"", """")"),"         Магаданская область")</f>
        <v>         Магаданская область</v>
      </c>
      <c r="C4966" s="14" t="str">
        <f t="shared" si="15"/>
        <v>Магаданская область</v>
      </c>
      <c r="D4966" s="3">
        <f t="shared" si="16"/>
        <v>2</v>
      </c>
      <c r="E4966" s="15" t="s">
        <v>48</v>
      </c>
      <c r="F4966" s="13" t="str">
        <f>IFERROR(__xludf.DUMMYFUNCTION("REGEXEXTRACT(E4966, ""[А-Яа-я].*"")"),"Убийство")</f>
        <v>Убийство</v>
      </c>
      <c r="G4966" s="16">
        <f t="shared" si="17"/>
        <v>2</v>
      </c>
      <c r="H4966" s="13" t="s">
        <v>28</v>
      </c>
      <c r="I4966" s="13" t="str">
        <f>IFERROR(__xludf.DUMMYFUNCTION("REGEXREPLACE(H4966, "".*\s"", """")"),"человек")</f>
        <v>человек</v>
      </c>
      <c r="J4966" s="13" t="s">
        <v>29</v>
      </c>
      <c r="K4966" s="17" t="str">
        <f>IFERROR(__xludf.DUMMYFUNCTION("REGEXREPLACE(J4966, ""^[\d\s]+"", """")"),"значение показателя за год")</f>
        <v>значение показателя за год</v>
      </c>
      <c r="L4966" s="16">
        <f t="shared" si="18"/>
        <v>2</v>
      </c>
      <c r="M4966" s="13" t="s">
        <v>31</v>
      </c>
      <c r="N4966" s="13" t="str">
        <f>IFERROR(__xludf.DUMMYFUNCTION("REGEXEXTRACT(M4966, "" (.+)$"")"),"городское население")</f>
        <v>городское население</v>
      </c>
      <c r="O4966" s="18">
        <v>19.0</v>
      </c>
      <c r="P4966" s="18">
        <v>19.0</v>
      </c>
      <c r="Q4966" s="18">
        <v>13.0</v>
      </c>
      <c r="R4966" s="18">
        <v>9.0</v>
      </c>
      <c r="S4966" s="18">
        <v>15.0</v>
      </c>
      <c r="T4966" s="18">
        <v>7.0</v>
      </c>
      <c r="U4966" s="18">
        <v>19.0</v>
      </c>
      <c r="V4966" s="18">
        <v>9.0</v>
      </c>
      <c r="W4966" s="18">
        <v>8.0</v>
      </c>
      <c r="X4966" s="18">
        <v>7.0</v>
      </c>
      <c r="Y4966" s="18">
        <v>13.0</v>
      </c>
      <c r="Z4966" s="19" t="str">
        <f t="shared" si="6"/>
        <v/>
      </c>
      <c r="AA4966" s="19">
        <f t="shared" si="19"/>
        <v>138</v>
      </c>
      <c r="AB4966" s="19" t="str">
        <f t="shared" si="8"/>
        <v/>
      </c>
      <c r="AC4966" s="19">
        <f t="shared" si="20"/>
        <v>12.54545455</v>
      </c>
      <c r="AD4966" s="19">
        <f t="shared" si="21"/>
        <v>13</v>
      </c>
      <c r="AE4966" s="19" t="str">
        <f t="shared" si="22"/>
        <v>Нет моды</v>
      </c>
      <c r="AF4966" s="19">
        <f t="shared" si="23"/>
        <v>7</v>
      </c>
      <c r="AG4966" s="19">
        <f t="shared" si="24"/>
        <v>19</v>
      </c>
      <c r="AH4966" s="20" t="str">
        <f t="shared" si="14"/>
        <v/>
      </c>
      <c r="AI4966" s="21"/>
      <c r="AJ4966" s="21"/>
      <c r="AK4966" s="21"/>
      <c r="AL4966" s="22">
        <f t="shared" si="25"/>
        <v>1</v>
      </c>
    </row>
    <row r="4967" ht="12.75" customHeight="1">
      <c r="A4967" s="13" t="s">
        <v>322</v>
      </c>
      <c r="B4967" s="13" t="str">
        <f>IFERROR(__xludf.DUMMYFUNCTION("REGEXREPLACE(A4967, ""\d"", """")"),"         Магаданская область")</f>
        <v>         Магаданская область</v>
      </c>
      <c r="C4967" s="14" t="str">
        <f t="shared" si="15"/>
        <v>Магаданская область</v>
      </c>
      <c r="D4967" s="3">
        <f t="shared" si="16"/>
        <v>2</v>
      </c>
      <c r="E4967" s="15" t="s">
        <v>48</v>
      </c>
      <c r="F4967" s="13" t="str">
        <f>IFERROR(__xludf.DUMMYFUNCTION("REGEXEXTRACT(E4967, ""[А-Яа-я].*"")"),"Убийство")</f>
        <v>Убийство</v>
      </c>
      <c r="G4967" s="16">
        <f t="shared" si="17"/>
        <v>2</v>
      </c>
      <c r="H4967" s="13" t="s">
        <v>28</v>
      </c>
      <c r="I4967" s="13" t="str">
        <f>IFERROR(__xludf.DUMMYFUNCTION("REGEXREPLACE(H4967, "".*\s"", """")"),"человек")</f>
        <v>человек</v>
      </c>
      <c r="J4967" s="13" t="s">
        <v>29</v>
      </c>
      <c r="K4967" s="17" t="str">
        <f>IFERROR(__xludf.DUMMYFUNCTION("REGEXREPLACE(J4967, ""^[\d\s]+"", """")"),"значение показателя за год")</f>
        <v>значение показателя за год</v>
      </c>
      <c r="L4967" s="16">
        <f t="shared" si="18"/>
        <v>2</v>
      </c>
      <c r="M4967" s="13" t="s">
        <v>32</v>
      </c>
      <c r="N4967" s="13" t="str">
        <f>IFERROR(__xludf.DUMMYFUNCTION("REGEXEXTRACT(M4967, "" (.+)$"")"),"сельское население")</f>
        <v>сельское население</v>
      </c>
      <c r="O4967" s="18">
        <v>2.0</v>
      </c>
      <c r="P4967" s="18">
        <v>2.0</v>
      </c>
      <c r="Q4967" s="18">
        <v>1.0</v>
      </c>
      <c r="R4967" s="18">
        <v>1.0</v>
      </c>
      <c r="S4967" s="18">
        <v>1.0</v>
      </c>
      <c r="T4967" s="18">
        <v>1.0</v>
      </c>
      <c r="U4967" s="18">
        <v>3.0</v>
      </c>
      <c r="V4967" s="18">
        <v>0.0</v>
      </c>
      <c r="W4967" s="18">
        <v>0.0</v>
      </c>
      <c r="X4967" s="18">
        <v>0.0</v>
      </c>
      <c r="Y4967" s="18">
        <v>0.0</v>
      </c>
      <c r="Z4967" s="19" t="str">
        <f t="shared" si="6"/>
        <v/>
      </c>
      <c r="AA4967" s="19" t="str">
        <f t="shared" si="19"/>
        <v/>
      </c>
      <c r="AB4967" s="19">
        <f t="shared" si="8"/>
        <v>11</v>
      </c>
      <c r="AC4967" s="19">
        <f t="shared" si="20"/>
        <v>1</v>
      </c>
      <c r="AD4967" s="19">
        <f t="shared" si="21"/>
        <v>5</v>
      </c>
      <c r="AE4967" s="19" t="str">
        <f t="shared" si="22"/>
        <v>Нет моды</v>
      </c>
      <c r="AF4967" s="19">
        <f t="shared" si="23"/>
        <v>0</v>
      </c>
      <c r="AG4967" s="19">
        <f t="shared" si="24"/>
        <v>3</v>
      </c>
      <c r="AH4967" s="20" t="str">
        <f t="shared" si="14"/>
        <v>Город: 93%; Село: 7%</v>
      </c>
      <c r="AI4967" s="21"/>
      <c r="AJ4967" s="21"/>
      <c r="AK4967" s="21"/>
      <c r="AL4967" s="22">
        <f t="shared" si="25"/>
        <v>1</v>
      </c>
    </row>
    <row r="4968" ht="12.75" customHeight="1">
      <c r="A4968" s="13" t="s">
        <v>322</v>
      </c>
      <c r="B4968" s="13" t="str">
        <f>IFERROR(__xludf.DUMMYFUNCTION("REGEXREPLACE(A4968, ""\d"", """")"),"         Магаданская область")</f>
        <v>         Магаданская область</v>
      </c>
      <c r="C4968" s="14" t="str">
        <f t="shared" si="15"/>
        <v>Магаданская область</v>
      </c>
      <c r="D4968" s="3">
        <f t="shared" si="16"/>
        <v>2</v>
      </c>
      <c r="E4968" s="15" t="s">
        <v>49</v>
      </c>
      <c r="F4968" s="13" t="str">
        <f>IFERROR(__xludf.DUMMYFUNCTION("REGEXEXTRACT(E4968, ""[А-Яа-я].*"")"),"Цереброваскулярные болезни")</f>
        <v>Цереброваскулярные болезни</v>
      </c>
      <c r="G4968" s="16">
        <f t="shared" si="17"/>
        <v>2</v>
      </c>
      <c r="H4968" s="13" t="s">
        <v>28</v>
      </c>
      <c r="I4968" s="13" t="str">
        <f>IFERROR(__xludf.DUMMYFUNCTION("REGEXREPLACE(H4968, "".*\s"", """")"),"человек")</f>
        <v>человек</v>
      </c>
      <c r="J4968" s="13" t="s">
        <v>29</v>
      </c>
      <c r="K4968" s="17" t="str">
        <f>IFERROR(__xludf.DUMMYFUNCTION("REGEXREPLACE(J4968, ""^[\d\s]+"", """")"),"значение показателя за год")</f>
        <v>значение показателя за год</v>
      </c>
      <c r="L4968" s="16">
        <f t="shared" si="18"/>
        <v>2</v>
      </c>
      <c r="M4968" s="13" t="s">
        <v>30</v>
      </c>
      <c r="N4968" s="13" t="str">
        <f>IFERROR(__xludf.DUMMYFUNCTION("REGEXEXTRACT(M4968, "" (.+)$"")"),"все население")</f>
        <v>все население</v>
      </c>
      <c r="O4968" s="18">
        <v>228.0</v>
      </c>
      <c r="P4968" s="18">
        <v>259.0</v>
      </c>
      <c r="Q4968" s="18">
        <v>261.0</v>
      </c>
      <c r="R4968" s="18">
        <v>225.0</v>
      </c>
      <c r="S4968" s="18">
        <v>209.0</v>
      </c>
      <c r="T4968" s="18">
        <v>186.0</v>
      </c>
      <c r="U4968" s="18">
        <v>218.0</v>
      </c>
      <c r="V4968" s="18">
        <v>212.0</v>
      </c>
      <c r="W4968" s="18">
        <v>263.0</v>
      </c>
      <c r="X4968" s="18">
        <v>213.0</v>
      </c>
      <c r="Y4968" s="18">
        <v>199.0</v>
      </c>
      <c r="Z4968" s="19">
        <f t="shared" si="6"/>
        <v>2473</v>
      </c>
      <c r="AA4968" s="19" t="str">
        <f t="shared" si="19"/>
        <v/>
      </c>
      <c r="AB4968" s="19" t="str">
        <f t="shared" si="8"/>
        <v/>
      </c>
      <c r="AC4968" s="19">
        <f t="shared" si="20"/>
        <v>224.8181818</v>
      </c>
      <c r="AD4968" s="19">
        <f t="shared" si="21"/>
        <v>94.5</v>
      </c>
      <c r="AE4968" s="19" t="str">
        <f t="shared" si="22"/>
        <v>Нет моды</v>
      </c>
      <c r="AF4968" s="19">
        <f t="shared" si="23"/>
        <v>186</v>
      </c>
      <c r="AG4968" s="19">
        <f t="shared" si="24"/>
        <v>263</v>
      </c>
      <c r="AH4968" s="20" t="str">
        <f t="shared" si="14"/>
        <v/>
      </c>
      <c r="AI4968" s="21"/>
      <c r="AJ4968" s="21"/>
      <c r="AK4968" s="21"/>
      <c r="AL4968" s="22">
        <f t="shared" si="25"/>
        <v>1</v>
      </c>
    </row>
    <row r="4969" ht="12.75" customHeight="1">
      <c r="A4969" s="13" t="s">
        <v>322</v>
      </c>
      <c r="B4969" s="13" t="str">
        <f>IFERROR(__xludf.DUMMYFUNCTION("REGEXREPLACE(A4969, ""\d"", """")"),"         Магаданская область")</f>
        <v>         Магаданская область</v>
      </c>
      <c r="C4969" s="14" t="str">
        <f t="shared" si="15"/>
        <v>Магаданская область</v>
      </c>
      <c r="D4969" s="3">
        <f t="shared" si="16"/>
        <v>2</v>
      </c>
      <c r="E4969" s="15" t="s">
        <v>49</v>
      </c>
      <c r="F4969" s="13" t="str">
        <f>IFERROR(__xludf.DUMMYFUNCTION("REGEXEXTRACT(E4969, ""[А-Яа-я].*"")"),"Цереброваскулярные болезни")</f>
        <v>Цереброваскулярные болезни</v>
      </c>
      <c r="G4969" s="16">
        <f t="shared" si="17"/>
        <v>2</v>
      </c>
      <c r="H4969" s="13" t="s">
        <v>28</v>
      </c>
      <c r="I4969" s="13" t="str">
        <f>IFERROR(__xludf.DUMMYFUNCTION("REGEXREPLACE(H4969, "".*\s"", """")"),"человек")</f>
        <v>человек</v>
      </c>
      <c r="J4969" s="13" t="s">
        <v>29</v>
      </c>
      <c r="K4969" s="17" t="str">
        <f>IFERROR(__xludf.DUMMYFUNCTION("REGEXREPLACE(J4969, ""^[\d\s]+"", """")"),"значение показателя за год")</f>
        <v>значение показателя за год</v>
      </c>
      <c r="L4969" s="16">
        <f t="shared" si="18"/>
        <v>2</v>
      </c>
      <c r="M4969" s="13" t="s">
        <v>31</v>
      </c>
      <c r="N4969" s="13" t="str">
        <f>IFERROR(__xludf.DUMMYFUNCTION("REGEXEXTRACT(M4969, "" (.+)$"")"),"городское население")</f>
        <v>городское население</v>
      </c>
      <c r="O4969" s="18">
        <v>219.0</v>
      </c>
      <c r="P4969" s="18">
        <v>244.0</v>
      </c>
      <c r="Q4969" s="18">
        <v>245.0</v>
      </c>
      <c r="R4969" s="18">
        <v>212.0</v>
      </c>
      <c r="S4969" s="18">
        <v>196.0</v>
      </c>
      <c r="T4969" s="18">
        <v>173.0</v>
      </c>
      <c r="U4969" s="18">
        <v>207.0</v>
      </c>
      <c r="V4969" s="18">
        <v>196.0</v>
      </c>
      <c r="W4969" s="18">
        <v>248.0</v>
      </c>
      <c r="X4969" s="18">
        <v>203.0</v>
      </c>
      <c r="Y4969" s="18">
        <v>190.0</v>
      </c>
      <c r="Z4969" s="19" t="str">
        <f t="shared" si="6"/>
        <v/>
      </c>
      <c r="AA4969" s="19">
        <f t="shared" si="19"/>
        <v>2333</v>
      </c>
      <c r="AB4969" s="19" t="str">
        <f t="shared" si="8"/>
        <v/>
      </c>
      <c r="AC4969" s="19">
        <f t="shared" si="20"/>
        <v>212.0909091</v>
      </c>
      <c r="AD4969" s="19">
        <f t="shared" si="21"/>
        <v>212.5</v>
      </c>
      <c r="AE4969" s="19" t="str">
        <f t="shared" si="22"/>
        <v>Нет моды</v>
      </c>
      <c r="AF4969" s="19">
        <f t="shared" si="23"/>
        <v>173</v>
      </c>
      <c r="AG4969" s="19">
        <f t="shared" si="24"/>
        <v>248</v>
      </c>
      <c r="AH4969" s="20" t="str">
        <f t="shared" si="14"/>
        <v/>
      </c>
      <c r="AI4969" s="21"/>
      <c r="AJ4969" s="21"/>
      <c r="AK4969" s="21"/>
      <c r="AL4969" s="22">
        <f t="shared" si="25"/>
        <v>1</v>
      </c>
    </row>
    <row r="4970" ht="12.75" customHeight="1">
      <c r="A4970" s="13" t="s">
        <v>322</v>
      </c>
      <c r="B4970" s="13" t="str">
        <f>IFERROR(__xludf.DUMMYFUNCTION("REGEXREPLACE(A4970, ""\d"", """")"),"         Магаданская область")</f>
        <v>         Магаданская область</v>
      </c>
      <c r="C4970" s="14" t="str">
        <f t="shared" si="15"/>
        <v>Магаданская область</v>
      </c>
      <c r="D4970" s="3">
        <f t="shared" si="16"/>
        <v>2</v>
      </c>
      <c r="E4970" s="15" t="s">
        <v>49</v>
      </c>
      <c r="F4970" s="13" t="str">
        <f>IFERROR(__xludf.DUMMYFUNCTION("REGEXEXTRACT(E4970, ""[А-Яа-я].*"")"),"Цереброваскулярные болезни")</f>
        <v>Цереброваскулярные болезни</v>
      </c>
      <c r="G4970" s="16">
        <f t="shared" si="17"/>
        <v>2</v>
      </c>
      <c r="H4970" s="13" t="s">
        <v>28</v>
      </c>
      <c r="I4970" s="13" t="str">
        <f>IFERROR(__xludf.DUMMYFUNCTION("REGEXREPLACE(H4970, "".*\s"", """")"),"человек")</f>
        <v>человек</v>
      </c>
      <c r="J4970" s="13" t="s">
        <v>29</v>
      </c>
      <c r="K4970" s="17" t="str">
        <f>IFERROR(__xludf.DUMMYFUNCTION("REGEXREPLACE(J4970, ""^[\d\s]+"", """")"),"значение показателя за год")</f>
        <v>значение показателя за год</v>
      </c>
      <c r="L4970" s="16">
        <f t="shared" si="18"/>
        <v>2</v>
      </c>
      <c r="M4970" s="13" t="s">
        <v>32</v>
      </c>
      <c r="N4970" s="13" t="str">
        <f>IFERROR(__xludf.DUMMYFUNCTION("REGEXEXTRACT(M4970, "" (.+)$"")"),"сельское население")</f>
        <v>сельское население</v>
      </c>
      <c r="O4970" s="18">
        <v>9.0</v>
      </c>
      <c r="P4970" s="18">
        <v>15.0</v>
      </c>
      <c r="Q4970" s="18">
        <v>16.0</v>
      </c>
      <c r="R4970" s="18">
        <v>13.0</v>
      </c>
      <c r="S4970" s="18">
        <v>13.0</v>
      </c>
      <c r="T4970" s="18">
        <v>13.0</v>
      </c>
      <c r="U4970" s="18">
        <v>11.0</v>
      </c>
      <c r="V4970" s="18">
        <v>16.0</v>
      </c>
      <c r="W4970" s="18">
        <v>15.0</v>
      </c>
      <c r="X4970" s="18">
        <v>10.0</v>
      </c>
      <c r="Y4970" s="18">
        <v>9.0</v>
      </c>
      <c r="Z4970" s="19" t="str">
        <f t="shared" si="6"/>
        <v/>
      </c>
      <c r="AA4970" s="19" t="str">
        <f t="shared" si="19"/>
        <v/>
      </c>
      <c r="AB4970" s="19">
        <f t="shared" si="8"/>
        <v>140</v>
      </c>
      <c r="AC4970" s="19">
        <f t="shared" si="20"/>
        <v>12.72727273</v>
      </c>
      <c r="AD4970" s="19">
        <f t="shared" si="21"/>
        <v>94.5</v>
      </c>
      <c r="AE4970" s="19" t="str">
        <f t="shared" si="22"/>
        <v>Нет моды</v>
      </c>
      <c r="AF4970" s="19">
        <f t="shared" si="23"/>
        <v>9</v>
      </c>
      <c r="AG4970" s="19">
        <f t="shared" si="24"/>
        <v>16</v>
      </c>
      <c r="AH4970" s="20" t="str">
        <f t="shared" si="14"/>
        <v>Город: 94%; Село: 6%</v>
      </c>
      <c r="AI4970" s="21"/>
      <c r="AJ4970" s="21"/>
      <c r="AK4970" s="21"/>
      <c r="AL4970" s="22">
        <f t="shared" si="25"/>
        <v>1</v>
      </c>
    </row>
    <row r="4971" ht="12.75" customHeight="1">
      <c r="A4971" s="13" t="s">
        <v>323</v>
      </c>
      <c r="B4971" s="13" t="str">
        <f>IFERROR(__xludf.DUMMYFUNCTION("REGEXREPLACE(A4971, ""\d"", """")"),"         Сахалинская область")</f>
        <v>         Сахалинская область</v>
      </c>
      <c r="C4971" s="14" t="str">
        <f t="shared" si="15"/>
        <v>Сахалинская область</v>
      </c>
      <c r="D4971" s="3">
        <f t="shared" si="16"/>
        <v>2</v>
      </c>
      <c r="E4971" s="15" t="s">
        <v>27</v>
      </c>
      <c r="F4971" s="13" t="str">
        <f>IFERROR(__xludf.DUMMYFUNCTION("REGEXEXTRACT(E4971, ""[А-Яа-я].*"")"),"Болезни органов дыхания")</f>
        <v>Болезни органов дыхания</v>
      </c>
      <c r="G4971" s="16">
        <f t="shared" si="17"/>
        <v>2</v>
      </c>
      <c r="H4971" s="13" t="s">
        <v>28</v>
      </c>
      <c r="I4971" s="13" t="str">
        <f>IFERROR(__xludf.DUMMYFUNCTION("REGEXREPLACE(H4971, "".*\s"", """")"),"человек")</f>
        <v>человек</v>
      </c>
      <c r="J4971" s="13" t="s">
        <v>29</v>
      </c>
      <c r="K4971" s="17" t="str">
        <f>IFERROR(__xludf.DUMMYFUNCTION("REGEXREPLACE(J4971, ""^[\d\s]+"", """")"),"значение показателя за год")</f>
        <v>значение показателя за год</v>
      </c>
      <c r="L4971" s="16">
        <f t="shared" si="18"/>
        <v>2</v>
      </c>
      <c r="M4971" s="13" t="s">
        <v>30</v>
      </c>
      <c r="N4971" s="13" t="str">
        <f>IFERROR(__xludf.DUMMYFUNCTION("REGEXEXTRACT(M4971, "" (.+)$"")"),"все население")</f>
        <v>все население</v>
      </c>
      <c r="O4971" s="18">
        <v>282.0</v>
      </c>
      <c r="P4971" s="18">
        <v>350.0</v>
      </c>
      <c r="Q4971" s="18">
        <v>407.0</v>
      </c>
      <c r="R4971" s="18">
        <v>446.0</v>
      </c>
      <c r="S4971" s="18">
        <v>230.0</v>
      </c>
      <c r="T4971" s="18">
        <v>275.0</v>
      </c>
      <c r="U4971" s="18">
        <v>240.0</v>
      </c>
      <c r="V4971" s="18">
        <v>401.0</v>
      </c>
      <c r="W4971" s="18">
        <v>895.0</v>
      </c>
      <c r="X4971" s="18">
        <v>504.0</v>
      </c>
      <c r="Y4971" s="18">
        <v>427.0</v>
      </c>
      <c r="Z4971" s="19">
        <f t="shared" si="6"/>
        <v>4457</v>
      </c>
      <c r="AA4971" s="19" t="str">
        <f t="shared" si="19"/>
        <v/>
      </c>
      <c r="AB4971" s="19" t="str">
        <f t="shared" si="8"/>
        <v/>
      </c>
      <c r="AC4971" s="19">
        <f t="shared" si="20"/>
        <v>405.1818182</v>
      </c>
      <c r="AD4971" s="19">
        <f t="shared" si="21"/>
        <v>123</v>
      </c>
      <c r="AE4971" s="19" t="str">
        <f t="shared" si="22"/>
        <v>Нет моды</v>
      </c>
      <c r="AF4971" s="19">
        <f t="shared" si="23"/>
        <v>230</v>
      </c>
      <c r="AG4971" s="19">
        <f t="shared" si="24"/>
        <v>895</v>
      </c>
      <c r="AH4971" s="20" t="str">
        <f t="shared" si="14"/>
        <v/>
      </c>
      <c r="AI4971" s="21"/>
      <c r="AJ4971" s="21"/>
      <c r="AK4971" s="21"/>
      <c r="AL4971" s="22">
        <f t="shared" si="25"/>
        <v>1</v>
      </c>
    </row>
    <row r="4972" ht="12.75" customHeight="1">
      <c r="A4972" s="13" t="s">
        <v>323</v>
      </c>
      <c r="B4972" s="13" t="str">
        <f>IFERROR(__xludf.DUMMYFUNCTION("REGEXREPLACE(A4972, ""\d"", """")"),"         Сахалинская область")</f>
        <v>         Сахалинская область</v>
      </c>
      <c r="C4972" s="14" t="str">
        <f t="shared" si="15"/>
        <v>Сахалинская область</v>
      </c>
      <c r="D4972" s="3">
        <f t="shared" si="16"/>
        <v>2</v>
      </c>
      <c r="E4972" s="15" t="s">
        <v>27</v>
      </c>
      <c r="F4972" s="13" t="str">
        <f>IFERROR(__xludf.DUMMYFUNCTION("REGEXEXTRACT(E4972, ""[А-Яа-я].*"")"),"Болезни органов дыхания")</f>
        <v>Болезни органов дыхания</v>
      </c>
      <c r="G4972" s="16">
        <f t="shared" si="17"/>
        <v>2</v>
      </c>
      <c r="H4972" s="13" t="s">
        <v>28</v>
      </c>
      <c r="I4972" s="13" t="str">
        <f>IFERROR(__xludf.DUMMYFUNCTION("REGEXREPLACE(H4972, "".*\s"", """")"),"человек")</f>
        <v>человек</v>
      </c>
      <c r="J4972" s="13" t="s">
        <v>29</v>
      </c>
      <c r="K4972" s="17" t="str">
        <f>IFERROR(__xludf.DUMMYFUNCTION("REGEXREPLACE(J4972, ""^[\d\s]+"", """")"),"значение показателя за год")</f>
        <v>значение показателя за год</v>
      </c>
      <c r="L4972" s="16">
        <f t="shared" si="18"/>
        <v>2</v>
      </c>
      <c r="M4972" s="13" t="s">
        <v>31</v>
      </c>
      <c r="N4972" s="13" t="str">
        <f>IFERROR(__xludf.DUMMYFUNCTION("REGEXEXTRACT(M4972, "" (.+)$"")"),"городское население")</f>
        <v>городское население</v>
      </c>
      <c r="O4972" s="18">
        <v>224.0</v>
      </c>
      <c r="P4972" s="18">
        <v>280.0</v>
      </c>
      <c r="Q4972" s="18">
        <v>325.0</v>
      </c>
      <c r="R4972" s="18">
        <v>367.0</v>
      </c>
      <c r="S4972" s="18">
        <v>181.0</v>
      </c>
      <c r="T4972" s="18">
        <v>209.0</v>
      </c>
      <c r="U4972" s="18">
        <v>190.0</v>
      </c>
      <c r="V4972" s="18">
        <v>328.0</v>
      </c>
      <c r="W4972" s="18">
        <v>717.0</v>
      </c>
      <c r="X4972" s="18">
        <v>393.0</v>
      </c>
      <c r="Y4972" s="18">
        <v>331.0</v>
      </c>
      <c r="Z4972" s="19" t="str">
        <f t="shared" si="6"/>
        <v/>
      </c>
      <c r="AA4972" s="19">
        <f t="shared" si="19"/>
        <v>3545</v>
      </c>
      <c r="AB4972" s="19" t="str">
        <f t="shared" si="8"/>
        <v/>
      </c>
      <c r="AC4972" s="19">
        <f t="shared" si="20"/>
        <v>322.2727273</v>
      </c>
      <c r="AD4972" s="19">
        <f t="shared" si="21"/>
        <v>329.5</v>
      </c>
      <c r="AE4972" s="19" t="str">
        <f t="shared" si="22"/>
        <v>Нет моды</v>
      </c>
      <c r="AF4972" s="19">
        <f t="shared" si="23"/>
        <v>181</v>
      </c>
      <c r="AG4972" s="19">
        <f t="shared" si="24"/>
        <v>717</v>
      </c>
      <c r="AH4972" s="20" t="str">
        <f t="shared" si="14"/>
        <v/>
      </c>
      <c r="AI4972" s="21"/>
      <c r="AJ4972" s="21"/>
      <c r="AK4972" s="21"/>
      <c r="AL4972" s="22">
        <f t="shared" si="25"/>
        <v>1</v>
      </c>
    </row>
    <row r="4973" ht="12.75" customHeight="1">
      <c r="A4973" s="13" t="s">
        <v>323</v>
      </c>
      <c r="B4973" s="13" t="str">
        <f>IFERROR(__xludf.DUMMYFUNCTION("REGEXREPLACE(A4973, ""\d"", """")"),"         Сахалинская область")</f>
        <v>         Сахалинская область</v>
      </c>
      <c r="C4973" s="14" t="str">
        <f t="shared" si="15"/>
        <v>Сахалинская область</v>
      </c>
      <c r="D4973" s="3">
        <f t="shared" si="16"/>
        <v>2</v>
      </c>
      <c r="E4973" s="15" t="s">
        <v>27</v>
      </c>
      <c r="F4973" s="13" t="str">
        <f>IFERROR(__xludf.DUMMYFUNCTION("REGEXEXTRACT(E4973, ""[А-Яа-я].*"")"),"Болезни органов дыхания")</f>
        <v>Болезни органов дыхания</v>
      </c>
      <c r="G4973" s="16">
        <f t="shared" si="17"/>
        <v>2</v>
      </c>
      <c r="H4973" s="13" t="s">
        <v>28</v>
      </c>
      <c r="I4973" s="13" t="str">
        <f>IFERROR(__xludf.DUMMYFUNCTION("REGEXREPLACE(H4973, "".*\s"", """")"),"человек")</f>
        <v>человек</v>
      </c>
      <c r="J4973" s="13" t="s">
        <v>29</v>
      </c>
      <c r="K4973" s="17" t="str">
        <f>IFERROR(__xludf.DUMMYFUNCTION("REGEXREPLACE(J4973, ""^[\d\s]+"", """")"),"значение показателя за год")</f>
        <v>значение показателя за год</v>
      </c>
      <c r="L4973" s="16">
        <f t="shared" si="18"/>
        <v>2</v>
      </c>
      <c r="M4973" s="13" t="s">
        <v>32</v>
      </c>
      <c r="N4973" s="13" t="str">
        <f>IFERROR(__xludf.DUMMYFUNCTION("REGEXEXTRACT(M4973, "" (.+)$"")"),"сельское население")</f>
        <v>сельское население</v>
      </c>
      <c r="O4973" s="18">
        <v>58.0</v>
      </c>
      <c r="P4973" s="18">
        <v>70.0</v>
      </c>
      <c r="Q4973" s="18">
        <v>82.0</v>
      </c>
      <c r="R4973" s="18">
        <v>79.0</v>
      </c>
      <c r="S4973" s="18">
        <v>49.0</v>
      </c>
      <c r="T4973" s="18">
        <v>66.0</v>
      </c>
      <c r="U4973" s="18">
        <v>50.0</v>
      </c>
      <c r="V4973" s="18">
        <v>73.0</v>
      </c>
      <c r="W4973" s="18">
        <v>178.0</v>
      </c>
      <c r="X4973" s="18">
        <v>111.0</v>
      </c>
      <c r="Y4973" s="18">
        <v>96.0</v>
      </c>
      <c r="Z4973" s="19" t="str">
        <f t="shared" si="6"/>
        <v/>
      </c>
      <c r="AA4973" s="19" t="str">
        <f t="shared" si="19"/>
        <v/>
      </c>
      <c r="AB4973" s="19">
        <f t="shared" si="8"/>
        <v>912</v>
      </c>
      <c r="AC4973" s="19">
        <f t="shared" si="20"/>
        <v>82.90909091</v>
      </c>
      <c r="AD4973" s="19">
        <f t="shared" si="21"/>
        <v>179.5</v>
      </c>
      <c r="AE4973" s="19" t="str">
        <f t="shared" si="22"/>
        <v>Нет моды</v>
      </c>
      <c r="AF4973" s="19">
        <f t="shared" si="23"/>
        <v>49</v>
      </c>
      <c r="AG4973" s="19">
        <f t="shared" si="24"/>
        <v>178</v>
      </c>
      <c r="AH4973" s="20" t="str">
        <f t="shared" si="14"/>
        <v>Город: 80%; Село: 20%</v>
      </c>
      <c r="AI4973" s="21"/>
      <c r="AJ4973" s="21"/>
      <c r="AK4973" s="21"/>
      <c r="AL4973" s="22">
        <f t="shared" si="25"/>
        <v>1</v>
      </c>
    </row>
    <row r="4974" ht="12.75" customHeight="1">
      <c r="A4974" s="13" t="s">
        <v>323</v>
      </c>
      <c r="B4974" s="13" t="str">
        <f>IFERROR(__xludf.DUMMYFUNCTION("REGEXREPLACE(A4974, ""\d"", """")"),"         Сахалинская область")</f>
        <v>         Сахалинская область</v>
      </c>
      <c r="C4974" s="14" t="str">
        <f t="shared" si="15"/>
        <v>Сахалинская область</v>
      </c>
      <c r="D4974" s="3">
        <f t="shared" si="16"/>
        <v>2</v>
      </c>
      <c r="E4974" s="15" t="s">
        <v>33</v>
      </c>
      <c r="F4974" s="13" t="str">
        <f>IFERROR(__xludf.DUMMYFUNCTION("REGEXEXTRACT(E4974, ""[А-Яа-я].*"")"),"Болезни органов пищеварения")</f>
        <v>Болезни органов пищеварения</v>
      </c>
      <c r="G4974" s="16">
        <f t="shared" si="17"/>
        <v>2</v>
      </c>
      <c r="H4974" s="13" t="s">
        <v>28</v>
      </c>
      <c r="I4974" s="13" t="str">
        <f>IFERROR(__xludf.DUMMYFUNCTION("REGEXREPLACE(H4974, "".*\s"", """")"),"человек")</f>
        <v>человек</v>
      </c>
      <c r="J4974" s="13" t="s">
        <v>29</v>
      </c>
      <c r="K4974" s="17" t="str">
        <f>IFERROR(__xludf.DUMMYFUNCTION("REGEXREPLACE(J4974, ""^[\d\s]+"", """")"),"значение показателя за год")</f>
        <v>значение показателя за год</v>
      </c>
      <c r="L4974" s="16">
        <f t="shared" si="18"/>
        <v>2</v>
      </c>
      <c r="M4974" s="13" t="s">
        <v>30</v>
      </c>
      <c r="N4974" s="13" t="str">
        <f>IFERROR(__xludf.DUMMYFUNCTION("REGEXEXTRACT(M4974, "" (.+)$"")"),"все население")</f>
        <v>все население</v>
      </c>
      <c r="O4974" s="18">
        <v>459.0</v>
      </c>
      <c r="P4974" s="18">
        <v>492.0</v>
      </c>
      <c r="Q4974" s="18">
        <v>576.0</v>
      </c>
      <c r="R4974" s="18">
        <v>573.0</v>
      </c>
      <c r="S4974" s="18">
        <v>646.0</v>
      </c>
      <c r="T4974" s="18">
        <v>604.0</v>
      </c>
      <c r="U4974" s="18">
        <v>689.0</v>
      </c>
      <c r="V4974" s="18">
        <v>834.0</v>
      </c>
      <c r="W4974" s="18">
        <v>869.0</v>
      </c>
      <c r="X4974" s="18">
        <v>669.0</v>
      </c>
      <c r="Y4974" s="18">
        <v>668.0</v>
      </c>
      <c r="Z4974" s="19">
        <f t="shared" si="6"/>
        <v>7079</v>
      </c>
      <c r="AA4974" s="19" t="str">
        <f t="shared" si="19"/>
        <v/>
      </c>
      <c r="AB4974" s="19" t="str">
        <f t="shared" si="8"/>
        <v/>
      </c>
      <c r="AC4974" s="19">
        <f t="shared" si="20"/>
        <v>643.5454545</v>
      </c>
      <c r="AD4974" s="19">
        <f t="shared" si="21"/>
        <v>318.5</v>
      </c>
      <c r="AE4974" s="19" t="str">
        <f t="shared" si="22"/>
        <v>Нет моды</v>
      </c>
      <c r="AF4974" s="19">
        <f t="shared" si="23"/>
        <v>459</v>
      </c>
      <c r="AG4974" s="19">
        <f t="shared" si="24"/>
        <v>869</v>
      </c>
      <c r="AH4974" s="20" t="str">
        <f t="shared" si="14"/>
        <v/>
      </c>
      <c r="AI4974" s="21"/>
      <c r="AJ4974" s="21"/>
      <c r="AK4974" s="21"/>
      <c r="AL4974" s="22">
        <f t="shared" si="25"/>
        <v>1</v>
      </c>
    </row>
    <row r="4975" ht="12.75" customHeight="1">
      <c r="A4975" s="13" t="s">
        <v>323</v>
      </c>
      <c r="B4975" s="13" t="str">
        <f>IFERROR(__xludf.DUMMYFUNCTION("REGEXREPLACE(A4975, ""\d"", """")"),"         Сахалинская область")</f>
        <v>         Сахалинская область</v>
      </c>
      <c r="C4975" s="14" t="str">
        <f t="shared" si="15"/>
        <v>Сахалинская область</v>
      </c>
      <c r="D4975" s="3">
        <f t="shared" si="16"/>
        <v>2</v>
      </c>
      <c r="E4975" s="15" t="s">
        <v>33</v>
      </c>
      <c r="F4975" s="13" t="str">
        <f>IFERROR(__xludf.DUMMYFUNCTION("REGEXEXTRACT(E4975, ""[А-Яа-я].*"")"),"Болезни органов пищеварения")</f>
        <v>Болезни органов пищеварения</v>
      </c>
      <c r="G4975" s="16">
        <f t="shared" si="17"/>
        <v>2</v>
      </c>
      <c r="H4975" s="13" t="s">
        <v>28</v>
      </c>
      <c r="I4975" s="13" t="str">
        <f>IFERROR(__xludf.DUMMYFUNCTION("REGEXREPLACE(H4975, "".*\s"", """")"),"человек")</f>
        <v>человек</v>
      </c>
      <c r="J4975" s="13" t="s">
        <v>29</v>
      </c>
      <c r="K4975" s="17" t="str">
        <f>IFERROR(__xludf.DUMMYFUNCTION("REGEXREPLACE(J4975, ""^[\d\s]+"", """")"),"значение показателя за год")</f>
        <v>значение показателя за год</v>
      </c>
      <c r="L4975" s="16">
        <f t="shared" si="18"/>
        <v>2</v>
      </c>
      <c r="M4975" s="13" t="s">
        <v>31</v>
      </c>
      <c r="N4975" s="13" t="str">
        <f>IFERROR(__xludf.DUMMYFUNCTION("REGEXEXTRACT(M4975, "" (.+)$"")"),"городское население")</f>
        <v>городское население</v>
      </c>
      <c r="O4975" s="18">
        <v>372.0</v>
      </c>
      <c r="P4975" s="18">
        <v>391.0</v>
      </c>
      <c r="Q4975" s="18">
        <v>469.0</v>
      </c>
      <c r="R4975" s="18">
        <v>451.0</v>
      </c>
      <c r="S4975" s="18">
        <v>486.0</v>
      </c>
      <c r="T4975" s="18">
        <v>466.0</v>
      </c>
      <c r="U4975" s="18">
        <v>526.0</v>
      </c>
      <c r="V4975" s="18">
        <v>652.0</v>
      </c>
      <c r="W4975" s="18">
        <v>664.0</v>
      </c>
      <c r="X4975" s="18">
        <v>508.0</v>
      </c>
      <c r="Y4975" s="18">
        <v>518.0</v>
      </c>
      <c r="Z4975" s="19" t="str">
        <f t="shared" si="6"/>
        <v/>
      </c>
      <c r="AA4975" s="19">
        <f t="shared" si="19"/>
        <v>5503</v>
      </c>
      <c r="AB4975" s="19" t="str">
        <f t="shared" si="8"/>
        <v/>
      </c>
      <c r="AC4975" s="19">
        <f t="shared" si="20"/>
        <v>500.2727273</v>
      </c>
      <c r="AD4975" s="19">
        <f t="shared" si="21"/>
        <v>549.5</v>
      </c>
      <c r="AE4975" s="19" t="str">
        <f t="shared" si="22"/>
        <v>Нет моды</v>
      </c>
      <c r="AF4975" s="19">
        <f t="shared" si="23"/>
        <v>372</v>
      </c>
      <c r="AG4975" s="19">
        <f t="shared" si="24"/>
        <v>664</v>
      </c>
      <c r="AH4975" s="20" t="str">
        <f t="shared" si="14"/>
        <v/>
      </c>
      <c r="AI4975" s="21"/>
      <c r="AJ4975" s="21"/>
      <c r="AK4975" s="21"/>
      <c r="AL4975" s="22">
        <f t="shared" si="25"/>
        <v>1</v>
      </c>
    </row>
    <row r="4976" ht="12.75" customHeight="1">
      <c r="A4976" s="13" t="s">
        <v>323</v>
      </c>
      <c r="B4976" s="13" t="str">
        <f>IFERROR(__xludf.DUMMYFUNCTION("REGEXREPLACE(A4976, ""\d"", """")"),"         Сахалинская область")</f>
        <v>         Сахалинская область</v>
      </c>
      <c r="C4976" s="14" t="str">
        <f t="shared" si="15"/>
        <v>Сахалинская область</v>
      </c>
      <c r="D4976" s="3">
        <f t="shared" si="16"/>
        <v>2</v>
      </c>
      <c r="E4976" s="15" t="s">
        <v>33</v>
      </c>
      <c r="F4976" s="13" t="str">
        <f>IFERROR(__xludf.DUMMYFUNCTION("REGEXEXTRACT(E4976, ""[А-Яа-я].*"")"),"Болезни органов пищеварения")</f>
        <v>Болезни органов пищеварения</v>
      </c>
      <c r="G4976" s="16">
        <f t="shared" si="17"/>
        <v>2</v>
      </c>
      <c r="H4976" s="13" t="s">
        <v>28</v>
      </c>
      <c r="I4976" s="13" t="str">
        <f>IFERROR(__xludf.DUMMYFUNCTION("REGEXREPLACE(H4976, "".*\s"", """")"),"человек")</f>
        <v>человек</v>
      </c>
      <c r="J4976" s="13" t="s">
        <v>29</v>
      </c>
      <c r="K4976" s="17" t="str">
        <f>IFERROR(__xludf.DUMMYFUNCTION("REGEXREPLACE(J4976, ""^[\d\s]+"", """")"),"значение показателя за год")</f>
        <v>значение показателя за год</v>
      </c>
      <c r="L4976" s="16">
        <f t="shared" si="18"/>
        <v>2</v>
      </c>
      <c r="M4976" s="13" t="s">
        <v>32</v>
      </c>
      <c r="N4976" s="13" t="str">
        <f>IFERROR(__xludf.DUMMYFUNCTION("REGEXEXTRACT(M4976, "" (.+)$"")"),"сельское население")</f>
        <v>сельское население</v>
      </c>
      <c r="O4976" s="18">
        <v>87.0</v>
      </c>
      <c r="P4976" s="18">
        <v>101.0</v>
      </c>
      <c r="Q4976" s="18">
        <v>107.0</v>
      </c>
      <c r="R4976" s="18">
        <v>122.0</v>
      </c>
      <c r="S4976" s="18">
        <v>160.0</v>
      </c>
      <c r="T4976" s="18">
        <v>138.0</v>
      </c>
      <c r="U4976" s="18">
        <v>163.0</v>
      </c>
      <c r="V4976" s="18">
        <v>182.0</v>
      </c>
      <c r="W4976" s="18">
        <v>205.0</v>
      </c>
      <c r="X4976" s="18">
        <v>161.0</v>
      </c>
      <c r="Y4976" s="18">
        <v>150.0</v>
      </c>
      <c r="Z4976" s="19" t="str">
        <f t="shared" si="6"/>
        <v/>
      </c>
      <c r="AA4976" s="19" t="str">
        <f t="shared" si="19"/>
        <v/>
      </c>
      <c r="AB4976" s="19">
        <f t="shared" si="8"/>
        <v>1576</v>
      </c>
      <c r="AC4976" s="19">
        <f t="shared" si="20"/>
        <v>143.2727273</v>
      </c>
      <c r="AD4976" s="19">
        <f t="shared" si="21"/>
        <v>288.5</v>
      </c>
      <c r="AE4976" s="19" t="str">
        <f t="shared" si="22"/>
        <v>Нет моды</v>
      </c>
      <c r="AF4976" s="19">
        <f t="shared" si="23"/>
        <v>87</v>
      </c>
      <c r="AG4976" s="19">
        <f t="shared" si="24"/>
        <v>205</v>
      </c>
      <c r="AH4976" s="20" t="str">
        <f t="shared" si="14"/>
        <v>Город: 78%; Село: 22%</v>
      </c>
      <c r="AI4976" s="21"/>
      <c r="AJ4976" s="21"/>
      <c r="AK4976" s="21"/>
      <c r="AL4976" s="22">
        <f t="shared" si="25"/>
        <v>1</v>
      </c>
    </row>
    <row r="4977" ht="12.75" customHeight="1">
      <c r="A4977" s="13" t="s">
        <v>323</v>
      </c>
      <c r="B4977" s="13" t="str">
        <f>IFERROR(__xludf.DUMMYFUNCTION("REGEXREPLACE(A4977, ""\d"", """")"),"         Сахалинская область")</f>
        <v>         Сахалинская область</v>
      </c>
      <c r="C4977" s="14" t="str">
        <f t="shared" si="15"/>
        <v>Сахалинская область</v>
      </c>
      <c r="D4977" s="3">
        <f t="shared" si="16"/>
        <v>2</v>
      </c>
      <c r="E4977" s="15" t="s">
        <v>34</v>
      </c>
      <c r="F4977" s="13" t="str">
        <f>IFERROR(__xludf.DUMMYFUNCTION("REGEXEXTRACT(E4977, ""[А-Яа-я].*"")"),"Болезни системы кровообращения")</f>
        <v>Болезни системы кровообращения</v>
      </c>
      <c r="G4977" s="16">
        <f t="shared" si="17"/>
        <v>2</v>
      </c>
      <c r="H4977" s="13" t="s">
        <v>28</v>
      </c>
      <c r="I4977" s="13" t="str">
        <f>IFERROR(__xludf.DUMMYFUNCTION("REGEXREPLACE(H4977, "".*\s"", """")"),"человек")</f>
        <v>человек</v>
      </c>
      <c r="J4977" s="13" t="s">
        <v>29</v>
      </c>
      <c r="K4977" s="17" t="str">
        <f>IFERROR(__xludf.DUMMYFUNCTION("REGEXREPLACE(J4977, ""^[\d\s]+"", """")"),"значение показателя за год")</f>
        <v>значение показателя за год</v>
      </c>
      <c r="L4977" s="16">
        <f t="shared" si="18"/>
        <v>2</v>
      </c>
      <c r="M4977" s="13" t="s">
        <v>30</v>
      </c>
      <c r="N4977" s="13" t="str">
        <f>IFERROR(__xludf.DUMMYFUNCTION("REGEXEXTRACT(M4977, "" (.+)$"")"),"все население")</f>
        <v>все население</v>
      </c>
      <c r="O4977" s="18">
        <v>3211.0</v>
      </c>
      <c r="P4977" s="18">
        <v>3164.0</v>
      </c>
      <c r="Q4977" s="18">
        <v>3069.0</v>
      </c>
      <c r="R4977" s="18">
        <v>2867.0</v>
      </c>
      <c r="S4977" s="18">
        <v>1565.0</v>
      </c>
      <c r="T4977" s="18">
        <v>1836.0</v>
      </c>
      <c r="U4977" s="18">
        <v>1626.0</v>
      </c>
      <c r="V4977" s="18">
        <v>1626.0</v>
      </c>
      <c r="W4977" s="18">
        <v>1555.0</v>
      </c>
      <c r="X4977" s="18">
        <v>1504.0</v>
      </c>
      <c r="Y4977" s="18">
        <v>1571.0</v>
      </c>
      <c r="Z4977" s="19">
        <f t="shared" si="6"/>
        <v>23594</v>
      </c>
      <c r="AA4977" s="19" t="str">
        <f t="shared" si="19"/>
        <v/>
      </c>
      <c r="AB4977" s="19" t="str">
        <f t="shared" si="8"/>
        <v/>
      </c>
      <c r="AC4977" s="19">
        <f t="shared" si="20"/>
        <v>2144.909091</v>
      </c>
      <c r="AD4977" s="19">
        <f t="shared" si="21"/>
        <v>854.5</v>
      </c>
      <c r="AE4977" s="19" t="str">
        <f t="shared" si="22"/>
        <v>Нет моды</v>
      </c>
      <c r="AF4977" s="19">
        <f t="shared" si="23"/>
        <v>1504</v>
      </c>
      <c r="AG4977" s="19">
        <f t="shared" si="24"/>
        <v>3211</v>
      </c>
      <c r="AH4977" s="20" t="str">
        <f t="shared" si="14"/>
        <v/>
      </c>
      <c r="AI4977" s="21"/>
      <c r="AJ4977" s="21"/>
      <c r="AK4977" s="21"/>
      <c r="AL4977" s="22">
        <f t="shared" si="25"/>
        <v>1</v>
      </c>
    </row>
    <row r="4978" ht="12.75" customHeight="1">
      <c r="A4978" s="13" t="s">
        <v>323</v>
      </c>
      <c r="B4978" s="13" t="str">
        <f>IFERROR(__xludf.DUMMYFUNCTION("REGEXREPLACE(A4978, ""\d"", """")"),"         Сахалинская область")</f>
        <v>         Сахалинская область</v>
      </c>
      <c r="C4978" s="14" t="str">
        <f t="shared" si="15"/>
        <v>Сахалинская область</v>
      </c>
      <c r="D4978" s="3">
        <f t="shared" si="16"/>
        <v>2</v>
      </c>
      <c r="E4978" s="15" t="s">
        <v>34</v>
      </c>
      <c r="F4978" s="13" t="str">
        <f>IFERROR(__xludf.DUMMYFUNCTION("REGEXEXTRACT(E4978, ""[А-Яа-я].*"")"),"Болезни системы кровообращения")</f>
        <v>Болезни системы кровообращения</v>
      </c>
      <c r="G4978" s="16">
        <f t="shared" si="17"/>
        <v>2</v>
      </c>
      <c r="H4978" s="13" t="s">
        <v>28</v>
      </c>
      <c r="I4978" s="13" t="str">
        <f>IFERROR(__xludf.DUMMYFUNCTION("REGEXREPLACE(H4978, "".*\s"", """")"),"человек")</f>
        <v>человек</v>
      </c>
      <c r="J4978" s="13" t="s">
        <v>29</v>
      </c>
      <c r="K4978" s="17" t="str">
        <f>IFERROR(__xludf.DUMMYFUNCTION("REGEXREPLACE(J4978, ""^[\d\s]+"", """")"),"значение показателя за год")</f>
        <v>значение показателя за год</v>
      </c>
      <c r="L4978" s="16">
        <f t="shared" si="18"/>
        <v>2</v>
      </c>
      <c r="M4978" s="13" t="s">
        <v>31</v>
      </c>
      <c r="N4978" s="13" t="str">
        <f>IFERROR(__xludf.DUMMYFUNCTION("REGEXEXTRACT(M4978, "" (.+)$"")"),"городское население")</f>
        <v>городское население</v>
      </c>
      <c r="O4978" s="18">
        <v>2464.0</v>
      </c>
      <c r="P4978" s="18">
        <v>2460.0</v>
      </c>
      <c r="Q4978" s="18">
        <v>2386.0</v>
      </c>
      <c r="R4978" s="18">
        <v>2221.0</v>
      </c>
      <c r="S4978" s="18">
        <v>1210.0</v>
      </c>
      <c r="T4978" s="18">
        <v>1433.0</v>
      </c>
      <c r="U4978" s="18">
        <v>1296.0</v>
      </c>
      <c r="V4978" s="18">
        <v>1277.0</v>
      </c>
      <c r="W4978" s="18">
        <v>1255.0</v>
      </c>
      <c r="X4978" s="18">
        <v>1179.0</v>
      </c>
      <c r="Y4978" s="18">
        <v>1267.0</v>
      </c>
      <c r="Z4978" s="19" t="str">
        <f t="shared" si="6"/>
        <v/>
      </c>
      <c r="AA4978" s="19">
        <f t="shared" si="19"/>
        <v>18448</v>
      </c>
      <c r="AB4978" s="19" t="str">
        <f t="shared" si="8"/>
        <v/>
      </c>
      <c r="AC4978" s="19">
        <f t="shared" si="20"/>
        <v>1677.090909</v>
      </c>
      <c r="AD4978" s="19">
        <f t="shared" si="21"/>
        <v>1598.5</v>
      </c>
      <c r="AE4978" s="19" t="str">
        <f t="shared" si="22"/>
        <v>Нет моды</v>
      </c>
      <c r="AF4978" s="19">
        <f t="shared" si="23"/>
        <v>1179</v>
      </c>
      <c r="AG4978" s="19">
        <f t="shared" si="24"/>
        <v>2464</v>
      </c>
      <c r="AH4978" s="20" t="str">
        <f t="shared" si="14"/>
        <v/>
      </c>
      <c r="AI4978" s="21"/>
      <c r="AJ4978" s="21"/>
      <c r="AK4978" s="21"/>
      <c r="AL4978" s="22">
        <f t="shared" si="25"/>
        <v>1</v>
      </c>
    </row>
    <row r="4979" ht="12.75" customHeight="1">
      <c r="A4979" s="13" t="s">
        <v>323</v>
      </c>
      <c r="B4979" s="13" t="str">
        <f>IFERROR(__xludf.DUMMYFUNCTION("REGEXREPLACE(A4979, ""\d"", """")"),"         Сахалинская область")</f>
        <v>         Сахалинская область</v>
      </c>
      <c r="C4979" s="14" t="str">
        <f t="shared" si="15"/>
        <v>Сахалинская область</v>
      </c>
      <c r="D4979" s="3">
        <f t="shared" si="16"/>
        <v>2</v>
      </c>
      <c r="E4979" s="15" t="s">
        <v>34</v>
      </c>
      <c r="F4979" s="13" t="str">
        <f>IFERROR(__xludf.DUMMYFUNCTION("REGEXEXTRACT(E4979, ""[А-Яа-я].*"")"),"Болезни системы кровообращения")</f>
        <v>Болезни системы кровообращения</v>
      </c>
      <c r="G4979" s="16">
        <f t="shared" si="17"/>
        <v>2</v>
      </c>
      <c r="H4979" s="13" t="s">
        <v>28</v>
      </c>
      <c r="I4979" s="13" t="str">
        <f>IFERROR(__xludf.DUMMYFUNCTION("REGEXREPLACE(H4979, "".*\s"", """")"),"человек")</f>
        <v>человек</v>
      </c>
      <c r="J4979" s="13" t="s">
        <v>29</v>
      </c>
      <c r="K4979" s="17" t="str">
        <f>IFERROR(__xludf.DUMMYFUNCTION("REGEXREPLACE(J4979, ""^[\d\s]+"", """")"),"значение показателя за год")</f>
        <v>значение показателя за год</v>
      </c>
      <c r="L4979" s="16">
        <f t="shared" si="18"/>
        <v>2</v>
      </c>
      <c r="M4979" s="13" t="s">
        <v>32</v>
      </c>
      <c r="N4979" s="13" t="str">
        <f>IFERROR(__xludf.DUMMYFUNCTION("REGEXEXTRACT(M4979, "" (.+)$"")"),"сельское население")</f>
        <v>сельское население</v>
      </c>
      <c r="O4979" s="18">
        <v>747.0</v>
      </c>
      <c r="P4979" s="18">
        <v>704.0</v>
      </c>
      <c r="Q4979" s="18">
        <v>683.0</v>
      </c>
      <c r="R4979" s="18">
        <v>646.0</v>
      </c>
      <c r="S4979" s="18">
        <v>355.0</v>
      </c>
      <c r="T4979" s="18">
        <v>403.0</v>
      </c>
      <c r="U4979" s="18">
        <v>330.0</v>
      </c>
      <c r="V4979" s="18">
        <v>349.0</v>
      </c>
      <c r="W4979" s="18">
        <v>300.0</v>
      </c>
      <c r="X4979" s="18">
        <v>325.0</v>
      </c>
      <c r="Y4979" s="18">
        <v>304.0</v>
      </c>
      <c r="Z4979" s="19" t="str">
        <f t="shared" si="6"/>
        <v/>
      </c>
      <c r="AA4979" s="19" t="str">
        <f t="shared" si="19"/>
        <v/>
      </c>
      <c r="AB4979" s="19">
        <f t="shared" si="8"/>
        <v>5146</v>
      </c>
      <c r="AC4979" s="19">
        <f t="shared" si="20"/>
        <v>467.8181818</v>
      </c>
      <c r="AD4979" s="19">
        <f t="shared" si="21"/>
        <v>963</v>
      </c>
      <c r="AE4979" s="19" t="str">
        <f t="shared" si="22"/>
        <v>Нет моды</v>
      </c>
      <c r="AF4979" s="19">
        <f t="shared" si="23"/>
        <v>300</v>
      </c>
      <c r="AG4979" s="19">
        <f t="shared" si="24"/>
        <v>747</v>
      </c>
      <c r="AH4979" s="20" t="str">
        <f t="shared" si="14"/>
        <v>Город: 78%; Село: 22%</v>
      </c>
      <c r="AI4979" s="21"/>
      <c r="AJ4979" s="21"/>
      <c r="AK4979" s="21"/>
      <c r="AL4979" s="22">
        <f t="shared" si="25"/>
        <v>1</v>
      </c>
    </row>
    <row r="4980" ht="12.75" customHeight="1">
      <c r="A4980" s="13" t="s">
        <v>323</v>
      </c>
      <c r="B4980" s="13" t="str">
        <f>IFERROR(__xludf.DUMMYFUNCTION("REGEXREPLACE(A4980, ""\d"", """")"),"         Сахалинская область")</f>
        <v>         Сахалинская область</v>
      </c>
      <c r="C4980" s="14" t="str">
        <f t="shared" si="15"/>
        <v>Сахалинская область</v>
      </c>
      <c r="D4980" s="3">
        <f t="shared" si="16"/>
        <v>2</v>
      </c>
      <c r="E4980" s="15" t="s">
        <v>35</v>
      </c>
      <c r="F4980" s="13" t="str">
        <f>IFERROR(__xludf.DUMMYFUNCTION("REGEXEXTRACT(E4980, ""[А-Яа-я].*"")"),"внешние причины")</f>
        <v>внешние причины</v>
      </c>
      <c r="G4980" s="16">
        <f t="shared" si="17"/>
        <v>2</v>
      </c>
      <c r="H4980" s="13" t="s">
        <v>28</v>
      </c>
      <c r="I4980" s="13" t="str">
        <f>IFERROR(__xludf.DUMMYFUNCTION("REGEXREPLACE(H4980, "".*\s"", """")"),"человек")</f>
        <v>человек</v>
      </c>
      <c r="J4980" s="13" t="s">
        <v>29</v>
      </c>
      <c r="K4980" s="17" t="str">
        <f>IFERROR(__xludf.DUMMYFUNCTION("REGEXREPLACE(J4980, ""^[\d\s]+"", """")"),"значение показателя за год")</f>
        <v>значение показателя за год</v>
      </c>
      <c r="L4980" s="16">
        <f t="shared" si="18"/>
        <v>2</v>
      </c>
      <c r="M4980" s="13" t="s">
        <v>30</v>
      </c>
      <c r="N4980" s="13" t="str">
        <f>IFERROR(__xludf.DUMMYFUNCTION("REGEXEXTRACT(M4980, "" (.+)$"")"),"все население")</f>
        <v>все население</v>
      </c>
      <c r="O4980" s="18">
        <v>1009.0</v>
      </c>
      <c r="P4980" s="18">
        <v>882.0</v>
      </c>
      <c r="Q4980" s="18">
        <v>902.0</v>
      </c>
      <c r="R4980" s="18">
        <v>787.0</v>
      </c>
      <c r="S4980" s="18">
        <v>778.0</v>
      </c>
      <c r="T4980" s="18">
        <v>823.0</v>
      </c>
      <c r="U4980" s="18">
        <v>789.0</v>
      </c>
      <c r="V4980" s="18">
        <v>782.0</v>
      </c>
      <c r="W4980" s="18">
        <v>783.0</v>
      </c>
      <c r="X4980" s="18">
        <v>750.0</v>
      </c>
      <c r="Y4980" s="18">
        <v>923.0</v>
      </c>
      <c r="Z4980" s="19">
        <f t="shared" si="6"/>
        <v>9208</v>
      </c>
      <c r="AA4980" s="19" t="str">
        <f t="shared" si="19"/>
        <v/>
      </c>
      <c r="AB4980" s="19" t="str">
        <f t="shared" si="8"/>
        <v/>
      </c>
      <c r="AC4980" s="19">
        <f t="shared" si="20"/>
        <v>837.0909091</v>
      </c>
      <c r="AD4980" s="19">
        <f t="shared" si="21"/>
        <v>748.5</v>
      </c>
      <c r="AE4980" s="19" t="str">
        <f t="shared" si="22"/>
        <v>Нет моды</v>
      </c>
      <c r="AF4980" s="19">
        <f t="shared" si="23"/>
        <v>750</v>
      </c>
      <c r="AG4980" s="19">
        <f t="shared" si="24"/>
        <v>1009</v>
      </c>
      <c r="AH4980" s="20" t="str">
        <f t="shared" si="14"/>
        <v/>
      </c>
      <c r="AI4980" s="21"/>
      <c r="AJ4980" s="21"/>
      <c r="AK4980" s="21"/>
      <c r="AL4980" s="22">
        <f t="shared" si="25"/>
        <v>1</v>
      </c>
    </row>
    <row r="4981" ht="12.75" customHeight="1">
      <c r="A4981" s="13" t="s">
        <v>323</v>
      </c>
      <c r="B4981" s="13" t="str">
        <f>IFERROR(__xludf.DUMMYFUNCTION("REGEXREPLACE(A4981, ""\d"", """")"),"         Сахалинская область")</f>
        <v>         Сахалинская область</v>
      </c>
      <c r="C4981" s="14" t="str">
        <f t="shared" si="15"/>
        <v>Сахалинская область</v>
      </c>
      <c r="D4981" s="3">
        <f t="shared" si="16"/>
        <v>2</v>
      </c>
      <c r="E4981" s="15" t="s">
        <v>35</v>
      </c>
      <c r="F4981" s="13" t="str">
        <f>IFERROR(__xludf.DUMMYFUNCTION("REGEXEXTRACT(E4981, ""[А-Яа-я].*"")"),"внешние причины")</f>
        <v>внешние причины</v>
      </c>
      <c r="G4981" s="16">
        <f t="shared" si="17"/>
        <v>2</v>
      </c>
      <c r="H4981" s="13" t="s">
        <v>28</v>
      </c>
      <c r="I4981" s="13" t="str">
        <f>IFERROR(__xludf.DUMMYFUNCTION("REGEXREPLACE(H4981, "".*\s"", """")"),"человек")</f>
        <v>человек</v>
      </c>
      <c r="J4981" s="13" t="s">
        <v>29</v>
      </c>
      <c r="K4981" s="17" t="str">
        <f>IFERROR(__xludf.DUMMYFUNCTION("REGEXREPLACE(J4981, ""^[\d\s]+"", """")"),"значение показателя за год")</f>
        <v>значение показателя за год</v>
      </c>
      <c r="L4981" s="16">
        <f t="shared" si="18"/>
        <v>2</v>
      </c>
      <c r="M4981" s="13" t="s">
        <v>31</v>
      </c>
      <c r="N4981" s="13" t="str">
        <f>IFERROR(__xludf.DUMMYFUNCTION("REGEXEXTRACT(M4981, "" (.+)$"")"),"городское население")</f>
        <v>городское население</v>
      </c>
      <c r="O4981" s="18">
        <v>771.0</v>
      </c>
      <c r="P4981" s="18">
        <v>696.0</v>
      </c>
      <c r="Q4981" s="18">
        <v>701.0</v>
      </c>
      <c r="R4981" s="18">
        <v>605.0</v>
      </c>
      <c r="S4981" s="18">
        <v>604.0</v>
      </c>
      <c r="T4981" s="18">
        <v>617.0</v>
      </c>
      <c r="U4981" s="18">
        <v>606.0</v>
      </c>
      <c r="V4981" s="18">
        <v>607.0</v>
      </c>
      <c r="W4981" s="18">
        <v>631.0</v>
      </c>
      <c r="X4981" s="18">
        <v>596.0</v>
      </c>
      <c r="Y4981" s="18">
        <v>710.0</v>
      </c>
      <c r="Z4981" s="19" t="str">
        <f t="shared" si="6"/>
        <v/>
      </c>
      <c r="AA4981" s="19">
        <f t="shared" si="19"/>
        <v>7144</v>
      </c>
      <c r="AB4981" s="19" t="str">
        <f t="shared" si="8"/>
        <v/>
      </c>
      <c r="AC4981" s="19">
        <f t="shared" si="20"/>
        <v>649.4545455</v>
      </c>
      <c r="AD4981" s="19">
        <f t="shared" si="21"/>
        <v>760.5</v>
      </c>
      <c r="AE4981" s="19" t="str">
        <f t="shared" si="22"/>
        <v>Нет моды</v>
      </c>
      <c r="AF4981" s="19">
        <f t="shared" si="23"/>
        <v>596</v>
      </c>
      <c r="AG4981" s="19">
        <f t="shared" si="24"/>
        <v>771</v>
      </c>
      <c r="AH4981" s="20" t="str">
        <f t="shared" si="14"/>
        <v/>
      </c>
      <c r="AI4981" s="21"/>
      <c r="AJ4981" s="21"/>
      <c r="AK4981" s="21"/>
      <c r="AL4981" s="22">
        <f t="shared" si="25"/>
        <v>1</v>
      </c>
    </row>
    <row r="4982" ht="12.75" customHeight="1">
      <c r="A4982" s="13" t="s">
        <v>323</v>
      </c>
      <c r="B4982" s="13" t="str">
        <f>IFERROR(__xludf.DUMMYFUNCTION("REGEXREPLACE(A4982, ""\d"", """")"),"         Сахалинская область")</f>
        <v>         Сахалинская область</v>
      </c>
      <c r="C4982" s="14" t="str">
        <f t="shared" si="15"/>
        <v>Сахалинская область</v>
      </c>
      <c r="D4982" s="3">
        <f t="shared" si="16"/>
        <v>2</v>
      </c>
      <c r="E4982" s="15" t="s">
        <v>35</v>
      </c>
      <c r="F4982" s="13" t="str">
        <f>IFERROR(__xludf.DUMMYFUNCTION("REGEXEXTRACT(E4982, ""[А-Яа-я].*"")"),"внешние причины")</f>
        <v>внешние причины</v>
      </c>
      <c r="G4982" s="16">
        <f t="shared" si="17"/>
        <v>2</v>
      </c>
      <c r="H4982" s="13" t="s">
        <v>28</v>
      </c>
      <c r="I4982" s="13" t="str">
        <f>IFERROR(__xludf.DUMMYFUNCTION("REGEXREPLACE(H4982, "".*\s"", """")"),"человек")</f>
        <v>человек</v>
      </c>
      <c r="J4982" s="13" t="s">
        <v>29</v>
      </c>
      <c r="K4982" s="17" t="str">
        <f>IFERROR(__xludf.DUMMYFUNCTION("REGEXREPLACE(J4982, ""^[\d\s]+"", """")"),"значение показателя за год")</f>
        <v>значение показателя за год</v>
      </c>
      <c r="L4982" s="16">
        <f t="shared" si="18"/>
        <v>2</v>
      </c>
      <c r="M4982" s="13" t="s">
        <v>32</v>
      </c>
      <c r="N4982" s="13" t="str">
        <f>IFERROR(__xludf.DUMMYFUNCTION("REGEXEXTRACT(M4982, "" (.+)$"")"),"сельское население")</f>
        <v>сельское население</v>
      </c>
      <c r="O4982" s="18">
        <v>238.0</v>
      </c>
      <c r="P4982" s="18">
        <v>186.0</v>
      </c>
      <c r="Q4982" s="18">
        <v>201.0</v>
      </c>
      <c r="R4982" s="18">
        <v>182.0</v>
      </c>
      <c r="S4982" s="18">
        <v>174.0</v>
      </c>
      <c r="T4982" s="18">
        <v>206.0</v>
      </c>
      <c r="U4982" s="18">
        <v>183.0</v>
      </c>
      <c r="V4982" s="18">
        <v>175.0</v>
      </c>
      <c r="W4982" s="18">
        <v>152.0</v>
      </c>
      <c r="X4982" s="18">
        <v>154.0</v>
      </c>
      <c r="Y4982" s="18">
        <v>213.0</v>
      </c>
      <c r="Z4982" s="19" t="str">
        <f t="shared" si="6"/>
        <v/>
      </c>
      <c r="AA4982" s="19" t="str">
        <f t="shared" si="19"/>
        <v/>
      </c>
      <c r="AB4982" s="19">
        <f t="shared" si="8"/>
        <v>2064</v>
      </c>
      <c r="AC4982" s="19">
        <f t="shared" si="20"/>
        <v>187.6363636</v>
      </c>
      <c r="AD4982" s="19">
        <f t="shared" si="21"/>
        <v>417</v>
      </c>
      <c r="AE4982" s="19" t="str">
        <f t="shared" si="22"/>
        <v>Нет моды</v>
      </c>
      <c r="AF4982" s="19">
        <f t="shared" si="23"/>
        <v>152</v>
      </c>
      <c r="AG4982" s="19">
        <f t="shared" si="24"/>
        <v>238</v>
      </c>
      <c r="AH4982" s="20" t="str">
        <f t="shared" si="14"/>
        <v>Город: 78%; Село: 22%</v>
      </c>
      <c r="AI4982" s="21"/>
      <c r="AJ4982" s="21"/>
      <c r="AK4982" s="21"/>
      <c r="AL4982" s="22">
        <f t="shared" si="25"/>
        <v>1</v>
      </c>
    </row>
    <row r="4983" ht="12.75" customHeight="1">
      <c r="A4983" s="13" t="s">
        <v>323</v>
      </c>
      <c r="B4983" s="13" t="str">
        <f>IFERROR(__xludf.DUMMYFUNCTION("REGEXREPLACE(A4983, ""\d"", """")"),"         Сахалинская область")</f>
        <v>         Сахалинская область</v>
      </c>
      <c r="C4983" s="14" t="str">
        <f t="shared" si="15"/>
        <v>Сахалинская область</v>
      </c>
      <c r="D4983" s="3">
        <f t="shared" si="16"/>
        <v>2</v>
      </c>
      <c r="E4983" s="15" t="s">
        <v>36</v>
      </c>
      <c r="F4983" s="13" t="str">
        <f>IFERROR(__xludf.DUMMYFUNCTION("REGEXEXTRACT(E4983,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83" s="16">
        <f t="shared" si="17"/>
        <v>2</v>
      </c>
      <c r="H4983" s="13" t="s">
        <v>28</v>
      </c>
      <c r="I4983" s="13" t="str">
        <f>IFERROR(__xludf.DUMMYFUNCTION("REGEXREPLACE(H4983, "".*\s"", """")"),"человек")</f>
        <v>человек</v>
      </c>
      <c r="J4983" s="13" t="s">
        <v>29</v>
      </c>
      <c r="K4983" s="17" t="str">
        <f>IFERROR(__xludf.DUMMYFUNCTION("REGEXREPLACE(J4983, ""^[\d\s]+"", """")"),"значение показателя за год")</f>
        <v>значение показателя за год</v>
      </c>
      <c r="L4983" s="16">
        <f t="shared" si="18"/>
        <v>2</v>
      </c>
      <c r="M4983" s="13" t="s">
        <v>30</v>
      </c>
      <c r="N4983" s="13" t="str">
        <f>IFERROR(__xludf.DUMMYFUNCTION("REGEXEXTRACT(M4983, "" (.+)$"")"),"все население")</f>
        <v>все население</v>
      </c>
      <c r="O4983" s="18">
        <v>11.0</v>
      </c>
      <c r="P4983" s="18">
        <v>9.0</v>
      </c>
      <c r="Q4983" s="18">
        <v>7.0</v>
      </c>
      <c r="R4983" s="18">
        <v>17.0</v>
      </c>
      <c r="S4983" s="23" t="s">
        <v>37</v>
      </c>
      <c r="T4983" s="23" t="s">
        <v>37</v>
      </c>
      <c r="U4983" s="23" t="s">
        <v>37</v>
      </c>
      <c r="V4983" s="23" t="s">
        <v>37</v>
      </c>
      <c r="W4983" s="23" t="s">
        <v>37</v>
      </c>
      <c r="X4983" s="23" t="s">
        <v>37</v>
      </c>
      <c r="Y4983" s="23" t="s">
        <v>37</v>
      </c>
      <c r="Z4983" s="19">
        <f t="shared" si="6"/>
        <v>44</v>
      </c>
      <c r="AA4983" s="19" t="str">
        <f t="shared" si="19"/>
        <v/>
      </c>
      <c r="AB4983" s="19" t="str">
        <f t="shared" si="8"/>
        <v/>
      </c>
      <c r="AC4983" s="19">
        <f t="shared" si="20"/>
        <v>11</v>
      </c>
      <c r="AD4983" s="19">
        <f t="shared" si="21"/>
        <v>175</v>
      </c>
      <c r="AE4983" s="19" t="str">
        <f t="shared" si="22"/>
        <v>Нет моды</v>
      </c>
      <c r="AF4983" s="19">
        <f t="shared" si="23"/>
        <v>7</v>
      </c>
      <c r="AG4983" s="19">
        <f t="shared" si="24"/>
        <v>17</v>
      </c>
      <c r="AH4983" s="20" t="str">
        <f t="shared" si="14"/>
        <v/>
      </c>
      <c r="AI4983" s="24"/>
      <c r="AJ4983" s="24"/>
      <c r="AK4983" s="24"/>
      <c r="AL4983" s="22">
        <f t="shared" si="25"/>
        <v>1</v>
      </c>
    </row>
    <row r="4984" ht="12.75" customHeight="1">
      <c r="A4984" s="13" t="s">
        <v>323</v>
      </c>
      <c r="B4984" s="13" t="str">
        <f>IFERROR(__xludf.DUMMYFUNCTION("REGEXREPLACE(A4984, ""\d"", """")"),"         Сахалинская область")</f>
        <v>         Сахалинская область</v>
      </c>
      <c r="C4984" s="14" t="str">
        <f t="shared" si="15"/>
        <v>Сахалинская область</v>
      </c>
      <c r="D4984" s="3">
        <f t="shared" si="16"/>
        <v>2</v>
      </c>
      <c r="E4984" s="15" t="s">
        <v>36</v>
      </c>
      <c r="F4984" s="13" t="str">
        <f>IFERROR(__xludf.DUMMYFUNCTION("REGEXEXTRACT(E4984,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84" s="16">
        <f t="shared" si="17"/>
        <v>2</v>
      </c>
      <c r="H4984" s="13" t="s">
        <v>28</v>
      </c>
      <c r="I4984" s="13" t="str">
        <f>IFERROR(__xludf.DUMMYFUNCTION("REGEXREPLACE(H4984, "".*\s"", """")"),"человек")</f>
        <v>человек</v>
      </c>
      <c r="J4984" s="13" t="s">
        <v>29</v>
      </c>
      <c r="K4984" s="17" t="str">
        <f>IFERROR(__xludf.DUMMYFUNCTION("REGEXREPLACE(J4984, ""^[\d\s]+"", """")"),"значение показателя за год")</f>
        <v>значение показателя за год</v>
      </c>
      <c r="L4984" s="16">
        <f t="shared" si="18"/>
        <v>2</v>
      </c>
      <c r="M4984" s="13" t="s">
        <v>31</v>
      </c>
      <c r="N4984" s="13" t="str">
        <f>IFERROR(__xludf.DUMMYFUNCTION("REGEXEXTRACT(M4984, "" (.+)$"")"),"городское население")</f>
        <v>городское население</v>
      </c>
      <c r="O4984" s="18">
        <v>7.0</v>
      </c>
      <c r="P4984" s="18">
        <v>7.0</v>
      </c>
      <c r="Q4984" s="18">
        <v>7.0</v>
      </c>
      <c r="R4984" s="18">
        <v>11.0</v>
      </c>
      <c r="S4984" s="23" t="s">
        <v>37</v>
      </c>
      <c r="T4984" s="23" t="s">
        <v>37</v>
      </c>
      <c r="U4984" s="23" t="s">
        <v>37</v>
      </c>
      <c r="V4984" s="23" t="s">
        <v>37</v>
      </c>
      <c r="W4984" s="23" t="s">
        <v>37</v>
      </c>
      <c r="X4984" s="23" t="s">
        <v>37</v>
      </c>
      <c r="Y4984" s="23" t="s">
        <v>37</v>
      </c>
      <c r="Z4984" s="19" t="str">
        <f t="shared" si="6"/>
        <v/>
      </c>
      <c r="AA4984" s="19">
        <f t="shared" si="19"/>
        <v>32</v>
      </c>
      <c r="AB4984" s="19" t="str">
        <f t="shared" si="8"/>
        <v/>
      </c>
      <c r="AC4984" s="19">
        <f t="shared" si="20"/>
        <v>8</v>
      </c>
      <c r="AD4984" s="19">
        <f t="shared" si="21"/>
        <v>8</v>
      </c>
      <c r="AE4984" s="19" t="str">
        <f t="shared" si="22"/>
        <v>Нет моды</v>
      </c>
      <c r="AF4984" s="19">
        <f t="shared" si="23"/>
        <v>7</v>
      </c>
      <c r="AG4984" s="19">
        <f t="shared" si="24"/>
        <v>11</v>
      </c>
      <c r="AH4984" s="20" t="str">
        <f t="shared" si="14"/>
        <v/>
      </c>
      <c r="AI4984" s="24"/>
      <c r="AJ4984" s="24"/>
      <c r="AK4984" s="24"/>
      <c r="AL4984" s="22">
        <f t="shared" si="25"/>
        <v>1</v>
      </c>
    </row>
    <row r="4985" ht="12.75" customHeight="1">
      <c r="A4985" s="13" t="s">
        <v>323</v>
      </c>
      <c r="B4985" s="13" t="str">
        <f>IFERROR(__xludf.DUMMYFUNCTION("REGEXREPLACE(A4985, ""\d"", """")"),"         Сахалинская область")</f>
        <v>         Сахалинская область</v>
      </c>
      <c r="C4985" s="14" t="str">
        <f t="shared" si="15"/>
        <v>Сахалинская область</v>
      </c>
      <c r="D4985" s="3">
        <f t="shared" si="16"/>
        <v>2</v>
      </c>
      <c r="E4985" s="15" t="s">
        <v>36</v>
      </c>
      <c r="F4985" s="13" t="str">
        <f>IFERROR(__xludf.DUMMYFUNCTION("REGEXEXTRACT(E4985,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4985" s="16">
        <f t="shared" si="17"/>
        <v>2</v>
      </c>
      <c r="H4985" s="13" t="s">
        <v>28</v>
      </c>
      <c r="I4985" s="13" t="str">
        <f>IFERROR(__xludf.DUMMYFUNCTION("REGEXREPLACE(H4985, "".*\s"", """")"),"человек")</f>
        <v>человек</v>
      </c>
      <c r="J4985" s="13" t="s">
        <v>29</v>
      </c>
      <c r="K4985" s="17" t="str">
        <f>IFERROR(__xludf.DUMMYFUNCTION("REGEXREPLACE(J4985, ""^[\d\s]+"", """")"),"значение показателя за год")</f>
        <v>значение показателя за год</v>
      </c>
      <c r="L4985" s="16">
        <f t="shared" si="18"/>
        <v>2</v>
      </c>
      <c r="M4985" s="13" t="s">
        <v>32</v>
      </c>
      <c r="N4985" s="13" t="str">
        <f>IFERROR(__xludf.DUMMYFUNCTION("REGEXEXTRACT(M4985, "" (.+)$"")"),"сельское население")</f>
        <v>сельское население</v>
      </c>
      <c r="O4985" s="18">
        <v>4.0</v>
      </c>
      <c r="P4985" s="18">
        <v>2.0</v>
      </c>
      <c r="Q4985" s="18">
        <v>0.0</v>
      </c>
      <c r="R4985" s="18">
        <v>6.0</v>
      </c>
      <c r="S4985" s="23" t="s">
        <v>37</v>
      </c>
      <c r="T4985" s="23" t="s">
        <v>37</v>
      </c>
      <c r="U4985" s="23" t="s">
        <v>37</v>
      </c>
      <c r="V4985" s="23" t="s">
        <v>37</v>
      </c>
      <c r="W4985" s="23" t="s">
        <v>37</v>
      </c>
      <c r="X4985" s="23" t="s">
        <v>37</v>
      </c>
      <c r="Y4985" s="23" t="s">
        <v>37</v>
      </c>
      <c r="Z4985" s="19" t="str">
        <f t="shared" si="6"/>
        <v/>
      </c>
      <c r="AA4985" s="19" t="str">
        <f t="shared" si="19"/>
        <v/>
      </c>
      <c r="AB4985" s="19">
        <f t="shared" si="8"/>
        <v>12</v>
      </c>
      <c r="AC4985" s="19">
        <f t="shared" si="20"/>
        <v>3</v>
      </c>
      <c r="AD4985" s="19">
        <f t="shared" si="21"/>
        <v>6.5</v>
      </c>
      <c r="AE4985" s="19" t="str">
        <f t="shared" si="22"/>
        <v>Нет моды</v>
      </c>
      <c r="AF4985" s="19">
        <f t="shared" si="23"/>
        <v>0</v>
      </c>
      <c r="AG4985" s="19">
        <f t="shared" si="24"/>
        <v>6</v>
      </c>
      <c r="AH4985" s="20" t="str">
        <f t="shared" si="14"/>
        <v>Город: 73%; Село: 27%</v>
      </c>
      <c r="AI4985" s="24"/>
      <c r="AJ4985" s="24"/>
      <c r="AK4985" s="24"/>
      <c r="AL4985" s="22">
        <f t="shared" si="25"/>
        <v>1</v>
      </c>
    </row>
    <row r="4986" ht="12.75" customHeight="1">
      <c r="A4986" s="13" t="s">
        <v>323</v>
      </c>
      <c r="B4986" s="13" t="str">
        <f>IFERROR(__xludf.DUMMYFUNCTION("REGEXREPLACE(A4986, ""\d"", """")"),"         Сахалинская область")</f>
        <v>         Сахалинская область</v>
      </c>
      <c r="C4986" s="14" t="str">
        <f t="shared" si="15"/>
        <v>Сахалинская область</v>
      </c>
      <c r="D4986" s="3">
        <f t="shared" si="16"/>
        <v>2</v>
      </c>
      <c r="E4986" s="15" t="s">
        <v>38</v>
      </c>
      <c r="F4986" s="13" t="str">
        <f>IFERROR(__xludf.DUMMYFUNCTION("REGEXEXTRACT(E4986, ""[А-Яа-я].*"")"),"все виды транспортных несчастных случаев")</f>
        <v>все виды транспортных несчастных случаев</v>
      </c>
      <c r="G4986" s="16">
        <f t="shared" si="17"/>
        <v>2</v>
      </c>
      <c r="H4986" s="13" t="s">
        <v>28</v>
      </c>
      <c r="I4986" s="13" t="str">
        <f>IFERROR(__xludf.DUMMYFUNCTION("REGEXREPLACE(H4986, "".*\s"", """")"),"человек")</f>
        <v>человек</v>
      </c>
      <c r="J4986" s="13" t="s">
        <v>29</v>
      </c>
      <c r="K4986" s="17" t="str">
        <f>IFERROR(__xludf.DUMMYFUNCTION("REGEXREPLACE(J4986, ""^[\d\s]+"", """")"),"значение показателя за год")</f>
        <v>значение показателя за год</v>
      </c>
      <c r="L4986" s="16">
        <f t="shared" si="18"/>
        <v>2</v>
      </c>
      <c r="M4986" s="13" t="s">
        <v>30</v>
      </c>
      <c r="N4986" s="13" t="str">
        <f>IFERROR(__xludf.DUMMYFUNCTION("REGEXEXTRACT(M4986, "" (.+)$"")"),"все население")</f>
        <v>все население</v>
      </c>
      <c r="O4986" s="18">
        <v>137.0</v>
      </c>
      <c r="P4986" s="18">
        <v>148.0</v>
      </c>
      <c r="Q4986" s="18">
        <v>120.0</v>
      </c>
      <c r="R4986" s="18">
        <v>98.0</v>
      </c>
      <c r="S4986" s="18">
        <v>101.0</v>
      </c>
      <c r="T4986" s="18">
        <v>53.0</v>
      </c>
      <c r="U4986" s="18">
        <v>24.0</v>
      </c>
      <c r="V4986" s="18">
        <v>22.0</v>
      </c>
      <c r="W4986" s="18">
        <v>28.0</v>
      </c>
      <c r="X4986" s="18">
        <v>46.0</v>
      </c>
      <c r="Y4986" s="18">
        <v>58.0</v>
      </c>
      <c r="Z4986" s="19">
        <f t="shared" si="6"/>
        <v>835</v>
      </c>
      <c r="AA4986" s="19" t="str">
        <f t="shared" si="19"/>
        <v/>
      </c>
      <c r="AB4986" s="19" t="str">
        <f t="shared" si="8"/>
        <v/>
      </c>
      <c r="AC4986" s="19">
        <f t="shared" si="20"/>
        <v>75.90909091</v>
      </c>
      <c r="AD4986" s="19">
        <f t="shared" si="21"/>
        <v>46</v>
      </c>
      <c r="AE4986" s="19" t="str">
        <f t="shared" si="22"/>
        <v>Нет моды</v>
      </c>
      <c r="AF4986" s="19">
        <f t="shared" si="23"/>
        <v>22</v>
      </c>
      <c r="AG4986" s="19">
        <f t="shared" si="24"/>
        <v>148</v>
      </c>
      <c r="AH4986" s="20" t="str">
        <f t="shared" si="14"/>
        <v/>
      </c>
      <c r="AI4986" s="21"/>
      <c r="AJ4986" s="21"/>
      <c r="AK4986" s="21"/>
      <c r="AL4986" s="22">
        <f t="shared" si="25"/>
        <v>1</v>
      </c>
    </row>
    <row r="4987" ht="12.75" customHeight="1">
      <c r="A4987" s="13" t="s">
        <v>323</v>
      </c>
      <c r="B4987" s="13" t="str">
        <f>IFERROR(__xludf.DUMMYFUNCTION("REGEXREPLACE(A4987, ""\d"", """")"),"         Сахалинская область")</f>
        <v>         Сахалинская область</v>
      </c>
      <c r="C4987" s="14" t="str">
        <f t="shared" si="15"/>
        <v>Сахалинская область</v>
      </c>
      <c r="D4987" s="3">
        <f t="shared" si="16"/>
        <v>2</v>
      </c>
      <c r="E4987" s="15" t="s">
        <v>38</v>
      </c>
      <c r="F4987" s="13" t="str">
        <f>IFERROR(__xludf.DUMMYFUNCTION("REGEXEXTRACT(E4987, ""[А-Яа-я].*"")"),"все виды транспортных несчастных случаев")</f>
        <v>все виды транспортных несчастных случаев</v>
      </c>
      <c r="G4987" s="16">
        <f t="shared" si="17"/>
        <v>2</v>
      </c>
      <c r="H4987" s="13" t="s">
        <v>28</v>
      </c>
      <c r="I4987" s="13" t="str">
        <f>IFERROR(__xludf.DUMMYFUNCTION("REGEXREPLACE(H4987, "".*\s"", """")"),"человек")</f>
        <v>человек</v>
      </c>
      <c r="J4987" s="13" t="s">
        <v>29</v>
      </c>
      <c r="K4987" s="17" t="str">
        <f>IFERROR(__xludf.DUMMYFUNCTION("REGEXREPLACE(J4987, ""^[\d\s]+"", """")"),"значение показателя за год")</f>
        <v>значение показателя за год</v>
      </c>
      <c r="L4987" s="16">
        <f t="shared" si="18"/>
        <v>2</v>
      </c>
      <c r="M4987" s="13" t="s">
        <v>31</v>
      </c>
      <c r="N4987" s="13" t="str">
        <f>IFERROR(__xludf.DUMMYFUNCTION("REGEXEXTRACT(M4987, "" (.+)$"")"),"городское население")</f>
        <v>городское население</v>
      </c>
      <c r="O4987" s="18">
        <v>105.0</v>
      </c>
      <c r="P4987" s="18">
        <v>111.0</v>
      </c>
      <c r="Q4987" s="18">
        <v>92.0</v>
      </c>
      <c r="R4987" s="18">
        <v>71.0</v>
      </c>
      <c r="S4987" s="18">
        <v>75.0</v>
      </c>
      <c r="T4987" s="18">
        <v>44.0</v>
      </c>
      <c r="U4987" s="18">
        <v>18.0</v>
      </c>
      <c r="V4987" s="18">
        <v>14.0</v>
      </c>
      <c r="W4987" s="18">
        <v>19.0</v>
      </c>
      <c r="X4987" s="18">
        <v>34.0</v>
      </c>
      <c r="Y4987" s="18">
        <v>45.0</v>
      </c>
      <c r="Z4987" s="19" t="str">
        <f t="shared" si="6"/>
        <v/>
      </c>
      <c r="AA4987" s="19">
        <f t="shared" si="19"/>
        <v>628</v>
      </c>
      <c r="AB4987" s="19" t="str">
        <f t="shared" si="8"/>
        <v/>
      </c>
      <c r="AC4987" s="19">
        <f t="shared" si="20"/>
        <v>57.09090909</v>
      </c>
      <c r="AD4987" s="19">
        <f t="shared" si="21"/>
        <v>55.5</v>
      </c>
      <c r="AE4987" s="19" t="str">
        <f t="shared" si="22"/>
        <v>Нет моды</v>
      </c>
      <c r="AF4987" s="19">
        <f t="shared" si="23"/>
        <v>14</v>
      </c>
      <c r="AG4987" s="19">
        <f t="shared" si="24"/>
        <v>111</v>
      </c>
      <c r="AH4987" s="20" t="str">
        <f t="shared" si="14"/>
        <v/>
      </c>
      <c r="AI4987" s="21"/>
      <c r="AJ4987" s="21"/>
      <c r="AK4987" s="21"/>
      <c r="AL4987" s="22">
        <f t="shared" si="25"/>
        <v>1</v>
      </c>
    </row>
    <row r="4988" ht="12.75" customHeight="1">
      <c r="A4988" s="13" t="s">
        <v>323</v>
      </c>
      <c r="B4988" s="13" t="str">
        <f>IFERROR(__xludf.DUMMYFUNCTION("REGEXREPLACE(A4988, ""\d"", """")"),"         Сахалинская область")</f>
        <v>         Сахалинская область</v>
      </c>
      <c r="C4988" s="14" t="str">
        <f t="shared" si="15"/>
        <v>Сахалинская область</v>
      </c>
      <c r="D4988" s="3">
        <f t="shared" si="16"/>
        <v>2</v>
      </c>
      <c r="E4988" s="15" t="s">
        <v>38</v>
      </c>
      <c r="F4988" s="13" t="str">
        <f>IFERROR(__xludf.DUMMYFUNCTION("REGEXEXTRACT(E4988, ""[А-Яа-я].*"")"),"все виды транспортных несчастных случаев")</f>
        <v>все виды транспортных несчастных случаев</v>
      </c>
      <c r="G4988" s="16">
        <f t="shared" si="17"/>
        <v>2</v>
      </c>
      <c r="H4988" s="13" t="s">
        <v>28</v>
      </c>
      <c r="I4988" s="13" t="str">
        <f>IFERROR(__xludf.DUMMYFUNCTION("REGEXREPLACE(H4988, "".*\s"", """")"),"человек")</f>
        <v>человек</v>
      </c>
      <c r="J4988" s="13" t="s">
        <v>29</v>
      </c>
      <c r="K4988" s="17" t="str">
        <f>IFERROR(__xludf.DUMMYFUNCTION("REGEXREPLACE(J4988, ""^[\d\s]+"", """")"),"значение показателя за год")</f>
        <v>значение показателя за год</v>
      </c>
      <c r="L4988" s="16">
        <f t="shared" si="18"/>
        <v>2</v>
      </c>
      <c r="M4988" s="13" t="s">
        <v>32</v>
      </c>
      <c r="N4988" s="13" t="str">
        <f>IFERROR(__xludf.DUMMYFUNCTION("REGEXEXTRACT(M4988, "" (.+)$"")"),"сельское население")</f>
        <v>сельское население</v>
      </c>
      <c r="O4988" s="18">
        <v>32.0</v>
      </c>
      <c r="P4988" s="18">
        <v>37.0</v>
      </c>
      <c r="Q4988" s="18">
        <v>28.0</v>
      </c>
      <c r="R4988" s="18">
        <v>27.0</v>
      </c>
      <c r="S4988" s="18">
        <v>26.0</v>
      </c>
      <c r="T4988" s="18">
        <v>9.0</v>
      </c>
      <c r="U4988" s="18">
        <v>6.0</v>
      </c>
      <c r="V4988" s="18">
        <v>8.0</v>
      </c>
      <c r="W4988" s="18">
        <v>9.0</v>
      </c>
      <c r="X4988" s="18">
        <v>12.0</v>
      </c>
      <c r="Y4988" s="18">
        <v>13.0</v>
      </c>
      <c r="Z4988" s="19" t="str">
        <f t="shared" si="6"/>
        <v/>
      </c>
      <c r="AA4988" s="19" t="str">
        <f t="shared" si="19"/>
        <v/>
      </c>
      <c r="AB4988" s="19">
        <f t="shared" si="8"/>
        <v>207</v>
      </c>
      <c r="AC4988" s="19">
        <f t="shared" si="20"/>
        <v>18.81818182</v>
      </c>
      <c r="AD4988" s="19">
        <f t="shared" si="21"/>
        <v>27.5</v>
      </c>
      <c r="AE4988" s="19" t="str">
        <f t="shared" si="22"/>
        <v>Нет моды</v>
      </c>
      <c r="AF4988" s="19">
        <f t="shared" si="23"/>
        <v>6</v>
      </c>
      <c r="AG4988" s="19">
        <f t="shared" si="24"/>
        <v>37</v>
      </c>
      <c r="AH4988" s="20" t="str">
        <f t="shared" si="14"/>
        <v>Город: 75%; Село: 25%</v>
      </c>
      <c r="AI4988" s="21"/>
      <c r="AJ4988" s="21"/>
      <c r="AK4988" s="21"/>
      <c r="AL4988" s="22">
        <f t="shared" si="25"/>
        <v>1</v>
      </c>
    </row>
    <row r="4989" ht="12.75" customHeight="1">
      <c r="A4989" s="13" t="s">
        <v>323</v>
      </c>
      <c r="B4989" s="13" t="str">
        <f>IFERROR(__xludf.DUMMYFUNCTION("REGEXREPLACE(A4989, ""\d"", """")"),"         Сахалинская область")</f>
        <v>         Сахалинская область</v>
      </c>
      <c r="C4989" s="14" t="str">
        <f t="shared" si="15"/>
        <v>Сахалинская область</v>
      </c>
      <c r="D4989" s="3">
        <f t="shared" si="16"/>
        <v>2</v>
      </c>
      <c r="E4989" s="15" t="s">
        <v>39</v>
      </c>
      <c r="F4989" s="13" t="str">
        <f>IFERROR(__xludf.DUMMYFUNCTION("REGEXEXTRACT(E4989, ""[А-Яа-я].*"")"),"Всего умерших")</f>
        <v>Всего умерших</v>
      </c>
      <c r="G4989" s="16">
        <f t="shared" si="17"/>
        <v>2</v>
      </c>
      <c r="H4989" s="13" t="s">
        <v>28</v>
      </c>
      <c r="I4989" s="13" t="str">
        <f>IFERROR(__xludf.DUMMYFUNCTION("REGEXREPLACE(H4989, "".*\s"", """")"),"человек")</f>
        <v>человек</v>
      </c>
      <c r="J4989" s="13" t="s">
        <v>29</v>
      </c>
      <c r="K4989" s="17" t="str">
        <f>IFERROR(__xludf.DUMMYFUNCTION("REGEXREPLACE(J4989, ""^[\d\s]+"", """")"),"значение показателя за год")</f>
        <v>значение показателя за год</v>
      </c>
      <c r="L4989" s="16">
        <f t="shared" si="18"/>
        <v>2</v>
      </c>
      <c r="M4989" s="13" t="s">
        <v>30</v>
      </c>
      <c r="N4989" s="13" t="str">
        <f>IFERROR(__xludf.DUMMYFUNCTION("REGEXEXTRACT(M4989, "" (.+)$"")"),"все население")</f>
        <v>все население</v>
      </c>
      <c r="O4989" s="18">
        <v>6440.0</v>
      </c>
      <c r="P4989" s="18">
        <v>6382.0</v>
      </c>
      <c r="Q4989" s="18">
        <v>6479.0</v>
      </c>
      <c r="R4989" s="18">
        <v>6397.0</v>
      </c>
      <c r="S4989" s="18">
        <v>5879.0</v>
      </c>
      <c r="T4989" s="18">
        <v>6201.0</v>
      </c>
      <c r="U4989" s="18">
        <v>6126.0</v>
      </c>
      <c r="V4989" s="18">
        <v>6693.0</v>
      </c>
      <c r="W4989" s="18">
        <v>7587.0</v>
      </c>
      <c r="X4989" s="18">
        <v>6393.0</v>
      </c>
      <c r="Y4989" s="18">
        <v>6192.0</v>
      </c>
      <c r="Z4989" s="19">
        <f t="shared" si="6"/>
        <v>70769</v>
      </c>
      <c r="AA4989" s="19" t="str">
        <f t="shared" si="19"/>
        <v/>
      </c>
      <c r="AB4989" s="19" t="str">
        <f t="shared" si="8"/>
        <v/>
      </c>
      <c r="AC4989" s="19">
        <f t="shared" si="20"/>
        <v>6433.545455</v>
      </c>
      <c r="AD4989" s="19">
        <f t="shared" si="21"/>
        <v>2958</v>
      </c>
      <c r="AE4989" s="19" t="str">
        <f t="shared" si="22"/>
        <v>Нет моды</v>
      </c>
      <c r="AF4989" s="19">
        <f t="shared" si="23"/>
        <v>5879</v>
      </c>
      <c r="AG4989" s="19">
        <f t="shared" si="24"/>
        <v>7587</v>
      </c>
      <c r="AH4989" s="20" t="str">
        <f t="shared" si="14"/>
        <v/>
      </c>
      <c r="AI4989" s="21"/>
      <c r="AJ4989" s="21"/>
      <c r="AK4989" s="21"/>
      <c r="AL4989" s="22">
        <f t="shared" si="25"/>
        <v>1</v>
      </c>
    </row>
    <row r="4990" ht="12.75" customHeight="1">
      <c r="A4990" s="13" t="s">
        <v>323</v>
      </c>
      <c r="B4990" s="13" t="str">
        <f>IFERROR(__xludf.DUMMYFUNCTION("REGEXREPLACE(A4990, ""\d"", """")"),"         Сахалинская область")</f>
        <v>         Сахалинская область</v>
      </c>
      <c r="C4990" s="14" t="str">
        <f t="shared" si="15"/>
        <v>Сахалинская область</v>
      </c>
      <c r="D4990" s="3">
        <f t="shared" si="16"/>
        <v>2</v>
      </c>
      <c r="E4990" s="15" t="s">
        <v>39</v>
      </c>
      <c r="F4990" s="13" t="str">
        <f>IFERROR(__xludf.DUMMYFUNCTION("REGEXEXTRACT(E4990, ""[А-Яа-я].*"")"),"Всего умерших")</f>
        <v>Всего умерших</v>
      </c>
      <c r="G4990" s="16">
        <f t="shared" si="17"/>
        <v>2</v>
      </c>
      <c r="H4990" s="13" t="s">
        <v>28</v>
      </c>
      <c r="I4990" s="13" t="str">
        <f>IFERROR(__xludf.DUMMYFUNCTION("REGEXREPLACE(H4990, "".*\s"", """")"),"человек")</f>
        <v>человек</v>
      </c>
      <c r="J4990" s="13" t="s">
        <v>29</v>
      </c>
      <c r="K4990" s="17" t="str">
        <f>IFERROR(__xludf.DUMMYFUNCTION("REGEXREPLACE(J4990, ""^[\d\s]+"", """")"),"значение показателя за год")</f>
        <v>значение показателя за год</v>
      </c>
      <c r="L4990" s="16">
        <f t="shared" si="18"/>
        <v>2</v>
      </c>
      <c r="M4990" s="13" t="s">
        <v>31</v>
      </c>
      <c r="N4990" s="13" t="str">
        <f>IFERROR(__xludf.DUMMYFUNCTION("REGEXEXTRACT(M4990, "" (.+)$"")"),"городское население")</f>
        <v>городское население</v>
      </c>
      <c r="O4990" s="18">
        <v>4990.0</v>
      </c>
      <c r="P4990" s="18">
        <v>4993.0</v>
      </c>
      <c r="Q4990" s="18">
        <v>5081.0</v>
      </c>
      <c r="R4990" s="18">
        <v>4998.0</v>
      </c>
      <c r="S4990" s="18">
        <v>4585.0</v>
      </c>
      <c r="T4990" s="18">
        <v>4806.0</v>
      </c>
      <c r="U4990" s="18">
        <v>4822.0</v>
      </c>
      <c r="V4990" s="18">
        <v>5295.0</v>
      </c>
      <c r="W4990" s="18">
        <v>6057.0</v>
      </c>
      <c r="X4990" s="18">
        <v>5048.0</v>
      </c>
      <c r="Y4990" s="18">
        <v>4898.0</v>
      </c>
      <c r="Z4990" s="19" t="str">
        <f t="shared" si="6"/>
        <v/>
      </c>
      <c r="AA4990" s="19">
        <f t="shared" si="19"/>
        <v>55573</v>
      </c>
      <c r="AB4990" s="19" t="str">
        <f t="shared" si="8"/>
        <v/>
      </c>
      <c r="AC4990" s="19">
        <f t="shared" si="20"/>
        <v>5052.090909</v>
      </c>
      <c r="AD4990" s="19">
        <f t="shared" si="21"/>
        <v>5968</v>
      </c>
      <c r="AE4990" s="19" t="str">
        <f t="shared" si="22"/>
        <v>Нет моды</v>
      </c>
      <c r="AF4990" s="19">
        <f t="shared" si="23"/>
        <v>4585</v>
      </c>
      <c r="AG4990" s="19">
        <f t="shared" si="24"/>
        <v>6057</v>
      </c>
      <c r="AH4990" s="20" t="str">
        <f t="shared" si="14"/>
        <v/>
      </c>
      <c r="AI4990" s="21"/>
      <c r="AJ4990" s="21"/>
      <c r="AK4990" s="21"/>
      <c r="AL4990" s="22">
        <f t="shared" si="25"/>
        <v>1</v>
      </c>
    </row>
    <row r="4991" ht="12.75" customHeight="1">
      <c r="A4991" s="13" t="s">
        <v>323</v>
      </c>
      <c r="B4991" s="13" t="str">
        <f>IFERROR(__xludf.DUMMYFUNCTION("REGEXREPLACE(A4991, ""\d"", """")"),"         Сахалинская область")</f>
        <v>         Сахалинская область</v>
      </c>
      <c r="C4991" s="14" t="str">
        <f t="shared" si="15"/>
        <v>Сахалинская область</v>
      </c>
      <c r="D4991" s="3">
        <f t="shared" si="16"/>
        <v>2</v>
      </c>
      <c r="E4991" s="15" t="s">
        <v>39</v>
      </c>
      <c r="F4991" s="13" t="str">
        <f>IFERROR(__xludf.DUMMYFUNCTION("REGEXEXTRACT(E4991, ""[А-Яа-я].*"")"),"Всего умерших")</f>
        <v>Всего умерших</v>
      </c>
      <c r="G4991" s="16">
        <f t="shared" si="17"/>
        <v>2</v>
      </c>
      <c r="H4991" s="13" t="s">
        <v>28</v>
      </c>
      <c r="I4991" s="13" t="str">
        <f>IFERROR(__xludf.DUMMYFUNCTION("REGEXREPLACE(H4991, "".*\s"", """")"),"человек")</f>
        <v>человек</v>
      </c>
      <c r="J4991" s="13" t="s">
        <v>29</v>
      </c>
      <c r="K4991" s="17" t="str">
        <f>IFERROR(__xludf.DUMMYFUNCTION("REGEXREPLACE(J4991, ""^[\d\s]+"", """")"),"значение показателя за год")</f>
        <v>значение показателя за год</v>
      </c>
      <c r="L4991" s="16">
        <f t="shared" si="18"/>
        <v>2</v>
      </c>
      <c r="M4991" s="13" t="s">
        <v>32</v>
      </c>
      <c r="N4991" s="13" t="str">
        <f>IFERROR(__xludf.DUMMYFUNCTION("REGEXEXTRACT(M4991, "" (.+)$"")"),"сельское население")</f>
        <v>сельское население</v>
      </c>
      <c r="O4991" s="18">
        <v>1450.0</v>
      </c>
      <c r="P4991" s="18">
        <v>1389.0</v>
      </c>
      <c r="Q4991" s="18">
        <v>1398.0</v>
      </c>
      <c r="R4991" s="18">
        <v>1399.0</v>
      </c>
      <c r="S4991" s="18">
        <v>1294.0</v>
      </c>
      <c r="T4991" s="18">
        <v>1395.0</v>
      </c>
      <c r="U4991" s="18">
        <v>1304.0</v>
      </c>
      <c r="V4991" s="18">
        <v>1398.0</v>
      </c>
      <c r="W4991" s="18">
        <v>1530.0</v>
      </c>
      <c r="X4991" s="18">
        <v>1345.0</v>
      </c>
      <c r="Y4991" s="18">
        <v>1294.0</v>
      </c>
      <c r="Z4991" s="19" t="str">
        <f t="shared" si="6"/>
        <v/>
      </c>
      <c r="AA4991" s="19" t="str">
        <f t="shared" si="19"/>
        <v/>
      </c>
      <c r="AB4991" s="19">
        <f t="shared" si="8"/>
        <v>15196</v>
      </c>
      <c r="AC4991" s="19">
        <f t="shared" si="20"/>
        <v>1381.454545</v>
      </c>
      <c r="AD4991" s="19">
        <f t="shared" si="21"/>
        <v>3057.5</v>
      </c>
      <c r="AE4991" s="19" t="str">
        <f t="shared" si="22"/>
        <v>Нет моды</v>
      </c>
      <c r="AF4991" s="19">
        <f t="shared" si="23"/>
        <v>1294</v>
      </c>
      <c r="AG4991" s="19">
        <f t="shared" si="24"/>
        <v>1530</v>
      </c>
      <c r="AH4991" s="20" t="str">
        <f t="shared" si="14"/>
        <v>Город: 79%; Село: 21%</v>
      </c>
      <c r="AI4991" s="21"/>
      <c r="AJ4991" s="21"/>
      <c r="AK4991" s="21"/>
      <c r="AL4991" s="22">
        <f t="shared" si="25"/>
        <v>1</v>
      </c>
    </row>
    <row r="4992" ht="12.75" customHeight="1">
      <c r="A4992" s="13" t="s">
        <v>323</v>
      </c>
      <c r="B4992" s="13" t="str">
        <f>IFERROR(__xludf.DUMMYFUNCTION("REGEXREPLACE(A4992, ""\d"", """")"),"         Сахалинская область")</f>
        <v>         Сахалинская область</v>
      </c>
      <c r="C4992" s="14" t="str">
        <f t="shared" si="15"/>
        <v>Сахалинская область</v>
      </c>
      <c r="D4992" s="3">
        <f t="shared" si="16"/>
        <v>2</v>
      </c>
      <c r="E4992" s="15" t="s">
        <v>40</v>
      </c>
      <c r="F4992" s="13" t="str">
        <f>IFERROR(__xludf.DUMMYFUNCTION("REGEXEXTRACT(E4992, ""[А-Яа-я].*"")"),"Злокачественные новообразования")</f>
        <v>Злокачественные новообразования</v>
      </c>
      <c r="G4992" s="16">
        <f t="shared" si="17"/>
        <v>2</v>
      </c>
      <c r="H4992" s="13" t="s">
        <v>28</v>
      </c>
      <c r="I4992" s="13" t="str">
        <f>IFERROR(__xludf.DUMMYFUNCTION("REGEXREPLACE(H4992, "".*\s"", """")"),"человек")</f>
        <v>человек</v>
      </c>
      <c r="J4992" s="13" t="s">
        <v>29</v>
      </c>
      <c r="K4992" s="17" t="str">
        <f>IFERROR(__xludf.DUMMYFUNCTION("REGEXREPLACE(J4992, ""^[\d\s]+"", """")"),"значение показателя за год")</f>
        <v>значение показателя за год</v>
      </c>
      <c r="L4992" s="16">
        <f t="shared" si="18"/>
        <v>2</v>
      </c>
      <c r="M4992" s="13" t="s">
        <v>30</v>
      </c>
      <c r="N4992" s="13" t="str">
        <f>IFERROR(__xludf.DUMMYFUNCTION("REGEXEXTRACT(M4992, "" (.+)$"")"),"все население")</f>
        <v>все население</v>
      </c>
      <c r="O4992" s="18">
        <v>1084.0</v>
      </c>
      <c r="P4992" s="18">
        <v>1050.0</v>
      </c>
      <c r="Q4992" s="18">
        <v>1106.0</v>
      </c>
      <c r="R4992" s="18">
        <v>1131.0</v>
      </c>
      <c r="S4992" s="18">
        <v>1123.0</v>
      </c>
      <c r="T4992" s="18">
        <v>1159.0</v>
      </c>
      <c r="U4992" s="18">
        <v>1198.0</v>
      </c>
      <c r="V4992" s="18">
        <v>1132.0</v>
      </c>
      <c r="W4992" s="18">
        <v>1075.0</v>
      </c>
      <c r="X4992" s="18">
        <v>1027.0</v>
      </c>
      <c r="Y4992" s="18">
        <v>1117.0</v>
      </c>
      <c r="Z4992" s="19">
        <f t="shared" si="6"/>
        <v>12202</v>
      </c>
      <c r="AA4992" s="19" t="str">
        <f t="shared" si="19"/>
        <v/>
      </c>
      <c r="AB4992" s="19" t="str">
        <f t="shared" si="8"/>
        <v/>
      </c>
      <c r="AC4992" s="19">
        <f t="shared" si="20"/>
        <v>1109.272727</v>
      </c>
      <c r="AD4992" s="19">
        <f t="shared" si="21"/>
        <v>1246</v>
      </c>
      <c r="AE4992" s="19" t="str">
        <f t="shared" si="22"/>
        <v>Нет моды</v>
      </c>
      <c r="AF4992" s="19">
        <f t="shared" si="23"/>
        <v>1027</v>
      </c>
      <c r="AG4992" s="19">
        <f t="shared" si="24"/>
        <v>1198</v>
      </c>
      <c r="AH4992" s="20" t="str">
        <f t="shared" si="14"/>
        <v/>
      </c>
      <c r="AI4992" s="21"/>
      <c r="AJ4992" s="21"/>
      <c r="AK4992" s="21"/>
      <c r="AL4992" s="22">
        <f t="shared" si="25"/>
        <v>1</v>
      </c>
    </row>
    <row r="4993" ht="12.75" customHeight="1">
      <c r="A4993" s="13" t="s">
        <v>323</v>
      </c>
      <c r="B4993" s="13" t="str">
        <f>IFERROR(__xludf.DUMMYFUNCTION("REGEXREPLACE(A4993, ""\d"", """")"),"         Сахалинская область")</f>
        <v>         Сахалинская область</v>
      </c>
      <c r="C4993" s="14" t="str">
        <f t="shared" si="15"/>
        <v>Сахалинская область</v>
      </c>
      <c r="D4993" s="3">
        <f t="shared" si="16"/>
        <v>2</v>
      </c>
      <c r="E4993" s="15" t="s">
        <v>40</v>
      </c>
      <c r="F4993" s="13" t="str">
        <f>IFERROR(__xludf.DUMMYFUNCTION("REGEXEXTRACT(E4993, ""[А-Яа-я].*"")"),"Злокачественные новообразования")</f>
        <v>Злокачественные новообразования</v>
      </c>
      <c r="G4993" s="16">
        <f t="shared" si="17"/>
        <v>2</v>
      </c>
      <c r="H4993" s="13" t="s">
        <v>28</v>
      </c>
      <c r="I4993" s="13" t="str">
        <f>IFERROR(__xludf.DUMMYFUNCTION("REGEXREPLACE(H4993, "".*\s"", """")"),"человек")</f>
        <v>человек</v>
      </c>
      <c r="J4993" s="13" t="s">
        <v>29</v>
      </c>
      <c r="K4993" s="17" t="str">
        <f>IFERROR(__xludf.DUMMYFUNCTION("REGEXREPLACE(J4993, ""^[\d\s]+"", """")"),"значение показателя за год")</f>
        <v>значение показателя за год</v>
      </c>
      <c r="L4993" s="16">
        <f t="shared" si="18"/>
        <v>2</v>
      </c>
      <c r="M4993" s="13" t="s">
        <v>31</v>
      </c>
      <c r="N4993" s="13" t="str">
        <f>IFERROR(__xludf.DUMMYFUNCTION("REGEXEXTRACT(M4993, "" (.+)$"")"),"городское население")</f>
        <v>городское население</v>
      </c>
      <c r="O4993" s="18">
        <v>845.0</v>
      </c>
      <c r="P4993" s="18">
        <v>819.0</v>
      </c>
      <c r="Q4993" s="18">
        <v>854.0</v>
      </c>
      <c r="R4993" s="18">
        <v>883.0</v>
      </c>
      <c r="S4993" s="18">
        <v>892.0</v>
      </c>
      <c r="T4993" s="18">
        <v>897.0</v>
      </c>
      <c r="U4993" s="18">
        <v>956.0</v>
      </c>
      <c r="V4993" s="18">
        <v>916.0</v>
      </c>
      <c r="W4993" s="18">
        <v>864.0</v>
      </c>
      <c r="X4993" s="18">
        <v>812.0</v>
      </c>
      <c r="Y4993" s="18">
        <v>895.0</v>
      </c>
      <c r="Z4993" s="19" t="str">
        <f t="shared" si="6"/>
        <v/>
      </c>
      <c r="AA4993" s="19">
        <f t="shared" si="19"/>
        <v>9633</v>
      </c>
      <c r="AB4993" s="19" t="str">
        <f t="shared" si="8"/>
        <v/>
      </c>
      <c r="AC4993" s="19">
        <f t="shared" si="20"/>
        <v>875.7272727</v>
      </c>
      <c r="AD4993" s="19">
        <f t="shared" si="21"/>
        <v>991.5</v>
      </c>
      <c r="AE4993" s="19" t="str">
        <f t="shared" si="22"/>
        <v>Нет моды</v>
      </c>
      <c r="AF4993" s="19">
        <f t="shared" si="23"/>
        <v>812</v>
      </c>
      <c r="AG4993" s="19">
        <f t="shared" si="24"/>
        <v>956</v>
      </c>
      <c r="AH4993" s="20" t="str">
        <f t="shared" si="14"/>
        <v/>
      </c>
      <c r="AI4993" s="21"/>
      <c r="AJ4993" s="21"/>
      <c r="AK4993" s="21"/>
      <c r="AL4993" s="22">
        <f t="shared" si="25"/>
        <v>1</v>
      </c>
    </row>
    <row r="4994" ht="12.75" customHeight="1">
      <c r="A4994" s="13" t="s">
        <v>323</v>
      </c>
      <c r="B4994" s="13" t="str">
        <f>IFERROR(__xludf.DUMMYFUNCTION("REGEXREPLACE(A4994, ""\d"", """")"),"         Сахалинская область")</f>
        <v>         Сахалинская область</v>
      </c>
      <c r="C4994" s="14" t="str">
        <f t="shared" si="15"/>
        <v>Сахалинская область</v>
      </c>
      <c r="D4994" s="3">
        <f t="shared" si="16"/>
        <v>2</v>
      </c>
      <c r="E4994" s="15" t="s">
        <v>40</v>
      </c>
      <c r="F4994" s="13" t="str">
        <f>IFERROR(__xludf.DUMMYFUNCTION("REGEXEXTRACT(E4994, ""[А-Яа-я].*"")"),"Злокачественные новообразования")</f>
        <v>Злокачественные новообразования</v>
      </c>
      <c r="G4994" s="16">
        <f t="shared" si="17"/>
        <v>2</v>
      </c>
      <c r="H4994" s="13" t="s">
        <v>28</v>
      </c>
      <c r="I4994" s="13" t="str">
        <f>IFERROR(__xludf.DUMMYFUNCTION("REGEXREPLACE(H4994, "".*\s"", """")"),"человек")</f>
        <v>человек</v>
      </c>
      <c r="J4994" s="13" t="s">
        <v>29</v>
      </c>
      <c r="K4994" s="17" t="str">
        <f>IFERROR(__xludf.DUMMYFUNCTION("REGEXREPLACE(J4994, ""^[\d\s]+"", """")"),"значение показателя за год")</f>
        <v>значение показателя за год</v>
      </c>
      <c r="L4994" s="16">
        <f t="shared" si="18"/>
        <v>2</v>
      </c>
      <c r="M4994" s="13" t="s">
        <v>32</v>
      </c>
      <c r="N4994" s="13" t="str">
        <f>IFERROR(__xludf.DUMMYFUNCTION("REGEXEXTRACT(M4994, "" (.+)$"")"),"сельское население")</f>
        <v>сельское население</v>
      </c>
      <c r="O4994" s="18">
        <v>239.0</v>
      </c>
      <c r="P4994" s="18">
        <v>231.0</v>
      </c>
      <c r="Q4994" s="18">
        <v>252.0</v>
      </c>
      <c r="R4994" s="18">
        <v>248.0</v>
      </c>
      <c r="S4994" s="18">
        <v>231.0</v>
      </c>
      <c r="T4994" s="18">
        <v>262.0</v>
      </c>
      <c r="U4994" s="18">
        <v>242.0</v>
      </c>
      <c r="V4994" s="18">
        <v>216.0</v>
      </c>
      <c r="W4994" s="18">
        <v>211.0</v>
      </c>
      <c r="X4994" s="18">
        <v>215.0</v>
      </c>
      <c r="Y4994" s="18">
        <v>222.0</v>
      </c>
      <c r="Z4994" s="19" t="str">
        <f t="shared" si="6"/>
        <v/>
      </c>
      <c r="AA4994" s="19" t="str">
        <f t="shared" si="19"/>
        <v/>
      </c>
      <c r="AB4994" s="19">
        <f t="shared" si="8"/>
        <v>2569</v>
      </c>
      <c r="AC4994" s="19">
        <f t="shared" si="20"/>
        <v>233.5454545</v>
      </c>
      <c r="AD4994" s="19">
        <f t="shared" si="21"/>
        <v>537</v>
      </c>
      <c r="AE4994" s="19" t="str">
        <f t="shared" si="22"/>
        <v>Нет моды</v>
      </c>
      <c r="AF4994" s="19">
        <f t="shared" si="23"/>
        <v>211</v>
      </c>
      <c r="AG4994" s="19">
        <f t="shared" si="24"/>
        <v>262</v>
      </c>
      <c r="AH4994" s="20" t="str">
        <f t="shared" si="14"/>
        <v>Город: 79%; Село: 21%</v>
      </c>
      <c r="AI4994" s="21"/>
      <c r="AJ4994" s="21"/>
      <c r="AK4994" s="21"/>
      <c r="AL4994" s="22">
        <f t="shared" si="25"/>
        <v>1</v>
      </c>
    </row>
    <row r="4995" ht="12.75" customHeight="1">
      <c r="A4995" s="13" t="s">
        <v>323</v>
      </c>
      <c r="B4995" s="13" t="str">
        <f>IFERROR(__xludf.DUMMYFUNCTION("REGEXREPLACE(A4995, ""\d"", """")"),"         Сахалинская область")</f>
        <v>         Сахалинская область</v>
      </c>
      <c r="C4995" s="14" t="str">
        <f t="shared" si="15"/>
        <v>Сахалинская область</v>
      </c>
      <c r="D4995" s="3">
        <f t="shared" si="16"/>
        <v>2</v>
      </c>
      <c r="E4995" s="15" t="s">
        <v>41</v>
      </c>
      <c r="F4995" s="13" t="str">
        <f>IFERROR(__xludf.DUMMYFUNCTION("REGEXEXTRACT(E4995, ""[А-Яа-я].*"")"),"Инфекционные и паразитарные болезни")</f>
        <v>Инфекционные и паразитарные болезни</v>
      </c>
      <c r="G4995" s="16">
        <f t="shared" si="17"/>
        <v>2</v>
      </c>
      <c r="H4995" s="13" t="s">
        <v>28</v>
      </c>
      <c r="I4995" s="13" t="str">
        <f>IFERROR(__xludf.DUMMYFUNCTION("REGEXREPLACE(H4995, "".*\s"", """")"),"человек")</f>
        <v>человек</v>
      </c>
      <c r="J4995" s="13" t="s">
        <v>29</v>
      </c>
      <c r="K4995" s="17" t="str">
        <f>IFERROR(__xludf.DUMMYFUNCTION("REGEXREPLACE(J4995, ""^[\d\s]+"", """")"),"значение показателя за год")</f>
        <v>значение показателя за год</v>
      </c>
      <c r="L4995" s="16">
        <f t="shared" si="18"/>
        <v>2</v>
      </c>
      <c r="M4995" s="13" t="s">
        <v>30</v>
      </c>
      <c r="N4995" s="13" t="str">
        <f>IFERROR(__xludf.DUMMYFUNCTION("REGEXEXTRACT(M4995, "" (.+)$"")"),"все население")</f>
        <v>все население</v>
      </c>
      <c r="O4995" s="18">
        <v>101.0</v>
      </c>
      <c r="P4995" s="18">
        <v>89.0</v>
      </c>
      <c r="Q4995" s="18">
        <v>71.0</v>
      </c>
      <c r="R4995" s="18">
        <v>72.0</v>
      </c>
      <c r="S4995" s="18">
        <v>109.0</v>
      </c>
      <c r="T4995" s="18">
        <v>74.0</v>
      </c>
      <c r="U4995" s="18">
        <v>91.0</v>
      </c>
      <c r="V4995" s="18">
        <v>88.0</v>
      </c>
      <c r="W4995" s="18">
        <v>80.0</v>
      </c>
      <c r="X4995" s="18">
        <v>53.0</v>
      </c>
      <c r="Y4995" s="18">
        <v>60.0</v>
      </c>
      <c r="Z4995" s="19">
        <f t="shared" si="6"/>
        <v>888</v>
      </c>
      <c r="AA4995" s="19" t="str">
        <f t="shared" si="19"/>
        <v/>
      </c>
      <c r="AB4995" s="19" t="str">
        <f t="shared" si="8"/>
        <v/>
      </c>
      <c r="AC4995" s="19">
        <f t="shared" si="20"/>
        <v>80.72727273</v>
      </c>
      <c r="AD4995" s="19">
        <f t="shared" si="21"/>
        <v>160</v>
      </c>
      <c r="AE4995" s="19" t="str">
        <f t="shared" si="22"/>
        <v>Нет моды</v>
      </c>
      <c r="AF4995" s="19">
        <f t="shared" si="23"/>
        <v>53</v>
      </c>
      <c r="AG4995" s="19">
        <f t="shared" si="24"/>
        <v>109</v>
      </c>
      <c r="AH4995" s="20" t="str">
        <f t="shared" si="14"/>
        <v/>
      </c>
      <c r="AI4995" s="21"/>
      <c r="AJ4995" s="21"/>
      <c r="AK4995" s="21"/>
      <c r="AL4995" s="22">
        <f t="shared" si="25"/>
        <v>1</v>
      </c>
    </row>
    <row r="4996" ht="12.75" customHeight="1">
      <c r="A4996" s="13" t="s">
        <v>323</v>
      </c>
      <c r="B4996" s="13" t="str">
        <f>IFERROR(__xludf.DUMMYFUNCTION("REGEXREPLACE(A4996, ""\d"", """")"),"         Сахалинская область")</f>
        <v>         Сахалинская область</v>
      </c>
      <c r="C4996" s="14" t="str">
        <f t="shared" si="15"/>
        <v>Сахалинская область</v>
      </c>
      <c r="D4996" s="3">
        <f t="shared" si="16"/>
        <v>2</v>
      </c>
      <c r="E4996" s="15" t="s">
        <v>41</v>
      </c>
      <c r="F4996" s="13" t="str">
        <f>IFERROR(__xludf.DUMMYFUNCTION("REGEXEXTRACT(E4996, ""[А-Яа-я].*"")"),"Инфекционные и паразитарные болезни")</f>
        <v>Инфекционные и паразитарные болезни</v>
      </c>
      <c r="G4996" s="16">
        <f t="shared" si="17"/>
        <v>2</v>
      </c>
      <c r="H4996" s="13" t="s">
        <v>28</v>
      </c>
      <c r="I4996" s="13" t="str">
        <f>IFERROR(__xludf.DUMMYFUNCTION("REGEXREPLACE(H4996, "".*\s"", """")"),"человек")</f>
        <v>человек</v>
      </c>
      <c r="J4996" s="13" t="s">
        <v>29</v>
      </c>
      <c r="K4996" s="17" t="str">
        <f>IFERROR(__xludf.DUMMYFUNCTION("REGEXREPLACE(J4996, ""^[\d\s]+"", """")"),"значение показателя за год")</f>
        <v>значение показателя за год</v>
      </c>
      <c r="L4996" s="16">
        <f t="shared" si="18"/>
        <v>2</v>
      </c>
      <c r="M4996" s="13" t="s">
        <v>31</v>
      </c>
      <c r="N4996" s="13" t="str">
        <f>IFERROR(__xludf.DUMMYFUNCTION("REGEXEXTRACT(M4996, "" (.+)$"")"),"городское население")</f>
        <v>городское население</v>
      </c>
      <c r="O4996" s="18">
        <v>80.0</v>
      </c>
      <c r="P4996" s="18">
        <v>69.0</v>
      </c>
      <c r="Q4996" s="18">
        <v>53.0</v>
      </c>
      <c r="R4996" s="18">
        <v>58.0</v>
      </c>
      <c r="S4996" s="18">
        <v>95.0</v>
      </c>
      <c r="T4996" s="18">
        <v>59.0</v>
      </c>
      <c r="U4996" s="18">
        <v>74.0</v>
      </c>
      <c r="V4996" s="18">
        <v>66.0</v>
      </c>
      <c r="W4996" s="18">
        <v>61.0</v>
      </c>
      <c r="X4996" s="18">
        <v>44.0</v>
      </c>
      <c r="Y4996" s="18">
        <v>48.0</v>
      </c>
      <c r="Z4996" s="19" t="str">
        <f t="shared" si="6"/>
        <v/>
      </c>
      <c r="AA4996" s="19">
        <f t="shared" si="19"/>
        <v>707</v>
      </c>
      <c r="AB4996" s="19" t="str">
        <f t="shared" si="8"/>
        <v/>
      </c>
      <c r="AC4996" s="19">
        <f t="shared" si="20"/>
        <v>64.27272727</v>
      </c>
      <c r="AD4996" s="19">
        <f t="shared" si="21"/>
        <v>71.5</v>
      </c>
      <c r="AE4996" s="19" t="str">
        <f t="shared" si="22"/>
        <v>Нет моды</v>
      </c>
      <c r="AF4996" s="19">
        <f t="shared" si="23"/>
        <v>44</v>
      </c>
      <c r="AG4996" s="19">
        <f t="shared" si="24"/>
        <v>95</v>
      </c>
      <c r="AH4996" s="20" t="str">
        <f t="shared" si="14"/>
        <v/>
      </c>
      <c r="AI4996" s="21"/>
      <c r="AJ4996" s="21"/>
      <c r="AK4996" s="21"/>
      <c r="AL4996" s="22">
        <f t="shared" si="25"/>
        <v>1</v>
      </c>
    </row>
    <row r="4997" ht="12.75" customHeight="1">
      <c r="A4997" s="13" t="s">
        <v>323</v>
      </c>
      <c r="B4997" s="13" t="str">
        <f>IFERROR(__xludf.DUMMYFUNCTION("REGEXREPLACE(A4997, ""\d"", """")"),"         Сахалинская область")</f>
        <v>         Сахалинская область</v>
      </c>
      <c r="C4997" s="14" t="str">
        <f t="shared" si="15"/>
        <v>Сахалинская область</v>
      </c>
      <c r="D4997" s="3">
        <f t="shared" si="16"/>
        <v>2</v>
      </c>
      <c r="E4997" s="15" t="s">
        <v>41</v>
      </c>
      <c r="F4997" s="13" t="str">
        <f>IFERROR(__xludf.DUMMYFUNCTION("REGEXEXTRACT(E4997, ""[А-Яа-я].*"")"),"Инфекционные и паразитарные болезни")</f>
        <v>Инфекционные и паразитарные болезни</v>
      </c>
      <c r="G4997" s="16">
        <f t="shared" si="17"/>
        <v>2</v>
      </c>
      <c r="H4997" s="13" t="s">
        <v>28</v>
      </c>
      <c r="I4997" s="13" t="str">
        <f>IFERROR(__xludf.DUMMYFUNCTION("REGEXREPLACE(H4997, "".*\s"", """")"),"человек")</f>
        <v>человек</v>
      </c>
      <c r="J4997" s="13" t="s">
        <v>29</v>
      </c>
      <c r="K4997" s="17" t="str">
        <f>IFERROR(__xludf.DUMMYFUNCTION("REGEXREPLACE(J4997, ""^[\d\s]+"", """")"),"значение показателя за год")</f>
        <v>значение показателя за год</v>
      </c>
      <c r="L4997" s="16">
        <f t="shared" si="18"/>
        <v>2</v>
      </c>
      <c r="M4997" s="13" t="s">
        <v>32</v>
      </c>
      <c r="N4997" s="13" t="str">
        <f>IFERROR(__xludf.DUMMYFUNCTION("REGEXEXTRACT(M4997, "" (.+)$"")"),"сельское население")</f>
        <v>сельское население</v>
      </c>
      <c r="O4997" s="18">
        <v>21.0</v>
      </c>
      <c r="P4997" s="18">
        <v>20.0</v>
      </c>
      <c r="Q4997" s="18">
        <v>18.0</v>
      </c>
      <c r="R4997" s="18">
        <v>14.0</v>
      </c>
      <c r="S4997" s="18">
        <v>14.0</v>
      </c>
      <c r="T4997" s="18">
        <v>15.0</v>
      </c>
      <c r="U4997" s="18">
        <v>17.0</v>
      </c>
      <c r="V4997" s="18">
        <v>22.0</v>
      </c>
      <c r="W4997" s="18">
        <v>19.0</v>
      </c>
      <c r="X4997" s="18">
        <v>9.0</v>
      </c>
      <c r="Y4997" s="18">
        <v>12.0</v>
      </c>
      <c r="Z4997" s="19" t="str">
        <f t="shared" si="6"/>
        <v/>
      </c>
      <c r="AA4997" s="19" t="str">
        <f t="shared" si="19"/>
        <v/>
      </c>
      <c r="AB4997" s="19">
        <f t="shared" si="8"/>
        <v>181</v>
      </c>
      <c r="AC4997" s="19">
        <f t="shared" si="20"/>
        <v>16.45454545</v>
      </c>
      <c r="AD4997" s="19">
        <f t="shared" si="21"/>
        <v>33</v>
      </c>
      <c r="AE4997" s="19" t="str">
        <f t="shared" si="22"/>
        <v>Нет моды</v>
      </c>
      <c r="AF4997" s="19">
        <f t="shared" si="23"/>
        <v>9</v>
      </c>
      <c r="AG4997" s="19">
        <f t="shared" si="24"/>
        <v>22</v>
      </c>
      <c r="AH4997" s="20" t="str">
        <f t="shared" si="14"/>
        <v>Город: 80%; Село: 20%</v>
      </c>
      <c r="AI4997" s="21"/>
      <c r="AJ4997" s="21"/>
      <c r="AK4997" s="21"/>
      <c r="AL4997" s="22">
        <f t="shared" si="25"/>
        <v>1</v>
      </c>
    </row>
    <row r="4998" ht="12.75" customHeight="1">
      <c r="A4998" s="13" t="s">
        <v>323</v>
      </c>
      <c r="B4998" s="13" t="str">
        <f>IFERROR(__xludf.DUMMYFUNCTION("REGEXREPLACE(A4998, ""\d"", """")"),"         Сахалинская область")</f>
        <v>         Сахалинская область</v>
      </c>
      <c r="C4998" s="14" t="str">
        <f t="shared" si="15"/>
        <v>Сахалинская область</v>
      </c>
      <c r="D4998" s="3">
        <f t="shared" si="16"/>
        <v>2</v>
      </c>
      <c r="E4998" s="15" t="s">
        <v>42</v>
      </c>
      <c r="F4998" s="13" t="str">
        <f>IFERROR(__xludf.DUMMYFUNCTION("REGEXEXTRACT(E4998, ""[А-Яа-я].*"")"),"Ишемическая болезнь сердца")</f>
        <v>Ишемическая болезнь сердца</v>
      </c>
      <c r="G4998" s="16">
        <f t="shared" si="17"/>
        <v>2</v>
      </c>
      <c r="H4998" s="13" t="s">
        <v>28</v>
      </c>
      <c r="I4998" s="13" t="str">
        <f>IFERROR(__xludf.DUMMYFUNCTION("REGEXREPLACE(H4998, "".*\s"", """")"),"человек")</f>
        <v>человек</v>
      </c>
      <c r="J4998" s="13" t="s">
        <v>29</v>
      </c>
      <c r="K4998" s="17" t="str">
        <f>IFERROR(__xludf.DUMMYFUNCTION("REGEXREPLACE(J4998, ""^[\d\s]+"", """")"),"значение показателя за год")</f>
        <v>значение показателя за год</v>
      </c>
      <c r="L4998" s="16">
        <f t="shared" si="18"/>
        <v>2</v>
      </c>
      <c r="M4998" s="13" t="s">
        <v>30</v>
      </c>
      <c r="N4998" s="13" t="str">
        <f>IFERROR(__xludf.DUMMYFUNCTION("REGEXEXTRACT(M4998, "" (.+)$"")"),"все население")</f>
        <v>все население</v>
      </c>
      <c r="O4998" s="18">
        <v>1915.0</v>
      </c>
      <c r="P4998" s="18">
        <v>1841.0</v>
      </c>
      <c r="Q4998" s="18">
        <v>1902.0</v>
      </c>
      <c r="R4998" s="18">
        <v>1707.0</v>
      </c>
      <c r="S4998" s="18">
        <v>649.0</v>
      </c>
      <c r="T4998" s="18">
        <v>720.0</v>
      </c>
      <c r="U4998" s="18">
        <v>513.0</v>
      </c>
      <c r="V4998" s="18">
        <v>528.0</v>
      </c>
      <c r="W4998" s="18">
        <v>497.0</v>
      </c>
      <c r="X4998" s="18">
        <v>513.0</v>
      </c>
      <c r="Y4998" s="18">
        <v>559.0</v>
      </c>
      <c r="Z4998" s="19">
        <f t="shared" si="6"/>
        <v>11344</v>
      </c>
      <c r="AA4998" s="19" t="str">
        <f t="shared" si="19"/>
        <v/>
      </c>
      <c r="AB4998" s="19" t="str">
        <f t="shared" si="8"/>
        <v/>
      </c>
      <c r="AC4998" s="19">
        <f t="shared" si="20"/>
        <v>1031.272727</v>
      </c>
      <c r="AD4998" s="19">
        <f t="shared" si="21"/>
        <v>259.5</v>
      </c>
      <c r="AE4998" s="19" t="str">
        <f t="shared" si="22"/>
        <v>Нет моды</v>
      </c>
      <c r="AF4998" s="19">
        <f t="shared" si="23"/>
        <v>497</v>
      </c>
      <c r="AG4998" s="19">
        <f t="shared" si="24"/>
        <v>1915</v>
      </c>
      <c r="AH4998" s="20" t="str">
        <f t="shared" si="14"/>
        <v/>
      </c>
      <c r="AI4998" s="21"/>
      <c r="AJ4998" s="21"/>
      <c r="AK4998" s="21"/>
      <c r="AL4998" s="22">
        <f t="shared" si="25"/>
        <v>1</v>
      </c>
    </row>
    <row r="4999" ht="12.75" customHeight="1">
      <c r="A4999" s="13" t="s">
        <v>323</v>
      </c>
      <c r="B4999" s="13" t="str">
        <f>IFERROR(__xludf.DUMMYFUNCTION("REGEXREPLACE(A4999, ""\d"", """")"),"         Сахалинская область")</f>
        <v>         Сахалинская область</v>
      </c>
      <c r="C4999" s="14" t="str">
        <f t="shared" si="15"/>
        <v>Сахалинская область</v>
      </c>
      <c r="D4999" s="3">
        <f t="shared" si="16"/>
        <v>2</v>
      </c>
      <c r="E4999" s="15" t="s">
        <v>42</v>
      </c>
      <c r="F4999" s="13" t="str">
        <f>IFERROR(__xludf.DUMMYFUNCTION("REGEXEXTRACT(E4999, ""[А-Яа-я].*"")"),"Ишемическая болезнь сердца")</f>
        <v>Ишемическая болезнь сердца</v>
      </c>
      <c r="G4999" s="16">
        <f t="shared" si="17"/>
        <v>2</v>
      </c>
      <c r="H4999" s="13" t="s">
        <v>28</v>
      </c>
      <c r="I4999" s="13" t="str">
        <f>IFERROR(__xludf.DUMMYFUNCTION("REGEXREPLACE(H4999, "".*\s"", """")"),"человек")</f>
        <v>человек</v>
      </c>
      <c r="J4999" s="13" t="s">
        <v>29</v>
      </c>
      <c r="K4999" s="17" t="str">
        <f>IFERROR(__xludf.DUMMYFUNCTION("REGEXREPLACE(J4999, ""^[\d\s]+"", """")"),"значение показателя за год")</f>
        <v>значение показателя за год</v>
      </c>
      <c r="L4999" s="16">
        <f t="shared" si="18"/>
        <v>2</v>
      </c>
      <c r="M4999" s="13" t="s">
        <v>31</v>
      </c>
      <c r="N4999" s="13" t="str">
        <f>IFERROR(__xludf.DUMMYFUNCTION("REGEXEXTRACT(M4999, "" (.+)$"")"),"городское население")</f>
        <v>городское население</v>
      </c>
      <c r="O4999" s="18">
        <v>1448.0</v>
      </c>
      <c r="P4999" s="18">
        <v>1450.0</v>
      </c>
      <c r="Q4999" s="18">
        <v>1482.0</v>
      </c>
      <c r="R4999" s="18">
        <v>1314.0</v>
      </c>
      <c r="S4999" s="18">
        <v>501.0</v>
      </c>
      <c r="T4999" s="18">
        <v>570.0</v>
      </c>
      <c r="U4999" s="18">
        <v>413.0</v>
      </c>
      <c r="V4999" s="18">
        <v>420.0</v>
      </c>
      <c r="W4999" s="18">
        <v>400.0</v>
      </c>
      <c r="X4999" s="18">
        <v>399.0</v>
      </c>
      <c r="Y4999" s="18">
        <v>456.0</v>
      </c>
      <c r="Z4999" s="19" t="str">
        <f t="shared" si="6"/>
        <v/>
      </c>
      <c r="AA4999" s="19">
        <f t="shared" si="19"/>
        <v>8853</v>
      </c>
      <c r="AB4999" s="19" t="str">
        <f t="shared" si="8"/>
        <v/>
      </c>
      <c r="AC4999" s="19">
        <f t="shared" si="20"/>
        <v>804.8181818</v>
      </c>
      <c r="AD4999" s="19">
        <f t="shared" si="21"/>
        <v>564.5</v>
      </c>
      <c r="AE4999" s="19" t="str">
        <f t="shared" si="22"/>
        <v>Нет моды</v>
      </c>
      <c r="AF4999" s="19">
        <f t="shared" si="23"/>
        <v>399</v>
      </c>
      <c r="AG4999" s="19">
        <f t="shared" si="24"/>
        <v>1482</v>
      </c>
      <c r="AH4999" s="20" t="str">
        <f t="shared" si="14"/>
        <v/>
      </c>
      <c r="AI4999" s="21"/>
      <c r="AJ4999" s="21"/>
      <c r="AK4999" s="21"/>
      <c r="AL4999" s="22">
        <f t="shared" si="25"/>
        <v>1</v>
      </c>
    </row>
    <row r="5000" ht="12.75" customHeight="1">
      <c r="A5000" s="13" t="s">
        <v>323</v>
      </c>
      <c r="B5000" s="13" t="str">
        <f>IFERROR(__xludf.DUMMYFUNCTION("REGEXREPLACE(A5000, ""\d"", """")"),"         Сахалинская область")</f>
        <v>         Сахалинская область</v>
      </c>
      <c r="C5000" s="14" t="str">
        <f t="shared" si="15"/>
        <v>Сахалинская область</v>
      </c>
      <c r="D5000" s="3">
        <f t="shared" si="16"/>
        <v>2</v>
      </c>
      <c r="E5000" s="15" t="s">
        <v>42</v>
      </c>
      <c r="F5000" s="13" t="str">
        <f>IFERROR(__xludf.DUMMYFUNCTION("REGEXEXTRACT(E5000, ""[А-Яа-я].*"")"),"Ишемическая болезнь сердца")</f>
        <v>Ишемическая болезнь сердца</v>
      </c>
      <c r="G5000" s="16">
        <f t="shared" si="17"/>
        <v>2</v>
      </c>
      <c r="H5000" s="13" t="s">
        <v>28</v>
      </c>
      <c r="I5000" s="13" t="str">
        <f>IFERROR(__xludf.DUMMYFUNCTION("REGEXREPLACE(H5000, "".*\s"", """")"),"человек")</f>
        <v>человек</v>
      </c>
      <c r="J5000" s="13" t="s">
        <v>29</v>
      </c>
      <c r="K5000" s="17" t="str">
        <f>IFERROR(__xludf.DUMMYFUNCTION("REGEXREPLACE(J5000, ""^[\d\s]+"", """")"),"значение показателя за год")</f>
        <v>значение показателя за год</v>
      </c>
      <c r="L5000" s="16">
        <f t="shared" si="18"/>
        <v>2</v>
      </c>
      <c r="M5000" s="13" t="s">
        <v>32</v>
      </c>
      <c r="N5000" s="13" t="str">
        <f>IFERROR(__xludf.DUMMYFUNCTION("REGEXEXTRACT(M5000, "" (.+)$"")"),"сельское население")</f>
        <v>сельское население</v>
      </c>
      <c r="O5000" s="18">
        <v>467.0</v>
      </c>
      <c r="P5000" s="18">
        <v>391.0</v>
      </c>
      <c r="Q5000" s="18">
        <v>420.0</v>
      </c>
      <c r="R5000" s="18">
        <v>393.0</v>
      </c>
      <c r="S5000" s="18">
        <v>148.0</v>
      </c>
      <c r="T5000" s="18">
        <v>150.0</v>
      </c>
      <c r="U5000" s="18">
        <v>100.0</v>
      </c>
      <c r="V5000" s="18">
        <v>108.0</v>
      </c>
      <c r="W5000" s="18">
        <v>97.0</v>
      </c>
      <c r="X5000" s="18">
        <v>114.0</v>
      </c>
      <c r="Y5000" s="18">
        <v>103.0</v>
      </c>
      <c r="Z5000" s="19" t="str">
        <f t="shared" si="6"/>
        <v/>
      </c>
      <c r="AA5000" s="19" t="str">
        <f t="shared" si="19"/>
        <v/>
      </c>
      <c r="AB5000" s="19">
        <f t="shared" si="8"/>
        <v>2491</v>
      </c>
      <c r="AC5000" s="19">
        <f t="shared" si="20"/>
        <v>226.4545455</v>
      </c>
      <c r="AD5000" s="19">
        <f t="shared" si="21"/>
        <v>406.5</v>
      </c>
      <c r="AE5000" s="19" t="str">
        <f t="shared" si="22"/>
        <v>Нет моды</v>
      </c>
      <c r="AF5000" s="19">
        <f t="shared" si="23"/>
        <v>97</v>
      </c>
      <c r="AG5000" s="19">
        <f t="shared" si="24"/>
        <v>467</v>
      </c>
      <c r="AH5000" s="20" t="str">
        <f t="shared" si="14"/>
        <v>Город: 78%; Село: 22%</v>
      </c>
      <c r="AI5000" s="21"/>
      <c r="AJ5000" s="21"/>
      <c r="AK5000" s="21"/>
      <c r="AL5000" s="22">
        <f t="shared" si="25"/>
        <v>1</v>
      </c>
    </row>
    <row r="5001" ht="12.75" customHeight="1">
      <c r="A5001" s="13" t="s">
        <v>323</v>
      </c>
      <c r="B5001" s="13" t="str">
        <f>IFERROR(__xludf.DUMMYFUNCTION("REGEXREPLACE(A5001, ""\d"", """")"),"         Сахалинская область")</f>
        <v>         Сахалинская область</v>
      </c>
      <c r="C5001" s="14" t="str">
        <f t="shared" si="15"/>
        <v>Сахалинская область</v>
      </c>
      <c r="D5001" s="3">
        <f t="shared" si="16"/>
        <v>2</v>
      </c>
      <c r="E5001" s="15" t="s">
        <v>43</v>
      </c>
      <c r="F5001" s="13" t="str">
        <f>IFERROR(__xludf.DUMMYFUNCTION("REGEXEXTRACT(E5001, ""[А-Яа-я].*"")"),"Новообразования")</f>
        <v>Новообразования</v>
      </c>
      <c r="G5001" s="16">
        <f t="shared" si="17"/>
        <v>2</v>
      </c>
      <c r="H5001" s="13" t="s">
        <v>28</v>
      </c>
      <c r="I5001" s="13" t="str">
        <f>IFERROR(__xludf.DUMMYFUNCTION("REGEXREPLACE(H5001, "".*\s"", """")"),"человек")</f>
        <v>человек</v>
      </c>
      <c r="J5001" s="13" t="s">
        <v>29</v>
      </c>
      <c r="K5001" s="17" t="str">
        <f>IFERROR(__xludf.DUMMYFUNCTION("REGEXREPLACE(J5001, ""^[\d\s]+"", """")"),"значение показателя за год")</f>
        <v>значение показателя за год</v>
      </c>
      <c r="L5001" s="16">
        <f t="shared" si="18"/>
        <v>2</v>
      </c>
      <c r="M5001" s="13" t="s">
        <v>30</v>
      </c>
      <c r="N5001" s="13" t="str">
        <f>IFERROR(__xludf.DUMMYFUNCTION("REGEXEXTRACT(M5001, "" (.+)$"")"),"все население")</f>
        <v>все население</v>
      </c>
      <c r="O5001" s="18">
        <v>1097.0</v>
      </c>
      <c r="P5001" s="18">
        <v>1069.0</v>
      </c>
      <c r="Q5001" s="18">
        <v>1120.0</v>
      </c>
      <c r="R5001" s="18">
        <v>1155.0</v>
      </c>
      <c r="S5001" s="18">
        <v>1147.0</v>
      </c>
      <c r="T5001" s="18">
        <v>1182.0</v>
      </c>
      <c r="U5001" s="18">
        <v>1217.0</v>
      </c>
      <c r="V5001" s="18">
        <v>1157.0</v>
      </c>
      <c r="W5001" s="18">
        <v>1103.0</v>
      </c>
      <c r="X5001" s="18">
        <v>1043.0</v>
      </c>
      <c r="Y5001" s="18">
        <v>1139.0</v>
      </c>
      <c r="Z5001" s="19">
        <f t="shared" si="6"/>
        <v>12429</v>
      </c>
      <c r="AA5001" s="19" t="str">
        <f t="shared" si="19"/>
        <v/>
      </c>
      <c r="AB5001" s="19" t="str">
        <f t="shared" si="8"/>
        <v/>
      </c>
      <c r="AC5001" s="19">
        <f t="shared" si="20"/>
        <v>1129.909091</v>
      </c>
      <c r="AD5001" s="19">
        <f t="shared" si="21"/>
        <v>755</v>
      </c>
      <c r="AE5001" s="19" t="str">
        <f t="shared" si="22"/>
        <v>Нет моды</v>
      </c>
      <c r="AF5001" s="19">
        <f t="shared" si="23"/>
        <v>1043</v>
      </c>
      <c r="AG5001" s="19">
        <f t="shared" si="24"/>
        <v>1217</v>
      </c>
      <c r="AH5001" s="20" t="str">
        <f t="shared" si="14"/>
        <v/>
      </c>
      <c r="AI5001" s="21"/>
      <c r="AJ5001" s="21"/>
      <c r="AK5001" s="21"/>
      <c r="AL5001" s="22">
        <f t="shared" si="25"/>
        <v>1</v>
      </c>
    </row>
    <row r="5002" ht="12.75" customHeight="1">
      <c r="A5002" s="13" t="s">
        <v>323</v>
      </c>
      <c r="B5002" s="13" t="str">
        <f>IFERROR(__xludf.DUMMYFUNCTION("REGEXREPLACE(A5002, ""\d"", """")"),"         Сахалинская область")</f>
        <v>         Сахалинская область</v>
      </c>
      <c r="C5002" s="14" t="str">
        <f t="shared" si="15"/>
        <v>Сахалинская область</v>
      </c>
      <c r="D5002" s="3">
        <f t="shared" si="16"/>
        <v>2</v>
      </c>
      <c r="E5002" s="15" t="s">
        <v>43</v>
      </c>
      <c r="F5002" s="13" t="str">
        <f>IFERROR(__xludf.DUMMYFUNCTION("REGEXEXTRACT(E5002, ""[А-Яа-я].*"")"),"Новообразования")</f>
        <v>Новообразования</v>
      </c>
      <c r="G5002" s="16">
        <f t="shared" si="17"/>
        <v>2</v>
      </c>
      <c r="H5002" s="13" t="s">
        <v>28</v>
      </c>
      <c r="I5002" s="13" t="str">
        <f>IFERROR(__xludf.DUMMYFUNCTION("REGEXREPLACE(H5002, "".*\s"", """")"),"человек")</f>
        <v>человек</v>
      </c>
      <c r="J5002" s="13" t="s">
        <v>29</v>
      </c>
      <c r="K5002" s="17" t="str">
        <f>IFERROR(__xludf.DUMMYFUNCTION("REGEXREPLACE(J5002, ""^[\d\s]+"", """")"),"значение показателя за год")</f>
        <v>значение показателя за год</v>
      </c>
      <c r="L5002" s="16">
        <f t="shared" si="18"/>
        <v>2</v>
      </c>
      <c r="M5002" s="13" t="s">
        <v>31</v>
      </c>
      <c r="N5002" s="13" t="str">
        <f>IFERROR(__xludf.DUMMYFUNCTION("REGEXEXTRACT(M5002, "" (.+)$"")"),"городское население")</f>
        <v>городское население</v>
      </c>
      <c r="O5002" s="18">
        <v>852.0</v>
      </c>
      <c r="P5002" s="18">
        <v>833.0</v>
      </c>
      <c r="Q5002" s="18">
        <v>865.0</v>
      </c>
      <c r="R5002" s="18">
        <v>898.0</v>
      </c>
      <c r="S5002" s="18">
        <v>915.0</v>
      </c>
      <c r="T5002" s="18">
        <v>911.0</v>
      </c>
      <c r="U5002" s="18">
        <v>971.0</v>
      </c>
      <c r="V5002" s="18">
        <v>936.0</v>
      </c>
      <c r="W5002" s="18">
        <v>882.0</v>
      </c>
      <c r="X5002" s="18">
        <v>823.0</v>
      </c>
      <c r="Y5002" s="18">
        <v>910.0</v>
      </c>
      <c r="Z5002" s="19" t="str">
        <f t="shared" si="6"/>
        <v/>
      </c>
      <c r="AA5002" s="19">
        <f t="shared" si="19"/>
        <v>9796</v>
      </c>
      <c r="AB5002" s="19" t="str">
        <f t="shared" si="8"/>
        <v/>
      </c>
      <c r="AC5002" s="19">
        <f t="shared" si="20"/>
        <v>890.5454545</v>
      </c>
      <c r="AD5002" s="19">
        <f t="shared" si="21"/>
        <v>1007</v>
      </c>
      <c r="AE5002" s="19" t="str">
        <f t="shared" si="22"/>
        <v>Нет моды</v>
      </c>
      <c r="AF5002" s="19">
        <f t="shared" si="23"/>
        <v>823</v>
      </c>
      <c r="AG5002" s="19">
        <f t="shared" si="24"/>
        <v>971</v>
      </c>
      <c r="AH5002" s="20" t="str">
        <f t="shared" si="14"/>
        <v/>
      </c>
      <c r="AI5002" s="21"/>
      <c r="AJ5002" s="21"/>
      <c r="AK5002" s="21"/>
      <c r="AL5002" s="22">
        <f t="shared" si="25"/>
        <v>1</v>
      </c>
    </row>
    <row r="5003" ht="12.75" customHeight="1">
      <c r="A5003" s="13" t="s">
        <v>323</v>
      </c>
      <c r="B5003" s="13" t="str">
        <f>IFERROR(__xludf.DUMMYFUNCTION("REGEXREPLACE(A5003, ""\d"", """")"),"         Сахалинская область")</f>
        <v>         Сахалинская область</v>
      </c>
      <c r="C5003" s="14" t="str">
        <f t="shared" si="15"/>
        <v>Сахалинская область</v>
      </c>
      <c r="D5003" s="3">
        <f t="shared" si="16"/>
        <v>2</v>
      </c>
      <c r="E5003" s="15" t="s">
        <v>43</v>
      </c>
      <c r="F5003" s="13" t="str">
        <f>IFERROR(__xludf.DUMMYFUNCTION("REGEXEXTRACT(E5003, ""[А-Яа-я].*"")"),"Новообразования")</f>
        <v>Новообразования</v>
      </c>
      <c r="G5003" s="16">
        <f t="shared" si="17"/>
        <v>2</v>
      </c>
      <c r="H5003" s="13" t="s">
        <v>28</v>
      </c>
      <c r="I5003" s="13" t="str">
        <f>IFERROR(__xludf.DUMMYFUNCTION("REGEXREPLACE(H5003, "".*\s"", """")"),"человек")</f>
        <v>человек</v>
      </c>
      <c r="J5003" s="13" t="s">
        <v>29</v>
      </c>
      <c r="K5003" s="17" t="str">
        <f>IFERROR(__xludf.DUMMYFUNCTION("REGEXREPLACE(J5003, ""^[\d\s]+"", """")"),"значение показателя за год")</f>
        <v>значение показателя за год</v>
      </c>
      <c r="L5003" s="16">
        <f t="shared" si="18"/>
        <v>2</v>
      </c>
      <c r="M5003" s="13" t="s">
        <v>32</v>
      </c>
      <c r="N5003" s="13" t="str">
        <f>IFERROR(__xludf.DUMMYFUNCTION("REGEXEXTRACT(M5003, "" (.+)$"")"),"сельское население")</f>
        <v>сельское население</v>
      </c>
      <c r="O5003" s="18">
        <v>245.0</v>
      </c>
      <c r="P5003" s="18">
        <v>236.0</v>
      </c>
      <c r="Q5003" s="18">
        <v>255.0</v>
      </c>
      <c r="R5003" s="18">
        <v>257.0</v>
      </c>
      <c r="S5003" s="18">
        <v>232.0</v>
      </c>
      <c r="T5003" s="18">
        <v>271.0</v>
      </c>
      <c r="U5003" s="18">
        <v>246.0</v>
      </c>
      <c r="V5003" s="18">
        <v>221.0</v>
      </c>
      <c r="W5003" s="18">
        <v>221.0</v>
      </c>
      <c r="X5003" s="18">
        <v>220.0</v>
      </c>
      <c r="Y5003" s="18">
        <v>229.0</v>
      </c>
      <c r="Z5003" s="19" t="str">
        <f t="shared" si="6"/>
        <v/>
      </c>
      <c r="AA5003" s="19" t="str">
        <f t="shared" si="19"/>
        <v/>
      </c>
      <c r="AB5003" s="19">
        <f t="shared" si="8"/>
        <v>2633</v>
      </c>
      <c r="AC5003" s="19">
        <f t="shared" si="20"/>
        <v>239.3636364</v>
      </c>
      <c r="AD5003" s="19">
        <f t="shared" si="21"/>
        <v>547</v>
      </c>
      <c r="AE5003" s="19" t="str">
        <f t="shared" si="22"/>
        <v>Нет моды</v>
      </c>
      <c r="AF5003" s="19">
        <f t="shared" si="23"/>
        <v>220</v>
      </c>
      <c r="AG5003" s="19">
        <f t="shared" si="24"/>
        <v>271</v>
      </c>
      <c r="AH5003" s="20" t="str">
        <f t="shared" si="14"/>
        <v>Город: 79%; Село: 21%</v>
      </c>
      <c r="AI5003" s="21"/>
      <c r="AJ5003" s="21"/>
      <c r="AK5003" s="21"/>
      <c r="AL5003" s="22">
        <f t="shared" si="25"/>
        <v>1</v>
      </c>
    </row>
    <row r="5004" ht="12.75" customHeight="1">
      <c r="A5004" s="13" t="s">
        <v>323</v>
      </c>
      <c r="B5004" s="13" t="str">
        <f>IFERROR(__xludf.DUMMYFUNCTION("REGEXREPLACE(A5004, ""\d"", """")"),"         Сахалинская область")</f>
        <v>         Сахалинская область</v>
      </c>
      <c r="C5004" s="14" t="str">
        <f t="shared" si="15"/>
        <v>Сахалинская область</v>
      </c>
      <c r="D5004" s="3">
        <f t="shared" si="16"/>
        <v>2</v>
      </c>
      <c r="E5004" s="15" t="s">
        <v>44</v>
      </c>
      <c r="F5004" s="13" t="str">
        <f>IFERROR(__xludf.DUMMYFUNCTION("REGEXEXTRACT(E5004,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04" s="16">
        <f t="shared" si="17"/>
        <v>2</v>
      </c>
      <c r="H5004" s="13" t="s">
        <v>28</v>
      </c>
      <c r="I5004" s="13" t="str">
        <f>IFERROR(__xludf.DUMMYFUNCTION("REGEXREPLACE(H5004, "".*\s"", """")"),"человек")</f>
        <v>человек</v>
      </c>
      <c r="J5004" s="13" t="s">
        <v>29</v>
      </c>
      <c r="K5004" s="17" t="str">
        <f>IFERROR(__xludf.DUMMYFUNCTION("REGEXREPLACE(J5004, ""^[\d\s]+"", """")"),"значение показателя за год")</f>
        <v>значение показателя за год</v>
      </c>
      <c r="L5004" s="16">
        <f t="shared" si="18"/>
        <v>2</v>
      </c>
      <c r="M5004" s="13" t="s">
        <v>30</v>
      </c>
      <c r="N5004" s="13" t="str">
        <f>IFERROR(__xludf.DUMMYFUNCTION("REGEXEXTRACT(M5004, "" (.+)$"")"),"все население")</f>
        <v>все население</v>
      </c>
      <c r="O5004" s="18">
        <v>15.0</v>
      </c>
      <c r="P5004" s="23" t="s">
        <v>37</v>
      </c>
      <c r="Q5004" s="18">
        <v>21.0</v>
      </c>
      <c r="R5004" s="18">
        <v>12.0</v>
      </c>
      <c r="S5004" s="23" t="s">
        <v>37</v>
      </c>
      <c r="T5004" s="23" t="s">
        <v>37</v>
      </c>
      <c r="U5004" s="23" t="s">
        <v>37</v>
      </c>
      <c r="V5004" s="23" t="s">
        <v>37</v>
      </c>
      <c r="W5004" s="23" t="s">
        <v>37</v>
      </c>
      <c r="X5004" s="23" t="s">
        <v>37</v>
      </c>
      <c r="Y5004" s="23" t="s">
        <v>37</v>
      </c>
      <c r="Z5004" s="19">
        <f t="shared" si="6"/>
        <v>48</v>
      </c>
      <c r="AA5004" s="19" t="str">
        <f t="shared" si="19"/>
        <v/>
      </c>
      <c r="AB5004" s="19" t="str">
        <f t="shared" si="8"/>
        <v/>
      </c>
      <c r="AC5004" s="19">
        <f t="shared" si="20"/>
        <v>16</v>
      </c>
      <c r="AD5004" s="19">
        <f t="shared" si="21"/>
        <v>230.5</v>
      </c>
      <c r="AE5004" s="19" t="str">
        <f t="shared" si="22"/>
        <v>Нет моды</v>
      </c>
      <c r="AF5004" s="19">
        <f t="shared" si="23"/>
        <v>12</v>
      </c>
      <c r="AG5004" s="19">
        <f t="shared" si="24"/>
        <v>21</v>
      </c>
      <c r="AH5004" s="20" t="str">
        <f t="shared" si="14"/>
        <v/>
      </c>
      <c r="AI5004" s="24"/>
      <c r="AJ5004" s="24"/>
      <c r="AK5004" s="24"/>
      <c r="AL5004" s="22">
        <f t="shared" si="25"/>
        <v>1</v>
      </c>
    </row>
    <row r="5005" ht="12.75" customHeight="1">
      <c r="A5005" s="13" t="s">
        <v>323</v>
      </c>
      <c r="B5005" s="13" t="str">
        <f>IFERROR(__xludf.DUMMYFUNCTION("REGEXREPLACE(A5005, ""\d"", """")"),"         Сахалинская область")</f>
        <v>         Сахалинская область</v>
      </c>
      <c r="C5005" s="14" t="str">
        <f t="shared" si="15"/>
        <v>Сахалинская область</v>
      </c>
      <c r="D5005" s="3">
        <f t="shared" si="16"/>
        <v>2</v>
      </c>
      <c r="E5005" s="15" t="s">
        <v>44</v>
      </c>
      <c r="F5005" s="13" t="str">
        <f>IFERROR(__xludf.DUMMYFUNCTION("REGEXEXTRACT(E5005,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05" s="16">
        <f t="shared" si="17"/>
        <v>2</v>
      </c>
      <c r="H5005" s="13" t="s">
        <v>28</v>
      </c>
      <c r="I5005" s="13" t="str">
        <f>IFERROR(__xludf.DUMMYFUNCTION("REGEXREPLACE(H5005, "".*\s"", """")"),"человек")</f>
        <v>человек</v>
      </c>
      <c r="J5005" s="13" t="s">
        <v>29</v>
      </c>
      <c r="K5005" s="17" t="str">
        <f>IFERROR(__xludf.DUMMYFUNCTION("REGEXREPLACE(J5005, ""^[\d\s]+"", """")"),"значение показателя за год")</f>
        <v>значение показателя за год</v>
      </c>
      <c r="L5005" s="16">
        <f t="shared" si="18"/>
        <v>2</v>
      </c>
      <c r="M5005" s="13" t="s">
        <v>31</v>
      </c>
      <c r="N5005" s="13" t="str">
        <f>IFERROR(__xludf.DUMMYFUNCTION("REGEXEXTRACT(M5005, "" (.+)$"")"),"городское население")</f>
        <v>городское население</v>
      </c>
      <c r="O5005" s="18">
        <v>12.0</v>
      </c>
      <c r="P5005" s="23" t="s">
        <v>37</v>
      </c>
      <c r="Q5005" s="18">
        <v>16.0</v>
      </c>
      <c r="R5005" s="18">
        <v>9.0</v>
      </c>
      <c r="S5005" s="23" t="s">
        <v>37</v>
      </c>
      <c r="T5005" s="23" t="s">
        <v>37</v>
      </c>
      <c r="U5005" s="23" t="s">
        <v>37</v>
      </c>
      <c r="V5005" s="23" t="s">
        <v>37</v>
      </c>
      <c r="W5005" s="23" t="s">
        <v>37</v>
      </c>
      <c r="X5005" s="23" t="s">
        <v>37</v>
      </c>
      <c r="Y5005" s="23" t="s">
        <v>37</v>
      </c>
      <c r="Z5005" s="19" t="str">
        <f t="shared" si="6"/>
        <v/>
      </c>
      <c r="AA5005" s="19">
        <f t="shared" si="19"/>
        <v>37</v>
      </c>
      <c r="AB5005" s="19" t="str">
        <f t="shared" si="8"/>
        <v/>
      </c>
      <c r="AC5005" s="19">
        <f t="shared" si="20"/>
        <v>12.33333333</v>
      </c>
      <c r="AD5005" s="19">
        <f t="shared" si="21"/>
        <v>13.5</v>
      </c>
      <c r="AE5005" s="19" t="str">
        <f t="shared" si="22"/>
        <v>Нет моды</v>
      </c>
      <c r="AF5005" s="19">
        <f t="shared" si="23"/>
        <v>9</v>
      </c>
      <c r="AG5005" s="19">
        <f t="shared" si="24"/>
        <v>16</v>
      </c>
      <c r="AH5005" s="20" t="str">
        <f t="shared" si="14"/>
        <v/>
      </c>
      <c r="AI5005" s="24"/>
      <c r="AJ5005" s="24"/>
      <c r="AK5005" s="24"/>
      <c r="AL5005" s="22">
        <f t="shared" si="25"/>
        <v>1</v>
      </c>
    </row>
    <row r="5006" ht="12.75" customHeight="1">
      <c r="A5006" s="13" t="s">
        <v>323</v>
      </c>
      <c r="B5006" s="13" t="str">
        <f>IFERROR(__xludf.DUMMYFUNCTION("REGEXREPLACE(A5006, ""\d"", """")"),"         Сахалинская область")</f>
        <v>         Сахалинская область</v>
      </c>
      <c r="C5006" s="14" t="str">
        <f t="shared" si="15"/>
        <v>Сахалинская область</v>
      </c>
      <c r="D5006" s="3">
        <f t="shared" si="16"/>
        <v>2</v>
      </c>
      <c r="E5006" s="15" t="s">
        <v>44</v>
      </c>
      <c r="F5006" s="13" t="str">
        <f>IFERROR(__xludf.DUMMYFUNCTION("REGEXEXTRACT(E5006,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06" s="16">
        <f t="shared" si="17"/>
        <v>2</v>
      </c>
      <c r="H5006" s="13" t="s">
        <v>28</v>
      </c>
      <c r="I5006" s="13" t="str">
        <f>IFERROR(__xludf.DUMMYFUNCTION("REGEXREPLACE(H5006, "".*\s"", """")"),"человек")</f>
        <v>человек</v>
      </c>
      <c r="J5006" s="13" t="s">
        <v>29</v>
      </c>
      <c r="K5006" s="17" t="str">
        <f>IFERROR(__xludf.DUMMYFUNCTION("REGEXREPLACE(J5006, ""^[\d\s]+"", """")"),"значение показателя за год")</f>
        <v>значение показателя за год</v>
      </c>
      <c r="L5006" s="16">
        <f t="shared" si="18"/>
        <v>2</v>
      </c>
      <c r="M5006" s="13" t="s">
        <v>32</v>
      </c>
      <c r="N5006" s="13" t="str">
        <f>IFERROR(__xludf.DUMMYFUNCTION("REGEXEXTRACT(M5006, "" (.+)$"")"),"сельское население")</f>
        <v>сельское население</v>
      </c>
      <c r="O5006" s="18">
        <v>3.0</v>
      </c>
      <c r="P5006" s="23" t="s">
        <v>37</v>
      </c>
      <c r="Q5006" s="18">
        <v>5.0</v>
      </c>
      <c r="R5006" s="18">
        <v>3.0</v>
      </c>
      <c r="S5006" s="23" t="s">
        <v>37</v>
      </c>
      <c r="T5006" s="23" t="s">
        <v>37</v>
      </c>
      <c r="U5006" s="23" t="s">
        <v>37</v>
      </c>
      <c r="V5006" s="23" t="s">
        <v>37</v>
      </c>
      <c r="W5006" s="23" t="s">
        <v>37</v>
      </c>
      <c r="X5006" s="23" t="s">
        <v>37</v>
      </c>
      <c r="Y5006" s="23" t="s">
        <v>37</v>
      </c>
      <c r="Z5006" s="19" t="str">
        <f t="shared" si="6"/>
        <v/>
      </c>
      <c r="AA5006" s="19" t="str">
        <f t="shared" si="19"/>
        <v/>
      </c>
      <c r="AB5006" s="19">
        <f t="shared" si="8"/>
        <v>11</v>
      </c>
      <c r="AC5006" s="19">
        <f t="shared" si="20"/>
        <v>3.666666667</v>
      </c>
      <c r="AD5006" s="19">
        <f t="shared" si="21"/>
        <v>7</v>
      </c>
      <c r="AE5006" s="19" t="str">
        <f t="shared" si="22"/>
        <v>Нет моды</v>
      </c>
      <c r="AF5006" s="19">
        <f t="shared" si="23"/>
        <v>3</v>
      </c>
      <c r="AG5006" s="19">
        <f t="shared" si="24"/>
        <v>5</v>
      </c>
      <c r="AH5006" s="20" t="str">
        <f t="shared" si="14"/>
        <v>Город: 77%; Село: 23%</v>
      </c>
      <c r="AI5006" s="24"/>
      <c r="AJ5006" s="24"/>
      <c r="AK5006" s="24"/>
      <c r="AL5006" s="22">
        <f t="shared" si="25"/>
        <v>1</v>
      </c>
    </row>
    <row r="5007" ht="12.75" customHeight="1">
      <c r="A5007" s="13" t="s">
        <v>323</v>
      </c>
      <c r="B5007" s="13" t="str">
        <f>IFERROR(__xludf.DUMMYFUNCTION("REGEXREPLACE(A5007, ""\d"", """")"),"         Сахалинская область")</f>
        <v>         Сахалинская область</v>
      </c>
      <c r="C5007" s="14" t="str">
        <f t="shared" si="15"/>
        <v>Сахалинская область</v>
      </c>
      <c r="D5007" s="3">
        <f t="shared" si="16"/>
        <v>2</v>
      </c>
      <c r="E5007" s="15" t="s">
        <v>45</v>
      </c>
      <c r="F5007" s="13" t="str">
        <f>IFERROR(__xludf.DUMMYFUNCTION("REGEXEXTRACT(E5007, ""[А-Яа-я].*"")"),"Самоубийство")</f>
        <v>Самоубийство</v>
      </c>
      <c r="G5007" s="16">
        <f t="shared" si="17"/>
        <v>2</v>
      </c>
      <c r="H5007" s="13" t="s">
        <v>28</v>
      </c>
      <c r="I5007" s="13" t="str">
        <f>IFERROR(__xludf.DUMMYFUNCTION("REGEXREPLACE(H5007, "".*\s"", """")"),"человек")</f>
        <v>человек</v>
      </c>
      <c r="J5007" s="13" t="s">
        <v>29</v>
      </c>
      <c r="K5007" s="17" t="str">
        <f>IFERROR(__xludf.DUMMYFUNCTION("REGEXREPLACE(J5007, ""^[\d\s]+"", """")"),"значение показателя за год")</f>
        <v>значение показателя за год</v>
      </c>
      <c r="L5007" s="16">
        <f t="shared" si="18"/>
        <v>2</v>
      </c>
      <c r="M5007" s="13" t="s">
        <v>30</v>
      </c>
      <c r="N5007" s="13" t="str">
        <f>IFERROR(__xludf.DUMMYFUNCTION("REGEXEXTRACT(M5007, "" (.+)$"")"),"все население")</f>
        <v>все население</v>
      </c>
      <c r="O5007" s="18">
        <v>69.0</v>
      </c>
      <c r="P5007" s="18">
        <v>52.0</v>
      </c>
      <c r="Q5007" s="18">
        <v>42.0</v>
      </c>
      <c r="R5007" s="18">
        <v>48.0</v>
      </c>
      <c r="S5007" s="18">
        <v>39.0</v>
      </c>
      <c r="T5007" s="18">
        <v>14.0</v>
      </c>
      <c r="U5007" s="18">
        <v>2.0</v>
      </c>
      <c r="V5007" s="18">
        <v>2.0</v>
      </c>
      <c r="W5007" s="18">
        <v>1.0</v>
      </c>
      <c r="X5007" s="18">
        <v>3.0</v>
      </c>
      <c r="Y5007" s="18">
        <v>5.0</v>
      </c>
      <c r="Z5007" s="19">
        <f t="shared" si="6"/>
        <v>277</v>
      </c>
      <c r="AA5007" s="19" t="str">
        <f t="shared" si="19"/>
        <v/>
      </c>
      <c r="AB5007" s="19" t="str">
        <f t="shared" si="8"/>
        <v/>
      </c>
      <c r="AC5007" s="19">
        <f t="shared" si="20"/>
        <v>25.18181818</v>
      </c>
      <c r="AD5007" s="19">
        <f t="shared" si="21"/>
        <v>5</v>
      </c>
      <c r="AE5007" s="19" t="str">
        <f t="shared" si="22"/>
        <v>Нет моды</v>
      </c>
      <c r="AF5007" s="19">
        <f t="shared" si="23"/>
        <v>1</v>
      </c>
      <c r="AG5007" s="19">
        <f t="shared" si="24"/>
        <v>69</v>
      </c>
      <c r="AH5007" s="20" t="str">
        <f t="shared" si="14"/>
        <v/>
      </c>
      <c r="AI5007" s="21"/>
      <c r="AJ5007" s="21"/>
      <c r="AK5007" s="21"/>
      <c r="AL5007" s="22">
        <f t="shared" si="25"/>
        <v>1</v>
      </c>
    </row>
    <row r="5008" ht="12.75" customHeight="1">
      <c r="A5008" s="13" t="s">
        <v>323</v>
      </c>
      <c r="B5008" s="13" t="str">
        <f>IFERROR(__xludf.DUMMYFUNCTION("REGEXREPLACE(A5008, ""\d"", """")"),"         Сахалинская область")</f>
        <v>         Сахалинская область</v>
      </c>
      <c r="C5008" s="14" t="str">
        <f t="shared" si="15"/>
        <v>Сахалинская область</v>
      </c>
      <c r="D5008" s="3">
        <f t="shared" si="16"/>
        <v>2</v>
      </c>
      <c r="E5008" s="15" t="s">
        <v>45</v>
      </c>
      <c r="F5008" s="13" t="str">
        <f>IFERROR(__xludf.DUMMYFUNCTION("REGEXEXTRACT(E5008, ""[А-Яа-я].*"")"),"Самоубийство")</f>
        <v>Самоубийство</v>
      </c>
      <c r="G5008" s="16">
        <f t="shared" si="17"/>
        <v>2</v>
      </c>
      <c r="H5008" s="13" t="s">
        <v>28</v>
      </c>
      <c r="I5008" s="13" t="str">
        <f>IFERROR(__xludf.DUMMYFUNCTION("REGEXREPLACE(H5008, "".*\s"", """")"),"человек")</f>
        <v>человек</v>
      </c>
      <c r="J5008" s="13" t="s">
        <v>29</v>
      </c>
      <c r="K5008" s="17" t="str">
        <f>IFERROR(__xludf.DUMMYFUNCTION("REGEXREPLACE(J5008, ""^[\d\s]+"", """")"),"значение показателя за год")</f>
        <v>значение показателя за год</v>
      </c>
      <c r="L5008" s="16">
        <f t="shared" si="18"/>
        <v>2</v>
      </c>
      <c r="M5008" s="13" t="s">
        <v>31</v>
      </c>
      <c r="N5008" s="13" t="str">
        <f>IFERROR(__xludf.DUMMYFUNCTION("REGEXEXTRACT(M5008, "" (.+)$"")"),"городское население")</f>
        <v>городское население</v>
      </c>
      <c r="O5008" s="18">
        <v>48.0</v>
      </c>
      <c r="P5008" s="18">
        <v>39.0</v>
      </c>
      <c r="Q5008" s="18">
        <v>28.0</v>
      </c>
      <c r="R5008" s="18">
        <v>33.0</v>
      </c>
      <c r="S5008" s="18">
        <v>26.0</v>
      </c>
      <c r="T5008" s="18">
        <v>7.0</v>
      </c>
      <c r="U5008" s="18">
        <v>2.0</v>
      </c>
      <c r="V5008" s="18">
        <v>2.0</v>
      </c>
      <c r="W5008" s="18">
        <v>0.0</v>
      </c>
      <c r="X5008" s="18">
        <v>2.0</v>
      </c>
      <c r="Y5008" s="18">
        <v>3.0</v>
      </c>
      <c r="Z5008" s="19" t="str">
        <f t="shared" si="6"/>
        <v/>
      </c>
      <c r="AA5008" s="19">
        <f t="shared" si="19"/>
        <v>190</v>
      </c>
      <c r="AB5008" s="19" t="str">
        <f t="shared" si="8"/>
        <v/>
      </c>
      <c r="AC5008" s="19">
        <f t="shared" si="20"/>
        <v>17.27272727</v>
      </c>
      <c r="AD5008" s="19">
        <f t="shared" si="21"/>
        <v>10.5</v>
      </c>
      <c r="AE5008" s="19" t="str">
        <f t="shared" si="22"/>
        <v>Нет моды</v>
      </c>
      <c r="AF5008" s="19">
        <f t="shared" si="23"/>
        <v>0</v>
      </c>
      <c r="AG5008" s="19">
        <f t="shared" si="24"/>
        <v>48</v>
      </c>
      <c r="AH5008" s="20" t="str">
        <f t="shared" si="14"/>
        <v/>
      </c>
      <c r="AI5008" s="21"/>
      <c r="AJ5008" s="21"/>
      <c r="AK5008" s="21"/>
      <c r="AL5008" s="22">
        <f t="shared" si="25"/>
        <v>1</v>
      </c>
    </row>
    <row r="5009" ht="12.75" customHeight="1">
      <c r="A5009" s="13" t="s">
        <v>323</v>
      </c>
      <c r="B5009" s="13" t="str">
        <f>IFERROR(__xludf.DUMMYFUNCTION("REGEXREPLACE(A5009, ""\d"", """")"),"         Сахалинская область")</f>
        <v>         Сахалинская область</v>
      </c>
      <c r="C5009" s="14" t="str">
        <f t="shared" si="15"/>
        <v>Сахалинская область</v>
      </c>
      <c r="D5009" s="3">
        <f t="shared" si="16"/>
        <v>2</v>
      </c>
      <c r="E5009" s="15" t="s">
        <v>45</v>
      </c>
      <c r="F5009" s="13" t="str">
        <f>IFERROR(__xludf.DUMMYFUNCTION("REGEXEXTRACT(E5009, ""[А-Яа-я].*"")"),"Самоубийство")</f>
        <v>Самоубийство</v>
      </c>
      <c r="G5009" s="16">
        <f t="shared" si="17"/>
        <v>2</v>
      </c>
      <c r="H5009" s="13" t="s">
        <v>28</v>
      </c>
      <c r="I5009" s="13" t="str">
        <f>IFERROR(__xludf.DUMMYFUNCTION("REGEXREPLACE(H5009, "".*\s"", """")"),"человек")</f>
        <v>человек</v>
      </c>
      <c r="J5009" s="13" t="s">
        <v>29</v>
      </c>
      <c r="K5009" s="17" t="str">
        <f>IFERROR(__xludf.DUMMYFUNCTION("REGEXREPLACE(J5009, ""^[\d\s]+"", """")"),"значение показателя за год")</f>
        <v>значение показателя за год</v>
      </c>
      <c r="L5009" s="16">
        <f t="shared" si="18"/>
        <v>2</v>
      </c>
      <c r="M5009" s="13" t="s">
        <v>32</v>
      </c>
      <c r="N5009" s="13" t="str">
        <f>IFERROR(__xludf.DUMMYFUNCTION("REGEXEXTRACT(M5009, "" (.+)$"")"),"сельское население")</f>
        <v>сельское население</v>
      </c>
      <c r="O5009" s="18">
        <v>21.0</v>
      </c>
      <c r="P5009" s="18">
        <v>13.0</v>
      </c>
      <c r="Q5009" s="18">
        <v>14.0</v>
      </c>
      <c r="R5009" s="18">
        <v>15.0</v>
      </c>
      <c r="S5009" s="18">
        <v>13.0</v>
      </c>
      <c r="T5009" s="18">
        <v>7.0</v>
      </c>
      <c r="U5009" s="18">
        <v>0.0</v>
      </c>
      <c r="V5009" s="18">
        <v>0.0</v>
      </c>
      <c r="W5009" s="18">
        <v>1.0</v>
      </c>
      <c r="X5009" s="18">
        <v>1.0</v>
      </c>
      <c r="Y5009" s="18">
        <v>2.0</v>
      </c>
      <c r="Z5009" s="19" t="str">
        <f t="shared" si="6"/>
        <v/>
      </c>
      <c r="AA5009" s="19" t="str">
        <f t="shared" si="19"/>
        <v/>
      </c>
      <c r="AB5009" s="19">
        <f t="shared" si="8"/>
        <v>87</v>
      </c>
      <c r="AC5009" s="19">
        <f t="shared" si="20"/>
        <v>7.909090909</v>
      </c>
      <c r="AD5009" s="19">
        <f t="shared" si="21"/>
        <v>7</v>
      </c>
      <c r="AE5009" s="19" t="str">
        <f t="shared" si="22"/>
        <v>Нет моды</v>
      </c>
      <c r="AF5009" s="19">
        <f t="shared" si="23"/>
        <v>0</v>
      </c>
      <c r="AG5009" s="19">
        <f t="shared" si="24"/>
        <v>21</v>
      </c>
      <c r="AH5009" s="20" t="str">
        <f t="shared" si="14"/>
        <v>Город: 69%; Село: 31%</v>
      </c>
      <c r="AI5009" s="21"/>
      <c r="AJ5009" s="21"/>
      <c r="AK5009" s="21"/>
      <c r="AL5009" s="22">
        <f t="shared" si="25"/>
        <v>1</v>
      </c>
    </row>
    <row r="5010" ht="12.75" customHeight="1">
      <c r="A5010" s="13" t="s">
        <v>323</v>
      </c>
      <c r="B5010" s="13" t="str">
        <f>IFERROR(__xludf.DUMMYFUNCTION("REGEXREPLACE(A5010, ""\d"", """")"),"         Сахалинская область")</f>
        <v>         Сахалинская область</v>
      </c>
      <c r="C5010" s="14" t="str">
        <f t="shared" si="15"/>
        <v>Сахалинская область</v>
      </c>
      <c r="D5010" s="3">
        <f t="shared" si="16"/>
        <v>2</v>
      </c>
      <c r="E5010" s="15" t="s">
        <v>46</v>
      </c>
      <c r="F5010" s="13" t="str">
        <f>IFERROR(__xludf.DUMMYFUNCTION("REGEXEXTRACT(E5010, ""[А-Яа-я].*"")"),"Случ.отравл.алкоголем")</f>
        <v>Случ.отравл.алкоголем</v>
      </c>
      <c r="G5010" s="16">
        <f t="shared" si="17"/>
        <v>2</v>
      </c>
      <c r="H5010" s="13" t="s">
        <v>28</v>
      </c>
      <c r="I5010" s="13" t="str">
        <f>IFERROR(__xludf.DUMMYFUNCTION("REGEXREPLACE(H5010, "".*\s"", """")"),"человек")</f>
        <v>человек</v>
      </c>
      <c r="J5010" s="13" t="s">
        <v>29</v>
      </c>
      <c r="K5010" s="17" t="str">
        <f>IFERROR(__xludf.DUMMYFUNCTION("REGEXREPLACE(J5010, ""^[\d\s]+"", """")"),"значение показателя за год")</f>
        <v>значение показателя за год</v>
      </c>
      <c r="L5010" s="16">
        <f t="shared" si="18"/>
        <v>2</v>
      </c>
      <c r="M5010" s="13" t="s">
        <v>30</v>
      </c>
      <c r="N5010" s="13" t="str">
        <f>IFERROR(__xludf.DUMMYFUNCTION("REGEXEXTRACT(M5010, "" (.+)$"")"),"все население")</f>
        <v>все население</v>
      </c>
      <c r="O5010" s="18">
        <v>61.0</v>
      </c>
      <c r="P5010" s="18">
        <v>3.0</v>
      </c>
      <c r="Q5010" s="18">
        <v>0.0</v>
      </c>
      <c r="R5010" s="18">
        <v>0.0</v>
      </c>
      <c r="S5010" s="18">
        <v>0.0</v>
      </c>
      <c r="T5010" s="18">
        <v>0.0</v>
      </c>
      <c r="U5010" s="18">
        <v>0.0</v>
      </c>
      <c r="V5010" s="18">
        <v>1.0</v>
      </c>
      <c r="W5010" s="18">
        <v>0.0</v>
      </c>
      <c r="X5010" s="18">
        <v>0.0</v>
      </c>
      <c r="Y5010" s="18">
        <v>0.0</v>
      </c>
      <c r="Z5010" s="19">
        <f t="shared" si="6"/>
        <v>65</v>
      </c>
      <c r="AA5010" s="19" t="str">
        <f t="shared" si="19"/>
        <v/>
      </c>
      <c r="AB5010" s="19" t="str">
        <f t="shared" si="8"/>
        <v/>
      </c>
      <c r="AC5010" s="19">
        <f t="shared" si="20"/>
        <v>5.909090909</v>
      </c>
      <c r="AD5010" s="19">
        <f t="shared" si="21"/>
        <v>1</v>
      </c>
      <c r="AE5010" s="19" t="str">
        <f t="shared" si="22"/>
        <v>Нет моды</v>
      </c>
      <c r="AF5010" s="19">
        <f t="shared" si="23"/>
        <v>0</v>
      </c>
      <c r="AG5010" s="19">
        <f t="shared" si="24"/>
        <v>61</v>
      </c>
      <c r="AH5010" s="20" t="str">
        <f t="shared" si="14"/>
        <v/>
      </c>
      <c r="AI5010" s="21"/>
      <c r="AJ5010" s="21"/>
      <c r="AK5010" s="21"/>
      <c r="AL5010" s="22">
        <f t="shared" si="25"/>
        <v>1</v>
      </c>
    </row>
    <row r="5011" ht="12.75" customHeight="1">
      <c r="A5011" s="13" t="s">
        <v>323</v>
      </c>
      <c r="B5011" s="13" t="str">
        <f>IFERROR(__xludf.DUMMYFUNCTION("REGEXREPLACE(A5011, ""\d"", """")"),"         Сахалинская область")</f>
        <v>         Сахалинская область</v>
      </c>
      <c r="C5011" s="14" t="str">
        <f t="shared" si="15"/>
        <v>Сахалинская область</v>
      </c>
      <c r="D5011" s="3">
        <f t="shared" si="16"/>
        <v>2</v>
      </c>
      <c r="E5011" s="15" t="s">
        <v>46</v>
      </c>
      <c r="F5011" s="13" t="str">
        <f>IFERROR(__xludf.DUMMYFUNCTION("REGEXEXTRACT(E5011, ""[А-Яа-я].*"")"),"Случ.отравл.алкоголем")</f>
        <v>Случ.отравл.алкоголем</v>
      </c>
      <c r="G5011" s="16">
        <f t="shared" si="17"/>
        <v>2</v>
      </c>
      <c r="H5011" s="13" t="s">
        <v>28</v>
      </c>
      <c r="I5011" s="13" t="str">
        <f>IFERROR(__xludf.DUMMYFUNCTION("REGEXREPLACE(H5011, "".*\s"", """")"),"человек")</f>
        <v>человек</v>
      </c>
      <c r="J5011" s="13" t="s">
        <v>29</v>
      </c>
      <c r="K5011" s="17" t="str">
        <f>IFERROR(__xludf.DUMMYFUNCTION("REGEXREPLACE(J5011, ""^[\d\s]+"", """")"),"значение показателя за год")</f>
        <v>значение показателя за год</v>
      </c>
      <c r="L5011" s="16">
        <f t="shared" si="18"/>
        <v>2</v>
      </c>
      <c r="M5011" s="13" t="s">
        <v>31</v>
      </c>
      <c r="N5011" s="13" t="str">
        <f>IFERROR(__xludf.DUMMYFUNCTION("REGEXEXTRACT(M5011, "" (.+)$"")"),"городское население")</f>
        <v>городское население</v>
      </c>
      <c r="O5011" s="18">
        <v>43.0</v>
      </c>
      <c r="P5011" s="18">
        <v>3.0</v>
      </c>
      <c r="Q5011" s="18">
        <v>0.0</v>
      </c>
      <c r="R5011" s="18">
        <v>0.0</v>
      </c>
      <c r="S5011" s="18">
        <v>0.0</v>
      </c>
      <c r="T5011" s="18">
        <v>0.0</v>
      </c>
      <c r="U5011" s="18">
        <v>0.0</v>
      </c>
      <c r="V5011" s="18">
        <v>1.0</v>
      </c>
      <c r="W5011" s="18">
        <v>0.0</v>
      </c>
      <c r="X5011" s="18">
        <v>0.0</v>
      </c>
      <c r="Y5011" s="18">
        <v>0.0</v>
      </c>
      <c r="Z5011" s="19" t="str">
        <f t="shared" si="6"/>
        <v/>
      </c>
      <c r="AA5011" s="19">
        <f t="shared" si="19"/>
        <v>47</v>
      </c>
      <c r="AB5011" s="19" t="str">
        <f t="shared" si="8"/>
        <v/>
      </c>
      <c r="AC5011" s="19">
        <f t="shared" si="20"/>
        <v>4.272727273</v>
      </c>
      <c r="AD5011" s="19">
        <f t="shared" si="21"/>
        <v>0</v>
      </c>
      <c r="AE5011" s="19" t="str">
        <f t="shared" si="22"/>
        <v>Нет моды</v>
      </c>
      <c r="AF5011" s="19">
        <f t="shared" si="23"/>
        <v>0</v>
      </c>
      <c r="AG5011" s="19">
        <f t="shared" si="24"/>
        <v>43</v>
      </c>
      <c r="AH5011" s="20" t="str">
        <f t="shared" si="14"/>
        <v/>
      </c>
      <c r="AI5011" s="21"/>
      <c r="AJ5011" s="21"/>
      <c r="AK5011" s="21"/>
      <c r="AL5011" s="22">
        <f t="shared" si="25"/>
        <v>1</v>
      </c>
    </row>
    <row r="5012" ht="12.75" customHeight="1">
      <c r="A5012" s="13" t="s">
        <v>323</v>
      </c>
      <c r="B5012" s="13" t="str">
        <f>IFERROR(__xludf.DUMMYFUNCTION("REGEXREPLACE(A5012, ""\d"", """")"),"         Сахалинская область")</f>
        <v>         Сахалинская область</v>
      </c>
      <c r="C5012" s="14" t="str">
        <f t="shared" si="15"/>
        <v>Сахалинская область</v>
      </c>
      <c r="D5012" s="3">
        <f t="shared" si="16"/>
        <v>2</v>
      </c>
      <c r="E5012" s="15" t="s">
        <v>46</v>
      </c>
      <c r="F5012" s="13" t="str">
        <f>IFERROR(__xludf.DUMMYFUNCTION("REGEXEXTRACT(E5012, ""[А-Яа-я].*"")"),"Случ.отравл.алкоголем")</f>
        <v>Случ.отравл.алкоголем</v>
      </c>
      <c r="G5012" s="16">
        <f t="shared" si="17"/>
        <v>2</v>
      </c>
      <c r="H5012" s="13" t="s">
        <v>28</v>
      </c>
      <c r="I5012" s="13" t="str">
        <f>IFERROR(__xludf.DUMMYFUNCTION("REGEXREPLACE(H5012, "".*\s"", """")"),"человек")</f>
        <v>человек</v>
      </c>
      <c r="J5012" s="13" t="s">
        <v>29</v>
      </c>
      <c r="K5012" s="17" t="str">
        <f>IFERROR(__xludf.DUMMYFUNCTION("REGEXREPLACE(J5012, ""^[\d\s]+"", """")"),"значение показателя за год")</f>
        <v>значение показателя за год</v>
      </c>
      <c r="L5012" s="16">
        <f t="shared" si="18"/>
        <v>2</v>
      </c>
      <c r="M5012" s="13" t="s">
        <v>32</v>
      </c>
      <c r="N5012" s="13" t="str">
        <f>IFERROR(__xludf.DUMMYFUNCTION("REGEXEXTRACT(M5012, "" (.+)$"")"),"сельское население")</f>
        <v>сельское население</v>
      </c>
      <c r="O5012" s="18">
        <v>18.0</v>
      </c>
      <c r="P5012" s="18">
        <v>0.0</v>
      </c>
      <c r="Q5012" s="18">
        <v>0.0</v>
      </c>
      <c r="R5012" s="18">
        <v>0.0</v>
      </c>
      <c r="S5012" s="18">
        <v>0.0</v>
      </c>
      <c r="T5012" s="18">
        <v>0.0</v>
      </c>
      <c r="U5012" s="18">
        <v>0.0</v>
      </c>
      <c r="V5012" s="18">
        <v>0.0</v>
      </c>
      <c r="W5012" s="18">
        <v>0.0</v>
      </c>
      <c r="X5012" s="18">
        <v>0.0</v>
      </c>
      <c r="Y5012" s="18">
        <v>0.0</v>
      </c>
      <c r="Z5012" s="19" t="str">
        <f t="shared" si="6"/>
        <v/>
      </c>
      <c r="AA5012" s="19" t="str">
        <f t="shared" si="19"/>
        <v/>
      </c>
      <c r="AB5012" s="19">
        <f t="shared" si="8"/>
        <v>18</v>
      </c>
      <c r="AC5012" s="19">
        <f t="shared" si="20"/>
        <v>1.636363636</v>
      </c>
      <c r="AD5012" s="19">
        <f t="shared" si="21"/>
        <v>0</v>
      </c>
      <c r="AE5012" s="19" t="str">
        <f t="shared" si="22"/>
        <v>Нет моды</v>
      </c>
      <c r="AF5012" s="19">
        <f t="shared" si="23"/>
        <v>0</v>
      </c>
      <c r="AG5012" s="19">
        <f t="shared" si="24"/>
        <v>18</v>
      </c>
      <c r="AH5012" s="20" t="str">
        <f t="shared" si="14"/>
        <v>Город: 72%; Село: 28%</v>
      </c>
      <c r="AI5012" s="21"/>
      <c r="AJ5012" s="21"/>
      <c r="AK5012" s="21"/>
      <c r="AL5012" s="22">
        <f t="shared" si="25"/>
        <v>1</v>
      </c>
    </row>
    <row r="5013" ht="12.75" customHeight="1">
      <c r="A5013" s="13" t="s">
        <v>323</v>
      </c>
      <c r="B5013" s="13" t="str">
        <f>IFERROR(__xludf.DUMMYFUNCTION("REGEXREPLACE(A5013, ""\d"", """")"),"         Сахалинская область")</f>
        <v>         Сахалинская область</v>
      </c>
      <c r="C5013" s="14" t="str">
        <f t="shared" si="15"/>
        <v>Сахалинская область</v>
      </c>
      <c r="D5013" s="3">
        <f t="shared" si="16"/>
        <v>2</v>
      </c>
      <c r="E5013" s="15" t="s">
        <v>47</v>
      </c>
      <c r="F5013" s="13" t="str">
        <f>IFERROR(__xludf.DUMMYFUNCTION("REGEXEXTRACT(E5013, ""[А-Яа-я].*"")"),"транспортные травмы всех видов")</f>
        <v>транспортные травмы всех видов</v>
      </c>
      <c r="G5013" s="16">
        <f t="shared" si="17"/>
        <v>2</v>
      </c>
      <c r="H5013" s="13" t="s">
        <v>28</v>
      </c>
      <c r="I5013" s="13" t="str">
        <f>IFERROR(__xludf.DUMMYFUNCTION("REGEXREPLACE(H5013, "".*\s"", """")"),"человек")</f>
        <v>человек</v>
      </c>
      <c r="J5013" s="13" t="s">
        <v>29</v>
      </c>
      <c r="K5013" s="17" t="str">
        <f>IFERROR(__xludf.DUMMYFUNCTION("REGEXREPLACE(J5013, ""^[\d\s]+"", """")"),"значение показателя за год")</f>
        <v>значение показателя за год</v>
      </c>
      <c r="L5013" s="16">
        <f t="shared" si="18"/>
        <v>2</v>
      </c>
      <c r="M5013" s="13" t="s">
        <v>30</v>
      </c>
      <c r="N5013" s="13" t="str">
        <f>IFERROR(__xludf.DUMMYFUNCTION("REGEXEXTRACT(M5013, "" (.+)$"")"),"все население")</f>
        <v>все население</v>
      </c>
      <c r="O5013" s="18">
        <v>137.0</v>
      </c>
      <c r="P5013" s="18">
        <v>148.0</v>
      </c>
      <c r="Q5013" s="18">
        <v>120.0</v>
      </c>
      <c r="R5013" s="18">
        <v>98.0</v>
      </c>
      <c r="S5013" s="23" t="s">
        <v>37</v>
      </c>
      <c r="T5013" s="23" t="s">
        <v>37</v>
      </c>
      <c r="U5013" s="23" t="s">
        <v>37</v>
      </c>
      <c r="V5013" s="23" t="s">
        <v>37</v>
      </c>
      <c r="W5013" s="23" t="s">
        <v>37</v>
      </c>
      <c r="X5013" s="23" t="s">
        <v>37</v>
      </c>
      <c r="Y5013" s="23" t="s">
        <v>37</v>
      </c>
      <c r="Z5013" s="19">
        <f t="shared" si="6"/>
        <v>503</v>
      </c>
      <c r="AA5013" s="19" t="str">
        <f t="shared" si="19"/>
        <v/>
      </c>
      <c r="AB5013" s="19" t="str">
        <f t="shared" si="8"/>
        <v/>
      </c>
      <c r="AC5013" s="19">
        <f t="shared" si="20"/>
        <v>125.75</v>
      </c>
      <c r="AD5013" s="19">
        <f t="shared" si="21"/>
        <v>0</v>
      </c>
      <c r="AE5013" s="19" t="str">
        <f t="shared" si="22"/>
        <v>Нет моды</v>
      </c>
      <c r="AF5013" s="19">
        <f t="shared" si="23"/>
        <v>98</v>
      </c>
      <c r="AG5013" s="19">
        <f t="shared" si="24"/>
        <v>148</v>
      </c>
      <c r="AH5013" s="20" t="str">
        <f t="shared" si="14"/>
        <v/>
      </c>
      <c r="AI5013" s="24"/>
      <c r="AJ5013" s="24"/>
      <c r="AK5013" s="24"/>
      <c r="AL5013" s="22">
        <f t="shared" si="25"/>
        <v>1</v>
      </c>
    </row>
    <row r="5014" ht="12.75" customHeight="1">
      <c r="A5014" s="13" t="s">
        <v>323</v>
      </c>
      <c r="B5014" s="13" t="str">
        <f>IFERROR(__xludf.DUMMYFUNCTION("REGEXREPLACE(A5014, ""\d"", """")"),"         Сахалинская область")</f>
        <v>         Сахалинская область</v>
      </c>
      <c r="C5014" s="14" t="str">
        <f t="shared" si="15"/>
        <v>Сахалинская область</v>
      </c>
      <c r="D5014" s="3">
        <f t="shared" si="16"/>
        <v>2</v>
      </c>
      <c r="E5014" s="15" t="s">
        <v>47</v>
      </c>
      <c r="F5014" s="13" t="str">
        <f>IFERROR(__xludf.DUMMYFUNCTION("REGEXEXTRACT(E5014, ""[А-Яа-я].*"")"),"транспортные травмы всех видов")</f>
        <v>транспортные травмы всех видов</v>
      </c>
      <c r="G5014" s="16">
        <f t="shared" si="17"/>
        <v>2</v>
      </c>
      <c r="H5014" s="13" t="s">
        <v>28</v>
      </c>
      <c r="I5014" s="13" t="str">
        <f>IFERROR(__xludf.DUMMYFUNCTION("REGEXREPLACE(H5014, "".*\s"", """")"),"человек")</f>
        <v>человек</v>
      </c>
      <c r="J5014" s="13" t="s">
        <v>29</v>
      </c>
      <c r="K5014" s="17" t="str">
        <f>IFERROR(__xludf.DUMMYFUNCTION("REGEXREPLACE(J5014, ""^[\d\s]+"", """")"),"значение показателя за год")</f>
        <v>значение показателя за год</v>
      </c>
      <c r="L5014" s="16">
        <f t="shared" si="18"/>
        <v>2</v>
      </c>
      <c r="M5014" s="13" t="s">
        <v>31</v>
      </c>
      <c r="N5014" s="13" t="str">
        <f>IFERROR(__xludf.DUMMYFUNCTION("REGEXEXTRACT(M5014, "" (.+)$"")"),"городское население")</f>
        <v>городское население</v>
      </c>
      <c r="O5014" s="18">
        <v>105.0</v>
      </c>
      <c r="P5014" s="18">
        <v>111.0</v>
      </c>
      <c r="Q5014" s="18">
        <v>92.0</v>
      </c>
      <c r="R5014" s="18">
        <v>71.0</v>
      </c>
      <c r="S5014" s="23" t="s">
        <v>37</v>
      </c>
      <c r="T5014" s="23" t="s">
        <v>37</v>
      </c>
      <c r="U5014" s="23" t="s">
        <v>37</v>
      </c>
      <c r="V5014" s="23" t="s">
        <v>37</v>
      </c>
      <c r="W5014" s="23" t="s">
        <v>37</v>
      </c>
      <c r="X5014" s="23" t="s">
        <v>37</v>
      </c>
      <c r="Y5014" s="23" t="s">
        <v>37</v>
      </c>
      <c r="Z5014" s="19" t="str">
        <f t="shared" si="6"/>
        <v/>
      </c>
      <c r="AA5014" s="19">
        <f t="shared" si="19"/>
        <v>379</v>
      </c>
      <c r="AB5014" s="19" t="str">
        <f t="shared" si="8"/>
        <v/>
      </c>
      <c r="AC5014" s="19">
        <f t="shared" si="20"/>
        <v>94.75</v>
      </c>
      <c r="AD5014" s="19">
        <f t="shared" si="21"/>
        <v>108</v>
      </c>
      <c r="AE5014" s="19" t="str">
        <f t="shared" si="22"/>
        <v>Нет моды</v>
      </c>
      <c r="AF5014" s="19">
        <f t="shared" si="23"/>
        <v>71</v>
      </c>
      <c r="AG5014" s="19">
        <f t="shared" si="24"/>
        <v>111</v>
      </c>
      <c r="AH5014" s="20" t="str">
        <f t="shared" si="14"/>
        <v/>
      </c>
      <c r="AI5014" s="24"/>
      <c r="AJ5014" s="24"/>
      <c r="AK5014" s="24"/>
      <c r="AL5014" s="22">
        <f t="shared" si="25"/>
        <v>1</v>
      </c>
    </row>
    <row r="5015" ht="12.75" customHeight="1">
      <c r="A5015" s="13" t="s">
        <v>323</v>
      </c>
      <c r="B5015" s="13" t="str">
        <f>IFERROR(__xludf.DUMMYFUNCTION("REGEXREPLACE(A5015, ""\d"", """")"),"         Сахалинская область")</f>
        <v>         Сахалинская область</v>
      </c>
      <c r="C5015" s="14" t="str">
        <f t="shared" si="15"/>
        <v>Сахалинская область</v>
      </c>
      <c r="D5015" s="3">
        <f t="shared" si="16"/>
        <v>2</v>
      </c>
      <c r="E5015" s="15" t="s">
        <v>47</v>
      </c>
      <c r="F5015" s="13" t="str">
        <f>IFERROR(__xludf.DUMMYFUNCTION("REGEXEXTRACT(E5015, ""[А-Яа-я].*"")"),"транспортные травмы всех видов")</f>
        <v>транспортные травмы всех видов</v>
      </c>
      <c r="G5015" s="16">
        <f t="shared" si="17"/>
        <v>2</v>
      </c>
      <c r="H5015" s="13" t="s">
        <v>28</v>
      </c>
      <c r="I5015" s="13" t="str">
        <f>IFERROR(__xludf.DUMMYFUNCTION("REGEXREPLACE(H5015, "".*\s"", """")"),"человек")</f>
        <v>человек</v>
      </c>
      <c r="J5015" s="13" t="s">
        <v>29</v>
      </c>
      <c r="K5015" s="17" t="str">
        <f>IFERROR(__xludf.DUMMYFUNCTION("REGEXREPLACE(J5015, ""^[\d\s]+"", """")"),"значение показателя за год")</f>
        <v>значение показателя за год</v>
      </c>
      <c r="L5015" s="16">
        <f t="shared" si="18"/>
        <v>2</v>
      </c>
      <c r="M5015" s="13" t="s">
        <v>32</v>
      </c>
      <c r="N5015" s="13" t="str">
        <f>IFERROR(__xludf.DUMMYFUNCTION("REGEXEXTRACT(M5015, "" (.+)$"")"),"сельское население")</f>
        <v>сельское население</v>
      </c>
      <c r="O5015" s="18">
        <v>32.0</v>
      </c>
      <c r="P5015" s="18">
        <v>37.0</v>
      </c>
      <c r="Q5015" s="18">
        <v>28.0</v>
      </c>
      <c r="R5015" s="18">
        <v>27.0</v>
      </c>
      <c r="S5015" s="23" t="s">
        <v>37</v>
      </c>
      <c r="T5015" s="23" t="s">
        <v>37</v>
      </c>
      <c r="U5015" s="23" t="s">
        <v>37</v>
      </c>
      <c r="V5015" s="23" t="s">
        <v>37</v>
      </c>
      <c r="W5015" s="23" t="s">
        <v>37</v>
      </c>
      <c r="X5015" s="23" t="s">
        <v>37</v>
      </c>
      <c r="Y5015" s="23" t="s">
        <v>37</v>
      </c>
      <c r="Z5015" s="19" t="str">
        <f t="shared" si="6"/>
        <v/>
      </c>
      <c r="AA5015" s="19" t="str">
        <f t="shared" si="19"/>
        <v/>
      </c>
      <c r="AB5015" s="19">
        <f t="shared" si="8"/>
        <v>124</v>
      </c>
      <c r="AC5015" s="19">
        <f t="shared" si="20"/>
        <v>31</v>
      </c>
      <c r="AD5015" s="19">
        <f t="shared" si="21"/>
        <v>54</v>
      </c>
      <c r="AE5015" s="19" t="str">
        <f t="shared" si="22"/>
        <v>Нет моды</v>
      </c>
      <c r="AF5015" s="19">
        <f t="shared" si="23"/>
        <v>27</v>
      </c>
      <c r="AG5015" s="19">
        <f t="shared" si="24"/>
        <v>37</v>
      </c>
      <c r="AH5015" s="20" t="str">
        <f t="shared" si="14"/>
        <v>Город: 75%; Село: 25%</v>
      </c>
      <c r="AI5015" s="24"/>
      <c r="AJ5015" s="24"/>
      <c r="AK5015" s="24"/>
      <c r="AL5015" s="22">
        <f t="shared" si="25"/>
        <v>1</v>
      </c>
    </row>
    <row r="5016" ht="12.75" customHeight="1">
      <c r="A5016" s="13" t="s">
        <v>323</v>
      </c>
      <c r="B5016" s="13" t="str">
        <f>IFERROR(__xludf.DUMMYFUNCTION("REGEXREPLACE(A5016, ""\d"", """")"),"         Сахалинская область")</f>
        <v>         Сахалинская область</v>
      </c>
      <c r="C5016" s="14" t="str">
        <f t="shared" si="15"/>
        <v>Сахалинская область</v>
      </c>
      <c r="D5016" s="3">
        <f t="shared" si="16"/>
        <v>2</v>
      </c>
      <c r="E5016" s="15" t="s">
        <v>48</v>
      </c>
      <c r="F5016" s="13" t="str">
        <f>IFERROR(__xludf.DUMMYFUNCTION("REGEXEXTRACT(E5016, ""[А-Яа-я].*"")"),"Убийство")</f>
        <v>Убийство</v>
      </c>
      <c r="G5016" s="16">
        <f t="shared" si="17"/>
        <v>2</v>
      </c>
      <c r="H5016" s="13" t="s">
        <v>28</v>
      </c>
      <c r="I5016" s="13" t="str">
        <f>IFERROR(__xludf.DUMMYFUNCTION("REGEXREPLACE(H5016, "".*\s"", """")"),"человек")</f>
        <v>человек</v>
      </c>
      <c r="J5016" s="13" t="s">
        <v>29</v>
      </c>
      <c r="K5016" s="17" t="str">
        <f>IFERROR(__xludf.DUMMYFUNCTION("REGEXREPLACE(J5016, ""^[\d\s]+"", """")"),"значение показателя за год")</f>
        <v>значение показателя за год</v>
      </c>
      <c r="L5016" s="16">
        <f t="shared" si="18"/>
        <v>2</v>
      </c>
      <c r="M5016" s="13" t="s">
        <v>30</v>
      </c>
      <c r="N5016" s="13" t="str">
        <f>IFERROR(__xludf.DUMMYFUNCTION("REGEXEXTRACT(M5016, "" (.+)$"")"),"все население")</f>
        <v>все население</v>
      </c>
      <c r="O5016" s="18">
        <v>74.0</v>
      </c>
      <c r="P5016" s="18">
        <v>61.0</v>
      </c>
      <c r="Q5016" s="18">
        <v>68.0</v>
      </c>
      <c r="R5016" s="18">
        <v>59.0</v>
      </c>
      <c r="S5016" s="18">
        <v>46.0</v>
      </c>
      <c r="T5016" s="18">
        <v>21.0</v>
      </c>
      <c r="U5016" s="18">
        <v>29.0</v>
      </c>
      <c r="V5016" s="18">
        <v>17.0</v>
      </c>
      <c r="W5016" s="18">
        <v>23.0</v>
      </c>
      <c r="X5016" s="18">
        <v>19.0</v>
      </c>
      <c r="Y5016" s="18">
        <v>22.0</v>
      </c>
      <c r="Z5016" s="19">
        <f t="shared" si="6"/>
        <v>439</v>
      </c>
      <c r="AA5016" s="19" t="str">
        <f t="shared" si="19"/>
        <v/>
      </c>
      <c r="AB5016" s="19" t="str">
        <f t="shared" si="8"/>
        <v/>
      </c>
      <c r="AC5016" s="19">
        <f t="shared" si="20"/>
        <v>39.90909091</v>
      </c>
      <c r="AD5016" s="19">
        <f t="shared" si="21"/>
        <v>29</v>
      </c>
      <c r="AE5016" s="19" t="str">
        <f t="shared" si="22"/>
        <v>Нет моды</v>
      </c>
      <c r="AF5016" s="19">
        <f t="shared" si="23"/>
        <v>17</v>
      </c>
      <c r="AG5016" s="19">
        <f t="shared" si="24"/>
        <v>74</v>
      </c>
      <c r="AH5016" s="20" t="str">
        <f t="shared" si="14"/>
        <v/>
      </c>
      <c r="AI5016" s="21"/>
      <c r="AJ5016" s="21"/>
      <c r="AK5016" s="21"/>
      <c r="AL5016" s="22">
        <f t="shared" si="25"/>
        <v>1</v>
      </c>
    </row>
    <row r="5017" ht="12.75" customHeight="1">
      <c r="A5017" s="13" t="s">
        <v>323</v>
      </c>
      <c r="B5017" s="13" t="str">
        <f>IFERROR(__xludf.DUMMYFUNCTION("REGEXREPLACE(A5017, ""\d"", """")"),"         Сахалинская область")</f>
        <v>         Сахалинская область</v>
      </c>
      <c r="C5017" s="14" t="str">
        <f t="shared" si="15"/>
        <v>Сахалинская область</v>
      </c>
      <c r="D5017" s="3">
        <f t="shared" si="16"/>
        <v>2</v>
      </c>
      <c r="E5017" s="15" t="s">
        <v>48</v>
      </c>
      <c r="F5017" s="13" t="str">
        <f>IFERROR(__xludf.DUMMYFUNCTION("REGEXEXTRACT(E5017, ""[А-Яа-я].*"")"),"Убийство")</f>
        <v>Убийство</v>
      </c>
      <c r="G5017" s="16">
        <f t="shared" si="17"/>
        <v>2</v>
      </c>
      <c r="H5017" s="13" t="s">
        <v>28</v>
      </c>
      <c r="I5017" s="13" t="str">
        <f>IFERROR(__xludf.DUMMYFUNCTION("REGEXREPLACE(H5017, "".*\s"", """")"),"человек")</f>
        <v>человек</v>
      </c>
      <c r="J5017" s="13" t="s">
        <v>29</v>
      </c>
      <c r="K5017" s="17" t="str">
        <f>IFERROR(__xludf.DUMMYFUNCTION("REGEXREPLACE(J5017, ""^[\d\s]+"", """")"),"значение показателя за год")</f>
        <v>значение показателя за год</v>
      </c>
      <c r="L5017" s="16">
        <f t="shared" si="18"/>
        <v>2</v>
      </c>
      <c r="M5017" s="13" t="s">
        <v>31</v>
      </c>
      <c r="N5017" s="13" t="str">
        <f>IFERROR(__xludf.DUMMYFUNCTION("REGEXEXTRACT(M5017, "" (.+)$"")"),"городское население")</f>
        <v>городское население</v>
      </c>
      <c r="O5017" s="18">
        <v>59.0</v>
      </c>
      <c r="P5017" s="18">
        <v>51.0</v>
      </c>
      <c r="Q5017" s="18">
        <v>52.0</v>
      </c>
      <c r="R5017" s="18">
        <v>48.0</v>
      </c>
      <c r="S5017" s="18">
        <v>35.0</v>
      </c>
      <c r="T5017" s="18">
        <v>13.0</v>
      </c>
      <c r="U5017" s="18">
        <v>20.0</v>
      </c>
      <c r="V5017" s="18">
        <v>12.0</v>
      </c>
      <c r="W5017" s="18">
        <v>20.0</v>
      </c>
      <c r="X5017" s="18">
        <v>14.0</v>
      </c>
      <c r="Y5017" s="18">
        <v>18.0</v>
      </c>
      <c r="Z5017" s="19" t="str">
        <f t="shared" si="6"/>
        <v/>
      </c>
      <c r="AA5017" s="19">
        <f t="shared" si="19"/>
        <v>342</v>
      </c>
      <c r="AB5017" s="19" t="str">
        <f t="shared" si="8"/>
        <v/>
      </c>
      <c r="AC5017" s="19">
        <f t="shared" si="20"/>
        <v>31.09090909</v>
      </c>
      <c r="AD5017" s="19">
        <f t="shared" si="21"/>
        <v>26</v>
      </c>
      <c r="AE5017" s="19" t="str">
        <f t="shared" si="22"/>
        <v>Нет моды</v>
      </c>
      <c r="AF5017" s="19">
        <f t="shared" si="23"/>
        <v>12</v>
      </c>
      <c r="AG5017" s="19">
        <f t="shared" si="24"/>
        <v>59</v>
      </c>
      <c r="AH5017" s="20" t="str">
        <f t="shared" si="14"/>
        <v/>
      </c>
      <c r="AI5017" s="21"/>
      <c r="AJ5017" s="21"/>
      <c r="AK5017" s="21"/>
      <c r="AL5017" s="22">
        <f t="shared" si="25"/>
        <v>1</v>
      </c>
    </row>
    <row r="5018" ht="12.75" customHeight="1">
      <c r="A5018" s="13" t="s">
        <v>323</v>
      </c>
      <c r="B5018" s="13" t="str">
        <f>IFERROR(__xludf.DUMMYFUNCTION("REGEXREPLACE(A5018, ""\d"", """")"),"         Сахалинская область")</f>
        <v>         Сахалинская область</v>
      </c>
      <c r="C5018" s="14" t="str">
        <f t="shared" si="15"/>
        <v>Сахалинская область</v>
      </c>
      <c r="D5018" s="3">
        <f t="shared" si="16"/>
        <v>2</v>
      </c>
      <c r="E5018" s="15" t="s">
        <v>48</v>
      </c>
      <c r="F5018" s="13" t="str">
        <f>IFERROR(__xludf.DUMMYFUNCTION("REGEXEXTRACT(E5018, ""[А-Яа-я].*"")"),"Убийство")</f>
        <v>Убийство</v>
      </c>
      <c r="G5018" s="16">
        <f t="shared" si="17"/>
        <v>2</v>
      </c>
      <c r="H5018" s="13" t="s">
        <v>28</v>
      </c>
      <c r="I5018" s="13" t="str">
        <f>IFERROR(__xludf.DUMMYFUNCTION("REGEXREPLACE(H5018, "".*\s"", """")"),"человек")</f>
        <v>человек</v>
      </c>
      <c r="J5018" s="13" t="s">
        <v>29</v>
      </c>
      <c r="K5018" s="17" t="str">
        <f>IFERROR(__xludf.DUMMYFUNCTION("REGEXREPLACE(J5018, ""^[\d\s]+"", """")"),"значение показателя за год")</f>
        <v>значение показателя за год</v>
      </c>
      <c r="L5018" s="16">
        <f t="shared" si="18"/>
        <v>2</v>
      </c>
      <c r="M5018" s="13" t="s">
        <v>32</v>
      </c>
      <c r="N5018" s="13" t="str">
        <f>IFERROR(__xludf.DUMMYFUNCTION("REGEXEXTRACT(M5018, "" (.+)$"")"),"сельское население")</f>
        <v>сельское население</v>
      </c>
      <c r="O5018" s="18">
        <v>15.0</v>
      </c>
      <c r="P5018" s="18">
        <v>10.0</v>
      </c>
      <c r="Q5018" s="18">
        <v>16.0</v>
      </c>
      <c r="R5018" s="18">
        <v>11.0</v>
      </c>
      <c r="S5018" s="18">
        <v>11.0</v>
      </c>
      <c r="T5018" s="18">
        <v>8.0</v>
      </c>
      <c r="U5018" s="18">
        <v>9.0</v>
      </c>
      <c r="V5018" s="18">
        <v>5.0</v>
      </c>
      <c r="W5018" s="18">
        <v>3.0</v>
      </c>
      <c r="X5018" s="18">
        <v>5.0</v>
      </c>
      <c r="Y5018" s="18">
        <v>4.0</v>
      </c>
      <c r="Z5018" s="19" t="str">
        <f t="shared" si="6"/>
        <v/>
      </c>
      <c r="AA5018" s="19" t="str">
        <f t="shared" si="19"/>
        <v/>
      </c>
      <c r="AB5018" s="19">
        <f t="shared" si="8"/>
        <v>97</v>
      </c>
      <c r="AC5018" s="19">
        <f t="shared" si="20"/>
        <v>8.818181818</v>
      </c>
      <c r="AD5018" s="19">
        <f t="shared" si="21"/>
        <v>13.5</v>
      </c>
      <c r="AE5018" s="19" t="str">
        <f t="shared" si="22"/>
        <v>Нет моды</v>
      </c>
      <c r="AF5018" s="19">
        <f t="shared" si="23"/>
        <v>3</v>
      </c>
      <c r="AG5018" s="19">
        <f t="shared" si="24"/>
        <v>16</v>
      </c>
      <c r="AH5018" s="20" t="str">
        <f t="shared" si="14"/>
        <v>Город: 78%; Село: 22%</v>
      </c>
      <c r="AI5018" s="21"/>
      <c r="AJ5018" s="21"/>
      <c r="AK5018" s="21"/>
      <c r="AL5018" s="22">
        <f t="shared" si="25"/>
        <v>1</v>
      </c>
    </row>
    <row r="5019" ht="12.75" customHeight="1">
      <c r="A5019" s="13" t="s">
        <v>323</v>
      </c>
      <c r="B5019" s="13" t="str">
        <f>IFERROR(__xludf.DUMMYFUNCTION("REGEXREPLACE(A5019, ""\d"", """")"),"         Сахалинская область")</f>
        <v>         Сахалинская область</v>
      </c>
      <c r="C5019" s="14" t="str">
        <f t="shared" si="15"/>
        <v>Сахалинская область</v>
      </c>
      <c r="D5019" s="3">
        <f t="shared" si="16"/>
        <v>2</v>
      </c>
      <c r="E5019" s="15" t="s">
        <v>49</v>
      </c>
      <c r="F5019" s="13" t="str">
        <f>IFERROR(__xludf.DUMMYFUNCTION("REGEXEXTRACT(E5019, ""[А-Яа-я].*"")"),"Цереброваскулярные болезни")</f>
        <v>Цереброваскулярные болезни</v>
      </c>
      <c r="G5019" s="16">
        <f t="shared" si="17"/>
        <v>2</v>
      </c>
      <c r="H5019" s="13" t="s">
        <v>28</v>
      </c>
      <c r="I5019" s="13" t="str">
        <f>IFERROR(__xludf.DUMMYFUNCTION("REGEXREPLACE(H5019, "".*\s"", """")"),"человек")</f>
        <v>человек</v>
      </c>
      <c r="J5019" s="13" t="s">
        <v>29</v>
      </c>
      <c r="K5019" s="17" t="str">
        <f>IFERROR(__xludf.DUMMYFUNCTION("REGEXREPLACE(J5019, ""^[\d\s]+"", """")"),"значение показателя за год")</f>
        <v>значение показателя за год</v>
      </c>
      <c r="L5019" s="16">
        <f t="shared" si="18"/>
        <v>2</v>
      </c>
      <c r="M5019" s="13" t="s">
        <v>30</v>
      </c>
      <c r="N5019" s="13" t="str">
        <f>IFERROR(__xludf.DUMMYFUNCTION("REGEXEXTRACT(M5019, "" (.+)$"")"),"все население")</f>
        <v>все население</v>
      </c>
      <c r="O5019" s="18">
        <v>883.0</v>
      </c>
      <c r="P5019" s="18">
        <v>917.0</v>
      </c>
      <c r="Q5019" s="18">
        <v>803.0</v>
      </c>
      <c r="R5019" s="18">
        <v>779.0</v>
      </c>
      <c r="S5019" s="18">
        <v>586.0</v>
      </c>
      <c r="T5019" s="18">
        <v>587.0</v>
      </c>
      <c r="U5019" s="18">
        <v>592.0</v>
      </c>
      <c r="V5019" s="18">
        <v>599.0</v>
      </c>
      <c r="W5019" s="18">
        <v>587.0</v>
      </c>
      <c r="X5019" s="18">
        <v>593.0</v>
      </c>
      <c r="Y5019" s="18">
        <v>594.0</v>
      </c>
      <c r="Z5019" s="19">
        <f t="shared" si="6"/>
        <v>7520</v>
      </c>
      <c r="AA5019" s="19" t="str">
        <f t="shared" si="19"/>
        <v/>
      </c>
      <c r="AB5019" s="19" t="str">
        <f t="shared" si="8"/>
        <v/>
      </c>
      <c r="AC5019" s="19">
        <f t="shared" si="20"/>
        <v>683.6363636</v>
      </c>
      <c r="AD5019" s="19">
        <f t="shared" si="21"/>
        <v>301</v>
      </c>
      <c r="AE5019" s="19" t="str">
        <f t="shared" si="22"/>
        <v>Нет моды</v>
      </c>
      <c r="AF5019" s="19">
        <f t="shared" si="23"/>
        <v>586</v>
      </c>
      <c r="AG5019" s="19">
        <f t="shared" si="24"/>
        <v>917</v>
      </c>
      <c r="AH5019" s="20" t="str">
        <f t="shared" si="14"/>
        <v/>
      </c>
      <c r="AI5019" s="21"/>
      <c r="AJ5019" s="21"/>
      <c r="AK5019" s="21"/>
      <c r="AL5019" s="22">
        <f t="shared" si="25"/>
        <v>1</v>
      </c>
    </row>
    <row r="5020" ht="12.75" customHeight="1">
      <c r="A5020" s="13" t="s">
        <v>323</v>
      </c>
      <c r="B5020" s="13" t="str">
        <f>IFERROR(__xludf.DUMMYFUNCTION("REGEXREPLACE(A5020, ""\d"", """")"),"         Сахалинская область")</f>
        <v>         Сахалинская область</v>
      </c>
      <c r="C5020" s="14" t="str">
        <f t="shared" si="15"/>
        <v>Сахалинская область</v>
      </c>
      <c r="D5020" s="3">
        <f t="shared" si="16"/>
        <v>2</v>
      </c>
      <c r="E5020" s="15" t="s">
        <v>49</v>
      </c>
      <c r="F5020" s="13" t="str">
        <f>IFERROR(__xludf.DUMMYFUNCTION("REGEXEXTRACT(E5020, ""[А-Яа-я].*"")"),"Цереброваскулярные болезни")</f>
        <v>Цереброваскулярные болезни</v>
      </c>
      <c r="G5020" s="16">
        <f t="shared" si="17"/>
        <v>2</v>
      </c>
      <c r="H5020" s="13" t="s">
        <v>28</v>
      </c>
      <c r="I5020" s="13" t="str">
        <f>IFERROR(__xludf.DUMMYFUNCTION("REGEXREPLACE(H5020, "".*\s"", """")"),"человек")</f>
        <v>человек</v>
      </c>
      <c r="J5020" s="13" t="s">
        <v>29</v>
      </c>
      <c r="K5020" s="17" t="str">
        <f>IFERROR(__xludf.DUMMYFUNCTION("REGEXREPLACE(J5020, ""^[\d\s]+"", """")"),"значение показателя за год")</f>
        <v>значение показателя за год</v>
      </c>
      <c r="L5020" s="16">
        <f t="shared" si="18"/>
        <v>2</v>
      </c>
      <c r="M5020" s="13" t="s">
        <v>31</v>
      </c>
      <c r="N5020" s="13" t="str">
        <f>IFERROR(__xludf.DUMMYFUNCTION("REGEXEXTRACT(M5020, "" (.+)$"")"),"городское население")</f>
        <v>городское население</v>
      </c>
      <c r="O5020" s="18">
        <v>689.0</v>
      </c>
      <c r="P5020" s="18">
        <v>689.0</v>
      </c>
      <c r="Q5020" s="18">
        <v>625.0</v>
      </c>
      <c r="R5020" s="18">
        <v>616.0</v>
      </c>
      <c r="S5020" s="18">
        <v>446.0</v>
      </c>
      <c r="T5020" s="18">
        <v>452.0</v>
      </c>
      <c r="U5020" s="18">
        <v>470.0</v>
      </c>
      <c r="V5020" s="18">
        <v>461.0</v>
      </c>
      <c r="W5020" s="18">
        <v>472.0</v>
      </c>
      <c r="X5020" s="18">
        <v>471.0</v>
      </c>
      <c r="Y5020" s="18">
        <v>468.0</v>
      </c>
      <c r="Z5020" s="19" t="str">
        <f t="shared" si="6"/>
        <v/>
      </c>
      <c r="AA5020" s="19">
        <f t="shared" si="19"/>
        <v>5859</v>
      </c>
      <c r="AB5020" s="19" t="str">
        <f t="shared" si="8"/>
        <v/>
      </c>
      <c r="AC5020" s="19">
        <f t="shared" si="20"/>
        <v>532.6363636</v>
      </c>
      <c r="AD5020" s="19">
        <f t="shared" si="21"/>
        <v>592.5</v>
      </c>
      <c r="AE5020" s="19" t="str">
        <f t="shared" si="22"/>
        <v>Нет моды</v>
      </c>
      <c r="AF5020" s="19">
        <f t="shared" si="23"/>
        <v>446</v>
      </c>
      <c r="AG5020" s="19">
        <f t="shared" si="24"/>
        <v>689</v>
      </c>
      <c r="AH5020" s="20" t="str">
        <f t="shared" si="14"/>
        <v/>
      </c>
      <c r="AI5020" s="21"/>
      <c r="AJ5020" s="21"/>
      <c r="AK5020" s="21"/>
      <c r="AL5020" s="22">
        <f t="shared" si="25"/>
        <v>1</v>
      </c>
    </row>
    <row r="5021" ht="12.75" customHeight="1">
      <c r="A5021" s="13" t="s">
        <v>323</v>
      </c>
      <c r="B5021" s="13" t="str">
        <f>IFERROR(__xludf.DUMMYFUNCTION("REGEXREPLACE(A5021, ""\d"", """")"),"         Сахалинская область")</f>
        <v>         Сахалинская область</v>
      </c>
      <c r="C5021" s="14" t="str">
        <f t="shared" si="15"/>
        <v>Сахалинская область</v>
      </c>
      <c r="D5021" s="3">
        <f t="shared" si="16"/>
        <v>2</v>
      </c>
      <c r="E5021" s="15" t="s">
        <v>49</v>
      </c>
      <c r="F5021" s="13" t="str">
        <f>IFERROR(__xludf.DUMMYFUNCTION("REGEXEXTRACT(E5021, ""[А-Яа-я].*"")"),"Цереброваскулярные болезни")</f>
        <v>Цереброваскулярные болезни</v>
      </c>
      <c r="G5021" s="16">
        <f t="shared" si="17"/>
        <v>2</v>
      </c>
      <c r="H5021" s="13" t="s">
        <v>28</v>
      </c>
      <c r="I5021" s="13" t="str">
        <f>IFERROR(__xludf.DUMMYFUNCTION("REGEXREPLACE(H5021, "".*\s"", """")"),"человек")</f>
        <v>человек</v>
      </c>
      <c r="J5021" s="13" t="s">
        <v>29</v>
      </c>
      <c r="K5021" s="17" t="str">
        <f>IFERROR(__xludf.DUMMYFUNCTION("REGEXREPLACE(J5021, ""^[\d\s]+"", """")"),"значение показателя за год")</f>
        <v>значение показателя за год</v>
      </c>
      <c r="L5021" s="16">
        <f t="shared" si="18"/>
        <v>2</v>
      </c>
      <c r="M5021" s="13" t="s">
        <v>32</v>
      </c>
      <c r="N5021" s="13" t="str">
        <f>IFERROR(__xludf.DUMMYFUNCTION("REGEXEXTRACT(M5021, "" (.+)$"")"),"сельское население")</f>
        <v>сельское население</v>
      </c>
      <c r="O5021" s="18">
        <v>194.0</v>
      </c>
      <c r="P5021" s="18">
        <v>228.0</v>
      </c>
      <c r="Q5021" s="18">
        <v>178.0</v>
      </c>
      <c r="R5021" s="18">
        <v>163.0</v>
      </c>
      <c r="S5021" s="18">
        <v>140.0</v>
      </c>
      <c r="T5021" s="18">
        <v>135.0</v>
      </c>
      <c r="U5021" s="18">
        <v>122.0</v>
      </c>
      <c r="V5021" s="18">
        <v>138.0</v>
      </c>
      <c r="W5021" s="18">
        <v>115.0</v>
      </c>
      <c r="X5021" s="18">
        <v>122.0</v>
      </c>
      <c r="Y5021" s="18">
        <v>126.0</v>
      </c>
      <c r="Z5021" s="19" t="str">
        <f t="shared" si="6"/>
        <v/>
      </c>
      <c r="AA5021" s="19" t="str">
        <f t="shared" si="19"/>
        <v/>
      </c>
      <c r="AB5021" s="19">
        <f t="shared" si="8"/>
        <v>1661</v>
      </c>
      <c r="AC5021" s="19">
        <f t="shared" si="20"/>
        <v>151</v>
      </c>
      <c r="AD5021" s="19">
        <f t="shared" si="21"/>
        <v>337</v>
      </c>
      <c r="AE5021" s="19" t="str">
        <f t="shared" si="22"/>
        <v>Нет моды</v>
      </c>
      <c r="AF5021" s="19">
        <f t="shared" si="23"/>
        <v>115</v>
      </c>
      <c r="AG5021" s="19">
        <f t="shared" si="24"/>
        <v>228</v>
      </c>
      <c r="AH5021" s="20" t="str">
        <f t="shared" si="14"/>
        <v>Город: 78%; Село: 22%</v>
      </c>
      <c r="AI5021" s="21"/>
      <c r="AJ5021" s="21"/>
      <c r="AK5021" s="21"/>
      <c r="AL5021" s="22">
        <f t="shared" si="25"/>
        <v>1</v>
      </c>
    </row>
    <row r="5022" ht="12.75" customHeight="1">
      <c r="A5022" s="13" t="s">
        <v>324</v>
      </c>
      <c r="B5022" s="13" t="str">
        <f>IFERROR(__xludf.DUMMYFUNCTION("REGEXREPLACE(A5022, ""\d"", """")"),"         Еврейская автономная область")</f>
        <v>         Еврейская автономная область</v>
      </c>
      <c r="C5022" s="14" t="str">
        <f t="shared" si="15"/>
        <v>Еврейская автономная область</v>
      </c>
      <c r="D5022" s="3">
        <f t="shared" si="16"/>
        <v>2</v>
      </c>
      <c r="E5022" s="15" t="s">
        <v>27</v>
      </c>
      <c r="F5022" s="13" t="str">
        <f>IFERROR(__xludf.DUMMYFUNCTION("REGEXEXTRACT(E5022, ""[А-Яа-я].*"")"),"Болезни органов дыхания")</f>
        <v>Болезни органов дыхания</v>
      </c>
      <c r="G5022" s="16">
        <f t="shared" si="17"/>
        <v>2</v>
      </c>
      <c r="H5022" s="13" t="s">
        <v>28</v>
      </c>
      <c r="I5022" s="13" t="str">
        <f>IFERROR(__xludf.DUMMYFUNCTION("REGEXREPLACE(H5022, "".*\s"", """")"),"человек")</f>
        <v>человек</v>
      </c>
      <c r="J5022" s="13" t="s">
        <v>29</v>
      </c>
      <c r="K5022" s="17" t="str">
        <f>IFERROR(__xludf.DUMMYFUNCTION("REGEXREPLACE(J5022, ""^[\d\s]+"", """")"),"значение показателя за год")</f>
        <v>значение показателя за год</v>
      </c>
      <c r="L5022" s="16">
        <f t="shared" si="18"/>
        <v>2</v>
      </c>
      <c r="M5022" s="13" t="s">
        <v>30</v>
      </c>
      <c r="N5022" s="13" t="str">
        <f>IFERROR(__xludf.DUMMYFUNCTION("REGEXEXTRACT(M5022, "" (.+)$"")"),"все население")</f>
        <v>все население</v>
      </c>
      <c r="O5022" s="18">
        <v>85.0</v>
      </c>
      <c r="P5022" s="18">
        <v>108.0</v>
      </c>
      <c r="Q5022" s="18">
        <v>137.0</v>
      </c>
      <c r="R5022" s="18">
        <v>118.0</v>
      </c>
      <c r="S5022" s="18">
        <v>94.0</v>
      </c>
      <c r="T5022" s="18">
        <v>102.0</v>
      </c>
      <c r="U5022" s="18">
        <v>119.0</v>
      </c>
      <c r="V5022" s="18">
        <v>160.0</v>
      </c>
      <c r="W5022" s="18">
        <v>303.0</v>
      </c>
      <c r="X5022" s="18">
        <v>190.0</v>
      </c>
      <c r="Y5022" s="18">
        <v>137.0</v>
      </c>
      <c r="Z5022" s="19">
        <f t="shared" si="6"/>
        <v>1553</v>
      </c>
      <c r="AA5022" s="19" t="str">
        <f t="shared" si="19"/>
        <v/>
      </c>
      <c r="AB5022" s="19" t="str">
        <f t="shared" si="8"/>
        <v/>
      </c>
      <c r="AC5022" s="19">
        <f t="shared" si="20"/>
        <v>141.1818182</v>
      </c>
      <c r="AD5022" s="19">
        <f t="shared" si="21"/>
        <v>136</v>
      </c>
      <c r="AE5022" s="19" t="str">
        <f t="shared" si="22"/>
        <v>Нет моды</v>
      </c>
      <c r="AF5022" s="19">
        <f t="shared" si="23"/>
        <v>85</v>
      </c>
      <c r="AG5022" s="19">
        <f t="shared" si="24"/>
        <v>303</v>
      </c>
      <c r="AH5022" s="20" t="str">
        <f t="shared" si="14"/>
        <v/>
      </c>
      <c r="AI5022" s="21"/>
      <c r="AJ5022" s="21"/>
      <c r="AK5022" s="21"/>
      <c r="AL5022" s="22">
        <f t="shared" si="25"/>
        <v>1</v>
      </c>
    </row>
    <row r="5023" ht="12.75" customHeight="1">
      <c r="A5023" s="13" t="s">
        <v>324</v>
      </c>
      <c r="B5023" s="13" t="str">
        <f>IFERROR(__xludf.DUMMYFUNCTION("REGEXREPLACE(A5023, ""\d"", """")"),"         Еврейская автономная область")</f>
        <v>         Еврейская автономная область</v>
      </c>
      <c r="C5023" s="14" t="str">
        <f t="shared" si="15"/>
        <v>Еврейская автономная область</v>
      </c>
      <c r="D5023" s="3">
        <f t="shared" si="16"/>
        <v>2</v>
      </c>
      <c r="E5023" s="15" t="s">
        <v>27</v>
      </c>
      <c r="F5023" s="13" t="str">
        <f>IFERROR(__xludf.DUMMYFUNCTION("REGEXEXTRACT(E5023, ""[А-Яа-я].*"")"),"Болезни органов дыхания")</f>
        <v>Болезни органов дыхания</v>
      </c>
      <c r="G5023" s="16">
        <f t="shared" si="17"/>
        <v>2</v>
      </c>
      <c r="H5023" s="13" t="s">
        <v>28</v>
      </c>
      <c r="I5023" s="13" t="str">
        <f>IFERROR(__xludf.DUMMYFUNCTION("REGEXREPLACE(H5023, "".*\s"", """")"),"человек")</f>
        <v>человек</v>
      </c>
      <c r="J5023" s="13" t="s">
        <v>29</v>
      </c>
      <c r="K5023" s="17" t="str">
        <f>IFERROR(__xludf.DUMMYFUNCTION("REGEXREPLACE(J5023, ""^[\d\s]+"", """")"),"значение показателя за год")</f>
        <v>значение показателя за год</v>
      </c>
      <c r="L5023" s="16">
        <f t="shared" si="18"/>
        <v>2</v>
      </c>
      <c r="M5023" s="13" t="s">
        <v>31</v>
      </c>
      <c r="N5023" s="13" t="str">
        <f>IFERROR(__xludf.DUMMYFUNCTION("REGEXEXTRACT(M5023, "" (.+)$"")"),"городское население")</f>
        <v>городское население</v>
      </c>
      <c r="O5023" s="18">
        <v>56.0</v>
      </c>
      <c r="P5023" s="18">
        <v>66.0</v>
      </c>
      <c r="Q5023" s="18">
        <v>85.0</v>
      </c>
      <c r="R5023" s="18">
        <v>78.0</v>
      </c>
      <c r="S5023" s="18">
        <v>66.0</v>
      </c>
      <c r="T5023" s="18">
        <v>75.0</v>
      </c>
      <c r="U5023" s="18">
        <v>79.0</v>
      </c>
      <c r="V5023" s="18">
        <v>121.0</v>
      </c>
      <c r="W5023" s="18">
        <v>229.0</v>
      </c>
      <c r="X5023" s="18">
        <v>147.0</v>
      </c>
      <c r="Y5023" s="18">
        <v>109.0</v>
      </c>
      <c r="Z5023" s="19" t="str">
        <f t="shared" si="6"/>
        <v/>
      </c>
      <c r="AA5023" s="19">
        <f t="shared" si="19"/>
        <v>1111</v>
      </c>
      <c r="AB5023" s="19" t="str">
        <f t="shared" si="8"/>
        <v/>
      </c>
      <c r="AC5023" s="19">
        <f t="shared" si="20"/>
        <v>101</v>
      </c>
      <c r="AD5023" s="19">
        <f t="shared" si="21"/>
        <v>108.5</v>
      </c>
      <c r="AE5023" s="19" t="str">
        <f t="shared" si="22"/>
        <v>Нет моды</v>
      </c>
      <c r="AF5023" s="19">
        <f t="shared" si="23"/>
        <v>56</v>
      </c>
      <c r="AG5023" s="19">
        <f t="shared" si="24"/>
        <v>229</v>
      </c>
      <c r="AH5023" s="20" t="str">
        <f t="shared" si="14"/>
        <v/>
      </c>
      <c r="AI5023" s="21"/>
      <c r="AJ5023" s="21"/>
      <c r="AK5023" s="21"/>
      <c r="AL5023" s="22">
        <f t="shared" si="25"/>
        <v>1</v>
      </c>
    </row>
    <row r="5024" ht="12.75" customHeight="1">
      <c r="A5024" s="13" t="s">
        <v>324</v>
      </c>
      <c r="B5024" s="13" t="str">
        <f>IFERROR(__xludf.DUMMYFUNCTION("REGEXREPLACE(A5024, ""\d"", """")"),"         Еврейская автономная область")</f>
        <v>         Еврейская автономная область</v>
      </c>
      <c r="C5024" s="14" t="str">
        <f t="shared" si="15"/>
        <v>Еврейская автономная область</v>
      </c>
      <c r="D5024" s="3">
        <f t="shared" si="16"/>
        <v>2</v>
      </c>
      <c r="E5024" s="15" t="s">
        <v>27</v>
      </c>
      <c r="F5024" s="13" t="str">
        <f>IFERROR(__xludf.DUMMYFUNCTION("REGEXEXTRACT(E5024, ""[А-Яа-я].*"")"),"Болезни органов дыхания")</f>
        <v>Болезни органов дыхания</v>
      </c>
      <c r="G5024" s="16">
        <f t="shared" si="17"/>
        <v>2</v>
      </c>
      <c r="H5024" s="13" t="s">
        <v>28</v>
      </c>
      <c r="I5024" s="13" t="str">
        <f>IFERROR(__xludf.DUMMYFUNCTION("REGEXREPLACE(H5024, "".*\s"", """")"),"человек")</f>
        <v>человек</v>
      </c>
      <c r="J5024" s="13" t="s">
        <v>29</v>
      </c>
      <c r="K5024" s="17" t="str">
        <f>IFERROR(__xludf.DUMMYFUNCTION("REGEXREPLACE(J5024, ""^[\d\s]+"", """")"),"значение показателя за год")</f>
        <v>значение показателя за год</v>
      </c>
      <c r="L5024" s="16">
        <f t="shared" si="18"/>
        <v>2</v>
      </c>
      <c r="M5024" s="13" t="s">
        <v>32</v>
      </c>
      <c r="N5024" s="13" t="str">
        <f>IFERROR(__xludf.DUMMYFUNCTION("REGEXEXTRACT(M5024, "" (.+)$"")"),"сельское население")</f>
        <v>сельское население</v>
      </c>
      <c r="O5024" s="18">
        <v>29.0</v>
      </c>
      <c r="P5024" s="18">
        <v>42.0</v>
      </c>
      <c r="Q5024" s="18">
        <v>52.0</v>
      </c>
      <c r="R5024" s="18">
        <v>40.0</v>
      </c>
      <c r="S5024" s="18">
        <v>28.0</v>
      </c>
      <c r="T5024" s="18">
        <v>27.0</v>
      </c>
      <c r="U5024" s="18">
        <v>40.0</v>
      </c>
      <c r="V5024" s="18">
        <v>39.0</v>
      </c>
      <c r="W5024" s="18">
        <v>74.0</v>
      </c>
      <c r="X5024" s="18">
        <v>43.0</v>
      </c>
      <c r="Y5024" s="18">
        <v>28.0</v>
      </c>
      <c r="Z5024" s="19" t="str">
        <f t="shared" si="6"/>
        <v/>
      </c>
      <c r="AA5024" s="19" t="str">
        <f t="shared" si="19"/>
        <v/>
      </c>
      <c r="AB5024" s="19">
        <f t="shared" si="8"/>
        <v>442</v>
      </c>
      <c r="AC5024" s="19">
        <f t="shared" si="20"/>
        <v>40.18181818</v>
      </c>
      <c r="AD5024" s="19">
        <f t="shared" si="21"/>
        <v>61</v>
      </c>
      <c r="AE5024" s="19" t="str">
        <f t="shared" si="22"/>
        <v>Нет моды</v>
      </c>
      <c r="AF5024" s="19">
        <f t="shared" si="23"/>
        <v>27</v>
      </c>
      <c r="AG5024" s="19">
        <f t="shared" si="24"/>
        <v>74</v>
      </c>
      <c r="AH5024" s="20" t="str">
        <f t="shared" si="14"/>
        <v>Город: 72%; Село: 28%</v>
      </c>
      <c r="AI5024" s="21"/>
      <c r="AJ5024" s="21"/>
      <c r="AK5024" s="21"/>
      <c r="AL5024" s="22">
        <f t="shared" si="25"/>
        <v>1</v>
      </c>
    </row>
    <row r="5025" ht="12.75" customHeight="1">
      <c r="A5025" s="13" t="s">
        <v>324</v>
      </c>
      <c r="B5025" s="13" t="str">
        <f>IFERROR(__xludf.DUMMYFUNCTION("REGEXREPLACE(A5025, ""\d"", """")"),"         Еврейская автономная область")</f>
        <v>         Еврейская автономная область</v>
      </c>
      <c r="C5025" s="14" t="str">
        <f t="shared" si="15"/>
        <v>Еврейская автономная область</v>
      </c>
      <c r="D5025" s="3">
        <f t="shared" si="16"/>
        <v>2</v>
      </c>
      <c r="E5025" s="15" t="s">
        <v>33</v>
      </c>
      <c r="F5025" s="13" t="str">
        <f>IFERROR(__xludf.DUMMYFUNCTION("REGEXEXTRACT(E5025, ""[А-Яа-я].*"")"),"Болезни органов пищеварения")</f>
        <v>Болезни органов пищеварения</v>
      </c>
      <c r="G5025" s="16">
        <f t="shared" si="17"/>
        <v>2</v>
      </c>
      <c r="H5025" s="13" t="s">
        <v>28</v>
      </c>
      <c r="I5025" s="13" t="str">
        <f>IFERROR(__xludf.DUMMYFUNCTION("REGEXREPLACE(H5025, "".*\s"", """")"),"человек")</f>
        <v>человек</v>
      </c>
      <c r="J5025" s="13" t="s">
        <v>29</v>
      </c>
      <c r="K5025" s="17" t="str">
        <f>IFERROR(__xludf.DUMMYFUNCTION("REGEXREPLACE(J5025, ""^[\d\s]+"", """")"),"значение показателя за год")</f>
        <v>значение показателя за год</v>
      </c>
      <c r="L5025" s="16">
        <f t="shared" si="18"/>
        <v>2</v>
      </c>
      <c r="M5025" s="13" t="s">
        <v>30</v>
      </c>
      <c r="N5025" s="13" t="str">
        <f>IFERROR(__xludf.DUMMYFUNCTION("REGEXEXTRACT(M5025, "" (.+)$"")"),"все население")</f>
        <v>все население</v>
      </c>
      <c r="O5025" s="18">
        <v>144.0</v>
      </c>
      <c r="P5025" s="18">
        <v>199.0</v>
      </c>
      <c r="Q5025" s="18">
        <v>211.0</v>
      </c>
      <c r="R5025" s="18">
        <v>183.0</v>
      </c>
      <c r="S5025" s="18">
        <v>134.0</v>
      </c>
      <c r="T5025" s="18">
        <v>117.0</v>
      </c>
      <c r="U5025" s="18">
        <v>128.0</v>
      </c>
      <c r="V5025" s="18">
        <v>139.0</v>
      </c>
      <c r="W5025" s="18">
        <v>140.0</v>
      </c>
      <c r="X5025" s="18">
        <v>125.0</v>
      </c>
      <c r="Y5025" s="18">
        <v>155.0</v>
      </c>
      <c r="Z5025" s="19">
        <f t="shared" si="6"/>
        <v>1675</v>
      </c>
      <c r="AA5025" s="19" t="str">
        <f t="shared" si="19"/>
        <v/>
      </c>
      <c r="AB5025" s="19" t="str">
        <f t="shared" si="8"/>
        <v/>
      </c>
      <c r="AC5025" s="19">
        <f t="shared" si="20"/>
        <v>152.2727273</v>
      </c>
      <c r="AD5025" s="19">
        <f t="shared" si="21"/>
        <v>95.5</v>
      </c>
      <c r="AE5025" s="19" t="str">
        <f t="shared" si="22"/>
        <v>Нет моды</v>
      </c>
      <c r="AF5025" s="19">
        <f t="shared" si="23"/>
        <v>117</v>
      </c>
      <c r="AG5025" s="19">
        <f t="shared" si="24"/>
        <v>211</v>
      </c>
      <c r="AH5025" s="20" t="str">
        <f t="shared" si="14"/>
        <v/>
      </c>
      <c r="AI5025" s="21"/>
      <c r="AJ5025" s="21"/>
      <c r="AK5025" s="21"/>
      <c r="AL5025" s="22">
        <f t="shared" si="25"/>
        <v>1</v>
      </c>
    </row>
    <row r="5026" ht="12.75" customHeight="1">
      <c r="A5026" s="13" t="s">
        <v>324</v>
      </c>
      <c r="B5026" s="13" t="str">
        <f>IFERROR(__xludf.DUMMYFUNCTION("REGEXREPLACE(A5026, ""\d"", """")"),"         Еврейская автономная область")</f>
        <v>         Еврейская автономная область</v>
      </c>
      <c r="C5026" s="14" t="str">
        <f t="shared" si="15"/>
        <v>Еврейская автономная область</v>
      </c>
      <c r="D5026" s="3">
        <f t="shared" si="16"/>
        <v>2</v>
      </c>
      <c r="E5026" s="15" t="s">
        <v>33</v>
      </c>
      <c r="F5026" s="13" t="str">
        <f>IFERROR(__xludf.DUMMYFUNCTION("REGEXEXTRACT(E5026, ""[А-Яа-я].*"")"),"Болезни органов пищеварения")</f>
        <v>Болезни органов пищеварения</v>
      </c>
      <c r="G5026" s="16">
        <f t="shared" si="17"/>
        <v>2</v>
      </c>
      <c r="H5026" s="13" t="s">
        <v>28</v>
      </c>
      <c r="I5026" s="13" t="str">
        <f>IFERROR(__xludf.DUMMYFUNCTION("REGEXREPLACE(H5026, "".*\s"", """")"),"человек")</f>
        <v>человек</v>
      </c>
      <c r="J5026" s="13" t="s">
        <v>29</v>
      </c>
      <c r="K5026" s="17" t="str">
        <f>IFERROR(__xludf.DUMMYFUNCTION("REGEXREPLACE(J5026, ""^[\d\s]+"", """")"),"значение показателя за год")</f>
        <v>значение показателя за год</v>
      </c>
      <c r="L5026" s="16">
        <f t="shared" si="18"/>
        <v>2</v>
      </c>
      <c r="M5026" s="13" t="s">
        <v>31</v>
      </c>
      <c r="N5026" s="13" t="str">
        <f>IFERROR(__xludf.DUMMYFUNCTION("REGEXEXTRACT(M5026, "" (.+)$"")"),"городское население")</f>
        <v>городское население</v>
      </c>
      <c r="O5026" s="18">
        <v>104.0</v>
      </c>
      <c r="P5026" s="18">
        <v>145.0</v>
      </c>
      <c r="Q5026" s="18">
        <v>151.0</v>
      </c>
      <c r="R5026" s="18">
        <v>126.0</v>
      </c>
      <c r="S5026" s="18">
        <v>95.0</v>
      </c>
      <c r="T5026" s="18">
        <v>80.0</v>
      </c>
      <c r="U5026" s="18">
        <v>90.0</v>
      </c>
      <c r="V5026" s="18">
        <v>107.0</v>
      </c>
      <c r="W5026" s="18">
        <v>102.0</v>
      </c>
      <c r="X5026" s="18">
        <v>85.0</v>
      </c>
      <c r="Y5026" s="18">
        <v>117.0</v>
      </c>
      <c r="Z5026" s="19" t="str">
        <f t="shared" si="6"/>
        <v/>
      </c>
      <c r="AA5026" s="19">
        <f t="shared" si="19"/>
        <v>1202</v>
      </c>
      <c r="AB5026" s="19" t="str">
        <f t="shared" si="8"/>
        <v/>
      </c>
      <c r="AC5026" s="19">
        <f t="shared" si="20"/>
        <v>109.2727273</v>
      </c>
      <c r="AD5026" s="19">
        <f t="shared" si="21"/>
        <v>127</v>
      </c>
      <c r="AE5026" s="19" t="str">
        <f t="shared" si="22"/>
        <v>Нет моды</v>
      </c>
      <c r="AF5026" s="19">
        <f t="shared" si="23"/>
        <v>80</v>
      </c>
      <c r="AG5026" s="19">
        <f t="shared" si="24"/>
        <v>151</v>
      </c>
      <c r="AH5026" s="20" t="str">
        <f t="shared" si="14"/>
        <v/>
      </c>
      <c r="AI5026" s="21"/>
      <c r="AJ5026" s="21"/>
      <c r="AK5026" s="21"/>
      <c r="AL5026" s="22">
        <f t="shared" si="25"/>
        <v>1</v>
      </c>
    </row>
    <row r="5027" ht="12.75" customHeight="1">
      <c r="A5027" s="13" t="s">
        <v>324</v>
      </c>
      <c r="B5027" s="13" t="str">
        <f>IFERROR(__xludf.DUMMYFUNCTION("REGEXREPLACE(A5027, ""\d"", """")"),"         Еврейская автономная область")</f>
        <v>         Еврейская автономная область</v>
      </c>
      <c r="C5027" s="14" t="str">
        <f t="shared" si="15"/>
        <v>Еврейская автономная область</v>
      </c>
      <c r="D5027" s="3">
        <f t="shared" si="16"/>
        <v>2</v>
      </c>
      <c r="E5027" s="15" t="s">
        <v>33</v>
      </c>
      <c r="F5027" s="13" t="str">
        <f>IFERROR(__xludf.DUMMYFUNCTION("REGEXEXTRACT(E5027, ""[А-Яа-я].*"")"),"Болезни органов пищеварения")</f>
        <v>Болезни органов пищеварения</v>
      </c>
      <c r="G5027" s="16">
        <f t="shared" si="17"/>
        <v>2</v>
      </c>
      <c r="H5027" s="13" t="s">
        <v>28</v>
      </c>
      <c r="I5027" s="13" t="str">
        <f>IFERROR(__xludf.DUMMYFUNCTION("REGEXREPLACE(H5027, "".*\s"", """")"),"человек")</f>
        <v>человек</v>
      </c>
      <c r="J5027" s="13" t="s">
        <v>29</v>
      </c>
      <c r="K5027" s="17" t="str">
        <f>IFERROR(__xludf.DUMMYFUNCTION("REGEXREPLACE(J5027, ""^[\d\s]+"", """")"),"значение показателя за год")</f>
        <v>значение показателя за год</v>
      </c>
      <c r="L5027" s="16">
        <f t="shared" si="18"/>
        <v>2</v>
      </c>
      <c r="M5027" s="13" t="s">
        <v>32</v>
      </c>
      <c r="N5027" s="13" t="str">
        <f>IFERROR(__xludf.DUMMYFUNCTION("REGEXEXTRACT(M5027, "" (.+)$"")"),"сельское население")</f>
        <v>сельское население</v>
      </c>
      <c r="O5027" s="18">
        <v>40.0</v>
      </c>
      <c r="P5027" s="18">
        <v>54.0</v>
      </c>
      <c r="Q5027" s="18">
        <v>60.0</v>
      </c>
      <c r="R5027" s="18">
        <v>57.0</v>
      </c>
      <c r="S5027" s="18">
        <v>39.0</v>
      </c>
      <c r="T5027" s="18">
        <v>37.0</v>
      </c>
      <c r="U5027" s="18">
        <v>38.0</v>
      </c>
      <c r="V5027" s="18">
        <v>32.0</v>
      </c>
      <c r="W5027" s="18">
        <v>38.0</v>
      </c>
      <c r="X5027" s="18">
        <v>40.0</v>
      </c>
      <c r="Y5027" s="18">
        <v>38.0</v>
      </c>
      <c r="Z5027" s="19" t="str">
        <f t="shared" si="6"/>
        <v/>
      </c>
      <c r="AA5027" s="19" t="str">
        <f t="shared" si="19"/>
        <v/>
      </c>
      <c r="AB5027" s="19">
        <f t="shared" si="8"/>
        <v>473</v>
      </c>
      <c r="AC5027" s="19">
        <f t="shared" si="20"/>
        <v>43</v>
      </c>
      <c r="AD5027" s="19">
        <f t="shared" si="21"/>
        <v>70</v>
      </c>
      <c r="AE5027" s="19" t="str">
        <f t="shared" si="22"/>
        <v>Нет моды</v>
      </c>
      <c r="AF5027" s="19">
        <f t="shared" si="23"/>
        <v>32</v>
      </c>
      <c r="AG5027" s="19">
        <f t="shared" si="24"/>
        <v>60</v>
      </c>
      <c r="AH5027" s="20" t="str">
        <f t="shared" si="14"/>
        <v>Город: 72%; Село: 28%</v>
      </c>
      <c r="AI5027" s="21"/>
      <c r="AJ5027" s="21"/>
      <c r="AK5027" s="21"/>
      <c r="AL5027" s="22">
        <f t="shared" si="25"/>
        <v>1</v>
      </c>
    </row>
    <row r="5028" ht="12.75" customHeight="1">
      <c r="A5028" s="13" t="s">
        <v>324</v>
      </c>
      <c r="B5028" s="13" t="str">
        <f>IFERROR(__xludf.DUMMYFUNCTION("REGEXREPLACE(A5028, ""\d"", """")"),"         Еврейская автономная область")</f>
        <v>         Еврейская автономная область</v>
      </c>
      <c r="C5028" s="14" t="str">
        <f t="shared" si="15"/>
        <v>Еврейская автономная область</v>
      </c>
      <c r="D5028" s="3">
        <f t="shared" si="16"/>
        <v>2</v>
      </c>
      <c r="E5028" s="15" t="s">
        <v>34</v>
      </c>
      <c r="F5028" s="13" t="str">
        <f>IFERROR(__xludf.DUMMYFUNCTION("REGEXEXTRACT(E5028, ""[А-Яа-я].*"")"),"Болезни системы кровообращения")</f>
        <v>Болезни системы кровообращения</v>
      </c>
      <c r="G5028" s="16">
        <f t="shared" si="17"/>
        <v>2</v>
      </c>
      <c r="H5028" s="13" t="s">
        <v>28</v>
      </c>
      <c r="I5028" s="13" t="str">
        <f>IFERROR(__xludf.DUMMYFUNCTION("REGEXREPLACE(H5028, "".*\s"", """")"),"человек")</f>
        <v>человек</v>
      </c>
      <c r="J5028" s="13" t="s">
        <v>29</v>
      </c>
      <c r="K5028" s="17" t="str">
        <f>IFERROR(__xludf.DUMMYFUNCTION("REGEXREPLACE(J5028, ""^[\d\s]+"", """")"),"значение показателя за год")</f>
        <v>значение показателя за год</v>
      </c>
      <c r="L5028" s="16">
        <f t="shared" si="18"/>
        <v>2</v>
      </c>
      <c r="M5028" s="13" t="s">
        <v>30</v>
      </c>
      <c r="N5028" s="13" t="str">
        <f>IFERROR(__xludf.DUMMYFUNCTION("REGEXEXTRACT(M5028, "" (.+)$"")"),"все население")</f>
        <v>все население</v>
      </c>
      <c r="O5028" s="18">
        <v>1329.0</v>
      </c>
      <c r="P5028" s="18">
        <v>1379.0</v>
      </c>
      <c r="Q5028" s="18">
        <v>1386.0</v>
      </c>
      <c r="R5028" s="18">
        <v>1377.0</v>
      </c>
      <c r="S5028" s="18">
        <v>1263.0</v>
      </c>
      <c r="T5028" s="18">
        <v>1254.0</v>
      </c>
      <c r="U5028" s="18">
        <v>1287.0</v>
      </c>
      <c r="V5028" s="18">
        <v>1434.0</v>
      </c>
      <c r="W5028" s="18">
        <v>1276.0</v>
      </c>
      <c r="X5028" s="18">
        <v>1147.0</v>
      </c>
      <c r="Y5028" s="18">
        <v>1111.0</v>
      </c>
      <c r="Z5028" s="19">
        <f t="shared" si="6"/>
        <v>14243</v>
      </c>
      <c r="AA5028" s="19" t="str">
        <f t="shared" si="19"/>
        <v/>
      </c>
      <c r="AB5028" s="19" t="str">
        <f t="shared" si="8"/>
        <v/>
      </c>
      <c r="AC5028" s="19">
        <f t="shared" si="20"/>
        <v>1294.818182</v>
      </c>
      <c r="AD5028" s="19">
        <f t="shared" si="21"/>
        <v>585.5</v>
      </c>
      <c r="AE5028" s="19" t="str">
        <f t="shared" si="22"/>
        <v>Нет моды</v>
      </c>
      <c r="AF5028" s="19">
        <f t="shared" si="23"/>
        <v>1111</v>
      </c>
      <c r="AG5028" s="19">
        <f t="shared" si="24"/>
        <v>1434</v>
      </c>
      <c r="AH5028" s="20" t="str">
        <f t="shared" si="14"/>
        <v/>
      </c>
      <c r="AI5028" s="21"/>
      <c r="AJ5028" s="21"/>
      <c r="AK5028" s="21"/>
      <c r="AL5028" s="22">
        <f t="shared" si="25"/>
        <v>1</v>
      </c>
    </row>
    <row r="5029" ht="12.75" customHeight="1">
      <c r="A5029" s="13" t="s">
        <v>324</v>
      </c>
      <c r="B5029" s="13" t="str">
        <f>IFERROR(__xludf.DUMMYFUNCTION("REGEXREPLACE(A5029, ""\d"", """")"),"         Еврейская автономная область")</f>
        <v>         Еврейская автономная область</v>
      </c>
      <c r="C5029" s="14" t="str">
        <f t="shared" si="15"/>
        <v>Еврейская автономная область</v>
      </c>
      <c r="D5029" s="3">
        <f t="shared" si="16"/>
        <v>2</v>
      </c>
      <c r="E5029" s="15" t="s">
        <v>34</v>
      </c>
      <c r="F5029" s="13" t="str">
        <f>IFERROR(__xludf.DUMMYFUNCTION("REGEXEXTRACT(E5029, ""[А-Яа-я].*"")"),"Болезни системы кровообращения")</f>
        <v>Болезни системы кровообращения</v>
      </c>
      <c r="G5029" s="16">
        <f t="shared" si="17"/>
        <v>2</v>
      </c>
      <c r="H5029" s="13" t="s">
        <v>28</v>
      </c>
      <c r="I5029" s="13" t="str">
        <f>IFERROR(__xludf.DUMMYFUNCTION("REGEXREPLACE(H5029, "".*\s"", """")"),"человек")</f>
        <v>человек</v>
      </c>
      <c r="J5029" s="13" t="s">
        <v>29</v>
      </c>
      <c r="K5029" s="17" t="str">
        <f>IFERROR(__xludf.DUMMYFUNCTION("REGEXREPLACE(J5029, ""^[\d\s]+"", """")"),"значение показателя за год")</f>
        <v>значение показателя за год</v>
      </c>
      <c r="L5029" s="16">
        <f t="shared" si="18"/>
        <v>2</v>
      </c>
      <c r="M5029" s="13" t="s">
        <v>31</v>
      </c>
      <c r="N5029" s="13" t="str">
        <f>IFERROR(__xludf.DUMMYFUNCTION("REGEXEXTRACT(M5029, "" (.+)$"")"),"городское население")</f>
        <v>городское население</v>
      </c>
      <c r="O5029" s="18">
        <v>951.0</v>
      </c>
      <c r="P5029" s="18">
        <v>960.0</v>
      </c>
      <c r="Q5029" s="18">
        <v>977.0</v>
      </c>
      <c r="R5029" s="18">
        <v>980.0</v>
      </c>
      <c r="S5029" s="18">
        <v>889.0</v>
      </c>
      <c r="T5029" s="18">
        <v>921.0</v>
      </c>
      <c r="U5029" s="18">
        <v>930.0</v>
      </c>
      <c r="V5029" s="18">
        <v>1032.0</v>
      </c>
      <c r="W5029" s="18">
        <v>949.0</v>
      </c>
      <c r="X5029" s="18">
        <v>791.0</v>
      </c>
      <c r="Y5029" s="18">
        <v>809.0</v>
      </c>
      <c r="Z5029" s="19" t="str">
        <f t="shared" si="6"/>
        <v/>
      </c>
      <c r="AA5029" s="19">
        <f t="shared" si="19"/>
        <v>10189</v>
      </c>
      <c r="AB5029" s="19" t="str">
        <f t="shared" si="8"/>
        <v/>
      </c>
      <c r="AC5029" s="19">
        <f t="shared" si="20"/>
        <v>926.2727273</v>
      </c>
      <c r="AD5029" s="19">
        <f t="shared" si="21"/>
        <v>1071.5</v>
      </c>
      <c r="AE5029" s="19" t="str">
        <f t="shared" si="22"/>
        <v>Нет моды</v>
      </c>
      <c r="AF5029" s="19">
        <f t="shared" si="23"/>
        <v>791</v>
      </c>
      <c r="AG5029" s="19">
        <f t="shared" si="24"/>
        <v>1032</v>
      </c>
      <c r="AH5029" s="20" t="str">
        <f t="shared" si="14"/>
        <v/>
      </c>
      <c r="AI5029" s="21"/>
      <c r="AJ5029" s="21"/>
      <c r="AK5029" s="21"/>
      <c r="AL5029" s="22">
        <f t="shared" si="25"/>
        <v>1</v>
      </c>
    </row>
    <row r="5030" ht="12.75" customHeight="1">
      <c r="A5030" s="13" t="s">
        <v>324</v>
      </c>
      <c r="B5030" s="13" t="str">
        <f>IFERROR(__xludf.DUMMYFUNCTION("REGEXREPLACE(A5030, ""\d"", """")"),"         Еврейская автономная область")</f>
        <v>         Еврейская автономная область</v>
      </c>
      <c r="C5030" s="14" t="str">
        <f t="shared" si="15"/>
        <v>Еврейская автономная область</v>
      </c>
      <c r="D5030" s="3">
        <f t="shared" si="16"/>
        <v>2</v>
      </c>
      <c r="E5030" s="15" t="s">
        <v>34</v>
      </c>
      <c r="F5030" s="13" t="str">
        <f>IFERROR(__xludf.DUMMYFUNCTION("REGEXEXTRACT(E5030, ""[А-Яа-я].*"")"),"Болезни системы кровообращения")</f>
        <v>Болезни системы кровообращения</v>
      </c>
      <c r="G5030" s="16">
        <f t="shared" si="17"/>
        <v>2</v>
      </c>
      <c r="H5030" s="13" t="s">
        <v>28</v>
      </c>
      <c r="I5030" s="13" t="str">
        <f>IFERROR(__xludf.DUMMYFUNCTION("REGEXREPLACE(H5030, "".*\s"", """")"),"человек")</f>
        <v>человек</v>
      </c>
      <c r="J5030" s="13" t="s">
        <v>29</v>
      </c>
      <c r="K5030" s="17" t="str">
        <f>IFERROR(__xludf.DUMMYFUNCTION("REGEXREPLACE(J5030, ""^[\d\s]+"", """")"),"значение показателя за год")</f>
        <v>значение показателя за год</v>
      </c>
      <c r="L5030" s="16">
        <f t="shared" si="18"/>
        <v>2</v>
      </c>
      <c r="M5030" s="13" t="s">
        <v>32</v>
      </c>
      <c r="N5030" s="13" t="str">
        <f>IFERROR(__xludf.DUMMYFUNCTION("REGEXEXTRACT(M5030, "" (.+)$"")"),"сельское население")</f>
        <v>сельское население</v>
      </c>
      <c r="O5030" s="18">
        <v>378.0</v>
      </c>
      <c r="P5030" s="18">
        <v>419.0</v>
      </c>
      <c r="Q5030" s="18">
        <v>409.0</v>
      </c>
      <c r="R5030" s="18">
        <v>397.0</v>
      </c>
      <c r="S5030" s="18">
        <v>374.0</v>
      </c>
      <c r="T5030" s="18">
        <v>333.0</v>
      </c>
      <c r="U5030" s="18">
        <v>357.0</v>
      </c>
      <c r="V5030" s="18">
        <v>402.0</v>
      </c>
      <c r="W5030" s="18">
        <v>327.0</v>
      </c>
      <c r="X5030" s="18">
        <v>356.0</v>
      </c>
      <c r="Y5030" s="18">
        <v>302.0</v>
      </c>
      <c r="Z5030" s="19" t="str">
        <f t="shared" si="6"/>
        <v/>
      </c>
      <c r="AA5030" s="19" t="str">
        <f t="shared" si="19"/>
        <v/>
      </c>
      <c r="AB5030" s="19">
        <f t="shared" si="8"/>
        <v>4054</v>
      </c>
      <c r="AC5030" s="19">
        <f t="shared" si="20"/>
        <v>368.5454545</v>
      </c>
      <c r="AD5030" s="19">
        <f t="shared" si="21"/>
        <v>605</v>
      </c>
      <c r="AE5030" s="19" t="str">
        <f t="shared" si="22"/>
        <v>Нет моды</v>
      </c>
      <c r="AF5030" s="19">
        <f t="shared" si="23"/>
        <v>302</v>
      </c>
      <c r="AG5030" s="19">
        <f t="shared" si="24"/>
        <v>419</v>
      </c>
      <c r="AH5030" s="20" t="str">
        <f t="shared" si="14"/>
        <v>Город: 72%; Село: 28%</v>
      </c>
      <c r="AI5030" s="21"/>
      <c r="AJ5030" s="21"/>
      <c r="AK5030" s="21"/>
      <c r="AL5030" s="22">
        <f t="shared" si="25"/>
        <v>1</v>
      </c>
    </row>
    <row r="5031" ht="12.75" customHeight="1">
      <c r="A5031" s="13" t="s">
        <v>324</v>
      </c>
      <c r="B5031" s="13" t="str">
        <f>IFERROR(__xludf.DUMMYFUNCTION("REGEXREPLACE(A5031, ""\d"", """")"),"         Еврейская автономная область")</f>
        <v>         Еврейская автономная область</v>
      </c>
      <c r="C5031" s="14" t="str">
        <f t="shared" si="15"/>
        <v>Еврейская автономная область</v>
      </c>
      <c r="D5031" s="3">
        <f t="shared" si="16"/>
        <v>2</v>
      </c>
      <c r="E5031" s="15" t="s">
        <v>35</v>
      </c>
      <c r="F5031" s="13" t="str">
        <f>IFERROR(__xludf.DUMMYFUNCTION("REGEXEXTRACT(E5031, ""[А-Яа-я].*"")"),"внешние причины")</f>
        <v>внешние причины</v>
      </c>
      <c r="G5031" s="16">
        <f t="shared" si="17"/>
        <v>2</v>
      </c>
      <c r="H5031" s="13" t="s">
        <v>28</v>
      </c>
      <c r="I5031" s="13" t="str">
        <f>IFERROR(__xludf.DUMMYFUNCTION("REGEXREPLACE(H5031, "".*\s"", """")"),"человек")</f>
        <v>человек</v>
      </c>
      <c r="J5031" s="13" t="s">
        <v>29</v>
      </c>
      <c r="K5031" s="17" t="str">
        <f>IFERROR(__xludf.DUMMYFUNCTION("REGEXREPLACE(J5031, ""^[\d\s]+"", """")"),"значение показателя за год")</f>
        <v>значение показателя за год</v>
      </c>
      <c r="L5031" s="16">
        <f t="shared" si="18"/>
        <v>2</v>
      </c>
      <c r="M5031" s="13" t="s">
        <v>30</v>
      </c>
      <c r="N5031" s="13" t="str">
        <f>IFERROR(__xludf.DUMMYFUNCTION("REGEXEXTRACT(M5031, "" (.+)$"")"),"все население")</f>
        <v>все население</v>
      </c>
      <c r="O5031" s="18">
        <v>359.0</v>
      </c>
      <c r="P5031" s="18">
        <v>290.0</v>
      </c>
      <c r="Q5031" s="18">
        <v>339.0</v>
      </c>
      <c r="R5031" s="18">
        <v>299.0</v>
      </c>
      <c r="S5031" s="18">
        <v>225.0</v>
      </c>
      <c r="T5031" s="18">
        <v>228.0</v>
      </c>
      <c r="U5031" s="18">
        <v>253.0</v>
      </c>
      <c r="V5031" s="18">
        <v>197.0</v>
      </c>
      <c r="W5031" s="18">
        <v>204.0</v>
      </c>
      <c r="X5031" s="18">
        <v>231.0</v>
      </c>
      <c r="Y5031" s="18">
        <v>237.0</v>
      </c>
      <c r="Z5031" s="19">
        <f t="shared" si="6"/>
        <v>2862</v>
      </c>
      <c r="AA5031" s="19" t="str">
        <f t="shared" si="19"/>
        <v/>
      </c>
      <c r="AB5031" s="19" t="str">
        <f t="shared" si="8"/>
        <v/>
      </c>
      <c r="AC5031" s="19">
        <f t="shared" si="20"/>
        <v>260.1818182</v>
      </c>
      <c r="AD5031" s="19">
        <f t="shared" si="21"/>
        <v>330</v>
      </c>
      <c r="AE5031" s="19" t="str">
        <f t="shared" si="22"/>
        <v>Нет моды</v>
      </c>
      <c r="AF5031" s="19">
        <f t="shared" si="23"/>
        <v>197</v>
      </c>
      <c r="AG5031" s="19">
        <f t="shared" si="24"/>
        <v>359</v>
      </c>
      <c r="AH5031" s="20" t="str">
        <f t="shared" si="14"/>
        <v/>
      </c>
      <c r="AI5031" s="21"/>
      <c r="AJ5031" s="21"/>
      <c r="AK5031" s="21"/>
      <c r="AL5031" s="22">
        <f t="shared" si="25"/>
        <v>1</v>
      </c>
    </row>
    <row r="5032" ht="12.75" customHeight="1">
      <c r="A5032" s="13" t="s">
        <v>324</v>
      </c>
      <c r="B5032" s="13" t="str">
        <f>IFERROR(__xludf.DUMMYFUNCTION("REGEXREPLACE(A5032, ""\d"", """")"),"         Еврейская автономная область")</f>
        <v>         Еврейская автономная область</v>
      </c>
      <c r="C5032" s="14" t="str">
        <f t="shared" si="15"/>
        <v>Еврейская автономная область</v>
      </c>
      <c r="D5032" s="3">
        <f t="shared" si="16"/>
        <v>2</v>
      </c>
      <c r="E5032" s="15" t="s">
        <v>35</v>
      </c>
      <c r="F5032" s="13" t="str">
        <f>IFERROR(__xludf.DUMMYFUNCTION("REGEXEXTRACT(E5032, ""[А-Яа-я].*"")"),"внешние причины")</f>
        <v>внешние причины</v>
      </c>
      <c r="G5032" s="16">
        <f t="shared" si="17"/>
        <v>2</v>
      </c>
      <c r="H5032" s="13" t="s">
        <v>28</v>
      </c>
      <c r="I5032" s="13" t="str">
        <f>IFERROR(__xludf.DUMMYFUNCTION("REGEXREPLACE(H5032, "".*\s"", """")"),"человек")</f>
        <v>человек</v>
      </c>
      <c r="J5032" s="13" t="s">
        <v>29</v>
      </c>
      <c r="K5032" s="17" t="str">
        <f>IFERROR(__xludf.DUMMYFUNCTION("REGEXREPLACE(J5032, ""^[\d\s]+"", """")"),"значение показателя за год")</f>
        <v>значение показателя за год</v>
      </c>
      <c r="L5032" s="16">
        <f t="shared" si="18"/>
        <v>2</v>
      </c>
      <c r="M5032" s="13" t="s">
        <v>31</v>
      </c>
      <c r="N5032" s="13" t="str">
        <f>IFERROR(__xludf.DUMMYFUNCTION("REGEXEXTRACT(M5032, "" (.+)$"")"),"городское население")</f>
        <v>городское население</v>
      </c>
      <c r="O5032" s="18">
        <v>217.0</v>
      </c>
      <c r="P5032" s="18">
        <v>185.0</v>
      </c>
      <c r="Q5032" s="18">
        <v>219.0</v>
      </c>
      <c r="R5032" s="18">
        <v>189.0</v>
      </c>
      <c r="S5032" s="18">
        <v>147.0</v>
      </c>
      <c r="T5032" s="18">
        <v>151.0</v>
      </c>
      <c r="U5032" s="18">
        <v>166.0</v>
      </c>
      <c r="V5032" s="18">
        <v>135.0</v>
      </c>
      <c r="W5032" s="18">
        <v>137.0</v>
      </c>
      <c r="X5032" s="18">
        <v>139.0</v>
      </c>
      <c r="Y5032" s="18">
        <v>155.0</v>
      </c>
      <c r="Z5032" s="19" t="str">
        <f t="shared" si="6"/>
        <v/>
      </c>
      <c r="AA5032" s="19">
        <f t="shared" si="19"/>
        <v>1840</v>
      </c>
      <c r="AB5032" s="19" t="str">
        <f t="shared" si="8"/>
        <v/>
      </c>
      <c r="AC5032" s="19">
        <f t="shared" si="20"/>
        <v>167.2727273</v>
      </c>
      <c r="AD5032" s="19">
        <f t="shared" si="21"/>
        <v>210.5</v>
      </c>
      <c r="AE5032" s="19" t="str">
        <f t="shared" si="22"/>
        <v>Нет моды</v>
      </c>
      <c r="AF5032" s="19">
        <f t="shared" si="23"/>
        <v>135</v>
      </c>
      <c r="AG5032" s="19">
        <f t="shared" si="24"/>
        <v>219</v>
      </c>
      <c r="AH5032" s="20" t="str">
        <f t="shared" si="14"/>
        <v/>
      </c>
      <c r="AI5032" s="21"/>
      <c r="AJ5032" s="21"/>
      <c r="AK5032" s="21"/>
      <c r="AL5032" s="22">
        <f t="shared" si="25"/>
        <v>1</v>
      </c>
    </row>
    <row r="5033" ht="12.75" customHeight="1">
      <c r="A5033" s="13" t="s">
        <v>324</v>
      </c>
      <c r="B5033" s="13" t="str">
        <f>IFERROR(__xludf.DUMMYFUNCTION("REGEXREPLACE(A5033, ""\d"", """")"),"         Еврейская автономная область")</f>
        <v>         Еврейская автономная область</v>
      </c>
      <c r="C5033" s="14" t="str">
        <f t="shared" si="15"/>
        <v>Еврейская автономная область</v>
      </c>
      <c r="D5033" s="3">
        <f t="shared" si="16"/>
        <v>2</v>
      </c>
      <c r="E5033" s="15" t="s">
        <v>35</v>
      </c>
      <c r="F5033" s="13" t="str">
        <f>IFERROR(__xludf.DUMMYFUNCTION("REGEXEXTRACT(E5033, ""[А-Яа-я].*"")"),"внешние причины")</f>
        <v>внешние причины</v>
      </c>
      <c r="G5033" s="16">
        <f t="shared" si="17"/>
        <v>2</v>
      </c>
      <c r="H5033" s="13" t="s">
        <v>28</v>
      </c>
      <c r="I5033" s="13" t="str">
        <f>IFERROR(__xludf.DUMMYFUNCTION("REGEXREPLACE(H5033, "".*\s"", """")"),"человек")</f>
        <v>человек</v>
      </c>
      <c r="J5033" s="13" t="s">
        <v>29</v>
      </c>
      <c r="K5033" s="17" t="str">
        <f>IFERROR(__xludf.DUMMYFUNCTION("REGEXREPLACE(J5033, ""^[\d\s]+"", """")"),"значение показателя за год")</f>
        <v>значение показателя за год</v>
      </c>
      <c r="L5033" s="16">
        <f t="shared" si="18"/>
        <v>2</v>
      </c>
      <c r="M5033" s="13" t="s">
        <v>32</v>
      </c>
      <c r="N5033" s="13" t="str">
        <f>IFERROR(__xludf.DUMMYFUNCTION("REGEXEXTRACT(M5033, "" (.+)$"")"),"сельское население")</f>
        <v>сельское население</v>
      </c>
      <c r="O5033" s="18">
        <v>142.0</v>
      </c>
      <c r="P5033" s="18">
        <v>105.0</v>
      </c>
      <c r="Q5033" s="18">
        <v>120.0</v>
      </c>
      <c r="R5033" s="18">
        <v>110.0</v>
      </c>
      <c r="S5033" s="18">
        <v>78.0</v>
      </c>
      <c r="T5033" s="18">
        <v>77.0</v>
      </c>
      <c r="U5033" s="18">
        <v>87.0</v>
      </c>
      <c r="V5033" s="18">
        <v>62.0</v>
      </c>
      <c r="W5033" s="18">
        <v>67.0</v>
      </c>
      <c r="X5033" s="18">
        <v>92.0</v>
      </c>
      <c r="Y5033" s="18">
        <v>82.0</v>
      </c>
      <c r="Z5033" s="19" t="str">
        <f t="shared" si="6"/>
        <v/>
      </c>
      <c r="AA5033" s="19" t="str">
        <f t="shared" si="19"/>
        <v/>
      </c>
      <c r="AB5033" s="19">
        <f t="shared" si="8"/>
        <v>1022</v>
      </c>
      <c r="AC5033" s="19">
        <f t="shared" si="20"/>
        <v>92.90909091</v>
      </c>
      <c r="AD5033" s="19">
        <f t="shared" si="21"/>
        <v>136</v>
      </c>
      <c r="AE5033" s="19" t="str">
        <f t="shared" si="22"/>
        <v>Нет моды</v>
      </c>
      <c r="AF5033" s="19">
        <f t="shared" si="23"/>
        <v>62</v>
      </c>
      <c r="AG5033" s="19">
        <f t="shared" si="24"/>
        <v>142</v>
      </c>
      <c r="AH5033" s="20" t="str">
        <f t="shared" si="14"/>
        <v>Город: 64%; Село: 36%</v>
      </c>
      <c r="AI5033" s="21"/>
      <c r="AJ5033" s="21"/>
      <c r="AK5033" s="21"/>
      <c r="AL5033" s="22">
        <f t="shared" si="25"/>
        <v>1</v>
      </c>
    </row>
    <row r="5034" ht="12.75" customHeight="1">
      <c r="A5034" s="13" t="s">
        <v>324</v>
      </c>
      <c r="B5034" s="13" t="str">
        <f>IFERROR(__xludf.DUMMYFUNCTION("REGEXREPLACE(A5034, ""\d"", """")"),"         Еврейская автономная область")</f>
        <v>         Еврейская автономная область</v>
      </c>
      <c r="C5034" s="14" t="str">
        <f t="shared" si="15"/>
        <v>Еврейская автономная область</v>
      </c>
      <c r="D5034" s="3">
        <f t="shared" si="16"/>
        <v>2</v>
      </c>
      <c r="E5034" s="15" t="s">
        <v>36</v>
      </c>
      <c r="F5034" s="13" t="str">
        <f>IFERROR(__xludf.DUMMYFUNCTION("REGEXEXTRACT(E5034,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34" s="16">
        <f t="shared" si="17"/>
        <v>2</v>
      </c>
      <c r="H5034" s="13" t="s">
        <v>28</v>
      </c>
      <c r="I5034" s="13" t="str">
        <f>IFERROR(__xludf.DUMMYFUNCTION("REGEXREPLACE(H5034, "".*\s"", """")"),"человек")</f>
        <v>человек</v>
      </c>
      <c r="J5034" s="13" t="s">
        <v>29</v>
      </c>
      <c r="K5034" s="17" t="str">
        <f>IFERROR(__xludf.DUMMYFUNCTION("REGEXREPLACE(J5034, ""^[\d\s]+"", """")"),"значение показателя за год")</f>
        <v>значение показателя за год</v>
      </c>
      <c r="L5034" s="16">
        <f t="shared" si="18"/>
        <v>2</v>
      </c>
      <c r="M5034" s="13" t="s">
        <v>30</v>
      </c>
      <c r="N5034" s="13" t="str">
        <f>IFERROR(__xludf.DUMMYFUNCTION("REGEXEXTRACT(M5034, "" (.+)$"")"),"все население")</f>
        <v>все население</v>
      </c>
      <c r="O5034" s="18">
        <v>15.0</v>
      </c>
      <c r="P5034" s="18">
        <v>10.0</v>
      </c>
      <c r="Q5034" s="18">
        <v>11.0</v>
      </c>
      <c r="R5034" s="18">
        <v>12.0</v>
      </c>
      <c r="S5034" s="23" t="s">
        <v>37</v>
      </c>
      <c r="T5034" s="23" t="s">
        <v>37</v>
      </c>
      <c r="U5034" s="23" t="s">
        <v>37</v>
      </c>
      <c r="V5034" s="23" t="s">
        <v>37</v>
      </c>
      <c r="W5034" s="23" t="s">
        <v>37</v>
      </c>
      <c r="X5034" s="23" t="s">
        <v>37</v>
      </c>
      <c r="Y5034" s="23" t="s">
        <v>37</v>
      </c>
      <c r="Z5034" s="19">
        <f t="shared" si="6"/>
        <v>48</v>
      </c>
      <c r="AA5034" s="19" t="str">
        <f t="shared" si="19"/>
        <v/>
      </c>
      <c r="AB5034" s="19" t="str">
        <f t="shared" si="8"/>
        <v/>
      </c>
      <c r="AC5034" s="19">
        <f t="shared" si="20"/>
        <v>12</v>
      </c>
      <c r="AD5034" s="19">
        <f t="shared" si="21"/>
        <v>78</v>
      </c>
      <c r="AE5034" s="19" t="str">
        <f t="shared" si="22"/>
        <v>Нет моды</v>
      </c>
      <c r="AF5034" s="19">
        <f t="shared" si="23"/>
        <v>10</v>
      </c>
      <c r="AG5034" s="19">
        <f t="shared" si="24"/>
        <v>15</v>
      </c>
      <c r="AH5034" s="20" t="str">
        <f t="shared" si="14"/>
        <v/>
      </c>
      <c r="AI5034" s="24"/>
      <c r="AJ5034" s="24"/>
      <c r="AK5034" s="24"/>
      <c r="AL5034" s="22">
        <f t="shared" si="25"/>
        <v>1</v>
      </c>
    </row>
    <row r="5035" ht="12.75" customHeight="1">
      <c r="A5035" s="13" t="s">
        <v>324</v>
      </c>
      <c r="B5035" s="13" t="str">
        <f>IFERROR(__xludf.DUMMYFUNCTION("REGEXREPLACE(A5035, ""\d"", """")"),"         Еврейская автономная область")</f>
        <v>         Еврейская автономная область</v>
      </c>
      <c r="C5035" s="14" t="str">
        <f t="shared" si="15"/>
        <v>Еврейская автономная область</v>
      </c>
      <c r="D5035" s="3">
        <f t="shared" si="16"/>
        <v>2</v>
      </c>
      <c r="E5035" s="15" t="s">
        <v>36</v>
      </c>
      <c r="F5035" s="13" t="str">
        <f>IFERROR(__xludf.DUMMYFUNCTION("REGEXEXTRACT(E5035,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35" s="16">
        <f t="shared" si="17"/>
        <v>2</v>
      </c>
      <c r="H5035" s="13" t="s">
        <v>28</v>
      </c>
      <c r="I5035" s="13" t="str">
        <f>IFERROR(__xludf.DUMMYFUNCTION("REGEXREPLACE(H5035, "".*\s"", """")"),"человек")</f>
        <v>человек</v>
      </c>
      <c r="J5035" s="13" t="s">
        <v>29</v>
      </c>
      <c r="K5035" s="17" t="str">
        <f>IFERROR(__xludf.DUMMYFUNCTION("REGEXREPLACE(J5035, ""^[\d\s]+"", """")"),"значение показателя за год")</f>
        <v>значение показателя за год</v>
      </c>
      <c r="L5035" s="16">
        <f t="shared" si="18"/>
        <v>2</v>
      </c>
      <c r="M5035" s="13" t="s">
        <v>31</v>
      </c>
      <c r="N5035" s="13" t="str">
        <f>IFERROR(__xludf.DUMMYFUNCTION("REGEXEXTRACT(M5035, "" (.+)$"")"),"городское население")</f>
        <v>городское население</v>
      </c>
      <c r="O5035" s="18">
        <v>11.0</v>
      </c>
      <c r="P5035" s="18">
        <v>5.0</v>
      </c>
      <c r="Q5035" s="18">
        <v>7.0</v>
      </c>
      <c r="R5035" s="18">
        <v>4.0</v>
      </c>
      <c r="S5035" s="23" t="s">
        <v>37</v>
      </c>
      <c r="T5035" s="23" t="s">
        <v>37</v>
      </c>
      <c r="U5035" s="23" t="s">
        <v>37</v>
      </c>
      <c r="V5035" s="23" t="s">
        <v>37</v>
      </c>
      <c r="W5035" s="23" t="s">
        <v>37</v>
      </c>
      <c r="X5035" s="23" t="s">
        <v>37</v>
      </c>
      <c r="Y5035" s="23" t="s">
        <v>37</v>
      </c>
      <c r="Z5035" s="19" t="str">
        <f t="shared" si="6"/>
        <v/>
      </c>
      <c r="AA5035" s="19">
        <f t="shared" si="19"/>
        <v>27</v>
      </c>
      <c r="AB5035" s="19" t="str">
        <f t="shared" si="8"/>
        <v/>
      </c>
      <c r="AC5035" s="19">
        <f t="shared" si="20"/>
        <v>6.75</v>
      </c>
      <c r="AD5035" s="19">
        <f t="shared" si="21"/>
        <v>10.5</v>
      </c>
      <c r="AE5035" s="19" t="str">
        <f t="shared" si="22"/>
        <v>Нет моды</v>
      </c>
      <c r="AF5035" s="19">
        <f t="shared" si="23"/>
        <v>4</v>
      </c>
      <c r="AG5035" s="19">
        <f t="shared" si="24"/>
        <v>11</v>
      </c>
      <c r="AH5035" s="20" t="str">
        <f t="shared" si="14"/>
        <v/>
      </c>
      <c r="AI5035" s="24"/>
      <c r="AJ5035" s="24"/>
      <c r="AK5035" s="24"/>
      <c r="AL5035" s="22">
        <f t="shared" si="25"/>
        <v>1</v>
      </c>
    </row>
    <row r="5036" ht="12.75" customHeight="1">
      <c r="A5036" s="13" t="s">
        <v>324</v>
      </c>
      <c r="B5036" s="13" t="str">
        <f>IFERROR(__xludf.DUMMYFUNCTION("REGEXREPLACE(A5036, ""\d"", """")"),"         Еврейская автономная область")</f>
        <v>         Еврейская автономная область</v>
      </c>
      <c r="C5036" s="14" t="str">
        <f t="shared" si="15"/>
        <v>Еврейская автономная область</v>
      </c>
      <c r="D5036" s="3">
        <f t="shared" si="16"/>
        <v>2</v>
      </c>
      <c r="E5036" s="15" t="s">
        <v>36</v>
      </c>
      <c r="F5036" s="13" t="str">
        <f>IFERROR(__xludf.DUMMYFUNCTION("REGEXEXTRACT(E5036,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36" s="16">
        <f t="shared" si="17"/>
        <v>2</v>
      </c>
      <c r="H5036" s="13" t="s">
        <v>28</v>
      </c>
      <c r="I5036" s="13" t="str">
        <f>IFERROR(__xludf.DUMMYFUNCTION("REGEXREPLACE(H5036, "".*\s"", """")"),"человек")</f>
        <v>человек</v>
      </c>
      <c r="J5036" s="13" t="s">
        <v>29</v>
      </c>
      <c r="K5036" s="17" t="str">
        <f>IFERROR(__xludf.DUMMYFUNCTION("REGEXREPLACE(J5036, ""^[\d\s]+"", """")"),"значение показателя за год")</f>
        <v>значение показателя за год</v>
      </c>
      <c r="L5036" s="16">
        <f t="shared" si="18"/>
        <v>2</v>
      </c>
      <c r="M5036" s="13" t="s">
        <v>32</v>
      </c>
      <c r="N5036" s="13" t="str">
        <f>IFERROR(__xludf.DUMMYFUNCTION("REGEXEXTRACT(M5036, "" (.+)$"")"),"сельское население")</f>
        <v>сельское население</v>
      </c>
      <c r="O5036" s="18">
        <v>4.0</v>
      </c>
      <c r="P5036" s="18">
        <v>5.0</v>
      </c>
      <c r="Q5036" s="18">
        <v>4.0</v>
      </c>
      <c r="R5036" s="18">
        <v>8.0</v>
      </c>
      <c r="S5036" s="23" t="s">
        <v>37</v>
      </c>
      <c r="T5036" s="23" t="s">
        <v>37</v>
      </c>
      <c r="U5036" s="23" t="s">
        <v>37</v>
      </c>
      <c r="V5036" s="23" t="s">
        <v>37</v>
      </c>
      <c r="W5036" s="23" t="s">
        <v>37</v>
      </c>
      <c r="X5036" s="23" t="s">
        <v>37</v>
      </c>
      <c r="Y5036" s="23" t="s">
        <v>37</v>
      </c>
      <c r="Z5036" s="19" t="str">
        <f t="shared" si="6"/>
        <v/>
      </c>
      <c r="AA5036" s="19" t="str">
        <f t="shared" si="19"/>
        <v/>
      </c>
      <c r="AB5036" s="19">
        <f t="shared" si="8"/>
        <v>21</v>
      </c>
      <c r="AC5036" s="19">
        <f t="shared" si="20"/>
        <v>5.25</v>
      </c>
      <c r="AD5036" s="19">
        <f t="shared" si="21"/>
        <v>5</v>
      </c>
      <c r="AE5036" s="19" t="str">
        <f t="shared" si="22"/>
        <v>Нет моды</v>
      </c>
      <c r="AF5036" s="19">
        <f t="shared" si="23"/>
        <v>4</v>
      </c>
      <c r="AG5036" s="19">
        <f t="shared" si="24"/>
        <v>8</v>
      </c>
      <c r="AH5036" s="20" t="str">
        <f t="shared" si="14"/>
        <v>Город: 56%; Село: 44%</v>
      </c>
      <c r="AI5036" s="24"/>
      <c r="AJ5036" s="24"/>
      <c r="AK5036" s="24"/>
      <c r="AL5036" s="22">
        <f t="shared" si="25"/>
        <v>1</v>
      </c>
    </row>
    <row r="5037" ht="12.75" customHeight="1">
      <c r="A5037" s="13" t="s">
        <v>324</v>
      </c>
      <c r="B5037" s="13" t="str">
        <f>IFERROR(__xludf.DUMMYFUNCTION("REGEXREPLACE(A5037, ""\d"", """")"),"         Еврейская автономная область")</f>
        <v>         Еврейская автономная область</v>
      </c>
      <c r="C5037" s="14" t="str">
        <f t="shared" si="15"/>
        <v>Еврейская автономная область</v>
      </c>
      <c r="D5037" s="3">
        <f t="shared" si="16"/>
        <v>2</v>
      </c>
      <c r="E5037" s="15" t="s">
        <v>38</v>
      </c>
      <c r="F5037" s="13" t="str">
        <f>IFERROR(__xludf.DUMMYFUNCTION("REGEXEXTRACT(E5037, ""[А-Яа-я].*"")"),"все виды транспортных несчастных случаев")</f>
        <v>все виды транспортных несчастных случаев</v>
      </c>
      <c r="G5037" s="16">
        <f t="shared" si="17"/>
        <v>2</v>
      </c>
      <c r="H5037" s="13" t="s">
        <v>28</v>
      </c>
      <c r="I5037" s="13" t="str">
        <f>IFERROR(__xludf.DUMMYFUNCTION("REGEXREPLACE(H5037, "".*\s"", """")"),"человек")</f>
        <v>человек</v>
      </c>
      <c r="J5037" s="13" t="s">
        <v>29</v>
      </c>
      <c r="K5037" s="17" t="str">
        <f>IFERROR(__xludf.DUMMYFUNCTION("REGEXREPLACE(J5037, ""^[\d\s]+"", """")"),"значение показателя за год")</f>
        <v>значение показателя за год</v>
      </c>
      <c r="L5037" s="16">
        <f t="shared" si="18"/>
        <v>2</v>
      </c>
      <c r="M5037" s="13" t="s">
        <v>30</v>
      </c>
      <c r="N5037" s="13" t="str">
        <f>IFERROR(__xludf.DUMMYFUNCTION("REGEXEXTRACT(M5037, "" (.+)$"")"),"все население")</f>
        <v>все население</v>
      </c>
      <c r="O5037" s="18">
        <v>29.0</v>
      </c>
      <c r="P5037" s="18">
        <v>40.0</v>
      </c>
      <c r="Q5037" s="18">
        <v>40.0</v>
      </c>
      <c r="R5037" s="18">
        <v>27.0</v>
      </c>
      <c r="S5037" s="18">
        <v>23.0</v>
      </c>
      <c r="T5037" s="18">
        <v>31.0</v>
      </c>
      <c r="U5037" s="18">
        <v>33.0</v>
      </c>
      <c r="V5037" s="18">
        <v>27.0</v>
      </c>
      <c r="W5037" s="18">
        <v>25.0</v>
      </c>
      <c r="X5037" s="18">
        <v>20.0</v>
      </c>
      <c r="Y5037" s="18">
        <v>27.0</v>
      </c>
      <c r="Z5037" s="19">
        <f t="shared" si="6"/>
        <v>322</v>
      </c>
      <c r="AA5037" s="19" t="str">
        <f t="shared" si="19"/>
        <v/>
      </c>
      <c r="AB5037" s="19" t="str">
        <f t="shared" si="8"/>
        <v/>
      </c>
      <c r="AC5037" s="19">
        <f t="shared" si="20"/>
        <v>29.27272727</v>
      </c>
      <c r="AD5037" s="19">
        <f t="shared" si="21"/>
        <v>27</v>
      </c>
      <c r="AE5037" s="19" t="str">
        <f t="shared" si="22"/>
        <v>Нет моды</v>
      </c>
      <c r="AF5037" s="19">
        <f t="shared" si="23"/>
        <v>20</v>
      </c>
      <c r="AG5037" s="19">
        <f t="shared" si="24"/>
        <v>40</v>
      </c>
      <c r="AH5037" s="20" t="str">
        <f t="shared" si="14"/>
        <v/>
      </c>
      <c r="AI5037" s="21"/>
      <c r="AJ5037" s="21"/>
      <c r="AK5037" s="21"/>
      <c r="AL5037" s="22">
        <f t="shared" si="25"/>
        <v>1</v>
      </c>
    </row>
    <row r="5038" ht="12.75" customHeight="1">
      <c r="A5038" s="13" t="s">
        <v>324</v>
      </c>
      <c r="B5038" s="13" t="str">
        <f>IFERROR(__xludf.DUMMYFUNCTION("REGEXREPLACE(A5038, ""\d"", """")"),"         Еврейская автономная область")</f>
        <v>         Еврейская автономная область</v>
      </c>
      <c r="C5038" s="14" t="str">
        <f t="shared" si="15"/>
        <v>Еврейская автономная область</v>
      </c>
      <c r="D5038" s="3">
        <f t="shared" si="16"/>
        <v>2</v>
      </c>
      <c r="E5038" s="15" t="s">
        <v>38</v>
      </c>
      <c r="F5038" s="13" t="str">
        <f>IFERROR(__xludf.DUMMYFUNCTION("REGEXEXTRACT(E5038, ""[А-Яа-я].*"")"),"все виды транспортных несчастных случаев")</f>
        <v>все виды транспортных несчастных случаев</v>
      </c>
      <c r="G5038" s="16">
        <f t="shared" si="17"/>
        <v>2</v>
      </c>
      <c r="H5038" s="13" t="s">
        <v>28</v>
      </c>
      <c r="I5038" s="13" t="str">
        <f>IFERROR(__xludf.DUMMYFUNCTION("REGEXREPLACE(H5038, "".*\s"", """")"),"человек")</f>
        <v>человек</v>
      </c>
      <c r="J5038" s="13" t="s">
        <v>29</v>
      </c>
      <c r="K5038" s="17" t="str">
        <f>IFERROR(__xludf.DUMMYFUNCTION("REGEXREPLACE(J5038, ""^[\d\s]+"", """")"),"значение показателя за год")</f>
        <v>значение показателя за год</v>
      </c>
      <c r="L5038" s="16">
        <f t="shared" si="18"/>
        <v>2</v>
      </c>
      <c r="M5038" s="13" t="s">
        <v>31</v>
      </c>
      <c r="N5038" s="13" t="str">
        <f>IFERROR(__xludf.DUMMYFUNCTION("REGEXEXTRACT(M5038, "" (.+)$"")"),"городское население")</f>
        <v>городское население</v>
      </c>
      <c r="O5038" s="18">
        <v>15.0</v>
      </c>
      <c r="P5038" s="18">
        <v>29.0</v>
      </c>
      <c r="Q5038" s="18">
        <v>22.0</v>
      </c>
      <c r="R5038" s="18">
        <v>19.0</v>
      </c>
      <c r="S5038" s="18">
        <v>16.0</v>
      </c>
      <c r="T5038" s="18">
        <v>19.0</v>
      </c>
      <c r="U5038" s="18">
        <v>18.0</v>
      </c>
      <c r="V5038" s="18">
        <v>22.0</v>
      </c>
      <c r="W5038" s="18">
        <v>17.0</v>
      </c>
      <c r="X5038" s="18">
        <v>15.0</v>
      </c>
      <c r="Y5038" s="18">
        <v>17.0</v>
      </c>
      <c r="Z5038" s="19" t="str">
        <f t="shared" si="6"/>
        <v/>
      </c>
      <c r="AA5038" s="19">
        <f t="shared" si="19"/>
        <v>209</v>
      </c>
      <c r="AB5038" s="19" t="str">
        <f t="shared" si="8"/>
        <v/>
      </c>
      <c r="AC5038" s="19">
        <f t="shared" si="20"/>
        <v>19</v>
      </c>
      <c r="AD5038" s="19">
        <f t="shared" si="21"/>
        <v>22.5</v>
      </c>
      <c r="AE5038" s="19" t="str">
        <f t="shared" si="22"/>
        <v>Нет моды</v>
      </c>
      <c r="AF5038" s="19">
        <f t="shared" si="23"/>
        <v>15</v>
      </c>
      <c r="AG5038" s="19">
        <f t="shared" si="24"/>
        <v>29</v>
      </c>
      <c r="AH5038" s="20" t="str">
        <f t="shared" si="14"/>
        <v/>
      </c>
      <c r="AI5038" s="21"/>
      <c r="AJ5038" s="21"/>
      <c r="AK5038" s="21"/>
      <c r="AL5038" s="22">
        <f t="shared" si="25"/>
        <v>1</v>
      </c>
    </row>
    <row r="5039" ht="12.75" customHeight="1">
      <c r="A5039" s="13" t="s">
        <v>324</v>
      </c>
      <c r="B5039" s="13" t="str">
        <f>IFERROR(__xludf.DUMMYFUNCTION("REGEXREPLACE(A5039, ""\d"", """")"),"         Еврейская автономная область")</f>
        <v>         Еврейская автономная область</v>
      </c>
      <c r="C5039" s="14" t="str">
        <f t="shared" si="15"/>
        <v>Еврейская автономная область</v>
      </c>
      <c r="D5039" s="3">
        <f t="shared" si="16"/>
        <v>2</v>
      </c>
      <c r="E5039" s="15" t="s">
        <v>38</v>
      </c>
      <c r="F5039" s="13" t="str">
        <f>IFERROR(__xludf.DUMMYFUNCTION("REGEXEXTRACT(E5039, ""[А-Яа-я].*"")"),"все виды транспортных несчастных случаев")</f>
        <v>все виды транспортных несчастных случаев</v>
      </c>
      <c r="G5039" s="16">
        <f t="shared" si="17"/>
        <v>2</v>
      </c>
      <c r="H5039" s="13" t="s">
        <v>28</v>
      </c>
      <c r="I5039" s="13" t="str">
        <f>IFERROR(__xludf.DUMMYFUNCTION("REGEXREPLACE(H5039, "".*\s"", """")"),"человек")</f>
        <v>человек</v>
      </c>
      <c r="J5039" s="13" t="s">
        <v>29</v>
      </c>
      <c r="K5039" s="17" t="str">
        <f>IFERROR(__xludf.DUMMYFUNCTION("REGEXREPLACE(J5039, ""^[\d\s]+"", """")"),"значение показателя за год")</f>
        <v>значение показателя за год</v>
      </c>
      <c r="L5039" s="16">
        <f t="shared" si="18"/>
        <v>2</v>
      </c>
      <c r="M5039" s="13" t="s">
        <v>32</v>
      </c>
      <c r="N5039" s="13" t="str">
        <f>IFERROR(__xludf.DUMMYFUNCTION("REGEXEXTRACT(M5039, "" (.+)$"")"),"сельское население")</f>
        <v>сельское население</v>
      </c>
      <c r="O5039" s="18">
        <v>14.0</v>
      </c>
      <c r="P5039" s="18">
        <v>11.0</v>
      </c>
      <c r="Q5039" s="18">
        <v>18.0</v>
      </c>
      <c r="R5039" s="18">
        <v>8.0</v>
      </c>
      <c r="S5039" s="18">
        <v>7.0</v>
      </c>
      <c r="T5039" s="18">
        <v>12.0</v>
      </c>
      <c r="U5039" s="18">
        <v>15.0</v>
      </c>
      <c r="V5039" s="18">
        <v>5.0</v>
      </c>
      <c r="W5039" s="18">
        <v>8.0</v>
      </c>
      <c r="X5039" s="18">
        <v>5.0</v>
      </c>
      <c r="Y5039" s="18">
        <v>10.0</v>
      </c>
      <c r="Z5039" s="19" t="str">
        <f t="shared" si="6"/>
        <v/>
      </c>
      <c r="AA5039" s="19" t="str">
        <f t="shared" si="19"/>
        <v/>
      </c>
      <c r="AB5039" s="19">
        <f t="shared" si="8"/>
        <v>113</v>
      </c>
      <c r="AC5039" s="19">
        <f t="shared" si="20"/>
        <v>10.27272727</v>
      </c>
      <c r="AD5039" s="19">
        <f t="shared" si="21"/>
        <v>15</v>
      </c>
      <c r="AE5039" s="19" t="str">
        <f t="shared" si="22"/>
        <v>Нет моды</v>
      </c>
      <c r="AF5039" s="19">
        <f t="shared" si="23"/>
        <v>5</v>
      </c>
      <c r="AG5039" s="19">
        <f t="shared" si="24"/>
        <v>18</v>
      </c>
      <c r="AH5039" s="20" t="str">
        <f t="shared" si="14"/>
        <v>Город: 65%; Село: 35%</v>
      </c>
      <c r="AI5039" s="21"/>
      <c r="AJ5039" s="21"/>
      <c r="AK5039" s="21"/>
      <c r="AL5039" s="22">
        <f t="shared" si="25"/>
        <v>1</v>
      </c>
    </row>
    <row r="5040" ht="12.75" customHeight="1">
      <c r="A5040" s="13" t="s">
        <v>324</v>
      </c>
      <c r="B5040" s="13" t="str">
        <f>IFERROR(__xludf.DUMMYFUNCTION("REGEXREPLACE(A5040, ""\d"", """")"),"         Еврейская автономная область")</f>
        <v>         Еврейская автономная область</v>
      </c>
      <c r="C5040" s="14" t="str">
        <f t="shared" si="15"/>
        <v>Еврейская автономная область</v>
      </c>
      <c r="D5040" s="3">
        <f t="shared" si="16"/>
        <v>2</v>
      </c>
      <c r="E5040" s="15" t="s">
        <v>39</v>
      </c>
      <c r="F5040" s="13" t="str">
        <f>IFERROR(__xludf.DUMMYFUNCTION("REGEXEXTRACT(E5040, ""[А-Яа-я].*"")"),"Всего умерших")</f>
        <v>Всего умерших</v>
      </c>
      <c r="G5040" s="16">
        <f t="shared" si="17"/>
        <v>2</v>
      </c>
      <c r="H5040" s="13" t="s">
        <v>28</v>
      </c>
      <c r="I5040" s="13" t="str">
        <f>IFERROR(__xludf.DUMMYFUNCTION("REGEXREPLACE(H5040, "".*\s"", """")"),"человек")</f>
        <v>человек</v>
      </c>
      <c r="J5040" s="13" t="s">
        <v>29</v>
      </c>
      <c r="K5040" s="17" t="str">
        <f>IFERROR(__xludf.DUMMYFUNCTION("REGEXREPLACE(J5040, ""^[\d\s]+"", """")"),"значение показателя за год")</f>
        <v>значение показателя за год</v>
      </c>
      <c r="L5040" s="16">
        <f t="shared" si="18"/>
        <v>2</v>
      </c>
      <c r="M5040" s="13" t="s">
        <v>30</v>
      </c>
      <c r="N5040" s="13" t="str">
        <f>IFERROR(__xludf.DUMMYFUNCTION("REGEXEXTRACT(M5040, "" (.+)$"")"),"все население")</f>
        <v>все население</v>
      </c>
      <c r="O5040" s="18">
        <v>2505.0</v>
      </c>
      <c r="P5040" s="18">
        <v>2536.0</v>
      </c>
      <c r="Q5040" s="18">
        <v>2577.0</v>
      </c>
      <c r="R5040" s="18">
        <v>2508.0</v>
      </c>
      <c r="S5040" s="18">
        <v>2172.0</v>
      </c>
      <c r="T5040" s="18">
        <v>2200.0</v>
      </c>
      <c r="U5040" s="18">
        <v>2265.0</v>
      </c>
      <c r="V5040" s="18">
        <v>2504.0</v>
      </c>
      <c r="W5040" s="18">
        <v>2788.0</v>
      </c>
      <c r="X5040" s="18">
        <v>2253.0</v>
      </c>
      <c r="Y5040" s="18">
        <v>2092.0</v>
      </c>
      <c r="Z5040" s="19">
        <f t="shared" si="6"/>
        <v>26400</v>
      </c>
      <c r="AA5040" s="19" t="str">
        <f t="shared" si="19"/>
        <v/>
      </c>
      <c r="AB5040" s="19" t="str">
        <f t="shared" si="8"/>
        <v/>
      </c>
      <c r="AC5040" s="19">
        <f t="shared" si="20"/>
        <v>2400</v>
      </c>
      <c r="AD5040" s="19">
        <f t="shared" si="21"/>
        <v>1055</v>
      </c>
      <c r="AE5040" s="19" t="str">
        <f t="shared" si="22"/>
        <v>Нет моды</v>
      </c>
      <c r="AF5040" s="19">
        <f t="shared" si="23"/>
        <v>2092</v>
      </c>
      <c r="AG5040" s="19">
        <f t="shared" si="24"/>
        <v>2788</v>
      </c>
      <c r="AH5040" s="20" t="str">
        <f t="shared" si="14"/>
        <v/>
      </c>
      <c r="AI5040" s="21"/>
      <c r="AJ5040" s="21"/>
      <c r="AK5040" s="21"/>
      <c r="AL5040" s="22">
        <f t="shared" si="25"/>
        <v>1</v>
      </c>
    </row>
    <row r="5041" ht="12.75" customHeight="1">
      <c r="A5041" s="13" t="s">
        <v>324</v>
      </c>
      <c r="B5041" s="13" t="str">
        <f>IFERROR(__xludf.DUMMYFUNCTION("REGEXREPLACE(A5041, ""\d"", """")"),"         Еврейская автономная область")</f>
        <v>         Еврейская автономная область</v>
      </c>
      <c r="C5041" s="14" t="str">
        <f t="shared" si="15"/>
        <v>Еврейская автономная область</v>
      </c>
      <c r="D5041" s="3">
        <f t="shared" si="16"/>
        <v>2</v>
      </c>
      <c r="E5041" s="15" t="s">
        <v>39</v>
      </c>
      <c r="F5041" s="13" t="str">
        <f>IFERROR(__xludf.DUMMYFUNCTION("REGEXEXTRACT(E5041, ""[А-Яа-я].*"")"),"Всего умерших")</f>
        <v>Всего умерших</v>
      </c>
      <c r="G5041" s="16">
        <f t="shared" si="17"/>
        <v>2</v>
      </c>
      <c r="H5041" s="13" t="s">
        <v>28</v>
      </c>
      <c r="I5041" s="13" t="str">
        <f>IFERROR(__xludf.DUMMYFUNCTION("REGEXREPLACE(H5041, "".*\s"", """")"),"человек")</f>
        <v>человек</v>
      </c>
      <c r="J5041" s="13" t="s">
        <v>29</v>
      </c>
      <c r="K5041" s="17" t="str">
        <f>IFERROR(__xludf.DUMMYFUNCTION("REGEXREPLACE(J5041, ""^[\d\s]+"", """")"),"значение показателя за год")</f>
        <v>значение показателя за год</v>
      </c>
      <c r="L5041" s="16">
        <f t="shared" si="18"/>
        <v>2</v>
      </c>
      <c r="M5041" s="13" t="s">
        <v>31</v>
      </c>
      <c r="N5041" s="13" t="str">
        <f>IFERROR(__xludf.DUMMYFUNCTION("REGEXEXTRACT(M5041, "" (.+)$"")"),"городское население")</f>
        <v>городское население</v>
      </c>
      <c r="O5041" s="18">
        <v>1753.0</v>
      </c>
      <c r="P5041" s="18">
        <v>1758.0</v>
      </c>
      <c r="Q5041" s="18">
        <v>1796.0</v>
      </c>
      <c r="R5041" s="18">
        <v>1760.0</v>
      </c>
      <c r="S5041" s="18">
        <v>1525.0</v>
      </c>
      <c r="T5041" s="18">
        <v>1595.0</v>
      </c>
      <c r="U5041" s="18">
        <v>1617.0</v>
      </c>
      <c r="V5041" s="18">
        <v>1827.0</v>
      </c>
      <c r="W5041" s="18">
        <v>2078.0</v>
      </c>
      <c r="X5041" s="18">
        <v>1573.0</v>
      </c>
      <c r="Y5041" s="18">
        <v>1511.0</v>
      </c>
      <c r="Z5041" s="19" t="str">
        <f t="shared" si="6"/>
        <v/>
      </c>
      <c r="AA5041" s="19">
        <f t="shared" si="19"/>
        <v>18793</v>
      </c>
      <c r="AB5041" s="19" t="str">
        <f t="shared" si="8"/>
        <v/>
      </c>
      <c r="AC5041" s="19">
        <f t="shared" si="20"/>
        <v>1708.454545</v>
      </c>
      <c r="AD5041" s="19">
        <f t="shared" si="21"/>
        <v>2085</v>
      </c>
      <c r="AE5041" s="19" t="str">
        <f t="shared" si="22"/>
        <v>Нет моды</v>
      </c>
      <c r="AF5041" s="19">
        <f t="shared" si="23"/>
        <v>1511</v>
      </c>
      <c r="AG5041" s="19">
        <f t="shared" si="24"/>
        <v>2078</v>
      </c>
      <c r="AH5041" s="20" t="str">
        <f t="shared" si="14"/>
        <v/>
      </c>
      <c r="AI5041" s="21"/>
      <c r="AJ5041" s="21"/>
      <c r="AK5041" s="21"/>
      <c r="AL5041" s="22">
        <f t="shared" si="25"/>
        <v>1</v>
      </c>
    </row>
    <row r="5042" ht="12.75" customHeight="1">
      <c r="A5042" s="13" t="s">
        <v>324</v>
      </c>
      <c r="B5042" s="13" t="str">
        <f>IFERROR(__xludf.DUMMYFUNCTION("REGEXREPLACE(A5042, ""\d"", """")"),"         Еврейская автономная область")</f>
        <v>         Еврейская автономная область</v>
      </c>
      <c r="C5042" s="14" t="str">
        <f t="shared" si="15"/>
        <v>Еврейская автономная область</v>
      </c>
      <c r="D5042" s="3">
        <f t="shared" si="16"/>
        <v>2</v>
      </c>
      <c r="E5042" s="15" t="s">
        <v>39</v>
      </c>
      <c r="F5042" s="13" t="str">
        <f>IFERROR(__xludf.DUMMYFUNCTION("REGEXEXTRACT(E5042, ""[А-Яа-я].*"")"),"Всего умерших")</f>
        <v>Всего умерших</v>
      </c>
      <c r="G5042" s="16">
        <f t="shared" si="17"/>
        <v>2</v>
      </c>
      <c r="H5042" s="13" t="s">
        <v>28</v>
      </c>
      <c r="I5042" s="13" t="str">
        <f>IFERROR(__xludf.DUMMYFUNCTION("REGEXREPLACE(H5042, "".*\s"", """")"),"человек")</f>
        <v>человек</v>
      </c>
      <c r="J5042" s="13" t="s">
        <v>29</v>
      </c>
      <c r="K5042" s="17" t="str">
        <f>IFERROR(__xludf.DUMMYFUNCTION("REGEXREPLACE(J5042, ""^[\d\s]+"", """")"),"значение показателя за год")</f>
        <v>значение показателя за год</v>
      </c>
      <c r="L5042" s="16">
        <f t="shared" si="18"/>
        <v>2</v>
      </c>
      <c r="M5042" s="13" t="s">
        <v>32</v>
      </c>
      <c r="N5042" s="13" t="str">
        <f>IFERROR(__xludf.DUMMYFUNCTION("REGEXEXTRACT(M5042, "" (.+)$"")"),"сельское население")</f>
        <v>сельское население</v>
      </c>
      <c r="O5042" s="18">
        <v>752.0</v>
      </c>
      <c r="P5042" s="18">
        <v>778.0</v>
      </c>
      <c r="Q5042" s="18">
        <v>781.0</v>
      </c>
      <c r="R5042" s="18">
        <v>748.0</v>
      </c>
      <c r="S5042" s="18">
        <v>647.0</v>
      </c>
      <c r="T5042" s="18">
        <v>605.0</v>
      </c>
      <c r="U5042" s="18">
        <v>648.0</v>
      </c>
      <c r="V5042" s="18">
        <v>677.0</v>
      </c>
      <c r="W5042" s="18">
        <v>710.0</v>
      </c>
      <c r="X5042" s="18">
        <v>680.0</v>
      </c>
      <c r="Y5042" s="18">
        <v>581.0</v>
      </c>
      <c r="Z5042" s="19" t="str">
        <f t="shared" si="6"/>
        <v/>
      </c>
      <c r="AA5042" s="19" t="str">
        <f t="shared" si="19"/>
        <v/>
      </c>
      <c r="AB5042" s="19">
        <f t="shared" si="8"/>
        <v>7607</v>
      </c>
      <c r="AC5042" s="19">
        <f t="shared" si="20"/>
        <v>691.5454545</v>
      </c>
      <c r="AD5042" s="19">
        <f t="shared" si="21"/>
        <v>1146</v>
      </c>
      <c r="AE5042" s="19" t="str">
        <f t="shared" si="22"/>
        <v>Нет моды</v>
      </c>
      <c r="AF5042" s="19">
        <f t="shared" si="23"/>
        <v>581</v>
      </c>
      <c r="AG5042" s="19">
        <f t="shared" si="24"/>
        <v>781</v>
      </c>
      <c r="AH5042" s="20" t="str">
        <f t="shared" si="14"/>
        <v>Город: 71%; Село: 29%</v>
      </c>
      <c r="AI5042" s="21"/>
      <c r="AJ5042" s="21"/>
      <c r="AK5042" s="21"/>
      <c r="AL5042" s="22">
        <f t="shared" si="25"/>
        <v>1</v>
      </c>
    </row>
    <row r="5043" ht="12.75" customHeight="1">
      <c r="A5043" s="13" t="s">
        <v>324</v>
      </c>
      <c r="B5043" s="13" t="str">
        <f>IFERROR(__xludf.DUMMYFUNCTION("REGEXREPLACE(A5043, ""\d"", """")"),"         Еврейская автономная область")</f>
        <v>         Еврейская автономная область</v>
      </c>
      <c r="C5043" s="14" t="str">
        <f t="shared" si="15"/>
        <v>Еврейская автономная область</v>
      </c>
      <c r="D5043" s="3">
        <f t="shared" si="16"/>
        <v>2</v>
      </c>
      <c r="E5043" s="15" t="s">
        <v>40</v>
      </c>
      <c r="F5043" s="13" t="str">
        <f>IFERROR(__xludf.DUMMYFUNCTION("REGEXEXTRACT(E5043, ""[А-Яа-я].*"")"),"Злокачественные новообразования")</f>
        <v>Злокачественные новообразования</v>
      </c>
      <c r="G5043" s="16">
        <f t="shared" si="17"/>
        <v>2</v>
      </c>
      <c r="H5043" s="13" t="s">
        <v>28</v>
      </c>
      <c r="I5043" s="13" t="str">
        <f>IFERROR(__xludf.DUMMYFUNCTION("REGEXREPLACE(H5043, "".*\s"", """")"),"человек")</f>
        <v>человек</v>
      </c>
      <c r="J5043" s="13" t="s">
        <v>29</v>
      </c>
      <c r="K5043" s="17" t="str">
        <f>IFERROR(__xludf.DUMMYFUNCTION("REGEXREPLACE(J5043, ""^[\d\s]+"", """")"),"значение показателя за год")</f>
        <v>значение показателя за год</v>
      </c>
      <c r="L5043" s="16">
        <f t="shared" si="18"/>
        <v>2</v>
      </c>
      <c r="M5043" s="13" t="s">
        <v>30</v>
      </c>
      <c r="N5043" s="13" t="str">
        <f>IFERROR(__xludf.DUMMYFUNCTION("REGEXEXTRACT(M5043, "" (.+)$"")"),"все население")</f>
        <v>все население</v>
      </c>
      <c r="O5043" s="18">
        <v>384.0</v>
      </c>
      <c r="P5043" s="18">
        <v>364.0</v>
      </c>
      <c r="Q5043" s="18">
        <v>341.0</v>
      </c>
      <c r="R5043" s="18">
        <v>380.0</v>
      </c>
      <c r="S5043" s="18">
        <v>338.0</v>
      </c>
      <c r="T5043" s="18">
        <v>376.0</v>
      </c>
      <c r="U5043" s="18">
        <v>357.0</v>
      </c>
      <c r="V5043" s="18">
        <v>289.0</v>
      </c>
      <c r="W5043" s="18">
        <v>293.0</v>
      </c>
      <c r="X5043" s="18">
        <v>296.0</v>
      </c>
      <c r="Y5043" s="18">
        <v>325.0</v>
      </c>
      <c r="Z5043" s="19">
        <f t="shared" si="6"/>
        <v>3743</v>
      </c>
      <c r="AA5043" s="19" t="str">
        <f t="shared" si="19"/>
        <v/>
      </c>
      <c r="AB5043" s="19" t="str">
        <f t="shared" si="8"/>
        <v/>
      </c>
      <c r="AC5043" s="19">
        <f t="shared" si="20"/>
        <v>340.2727273</v>
      </c>
      <c r="AD5043" s="19">
        <f t="shared" si="21"/>
        <v>482.5</v>
      </c>
      <c r="AE5043" s="19" t="str">
        <f t="shared" si="22"/>
        <v>Нет моды</v>
      </c>
      <c r="AF5043" s="19">
        <f t="shared" si="23"/>
        <v>289</v>
      </c>
      <c r="AG5043" s="19">
        <f t="shared" si="24"/>
        <v>384</v>
      </c>
      <c r="AH5043" s="20" t="str">
        <f t="shared" si="14"/>
        <v/>
      </c>
      <c r="AI5043" s="21"/>
      <c r="AJ5043" s="21"/>
      <c r="AK5043" s="21"/>
      <c r="AL5043" s="22">
        <f t="shared" si="25"/>
        <v>1</v>
      </c>
    </row>
    <row r="5044" ht="12.75" customHeight="1">
      <c r="A5044" s="13" t="s">
        <v>324</v>
      </c>
      <c r="B5044" s="13" t="str">
        <f>IFERROR(__xludf.DUMMYFUNCTION("REGEXREPLACE(A5044, ""\d"", """")"),"         Еврейская автономная область")</f>
        <v>         Еврейская автономная область</v>
      </c>
      <c r="C5044" s="14" t="str">
        <f t="shared" si="15"/>
        <v>Еврейская автономная область</v>
      </c>
      <c r="D5044" s="3">
        <f t="shared" si="16"/>
        <v>2</v>
      </c>
      <c r="E5044" s="15" t="s">
        <v>40</v>
      </c>
      <c r="F5044" s="13" t="str">
        <f>IFERROR(__xludf.DUMMYFUNCTION("REGEXEXTRACT(E5044, ""[А-Яа-я].*"")"),"Злокачественные новообразования")</f>
        <v>Злокачественные новообразования</v>
      </c>
      <c r="G5044" s="16">
        <f t="shared" si="17"/>
        <v>2</v>
      </c>
      <c r="H5044" s="13" t="s">
        <v>28</v>
      </c>
      <c r="I5044" s="13" t="str">
        <f>IFERROR(__xludf.DUMMYFUNCTION("REGEXREPLACE(H5044, "".*\s"", """")"),"человек")</f>
        <v>человек</v>
      </c>
      <c r="J5044" s="13" t="s">
        <v>29</v>
      </c>
      <c r="K5044" s="17" t="str">
        <f>IFERROR(__xludf.DUMMYFUNCTION("REGEXREPLACE(J5044, ""^[\d\s]+"", """")"),"значение показателя за год")</f>
        <v>значение показателя за год</v>
      </c>
      <c r="L5044" s="16">
        <f t="shared" si="18"/>
        <v>2</v>
      </c>
      <c r="M5044" s="13" t="s">
        <v>31</v>
      </c>
      <c r="N5044" s="13" t="str">
        <f>IFERROR(__xludf.DUMMYFUNCTION("REGEXEXTRACT(M5044, "" (.+)$"")"),"городское население")</f>
        <v>городское население</v>
      </c>
      <c r="O5044" s="18">
        <v>285.0</v>
      </c>
      <c r="P5044" s="18">
        <v>263.0</v>
      </c>
      <c r="Q5044" s="18">
        <v>251.0</v>
      </c>
      <c r="R5044" s="18">
        <v>288.0</v>
      </c>
      <c r="S5044" s="18">
        <v>245.0</v>
      </c>
      <c r="T5044" s="18">
        <v>287.0</v>
      </c>
      <c r="U5044" s="18">
        <v>260.0</v>
      </c>
      <c r="V5044" s="18">
        <v>210.0</v>
      </c>
      <c r="W5044" s="18">
        <v>213.0</v>
      </c>
      <c r="X5044" s="18">
        <v>218.0</v>
      </c>
      <c r="Y5044" s="18">
        <v>239.0</v>
      </c>
      <c r="Z5044" s="19" t="str">
        <f t="shared" si="6"/>
        <v/>
      </c>
      <c r="AA5044" s="19">
        <f t="shared" si="19"/>
        <v>2759</v>
      </c>
      <c r="AB5044" s="19" t="str">
        <f t="shared" si="8"/>
        <v/>
      </c>
      <c r="AC5044" s="19">
        <f t="shared" si="20"/>
        <v>250.8181818</v>
      </c>
      <c r="AD5044" s="19">
        <f t="shared" si="21"/>
        <v>288.5</v>
      </c>
      <c r="AE5044" s="19" t="str">
        <f t="shared" si="22"/>
        <v>Нет моды</v>
      </c>
      <c r="AF5044" s="19">
        <f t="shared" si="23"/>
        <v>210</v>
      </c>
      <c r="AG5044" s="19">
        <f t="shared" si="24"/>
        <v>288</v>
      </c>
      <c r="AH5044" s="20" t="str">
        <f t="shared" si="14"/>
        <v/>
      </c>
      <c r="AI5044" s="21"/>
      <c r="AJ5044" s="21"/>
      <c r="AK5044" s="21"/>
      <c r="AL5044" s="22">
        <f t="shared" si="25"/>
        <v>1</v>
      </c>
    </row>
    <row r="5045" ht="12.75" customHeight="1">
      <c r="A5045" s="13" t="s">
        <v>324</v>
      </c>
      <c r="B5045" s="13" t="str">
        <f>IFERROR(__xludf.DUMMYFUNCTION("REGEXREPLACE(A5045, ""\d"", """")"),"         Еврейская автономная область")</f>
        <v>         Еврейская автономная область</v>
      </c>
      <c r="C5045" s="14" t="str">
        <f t="shared" si="15"/>
        <v>Еврейская автономная область</v>
      </c>
      <c r="D5045" s="3">
        <f t="shared" si="16"/>
        <v>2</v>
      </c>
      <c r="E5045" s="15" t="s">
        <v>40</v>
      </c>
      <c r="F5045" s="13" t="str">
        <f>IFERROR(__xludf.DUMMYFUNCTION("REGEXEXTRACT(E5045, ""[А-Яа-я].*"")"),"Злокачественные новообразования")</f>
        <v>Злокачественные новообразования</v>
      </c>
      <c r="G5045" s="16">
        <f t="shared" si="17"/>
        <v>2</v>
      </c>
      <c r="H5045" s="13" t="s">
        <v>28</v>
      </c>
      <c r="I5045" s="13" t="str">
        <f>IFERROR(__xludf.DUMMYFUNCTION("REGEXREPLACE(H5045, "".*\s"", """")"),"человек")</f>
        <v>человек</v>
      </c>
      <c r="J5045" s="13" t="s">
        <v>29</v>
      </c>
      <c r="K5045" s="17" t="str">
        <f>IFERROR(__xludf.DUMMYFUNCTION("REGEXREPLACE(J5045, ""^[\d\s]+"", """")"),"значение показателя за год")</f>
        <v>значение показателя за год</v>
      </c>
      <c r="L5045" s="16">
        <f t="shared" si="18"/>
        <v>2</v>
      </c>
      <c r="M5045" s="13" t="s">
        <v>32</v>
      </c>
      <c r="N5045" s="13" t="str">
        <f>IFERROR(__xludf.DUMMYFUNCTION("REGEXEXTRACT(M5045, "" (.+)$"")"),"сельское население")</f>
        <v>сельское население</v>
      </c>
      <c r="O5045" s="18">
        <v>99.0</v>
      </c>
      <c r="P5045" s="18">
        <v>101.0</v>
      </c>
      <c r="Q5045" s="18">
        <v>90.0</v>
      </c>
      <c r="R5045" s="18">
        <v>92.0</v>
      </c>
      <c r="S5045" s="18">
        <v>93.0</v>
      </c>
      <c r="T5045" s="18">
        <v>89.0</v>
      </c>
      <c r="U5045" s="18">
        <v>97.0</v>
      </c>
      <c r="V5045" s="18">
        <v>79.0</v>
      </c>
      <c r="W5045" s="18">
        <v>80.0</v>
      </c>
      <c r="X5045" s="18">
        <v>78.0</v>
      </c>
      <c r="Y5045" s="18">
        <v>86.0</v>
      </c>
      <c r="Z5045" s="19" t="str">
        <f t="shared" si="6"/>
        <v/>
      </c>
      <c r="AA5045" s="19" t="str">
        <f t="shared" si="19"/>
        <v/>
      </c>
      <c r="AB5045" s="19">
        <f t="shared" si="8"/>
        <v>984</v>
      </c>
      <c r="AC5045" s="19">
        <f t="shared" si="20"/>
        <v>89.45454545</v>
      </c>
      <c r="AD5045" s="19">
        <f t="shared" si="21"/>
        <v>155.5</v>
      </c>
      <c r="AE5045" s="19" t="str">
        <f t="shared" si="22"/>
        <v>Нет моды</v>
      </c>
      <c r="AF5045" s="19">
        <f t="shared" si="23"/>
        <v>78</v>
      </c>
      <c r="AG5045" s="19">
        <f t="shared" si="24"/>
        <v>101</v>
      </c>
      <c r="AH5045" s="20" t="str">
        <f t="shared" si="14"/>
        <v>Город: 74%; Село: 26%</v>
      </c>
      <c r="AI5045" s="21"/>
      <c r="AJ5045" s="21"/>
      <c r="AK5045" s="21"/>
      <c r="AL5045" s="22">
        <f t="shared" si="25"/>
        <v>1</v>
      </c>
    </row>
    <row r="5046" ht="12.75" customHeight="1">
      <c r="A5046" s="13" t="s">
        <v>324</v>
      </c>
      <c r="B5046" s="13" t="str">
        <f>IFERROR(__xludf.DUMMYFUNCTION("REGEXREPLACE(A5046, ""\d"", """")"),"         Еврейская автономная область")</f>
        <v>         Еврейская автономная область</v>
      </c>
      <c r="C5046" s="14" t="str">
        <f t="shared" si="15"/>
        <v>Еврейская автономная область</v>
      </c>
      <c r="D5046" s="3">
        <f t="shared" si="16"/>
        <v>2</v>
      </c>
      <c r="E5046" s="15" t="s">
        <v>41</v>
      </c>
      <c r="F5046" s="13" t="str">
        <f>IFERROR(__xludf.DUMMYFUNCTION("REGEXEXTRACT(E5046, ""[А-Яа-я].*"")"),"Инфекционные и паразитарные болезни")</f>
        <v>Инфекционные и паразитарные болезни</v>
      </c>
      <c r="G5046" s="16">
        <f t="shared" si="17"/>
        <v>2</v>
      </c>
      <c r="H5046" s="13" t="s">
        <v>28</v>
      </c>
      <c r="I5046" s="13" t="str">
        <f>IFERROR(__xludf.DUMMYFUNCTION("REGEXREPLACE(H5046, "".*\s"", """")"),"человек")</f>
        <v>человек</v>
      </c>
      <c r="J5046" s="13" t="s">
        <v>29</v>
      </c>
      <c r="K5046" s="17" t="str">
        <f>IFERROR(__xludf.DUMMYFUNCTION("REGEXREPLACE(J5046, ""^[\d\s]+"", """")"),"значение показателя за год")</f>
        <v>значение показателя за год</v>
      </c>
      <c r="L5046" s="16">
        <f t="shared" si="18"/>
        <v>2</v>
      </c>
      <c r="M5046" s="13" t="s">
        <v>30</v>
      </c>
      <c r="N5046" s="13" t="str">
        <f>IFERROR(__xludf.DUMMYFUNCTION("REGEXEXTRACT(M5046, "" (.+)$"")"),"все население")</f>
        <v>все население</v>
      </c>
      <c r="O5046" s="18">
        <v>78.0</v>
      </c>
      <c r="P5046" s="18">
        <v>76.0</v>
      </c>
      <c r="Q5046" s="18">
        <v>68.0</v>
      </c>
      <c r="R5046" s="18">
        <v>62.0</v>
      </c>
      <c r="S5046" s="18">
        <v>43.0</v>
      </c>
      <c r="T5046" s="18">
        <v>45.0</v>
      </c>
      <c r="U5046" s="18">
        <v>42.0</v>
      </c>
      <c r="V5046" s="18">
        <v>42.0</v>
      </c>
      <c r="W5046" s="18">
        <v>22.0</v>
      </c>
      <c r="X5046" s="18">
        <v>34.0</v>
      </c>
      <c r="Y5046" s="18">
        <v>33.0</v>
      </c>
      <c r="Z5046" s="19">
        <f t="shared" si="6"/>
        <v>545</v>
      </c>
      <c r="AA5046" s="19" t="str">
        <f t="shared" si="19"/>
        <v/>
      </c>
      <c r="AB5046" s="19" t="str">
        <f t="shared" si="8"/>
        <v/>
      </c>
      <c r="AC5046" s="19">
        <f t="shared" si="20"/>
        <v>49.54545455</v>
      </c>
      <c r="AD5046" s="19">
        <f t="shared" si="21"/>
        <v>78</v>
      </c>
      <c r="AE5046" s="19" t="str">
        <f t="shared" si="22"/>
        <v>Нет моды</v>
      </c>
      <c r="AF5046" s="19">
        <f t="shared" si="23"/>
        <v>22</v>
      </c>
      <c r="AG5046" s="19">
        <f t="shared" si="24"/>
        <v>78</v>
      </c>
      <c r="AH5046" s="20" t="str">
        <f t="shared" si="14"/>
        <v/>
      </c>
      <c r="AI5046" s="21"/>
      <c r="AJ5046" s="21"/>
      <c r="AK5046" s="21"/>
      <c r="AL5046" s="22">
        <f t="shared" si="25"/>
        <v>1</v>
      </c>
    </row>
    <row r="5047" ht="12.75" customHeight="1">
      <c r="A5047" s="13" t="s">
        <v>324</v>
      </c>
      <c r="B5047" s="13" t="str">
        <f>IFERROR(__xludf.DUMMYFUNCTION("REGEXREPLACE(A5047, ""\d"", """")"),"         Еврейская автономная область")</f>
        <v>         Еврейская автономная область</v>
      </c>
      <c r="C5047" s="14" t="str">
        <f t="shared" si="15"/>
        <v>Еврейская автономная область</v>
      </c>
      <c r="D5047" s="3">
        <f t="shared" si="16"/>
        <v>2</v>
      </c>
      <c r="E5047" s="15" t="s">
        <v>41</v>
      </c>
      <c r="F5047" s="13" t="str">
        <f>IFERROR(__xludf.DUMMYFUNCTION("REGEXEXTRACT(E5047, ""[А-Яа-я].*"")"),"Инфекционные и паразитарные болезни")</f>
        <v>Инфекционные и паразитарные болезни</v>
      </c>
      <c r="G5047" s="16">
        <f t="shared" si="17"/>
        <v>2</v>
      </c>
      <c r="H5047" s="13" t="s">
        <v>28</v>
      </c>
      <c r="I5047" s="13" t="str">
        <f>IFERROR(__xludf.DUMMYFUNCTION("REGEXREPLACE(H5047, "".*\s"", """")"),"человек")</f>
        <v>человек</v>
      </c>
      <c r="J5047" s="13" t="s">
        <v>29</v>
      </c>
      <c r="K5047" s="17" t="str">
        <f>IFERROR(__xludf.DUMMYFUNCTION("REGEXREPLACE(J5047, ""^[\d\s]+"", """")"),"значение показателя за год")</f>
        <v>значение показателя за год</v>
      </c>
      <c r="L5047" s="16">
        <f t="shared" si="18"/>
        <v>2</v>
      </c>
      <c r="M5047" s="13" t="s">
        <v>31</v>
      </c>
      <c r="N5047" s="13" t="str">
        <f>IFERROR(__xludf.DUMMYFUNCTION("REGEXEXTRACT(M5047, "" (.+)$"")"),"городское население")</f>
        <v>городское население</v>
      </c>
      <c r="O5047" s="18">
        <v>52.0</v>
      </c>
      <c r="P5047" s="18">
        <v>56.0</v>
      </c>
      <c r="Q5047" s="18">
        <v>48.0</v>
      </c>
      <c r="R5047" s="18">
        <v>44.0</v>
      </c>
      <c r="S5047" s="18">
        <v>31.0</v>
      </c>
      <c r="T5047" s="18">
        <v>30.0</v>
      </c>
      <c r="U5047" s="18">
        <v>30.0</v>
      </c>
      <c r="V5047" s="18">
        <v>24.0</v>
      </c>
      <c r="W5047" s="18">
        <v>16.0</v>
      </c>
      <c r="X5047" s="18">
        <v>24.0</v>
      </c>
      <c r="Y5047" s="18">
        <v>21.0</v>
      </c>
      <c r="Z5047" s="19" t="str">
        <f t="shared" si="6"/>
        <v/>
      </c>
      <c r="AA5047" s="19">
        <f t="shared" si="19"/>
        <v>376</v>
      </c>
      <c r="AB5047" s="19" t="str">
        <f t="shared" si="8"/>
        <v/>
      </c>
      <c r="AC5047" s="19">
        <f t="shared" si="20"/>
        <v>34.18181818</v>
      </c>
      <c r="AD5047" s="19">
        <f t="shared" si="21"/>
        <v>42</v>
      </c>
      <c r="AE5047" s="19" t="str">
        <f t="shared" si="22"/>
        <v>Нет моды</v>
      </c>
      <c r="AF5047" s="19">
        <f t="shared" si="23"/>
        <v>16</v>
      </c>
      <c r="AG5047" s="19">
        <f t="shared" si="24"/>
        <v>56</v>
      </c>
      <c r="AH5047" s="20" t="str">
        <f t="shared" si="14"/>
        <v/>
      </c>
      <c r="AI5047" s="21"/>
      <c r="AJ5047" s="21"/>
      <c r="AK5047" s="21"/>
      <c r="AL5047" s="22">
        <f t="shared" si="25"/>
        <v>1</v>
      </c>
    </row>
    <row r="5048" ht="12.75" customHeight="1">
      <c r="A5048" s="13" t="s">
        <v>324</v>
      </c>
      <c r="B5048" s="13" t="str">
        <f>IFERROR(__xludf.DUMMYFUNCTION("REGEXREPLACE(A5048, ""\d"", """")"),"         Еврейская автономная область")</f>
        <v>         Еврейская автономная область</v>
      </c>
      <c r="C5048" s="14" t="str">
        <f t="shared" si="15"/>
        <v>Еврейская автономная область</v>
      </c>
      <c r="D5048" s="3">
        <f t="shared" si="16"/>
        <v>2</v>
      </c>
      <c r="E5048" s="15" t="s">
        <v>41</v>
      </c>
      <c r="F5048" s="13" t="str">
        <f>IFERROR(__xludf.DUMMYFUNCTION("REGEXEXTRACT(E5048, ""[А-Яа-я].*"")"),"Инфекционные и паразитарные болезни")</f>
        <v>Инфекционные и паразитарные болезни</v>
      </c>
      <c r="G5048" s="16">
        <f t="shared" si="17"/>
        <v>2</v>
      </c>
      <c r="H5048" s="13" t="s">
        <v>28</v>
      </c>
      <c r="I5048" s="13" t="str">
        <f>IFERROR(__xludf.DUMMYFUNCTION("REGEXREPLACE(H5048, "".*\s"", """")"),"человек")</f>
        <v>человек</v>
      </c>
      <c r="J5048" s="13" t="s">
        <v>29</v>
      </c>
      <c r="K5048" s="17" t="str">
        <f>IFERROR(__xludf.DUMMYFUNCTION("REGEXREPLACE(J5048, ""^[\d\s]+"", """")"),"значение показателя за год")</f>
        <v>значение показателя за год</v>
      </c>
      <c r="L5048" s="16">
        <f t="shared" si="18"/>
        <v>2</v>
      </c>
      <c r="M5048" s="13" t="s">
        <v>32</v>
      </c>
      <c r="N5048" s="13" t="str">
        <f>IFERROR(__xludf.DUMMYFUNCTION("REGEXEXTRACT(M5048, "" (.+)$"")"),"сельское население")</f>
        <v>сельское население</v>
      </c>
      <c r="O5048" s="18">
        <v>26.0</v>
      </c>
      <c r="P5048" s="18">
        <v>20.0</v>
      </c>
      <c r="Q5048" s="18">
        <v>20.0</v>
      </c>
      <c r="R5048" s="18">
        <v>18.0</v>
      </c>
      <c r="S5048" s="18">
        <v>12.0</v>
      </c>
      <c r="T5048" s="18">
        <v>15.0</v>
      </c>
      <c r="U5048" s="18">
        <v>12.0</v>
      </c>
      <c r="V5048" s="18">
        <v>18.0</v>
      </c>
      <c r="W5048" s="18">
        <v>6.0</v>
      </c>
      <c r="X5048" s="18">
        <v>10.0</v>
      </c>
      <c r="Y5048" s="18">
        <v>12.0</v>
      </c>
      <c r="Z5048" s="19" t="str">
        <f t="shared" si="6"/>
        <v/>
      </c>
      <c r="AA5048" s="19" t="str">
        <f t="shared" si="19"/>
        <v/>
      </c>
      <c r="AB5048" s="19">
        <f t="shared" si="8"/>
        <v>169</v>
      </c>
      <c r="AC5048" s="19">
        <f t="shared" si="20"/>
        <v>15.36363636</v>
      </c>
      <c r="AD5048" s="19">
        <f t="shared" si="21"/>
        <v>20.5</v>
      </c>
      <c r="AE5048" s="19" t="str">
        <f t="shared" si="22"/>
        <v>Нет моды</v>
      </c>
      <c r="AF5048" s="19">
        <f t="shared" si="23"/>
        <v>6</v>
      </c>
      <c r="AG5048" s="19">
        <f t="shared" si="24"/>
        <v>26</v>
      </c>
      <c r="AH5048" s="20" t="str">
        <f t="shared" si="14"/>
        <v>Город: 69%; Село: 31%</v>
      </c>
      <c r="AI5048" s="21"/>
      <c r="AJ5048" s="21"/>
      <c r="AK5048" s="21"/>
      <c r="AL5048" s="22">
        <f t="shared" si="25"/>
        <v>1</v>
      </c>
    </row>
    <row r="5049" ht="12.75" customHeight="1">
      <c r="A5049" s="13" t="s">
        <v>324</v>
      </c>
      <c r="B5049" s="13" t="str">
        <f>IFERROR(__xludf.DUMMYFUNCTION("REGEXREPLACE(A5049, ""\d"", """")"),"         Еврейская автономная область")</f>
        <v>         Еврейская автономная область</v>
      </c>
      <c r="C5049" s="14" t="str">
        <f t="shared" si="15"/>
        <v>Еврейская автономная область</v>
      </c>
      <c r="D5049" s="3">
        <f t="shared" si="16"/>
        <v>2</v>
      </c>
      <c r="E5049" s="15" t="s">
        <v>42</v>
      </c>
      <c r="F5049" s="13" t="str">
        <f>IFERROR(__xludf.DUMMYFUNCTION("REGEXEXTRACT(E5049, ""[А-Яа-я].*"")"),"Ишемическая болезнь сердца")</f>
        <v>Ишемическая болезнь сердца</v>
      </c>
      <c r="G5049" s="16">
        <f t="shared" si="17"/>
        <v>2</v>
      </c>
      <c r="H5049" s="13" t="s">
        <v>28</v>
      </c>
      <c r="I5049" s="13" t="str">
        <f>IFERROR(__xludf.DUMMYFUNCTION("REGEXREPLACE(H5049, "".*\s"", """")"),"человек")</f>
        <v>человек</v>
      </c>
      <c r="J5049" s="13" t="s">
        <v>29</v>
      </c>
      <c r="K5049" s="17" t="str">
        <f>IFERROR(__xludf.DUMMYFUNCTION("REGEXREPLACE(J5049, ""^[\d\s]+"", """")"),"значение показателя за год")</f>
        <v>значение показателя за год</v>
      </c>
      <c r="L5049" s="16">
        <f t="shared" si="18"/>
        <v>2</v>
      </c>
      <c r="M5049" s="13" t="s">
        <v>30</v>
      </c>
      <c r="N5049" s="13" t="str">
        <f>IFERROR(__xludf.DUMMYFUNCTION("REGEXEXTRACT(M5049, "" (.+)$"")"),"все население")</f>
        <v>все население</v>
      </c>
      <c r="O5049" s="18">
        <v>669.0</v>
      </c>
      <c r="P5049" s="18">
        <v>698.0</v>
      </c>
      <c r="Q5049" s="18">
        <v>733.0</v>
      </c>
      <c r="R5049" s="18">
        <v>735.0</v>
      </c>
      <c r="S5049" s="18">
        <v>584.0</v>
      </c>
      <c r="T5049" s="18">
        <v>591.0</v>
      </c>
      <c r="U5049" s="18">
        <v>719.0</v>
      </c>
      <c r="V5049" s="18">
        <v>764.0</v>
      </c>
      <c r="W5049" s="18">
        <v>758.0</v>
      </c>
      <c r="X5049" s="18">
        <v>582.0</v>
      </c>
      <c r="Y5049" s="18">
        <v>602.0</v>
      </c>
      <c r="Z5049" s="19">
        <f t="shared" si="6"/>
        <v>7435</v>
      </c>
      <c r="AA5049" s="19" t="str">
        <f t="shared" si="19"/>
        <v/>
      </c>
      <c r="AB5049" s="19" t="str">
        <f t="shared" si="8"/>
        <v/>
      </c>
      <c r="AC5049" s="19">
        <f t="shared" si="20"/>
        <v>675.9090909</v>
      </c>
      <c r="AD5049" s="19">
        <f t="shared" si="21"/>
        <v>304</v>
      </c>
      <c r="AE5049" s="19" t="str">
        <f t="shared" si="22"/>
        <v>Нет моды</v>
      </c>
      <c r="AF5049" s="19">
        <f t="shared" si="23"/>
        <v>582</v>
      </c>
      <c r="AG5049" s="19">
        <f t="shared" si="24"/>
        <v>764</v>
      </c>
      <c r="AH5049" s="20" t="str">
        <f t="shared" si="14"/>
        <v/>
      </c>
      <c r="AI5049" s="21"/>
      <c r="AJ5049" s="21"/>
      <c r="AK5049" s="21"/>
      <c r="AL5049" s="22">
        <f t="shared" si="25"/>
        <v>1</v>
      </c>
    </row>
    <row r="5050" ht="12.75" customHeight="1">
      <c r="A5050" s="13" t="s">
        <v>324</v>
      </c>
      <c r="B5050" s="13" t="str">
        <f>IFERROR(__xludf.DUMMYFUNCTION("REGEXREPLACE(A5050, ""\d"", """")"),"         Еврейская автономная область")</f>
        <v>         Еврейская автономная область</v>
      </c>
      <c r="C5050" s="14" t="str">
        <f t="shared" si="15"/>
        <v>Еврейская автономная область</v>
      </c>
      <c r="D5050" s="3">
        <f t="shared" si="16"/>
        <v>2</v>
      </c>
      <c r="E5050" s="15" t="s">
        <v>42</v>
      </c>
      <c r="F5050" s="13" t="str">
        <f>IFERROR(__xludf.DUMMYFUNCTION("REGEXEXTRACT(E5050, ""[А-Яа-я].*"")"),"Ишемическая болезнь сердца")</f>
        <v>Ишемическая болезнь сердца</v>
      </c>
      <c r="G5050" s="16">
        <f t="shared" si="17"/>
        <v>2</v>
      </c>
      <c r="H5050" s="13" t="s">
        <v>28</v>
      </c>
      <c r="I5050" s="13" t="str">
        <f>IFERROR(__xludf.DUMMYFUNCTION("REGEXREPLACE(H5050, "".*\s"", """")"),"человек")</f>
        <v>человек</v>
      </c>
      <c r="J5050" s="13" t="s">
        <v>29</v>
      </c>
      <c r="K5050" s="17" t="str">
        <f>IFERROR(__xludf.DUMMYFUNCTION("REGEXREPLACE(J5050, ""^[\d\s]+"", """")"),"значение показателя за год")</f>
        <v>значение показателя за год</v>
      </c>
      <c r="L5050" s="16">
        <f t="shared" si="18"/>
        <v>2</v>
      </c>
      <c r="M5050" s="13" t="s">
        <v>31</v>
      </c>
      <c r="N5050" s="13" t="str">
        <f>IFERROR(__xludf.DUMMYFUNCTION("REGEXEXTRACT(M5050, "" (.+)$"")"),"городское население")</f>
        <v>городское население</v>
      </c>
      <c r="O5050" s="18">
        <v>481.0</v>
      </c>
      <c r="P5050" s="18">
        <v>487.0</v>
      </c>
      <c r="Q5050" s="18">
        <v>515.0</v>
      </c>
      <c r="R5050" s="18">
        <v>525.0</v>
      </c>
      <c r="S5050" s="18">
        <v>425.0</v>
      </c>
      <c r="T5050" s="18">
        <v>457.0</v>
      </c>
      <c r="U5050" s="18">
        <v>526.0</v>
      </c>
      <c r="V5050" s="18">
        <v>572.0</v>
      </c>
      <c r="W5050" s="18">
        <v>566.0</v>
      </c>
      <c r="X5050" s="18">
        <v>402.0</v>
      </c>
      <c r="Y5050" s="18">
        <v>430.0</v>
      </c>
      <c r="Z5050" s="19" t="str">
        <f t="shared" si="6"/>
        <v/>
      </c>
      <c r="AA5050" s="19">
        <f t="shared" si="19"/>
        <v>5386</v>
      </c>
      <c r="AB5050" s="19" t="str">
        <f t="shared" si="8"/>
        <v/>
      </c>
      <c r="AC5050" s="19">
        <f t="shared" si="20"/>
        <v>489.6363636</v>
      </c>
      <c r="AD5050" s="19">
        <f t="shared" si="21"/>
        <v>577</v>
      </c>
      <c r="AE5050" s="19" t="str">
        <f t="shared" si="22"/>
        <v>Нет моды</v>
      </c>
      <c r="AF5050" s="19">
        <f t="shared" si="23"/>
        <v>402</v>
      </c>
      <c r="AG5050" s="19">
        <f t="shared" si="24"/>
        <v>572</v>
      </c>
      <c r="AH5050" s="20" t="str">
        <f t="shared" si="14"/>
        <v/>
      </c>
      <c r="AI5050" s="21"/>
      <c r="AJ5050" s="21"/>
      <c r="AK5050" s="21"/>
      <c r="AL5050" s="22">
        <f t="shared" si="25"/>
        <v>1</v>
      </c>
    </row>
    <row r="5051" ht="12.75" customHeight="1">
      <c r="A5051" s="13" t="s">
        <v>324</v>
      </c>
      <c r="B5051" s="13" t="str">
        <f>IFERROR(__xludf.DUMMYFUNCTION("REGEXREPLACE(A5051, ""\d"", """")"),"         Еврейская автономная область")</f>
        <v>         Еврейская автономная область</v>
      </c>
      <c r="C5051" s="14" t="str">
        <f t="shared" si="15"/>
        <v>Еврейская автономная область</v>
      </c>
      <c r="D5051" s="3">
        <f t="shared" si="16"/>
        <v>2</v>
      </c>
      <c r="E5051" s="15" t="s">
        <v>42</v>
      </c>
      <c r="F5051" s="13" t="str">
        <f>IFERROR(__xludf.DUMMYFUNCTION("REGEXEXTRACT(E5051, ""[А-Яа-я].*"")"),"Ишемическая болезнь сердца")</f>
        <v>Ишемическая болезнь сердца</v>
      </c>
      <c r="G5051" s="16">
        <f t="shared" si="17"/>
        <v>2</v>
      </c>
      <c r="H5051" s="13" t="s">
        <v>28</v>
      </c>
      <c r="I5051" s="13" t="str">
        <f>IFERROR(__xludf.DUMMYFUNCTION("REGEXREPLACE(H5051, "".*\s"", """")"),"человек")</f>
        <v>человек</v>
      </c>
      <c r="J5051" s="13" t="s">
        <v>29</v>
      </c>
      <c r="K5051" s="17" t="str">
        <f>IFERROR(__xludf.DUMMYFUNCTION("REGEXREPLACE(J5051, ""^[\d\s]+"", """")"),"значение показателя за год")</f>
        <v>значение показателя за год</v>
      </c>
      <c r="L5051" s="16">
        <f t="shared" si="18"/>
        <v>2</v>
      </c>
      <c r="M5051" s="13" t="s">
        <v>32</v>
      </c>
      <c r="N5051" s="13" t="str">
        <f>IFERROR(__xludf.DUMMYFUNCTION("REGEXEXTRACT(M5051, "" (.+)$"")"),"сельское население")</f>
        <v>сельское население</v>
      </c>
      <c r="O5051" s="18">
        <v>188.0</v>
      </c>
      <c r="P5051" s="18">
        <v>211.0</v>
      </c>
      <c r="Q5051" s="18">
        <v>218.0</v>
      </c>
      <c r="R5051" s="18">
        <v>210.0</v>
      </c>
      <c r="S5051" s="18">
        <v>159.0</v>
      </c>
      <c r="T5051" s="18">
        <v>134.0</v>
      </c>
      <c r="U5051" s="18">
        <v>193.0</v>
      </c>
      <c r="V5051" s="18">
        <v>192.0</v>
      </c>
      <c r="W5051" s="18">
        <v>192.0</v>
      </c>
      <c r="X5051" s="18">
        <v>180.0</v>
      </c>
      <c r="Y5051" s="18">
        <v>172.0</v>
      </c>
      <c r="Z5051" s="19" t="str">
        <f t="shared" si="6"/>
        <v/>
      </c>
      <c r="AA5051" s="19" t="str">
        <f t="shared" si="19"/>
        <v/>
      </c>
      <c r="AB5051" s="19">
        <f t="shared" si="8"/>
        <v>2049</v>
      </c>
      <c r="AC5051" s="19">
        <f t="shared" si="20"/>
        <v>186.2727273</v>
      </c>
      <c r="AD5051" s="19">
        <f t="shared" si="21"/>
        <v>310</v>
      </c>
      <c r="AE5051" s="19" t="str">
        <f t="shared" si="22"/>
        <v>Нет моды</v>
      </c>
      <c r="AF5051" s="19">
        <f t="shared" si="23"/>
        <v>134</v>
      </c>
      <c r="AG5051" s="19">
        <f t="shared" si="24"/>
        <v>218</v>
      </c>
      <c r="AH5051" s="20" t="str">
        <f t="shared" si="14"/>
        <v>Город: 72%; Село: 28%</v>
      </c>
      <c r="AI5051" s="21"/>
      <c r="AJ5051" s="21"/>
      <c r="AK5051" s="21"/>
      <c r="AL5051" s="22">
        <f t="shared" si="25"/>
        <v>1</v>
      </c>
    </row>
    <row r="5052" ht="12.75" customHeight="1">
      <c r="A5052" s="13" t="s">
        <v>324</v>
      </c>
      <c r="B5052" s="13" t="str">
        <f>IFERROR(__xludf.DUMMYFUNCTION("REGEXREPLACE(A5052, ""\d"", """")"),"         Еврейская автономная область")</f>
        <v>         Еврейская автономная область</v>
      </c>
      <c r="C5052" s="14" t="str">
        <f t="shared" si="15"/>
        <v>Еврейская автономная область</v>
      </c>
      <c r="D5052" s="3">
        <f t="shared" si="16"/>
        <v>2</v>
      </c>
      <c r="E5052" s="15" t="s">
        <v>43</v>
      </c>
      <c r="F5052" s="13" t="str">
        <f>IFERROR(__xludf.DUMMYFUNCTION("REGEXEXTRACT(E5052, ""[А-Яа-я].*"")"),"Новообразования")</f>
        <v>Новообразования</v>
      </c>
      <c r="G5052" s="16">
        <f t="shared" si="17"/>
        <v>2</v>
      </c>
      <c r="H5052" s="13" t="s">
        <v>28</v>
      </c>
      <c r="I5052" s="13" t="str">
        <f>IFERROR(__xludf.DUMMYFUNCTION("REGEXREPLACE(H5052, "".*\s"", """")"),"человек")</f>
        <v>человек</v>
      </c>
      <c r="J5052" s="13" t="s">
        <v>29</v>
      </c>
      <c r="K5052" s="17" t="str">
        <f>IFERROR(__xludf.DUMMYFUNCTION("REGEXREPLACE(J5052, ""^[\d\s]+"", """")"),"значение показателя за год")</f>
        <v>значение показателя за год</v>
      </c>
      <c r="L5052" s="16">
        <f t="shared" si="18"/>
        <v>2</v>
      </c>
      <c r="M5052" s="13" t="s">
        <v>30</v>
      </c>
      <c r="N5052" s="13" t="str">
        <f>IFERROR(__xludf.DUMMYFUNCTION("REGEXEXTRACT(M5052, "" (.+)$"")"),"все население")</f>
        <v>все население</v>
      </c>
      <c r="O5052" s="18">
        <v>387.0</v>
      </c>
      <c r="P5052" s="18">
        <v>366.0</v>
      </c>
      <c r="Q5052" s="18">
        <v>343.0</v>
      </c>
      <c r="R5052" s="18">
        <v>385.0</v>
      </c>
      <c r="S5052" s="18">
        <v>341.0</v>
      </c>
      <c r="T5052" s="18">
        <v>377.0</v>
      </c>
      <c r="U5052" s="18">
        <v>361.0</v>
      </c>
      <c r="V5052" s="18">
        <v>295.0</v>
      </c>
      <c r="W5052" s="18">
        <v>297.0</v>
      </c>
      <c r="X5052" s="18">
        <v>306.0</v>
      </c>
      <c r="Y5052" s="18">
        <v>334.0</v>
      </c>
      <c r="Z5052" s="19">
        <f t="shared" si="6"/>
        <v>3792</v>
      </c>
      <c r="AA5052" s="19" t="str">
        <f t="shared" si="19"/>
        <v/>
      </c>
      <c r="AB5052" s="19" t="str">
        <f t="shared" si="8"/>
        <v/>
      </c>
      <c r="AC5052" s="19">
        <f t="shared" si="20"/>
        <v>344.7272727</v>
      </c>
      <c r="AD5052" s="19">
        <f t="shared" si="21"/>
        <v>256.5</v>
      </c>
      <c r="AE5052" s="19" t="str">
        <f t="shared" si="22"/>
        <v>Нет моды</v>
      </c>
      <c r="AF5052" s="19">
        <f t="shared" si="23"/>
        <v>295</v>
      </c>
      <c r="AG5052" s="19">
        <f t="shared" si="24"/>
        <v>387</v>
      </c>
      <c r="AH5052" s="20" t="str">
        <f t="shared" si="14"/>
        <v/>
      </c>
      <c r="AI5052" s="21"/>
      <c r="AJ5052" s="21"/>
      <c r="AK5052" s="21"/>
      <c r="AL5052" s="22">
        <f t="shared" si="25"/>
        <v>1</v>
      </c>
    </row>
    <row r="5053" ht="12.75" customHeight="1">
      <c r="A5053" s="13" t="s">
        <v>324</v>
      </c>
      <c r="B5053" s="13" t="str">
        <f>IFERROR(__xludf.DUMMYFUNCTION("REGEXREPLACE(A5053, ""\d"", """")"),"         Еврейская автономная область")</f>
        <v>         Еврейская автономная область</v>
      </c>
      <c r="C5053" s="14" t="str">
        <f t="shared" si="15"/>
        <v>Еврейская автономная область</v>
      </c>
      <c r="D5053" s="3">
        <f t="shared" si="16"/>
        <v>2</v>
      </c>
      <c r="E5053" s="15" t="s">
        <v>43</v>
      </c>
      <c r="F5053" s="13" t="str">
        <f>IFERROR(__xludf.DUMMYFUNCTION("REGEXEXTRACT(E5053, ""[А-Яа-я].*"")"),"Новообразования")</f>
        <v>Новообразования</v>
      </c>
      <c r="G5053" s="16">
        <f t="shared" si="17"/>
        <v>2</v>
      </c>
      <c r="H5053" s="13" t="s">
        <v>28</v>
      </c>
      <c r="I5053" s="13" t="str">
        <f>IFERROR(__xludf.DUMMYFUNCTION("REGEXREPLACE(H5053, "".*\s"", """")"),"человек")</f>
        <v>человек</v>
      </c>
      <c r="J5053" s="13" t="s">
        <v>29</v>
      </c>
      <c r="K5053" s="17" t="str">
        <f>IFERROR(__xludf.DUMMYFUNCTION("REGEXREPLACE(J5053, ""^[\d\s]+"", """")"),"значение показателя за год")</f>
        <v>значение показателя за год</v>
      </c>
      <c r="L5053" s="16">
        <f t="shared" si="18"/>
        <v>2</v>
      </c>
      <c r="M5053" s="13" t="s">
        <v>31</v>
      </c>
      <c r="N5053" s="13" t="str">
        <f>IFERROR(__xludf.DUMMYFUNCTION("REGEXEXTRACT(M5053, "" (.+)$"")"),"городское население")</f>
        <v>городское население</v>
      </c>
      <c r="O5053" s="18">
        <v>286.0</v>
      </c>
      <c r="P5053" s="18">
        <v>264.0</v>
      </c>
      <c r="Q5053" s="18">
        <v>253.0</v>
      </c>
      <c r="R5053" s="18">
        <v>292.0</v>
      </c>
      <c r="S5053" s="18">
        <v>247.0</v>
      </c>
      <c r="T5053" s="18">
        <v>288.0</v>
      </c>
      <c r="U5053" s="18">
        <v>263.0</v>
      </c>
      <c r="V5053" s="18">
        <v>215.0</v>
      </c>
      <c r="W5053" s="18">
        <v>215.0</v>
      </c>
      <c r="X5053" s="18">
        <v>228.0</v>
      </c>
      <c r="Y5053" s="18">
        <v>245.0</v>
      </c>
      <c r="Z5053" s="19" t="str">
        <f t="shared" si="6"/>
        <v/>
      </c>
      <c r="AA5053" s="19">
        <f t="shared" si="19"/>
        <v>2796</v>
      </c>
      <c r="AB5053" s="19" t="str">
        <f t="shared" si="8"/>
        <v/>
      </c>
      <c r="AC5053" s="19">
        <f t="shared" si="20"/>
        <v>254.1818182</v>
      </c>
      <c r="AD5053" s="19">
        <f t="shared" si="21"/>
        <v>293.5</v>
      </c>
      <c r="AE5053" s="19" t="str">
        <f t="shared" si="22"/>
        <v>Нет моды</v>
      </c>
      <c r="AF5053" s="19">
        <f t="shared" si="23"/>
        <v>215</v>
      </c>
      <c r="AG5053" s="19">
        <f t="shared" si="24"/>
        <v>292</v>
      </c>
      <c r="AH5053" s="20" t="str">
        <f t="shared" si="14"/>
        <v/>
      </c>
      <c r="AI5053" s="21"/>
      <c r="AJ5053" s="21"/>
      <c r="AK5053" s="21"/>
      <c r="AL5053" s="22">
        <f t="shared" si="25"/>
        <v>1</v>
      </c>
    </row>
    <row r="5054" ht="12.75" customHeight="1">
      <c r="A5054" s="13" t="s">
        <v>324</v>
      </c>
      <c r="B5054" s="13" t="str">
        <f>IFERROR(__xludf.DUMMYFUNCTION("REGEXREPLACE(A5054, ""\d"", """")"),"         Еврейская автономная область")</f>
        <v>         Еврейская автономная область</v>
      </c>
      <c r="C5054" s="14" t="str">
        <f t="shared" si="15"/>
        <v>Еврейская автономная область</v>
      </c>
      <c r="D5054" s="3">
        <f t="shared" si="16"/>
        <v>2</v>
      </c>
      <c r="E5054" s="15" t="s">
        <v>43</v>
      </c>
      <c r="F5054" s="13" t="str">
        <f>IFERROR(__xludf.DUMMYFUNCTION("REGEXEXTRACT(E5054, ""[А-Яа-я].*"")"),"Новообразования")</f>
        <v>Новообразования</v>
      </c>
      <c r="G5054" s="16">
        <f t="shared" si="17"/>
        <v>2</v>
      </c>
      <c r="H5054" s="13" t="s">
        <v>28</v>
      </c>
      <c r="I5054" s="13" t="str">
        <f>IFERROR(__xludf.DUMMYFUNCTION("REGEXREPLACE(H5054, "".*\s"", """")"),"человек")</f>
        <v>человек</v>
      </c>
      <c r="J5054" s="13" t="s">
        <v>29</v>
      </c>
      <c r="K5054" s="17" t="str">
        <f>IFERROR(__xludf.DUMMYFUNCTION("REGEXREPLACE(J5054, ""^[\d\s]+"", """")"),"значение показателя за год")</f>
        <v>значение показателя за год</v>
      </c>
      <c r="L5054" s="16">
        <f t="shared" si="18"/>
        <v>2</v>
      </c>
      <c r="M5054" s="13" t="s">
        <v>32</v>
      </c>
      <c r="N5054" s="13" t="str">
        <f>IFERROR(__xludf.DUMMYFUNCTION("REGEXEXTRACT(M5054, "" (.+)$"")"),"сельское население")</f>
        <v>сельское население</v>
      </c>
      <c r="O5054" s="18">
        <v>101.0</v>
      </c>
      <c r="P5054" s="18">
        <v>102.0</v>
      </c>
      <c r="Q5054" s="18">
        <v>90.0</v>
      </c>
      <c r="R5054" s="18">
        <v>93.0</v>
      </c>
      <c r="S5054" s="18">
        <v>94.0</v>
      </c>
      <c r="T5054" s="18">
        <v>89.0</v>
      </c>
      <c r="U5054" s="18">
        <v>98.0</v>
      </c>
      <c r="V5054" s="18">
        <v>80.0</v>
      </c>
      <c r="W5054" s="18">
        <v>82.0</v>
      </c>
      <c r="X5054" s="18">
        <v>78.0</v>
      </c>
      <c r="Y5054" s="18">
        <v>89.0</v>
      </c>
      <c r="Z5054" s="19" t="str">
        <f t="shared" si="6"/>
        <v/>
      </c>
      <c r="AA5054" s="19" t="str">
        <f t="shared" si="19"/>
        <v/>
      </c>
      <c r="AB5054" s="19">
        <f t="shared" si="8"/>
        <v>996</v>
      </c>
      <c r="AC5054" s="19">
        <f t="shared" si="20"/>
        <v>90.54545455</v>
      </c>
      <c r="AD5054" s="19">
        <f t="shared" si="21"/>
        <v>158.5</v>
      </c>
      <c r="AE5054" s="19" t="str">
        <f t="shared" si="22"/>
        <v>Нет моды</v>
      </c>
      <c r="AF5054" s="19">
        <f t="shared" si="23"/>
        <v>78</v>
      </c>
      <c r="AG5054" s="19">
        <f t="shared" si="24"/>
        <v>102</v>
      </c>
      <c r="AH5054" s="20" t="str">
        <f t="shared" si="14"/>
        <v>Город: 74%; Село: 26%</v>
      </c>
      <c r="AI5054" s="21"/>
      <c r="AJ5054" s="21"/>
      <c r="AK5054" s="21"/>
      <c r="AL5054" s="22">
        <f t="shared" si="25"/>
        <v>1</v>
      </c>
    </row>
    <row r="5055" ht="12.75" customHeight="1">
      <c r="A5055" s="13" t="s">
        <v>324</v>
      </c>
      <c r="B5055" s="13" t="str">
        <f>IFERROR(__xludf.DUMMYFUNCTION("REGEXREPLACE(A5055, ""\d"", """")"),"         Еврейская автономная область")</f>
        <v>         Еврейская автономная область</v>
      </c>
      <c r="C5055" s="14" t="str">
        <f t="shared" si="15"/>
        <v>Еврейская автономная область</v>
      </c>
      <c r="D5055" s="3">
        <f t="shared" si="16"/>
        <v>2</v>
      </c>
      <c r="E5055" s="15" t="s">
        <v>44</v>
      </c>
      <c r="F5055" s="13" t="str">
        <f>IFERROR(__xludf.DUMMYFUNCTION("REGEXEXTRACT(E5055,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55" s="16">
        <f t="shared" si="17"/>
        <v>2</v>
      </c>
      <c r="H5055" s="13" t="s">
        <v>28</v>
      </c>
      <c r="I5055" s="13" t="str">
        <f>IFERROR(__xludf.DUMMYFUNCTION("REGEXREPLACE(H5055, "".*\s"", """")"),"человек")</f>
        <v>человек</v>
      </c>
      <c r="J5055" s="13" t="s">
        <v>29</v>
      </c>
      <c r="K5055" s="17" t="str">
        <f>IFERROR(__xludf.DUMMYFUNCTION("REGEXREPLACE(J5055, ""^[\d\s]+"", """")"),"значение показателя за год")</f>
        <v>значение показателя за год</v>
      </c>
      <c r="L5055" s="16">
        <f t="shared" si="18"/>
        <v>2</v>
      </c>
      <c r="M5055" s="13" t="s">
        <v>30</v>
      </c>
      <c r="N5055" s="13" t="str">
        <f>IFERROR(__xludf.DUMMYFUNCTION("REGEXEXTRACT(M5055, "" (.+)$"")"),"все население")</f>
        <v>все население</v>
      </c>
      <c r="O5055" s="18">
        <v>26.0</v>
      </c>
      <c r="P5055" s="23" t="s">
        <v>37</v>
      </c>
      <c r="Q5055" s="18">
        <v>16.0</v>
      </c>
      <c r="R5055" s="18">
        <v>21.0</v>
      </c>
      <c r="S5055" s="23" t="s">
        <v>37</v>
      </c>
      <c r="T5055" s="23" t="s">
        <v>37</v>
      </c>
      <c r="U5055" s="23" t="s">
        <v>37</v>
      </c>
      <c r="V5055" s="23" t="s">
        <v>37</v>
      </c>
      <c r="W5055" s="23" t="s">
        <v>37</v>
      </c>
      <c r="X5055" s="23" t="s">
        <v>37</v>
      </c>
      <c r="Y5055" s="23" t="s">
        <v>37</v>
      </c>
      <c r="Z5055" s="19">
        <f t="shared" si="6"/>
        <v>63</v>
      </c>
      <c r="AA5055" s="19" t="str">
        <f t="shared" si="19"/>
        <v/>
      </c>
      <c r="AB5055" s="19" t="str">
        <f t="shared" si="8"/>
        <v/>
      </c>
      <c r="AC5055" s="19">
        <f t="shared" si="20"/>
        <v>21</v>
      </c>
      <c r="AD5055" s="19">
        <f t="shared" si="21"/>
        <v>89</v>
      </c>
      <c r="AE5055" s="19" t="str">
        <f t="shared" si="22"/>
        <v>Нет моды</v>
      </c>
      <c r="AF5055" s="19">
        <f t="shared" si="23"/>
        <v>16</v>
      </c>
      <c r="AG5055" s="19">
        <f t="shared" si="24"/>
        <v>26</v>
      </c>
      <c r="AH5055" s="20" t="str">
        <f t="shared" si="14"/>
        <v/>
      </c>
      <c r="AI5055" s="24"/>
      <c r="AJ5055" s="24"/>
      <c r="AK5055" s="24"/>
      <c r="AL5055" s="22">
        <f t="shared" si="25"/>
        <v>1</v>
      </c>
    </row>
    <row r="5056" ht="12.75" customHeight="1">
      <c r="A5056" s="13" t="s">
        <v>324</v>
      </c>
      <c r="B5056" s="13" t="str">
        <f>IFERROR(__xludf.DUMMYFUNCTION("REGEXREPLACE(A5056, ""\d"", """")"),"         Еврейская автономная область")</f>
        <v>         Еврейская автономная область</v>
      </c>
      <c r="C5056" s="14" t="str">
        <f t="shared" si="15"/>
        <v>Еврейская автономная область</v>
      </c>
      <c r="D5056" s="3">
        <f t="shared" si="16"/>
        <v>2</v>
      </c>
      <c r="E5056" s="15" t="s">
        <v>44</v>
      </c>
      <c r="F5056" s="13" t="str">
        <f>IFERROR(__xludf.DUMMYFUNCTION("REGEXEXTRACT(E5056,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56" s="16">
        <f t="shared" si="17"/>
        <v>2</v>
      </c>
      <c r="H5056" s="13" t="s">
        <v>28</v>
      </c>
      <c r="I5056" s="13" t="str">
        <f>IFERROR(__xludf.DUMMYFUNCTION("REGEXREPLACE(H5056, "".*\s"", """")"),"человек")</f>
        <v>человек</v>
      </c>
      <c r="J5056" s="13" t="s">
        <v>29</v>
      </c>
      <c r="K5056" s="17" t="str">
        <f>IFERROR(__xludf.DUMMYFUNCTION("REGEXREPLACE(J5056, ""^[\d\s]+"", """")"),"значение показателя за год")</f>
        <v>значение показателя за год</v>
      </c>
      <c r="L5056" s="16">
        <f t="shared" si="18"/>
        <v>2</v>
      </c>
      <c r="M5056" s="13" t="s">
        <v>31</v>
      </c>
      <c r="N5056" s="13" t="str">
        <f>IFERROR(__xludf.DUMMYFUNCTION("REGEXEXTRACT(M5056, "" (.+)$"")"),"городское население")</f>
        <v>городское население</v>
      </c>
      <c r="O5056" s="18">
        <v>19.0</v>
      </c>
      <c r="P5056" s="23" t="s">
        <v>37</v>
      </c>
      <c r="Q5056" s="18">
        <v>8.0</v>
      </c>
      <c r="R5056" s="18">
        <v>12.0</v>
      </c>
      <c r="S5056" s="23" t="s">
        <v>37</v>
      </c>
      <c r="T5056" s="23" t="s">
        <v>37</v>
      </c>
      <c r="U5056" s="23" t="s">
        <v>37</v>
      </c>
      <c r="V5056" s="23" t="s">
        <v>37</v>
      </c>
      <c r="W5056" s="23" t="s">
        <v>37</v>
      </c>
      <c r="X5056" s="23" t="s">
        <v>37</v>
      </c>
      <c r="Y5056" s="23" t="s">
        <v>37</v>
      </c>
      <c r="Z5056" s="19" t="str">
        <f t="shared" si="6"/>
        <v/>
      </c>
      <c r="AA5056" s="19">
        <f t="shared" si="19"/>
        <v>39</v>
      </c>
      <c r="AB5056" s="19" t="str">
        <f t="shared" si="8"/>
        <v/>
      </c>
      <c r="AC5056" s="19">
        <f t="shared" si="20"/>
        <v>13</v>
      </c>
      <c r="AD5056" s="19">
        <f t="shared" si="21"/>
        <v>17.5</v>
      </c>
      <c r="AE5056" s="19" t="str">
        <f t="shared" si="22"/>
        <v>Нет моды</v>
      </c>
      <c r="AF5056" s="19">
        <f t="shared" si="23"/>
        <v>8</v>
      </c>
      <c r="AG5056" s="19">
        <f t="shared" si="24"/>
        <v>19</v>
      </c>
      <c r="AH5056" s="20" t="str">
        <f t="shared" si="14"/>
        <v/>
      </c>
      <c r="AI5056" s="24"/>
      <c r="AJ5056" s="24"/>
      <c r="AK5056" s="24"/>
      <c r="AL5056" s="22">
        <f t="shared" si="25"/>
        <v>1</v>
      </c>
    </row>
    <row r="5057" ht="12.75" customHeight="1">
      <c r="A5057" s="13" t="s">
        <v>324</v>
      </c>
      <c r="B5057" s="13" t="str">
        <f>IFERROR(__xludf.DUMMYFUNCTION("REGEXREPLACE(A5057, ""\d"", """")"),"         Еврейская автономная область")</f>
        <v>         Еврейская автономная область</v>
      </c>
      <c r="C5057" s="14" t="str">
        <f t="shared" si="15"/>
        <v>Еврейская автономная область</v>
      </c>
      <c r="D5057" s="3">
        <f t="shared" si="16"/>
        <v>2</v>
      </c>
      <c r="E5057" s="15" t="s">
        <v>44</v>
      </c>
      <c r="F5057" s="13" t="str">
        <f>IFERROR(__xludf.DUMMYFUNCTION("REGEXEXTRACT(E5057,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057" s="16">
        <f t="shared" si="17"/>
        <v>2</v>
      </c>
      <c r="H5057" s="13" t="s">
        <v>28</v>
      </c>
      <c r="I5057" s="13" t="str">
        <f>IFERROR(__xludf.DUMMYFUNCTION("REGEXREPLACE(H5057, "".*\s"", """")"),"человек")</f>
        <v>человек</v>
      </c>
      <c r="J5057" s="13" t="s">
        <v>29</v>
      </c>
      <c r="K5057" s="17" t="str">
        <f>IFERROR(__xludf.DUMMYFUNCTION("REGEXREPLACE(J5057, ""^[\d\s]+"", """")"),"значение показателя за год")</f>
        <v>значение показателя за год</v>
      </c>
      <c r="L5057" s="16">
        <f t="shared" si="18"/>
        <v>2</v>
      </c>
      <c r="M5057" s="13" t="s">
        <v>32</v>
      </c>
      <c r="N5057" s="13" t="str">
        <f>IFERROR(__xludf.DUMMYFUNCTION("REGEXEXTRACT(M5057, "" (.+)$"")"),"сельское население")</f>
        <v>сельское население</v>
      </c>
      <c r="O5057" s="18">
        <v>7.0</v>
      </c>
      <c r="P5057" s="23" t="s">
        <v>37</v>
      </c>
      <c r="Q5057" s="18">
        <v>8.0</v>
      </c>
      <c r="R5057" s="18">
        <v>9.0</v>
      </c>
      <c r="S5057" s="23" t="s">
        <v>37</v>
      </c>
      <c r="T5057" s="23" t="s">
        <v>37</v>
      </c>
      <c r="U5057" s="23" t="s">
        <v>37</v>
      </c>
      <c r="V5057" s="23" t="s">
        <v>37</v>
      </c>
      <c r="W5057" s="23" t="s">
        <v>37</v>
      </c>
      <c r="X5057" s="23" t="s">
        <v>37</v>
      </c>
      <c r="Y5057" s="23" t="s">
        <v>37</v>
      </c>
      <c r="Z5057" s="19" t="str">
        <f t="shared" si="6"/>
        <v/>
      </c>
      <c r="AA5057" s="19" t="str">
        <f t="shared" si="19"/>
        <v/>
      </c>
      <c r="AB5057" s="19">
        <f t="shared" si="8"/>
        <v>24</v>
      </c>
      <c r="AC5057" s="19">
        <f t="shared" si="20"/>
        <v>8</v>
      </c>
      <c r="AD5057" s="19">
        <f t="shared" si="21"/>
        <v>8.5</v>
      </c>
      <c r="AE5057" s="19" t="str">
        <f t="shared" si="22"/>
        <v>Нет моды</v>
      </c>
      <c r="AF5057" s="19">
        <f t="shared" si="23"/>
        <v>7</v>
      </c>
      <c r="AG5057" s="19">
        <f t="shared" si="24"/>
        <v>9</v>
      </c>
      <c r="AH5057" s="20" t="str">
        <f t="shared" si="14"/>
        <v>Город: 62%; Село: 38%</v>
      </c>
      <c r="AI5057" s="24"/>
      <c r="AJ5057" s="24"/>
      <c r="AK5057" s="24"/>
      <c r="AL5057" s="22">
        <f t="shared" si="25"/>
        <v>1</v>
      </c>
    </row>
    <row r="5058" ht="12.75" customHeight="1">
      <c r="A5058" s="13" t="s">
        <v>324</v>
      </c>
      <c r="B5058" s="13" t="str">
        <f>IFERROR(__xludf.DUMMYFUNCTION("REGEXREPLACE(A5058, ""\d"", """")"),"         Еврейская автономная область")</f>
        <v>         Еврейская автономная область</v>
      </c>
      <c r="C5058" s="14" t="str">
        <f t="shared" si="15"/>
        <v>Еврейская автономная область</v>
      </c>
      <c r="D5058" s="3">
        <f t="shared" si="16"/>
        <v>2</v>
      </c>
      <c r="E5058" s="15" t="s">
        <v>45</v>
      </c>
      <c r="F5058" s="13" t="str">
        <f>IFERROR(__xludf.DUMMYFUNCTION("REGEXEXTRACT(E5058, ""[А-Яа-я].*"")"),"Самоубийство")</f>
        <v>Самоубийство</v>
      </c>
      <c r="G5058" s="16">
        <f t="shared" si="17"/>
        <v>2</v>
      </c>
      <c r="H5058" s="13" t="s">
        <v>28</v>
      </c>
      <c r="I5058" s="13" t="str">
        <f>IFERROR(__xludf.DUMMYFUNCTION("REGEXREPLACE(H5058, "".*\s"", """")"),"человек")</f>
        <v>человек</v>
      </c>
      <c r="J5058" s="13" t="s">
        <v>29</v>
      </c>
      <c r="K5058" s="17" t="str">
        <f>IFERROR(__xludf.DUMMYFUNCTION("REGEXREPLACE(J5058, ""^[\d\s]+"", """")"),"значение показателя за год")</f>
        <v>значение показателя за год</v>
      </c>
      <c r="L5058" s="16">
        <f t="shared" si="18"/>
        <v>2</v>
      </c>
      <c r="M5058" s="13" t="s">
        <v>30</v>
      </c>
      <c r="N5058" s="13" t="str">
        <f>IFERROR(__xludf.DUMMYFUNCTION("REGEXEXTRACT(M5058, "" (.+)$"")"),"все население")</f>
        <v>все население</v>
      </c>
      <c r="O5058" s="18">
        <v>77.0</v>
      </c>
      <c r="P5058" s="18">
        <v>60.0</v>
      </c>
      <c r="Q5058" s="18">
        <v>83.0</v>
      </c>
      <c r="R5058" s="18">
        <v>71.0</v>
      </c>
      <c r="S5058" s="18">
        <v>68.0</v>
      </c>
      <c r="T5058" s="18">
        <v>53.0</v>
      </c>
      <c r="U5058" s="18">
        <v>52.0</v>
      </c>
      <c r="V5058" s="18">
        <v>33.0</v>
      </c>
      <c r="W5058" s="18">
        <v>44.0</v>
      </c>
      <c r="X5058" s="18">
        <v>47.0</v>
      </c>
      <c r="Y5058" s="18">
        <v>42.0</v>
      </c>
      <c r="Z5058" s="19">
        <f t="shared" si="6"/>
        <v>630</v>
      </c>
      <c r="AA5058" s="19" t="str">
        <f t="shared" si="19"/>
        <v/>
      </c>
      <c r="AB5058" s="19" t="str">
        <f t="shared" si="8"/>
        <v/>
      </c>
      <c r="AC5058" s="19">
        <f t="shared" si="20"/>
        <v>57.27272727</v>
      </c>
      <c r="AD5058" s="19">
        <f t="shared" si="21"/>
        <v>49.5</v>
      </c>
      <c r="AE5058" s="19" t="str">
        <f t="shared" si="22"/>
        <v>Нет моды</v>
      </c>
      <c r="AF5058" s="19">
        <f t="shared" si="23"/>
        <v>33</v>
      </c>
      <c r="AG5058" s="19">
        <f t="shared" si="24"/>
        <v>83</v>
      </c>
      <c r="AH5058" s="20" t="str">
        <f t="shared" si="14"/>
        <v/>
      </c>
      <c r="AI5058" s="21"/>
      <c r="AJ5058" s="21"/>
      <c r="AK5058" s="21"/>
      <c r="AL5058" s="22">
        <f t="shared" si="25"/>
        <v>1</v>
      </c>
    </row>
    <row r="5059" ht="12.75" customHeight="1">
      <c r="A5059" s="13" t="s">
        <v>324</v>
      </c>
      <c r="B5059" s="13" t="str">
        <f>IFERROR(__xludf.DUMMYFUNCTION("REGEXREPLACE(A5059, ""\d"", """")"),"         Еврейская автономная область")</f>
        <v>         Еврейская автономная область</v>
      </c>
      <c r="C5059" s="14" t="str">
        <f t="shared" si="15"/>
        <v>Еврейская автономная область</v>
      </c>
      <c r="D5059" s="3">
        <f t="shared" si="16"/>
        <v>2</v>
      </c>
      <c r="E5059" s="15" t="s">
        <v>45</v>
      </c>
      <c r="F5059" s="13" t="str">
        <f>IFERROR(__xludf.DUMMYFUNCTION("REGEXEXTRACT(E5059, ""[А-Яа-я].*"")"),"Самоубийство")</f>
        <v>Самоубийство</v>
      </c>
      <c r="G5059" s="16">
        <f t="shared" si="17"/>
        <v>2</v>
      </c>
      <c r="H5059" s="13" t="s">
        <v>28</v>
      </c>
      <c r="I5059" s="13" t="str">
        <f>IFERROR(__xludf.DUMMYFUNCTION("REGEXREPLACE(H5059, "".*\s"", """")"),"человек")</f>
        <v>человек</v>
      </c>
      <c r="J5059" s="13" t="s">
        <v>29</v>
      </c>
      <c r="K5059" s="17" t="str">
        <f>IFERROR(__xludf.DUMMYFUNCTION("REGEXREPLACE(J5059, ""^[\d\s]+"", """")"),"значение показателя за год")</f>
        <v>значение показателя за год</v>
      </c>
      <c r="L5059" s="16">
        <f t="shared" si="18"/>
        <v>2</v>
      </c>
      <c r="M5059" s="13" t="s">
        <v>31</v>
      </c>
      <c r="N5059" s="13" t="str">
        <f>IFERROR(__xludf.DUMMYFUNCTION("REGEXEXTRACT(M5059, "" (.+)$"")"),"городское население")</f>
        <v>городское население</v>
      </c>
      <c r="O5059" s="18">
        <v>39.0</v>
      </c>
      <c r="P5059" s="18">
        <v>39.0</v>
      </c>
      <c r="Q5059" s="18">
        <v>45.0</v>
      </c>
      <c r="R5059" s="18">
        <v>46.0</v>
      </c>
      <c r="S5059" s="18">
        <v>41.0</v>
      </c>
      <c r="T5059" s="18">
        <v>33.0</v>
      </c>
      <c r="U5059" s="18">
        <v>37.0</v>
      </c>
      <c r="V5059" s="18">
        <v>26.0</v>
      </c>
      <c r="W5059" s="18">
        <v>29.0</v>
      </c>
      <c r="X5059" s="18">
        <v>28.0</v>
      </c>
      <c r="Y5059" s="18">
        <v>30.0</v>
      </c>
      <c r="Z5059" s="19" t="str">
        <f t="shared" si="6"/>
        <v/>
      </c>
      <c r="AA5059" s="19">
        <f t="shared" si="19"/>
        <v>393</v>
      </c>
      <c r="AB5059" s="19" t="str">
        <f t="shared" si="8"/>
        <v/>
      </c>
      <c r="AC5059" s="19">
        <f t="shared" si="20"/>
        <v>35.72727273</v>
      </c>
      <c r="AD5059" s="19">
        <f t="shared" si="21"/>
        <v>43</v>
      </c>
      <c r="AE5059" s="19" t="str">
        <f t="shared" si="22"/>
        <v>Нет моды</v>
      </c>
      <c r="AF5059" s="19">
        <f t="shared" si="23"/>
        <v>26</v>
      </c>
      <c r="AG5059" s="19">
        <f t="shared" si="24"/>
        <v>46</v>
      </c>
      <c r="AH5059" s="20" t="str">
        <f t="shared" si="14"/>
        <v/>
      </c>
      <c r="AI5059" s="21"/>
      <c r="AJ5059" s="21"/>
      <c r="AK5059" s="21"/>
      <c r="AL5059" s="22">
        <f t="shared" si="25"/>
        <v>1</v>
      </c>
    </row>
    <row r="5060" ht="12.75" customHeight="1">
      <c r="A5060" s="13" t="s">
        <v>324</v>
      </c>
      <c r="B5060" s="13" t="str">
        <f>IFERROR(__xludf.DUMMYFUNCTION("REGEXREPLACE(A5060, ""\d"", """")"),"         Еврейская автономная область")</f>
        <v>         Еврейская автономная область</v>
      </c>
      <c r="C5060" s="14" t="str">
        <f t="shared" si="15"/>
        <v>Еврейская автономная область</v>
      </c>
      <c r="D5060" s="3">
        <f t="shared" si="16"/>
        <v>2</v>
      </c>
      <c r="E5060" s="15" t="s">
        <v>45</v>
      </c>
      <c r="F5060" s="13" t="str">
        <f>IFERROR(__xludf.DUMMYFUNCTION("REGEXEXTRACT(E5060, ""[А-Яа-я].*"")"),"Самоубийство")</f>
        <v>Самоубийство</v>
      </c>
      <c r="G5060" s="16">
        <f t="shared" si="17"/>
        <v>2</v>
      </c>
      <c r="H5060" s="13" t="s">
        <v>28</v>
      </c>
      <c r="I5060" s="13" t="str">
        <f>IFERROR(__xludf.DUMMYFUNCTION("REGEXREPLACE(H5060, "".*\s"", """")"),"человек")</f>
        <v>человек</v>
      </c>
      <c r="J5060" s="13" t="s">
        <v>29</v>
      </c>
      <c r="K5060" s="17" t="str">
        <f>IFERROR(__xludf.DUMMYFUNCTION("REGEXREPLACE(J5060, ""^[\d\s]+"", """")"),"значение показателя за год")</f>
        <v>значение показателя за год</v>
      </c>
      <c r="L5060" s="16">
        <f t="shared" si="18"/>
        <v>2</v>
      </c>
      <c r="M5060" s="13" t="s">
        <v>32</v>
      </c>
      <c r="N5060" s="13" t="str">
        <f>IFERROR(__xludf.DUMMYFUNCTION("REGEXEXTRACT(M5060, "" (.+)$"")"),"сельское население")</f>
        <v>сельское население</v>
      </c>
      <c r="O5060" s="18">
        <v>38.0</v>
      </c>
      <c r="P5060" s="18">
        <v>21.0</v>
      </c>
      <c r="Q5060" s="18">
        <v>38.0</v>
      </c>
      <c r="R5060" s="18">
        <v>25.0</v>
      </c>
      <c r="S5060" s="18">
        <v>27.0</v>
      </c>
      <c r="T5060" s="18">
        <v>20.0</v>
      </c>
      <c r="U5060" s="18">
        <v>15.0</v>
      </c>
      <c r="V5060" s="18">
        <v>7.0</v>
      </c>
      <c r="W5060" s="18">
        <v>15.0</v>
      </c>
      <c r="X5060" s="18">
        <v>19.0</v>
      </c>
      <c r="Y5060" s="18">
        <v>12.0</v>
      </c>
      <c r="Z5060" s="19" t="str">
        <f t="shared" si="6"/>
        <v/>
      </c>
      <c r="AA5060" s="19" t="str">
        <f t="shared" si="19"/>
        <v/>
      </c>
      <c r="AB5060" s="19">
        <f t="shared" si="8"/>
        <v>237</v>
      </c>
      <c r="AC5060" s="19">
        <f t="shared" si="20"/>
        <v>21.54545455</v>
      </c>
      <c r="AD5060" s="19">
        <f t="shared" si="21"/>
        <v>28.5</v>
      </c>
      <c r="AE5060" s="19" t="str">
        <f t="shared" si="22"/>
        <v>Нет моды</v>
      </c>
      <c r="AF5060" s="19">
        <f t="shared" si="23"/>
        <v>7</v>
      </c>
      <c r="AG5060" s="19">
        <f t="shared" si="24"/>
        <v>38</v>
      </c>
      <c r="AH5060" s="20" t="str">
        <f t="shared" si="14"/>
        <v>Город: 62%; Село: 38%</v>
      </c>
      <c r="AI5060" s="21"/>
      <c r="AJ5060" s="21"/>
      <c r="AK5060" s="21"/>
      <c r="AL5060" s="22">
        <f t="shared" si="25"/>
        <v>1</v>
      </c>
    </row>
    <row r="5061" ht="12.75" customHeight="1">
      <c r="A5061" s="13" t="s">
        <v>324</v>
      </c>
      <c r="B5061" s="13" t="str">
        <f>IFERROR(__xludf.DUMMYFUNCTION("REGEXREPLACE(A5061, ""\d"", """")"),"         Еврейская автономная область")</f>
        <v>         Еврейская автономная область</v>
      </c>
      <c r="C5061" s="14" t="str">
        <f t="shared" si="15"/>
        <v>Еврейская автономная область</v>
      </c>
      <c r="D5061" s="3">
        <f t="shared" si="16"/>
        <v>2</v>
      </c>
      <c r="E5061" s="15" t="s">
        <v>46</v>
      </c>
      <c r="F5061" s="13" t="str">
        <f>IFERROR(__xludf.DUMMYFUNCTION("REGEXEXTRACT(E5061, ""[А-Яа-я].*"")"),"Случ.отравл.алкоголем")</f>
        <v>Случ.отравл.алкоголем</v>
      </c>
      <c r="G5061" s="16">
        <f t="shared" si="17"/>
        <v>2</v>
      </c>
      <c r="H5061" s="13" t="s">
        <v>28</v>
      </c>
      <c r="I5061" s="13" t="str">
        <f>IFERROR(__xludf.DUMMYFUNCTION("REGEXREPLACE(H5061, "".*\s"", """")"),"человек")</f>
        <v>человек</v>
      </c>
      <c r="J5061" s="13" t="s">
        <v>29</v>
      </c>
      <c r="K5061" s="17" t="str">
        <f>IFERROR(__xludf.DUMMYFUNCTION("REGEXREPLACE(J5061, ""^[\d\s]+"", """")"),"значение показателя за год")</f>
        <v>значение показателя за год</v>
      </c>
      <c r="L5061" s="16">
        <f t="shared" si="18"/>
        <v>2</v>
      </c>
      <c r="M5061" s="13" t="s">
        <v>30</v>
      </c>
      <c r="N5061" s="13" t="str">
        <f>IFERROR(__xludf.DUMMYFUNCTION("REGEXEXTRACT(M5061, "" (.+)$"")"),"все население")</f>
        <v>все население</v>
      </c>
      <c r="O5061" s="18">
        <v>36.0</v>
      </c>
      <c r="P5061" s="18">
        <v>30.0</v>
      </c>
      <c r="Q5061" s="18">
        <v>33.0</v>
      </c>
      <c r="R5061" s="18">
        <v>28.0</v>
      </c>
      <c r="S5061" s="18">
        <v>16.0</v>
      </c>
      <c r="T5061" s="18">
        <v>7.0</v>
      </c>
      <c r="U5061" s="18">
        <v>17.0</v>
      </c>
      <c r="V5061" s="18">
        <v>15.0</v>
      </c>
      <c r="W5061" s="18">
        <v>17.0</v>
      </c>
      <c r="X5061" s="18">
        <v>13.0</v>
      </c>
      <c r="Y5061" s="18">
        <v>3.0</v>
      </c>
      <c r="Z5061" s="19">
        <f t="shared" si="6"/>
        <v>215</v>
      </c>
      <c r="AA5061" s="19" t="str">
        <f t="shared" si="19"/>
        <v/>
      </c>
      <c r="AB5061" s="19" t="str">
        <f t="shared" si="8"/>
        <v/>
      </c>
      <c r="AC5061" s="19">
        <f t="shared" si="20"/>
        <v>19.54545455</v>
      </c>
      <c r="AD5061" s="19">
        <f t="shared" si="21"/>
        <v>18</v>
      </c>
      <c r="AE5061" s="19" t="str">
        <f t="shared" si="22"/>
        <v>Нет моды</v>
      </c>
      <c r="AF5061" s="19">
        <f t="shared" si="23"/>
        <v>3</v>
      </c>
      <c r="AG5061" s="19">
        <f t="shared" si="24"/>
        <v>36</v>
      </c>
      <c r="AH5061" s="20" t="str">
        <f t="shared" si="14"/>
        <v/>
      </c>
      <c r="AI5061" s="21"/>
      <c r="AJ5061" s="21"/>
      <c r="AK5061" s="21"/>
      <c r="AL5061" s="22">
        <f t="shared" si="25"/>
        <v>1</v>
      </c>
    </row>
    <row r="5062" ht="12.75" customHeight="1">
      <c r="A5062" s="13" t="s">
        <v>324</v>
      </c>
      <c r="B5062" s="13" t="str">
        <f>IFERROR(__xludf.DUMMYFUNCTION("REGEXREPLACE(A5062, ""\d"", """")"),"         Еврейская автономная область")</f>
        <v>         Еврейская автономная область</v>
      </c>
      <c r="C5062" s="14" t="str">
        <f t="shared" si="15"/>
        <v>Еврейская автономная область</v>
      </c>
      <c r="D5062" s="3">
        <f t="shared" si="16"/>
        <v>2</v>
      </c>
      <c r="E5062" s="15" t="s">
        <v>46</v>
      </c>
      <c r="F5062" s="13" t="str">
        <f>IFERROR(__xludf.DUMMYFUNCTION("REGEXEXTRACT(E5062, ""[А-Яа-я].*"")"),"Случ.отравл.алкоголем")</f>
        <v>Случ.отравл.алкоголем</v>
      </c>
      <c r="G5062" s="16">
        <f t="shared" si="17"/>
        <v>2</v>
      </c>
      <c r="H5062" s="13" t="s">
        <v>28</v>
      </c>
      <c r="I5062" s="13" t="str">
        <f>IFERROR(__xludf.DUMMYFUNCTION("REGEXREPLACE(H5062, "".*\s"", """")"),"человек")</f>
        <v>человек</v>
      </c>
      <c r="J5062" s="13" t="s">
        <v>29</v>
      </c>
      <c r="K5062" s="17" t="str">
        <f>IFERROR(__xludf.DUMMYFUNCTION("REGEXREPLACE(J5062, ""^[\d\s]+"", """")"),"значение показателя за год")</f>
        <v>значение показателя за год</v>
      </c>
      <c r="L5062" s="16">
        <f t="shared" si="18"/>
        <v>2</v>
      </c>
      <c r="M5062" s="13" t="s">
        <v>31</v>
      </c>
      <c r="N5062" s="13" t="str">
        <f>IFERROR(__xludf.DUMMYFUNCTION("REGEXEXTRACT(M5062, "" (.+)$"")"),"городское население")</f>
        <v>городское население</v>
      </c>
      <c r="O5062" s="18">
        <v>22.0</v>
      </c>
      <c r="P5062" s="18">
        <v>21.0</v>
      </c>
      <c r="Q5062" s="18">
        <v>23.0</v>
      </c>
      <c r="R5062" s="18">
        <v>16.0</v>
      </c>
      <c r="S5062" s="18">
        <v>13.0</v>
      </c>
      <c r="T5062" s="18">
        <v>6.0</v>
      </c>
      <c r="U5062" s="18">
        <v>11.0</v>
      </c>
      <c r="V5062" s="18">
        <v>11.0</v>
      </c>
      <c r="W5062" s="18">
        <v>12.0</v>
      </c>
      <c r="X5062" s="18">
        <v>4.0</v>
      </c>
      <c r="Y5062" s="18">
        <v>1.0</v>
      </c>
      <c r="Z5062" s="19" t="str">
        <f t="shared" si="6"/>
        <v/>
      </c>
      <c r="AA5062" s="19">
        <f t="shared" si="19"/>
        <v>140</v>
      </c>
      <c r="AB5062" s="19" t="str">
        <f t="shared" si="8"/>
        <v/>
      </c>
      <c r="AC5062" s="19">
        <f t="shared" si="20"/>
        <v>12.72727273</v>
      </c>
      <c r="AD5062" s="19">
        <f t="shared" si="21"/>
        <v>15.5</v>
      </c>
      <c r="AE5062" s="19" t="str">
        <f t="shared" si="22"/>
        <v>Нет моды</v>
      </c>
      <c r="AF5062" s="19">
        <f t="shared" si="23"/>
        <v>1</v>
      </c>
      <c r="AG5062" s="19">
        <f t="shared" si="24"/>
        <v>23</v>
      </c>
      <c r="AH5062" s="20" t="str">
        <f t="shared" si="14"/>
        <v/>
      </c>
      <c r="AI5062" s="21"/>
      <c r="AJ5062" s="21"/>
      <c r="AK5062" s="21"/>
      <c r="AL5062" s="22">
        <f t="shared" si="25"/>
        <v>1</v>
      </c>
    </row>
    <row r="5063" ht="12.75" customHeight="1">
      <c r="A5063" s="13" t="s">
        <v>324</v>
      </c>
      <c r="B5063" s="13" t="str">
        <f>IFERROR(__xludf.DUMMYFUNCTION("REGEXREPLACE(A5063, ""\d"", """")"),"         Еврейская автономная область")</f>
        <v>         Еврейская автономная область</v>
      </c>
      <c r="C5063" s="14" t="str">
        <f t="shared" si="15"/>
        <v>Еврейская автономная область</v>
      </c>
      <c r="D5063" s="3">
        <f t="shared" si="16"/>
        <v>2</v>
      </c>
      <c r="E5063" s="15" t="s">
        <v>46</v>
      </c>
      <c r="F5063" s="13" t="str">
        <f>IFERROR(__xludf.DUMMYFUNCTION("REGEXEXTRACT(E5063, ""[А-Яа-я].*"")"),"Случ.отравл.алкоголем")</f>
        <v>Случ.отравл.алкоголем</v>
      </c>
      <c r="G5063" s="16">
        <f t="shared" si="17"/>
        <v>2</v>
      </c>
      <c r="H5063" s="13" t="s">
        <v>28</v>
      </c>
      <c r="I5063" s="13" t="str">
        <f>IFERROR(__xludf.DUMMYFUNCTION("REGEXREPLACE(H5063, "".*\s"", """")"),"человек")</f>
        <v>человек</v>
      </c>
      <c r="J5063" s="13" t="s">
        <v>29</v>
      </c>
      <c r="K5063" s="17" t="str">
        <f>IFERROR(__xludf.DUMMYFUNCTION("REGEXREPLACE(J5063, ""^[\d\s]+"", """")"),"значение показателя за год")</f>
        <v>значение показателя за год</v>
      </c>
      <c r="L5063" s="16">
        <f t="shared" si="18"/>
        <v>2</v>
      </c>
      <c r="M5063" s="13" t="s">
        <v>32</v>
      </c>
      <c r="N5063" s="13" t="str">
        <f>IFERROR(__xludf.DUMMYFUNCTION("REGEXEXTRACT(M5063, "" (.+)$"")"),"сельское население")</f>
        <v>сельское население</v>
      </c>
      <c r="O5063" s="18">
        <v>14.0</v>
      </c>
      <c r="P5063" s="18">
        <v>9.0</v>
      </c>
      <c r="Q5063" s="18">
        <v>10.0</v>
      </c>
      <c r="R5063" s="18">
        <v>12.0</v>
      </c>
      <c r="S5063" s="18">
        <v>3.0</v>
      </c>
      <c r="T5063" s="18">
        <v>1.0</v>
      </c>
      <c r="U5063" s="18">
        <v>6.0</v>
      </c>
      <c r="V5063" s="18">
        <v>4.0</v>
      </c>
      <c r="W5063" s="18">
        <v>5.0</v>
      </c>
      <c r="X5063" s="18">
        <v>9.0</v>
      </c>
      <c r="Y5063" s="18">
        <v>2.0</v>
      </c>
      <c r="Z5063" s="19" t="str">
        <f t="shared" si="6"/>
        <v/>
      </c>
      <c r="AA5063" s="19" t="str">
        <f t="shared" si="19"/>
        <v/>
      </c>
      <c r="AB5063" s="19">
        <f t="shared" si="8"/>
        <v>75</v>
      </c>
      <c r="AC5063" s="19">
        <f t="shared" si="20"/>
        <v>6.818181818</v>
      </c>
      <c r="AD5063" s="19">
        <f t="shared" si="21"/>
        <v>9.5</v>
      </c>
      <c r="AE5063" s="19" t="str">
        <f t="shared" si="22"/>
        <v>Нет моды</v>
      </c>
      <c r="AF5063" s="19">
        <f t="shared" si="23"/>
        <v>1</v>
      </c>
      <c r="AG5063" s="19">
        <f t="shared" si="24"/>
        <v>14</v>
      </c>
      <c r="AH5063" s="20" t="str">
        <f t="shared" si="14"/>
        <v>Город: 65%; Село: 35%</v>
      </c>
      <c r="AI5063" s="21"/>
      <c r="AJ5063" s="21"/>
      <c r="AK5063" s="21"/>
      <c r="AL5063" s="22">
        <f t="shared" si="25"/>
        <v>1</v>
      </c>
    </row>
    <row r="5064" ht="12.75" customHeight="1">
      <c r="A5064" s="13" t="s">
        <v>324</v>
      </c>
      <c r="B5064" s="13" t="str">
        <f>IFERROR(__xludf.DUMMYFUNCTION("REGEXREPLACE(A5064, ""\d"", """")"),"         Еврейская автономная область")</f>
        <v>         Еврейская автономная область</v>
      </c>
      <c r="C5064" s="14" t="str">
        <f t="shared" si="15"/>
        <v>Еврейская автономная область</v>
      </c>
      <c r="D5064" s="3">
        <f t="shared" si="16"/>
        <v>2</v>
      </c>
      <c r="E5064" s="15" t="s">
        <v>47</v>
      </c>
      <c r="F5064" s="13" t="str">
        <f>IFERROR(__xludf.DUMMYFUNCTION("REGEXEXTRACT(E5064, ""[А-Яа-я].*"")"),"транспортные травмы всех видов")</f>
        <v>транспортные травмы всех видов</v>
      </c>
      <c r="G5064" s="16">
        <f t="shared" si="17"/>
        <v>2</v>
      </c>
      <c r="H5064" s="13" t="s">
        <v>28</v>
      </c>
      <c r="I5064" s="13" t="str">
        <f>IFERROR(__xludf.DUMMYFUNCTION("REGEXREPLACE(H5064, "".*\s"", """")"),"человек")</f>
        <v>человек</v>
      </c>
      <c r="J5064" s="13" t="s">
        <v>29</v>
      </c>
      <c r="K5064" s="17" t="str">
        <f>IFERROR(__xludf.DUMMYFUNCTION("REGEXREPLACE(J5064, ""^[\d\s]+"", """")"),"значение показателя за год")</f>
        <v>значение показателя за год</v>
      </c>
      <c r="L5064" s="16">
        <f t="shared" si="18"/>
        <v>2</v>
      </c>
      <c r="M5064" s="13" t="s">
        <v>30</v>
      </c>
      <c r="N5064" s="13" t="str">
        <f>IFERROR(__xludf.DUMMYFUNCTION("REGEXEXTRACT(M5064, "" (.+)$"")"),"все население")</f>
        <v>все население</v>
      </c>
      <c r="O5064" s="18">
        <v>29.0</v>
      </c>
      <c r="P5064" s="18">
        <v>40.0</v>
      </c>
      <c r="Q5064" s="18">
        <v>40.0</v>
      </c>
      <c r="R5064" s="18">
        <v>27.0</v>
      </c>
      <c r="S5064" s="23" t="s">
        <v>37</v>
      </c>
      <c r="T5064" s="23" t="s">
        <v>37</v>
      </c>
      <c r="U5064" s="23" t="s">
        <v>37</v>
      </c>
      <c r="V5064" s="23" t="s">
        <v>37</v>
      </c>
      <c r="W5064" s="23" t="s">
        <v>37</v>
      </c>
      <c r="X5064" s="23" t="s">
        <v>37</v>
      </c>
      <c r="Y5064" s="23" t="s">
        <v>37</v>
      </c>
      <c r="Z5064" s="19">
        <f t="shared" si="6"/>
        <v>136</v>
      </c>
      <c r="AA5064" s="19" t="str">
        <f t="shared" si="19"/>
        <v/>
      </c>
      <c r="AB5064" s="19" t="str">
        <f t="shared" si="8"/>
        <v/>
      </c>
      <c r="AC5064" s="19">
        <f t="shared" si="20"/>
        <v>34</v>
      </c>
      <c r="AD5064" s="19">
        <f t="shared" si="21"/>
        <v>9</v>
      </c>
      <c r="AE5064" s="19" t="str">
        <f t="shared" si="22"/>
        <v>Нет моды</v>
      </c>
      <c r="AF5064" s="19">
        <f t="shared" si="23"/>
        <v>27</v>
      </c>
      <c r="AG5064" s="19">
        <f t="shared" si="24"/>
        <v>40</v>
      </c>
      <c r="AH5064" s="20" t="str">
        <f t="shared" si="14"/>
        <v/>
      </c>
      <c r="AI5064" s="24"/>
      <c r="AJ5064" s="24"/>
      <c r="AK5064" s="24"/>
      <c r="AL5064" s="22">
        <f t="shared" si="25"/>
        <v>1</v>
      </c>
    </row>
    <row r="5065" ht="12.75" customHeight="1">
      <c r="A5065" s="13" t="s">
        <v>324</v>
      </c>
      <c r="B5065" s="13" t="str">
        <f>IFERROR(__xludf.DUMMYFUNCTION("REGEXREPLACE(A5065, ""\d"", """")"),"         Еврейская автономная область")</f>
        <v>         Еврейская автономная область</v>
      </c>
      <c r="C5065" s="14" t="str">
        <f t="shared" si="15"/>
        <v>Еврейская автономная область</v>
      </c>
      <c r="D5065" s="3">
        <f t="shared" si="16"/>
        <v>2</v>
      </c>
      <c r="E5065" s="15" t="s">
        <v>47</v>
      </c>
      <c r="F5065" s="13" t="str">
        <f>IFERROR(__xludf.DUMMYFUNCTION("REGEXEXTRACT(E5065, ""[А-Яа-я].*"")"),"транспортные травмы всех видов")</f>
        <v>транспортные травмы всех видов</v>
      </c>
      <c r="G5065" s="16">
        <f t="shared" si="17"/>
        <v>2</v>
      </c>
      <c r="H5065" s="13" t="s">
        <v>28</v>
      </c>
      <c r="I5065" s="13" t="str">
        <f>IFERROR(__xludf.DUMMYFUNCTION("REGEXREPLACE(H5065, "".*\s"", """")"),"человек")</f>
        <v>человек</v>
      </c>
      <c r="J5065" s="13" t="s">
        <v>29</v>
      </c>
      <c r="K5065" s="17" t="str">
        <f>IFERROR(__xludf.DUMMYFUNCTION("REGEXREPLACE(J5065, ""^[\d\s]+"", """")"),"значение показателя за год")</f>
        <v>значение показателя за год</v>
      </c>
      <c r="L5065" s="16">
        <f t="shared" si="18"/>
        <v>2</v>
      </c>
      <c r="M5065" s="13" t="s">
        <v>31</v>
      </c>
      <c r="N5065" s="13" t="str">
        <f>IFERROR(__xludf.DUMMYFUNCTION("REGEXEXTRACT(M5065, "" (.+)$"")"),"городское население")</f>
        <v>городское население</v>
      </c>
      <c r="O5065" s="18">
        <v>15.0</v>
      </c>
      <c r="P5065" s="18">
        <v>29.0</v>
      </c>
      <c r="Q5065" s="18">
        <v>22.0</v>
      </c>
      <c r="R5065" s="18">
        <v>19.0</v>
      </c>
      <c r="S5065" s="23" t="s">
        <v>37</v>
      </c>
      <c r="T5065" s="23" t="s">
        <v>37</v>
      </c>
      <c r="U5065" s="23" t="s">
        <v>37</v>
      </c>
      <c r="V5065" s="23" t="s">
        <v>37</v>
      </c>
      <c r="W5065" s="23" t="s">
        <v>37</v>
      </c>
      <c r="X5065" s="23" t="s">
        <v>37</v>
      </c>
      <c r="Y5065" s="23" t="s">
        <v>37</v>
      </c>
      <c r="Z5065" s="19" t="str">
        <f t="shared" si="6"/>
        <v/>
      </c>
      <c r="AA5065" s="19">
        <f t="shared" si="19"/>
        <v>85</v>
      </c>
      <c r="AB5065" s="19" t="str">
        <f t="shared" si="8"/>
        <v/>
      </c>
      <c r="AC5065" s="19">
        <f t="shared" si="20"/>
        <v>21.25</v>
      </c>
      <c r="AD5065" s="19">
        <f t="shared" si="21"/>
        <v>28</v>
      </c>
      <c r="AE5065" s="19" t="str">
        <f t="shared" si="22"/>
        <v>Нет моды</v>
      </c>
      <c r="AF5065" s="19">
        <f t="shared" si="23"/>
        <v>15</v>
      </c>
      <c r="AG5065" s="19">
        <f t="shared" si="24"/>
        <v>29</v>
      </c>
      <c r="AH5065" s="20" t="str">
        <f t="shared" si="14"/>
        <v/>
      </c>
      <c r="AI5065" s="24"/>
      <c r="AJ5065" s="24"/>
      <c r="AK5065" s="24"/>
      <c r="AL5065" s="22">
        <f t="shared" si="25"/>
        <v>1</v>
      </c>
    </row>
    <row r="5066" ht="12.75" customHeight="1">
      <c r="A5066" s="13" t="s">
        <v>324</v>
      </c>
      <c r="B5066" s="13" t="str">
        <f>IFERROR(__xludf.DUMMYFUNCTION("REGEXREPLACE(A5066, ""\d"", """")"),"         Еврейская автономная область")</f>
        <v>         Еврейская автономная область</v>
      </c>
      <c r="C5066" s="14" t="str">
        <f t="shared" si="15"/>
        <v>Еврейская автономная область</v>
      </c>
      <c r="D5066" s="3">
        <f t="shared" si="16"/>
        <v>2</v>
      </c>
      <c r="E5066" s="15" t="s">
        <v>47</v>
      </c>
      <c r="F5066" s="13" t="str">
        <f>IFERROR(__xludf.DUMMYFUNCTION("REGEXEXTRACT(E5066, ""[А-Яа-я].*"")"),"транспортные травмы всех видов")</f>
        <v>транспортные травмы всех видов</v>
      </c>
      <c r="G5066" s="16">
        <f t="shared" si="17"/>
        <v>2</v>
      </c>
      <c r="H5066" s="13" t="s">
        <v>28</v>
      </c>
      <c r="I5066" s="13" t="str">
        <f>IFERROR(__xludf.DUMMYFUNCTION("REGEXREPLACE(H5066, "".*\s"", """")"),"человек")</f>
        <v>человек</v>
      </c>
      <c r="J5066" s="13" t="s">
        <v>29</v>
      </c>
      <c r="K5066" s="17" t="str">
        <f>IFERROR(__xludf.DUMMYFUNCTION("REGEXREPLACE(J5066, ""^[\d\s]+"", """")"),"значение показателя за год")</f>
        <v>значение показателя за год</v>
      </c>
      <c r="L5066" s="16">
        <f t="shared" si="18"/>
        <v>2</v>
      </c>
      <c r="M5066" s="13" t="s">
        <v>32</v>
      </c>
      <c r="N5066" s="13" t="str">
        <f>IFERROR(__xludf.DUMMYFUNCTION("REGEXEXTRACT(M5066, "" (.+)$"")"),"сельское население")</f>
        <v>сельское население</v>
      </c>
      <c r="O5066" s="18">
        <v>14.0</v>
      </c>
      <c r="P5066" s="18">
        <v>11.0</v>
      </c>
      <c r="Q5066" s="18">
        <v>18.0</v>
      </c>
      <c r="R5066" s="18">
        <v>8.0</v>
      </c>
      <c r="S5066" s="23" t="s">
        <v>37</v>
      </c>
      <c r="T5066" s="23" t="s">
        <v>37</v>
      </c>
      <c r="U5066" s="23" t="s">
        <v>37</v>
      </c>
      <c r="V5066" s="23" t="s">
        <v>37</v>
      </c>
      <c r="W5066" s="23" t="s">
        <v>37</v>
      </c>
      <c r="X5066" s="23" t="s">
        <v>37</v>
      </c>
      <c r="Y5066" s="23" t="s">
        <v>37</v>
      </c>
      <c r="Z5066" s="19" t="str">
        <f t="shared" si="6"/>
        <v/>
      </c>
      <c r="AA5066" s="19" t="str">
        <f t="shared" si="19"/>
        <v/>
      </c>
      <c r="AB5066" s="19">
        <f t="shared" si="8"/>
        <v>51</v>
      </c>
      <c r="AC5066" s="19">
        <f t="shared" si="20"/>
        <v>12.75</v>
      </c>
      <c r="AD5066" s="19">
        <f t="shared" si="21"/>
        <v>16.5</v>
      </c>
      <c r="AE5066" s="19" t="str">
        <f t="shared" si="22"/>
        <v>Нет моды</v>
      </c>
      <c r="AF5066" s="19">
        <f t="shared" si="23"/>
        <v>8</v>
      </c>
      <c r="AG5066" s="19">
        <f t="shared" si="24"/>
        <v>18</v>
      </c>
      <c r="AH5066" s="20" t="str">
        <f t="shared" si="14"/>
        <v>Город: 63%; Село: 38%</v>
      </c>
      <c r="AI5066" s="24"/>
      <c r="AJ5066" s="24"/>
      <c r="AK5066" s="24"/>
      <c r="AL5066" s="22">
        <f t="shared" si="25"/>
        <v>1</v>
      </c>
    </row>
    <row r="5067" ht="12.75" customHeight="1">
      <c r="A5067" s="13" t="s">
        <v>324</v>
      </c>
      <c r="B5067" s="13" t="str">
        <f>IFERROR(__xludf.DUMMYFUNCTION("REGEXREPLACE(A5067, ""\d"", """")"),"         Еврейская автономная область")</f>
        <v>         Еврейская автономная область</v>
      </c>
      <c r="C5067" s="14" t="str">
        <f t="shared" si="15"/>
        <v>Еврейская автономная область</v>
      </c>
      <c r="D5067" s="3">
        <f t="shared" si="16"/>
        <v>2</v>
      </c>
      <c r="E5067" s="15" t="s">
        <v>48</v>
      </c>
      <c r="F5067" s="13" t="str">
        <f>IFERROR(__xludf.DUMMYFUNCTION("REGEXEXTRACT(E5067, ""[А-Яа-я].*"")"),"Убийство")</f>
        <v>Убийство</v>
      </c>
      <c r="G5067" s="16">
        <f t="shared" si="17"/>
        <v>2</v>
      </c>
      <c r="H5067" s="13" t="s">
        <v>28</v>
      </c>
      <c r="I5067" s="13" t="str">
        <f>IFERROR(__xludf.DUMMYFUNCTION("REGEXREPLACE(H5067, "".*\s"", """")"),"человек")</f>
        <v>человек</v>
      </c>
      <c r="J5067" s="13" t="s">
        <v>29</v>
      </c>
      <c r="K5067" s="17" t="str">
        <f>IFERROR(__xludf.DUMMYFUNCTION("REGEXREPLACE(J5067, ""^[\d\s]+"", """")"),"значение показателя за год")</f>
        <v>значение показателя за год</v>
      </c>
      <c r="L5067" s="16">
        <f t="shared" si="18"/>
        <v>2</v>
      </c>
      <c r="M5067" s="13" t="s">
        <v>30</v>
      </c>
      <c r="N5067" s="13" t="str">
        <f>IFERROR(__xludf.DUMMYFUNCTION("REGEXEXTRACT(M5067, "" (.+)$"")"),"все население")</f>
        <v>все население</v>
      </c>
      <c r="O5067" s="18">
        <v>52.0</v>
      </c>
      <c r="P5067" s="18">
        <v>37.0</v>
      </c>
      <c r="Q5067" s="18">
        <v>35.0</v>
      </c>
      <c r="R5067" s="18">
        <v>42.0</v>
      </c>
      <c r="S5067" s="18">
        <v>20.0</v>
      </c>
      <c r="T5067" s="18">
        <v>20.0</v>
      </c>
      <c r="U5067" s="18">
        <v>27.0</v>
      </c>
      <c r="V5067" s="18">
        <v>13.0</v>
      </c>
      <c r="W5067" s="18">
        <v>21.0</v>
      </c>
      <c r="X5067" s="18">
        <v>18.0</v>
      </c>
      <c r="Y5067" s="18">
        <v>18.0</v>
      </c>
      <c r="Z5067" s="19">
        <f t="shared" si="6"/>
        <v>303</v>
      </c>
      <c r="AA5067" s="19" t="str">
        <f t="shared" si="19"/>
        <v/>
      </c>
      <c r="AB5067" s="19" t="str">
        <f t="shared" si="8"/>
        <v/>
      </c>
      <c r="AC5067" s="19">
        <f t="shared" si="20"/>
        <v>27.54545455</v>
      </c>
      <c r="AD5067" s="19">
        <f t="shared" si="21"/>
        <v>20</v>
      </c>
      <c r="AE5067" s="19" t="str">
        <f t="shared" si="22"/>
        <v>Нет моды</v>
      </c>
      <c r="AF5067" s="19">
        <f t="shared" si="23"/>
        <v>13</v>
      </c>
      <c r="AG5067" s="19">
        <f t="shared" si="24"/>
        <v>52</v>
      </c>
      <c r="AH5067" s="20" t="str">
        <f t="shared" si="14"/>
        <v/>
      </c>
      <c r="AI5067" s="21"/>
      <c r="AJ5067" s="21"/>
      <c r="AK5067" s="21"/>
      <c r="AL5067" s="22">
        <f t="shared" si="25"/>
        <v>1</v>
      </c>
    </row>
    <row r="5068" ht="12.75" customHeight="1">
      <c r="A5068" s="13" t="s">
        <v>324</v>
      </c>
      <c r="B5068" s="13" t="str">
        <f>IFERROR(__xludf.DUMMYFUNCTION("REGEXREPLACE(A5068, ""\d"", """")"),"         Еврейская автономная область")</f>
        <v>         Еврейская автономная область</v>
      </c>
      <c r="C5068" s="14" t="str">
        <f t="shared" si="15"/>
        <v>Еврейская автономная область</v>
      </c>
      <c r="D5068" s="3">
        <f t="shared" si="16"/>
        <v>2</v>
      </c>
      <c r="E5068" s="15" t="s">
        <v>48</v>
      </c>
      <c r="F5068" s="13" t="str">
        <f>IFERROR(__xludf.DUMMYFUNCTION("REGEXEXTRACT(E5068, ""[А-Яа-я].*"")"),"Убийство")</f>
        <v>Убийство</v>
      </c>
      <c r="G5068" s="16">
        <f t="shared" si="17"/>
        <v>2</v>
      </c>
      <c r="H5068" s="13" t="s">
        <v>28</v>
      </c>
      <c r="I5068" s="13" t="str">
        <f>IFERROR(__xludf.DUMMYFUNCTION("REGEXREPLACE(H5068, "".*\s"", """")"),"человек")</f>
        <v>человек</v>
      </c>
      <c r="J5068" s="13" t="s">
        <v>29</v>
      </c>
      <c r="K5068" s="17" t="str">
        <f>IFERROR(__xludf.DUMMYFUNCTION("REGEXREPLACE(J5068, ""^[\d\s]+"", """")"),"значение показателя за год")</f>
        <v>значение показателя за год</v>
      </c>
      <c r="L5068" s="16">
        <f t="shared" si="18"/>
        <v>2</v>
      </c>
      <c r="M5068" s="13" t="s">
        <v>31</v>
      </c>
      <c r="N5068" s="13" t="str">
        <f>IFERROR(__xludf.DUMMYFUNCTION("REGEXEXTRACT(M5068, "" (.+)$"")"),"городское население")</f>
        <v>городское население</v>
      </c>
      <c r="O5068" s="18">
        <v>35.0</v>
      </c>
      <c r="P5068" s="18">
        <v>19.0</v>
      </c>
      <c r="Q5068" s="18">
        <v>25.0</v>
      </c>
      <c r="R5068" s="18">
        <v>28.0</v>
      </c>
      <c r="S5068" s="18">
        <v>12.0</v>
      </c>
      <c r="T5068" s="18">
        <v>8.0</v>
      </c>
      <c r="U5068" s="18">
        <v>19.0</v>
      </c>
      <c r="V5068" s="18">
        <v>7.0</v>
      </c>
      <c r="W5068" s="18">
        <v>12.0</v>
      </c>
      <c r="X5068" s="18">
        <v>12.0</v>
      </c>
      <c r="Y5068" s="18">
        <v>10.0</v>
      </c>
      <c r="Z5068" s="19" t="str">
        <f t="shared" si="6"/>
        <v/>
      </c>
      <c r="AA5068" s="19">
        <f t="shared" si="19"/>
        <v>187</v>
      </c>
      <c r="AB5068" s="19" t="str">
        <f t="shared" si="8"/>
        <v/>
      </c>
      <c r="AC5068" s="19">
        <f t="shared" si="20"/>
        <v>17</v>
      </c>
      <c r="AD5068" s="19">
        <f t="shared" si="21"/>
        <v>19.5</v>
      </c>
      <c r="AE5068" s="19" t="str">
        <f t="shared" si="22"/>
        <v>Нет моды</v>
      </c>
      <c r="AF5068" s="19">
        <f t="shared" si="23"/>
        <v>7</v>
      </c>
      <c r="AG5068" s="19">
        <f t="shared" si="24"/>
        <v>35</v>
      </c>
      <c r="AH5068" s="20" t="str">
        <f t="shared" si="14"/>
        <v/>
      </c>
      <c r="AI5068" s="21"/>
      <c r="AJ5068" s="21"/>
      <c r="AK5068" s="21"/>
      <c r="AL5068" s="22">
        <f t="shared" si="25"/>
        <v>1</v>
      </c>
    </row>
    <row r="5069" ht="12.75" customHeight="1">
      <c r="A5069" s="13" t="s">
        <v>324</v>
      </c>
      <c r="B5069" s="13" t="str">
        <f>IFERROR(__xludf.DUMMYFUNCTION("REGEXREPLACE(A5069, ""\d"", """")"),"         Еврейская автономная область")</f>
        <v>         Еврейская автономная область</v>
      </c>
      <c r="C5069" s="14" t="str">
        <f t="shared" si="15"/>
        <v>Еврейская автономная область</v>
      </c>
      <c r="D5069" s="3">
        <f t="shared" si="16"/>
        <v>2</v>
      </c>
      <c r="E5069" s="15" t="s">
        <v>48</v>
      </c>
      <c r="F5069" s="13" t="str">
        <f>IFERROR(__xludf.DUMMYFUNCTION("REGEXEXTRACT(E5069, ""[А-Яа-я].*"")"),"Убийство")</f>
        <v>Убийство</v>
      </c>
      <c r="G5069" s="16">
        <f t="shared" si="17"/>
        <v>2</v>
      </c>
      <c r="H5069" s="13" t="s">
        <v>28</v>
      </c>
      <c r="I5069" s="13" t="str">
        <f>IFERROR(__xludf.DUMMYFUNCTION("REGEXREPLACE(H5069, "".*\s"", """")"),"человек")</f>
        <v>человек</v>
      </c>
      <c r="J5069" s="13" t="s">
        <v>29</v>
      </c>
      <c r="K5069" s="17" t="str">
        <f>IFERROR(__xludf.DUMMYFUNCTION("REGEXREPLACE(J5069, ""^[\d\s]+"", """")"),"значение показателя за год")</f>
        <v>значение показателя за год</v>
      </c>
      <c r="L5069" s="16">
        <f t="shared" si="18"/>
        <v>2</v>
      </c>
      <c r="M5069" s="13" t="s">
        <v>32</v>
      </c>
      <c r="N5069" s="13" t="str">
        <f>IFERROR(__xludf.DUMMYFUNCTION("REGEXEXTRACT(M5069, "" (.+)$"")"),"сельское население")</f>
        <v>сельское население</v>
      </c>
      <c r="O5069" s="18">
        <v>17.0</v>
      </c>
      <c r="P5069" s="18">
        <v>18.0</v>
      </c>
      <c r="Q5069" s="18">
        <v>10.0</v>
      </c>
      <c r="R5069" s="18">
        <v>14.0</v>
      </c>
      <c r="S5069" s="18">
        <v>8.0</v>
      </c>
      <c r="T5069" s="18">
        <v>12.0</v>
      </c>
      <c r="U5069" s="18">
        <v>8.0</v>
      </c>
      <c r="V5069" s="18">
        <v>6.0</v>
      </c>
      <c r="W5069" s="18">
        <v>9.0</v>
      </c>
      <c r="X5069" s="18">
        <v>6.0</v>
      </c>
      <c r="Y5069" s="18">
        <v>8.0</v>
      </c>
      <c r="Z5069" s="19" t="str">
        <f t="shared" si="6"/>
        <v/>
      </c>
      <c r="AA5069" s="19" t="str">
        <f t="shared" si="19"/>
        <v/>
      </c>
      <c r="AB5069" s="19">
        <f t="shared" si="8"/>
        <v>116</v>
      </c>
      <c r="AC5069" s="19">
        <f t="shared" si="20"/>
        <v>10.54545455</v>
      </c>
      <c r="AD5069" s="19">
        <f t="shared" si="21"/>
        <v>12</v>
      </c>
      <c r="AE5069" s="19" t="str">
        <f t="shared" si="22"/>
        <v>Нет моды</v>
      </c>
      <c r="AF5069" s="19">
        <f t="shared" si="23"/>
        <v>6</v>
      </c>
      <c r="AG5069" s="19">
        <f t="shared" si="24"/>
        <v>18</v>
      </c>
      <c r="AH5069" s="20" t="str">
        <f t="shared" si="14"/>
        <v>Город: 62%; Село: 38%</v>
      </c>
      <c r="AI5069" s="21"/>
      <c r="AJ5069" s="21"/>
      <c r="AK5069" s="21"/>
      <c r="AL5069" s="22">
        <f t="shared" si="25"/>
        <v>1</v>
      </c>
    </row>
    <row r="5070" ht="12.75" customHeight="1">
      <c r="A5070" s="13" t="s">
        <v>324</v>
      </c>
      <c r="B5070" s="13" t="str">
        <f>IFERROR(__xludf.DUMMYFUNCTION("REGEXREPLACE(A5070, ""\d"", """")"),"         Еврейская автономная область")</f>
        <v>         Еврейская автономная область</v>
      </c>
      <c r="C5070" s="14" t="str">
        <f t="shared" si="15"/>
        <v>Еврейская автономная область</v>
      </c>
      <c r="D5070" s="3">
        <f t="shared" si="16"/>
        <v>2</v>
      </c>
      <c r="E5070" s="15" t="s">
        <v>49</v>
      </c>
      <c r="F5070" s="13" t="str">
        <f>IFERROR(__xludf.DUMMYFUNCTION("REGEXEXTRACT(E5070, ""[А-Яа-я].*"")"),"Цереброваскулярные болезни")</f>
        <v>Цереброваскулярные болезни</v>
      </c>
      <c r="G5070" s="16">
        <f t="shared" si="17"/>
        <v>2</v>
      </c>
      <c r="H5070" s="13" t="s">
        <v>28</v>
      </c>
      <c r="I5070" s="13" t="str">
        <f>IFERROR(__xludf.DUMMYFUNCTION("REGEXREPLACE(H5070, "".*\s"", """")"),"человек")</f>
        <v>человек</v>
      </c>
      <c r="J5070" s="13" t="s">
        <v>29</v>
      </c>
      <c r="K5070" s="17" t="str">
        <f>IFERROR(__xludf.DUMMYFUNCTION("REGEXREPLACE(J5070, ""^[\d\s]+"", """")"),"значение показателя за год")</f>
        <v>значение показателя за год</v>
      </c>
      <c r="L5070" s="16">
        <f t="shared" si="18"/>
        <v>2</v>
      </c>
      <c r="M5070" s="13" t="s">
        <v>30</v>
      </c>
      <c r="N5070" s="13" t="str">
        <f>IFERROR(__xludf.DUMMYFUNCTION("REGEXEXTRACT(M5070, "" (.+)$"")"),"все население")</f>
        <v>все население</v>
      </c>
      <c r="O5070" s="18">
        <v>418.0</v>
      </c>
      <c r="P5070" s="18">
        <v>443.0</v>
      </c>
      <c r="Q5070" s="18">
        <v>416.0</v>
      </c>
      <c r="R5070" s="18">
        <v>404.0</v>
      </c>
      <c r="S5070" s="18">
        <v>447.0</v>
      </c>
      <c r="T5070" s="18">
        <v>438.0</v>
      </c>
      <c r="U5070" s="18">
        <v>366.0</v>
      </c>
      <c r="V5070" s="18">
        <v>387.0</v>
      </c>
      <c r="W5070" s="18">
        <v>304.0</v>
      </c>
      <c r="X5070" s="18">
        <v>295.0</v>
      </c>
      <c r="Y5070" s="18">
        <v>248.0</v>
      </c>
      <c r="Z5070" s="19">
        <f t="shared" si="6"/>
        <v>4166</v>
      </c>
      <c r="AA5070" s="19" t="str">
        <f t="shared" si="19"/>
        <v/>
      </c>
      <c r="AB5070" s="19" t="str">
        <f t="shared" si="8"/>
        <v/>
      </c>
      <c r="AC5070" s="19">
        <f t="shared" si="20"/>
        <v>378.7272727</v>
      </c>
      <c r="AD5070" s="19">
        <f t="shared" si="21"/>
        <v>133</v>
      </c>
      <c r="AE5070" s="19" t="str">
        <f t="shared" si="22"/>
        <v>Нет моды</v>
      </c>
      <c r="AF5070" s="19">
        <f t="shared" si="23"/>
        <v>248</v>
      </c>
      <c r="AG5070" s="19">
        <f t="shared" si="24"/>
        <v>447</v>
      </c>
      <c r="AH5070" s="20" t="str">
        <f t="shared" si="14"/>
        <v/>
      </c>
      <c r="AI5070" s="21"/>
      <c r="AJ5070" s="21"/>
      <c r="AK5070" s="21"/>
      <c r="AL5070" s="22">
        <f t="shared" si="25"/>
        <v>1</v>
      </c>
    </row>
    <row r="5071" ht="12.75" customHeight="1">
      <c r="A5071" s="13" t="s">
        <v>324</v>
      </c>
      <c r="B5071" s="13" t="str">
        <f>IFERROR(__xludf.DUMMYFUNCTION("REGEXREPLACE(A5071, ""\d"", """")"),"         Еврейская автономная область")</f>
        <v>         Еврейская автономная область</v>
      </c>
      <c r="C5071" s="14" t="str">
        <f t="shared" si="15"/>
        <v>Еврейская автономная область</v>
      </c>
      <c r="D5071" s="3">
        <f t="shared" si="16"/>
        <v>2</v>
      </c>
      <c r="E5071" s="15" t="s">
        <v>49</v>
      </c>
      <c r="F5071" s="13" t="str">
        <f>IFERROR(__xludf.DUMMYFUNCTION("REGEXEXTRACT(E5071, ""[А-Яа-я].*"")"),"Цереброваскулярные болезни")</f>
        <v>Цереброваскулярные болезни</v>
      </c>
      <c r="G5071" s="16">
        <f t="shared" si="17"/>
        <v>2</v>
      </c>
      <c r="H5071" s="13" t="s">
        <v>28</v>
      </c>
      <c r="I5071" s="13" t="str">
        <f>IFERROR(__xludf.DUMMYFUNCTION("REGEXREPLACE(H5071, "".*\s"", """")"),"человек")</f>
        <v>человек</v>
      </c>
      <c r="J5071" s="13" t="s">
        <v>29</v>
      </c>
      <c r="K5071" s="17" t="str">
        <f>IFERROR(__xludf.DUMMYFUNCTION("REGEXREPLACE(J5071, ""^[\d\s]+"", """")"),"значение показателя за год")</f>
        <v>значение показателя за год</v>
      </c>
      <c r="L5071" s="16">
        <f t="shared" si="18"/>
        <v>2</v>
      </c>
      <c r="M5071" s="13" t="s">
        <v>31</v>
      </c>
      <c r="N5071" s="13" t="str">
        <f>IFERROR(__xludf.DUMMYFUNCTION("REGEXEXTRACT(M5071, "" (.+)$"")"),"городское население")</f>
        <v>городское население</v>
      </c>
      <c r="O5071" s="18">
        <v>299.0</v>
      </c>
      <c r="P5071" s="18">
        <v>313.0</v>
      </c>
      <c r="Q5071" s="18">
        <v>300.0</v>
      </c>
      <c r="R5071" s="18">
        <v>295.0</v>
      </c>
      <c r="S5071" s="18">
        <v>305.0</v>
      </c>
      <c r="T5071" s="18">
        <v>314.0</v>
      </c>
      <c r="U5071" s="18">
        <v>257.0</v>
      </c>
      <c r="V5071" s="18">
        <v>257.0</v>
      </c>
      <c r="W5071" s="18">
        <v>215.0</v>
      </c>
      <c r="X5071" s="18">
        <v>188.0</v>
      </c>
      <c r="Y5071" s="18">
        <v>173.0</v>
      </c>
      <c r="Z5071" s="19" t="str">
        <f t="shared" si="6"/>
        <v/>
      </c>
      <c r="AA5071" s="19">
        <f t="shared" si="19"/>
        <v>2916</v>
      </c>
      <c r="AB5071" s="19" t="str">
        <f t="shared" si="8"/>
        <v/>
      </c>
      <c r="AC5071" s="19">
        <f t="shared" si="20"/>
        <v>265.0909091</v>
      </c>
      <c r="AD5071" s="19">
        <f t="shared" si="21"/>
        <v>304.5</v>
      </c>
      <c r="AE5071" s="19" t="str">
        <f t="shared" si="22"/>
        <v>Нет моды</v>
      </c>
      <c r="AF5071" s="19">
        <f t="shared" si="23"/>
        <v>173</v>
      </c>
      <c r="AG5071" s="19">
        <f t="shared" si="24"/>
        <v>314</v>
      </c>
      <c r="AH5071" s="20" t="str">
        <f t="shared" si="14"/>
        <v/>
      </c>
      <c r="AI5071" s="21"/>
      <c r="AJ5071" s="21"/>
      <c r="AK5071" s="21"/>
      <c r="AL5071" s="22">
        <f t="shared" si="25"/>
        <v>1</v>
      </c>
    </row>
    <row r="5072" ht="12.75" customHeight="1">
      <c r="A5072" s="13" t="s">
        <v>324</v>
      </c>
      <c r="B5072" s="13" t="str">
        <f>IFERROR(__xludf.DUMMYFUNCTION("REGEXREPLACE(A5072, ""\d"", """")"),"         Еврейская автономная область")</f>
        <v>         Еврейская автономная область</v>
      </c>
      <c r="C5072" s="14" t="str">
        <f t="shared" si="15"/>
        <v>Еврейская автономная область</v>
      </c>
      <c r="D5072" s="3">
        <f t="shared" si="16"/>
        <v>2</v>
      </c>
      <c r="E5072" s="15" t="s">
        <v>49</v>
      </c>
      <c r="F5072" s="13" t="str">
        <f>IFERROR(__xludf.DUMMYFUNCTION("REGEXEXTRACT(E5072, ""[А-Яа-я].*"")"),"Цереброваскулярные болезни")</f>
        <v>Цереброваскулярные болезни</v>
      </c>
      <c r="G5072" s="16">
        <f t="shared" si="17"/>
        <v>2</v>
      </c>
      <c r="H5072" s="13" t="s">
        <v>28</v>
      </c>
      <c r="I5072" s="13" t="str">
        <f>IFERROR(__xludf.DUMMYFUNCTION("REGEXREPLACE(H5072, "".*\s"", """")"),"человек")</f>
        <v>человек</v>
      </c>
      <c r="J5072" s="13" t="s">
        <v>29</v>
      </c>
      <c r="K5072" s="17" t="str">
        <f>IFERROR(__xludf.DUMMYFUNCTION("REGEXREPLACE(J5072, ""^[\d\s]+"", """")"),"значение показателя за год")</f>
        <v>значение показателя за год</v>
      </c>
      <c r="L5072" s="16">
        <f t="shared" si="18"/>
        <v>2</v>
      </c>
      <c r="M5072" s="13" t="s">
        <v>32</v>
      </c>
      <c r="N5072" s="13" t="str">
        <f>IFERROR(__xludf.DUMMYFUNCTION("REGEXEXTRACT(M5072, "" (.+)$"")"),"сельское население")</f>
        <v>сельское население</v>
      </c>
      <c r="O5072" s="18">
        <v>119.0</v>
      </c>
      <c r="P5072" s="18">
        <v>130.0</v>
      </c>
      <c r="Q5072" s="18">
        <v>116.0</v>
      </c>
      <c r="R5072" s="18">
        <v>109.0</v>
      </c>
      <c r="S5072" s="18">
        <v>142.0</v>
      </c>
      <c r="T5072" s="18">
        <v>124.0</v>
      </c>
      <c r="U5072" s="18">
        <v>109.0</v>
      </c>
      <c r="V5072" s="18">
        <v>130.0</v>
      </c>
      <c r="W5072" s="18">
        <v>89.0</v>
      </c>
      <c r="X5072" s="18">
        <v>107.0</v>
      </c>
      <c r="Y5072" s="18">
        <v>75.0</v>
      </c>
      <c r="Z5072" s="19" t="str">
        <f t="shared" si="6"/>
        <v/>
      </c>
      <c r="AA5072" s="19" t="str">
        <f t="shared" si="19"/>
        <v/>
      </c>
      <c r="AB5072" s="19">
        <f t="shared" si="8"/>
        <v>1250</v>
      </c>
      <c r="AC5072" s="19">
        <f t="shared" si="20"/>
        <v>113.6363636</v>
      </c>
      <c r="AD5072" s="19">
        <f t="shared" si="21"/>
        <v>157.5</v>
      </c>
      <c r="AE5072" s="19" t="str">
        <f t="shared" si="22"/>
        <v>Нет моды</v>
      </c>
      <c r="AF5072" s="19">
        <f t="shared" si="23"/>
        <v>75</v>
      </c>
      <c r="AG5072" s="19">
        <f t="shared" si="24"/>
        <v>142</v>
      </c>
      <c r="AH5072" s="20" t="str">
        <f t="shared" si="14"/>
        <v>Город: 70%; Село: 30%</v>
      </c>
      <c r="AI5072" s="21"/>
      <c r="AJ5072" s="21"/>
      <c r="AK5072" s="21"/>
      <c r="AL5072" s="22">
        <f t="shared" si="25"/>
        <v>1</v>
      </c>
    </row>
    <row r="5073" ht="12.75" customHeight="1">
      <c r="A5073" s="13" t="s">
        <v>325</v>
      </c>
      <c r="B5073" s="13" t="str">
        <f>IFERROR(__xludf.DUMMYFUNCTION("REGEXREPLACE(A5073, ""\d"", """")"),"         Чукотский автономный округ")</f>
        <v>         Чукотский автономный округ</v>
      </c>
      <c r="C5073" s="14" t="str">
        <f t="shared" si="15"/>
        <v>Чукотский автономный округ</v>
      </c>
      <c r="D5073" s="3">
        <f t="shared" si="16"/>
        <v>2</v>
      </c>
      <c r="E5073" s="15" t="s">
        <v>27</v>
      </c>
      <c r="F5073" s="13" t="str">
        <f>IFERROR(__xludf.DUMMYFUNCTION("REGEXEXTRACT(E5073, ""[А-Яа-я].*"")"),"Болезни органов дыхания")</f>
        <v>Болезни органов дыхания</v>
      </c>
      <c r="G5073" s="16">
        <f t="shared" si="17"/>
        <v>2</v>
      </c>
      <c r="H5073" s="13" t="s">
        <v>28</v>
      </c>
      <c r="I5073" s="13" t="str">
        <f>IFERROR(__xludf.DUMMYFUNCTION("REGEXREPLACE(H5073, "".*\s"", """")"),"человек")</f>
        <v>человек</v>
      </c>
      <c r="J5073" s="13" t="s">
        <v>29</v>
      </c>
      <c r="K5073" s="17" t="str">
        <f>IFERROR(__xludf.DUMMYFUNCTION("REGEXREPLACE(J5073, ""^[\d\s]+"", """")"),"значение показателя за год")</f>
        <v>значение показателя за год</v>
      </c>
      <c r="L5073" s="16">
        <f t="shared" si="18"/>
        <v>2</v>
      </c>
      <c r="M5073" s="13" t="s">
        <v>30</v>
      </c>
      <c r="N5073" s="13" t="str">
        <f>IFERROR(__xludf.DUMMYFUNCTION("REGEXEXTRACT(M5073, "" (.+)$"")"),"все население")</f>
        <v>все население</v>
      </c>
      <c r="O5073" s="18">
        <v>21.0</v>
      </c>
      <c r="P5073" s="18">
        <v>22.0</v>
      </c>
      <c r="Q5073" s="18">
        <v>24.0</v>
      </c>
      <c r="R5073" s="18">
        <v>20.0</v>
      </c>
      <c r="S5073" s="18">
        <v>16.0</v>
      </c>
      <c r="T5073" s="18">
        <v>20.0</v>
      </c>
      <c r="U5073" s="18">
        <v>18.0</v>
      </c>
      <c r="V5073" s="18">
        <v>37.0</v>
      </c>
      <c r="W5073" s="18">
        <v>28.0</v>
      </c>
      <c r="X5073" s="18">
        <v>23.0</v>
      </c>
      <c r="Y5073" s="18">
        <v>22.0</v>
      </c>
      <c r="Z5073" s="19">
        <f t="shared" si="6"/>
        <v>251</v>
      </c>
      <c r="AA5073" s="19" t="str">
        <f t="shared" si="19"/>
        <v/>
      </c>
      <c r="AB5073" s="19" t="str">
        <f t="shared" si="8"/>
        <v/>
      </c>
      <c r="AC5073" s="19">
        <f t="shared" si="20"/>
        <v>22.81818182</v>
      </c>
      <c r="AD5073" s="19">
        <f t="shared" si="21"/>
        <v>56</v>
      </c>
      <c r="AE5073" s="19" t="str">
        <f t="shared" si="22"/>
        <v>Нет моды</v>
      </c>
      <c r="AF5073" s="19">
        <f t="shared" si="23"/>
        <v>16</v>
      </c>
      <c r="AG5073" s="19">
        <f t="shared" si="24"/>
        <v>37</v>
      </c>
      <c r="AH5073" s="20" t="str">
        <f t="shared" si="14"/>
        <v/>
      </c>
      <c r="AI5073" s="21"/>
      <c r="AJ5073" s="21"/>
      <c r="AK5073" s="21"/>
      <c r="AL5073" s="22">
        <f t="shared" si="25"/>
        <v>1</v>
      </c>
    </row>
    <row r="5074" ht="12.75" customHeight="1">
      <c r="A5074" s="13" t="s">
        <v>325</v>
      </c>
      <c r="B5074" s="13" t="str">
        <f>IFERROR(__xludf.DUMMYFUNCTION("REGEXREPLACE(A5074, ""\d"", """")"),"         Чукотский автономный округ")</f>
        <v>         Чукотский автономный округ</v>
      </c>
      <c r="C5074" s="14" t="str">
        <f t="shared" si="15"/>
        <v>Чукотский автономный округ</v>
      </c>
      <c r="D5074" s="3">
        <f t="shared" si="16"/>
        <v>2</v>
      </c>
      <c r="E5074" s="15" t="s">
        <v>27</v>
      </c>
      <c r="F5074" s="13" t="str">
        <f>IFERROR(__xludf.DUMMYFUNCTION("REGEXEXTRACT(E5074, ""[А-Яа-я].*"")"),"Болезни органов дыхания")</f>
        <v>Болезни органов дыхания</v>
      </c>
      <c r="G5074" s="16">
        <f t="shared" si="17"/>
        <v>2</v>
      </c>
      <c r="H5074" s="13" t="s">
        <v>28</v>
      </c>
      <c r="I5074" s="13" t="str">
        <f>IFERROR(__xludf.DUMMYFUNCTION("REGEXREPLACE(H5074, "".*\s"", """")"),"человек")</f>
        <v>человек</v>
      </c>
      <c r="J5074" s="13" t="s">
        <v>29</v>
      </c>
      <c r="K5074" s="17" t="str">
        <f>IFERROR(__xludf.DUMMYFUNCTION("REGEXREPLACE(J5074, ""^[\d\s]+"", """")"),"значение показателя за год")</f>
        <v>значение показателя за год</v>
      </c>
      <c r="L5074" s="16">
        <f t="shared" si="18"/>
        <v>2</v>
      </c>
      <c r="M5074" s="13" t="s">
        <v>31</v>
      </c>
      <c r="N5074" s="13" t="str">
        <f>IFERROR(__xludf.DUMMYFUNCTION("REGEXEXTRACT(M5074, "" (.+)$"")"),"городское население")</f>
        <v>городское население</v>
      </c>
      <c r="O5074" s="18">
        <v>8.0</v>
      </c>
      <c r="P5074" s="18">
        <v>6.0</v>
      </c>
      <c r="Q5074" s="18">
        <v>16.0</v>
      </c>
      <c r="R5074" s="18">
        <v>7.0</v>
      </c>
      <c r="S5074" s="18">
        <v>11.0</v>
      </c>
      <c r="T5074" s="18">
        <v>7.0</v>
      </c>
      <c r="U5074" s="18">
        <v>7.0</v>
      </c>
      <c r="V5074" s="18">
        <v>22.0</v>
      </c>
      <c r="W5074" s="18">
        <v>14.0</v>
      </c>
      <c r="X5074" s="18">
        <v>14.0</v>
      </c>
      <c r="Y5074" s="18">
        <v>13.0</v>
      </c>
      <c r="Z5074" s="19" t="str">
        <f t="shared" si="6"/>
        <v/>
      </c>
      <c r="AA5074" s="19">
        <f t="shared" si="19"/>
        <v>125</v>
      </c>
      <c r="AB5074" s="19" t="str">
        <f t="shared" si="8"/>
        <v/>
      </c>
      <c r="AC5074" s="19">
        <f t="shared" si="20"/>
        <v>11.36363636</v>
      </c>
      <c r="AD5074" s="19">
        <f t="shared" si="21"/>
        <v>17</v>
      </c>
      <c r="AE5074" s="19" t="str">
        <f t="shared" si="22"/>
        <v>Нет моды</v>
      </c>
      <c r="AF5074" s="19">
        <f t="shared" si="23"/>
        <v>6</v>
      </c>
      <c r="AG5074" s="19">
        <f t="shared" si="24"/>
        <v>22</v>
      </c>
      <c r="AH5074" s="20" t="str">
        <f t="shared" si="14"/>
        <v/>
      </c>
      <c r="AI5074" s="21"/>
      <c r="AJ5074" s="21"/>
      <c r="AK5074" s="21"/>
      <c r="AL5074" s="22">
        <f t="shared" si="25"/>
        <v>1</v>
      </c>
    </row>
    <row r="5075" ht="12.75" customHeight="1">
      <c r="A5075" s="13" t="s">
        <v>325</v>
      </c>
      <c r="B5075" s="13" t="str">
        <f>IFERROR(__xludf.DUMMYFUNCTION("REGEXREPLACE(A5075, ""\d"", """")"),"         Чукотский автономный округ")</f>
        <v>         Чукотский автономный округ</v>
      </c>
      <c r="C5075" s="14" t="str">
        <f t="shared" si="15"/>
        <v>Чукотский автономный округ</v>
      </c>
      <c r="D5075" s="3">
        <f t="shared" si="16"/>
        <v>2</v>
      </c>
      <c r="E5075" s="15" t="s">
        <v>27</v>
      </c>
      <c r="F5075" s="13" t="str">
        <f>IFERROR(__xludf.DUMMYFUNCTION("REGEXEXTRACT(E5075, ""[А-Яа-я].*"")"),"Болезни органов дыхания")</f>
        <v>Болезни органов дыхания</v>
      </c>
      <c r="G5075" s="16">
        <f t="shared" si="17"/>
        <v>2</v>
      </c>
      <c r="H5075" s="13" t="s">
        <v>28</v>
      </c>
      <c r="I5075" s="13" t="str">
        <f>IFERROR(__xludf.DUMMYFUNCTION("REGEXREPLACE(H5075, "".*\s"", """")"),"человек")</f>
        <v>человек</v>
      </c>
      <c r="J5075" s="13" t="s">
        <v>29</v>
      </c>
      <c r="K5075" s="17" t="str">
        <f>IFERROR(__xludf.DUMMYFUNCTION("REGEXREPLACE(J5075, ""^[\d\s]+"", """")"),"значение показателя за год")</f>
        <v>значение показателя за год</v>
      </c>
      <c r="L5075" s="16">
        <f t="shared" si="18"/>
        <v>2</v>
      </c>
      <c r="M5075" s="13" t="s">
        <v>32</v>
      </c>
      <c r="N5075" s="13" t="str">
        <f>IFERROR(__xludf.DUMMYFUNCTION("REGEXEXTRACT(M5075, "" (.+)$"")"),"сельское население")</f>
        <v>сельское население</v>
      </c>
      <c r="O5075" s="18">
        <v>13.0</v>
      </c>
      <c r="P5075" s="18">
        <v>16.0</v>
      </c>
      <c r="Q5075" s="18">
        <v>8.0</v>
      </c>
      <c r="R5075" s="18">
        <v>13.0</v>
      </c>
      <c r="S5075" s="18">
        <v>5.0</v>
      </c>
      <c r="T5075" s="18">
        <v>13.0</v>
      </c>
      <c r="U5075" s="18">
        <v>11.0</v>
      </c>
      <c r="V5075" s="18">
        <v>15.0</v>
      </c>
      <c r="W5075" s="18">
        <v>14.0</v>
      </c>
      <c r="X5075" s="18">
        <v>9.0</v>
      </c>
      <c r="Y5075" s="18">
        <v>9.0</v>
      </c>
      <c r="Z5075" s="19" t="str">
        <f t="shared" si="6"/>
        <v/>
      </c>
      <c r="AA5075" s="19" t="str">
        <f t="shared" si="19"/>
        <v/>
      </c>
      <c r="AB5075" s="19">
        <f t="shared" si="8"/>
        <v>126</v>
      </c>
      <c r="AC5075" s="19">
        <f t="shared" si="20"/>
        <v>11.45454545</v>
      </c>
      <c r="AD5075" s="19">
        <f t="shared" si="21"/>
        <v>12</v>
      </c>
      <c r="AE5075" s="19" t="str">
        <f t="shared" si="22"/>
        <v>Нет моды</v>
      </c>
      <c r="AF5075" s="19">
        <f t="shared" si="23"/>
        <v>5</v>
      </c>
      <c r="AG5075" s="19">
        <f t="shared" si="24"/>
        <v>16</v>
      </c>
      <c r="AH5075" s="20" t="str">
        <f t="shared" si="14"/>
        <v>Город: 50%; Село: 50%</v>
      </c>
      <c r="AI5075" s="21"/>
      <c r="AJ5075" s="21"/>
      <c r="AK5075" s="21"/>
      <c r="AL5075" s="22">
        <f t="shared" si="25"/>
        <v>1</v>
      </c>
    </row>
    <row r="5076" ht="12.75" customHeight="1">
      <c r="A5076" s="13" t="s">
        <v>325</v>
      </c>
      <c r="B5076" s="13" t="str">
        <f>IFERROR(__xludf.DUMMYFUNCTION("REGEXREPLACE(A5076, ""\d"", """")"),"         Чукотский автономный округ")</f>
        <v>         Чукотский автономный округ</v>
      </c>
      <c r="C5076" s="14" t="str">
        <f t="shared" si="15"/>
        <v>Чукотский автономный округ</v>
      </c>
      <c r="D5076" s="3">
        <f t="shared" si="16"/>
        <v>2</v>
      </c>
      <c r="E5076" s="15" t="s">
        <v>33</v>
      </c>
      <c r="F5076" s="13" t="str">
        <f>IFERROR(__xludf.DUMMYFUNCTION("REGEXEXTRACT(E5076, ""[А-Яа-я].*"")"),"Болезни органов пищеварения")</f>
        <v>Болезни органов пищеварения</v>
      </c>
      <c r="G5076" s="16">
        <f t="shared" si="17"/>
        <v>2</v>
      </c>
      <c r="H5076" s="13" t="s">
        <v>28</v>
      </c>
      <c r="I5076" s="13" t="str">
        <f>IFERROR(__xludf.DUMMYFUNCTION("REGEXREPLACE(H5076, "".*\s"", """")"),"человек")</f>
        <v>человек</v>
      </c>
      <c r="J5076" s="13" t="s">
        <v>29</v>
      </c>
      <c r="K5076" s="17" t="str">
        <f>IFERROR(__xludf.DUMMYFUNCTION("REGEXREPLACE(J5076, ""^[\d\s]+"", """")"),"значение показателя за год")</f>
        <v>значение показателя за год</v>
      </c>
      <c r="L5076" s="16">
        <f t="shared" si="18"/>
        <v>2</v>
      </c>
      <c r="M5076" s="13" t="s">
        <v>30</v>
      </c>
      <c r="N5076" s="13" t="str">
        <f>IFERROR(__xludf.DUMMYFUNCTION("REGEXEXTRACT(M5076, "" (.+)$"")"),"все население")</f>
        <v>все население</v>
      </c>
      <c r="O5076" s="18">
        <v>43.0</v>
      </c>
      <c r="P5076" s="18">
        <v>36.0</v>
      </c>
      <c r="Q5076" s="18">
        <v>16.0</v>
      </c>
      <c r="R5076" s="18">
        <v>35.0</v>
      </c>
      <c r="S5076" s="18">
        <v>30.0</v>
      </c>
      <c r="T5076" s="18">
        <v>39.0</v>
      </c>
      <c r="U5076" s="18">
        <v>23.0</v>
      </c>
      <c r="V5076" s="18">
        <v>26.0</v>
      </c>
      <c r="W5076" s="18">
        <v>24.0</v>
      </c>
      <c r="X5076" s="18">
        <v>29.0</v>
      </c>
      <c r="Y5076" s="18">
        <v>35.0</v>
      </c>
      <c r="Z5076" s="19">
        <f t="shared" si="6"/>
        <v>336</v>
      </c>
      <c r="AA5076" s="19" t="str">
        <f t="shared" si="19"/>
        <v/>
      </c>
      <c r="AB5076" s="19" t="str">
        <f t="shared" si="8"/>
        <v/>
      </c>
      <c r="AC5076" s="19">
        <f t="shared" si="20"/>
        <v>30.54545455</v>
      </c>
      <c r="AD5076" s="19">
        <f t="shared" si="21"/>
        <v>16</v>
      </c>
      <c r="AE5076" s="19" t="str">
        <f t="shared" si="22"/>
        <v>Нет моды</v>
      </c>
      <c r="AF5076" s="19">
        <f t="shared" si="23"/>
        <v>16</v>
      </c>
      <c r="AG5076" s="19">
        <f t="shared" si="24"/>
        <v>43</v>
      </c>
      <c r="AH5076" s="20" t="str">
        <f t="shared" si="14"/>
        <v/>
      </c>
      <c r="AI5076" s="21"/>
      <c r="AJ5076" s="21"/>
      <c r="AK5076" s="21"/>
      <c r="AL5076" s="22">
        <f t="shared" si="25"/>
        <v>1</v>
      </c>
    </row>
    <row r="5077" ht="12.75" customHeight="1">
      <c r="A5077" s="13" t="s">
        <v>325</v>
      </c>
      <c r="B5077" s="13" t="str">
        <f>IFERROR(__xludf.DUMMYFUNCTION("REGEXREPLACE(A5077, ""\d"", """")"),"         Чукотский автономный округ")</f>
        <v>         Чукотский автономный округ</v>
      </c>
      <c r="C5077" s="14" t="str">
        <f t="shared" si="15"/>
        <v>Чукотский автономный округ</v>
      </c>
      <c r="D5077" s="3">
        <f t="shared" si="16"/>
        <v>2</v>
      </c>
      <c r="E5077" s="15" t="s">
        <v>33</v>
      </c>
      <c r="F5077" s="13" t="str">
        <f>IFERROR(__xludf.DUMMYFUNCTION("REGEXEXTRACT(E5077, ""[А-Яа-я].*"")"),"Болезни органов пищеварения")</f>
        <v>Болезни органов пищеварения</v>
      </c>
      <c r="G5077" s="16">
        <f t="shared" si="17"/>
        <v>2</v>
      </c>
      <c r="H5077" s="13" t="s">
        <v>28</v>
      </c>
      <c r="I5077" s="13" t="str">
        <f>IFERROR(__xludf.DUMMYFUNCTION("REGEXREPLACE(H5077, "".*\s"", """")"),"человек")</f>
        <v>человек</v>
      </c>
      <c r="J5077" s="13" t="s">
        <v>29</v>
      </c>
      <c r="K5077" s="17" t="str">
        <f>IFERROR(__xludf.DUMMYFUNCTION("REGEXREPLACE(J5077, ""^[\d\s]+"", """")"),"значение показателя за год")</f>
        <v>значение показателя за год</v>
      </c>
      <c r="L5077" s="16">
        <f t="shared" si="18"/>
        <v>2</v>
      </c>
      <c r="M5077" s="13" t="s">
        <v>31</v>
      </c>
      <c r="N5077" s="13" t="str">
        <f>IFERROR(__xludf.DUMMYFUNCTION("REGEXEXTRACT(M5077, "" (.+)$"")"),"городское население")</f>
        <v>городское население</v>
      </c>
      <c r="O5077" s="18">
        <v>17.0</v>
      </c>
      <c r="P5077" s="18">
        <v>23.0</v>
      </c>
      <c r="Q5077" s="18">
        <v>11.0</v>
      </c>
      <c r="R5077" s="18">
        <v>19.0</v>
      </c>
      <c r="S5077" s="18">
        <v>19.0</v>
      </c>
      <c r="T5077" s="18">
        <v>20.0</v>
      </c>
      <c r="U5077" s="18">
        <v>15.0</v>
      </c>
      <c r="V5077" s="18">
        <v>12.0</v>
      </c>
      <c r="W5077" s="18">
        <v>19.0</v>
      </c>
      <c r="X5077" s="18">
        <v>14.0</v>
      </c>
      <c r="Y5077" s="18">
        <v>23.0</v>
      </c>
      <c r="Z5077" s="19" t="str">
        <f t="shared" si="6"/>
        <v/>
      </c>
      <c r="AA5077" s="19">
        <f t="shared" si="19"/>
        <v>192</v>
      </c>
      <c r="AB5077" s="19" t="str">
        <f t="shared" si="8"/>
        <v/>
      </c>
      <c r="AC5077" s="19">
        <f t="shared" si="20"/>
        <v>17.45454545</v>
      </c>
      <c r="AD5077" s="19">
        <f t="shared" si="21"/>
        <v>23</v>
      </c>
      <c r="AE5077" s="19" t="str">
        <f t="shared" si="22"/>
        <v>Нет моды</v>
      </c>
      <c r="AF5077" s="19">
        <f t="shared" si="23"/>
        <v>11</v>
      </c>
      <c r="AG5077" s="19">
        <f t="shared" si="24"/>
        <v>23</v>
      </c>
      <c r="AH5077" s="20" t="str">
        <f t="shared" si="14"/>
        <v/>
      </c>
      <c r="AI5077" s="21"/>
      <c r="AJ5077" s="21"/>
      <c r="AK5077" s="21"/>
      <c r="AL5077" s="22">
        <f t="shared" si="25"/>
        <v>1</v>
      </c>
    </row>
    <row r="5078" ht="12.75" customHeight="1">
      <c r="A5078" s="13" t="s">
        <v>325</v>
      </c>
      <c r="B5078" s="13" t="str">
        <f>IFERROR(__xludf.DUMMYFUNCTION("REGEXREPLACE(A5078, ""\d"", """")"),"         Чукотский автономный округ")</f>
        <v>         Чукотский автономный округ</v>
      </c>
      <c r="C5078" s="14" t="str">
        <f t="shared" si="15"/>
        <v>Чукотский автономный округ</v>
      </c>
      <c r="D5078" s="3">
        <f t="shared" si="16"/>
        <v>2</v>
      </c>
      <c r="E5078" s="15" t="s">
        <v>33</v>
      </c>
      <c r="F5078" s="13" t="str">
        <f>IFERROR(__xludf.DUMMYFUNCTION("REGEXEXTRACT(E5078, ""[А-Яа-я].*"")"),"Болезни органов пищеварения")</f>
        <v>Болезни органов пищеварения</v>
      </c>
      <c r="G5078" s="16">
        <f t="shared" si="17"/>
        <v>2</v>
      </c>
      <c r="H5078" s="13" t="s">
        <v>28</v>
      </c>
      <c r="I5078" s="13" t="str">
        <f>IFERROR(__xludf.DUMMYFUNCTION("REGEXREPLACE(H5078, "".*\s"", """")"),"человек")</f>
        <v>человек</v>
      </c>
      <c r="J5078" s="13" t="s">
        <v>29</v>
      </c>
      <c r="K5078" s="17" t="str">
        <f>IFERROR(__xludf.DUMMYFUNCTION("REGEXREPLACE(J5078, ""^[\d\s]+"", """")"),"значение показателя за год")</f>
        <v>значение показателя за год</v>
      </c>
      <c r="L5078" s="16">
        <f t="shared" si="18"/>
        <v>2</v>
      </c>
      <c r="M5078" s="13" t="s">
        <v>32</v>
      </c>
      <c r="N5078" s="13" t="str">
        <f>IFERROR(__xludf.DUMMYFUNCTION("REGEXEXTRACT(M5078, "" (.+)$"")"),"сельское население")</f>
        <v>сельское население</v>
      </c>
      <c r="O5078" s="18">
        <v>26.0</v>
      </c>
      <c r="P5078" s="18">
        <v>13.0</v>
      </c>
      <c r="Q5078" s="18">
        <v>5.0</v>
      </c>
      <c r="R5078" s="18">
        <v>16.0</v>
      </c>
      <c r="S5078" s="18">
        <v>11.0</v>
      </c>
      <c r="T5078" s="18">
        <v>19.0</v>
      </c>
      <c r="U5078" s="18">
        <v>8.0</v>
      </c>
      <c r="V5078" s="18">
        <v>14.0</v>
      </c>
      <c r="W5078" s="18">
        <v>5.0</v>
      </c>
      <c r="X5078" s="18">
        <v>15.0</v>
      </c>
      <c r="Y5078" s="18">
        <v>12.0</v>
      </c>
      <c r="Z5078" s="19" t="str">
        <f t="shared" si="6"/>
        <v/>
      </c>
      <c r="AA5078" s="19" t="str">
        <f t="shared" si="19"/>
        <v/>
      </c>
      <c r="AB5078" s="19">
        <f t="shared" si="8"/>
        <v>144</v>
      </c>
      <c r="AC5078" s="19">
        <f t="shared" si="20"/>
        <v>13.09090909</v>
      </c>
      <c r="AD5078" s="19">
        <f t="shared" si="21"/>
        <v>15</v>
      </c>
      <c r="AE5078" s="19" t="str">
        <f t="shared" si="22"/>
        <v>Нет моды</v>
      </c>
      <c r="AF5078" s="19">
        <f t="shared" si="23"/>
        <v>5</v>
      </c>
      <c r="AG5078" s="19">
        <f t="shared" si="24"/>
        <v>26</v>
      </c>
      <c r="AH5078" s="20" t="str">
        <f t="shared" si="14"/>
        <v>Город: 57%; Село: 43%</v>
      </c>
      <c r="AI5078" s="21"/>
      <c r="AJ5078" s="21"/>
      <c r="AK5078" s="21"/>
      <c r="AL5078" s="22">
        <f t="shared" si="25"/>
        <v>1</v>
      </c>
    </row>
    <row r="5079" ht="12.75" customHeight="1">
      <c r="A5079" s="13" t="s">
        <v>325</v>
      </c>
      <c r="B5079" s="13" t="str">
        <f>IFERROR(__xludf.DUMMYFUNCTION("REGEXREPLACE(A5079, ""\d"", """")"),"         Чукотский автономный округ")</f>
        <v>         Чукотский автономный округ</v>
      </c>
      <c r="C5079" s="14" t="str">
        <f t="shared" si="15"/>
        <v>Чукотский автономный округ</v>
      </c>
      <c r="D5079" s="3">
        <f t="shared" si="16"/>
        <v>2</v>
      </c>
      <c r="E5079" s="15" t="s">
        <v>34</v>
      </c>
      <c r="F5079" s="13" t="str">
        <f>IFERROR(__xludf.DUMMYFUNCTION("REGEXEXTRACT(E5079, ""[А-Яа-я].*"")"),"Болезни системы кровообращения")</f>
        <v>Болезни системы кровообращения</v>
      </c>
      <c r="G5079" s="16">
        <f t="shared" si="17"/>
        <v>2</v>
      </c>
      <c r="H5079" s="13" t="s">
        <v>28</v>
      </c>
      <c r="I5079" s="13" t="str">
        <f>IFERROR(__xludf.DUMMYFUNCTION("REGEXREPLACE(H5079, "".*\s"", """")"),"человек")</f>
        <v>человек</v>
      </c>
      <c r="J5079" s="13" t="s">
        <v>29</v>
      </c>
      <c r="K5079" s="17" t="str">
        <f>IFERROR(__xludf.DUMMYFUNCTION("REGEXREPLACE(J5079, ""^[\d\s]+"", """")"),"значение показателя за год")</f>
        <v>значение показателя за год</v>
      </c>
      <c r="L5079" s="16">
        <f t="shared" si="18"/>
        <v>2</v>
      </c>
      <c r="M5079" s="13" t="s">
        <v>30</v>
      </c>
      <c r="N5079" s="13" t="str">
        <f>IFERROR(__xludf.DUMMYFUNCTION("REGEXEXTRACT(M5079, "" (.+)$"")"),"все население")</f>
        <v>все население</v>
      </c>
      <c r="O5079" s="18">
        <v>214.0</v>
      </c>
      <c r="P5079" s="18">
        <v>232.0</v>
      </c>
      <c r="Q5079" s="18">
        <v>240.0</v>
      </c>
      <c r="R5079" s="18">
        <v>203.0</v>
      </c>
      <c r="S5079" s="18">
        <v>196.0</v>
      </c>
      <c r="T5079" s="18">
        <v>218.0</v>
      </c>
      <c r="U5079" s="18">
        <v>194.0</v>
      </c>
      <c r="V5079" s="18">
        <v>212.0</v>
      </c>
      <c r="W5079" s="18">
        <v>231.0</v>
      </c>
      <c r="X5079" s="18">
        <v>222.0</v>
      </c>
      <c r="Y5079" s="18">
        <v>178.0</v>
      </c>
      <c r="Z5079" s="19">
        <f t="shared" si="6"/>
        <v>2340</v>
      </c>
      <c r="AA5079" s="19" t="str">
        <f t="shared" si="19"/>
        <v/>
      </c>
      <c r="AB5079" s="19" t="str">
        <f t="shared" si="8"/>
        <v/>
      </c>
      <c r="AC5079" s="19">
        <f t="shared" si="20"/>
        <v>212.7272727</v>
      </c>
      <c r="AD5079" s="19">
        <f t="shared" si="21"/>
        <v>102</v>
      </c>
      <c r="AE5079" s="19" t="str">
        <f t="shared" si="22"/>
        <v>Нет моды</v>
      </c>
      <c r="AF5079" s="19">
        <f t="shared" si="23"/>
        <v>178</v>
      </c>
      <c r="AG5079" s="19">
        <f t="shared" si="24"/>
        <v>240</v>
      </c>
      <c r="AH5079" s="20" t="str">
        <f t="shared" si="14"/>
        <v/>
      </c>
      <c r="AI5079" s="21"/>
      <c r="AJ5079" s="21"/>
      <c r="AK5079" s="21"/>
      <c r="AL5079" s="22">
        <f t="shared" si="25"/>
        <v>1</v>
      </c>
    </row>
    <row r="5080" ht="12.75" customHeight="1">
      <c r="A5080" s="13" t="s">
        <v>325</v>
      </c>
      <c r="B5080" s="13" t="str">
        <f>IFERROR(__xludf.DUMMYFUNCTION("REGEXREPLACE(A5080, ""\d"", """")"),"         Чукотский автономный округ")</f>
        <v>         Чукотский автономный округ</v>
      </c>
      <c r="C5080" s="14" t="str">
        <f t="shared" si="15"/>
        <v>Чукотский автономный округ</v>
      </c>
      <c r="D5080" s="3">
        <f t="shared" si="16"/>
        <v>2</v>
      </c>
      <c r="E5080" s="15" t="s">
        <v>34</v>
      </c>
      <c r="F5080" s="13" t="str">
        <f>IFERROR(__xludf.DUMMYFUNCTION("REGEXEXTRACT(E5080, ""[А-Яа-я].*"")"),"Болезни системы кровообращения")</f>
        <v>Болезни системы кровообращения</v>
      </c>
      <c r="G5080" s="16">
        <f t="shared" si="17"/>
        <v>2</v>
      </c>
      <c r="H5080" s="13" t="s">
        <v>28</v>
      </c>
      <c r="I5080" s="13" t="str">
        <f>IFERROR(__xludf.DUMMYFUNCTION("REGEXREPLACE(H5080, "".*\s"", """")"),"человек")</f>
        <v>человек</v>
      </c>
      <c r="J5080" s="13" t="s">
        <v>29</v>
      </c>
      <c r="K5080" s="17" t="str">
        <f>IFERROR(__xludf.DUMMYFUNCTION("REGEXREPLACE(J5080, ""^[\d\s]+"", """")"),"значение показателя за год")</f>
        <v>значение показателя за год</v>
      </c>
      <c r="L5080" s="16">
        <f t="shared" si="18"/>
        <v>2</v>
      </c>
      <c r="M5080" s="13" t="s">
        <v>31</v>
      </c>
      <c r="N5080" s="13" t="str">
        <f>IFERROR(__xludf.DUMMYFUNCTION("REGEXEXTRACT(M5080, "" (.+)$"")"),"городское население")</f>
        <v>городское население</v>
      </c>
      <c r="O5080" s="18">
        <v>102.0</v>
      </c>
      <c r="P5080" s="18">
        <v>125.0</v>
      </c>
      <c r="Q5080" s="18">
        <v>123.0</v>
      </c>
      <c r="R5080" s="18">
        <v>101.0</v>
      </c>
      <c r="S5080" s="18">
        <v>118.0</v>
      </c>
      <c r="T5080" s="18">
        <v>113.0</v>
      </c>
      <c r="U5080" s="18">
        <v>104.0</v>
      </c>
      <c r="V5080" s="18">
        <v>111.0</v>
      </c>
      <c r="W5080" s="18">
        <v>126.0</v>
      </c>
      <c r="X5080" s="18">
        <v>130.0</v>
      </c>
      <c r="Y5080" s="18">
        <v>97.0</v>
      </c>
      <c r="Z5080" s="19" t="str">
        <f t="shared" si="6"/>
        <v/>
      </c>
      <c r="AA5080" s="19">
        <f t="shared" si="19"/>
        <v>1250</v>
      </c>
      <c r="AB5080" s="19" t="str">
        <f t="shared" si="8"/>
        <v/>
      </c>
      <c r="AC5080" s="19">
        <f t="shared" si="20"/>
        <v>113.6363636</v>
      </c>
      <c r="AD5080" s="19">
        <f t="shared" si="21"/>
        <v>154</v>
      </c>
      <c r="AE5080" s="19" t="str">
        <f t="shared" si="22"/>
        <v>Нет моды</v>
      </c>
      <c r="AF5080" s="19">
        <f t="shared" si="23"/>
        <v>97</v>
      </c>
      <c r="AG5080" s="19">
        <f t="shared" si="24"/>
        <v>130</v>
      </c>
      <c r="AH5080" s="20" t="str">
        <f t="shared" si="14"/>
        <v/>
      </c>
      <c r="AI5080" s="21"/>
      <c r="AJ5080" s="21"/>
      <c r="AK5080" s="21"/>
      <c r="AL5080" s="22">
        <f t="shared" si="25"/>
        <v>1</v>
      </c>
    </row>
    <row r="5081" ht="12.75" customHeight="1">
      <c r="A5081" s="13" t="s">
        <v>325</v>
      </c>
      <c r="B5081" s="13" t="str">
        <f>IFERROR(__xludf.DUMMYFUNCTION("REGEXREPLACE(A5081, ""\d"", """")"),"         Чукотский автономный округ")</f>
        <v>         Чукотский автономный округ</v>
      </c>
      <c r="C5081" s="14" t="str">
        <f t="shared" si="15"/>
        <v>Чукотский автономный округ</v>
      </c>
      <c r="D5081" s="3">
        <f t="shared" si="16"/>
        <v>2</v>
      </c>
      <c r="E5081" s="15" t="s">
        <v>34</v>
      </c>
      <c r="F5081" s="13" t="str">
        <f>IFERROR(__xludf.DUMMYFUNCTION("REGEXEXTRACT(E5081, ""[А-Яа-я].*"")"),"Болезни системы кровообращения")</f>
        <v>Болезни системы кровообращения</v>
      </c>
      <c r="G5081" s="16">
        <f t="shared" si="17"/>
        <v>2</v>
      </c>
      <c r="H5081" s="13" t="s">
        <v>28</v>
      </c>
      <c r="I5081" s="13" t="str">
        <f>IFERROR(__xludf.DUMMYFUNCTION("REGEXREPLACE(H5081, "".*\s"", """")"),"человек")</f>
        <v>человек</v>
      </c>
      <c r="J5081" s="13" t="s">
        <v>29</v>
      </c>
      <c r="K5081" s="17" t="str">
        <f>IFERROR(__xludf.DUMMYFUNCTION("REGEXREPLACE(J5081, ""^[\d\s]+"", """")"),"значение показателя за год")</f>
        <v>значение показателя за год</v>
      </c>
      <c r="L5081" s="16">
        <f t="shared" si="18"/>
        <v>2</v>
      </c>
      <c r="M5081" s="13" t="s">
        <v>32</v>
      </c>
      <c r="N5081" s="13" t="str">
        <f>IFERROR(__xludf.DUMMYFUNCTION("REGEXEXTRACT(M5081, "" (.+)$"")"),"сельское население")</f>
        <v>сельское население</v>
      </c>
      <c r="O5081" s="18">
        <v>112.0</v>
      </c>
      <c r="P5081" s="18">
        <v>107.0</v>
      </c>
      <c r="Q5081" s="18">
        <v>117.0</v>
      </c>
      <c r="R5081" s="18">
        <v>102.0</v>
      </c>
      <c r="S5081" s="18">
        <v>78.0</v>
      </c>
      <c r="T5081" s="18">
        <v>105.0</v>
      </c>
      <c r="U5081" s="18">
        <v>90.0</v>
      </c>
      <c r="V5081" s="18">
        <v>101.0</v>
      </c>
      <c r="W5081" s="18">
        <v>105.0</v>
      </c>
      <c r="X5081" s="18">
        <v>92.0</v>
      </c>
      <c r="Y5081" s="18">
        <v>81.0</v>
      </c>
      <c r="Z5081" s="19" t="str">
        <f t="shared" si="6"/>
        <v/>
      </c>
      <c r="AA5081" s="19" t="str">
        <f t="shared" si="19"/>
        <v/>
      </c>
      <c r="AB5081" s="19">
        <f t="shared" si="8"/>
        <v>1090</v>
      </c>
      <c r="AC5081" s="19">
        <f t="shared" si="20"/>
        <v>99.09090909</v>
      </c>
      <c r="AD5081" s="19">
        <f t="shared" si="21"/>
        <v>105</v>
      </c>
      <c r="AE5081" s="19" t="str">
        <f t="shared" si="22"/>
        <v>Нет моды</v>
      </c>
      <c r="AF5081" s="19">
        <f t="shared" si="23"/>
        <v>78</v>
      </c>
      <c r="AG5081" s="19">
        <f t="shared" si="24"/>
        <v>117</v>
      </c>
      <c r="AH5081" s="20" t="str">
        <f t="shared" si="14"/>
        <v>Город: 53%; Село: 47%</v>
      </c>
      <c r="AI5081" s="21"/>
      <c r="AJ5081" s="21"/>
      <c r="AK5081" s="21"/>
      <c r="AL5081" s="22">
        <f t="shared" si="25"/>
        <v>1</v>
      </c>
    </row>
    <row r="5082" ht="12.75" customHeight="1">
      <c r="A5082" s="13" t="s">
        <v>325</v>
      </c>
      <c r="B5082" s="13" t="str">
        <f>IFERROR(__xludf.DUMMYFUNCTION("REGEXREPLACE(A5082, ""\d"", """")"),"         Чукотский автономный округ")</f>
        <v>         Чукотский автономный округ</v>
      </c>
      <c r="C5082" s="14" t="str">
        <f t="shared" si="15"/>
        <v>Чукотский автономный округ</v>
      </c>
      <c r="D5082" s="3">
        <f t="shared" si="16"/>
        <v>2</v>
      </c>
      <c r="E5082" s="15" t="s">
        <v>35</v>
      </c>
      <c r="F5082" s="13" t="str">
        <f>IFERROR(__xludf.DUMMYFUNCTION("REGEXEXTRACT(E5082, ""[А-Яа-я].*"")"),"внешние причины")</f>
        <v>внешние причины</v>
      </c>
      <c r="G5082" s="16">
        <f t="shared" si="17"/>
        <v>2</v>
      </c>
      <c r="H5082" s="13" t="s">
        <v>28</v>
      </c>
      <c r="I5082" s="13" t="str">
        <f>IFERROR(__xludf.DUMMYFUNCTION("REGEXREPLACE(H5082, "".*\s"", """")"),"человек")</f>
        <v>человек</v>
      </c>
      <c r="J5082" s="13" t="s">
        <v>29</v>
      </c>
      <c r="K5082" s="17" t="str">
        <f>IFERROR(__xludf.DUMMYFUNCTION("REGEXREPLACE(J5082, ""^[\d\s]+"", """")"),"значение показателя за год")</f>
        <v>значение показателя за год</v>
      </c>
      <c r="L5082" s="16">
        <f t="shared" si="18"/>
        <v>2</v>
      </c>
      <c r="M5082" s="13" t="s">
        <v>30</v>
      </c>
      <c r="N5082" s="13" t="str">
        <f>IFERROR(__xludf.DUMMYFUNCTION("REGEXEXTRACT(M5082, "" (.+)$"")"),"все население")</f>
        <v>все население</v>
      </c>
      <c r="O5082" s="18">
        <v>108.0</v>
      </c>
      <c r="P5082" s="18">
        <v>101.0</v>
      </c>
      <c r="Q5082" s="18">
        <v>82.0</v>
      </c>
      <c r="R5082" s="18">
        <v>108.0</v>
      </c>
      <c r="S5082" s="18">
        <v>117.0</v>
      </c>
      <c r="T5082" s="18">
        <v>125.0</v>
      </c>
      <c r="U5082" s="18">
        <v>93.0</v>
      </c>
      <c r="V5082" s="18">
        <v>119.0</v>
      </c>
      <c r="W5082" s="18">
        <v>116.0</v>
      </c>
      <c r="X5082" s="18">
        <v>108.0</v>
      </c>
      <c r="Y5082" s="18">
        <v>130.0</v>
      </c>
      <c r="Z5082" s="19">
        <f t="shared" si="6"/>
        <v>1207</v>
      </c>
      <c r="AA5082" s="19" t="str">
        <f t="shared" si="19"/>
        <v/>
      </c>
      <c r="AB5082" s="19" t="str">
        <f t="shared" si="8"/>
        <v/>
      </c>
      <c r="AC5082" s="19">
        <f t="shared" si="20"/>
        <v>109.7272727</v>
      </c>
      <c r="AD5082" s="19">
        <f t="shared" si="21"/>
        <v>106</v>
      </c>
      <c r="AE5082" s="19" t="str">
        <f t="shared" si="22"/>
        <v>Нет моды</v>
      </c>
      <c r="AF5082" s="19">
        <f t="shared" si="23"/>
        <v>82</v>
      </c>
      <c r="AG5082" s="19">
        <f t="shared" si="24"/>
        <v>130</v>
      </c>
      <c r="AH5082" s="20" t="str">
        <f t="shared" si="14"/>
        <v/>
      </c>
      <c r="AI5082" s="21"/>
      <c r="AJ5082" s="21"/>
      <c r="AK5082" s="21"/>
      <c r="AL5082" s="22">
        <f t="shared" si="25"/>
        <v>1</v>
      </c>
    </row>
    <row r="5083" ht="12.75" customHeight="1">
      <c r="A5083" s="13" t="s">
        <v>325</v>
      </c>
      <c r="B5083" s="13" t="str">
        <f>IFERROR(__xludf.DUMMYFUNCTION("REGEXREPLACE(A5083, ""\d"", """")"),"         Чукотский автономный округ")</f>
        <v>         Чукотский автономный округ</v>
      </c>
      <c r="C5083" s="14" t="str">
        <f t="shared" si="15"/>
        <v>Чукотский автономный округ</v>
      </c>
      <c r="D5083" s="3">
        <f t="shared" si="16"/>
        <v>2</v>
      </c>
      <c r="E5083" s="15" t="s">
        <v>35</v>
      </c>
      <c r="F5083" s="13" t="str">
        <f>IFERROR(__xludf.DUMMYFUNCTION("REGEXEXTRACT(E5083, ""[А-Яа-я].*"")"),"внешние причины")</f>
        <v>внешние причины</v>
      </c>
      <c r="G5083" s="16">
        <f t="shared" si="17"/>
        <v>2</v>
      </c>
      <c r="H5083" s="13" t="s">
        <v>28</v>
      </c>
      <c r="I5083" s="13" t="str">
        <f>IFERROR(__xludf.DUMMYFUNCTION("REGEXREPLACE(H5083, "".*\s"", """")"),"человек")</f>
        <v>человек</v>
      </c>
      <c r="J5083" s="13" t="s">
        <v>29</v>
      </c>
      <c r="K5083" s="17" t="str">
        <f>IFERROR(__xludf.DUMMYFUNCTION("REGEXREPLACE(J5083, ""^[\d\s]+"", """")"),"значение показателя за год")</f>
        <v>значение показателя за год</v>
      </c>
      <c r="L5083" s="16">
        <f t="shared" si="18"/>
        <v>2</v>
      </c>
      <c r="M5083" s="13" t="s">
        <v>31</v>
      </c>
      <c r="N5083" s="13" t="str">
        <f>IFERROR(__xludf.DUMMYFUNCTION("REGEXEXTRACT(M5083, "" (.+)$"")"),"городское население")</f>
        <v>городское население</v>
      </c>
      <c r="O5083" s="18">
        <v>56.0</v>
      </c>
      <c r="P5083" s="18">
        <v>50.0</v>
      </c>
      <c r="Q5083" s="18">
        <v>37.0</v>
      </c>
      <c r="R5083" s="18">
        <v>36.0</v>
      </c>
      <c r="S5083" s="18">
        <v>51.0</v>
      </c>
      <c r="T5083" s="18">
        <v>47.0</v>
      </c>
      <c r="U5083" s="18">
        <v>46.0</v>
      </c>
      <c r="V5083" s="18">
        <v>68.0</v>
      </c>
      <c r="W5083" s="18">
        <v>53.0</v>
      </c>
      <c r="X5083" s="18">
        <v>58.0</v>
      </c>
      <c r="Y5083" s="18">
        <v>64.0</v>
      </c>
      <c r="Z5083" s="19" t="str">
        <f t="shared" si="6"/>
        <v/>
      </c>
      <c r="AA5083" s="19">
        <f t="shared" si="19"/>
        <v>566</v>
      </c>
      <c r="AB5083" s="19" t="str">
        <f t="shared" si="8"/>
        <v/>
      </c>
      <c r="AC5083" s="19">
        <f t="shared" si="20"/>
        <v>51.45454545</v>
      </c>
      <c r="AD5083" s="19">
        <f t="shared" si="21"/>
        <v>75</v>
      </c>
      <c r="AE5083" s="19" t="str">
        <f t="shared" si="22"/>
        <v>Нет моды</v>
      </c>
      <c r="AF5083" s="19">
        <f t="shared" si="23"/>
        <v>36</v>
      </c>
      <c r="AG5083" s="19">
        <f t="shared" si="24"/>
        <v>68</v>
      </c>
      <c r="AH5083" s="20" t="str">
        <f t="shared" si="14"/>
        <v/>
      </c>
      <c r="AI5083" s="21"/>
      <c r="AJ5083" s="21"/>
      <c r="AK5083" s="21"/>
      <c r="AL5083" s="22">
        <f t="shared" si="25"/>
        <v>1</v>
      </c>
    </row>
    <row r="5084" ht="12.75" customHeight="1">
      <c r="A5084" s="13" t="s">
        <v>325</v>
      </c>
      <c r="B5084" s="13" t="str">
        <f>IFERROR(__xludf.DUMMYFUNCTION("REGEXREPLACE(A5084, ""\d"", """")"),"         Чукотский автономный округ")</f>
        <v>         Чукотский автономный округ</v>
      </c>
      <c r="C5084" s="14" t="str">
        <f t="shared" si="15"/>
        <v>Чукотский автономный округ</v>
      </c>
      <c r="D5084" s="3">
        <f t="shared" si="16"/>
        <v>2</v>
      </c>
      <c r="E5084" s="15" t="s">
        <v>35</v>
      </c>
      <c r="F5084" s="13" t="str">
        <f>IFERROR(__xludf.DUMMYFUNCTION("REGEXEXTRACT(E5084, ""[А-Яа-я].*"")"),"внешние причины")</f>
        <v>внешние причины</v>
      </c>
      <c r="G5084" s="16">
        <f t="shared" si="17"/>
        <v>2</v>
      </c>
      <c r="H5084" s="13" t="s">
        <v>28</v>
      </c>
      <c r="I5084" s="13" t="str">
        <f>IFERROR(__xludf.DUMMYFUNCTION("REGEXREPLACE(H5084, "".*\s"", """")"),"человек")</f>
        <v>человек</v>
      </c>
      <c r="J5084" s="13" t="s">
        <v>29</v>
      </c>
      <c r="K5084" s="17" t="str">
        <f>IFERROR(__xludf.DUMMYFUNCTION("REGEXREPLACE(J5084, ""^[\d\s]+"", """")"),"значение показателя за год")</f>
        <v>значение показателя за год</v>
      </c>
      <c r="L5084" s="16">
        <f t="shared" si="18"/>
        <v>2</v>
      </c>
      <c r="M5084" s="13" t="s">
        <v>32</v>
      </c>
      <c r="N5084" s="13" t="str">
        <f>IFERROR(__xludf.DUMMYFUNCTION("REGEXEXTRACT(M5084, "" (.+)$"")"),"сельское население")</f>
        <v>сельское население</v>
      </c>
      <c r="O5084" s="18">
        <v>52.0</v>
      </c>
      <c r="P5084" s="18">
        <v>51.0</v>
      </c>
      <c r="Q5084" s="18">
        <v>45.0</v>
      </c>
      <c r="R5084" s="18">
        <v>72.0</v>
      </c>
      <c r="S5084" s="18">
        <v>66.0</v>
      </c>
      <c r="T5084" s="18">
        <v>78.0</v>
      </c>
      <c r="U5084" s="18">
        <v>47.0</v>
      </c>
      <c r="V5084" s="18">
        <v>51.0</v>
      </c>
      <c r="W5084" s="18">
        <v>63.0</v>
      </c>
      <c r="X5084" s="18">
        <v>50.0</v>
      </c>
      <c r="Y5084" s="18">
        <v>66.0</v>
      </c>
      <c r="Z5084" s="19" t="str">
        <f t="shared" si="6"/>
        <v/>
      </c>
      <c r="AA5084" s="19" t="str">
        <f t="shared" si="19"/>
        <v/>
      </c>
      <c r="AB5084" s="19">
        <f t="shared" si="8"/>
        <v>641</v>
      </c>
      <c r="AC5084" s="19">
        <f t="shared" si="20"/>
        <v>58.27272727</v>
      </c>
      <c r="AD5084" s="19">
        <f t="shared" si="21"/>
        <v>51.5</v>
      </c>
      <c r="AE5084" s="19" t="str">
        <f t="shared" si="22"/>
        <v>Нет моды</v>
      </c>
      <c r="AF5084" s="19">
        <f t="shared" si="23"/>
        <v>45</v>
      </c>
      <c r="AG5084" s="19">
        <f t="shared" si="24"/>
        <v>78</v>
      </c>
      <c r="AH5084" s="20" t="str">
        <f t="shared" si="14"/>
        <v>Город: 47%; Село: 53%</v>
      </c>
      <c r="AI5084" s="21"/>
      <c r="AJ5084" s="21"/>
      <c r="AK5084" s="21"/>
      <c r="AL5084" s="22">
        <f t="shared" si="25"/>
        <v>1</v>
      </c>
    </row>
    <row r="5085" ht="12.75" customHeight="1">
      <c r="A5085" s="13" t="s">
        <v>325</v>
      </c>
      <c r="B5085" s="13" t="str">
        <f>IFERROR(__xludf.DUMMYFUNCTION("REGEXREPLACE(A5085, ""\d"", """")"),"         Чукотский автономный округ")</f>
        <v>         Чукотский автономный округ</v>
      </c>
      <c r="C5085" s="14" t="str">
        <f t="shared" si="15"/>
        <v>Чукотский автономный округ</v>
      </c>
      <c r="D5085" s="3">
        <f t="shared" si="16"/>
        <v>2</v>
      </c>
      <c r="E5085" s="15" t="s">
        <v>36</v>
      </c>
      <c r="F5085" s="13" t="str">
        <f>IFERROR(__xludf.DUMMYFUNCTION("REGEXEXTRACT(E5085,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85" s="16">
        <f t="shared" si="17"/>
        <v>2</v>
      </c>
      <c r="H5085" s="13" t="s">
        <v>28</v>
      </c>
      <c r="I5085" s="13" t="str">
        <f>IFERROR(__xludf.DUMMYFUNCTION("REGEXREPLACE(H5085, "".*\s"", """")"),"человек")</f>
        <v>человек</v>
      </c>
      <c r="J5085" s="13" t="s">
        <v>29</v>
      </c>
      <c r="K5085" s="17" t="str">
        <f>IFERROR(__xludf.DUMMYFUNCTION("REGEXREPLACE(J5085, ""^[\d\s]+"", """")"),"значение показателя за год")</f>
        <v>значение показателя за год</v>
      </c>
      <c r="L5085" s="16">
        <f t="shared" si="18"/>
        <v>2</v>
      </c>
      <c r="M5085" s="13" t="s">
        <v>30</v>
      </c>
      <c r="N5085" s="13" t="str">
        <f>IFERROR(__xludf.DUMMYFUNCTION("REGEXEXTRACT(M5085, "" (.+)$"")"),"все население")</f>
        <v>все население</v>
      </c>
      <c r="O5085" s="18">
        <v>2.0</v>
      </c>
      <c r="P5085" s="18">
        <v>3.0</v>
      </c>
      <c r="Q5085" s="18">
        <v>3.0</v>
      </c>
      <c r="R5085" s="18">
        <v>2.0</v>
      </c>
      <c r="S5085" s="23" t="s">
        <v>37</v>
      </c>
      <c r="T5085" s="23" t="s">
        <v>37</v>
      </c>
      <c r="U5085" s="23" t="s">
        <v>37</v>
      </c>
      <c r="V5085" s="23" t="s">
        <v>37</v>
      </c>
      <c r="W5085" s="23" t="s">
        <v>37</v>
      </c>
      <c r="X5085" s="23" t="s">
        <v>37</v>
      </c>
      <c r="Y5085" s="23" t="s">
        <v>37</v>
      </c>
      <c r="Z5085" s="19">
        <f t="shared" si="6"/>
        <v>10</v>
      </c>
      <c r="AA5085" s="19" t="str">
        <f t="shared" si="19"/>
        <v/>
      </c>
      <c r="AB5085" s="19" t="str">
        <f t="shared" si="8"/>
        <v/>
      </c>
      <c r="AC5085" s="19">
        <f t="shared" si="20"/>
        <v>2.5</v>
      </c>
      <c r="AD5085" s="19">
        <f t="shared" si="21"/>
        <v>51</v>
      </c>
      <c r="AE5085" s="19" t="str">
        <f t="shared" si="22"/>
        <v>Нет моды</v>
      </c>
      <c r="AF5085" s="19">
        <f t="shared" si="23"/>
        <v>2</v>
      </c>
      <c r="AG5085" s="19">
        <f t="shared" si="24"/>
        <v>3</v>
      </c>
      <c r="AH5085" s="20" t="str">
        <f t="shared" si="14"/>
        <v/>
      </c>
      <c r="AI5085" s="24"/>
      <c r="AJ5085" s="24"/>
      <c r="AK5085" s="24"/>
      <c r="AL5085" s="22">
        <f t="shared" si="25"/>
        <v>1</v>
      </c>
    </row>
    <row r="5086" ht="12.75" customHeight="1">
      <c r="A5086" s="13" t="s">
        <v>325</v>
      </c>
      <c r="B5086" s="13" t="str">
        <f>IFERROR(__xludf.DUMMYFUNCTION("REGEXREPLACE(A5086, ""\d"", """")"),"         Чукотский автономный округ")</f>
        <v>         Чукотский автономный округ</v>
      </c>
      <c r="C5086" s="14" t="str">
        <f t="shared" si="15"/>
        <v>Чукотский автономный округ</v>
      </c>
      <c r="D5086" s="3">
        <f t="shared" si="16"/>
        <v>2</v>
      </c>
      <c r="E5086" s="15" t="s">
        <v>36</v>
      </c>
      <c r="F5086" s="13" t="str">
        <f>IFERROR(__xludf.DUMMYFUNCTION("REGEXEXTRACT(E5086,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86" s="16">
        <f t="shared" si="17"/>
        <v>2</v>
      </c>
      <c r="H5086" s="13" t="s">
        <v>28</v>
      </c>
      <c r="I5086" s="13" t="str">
        <f>IFERROR(__xludf.DUMMYFUNCTION("REGEXREPLACE(H5086, "".*\s"", """")"),"человек")</f>
        <v>человек</v>
      </c>
      <c r="J5086" s="13" t="s">
        <v>29</v>
      </c>
      <c r="K5086" s="17" t="str">
        <f>IFERROR(__xludf.DUMMYFUNCTION("REGEXREPLACE(J5086, ""^[\d\s]+"", """")"),"значение показателя за год")</f>
        <v>значение показателя за год</v>
      </c>
      <c r="L5086" s="16">
        <f t="shared" si="18"/>
        <v>2</v>
      </c>
      <c r="M5086" s="13" t="s">
        <v>31</v>
      </c>
      <c r="N5086" s="13" t="str">
        <f>IFERROR(__xludf.DUMMYFUNCTION("REGEXEXTRACT(M5086, "" (.+)$"")"),"городское население")</f>
        <v>городское население</v>
      </c>
      <c r="O5086" s="18">
        <v>1.0</v>
      </c>
      <c r="P5086" s="18">
        <v>1.0</v>
      </c>
      <c r="Q5086" s="18">
        <v>0.0</v>
      </c>
      <c r="R5086" s="18">
        <v>1.0</v>
      </c>
      <c r="S5086" s="23" t="s">
        <v>37</v>
      </c>
      <c r="T5086" s="23" t="s">
        <v>37</v>
      </c>
      <c r="U5086" s="23" t="s">
        <v>37</v>
      </c>
      <c r="V5086" s="23" t="s">
        <v>37</v>
      </c>
      <c r="W5086" s="23" t="s">
        <v>37</v>
      </c>
      <c r="X5086" s="23" t="s">
        <v>37</v>
      </c>
      <c r="Y5086" s="23" t="s">
        <v>37</v>
      </c>
      <c r="Z5086" s="19" t="str">
        <f t="shared" si="6"/>
        <v/>
      </c>
      <c r="AA5086" s="19">
        <f t="shared" si="19"/>
        <v>3</v>
      </c>
      <c r="AB5086" s="19" t="str">
        <f t="shared" si="8"/>
        <v/>
      </c>
      <c r="AC5086" s="19">
        <f t="shared" si="20"/>
        <v>0.75</v>
      </c>
      <c r="AD5086" s="19">
        <f t="shared" si="21"/>
        <v>1.5</v>
      </c>
      <c r="AE5086" s="19" t="str">
        <f t="shared" si="22"/>
        <v>Нет моды</v>
      </c>
      <c r="AF5086" s="19">
        <f t="shared" si="23"/>
        <v>0</v>
      </c>
      <c r="AG5086" s="19">
        <f t="shared" si="24"/>
        <v>1</v>
      </c>
      <c r="AH5086" s="20" t="str">
        <f t="shared" si="14"/>
        <v/>
      </c>
      <c r="AI5086" s="24"/>
      <c r="AJ5086" s="24"/>
      <c r="AK5086" s="24"/>
      <c r="AL5086" s="22">
        <f t="shared" si="25"/>
        <v>1</v>
      </c>
    </row>
    <row r="5087" ht="12.75" customHeight="1">
      <c r="A5087" s="13" t="s">
        <v>325</v>
      </c>
      <c r="B5087" s="13" t="str">
        <f>IFERROR(__xludf.DUMMYFUNCTION("REGEXREPLACE(A5087, ""\d"", """")"),"         Чукотский автономный округ")</f>
        <v>         Чукотский автономный округ</v>
      </c>
      <c r="C5087" s="14" t="str">
        <f t="shared" si="15"/>
        <v>Чукотский автономный округ</v>
      </c>
      <c r="D5087" s="3">
        <f t="shared" si="16"/>
        <v>2</v>
      </c>
      <c r="E5087" s="15" t="s">
        <v>36</v>
      </c>
      <c r="F5087" s="13" t="str">
        <f>IFERROR(__xludf.DUMMYFUNCTION("REGEXEXTRACT(E5087, ""[А-Яа-я].*"")"),"врожденные аномалии (пороки развития, деформации и хромосомные нарушения)")</f>
        <v>врожденные аномалии (пороки развития, деформации и хромосомные нарушения)</v>
      </c>
      <c r="G5087" s="16">
        <f t="shared" si="17"/>
        <v>2</v>
      </c>
      <c r="H5087" s="13" t="s">
        <v>28</v>
      </c>
      <c r="I5087" s="13" t="str">
        <f>IFERROR(__xludf.DUMMYFUNCTION("REGEXREPLACE(H5087, "".*\s"", """")"),"человек")</f>
        <v>человек</v>
      </c>
      <c r="J5087" s="13" t="s">
        <v>29</v>
      </c>
      <c r="K5087" s="17" t="str">
        <f>IFERROR(__xludf.DUMMYFUNCTION("REGEXREPLACE(J5087, ""^[\d\s]+"", """")"),"значение показателя за год")</f>
        <v>значение показателя за год</v>
      </c>
      <c r="L5087" s="16">
        <f t="shared" si="18"/>
        <v>2</v>
      </c>
      <c r="M5087" s="13" t="s">
        <v>32</v>
      </c>
      <c r="N5087" s="13" t="str">
        <f>IFERROR(__xludf.DUMMYFUNCTION("REGEXEXTRACT(M5087, "" (.+)$"")"),"сельское население")</f>
        <v>сельское население</v>
      </c>
      <c r="O5087" s="18">
        <v>1.0</v>
      </c>
      <c r="P5087" s="18">
        <v>2.0</v>
      </c>
      <c r="Q5087" s="18">
        <v>3.0</v>
      </c>
      <c r="R5087" s="18">
        <v>1.0</v>
      </c>
      <c r="S5087" s="23" t="s">
        <v>37</v>
      </c>
      <c r="T5087" s="23" t="s">
        <v>37</v>
      </c>
      <c r="U5087" s="23" t="s">
        <v>37</v>
      </c>
      <c r="V5087" s="23" t="s">
        <v>37</v>
      </c>
      <c r="W5087" s="23" t="s">
        <v>37</v>
      </c>
      <c r="X5087" s="23" t="s">
        <v>37</v>
      </c>
      <c r="Y5087" s="23" t="s">
        <v>37</v>
      </c>
      <c r="Z5087" s="19" t="str">
        <f t="shared" si="6"/>
        <v/>
      </c>
      <c r="AA5087" s="19" t="str">
        <f t="shared" si="19"/>
        <v/>
      </c>
      <c r="AB5087" s="19">
        <f t="shared" si="8"/>
        <v>7</v>
      </c>
      <c r="AC5087" s="19">
        <f t="shared" si="20"/>
        <v>1.75</v>
      </c>
      <c r="AD5087" s="19">
        <f t="shared" si="21"/>
        <v>1</v>
      </c>
      <c r="AE5087" s="19" t="str">
        <f t="shared" si="22"/>
        <v>Нет моды</v>
      </c>
      <c r="AF5087" s="19">
        <f t="shared" si="23"/>
        <v>1</v>
      </c>
      <c r="AG5087" s="19">
        <f t="shared" si="24"/>
        <v>3</v>
      </c>
      <c r="AH5087" s="20" t="str">
        <f t="shared" si="14"/>
        <v>Город: 30%; Село: 70%</v>
      </c>
      <c r="AI5087" s="24"/>
      <c r="AJ5087" s="24"/>
      <c r="AK5087" s="24"/>
      <c r="AL5087" s="22">
        <f t="shared" si="25"/>
        <v>1</v>
      </c>
    </row>
    <row r="5088" ht="12.75" customHeight="1">
      <c r="A5088" s="13" t="s">
        <v>325</v>
      </c>
      <c r="B5088" s="13" t="str">
        <f>IFERROR(__xludf.DUMMYFUNCTION("REGEXREPLACE(A5088, ""\d"", """")"),"         Чукотский автономный округ")</f>
        <v>         Чукотский автономный округ</v>
      </c>
      <c r="C5088" s="14" t="str">
        <f t="shared" si="15"/>
        <v>Чукотский автономный округ</v>
      </c>
      <c r="D5088" s="3">
        <f t="shared" si="16"/>
        <v>2</v>
      </c>
      <c r="E5088" s="15" t="s">
        <v>38</v>
      </c>
      <c r="F5088" s="13" t="str">
        <f>IFERROR(__xludf.DUMMYFUNCTION("REGEXEXTRACT(E5088, ""[А-Яа-я].*"")"),"все виды транспортных несчастных случаев")</f>
        <v>все виды транспортных несчастных случаев</v>
      </c>
      <c r="G5088" s="16">
        <f t="shared" si="17"/>
        <v>2</v>
      </c>
      <c r="H5088" s="13" t="s">
        <v>28</v>
      </c>
      <c r="I5088" s="13" t="str">
        <f>IFERROR(__xludf.DUMMYFUNCTION("REGEXREPLACE(H5088, "".*\s"", """")"),"человек")</f>
        <v>человек</v>
      </c>
      <c r="J5088" s="13" t="s">
        <v>29</v>
      </c>
      <c r="K5088" s="17" t="str">
        <f>IFERROR(__xludf.DUMMYFUNCTION("REGEXREPLACE(J5088, ""^[\d\s]+"", """")"),"значение показателя за год")</f>
        <v>значение показателя за год</v>
      </c>
      <c r="L5088" s="16">
        <f t="shared" si="18"/>
        <v>2</v>
      </c>
      <c r="M5088" s="13" t="s">
        <v>30</v>
      </c>
      <c r="N5088" s="13" t="str">
        <f>IFERROR(__xludf.DUMMYFUNCTION("REGEXEXTRACT(M5088, "" (.+)$"")"),"все население")</f>
        <v>все население</v>
      </c>
      <c r="O5088" s="18">
        <v>2.0</v>
      </c>
      <c r="P5088" s="18">
        <v>3.0</v>
      </c>
      <c r="Q5088" s="18">
        <v>5.0</v>
      </c>
      <c r="R5088" s="18">
        <v>3.0</v>
      </c>
      <c r="S5088" s="18">
        <v>4.0</v>
      </c>
      <c r="T5088" s="18">
        <v>5.0</v>
      </c>
      <c r="U5088" s="18">
        <v>2.0</v>
      </c>
      <c r="V5088" s="18">
        <v>9.0</v>
      </c>
      <c r="W5088" s="18">
        <v>5.0</v>
      </c>
      <c r="X5088" s="18">
        <v>7.0</v>
      </c>
      <c r="Y5088" s="18">
        <v>5.0</v>
      </c>
      <c r="Z5088" s="19">
        <f t="shared" si="6"/>
        <v>50</v>
      </c>
      <c r="AA5088" s="19" t="str">
        <f t="shared" si="19"/>
        <v/>
      </c>
      <c r="AB5088" s="19" t="str">
        <f t="shared" si="8"/>
        <v/>
      </c>
      <c r="AC5088" s="19">
        <f t="shared" si="20"/>
        <v>4.545454545</v>
      </c>
      <c r="AD5088" s="19">
        <f t="shared" si="21"/>
        <v>3</v>
      </c>
      <c r="AE5088" s="19" t="str">
        <f t="shared" si="22"/>
        <v>Нет моды</v>
      </c>
      <c r="AF5088" s="19">
        <f t="shared" si="23"/>
        <v>2</v>
      </c>
      <c r="AG5088" s="19">
        <f t="shared" si="24"/>
        <v>9</v>
      </c>
      <c r="AH5088" s="20" t="str">
        <f t="shared" si="14"/>
        <v/>
      </c>
      <c r="AI5088" s="21"/>
      <c r="AJ5088" s="21"/>
      <c r="AK5088" s="21"/>
      <c r="AL5088" s="22">
        <f t="shared" si="25"/>
        <v>1</v>
      </c>
    </row>
    <row r="5089" ht="12.75" customHeight="1">
      <c r="A5089" s="13" t="s">
        <v>325</v>
      </c>
      <c r="B5089" s="13" t="str">
        <f>IFERROR(__xludf.DUMMYFUNCTION("REGEXREPLACE(A5089, ""\d"", """")"),"         Чукотский автономный округ")</f>
        <v>         Чукотский автономный округ</v>
      </c>
      <c r="C5089" s="14" t="str">
        <f t="shared" si="15"/>
        <v>Чукотский автономный округ</v>
      </c>
      <c r="D5089" s="3">
        <f t="shared" si="16"/>
        <v>2</v>
      </c>
      <c r="E5089" s="15" t="s">
        <v>38</v>
      </c>
      <c r="F5089" s="13" t="str">
        <f>IFERROR(__xludf.DUMMYFUNCTION("REGEXEXTRACT(E5089, ""[А-Яа-я].*"")"),"все виды транспортных несчастных случаев")</f>
        <v>все виды транспортных несчастных случаев</v>
      </c>
      <c r="G5089" s="16">
        <f t="shared" si="17"/>
        <v>2</v>
      </c>
      <c r="H5089" s="13" t="s">
        <v>28</v>
      </c>
      <c r="I5089" s="13" t="str">
        <f>IFERROR(__xludf.DUMMYFUNCTION("REGEXREPLACE(H5089, "".*\s"", """")"),"человек")</f>
        <v>человек</v>
      </c>
      <c r="J5089" s="13" t="s">
        <v>29</v>
      </c>
      <c r="K5089" s="17" t="str">
        <f>IFERROR(__xludf.DUMMYFUNCTION("REGEXREPLACE(J5089, ""^[\d\s]+"", """")"),"значение показателя за год")</f>
        <v>значение показателя за год</v>
      </c>
      <c r="L5089" s="16">
        <f t="shared" si="18"/>
        <v>2</v>
      </c>
      <c r="M5089" s="13" t="s">
        <v>31</v>
      </c>
      <c r="N5089" s="13" t="str">
        <f>IFERROR(__xludf.DUMMYFUNCTION("REGEXEXTRACT(M5089, "" (.+)$"")"),"городское население")</f>
        <v>городское население</v>
      </c>
      <c r="O5089" s="18">
        <v>2.0</v>
      </c>
      <c r="P5089" s="18">
        <v>2.0</v>
      </c>
      <c r="Q5089" s="18">
        <v>2.0</v>
      </c>
      <c r="R5089" s="18">
        <v>1.0</v>
      </c>
      <c r="S5089" s="18">
        <v>2.0</v>
      </c>
      <c r="T5089" s="18">
        <v>1.0</v>
      </c>
      <c r="U5089" s="18">
        <v>1.0</v>
      </c>
      <c r="V5089" s="18">
        <v>8.0</v>
      </c>
      <c r="W5089" s="18">
        <v>3.0</v>
      </c>
      <c r="X5089" s="18">
        <v>4.0</v>
      </c>
      <c r="Y5089" s="18">
        <v>2.0</v>
      </c>
      <c r="Z5089" s="19" t="str">
        <f t="shared" si="6"/>
        <v/>
      </c>
      <c r="AA5089" s="19">
        <f t="shared" si="19"/>
        <v>28</v>
      </c>
      <c r="AB5089" s="19" t="str">
        <f t="shared" si="8"/>
        <v/>
      </c>
      <c r="AC5089" s="19">
        <f t="shared" si="20"/>
        <v>2.545454545</v>
      </c>
      <c r="AD5089" s="19">
        <f t="shared" si="21"/>
        <v>3</v>
      </c>
      <c r="AE5089" s="19" t="str">
        <f t="shared" si="22"/>
        <v>Нет моды</v>
      </c>
      <c r="AF5089" s="19">
        <f t="shared" si="23"/>
        <v>1</v>
      </c>
      <c r="AG5089" s="19">
        <f t="shared" si="24"/>
        <v>8</v>
      </c>
      <c r="AH5089" s="20" t="str">
        <f t="shared" si="14"/>
        <v/>
      </c>
      <c r="AI5089" s="21"/>
      <c r="AJ5089" s="21"/>
      <c r="AK5089" s="21"/>
      <c r="AL5089" s="22">
        <f t="shared" si="25"/>
        <v>1</v>
      </c>
    </row>
    <row r="5090" ht="12.75" customHeight="1">
      <c r="A5090" s="13" t="s">
        <v>325</v>
      </c>
      <c r="B5090" s="13" t="str">
        <f>IFERROR(__xludf.DUMMYFUNCTION("REGEXREPLACE(A5090, ""\d"", """")"),"         Чукотский автономный округ")</f>
        <v>         Чукотский автономный округ</v>
      </c>
      <c r="C5090" s="14" t="str">
        <f t="shared" si="15"/>
        <v>Чукотский автономный округ</v>
      </c>
      <c r="D5090" s="3">
        <f t="shared" si="16"/>
        <v>2</v>
      </c>
      <c r="E5090" s="15" t="s">
        <v>38</v>
      </c>
      <c r="F5090" s="13" t="str">
        <f>IFERROR(__xludf.DUMMYFUNCTION("REGEXEXTRACT(E5090, ""[А-Яа-я].*"")"),"все виды транспортных несчастных случаев")</f>
        <v>все виды транспортных несчастных случаев</v>
      </c>
      <c r="G5090" s="16">
        <f t="shared" si="17"/>
        <v>2</v>
      </c>
      <c r="H5090" s="13" t="s">
        <v>28</v>
      </c>
      <c r="I5090" s="13" t="str">
        <f>IFERROR(__xludf.DUMMYFUNCTION("REGEXREPLACE(H5090, "".*\s"", """")"),"человек")</f>
        <v>человек</v>
      </c>
      <c r="J5090" s="13" t="s">
        <v>29</v>
      </c>
      <c r="K5090" s="17" t="str">
        <f>IFERROR(__xludf.DUMMYFUNCTION("REGEXREPLACE(J5090, ""^[\d\s]+"", """")"),"значение показателя за год")</f>
        <v>значение показателя за год</v>
      </c>
      <c r="L5090" s="16">
        <f t="shared" si="18"/>
        <v>2</v>
      </c>
      <c r="M5090" s="13" t="s">
        <v>32</v>
      </c>
      <c r="N5090" s="13" t="str">
        <f>IFERROR(__xludf.DUMMYFUNCTION("REGEXEXTRACT(M5090, "" (.+)$"")"),"сельское население")</f>
        <v>сельское население</v>
      </c>
      <c r="O5090" s="18">
        <v>0.0</v>
      </c>
      <c r="P5090" s="18">
        <v>1.0</v>
      </c>
      <c r="Q5090" s="18">
        <v>3.0</v>
      </c>
      <c r="R5090" s="18">
        <v>2.0</v>
      </c>
      <c r="S5090" s="18">
        <v>2.0</v>
      </c>
      <c r="T5090" s="18">
        <v>4.0</v>
      </c>
      <c r="U5090" s="18">
        <v>1.0</v>
      </c>
      <c r="V5090" s="18">
        <v>1.0</v>
      </c>
      <c r="W5090" s="18">
        <v>2.0</v>
      </c>
      <c r="X5090" s="18">
        <v>3.0</v>
      </c>
      <c r="Y5090" s="18">
        <v>3.0</v>
      </c>
      <c r="Z5090" s="19" t="str">
        <f t="shared" si="6"/>
        <v/>
      </c>
      <c r="AA5090" s="19" t="str">
        <f t="shared" si="19"/>
        <v/>
      </c>
      <c r="AB5090" s="19">
        <f t="shared" si="8"/>
        <v>22</v>
      </c>
      <c r="AC5090" s="19">
        <f t="shared" si="20"/>
        <v>2</v>
      </c>
      <c r="AD5090" s="19">
        <f t="shared" si="21"/>
        <v>2</v>
      </c>
      <c r="AE5090" s="19" t="str">
        <f t="shared" si="22"/>
        <v>Нет моды</v>
      </c>
      <c r="AF5090" s="19">
        <f t="shared" si="23"/>
        <v>0</v>
      </c>
      <c r="AG5090" s="19">
        <f t="shared" si="24"/>
        <v>4</v>
      </c>
      <c r="AH5090" s="20" t="str">
        <f t="shared" si="14"/>
        <v>Город: 56%; Село: 44%</v>
      </c>
      <c r="AI5090" s="21"/>
      <c r="AJ5090" s="21"/>
      <c r="AK5090" s="21"/>
      <c r="AL5090" s="22">
        <f t="shared" si="25"/>
        <v>1</v>
      </c>
    </row>
    <row r="5091" ht="12.75" customHeight="1">
      <c r="A5091" s="13" t="s">
        <v>325</v>
      </c>
      <c r="B5091" s="13" t="str">
        <f>IFERROR(__xludf.DUMMYFUNCTION("REGEXREPLACE(A5091, ""\d"", """")"),"         Чукотский автономный округ")</f>
        <v>         Чукотский автономный округ</v>
      </c>
      <c r="C5091" s="14" t="str">
        <f t="shared" si="15"/>
        <v>Чукотский автономный округ</v>
      </c>
      <c r="D5091" s="3">
        <f t="shared" si="16"/>
        <v>2</v>
      </c>
      <c r="E5091" s="15" t="s">
        <v>39</v>
      </c>
      <c r="F5091" s="13" t="str">
        <f>IFERROR(__xludf.DUMMYFUNCTION("REGEXEXTRACT(E5091, ""[А-Яа-я].*"")"),"Всего умерших")</f>
        <v>Всего умерших</v>
      </c>
      <c r="G5091" s="16">
        <f t="shared" si="17"/>
        <v>2</v>
      </c>
      <c r="H5091" s="13" t="s">
        <v>28</v>
      </c>
      <c r="I5091" s="13" t="str">
        <f>IFERROR(__xludf.DUMMYFUNCTION("REGEXREPLACE(H5091, "".*\s"", """")"),"человек")</f>
        <v>человек</v>
      </c>
      <c r="J5091" s="13" t="s">
        <v>29</v>
      </c>
      <c r="K5091" s="17" t="str">
        <f>IFERROR(__xludf.DUMMYFUNCTION("REGEXREPLACE(J5091, ""^[\d\s]+"", """")"),"значение показателя за год")</f>
        <v>значение показателя за год</v>
      </c>
      <c r="L5091" s="16">
        <f t="shared" si="18"/>
        <v>2</v>
      </c>
      <c r="M5091" s="13" t="s">
        <v>30</v>
      </c>
      <c r="N5091" s="13" t="str">
        <f>IFERROR(__xludf.DUMMYFUNCTION("REGEXEXTRACT(M5091, "" (.+)$"")"),"все население")</f>
        <v>все население</v>
      </c>
      <c r="O5091" s="18">
        <v>533.0</v>
      </c>
      <c r="P5091" s="18">
        <v>551.0</v>
      </c>
      <c r="Q5091" s="18">
        <v>479.0</v>
      </c>
      <c r="R5091" s="18">
        <v>498.0</v>
      </c>
      <c r="S5091" s="18">
        <v>467.0</v>
      </c>
      <c r="T5091" s="18">
        <v>547.0</v>
      </c>
      <c r="U5091" s="18">
        <v>454.0</v>
      </c>
      <c r="V5091" s="18">
        <v>522.0</v>
      </c>
      <c r="W5091" s="18">
        <v>540.0</v>
      </c>
      <c r="X5091" s="18">
        <v>490.0</v>
      </c>
      <c r="Y5091" s="18">
        <v>484.0</v>
      </c>
      <c r="Z5091" s="19">
        <f t="shared" si="6"/>
        <v>5565</v>
      </c>
      <c r="AA5091" s="19" t="str">
        <f t="shared" si="19"/>
        <v/>
      </c>
      <c r="AB5091" s="19" t="str">
        <f t="shared" si="8"/>
        <v/>
      </c>
      <c r="AC5091" s="19">
        <f t="shared" si="20"/>
        <v>505.9090909</v>
      </c>
      <c r="AD5091" s="19">
        <f t="shared" si="21"/>
        <v>229</v>
      </c>
      <c r="AE5091" s="19" t="str">
        <f t="shared" si="22"/>
        <v>Нет моды</v>
      </c>
      <c r="AF5091" s="19">
        <f t="shared" si="23"/>
        <v>454</v>
      </c>
      <c r="AG5091" s="19">
        <f t="shared" si="24"/>
        <v>551</v>
      </c>
      <c r="AH5091" s="20" t="str">
        <f t="shared" si="14"/>
        <v/>
      </c>
      <c r="AI5091" s="21"/>
      <c r="AJ5091" s="21"/>
      <c r="AK5091" s="21"/>
      <c r="AL5091" s="22">
        <f t="shared" si="25"/>
        <v>1</v>
      </c>
    </row>
    <row r="5092" ht="12.75" customHeight="1">
      <c r="A5092" s="13" t="s">
        <v>325</v>
      </c>
      <c r="B5092" s="13" t="str">
        <f>IFERROR(__xludf.DUMMYFUNCTION("REGEXREPLACE(A5092, ""\d"", """")"),"         Чукотский автономный округ")</f>
        <v>         Чукотский автономный округ</v>
      </c>
      <c r="C5092" s="14" t="str">
        <f t="shared" si="15"/>
        <v>Чукотский автономный округ</v>
      </c>
      <c r="D5092" s="3">
        <f t="shared" si="16"/>
        <v>2</v>
      </c>
      <c r="E5092" s="15" t="s">
        <v>39</v>
      </c>
      <c r="F5092" s="13" t="str">
        <f>IFERROR(__xludf.DUMMYFUNCTION("REGEXEXTRACT(E5092, ""[А-Яа-я].*"")"),"Всего умерших")</f>
        <v>Всего умерших</v>
      </c>
      <c r="G5092" s="16">
        <f t="shared" si="17"/>
        <v>2</v>
      </c>
      <c r="H5092" s="13" t="s">
        <v>28</v>
      </c>
      <c r="I5092" s="13" t="str">
        <f>IFERROR(__xludf.DUMMYFUNCTION("REGEXREPLACE(H5092, "".*\s"", """")"),"человек")</f>
        <v>человек</v>
      </c>
      <c r="J5092" s="13" t="s">
        <v>29</v>
      </c>
      <c r="K5092" s="17" t="str">
        <f>IFERROR(__xludf.DUMMYFUNCTION("REGEXREPLACE(J5092, ""^[\d\s]+"", """")"),"значение показателя за год")</f>
        <v>значение показателя за год</v>
      </c>
      <c r="L5092" s="16">
        <f t="shared" si="18"/>
        <v>2</v>
      </c>
      <c r="M5092" s="13" t="s">
        <v>31</v>
      </c>
      <c r="N5092" s="13" t="str">
        <f>IFERROR(__xludf.DUMMYFUNCTION("REGEXEXTRACT(M5092, "" (.+)$"")"),"городское население")</f>
        <v>городское население</v>
      </c>
      <c r="O5092" s="18">
        <v>258.0</v>
      </c>
      <c r="P5092" s="18">
        <v>293.0</v>
      </c>
      <c r="Q5092" s="18">
        <v>253.0</v>
      </c>
      <c r="R5092" s="18">
        <v>240.0</v>
      </c>
      <c r="S5092" s="18">
        <v>258.0</v>
      </c>
      <c r="T5092" s="18">
        <v>270.0</v>
      </c>
      <c r="U5092" s="18">
        <v>235.0</v>
      </c>
      <c r="V5092" s="18">
        <v>284.0</v>
      </c>
      <c r="W5092" s="18">
        <v>297.0</v>
      </c>
      <c r="X5092" s="18">
        <v>277.0</v>
      </c>
      <c r="Y5092" s="18">
        <v>273.0</v>
      </c>
      <c r="Z5092" s="19" t="str">
        <f t="shared" si="6"/>
        <v/>
      </c>
      <c r="AA5092" s="19">
        <f t="shared" si="19"/>
        <v>2938</v>
      </c>
      <c r="AB5092" s="19" t="str">
        <f t="shared" si="8"/>
        <v/>
      </c>
      <c r="AC5092" s="19">
        <f t="shared" si="20"/>
        <v>267.0909091</v>
      </c>
      <c r="AD5092" s="19">
        <f t="shared" si="21"/>
        <v>375.5</v>
      </c>
      <c r="AE5092" s="19" t="str">
        <f t="shared" si="22"/>
        <v>Нет моды</v>
      </c>
      <c r="AF5092" s="19">
        <f t="shared" si="23"/>
        <v>235</v>
      </c>
      <c r="AG5092" s="19">
        <f t="shared" si="24"/>
        <v>297</v>
      </c>
      <c r="AH5092" s="20" t="str">
        <f t="shared" si="14"/>
        <v/>
      </c>
      <c r="AI5092" s="21"/>
      <c r="AJ5092" s="21"/>
      <c r="AK5092" s="21"/>
      <c r="AL5092" s="22">
        <f t="shared" si="25"/>
        <v>1</v>
      </c>
    </row>
    <row r="5093" ht="12.75" customHeight="1">
      <c r="A5093" s="13" t="s">
        <v>325</v>
      </c>
      <c r="B5093" s="13" t="str">
        <f>IFERROR(__xludf.DUMMYFUNCTION("REGEXREPLACE(A5093, ""\d"", """")"),"         Чукотский автономный округ")</f>
        <v>         Чукотский автономный округ</v>
      </c>
      <c r="C5093" s="14" t="str">
        <f t="shared" si="15"/>
        <v>Чукотский автономный округ</v>
      </c>
      <c r="D5093" s="3">
        <f t="shared" si="16"/>
        <v>2</v>
      </c>
      <c r="E5093" s="15" t="s">
        <v>39</v>
      </c>
      <c r="F5093" s="13" t="str">
        <f>IFERROR(__xludf.DUMMYFUNCTION("REGEXEXTRACT(E5093, ""[А-Яа-я].*"")"),"Всего умерших")</f>
        <v>Всего умерших</v>
      </c>
      <c r="G5093" s="16">
        <f t="shared" si="17"/>
        <v>2</v>
      </c>
      <c r="H5093" s="13" t="s">
        <v>28</v>
      </c>
      <c r="I5093" s="13" t="str">
        <f>IFERROR(__xludf.DUMMYFUNCTION("REGEXREPLACE(H5093, "".*\s"", """")"),"человек")</f>
        <v>человек</v>
      </c>
      <c r="J5093" s="13" t="s">
        <v>29</v>
      </c>
      <c r="K5093" s="17" t="str">
        <f>IFERROR(__xludf.DUMMYFUNCTION("REGEXREPLACE(J5093, ""^[\d\s]+"", """")"),"значение показателя за год")</f>
        <v>значение показателя за год</v>
      </c>
      <c r="L5093" s="16">
        <f t="shared" si="18"/>
        <v>2</v>
      </c>
      <c r="M5093" s="13" t="s">
        <v>32</v>
      </c>
      <c r="N5093" s="13" t="str">
        <f>IFERROR(__xludf.DUMMYFUNCTION("REGEXEXTRACT(M5093, "" (.+)$"")"),"сельское население")</f>
        <v>сельское население</v>
      </c>
      <c r="O5093" s="18">
        <v>275.0</v>
      </c>
      <c r="P5093" s="18">
        <v>258.0</v>
      </c>
      <c r="Q5093" s="18">
        <v>226.0</v>
      </c>
      <c r="R5093" s="18">
        <v>258.0</v>
      </c>
      <c r="S5093" s="18">
        <v>209.0</v>
      </c>
      <c r="T5093" s="18">
        <v>277.0</v>
      </c>
      <c r="U5093" s="18">
        <v>219.0</v>
      </c>
      <c r="V5093" s="18">
        <v>238.0</v>
      </c>
      <c r="W5093" s="18">
        <v>243.0</v>
      </c>
      <c r="X5093" s="18">
        <v>213.0</v>
      </c>
      <c r="Y5093" s="18">
        <v>211.0</v>
      </c>
      <c r="Z5093" s="19" t="str">
        <f t="shared" si="6"/>
        <v/>
      </c>
      <c r="AA5093" s="19" t="str">
        <f t="shared" si="19"/>
        <v/>
      </c>
      <c r="AB5093" s="19">
        <f t="shared" si="8"/>
        <v>2627</v>
      </c>
      <c r="AC5093" s="19">
        <f t="shared" si="20"/>
        <v>238.8181818</v>
      </c>
      <c r="AD5093" s="19">
        <f t="shared" si="21"/>
        <v>258</v>
      </c>
      <c r="AE5093" s="19" t="str">
        <f t="shared" si="22"/>
        <v>Нет моды</v>
      </c>
      <c r="AF5093" s="19">
        <f t="shared" si="23"/>
        <v>209</v>
      </c>
      <c r="AG5093" s="19">
        <f t="shared" si="24"/>
        <v>277</v>
      </c>
      <c r="AH5093" s="20" t="str">
        <f t="shared" si="14"/>
        <v>Город: 53%; Село: 47%</v>
      </c>
      <c r="AI5093" s="21"/>
      <c r="AJ5093" s="21"/>
      <c r="AK5093" s="21"/>
      <c r="AL5093" s="22">
        <f t="shared" si="25"/>
        <v>1</v>
      </c>
    </row>
    <row r="5094" ht="12.75" customHeight="1">
      <c r="A5094" s="13" t="s">
        <v>325</v>
      </c>
      <c r="B5094" s="13" t="str">
        <f>IFERROR(__xludf.DUMMYFUNCTION("REGEXREPLACE(A5094, ""\d"", """")"),"         Чукотский автономный округ")</f>
        <v>         Чукотский автономный округ</v>
      </c>
      <c r="C5094" s="14" t="str">
        <f t="shared" si="15"/>
        <v>Чукотский автономный округ</v>
      </c>
      <c r="D5094" s="3">
        <f t="shared" si="16"/>
        <v>2</v>
      </c>
      <c r="E5094" s="15" t="s">
        <v>40</v>
      </c>
      <c r="F5094" s="13" t="str">
        <f>IFERROR(__xludf.DUMMYFUNCTION("REGEXEXTRACT(E5094, ""[А-Яа-я].*"")"),"Злокачественные новообразования")</f>
        <v>Злокачественные новообразования</v>
      </c>
      <c r="G5094" s="16">
        <f t="shared" si="17"/>
        <v>2</v>
      </c>
      <c r="H5094" s="13" t="s">
        <v>28</v>
      </c>
      <c r="I5094" s="13" t="str">
        <f>IFERROR(__xludf.DUMMYFUNCTION("REGEXREPLACE(H5094, "".*\s"", """")"),"человек")</f>
        <v>человек</v>
      </c>
      <c r="J5094" s="13" t="s">
        <v>29</v>
      </c>
      <c r="K5094" s="17" t="str">
        <f>IFERROR(__xludf.DUMMYFUNCTION("REGEXREPLACE(J5094, ""^[\d\s]+"", """")"),"значение показателя за год")</f>
        <v>значение показателя за год</v>
      </c>
      <c r="L5094" s="16">
        <f t="shared" si="18"/>
        <v>2</v>
      </c>
      <c r="M5094" s="13" t="s">
        <v>30</v>
      </c>
      <c r="N5094" s="13" t="str">
        <f>IFERROR(__xludf.DUMMYFUNCTION("REGEXEXTRACT(M5094, "" (.+)$"")"),"все население")</f>
        <v>все население</v>
      </c>
      <c r="O5094" s="18">
        <v>58.0</v>
      </c>
      <c r="P5094" s="18">
        <v>74.0</v>
      </c>
      <c r="Q5094" s="18">
        <v>57.0</v>
      </c>
      <c r="R5094" s="18">
        <v>77.0</v>
      </c>
      <c r="S5094" s="18">
        <v>66.0</v>
      </c>
      <c r="T5094" s="18">
        <v>80.0</v>
      </c>
      <c r="U5094" s="18">
        <v>67.0</v>
      </c>
      <c r="V5094" s="18">
        <v>59.0</v>
      </c>
      <c r="W5094" s="18">
        <v>62.0</v>
      </c>
      <c r="X5094" s="18">
        <v>49.0</v>
      </c>
      <c r="Y5094" s="18">
        <v>62.0</v>
      </c>
      <c r="Z5094" s="19">
        <f t="shared" si="6"/>
        <v>711</v>
      </c>
      <c r="AA5094" s="19" t="str">
        <f t="shared" si="19"/>
        <v/>
      </c>
      <c r="AB5094" s="19" t="str">
        <f t="shared" si="8"/>
        <v/>
      </c>
      <c r="AC5094" s="19">
        <f t="shared" si="20"/>
        <v>64.63636364</v>
      </c>
      <c r="AD5094" s="19">
        <f t="shared" si="21"/>
        <v>144.5</v>
      </c>
      <c r="AE5094" s="19" t="str">
        <f t="shared" si="22"/>
        <v>Нет моды</v>
      </c>
      <c r="AF5094" s="19">
        <f t="shared" si="23"/>
        <v>49</v>
      </c>
      <c r="AG5094" s="19">
        <f t="shared" si="24"/>
        <v>80</v>
      </c>
      <c r="AH5094" s="20" t="str">
        <f t="shared" si="14"/>
        <v/>
      </c>
      <c r="AI5094" s="21"/>
      <c r="AJ5094" s="21"/>
      <c r="AK5094" s="21"/>
      <c r="AL5094" s="22">
        <f t="shared" si="25"/>
        <v>1</v>
      </c>
    </row>
    <row r="5095" ht="12.75" customHeight="1">
      <c r="A5095" s="13" t="s">
        <v>325</v>
      </c>
      <c r="B5095" s="13" t="str">
        <f>IFERROR(__xludf.DUMMYFUNCTION("REGEXREPLACE(A5095, ""\d"", """")"),"         Чукотский автономный округ")</f>
        <v>         Чукотский автономный округ</v>
      </c>
      <c r="C5095" s="14" t="str">
        <f t="shared" si="15"/>
        <v>Чукотский автономный округ</v>
      </c>
      <c r="D5095" s="3">
        <f t="shared" si="16"/>
        <v>2</v>
      </c>
      <c r="E5095" s="15" t="s">
        <v>40</v>
      </c>
      <c r="F5095" s="13" t="str">
        <f>IFERROR(__xludf.DUMMYFUNCTION("REGEXEXTRACT(E5095, ""[А-Яа-я].*"")"),"Злокачественные новообразования")</f>
        <v>Злокачественные новообразования</v>
      </c>
      <c r="G5095" s="16">
        <f t="shared" si="17"/>
        <v>2</v>
      </c>
      <c r="H5095" s="13" t="s">
        <v>28</v>
      </c>
      <c r="I5095" s="13" t="str">
        <f>IFERROR(__xludf.DUMMYFUNCTION("REGEXREPLACE(H5095, "".*\s"", """")"),"человек")</f>
        <v>человек</v>
      </c>
      <c r="J5095" s="13" t="s">
        <v>29</v>
      </c>
      <c r="K5095" s="17" t="str">
        <f>IFERROR(__xludf.DUMMYFUNCTION("REGEXREPLACE(J5095, ""^[\d\s]+"", """")"),"значение показателя за год")</f>
        <v>значение показателя за год</v>
      </c>
      <c r="L5095" s="16">
        <f t="shared" si="18"/>
        <v>2</v>
      </c>
      <c r="M5095" s="13" t="s">
        <v>31</v>
      </c>
      <c r="N5095" s="13" t="str">
        <f>IFERROR(__xludf.DUMMYFUNCTION("REGEXEXTRACT(M5095, "" (.+)$"")"),"городское население")</f>
        <v>городское население</v>
      </c>
      <c r="O5095" s="18">
        <v>32.0</v>
      </c>
      <c r="P5095" s="18">
        <v>45.0</v>
      </c>
      <c r="Q5095" s="18">
        <v>37.0</v>
      </c>
      <c r="R5095" s="18">
        <v>44.0</v>
      </c>
      <c r="S5095" s="18">
        <v>35.0</v>
      </c>
      <c r="T5095" s="18">
        <v>46.0</v>
      </c>
      <c r="U5095" s="18">
        <v>30.0</v>
      </c>
      <c r="V5095" s="18">
        <v>33.0</v>
      </c>
      <c r="W5095" s="18">
        <v>36.0</v>
      </c>
      <c r="X5095" s="18">
        <v>28.0</v>
      </c>
      <c r="Y5095" s="18">
        <v>41.0</v>
      </c>
      <c r="Z5095" s="19" t="str">
        <f t="shared" si="6"/>
        <v/>
      </c>
      <c r="AA5095" s="19">
        <f t="shared" si="19"/>
        <v>407</v>
      </c>
      <c r="AB5095" s="19" t="str">
        <f t="shared" si="8"/>
        <v/>
      </c>
      <c r="AC5095" s="19">
        <f t="shared" si="20"/>
        <v>37</v>
      </c>
      <c r="AD5095" s="19">
        <f t="shared" si="21"/>
        <v>47.5</v>
      </c>
      <c r="AE5095" s="19" t="str">
        <f t="shared" si="22"/>
        <v>Нет моды</v>
      </c>
      <c r="AF5095" s="19">
        <f t="shared" si="23"/>
        <v>28</v>
      </c>
      <c r="AG5095" s="19">
        <f t="shared" si="24"/>
        <v>46</v>
      </c>
      <c r="AH5095" s="20" t="str">
        <f t="shared" si="14"/>
        <v/>
      </c>
      <c r="AI5095" s="21"/>
      <c r="AJ5095" s="21"/>
      <c r="AK5095" s="21"/>
      <c r="AL5095" s="22">
        <f t="shared" si="25"/>
        <v>1</v>
      </c>
    </row>
    <row r="5096" ht="12.75" customHeight="1">
      <c r="A5096" s="13" t="s">
        <v>325</v>
      </c>
      <c r="B5096" s="13" t="str">
        <f>IFERROR(__xludf.DUMMYFUNCTION("REGEXREPLACE(A5096, ""\d"", """")"),"         Чукотский автономный округ")</f>
        <v>         Чукотский автономный округ</v>
      </c>
      <c r="C5096" s="14" t="str">
        <f t="shared" si="15"/>
        <v>Чукотский автономный округ</v>
      </c>
      <c r="D5096" s="3">
        <f t="shared" si="16"/>
        <v>2</v>
      </c>
      <c r="E5096" s="15" t="s">
        <v>40</v>
      </c>
      <c r="F5096" s="13" t="str">
        <f>IFERROR(__xludf.DUMMYFUNCTION("REGEXEXTRACT(E5096, ""[А-Яа-я].*"")"),"Злокачественные новообразования")</f>
        <v>Злокачественные новообразования</v>
      </c>
      <c r="G5096" s="16">
        <f t="shared" si="17"/>
        <v>2</v>
      </c>
      <c r="H5096" s="13" t="s">
        <v>28</v>
      </c>
      <c r="I5096" s="13" t="str">
        <f>IFERROR(__xludf.DUMMYFUNCTION("REGEXREPLACE(H5096, "".*\s"", """")"),"человек")</f>
        <v>человек</v>
      </c>
      <c r="J5096" s="13" t="s">
        <v>29</v>
      </c>
      <c r="K5096" s="17" t="str">
        <f>IFERROR(__xludf.DUMMYFUNCTION("REGEXREPLACE(J5096, ""^[\d\s]+"", """")"),"значение показателя за год")</f>
        <v>значение показателя за год</v>
      </c>
      <c r="L5096" s="16">
        <f t="shared" si="18"/>
        <v>2</v>
      </c>
      <c r="M5096" s="13" t="s">
        <v>32</v>
      </c>
      <c r="N5096" s="13" t="str">
        <f>IFERROR(__xludf.DUMMYFUNCTION("REGEXEXTRACT(M5096, "" (.+)$"")"),"сельское население")</f>
        <v>сельское население</v>
      </c>
      <c r="O5096" s="18">
        <v>26.0</v>
      </c>
      <c r="P5096" s="18">
        <v>29.0</v>
      </c>
      <c r="Q5096" s="18">
        <v>20.0</v>
      </c>
      <c r="R5096" s="18">
        <v>33.0</v>
      </c>
      <c r="S5096" s="18">
        <v>31.0</v>
      </c>
      <c r="T5096" s="18">
        <v>34.0</v>
      </c>
      <c r="U5096" s="18">
        <v>37.0</v>
      </c>
      <c r="V5096" s="18">
        <v>26.0</v>
      </c>
      <c r="W5096" s="18">
        <v>26.0</v>
      </c>
      <c r="X5096" s="18">
        <v>21.0</v>
      </c>
      <c r="Y5096" s="18">
        <v>21.0</v>
      </c>
      <c r="Z5096" s="19" t="str">
        <f t="shared" si="6"/>
        <v/>
      </c>
      <c r="AA5096" s="19" t="str">
        <f t="shared" si="19"/>
        <v/>
      </c>
      <c r="AB5096" s="19">
        <f t="shared" si="8"/>
        <v>304</v>
      </c>
      <c r="AC5096" s="19">
        <f t="shared" si="20"/>
        <v>27.63636364</v>
      </c>
      <c r="AD5096" s="19">
        <f t="shared" si="21"/>
        <v>32.5</v>
      </c>
      <c r="AE5096" s="19" t="str">
        <f t="shared" si="22"/>
        <v>Нет моды</v>
      </c>
      <c r="AF5096" s="19">
        <f t="shared" si="23"/>
        <v>20</v>
      </c>
      <c r="AG5096" s="19">
        <f t="shared" si="24"/>
        <v>37</v>
      </c>
      <c r="AH5096" s="20" t="str">
        <f t="shared" si="14"/>
        <v>Город: 57%; Село: 43%</v>
      </c>
      <c r="AI5096" s="21"/>
      <c r="AJ5096" s="21"/>
      <c r="AK5096" s="21"/>
      <c r="AL5096" s="22">
        <f t="shared" si="25"/>
        <v>1</v>
      </c>
    </row>
    <row r="5097" ht="12.75" customHeight="1">
      <c r="A5097" s="13" t="s">
        <v>325</v>
      </c>
      <c r="B5097" s="13" t="str">
        <f>IFERROR(__xludf.DUMMYFUNCTION("REGEXREPLACE(A5097, ""\d"", """")"),"         Чукотский автономный округ")</f>
        <v>         Чукотский автономный округ</v>
      </c>
      <c r="C5097" s="14" t="str">
        <f t="shared" si="15"/>
        <v>Чукотский автономный округ</v>
      </c>
      <c r="D5097" s="3">
        <f t="shared" si="16"/>
        <v>2</v>
      </c>
      <c r="E5097" s="15" t="s">
        <v>41</v>
      </c>
      <c r="F5097" s="13" t="str">
        <f>IFERROR(__xludf.DUMMYFUNCTION("REGEXEXTRACT(E5097, ""[А-Яа-я].*"")"),"Инфекционные и паразитарные болезни")</f>
        <v>Инфекционные и паразитарные болезни</v>
      </c>
      <c r="G5097" s="16">
        <f t="shared" si="17"/>
        <v>2</v>
      </c>
      <c r="H5097" s="13" t="s">
        <v>28</v>
      </c>
      <c r="I5097" s="13" t="str">
        <f>IFERROR(__xludf.DUMMYFUNCTION("REGEXREPLACE(H5097, "".*\s"", """")"),"человек")</f>
        <v>человек</v>
      </c>
      <c r="J5097" s="13" t="s">
        <v>29</v>
      </c>
      <c r="K5097" s="17" t="str">
        <f>IFERROR(__xludf.DUMMYFUNCTION("REGEXREPLACE(J5097, ""^[\d\s]+"", """")"),"значение показателя за год")</f>
        <v>значение показателя за год</v>
      </c>
      <c r="L5097" s="16">
        <f t="shared" si="18"/>
        <v>2</v>
      </c>
      <c r="M5097" s="13" t="s">
        <v>30</v>
      </c>
      <c r="N5097" s="13" t="str">
        <f>IFERROR(__xludf.DUMMYFUNCTION("REGEXEXTRACT(M5097, "" (.+)$"")"),"все население")</f>
        <v>все население</v>
      </c>
      <c r="O5097" s="18">
        <v>18.0</v>
      </c>
      <c r="P5097" s="18">
        <v>13.0</v>
      </c>
      <c r="Q5097" s="18">
        <v>11.0</v>
      </c>
      <c r="R5097" s="18">
        <v>16.0</v>
      </c>
      <c r="S5097" s="18">
        <v>18.0</v>
      </c>
      <c r="T5097" s="18">
        <v>22.0</v>
      </c>
      <c r="U5097" s="18">
        <v>24.0</v>
      </c>
      <c r="V5097" s="18">
        <v>19.0</v>
      </c>
      <c r="W5097" s="18">
        <v>10.0</v>
      </c>
      <c r="X5097" s="18">
        <v>10.0</v>
      </c>
      <c r="Y5097" s="18">
        <v>20.0</v>
      </c>
      <c r="Z5097" s="19">
        <f t="shared" si="6"/>
        <v>181</v>
      </c>
      <c r="AA5097" s="19" t="str">
        <f t="shared" si="19"/>
        <v/>
      </c>
      <c r="AB5097" s="19" t="str">
        <f t="shared" si="8"/>
        <v/>
      </c>
      <c r="AC5097" s="19">
        <f t="shared" si="20"/>
        <v>16.45454545</v>
      </c>
      <c r="AD5097" s="19">
        <f t="shared" si="21"/>
        <v>21</v>
      </c>
      <c r="AE5097" s="19" t="str">
        <f t="shared" si="22"/>
        <v>Нет моды</v>
      </c>
      <c r="AF5097" s="19">
        <f t="shared" si="23"/>
        <v>10</v>
      </c>
      <c r="AG5097" s="19">
        <f t="shared" si="24"/>
        <v>24</v>
      </c>
      <c r="AH5097" s="20" t="str">
        <f t="shared" si="14"/>
        <v/>
      </c>
      <c r="AI5097" s="21"/>
      <c r="AJ5097" s="21"/>
      <c r="AK5097" s="21"/>
      <c r="AL5097" s="22">
        <f t="shared" si="25"/>
        <v>1</v>
      </c>
    </row>
    <row r="5098" ht="12.75" customHeight="1">
      <c r="A5098" s="13" t="s">
        <v>325</v>
      </c>
      <c r="B5098" s="13" t="str">
        <f>IFERROR(__xludf.DUMMYFUNCTION("REGEXREPLACE(A5098, ""\d"", """")"),"         Чукотский автономный округ")</f>
        <v>         Чукотский автономный округ</v>
      </c>
      <c r="C5098" s="14" t="str">
        <f t="shared" si="15"/>
        <v>Чукотский автономный округ</v>
      </c>
      <c r="D5098" s="3">
        <f t="shared" si="16"/>
        <v>2</v>
      </c>
      <c r="E5098" s="15" t="s">
        <v>41</v>
      </c>
      <c r="F5098" s="13" t="str">
        <f>IFERROR(__xludf.DUMMYFUNCTION("REGEXEXTRACT(E5098, ""[А-Яа-я].*"")"),"Инфекционные и паразитарные болезни")</f>
        <v>Инфекционные и паразитарные болезни</v>
      </c>
      <c r="G5098" s="16">
        <f t="shared" si="17"/>
        <v>2</v>
      </c>
      <c r="H5098" s="13" t="s">
        <v>28</v>
      </c>
      <c r="I5098" s="13" t="str">
        <f>IFERROR(__xludf.DUMMYFUNCTION("REGEXREPLACE(H5098, "".*\s"", """")"),"человек")</f>
        <v>человек</v>
      </c>
      <c r="J5098" s="13" t="s">
        <v>29</v>
      </c>
      <c r="K5098" s="17" t="str">
        <f>IFERROR(__xludf.DUMMYFUNCTION("REGEXREPLACE(J5098, ""^[\d\s]+"", """")"),"значение показателя за год")</f>
        <v>значение показателя за год</v>
      </c>
      <c r="L5098" s="16">
        <f t="shared" si="18"/>
        <v>2</v>
      </c>
      <c r="M5098" s="13" t="s">
        <v>31</v>
      </c>
      <c r="N5098" s="13" t="str">
        <f>IFERROR(__xludf.DUMMYFUNCTION("REGEXEXTRACT(M5098, "" (.+)$"")"),"городское население")</f>
        <v>городское население</v>
      </c>
      <c r="O5098" s="18">
        <v>11.0</v>
      </c>
      <c r="P5098" s="18">
        <v>5.0</v>
      </c>
      <c r="Q5098" s="18">
        <v>4.0</v>
      </c>
      <c r="R5098" s="18">
        <v>6.0</v>
      </c>
      <c r="S5098" s="18">
        <v>10.0</v>
      </c>
      <c r="T5098" s="18">
        <v>10.0</v>
      </c>
      <c r="U5098" s="18">
        <v>10.0</v>
      </c>
      <c r="V5098" s="18">
        <v>8.0</v>
      </c>
      <c r="W5098" s="18">
        <v>6.0</v>
      </c>
      <c r="X5098" s="18">
        <v>4.0</v>
      </c>
      <c r="Y5098" s="18">
        <v>9.0</v>
      </c>
      <c r="Z5098" s="19" t="str">
        <f t="shared" si="6"/>
        <v/>
      </c>
      <c r="AA5098" s="19">
        <f t="shared" si="19"/>
        <v>83</v>
      </c>
      <c r="AB5098" s="19" t="str">
        <f t="shared" si="8"/>
        <v/>
      </c>
      <c r="AC5098" s="19">
        <f t="shared" si="20"/>
        <v>7.545454545</v>
      </c>
      <c r="AD5098" s="19">
        <f t="shared" si="21"/>
        <v>10</v>
      </c>
      <c r="AE5098" s="19" t="str">
        <f t="shared" si="22"/>
        <v>Нет моды</v>
      </c>
      <c r="AF5098" s="19">
        <f t="shared" si="23"/>
        <v>4</v>
      </c>
      <c r="AG5098" s="19">
        <f t="shared" si="24"/>
        <v>11</v>
      </c>
      <c r="AH5098" s="20" t="str">
        <f t="shared" si="14"/>
        <v/>
      </c>
      <c r="AI5098" s="21"/>
      <c r="AJ5098" s="21"/>
      <c r="AK5098" s="21"/>
      <c r="AL5098" s="22">
        <f t="shared" si="25"/>
        <v>1</v>
      </c>
    </row>
    <row r="5099" ht="12.75" customHeight="1">
      <c r="A5099" s="13" t="s">
        <v>325</v>
      </c>
      <c r="B5099" s="13" t="str">
        <f>IFERROR(__xludf.DUMMYFUNCTION("REGEXREPLACE(A5099, ""\d"", """")"),"         Чукотский автономный округ")</f>
        <v>         Чукотский автономный округ</v>
      </c>
      <c r="C5099" s="14" t="str">
        <f t="shared" si="15"/>
        <v>Чукотский автономный округ</v>
      </c>
      <c r="D5099" s="3">
        <f t="shared" si="16"/>
        <v>2</v>
      </c>
      <c r="E5099" s="15" t="s">
        <v>41</v>
      </c>
      <c r="F5099" s="13" t="str">
        <f>IFERROR(__xludf.DUMMYFUNCTION("REGEXEXTRACT(E5099, ""[А-Яа-я].*"")"),"Инфекционные и паразитарные болезни")</f>
        <v>Инфекционные и паразитарные болезни</v>
      </c>
      <c r="G5099" s="16">
        <f t="shared" si="17"/>
        <v>2</v>
      </c>
      <c r="H5099" s="13" t="s">
        <v>28</v>
      </c>
      <c r="I5099" s="13" t="str">
        <f>IFERROR(__xludf.DUMMYFUNCTION("REGEXREPLACE(H5099, "".*\s"", """")"),"человек")</f>
        <v>человек</v>
      </c>
      <c r="J5099" s="13" t="s">
        <v>29</v>
      </c>
      <c r="K5099" s="17" t="str">
        <f>IFERROR(__xludf.DUMMYFUNCTION("REGEXREPLACE(J5099, ""^[\d\s]+"", """")"),"значение показателя за год")</f>
        <v>значение показателя за год</v>
      </c>
      <c r="L5099" s="16">
        <f t="shared" si="18"/>
        <v>2</v>
      </c>
      <c r="M5099" s="13" t="s">
        <v>32</v>
      </c>
      <c r="N5099" s="13" t="str">
        <f>IFERROR(__xludf.DUMMYFUNCTION("REGEXEXTRACT(M5099, "" (.+)$"")"),"сельское население")</f>
        <v>сельское население</v>
      </c>
      <c r="O5099" s="18">
        <v>7.0</v>
      </c>
      <c r="P5099" s="18">
        <v>8.0</v>
      </c>
      <c r="Q5099" s="18">
        <v>7.0</v>
      </c>
      <c r="R5099" s="18">
        <v>10.0</v>
      </c>
      <c r="S5099" s="18">
        <v>8.0</v>
      </c>
      <c r="T5099" s="18">
        <v>12.0</v>
      </c>
      <c r="U5099" s="18">
        <v>14.0</v>
      </c>
      <c r="V5099" s="18">
        <v>11.0</v>
      </c>
      <c r="W5099" s="18">
        <v>4.0</v>
      </c>
      <c r="X5099" s="18">
        <v>6.0</v>
      </c>
      <c r="Y5099" s="18">
        <v>11.0</v>
      </c>
      <c r="Z5099" s="19" t="str">
        <f t="shared" si="6"/>
        <v/>
      </c>
      <c r="AA5099" s="19" t="str">
        <f t="shared" si="19"/>
        <v/>
      </c>
      <c r="AB5099" s="19">
        <f t="shared" si="8"/>
        <v>98</v>
      </c>
      <c r="AC5099" s="19">
        <f t="shared" si="20"/>
        <v>8.909090909</v>
      </c>
      <c r="AD5099" s="19">
        <f t="shared" si="21"/>
        <v>8</v>
      </c>
      <c r="AE5099" s="19" t="str">
        <f t="shared" si="22"/>
        <v>Нет моды</v>
      </c>
      <c r="AF5099" s="19">
        <f t="shared" si="23"/>
        <v>4</v>
      </c>
      <c r="AG5099" s="19">
        <f t="shared" si="24"/>
        <v>14</v>
      </c>
      <c r="AH5099" s="20" t="str">
        <f t="shared" si="14"/>
        <v>Город: 46%; Село: 54%</v>
      </c>
      <c r="AI5099" s="21"/>
      <c r="AJ5099" s="21"/>
      <c r="AK5099" s="21"/>
      <c r="AL5099" s="22">
        <f t="shared" si="25"/>
        <v>1</v>
      </c>
    </row>
    <row r="5100" ht="12.75" customHeight="1">
      <c r="A5100" s="13" t="s">
        <v>325</v>
      </c>
      <c r="B5100" s="13" t="str">
        <f>IFERROR(__xludf.DUMMYFUNCTION("REGEXREPLACE(A5100, ""\d"", """")"),"         Чукотский автономный округ")</f>
        <v>         Чукотский автономный округ</v>
      </c>
      <c r="C5100" s="14" t="str">
        <f t="shared" si="15"/>
        <v>Чукотский автономный округ</v>
      </c>
      <c r="D5100" s="3">
        <f t="shared" si="16"/>
        <v>2</v>
      </c>
      <c r="E5100" s="15" t="s">
        <v>42</v>
      </c>
      <c r="F5100" s="13" t="str">
        <f>IFERROR(__xludf.DUMMYFUNCTION("REGEXEXTRACT(E5100, ""[А-Яа-я].*"")"),"Ишемическая болезнь сердца")</f>
        <v>Ишемическая болезнь сердца</v>
      </c>
      <c r="G5100" s="16">
        <f t="shared" si="17"/>
        <v>2</v>
      </c>
      <c r="H5100" s="13" t="s">
        <v>28</v>
      </c>
      <c r="I5100" s="13" t="str">
        <f>IFERROR(__xludf.DUMMYFUNCTION("REGEXREPLACE(H5100, "".*\s"", """")"),"человек")</f>
        <v>человек</v>
      </c>
      <c r="J5100" s="13" t="s">
        <v>29</v>
      </c>
      <c r="K5100" s="17" t="str">
        <f>IFERROR(__xludf.DUMMYFUNCTION("REGEXREPLACE(J5100, ""^[\d\s]+"", """")"),"значение показателя за год")</f>
        <v>значение показателя за год</v>
      </c>
      <c r="L5100" s="16">
        <f t="shared" si="18"/>
        <v>2</v>
      </c>
      <c r="M5100" s="13" t="s">
        <v>30</v>
      </c>
      <c r="N5100" s="13" t="str">
        <f>IFERROR(__xludf.DUMMYFUNCTION("REGEXEXTRACT(M5100, "" (.+)$"")"),"все население")</f>
        <v>все население</v>
      </c>
      <c r="O5100" s="18">
        <v>81.0</v>
      </c>
      <c r="P5100" s="18">
        <v>69.0</v>
      </c>
      <c r="Q5100" s="18">
        <v>76.0</v>
      </c>
      <c r="R5100" s="18">
        <v>70.0</v>
      </c>
      <c r="S5100" s="18">
        <v>78.0</v>
      </c>
      <c r="T5100" s="18">
        <v>77.0</v>
      </c>
      <c r="U5100" s="18">
        <v>75.0</v>
      </c>
      <c r="V5100" s="18">
        <v>74.0</v>
      </c>
      <c r="W5100" s="18">
        <v>84.0</v>
      </c>
      <c r="X5100" s="18">
        <v>73.0</v>
      </c>
      <c r="Y5100" s="18">
        <v>44.0</v>
      </c>
      <c r="Z5100" s="19">
        <f t="shared" si="6"/>
        <v>801</v>
      </c>
      <c r="AA5100" s="19" t="str">
        <f t="shared" si="19"/>
        <v/>
      </c>
      <c r="AB5100" s="19" t="str">
        <f t="shared" si="8"/>
        <v/>
      </c>
      <c r="AC5100" s="19">
        <f t="shared" si="20"/>
        <v>72.81818182</v>
      </c>
      <c r="AD5100" s="19">
        <f t="shared" si="21"/>
        <v>29</v>
      </c>
      <c r="AE5100" s="19" t="str">
        <f t="shared" si="22"/>
        <v>Нет моды</v>
      </c>
      <c r="AF5100" s="19">
        <f t="shared" si="23"/>
        <v>44</v>
      </c>
      <c r="AG5100" s="19">
        <f t="shared" si="24"/>
        <v>84</v>
      </c>
      <c r="AH5100" s="20" t="str">
        <f t="shared" si="14"/>
        <v/>
      </c>
      <c r="AI5100" s="21"/>
      <c r="AJ5100" s="21"/>
      <c r="AK5100" s="21"/>
      <c r="AL5100" s="22">
        <f t="shared" si="25"/>
        <v>1</v>
      </c>
    </row>
    <row r="5101" ht="12.75" customHeight="1">
      <c r="A5101" s="13" t="s">
        <v>325</v>
      </c>
      <c r="B5101" s="13" t="str">
        <f>IFERROR(__xludf.DUMMYFUNCTION("REGEXREPLACE(A5101, ""\d"", """")"),"         Чукотский автономный округ")</f>
        <v>         Чукотский автономный округ</v>
      </c>
      <c r="C5101" s="14" t="str">
        <f t="shared" si="15"/>
        <v>Чукотский автономный округ</v>
      </c>
      <c r="D5101" s="3">
        <f t="shared" si="16"/>
        <v>2</v>
      </c>
      <c r="E5101" s="15" t="s">
        <v>42</v>
      </c>
      <c r="F5101" s="13" t="str">
        <f>IFERROR(__xludf.DUMMYFUNCTION("REGEXEXTRACT(E5101, ""[А-Яа-я].*"")"),"Ишемическая болезнь сердца")</f>
        <v>Ишемическая болезнь сердца</v>
      </c>
      <c r="G5101" s="16">
        <f t="shared" si="17"/>
        <v>2</v>
      </c>
      <c r="H5101" s="13" t="s">
        <v>28</v>
      </c>
      <c r="I5101" s="13" t="str">
        <f>IFERROR(__xludf.DUMMYFUNCTION("REGEXREPLACE(H5101, "".*\s"", """")"),"человек")</f>
        <v>человек</v>
      </c>
      <c r="J5101" s="13" t="s">
        <v>29</v>
      </c>
      <c r="K5101" s="17" t="str">
        <f>IFERROR(__xludf.DUMMYFUNCTION("REGEXREPLACE(J5101, ""^[\d\s]+"", """")"),"значение показателя за год")</f>
        <v>значение показателя за год</v>
      </c>
      <c r="L5101" s="16">
        <f t="shared" si="18"/>
        <v>2</v>
      </c>
      <c r="M5101" s="13" t="s">
        <v>31</v>
      </c>
      <c r="N5101" s="13" t="str">
        <f>IFERROR(__xludf.DUMMYFUNCTION("REGEXEXTRACT(M5101, "" (.+)$"")"),"городское население")</f>
        <v>городское население</v>
      </c>
      <c r="O5101" s="18">
        <v>40.0</v>
      </c>
      <c r="P5101" s="18">
        <v>42.0</v>
      </c>
      <c r="Q5101" s="18">
        <v>42.0</v>
      </c>
      <c r="R5101" s="18">
        <v>39.0</v>
      </c>
      <c r="S5101" s="18">
        <v>57.0</v>
      </c>
      <c r="T5101" s="18">
        <v>47.0</v>
      </c>
      <c r="U5101" s="18">
        <v>53.0</v>
      </c>
      <c r="V5101" s="18">
        <v>43.0</v>
      </c>
      <c r="W5101" s="18">
        <v>53.0</v>
      </c>
      <c r="X5101" s="18">
        <v>58.0</v>
      </c>
      <c r="Y5101" s="18">
        <v>33.0</v>
      </c>
      <c r="Z5101" s="19" t="str">
        <f t="shared" si="6"/>
        <v/>
      </c>
      <c r="AA5101" s="19">
        <f t="shared" si="19"/>
        <v>507</v>
      </c>
      <c r="AB5101" s="19" t="str">
        <f t="shared" si="8"/>
        <v/>
      </c>
      <c r="AC5101" s="19">
        <f t="shared" si="20"/>
        <v>46.09090909</v>
      </c>
      <c r="AD5101" s="19">
        <f t="shared" si="21"/>
        <v>57.5</v>
      </c>
      <c r="AE5101" s="19" t="str">
        <f t="shared" si="22"/>
        <v>Нет моды</v>
      </c>
      <c r="AF5101" s="19">
        <f t="shared" si="23"/>
        <v>33</v>
      </c>
      <c r="AG5101" s="19">
        <f t="shared" si="24"/>
        <v>58</v>
      </c>
      <c r="AH5101" s="20" t="str">
        <f t="shared" si="14"/>
        <v/>
      </c>
      <c r="AI5101" s="21"/>
      <c r="AJ5101" s="21"/>
      <c r="AK5101" s="21"/>
      <c r="AL5101" s="22">
        <f t="shared" si="25"/>
        <v>1</v>
      </c>
    </row>
    <row r="5102" ht="12.75" customHeight="1">
      <c r="A5102" s="13" t="s">
        <v>325</v>
      </c>
      <c r="B5102" s="13" t="str">
        <f>IFERROR(__xludf.DUMMYFUNCTION("REGEXREPLACE(A5102, ""\d"", """")"),"         Чукотский автономный округ")</f>
        <v>         Чукотский автономный округ</v>
      </c>
      <c r="C5102" s="14" t="str">
        <f t="shared" si="15"/>
        <v>Чукотский автономный округ</v>
      </c>
      <c r="D5102" s="3">
        <f t="shared" si="16"/>
        <v>2</v>
      </c>
      <c r="E5102" s="15" t="s">
        <v>42</v>
      </c>
      <c r="F5102" s="13" t="str">
        <f>IFERROR(__xludf.DUMMYFUNCTION("REGEXEXTRACT(E5102, ""[А-Яа-я].*"")"),"Ишемическая болезнь сердца")</f>
        <v>Ишемическая болезнь сердца</v>
      </c>
      <c r="G5102" s="16">
        <f t="shared" si="17"/>
        <v>2</v>
      </c>
      <c r="H5102" s="13" t="s">
        <v>28</v>
      </c>
      <c r="I5102" s="13" t="str">
        <f>IFERROR(__xludf.DUMMYFUNCTION("REGEXREPLACE(H5102, "".*\s"", """")"),"человек")</f>
        <v>человек</v>
      </c>
      <c r="J5102" s="13" t="s">
        <v>29</v>
      </c>
      <c r="K5102" s="17" t="str">
        <f>IFERROR(__xludf.DUMMYFUNCTION("REGEXREPLACE(J5102, ""^[\d\s]+"", """")"),"значение показателя за год")</f>
        <v>значение показателя за год</v>
      </c>
      <c r="L5102" s="16">
        <f t="shared" si="18"/>
        <v>2</v>
      </c>
      <c r="M5102" s="13" t="s">
        <v>32</v>
      </c>
      <c r="N5102" s="13" t="str">
        <f>IFERROR(__xludf.DUMMYFUNCTION("REGEXEXTRACT(M5102, "" (.+)$"")"),"сельское население")</f>
        <v>сельское население</v>
      </c>
      <c r="O5102" s="18">
        <v>41.0</v>
      </c>
      <c r="P5102" s="18">
        <v>27.0</v>
      </c>
      <c r="Q5102" s="18">
        <v>34.0</v>
      </c>
      <c r="R5102" s="18">
        <v>31.0</v>
      </c>
      <c r="S5102" s="18">
        <v>21.0</v>
      </c>
      <c r="T5102" s="18">
        <v>30.0</v>
      </c>
      <c r="U5102" s="18">
        <v>22.0</v>
      </c>
      <c r="V5102" s="18">
        <v>31.0</v>
      </c>
      <c r="W5102" s="18">
        <v>31.0</v>
      </c>
      <c r="X5102" s="18">
        <v>15.0</v>
      </c>
      <c r="Y5102" s="18">
        <v>11.0</v>
      </c>
      <c r="Z5102" s="19" t="str">
        <f t="shared" si="6"/>
        <v/>
      </c>
      <c r="AA5102" s="19" t="str">
        <f t="shared" si="19"/>
        <v/>
      </c>
      <c r="AB5102" s="19">
        <f t="shared" si="8"/>
        <v>294</v>
      </c>
      <c r="AC5102" s="19">
        <f t="shared" si="20"/>
        <v>26.72727273</v>
      </c>
      <c r="AD5102" s="19">
        <f t="shared" si="21"/>
        <v>36.5</v>
      </c>
      <c r="AE5102" s="19" t="str">
        <f t="shared" si="22"/>
        <v>Нет моды</v>
      </c>
      <c r="AF5102" s="19">
        <f t="shared" si="23"/>
        <v>11</v>
      </c>
      <c r="AG5102" s="19">
        <f t="shared" si="24"/>
        <v>41</v>
      </c>
      <c r="AH5102" s="20" t="str">
        <f t="shared" si="14"/>
        <v>Город: 63%; Село: 37%</v>
      </c>
      <c r="AI5102" s="21"/>
      <c r="AJ5102" s="21"/>
      <c r="AK5102" s="21"/>
      <c r="AL5102" s="22">
        <f t="shared" si="25"/>
        <v>1</v>
      </c>
    </row>
    <row r="5103" ht="12.75" customHeight="1">
      <c r="A5103" s="13" t="s">
        <v>325</v>
      </c>
      <c r="B5103" s="13" t="str">
        <f>IFERROR(__xludf.DUMMYFUNCTION("REGEXREPLACE(A5103, ""\d"", """")"),"         Чукотский автономный округ")</f>
        <v>         Чукотский автономный округ</v>
      </c>
      <c r="C5103" s="14" t="str">
        <f t="shared" si="15"/>
        <v>Чукотский автономный округ</v>
      </c>
      <c r="D5103" s="3">
        <f t="shared" si="16"/>
        <v>2</v>
      </c>
      <c r="E5103" s="15" t="s">
        <v>43</v>
      </c>
      <c r="F5103" s="13" t="str">
        <f>IFERROR(__xludf.DUMMYFUNCTION("REGEXEXTRACT(E5103, ""[А-Яа-я].*"")"),"Новообразования")</f>
        <v>Новообразования</v>
      </c>
      <c r="G5103" s="16">
        <f t="shared" si="17"/>
        <v>2</v>
      </c>
      <c r="H5103" s="13" t="s">
        <v>28</v>
      </c>
      <c r="I5103" s="13" t="str">
        <f>IFERROR(__xludf.DUMMYFUNCTION("REGEXREPLACE(H5103, "".*\s"", """")"),"человек")</f>
        <v>человек</v>
      </c>
      <c r="J5103" s="13" t="s">
        <v>29</v>
      </c>
      <c r="K5103" s="17" t="str">
        <f>IFERROR(__xludf.DUMMYFUNCTION("REGEXREPLACE(J5103, ""^[\d\s]+"", """")"),"значение показателя за год")</f>
        <v>значение показателя за год</v>
      </c>
      <c r="L5103" s="16">
        <f t="shared" si="18"/>
        <v>2</v>
      </c>
      <c r="M5103" s="13" t="s">
        <v>30</v>
      </c>
      <c r="N5103" s="13" t="str">
        <f>IFERROR(__xludf.DUMMYFUNCTION("REGEXEXTRACT(M5103, "" (.+)$"")"),"все население")</f>
        <v>все население</v>
      </c>
      <c r="O5103" s="18">
        <v>58.0</v>
      </c>
      <c r="P5103" s="18">
        <v>75.0</v>
      </c>
      <c r="Q5103" s="18">
        <v>58.0</v>
      </c>
      <c r="R5103" s="18">
        <v>78.0</v>
      </c>
      <c r="S5103" s="18">
        <v>66.0</v>
      </c>
      <c r="T5103" s="18">
        <v>83.0</v>
      </c>
      <c r="U5103" s="18">
        <v>67.0</v>
      </c>
      <c r="V5103" s="18">
        <v>59.0</v>
      </c>
      <c r="W5103" s="18">
        <v>64.0</v>
      </c>
      <c r="X5103" s="18">
        <v>49.0</v>
      </c>
      <c r="Y5103" s="18">
        <v>62.0</v>
      </c>
      <c r="Z5103" s="19">
        <f t="shared" si="6"/>
        <v>719</v>
      </c>
      <c r="AA5103" s="19" t="str">
        <f t="shared" si="19"/>
        <v/>
      </c>
      <c r="AB5103" s="19" t="str">
        <f t="shared" si="8"/>
        <v/>
      </c>
      <c r="AC5103" s="19">
        <f t="shared" si="20"/>
        <v>65.36363636</v>
      </c>
      <c r="AD5103" s="19">
        <f t="shared" si="21"/>
        <v>45</v>
      </c>
      <c r="AE5103" s="19" t="str">
        <f t="shared" si="22"/>
        <v>Нет моды</v>
      </c>
      <c r="AF5103" s="19">
        <f t="shared" si="23"/>
        <v>49</v>
      </c>
      <c r="AG5103" s="19">
        <f t="shared" si="24"/>
        <v>83</v>
      </c>
      <c r="AH5103" s="20" t="str">
        <f t="shared" si="14"/>
        <v/>
      </c>
      <c r="AI5103" s="21"/>
      <c r="AJ5103" s="21"/>
      <c r="AK5103" s="21"/>
      <c r="AL5103" s="22">
        <f t="shared" si="25"/>
        <v>1</v>
      </c>
    </row>
    <row r="5104" ht="12.75" customHeight="1">
      <c r="A5104" s="13" t="s">
        <v>325</v>
      </c>
      <c r="B5104" s="13" t="str">
        <f>IFERROR(__xludf.DUMMYFUNCTION("REGEXREPLACE(A5104, ""\d"", """")"),"         Чукотский автономный округ")</f>
        <v>         Чукотский автономный округ</v>
      </c>
      <c r="C5104" s="14" t="str">
        <f t="shared" si="15"/>
        <v>Чукотский автономный округ</v>
      </c>
      <c r="D5104" s="3">
        <f t="shared" si="16"/>
        <v>2</v>
      </c>
      <c r="E5104" s="15" t="s">
        <v>43</v>
      </c>
      <c r="F5104" s="13" t="str">
        <f>IFERROR(__xludf.DUMMYFUNCTION("REGEXEXTRACT(E5104, ""[А-Яа-я].*"")"),"Новообразования")</f>
        <v>Новообразования</v>
      </c>
      <c r="G5104" s="16">
        <f t="shared" si="17"/>
        <v>2</v>
      </c>
      <c r="H5104" s="13" t="s">
        <v>28</v>
      </c>
      <c r="I5104" s="13" t="str">
        <f>IFERROR(__xludf.DUMMYFUNCTION("REGEXREPLACE(H5104, "".*\s"", """")"),"человек")</f>
        <v>человек</v>
      </c>
      <c r="J5104" s="13" t="s">
        <v>29</v>
      </c>
      <c r="K5104" s="17" t="str">
        <f>IFERROR(__xludf.DUMMYFUNCTION("REGEXREPLACE(J5104, ""^[\d\s]+"", """")"),"значение показателя за год")</f>
        <v>значение показателя за год</v>
      </c>
      <c r="L5104" s="16">
        <f t="shared" si="18"/>
        <v>2</v>
      </c>
      <c r="M5104" s="13" t="s">
        <v>31</v>
      </c>
      <c r="N5104" s="13" t="str">
        <f>IFERROR(__xludf.DUMMYFUNCTION("REGEXEXTRACT(M5104, "" (.+)$"")"),"городское население")</f>
        <v>городское население</v>
      </c>
      <c r="O5104" s="18">
        <v>32.0</v>
      </c>
      <c r="P5104" s="18">
        <v>46.0</v>
      </c>
      <c r="Q5104" s="18">
        <v>37.0</v>
      </c>
      <c r="R5104" s="18">
        <v>45.0</v>
      </c>
      <c r="S5104" s="18">
        <v>35.0</v>
      </c>
      <c r="T5104" s="18">
        <v>48.0</v>
      </c>
      <c r="U5104" s="18">
        <v>30.0</v>
      </c>
      <c r="V5104" s="18">
        <v>33.0</v>
      </c>
      <c r="W5104" s="18">
        <v>37.0</v>
      </c>
      <c r="X5104" s="18">
        <v>28.0</v>
      </c>
      <c r="Y5104" s="18">
        <v>41.0</v>
      </c>
      <c r="Z5104" s="19" t="str">
        <f t="shared" si="6"/>
        <v/>
      </c>
      <c r="AA5104" s="19">
        <f t="shared" si="19"/>
        <v>412</v>
      </c>
      <c r="AB5104" s="19" t="str">
        <f t="shared" si="8"/>
        <v/>
      </c>
      <c r="AC5104" s="19">
        <f t="shared" si="20"/>
        <v>37.45454545</v>
      </c>
      <c r="AD5104" s="19">
        <f t="shared" si="21"/>
        <v>48.5</v>
      </c>
      <c r="AE5104" s="19" t="str">
        <f t="shared" si="22"/>
        <v>Нет моды</v>
      </c>
      <c r="AF5104" s="19">
        <f t="shared" si="23"/>
        <v>28</v>
      </c>
      <c r="AG5104" s="19">
        <f t="shared" si="24"/>
        <v>48</v>
      </c>
      <c r="AH5104" s="20" t="str">
        <f t="shared" si="14"/>
        <v/>
      </c>
      <c r="AI5104" s="21"/>
      <c r="AJ5104" s="21"/>
      <c r="AK5104" s="21"/>
      <c r="AL5104" s="22">
        <f t="shared" si="25"/>
        <v>1</v>
      </c>
    </row>
    <row r="5105" ht="12.75" customHeight="1">
      <c r="A5105" s="13" t="s">
        <v>325</v>
      </c>
      <c r="B5105" s="13" t="str">
        <f>IFERROR(__xludf.DUMMYFUNCTION("REGEXREPLACE(A5105, ""\d"", """")"),"         Чукотский автономный округ")</f>
        <v>         Чукотский автономный округ</v>
      </c>
      <c r="C5105" s="14" t="str">
        <f t="shared" si="15"/>
        <v>Чукотский автономный округ</v>
      </c>
      <c r="D5105" s="3">
        <f t="shared" si="16"/>
        <v>2</v>
      </c>
      <c r="E5105" s="15" t="s">
        <v>43</v>
      </c>
      <c r="F5105" s="13" t="str">
        <f>IFERROR(__xludf.DUMMYFUNCTION("REGEXEXTRACT(E5105, ""[А-Яа-я].*"")"),"Новообразования")</f>
        <v>Новообразования</v>
      </c>
      <c r="G5105" s="16">
        <f t="shared" si="17"/>
        <v>2</v>
      </c>
      <c r="H5105" s="13" t="s">
        <v>28</v>
      </c>
      <c r="I5105" s="13" t="str">
        <f>IFERROR(__xludf.DUMMYFUNCTION("REGEXREPLACE(H5105, "".*\s"", """")"),"человек")</f>
        <v>человек</v>
      </c>
      <c r="J5105" s="13" t="s">
        <v>29</v>
      </c>
      <c r="K5105" s="17" t="str">
        <f>IFERROR(__xludf.DUMMYFUNCTION("REGEXREPLACE(J5105, ""^[\d\s]+"", """")"),"значение показателя за год")</f>
        <v>значение показателя за год</v>
      </c>
      <c r="L5105" s="16">
        <f t="shared" si="18"/>
        <v>2</v>
      </c>
      <c r="M5105" s="13" t="s">
        <v>32</v>
      </c>
      <c r="N5105" s="13" t="str">
        <f>IFERROR(__xludf.DUMMYFUNCTION("REGEXEXTRACT(M5105, "" (.+)$"")"),"сельское население")</f>
        <v>сельское население</v>
      </c>
      <c r="O5105" s="18">
        <v>26.0</v>
      </c>
      <c r="P5105" s="18">
        <v>29.0</v>
      </c>
      <c r="Q5105" s="18">
        <v>21.0</v>
      </c>
      <c r="R5105" s="18">
        <v>33.0</v>
      </c>
      <c r="S5105" s="18">
        <v>31.0</v>
      </c>
      <c r="T5105" s="18">
        <v>35.0</v>
      </c>
      <c r="U5105" s="18">
        <v>37.0</v>
      </c>
      <c r="V5105" s="18">
        <v>26.0</v>
      </c>
      <c r="W5105" s="18">
        <v>27.0</v>
      </c>
      <c r="X5105" s="18">
        <v>21.0</v>
      </c>
      <c r="Y5105" s="18">
        <v>21.0</v>
      </c>
      <c r="Z5105" s="19" t="str">
        <f t="shared" si="6"/>
        <v/>
      </c>
      <c r="AA5105" s="19" t="str">
        <f t="shared" si="19"/>
        <v/>
      </c>
      <c r="AB5105" s="19">
        <f t="shared" si="8"/>
        <v>307</v>
      </c>
      <c r="AC5105" s="19">
        <f t="shared" si="20"/>
        <v>27.90909091</v>
      </c>
      <c r="AD5105" s="19">
        <f t="shared" si="21"/>
        <v>32.5</v>
      </c>
      <c r="AE5105" s="19" t="str">
        <f t="shared" si="22"/>
        <v>Нет моды</v>
      </c>
      <c r="AF5105" s="19">
        <f t="shared" si="23"/>
        <v>21</v>
      </c>
      <c r="AG5105" s="19">
        <f t="shared" si="24"/>
        <v>37</v>
      </c>
      <c r="AH5105" s="20" t="str">
        <f t="shared" si="14"/>
        <v>Город: 57%; Село: 43%</v>
      </c>
      <c r="AI5105" s="21"/>
      <c r="AJ5105" s="21"/>
      <c r="AK5105" s="21"/>
      <c r="AL5105" s="22">
        <f t="shared" si="25"/>
        <v>1</v>
      </c>
    </row>
    <row r="5106" ht="12.75" customHeight="1">
      <c r="A5106" s="13" t="s">
        <v>325</v>
      </c>
      <c r="B5106" s="13" t="str">
        <f>IFERROR(__xludf.DUMMYFUNCTION("REGEXREPLACE(A5106, ""\d"", """")"),"         Чукотский автономный округ")</f>
        <v>         Чукотский автономный округ</v>
      </c>
      <c r="C5106" s="14" t="str">
        <f t="shared" si="15"/>
        <v>Чукотский автономный округ</v>
      </c>
      <c r="D5106" s="3">
        <f t="shared" si="16"/>
        <v>2</v>
      </c>
      <c r="E5106" s="15" t="s">
        <v>44</v>
      </c>
      <c r="F5106" s="13" t="str">
        <f>IFERROR(__xludf.DUMMYFUNCTION("REGEXEXTRACT(E5106,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106" s="16">
        <f t="shared" si="17"/>
        <v>2</v>
      </c>
      <c r="H5106" s="13" t="s">
        <v>28</v>
      </c>
      <c r="I5106" s="13" t="str">
        <f>IFERROR(__xludf.DUMMYFUNCTION("REGEXREPLACE(H5106, "".*\s"", """")"),"человек")</f>
        <v>человек</v>
      </c>
      <c r="J5106" s="13" t="s">
        <v>29</v>
      </c>
      <c r="K5106" s="17" t="str">
        <f>IFERROR(__xludf.DUMMYFUNCTION("REGEXREPLACE(J5106, ""^[\d\s]+"", """")"),"значение показателя за год")</f>
        <v>значение показателя за год</v>
      </c>
      <c r="L5106" s="16">
        <f t="shared" si="18"/>
        <v>2</v>
      </c>
      <c r="M5106" s="13" t="s">
        <v>30</v>
      </c>
      <c r="N5106" s="13" t="str">
        <f>IFERROR(__xludf.DUMMYFUNCTION("REGEXEXTRACT(M5106, "" (.+)$"")"),"все население")</f>
        <v>все население</v>
      </c>
      <c r="O5106" s="18">
        <v>3.0</v>
      </c>
      <c r="P5106" s="23" t="s">
        <v>37</v>
      </c>
      <c r="Q5106" s="18">
        <v>6.0</v>
      </c>
      <c r="R5106" s="18">
        <v>4.0</v>
      </c>
      <c r="S5106" s="23" t="s">
        <v>37</v>
      </c>
      <c r="T5106" s="23" t="s">
        <v>37</v>
      </c>
      <c r="U5106" s="23" t="s">
        <v>37</v>
      </c>
      <c r="V5106" s="23" t="s">
        <v>37</v>
      </c>
      <c r="W5106" s="23" t="s">
        <v>37</v>
      </c>
      <c r="X5106" s="23" t="s">
        <v>37</v>
      </c>
      <c r="Y5106" s="23" t="s">
        <v>37</v>
      </c>
      <c r="Z5106" s="19">
        <f t="shared" si="6"/>
        <v>13</v>
      </c>
      <c r="AA5106" s="19" t="str">
        <f t="shared" si="19"/>
        <v/>
      </c>
      <c r="AB5106" s="19" t="str">
        <f t="shared" si="8"/>
        <v/>
      </c>
      <c r="AC5106" s="19">
        <f t="shared" si="20"/>
        <v>4.333333333</v>
      </c>
      <c r="AD5106" s="19">
        <f t="shared" si="21"/>
        <v>26</v>
      </c>
      <c r="AE5106" s="19" t="str">
        <f t="shared" si="22"/>
        <v>Нет моды</v>
      </c>
      <c r="AF5106" s="19">
        <f t="shared" si="23"/>
        <v>3</v>
      </c>
      <c r="AG5106" s="19">
        <f t="shared" si="24"/>
        <v>6</v>
      </c>
      <c r="AH5106" s="20" t="str">
        <f t="shared" si="14"/>
        <v/>
      </c>
      <c r="AI5106" s="24"/>
      <c r="AJ5106" s="24"/>
      <c r="AK5106" s="24"/>
      <c r="AL5106" s="22">
        <f t="shared" si="25"/>
        <v>1</v>
      </c>
    </row>
    <row r="5107" ht="12.75" customHeight="1">
      <c r="A5107" s="13" t="s">
        <v>325</v>
      </c>
      <c r="B5107" s="13" t="str">
        <f>IFERROR(__xludf.DUMMYFUNCTION("REGEXREPLACE(A5107, ""\d"", """")"),"         Чукотский автономный округ")</f>
        <v>         Чукотский автономный округ</v>
      </c>
      <c r="C5107" s="14" t="str">
        <f t="shared" si="15"/>
        <v>Чукотский автономный округ</v>
      </c>
      <c r="D5107" s="3">
        <f t="shared" si="16"/>
        <v>2</v>
      </c>
      <c r="E5107" s="15" t="s">
        <v>44</v>
      </c>
      <c r="F5107" s="13" t="str">
        <f>IFERROR(__xludf.DUMMYFUNCTION("REGEXEXTRACT(E5107,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107" s="16">
        <f t="shared" si="17"/>
        <v>2</v>
      </c>
      <c r="H5107" s="13" t="s">
        <v>28</v>
      </c>
      <c r="I5107" s="13" t="str">
        <f>IFERROR(__xludf.DUMMYFUNCTION("REGEXREPLACE(H5107, "".*\s"", """")"),"человек")</f>
        <v>человек</v>
      </c>
      <c r="J5107" s="13" t="s">
        <v>29</v>
      </c>
      <c r="K5107" s="17" t="str">
        <f>IFERROR(__xludf.DUMMYFUNCTION("REGEXREPLACE(J5107, ""^[\d\s]+"", """")"),"значение показателя за год")</f>
        <v>значение показателя за год</v>
      </c>
      <c r="L5107" s="16">
        <f t="shared" si="18"/>
        <v>2</v>
      </c>
      <c r="M5107" s="13" t="s">
        <v>31</v>
      </c>
      <c r="N5107" s="13" t="str">
        <f>IFERROR(__xludf.DUMMYFUNCTION("REGEXEXTRACT(M5107, "" (.+)$"")"),"городское население")</f>
        <v>городское население</v>
      </c>
      <c r="O5107" s="18">
        <v>1.0</v>
      </c>
      <c r="P5107" s="23" t="s">
        <v>37</v>
      </c>
      <c r="Q5107" s="18">
        <v>1.0</v>
      </c>
      <c r="R5107" s="18">
        <v>2.0</v>
      </c>
      <c r="S5107" s="23" t="s">
        <v>37</v>
      </c>
      <c r="T5107" s="23" t="s">
        <v>37</v>
      </c>
      <c r="U5107" s="23" t="s">
        <v>37</v>
      </c>
      <c r="V5107" s="23" t="s">
        <v>37</v>
      </c>
      <c r="W5107" s="23" t="s">
        <v>37</v>
      </c>
      <c r="X5107" s="23" t="s">
        <v>37</v>
      </c>
      <c r="Y5107" s="23" t="s">
        <v>37</v>
      </c>
      <c r="Z5107" s="19" t="str">
        <f t="shared" si="6"/>
        <v/>
      </c>
      <c r="AA5107" s="19">
        <f t="shared" si="19"/>
        <v>4</v>
      </c>
      <c r="AB5107" s="19" t="str">
        <f t="shared" si="8"/>
        <v/>
      </c>
      <c r="AC5107" s="19">
        <f t="shared" si="20"/>
        <v>1.333333333</v>
      </c>
      <c r="AD5107" s="19">
        <f t="shared" si="21"/>
        <v>2.5</v>
      </c>
      <c r="AE5107" s="19" t="str">
        <f t="shared" si="22"/>
        <v>Нет моды</v>
      </c>
      <c r="AF5107" s="19">
        <f t="shared" si="23"/>
        <v>1</v>
      </c>
      <c r="AG5107" s="19">
        <f t="shared" si="24"/>
        <v>2</v>
      </c>
      <c r="AH5107" s="20" t="str">
        <f t="shared" si="14"/>
        <v/>
      </c>
      <c r="AI5107" s="24"/>
      <c r="AJ5107" s="24"/>
      <c r="AK5107" s="24"/>
      <c r="AL5107" s="22">
        <f t="shared" si="25"/>
        <v>1</v>
      </c>
    </row>
    <row r="5108" ht="12.75" customHeight="1">
      <c r="A5108" s="13" t="s">
        <v>325</v>
      </c>
      <c r="B5108" s="13" t="str">
        <f>IFERROR(__xludf.DUMMYFUNCTION("REGEXREPLACE(A5108, ""\d"", """")"),"         Чукотский автономный округ")</f>
        <v>         Чукотский автономный округ</v>
      </c>
      <c r="C5108" s="14" t="str">
        <f t="shared" si="15"/>
        <v>Чукотский автономный округ</v>
      </c>
      <c r="D5108" s="3">
        <f t="shared" si="16"/>
        <v>2</v>
      </c>
      <c r="E5108" s="15" t="s">
        <v>44</v>
      </c>
      <c r="F5108" s="13" t="str">
        <f>IFERROR(__xludf.DUMMYFUNCTION("REGEXEXTRACT(E5108, ""[А-Яа-я].*"")"),"отдельные состояния, возникающие в перинатальном периоде")</f>
        <v>отдельные состояния, возникающие в перинатальном периоде</v>
      </c>
      <c r="G5108" s="16">
        <f t="shared" si="17"/>
        <v>2</v>
      </c>
      <c r="H5108" s="13" t="s">
        <v>28</v>
      </c>
      <c r="I5108" s="13" t="str">
        <f>IFERROR(__xludf.DUMMYFUNCTION("REGEXREPLACE(H5108, "".*\s"", """")"),"человек")</f>
        <v>человек</v>
      </c>
      <c r="J5108" s="13" t="s">
        <v>29</v>
      </c>
      <c r="K5108" s="17" t="str">
        <f>IFERROR(__xludf.DUMMYFUNCTION("REGEXREPLACE(J5108, ""^[\d\s]+"", """")"),"значение показателя за год")</f>
        <v>значение показателя за год</v>
      </c>
      <c r="L5108" s="16">
        <f t="shared" si="18"/>
        <v>2</v>
      </c>
      <c r="M5108" s="13" t="s">
        <v>32</v>
      </c>
      <c r="N5108" s="13" t="str">
        <f>IFERROR(__xludf.DUMMYFUNCTION("REGEXEXTRACT(M5108, "" (.+)$"")"),"сельское население")</f>
        <v>сельское население</v>
      </c>
      <c r="O5108" s="18">
        <v>2.0</v>
      </c>
      <c r="P5108" s="23" t="s">
        <v>37</v>
      </c>
      <c r="Q5108" s="18">
        <v>5.0</v>
      </c>
      <c r="R5108" s="18">
        <v>2.0</v>
      </c>
      <c r="S5108" s="23" t="s">
        <v>37</v>
      </c>
      <c r="T5108" s="23" t="s">
        <v>37</v>
      </c>
      <c r="U5108" s="23" t="s">
        <v>37</v>
      </c>
      <c r="V5108" s="23" t="s">
        <v>37</v>
      </c>
      <c r="W5108" s="23" t="s">
        <v>37</v>
      </c>
      <c r="X5108" s="23" t="s">
        <v>37</v>
      </c>
      <c r="Y5108" s="23" t="s">
        <v>37</v>
      </c>
      <c r="Z5108" s="19" t="str">
        <f t="shared" si="6"/>
        <v/>
      </c>
      <c r="AA5108" s="19" t="str">
        <f t="shared" si="19"/>
        <v/>
      </c>
      <c r="AB5108" s="19">
        <f t="shared" si="8"/>
        <v>9</v>
      </c>
      <c r="AC5108" s="19">
        <f t="shared" si="20"/>
        <v>3</v>
      </c>
      <c r="AD5108" s="19">
        <f t="shared" si="21"/>
        <v>2</v>
      </c>
      <c r="AE5108" s="19" t="str">
        <f t="shared" si="22"/>
        <v>Нет моды</v>
      </c>
      <c r="AF5108" s="19">
        <f t="shared" si="23"/>
        <v>2</v>
      </c>
      <c r="AG5108" s="19">
        <f t="shared" si="24"/>
        <v>5</v>
      </c>
      <c r="AH5108" s="20" t="str">
        <f t="shared" si="14"/>
        <v>Город: 31%; Село: 69%</v>
      </c>
      <c r="AI5108" s="24"/>
      <c r="AJ5108" s="24"/>
      <c r="AK5108" s="24"/>
      <c r="AL5108" s="22">
        <f t="shared" si="25"/>
        <v>1</v>
      </c>
    </row>
    <row r="5109" ht="12.75" customHeight="1">
      <c r="A5109" s="13" t="s">
        <v>325</v>
      </c>
      <c r="B5109" s="13" t="str">
        <f>IFERROR(__xludf.DUMMYFUNCTION("REGEXREPLACE(A5109, ""\d"", """")"),"         Чукотский автономный округ")</f>
        <v>         Чукотский автономный округ</v>
      </c>
      <c r="C5109" s="14" t="str">
        <f t="shared" si="15"/>
        <v>Чукотский автономный округ</v>
      </c>
      <c r="D5109" s="3">
        <f t="shared" si="16"/>
        <v>2</v>
      </c>
      <c r="E5109" s="15" t="s">
        <v>45</v>
      </c>
      <c r="F5109" s="13" t="str">
        <f>IFERROR(__xludf.DUMMYFUNCTION("REGEXEXTRACT(E5109, ""[А-Яа-я].*"")"),"Самоубийство")</f>
        <v>Самоубийство</v>
      </c>
      <c r="G5109" s="16">
        <f t="shared" si="17"/>
        <v>2</v>
      </c>
      <c r="H5109" s="13" t="s">
        <v>28</v>
      </c>
      <c r="I5109" s="13" t="str">
        <f>IFERROR(__xludf.DUMMYFUNCTION("REGEXREPLACE(H5109, "".*\s"", """")"),"человек")</f>
        <v>человек</v>
      </c>
      <c r="J5109" s="13" t="s">
        <v>29</v>
      </c>
      <c r="K5109" s="17" t="str">
        <f>IFERROR(__xludf.DUMMYFUNCTION("REGEXREPLACE(J5109, ""^[\d\s]+"", """")"),"значение показателя за год")</f>
        <v>значение показателя за год</v>
      </c>
      <c r="L5109" s="16">
        <f t="shared" si="18"/>
        <v>2</v>
      </c>
      <c r="M5109" s="13" t="s">
        <v>30</v>
      </c>
      <c r="N5109" s="13" t="str">
        <f>IFERROR(__xludf.DUMMYFUNCTION("REGEXEXTRACT(M5109, "" (.+)$"")"),"все население")</f>
        <v>все население</v>
      </c>
      <c r="O5109" s="18">
        <v>27.0</v>
      </c>
      <c r="P5109" s="18">
        <v>21.0</v>
      </c>
      <c r="Q5109" s="18">
        <v>21.0</v>
      </c>
      <c r="R5109" s="18">
        <v>31.0</v>
      </c>
      <c r="S5109" s="18">
        <v>17.0</v>
      </c>
      <c r="T5109" s="18">
        <v>22.0</v>
      </c>
      <c r="U5109" s="18">
        <v>9.0</v>
      </c>
      <c r="V5109" s="18">
        <v>12.0</v>
      </c>
      <c r="W5109" s="18">
        <v>15.0</v>
      </c>
      <c r="X5109" s="18">
        <v>12.0</v>
      </c>
      <c r="Y5109" s="18">
        <v>4.0</v>
      </c>
      <c r="Z5109" s="19">
        <f t="shared" si="6"/>
        <v>191</v>
      </c>
      <c r="AA5109" s="19" t="str">
        <f t="shared" si="19"/>
        <v/>
      </c>
      <c r="AB5109" s="19" t="str">
        <f t="shared" si="8"/>
        <v/>
      </c>
      <c r="AC5109" s="19">
        <f t="shared" si="20"/>
        <v>17.36363636</v>
      </c>
      <c r="AD5109" s="19">
        <f t="shared" si="21"/>
        <v>13.5</v>
      </c>
      <c r="AE5109" s="19" t="str">
        <f t="shared" si="22"/>
        <v>Нет моды</v>
      </c>
      <c r="AF5109" s="19">
        <f t="shared" si="23"/>
        <v>4</v>
      </c>
      <c r="AG5109" s="19">
        <f t="shared" si="24"/>
        <v>31</v>
      </c>
      <c r="AH5109" s="20" t="str">
        <f t="shared" si="14"/>
        <v/>
      </c>
      <c r="AI5109" s="21"/>
      <c r="AJ5109" s="21"/>
      <c r="AK5109" s="21"/>
      <c r="AL5109" s="22">
        <f t="shared" si="25"/>
        <v>1</v>
      </c>
    </row>
    <row r="5110" ht="12.75" customHeight="1">
      <c r="A5110" s="13" t="s">
        <v>325</v>
      </c>
      <c r="B5110" s="13" t="str">
        <f>IFERROR(__xludf.DUMMYFUNCTION("REGEXREPLACE(A5110, ""\d"", """")"),"         Чукотский автономный округ")</f>
        <v>         Чукотский автономный округ</v>
      </c>
      <c r="C5110" s="14" t="str">
        <f t="shared" si="15"/>
        <v>Чукотский автономный округ</v>
      </c>
      <c r="D5110" s="3">
        <f t="shared" si="16"/>
        <v>2</v>
      </c>
      <c r="E5110" s="15" t="s">
        <v>45</v>
      </c>
      <c r="F5110" s="13" t="str">
        <f>IFERROR(__xludf.DUMMYFUNCTION("REGEXEXTRACT(E5110, ""[А-Яа-я].*"")"),"Самоубийство")</f>
        <v>Самоубийство</v>
      </c>
      <c r="G5110" s="16">
        <f t="shared" si="17"/>
        <v>2</v>
      </c>
      <c r="H5110" s="13" t="s">
        <v>28</v>
      </c>
      <c r="I5110" s="13" t="str">
        <f>IFERROR(__xludf.DUMMYFUNCTION("REGEXREPLACE(H5110, "".*\s"", """")"),"человек")</f>
        <v>человек</v>
      </c>
      <c r="J5110" s="13" t="s">
        <v>29</v>
      </c>
      <c r="K5110" s="17" t="str">
        <f>IFERROR(__xludf.DUMMYFUNCTION("REGEXREPLACE(J5110, ""^[\d\s]+"", """")"),"значение показателя за год")</f>
        <v>значение показателя за год</v>
      </c>
      <c r="L5110" s="16">
        <f t="shared" si="18"/>
        <v>2</v>
      </c>
      <c r="M5110" s="13" t="s">
        <v>31</v>
      </c>
      <c r="N5110" s="13" t="str">
        <f>IFERROR(__xludf.DUMMYFUNCTION("REGEXEXTRACT(M5110, "" (.+)$"")"),"городское население")</f>
        <v>городское население</v>
      </c>
      <c r="O5110" s="18">
        <v>18.0</v>
      </c>
      <c r="P5110" s="18">
        <v>6.0</v>
      </c>
      <c r="Q5110" s="18">
        <v>7.0</v>
      </c>
      <c r="R5110" s="18">
        <v>8.0</v>
      </c>
      <c r="S5110" s="18">
        <v>6.0</v>
      </c>
      <c r="T5110" s="18">
        <v>5.0</v>
      </c>
      <c r="U5110" s="18">
        <v>0.0</v>
      </c>
      <c r="V5110" s="18">
        <v>4.0</v>
      </c>
      <c r="W5110" s="18">
        <v>3.0</v>
      </c>
      <c r="X5110" s="18">
        <v>8.0</v>
      </c>
      <c r="Y5110" s="18">
        <v>2.0</v>
      </c>
      <c r="Z5110" s="19" t="str">
        <f t="shared" si="6"/>
        <v/>
      </c>
      <c r="AA5110" s="19">
        <f t="shared" si="19"/>
        <v>67</v>
      </c>
      <c r="AB5110" s="19" t="str">
        <f t="shared" si="8"/>
        <v/>
      </c>
      <c r="AC5110" s="19">
        <f t="shared" si="20"/>
        <v>6.090909091</v>
      </c>
      <c r="AD5110" s="19">
        <f t="shared" si="21"/>
        <v>8.5</v>
      </c>
      <c r="AE5110" s="19" t="str">
        <f t="shared" si="22"/>
        <v>Нет моды</v>
      </c>
      <c r="AF5110" s="19">
        <f t="shared" si="23"/>
        <v>0</v>
      </c>
      <c r="AG5110" s="19">
        <f t="shared" si="24"/>
        <v>18</v>
      </c>
      <c r="AH5110" s="20" t="str">
        <f t="shared" si="14"/>
        <v/>
      </c>
      <c r="AI5110" s="21"/>
      <c r="AJ5110" s="21"/>
      <c r="AK5110" s="21"/>
      <c r="AL5110" s="22">
        <f t="shared" si="25"/>
        <v>1</v>
      </c>
    </row>
    <row r="5111" ht="12.75" customHeight="1">
      <c r="A5111" s="13" t="s">
        <v>325</v>
      </c>
      <c r="B5111" s="13" t="str">
        <f>IFERROR(__xludf.DUMMYFUNCTION("REGEXREPLACE(A5111, ""\d"", """")"),"         Чукотский автономный округ")</f>
        <v>         Чукотский автономный округ</v>
      </c>
      <c r="C5111" s="14" t="str">
        <f t="shared" si="15"/>
        <v>Чукотский автономный округ</v>
      </c>
      <c r="D5111" s="3">
        <f t="shared" si="16"/>
        <v>2</v>
      </c>
      <c r="E5111" s="15" t="s">
        <v>45</v>
      </c>
      <c r="F5111" s="13" t="str">
        <f>IFERROR(__xludf.DUMMYFUNCTION("REGEXEXTRACT(E5111, ""[А-Яа-я].*"")"),"Самоубийство")</f>
        <v>Самоубийство</v>
      </c>
      <c r="G5111" s="16">
        <f t="shared" si="17"/>
        <v>2</v>
      </c>
      <c r="H5111" s="13" t="s">
        <v>28</v>
      </c>
      <c r="I5111" s="13" t="str">
        <f>IFERROR(__xludf.DUMMYFUNCTION("REGEXREPLACE(H5111, "".*\s"", """")"),"человек")</f>
        <v>человек</v>
      </c>
      <c r="J5111" s="13" t="s">
        <v>29</v>
      </c>
      <c r="K5111" s="17" t="str">
        <f>IFERROR(__xludf.DUMMYFUNCTION("REGEXREPLACE(J5111, ""^[\d\s]+"", """")"),"значение показателя за год")</f>
        <v>значение показателя за год</v>
      </c>
      <c r="L5111" s="16">
        <f t="shared" si="18"/>
        <v>2</v>
      </c>
      <c r="M5111" s="13" t="s">
        <v>32</v>
      </c>
      <c r="N5111" s="13" t="str">
        <f>IFERROR(__xludf.DUMMYFUNCTION("REGEXEXTRACT(M5111, "" (.+)$"")"),"сельское население")</f>
        <v>сельское население</v>
      </c>
      <c r="O5111" s="18">
        <v>9.0</v>
      </c>
      <c r="P5111" s="18">
        <v>15.0</v>
      </c>
      <c r="Q5111" s="18">
        <v>14.0</v>
      </c>
      <c r="R5111" s="18">
        <v>23.0</v>
      </c>
      <c r="S5111" s="18">
        <v>11.0</v>
      </c>
      <c r="T5111" s="18">
        <v>17.0</v>
      </c>
      <c r="U5111" s="18">
        <v>9.0</v>
      </c>
      <c r="V5111" s="18">
        <v>8.0</v>
      </c>
      <c r="W5111" s="18">
        <v>12.0</v>
      </c>
      <c r="X5111" s="18">
        <v>4.0</v>
      </c>
      <c r="Y5111" s="18">
        <v>2.0</v>
      </c>
      <c r="Z5111" s="19" t="str">
        <f t="shared" si="6"/>
        <v/>
      </c>
      <c r="AA5111" s="19" t="str">
        <f t="shared" si="19"/>
        <v/>
      </c>
      <c r="AB5111" s="19">
        <f t="shared" si="8"/>
        <v>124</v>
      </c>
      <c r="AC5111" s="19">
        <f t="shared" si="20"/>
        <v>11.27272727</v>
      </c>
      <c r="AD5111" s="19">
        <f t="shared" si="21"/>
        <v>8</v>
      </c>
      <c r="AE5111" s="19" t="str">
        <f t="shared" si="22"/>
        <v>Нет моды</v>
      </c>
      <c r="AF5111" s="19">
        <f t="shared" si="23"/>
        <v>2</v>
      </c>
      <c r="AG5111" s="19">
        <f t="shared" si="24"/>
        <v>23</v>
      </c>
      <c r="AH5111" s="20" t="str">
        <f t="shared" si="14"/>
        <v>Город: 35%; Село: 65%</v>
      </c>
      <c r="AI5111" s="21"/>
      <c r="AJ5111" s="21"/>
      <c r="AK5111" s="21"/>
      <c r="AL5111" s="22">
        <f t="shared" si="25"/>
        <v>1</v>
      </c>
    </row>
    <row r="5112" ht="12.75" customHeight="1">
      <c r="A5112" s="13" t="s">
        <v>325</v>
      </c>
      <c r="B5112" s="13" t="str">
        <f>IFERROR(__xludf.DUMMYFUNCTION("REGEXREPLACE(A5112, ""\d"", """")"),"         Чукотский автономный округ")</f>
        <v>         Чукотский автономный округ</v>
      </c>
      <c r="C5112" s="14" t="str">
        <f t="shared" si="15"/>
        <v>Чукотский автономный округ</v>
      </c>
      <c r="D5112" s="3">
        <f t="shared" si="16"/>
        <v>2</v>
      </c>
      <c r="E5112" s="15" t="s">
        <v>46</v>
      </c>
      <c r="F5112" s="13" t="str">
        <f>IFERROR(__xludf.DUMMYFUNCTION("REGEXEXTRACT(E5112, ""[А-Яа-я].*"")"),"Случ.отравл.алкоголем")</f>
        <v>Случ.отравл.алкоголем</v>
      </c>
      <c r="G5112" s="16">
        <f t="shared" si="17"/>
        <v>2</v>
      </c>
      <c r="H5112" s="13" t="s">
        <v>28</v>
      </c>
      <c r="I5112" s="13" t="str">
        <f>IFERROR(__xludf.DUMMYFUNCTION("REGEXREPLACE(H5112, "".*\s"", """")"),"человек")</f>
        <v>человек</v>
      </c>
      <c r="J5112" s="13" t="s">
        <v>29</v>
      </c>
      <c r="K5112" s="17" t="str">
        <f>IFERROR(__xludf.DUMMYFUNCTION("REGEXREPLACE(J5112, ""^[\d\s]+"", """")"),"значение показателя за год")</f>
        <v>значение показателя за год</v>
      </c>
      <c r="L5112" s="16">
        <f t="shared" si="18"/>
        <v>2</v>
      </c>
      <c r="M5112" s="13" t="s">
        <v>30</v>
      </c>
      <c r="N5112" s="13" t="str">
        <f>IFERROR(__xludf.DUMMYFUNCTION("REGEXEXTRACT(M5112, "" (.+)$"")"),"все население")</f>
        <v>все население</v>
      </c>
      <c r="O5112" s="18">
        <v>5.0</v>
      </c>
      <c r="P5112" s="18">
        <v>7.0</v>
      </c>
      <c r="Q5112" s="18">
        <v>2.0</v>
      </c>
      <c r="R5112" s="18">
        <v>4.0</v>
      </c>
      <c r="S5112" s="18">
        <v>2.0</v>
      </c>
      <c r="T5112" s="18">
        <v>2.0</v>
      </c>
      <c r="U5112" s="18">
        <v>2.0</v>
      </c>
      <c r="V5112" s="18">
        <v>1.0</v>
      </c>
      <c r="W5112" s="18">
        <v>0.0</v>
      </c>
      <c r="X5112" s="18">
        <v>0.0</v>
      </c>
      <c r="Y5112" s="18">
        <v>4.0</v>
      </c>
      <c r="Z5112" s="19">
        <f t="shared" si="6"/>
        <v>29</v>
      </c>
      <c r="AA5112" s="19" t="str">
        <f t="shared" si="19"/>
        <v/>
      </c>
      <c r="AB5112" s="19" t="str">
        <f t="shared" si="8"/>
        <v/>
      </c>
      <c r="AC5112" s="19">
        <f t="shared" si="20"/>
        <v>2.636363636</v>
      </c>
      <c r="AD5112" s="19">
        <f t="shared" si="21"/>
        <v>4.5</v>
      </c>
      <c r="AE5112" s="19" t="str">
        <f t="shared" si="22"/>
        <v>Нет моды</v>
      </c>
      <c r="AF5112" s="19">
        <f t="shared" si="23"/>
        <v>0</v>
      </c>
      <c r="AG5112" s="19">
        <f t="shared" si="24"/>
        <v>7</v>
      </c>
      <c r="AH5112" s="20" t="str">
        <f t="shared" si="14"/>
        <v/>
      </c>
      <c r="AI5112" s="21"/>
      <c r="AJ5112" s="21"/>
      <c r="AK5112" s="21"/>
      <c r="AL5112" s="22">
        <f t="shared" si="25"/>
        <v>1</v>
      </c>
    </row>
    <row r="5113" ht="12.75" customHeight="1">
      <c r="A5113" s="13" t="s">
        <v>325</v>
      </c>
      <c r="B5113" s="13" t="str">
        <f>IFERROR(__xludf.DUMMYFUNCTION("REGEXREPLACE(A5113, ""\d"", """")"),"         Чукотский автономный округ")</f>
        <v>         Чукотский автономный округ</v>
      </c>
      <c r="C5113" s="14" t="str">
        <f t="shared" si="15"/>
        <v>Чукотский автономный округ</v>
      </c>
      <c r="D5113" s="3">
        <f t="shared" si="16"/>
        <v>2</v>
      </c>
      <c r="E5113" s="15" t="s">
        <v>46</v>
      </c>
      <c r="F5113" s="13" t="str">
        <f>IFERROR(__xludf.DUMMYFUNCTION("REGEXEXTRACT(E5113, ""[А-Яа-я].*"")"),"Случ.отравл.алкоголем")</f>
        <v>Случ.отравл.алкоголем</v>
      </c>
      <c r="G5113" s="16">
        <f t="shared" si="17"/>
        <v>2</v>
      </c>
      <c r="H5113" s="13" t="s">
        <v>28</v>
      </c>
      <c r="I5113" s="13" t="str">
        <f>IFERROR(__xludf.DUMMYFUNCTION("REGEXREPLACE(H5113, "".*\s"", """")"),"человек")</f>
        <v>человек</v>
      </c>
      <c r="J5113" s="13" t="s">
        <v>29</v>
      </c>
      <c r="K5113" s="17" t="str">
        <f>IFERROR(__xludf.DUMMYFUNCTION("REGEXREPLACE(J5113, ""^[\d\s]+"", """")"),"значение показателя за год")</f>
        <v>значение показателя за год</v>
      </c>
      <c r="L5113" s="16">
        <f t="shared" si="18"/>
        <v>2</v>
      </c>
      <c r="M5113" s="13" t="s">
        <v>31</v>
      </c>
      <c r="N5113" s="13" t="str">
        <f>IFERROR(__xludf.DUMMYFUNCTION("REGEXEXTRACT(M5113, "" (.+)$"")"),"городское население")</f>
        <v>городское население</v>
      </c>
      <c r="O5113" s="18">
        <v>1.0</v>
      </c>
      <c r="P5113" s="18">
        <v>6.0</v>
      </c>
      <c r="Q5113" s="18">
        <v>1.0</v>
      </c>
      <c r="R5113" s="18">
        <v>2.0</v>
      </c>
      <c r="S5113" s="18">
        <v>0.0</v>
      </c>
      <c r="T5113" s="18">
        <v>0.0</v>
      </c>
      <c r="U5113" s="18">
        <v>1.0</v>
      </c>
      <c r="V5113" s="18">
        <v>0.0</v>
      </c>
      <c r="W5113" s="18">
        <v>0.0</v>
      </c>
      <c r="X5113" s="18">
        <v>0.0</v>
      </c>
      <c r="Y5113" s="18">
        <v>1.0</v>
      </c>
      <c r="Z5113" s="19" t="str">
        <f t="shared" si="6"/>
        <v/>
      </c>
      <c r="AA5113" s="19">
        <f t="shared" si="19"/>
        <v>12</v>
      </c>
      <c r="AB5113" s="19" t="str">
        <f t="shared" si="8"/>
        <v/>
      </c>
      <c r="AC5113" s="19">
        <f t="shared" si="20"/>
        <v>1.090909091</v>
      </c>
      <c r="AD5113" s="19">
        <f t="shared" si="21"/>
        <v>1</v>
      </c>
      <c r="AE5113" s="19" t="str">
        <f t="shared" si="22"/>
        <v>Нет моды</v>
      </c>
      <c r="AF5113" s="19">
        <f t="shared" si="23"/>
        <v>0</v>
      </c>
      <c r="AG5113" s="19">
        <f t="shared" si="24"/>
        <v>6</v>
      </c>
      <c r="AH5113" s="20" t="str">
        <f t="shared" si="14"/>
        <v/>
      </c>
      <c r="AI5113" s="21"/>
      <c r="AJ5113" s="21"/>
      <c r="AK5113" s="21"/>
      <c r="AL5113" s="22">
        <f t="shared" si="25"/>
        <v>1</v>
      </c>
    </row>
    <row r="5114" ht="12.75" customHeight="1">
      <c r="A5114" s="13" t="s">
        <v>325</v>
      </c>
      <c r="B5114" s="13" t="str">
        <f>IFERROR(__xludf.DUMMYFUNCTION("REGEXREPLACE(A5114, ""\d"", """")"),"         Чукотский автономный округ")</f>
        <v>         Чукотский автономный округ</v>
      </c>
      <c r="C5114" s="14" t="str">
        <f t="shared" si="15"/>
        <v>Чукотский автономный округ</v>
      </c>
      <c r="D5114" s="3">
        <f t="shared" si="16"/>
        <v>2</v>
      </c>
      <c r="E5114" s="15" t="s">
        <v>46</v>
      </c>
      <c r="F5114" s="13" t="str">
        <f>IFERROR(__xludf.DUMMYFUNCTION("REGEXEXTRACT(E5114, ""[А-Яа-я].*"")"),"Случ.отравл.алкоголем")</f>
        <v>Случ.отравл.алкоголем</v>
      </c>
      <c r="G5114" s="16">
        <f t="shared" si="17"/>
        <v>2</v>
      </c>
      <c r="H5114" s="13" t="s">
        <v>28</v>
      </c>
      <c r="I5114" s="13" t="str">
        <f>IFERROR(__xludf.DUMMYFUNCTION("REGEXREPLACE(H5114, "".*\s"", """")"),"человек")</f>
        <v>человек</v>
      </c>
      <c r="J5114" s="13" t="s">
        <v>29</v>
      </c>
      <c r="K5114" s="17" t="str">
        <f>IFERROR(__xludf.DUMMYFUNCTION("REGEXREPLACE(J5114, ""^[\d\s]+"", """")"),"значение показателя за год")</f>
        <v>значение показателя за год</v>
      </c>
      <c r="L5114" s="16">
        <f t="shared" si="18"/>
        <v>2</v>
      </c>
      <c r="M5114" s="13" t="s">
        <v>32</v>
      </c>
      <c r="N5114" s="13" t="str">
        <f>IFERROR(__xludf.DUMMYFUNCTION("REGEXEXTRACT(M5114, "" (.+)$"")"),"сельское население")</f>
        <v>сельское население</v>
      </c>
      <c r="O5114" s="18">
        <v>4.0</v>
      </c>
      <c r="P5114" s="18">
        <v>1.0</v>
      </c>
      <c r="Q5114" s="18">
        <v>1.0</v>
      </c>
      <c r="R5114" s="18">
        <v>2.0</v>
      </c>
      <c r="S5114" s="18">
        <v>2.0</v>
      </c>
      <c r="T5114" s="18">
        <v>2.0</v>
      </c>
      <c r="U5114" s="18">
        <v>1.0</v>
      </c>
      <c r="V5114" s="18">
        <v>1.0</v>
      </c>
      <c r="W5114" s="18">
        <v>0.0</v>
      </c>
      <c r="X5114" s="18">
        <v>0.0</v>
      </c>
      <c r="Y5114" s="18">
        <v>3.0</v>
      </c>
      <c r="Z5114" s="19" t="str">
        <f t="shared" si="6"/>
        <v/>
      </c>
      <c r="AA5114" s="19" t="str">
        <f t="shared" si="19"/>
        <v/>
      </c>
      <c r="AB5114" s="19">
        <f t="shared" si="8"/>
        <v>17</v>
      </c>
      <c r="AC5114" s="19">
        <f t="shared" si="20"/>
        <v>1.545454545</v>
      </c>
      <c r="AD5114" s="19">
        <f t="shared" si="21"/>
        <v>1</v>
      </c>
      <c r="AE5114" s="19" t="str">
        <f t="shared" si="22"/>
        <v>Нет моды</v>
      </c>
      <c r="AF5114" s="19">
        <f t="shared" si="23"/>
        <v>0</v>
      </c>
      <c r="AG5114" s="19">
        <f t="shared" si="24"/>
        <v>4</v>
      </c>
      <c r="AH5114" s="20" t="str">
        <f t="shared" si="14"/>
        <v>Город: 41%; Село: 59%</v>
      </c>
      <c r="AI5114" s="21"/>
      <c r="AJ5114" s="21"/>
      <c r="AK5114" s="21"/>
      <c r="AL5114" s="22">
        <f t="shared" si="25"/>
        <v>1</v>
      </c>
    </row>
    <row r="5115" ht="12.75" customHeight="1">
      <c r="A5115" s="13" t="s">
        <v>325</v>
      </c>
      <c r="B5115" s="13" t="str">
        <f>IFERROR(__xludf.DUMMYFUNCTION("REGEXREPLACE(A5115, ""\d"", """")"),"         Чукотский автономный округ")</f>
        <v>         Чукотский автономный округ</v>
      </c>
      <c r="C5115" s="14" t="str">
        <f t="shared" si="15"/>
        <v>Чукотский автономный округ</v>
      </c>
      <c r="D5115" s="3">
        <f t="shared" si="16"/>
        <v>2</v>
      </c>
      <c r="E5115" s="15" t="s">
        <v>47</v>
      </c>
      <c r="F5115" s="13" t="str">
        <f>IFERROR(__xludf.DUMMYFUNCTION("REGEXEXTRACT(E5115, ""[А-Яа-я].*"")"),"транспортные травмы всех видов")</f>
        <v>транспортные травмы всех видов</v>
      </c>
      <c r="G5115" s="16">
        <f t="shared" si="17"/>
        <v>2</v>
      </c>
      <c r="H5115" s="13" t="s">
        <v>28</v>
      </c>
      <c r="I5115" s="13" t="str">
        <f>IFERROR(__xludf.DUMMYFUNCTION("REGEXREPLACE(H5115, "".*\s"", """")"),"человек")</f>
        <v>человек</v>
      </c>
      <c r="J5115" s="13" t="s">
        <v>29</v>
      </c>
      <c r="K5115" s="17" t="str">
        <f>IFERROR(__xludf.DUMMYFUNCTION("REGEXREPLACE(J5115, ""^[\d\s]+"", """")"),"значение показателя за год")</f>
        <v>значение показателя за год</v>
      </c>
      <c r="L5115" s="16">
        <f t="shared" si="18"/>
        <v>2</v>
      </c>
      <c r="M5115" s="13" t="s">
        <v>30</v>
      </c>
      <c r="N5115" s="13" t="str">
        <f>IFERROR(__xludf.DUMMYFUNCTION("REGEXEXTRACT(M5115, "" (.+)$"")"),"все население")</f>
        <v>все население</v>
      </c>
      <c r="O5115" s="18">
        <v>2.0</v>
      </c>
      <c r="P5115" s="18">
        <v>3.0</v>
      </c>
      <c r="Q5115" s="18">
        <v>5.0</v>
      </c>
      <c r="R5115" s="18">
        <v>3.0</v>
      </c>
      <c r="S5115" s="23" t="s">
        <v>37</v>
      </c>
      <c r="T5115" s="23" t="s">
        <v>37</v>
      </c>
      <c r="U5115" s="23" t="s">
        <v>37</v>
      </c>
      <c r="V5115" s="23" t="s">
        <v>37</v>
      </c>
      <c r="W5115" s="23" t="s">
        <v>37</v>
      </c>
      <c r="X5115" s="23" t="s">
        <v>37</v>
      </c>
      <c r="Y5115" s="23" t="s">
        <v>37</v>
      </c>
      <c r="Z5115" s="19">
        <f t="shared" si="6"/>
        <v>13</v>
      </c>
      <c r="AA5115" s="19" t="str">
        <f t="shared" si="19"/>
        <v/>
      </c>
      <c r="AB5115" s="19" t="str">
        <f t="shared" si="8"/>
        <v/>
      </c>
      <c r="AC5115" s="19">
        <f t="shared" si="20"/>
        <v>3.25</v>
      </c>
      <c r="AD5115" s="19">
        <f t="shared" si="21"/>
        <v>2</v>
      </c>
      <c r="AE5115" s="19" t="str">
        <f t="shared" si="22"/>
        <v>Нет моды</v>
      </c>
      <c r="AF5115" s="19">
        <f t="shared" si="23"/>
        <v>2</v>
      </c>
      <c r="AG5115" s="19">
        <f t="shared" si="24"/>
        <v>5</v>
      </c>
      <c r="AH5115" s="20" t="str">
        <f t="shared" si="14"/>
        <v/>
      </c>
      <c r="AI5115" s="24"/>
      <c r="AJ5115" s="24"/>
      <c r="AK5115" s="24"/>
      <c r="AL5115" s="22">
        <f t="shared" si="25"/>
        <v>1</v>
      </c>
    </row>
    <row r="5116" ht="12.75" customHeight="1">
      <c r="A5116" s="13" t="s">
        <v>325</v>
      </c>
      <c r="B5116" s="13" t="str">
        <f>IFERROR(__xludf.DUMMYFUNCTION("REGEXREPLACE(A5116, ""\d"", """")"),"         Чукотский автономный округ")</f>
        <v>         Чукотский автономный округ</v>
      </c>
      <c r="C5116" s="14" t="str">
        <f t="shared" si="15"/>
        <v>Чукотский автономный округ</v>
      </c>
      <c r="D5116" s="3">
        <f t="shared" si="16"/>
        <v>2</v>
      </c>
      <c r="E5116" s="15" t="s">
        <v>47</v>
      </c>
      <c r="F5116" s="13" t="str">
        <f>IFERROR(__xludf.DUMMYFUNCTION("REGEXEXTRACT(E5116, ""[А-Яа-я].*"")"),"транспортные травмы всех видов")</f>
        <v>транспортные травмы всех видов</v>
      </c>
      <c r="G5116" s="16">
        <f t="shared" si="17"/>
        <v>2</v>
      </c>
      <c r="H5116" s="13" t="s">
        <v>28</v>
      </c>
      <c r="I5116" s="13" t="str">
        <f>IFERROR(__xludf.DUMMYFUNCTION("REGEXREPLACE(H5116, "".*\s"", """")"),"человек")</f>
        <v>человек</v>
      </c>
      <c r="J5116" s="13" t="s">
        <v>29</v>
      </c>
      <c r="K5116" s="17" t="str">
        <f>IFERROR(__xludf.DUMMYFUNCTION("REGEXREPLACE(J5116, ""^[\d\s]+"", """")"),"значение показателя за год")</f>
        <v>значение показателя за год</v>
      </c>
      <c r="L5116" s="16">
        <f t="shared" si="18"/>
        <v>2</v>
      </c>
      <c r="M5116" s="13" t="s">
        <v>31</v>
      </c>
      <c r="N5116" s="13" t="str">
        <f>IFERROR(__xludf.DUMMYFUNCTION("REGEXEXTRACT(M5116, "" (.+)$"")"),"городское население")</f>
        <v>городское население</v>
      </c>
      <c r="O5116" s="18">
        <v>2.0</v>
      </c>
      <c r="P5116" s="18">
        <v>2.0</v>
      </c>
      <c r="Q5116" s="18">
        <v>2.0</v>
      </c>
      <c r="R5116" s="18">
        <v>1.0</v>
      </c>
      <c r="S5116" s="23" t="s">
        <v>37</v>
      </c>
      <c r="T5116" s="23" t="s">
        <v>37</v>
      </c>
      <c r="U5116" s="23" t="s">
        <v>37</v>
      </c>
      <c r="V5116" s="23" t="s">
        <v>37</v>
      </c>
      <c r="W5116" s="23" t="s">
        <v>37</v>
      </c>
      <c r="X5116" s="23" t="s">
        <v>37</v>
      </c>
      <c r="Y5116" s="23" t="s">
        <v>37</v>
      </c>
      <c r="Z5116" s="19" t="str">
        <f t="shared" si="6"/>
        <v/>
      </c>
      <c r="AA5116" s="19">
        <f t="shared" si="19"/>
        <v>7</v>
      </c>
      <c r="AB5116" s="19" t="str">
        <f t="shared" si="8"/>
        <v/>
      </c>
      <c r="AC5116" s="19">
        <f t="shared" si="20"/>
        <v>1.75</v>
      </c>
      <c r="AD5116" s="19">
        <f t="shared" si="21"/>
        <v>2</v>
      </c>
      <c r="AE5116" s="19" t="str">
        <f t="shared" si="22"/>
        <v>Нет моды</v>
      </c>
      <c r="AF5116" s="19">
        <f t="shared" si="23"/>
        <v>1</v>
      </c>
      <c r="AG5116" s="19">
        <f t="shared" si="24"/>
        <v>2</v>
      </c>
      <c r="AH5116" s="20" t="str">
        <f t="shared" si="14"/>
        <v/>
      </c>
      <c r="AI5116" s="24"/>
      <c r="AJ5116" s="24"/>
      <c r="AK5116" s="24"/>
      <c r="AL5116" s="22">
        <f t="shared" si="25"/>
        <v>1</v>
      </c>
    </row>
    <row r="5117" ht="12.75" customHeight="1">
      <c r="A5117" s="13" t="s">
        <v>325</v>
      </c>
      <c r="B5117" s="13" t="str">
        <f>IFERROR(__xludf.DUMMYFUNCTION("REGEXREPLACE(A5117, ""\d"", """")"),"         Чукотский автономный округ")</f>
        <v>         Чукотский автономный округ</v>
      </c>
      <c r="C5117" s="14" t="str">
        <f t="shared" si="15"/>
        <v>Чукотский автономный округ</v>
      </c>
      <c r="D5117" s="3">
        <f t="shared" si="16"/>
        <v>2</v>
      </c>
      <c r="E5117" s="15" t="s">
        <v>47</v>
      </c>
      <c r="F5117" s="13" t="str">
        <f>IFERROR(__xludf.DUMMYFUNCTION("REGEXEXTRACT(E5117, ""[А-Яа-я].*"")"),"транспортные травмы всех видов")</f>
        <v>транспортные травмы всех видов</v>
      </c>
      <c r="G5117" s="16">
        <f t="shared" si="17"/>
        <v>2</v>
      </c>
      <c r="H5117" s="13" t="s">
        <v>28</v>
      </c>
      <c r="I5117" s="13" t="str">
        <f>IFERROR(__xludf.DUMMYFUNCTION("REGEXREPLACE(H5117, "".*\s"", """")"),"человек")</f>
        <v>человек</v>
      </c>
      <c r="J5117" s="13" t="s">
        <v>29</v>
      </c>
      <c r="K5117" s="17" t="str">
        <f>IFERROR(__xludf.DUMMYFUNCTION("REGEXREPLACE(J5117, ""^[\d\s]+"", """")"),"значение показателя за год")</f>
        <v>значение показателя за год</v>
      </c>
      <c r="L5117" s="16">
        <f t="shared" si="18"/>
        <v>2</v>
      </c>
      <c r="M5117" s="13" t="s">
        <v>32</v>
      </c>
      <c r="N5117" s="13" t="str">
        <f>IFERROR(__xludf.DUMMYFUNCTION("REGEXEXTRACT(M5117, "" (.+)$"")"),"сельское население")</f>
        <v>сельское население</v>
      </c>
      <c r="O5117" s="18">
        <v>0.0</v>
      </c>
      <c r="P5117" s="18">
        <v>1.0</v>
      </c>
      <c r="Q5117" s="18">
        <v>3.0</v>
      </c>
      <c r="R5117" s="18">
        <v>2.0</v>
      </c>
      <c r="S5117" s="23" t="s">
        <v>37</v>
      </c>
      <c r="T5117" s="23" t="s">
        <v>37</v>
      </c>
      <c r="U5117" s="23" t="s">
        <v>37</v>
      </c>
      <c r="V5117" s="23" t="s">
        <v>37</v>
      </c>
      <c r="W5117" s="23" t="s">
        <v>37</v>
      </c>
      <c r="X5117" s="23" t="s">
        <v>37</v>
      </c>
      <c r="Y5117" s="23" t="s">
        <v>37</v>
      </c>
      <c r="Z5117" s="19" t="str">
        <f t="shared" si="6"/>
        <v/>
      </c>
      <c r="AA5117" s="19" t="str">
        <f t="shared" si="19"/>
        <v/>
      </c>
      <c r="AB5117" s="19">
        <f t="shared" si="8"/>
        <v>6</v>
      </c>
      <c r="AC5117" s="19">
        <f t="shared" si="20"/>
        <v>1.5</v>
      </c>
      <c r="AD5117" s="19">
        <f t="shared" si="21"/>
        <v>2</v>
      </c>
      <c r="AE5117" s="19" t="str">
        <f t="shared" si="22"/>
        <v>Нет моды</v>
      </c>
      <c r="AF5117" s="19">
        <f t="shared" si="23"/>
        <v>0</v>
      </c>
      <c r="AG5117" s="19">
        <f t="shared" si="24"/>
        <v>3</v>
      </c>
      <c r="AH5117" s="20" t="str">
        <f t="shared" si="14"/>
        <v>Город: 54%; Село: 46%</v>
      </c>
      <c r="AI5117" s="24"/>
      <c r="AJ5117" s="24"/>
      <c r="AK5117" s="24"/>
      <c r="AL5117" s="22">
        <f t="shared" si="25"/>
        <v>1</v>
      </c>
    </row>
    <row r="5118" ht="12.75" customHeight="1">
      <c r="A5118" s="13" t="s">
        <v>325</v>
      </c>
      <c r="B5118" s="13" t="str">
        <f>IFERROR(__xludf.DUMMYFUNCTION("REGEXREPLACE(A5118, ""\d"", """")"),"         Чукотский автономный округ")</f>
        <v>         Чукотский автономный округ</v>
      </c>
      <c r="C5118" s="14" t="str">
        <f t="shared" si="15"/>
        <v>Чукотский автономный округ</v>
      </c>
      <c r="D5118" s="3">
        <f t="shared" si="16"/>
        <v>2</v>
      </c>
      <c r="E5118" s="15" t="s">
        <v>48</v>
      </c>
      <c r="F5118" s="13" t="str">
        <f>IFERROR(__xludf.DUMMYFUNCTION("REGEXEXTRACT(E5118, ""[А-Яа-я].*"")"),"Убийство")</f>
        <v>Убийство</v>
      </c>
      <c r="G5118" s="16">
        <f t="shared" si="17"/>
        <v>2</v>
      </c>
      <c r="H5118" s="13" t="s">
        <v>28</v>
      </c>
      <c r="I5118" s="13" t="str">
        <f>IFERROR(__xludf.DUMMYFUNCTION("REGEXREPLACE(H5118, "".*\s"", """")"),"человек")</f>
        <v>человек</v>
      </c>
      <c r="J5118" s="13" t="s">
        <v>29</v>
      </c>
      <c r="K5118" s="17" t="str">
        <f>IFERROR(__xludf.DUMMYFUNCTION("REGEXREPLACE(J5118, ""^[\d\s]+"", """")"),"значение показателя за год")</f>
        <v>значение показателя за год</v>
      </c>
      <c r="L5118" s="16">
        <f t="shared" si="18"/>
        <v>2</v>
      </c>
      <c r="M5118" s="13" t="s">
        <v>30</v>
      </c>
      <c r="N5118" s="13" t="str">
        <f>IFERROR(__xludf.DUMMYFUNCTION("REGEXEXTRACT(M5118, "" (.+)$"")"),"все население")</f>
        <v>все население</v>
      </c>
      <c r="O5118" s="18">
        <v>8.0</v>
      </c>
      <c r="P5118" s="18">
        <v>14.0</v>
      </c>
      <c r="Q5118" s="18">
        <v>10.0</v>
      </c>
      <c r="R5118" s="18">
        <v>11.0</v>
      </c>
      <c r="S5118" s="18">
        <v>14.0</v>
      </c>
      <c r="T5118" s="18">
        <v>7.0</v>
      </c>
      <c r="U5118" s="18">
        <v>15.0</v>
      </c>
      <c r="V5118" s="18">
        <v>14.0</v>
      </c>
      <c r="W5118" s="18">
        <v>4.0</v>
      </c>
      <c r="X5118" s="18">
        <v>9.0</v>
      </c>
      <c r="Y5118" s="18">
        <v>8.0</v>
      </c>
      <c r="Z5118" s="19">
        <f t="shared" si="6"/>
        <v>114</v>
      </c>
      <c r="AA5118" s="19" t="str">
        <f t="shared" si="19"/>
        <v/>
      </c>
      <c r="AB5118" s="19" t="str">
        <f t="shared" si="8"/>
        <v/>
      </c>
      <c r="AC5118" s="19">
        <f t="shared" si="20"/>
        <v>10.36363636</v>
      </c>
      <c r="AD5118" s="19">
        <f t="shared" si="21"/>
        <v>8</v>
      </c>
      <c r="AE5118" s="19" t="str">
        <f t="shared" si="22"/>
        <v>Нет моды</v>
      </c>
      <c r="AF5118" s="19">
        <f t="shared" si="23"/>
        <v>4</v>
      </c>
      <c r="AG5118" s="19">
        <f t="shared" si="24"/>
        <v>15</v>
      </c>
      <c r="AH5118" s="20" t="str">
        <f t="shared" si="14"/>
        <v/>
      </c>
      <c r="AI5118" s="21"/>
      <c r="AJ5118" s="21"/>
      <c r="AK5118" s="21"/>
      <c r="AL5118" s="22">
        <f t="shared" si="25"/>
        <v>1</v>
      </c>
    </row>
    <row r="5119" ht="12.75" customHeight="1">
      <c r="A5119" s="13" t="s">
        <v>325</v>
      </c>
      <c r="B5119" s="13" t="str">
        <f>IFERROR(__xludf.DUMMYFUNCTION("REGEXREPLACE(A5119, ""\d"", """")"),"         Чукотский автономный округ")</f>
        <v>         Чукотский автономный округ</v>
      </c>
      <c r="C5119" s="14" t="str">
        <f t="shared" si="15"/>
        <v>Чукотский автономный округ</v>
      </c>
      <c r="D5119" s="3">
        <f t="shared" si="16"/>
        <v>2</v>
      </c>
      <c r="E5119" s="15" t="s">
        <v>48</v>
      </c>
      <c r="F5119" s="13" t="str">
        <f>IFERROR(__xludf.DUMMYFUNCTION("REGEXEXTRACT(E5119, ""[А-Яа-я].*"")"),"Убийство")</f>
        <v>Убийство</v>
      </c>
      <c r="G5119" s="16">
        <f t="shared" si="17"/>
        <v>2</v>
      </c>
      <c r="H5119" s="13" t="s">
        <v>28</v>
      </c>
      <c r="I5119" s="13" t="str">
        <f>IFERROR(__xludf.DUMMYFUNCTION("REGEXREPLACE(H5119, "".*\s"", """")"),"человек")</f>
        <v>человек</v>
      </c>
      <c r="J5119" s="13" t="s">
        <v>29</v>
      </c>
      <c r="K5119" s="17" t="str">
        <f>IFERROR(__xludf.DUMMYFUNCTION("REGEXREPLACE(J5119, ""^[\d\s]+"", """")"),"значение показателя за год")</f>
        <v>значение показателя за год</v>
      </c>
      <c r="L5119" s="16">
        <f t="shared" si="18"/>
        <v>2</v>
      </c>
      <c r="M5119" s="13" t="s">
        <v>31</v>
      </c>
      <c r="N5119" s="13" t="str">
        <f>IFERROR(__xludf.DUMMYFUNCTION("REGEXEXTRACT(M5119, "" (.+)$"")"),"городское население")</f>
        <v>городское население</v>
      </c>
      <c r="O5119" s="18">
        <v>3.0</v>
      </c>
      <c r="P5119" s="18">
        <v>12.0</v>
      </c>
      <c r="Q5119" s="18">
        <v>6.0</v>
      </c>
      <c r="R5119" s="18">
        <v>6.0</v>
      </c>
      <c r="S5119" s="18">
        <v>5.0</v>
      </c>
      <c r="T5119" s="18">
        <v>4.0</v>
      </c>
      <c r="U5119" s="18">
        <v>6.0</v>
      </c>
      <c r="V5119" s="18">
        <v>9.0</v>
      </c>
      <c r="W5119" s="18">
        <v>3.0</v>
      </c>
      <c r="X5119" s="18">
        <v>7.0</v>
      </c>
      <c r="Y5119" s="18">
        <v>4.0</v>
      </c>
      <c r="Z5119" s="19" t="str">
        <f t="shared" si="6"/>
        <v/>
      </c>
      <c r="AA5119" s="19">
        <f t="shared" si="19"/>
        <v>65</v>
      </c>
      <c r="AB5119" s="19" t="str">
        <f t="shared" si="8"/>
        <v/>
      </c>
      <c r="AC5119" s="19">
        <f t="shared" si="20"/>
        <v>5.909090909</v>
      </c>
      <c r="AD5119" s="19">
        <f t="shared" si="21"/>
        <v>7.5</v>
      </c>
      <c r="AE5119" s="19" t="str">
        <f t="shared" si="22"/>
        <v>Нет моды</v>
      </c>
      <c r="AF5119" s="19">
        <f t="shared" si="23"/>
        <v>3</v>
      </c>
      <c r="AG5119" s="19">
        <f t="shared" si="24"/>
        <v>12</v>
      </c>
      <c r="AH5119" s="20" t="str">
        <f t="shared" si="14"/>
        <v/>
      </c>
      <c r="AI5119" s="21"/>
      <c r="AJ5119" s="21"/>
      <c r="AK5119" s="21"/>
      <c r="AL5119" s="22">
        <f t="shared" si="25"/>
        <v>1</v>
      </c>
    </row>
    <row r="5120" ht="12.75" customHeight="1">
      <c r="A5120" s="13" t="s">
        <v>325</v>
      </c>
      <c r="B5120" s="13" t="str">
        <f>IFERROR(__xludf.DUMMYFUNCTION("REGEXREPLACE(A5120, ""\d"", """")"),"         Чукотский автономный округ")</f>
        <v>         Чукотский автономный округ</v>
      </c>
      <c r="C5120" s="14" t="str">
        <f t="shared" si="15"/>
        <v>Чукотский автономный округ</v>
      </c>
      <c r="D5120" s="3">
        <f t="shared" si="16"/>
        <v>2</v>
      </c>
      <c r="E5120" s="15" t="s">
        <v>48</v>
      </c>
      <c r="F5120" s="13" t="str">
        <f>IFERROR(__xludf.DUMMYFUNCTION("REGEXEXTRACT(E5120, ""[А-Яа-я].*"")"),"Убийство")</f>
        <v>Убийство</v>
      </c>
      <c r="G5120" s="16">
        <f t="shared" si="17"/>
        <v>2</v>
      </c>
      <c r="H5120" s="13" t="s">
        <v>28</v>
      </c>
      <c r="I5120" s="13" t="str">
        <f>IFERROR(__xludf.DUMMYFUNCTION("REGEXREPLACE(H5120, "".*\s"", """")"),"человек")</f>
        <v>человек</v>
      </c>
      <c r="J5120" s="13" t="s">
        <v>29</v>
      </c>
      <c r="K5120" s="17" t="str">
        <f>IFERROR(__xludf.DUMMYFUNCTION("REGEXREPLACE(J5120, ""^[\d\s]+"", """")"),"значение показателя за год")</f>
        <v>значение показателя за год</v>
      </c>
      <c r="L5120" s="16">
        <f t="shared" si="18"/>
        <v>2</v>
      </c>
      <c r="M5120" s="13" t="s">
        <v>32</v>
      </c>
      <c r="N5120" s="13" t="str">
        <f>IFERROR(__xludf.DUMMYFUNCTION("REGEXEXTRACT(M5120, "" (.+)$"")"),"сельское население")</f>
        <v>сельское население</v>
      </c>
      <c r="O5120" s="18">
        <v>5.0</v>
      </c>
      <c r="P5120" s="18">
        <v>2.0</v>
      </c>
      <c r="Q5120" s="18">
        <v>4.0</v>
      </c>
      <c r="R5120" s="18">
        <v>5.0</v>
      </c>
      <c r="S5120" s="18">
        <v>9.0</v>
      </c>
      <c r="T5120" s="18">
        <v>3.0</v>
      </c>
      <c r="U5120" s="18">
        <v>9.0</v>
      </c>
      <c r="V5120" s="18">
        <v>5.0</v>
      </c>
      <c r="W5120" s="18">
        <v>1.0</v>
      </c>
      <c r="X5120" s="18">
        <v>2.0</v>
      </c>
      <c r="Y5120" s="18">
        <v>4.0</v>
      </c>
      <c r="Z5120" s="19" t="str">
        <f t="shared" si="6"/>
        <v/>
      </c>
      <c r="AA5120" s="19" t="str">
        <f t="shared" si="19"/>
        <v/>
      </c>
      <c r="AB5120" s="19">
        <f t="shared" si="8"/>
        <v>49</v>
      </c>
      <c r="AC5120" s="19">
        <f t="shared" si="20"/>
        <v>4.454545455</v>
      </c>
      <c r="AD5120" s="19">
        <f t="shared" si="21"/>
        <v>5</v>
      </c>
      <c r="AE5120" s="19" t="str">
        <f t="shared" si="22"/>
        <v>Нет моды</v>
      </c>
      <c r="AF5120" s="19">
        <f t="shared" si="23"/>
        <v>1</v>
      </c>
      <c r="AG5120" s="19">
        <f t="shared" si="24"/>
        <v>9</v>
      </c>
      <c r="AH5120" s="20" t="str">
        <f t="shared" si="14"/>
        <v>Город: 57%; Село: 43%</v>
      </c>
      <c r="AI5120" s="21"/>
      <c r="AJ5120" s="21"/>
      <c r="AK5120" s="21"/>
      <c r="AL5120" s="22">
        <f t="shared" si="25"/>
        <v>1</v>
      </c>
    </row>
    <row r="5121" ht="12.75" customHeight="1">
      <c r="A5121" s="13" t="s">
        <v>325</v>
      </c>
      <c r="B5121" s="13" t="str">
        <f>IFERROR(__xludf.DUMMYFUNCTION("REGEXREPLACE(A5121, ""\d"", """")"),"         Чукотский автономный округ")</f>
        <v>         Чукотский автономный округ</v>
      </c>
      <c r="C5121" s="14" t="str">
        <f t="shared" si="15"/>
        <v>Чукотский автономный округ</v>
      </c>
      <c r="D5121" s="3">
        <f t="shared" si="16"/>
        <v>2</v>
      </c>
      <c r="E5121" s="15" t="s">
        <v>49</v>
      </c>
      <c r="F5121" s="13" t="str">
        <f>IFERROR(__xludf.DUMMYFUNCTION("REGEXEXTRACT(E5121, ""[А-Яа-я].*"")"),"Цереброваскулярные болезни")</f>
        <v>Цереброваскулярные болезни</v>
      </c>
      <c r="G5121" s="16">
        <f t="shared" si="17"/>
        <v>2</v>
      </c>
      <c r="H5121" s="13" t="s">
        <v>28</v>
      </c>
      <c r="I5121" s="13" t="str">
        <f>IFERROR(__xludf.DUMMYFUNCTION("REGEXREPLACE(H5121, "".*\s"", """")"),"человек")</f>
        <v>человек</v>
      </c>
      <c r="J5121" s="13" t="s">
        <v>29</v>
      </c>
      <c r="K5121" s="17" t="str">
        <f>IFERROR(__xludf.DUMMYFUNCTION("REGEXREPLACE(J5121, ""^[\d\s]+"", """")"),"значение показателя за год")</f>
        <v>значение показателя за год</v>
      </c>
      <c r="L5121" s="16">
        <f t="shared" si="18"/>
        <v>2</v>
      </c>
      <c r="M5121" s="13" t="s">
        <v>30</v>
      </c>
      <c r="N5121" s="13" t="str">
        <f>IFERROR(__xludf.DUMMYFUNCTION("REGEXEXTRACT(M5121, "" (.+)$"")"),"все население")</f>
        <v>все население</v>
      </c>
      <c r="O5121" s="18">
        <v>31.0</v>
      </c>
      <c r="P5121" s="18">
        <v>48.0</v>
      </c>
      <c r="Q5121" s="18">
        <v>47.0</v>
      </c>
      <c r="R5121" s="18">
        <v>50.0</v>
      </c>
      <c r="S5121" s="18">
        <v>34.0</v>
      </c>
      <c r="T5121" s="18">
        <v>49.0</v>
      </c>
      <c r="U5121" s="18">
        <v>37.0</v>
      </c>
      <c r="V5121" s="18">
        <v>43.0</v>
      </c>
      <c r="W5121" s="18">
        <v>31.0</v>
      </c>
      <c r="X5121" s="18">
        <v>28.0</v>
      </c>
      <c r="Y5121" s="18">
        <v>28.0</v>
      </c>
      <c r="Z5121" s="19">
        <f t="shared" si="6"/>
        <v>426</v>
      </c>
      <c r="AA5121" s="19" t="str">
        <f t="shared" si="19"/>
        <v/>
      </c>
      <c r="AB5121" s="19" t="str">
        <f t="shared" si="8"/>
        <v/>
      </c>
      <c r="AC5121" s="19">
        <f t="shared" si="20"/>
        <v>38.72727273</v>
      </c>
      <c r="AD5121" s="19">
        <f t="shared" si="21"/>
        <v>18.5</v>
      </c>
      <c r="AE5121" s="19" t="str">
        <f t="shared" si="22"/>
        <v>Нет моды</v>
      </c>
      <c r="AF5121" s="19">
        <f t="shared" si="23"/>
        <v>28</v>
      </c>
      <c r="AG5121" s="19">
        <f t="shared" si="24"/>
        <v>50</v>
      </c>
      <c r="AH5121" s="20" t="str">
        <f t="shared" si="14"/>
        <v/>
      </c>
      <c r="AI5121" s="21"/>
      <c r="AJ5121" s="21"/>
      <c r="AK5121" s="21"/>
      <c r="AL5121" s="22">
        <f t="shared" si="25"/>
        <v>1</v>
      </c>
    </row>
    <row r="5122" ht="12.75" customHeight="1">
      <c r="A5122" s="13" t="s">
        <v>325</v>
      </c>
      <c r="B5122" s="13" t="str">
        <f>IFERROR(__xludf.DUMMYFUNCTION("REGEXREPLACE(A5122, ""\d"", """")"),"         Чукотский автономный округ")</f>
        <v>         Чукотский автономный округ</v>
      </c>
      <c r="C5122" s="14" t="str">
        <f t="shared" si="15"/>
        <v>Чукотский автономный округ</v>
      </c>
      <c r="D5122" s="3">
        <f t="shared" si="16"/>
        <v>2</v>
      </c>
      <c r="E5122" s="15" t="s">
        <v>49</v>
      </c>
      <c r="F5122" s="13" t="str">
        <f>IFERROR(__xludf.DUMMYFUNCTION("REGEXEXTRACT(E5122, ""[А-Яа-я].*"")"),"Цереброваскулярные болезни")</f>
        <v>Цереброваскулярные болезни</v>
      </c>
      <c r="G5122" s="16">
        <f t="shared" si="17"/>
        <v>2</v>
      </c>
      <c r="H5122" s="13" t="s">
        <v>28</v>
      </c>
      <c r="I5122" s="13" t="str">
        <f>IFERROR(__xludf.DUMMYFUNCTION("REGEXREPLACE(H5122, "".*\s"", """")"),"человек")</f>
        <v>человек</v>
      </c>
      <c r="J5122" s="13" t="s">
        <v>29</v>
      </c>
      <c r="K5122" s="17" t="str">
        <f>IFERROR(__xludf.DUMMYFUNCTION("REGEXREPLACE(J5122, ""^[\d\s]+"", """")"),"значение показателя за год")</f>
        <v>значение показателя за год</v>
      </c>
      <c r="L5122" s="16">
        <f t="shared" si="18"/>
        <v>2</v>
      </c>
      <c r="M5122" s="13" t="s">
        <v>31</v>
      </c>
      <c r="N5122" s="13" t="str">
        <f>IFERROR(__xludf.DUMMYFUNCTION("REGEXEXTRACT(M5122, "" (.+)$"")"),"городское население")</f>
        <v>городское население</v>
      </c>
      <c r="O5122" s="18">
        <v>20.0</v>
      </c>
      <c r="P5122" s="18">
        <v>34.0</v>
      </c>
      <c r="Q5122" s="18">
        <v>34.0</v>
      </c>
      <c r="R5122" s="18">
        <v>33.0</v>
      </c>
      <c r="S5122" s="18">
        <v>21.0</v>
      </c>
      <c r="T5122" s="18">
        <v>30.0</v>
      </c>
      <c r="U5122" s="18">
        <v>20.0</v>
      </c>
      <c r="V5122" s="18">
        <v>32.0</v>
      </c>
      <c r="W5122" s="18">
        <v>20.0</v>
      </c>
      <c r="X5122" s="18">
        <v>16.0</v>
      </c>
      <c r="Y5122" s="18">
        <v>14.0</v>
      </c>
      <c r="Z5122" s="19" t="str">
        <f t="shared" si="6"/>
        <v/>
      </c>
      <c r="AA5122" s="19">
        <f t="shared" si="19"/>
        <v>274</v>
      </c>
      <c r="AB5122" s="19" t="str">
        <f t="shared" si="8"/>
        <v/>
      </c>
      <c r="AC5122" s="19">
        <f t="shared" si="20"/>
        <v>24.90909091</v>
      </c>
      <c r="AD5122" s="19">
        <f t="shared" si="21"/>
        <v>31.5</v>
      </c>
      <c r="AE5122" s="19" t="str">
        <f t="shared" si="22"/>
        <v>Нет моды</v>
      </c>
      <c r="AF5122" s="19">
        <f t="shared" si="23"/>
        <v>14</v>
      </c>
      <c r="AG5122" s="19">
        <f t="shared" si="24"/>
        <v>34</v>
      </c>
      <c r="AH5122" s="20" t="str">
        <f t="shared" si="14"/>
        <v/>
      </c>
      <c r="AI5122" s="21"/>
      <c r="AJ5122" s="21"/>
      <c r="AK5122" s="21"/>
      <c r="AL5122" s="22">
        <f t="shared" si="25"/>
        <v>1</v>
      </c>
    </row>
    <row r="5123" ht="12.75" customHeight="1">
      <c r="A5123" s="13" t="s">
        <v>325</v>
      </c>
      <c r="B5123" s="13" t="str">
        <f>IFERROR(__xludf.DUMMYFUNCTION("REGEXREPLACE(A5123, ""\d"", """")"),"         Чукотский автономный округ")</f>
        <v>         Чукотский автономный округ</v>
      </c>
      <c r="C5123" s="14" t="str">
        <f t="shared" si="15"/>
        <v>Чукотский автономный округ</v>
      </c>
      <c r="D5123" s="3">
        <f t="shared" si="16"/>
        <v>2</v>
      </c>
      <c r="E5123" s="15" t="s">
        <v>49</v>
      </c>
      <c r="F5123" s="13" t="str">
        <f>IFERROR(__xludf.DUMMYFUNCTION("REGEXEXTRACT(E5123, ""[А-Яа-я].*"")"),"Цереброваскулярные болезни")</f>
        <v>Цереброваскулярные болезни</v>
      </c>
      <c r="G5123" s="16">
        <f t="shared" si="17"/>
        <v>2</v>
      </c>
      <c r="H5123" s="13" t="s">
        <v>28</v>
      </c>
      <c r="I5123" s="13" t="str">
        <f>IFERROR(__xludf.DUMMYFUNCTION("REGEXREPLACE(H5123, "".*\s"", """")"),"человек")</f>
        <v>человек</v>
      </c>
      <c r="J5123" s="13" t="s">
        <v>29</v>
      </c>
      <c r="K5123" s="17" t="str">
        <f>IFERROR(__xludf.DUMMYFUNCTION("REGEXREPLACE(J5123, ""^[\d\s]+"", """")"),"значение показателя за год")</f>
        <v>значение показателя за год</v>
      </c>
      <c r="L5123" s="16">
        <f t="shared" si="18"/>
        <v>2</v>
      </c>
      <c r="M5123" s="13" t="s">
        <v>32</v>
      </c>
      <c r="N5123" s="13" t="str">
        <f>IFERROR(__xludf.DUMMYFUNCTION("REGEXEXTRACT(M5123, "" (.+)$"")"),"сельское население")</f>
        <v>сельское население</v>
      </c>
      <c r="O5123" s="18">
        <v>11.0</v>
      </c>
      <c r="P5123" s="18">
        <v>14.0</v>
      </c>
      <c r="Q5123" s="18">
        <v>13.0</v>
      </c>
      <c r="R5123" s="18">
        <v>17.0</v>
      </c>
      <c r="S5123" s="18">
        <v>13.0</v>
      </c>
      <c r="T5123" s="18">
        <v>19.0</v>
      </c>
      <c r="U5123" s="18">
        <v>17.0</v>
      </c>
      <c r="V5123" s="18">
        <v>11.0</v>
      </c>
      <c r="W5123" s="18">
        <v>11.0</v>
      </c>
      <c r="X5123" s="18">
        <v>12.0</v>
      </c>
      <c r="Y5123" s="18">
        <v>14.0</v>
      </c>
      <c r="Z5123" s="19" t="str">
        <f t="shared" si="6"/>
        <v/>
      </c>
      <c r="AA5123" s="19" t="str">
        <f t="shared" si="19"/>
        <v/>
      </c>
      <c r="AB5123" s="19">
        <f t="shared" si="8"/>
        <v>152</v>
      </c>
      <c r="AC5123" s="19">
        <f t="shared" si="20"/>
        <v>13.81818182</v>
      </c>
      <c r="AD5123" s="19">
        <f t="shared" si="21"/>
        <v>17</v>
      </c>
      <c r="AE5123" s="19" t="str">
        <f t="shared" si="22"/>
        <v>Нет моды</v>
      </c>
      <c r="AF5123" s="19">
        <f t="shared" si="23"/>
        <v>11</v>
      </c>
      <c r="AG5123" s="19">
        <f t="shared" si="24"/>
        <v>19</v>
      </c>
      <c r="AH5123" s="20" t="str">
        <f t="shared" si="14"/>
        <v>Город: 64%; Село: 36%</v>
      </c>
      <c r="AI5123" s="21"/>
      <c r="AJ5123" s="21"/>
      <c r="AK5123" s="21"/>
      <c r="AL5123" s="22">
        <f t="shared" si="25"/>
        <v>1</v>
      </c>
    </row>
    <row r="5124" ht="12.75" customHeight="1">
      <c r="A5124" s="13" t="s">
        <v>326</v>
      </c>
      <c r="B5124" s="13" t="str">
        <f>IFERROR(__xludf.DUMMYFUNCTION("REGEXREPLACE(A5124, ""\d"", """")"),"     Крымский федеральный округ")</f>
        <v>     Крымский федеральный округ</v>
      </c>
      <c r="C5124" s="14"/>
      <c r="D5124" s="3">
        <f t="shared" si="16"/>
        <v>2</v>
      </c>
      <c r="E5124" s="15"/>
      <c r="F5124" s="13"/>
      <c r="G5124" s="16">
        <f t="shared" si="17"/>
        <v>1</v>
      </c>
      <c r="H5124" s="13"/>
      <c r="I5124" s="13"/>
      <c r="J5124" s="13"/>
      <c r="K5124" s="17"/>
      <c r="L5124" s="16">
        <f t="shared" si="18"/>
        <v>1</v>
      </c>
      <c r="M5124" s="13"/>
      <c r="N5124" s="13"/>
      <c r="P5124" s="19"/>
      <c r="Q5124" s="19"/>
      <c r="S5124" s="23" t="s">
        <v>37</v>
      </c>
      <c r="T5124" s="23" t="s">
        <v>37</v>
      </c>
      <c r="U5124" s="23" t="s">
        <v>37</v>
      </c>
      <c r="V5124" s="23" t="s">
        <v>37</v>
      </c>
      <c r="W5124" s="23" t="s">
        <v>37</v>
      </c>
      <c r="X5124" s="23" t="s">
        <v>37</v>
      </c>
      <c r="AA5124" s="19"/>
      <c r="AC5124" s="19"/>
      <c r="AD5124" s="19"/>
      <c r="AE5124" s="19"/>
      <c r="AF5124" s="19">
        <f t="shared" si="23"/>
        <v>0</v>
      </c>
      <c r="AG5124" s="19">
        <f t="shared" si="24"/>
        <v>0</v>
      </c>
      <c r="AH5124" s="20" t="str">
        <f t="shared" si="14"/>
        <v/>
      </c>
      <c r="AI5124" s="24"/>
      <c r="AJ5124" s="24"/>
      <c r="AK5124" s="24"/>
      <c r="AL5124" s="22">
        <f t="shared" si="25"/>
        <v>1</v>
      </c>
    </row>
    <row r="5125" ht="12.75" customHeight="1">
      <c r="A5125" s="13"/>
      <c r="B5125" s="13"/>
      <c r="C5125" s="14"/>
      <c r="D5125" s="14"/>
      <c r="E5125" s="15"/>
      <c r="F5125" s="13"/>
      <c r="G5125" s="13"/>
      <c r="H5125" s="13"/>
      <c r="I5125" s="13"/>
      <c r="J5125" s="13"/>
      <c r="K5125" s="17"/>
      <c r="L5125" s="17"/>
      <c r="M5125" s="13"/>
      <c r="N5125" s="13"/>
      <c r="P5125" s="19"/>
      <c r="Q5125" s="19"/>
      <c r="S5125" s="23" t="s">
        <v>37</v>
      </c>
      <c r="T5125" s="23" t="s">
        <v>37</v>
      </c>
      <c r="U5125" s="23" t="s">
        <v>37</v>
      </c>
      <c r="V5125" s="23" t="s">
        <v>37</v>
      </c>
      <c r="W5125" s="23" t="s">
        <v>37</v>
      </c>
      <c r="X5125" s="23" t="s">
        <v>37</v>
      </c>
      <c r="Y5125" s="23" t="s">
        <v>37</v>
      </c>
      <c r="AA5125" s="19"/>
      <c r="AH5125" s="34"/>
      <c r="AI5125" s="24"/>
      <c r="AJ5125" s="24"/>
      <c r="AK5125" s="24"/>
    </row>
    <row r="5126" ht="12.75" customHeight="1">
      <c r="A5126" s="13"/>
      <c r="B5126" s="13"/>
      <c r="C5126" s="14"/>
      <c r="D5126" s="14"/>
      <c r="E5126" s="15"/>
      <c r="F5126" s="13"/>
      <c r="G5126" s="13"/>
      <c r="H5126" s="13"/>
      <c r="I5126" s="13"/>
      <c r="J5126" s="13"/>
      <c r="K5126" s="17"/>
      <c r="L5126" s="17"/>
      <c r="M5126" s="13"/>
      <c r="N5126" s="13"/>
      <c r="P5126" s="19"/>
      <c r="Q5126" s="19"/>
      <c r="S5126" s="23" t="s">
        <v>37</v>
      </c>
      <c r="T5126" s="23" t="s">
        <v>37</v>
      </c>
      <c r="U5126" s="23" t="s">
        <v>37</v>
      </c>
      <c r="V5126" s="23" t="s">
        <v>37</v>
      </c>
      <c r="W5126" s="23" t="s">
        <v>37</v>
      </c>
      <c r="X5126" s="23" t="s">
        <v>37</v>
      </c>
      <c r="Y5126" s="23" t="s">
        <v>37</v>
      </c>
      <c r="AA5126" s="19"/>
      <c r="AH5126" s="34"/>
      <c r="AI5126" s="24"/>
      <c r="AJ5126" s="24"/>
      <c r="AK5126" s="24"/>
    </row>
    <row r="5127" ht="12.75" customHeight="1">
      <c r="A5127" s="13"/>
      <c r="B5127" s="13"/>
      <c r="C5127" s="14"/>
      <c r="D5127" s="14"/>
      <c r="E5127" s="15"/>
      <c r="F5127" s="13"/>
      <c r="G5127" s="13"/>
      <c r="H5127" s="13"/>
      <c r="I5127" s="13"/>
      <c r="J5127" s="13"/>
      <c r="K5127" s="17"/>
      <c r="L5127" s="17"/>
      <c r="M5127" s="13"/>
      <c r="N5127" s="13"/>
      <c r="P5127" s="19"/>
      <c r="Q5127" s="19"/>
      <c r="S5127" s="23" t="s">
        <v>37</v>
      </c>
      <c r="T5127" s="23" t="s">
        <v>37</v>
      </c>
      <c r="U5127" s="23" t="s">
        <v>37</v>
      </c>
      <c r="V5127" s="23" t="s">
        <v>37</v>
      </c>
      <c r="W5127" s="23" t="s">
        <v>37</v>
      </c>
      <c r="X5127" s="23" t="s">
        <v>37</v>
      </c>
      <c r="Y5127" s="23" t="s">
        <v>37</v>
      </c>
      <c r="AA5127" s="19"/>
      <c r="AH5127" s="34"/>
      <c r="AI5127" s="24"/>
      <c r="AJ5127" s="24"/>
      <c r="AK5127" s="24"/>
    </row>
    <row r="5128" ht="12.75" customHeight="1">
      <c r="A5128" s="13"/>
      <c r="B5128" s="13"/>
      <c r="C5128" s="14"/>
      <c r="D5128" s="14"/>
      <c r="E5128" s="15"/>
      <c r="F5128" s="13"/>
      <c r="G5128" s="13"/>
      <c r="H5128" s="13"/>
      <c r="I5128" s="13"/>
      <c r="J5128" s="13"/>
      <c r="K5128" s="17"/>
      <c r="L5128" s="17"/>
      <c r="M5128" s="13"/>
      <c r="N5128" s="13"/>
      <c r="P5128" s="19"/>
      <c r="Q5128" s="19"/>
      <c r="S5128" s="23" t="s">
        <v>37</v>
      </c>
      <c r="T5128" s="23" t="s">
        <v>37</v>
      </c>
      <c r="U5128" s="23" t="s">
        <v>37</v>
      </c>
      <c r="V5128" s="23" t="s">
        <v>37</v>
      </c>
      <c r="W5128" s="23" t="s">
        <v>37</v>
      </c>
      <c r="X5128" s="23" t="s">
        <v>37</v>
      </c>
      <c r="Y5128" s="23" t="s">
        <v>37</v>
      </c>
      <c r="AA5128" s="19"/>
      <c r="AH5128" s="34"/>
      <c r="AI5128" s="24"/>
      <c r="AJ5128" s="24"/>
      <c r="AK5128" s="24"/>
    </row>
    <row r="5129" ht="12.75" customHeight="1">
      <c r="A5129" s="13"/>
      <c r="B5129" s="13"/>
      <c r="C5129" s="14"/>
      <c r="D5129" s="14"/>
      <c r="E5129" s="15"/>
      <c r="F5129" s="13"/>
      <c r="G5129" s="13"/>
      <c r="H5129" s="13"/>
      <c r="I5129" s="13"/>
      <c r="J5129" s="13"/>
      <c r="K5129" s="17"/>
      <c r="L5129" s="17"/>
      <c r="M5129" s="13"/>
      <c r="N5129" s="13"/>
      <c r="P5129" s="19"/>
      <c r="Q5129" s="19"/>
      <c r="S5129" s="23" t="s">
        <v>37</v>
      </c>
      <c r="T5129" s="23" t="s">
        <v>37</v>
      </c>
      <c r="U5129" s="23" t="s">
        <v>37</v>
      </c>
      <c r="V5129" s="23" t="s">
        <v>37</v>
      </c>
      <c r="W5129" s="23" t="s">
        <v>37</v>
      </c>
      <c r="X5129" s="23" t="s">
        <v>37</v>
      </c>
      <c r="Y5129" s="23" t="s">
        <v>37</v>
      </c>
      <c r="AA5129" s="19"/>
      <c r="AH5129" s="34"/>
      <c r="AI5129" s="24"/>
      <c r="AJ5129" s="24"/>
      <c r="AK5129" s="24"/>
    </row>
    <row r="5130" ht="12.75" customHeight="1">
      <c r="A5130" s="13"/>
      <c r="B5130" s="13"/>
      <c r="C5130" s="14"/>
      <c r="D5130" s="14"/>
      <c r="E5130" s="15"/>
      <c r="F5130" s="13"/>
      <c r="G5130" s="13"/>
      <c r="H5130" s="13"/>
      <c r="I5130" s="13"/>
      <c r="J5130" s="13"/>
      <c r="K5130" s="17"/>
      <c r="L5130" s="17"/>
      <c r="M5130" s="13"/>
      <c r="N5130" s="13"/>
      <c r="P5130" s="19"/>
      <c r="Q5130" s="19"/>
      <c r="S5130" s="23" t="s">
        <v>37</v>
      </c>
      <c r="T5130" s="23" t="s">
        <v>37</v>
      </c>
      <c r="U5130" s="23" t="s">
        <v>37</v>
      </c>
      <c r="V5130" s="23" t="s">
        <v>37</v>
      </c>
      <c r="W5130" s="23" t="s">
        <v>37</v>
      </c>
      <c r="X5130" s="23" t="s">
        <v>37</v>
      </c>
      <c r="Y5130" s="23" t="s">
        <v>37</v>
      </c>
      <c r="AA5130" s="19"/>
      <c r="AH5130" s="34"/>
      <c r="AI5130" s="24"/>
      <c r="AJ5130" s="24"/>
      <c r="AK5130" s="24"/>
    </row>
    <row r="5131" ht="12.75" customHeight="1">
      <c r="A5131" s="13"/>
      <c r="B5131" s="13"/>
      <c r="C5131" s="14"/>
      <c r="D5131" s="14"/>
      <c r="E5131" s="15"/>
      <c r="F5131" s="13"/>
      <c r="G5131" s="13"/>
      <c r="H5131" s="13"/>
      <c r="I5131" s="13"/>
      <c r="J5131" s="13"/>
      <c r="K5131" s="17"/>
      <c r="L5131" s="17"/>
      <c r="M5131" s="13"/>
      <c r="N5131" s="13"/>
      <c r="P5131" s="19"/>
      <c r="Q5131" s="19"/>
      <c r="S5131" s="23" t="s">
        <v>37</v>
      </c>
      <c r="T5131" s="23" t="s">
        <v>37</v>
      </c>
      <c r="U5131" s="23" t="s">
        <v>37</v>
      </c>
      <c r="V5131" s="23" t="s">
        <v>37</v>
      </c>
      <c r="W5131" s="23" t="s">
        <v>37</v>
      </c>
      <c r="X5131" s="23" t="s">
        <v>37</v>
      </c>
      <c r="Y5131" s="23" t="s">
        <v>37</v>
      </c>
      <c r="AA5131" s="19"/>
      <c r="AH5131" s="34"/>
      <c r="AI5131" s="24"/>
      <c r="AJ5131" s="24"/>
      <c r="AK5131" s="24"/>
    </row>
    <row r="5132" ht="12.75" customHeight="1">
      <c r="A5132" s="13"/>
      <c r="B5132" s="13"/>
      <c r="C5132" s="14"/>
      <c r="D5132" s="14"/>
      <c r="E5132" s="15"/>
      <c r="F5132" s="13"/>
      <c r="G5132" s="13"/>
      <c r="H5132" s="13"/>
      <c r="I5132" s="13"/>
      <c r="J5132" s="13"/>
      <c r="K5132" s="17"/>
      <c r="L5132" s="17"/>
      <c r="M5132" s="13"/>
      <c r="N5132" s="13"/>
      <c r="P5132" s="19"/>
      <c r="Q5132" s="19"/>
      <c r="S5132" s="23" t="s">
        <v>37</v>
      </c>
      <c r="T5132" s="23" t="s">
        <v>37</v>
      </c>
      <c r="U5132" s="23" t="s">
        <v>37</v>
      </c>
      <c r="V5132" s="23" t="s">
        <v>37</v>
      </c>
      <c r="W5132" s="23" t="s">
        <v>37</v>
      </c>
      <c r="X5132" s="23" t="s">
        <v>37</v>
      </c>
      <c r="Y5132" s="23" t="s">
        <v>37</v>
      </c>
      <c r="AA5132" s="19"/>
      <c r="AH5132" s="34"/>
      <c r="AI5132" s="24"/>
      <c r="AJ5132" s="24"/>
      <c r="AK5132" s="24"/>
    </row>
    <row r="5133" ht="12.75" customHeight="1">
      <c r="A5133" s="13"/>
      <c r="B5133" s="13"/>
      <c r="C5133" s="14"/>
      <c r="D5133" s="14"/>
      <c r="E5133" s="15"/>
      <c r="F5133" s="13"/>
      <c r="G5133" s="13"/>
      <c r="H5133" s="13"/>
      <c r="I5133" s="13"/>
      <c r="J5133" s="13"/>
      <c r="K5133" s="17"/>
      <c r="L5133" s="17"/>
      <c r="M5133" s="13"/>
      <c r="N5133" s="13"/>
      <c r="P5133" s="19"/>
      <c r="Q5133" s="19"/>
      <c r="S5133" s="23" t="s">
        <v>37</v>
      </c>
      <c r="T5133" s="23" t="s">
        <v>37</v>
      </c>
      <c r="U5133" s="23" t="s">
        <v>37</v>
      </c>
      <c r="V5133" s="23" t="s">
        <v>37</v>
      </c>
      <c r="W5133" s="23" t="s">
        <v>37</v>
      </c>
      <c r="X5133" s="23" t="s">
        <v>37</v>
      </c>
      <c r="Y5133" s="23" t="s">
        <v>37</v>
      </c>
      <c r="AA5133" s="19"/>
      <c r="AH5133" s="34"/>
      <c r="AI5133" s="24"/>
      <c r="AJ5133" s="24"/>
      <c r="AK5133" s="24"/>
    </row>
    <row r="5134" ht="12.75" customHeight="1">
      <c r="A5134" s="13"/>
      <c r="B5134" s="13"/>
      <c r="C5134" s="14"/>
      <c r="D5134" s="14"/>
      <c r="E5134" s="15"/>
      <c r="F5134" s="13"/>
      <c r="G5134" s="13"/>
      <c r="H5134" s="13"/>
      <c r="I5134" s="13"/>
      <c r="J5134" s="13"/>
      <c r="K5134" s="17"/>
      <c r="L5134" s="17"/>
      <c r="M5134" s="13"/>
      <c r="N5134" s="13"/>
      <c r="P5134" s="19"/>
      <c r="Q5134" s="19"/>
      <c r="S5134" s="23" t="s">
        <v>37</v>
      </c>
      <c r="T5134" s="23" t="s">
        <v>37</v>
      </c>
      <c r="U5134" s="23" t="s">
        <v>37</v>
      </c>
      <c r="V5134" s="23" t="s">
        <v>37</v>
      </c>
      <c r="W5134" s="23" t="s">
        <v>37</v>
      </c>
      <c r="X5134" s="23" t="s">
        <v>37</v>
      </c>
      <c r="Y5134" s="23" t="s">
        <v>37</v>
      </c>
      <c r="AA5134" s="19"/>
      <c r="AH5134" s="34"/>
      <c r="AI5134" s="24"/>
      <c r="AJ5134" s="24"/>
      <c r="AK5134" s="24"/>
    </row>
    <row r="5135" ht="12.75" customHeight="1">
      <c r="A5135" s="13"/>
      <c r="B5135" s="13"/>
      <c r="C5135" s="14"/>
      <c r="D5135" s="14"/>
      <c r="E5135" s="15"/>
      <c r="F5135" s="13"/>
      <c r="G5135" s="13"/>
      <c r="H5135" s="13"/>
      <c r="I5135" s="13"/>
      <c r="J5135" s="13"/>
      <c r="K5135" s="17"/>
      <c r="L5135" s="17"/>
      <c r="M5135" s="13"/>
      <c r="N5135" s="13"/>
      <c r="P5135" s="19"/>
      <c r="Q5135" s="19"/>
      <c r="S5135" s="23" t="s">
        <v>37</v>
      </c>
      <c r="T5135" s="23" t="s">
        <v>37</v>
      </c>
      <c r="U5135" s="23" t="s">
        <v>37</v>
      </c>
      <c r="V5135" s="23" t="s">
        <v>37</v>
      </c>
      <c r="W5135" s="23" t="s">
        <v>37</v>
      </c>
      <c r="X5135" s="23" t="s">
        <v>37</v>
      </c>
      <c r="Y5135" s="23" t="s">
        <v>37</v>
      </c>
      <c r="AA5135" s="19"/>
      <c r="AH5135" s="34"/>
      <c r="AI5135" s="24"/>
      <c r="AJ5135" s="24"/>
      <c r="AK5135" s="24"/>
    </row>
    <row r="5136" ht="12.75" customHeight="1">
      <c r="A5136" s="13"/>
      <c r="B5136" s="13"/>
      <c r="C5136" s="14"/>
      <c r="D5136" s="14"/>
      <c r="E5136" s="15"/>
      <c r="F5136" s="13"/>
      <c r="G5136" s="13"/>
      <c r="H5136" s="13"/>
      <c r="I5136" s="13"/>
      <c r="J5136" s="13"/>
      <c r="K5136" s="17"/>
      <c r="L5136" s="17"/>
      <c r="M5136" s="13"/>
      <c r="N5136" s="13"/>
      <c r="Q5136" s="19"/>
      <c r="S5136" s="23" t="s">
        <v>37</v>
      </c>
      <c r="T5136" s="23" t="s">
        <v>37</v>
      </c>
      <c r="U5136" s="23" t="s">
        <v>37</v>
      </c>
      <c r="V5136" s="23" t="s">
        <v>37</v>
      </c>
      <c r="W5136" s="23" t="s">
        <v>37</v>
      </c>
      <c r="X5136" s="23" t="s">
        <v>37</v>
      </c>
      <c r="Y5136" s="23" t="s">
        <v>37</v>
      </c>
      <c r="AA5136" s="19"/>
      <c r="AH5136" s="34"/>
      <c r="AI5136" s="24"/>
      <c r="AJ5136" s="24"/>
      <c r="AK5136" s="24"/>
    </row>
    <row r="5137" ht="12.75" customHeight="1">
      <c r="A5137" s="13"/>
      <c r="B5137" s="13"/>
      <c r="C5137" s="14"/>
      <c r="D5137" s="14"/>
      <c r="E5137" s="15"/>
      <c r="F5137" s="13"/>
      <c r="G5137" s="13"/>
      <c r="H5137" s="13"/>
      <c r="I5137" s="13"/>
      <c r="J5137" s="13"/>
      <c r="K5137" s="17"/>
      <c r="L5137" s="17"/>
      <c r="M5137" s="13"/>
      <c r="N5137" s="13"/>
      <c r="Q5137" s="19"/>
      <c r="S5137" s="23" t="s">
        <v>37</v>
      </c>
      <c r="T5137" s="23" t="s">
        <v>37</v>
      </c>
      <c r="U5137" s="23" t="s">
        <v>37</v>
      </c>
      <c r="V5137" s="23" t="s">
        <v>37</v>
      </c>
      <c r="W5137" s="23" t="s">
        <v>37</v>
      </c>
      <c r="X5137" s="23" t="s">
        <v>37</v>
      </c>
      <c r="Y5137" s="23" t="s">
        <v>37</v>
      </c>
      <c r="AA5137" s="19"/>
      <c r="AH5137" s="34"/>
      <c r="AI5137" s="24"/>
      <c r="AJ5137" s="24"/>
      <c r="AK5137" s="24"/>
    </row>
    <row r="5138" ht="12.75" customHeight="1">
      <c r="A5138" s="13"/>
      <c r="B5138" s="13"/>
      <c r="C5138" s="14"/>
      <c r="D5138" s="14"/>
      <c r="E5138" s="15"/>
      <c r="F5138" s="13"/>
      <c r="G5138" s="13"/>
      <c r="H5138" s="13"/>
      <c r="I5138" s="13"/>
      <c r="J5138" s="13"/>
      <c r="K5138" s="17"/>
      <c r="L5138" s="17"/>
      <c r="M5138" s="13"/>
      <c r="N5138" s="13"/>
      <c r="Q5138" s="19"/>
      <c r="S5138" s="23" t="s">
        <v>37</v>
      </c>
      <c r="T5138" s="23" t="s">
        <v>37</v>
      </c>
      <c r="U5138" s="23" t="s">
        <v>37</v>
      </c>
      <c r="V5138" s="23" t="s">
        <v>37</v>
      </c>
      <c r="W5138" s="23" t="s">
        <v>37</v>
      </c>
      <c r="X5138" s="23" t="s">
        <v>37</v>
      </c>
      <c r="Y5138" s="23" t="s">
        <v>37</v>
      </c>
      <c r="AA5138" s="19"/>
      <c r="AH5138" s="34"/>
      <c r="AI5138" s="24"/>
      <c r="AJ5138" s="24"/>
      <c r="AK5138" s="24"/>
    </row>
    <row r="5139" ht="12.75" customHeight="1">
      <c r="A5139" s="13"/>
      <c r="B5139" s="13"/>
      <c r="C5139" s="14"/>
      <c r="D5139" s="14"/>
      <c r="E5139" s="15"/>
      <c r="F5139" s="13"/>
      <c r="G5139" s="13"/>
      <c r="H5139" s="13"/>
      <c r="I5139" s="13"/>
      <c r="J5139" s="13"/>
      <c r="K5139" s="17"/>
      <c r="L5139" s="17"/>
      <c r="M5139" s="13"/>
      <c r="N5139" s="13"/>
      <c r="P5139" s="19"/>
      <c r="Q5139" s="19"/>
      <c r="S5139" s="23" t="s">
        <v>37</v>
      </c>
      <c r="T5139" s="23" t="s">
        <v>37</v>
      </c>
      <c r="U5139" s="23" t="s">
        <v>37</v>
      </c>
      <c r="V5139" s="23" t="s">
        <v>37</v>
      </c>
      <c r="W5139" s="23" t="s">
        <v>37</v>
      </c>
      <c r="X5139" s="23" t="s">
        <v>37</v>
      </c>
      <c r="Y5139" s="23" t="s">
        <v>37</v>
      </c>
      <c r="AA5139" s="19"/>
      <c r="AH5139" s="34"/>
      <c r="AI5139" s="24"/>
      <c r="AJ5139" s="24"/>
      <c r="AK5139" s="24"/>
    </row>
    <row r="5140" ht="12.75" customHeight="1">
      <c r="A5140" s="13"/>
      <c r="B5140" s="13"/>
      <c r="C5140" s="14"/>
      <c r="D5140" s="14"/>
      <c r="E5140" s="15"/>
      <c r="F5140" s="13"/>
      <c r="G5140" s="13"/>
      <c r="H5140" s="13"/>
      <c r="I5140" s="13"/>
      <c r="J5140" s="13"/>
      <c r="K5140" s="17"/>
      <c r="L5140" s="17"/>
      <c r="M5140" s="13"/>
      <c r="N5140" s="13"/>
      <c r="P5140" s="19"/>
      <c r="Q5140" s="19"/>
      <c r="S5140" s="23" t="s">
        <v>37</v>
      </c>
      <c r="T5140" s="23" t="s">
        <v>37</v>
      </c>
      <c r="U5140" s="23" t="s">
        <v>37</v>
      </c>
      <c r="V5140" s="23" t="s">
        <v>37</v>
      </c>
      <c r="W5140" s="23" t="s">
        <v>37</v>
      </c>
      <c r="X5140" s="23" t="s">
        <v>37</v>
      </c>
      <c r="Y5140" s="23" t="s">
        <v>37</v>
      </c>
      <c r="AA5140" s="19"/>
      <c r="AH5140" s="34"/>
      <c r="AI5140" s="24"/>
      <c r="AJ5140" s="24"/>
      <c r="AK5140" s="24"/>
    </row>
    <row r="5141" ht="12.75" customHeight="1">
      <c r="A5141" s="13"/>
      <c r="B5141" s="13"/>
      <c r="C5141" s="14"/>
      <c r="D5141" s="14"/>
      <c r="E5141" s="15"/>
      <c r="F5141" s="13"/>
      <c r="G5141" s="13"/>
      <c r="H5141" s="13"/>
      <c r="I5141" s="13"/>
      <c r="J5141" s="13"/>
      <c r="K5141" s="17"/>
      <c r="L5141" s="17"/>
      <c r="M5141" s="13"/>
      <c r="N5141" s="13"/>
      <c r="P5141" s="19"/>
      <c r="Q5141" s="19"/>
      <c r="S5141" s="23" t="s">
        <v>37</v>
      </c>
      <c r="T5141" s="23" t="s">
        <v>37</v>
      </c>
      <c r="U5141" s="23" t="s">
        <v>37</v>
      </c>
      <c r="V5141" s="23" t="s">
        <v>37</v>
      </c>
      <c r="W5141" s="23" t="s">
        <v>37</v>
      </c>
      <c r="X5141" s="23" t="s">
        <v>37</v>
      </c>
      <c r="Y5141" s="23" t="s">
        <v>37</v>
      </c>
      <c r="AH5141" s="34"/>
      <c r="AI5141" s="24"/>
      <c r="AJ5141" s="24"/>
      <c r="AK5141" s="24"/>
    </row>
    <row r="5142" ht="12.75" customHeight="1">
      <c r="A5142" s="13"/>
      <c r="B5142" s="13"/>
      <c r="C5142" s="14"/>
      <c r="D5142" s="14"/>
      <c r="E5142" s="15"/>
      <c r="F5142" s="13"/>
      <c r="G5142" s="13"/>
      <c r="H5142" s="13"/>
      <c r="I5142" s="13"/>
      <c r="J5142" s="13"/>
      <c r="K5142" s="17"/>
      <c r="L5142" s="17"/>
      <c r="M5142" s="13"/>
      <c r="N5142" s="13"/>
      <c r="P5142" s="19"/>
      <c r="Q5142" s="19"/>
      <c r="S5142" s="23" t="s">
        <v>37</v>
      </c>
      <c r="T5142" s="23" t="s">
        <v>37</v>
      </c>
      <c r="U5142" s="23" t="s">
        <v>37</v>
      </c>
      <c r="V5142" s="23" t="s">
        <v>37</v>
      </c>
      <c r="W5142" s="23" t="s">
        <v>37</v>
      </c>
      <c r="X5142" s="23" t="s">
        <v>37</v>
      </c>
      <c r="Y5142" s="23" t="s">
        <v>37</v>
      </c>
      <c r="AH5142" s="34"/>
      <c r="AI5142" s="24"/>
      <c r="AJ5142" s="24"/>
      <c r="AK5142" s="24"/>
    </row>
    <row r="5143" ht="12.75" customHeight="1">
      <c r="A5143" s="13"/>
      <c r="B5143" s="13"/>
      <c r="C5143" s="14"/>
      <c r="D5143" s="14"/>
      <c r="E5143" s="15"/>
      <c r="F5143" s="13"/>
      <c r="G5143" s="13"/>
      <c r="H5143" s="13"/>
      <c r="I5143" s="13"/>
      <c r="J5143" s="13"/>
      <c r="K5143" s="17"/>
      <c r="L5143" s="17"/>
      <c r="M5143" s="13"/>
      <c r="N5143" s="13"/>
      <c r="P5143" s="19"/>
      <c r="Q5143" s="19"/>
      <c r="S5143" s="23" t="s">
        <v>37</v>
      </c>
      <c r="T5143" s="23" t="s">
        <v>37</v>
      </c>
      <c r="U5143" s="23" t="s">
        <v>37</v>
      </c>
      <c r="V5143" s="23" t="s">
        <v>37</v>
      </c>
      <c r="W5143" s="23" t="s">
        <v>37</v>
      </c>
      <c r="X5143" s="23" t="s">
        <v>37</v>
      </c>
      <c r="Y5143" s="23" t="s">
        <v>37</v>
      </c>
      <c r="AH5143" s="34"/>
      <c r="AI5143" s="24"/>
      <c r="AJ5143" s="24"/>
      <c r="AK5143" s="24"/>
    </row>
    <row r="5144" ht="12.75" customHeight="1">
      <c r="A5144" s="13"/>
      <c r="B5144" s="13"/>
      <c r="C5144" s="14"/>
      <c r="D5144" s="14"/>
      <c r="E5144" s="15"/>
      <c r="F5144" s="13"/>
      <c r="G5144" s="13"/>
      <c r="H5144" s="13"/>
      <c r="I5144" s="13"/>
      <c r="J5144" s="13"/>
      <c r="K5144" s="17"/>
      <c r="L5144" s="17"/>
      <c r="M5144" s="13"/>
      <c r="N5144" s="13"/>
      <c r="P5144" s="19"/>
      <c r="Q5144" s="19"/>
      <c r="S5144" s="23" t="s">
        <v>37</v>
      </c>
      <c r="T5144" s="23" t="s">
        <v>37</v>
      </c>
      <c r="U5144" s="23" t="s">
        <v>37</v>
      </c>
      <c r="V5144" s="23" t="s">
        <v>37</v>
      </c>
      <c r="W5144" s="23" t="s">
        <v>37</v>
      </c>
      <c r="X5144" s="23" t="s">
        <v>37</v>
      </c>
      <c r="Y5144" s="23" t="s">
        <v>37</v>
      </c>
      <c r="AH5144" s="34"/>
      <c r="AI5144" s="24"/>
      <c r="AJ5144" s="24"/>
      <c r="AK5144" s="24"/>
    </row>
    <row r="5145" ht="12.75" customHeight="1">
      <c r="A5145" s="13"/>
      <c r="B5145" s="13"/>
      <c r="C5145" s="14"/>
      <c r="D5145" s="14"/>
      <c r="E5145" s="15"/>
      <c r="F5145" s="13"/>
      <c r="G5145" s="13"/>
      <c r="H5145" s="13"/>
      <c r="I5145" s="13"/>
      <c r="J5145" s="13"/>
      <c r="K5145" s="17"/>
      <c r="L5145" s="17"/>
      <c r="M5145" s="13"/>
      <c r="N5145" s="13"/>
      <c r="P5145" s="19"/>
      <c r="Q5145" s="19"/>
      <c r="S5145" s="23" t="s">
        <v>37</v>
      </c>
      <c r="T5145" s="23" t="s">
        <v>37</v>
      </c>
      <c r="U5145" s="23" t="s">
        <v>37</v>
      </c>
      <c r="V5145" s="23" t="s">
        <v>37</v>
      </c>
      <c r="W5145" s="23" t="s">
        <v>37</v>
      </c>
      <c r="X5145" s="23" t="s">
        <v>37</v>
      </c>
      <c r="Y5145" s="23" t="s">
        <v>37</v>
      </c>
      <c r="AH5145" s="34"/>
      <c r="AI5145" s="24"/>
      <c r="AJ5145" s="24"/>
      <c r="AK5145" s="24"/>
    </row>
    <row r="5146" ht="12.75" customHeight="1">
      <c r="A5146" s="13"/>
      <c r="B5146" s="13"/>
      <c r="C5146" s="14"/>
      <c r="D5146" s="14"/>
      <c r="E5146" s="15"/>
      <c r="F5146" s="13"/>
      <c r="G5146" s="13"/>
      <c r="H5146" s="13"/>
      <c r="I5146" s="13"/>
      <c r="J5146" s="13"/>
      <c r="K5146" s="17"/>
      <c r="L5146" s="17"/>
      <c r="M5146" s="13"/>
      <c r="N5146" s="13"/>
      <c r="P5146" s="19"/>
      <c r="Q5146" s="19"/>
      <c r="S5146" s="23" t="s">
        <v>37</v>
      </c>
      <c r="T5146" s="23" t="s">
        <v>37</v>
      </c>
      <c r="U5146" s="23" t="s">
        <v>37</v>
      </c>
      <c r="V5146" s="23" t="s">
        <v>37</v>
      </c>
      <c r="W5146" s="23" t="s">
        <v>37</v>
      </c>
      <c r="X5146" s="23" t="s">
        <v>37</v>
      </c>
      <c r="Y5146" s="23" t="s">
        <v>37</v>
      </c>
      <c r="AH5146" s="34"/>
      <c r="AI5146" s="24"/>
      <c r="AJ5146" s="24"/>
      <c r="AK5146" s="24"/>
    </row>
    <row r="5147" ht="12.75" customHeight="1">
      <c r="A5147" s="13"/>
      <c r="B5147" s="13"/>
      <c r="C5147" s="14"/>
      <c r="D5147" s="14"/>
      <c r="E5147" s="15"/>
      <c r="F5147" s="13"/>
      <c r="G5147" s="13"/>
      <c r="H5147" s="13"/>
      <c r="I5147" s="13"/>
      <c r="J5147" s="13"/>
      <c r="K5147" s="17"/>
      <c r="L5147" s="17"/>
      <c r="M5147" s="13"/>
      <c r="N5147" s="13"/>
      <c r="P5147" s="19"/>
      <c r="Q5147" s="19"/>
      <c r="S5147" s="23" t="s">
        <v>37</v>
      </c>
      <c r="T5147" s="23" t="s">
        <v>37</v>
      </c>
      <c r="U5147" s="23" t="s">
        <v>37</v>
      </c>
      <c r="V5147" s="23" t="s">
        <v>37</v>
      </c>
      <c r="W5147" s="23" t="s">
        <v>37</v>
      </c>
      <c r="X5147" s="23" t="s">
        <v>37</v>
      </c>
      <c r="Y5147" s="23" t="s">
        <v>37</v>
      </c>
      <c r="AH5147" s="34"/>
      <c r="AI5147" s="24"/>
      <c r="AJ5147" s="24"/>
      <c r="AK5147" s="24"/>
    </row>
    <row r="5148" ht="12.75" customHeight="1">
      <c r="A5148" s="13"/>
      <c r="B5148" s="13"/>
      <c r="C5148" s="14"/>
      <c r="D5148" s="14"/>
      <c r="E5148" s="15"/>
      <c r="F5148" s="13"/>
      <c r="G5148" s="13"/>
      <c r="H5148" s="13"/>
      <c r="I5148" s="13"/>
      <c r="J5148" s="13"/>
      <c r="K5148" s="17"/>
      <c r="L5148" s="17"/>
      <c r="M5148" s="13"/>
      <c r="N5148" s="13"/>
      <c r="P5148" s="19"/>
      <c r="Q5148" s="19"/>
      <c r="S5148" s="23" t="s">
        <v>37</v>
      </c>
      <c r="T5148" s="23" t="s">
        <v>37</v>
      </c>
      <c r="U5148" s="23" t="s">
        <v>37</v>
      </c>
      <c r="V5148" s="23" t="s">
        <v>37</v>
      </c>
      <c r="W5148" s="23" t="s">
        <v>37</v>
      </c>
      <c r="X5148" s="23" t="s">
        <v>37</v>
      </c>
      <c r="Y5148" s="23" t="s">
        <v>37</v>
      </c>
      <c r="AH5148" s="34"/>
      <c r="AI5148" s="24"/>
      <c r="AJ5148" s="24"/>
      <c r="AK5148" s="24"/>
    </row>
    <row r="5149" ht="12.75" customHeight="1">
      <c r="A5149" s="13"/>
      <c r="B5149" s="13"/>
      <c r="C5149" s="14"/>
      <c r="D5149" s="14"/>
      <c r="E5149" s="15"/>
      <c r="F5149" s="13"/>
      <c r="G5149" s="13"/>
      <c r="H5149" s="13"/>
      <c r="I5149" s="13"/>
      <c r="J5149" s="13"/>
      <c r="K5149" s="17"/>
      <c r="L5149" s="17"/>
      <c r="M5149" s="13"/>
      <c r="N5149" s="13"/>
      <c r="P5149" s="19"/>
      <c r="Q5149" s="19"/>
      <c r="S5149" s="23" t="s">
        <v>37</v>
      </c>
      <c r="T5149" s="23" t="s">
        <v>37</v>
      </c>
      <c r="U5149" s="23" t="s">
        <v>37</v>
      </c>
      <c r="V5149" s="23" t="s">
        <v>37</v>
      </c>
      <c r="W5149" s="23" t="s">
        <v>37</v>
      </c>
      <c r="X5149" s="23" t="s">
        <v>37</v>
      </c>
      <c r="Y5149" s="23" t="s">
        <v>37</v>
      </c>
      <c r="AH5149" s="34"/>
      <c r="AI5149" s="24"/>
      <c r="AJ5149" s="24"/>
      <c r="AK5149" s="24"/>
    </row>
    <row r="5150" ht="12.75" customHeight="1">
      <c r="A5150" s="13"/>
      <c r="B5150" s="13"/>
      <c r="C5150" s="14"/>
      <c r="D5150" s="14"/>
      <c r="E5150" s="15"/>
      <c r="F5150" s="13"/>
      <c r="G5150" s="13"/>
      <c r="H5150" s="13"/>
      <c r="I5150" s="13"/>
      <c r="J5150" s="13"/>
      <c r="K5150" s="17"/>
      <c r="L5150" s="17"/>
      <c r="M5150" s="13"/>
      <c r="N5150" s="13"/>
      <c r="P5150" s="19"/>
      <c r="Q5150" s="19"/>
      <c r="S5150" s="23" t="s">
        <v>37</v>
      </c>
      <c r="T5150" s="23" t="s">
        <v>37</v>
      </c>
      <c r="U5150" s="23" t="s">
        <v>37</v>
      </c>
      <c r="V5150" s="23" t="s">
        <v>37</v>
      </c>
      <c r="W5150" s="23" t="s">
        <v>37</v>
      </c>
      <c r="X5150" s="23" t="s">
        <v>37</v>
      </c>
      <c r="Y5150" s="23" t="s">
        <v>37</v>
      </c>
      <c r="AH5150" s="34"/>
      <c r="AI5150" s="24"/>
      <c r="AJ5150" s="24"/>
      <c r="AK5150" s="24"/>
    </row>
    <row r="5151" ht="12.75" customHeight="1">
      <c r="A5151" s="13"/>
      <c r="B5151" s="13"/>
      <c r="C5151" s="14"/>
      <c r="D5151" s="14"/>
      <c r="E5151" s="15"/>
      <c r="F5151" s="13"/>
      <c r="G5151" s="13"/>
      <c r="H5151" s="13"/>
      <c r="I5151" s="13"/>
      <c r="J5151" s="13"/>
      <c r="K5151" s="17"/>
      <c r="L5151" s="17"/>
      <c r="M5151" s="13"/>
      <c r="N5151" s="13"/>
      <c r="P5151" s="19"/>
      <c r="Q5151" s="19"/>
      <c r="S5151" s="23" t="s">
        <v>37</v>
      </c>
      <c r="T5151" s="23" t="s">
        <v>37</v>
      </c>
      <c r="U5151" s="23" t="s">
        <v>37</v>
      </c>
      <c r="V5151" s="23" t="s">
        <v>37</v>
      </c>
      <c r="W5151" s="23" t="s">
        <v>37</v>
      </c>
      <c r="X5151" s="23" t="s">
        <v>37</v>
      </c>
      <c r="Y5151" s="23" t="s">
        <v>37</v>
      </c>
      <c r="AH5151" s="34"/>
      <c r="AI5151" s="24"/>
      <c r="AJ5151" s="24"/>
      <c r="AK5151" s="24"/>
    </row>
    <row r="5152" ht="12.75" customHeight="1">
      <c r="A5152" s="13"/>
      <c r="B5152" s="13"/>
      <c r="C5152" s="14"/>
      <c r="D5152" s="14"/>
      <c r="E5152" s="15"/>
      <c r="F5152" s="13"/>
      <c r="G5152" s="13"/>
      <c r="H5152" s="13"/>
      <c r="I5152" s="13"/>
      <c r="J5152" s="13"/>
      <c r="K5152" s="17"/>
      <c r="L5152" s="17"/>
      <c r="M5152" s="13"/>
      <c r="N5152" s="13"/>
      <c r="P5152" s="19"/>
      <c r="Q5152" s="19"/>
      <c r="S5152" s="23" t="s">
        <v>37</v>
      </c>
      <c r="T5152" s="23" t="s">
        <v>37</v>
      </c>
      <c r="U5152" s="23" t="s">
        <v>37</v>
      </c>
      <c r="V5152" s="23" t="s">
        <v>37</v>
      </c>
      <c r="W5152" s="23" t="s">
        <v>37</v>
      </c>
      <c r="X5152" s="23" t="s">
        <v>37</v>
      </c>
      <c r="Y5152" s="23" t="s">
        <v>37</v>
      </c>
      <c r="AH5152" s="34"/>
      <c r="AI5152" s="24"/>
      <c r="AJ5152" s="24"/>
      <c r="AK5152" s="24"/>
    </row>
    <row r="5153" ht="12.75" customHeight="1">
      <c r="A5153" s="13"/>
      <c r="B5153" s="13"/>
      <c r="C5153" s="14"/>
      <c r="D5153" s="14"/>
      <c r="E5153" s="15"/>
      <c r="F5153" s="13"/>
      <c r="G5153" s="13"/>
      <c r="H5153" s="13"/>
      <c r="I5153" s="13"/>
      <c r="J5153" s="13"/>
      <c r="K5153" s="17"/>
      <c r="L5153" s="17"/>
      <c r="M5153" s="13"/>
      <c r="N5153" s="13"/>
      <c r="P5153" s="19"/>
      <c r="Q5153" s="19"/>
      <c r="S5153" s="23" t="s">
        <v>37</v>
      </c>
      <c r="T5153" s="23" t="s">
        <v>37</v>
      </c>
      <c r="U5153" s="23" t="s">
        <v>37</v>
      </c>
      <c r="V5153" s="23" t="s">
        <v>37</v>
      </c>
      <c r="W5153" s="23" t="s">
        <v>37</v>
      </c>
      <c r="X5153" s="23" t="s">
        <v>37</v>
      </c>
      <c r="Y5153" s="23" t="s">
        <v>37</v>
      </c>
      <c r="AH5153" s="34"/>
      <c r="AI5153" s="24"/>
      <c r="AJ5153" s="24"/>
      <c r="AK5153" s="24"/>
    </row>
    <row r="5154" ht="12.75" customHeight="1">
      <c r="A5154" s="13"/>
      <c r="B5154" s="13"/>
      <c r="C5154" s="14"/>
      <c r="D5154" s="14"/>
      <c r="E5154" s="15"/>
      <c r="F5154" s="13"/>
      <c r="G5154" s="13"/>
      <c r="H5154" s="13"/>
      <c r="I5154" s="13"/>
      <c r="J5154" s="13"/>
      <c r="K5154" s="17"/>
      <c r="L5154" s="17"/>
      <c r="M5154" s="13"/>
      <c r="N5154" s="13"/>
      <c r="P5154" s="19"/>
      <c r="Q5154" s="19"/>
      <c r="S5154" s="23" t="s">
        <v>37</v>
      </c>
      <c r="T5154" s="23" t="s">
        <v>37</v>
      </c>
      <c r="U5154" s="23" t="s">
        <v>37</v>
      </c>
      <c r="V5154" s="23" t="s">
        <v>37</v>
      </c>
      <c r="W5154" s="23" t="s">
        <v>37</v>
      </c>
      <c r="X5154" s="23" t="s">
        <v>37</v>
      </c>
      <c r="Y5154" s="23" t="s">
        <v>37</v>
      </c>
      <c r="AH5154" s="34"/>
      <c r="AI5154" s="24"/>
      <c r="AJ5154" s="24"/>
      <c r="AK5154" s="24"/>
    </row>
    <row r="5155" ht="12.75" customHeight="1">
      <c r="A5155" s="13"/>
      <c r="B5155" s="13"/>
      <c r="C5155" s="14"/>
      <c r="D5155" s="14"/>
      <c r="E5155" s="15"/>
      <c r="F5155" s="13"/>
      <c r="G5155" s="13"/>
      <c r="H5155" s="13"/>
      <c r="I5155" s="13"/>
      <c r="J5155" s="13"/>
      <c r="K5155" s="17"/>
      <c r="L5155" s="17"/>
      <c r="M5155" s="13"/>
      <c r="N5155" s="13"/>
      <c r="P5155" s="19"/>
      <c r="Q5155" s="19"/>
      <c r="S5155" s="23" t="s">
        <v>37</v>
      </c>
      <c r="T5155" s="23" t="s">
        <v>37</v>
      </c>
      <c r="U5155" s="23" t="s">
        <v>37</v>
      </c>
      <c r="V5155" s="23" t="s">
        <v>37</v>
      </c>
      <c r="W5155" s="23" t="s">
        <v>37</v>
      </c>
      <c r="X5155" s="23" t="s">
        <v>37</v>
      </c>
      <c r="Y5155" s="23" t="s">
        <v>37</v>
      </c>
      <c r="AH5155" s="34"/>
      <c r="AI5155" s="24"/>
      <c r="AJ5155" s="24"/>
      <c r="AK5155" s="24"/>
    </row>
    <row r="5156" ht="12.75" customHeight="1">
      <c r="A5156" s="13"/>
      <c r="B5156" s="13"/>
      <c r="C5156" s="14"/>
      <c r="D5156" s="14"/>
      <c r="E5156" s="15"/>
      <c r="F5156" s="13"/>
      <c r="G5156" s="13"/>
      <c r="H5156" s="13"/>
      <c r="I5156" s="13"/>
      <c r="J5156" s="13"/>
      <c r="K5156" s="17"/>
      <c r="L5156" s="17"/>
      <c r="M5156" s="13"/>
      <c r="N5156" s="13"/>
      <c r="P5156" s="19"/>
      <c r="Q5156" s="19"/>
      <c r="S5156" s="23" t="s">
        <v>37</v>
      </c>
      <c r="T5156" s="23" t="s">
        <v>37</v>
      </c>
      <c r="U5156" s="23" t="s">
        <v>37</v>
      </c>
      <c r="V5156" s="23" t="s">
        <v>37</v>
      </c>
      <c r="W5156" s="23" t="s">
        <v>37</v>
      </c>
      <c r="X5156" s="23" t="s">
        <v>37</v>
      </c>
      <c r="Y5156" s="23" t="s">
        <v>37</v>
      </c>
      <c r="AH5156" s="34"/>
      <c r="AI5156" s="24"/>
      <c r="AJ5156" s="24"/>
      <c r="AK5156" s="24"/>
    </row>
    <row r="5157" ht="12.75" customHeight="1">
      <c r="A5157" s="13"/>
      <c r="B5157" s="13"/>
      <c r="C5157" s="14"/>
      <c r="D5157" s="14"/>
      <c r="E5157" s="15"/>
      <c r="F5157" s="13"/>
      <c r="G5157" s="13"/>
      <c r="H5157" s="13"/>
      <c r="I5157" s="13"/>
      <c r="J5157" s="13"/>
      <c r="K5157" s="17"/>
      <c r="L5157" s="17"/>
      <c r="M5157" s="13"/>
      <c r="N5157" s="13"/>
      <c r="Q5157" s="19"/>
      <c r="S5157" s="23" t="s">
        <v>37</v>
      </c>
      <c r="T5157" s="23" t="s">
        <v>37</v>
      </c>
      <c r="U5157" s="23" t="s">
        <v>37</v>
      </c>
      <c r="V5157" s="23" t="s">
        <v>37</v>
      </c>
      <c r="W5157" s="23" t="s">
        <v>37</v>
      </c>
      <c r="X5157" s="23" t="s">
        <v>37</v>
      </c>
      <c r="Y5157" s="23" t="s">
        <v>37</v>
      </c>
      <c r="AH5157" s="34"/>
      <c r="AI5157" s="24"/>
      <c r="AJ5157" s="24"/>
      <c r="AK5157" s="24"/>
    </row>
    <row r="5158" ht="12.75" customHeight="1">
      <c r="A5158" s="13"/>
      <c r="B5158" s="13"/>
      <c r="C5158" s="14"/>
      <c r="D5158" s="14"/>
      <c r="E5158" s="15"/>
      <c r="F5158" s="13"/>
      <c r="G5158" s="13"/>
      <c r="H5158" s="13"/>
      <c r="I5158" s="13"/>
      <c r="J5158" s="13"/>
      <c r="K5158" s="17"/>
      <c r="L5158" s="17"/>
      <c r="M5158" s="13"/>
      <c r="N5158" s="13"/>
      <c r="Q5158" s="19"/>
      <c r="S5158" s="23" t="s">
        <v>37</v>
      </c>
      <c r="T5158" s="23" t="s">
        <v>37</v>
      </c>
      <c r="U5158" s="23" t="s">
        <v>37</v>
      </c>
      <c r="V5158" s="23" t="s">
        <v>37</v>
      </c>
      <c r="W5158" s="23" t="s">
        <v>37</v>
      </c>
      <c r="X5158" s="23" t="s">
        <v>37</v>
      </c>
      <c r="Y5158" s="23" t="s">
        <v>37</v>
      </c>
      <c r="AH5158" s="34"/>
      <c r="AI5158" s="24"/>
      <c r="AJ5158" s="24"/>
      <c r="AK5158" s="24"/>
    </row>
    <row r="5159" ht="12.75" customHeight="1">
      <c r="A5159" s="13"/>
      <c r="B5159" s="13"/>
      <c r="C5159" s="14"/>
      <c r="D5159" s="14"/>
      <c r="E5159" s="15"/>
      <c r="F5159" s="13"/>
      <c r="G5159" s="13"/>
      <c r="H5159" s="13"/>
      <c r="I5159" s="13"/>
      <c r="J5159" s="13"/>
      <c r="K5159" s="17"/>
      <c r="L5159" s="17"/>
      <c r="M5159" s="13"/>
      <c r="N5159" s="13"/>
      <c r="Q5159" s="19"/>
      <c r="S5159" s="23" t="s">
        <v>37</v>
      </c>
      <c r="T5159" s="23" t="s">
        <v>37</v>
      </c>
      <c r="U5159" s="23" t="s">
        <v>37</v>
      </c>
      <c r="V5159" s="23" t="s">
        <v>37</v>
      </c>
      <c r="W5159" s="23" t="s">
        <v>37</v>
      </c>
      <c r="X5159" s="23" t="s">
        <v>37</v>
      </c>
      <c r="Y5159" s="23" t="s">
        <v>37</v>
      </c>
      <c r="AH5159" s="34"/>
      <c r="AI5159" s="24"/>
      <c r="AJ5159" s="24"/>
      <c r="AK5159" s="24"/>
    </row>
    <row r="5160" ht="12.75" customHeight="1">
      <c r="A5160" s="13"/>
      <c r="B5160" s="13"/>
      <c r="C5160" s="14"/>
      <c r="D5160" s="14"/>
      <c r="E5160" s="15"/>
      <c r="F5160" s="13"/>
      <c r="G5160" s="13"/>
      <c r="H5160" s="13"/>
      <c r="I5160" s="13"/>
      <c r="J5160" s="13"/>
      <c r="K5160" s="17"/>
      <c r="L5160" s="17"/>
      <c r="M5160" s="13"/>
      <c r="N5160" s="13"/>
      <c r="P5160" s="19"/>
      <c r="Q5160" s="19"/>
      <c r="S5160" s="23" t="s">
        <v>37</v>
      </c>
      <c r="T5160" s="23" t="s">
        <v>37</v>
      </c>
      <c r="U5160" s="23" t="s">
        <v>37</v>
      </c>
      <c r="V5160" s="23" t="s">
        <v>37</v>
      </c>
      <c r="W5160" s="23" t="s">
        <v>37</v>
      </c>
      <c r="X5160" s="23" t="s">
        <v>37</v>
      </c>
      <c r="Y5160" s="23" t="s">
        <v>37</v>
      </c>
      <c r="AH5160" s="34"/>
      <c r="AI5160" s="24"/>
      <c r="AJ5160" s="24"/>
      <c r="AK5160" s="24"/>
    </row>
    <row r="5161" ht="12.75" customHeight="1">
      <c r="A5161" s="13"/>
      <c r="B5161" s="13"/>
      <c r="C5161" s="14"/>
      <c r="D5161" s="14"/>
      <c r="E5161" s="15"/>
      <c r="F5161" s="13"/>
      <c r="G5161" s="13"/>
      <c r="H5161" s="13"/>
      <c r="I5161" s="13"/>
      <c r="J5161" s="13"/>
      <c r="K5161" s="17"/>
      <c r="L5161" s="17"/>
      <c r="M5161" s="13"/>
      <c r="N5161" s="13"/>
      <c r="P5161" s="19"/>
      <c r="Q5161" s="19"/>
      <c r="S5161" s="23" t="s">
        <v>37</v>
      </c>
      <c r="T5161" s="23" t="s">
        <v>37</v>
      </c>
      <c r="U5161" s="23" t="s">
        <v>37</v>
      </c>
      <c r="V5161" s="23" t="s">
        <v>37</v>
      </c>
      <c r="W5161" s="23" t="s">
        <v>37</v>
      </c>
      <c r="X5161" s="23" t="s">
        <v>37</v>
      </c>
      <c r="Y5161" s="23" t="s">
        <v>37</v>
      </c>
      <c r="AH5161" s="34"/>
      <c r="AI5161" s="24"/>
      <c r="AJ5161" s="24"/>
      <c r="AK5161" s="24"/>
    </row>
    <row r="5162" ht="12.75" customHeight="1">
      <c r="A5162" s="13"/>
      <c r="B5162" s="13"/>
      <c r="C5162" s="14"/>
      <c r="D5162" s="14"/>
      <c r="E5162" s="15"/>
      <c r="F5162" s="13"/>
      <c r="G5162" s="13"/>
      <c r="H5162" s="13"/>
      <c r="I5162" s="13"/>
      <c r="J5162" s="13"/>
      <c r="K5162" s="17"/>
      <c r="L5162" s="17"/>
      <c r="M5162" s="13"/>
      <c r="N5162" s="13"/>
      <c r="P5162" s="19"/>
      <c r="Q5162" s="19"/>
      <c r="S5162" s="23" t="s">
        <v>37</v>
      </c>
      <c r="T5162" s="23" t="s">
        <v>37</v>
      </c>
      <c r="U5162" s="23" t="s">
        <v>37</v>
      </c>
      <c r="V5162" s="23" t="s">
        <v>37</v>
      </c>
      <c r="W5162" s="23" t="s">
        <v>37</v>
      </c>
      <c r="X5162" s="23" t="s">
        <v>37</v>
      </c>
      <c r="Y5162" s="23" t="s">
        <v>37</v>
      </c>
      <c r="AH5162" s="34"/>
      <c r="AI5162" s="24"/>
      <c r="AJ5162" s="24"/>
      <c r="AK5162" s="24"/>
    </row>
    <row r="5163" ht="12.75" customHeight="1">
      <c r="A5163" s="13"/>
      <c r="B5163" s="13"/>
      <c r="C5163" s="14"/>
      <c r="D5163" s="14"/>
      <c r="E5163" s="15"/>
      <c r="F5163" s="13"/>
      <c r="G5163" s="13"/>
      <c r="H5163" s="13"/>
      <c r="I5163" s="13"/>
      <c r="J5163" s="13"/>
      <c r="K5163" s="17"/>
      <c r="L5163" s="17"/>
      <c r="M5163" s="13"/>
      <c r="N5163" s="13"/>
      <c r="P5163" s="19"/>
      <c r="Q5163" s="19"/>
      <c r="S5163" s="23" t="s">
        <v>37</v>
      </c>
      <c r="T5163" s="23" t="s">
        <v>37</v>
      </c>
      <c r="U5163" s="23" t="s">
        <v>37</v>
      </c>
      <c r="V5163" s="23" t="s">
        <v>37</v>
      </c>
      <c r="W5163" s="23" t="s">
        <v>37</v>
      </c>
      <c r="X5163" s="23" t="s">
        <v>37</v>
      </c>
      <c r="Y5163" s="23" t="s">
        <v>37</v>
      </c>
      <c r="AH5163" s="34"/>
      <c r="AI5163" s="24"/>
      <c r="AJ5163" s="24"/>
      <c r="AK5163" s="24"/>
    </row>
    <row r="5164" ht="12.75" customHeight="1">
      <c r="A5164" s="13"/>
      <c r="B5164" s="13"/>
      <c r="C5164" s="14"/>
      <c r="D5164" s="14"/>
      <c r="E5164" s="15"/>
      <c r="F5164" s="13"/>
      <c r="G5164" s="13"/>
      <c r="H5164" s="13"/>
      <c r="I5164" s="13"/>
      <c r="J5164" s="13"/>
      <c r="K5164" s="17"/>
      <c r="L5164" s="17"/>
      <c r="M5164" s="13"/>
      <c r="N5164" s="13"/>
      <c r="P5164" s="19"/>
      <c r="Q5164" s="19"/>
      <c r="S5164" s="23" t="s">
        <v>37</v>
      </c>
      <c r="T5164" s="23" t="s">
        <v>37</v>
      </c>
      <c r="U5164" s="23" t="s">
        <v>37</v>
      </c>
      <c r="V5164" s="23" t="s">
        <v>37</v>
      </c>
      <c r="W5164" s="23" t="s">
        <v>37</v>
      </c>
      <c r="X5164" s="23" t="s">
        <v>37</v>
      </c>
      <c r="Y5164" s="23" t="s">
        <v>37</v>
      </c>
      <c r="AH5164" s="34"/>
      <c r="AI5164" s="24"/>
      <c r="AJ5164" s="24"/>
      <c r="AK5164" s="24"/>
    </row>
    <row r="5165" ht="12.75" customHeight="1">
      <c r="A5165" s="13"/>
      <c r="B5165" s="13"/>
      <c r="C5165" s="14"/>
      <c r="D5165" s="14"/>
      <c r="E5165" s="15"/>
      <c r="F5165" s="13"/>
      <c r="G5165" s="13"/>
      <c r="H5165" s="13"/>
      <c r="I5165" s="13"/>
      <c r="J5165" s="13"/>
      <c r="K5165" s="17"/>
      <c r="L5165" s="17"/>
      <c r="M5165" s="13"/>
      <c r="N5165" s="13"/>
      <c r="P5165" s="19"/>
      <c r="Q5165" s="19"/>
      <c r="S5165" s="23" t="s">
        <v>37</v>
      </c>
      <c r="T5165" s="23" t="s">
        <v>37</v>
      </c>
      <c r="U5165" s="23" t="s">
        <v>37</v>
      </c>
      <c r="V5165" s="23" t="s">
        <v>37</v>
      </c>
      <c r="W5165" s="23" t="s">
        <v>37</v>
      </c>
      <c r="X5165" s="23" t="s">
        <v>37</v>
      </c>
      <c r="Y5165" s="23" t="s">
        <v>37</v>
      </c>
      <c r="AH5165" s="34"/>
      <c r="AI5165" s="24"/>
      <c r="AJ5165" s="24"/>
      <c r="AK5165" s="24"/>
    </row>
    <row r="5166" ht="12.75" customHeight="1">
      <c r="A5166" s="13"/>
      <c r="B5166" s="13"/>
      <c r="C5166" s="14"/>
      <c r="D5166" s="14"/>
      <c r="E5166" s="15"/>
      <c r="F5166" s="13"/>
      <c r="G5166" s="13"/>
      <c r="H5166" s="13"/>
      <c r="I5166" s="13"/>
      <c r="J5166" s="13"/>
      <c r="K5166" s="17"/>
      <c r="L5166" s="17"/>
      <c r="M5166" s="13"/>
      <c r="N5166" s="13"/>
      <c r="P5166" s="19"/>
      <c r="Q5166" s="19"/>
      <c r="S5166" s="23" t="s">
        <v>37</v>
      </c>
      <c r="T5166" s="23" t="s">
        <v>37</v>
      </c>
      <c r="U5166" s="23" t="s">
        <v>37</v>
      </c>
      <c r="V5166" s="23" t="s">
        <v>37</v>
      </c>
      <c r="W5166" s="23" t="s">
        <v>37</v>
      </c>
      <c r="X5166" s="23" t="s">
        <v>37</v>
      </c>
      <c r="Y5166" s="23" t="s">
        <v>37</v>
      </c>
      <c r="AH5166" s="34"/>
      <c r="AI5166" s="24"/>
      <c r="AJ5166" s="24"/>
      <c r="AK5166" s="24"/>
    </row>
    <row r="5167" ht="12.75" customHeight="1">
      <c r="A5167" s="13"/>
      <c r="B5167" s="13"/>
      <c r="C5167" s="14"/>
      <c r="D5167" s="14"/>
      <c r="E5167" s="15"/>
      <c r="F5167" s="13"/>
      <c r="G5167" s="13"/>
      <c r="H5167" s="13"/>
      <c r="I5167" s="13"/>
      <c r="J5167" s="13"/>
      <c r="K5167" s="17"/>
      <c r="L5167" s="17"/>
      <c r="M5167" s="13"/>
      <c r="N5167" s="13"/>
      <c r="P5167" s="19"/>
      <c r="Q5167" s="19"/>
      <c r="S5167" s="23" t="s">
        <v>37</v>
      </c>
      <c r="T5167" s="23" t="s">
        <v>37</v>
      </c>
      <c r="U5167" s="23" t="s">
        <v>37</v>
      </c>
      <c r="V5167" s="23" t="s">
        <v>37</v>
      </c>
      <c r="W5167" s="23" t="s">
        <v>37</v>
      </c>
      <c r="X5167" s="23" t="s">
        <v>37</v>
      </c>
      <c r="Y5167" s="23" t="s">
        <v>37</v>
      </c>
      <c r="AH5167" s="34"/>
      <c r="AI5167" s="24"/>
      <c r="AJ5167" s="24"/>
      <c r="AK5167" s="24"/>
    </row>
    <row r="5168" ht="12.75" customHeight="1">
      <c r="A5168" s="13"/>
      <c r="B5168" s="13"/>
      <c r="C5168" s="14"/>
      <c r="D5168" s="14"/>
      <c r="E5168" s="15"/>
      <c r="F5168" s="13"/>
      <c r="G5168" s="13"/>
      <c r="H5168" s="13"/>
      <c r="I5168" s="13"/>
      <c r="J5168" s="13"/>
      <c r="K5168" s="17"/>
      <c r="L5168" s="17"/>
      <c r="M5168" s="13"/>
      <c r="N5168" s="13"/>
      <c r="P5168" s="19"/>
      <c r="Q5168" s="19"/>
      <c r="S5168" s="23" t="s">
        <v>37</v>
      </c>
      <c r="T5168" s="23" t="s">
        <v>37</v>
      </c>
      <c r="U5168" s="23" t="s">
        <v>37</v>
      </c>
      <c r="V5168" s="23" t="s">
        <v>37</v>
      </c>
      <c r="W5168" s="23" t="s">
        <v>37</v>
      </c>
      <c r="X5168" s="23" t="s">
        <v>37</v>
      </c>
      <c r="Y5168" s="23" t="s">
        <v>37</v>
      </c>
      <c r="AH5168" s="34"/>
      <c r="AI5168" s="24"/>
      <c r="AJ5168" s="24"/>
      <c r="AK5168" s="24"/>
    </row>
    <row r="5169" ht="12.75" customHeight="1">
      <c r="A5169" s="13"/>
      <c r="B5169" s="13"/>
      <c r="C5169" s="14"/>
      <c r="D5169" s="14"/>
      <c r="E5169" s="15"/>
      <c r="F5169" s="13"/>
      <c r="G5169" s="13"/>
      <c r="H5169" s="13"/>
      <c r="I5169" s="13"/>
      <c r="J5169" s="13"/>
      <c r="K5169" s="17"/>
      <c r="L5169" s="17"/>
      <c r="M5169" s="13"/>
      <c r="N5169" s="13"/>
      <c r="P5169" s="19"/>
      <c r="Q5169" s="19"/>
      <c r="S5169" s="23" t="s">
        <v>37</v>
      </c>
      <c r="T5169" s="23" t="s">
        <v>37</v>
      </c>
      <c r="U5169" s="23" t="s">
        <v>37</v>
      </c>
      <c r="V5169" s="23" t="s">
        <v>37</v>
      </c>
      <c r="W5169" s="23" t="s">
        <v>37</v>
      </c>
      <c r="X5169" s="23" t="s">
        <v>37</v>
      </c>
      <c r="Y5169" s="23" t="s">
        <v>37</v>
      </c>
      <c r="AH5169" s="34"/>
      <c r="AI5169" s="24"/>
      <c r="AJ5169" s="24"/>
      <c r="AK5169" s="24"/>
    </row>
    <row r="5170" ht="12.75" customHeight="1">
      <c r="A5170" s="13"/>
      <c r="B5170" s="13"/>
      <c r="C5170" s="14"/>
      <c r="D5170" s="14"/>
      <c r="E5170" s="15"/>
      <c r="F5170" s="13"/>
      <c r="G5170" s="13"/>
      <c r="H5170" s="13"/>
      <c r="I5170" s="13"/>
      <c r="J5170" s="13"/>
      <c r="K5170" s="17"/>
      <c r="L5170" s="17"/>
      <c r="M5170" s="13"/>
      <c r="N5170" s="13"/>
      <c r="P5170" s="19"/>
      <c r="Q5170" s="19"/>
      <c r="S5170" s="23" t="s">
        <v>37</v>
      </c>
      <c r="T5170" s="23" t="s">
        <v>37</v>
      </c>
      <c r="U5170" s="23" t="s">
        <v>37</v>
      </c>
      <c r="V5170" s="23" t="s">
        <v>37</v>
      </c>
      <c r="W5170" s="23" t="s">
        <v>37</v>
      </c>
      <c r="X5170" s="23" t="s">
        <v>37</v>
      </c>
      <c r="Y5170" s="23" t="s">
        <v>37</v>
      </c>
      <c r="AH5170" s="34"/>
      <c r="AI5170" s="24"/>
      <c r="AJ5170" s="24"/>
      <c r="AK5170" s="24"/>
    </row>
    <row r="5171" ht="12.75" customHeight="1">
      <c r="A5171" s="13"/>
      <c r="B5171" s="13"/>
      <c r="C5171" s="14"/>
      <c r="D5171" s="14"/>
      <c r="E5171" s="15"/>
      <c r="F5171" s="13"/>
      <c r="G5171" s="13"/>
      <c r="H5171" s="13"/>
      <c r="I5171" s="13"/>
      <c r="J5171" s="13"/>
      <c r="K5171" s="17"/>
      <c r="L5171" s="17"/>
      <c r="M5171" s="13"/>
      <c r="N5171" s="13"/>
      <c r="P5171" s="19"/>
      <c r="Q5171" s="19"/>
      <c r="S5171" s="23" t="s">
        <v>37</v>
      </c>
      <c r="T5171" s="23" t="s">
        <v>37</v>
      </c>
      <c r="U5171" s="23" t="s">
        <v>37</v>
      </c>
      <c r="V5171" s="23" t="s">
        <v>37</v>
      </c>
      <c r="W5171" s="23" t="s">
        <v>37</v>
      </c>
      <c r="X5171" s="23" t="s">
        <v>37</v>
      </c>
      <c r="Y5171" s="23" t="s">
        <v>37</v>
      </c>
      <c r="AH5171" s="34"/>
      <c r="AI5171" s="24"/>
      <c r="AJ5171" s="24"/>
      <c r="AK5171" s="24"/>
    </row>
    <row r="5172" ht="12.75" customHeight="1">
      <c r="A5172" s="13"/>
      <c r="B5172" s="13"/>
      <c r="C5172" s="14"/>
      <c r="D5172" s="14"/>
      <c r="E5172" s="15"/>
      <c r="F5172" s="13"/>
      <c r="G5172" s="13"/>
      <c r="H5172" s="13"/>
      <c r="I5172" s="13"/>
      <c r="J5172" s="13"/>
      <c r="K5172" s="17"/>
      <c r="L5172" s="17"/>
      <c r="M5172" s="13"/>
      <c r="N5172" s="13"/>
      <c r="P5172" s="19"/>
      <c r="Q5172" s="19"/>
      <c r="S5172" s="23" t="s">
        <v>37</v>
      </c>
      <c r="T5172" s="23" t="s">
        <v>37</v>
      </c>
      <c r="U5172" s="23" t="s">
        <v>37</v>
      </c>
      <c r="V5172" s="23" t="s">
        <v>37</v>
      </c>
      <c r="W5172" s="23" t="s">
        <v>37</v>
      </c>
      <c r="X5172" s="23" t="s">
        <v>37</v>
      </c>
      <c r="Y5172" s="23" t="s">
        <v>37</v>
      </c>
      <c r="AH5172" s="34"/>
      <c r="AI5172" s="24"/>
      <c r="AJ5172" s="24"/>
      <c r="AK5172" s="24"/>
    </row>
    <row r="5173" ht="12.75" customHeight="1">
      <c r="A5173" s="13"/>
      <c r="B5173" s="13"/>
      <c r="C5173" s="14"/>
      <c r="D5173" s="14"/>
      <c r="E5173" s="15"/>
      <c r="F5173" s="13"/>
      <c r="G5173" s="13"/>
      <c r="H5173" s="13"/>
      <c r="I5173" s="13"/>
      <c r="J5173" s="13"/>
      <c r="K5173" s="17"/>
      <c r="L5173" s="17"/>
      <c r="M5173" s="13"/>
      <c r="N5173" s="13"/>
      <c r="P5173" s="19"/>
      <c r="Q5173" s="19"/>
      <c r="S5173" s="23" t="s">
        <v>37</v>
      </c>
      <c r="T5173" s="23" t="s">
        <v>37</v>
      </c>
      <c r="U5173" s="23" t="s">
        <v>37</v>
      </c>
      <c r="V5173" s="23" t="s">
        <v>37</v>
      </c>
      <c r="W5173" s="23" t="s">
        <v>37</v>
      </c>
      <c r="X5173" s="23" t="s">
        <v>37</v>
      </c>
      <c r="Y5173" s="23" t="s">
        <v>37</v>
      </c>
      <c r="AH5173" s="34"/>
      <c r="AI5173" s="24"/>
      <c r="AJ5173" s="24"/>
      <c r="AK5173" s="24"/>
    </row>
    <row r="5174" ht="12.75" customHeight="1">
      <c r="A5174" s="13"/>
      <c r="B5174" s="13"/>
      <c r="C5174" s="14"/>
      <c r="D5174" s="14"/>
      <c r="E5174" s="15"/>
      <c r="F5174" s="13"/>
      <c r="G5174" s="13"/>
      <c r="H5174" s="13"/>
      <c r="I5174" s="13"/>
      <c r="J5174" s="13"/>
      <c r="K5174" s="17"/>
      <c r="L5174" s="17"/>
      <c r="M5174" s="13"/>
      <c r="N5174" s="13"/>
      <c r="P5174" s="19"/>
      <c r="Q5174" s="19"/>
      <c r="S5174" s="23" t="s">
        <v>37</v>
      </c>
      <c r="T5174" s="23" t="s">
        <v>37</v>
      </c>
      <c r="U5174" s="23" t="s">
        <v>37</v>
      </c>
      <c r="V5174" s="23" t="s">
        <v>37</v>
      </c>
      <c r="W5174" s="23" t="s">
        <v>37</v>
      </c>
      <c r="X5174" s="23" t="s">
        <v>37</v>
      </c>
      <c r="Y5174" s="23" t="s">
        <v>37</v>
      </c>
      <c r="AH5174" s="34"/>
      <c r="AI5174" s="24"/>
      <c r="AJ5174" s="24"/>
      <c r="AK5174" s="24"/>
    </row>
    <row r="5175" ht="12.75" customHeight="1">
      <c r="A5175" s="13"/>
      <c r="B5175" s="13"/>
      <c r="C5175" s="14"/>
      <c r="D5175" s="14"/>
      <c r="E5175" s="15"/>
      <c r="F5175" s="13"/>
      <c r="G5175" s="13"/>
      <c r="H5175" s="13"/>
      <c r="I5175" s="13"/>
      <c r="J5175" s="13"/>
      <c r="K5175" s="17"/>
      <c r="L5175" s="17"/>
      <c r="M5175" s="13"/>
      <c r="N5175" s="13"/>
      <c r="S5175" s="23" t="s">
        <v>37</v>
      </c>
      <c r="T5175" s="23" t="s">
        <v>37</v>
      </c>
      <c r="U5175" s="23" t="s">
        <v>37</v>
      </c>
      <c r="V5175" s="23" t="s">
        <v>37</v>
      </c>
      <c r="W5175" s="23" t="s">
        <v>37</v>
      </c>
      <c r="X5175" s="23" t="s">
        <v>37</v>
      </c>
      <c r="Y5175" s="23" t="s">
        <v>37</v>
      </c>
      <c r="AH5175" s="34"/>
      <c r="AI5175" s="24"/>
      <c r="AJ5175" s="24"/>
      <c r="AK5175" s="24"/>
    </row>
    <row r="5176" ht="12.75" customHeight="1">
      <c r="A5176" s="13"/>
      <c r="B5176" s="13"/>
      <c r="C5176" s="14"/>
      <c r="D5176" s="14"/>
      <c r="E5176" s="15"/>
      <c r="F5176" s="13"/>
      <c r="G5176" s="13"/>
      <c r="H5176" s="13"/>
      <c r="I5176" s="13"/>
      <c r="J5176" s="13"/>
      <c r="K5176" s="17"/>
      <c r="L5176" s="17"/>
      <c r="M5176" s="13"/>
      <c r="N5176" s="13"/>
      <c r="S5176" s="23" t="s">
        <v>37</v>
      </c>
      <c r="T5176" s="23" t="s">
        <v>37</v>
      </c>
      <c r="U5176" s="23" t="s">
        <v>37</v>
      </c>
      <c r="V5176" s="23" t="s">
        <v>37</v>
      </c>
      <c r="W5176" s="23" t="s">
        <v>37</v>
      </c>
      <c r="X5176" s="23" t="s">
        <v>37</v>
      </c>
      <c r="Y5176" s="23" t="s">
        <v>37</v>
      </c>
      <c r="AH5176" s="34"/>
      <c r="AI5176" s="24"/>
      <c r="AJ5176" s="24"/>
      <c r="AK5176" s="24"/>
    </row>
    <row r="5177" ht="12.75" customHeight="1">
      <c r="A5177" s="13"/>
      <c r="B5177" s="13"/>
      <c r="C5177" s="14"/>
      <c r="D5177" s="14"/>
      <c r="E5177" s="15"/>
      <c r="F5177" s="13"/>
      <c r="G5177" s="13"/>
      <c r="H5177" s="13"/>
      <c r="I5177" s="13"/>
      <c r="J5177" s="13"/>
      <c r="K5177" s="17"/>
      <c r="L5177" s="17"/>
      <c r="M5177" s="13"/>
      <c r="N5177" s="13"/>
      <c r="S5177" s="23" t="s">
        <v>37</v>
      </c>
      <c r="T5177" s="23" t="s">
        <v>37</v>
      </c>
      <c r="U5177" s="23" t="s">
        <v>37</v>
      </c>
      <c r="V5177" s="23" t="s">
        <v>37</v>
      </c>
      <c r="W5177" s="23" t="s">
        <v>37</v>
      </c>
      <c r="X5177" s="23" t="s">
        <v>37</v>
      </c>
      <c r="Y5177" s="23" t="s">
        <v>37</v>
      </c>
      <c r="AH5177" s="34"/>
      <c r="AI5177" s="24"/>
      <c r="AJ5177" s="24"/>
      <c r="AK5177" s="24"/>
    </row>
    <row r="5178" ht="12.75" customHeight="1">
      <c r="A5178" s="13"/>
      <c r="B5178" s="13"/>
      <c r="C5178" s="14"/>
      <c r="D5178" s="14"/>
      <c r="E5178" s="15"/>
      <c r="F5178" s="13"/>
      <c r="G5178" s="13"/>
      <c r="H5178" s="13"/>
      <c r="I5178" s="13"/>
      <c r="J5178" s="13"/>
      <c r="K5178" s="17"/>
      <c r="L5178" s="17"/>
      <c r="M5178" s="13"/>
      <c r="N5178" s="13"/>
      <c r="S5178" s="23" t="s">
        <v>37</v>
      </c>
      <c r="T5178" s="23" t="s">
        <v>37</v>
      </c>
      <c r="U5178" s="23" t="s">
        <v>37</v>
      </c>
      <c r="V5178" s="23" t="s">
        <v>37</v>
      </c>
      <c r="W5178" s="23" t="s">
        <v>37</v>
      </c>
      <c r="X5178" s="23" t="s">
        <v>37</v>
      </c>
      <c r="Y5178" s="23" t="s">
        <v>37</v>
      </c>
      <c r="AH5178" s="34"/>
      <c r="AI5178" s="24"/>
      <c r="AJ5178" s="24"/>
      <c r="AK5178" s="24"/>
    </row>
    <row r="5179" ht="12.75" customHeight="1">
      <c r="A5179" s="13"/>
      <c r="B5179" s="13"/>
      <c r="C5179" s="14"/>
      <c r="D5179" s="14"/>
      <c r="E5179" s="15"/>
      <c r="F5179" s="13"/>
      <c r="G5179" s="13"/>
      <c r="H5179" s="13"/>
      <c r="I5179" s="13"/>
      <c r="J5179" s="13"/>
      <c r="K5179" s="17"/>
      <c r="L5179" s="17"/>
      <c r="M5179" s="13"/>
      <c r="N5179" s="13"/>
      <c r="S5179" s="23" t="s">
        <v>37</v>
      </c>
      <c r="T5179" s="23" t="s">
        <v>37</v>
      </c>
      <c r="U5179" s="23" t="s">
        <v>37</v>
      </c>
      <c r="V5179" s="23" t="s">
        <v>37</v>
      </c>
      <c r="W5179" s="23" t="s">
        <v>37</v>
      </c>
      <c r="X5179" s="23" t="s">
        <v>37</v>
      </c>
      <c r="Y5179" s="23" t="s">
        <v>37</v>
      </c>
      <c r="AH5179" s="34"/>
      <c r="AI5179" s="24"/>
      <c r="AJ5179" s="24"/>
      <c r="AK5179" s="24"/>
    </row>
    <row r="5180" ht="12.75" customHeight="1">
      <c r="A5180" s="13"/>
      <c r="B5180" s="13"/>
      <c r="C5180" s="14"/>
      <c r="D5180" s="14"/>
      <c r="E5180" s="15"/>
      <c r="F5180" s="13"/>
      <c r="G5180" s="13"/>
      <c r="H5180" s="13"/>
      <c r="I5180" s="13"/>
      <c r="J5180" s="13"/>
      <c r="K5180" s="17"/>
      <c r="L5180" s="17"/>
      <c r="M5180" s="13"/>
      <c r="N5180" s="13"/>
      <c r="S5180" s="23" t="s">
        <v>37</v>
      </c>
      <c r="T5180" s="23" t="s">
        <v>37</v>
      </c>
      <c r="U5180" s="23" t="s">
        <v>37</v>
      </c>
      <c r="V5180" s="23" t="s">
        <v>37</v>
      </c>
      <c r="W5180" s="23" t="s">
        <v>37</v>
      </c>
      <c r="X5180" s="23" t="s">
        <v>37</v>
      </c>
      <c r="Y5180" s="23" t="s">
        <v>37</v>
      </c>
      <c r="AH5180" s="34"/>
      <c r="AI5180" s="24"/>
      <c r="AJ5180" s="24"/>
      <c r="AK5180" s="24"/>
    </row>
    <row r="5181" ht="12.75" customHeight="1">
      <c r="A5181" s="13"/>
      <c r="B5181" s="13"/>
      <c r="C5181" s="14"/>
      <c r="D5181" s="14"/>
      <c r="E5181" s="15"/>
      <c r="F5181" s="13"/>
      <c r="G5181" s="13"/>
      <c r="H5181" s="13"/>
      <c r="I5181" s="13"/>
      <c r="J5181" s="13"/>
      <c r="K5181" s="17"/>
      <c r="L5181" s="17"/>
      <c r="M5181" s="13"/>
      <c r="N5181" s="13"/>
      <c r="S5181" s="23" t="s">
        <v>37</v>
      </c>
      <c r="T5181" s="23" t="s">
        <v>37</v>
      </c>
      <c r="U5181" s="23" t="s">
        <v>37</v>
      </c>
      <c r="V5181" s="23" t="s">
        <v>37</v>
      </c>
      <c r="W5181" s="23" t="s">
        <v>37</v>
      </c>
      <c r="X5181" s="23" t="s">
        <v>37</v>
      </c>
      <c r="Y5181" s="23" t="s">
        <v>37</v>
      </c>
      <c r="AH5181" s="34"/>
      <c r="AI5181" s="24"/>
      <c r="AJ5181" s="24"/>
      <c r="AK5181" s="24"/>
    </row>
    <row r="5182" ht="12.75" customHeight="1">
      <c r="A5182" s="13"/>
      <c r="B5182" s="13"/>
      <c r="C5182" s="14"/>
      <c r="D5182" s="14"/>
      <c r="E5182" s="15"/>
      <c r="F5182" s="13"/>
      <c r="G5182" s="13"/>
      <c r="H5182" s="13"/>
      <c r="I5182" s="13"/>
      <c r="J5182" s="13"/>
      <c r="K5182" s="17"/>
      <c r="L5182" s="17"/>
      <c r="M5182" s="13"/>
      <c r="N5182" s="13"/>
      <c r="O5182" s="23" t="s">
        <v>37</v>
      </c>
      <c r="P5182" s="23" t="s">
        <v>37</v>
      </c>
      <c r="Q5182" s="23" t="s">
        <v>37</v>
      </c>
      <c r="R5182" s="23" t="s">
        <v>37</v>
      </c>
      <c r="S5182" s="23" t="s">
        <v>37</v>
      </c>
      <c r="T5182" s="23" t="s">
        <v>37</v>
      </c>
      <c r="U5182" s="23" t="s">
        <v>37</v>
      </c>
      <c r="V5182" s="23" t="s">
        <v>37</v>
      </c>
      <c r="W5182" s="23" t="s">
        <v>37</v>
      </c>
      <c r="X5182" s="23" t="s">
        <v>37</v>
      </c>
      <c r="Y5182" s="23" t="s">
        <v>37</v>
      </c>
      <c r="AH5182" s="34"/>
      <c r="AI5182" s="24"/>
      <c r="AJ5182" s="24"/>
      <c r="AK5182" s="24"/>
    </row>
    <row r="5183" ht="12.75" customHeight="1">
      <c r="A5183" s="13"/>
      <c r="B5183" s="13"/>
      <c r="C5183" s="14"/>
      <c r="D5183" s="14"/>
      <c r="E5183" s="15"/>
      <c r="F5183" s="13"/>
      <c r="G5183" s="13"/>
      <c r="H5183" s="13"/>
      <c r="I5183" s="13"/>
      <c r="J5183" s="13"/>
      <c r="K5183" s="17"/>
      <c r="L5183" s="17"/>
      <c r="M5183" s="13"/>
      <c r="N5183" s="13"/>
      <c r="O5183" s="23" t="s">
        <v>37</v>
      </c>
      <c r="P5183" s="23" t="s">
        <v>37</v>
      </c>
      <c r="Q5183" s="23" t="s">
        <v>37</v>
      </c>
      <c r="R5183" s="23" t="s">
        <v>37</v>
      </c>
      <c r="S5183" s="23" t="s">
        <v>37</v>
      </c>
      <c r="T5183" s="23" t="s">
        <v>37</v>
      </c>
      <c r="U5183" s="23" t="s">
        <v>37</v>
      </c>
      <c r="V5183" s="23" t="s">
        <v>37</v>
      </c>
      <c r="W5183" s="23" t="s">
        <v>37</v>
      </c>
      <c r="X5183" s="23" t="s">
        <v>37</v>
      </c>
      <c r="Y5183" s="23" t="s">
        <v>37</v>
      </c>
      <c r="AH5183" s="34"/>
      <c r="AI5183" s="24"/>
      <c r="AJ5183" s="24"/>
      <c r="AK5183" s="24"/>
    </row>
    <row r="5184" ht="12.75" customHeight="1">
      <c r="A5184" s="13"/>
      <c r="B5184" s="13"/>
      <c r="C5184" s="14"/>
      <c r="D5184" s="14"/>
      <c r="E5184" s="15"/>
      <c r="F5184" s="13"/>
      <c r="G5184" s="13"/>
      <c r="H5184" s="13"/>
      <c r="I5184" s="13"/>
      <c r="J5184" s="13"/>
      <c r="K5184" s="17"/>
      <c r="L5184" s="17"/>
      <c r="M5184" s="13"/>
      <c r="N5184" s="13"/>
      <c r="O5184" s="23" t="s">
        <v>37</v>
      </c>
      <c r="P5184" s="23" t="s">
        <v>37</v>
      </c>
      <c r="Q5184" s="23" t="s">
        <v>37</v>
      </c>
      <c r="R5184" s="23" t="s">
        <v>37</v>
      </c>
      <c r="S5184" s="23" t="s">
        <v>37</v>
      </c>
      <c r="T5184" s="23" t="s">
        <v>37</v>
      </c>
      <c r="U5184" s="23" t="s">
        <v>37</v>
      </c>
      <c r="V5184" s="23" t="s">
        <v>37</v>
      </c>
      <c r="W5184" s="23" t="s">
        <v>37</v>
      </c>
      <c r="X5184" s="23" t="s">
        <v>37</v>
      </c>
      <c r="Y5184" s="23" t="s">
        <v>37</v>
      </c>
      <c r="AH5184" s="34"/>
      <c r="AI5184" s="24"/>
      <c r="AJ5184" s="24"/>
      <c r="AK5184" s="24"/>
    </row>
    <row r="5185" ht="12.75" customHeight="1">
      <c r="A5185" s="13"/>
      <c r="B5185" s="13"/>
      <c r="C5185" s="14"/>
      <c r="D5185" s="14"/>
      <c r="E5185" s="15"/>
      <c r="F5185" s="13"/>
      <c r="G5185" s="13"/>
      <c r="H5185" s="13"/>
      <c r="I5185" s="13"/>
      <c r="J5185" s="13"/>
      <c r="K5185" s="17"/>
      <c r="L5185" s="17"/>
      <c r="M5185" s="13"/>
      <c r="N5185" s="13"/>
      <c r="O5185" s="23" t="s">
        <v>37</v>
      </c>
      <c r="P5185" s="23" t="s">
        <v>37</v>
      </c>
      <c r="Q5185" s="23" t="s">
        <v>37</v>
      </c>
      <c r="R5185" s="23" t="s">
        <v>37</v>
      </c>
      <c r="S5185" s="23" t="s">
        <v>37</v>
      </c>
      <c r="T5185" s="23" t="s">
        <v>37</v>
      </c>
      <c r="U5185" s="23" t="s">
        <v>37</v>
      </c>
      <c r="V5185" s="23" t="s">
        <v>37</v>
      </c>
      <c r="W5185" s="23" t="s">
        <v>37</v>
      </c>
      <c r="X5185" s="23" t="s">
        <v>37</v>
      </c>
      <c r="Y5185" s="23" t="s">
        <v>37</v>
      </c>
      <c r="AH5185" s="34"/>
      <c r="AI5185" s="24"/>
      <c r="AJ5185" s="24"/>
      <c r="AK5185" s="24"/>
    </row>
    <row r="5186" ht="12.75" customHeight="1">
      <c r="A5186" s="13"/>
      <c r="B5186" s="13"/>
      <c r="C5186" s="14"/>
      <c r="D5186" s="14"/>
      <c r="E5186" s="15"/>
      <c r="F5186" s="13"/>
      <c r="G5186" s="13"/>
      <c r="H5186" s="13"/>
      <c r="I5186" s="13"/>
      <c r="J5186" s="13"/>
      <c r="K5186" s="17"/>
      <c r="L5186" s="17"/>
      <c r="M5186" s="13"/>
      <c r="N5186" s="13"/>
      <c r="O5186" s="23" t="s">
        <v>37</v>
      </c>
      <c r="P5186" s="23" t="s">
        <v>37</v>
      </c>
      <c r="Q5186" s="23" t="s">
        <v>37</v>
      </c>
      <c r="R5186" s="23" t="s">
        <v>37</v>
      </c>
      <c r="S5186" s="23" t="s">
        <v>37</v>
      </c>
      <c r="T5186" s="23" t="s">
        <v>37</v>
      </c>
      <c r="U5186" s="23" t="s">
        <v>37</v>
      </c>
      <c r="V5186" s="23" t="s">
        <v>37</v>
      </c>
      <c r="W5186" s="23" t="s">
        <v>37</v>
      </c>
      <c r="X5186" s="23" t="s">
        <v>37</v>
      </c>
      <c r="Y5186" s="23" t="s">
        <v>37</v>
      </c>
      <c r="AH5186" s="34"/>
      <c r="AI5186" s="24"/>
      <c r="AJ5186" s="24"/>
      <c r="AK5186" s="24"/>
    </row>
    <row r="5187" ht="12.75" customHeight="1">
      <c r="A5187" s="13"/>
      <c r="B5187" s="13"/>
      <c r="C5187" s="14"/>
      <c r="D5187" s="14"/>
      <c r="E5187" s="15"/>
      <c r="F5187" s="13"/>
      <c r="G5187" s="13"/>
      <c r="H5187" s="13"/>
      <c r="I5187" s="13"/>
      <c r="J5187" s="13"/>
      <c r="K5187" s="17"/>
      <c r="L5187" s="17"/>
      <c r="M5187" s="13"/>
      <c r="N5187" s="13"/>
      <c r="O5187" s="23" t="s">
        <v>37</v>
      </c>
      <c r="P5187" s="23" t="s">
        <v>37</v>
      </c>
      <c r="Q5187" s="23" t="s">
        <v>37</v>
      </c>
      <c r="R5187" s="23" t="s">
        <v>37</v>
      </c>
      <c r="S5187" s="23" t="s">
        <v>37</v>
      </c>
      <c r="T5187" s="23" t="s">
        <v>37</v>
      </c>
      <c r="U5187" s="23" t="s">
        <v>37</v>
      </c>
      <c r="V5187" s="23" t="s">
        <v>37</v>
      </c>
      <c r="W5187" s="23" t="s">
        <v>37</v>
      </c>
      <c r="X5187" s="23" t="s">
        <v>37</v>
      </c>
      <c r="Y5187" s="23" t="s">
        <v>37</v>
      </c>
      <c r="AH5187" s="34"/>
      <c r="AI5187" s="24"/>
      <c r="AJ5187" s="24"/>
      <c r="AK5187" s="24"/>
    </row>
    <row r="5188" ht="12.75" customHeight="1">
      <c r="A5188" s="13"/>
      <c r="B5188" s="13"/>
      <c r="C5188" s="14"/>
      <c r="D5188" s="14"/>
      <c r="E5188" s="15"/>
      <c r="F5188" s="13"/>
      <c r="G5188" s="13"/>
      <c r="H5188" s="13"/>
      <c r="I5188" s="13"/>
      <c r="J5188" s="13"/>
      <c r="K5188" s="17"/>
      <c r="L5188" s="17"/>
      <c r="M5188" s="13"/>
      <c r="N5188" s="13"/>
      <c r="O5188" s="23" t="s">
        <v>37</v>
      </c>
      <c r="P5188" s="23" t="s">
        <v>37</v>
      </c>
      <c r="Q5188" s="23" t="s">
        <v>37</v>
      </c>
      <c r="R5188" s="23" t="s">
        <v>37</v>
      </c>
      <c r="S5188" s="23" t="s">
        <v>37</v>
      </c>
      <c r="T5188" s="23" t="s">
        <v>37</v>
      </c>
      <c r="U5188" s="23" t="s">
        <v>37</v>
      </c>
      <c r="V5188" s="23" t="s">
        <v>37</v>
      </c>
      <c r="W5188" s="23" t="s">
        <v>37</v>
      </c>
      <c r="X5188" s="23" t="s">
        <v>37</v>
      </c>
      <c r="Y5188" s="23" t="s">
        <v>37</v>
      </c>
      <c r="AH5188" s="34"/>
      <c r="AI5188" s="24"/>
      <c r="AJ5188" s="24"/>
      <c r="AK5188" s="24"/>
    </row>
    <row r="5189" ht="12.75" customHeight="1">
      <c r="A5189" s="13"/>
      <c r="B5189" s="13"/>
      <c r="C5189" s="14"/>
      <c r="D5189" s="14"/>
      <c r="E5189" s="15"/>
      <c r="F5189" s="13"/>
      <c r="G5189" s="13"/>
      <c r="H5189" s="13"/>
      <c r="I5189" s="13"/>
      <c r="J5189" s="13"/>
      <c r="K5189" s="17"/>
      <c r="L5189" s="17"/>
      <c r="M5189" s="13"/>
      <c r="N5189" s="13"/>
      <c r="O5189" s="23" t="s">
        <v>37</v>
      </c>
      <c r="P5189" s="23" t="s">
        <v>37</v>
      </c>
      <c r="Q5189" s="23" t="s">
        <v>37</v>
      </c>
      <c r="R5189" s="23" t="s">
        <v>37</v>
      </c>
      <c r="S5189" s="23" t="s">
        <v>37</v>
      </c>
      <c r="T5189" s="23" t="s">
        <v>37</v>
      </c>
      <c r="U5189" s="23" t="s">
        <v>37</v>
      </c>
      <c r="V5189" s="23" t="s">
        <v>37</v>
      </c>
      <c r="W5189" s="23" t="s">
        <v>37</v>
      </c>
      <c r="X5189" s="23" t="s">
        <v>37</v>
      </c>
      <c r="Y5189" s="23" t="s">
        <v>37</v>
      </c>
      <c r="AH5189" s="34"/>
      <c r="AI5189" s="24"/>
      <c r="AJ5189" s="24"/>
      <c r="AK5189" s="24"/>
    </row>
    <row r="5190" ht="12.75" customHeight="1">
      <c r="A5190" s="13"/>
      <c r="B5190" s="13"/>
      <c r="C5190" s="14"/>
      <c r="D5190" s="14"/>
      <c r="E5190" s="15"/>
      <c r="F5190" s="13"/>
      <c r="G5190" s="13"/>
      <c r="H5190" s="13"/>
      <c r="I5190" s="13"/>
      <c r="J5190" s="13"/>
      <c r="K5190" s="17"/>
      <c r="L5190" s="17"/>
      <c r="M5190" s="13"/>
      <c r="N5190" s="13"/>
      <c r="O5190" s="23" t="s">
        <v>37</v>
      </c>
      <c r="P5190" s="23" t="s">
        <v>37</v>
      </c>
      <c r="Q5190" s="23" t="s">
        <v>37</v>
      </c>
      <c r="R5190" s="23" t="s">
        <v>37</v>
      </c>
      <c r="S5190" s="23" t="s">
        <v>37</v>
      </c>
      <c r="T5190" s="23" t="s">
        <v>37</v>
      </c>
      <c r="U5190" s="23" t="s">
        <v>37</v>
      </c>
      <c r="V5190" s="23" t="s">
        <v>37</v>
      </c>
      <c r="W5190" s="23" t="s">
        <v>37</v>
      </c>
      <c r="X5190" s="23" t="s">
        <v>37</v>
      </c>
      <c r="Y5190" s="23" t="s">
        <v>37</v>
      </c>
      <c r="AH5190" s="34"/>
      <c r="AI5190" s="24"/>
      <c r="AJ5190" s="24"/>
      <c r="AK5190" s="24"/>
    </row>
    <row r="5191" ht="12.75" customHeight="1">
      <c r="A5191" s="13"/>
      <c r="B5191" s="13"/>
      <c r="C5191" s="14"/>
      <c r="D5191" s="14"/>
      <c r="E5191" s="15"/>
      <c r="F5191" s="13"/>
      <c r="G5191" s="13"/>
      <c r="H5191" s="13"/>
      <c r="I5191" s="13"/>
      <c r="J5191" s="13"/>
      <c r="K5191" s="17"/>
      <c r="L5191" s="17"/>
      <c r="M5191" s="13"/>
      <c r="N5191" s="13"/>
      <c r="O5191" s="23" t="s">
        <v>37</v>
      </c>
      <c r="P5191" s="23" t="s">
        <v>37</v>
      </c>
      <c r="Q5191" s="23" t="s">
        <v>37</v>
      </c>
      <c r="R5191" s="23" t="s">
        <v>37</v>
      </c>
      <c r="S5191" s="23" t="s">
        <v>37</v>
      </c>
      <c r="T5191" s="23" t="s">
        <v>37</v>
      </c>
      <c r="U5191" s="23" t="s">
        <v>37</v>
      </c>
      <c r="V5191" s="23" t="s">
        <v>37</v>
      </c>
      <c r="W5191" s="23" t="s">
        <v>37</v>
      </c>
      <c r="X5191" s="23" t="s">
        <v>37</v>
      </c>
      <c r="Y5191" s="23" t="s">
        <v>37</v>
      </c>
      <c r="AH5191" s="34"/>
      <c r="AI5191" s="24"/>
      <c r="AJ5191" s="24"/>
      <c r="AK5191" s="24"/>
    </row>
    <row r="5192" ht="12.75" customHeight="1">
      <c r="A5192" s="13"/>
      <c r="B5192" s="13"/>
      <c r="C5192" s="14"/>
      <c r="D5192" s="14"/>
      <c r="E5192" s="15"/>
      <c r="F5192" s="13"/>
      <c r="G5192" s="13"/>
      <c r="H5192" s="13"/>
      <c r="I5192" s="13"/>
      <c r="J5192" s="13"/>
      <c r="K5192" s="17"/>
      <c r="L5192" s="17"/>
      <c r="M5192" s="13"/>
      <c r="N5192" s="13"/>
      <c r="O5192" s="23" t="s">
        <v>37</v>
      </c>
      <c r="P5192" s="23" t="s">
        <v>37</v>
      </c>
      <c r="Q5192" s="23" t="s">
        <v>37</v>
      </c>
      <c r="R5192" s="23" t="s">
        <v>37</v>
      </c>
      <c r="S5192" s="23" t="s">
        <v>37</v>
      </c>
      <c r="T5192" s="23" t="s">
        <v>37</v>
      </c>
      <c r="U5192" s="23" t="s">
        <v>37</v>
      </c>
      <c r="V5192" s="23" t="s">
        <v>37</v>
      </c>
      <c r="W5192" s="23" t="s">
        <v>37</v>
      </c>
      <c r="X5192" s="23" t="s">
        <v>37</v>
      </c>
      <c r="Y5192" s="23" t="s">
        <v>37</v>
      </c>
      <c r="AH5192" s="34"/>
      <c r="AI5192" s="24"/>
      <c r="AJ5192" s="24"/>
      <c r="AK5192" s="24"/>
    </row>
    <row r="5193" ht="12.75" customHeight="1">
      <c r="A5193" s="13"/>
      <c r="B5193" s="13"/>
      <c r="C5193" s="14"/>
      <c r="D5193" s="14"/>
      <c r="E5193" s="15"/>
      <c r="F5193" s="13"/>
      <c r="G5193" s="13"/>
      <c r="H5193" s="13"/>
      <c r="I5193" s="13"/>
      <c r="J5193" s="13"/>
      <c r="K5193" s="17"/>
      <c r="L5193" s="17"/>
      <c r="M5193" s="13"/>
      <c r="N5193" s="13"/>
      <c r="O5193" s="23" t="s">
        <v>37</v>
      </c>
      <c r="P5193" s="23" t="s">
        <v>37</v>
      </c>
      <c r="Q5193" s="23" t="s">
        <v>37</v>
      </c>
      <c r="R5193" s="23" t="s">
        <v>37</v>
      </c>
      <c r="S5193" s="23" t="s">
        <v>37</v>
      </c>
      <c r="T5193" s="23" t="s">
        <v>37</v>
      </c>
      <c r="U5193" s="23" t="s">
        <v>37</v>
      </c>
      <c r="V5193" s="23" t="s">
        <v>37</v>
      </c>
      <c r="W5193" s="23" t="s">
        <v>37</v>
      </c>
      <c r="X5193" s="23" t="s">
        <v>37</v>
      </c>
      <c r="Y5193" s="23" t="s">
        <v>37</v>
      </c>
      <c r="AH5193" s="34"/>
      <c r="AI5193" s="24"/>
      <c r="AJ5193" s="24"/>
      <c r="AK5193" s="24"/>
    </row>
    <row r="5194" ht="12.75" customHeight="1">
      <c r="A5194" s="13"/>
      <c r="B5194" s="13"/>
      <c r="C5194" s="14"/>
      <c r="D5194" s="14"/>
      <c r="E5194" s="15"/>
      <c r="F5194" s="13"/>
      <c r="G5194" s="13"/>
      <c r="H5194" s="13"/>
      <c r="I5194" s="13"/>
      <c r="J5194" s="13"/>
      <c r="K5194" s="17"/>
      <c r="L5194" s="17"/>
      <c r="M5194" s="13"/>
      <c r="N5194" s="13"/>
      <c r="O5194" s="23" t="s">
        <v>37</v>
      </c>
      <c r="P5194" s="23" t="s">
        <v>37</v>
      </c>
      <c r="Q5194" s="23" t="s">
        <v>37</v>
      </c>
      <c r="R5194" s="23" t="s">
        <v>37</v>
      </c>
      <c r="S5194" s="23" t="s">
        <v>37</v>
      </c>
      <c r="T5194" s="23" t="s">
        <v>37</v>
      </c>
      <c r="U5194" s="23" t="s">
        <v>37</v>
      </c>
      <c r="V5194" s="23" t="s">
        <v>37</v>
      </c>
      <c r="W5194" s="23" t="s">
        <v>37</v>
      </c>
      <c r="X5194" s="23" t="s">
        <v>37</v>
      </c>
      <c r="Y5194" s="23" t="s">
        <v>37</v>
      </c>
      <c r="AH5194" s="34"/>
      <c r="AI5194" s="24"/>
      <c r="AJ5194" s="24"/>
      <c r="AK5194" s="24"/>
    </row>
    <row r="5195" ht="12.75" customHeight="1">
      <c r="A5195" s="13"/>
      <c r="B5195" s="13"/>
      <c r="C5195" s="14"/>
      <c r="D5195" s="14"/>
      <c r="E5195" s="15"/>
      <c r="F5195" s="13"/>
      <c r="G5195" s="13"/>
      <c r="H5195" s="13"/>
      <c r="I5195" s="13"/>
      <c r="J5195" s="13"/>
      <c r="K5195" s="17"/>
      <c r="L5195" s="17"/>
      <c r="M5195" s="13"/>
      <c r="N5195" s="13"/>
      <c r="O5195" s="23" t="s">
        <v>37</v>
      </c>
      <c r="P5195" s="23" t="s">
        <v>37</v>
      </c>
      <c r="Q5195" s="23" t="s">
        <v>37</v>
      </c>
      <c r="R5195" s="23" t="s">
        <v>37</v>
      </c>
      <c r="S5195" s="23" t="s">
        <v>37</v>
      </c>
      <c r="T5195" s="23" t="s">
        <v>37</v>
      </c>
      <c r="U5195" s="23" t="s">
        <v>37</v>
      </c>
      <c r="V5195" s="23" t="s">
        <v>37</v>
      </c>
      <c r="W5195" s="23" t="s">
        <v>37</v>
      </c>
      <c r="X5195" s="23" t="s">
        <v>37</v>
      </c>
      <c r="Y5195" s="23" t="s">
        <v>37</v>
      </c>
      <c r="AH5195" s="34"/>
      <c r="AI5195" s="24"/>
      <c r="AJ5195" s="24"/>
      <c r="AK5195" s="24"/>
    </row>
    <row r="5196" ht="12.75" customHeight="1">
      <c r="A5196" s="13"/>
      <c r="B5196" s="13"/>
      <c r="C5196" s="14"/>
      <c r="D5196" s="14"/>
      <c r="E5196" s="15"/>
      <c r="F5196" s="13"/>
      <c r="G5196" s="13"/>
      <c r="H5196" s="13"/>
      <c r="I5196" s="13"/>
      <c r="J5196" s="13"/>
      <c r="K5196" s="17"/>
      <c r="L5196" s="17"/>
      <c r="M5196" s="13"/>
      <c r="N5196" s="13"/>
      <c r="O5196" s="23" t="s">
        <v>37</v>
      </c>
      <c r="P5196" s="23" t="s">
        <v>37</v>
      </c>
      <c r="Q5196" s="23" t="s">
        <v>37</v>
      </c>
      <c r="R5196" s="23" t="s">
        <v>37</v>
      </c>
      <c r="S5196" s="23" t="s">
        <v>37</v>
      </c>
      <c r="T5196" s="23" t="s">
        <v>37</v>
      </c>
      <c r="U5196" s="23" t="s">
        <v>37</v>
      </c>
      <c r="V5196" s="23" t="s">
        <v>37</v>
      </c>
      <c r="W5196" s="23" t="s">
        <v>37</v>
      </c>
      <c r="X5196" s="23" t="s">
        <v>37</v>
      </c>
      <c r="Y5196" s="23" t="s">
        <v>37</v>
      </c>
      <c r="AH5196" s="34"/>
      <c r="AI5196" s="24"/>
      <c r="AJ5196" s="24"/>
      <c r="AK5196" s="24"/>
    </row>
    <row r="5197" ht="12.75" customHeight="1">
      <c r="A5197" s="13"/>
      <c r="B5197" s="13"/>
      <c r="C5197" s="14"/>
      <c r="D5197" s="14"/>
      <c r="E5197" s="15"/>
      <c r="F5197" s="13"/>
      <c r="G5197" s="13"/>
      <c r="H5197" s="13"/>
      <c r="I5197" s="13"/>
      <c r="J5197" s="13"/>
      <c r="K5197" s="17"/>
      <c r="L5197" s="17"/>
      <c r="M5197" s="13"/>
      <c r="N5197" s="13"/>
      <c r="O5197" s="23" t="s">
        <v>37</v>
      </c>
      <c r="P5197" s="23" t="s">
        <v>37</v>
      </c>
      <c r="Q5197" s="23" t="s">
        <v>37</v>
      </c>
      <c r="R5197" s="23" t="s">
        <v>37</v>
      </c>
      <c r="S5197" s="23" t="s">
        <v>37</v>
      </c>
      <c r="T5197" s="23" t="s">
        <v>37</v>
      </c>
      <c r="U5197" s="23" t="s">
        <v>37</v>
      </c>
      <c r="V5197" s="23" t="s">
        <v>37</v>
      </c>
      <c r="W5197" s="23" t="s">
        <v>37</v>
      </c>
      <c r="X5197" s="23" t="s">
        <v>37</v>
      </c>
      <c r="Y5197" s="23" t="s">
        <v>37</v>
      </c>
      <c r="AH5197" s="34"/>
      <c r="AI5197" s="24"/>
      <c r="AJ5197" s="24"/>
      <c r="AK5197" s="24"/>
    </row>
    <row r="5198" ht="12.75" customHeight="1">
      <c r="A5198" s="13"/>
      <c r="B5198" s="13"/>
      <c r="C5198" s="14"/>
      <c r="D5198" s="14"/>
      <c r="E5198" s="15"/>
      <c r="F5198" s="13"/>
      <c r="G5198" s="13"/>
      <c r="H5198" s="13"/>
      <c r="I5198" s="13"/>
      <c r="J5198" s="13"/>
      <c r="K5198" s="17"/>
      <c r="L5198" s="17"/>
      <c r="M5198" s="13"/>
      <c r="N5198" s="13"/>
      <c r="O5198" s="23" t="s">
        <v>37</v>
      </c>
      <c r="P5198" s="23" t="s">
        <v>37</v>
      </c>
      <c r="Q5198" s="23" t="s">
        <v>37</v>
      </c>
      <c r="R5198" s="23" t="s">
        <v>37</v>
      </c>
      <c r="S5198" s="23" t="s">
        <v>37</v>
      </c>
      <c r="T5198" s="23" t="s">
        <v>37</v>
      </c>
      <c r="U5198" s="23" t="s">
        <v>37</v>
      </c>
      <c r="V5198" s="23" t="s">
        <v>37</v>
      </c>
      <c r="W5198" s="23" t="s">
        <v>37</v>
      </c>
      <c r="X5198" s="23" t="s">
        <v>37</v>
      </c>
      <c r="Y5198" s="23" t="s">
        <v>37</v>
      </c>
      <c r="AH5198" s="34"/>
      <c r="AI5198" s="24"/>
      <c r="AJ5198" s="24"/>
      <c r="AK5198" s="24"/>
    </row>
    <row r="5199" ht="12.75" customHeight="1">
      <c r="A5199" s="13"/>
      <c r="B5199" s="13"/>
      <c r="C5199" s="14"/>
      <c r="D5199" s="14"/>
      <c r="E5199" s="15"/>
      <c r="F5199" s="13"/>
      <c r="G5199" s="13"/>
      <c r="H5199" s="13"/>
      <c r="I5199" s="13"/>
      <c r="J5199" s="13"/>
      <c r="K5199" s="17"/>
      <c r="L5199" s="17"/>
      <c r="M5199" s="13"/>
      <c r="N5199" s="13"/>
      <c r="O5199" s="23" t="s">
        <v>37</v>
      </c>
      <c r="P5199" s="23" t="s">
        <v>37</v>
      </c>
      <c r="Q5199" s="23" t="s">
        <v>37</v>
      </c>
      <c r="R5199" s="23" t="s">
        <v>37</v>
      </c>
      <c r="S5199" s="23" t="s">
        <v>37</v>
      </c>
      <c r="T5199" s="23" t="s">
        <v>37</v>
      </c>
      <c r="U5199" s="23" t="s">
        <v>37</v>
      </c>
      <c r="V5199" s="23" t="s">
        <v>37</v>
      </c>
      <c r="W5199" s="23" t="s">
        <v>37</v>
      </c>
      <c r="X5199" s="23" t="s">
        <v>37</v>
      </c>
      <c r="Y5199" s="23" t="s">
        <v>37</v>
      </c>
      <c r="AH5199" s="34"/>
      <c r="AI5199" s="24"/>
      <c r="AJ5199" s="24"/>
      <c r="AK5199" s="24"/>
    </row>
    <row r="5200" ht="12.75" customHeight="1">
      <c r="A5200" s="13"/>
      <c r="B5200" s="13"/>
      <c r="C5200" s="14"/>
      <c r="D5200" s="14"/>
      <c r="E5200" s="15"/>
      <c r="F5200" s="13"/>
      <c r="G5200" s="13"/>
      <c r="H5200" s="13"/>
      <c r="I5200" s="13"/>
      <c r="J5200" s="13"/>
      <c r="K5200" s="17"/>
      <c r="L5200" s="17"/>
      <c r="M5200" s="13"/>
      <c r="N5200" s="13"/>
      <c r="O5200" s="23" t="s">
        <v>37</v>
      </c>
      <c r="P5200" s="23" t="s">
        <v>37</v>
      </c>
      <c r="Q5200" s="23" t="s">
        <v>37</v>
      </c>
      <c r="R5200" s="23" t="s">
        <v>37</v>
      </c>
      <c r="S5200" s="23" t="s">
        <v>37</v>
      </c>
      <c r="T5200" s="23" t="s">
        <v>37</v>
      </c>
      <c r="U5200" s="23" t="s">
        <v>37</v>
      </c>
      <c r="V5200" s="23" t="s">
        <v>37</v>
      </c>
      <c r="W5200" s="23" t="s">
        <v>37</v>
      </c>
      <c r="X5200" s="23" t="s">
        <v>37</v>
      </c>
      <c r="Y5200" s="23" t="s">
        <v>37</v>
      </c>
      <c r="AH5200" s="34"/>
      <c r="AI5200" s="24"/>
      <c r="AJ5200" s="24"/>
      <c r="AK5200" s="24"/>
    </row>
    <row r="5201" ht="12.75" customHeight="1">
      <c r="A5201" s="13"/>
      <c r="B5201" s="13"/>
      <c r="C5201" s="14"/>
      <c r="D5201" s="14"/>
      <c r="E5201" s="15"/>
      <c r="F5201" s="13"/>
      <c r="G5201" s="13"/>
      <c r="H5201" s="13"/>
      <c r="I5201" s="13"/>
      <c r="J5201" s="13"/>
      <c r="K5201" s="17"/>
      <c r="L5201" s="17"/>
      <c r="M5201" s="13"/>
      <c r="N5201" s="13"/>
      <c r="O5201" s="23" t="s">
        <v>37</v>
      </c>
      <c r="P5201" s="23" t="s">
        <v>37</v>
      </c>
      <c r="Q5201" s="23" t="s">
        <v>37</v>
      </c>
      <c r="R5201" s="23" t="s">
        <v>37</v>
      </c>
      <c r="S5201" s="23" t="s">
        <v>37</v>
      </c>
      <c r="T5201" s="23" t="s">
        <v>37</v>
      </c>
      <c r="U5201" s="23" t="s">
        <v>37</v>
      </c>
      <c r="V5201" s="23" t="s">
        <v>37</v>
      </c>
      <c r="W5201" s="23" t="s">
        <v>37</v>
      </c>
      <c r="X5201" s="23" t="s">
        <v>37</v>
      </c>
      <c r="Y5201" s="23" t="s">
        <v>37</v>
      </c>
      <c r="AH5201" s="34"/>
      <c r="AI5201" s="24"/>
      <c r="AJ5201" s="24"/>
      <c r="AK5201" s="24"/>
    </row>
    <row r="5202" ht="12.75" customHeight="1">
      <c r="A5202" s="13"/>
      <c r="B5202" s="13"/>
      <c r="C5202" s="14"/>
      <c r="D5202" s="14"/>
      <c r="E5202" s="15"/>
      <c r="F5202" s="13"/>
      <c r="G5202" s="13"/>
      <c r="H5202" s="13"/>
      <c r="I5202" s="13"/>
      <c r="J5202" s="13"/>
      <c r="K5202" s="17"/>
      <c r="L5202" s="17"/>
      <c r="M5202" s="13"/>
      <c r="N5202" s="13"/>
      <c r="O5202" s="23" t="s">
        <v>37</v>
      </c>
      <c r="P5202" s="23" t="s">
        <v>37</v>
      </c>
      <c r="Q5202" s="23" t="s">
        <v>37</v>
      </c>
      <c r="R5202" s="23" t="s">
        <v>37</v>
      </c>
      <c r="S5202" s="23" t="s">
        <v>37</v>
      </c>
      <c r="T5202" s="23" t="s">
        <v>37</v>
      </c>
      <c r="U5202" s="23" t="s">
        <v>37</v>
      </c>
      <c r="V5202" s="23" t="s">
        <v>37</v>
      </c>
      <c r="W5202" s="23" t="s">
        <v>37</v>
      </c>
      <c r="X5202" s="23" t="s">
        <v>37</v>
      </c>
      <c r="Y5202" s="23" t="s">
        <v>37</v>
      </c>
      <c r="AH5202" s="34"/>
      <c r="AI5202" s="24"/>
      <c r="AJ5202" s="24"/>
      <c r="AK5202" s="24"/>
    </row>
    <row r="5203" ht="12.75" customHeight="1">
      <c r="A5203" s="13"/>
      <c r="B5203" s="13"/>
      <c r="C5203" s="14"/>
      <c r="D5203" s="14"/>
      <c r="E5203" s="15"/>
      <c r="F5203" s="13"/>
      <c r="G5203" s="13"/>
      <c r="H5203" s="13"/>
      <c r="I5203" s="13"/>
      <c r="J5203" s="13"/>
      <c r="K5203" s="17"/>
      <c r="L5203" s="17"/>
      <c r="M5203" s="13"/>
      <c r="N5203" s="13"/>
      <c r="O5203" s="23" t="s">
        <v>37</v>
      </c>
      <c r="P5203" s="23" t="s">
        <v>37</v>
      </c>
      <c r="Q5203" s="23" t="s">
        <v>37</v>
      </c>
      <c r="R5203" s="23" t="s">
        <v>37</v>
      </c>
      <c r="S5203" s="23" t="s">
        <v>37</v>
      </c>
      <c r="T5203" s="23" t="s">
        <v>37</v>
      </c>
      <c r="U5203" s="23" t="s">
        <v>37</v>
      </c>
      <c r="V5203" s="23" t="s">
        <v>37</v>
      </c>
      <c r="W5203" s="23" t="s">
        <v>37</v>
      </c>
      <c r="X5203" s="23" t="s">
        <v>37</v>
      </c>
      <c r="Y5203" s="23" t="s">
        <v>37</v>
      </c>
      <c r="AH5203" s="34"/>
      <c r="AI5203" s="24"/>
      <c r="AJ5203" s="24"/>
      <c r="AK5203" s="24"/>
    </row>
    <row r="5204" ht="12.75" customHeight="1">
      <c r="A5204" s="13"/>
      <c r="B5204" s="13"/>
      <c r="C5204" s="14"/>
      <c r="D5204" s="14"/>
      <c r="E5204" s="15"/>
      <c r="F5204" s="13"/>
      <c r="G5204" s="13"/>
      <c r="H5204" s="13"/>
      <c r="I5204" s="13"/>
      <c r="J5204" s="13"/>
      <c r="K5204" s="17"/>
      <c r="L5204" s="17"/>
      <c r="M5204" s="13"/>
      <c r="N5204" s="13"/>
      <c r="O5204" s="23" t="s">
        <v>37</v>
      </c>
      <c r="P5204" s="23" t="s">
        <v>37</v>
      </c>
      <c r="Q5204" s="23" t="s">
        <v>37</v>
      </c>
      <c r="R5204" s="23" t="s">
        <v>37</v>
      </c>
      <c r="S5204" s="23" t="s">
        <v>37</v>
      </c>
      <c r="T5204" s="23" t="s">
        <v>37</v>
      </c>
      <c r="U5204" s="23" t="s">
        <v>37</v>
      </c>
      <c r="V5204" s="23" t="s">
        <v>37</v>
      </c>
      <c r="W5204" s="23" t="s">
        <v>37</v>
      </c>
      <c r="X5204" s="23" t="s">
        <v>37</v>
      </c>
      <c r="Y5204" s="23" t="s">
        <v>37</v>
      </c>
      <c r="AH5204" s="34"/>
      <c r="AI5204" s="24"/>
      <c r="AJ5204" s="24"/>
      <c r="AK5204" s="24"/>
    </row>
    <row r="5205" ht="12.75" customHeight="1">
      <c r="A5205" s="13"/>
      <c r="B5205" s="13"/>
      <c r="C5205" s="14"/>
      <c r="D5205" s="14"/>
      <c r="E5205" s="15"/>
      <c r="F5205" s="13"/>
      <c r="G5205" s="13"/>
      <c r="H5205" s="13"/>
      <c r="I5205" s="13"/>
      <c r="J5205" s="13"/>
      <c r="K5205" s="17"/>
      <c r="L5205" s="17"/>
      <c r="M5205" s="13"/>
      <c r="N5205" s="13"/>
      <c r="O5205" s="23" t="s">
        <v>37</v>
      </c>
      <c r="P5205" s="23" t="s">
        <v>37</v>
      </c>
      <c r="Q5205" s="23" t="s">
        <v>37</v>
      </c>
      <c r="R5205" s="23" t="s">
        <v>37</v>
      </c>
      <c r="S5205" s="23" t="s">
        <v>37</v>
      </c>
      <c r="T5205" s="23" t="s">
        <v>37</v>
      </c>
      <c r="U5205" s="23" t="s">
        <v>37</v>
      </c>
      <c r="V5205" s="23" t="s">
        <v>37</v>
      </c>
      <c r="W5205" s="23" t="s">
        <v>37</v>
      </c>
      <c r="X5205" s="23" t="s">
        <v>37</v>
      </c>
      <c r="Y5205" s="23" t="s">
        <v>37</v>
      </c>
      <c r="AH5205" s="34"/>
      <c r="AI5205" s="24"/>
      <c r="AJ5205" s="24"/>
      <c r="AK5205" s="24"/>
    </row>
    <row r="5206" ht="12.75" customHeight="1">
      <c r="A5206" s="13"/>
      <c r="B5206" s="13"/>
      <c r="C5206" s="14"/>
      <c r="D5206" s="14"/>
      <c r="E5206" s="15"/>
      <c r="F5206" s="13"/>
      <c r="G5206" s="13"/>
      <c r="H5206" s="13"/>
      <c r="I5206" s="13"/>
      <c r="J5206" s="13"/>
      <c r="K5206" s="17"/>
      <c r="L5206" s="17"/>
      <c r="M5206" s="13"/>
      <c r="N5206" s="13"/>
      <c r="O5206" s="23" t="s">
        <v>37</v>
      </c>
      <c r="P5206" s="23" t="s">
        <v>37</v>
      </c>
      <c r="Q5206" s="23" t="s">
        <v>37</v>
      </c>
      <c r="R5206" s="23" t="s">
        <v>37</v>
      </c>
      <c r="S5206" s="23" t="s">
        <v>37</v>
      </c>
      <c r="T5206" s="23" t="s">
        <v>37</v>
      </c>
      <c r="U5206" s="23" t="s">
        <v>37</v>
      </c>
      <c r="V5206" s="23" t="s">
        <v>37</v>
      </c>
      <c r="W5206" s="23" t="s">
        <v>37</v>
      </c>
      <c r="X5206" s="23" t="s">
        <v>37</v>
      </c>
      <c r="Y5206" s="23" t="s">
        <v>37</v>
      </c>
      <c r="AH5206" s="34"/>
      <c r="AI5206" s="24"/>
      <c r="AJ5206" s="24"/>
      <c r="AK5206" s="24"/>
    </row>
    <row r="5207" ht="12.75" customHeight="1">
      <c r="A5207" s="13"/>
      <c r="B5207" s="13"/>
      <c r="C5207" s="14"/>
      <c r="D5207" s="14"/>
      <c r="E5207" s="15"/>
      <c r="F5207" s="13"/>
      <c r="G5207" s="13"/>
      <c r="H5207" s="13"/>
      <c r="I5207" s="13"/>
      <c r="J5207" s="13"/>
      <c r="K5207" s="17"/>
      <c r="L5207" s="17"/>
      <c r="M5207" s="13"/>
      <c r="N5207" s="13"/>
      <c r="O5207" s="23" t="s">
        <v>37</v>
      </c>
      <c r="P5207" s="23" t="s">
        <v>37</v>
      </c>
      <c r="Q5207" s="23" t="s">
        <v>37</v>
      </c>
      <c r="R5207" s="23" t="s">
        <v>37</v>
      </c>
      <c r="S5207" s="23" t="s">
        <v>37</v>
      </c>
      <c r="T5207" s="23" t="s">
        <v>37</v>
      </c>
      <c r="U5207" s="23" t="s">
        <v>37</v>
      </c>
      <c r="V5207" s="23" t="s">
        <v>37</v>
      </c>
      <c r="W5207" s="23" t="s">
        <v>37</v>
      </c>
      <c r="X5207" s="23" t="s">
        <v>37</v>
      </c>
      <c r="Y5207" s="23" t="s">
        <v>37</v>
      </c>
      <c r="AH5207" s="34"/>
      <c r="AI5207" s="24"/>
      <c r="AJ5207" s="24"/>
      <c r="AK5207" s="24"/>
    </row>
    <row r="5208" ht="12.75" customHeight="1">
      <c r="A5208" s="13"/>
      <c r="B5208" s="13"/>
      <c r="C5208" s="14"/>
      <c r="D5208" s="14"/>
      <c r="E5208" s="15"/>
      <c r="F5208" s="13"/>
      <c r="G5208" s="13"/>
      <c r="H5208" s="13"/>
      <c r="I5208" s="13"/>
      <c r="J5208" s="13"/>
      <c r="K5208" s="17"/>
      <c r="L5208" s="17"/>
      <c r="M5208" s="13"/>
      <c r="N5208" s="13"/>
      <c r="O5208" s="23" t="s">
        <v>37</v>
      </c>
      <c r="P5208" s="23" t="s">
        <v>37</v>
      </c>
      <c r="Q5208" s="23" t="s">
        <v>37</v>
      </c>
      <c r="R5208" s="23" t="s">
        <v>37</v>
      </c>
      <c r="S5208" s="23" t="s">
        <v>37</v>
      </c>
      <c r="T5208" s="23" t="s">
        <v>37</v>
      </c>
      <c r="U5208" s="23" t="s">
        <v>37</v>
      </c>
      <c r="V5208" s="23" t="s">
        <v>37</v>
      </c>
      <c r="W5208" s="23" t="s">
        <v>37</v>
      </c>
      <c r="X5208" s="23" t="s">
        <v>37</v>
      </c>
      <c r="Y5208" s="23" t="s">
        <v>37</v>
      </c>
      <c r="AH5208" s="34"/>
      <c r="AI5208" s="24"/>
      <c r="AJ5208" s="24"/>
      <c r="AK5208" s="24"/>
    </row>
    <row r="5209" ht="12.75" customHeight="1">
      <c r="A5209" s="13"/>
      <c r="B5209" s="13"/>
      <c r="C5209" s="14"/>
      <c r="D5209" s="14"/>
      <c r="E5209" s="15"/>
      <c r="F5209" s="13"/>
      <c r="G5209" s="13"/>
      <c r="H5209" s="13"/>
      <c r="I5209" s="13"/>
      <c r="J5209" s="13"/>
      <c r="K5209" s="17"/>
      <c r="L5209" s="17"/>
      <c r="M5209" s="13"/>
      <c r="N5209" s="13"/>
      <c r="O5209" s="23" t="s">
        <v>37</v>
      </c>
      <c r="P5209" s="23" t="s">
        <v>37</v>
      </c>
      <c r="Q5209" s="23" t="s">
        <v>37</v>
      </c>
      <c r="R5209" s="23" t="s">
        <v>37</v>
      </c>
      <c r="S5209" s="23" t="s">
        <v>37</v>
      </c>
      <c r="T5209" s="23" t="s">
        <v>37</v>
      </c>
      <c r="U5209" s="23" t="s">
        <v>37</v>
      </c>
      <c r="V5209" s="23" t="s">
        <v>37</v>
      </c>
      <c r="W5209" s="23" t="s">
        <v>37</v>
      </c>
      <c r="X5209" s="23" t="s">
        <v>37</v>
      </c>
      <c r="Y5209" s="23" t="s">
        <v>37</v>
      </c>
      <c r="AH5209" s="34"/>
      <c r="AI5209" s="24"/>
      <c r="AJ5209" s="24"/>
      <c r="AK5209" s="24"/>
    </row>
    <row r="5210" ht="12.75" customHeight="1">
      <c r="A5210" s="13"/>
      <c r="B5210" s="13"/>
      <c r="C5210" s="14"/>
      <c r="D5210" s="14"/>
      <c r="E5210" s="15"/>
      <c r="F5210" s="13"/>
      <c r="G5210" s="13"/>
      <c r="H5210" s="13"/>
      <c r="I5210" s="13"/>
      <c r="J5210" s="13"/>
      <c r="K5210" s="17"/>
      <c r="L5210" s="17"/>
      <c r="M5210" s="13"/>
      <c r="N5210" s="13"/>
      <c r="O5210" s="23" t="s">
        <v>37</v>
      </c>
      <c r="P5210" s="23" t="s">
        <v>37</v>
      </c>
      <c r="Q5210" s="23" t="s">
        <v>37</v>
      </c>
      <c r="R5210" s="23" t="s">
        <v>37</v>
      </c>
      <c r="S5210" s="23" t="s">
        <v>37</v>
      </c>
      <c r="T5210" s="23" t="s">
        <v>37</v>
      </c>
      <c r="U5210" s="23" t="s">
        <v>37</v>
      </c>
      <c r="V5210" s="23" t="s">
        <v>37</v>
      </c>
      <c r="W5210" s="23" t="s">
        <v>37</v>
      </c>
      <c r="X5210" s="23" t="s">
        <v>37</v>
      </c>
      <c r="Y5210" s="23" t="s">
        <v>37</v>
      </c>
      <c r="AH5210" s="34"/>
      <c r="AI5210" s="24"/>
      <c r="AJ5210" s="24"/>
      <c r="AK5210" s="24"/>
    </row>
    <row r="5211" ht="12.75" customHeight="1">
      <c r="A5211" s="13"/>
      <c r="B5211" s="13"/>
      <c r="C5211" s="14"/>
      <c r="D5211" s="14"/>
      <c r="E5211" s="15"/>
      <c r="F5211" s="13"/>
      <c r="G5211" s="13"/>
      <c r="H5211" s="13"/>
      <c r="I5211" s="13"/>
      <c r="J5211" s="13"/>
      <c r="K5211" s="17"/>
      <c r="L5211" s="17"/>
      <c r="M5211" s="13"/>
      <c r="N5211" s="13"/>
      <c r="O5211" s="23" t="s">
        <v>37</v>
      </c>
      <c r="P5211" s="23" t="s">
        <v>37</v>
      </c>
      <c r="Q5211" s="23" t="s">
        <v>37</v>
      </c>
      <c r="R5211" s="23" t="s">
        <v>37</v>
      </c>
      <c r="S5211" s="23" t="s">
        <v>37</v>
      </c>
      <c r="T5211" s="23" t="s">
        <v>37</v>
      </c>
      <c r="U5211" s="23" t="s">
        <v>37</v>
      </c>
      <c r="V5211" s="23" t="s">
        <v>37</v>
      </c>
      <c r="W5211" s="23" t="s">
        <v>37</v>
      </c>
      <c r="X5211" s="23" t="s">
        <v>37</v>
      </c>
      <c r="Y5211" s="23" t="s">
        <v>37</v>
      </c>
      <c r="AH5211" s="34"/>
      <c r="AI5211" s="24"/>
      <c r="AJ5211" s="24"/>
      <c r="AK5211" s="24"/>
    </row>
    <row r="5212" ht="12.75" customHeight="1">
      <c r="A5212" s="13"/>
      <c r="B5212" s="13"/>
      <c r="C5212" s="14"/>
      <c r="D5212" s="14"/>
      <c r="E5212" s="15"/>
      <c r="F5212" s="13"/>
      <c r="G5212" s="13"/>
      <c r="H5212" s="13"/>
      <c r="I5212" s="13"/>
      <c r="J5212" s="13"/>
      <c r="K5212" s="17"/>
      <c r="L5212" s="17"/>
      <c r="M5212" s="13"/>
      <c r="N5212" s="13"/>
      <c r="O5212" s="23" t="s">
        <v>37</v>
      </c>
      <c r="P5212" s="23" t="s">
        <v>37</v>
      </c>
      <c r="Q5212" s="23" t="s">
        <v>37</v>
      </c>
      <c r="R5212" s="23" t="s">
        <v>37</v>
      </c>
      <c r="S5212" s="23" t="s">
        <v>37</v>
      </c>
      <c r="T5212" s="23" t="s">
        <v>37</v>
      </c>
      <c r="U5212" s="23" t="s">
        <v>37</v>
      </c>
      <c r="V5212" s="23" t="s">
        <v>37</v>
      </c>
      <c r="W5212" s="23" t="s">
        <v>37</v>
      </c>
      <c r="X5212" s="23" t="s">
        <v>37</v>
      </c>
      <c r="Y5212" s="23" t="s">
        <v>37</v>
      </c>
      <c r="AH5212" s="34"/>
      <c r="AI5212" s="24"/>
      <c r="AJ5212" s="24"/>
      <c r="AK5212" s="24"/>
    </row>
    <row r="5213" ht="12.75" customHeight="1">
      <c r="A5213" s="13"/>
      <c r="B5213" s="13"/>
      <c r="C5213" s="14"/>
      <c r="D5213" s="14"/>
      <c r="E5213" s="15"/>
      <c r="F5213" s="13"/>
      <c r="G5213" s="13"/>
      <c r="H5213" s="13"/>
      <c r="I5213" s="13"/>
      <c r="J5213" s="13"/>
      <c r="K5213" s="17"/>
      <c r="L5213" s="17"/>
      <c r="M5213" s="13"/>
      <c r="N5213" s="13"/>
      <c r="O5213" s="23" t="s">
        <v>37</v>
      </c>
      <c r="P5213" s="23" t="s">
        <v>37</v>
      </c>
      <c r="Q5213" s="23" t="s">
        <v>37</v>
      </c>
      <c r="R5213" s="23" t="s">
        <v>37</v>
      </c>
      <c r="S5213" s="23" t="s">
        <v>37</v>
      </c>
      <c r="T5213" s="23" t="s">
        <v>37</v>
      </c>
      <c r="U5213" s="23" t="s">
        <v>37</v>
      </c>
      <c r="V5213" s="23" t="s">
        <v>37</v>
      </c>
      <c r="W5213" s="23" t="s">
        <v>37</v>
      </c>
      <c r="X5213" s="23" t="s">
        <v>37</v>
      </c>
      <c r="Y5213" s="23" t="s">
        <v>37</v>
      </c>
      <c r="AH5213" s="34"/>
      <c r="AI5213" s="24"/>
      <c r="AJ5213" s="24"/>
      <c r="AK5213" s="24"/>
    </row>
    <row r="5214" ht="12.75" customHeight="1">
      <c r="A5214" s="13"/>
      <c r="B5214" s="13"/>
      <c r="C5214" s="14"/>
      <c r="D5214" s="14"/>
      <c r="E5214" s="15"/>
      <c r="F5214" s="13"/>
      <c r="G5214" s="13"/>
      <c r="H5214" s="13"/>
      <c r="I5214" s="13"/>
      <c r="J5214" s="13"/>
      <c r="K5214" s="17"/>
      <c r="L5214" s="17"/>
      <c r="M5214" s="13"/>
      <c r="N5214" s="13"/>
      <c r="O5214" s="23" t="s">
        <v>37</v>
      </c>
      <c r="P5214" s="23" t="s">
        <v>37</v>
      </c>
      <c r="Q5214" s="23" t="s">
        <v>37</v>
      </c>
      <c r="R5214" s="23" t="s">
        <v>37</v>
      </c>
      <c r="S5214" s="23" t="s">
        <v>37</v>
      </c>
      <c r="T5214" s="23" t="s">
        <v>37</v>
      </c>
      <c r="U5214" s="23" t="s">
        <v>37</v>
      </c>
      <c r="V5214" s="23" t="s">
        <v>37</v>
      </c>
      <c r="W5214" s="23" t="s">
        <v>37</v>
      </c>
      <c r="X5214" s="23" t="s">
        <v>37</v>
      </c>
      <c r="Y5214" s="23" t="s">
        <v>37</v>
      </c>
      <c r="AH5214" s="34"/>
      <c r="AI5214" s="24"/>
      <c r="AJ5214" s="24"/>
      <c r="AK5214" s="24"/>
    </row>
    <row r="5215" ht="12.75" customHeight="1">
      <c r="A5215" s="13"/>
      <c r="B5215" s="13"/>
      <c r="C5215" s="14"/>
      <c r="D5215" s="14"/>
      <c r="E5215" s="15"/>
      <c r="F5215" s="13"/>
      <c r="G5215" s="13"/>
      <c r="H5215" s="13"/>
      <c r="I5215" s="13"/>
      <c r="J5215" s="13"/>
      <c r="K5215" s="17"/>
      <c r="L5215" s="17"/>
      <c r="M5215" s="13"/>
      <c r="N5215" s="13"/>
      <c r="O5215" s="23" t="s">
        <v>37</v>
      </c>
      <c r="P5215" s="23" t="s">
        <v>37</v>
      </c>
      <c r="Q5215" s="23" t="s">
        <v>37</v>
      </c>
      <c r="R5215" s="23" t="s">
        <v>37</v>
      </c>
      <c r="S5215" s="23" t="s">
        <v>37</v>
      </c>
      <c r="T5215" s="23" t="s">
        <v>37</v>
      </c>
      <c r="U5215" s="23" t="s">
        <v>37</v>
      </c>
      <c r="V5215" s="23" t="s">
        <v>37</v>
      </c>
      <c r="W5215" s="23" t="s">
        <v>37</v>
      </c>
      <c r="X5215" s="23" t="s">
        <v>37</v>
      </c>
      <c r="Y5215" s="23" t="s">
        <v>37</v>
      </c>
      <c r="AH5215" s="34"/>
      <c r="AI5215" s="24"/>
      <c r="AJ5215" s="24"/>
      <c r="AK5215" s="24"/>
    </row>
    <row r="5216" ht="12.75" customHeight="1">
      <c r="A5216" s="13"/>
      <c r="B5216" s="13"/>
      <c r="C5216" s="14"/>
      <c r="D5216" s="14"/>
      <c r="E5216" s="15"/>
      <c r="F5216" s="13"/>
      <c r="G5216" s="13"/>
      <c r="H5216" s="13"/>
      <c r="I5216" s="13"/>
      <c r="J5216" s="13"/>
      <c r="K5216" s="17"/>
      <c r="L5216" s="17"/>
      <c r="M5216" s="13"/>
      <c r="N5216" s="13"/>
      <c r="O5216" s="23" t="s">
        <v>37</v>
      </c>
      <c r="P5216" s="23" t="s">
        <v>37</v>
      </c>
      <c r="Q5216" s="23" t="s">
        <v>37</v>
      </c>
      <c r="R5216" s="23" t="s">
        <v>37</v>
      </c>
      <c r="S5216" s="23" t="s">
        <v>37</v>
      </c>
      <c r="T5216" s="23" t="s">
        <v>37</v>
      </c>
      <c r="U5216" s="23" t="s">
        <v>37</v>
      </c>
      <c r="V5216" s="23" t="s">
        <v>37</v>
      </c>
      <c r="W5216" s="23" t="s">
        <v>37</v>
      </c>
      <c r="X5216" s="23" t="s">
        <v>37</v>
      </c>
      <c r="Y5216" s="23" t="s">
        <v>37</v>
      </c>
      <c r="AH5216" s="34"/>
      <c r="AI5216" s="24"/>
      <c r="AJ5216" s="24"/>
      <c r="AK5216" s="24"/>
    </row>
    <row r="5217" ht="12.75" customHeight="1">
      <c r="A5217" s="13"/>
      <c r="B5217" s="13"/>
      <c r="C5217" s="14"/>
      <c r="D5217" s="14"/>
      <c r="E5217" s="15"/>
      <c r="F5217" s="13"/>
      <c r="G5217" s="13"/>
      <c r="H5217" s="13"/>
      <c r="I5217" s="13"/>
      <c r="J5217" s="13"/>
      <c r="K5217" s="17"/>
      <c r="L5217" s="17"/>
      <c r="M5217" s="13"/>
      <c r="N5217" s="13"/>
      <c r="O5217" s="23" t="s">
        <v>37</v>
      </c>
      <c r="P5217" s="23" t="s">
        <v>37</v>
      </c>
      <c r="Q5217" s="23" t="s">
        <v>37</v>
      </c>
      <c r="R5217" s="23" t="s">
        <v>37</v>
      </c>
      <c r="S5217" s="23" t="s">
        <v>37</v>
      </c>
      <c r="T5217" s="23" t="s">
        <v>37</v>
      </c>
      <c r="U5217" s="23" t="s">
        <v>37</v>
      </c>
      <c r="V5217" s="23" t="s">
        <v>37</v>
      </c>
      <c r="W5217" s="23" t="s">
        <v>37</v>
      </c>
      <c r="X5217" s="23" t="s">
        <v>37</v>
      </c>
      <c r="Y5217" s="23" t="s">
        <v>37</v>
      </c>
      <c r="AH5217" s="34"/>
      <c r="AI5217" s="24"/>
      <c r="AJ5217" s="24"/>
      <c r="AK5217" s="24"/>
    </row>
    <row r="5218" ht="12.75" customHeight="1">
      <c r="A5218" s="13"/>
      <c r="B5218" s="13"/>
      <c r="C5218" s="14"/>
      <c r="D5218" s="14"/>
      <c r="E5218" s="15"/>
      <c r="F5218" s="13"/>
      <c r="G5218" s="13"/>
      <c r="H5218" s="13"/>
      <c r="I5218" s="13"/>
      <c r="J5218" s="13"/>
      <c r="K5218" s="17"/>
      <c r="L5218" s="17"/>
      <c r="M5218" s="13"/>
      <c r="N5218" s="13"/>
      <c r="O5218" s="23" t="s">
        <v>37</v>
      </c>
      <c r="P5218" s="23" t="s">
        <v>37</v>
      </c>
      <c r="Q5218" s="23" t="s">
        <v>37</v>
      </c>
      <c r="R5218" s="23" t="s">
        <v>37</v>
      </c>
      <c r="S5218" s="23" t="s">
        <v>37</v>
      </c>
      <c r="T5218" s="23" t="s">
        <v>37</v>
      </c>
      <c r="U5218" s="23" t="s">
        <v>37</v>
      </c>
      <c r="V5218" s="23" t="s">
        <v>37</v>
      </c>
      <c r="W5218" s="23" t="s">
        <v>37</v>
      </c>
      <c r="X5218" s="23" t="s">
        <v>37</v>
      </c>
      <c r="Y5218" s="23" t="s">
        <v>37</v>
      </c>
      <c r="AH5218" s="34"/>
      <c r="AI5218" s="24"/>
      <c r="AJ5218" s="24"/>
      <c r="AK5218" s="24"/>
    </row>
    <row r="5219" ht="12.75" customHeight="1">
      <c r="A5219" s="13"/>
      <c r="B5219" s="13"/>
      <c r="C5219" s="14"/>
      <c r="D5219" s="14"/>
      <c r="E5219" s="15"/>
      <c r="F5219" s="13"/>
      <c r="G5219" s="13"/>
      <c r="H5219" s="13"/>
      <c r="I5219" s="13"/>
      <c r="J5219" s="13"/>
      <c r="K5219" s="17"/>
      <c r="L5219" s="17"/>
      <c r="M5219" s="13"/>
      <c r="N5219" s="13"/>
      <c r="O5219" s="23" t="s">
        <v>37</v>
      </c>
      <c r="P5219" s="23" t="s">
        <v>37</v>
      </c>
      <c r="Q5219" s="23" t="s">
        <v>37</v>
      </c>
      <c r="R5219" s="23" t="s">
        <v>37</v>
      </c>
      <c r="S5219" s="23" t="s">
        <v>37</v>
      </c>
      <c r="T5219" s="23" t="s">
        <v>37</v>
      </c>
      <c r="U5219" s="23" t="s">
        <v>37</v>
      </c>
      <c r="V5219" s="23" t="s">
        <v>37</v>
      </c>
      <c r="W5219" s="23" t="s">
        <v>37</v>
      </c>
      <c r="X5219" s="23" t="s">
        <v>37</v>
      </c>
      <c r="Y5219" s="23" t="s">
        <v>37</v>
      </c>
      <c r="AH5219" s="34"/>
      <c r="AI5219" s="24"/>
      <c r="AJ5219" s="24"/>
      <c r="AK5219" s="24"/>
    </row>
    <row r="5220" ht="12.75" customHeight="1">
      <c r="A5220" s="13"/>
      <c r="B5220" s="13"/>
      <c r="C5220" s="14"/>
      <c r="D5220" s="14"/>
      <c r="E5220" s="15"/>
      <c r="F5220" s="13"/>
      <c r="G5220" s="13"/>
      <c r="H5220" s="13"/>
      <c r="I5220" s="13"/>
      <c r="J5220" s="13"/>
      <c r="K5220" s="17"/>
      <c r="L5220" s="17"/>
      <c r="M5220" s="13"/>
      <c r="N5220" s="13"/>
      <c r="O5220" s="23" t="s">
        <v>37</v>
      </c>
      <c r="P5220" s="23" t="s">
        <v>37</v>
      </c>
      <c r="Q5220" s="23" t="s">
        <v>37</v>
      </c>
      <c r="R5220" s="23" t="s">
        <v>37</v>
      </c>
      <c r="S5220" s="23" t="s">
        <v>37</v>
      </c>
      <c r="T5220" s="23" t="s">
        <v>37</v>
      </c>
      <c r="U5220" s="23" t="s">
        <v>37</v>
      </c>
      <c r="V5220" s="23" t="s">
        <v>37</v>
      </c>
      <c r="W5220" s="23" t="s">
        <v>37</v>
      </c>
      <c r="X5220" s="23" t="s">
        <v>37</v>
      </c>
      <c r="Y5220" s="23" t="s">
        <v>37</v>
      </c>
      <c r="AH5220" s="34"/>
      <c r="AI5220" s="24"/>
      <c r="AJ5220" s="24"/>
      <c r="AK5220" s="24"/>
    </row>
    <row r="5221" ht="12.75" customHeight="1">
      <c r="A5221" s="13"/>
      <c r="B5221" s="13"/>
      <c r="C5221" s="14"/>
      <c r="D5221" s="14"/>
      <c r="E5221" s="15"/>
      <c r="F5221" s="13"/>
      <c r="G5221" s="13"/>
      <c r="H5221" s="13"/>
      <c r="I5221" s="13"/>
      <c r="J5221" s="13"/>
      <c r="K5221" s="17"/>
      <c r="L5221" s="17"/>
      <c r="M5221" s="13"/>
      <c r="N5221" s="13"/>
      <c r="O5221" s="23" t="s">
        <v>37</v>
      </c>
      <c r="P5221" s="23" t="s">
        <v>37</v>
      </c>
      <c r="Q5221" s="23" t="s">
        <v>37</v>
      </c>
      <c r="R5221" s="23" t="s">
        <v>37</v>
      </c>
      <c r="S5221" s="23" t="s">
        <v>37</v>
      </c>
      <c r="T5221" s="23" t="s">
        <v>37</v>
      </c>
      <c r="U5221" s="23" t="s">
        <v>37</v>
      </c>
      <c r="V5221" s="23" t="s">
        <v>37</v>
      </c>
      <c r="W5221" s="23" t="s">
        <v>37</v>
      </c>
      <c r="X5221" s="23" t="s">
        <v>37</v>
      </c>
      <c r="Y5221" s="23" t="s">
        <v>37</v>
      </c>
      <c r="AH5221" s="34"/>
      <c r="AI5221" s="24"/>
      <c r="AJ5221" s="24"/>
      <c r="AK5221" s="24"/>
    </row>
    <row r="5222" ht="12.75" customHeight="1">
      <c r="A5222" s="13"/>
      <c r="B5222" s="13"/>
      <c r="C5222" s="14"/>
      <c r="D5222" s="14"/>
      <c r="E5222" s="15"/>
      <c r="F5222" s="13"/>
      <c r="G5222" s="13"/>
      <c r="H5222" s="13"/>
      <c r="I5222" s="13"/>
      <c r="J5222" s="13"/>
      <c r="K5222" s="17"/>
      <c r="L5222" s="17"/>
      <c r="M5222" s="13"/>
      <c r="N5222" s="13"/>
      <c r="O5222" s="23" t="s">
        <v>37</v>
      </c>
      <c r="P5222" s="23" t="s">
        <v>37</v>
      </c>
      <c r="Q5222" s="23" t="s">
        <v>37</v>
      </c>
      <c r="R5222" s="23" t="s">
        <v>37</v>
      </c>
      <c r="S5222" s="23" t="s">
        <v>37</v>
      </c>
      <c r="T5222" s="23" t="s">
        <v>37</v>
      </c>
      <c r="U5222" s="23" t="s">
        <v>37</v>
      </c>
      <c r="V5222" s="23" t="s">
        <v>37</v>
      </c>
      <c r="W5222" s="23" t="s">
        <v>37</v>
      </c>
      <c r="X5222" s="23" t="s">
        <v>37</v>
      </c>
      <c r="Y5222" s="23" t="s">
        <v>37</v>
      </c>
      <c r="AH5222" s="34"/>
      <c r="AI5222" s="24"/>
      <c r="AJ5222" s="24"/>
      <c r="AK5222" s="24"/>
    </row>
    <row r="5223" ht="12.75" customHeight="1">
      <c r="A5223" s="13"/>
      <c r="B5223" s="13"/>
      <c r="C5223" s="14"/>
      <c r="D5223" s="14"/>
      <c r="E5223" s="15"/>
      <c r="F5223" s="13"/>
      <c r="G5223" s="13"/>
      <c r="H5223" s="13"/>
      <c r="I5223" s="13"/>
      <c r="J5223" s="13"/>
      <c r="K5223" s="17"/>
      <c r="L5223" s="17"/>
      <c r="M5223" s="13"/>
      <c r="N5223" s="13"/>
      <c r="O5223" s="23" t="s">
        <v>37</v>
      </c>
      <c r="P5223" s="23" t="s">
        <v>37</v>
      </c>
      <c r="Q5223" s="23" t="s">
        <v>37</v>
      </c>
      <c r="R5223" s="23" t="s">
        <v>37</v>
      </c>
      <c r="S5223" s="23" t="s">
        <v>37</v>
      </c>
      <c r="T5223" s="23" t="s">
        <v>37</v>
      </c>
      <c r="U5223" s="23" t="s">
        <v>37</v>
      </c>
      <c r="V5223" s="23" t="s">
        <v>37</v>
      </c>
      <c r="W5223" s="23" t="s">
        <v>37</v>
      </c>
      <c r="X5223" s="23" t="s">
        <v>37</v>
      </c>
      <c r="Y5223" s="23" t="s">
        <v>37</v>
      </c>
      <c r="AH5223" s="34"/>
      <c r="AI5223" s="24"/>
      <c r="AJ5223" s="24"/>
      <c r="AK5223" s="24"/>
    </row>
    <row r="5224" ht="12.75" customHeight="1">
      <c r="A5224" s="13"/>
      <c r="B5224" s="13"/>
      <c r="C5224" s="14"/>
      <c r="D5224" s="14"/>
      <c r="E5224" s="15"/>
      <c r="F5224" s="13"/>
      <c r="G5224" s="13"/>
      <c r="H5224" s="13"/>
      <c r="I5224" s="13"/>
      <c r="J5224" s="13"/>
      <c r="K5224" s="17"/>
      <c r="L5224" s="17"/>
      <c r="M5224" s="13"/>
      <c r="N5224" s="13"/>
      <c r="O5224" s="23" t="s">
        <v>37</v>
      </c>
      <c r="P5224" s="23" t="s">
        <v>37</v>
      </c>
      <c r="Q5224" s="23" t="s">
        <v>37</v>
      </c>
      <c r="R5224" s="23" t="s">
        <v>37</v>
      </c>
      <c r="S5224" s="23" t="s">
        <v>37</v>
      </c>
      <c r="T5224" s="23" t="s">
        <v>37</v>
      </c>
      <c r="U5224" s="23" t="s">
        <v>37</v>
      </c>
      <c r="V5224" s="23" t="s">
        <v>37</v>
      </c>
      <c r="W5224" s="23" t="s">
        <v>37</v>
      </c>
      <c r="X5224" s="23" t="s">
        <v>37</v>
      </c>
      <c r="Y5224" s="23" t="s">
        <v>37</v>
      </c>
      <c r="AH5224" s="34"/>
      <c r="AI5224" s="24"/>
      <c r="AJ5224" s="24"/>
      <c r="AK5224" s="24"/>
    </row>
    <row r="5225" ht="12.75" customHeight="1">
      <c r="A5225" s="13"/>
      <c r="B5225" s="13"/>
      <c r="C5225" s="14"/>
      <c r="D5225" s="14"/>
      <c r="E5225" s="15"/>
      <c r="F5225" s="13"/>
      <c r="G5225" s="13"/>
      <c r="H5225" s="13"/>
      <c r="I5225" s="13"/>
      <c r="J5225" s="13"/>
      <c r="K5225" s="17"/>
      <c r="L5225" s="17"/>
      <c r="M5225" s="13"/>
      <c r="N5225" s="13"/>
      <c r="O5225" s="23" t="s">
        <v>37</v>
      </c>
      <c r="P5225" s="23" t="s">
        <v>37</v>
      </c>
      <c r="Q5225" s="23" t="s">
        <v>37</v>
      </c>
      <c r="R5225" s="23" t="s">
        <v>37</v>
      </c>
      <c r="S5225" s="23" t="s">
        <v>37</v>
      </c>
      <c r="T5225" s="23" t="s">
        <v>37</v>
      </c>
      <c r="U5225" s="23" t="s">
        <v>37</v>
      </c>
      <c r="V5225" s="23" t="s">
        <v>37</v>
      </c>
      <c r="W5225" s="23" t="s">
        <v>37</v>
      </c>
      <c r="X5225" s="23" t="s">
        <v>37</v>
      </c>
      <c r="Y5225" s="23" t="s">
        <v>37</v>
      </c>
      <c r="AH5225" s="34"/>
      <c r="AI5225" s="24"/>
      <c r="AJ5225" s="24"/>
      <c r="AK5225" s="24"/>
    </row>
    <row r="5226" ht="12.75" customHeight="1">
      <c r="A5226" s="13"/>
      <c r="B5226" s="13"/>
      <c r="C5226" s="14"/>
      <c r="D5226" s="14"/>
      <c r="E5226" s="15"/>
      <c r="F5226" s="13"/>
      <c r="G5226" s="13"/>
      <c r="H5226" s="13"/>
      <c r="I5226" s="13"/>
      <c r="J5226" s="13"/>
      <c r="K5226" s="17"/>
      <c r="L5226" s="17"/>
      <c r="M5226" s="13"/>
      <c r="N5226" s="13"/>
      <c r="O5226" s="23" t="s">
        <v>37</v>
      </c>
      <c r="P5226" s="23" t="s">
        <v>37</v>
      </c>
      <c r="Q5226" s="23" t="s">
        <v>37</v>
      </c>
      <c r="R5226" s="23" t="s">
        <v>37</v>
      </c>
      <c r="S5226" s="23" t="s">
        <v>37</v>
      </c>
      <c r="T5226" s="23" t="s">
        <v>37</v>
      </c>
      <c r="U5226" s="23" t="s">
        <v>37</v>
      </c>
      <c r="V5226" s="23" t="s">
        <v>37</v>
      </c>
      <c r="W5226" s="23" t="s">
        <v>37</v>
      </c>
      <c r="X5226" s="23" t="s">
        <v>37</v>
      </c>
      <c r="Y5226" s="23" t="s">
        <v>37</v>
      </c>
      <c r="AH5226" s="34"/>
      <c r="AI5226" s="24"/>
      <c r="AJ5226" s="24"/>
      <c r="AK5226" s="24"/>
    </row>
    <row r="5227" ht="12.75" customHeight="1">
      <c r="A5227" s="13"/>
      <c r="B5227" s="13"/>
      <c r="C5227" s="14"/>
      <c r="D5227" s="14"/>
      <c r="E5227" s="15"/>
      <c r="F5227" s="13"/>
      <c r="G5227" s="13"/>
      <c r="H5227" s="13"/>
      <c r="I5227" s="13"/>
      <c r="J5227" s="13"/>
      <c r="K5227" s="17"/>
      <c r="L5227" s="17"/>
      <c r="M5227" s="13"/>
      <c r="N5227" s="13"/>
      <c r="O5227" s="23" t="s">
        <v>37</v>
      </c>
      <c r="P5227" s="23" t="s">
        <v>37</v>
      </c>
      <c r="Q5227" s="23" t="s">
        <v>37</v>
      </c>
      <c r="R5227" s="23" t="s">
        <v>37</v>
      </c>
      <c r="S5227" s="23" t="s">
        <v>37</v>
      </c>
      <c r="T5227" s="23" t="s">
        <v>37</v>
      </c>
      <c r="U5227" s="23" t="s">
        <v>37</v>
      </c>
      <c r="V5227" s="23" t="s">
        <v>37</v>
      </c>
      <c r="W5227" s="23" t="s">
        <v>37</v>
      </c>
      <c r="X5227" s="23" t="s">
        <v>37</v>
      </c>
      <c r="Y5227" s="23" t="s">
        <v>37</v>
      </c>
      <c r="AH5227" s="34"/>
      <c r="AI5227" s="24"/>
      <c r="AJ5227" s="24"/>
      <c r="AK5227" s="24"/>
    </row>
    <row r="5228" ht="12.75" customHeight="1">
      <c r="A5228" s="13"/>
      <c r="B5228" s="13"/>
      <c r="C5228" s="14"/>
      <c r="D5228" s="14"/>
      <c r="E5228" s="15"/>
      <c r="F5228" s="13"/>
      <c r="G5228" s="13"/>
      <c r="H5228" s="13"/>
      <c r="I5228" s="13"/>
      <c r="J5228" s="13"/>
      <c r="K5228" s="17"/>
      <c r="L5228" s="17"/>
      <c r="M5228" s="13"/>
      <c r="N5228" s="13"/>
      <c r="O5228" s="23" t="s">
        <v>37</v>
      </c>
      <c r="P5228" s="23" t="s">
        <v>37</v>
      </c>
      <c r="Q5228" s="23" t="s">
        <v>37</v>
      </c>
      <c r="R5228" s="23" t="s">
        <v>37</v>
      </c>
      <c r="S5228" s="23" t="s">
        <v>37</v>
      </c>
      <c r="T5228" s="23" t="s">
        <v>37</v>
      </c>
      <c r="U5228" s="23" t="s">
        <v>37</v>
      </c>
      <c r="V5228" s="23" t="s">
        <v>37</v>
      </c>
      <c r="W5228" s="23" t="s">
        <v>37</v>
      </c>
      <c r="X5228" s="23" t="s">
        <v>37</v>
      </c>
      <c r="Y5228" s="23" t="s">
        <v>37</v>
      </c>
      <c r="AH5228" s="34"/>
      <c r="AI5228" s="24"/>
      <c r="AJ5228" s="24"/>
      <c r="AK5228" s="24"/>
    </row>
    <row r="5229" ht="12.75" customHeight="1">
      <c r="A5229" s="13"/>
      <c r="B5229" s="13"/>
      <c r="C5229" s="14"/>
      <c r="D5229" s="14"/>
      <c r="E5229" s="15"/>
      <c r="F5229" s="13"/>
      <c r="G5229" s="13"/>
      <c r="H5229" s="13"/>
      <c r="I5229" s="13"/>
      <c r="J5229" s="13"/>
      <c r="K5229" s="17"/>
      <c r="L5229" s="17"/>
      <c r="M5229" s="13"/>
      <c r="N5229" s="13"/>
      <c r="O5229" s="23" t="s">
        <v>37</v>
      </c>
      <c r="P5229" s="23" t="s">
        <v>37</v>
      </c>
      <c r="Q5229" s="23" t="s">
        <v>37</v>
      </c>
      <c r="R5229" s="23" t="s">
        <v>37</v>
      </c>
      <c r="S5229" s="23" t="s">
        <v>37</v>
      </c>
      <c r="T5229" s="23" t="s">
        <v>37</v>
      </c>
      <c r="U5229" s="23" t="s">
        <v>37</v>
      </c>
      <c r="V5229" s="23" t="s">
        <v>37</v>
      </c>
      <c r="W5229" s="23" t="s">
        <v>37</v>
      </c>
      <c r="X5229" s="23" t="s">
        <v>37</v>
      </c>
      <c r="Y5229" s="23" t="s">
        <v>37</v>
      </c>
      <c r="AH5229" s="34"/>
      <c r="AI5229" s="24"/>
      <c r="AJ5229" s="24"/>
      <c r="AK5229" s="24"/>
    </row>
    <row r="5230" ht="12.75" customHeight="1">
      <c r="A5230" s="13"/>
      <c r="B5230" s="13"/>
      <c r="C5230" s="14"/>
      <c r="D5230" s="14"/>
      <c r="E5230" s="15"/>
      <c r="F5230" s="13"/>
      <c r="G5230" s="13"/>
      <c r="H5230" s="13"/>
      <c r="I5230" s="13"/>
      <c r="J5230" s="13"/>
      <c r="K5230" s="17"/>
      <c r="L5230" s="17"/>
      <c r="M5230" s="13"/>
      <c r="N5230" s="13"/>
      <c r="O5230" s="23" t="s">
        <v>37</v>
      </c>
      <c r="P5230" s="23" t="s">
        <v>37</v>
      </c>
      <c r="Q5230" s="23" t="s">
        <v>37</v>
      </c>
      <c r="R5230" s="23" t="s">
        <v>37</v>
      </c>
      <c r="S5230" s="23" t="s">
        <v>37</v>
      </c>
      <c r="T5230" s="23" t="s">
        <v>37</v>
      </c>
      <c r="U5230" s="23" t="s">
        <v>37</v>
      </c>
      <c r="V5230" s="23" t="s">
        <v>37</v>
      </c>
      <c r="W5230" s="23" t="s">
        <v>37</v>
      </c>
      <c r="X5230" s="23" t="s">
        <v>37</v>
      </c>
      <c r="Y5230" s="23" t="s">
        <v>37</v>
      </c>
      <c r="AH5230" s="34"/>
      <c r="AI5230" s="24"/>
      <c r="AJ5230" s="24"/>
      <c r="AK5230" s="24"/>
    </row>
    <row r="5231" ht="12.75" customHeight="1">
      <c r="A5231" s="13"/>
      <c r="B5231" s="13"/>
      <c r="C5231" s="14"/>
      <c r="D5231" s="14"/>
      <c r="E5231" s="15"/>
      <c r="F5231" s="13"/>
      <c r="G5231" s="13"/>
      <c r="H5231" s="13"/>
      <c r="I5231" s="13"/>
      <c r="J5231" s="13"/>
      <c r="K5231" s="17"/>
      <c r="L5231" s="17"/>
      <c r="M5231" s="13"/>
      <c r="N5231" s="13"/>
      <c r="O5231" s="23" t="s">
        <v>37</v>
      </c>
      <c r="P5231" s="23" t="s">
        <v>37</v>
      </c>
      <c r="Q5231" s="23" t="s">
        <v>37</v>
      </c>
      <c r="R5231" s="23" t="s">
        <v>37</v>
      </c>
      <c r="S5231" s="23" t="s">
        <v>37</v>
      </c>
      <c r="T5231" s="23" t="s">
        <v>37</v>
      </c>
      <c r="U5231" s="23" t="s">
        <v>37</v>
      </c>
      <c r="V5231" s="23" t="s">
        <v>37</v>
      </c>
      <c r="W5231" s="23" t="s">
        <v>37</v>
      </c>
      <c r="X5231" s="23" t="s">
        <v>37</v>
      </c>
      <c r="Y5231" s="23" t="s">
        <v>37</v>
      </c>
      <c r="AH5231" s="34"/>
      <c r="AI5231" s="24"/>
      <c r="AJ5231" s="24"/>
      <c r="AK5231" s="24"/>
    </row>
    <row r="5232" ht="12.75" customHeight="1">
      <c r="A5232" s="13"/>
      <c r="B5232" s="13"/>
      <c r="C5232" s="14"/>
      <c r="D5232" s="14"/>
      <c r="E5232" s="15"/>
      <c r="F5232" s="13"/>
      <c r="G5232" s="13"/>
      <c r="H5232" s="13"/>
      <c r="I5232" s="13"/>
      <c r="J5232" s="13"/>
      <c r="K5232" s="17"/>
      <c r="L5232" s="17"/>
      <c r="M5232" s="13"/>
      <c r="N5232" s="13"/>
      <c r="O5232" s="23" t="s">
        <v>37</v>
      </c>
      <c r="P5232" s="23" t="s">
        <v>37</v>
      </c>
      <c r="Q5232" s="23" t="s">
        <v>37</v>
      </c>
      <c r="R5232" s="23" t="s">
        <v>37</v>
      </c>
      <c r="S5232" s="23" t="s">
        <v>37</v>
      </c>
      <c r="T5232" s="23" t="s">
        <v>37</v>
      </c>
      <c r="U5232" s="23" t="s">
        <v>37</v>
      </c>
      <c r="V5232" s="23" t="s">
        <v>37</v>
      </c>
      <c r="W5232" s="23" t="s">
        <v>37</v>
      </c>
      <c r="X5232" s="23" t="s">
        <v>37</v>
      </c>
      <c r="Y5232" s="23" t="s">
        <v>37</v>
      </c>
      <c r="AH5232" s="34"/>
      <c r="AI5232" s="24"/>
      <c r="AJ5232" s="24"/>
      <c r="AK5232" s="24"/>
    </row>
    <row r="5233" ht="12.75" customHeight="1">
      <c r="A5233" s="13"/>
      <c r="B5233" s="13"/>
      <c r="C5233" s="14"/>
      <c r="D5233" s="14"/>
      <c r="E5233" s="15"/>
      <c r="F5233" s="13"/>
      <c r="G5233" s="13"/>
      <c r="H5233" s="13"/>
      <c r="I5233" s="13"/>
      <c r="J5233" s="13"/>
      <c r="K5233" s="17"/>
      <c r="L5233" s="17"/>
      <c r="M5233" s="13"/>
      <c r="N5233" s="13"/>
      <c r="O5233" s="23" t="s">
        <v>37</v>
      </c>
      <c r="P5233" s="23" t="s">
        <v>37</v>
      </c>
      <c r="Q5233" s="23" t="s">
        <v>37</v>
      </c>
      <c r="R5233" s="23" t="s">
        <v>37</v>
      </c>
      <c r="S5233" s="23" t="s">
        <v>37</v>
      </c>
      <c r="T5233" s="23" t="s">
        <v>37</v>
      </c>
      <c r="U5233" s="23" t="s">
        <v>37</v>
      </c>
      <c r="V5233" s="23" t="s">
        <v>37</v>
      </c>
      <c r="W5233" s="23" t="s">
        <v>37</v>
      </c>
      <c r="X5233" s="23" t="s">
        <v>37</v>
      </c>
      <c r="Y5233" s="23" t="s">
        <v>37</v>
      </c>
      <c r="AH5233" s="34"/>
      <c r="AI5233" s="24"/>
      <c r="AJ5233" s="24"/>
      <c r="AK5233" s="24"/>
    </row>
    <row r="5234" ht="12.75" customHeight="1">
      <c r="A5234" s="13"/>
      <c r="B5234" s="13"/>
      <c r="C5234" s="14"/>
      <c r="D5234" s="14"/>
      <c r="E5234" s="15"/>
      <c r="F5234" s="13"/>
      <c r="G5234" s="13"/>
      <c r="H5234" s="13"/>
      <c r="I5234" s="13"/>
      <c r="J5234" s="13"/>
      <c r="K5234" s="17"/>
      <c r="L5234" s="17"/>
      <c r="M5234" s="13"/>
      <c r="N5234" s="13"/>
      <c r="O5234" s="23" t="s">
        <v>37</v>
      </c>
      <c r="P5234" s="23" t="s">
        <v>37</v>
      </c>
      <c r="Q5234" s="23" t="s">
        <v>37</v>
      </c>
      <c r="R5234" s="23" t="s">
        <v>37</v>
      </c>
      <c r="S5234" s="23" t="s">
        <v>37</v>
      </c>
      <c r="T5234" s="23" t="s">
        <v>37</v>
      </c>
      <c r="U5234" s="23" t="s">
        <v>37</v>
      </c>
      <c r="V5234" s="23" t="s">
        <v>37</v>
      </c>
      <c r="W5234" s="23" t="s">
        <v>37</v>
      </c>
      <c r="X5234" s="23" t="s">
        <v>37</v>
      </c>
      <c r="Y5234" s="23" t="s">
        <v>37</v>
      </c>
      <c r="AH5234" s="34"/>
      <c r="AI5234" s="24"/>
      <c r="AJ5234" s="24"/>
      <c r="AK5234" s="24"/>
    </row>
    <row r="5235" ht="12.75" customHeight="1">
      <c r="A5235" s="13"/>
      <c r="B5235" s="13"/>
      <c r="C5235" s="14"/>
      <c r="D5235" s="14"/>
      <c r="E5235" s="15"/>
      <c r="F5235" s="13"/>
      <c r="G5235" s="13"/>
      <c r="H5235" s="13"/>
      <c r="I5235" s="13"/>
      <c r="J5235" s="13"/>
      <c r="K5235" s="17"/>
      <c r="L5235" s="17"/>
      <c r="M5235" s="13"/>
      <c r="N5235" s="13"/>
      <c r="O5235" s="23" t="s">
        <v>37</v>
      </c>
      <c r="P5235" s="23" t="s">
        <v>37</v>
      </c>
      <c r="Q5235" s="23" t="s">
        <v>37</v>
      </c>
      <c r="R5235" s="23" t="s">
        <v>37</v>
      </c>
      <c r="S5235" s="23" t="s">
        <v>37</v>
      </c>
      <c r="T5235" s="23" t="s">
        <v>37</v>
      </c>
      <c r="U5235" s="23" t="s">
        <v>37</v>
      </c>
      <c r="V5235" s="23" t="s">
        <v>37</v>
      </c>
      <c r="W5235" s="23" t="s">
        <v>37</v>
      </c>
      <c r="X5235" s="23" t="s">
        <v>37</v>
      </c>
      <c r="Y5235" s="23" t="s">
        <v>37</v>
      </c>
      <c r="AH5235" s="34"/>
      <c r="AI5235" s="24"/>
      <c r="AJ5235" s="24"/>
      <c r="AK5235" s="24"/>
    </row>
    <row r="5236" ht="12.75" customHeight="1">
      <c r="A5236" s="13"/>
      <c r="B5236" s="13"/>
      <c r="C5236" s="14"/>
      <c r="D5236" s="14"/>
      <c r="E5236" s="15"/>
      <c r="F5236" s="13"/>
      <c r="G5236" s="13"/>
      <c r="H5236" s="13"/>
      <c r="I5236" s="13"/>
      <c r="J5236" s="13"/>
      <c r="K5236" s="17"/>
      <c r="L5236" s="17"/>
      <c r="M5236" s="13"/>
      <c r="N5236" s="13"/>
      <c r="O5236" s="23" t="s">
        <v>37</v>
      </c>
      <c r="P5236" s="23" t="s">
        <v>37</v>
      </c>
      <c r="Q5236" s="23" t="s">
        <v>37</v>
      </c>
      <c r="R5236" s="23" t="s">
        <v>37</v>
      </c>
      <c r="S5236" s="23" t="s">
        <v>37</v>
      </c>
      <c r="T5236" s="23" t="s">
        <v>37</v>
      </c>
      <c r="U5236" s="23" t="s">
        <v>37</v>
      </c>
      <c r="V5236" s="23" t="s">
        <v>37</v>
      </c>
      <c r="W5236" s="23" t="s">
        <v>37</v>
      </c>
      <c r="X5236" s="23" t="s">
        <v>37</v>
      </c>
      <c r="Y5236" s="23" t="s">
        <v>37</v>
      </c>
      <c r="AH5236" s="34"/>
      <c r="AI5236" s="24"/>
      <c r="AJ5236" s="24"/>
      <c r="AK5236" s="24"/>
    </row>
    <row r="5237" ht="12.75" customHeight="1">
      <c r="A5237" s="13"/>
      <c r="B5237" s="13"/>
      <c r="C5237" s="14"/>
      <c r="D5237" s="14"/>
      <c r="E5237" s="15"/>
      <c r="F5237" s="13"/>
      <c r="G5237" s="13"/>
      <c r="H5237" s="13"/>
      <c r="I5237" s="13"/>
      <c r="J5237" s="13"/>
      <c r="K5237" s="17"/>
      <c r="L5237" s="17"/>
      <c r="M5237" s="13"/>
      <c r="N5237" s="13"/>
      <c r="O5237" s="23" t="s">
        <v>37</v>
      </c>
      <c r="P5237" s="23" t="s">
        <v>37</v>
      </c>
      <c r="Q5237" s="23" t="s">
        <v>37</v>
      </c>
      <c r="R5237" s="23" t="s">
        <v>37</v>
      </c>
      <c r="S5237" s="23" t="s">
        <v>37</v>
      </c>
      <c r="T5237" s="23" t="s">
        <v>37</v>
      </c>
      <c r="U5237" s="23" t="s">
        <v>37</v>
      </c>
      <c r="V5237" s="23" t="s">
        <v>37</v>
      </c>
      <c r="W5237" s="23" t="s">
        <v>37</v>
      </c>
      <c r="X5237" s="23" t="s">
        <v>37</v>
      </c>
      <c r="Y5237" s="23" t="s">
        <v>37</v>
      </c>
      <c r="AH5237" s="34"/>
      <c r="AI5237" s="24"/>
      <c r="AJ5237" s="24"/>
      <c r="AK5237" s="24"/>
    </row>
    <row r="5238" ht="12.75" customHeight="1">
      <c r="A5238" s="13"/>
      <c r="B5238" s="13"/>
      <c r="C5238" s="14"/>
      <c r="D5238" s="14"/>
      <c r="E5238" s="15"/>
      <c r="F5238" s="13"/>
      <c r="G5238" s="13"/>
      <c r="H5238" s="13"/>
      <c r="I5238" s="13"/>
      <c r="J5238" s="13"/>
      <c r="K5238" s="17"/>
      <c r="L5238" s="17"/>
      <c r="M5238" s="13"/>
      <c r="N5238" s="13"/>
      <c r="O5238" s="23" t="s">
        <v>37</v>
      </c>
      <c r="P5238" s="23" t="s">
        <v>37</v>
      </c>
      <c r="Q5238" s="23" t="s">
        <v>37</v>
      </c>
      <c r="R5238" s="23" t="s">
        <v>37</v>
      </c>
      <c r="S5238" s="23" t="s">
        <v>37</v>
      </c>
      <c r="T5238" s="23" t="s">
        <v>37</v>
      </c>
      <c r="U5238" s="23" t="s">
        <v>37</v>
      </c>
      <c r="V5238" s="23" t="s">
        <v>37</v>
      </c>
      <c r="W5238" s="23" t="s">
        <v>37</v>
      </c>
      <c r="X5238" s="23" t="s">
        <v>37</v>
      </c>
      <c r="Y5238" s="23" t="s">
        <v>37</v>
      </c>
      <c r="AH5238" s="34"/>
      <c r="AI5238" s="24"/>
      <c r="AJ5238" s="24"/>
      <c r="AK5238" s="24"/>
    </row>
    <row r="5239" ht="12.75" customHeight="1">
      <c r="A5239" s="13"/>
      <c r="B5239" s="13"/>
      <c r="C5239" s="14"/>
      <c r="D5239" s="14"/>
      <c r="E5239" s="15"/>
      <c r="F5239" s="13"/>
      <c r="G5239" s="13"/>
      <c r="H5239" s="13"/>
      <c r="I5239" s="13"/>
      <c r="J5239" s="13"/>
      <c r="K5239" s="17"/>
      <c r="L5239" s="17"/>
      <c r="M5239" s="13"/>
      <c r="N5239" s="13"/>
      <c r="O5239" s="23" t="s">
        <v>37</v>
      </c>
      <c r="P5239" s="23" t="s">
        <v>37</v>
      </c>
      <c r="Q5239" s="23" t="s">
        <v>37</v>
      </c>
      <c r="R5239" s="23" t="s">
        <v>37</v>
      </c>
      <c r="S5239" s="23" t="s">
        <v>37</v>
      </c>
      <c r="T5239" s="23" t="s">
        <v>37</v>
      </c>
      <c r="U5239" s="23" t="s">
        <v>37</v>
      </c>
      <c r="V5239" s="23" t="s">
        <v>37</v>
      </c>
      <c r="W5239" s="23" t="s">
        <v>37</v>
      </c>
      <c r="X5239" s="23" t="s">
        <v>37</v>
      </c>
      <c r="Y5239" s="23" t="s">
        <v>37</v>
      </c>
      <c r="AH5239" s="34"/>
      <c r="AI5239" s="24"/>
      <c r="AJ5239" s="24"/>
      <c r="AK5239" s="24"/>
    </row>
    <row r="5240" ht="12.75" customHeight="1">
      <c r="A5240" s="13"/>
      <c r="B5240" s="13"/>
      <c r="C5240" s="14"/>
      <c r="D5240" s="14"/>
      <c r="E5240" s="15"/>
      <c r="F5240" s="13"/>
      <c r="G5240" s="13"/>
      <c r="H5240" s="13"/>
      <c r="I5240" s="13"/>
      <c r="J5240" s="13"/>
      <c r="K5240" s="17"/>
      <c r="L5240" s="17"/>
      <c r="M5240" s="13"/>
      <c r="N5240" s="13"/>
      <c r="O5240" s="23" t="s">
        <v>37</v>
      </c>
      <c r="P5240" s="23" t="s">
        <v>37</v>
      </c>
      <c r="Q5240" s="23" t="s">
        <v>37</v>
      </c>
      <c r="R5240" s="23" t="s">
        <v>37</v>
      </c>
      <c r="S5240" s="23" t="s">
        <v>37</v>
      </c>
      <c r="T5240" s="23" t="s">
        <v>37</v>
      </c>
      <c r="U5240" s="23" t="s">
        <v>37</v>
      </c>
      <c r="V5240" s="23" t="s">
        <v>37</v>
      </c>
      <c r="W5240" s="23" t="s">
        <v>37</v>
      </c>
      <c r="X5240" s="23" t="s">
        <v>37</v>
      </c>
      <c r="Y5240" s="23" t="s">
        <v>37</v>
      </c>
      <c r="AH5240" s="34"/>
      <c r="AI5240" s="24"/>
      <c r="AJ5240" s="24"/>
      <c r="AK5240" s="24"/>
    </row>
    <row r="5241" ht="12.75" customHeight="1">
      <c r="A5241" s="13"/>
      <c r="B5241" s="13"/>
      <c r="C5241" s="14"/>
      <c r="D5241" s="14"/>
      <c r="E5241" s="15"/>
      <c r="F5241" s="13"/>
      <c r="G5241" s="13"/>
      <c r="H5241" s="13"/>
      <c r="I5241" s="13"/>
      <c r="J5241" s="13"/>
      <c r="K5241" s="17"/>
      <c r="L5241" s="17"/>
      <c r="M5241" s="13"/>
      <c r="N5241" s="13"/>
      <c r="O5241" s="23" t="s">
        <v>37</v>
      </c>
      <c r="P5241" s="23" t="s">
        <v>37</v>
      </c>
      <c r="Q5241" s="23" t="s">
        <v>37</v>
      </c>
      <c r="R5241" s="23" t="s">
        <v>37</v>
      </c>
      <c r="S5241" s="23" t="s">
        <v>37</v>
      </c>
      <c r="T5241" s="23" t="s">
        <v>37</v>
      </c>
      <c r="U5241" s="23" t="s">
        <v>37</v>
      </c>
      <c r="V5241" s="23" t="s">
        <v>37</v>
      </c>
      <c r="W5241" s="23" t="s">
        <v>37</v>
      </c>
      <c r="X5241" s="23" t="s">
        <v>37</v>
      </c>
      <c r="Y5241" s="23" t="s">
        <v>37</v>
      </c>
      <c r="AH5241" s="34"/>
      <c r="AI5241" s="24"/>
      <c r="AJ5241" s="24"/>
      <c r="AK5241" s="24"/>
    </row>
    <row r="5242" ht="12.75" customHeight="1">
      <c r="A5242" s="13"/>
      <c r="B5242" s="13"/>
      <c r="C5242" s="14"/>
      <c r="D5242" s="14"/>
      <c r="E5242" s="15"/>
      <c r="F5242" s="13"/>
      <c r="G5242" s="13"/>
      <c r="H5242" s="13"/>
      <c r="I5242" s="13"/>
      <c r="J5242" s="13"/>
      <c r="K5242" s="17"/>
      <c r="L5242" s="17"/>
      <c r="M5242" s="13"/>
      <c r="N5242" s="13"/>
      <c r="O5242" s="23" t="s">
        <v>37</v>
      </c>
      <c r="P5242" s="23" t="s">
        <v>37</v>
      </c>
      <c r="Q5242" s="23" t="s">
        <v>37</v>
      </c>
      <c r="R5242" s="23" t="s">
        <v>37</v>
      </c>
      <c r="S5242" s="23" t="s">
        <v>37</v>
      </c>
      <c r="T5242" s="23" t="s">
        <v>37</v>
      </c>
      <c r="U5242" s="23" t="s">
        <v>37</v>
      </c>
      <c r="V5242" s="23" t="s">
        <v>37</v>
      </c>
      <c r="W5242" s="23" t="s">
        <v>37</v>
      </c>
      <c r="X5242" s="23" t="s">
        <v>37</v>
      </c>
      <c r="Y5242" s="23" t="s">
        <v>37</v>
      </c>
      <c r="AH5242" s="34"/>
      <c r="AI5242" s="24"/>
      <c r="AJ5242" s="24"/>
      <c r="AK5242" s="24"/>
    </row>
    <row r="5243" ht="12.75" customHeight="1">
      <c r="A5243" s="13"/>
      <c r="B5243" s="13"/>
      <c r="C5243" s="14"/>
      <c r="D5243" s="14"/>
      <c r="E5243" s="15"/>
      <c r="F5243" s="13"/>
      <c r="G5243" s="13"/>
      <c r="H5243" s="13"/>
      <c r="I5243" s="13"/>
      <c r="J5243" s="13"/>
      <c r="K5243" s="17"/>
      <c r="L5243" s="17"/>
      <c r="M5243" s="13"/>
      <c r="N5243" s="13"/>
      <c r="O5243" s="23" t="s">
        <v>37</v>
      </c>
      <c r="P5243" s="23" t="s">
        <v>37</v>
      </c>
      <c r="Q5243" s="23" t="s">
        <v>37</v>
      </c>
      <c r="R5243" s="23" t="s">
        <v>37</v>
      </c>
      <c r="S5243" s="23" t="s">
        <v>37</v>
      </c>
      <c r="T5243" s="23" t="s">
        <v>37</v>
      </c>
      <c r="U5243" s="23" t="s">
        <v>37</v>
      </c>
      <c r="V5243" s="23" t="s">
        <v>37</v>
      </c>
      <c r="W5243" s="23" t="s">
        <v>37</v>
      </c>
      <c r="X5243" s="23" t="s">
        <v>37</v>
      </c>
      <c r="Y5243" s="23" t="s">
        <v>37</v>
      </c>
      <c r="AH5243" s="34"/>
      <c r="AI5243" s="24"/>
      <c r="AJ5243" s="24"/>
      <c r="AK5243" s="24"/>
    </row>
    <row r="5244" ht="12.75" customHeight="1">
      <c r="A5244" s="13"/>
      <c r="B5244" s="13"/>
      <c r="C5244" s="14"/>
      <c r="D5244" s="14"/>
      <c r="E5244" s="15"/>
      <c r="F5244" s="13"/>
      <c r="G5244" s="13"/>
      <c r="H5244" s="13"/>
      <c r="I5244" s="13"/>
      <c r="J5244" s="13"/>
      <c r="K5244" s="17"/>
      <c r="L5244" s="17"/>
      <c r="M5244" s="13"/>
      <c r="N5244" s="13"/>
      <c r="O5244" s="23" t="s">
        <v>37</v>
      </c>
      <c r="P5244" s="23" t="s">
        <v>37</v>
      </c>
      <c r="Q5244" s="23" t="s">
        <v>37</v>
      </c>
      <c r="R5244" s="23" t="s">
        <v>37</v>
      </c>
      <c r="S5244" s="23" t="s">
        <v>37</v>
      </c>
      <c r="T5244" s="23" t="s">
        <v>37</v>
      </c>
      <c r="U5244" s="23" t="s">
        <v>37</v>
      </c>
      <c r="V5244" s="23" t="s">
        <v>37</v>
      </c>
      <c r="W5244" s="23" t="s">
        <v>37</v>
      </c>
      <c r="X5244" s="23" t="s">
        <v>37</v>
      </c>
      <c r="Y5244" s="23" t="s">
        <v>37</v>
      </c>
      <c r="AH5244" s="34"/>
      <c r="AI5244" s="24"/>
      <c r="AJ5244" s="24"/>
      <c r="AK5244" s="24"/>
    </row>
    <row r="5245" ht="12.75" customHeight="1">
      <c r="A5245" s="13"/>
      <c r="B5245" s="13"/>
      <c r="C5245" s="14"/>
      <c r="D5245" s="14"/>
      <c r="E5245" s="15"/>
      <c r="F5245" s="13"/>
      <c r="G5245" s="13"/>
      <c r="H5245" s="13"/>
      <c r="I5245" s="13"/>
      <c r="J5245" s="13"/>
      <c r="K5245" s="17"/>
      <c r="L5245" s="17"/>
      <c r="M5245" s="13"/>
      <c r="N5245" s="13"/>
      <c r="O5245" s="23" t="s">
        <v>37</v>
      </c>
      <c r="P5245" s="23" t="s">
        <v>37</v>
      </c>
      <c r="Q5245" s="23" t="s">
        <v>37</v>
      </c>
      <c r="R5245" s="23" t="s">
        <v>37</v>
      </c>
      <c r="S5245" s="23" t="s">
        <v>37</v>
      </c>
      <c r="T5245" s="23" t="s">
        <v>37</v>
      </c>
      <c r="U5245" s="23" t="s">
        <v>37</v>
      </c>
      <c r="V5245" s="23" t="s">
        <v>37</v>
      </c>
      <c r="W5245" s="23" t="s">
        <v>37</v>
      </c>
      <c r="X5245" s="23" t="s">
        <v>37</v>
      </c>
      <c r="Y5245" s="23" t="s">
        <v>37</v>
      </c>
      <c r="AH5245" s="34"/>
      <c r="AI5245" s="24"/>
      <c r="AJ5245" s="24"/>
      <c r="AK5245" s="24"/>
    </row>
    <row r="5246" ht="12.75" customHeight="1">
      <c r="A5246" s="13"/>
      <c r="B5246" s="13"/>
      <c r="C5246" s="14"/>
      <c r="D5246" s="14"/>
      <c r="E5246" s="15"/>
      <c r="F5246" s="13"/>
      <c r="G5246" s="13"/>
      <c r="H5246" s="13"/>
      <c r="I5246" s="13"/>
      <c r="J5246" s="13"/>
      <c r="K5246" s="17"/>
      <c r="L5246" s="17"/>
      <c r="M5246" s="13"/>
      <c r="N5246" s="13"/>
      <c r="O5246" s="23" t="s">
        <v>37</v>
      </c>
      <c r="P5246" s="23" t="s">
        <v>37</v>
      </c>
      <c r="Q5246" s="23" t="s">
        <v>37</v>
      </c>
      <c r="R5246" s="23" t="s">
        <v>37</v>
      </c>
      <c r="S5246" s="23" t="s">
        <v>37</v>
      </c>
      <c r="T5246" s="23" t="s">
        <v>37</v>
      </c>
      <c r="U5246" s="23" t="s">
        <v>37</v>
      </c>
      <c r="V5246" s="23" t="s">
        <v>37</v>
      </c>
      <c r="W5246" s="23" t="s">
        <v>37</v>
      </c>
      <c r="X5246" s="23" t="s">
        <v>37</v>
      </c>
      <c r="Y5246" s="23" t="s">
        <v>37</v>
      </c>
      <c r="AH5246" s="34"/>
      <c r="AI5246" s="24"/>
      <c r="AJ5246" s="24"/>
      <c r="AK5246" s="24"/>
    </row>
    <row r="5247" ht="12.75" customHeight="1">
      <c r="A5247" s="13"/>
      <c r="B5247" s="13"/>
      <c r="C5247" s="14"/>
      <c r="D5247" s="14"/>
      <c r="E5247" s="15"/>
      <c r="F5247" s="13"/>
      <c r="G5247" s="13"/>
      <c r="H5247" s="13"/>
      <c r="I5247" s="13"/>
      <c r="J5247" s="13"/>
      <c r="K5247" s="17"/>
      <c r="L5247" s="17"/>
      <c r="M5247" s="13"/>
      <c r="N5247" s="13"/>
      <c r="O5247" s="23" t="s">
        <v>37</v>
      </c>
      <c r="P5247" s="23" t="s">
        <v>37</v>
      </c>
      <c r="Q5247" s="23" t="s">
        <v>37</v>
      </c>
      <c r="R5247" s="23" t="s">
        <v>37</v>
      </c>
      <c r="S5247" s="23" t="s">
        <v>37</v>
      </c>
      <c r="T5247" s="23" t="s">
        <v>37</v>
      </c>
      <c r="U5247" s="23" t="s">
        <v>37</v>
      </c>
      <c r="V5247" s="23" t="s">
        <v>37</v>
      </c>
      <c r="W5247" s="23" t="s">
        <v>37</v>
      </c>
      <c r="X5247" s="23" t="s">
        <v>37</v>
      </c>
      <c r="Y5247" s="23" t="s">
        <v>37</v>
      </c>
      <c r="AH5247" s="34"/>
      <c r="AI5247" s="24"/>
      <c r="AJ5247" s="24"/>
      <c r="AK5247" s="24"/>
    </row>
    <row r="5248" ht="12.75" customHeight="1">
      <c r="A5248" s="13"/>
      <c r="B5248" s="13"/>
      <c r="C5248" s="14"/>
      <c r="D5248" s="14"/>
      <c r="E5248" s="15"/>
      <c r="F5248" s="13"/>
      <c r="G5248" s="13"/>
      <c r="H5248" s="13"/>
      <c r="I5248" s="13"/>
      <c r="J5248" s="13"/>
      <c r="K5248" s="17"/>
      <c r="L5248" s="17"/>
      <c r="M5248" s="13"/>
      <c r="N5248" s="13"/>
      <c r="O5248" s="23" t="s">
        <v>37</v>
      </c>
      <c r="P5248" s="23" t="s">
        <v>37</v>
      </c>
      <c r="Q5248" s="23" t="s">
        <v>37</v>
      </c>
      <c r="R5248" s="23" t="s">
        <v>37</v>
      </c>
      <c r="S5248" s="23" t="s">
        <v>37</v>
      </c>
      <c r="T5248" s="23" t="s">
        <v>37</v>
      </c>
      <c r="U5248" s="23" t="s">
        <v>37</v>
      </c>
      <c r="V5248" s="23" t="s">
        <v>37</v>
      </c>
      <c r="W5248" s="23" t="s">
        <v>37</v>
      </c>
      <c r="X5248" s="23" t="s">
        <v>37</v>
      </c>
      <c r="Y5248" s="23" t="s">
        <v>37</v>
      </c>
      <c r="AH5248" s="34"/>
      <c r="AI5248" s="24"/>
      <c r="AJ5248" s="24"/>
      <c r="AK5248" s="24"/>
    </row>
    <row r="5249" ht="12.75" customHeight="1">
      <c r="A5249" s="13"/>
      <c r="B5249" s="13"/>
      <c r="C5249" s="14"/>
      <c r="D5249" s="14"/>
      <c r="E5249" s="15"/>
      <c r="F5249" s="13"/>
      <c r="G5249" s="13"/>
      <c r="H5249" s="13"/>
      <c r="I5249" s="13"/>
      <c r="J5249" s="13"/>
      <c r="K5249" s="17"/>
      <c r="L5249" s="17"/>
      <c r="M5249" s="13"/>
      <c r="N5249" s="13"/>
      <c r="O5249" s="23" t="s">
        <v>37</v>
      </c>
      <c r="P5249" s="23" t="s">
        <v>37</v>
      </c>
      <c r="Q5249" s="23" t="s">
        <v>37</v>
      </c>
      <c r="R5249" s="23" t="s">
        <v>37</v>
      </c>
      <c r="S5249" s="23" t="s">
        <v>37</v>
      </c>
      <c r="T5249" s="23" t="s">
        <v>37</v>
      </c>
      <c r="U5249" s="23" t="s">
        <v>37</v>
      </c>
      <c r="V5249" s="23" t="s">
        <v>37</v>
      </c>
      <c r="W5249" s="23" t="s">
        <v>37</v>
      </c>
      <c r="X5249" s="23" t="s">
        <v>37</v>
      </c>
      <c r="Y5249" s="23" t="s">
        <v>37</v>
      </c>
      <c r="AH5249" s="34"/>
      <c r="AI5249" s="24"/>
      <c r="AJ5249" s="24"/>
      <c r="AK5249" s="24"/>
    </row>
    <row r="5250" ht="12.75" customHeight="1">
      <c r="A5250" s="13"/>
      <c r="B5250" s="13"/>
      <c r="C5250" s="14"/>
      <c r="D5250" s="14"/>
      <c r="E5250" s="15"/>
      <c r="F5250" s="13"/>
      <c r="G5250" s="13"/>
      <c r="H5250" s="13"/>
      <c r="I5250" s="13"/>
      <c r="J5250" s="13"/>
      <c r="K5250" s="17"/>
      <c r="L5250" s="17"/>
      <c r="M5250" s="13"/>
      <c r="N5250" s="13"/>
      <c r="O5250" s="23" t="s">
        <v>37</v>
      </c>
      <c r="P5250" s="23" t="s">
        <v>37</v>
      </c>
      <c r="Q5250" s="23" t="s">
        <v>37</v>
      </c>
      <c r="R5250" s="23" t="s">
        <v>37</v>
      </c>
      <c r="S5250" s="23" t="s">
        <v>37</v>
      </c>
      <c r="T5250" s="23" t="s">
        <v>37</v>
      </c>
      <c r="U5250" s="23" t="s">
        <v>37</v>
      </c>
      <c r="V5250" s="23" t="s">
        <v>37</v>
      </c>
      <c r="W5250" s="23" t="s">
        <v>37</v>
      </c>
      <c r="X5250" s="23" t="s">
        <v>37</v>
      </c>
      <c r="Y5250" s="23" t="s">
        <v>37</v>
      </c>
      <c r="AH5250" s="34"/>
      <c r="AI5250" s="24"/>
      <c r="AJ5250" s="24"/>
      <c r="AK5250" s="24"/>
    </row>
    <row r="5251" ht="12.75" customHeight="1">
      <c r="A5251" s="13"/>
      <c r="B5251" s="13"/>
      <c r="C5251" s="14"/>
      <c r="D5251" s="14"/>
      <c r="E5251" s="15"/>
      <c r="F5251" s="13"/>
      <c r="G5251" s="13"/>
      <c r="H5251" s="13"/>
      <c r="I5251" s="13"/>
      <c r="J5251" s="13"/>
      <c r="K5251" s="17"/>
      <c r="L5251" s="17"/>
      <c r="M5251" s="13"/>
      <c r="N5251" s="13"/>
      <c r="O5251" s="23" t="s">
        <v>37</v>
      </c>
      <c r="P5251" s="23" t="s">
        <v>37</v>
      </c>
      <c r="Q5251" s="23" t="s">
        <v>37</v>
      </c>
      <c r="R5251" s="23" t="s">
        <v>37</v>
      </c>
      <c r="S5251" s="23" t="s">
        <v>37</v>
      </c>
      <c r="T5251" s="23" t="s">
        <v>37</v>
      </c>
      <c r="U5251" s="23" t="s">
        <v>37</v>
      </c>
      <c r="V5251" s="23" t="s">
        <v>37</v>
      </c>
      <c r="W5251" s="23" t="s">
        <v>37</v>
      </c>
      <c r="X5251" s="23" t="s">
        <v>37</v>
      </c>
      <c r="Y5251" s="23" t="s">
        <v>37</v>
      </c>
      <c r="AH5251" s="34"/>
      <c r="AI5251" s="24"/>
      <c r="AJ5251" s="24"/>
      <c r="AK5251" s="24"/>
    </row>
    <row r="5252" ht="12.75" customHeight="1">
      <c r="A5252" s="13"/>
      <c r="B5252" s="13"/>
      <c r="C5252" s="14"/>
      <c r="D5252" s="14"/>
      <c r="E5252" s="15"/>
      <c r="F5252" s="13"/>
      <c r="G5252" s="13"/>
      <c r="H5252" s="13"/>
      <c r="I5252" s="13"/>
      <c r="J5252" s="13"/>
      <c r="K5252" s="17"/>
      <c r="L5252" s="17"/>
      <c r="M5252" s="13"/>
      <c r="N5252" s="13"/>
      <c r="O5252" s="23" t="s">
        <v>37</v>
      </c>
      <c r="P5252" s="23" t="s">
        <v>37</v>
      </c>
      <c r="Q5252" s="23" t="s">
        <v>37</v>
      </c>
      <c r="R5252" s="23" t="s">
        <v>37</v>
      </c>
      <c r="S5252" s="23" t="s">
        <v>37</v>
      </c>
      <c r="T5252" s="23" t="s">
        <v>37</v>
      </c>
      <c r="U5252" s="23" t="s">
        <v>37</v>
      </c>
      <c r="V5252" s="23" t="s">
        <v>37</v>
      </c>
      <c r="W5252" s="23" t="s">
        <v>37</v>
      </c>
      <c r="X5252" s="23" t="s">
        <v>37</v>
      </c>
      <c r="Y5252" s="23" t="s">
        <v>37</v>
      </c>
      <c r="AH5252" s="34"/>
      <c r="AI5252" s="24"/>
      <c r="AJ5252" s="24"/>
      <c r="AK5252" s="24"/>
    </row>
    <row r="5253" ht="12.75" customHeight="1">
      <c r="A5253" s="13"/>
      <c r="B5253" s="13"/>
      <c r="C5253" s="14"/>
      <c r="D5253" s="14"/>
      <c r="E5253" s="15"/>
      <c r="F5253" s="13"/>
      <c r="G5253" s="13"/>
      <c r="H5253" s="13"/>
      <c r="I5253" s="13"/>
      <c r="J5253" s="13"/>
      <c r="K5253" s="17"/>
      <c r="L5253" s="17"/>
      <c r="M5253" s="13"/>
      <c r="N5253" s="13"/>
      <c r="O5253" s="23" t="s">
        <v>37</v>
      </c>
      <c r="P5253" s="23" t="s">
        <v>37</v>
      </c>
      <c r="Q5253" s="23" t="s">
        <v>37</v>
      </c>
      <c r="R5253" s="23" t="s">
        <v>37</v>
      </c>
      <c r="S5253" s="23" t="s">
        <v>37</v>
      </c>
      <c r="T5253" s="23" t="s">
        <v>37</v>
      </c>
      <c r="U5253" s="23" t="s">
        <v>37</v>
      </c>
      <c r="V5253" s="23" t="s">
        <v>37</v>
      </c>
      <c r="W5253" s="23" t="s">
        <v>37</v>
      </c>
      <c r="X5253" s="23" t="s">
        <v>37</v>
      </c>
      <c r="Y5253" s="23" t="s">
        <v>37</v>
      </c>
      <c r="AH5253" s="34"/>
      <c r="AI5253" s="24"/>
      <c r="AJ5253" s="24"/>
      <c r="AK5253" s="24"/>
    </row>
    <row r="5254" ht="12.75" customHeight="1">
      <c r="A5254" s="13"/>
      <c r="B5254" s="13"/>
      <c r="C5254" s="14"/>
      <c r="D5254" s="14"/>
      <c r="E5254" s="15"/>
      <c r="F5254" s="13"/>
      <c r="G5254" s="13"/>
      <c r="H5254" s="13"/>
      <c r="I5254" s="13"/>
      <c r="J5254" s="13"/>
      <c r="K5254" s="17"/>
      <c r="L5254" s="17"/>
      <c r="M5254" s="13"/>
      <c r="N5254" s="13"/>
      <c r="O5254" s="23" t="s">
        <v>37</v>
      </c>
      <c r="P5254" s="23" t="s">
        <v>37</v>
      </c>
      <c r="Q5254" s="23" t="s">
        <v>37</v>
      </c>
      <c r="R5254" s="23" t="s">
        <v>37</v>
      </c>
      <c r="S5254" s="23" t="s">
        <v>37</v>
      </c>
      <c r="T5254" s="23" t="s">
        <v>37</v>
      </c>
      <c r="U5254" s="23" t="s">
        <v>37</v>
      </c>
      <c r="V5254" s="23" t="s">
        <v>37</v>
      </c>
      <c r="W5254" s="23" t="s">
        <v>37</v>
      </c>
      <c r="X5254" s="23" t="s">
        <v>37</v>
      </c>
      <c r="Y5254" s="23" t="s">
        <v>37</v>
      </c>
      <c r="AH5254" s="34"/>
      <c r="AI5254" s="24"/>
      <c r="AJ5254" s="24"/>
      <c r="AK5254" s="24"/>
    </row>
    <row r="5255" ht="12.75" customHeight="1">
      <c r="A5255" s="13"/>
      <c r="B5255" s="13"/>
      <c r="C5255" s="14"/>
      <c r="D5255" s="14"/>
      <c r="E5255" s="15"/>
      <c r="F5255" s="13"/>
      <c r="G5255" s="13"/>
      <c r="H5255" s="13"/>
      <c r="I5255" s="13"/>
      <c r="J5255" s="13"/>
      <c r="K5255" s="17"/>
      <c r="L5255" s="17"/>
      <c r="M5255" s="13"/>
      <c r="N5255" s="13"/>
      <c r="O5255" s="23" t="s">
        <v>37</v>
      </c>
      <c r="P5255" s="23" t="s">
        <v>37</v>
      </c>
      <c r="Q5255" s="23" t="s">
        <v>37</v>
      </c>
      <c r="R5255" s="23" t="s">
        <v>37</v>
      </c>
      <c r="S5255" s="23" t="s">
        <v>37</v>
      </c>
      <c r="T5255" s="23" t="s">
        <v>37</v>
      </c>
      <c r="U5255" s="23" t="s">
        <v>37</v>
      </c>
      <c r="V5255" s="23" t="s">
        <v>37</v>
      </c>
      <c r="W5255" s="23" t="s">
        <v>37</v>
      </c>
      <c r="X5255" s="23" t="s">
        <v>37</v>
      </c>
      <c r="Y5255" s="23" t="s">
        <v>37</v>
      </c>
      <c r="AH5255" s="34"/>
      <c r="AI5255" s="24"/>
      <c r="AJ5255" s="24"/>
      <c r="AK5255" s="24"/>
    </row>
    <row r="5256" ht="12.75" customHeight="1">
      <c r="A5256" s="13"/>
      <c r="B5256" s="13"/>
      <c r="C5256" s="14"/>
      <c r="D5256" s="14"/>
      <c r="E5256" s="15"/>
      <c r="F5256" s="13"/>
      <c r="G5256" s="13"/>
      <c r="H5256" s="13"/>
      <c r="I5256" s="13"/>
      <c r="J5256" s="13"/>
      <c r="K5256" s="17"/>
      <c r="L5256" s="17"/>
      <c r="M5256" s="13"/>
      <c r="N5256" s="13"/>
      <c r="O5256" s="23" t="s">
        <v>37</v>
      </c>
      <c r="P5256" s="23" t="s">
        <v>37</v>
      </c>
      <c r="Q5256" s="23" t="s">
        <v>37</v>
      </c>
      <c r="R5256" s="23" t="s">
        <v>37</v>
      </c>
      <c r="S5256" s="23" t="s">
        <v>37</v>
      </c>
      <c r="T5256" s="23" t="s">
        <v>37</v>
      </c>
      <c r="U5256" s="23" t="s">
        <v>37</v>
      </c>
      <c r="V5256" s="23" t="s">
        <v>37</v>
      </c>
      <c r="W5256" s="23" t="s">
        <v>37</v>
      </c>
      <c r="X5256" s="23" t="s">
        <v>37</v>
      </c>
      <c r="Y5256" s="23" t="s">
        <v>37</v>
      </c>
      <c r="AH5256" s="34"/>
      <c r="AI5256" s="24"/>
      <c r="AJ5256" s="24"/>
      <c r="AK5256" s="24"/>
    </row>
    <row r="5257" ht="12.75" customHeight="1">
      <c r="A5257" s="13"/>
      <c r="B5257" s="13"/>
      <c r="C5257" s="14"/>
      <c r="D5257" s="14"/>
      <c r="E5257" s="15"/>
      <c r="F5257" s="13"/>
      <c r="G5257" s="13"/>
      <c r="H5257" s="13"/>
      <c r="I5257" s="13"/>
      <c r="J5257" s="13"/>
      <c r="K5257" s="17"/>
      <c r="L5257" s="17"/>
      <c r="M5257" s="13"/>
      <c r="N5257" s="13"/>
      <c r="O5257" s="23" t="s">
        <v>37</v>
      </c>
      <c r="P5257" s="23" t="s">
        <v>37</v>
      </c>
      <c r="Q5257" s="23" t="s">
        <v>37</v>
      </c>
      <c r="R5257" s="23" t="s">
        <v>37</v>
      </c>
      <c r="S5257" s="23" t="s">
        <v>37</v>
      </c>
      <c r="T5257" s="23" t="s">
        <v>37</v>
      </c>
      <c r="U5257" s="23" t="s">
        <v>37</v>
      </c>
      <c r="V5257" s="23" t="s">
        <v>37</v>
      </c>
      <c r="W5257" s="23" t="s">
        <v>37</v>
      </c>
      <c r="X5257" s="23" t="s">
        <v>37</v>
      </c>
      <c r="Y5257" s="23" t="s">
        <v>37</v>
      </c>
      <c r="AH5257" s="34"/>
      <c r="AI5257" s="24"/>
      <c r="AJ5257" s="24"/>
      <c r="AK5257" s="24"/>
    </row>
    <row r="5258" ht="12.75" customHeight="1">
      <c r="A5258" s="13"/>
      <c r="B5258" s="13"/>
      <c r="C5258" s="14"/>
      <c r="D5258" s="14"/>
      <c r="E5258" s="15"/>
      <c r="F5258" s="13"/>
      <c r="G5258" s="13"/>
      <c r="H5258" s="13"/>
      <c r="I5258" s="13"/>
      <c r="J5258" s="13"/>
      <c r="K5258" s="17"/>
      <c r="L5258" s="17"/>
      <c r="M5258" s="13"/>
      <c r="N5258" s="13"/>
      <c r="O5258" s="23" t="s">
        <v>37</v>
      </c>
      <c r="P5258" s="23" t="s">
        <v>37</v>
      </c>
      <c r="Q5258" s="23" t="s">
        <v>37</v>
      </c>
      <c r="R5258" s="23" t="s">
        <v>37</v>
      </c>
      <c r="S5258" s="23" t="s">
        <v>37</v>
      </c>
      <c r="T5258" s="23" t="s">
        <v>37</v>
      </c>
      <c r="U5258" s="23" t="s">
        <v>37</v>
      </c>
      <c r="V5258" s="23" t="s">
        <v>37</v>
      </c>
      <c r="W5258" s="23" t="s">
        <v>37</v>
      </c>
      <c r="X5258" s="23" t="s">
        <v>37</v>
      </c>
      <c r="Y5258" s="23" t="s">
        <v>37</v>
      </c>
      <c r="AH5258" s="34"/>
      <c r="AI5258" s="24"/>
      <c r="AJ5258" s="24"/>
      <c r="AK5258" s="24"/>
    </row>
    <row r="5259" ht="12.75" customHeight="1">
      <c r="A5259" s="13"/>
      <c r="B5259" s="13"/>
      <c r="C5259" s="14"/>
      <c r="D5259" s="14"/>
      <c r="E5259" s="15"/>
      <c r="F5259" s="13"/>
      <c r="G5259" s="13"/>
      <c r="H5259" s="13"/>
      <c r="I5259" s="13"/>
      <c r="J5259" s="13"/>
      <c r="K5259" s="17"/>
      <c r="L5259" s="17"/>
      <c r="M5259" s="13"/>
      <c r="N5259" s="13"/>
      <c r="O5259" s="23" t="s">
        <v>37</v>
      </c>
      <c r="P5259" s="23" t="s">
        <v>37</v>
      </c>
      <c r="Q5259" s="23" t="s">
        <v>37</v>
      </c>
      <c r="R5259" s="23" t="s">
        <v>37</v>
      </c>
      <c r="S5259" s="23" t="s">
        <v>37</v>
      </c>
      <c r="T5259" s="23" t="s">
        <v>37</v>
      </c>
      <c r="U5259" s="23" t="s">
        <v>37</v>
      </c>
      <c r="V5259" s="23" t="s">
        <v>37</v>
      </c>
      <c r="W5259" s="23" t="s">
        <v>37</v>
      </c>
      <c r="X5259" s="23" t="s">
        <v>37</v>
      </c>
      <c r="Y5259" s="23" t="s">
        <v>37</v>
      </c>
      <c r="AH5259" s="34"/>
      <c r="AI5259" s="24"/>
      <c r="AJ5259" s="24"/>
      <c r="AK5259" s="24"/>
    </row>
    <row r="5260" ht="12.75" customHeight="1">
      <c r="A5260" s="13"/>
      <c r="B5260" s="13"/>
      <c r="C5260" s="14"/>
      <c r="D5260" s="14"/>
      <c r="E5260" s="15"/>
      <c r="F5260" s="13"/>
      <c r="G5260" s="13"/>
      <c r="H5260" s="13"/>
      <c r="I5260" s="13"/>
      <c r="J5260" s="13"/>
      <c r="K5260" s="17"/>
      <c r="L5260" s="17"/>
      <c r="M5260" s="13"/>
      <c r="N5260" s="13"/>
      <c r="O5260" s="23" t="s">
        <v>37</v>
      </c>
      <c r="P5260" s="23" t="s">
        <v>37</v>
      </c>
      <c r="Q5260" s="23" t="s">
        <v>37</v>
      </c>
      <c r="R5260" s="23" t="s">
        <v>37</v>
      </c>
      <c r="S5260" s="23" t="s">
        <v>37</v>
      </c>
      <c r="T5260" s="23" t="s">
        <v>37</v>
      </c>
      <c r="U5260" s="23" t="s">
        <v>37</v>
      </c>
      <c r="V5260" s="23" t="s">
        <v>37</v>
      </c>
      <c r="W5260" s="23" t="s">
        <v>37</v>
      </c>
      <c r="X5260" s="23" t="s">
        <v>37</v>
      </c>
      <c r="Y5260" s="23" t="s">
        <v>37</v>
      </c>
      <c r="AH5260" s="34"/>
      <c r="AI5260" s="24"/>
      <c r="AJ5260" s="24"/>
      <c r="AK5260" s="24"/>
    </row>
    <row r="5261" ht="12.75" customHeight="1">
      <c r="A5261" s="13"/>
      <c r="B5261" s="13"/>
      <c r="C5261" s="14"/>
      <c r="D5261" s="14"/>
      <c r="E5261" s="15"/>
      <c r="F5261" s="13"/>
      <c r="G5261" s="13"/>
      <c r="H5261" s="13"/>
      <c r="I5261" s="13"/>
      <c r="J5261" s="13"/>
      <c r="K5261" s="17"/>
      <c r="L5261" s="17"/>
      <c r="M5261" s="13"/>
      <c r="N5261" s="13"/>
      <c r="O5261" s="23" t="s">
        <v>37</v>
      </c>
      <c r="P5261" s="23" t="s">
        <v>37</v>
      </c>
      <c r="Q5261" s="23" t="s">
        <v>37</v>
      </c>
      <c r="R5261" s="23" t="s">
        <v>37</v>
      </c>
      <c r="S5261" s="23" t="s">
        <v>37</v>
      </c>
      <c r="T5261" s="23" t="s">
        <v>37</v>
      </c>
      <c r="U5261" s="23" t="s">
        <v>37</v>
      </c>
      <c r="V5261" s="23" t="s">
        <v>37</v>
      </c>
      <c r="W5261" s="23" t="s">
        <v>37</v>
      </c>
      <c r="X5261" s="23" t="s">
        <v>37</v>
      </c>
      <c r="Y5261" s="23" t="s">
        <v>37</v>
      </c>
      <c r="AH5261" s="34"/>
      <c r="AI5261" s="24"/>
      <c r="AJ5261" s="24"/>
      <c r="AK5261" s="24"/>
    </row>
    <row r="5262" ht="12.75" customHeight="1">
      <c r="A5262" s="13"/>
      <c r="B5262" s="13"/>
      <c r="C5262" s="14"/>
      <c r="D5262" s="14"/>
      <c r="E5262" s="15"/>
      <c r="F5262" s="13"/>
      <c r="G5262" s="13"/>
      <c r="H5262" s="13"/>
      <c r="I5262" s="13"/>
      <c r="J5262" s="13"/>
      <c r="K5262" s="17"/>
      <c r="L5262" s="17"/>
      <c r="M5262" s="13"/>
      <c r="N5262" s="13"/>
      <c r="O5262" s="23" t="s">
        <v>37</v>
      </c>
      <c r="P5262" s="23" t="s">
        <v>37</v>
      </c>
      <c r="Q5262" s="23" t="s">
        <v>37</v>
      </c>
      <c r="R5262" s="23" t="s">
        <v>37</v>
      </c>
      <c r="S5262" s="23" t="s">
        <v>37</v>
      </c>
      <c r="T5262" s="23" t="s">
        <v>37</v>
      </c>
      <c r="U5262" s="23" t="s">
        <v>37</v>
      </c>
      <c r="V5262" s="23" t="s">
        <v>37</v>
      </c>
      <c r="W5262" s="23" t="s">
        <v>37</v>
      </c>
      <c r="X5262" s="23" t="s">
        <v>37</v>
      </c>
      <c r="Y5262" s="23" t="s">
        <v>37</v>
      </c>
      <c r="AH5262" s="34"/>
      <c r="AI5262" s="24"/>
      <c r="AJ5262" s="24"/>
      <c r="AK5262" s="24"/>
    </row>
    <row r="5263" ht="12.75" customHeight="1">
      <c r="A5263" s="13"/>
      <c r="B5263" s="13"/>
      <c r="C5263" s="14"/>
      <c r="D5263" s="14"/>
      <c r="E5263" s="15"/>
      <c r="F5263" s="13"/>
      <c r="G5263" s="13"/>
      <c r="H5263" s="13"/>
      <c r="I5263" s="13"/>
      <c r="J5263" s="13"/>
      <c r="K5263" s="17"/>
      <c r="L5263" s="17"/>
      <c r="M5263" s="13"/>
      <c r="N5263" s="13"/>
      <c r="O5263" s="23" t="s">
        <v>37</v>
      </c>
      <c r="P5263" s="23" t="s">
        <v>37</v>
      </c>
      <c r="Q5263" s="23" t="s">
        <v>37</v>
      </c>
      <c r="R5263" s="23" t="s">
        <v>37</v>
      </c>
      <c r="S5263" s="23" t="s">
        <v>37</v>
      </c>
      <c r="T5263" s="23" t="s">
        <v>37</v>
      </c>
      <c r="U5263" s="23" t="s">
        <v>37</v>
      </c>
      <c r="V5263" s="23" t="s">
        <v>37</v>
      </c>
      <c r="W5263" s="23" t="s">
        <v>37</v>
      </c>
      <c r="X5263" s="23" t="s">
        <v>37</v>
      </c>
      <c r="Y5263" s="23" t="s">
        <v>37</v>
      </c>
      <c r="AH5263" s="34"/>
      <c r="AI5263" s="24"/>
      <c r="AJ5263" s="24"/>
      <c r="AK5263" s="24"/>
    </row>
    <row r="5264" ht="12.75" customHeight="1">
      <c r="A5264" s="13"/>
      <c r="B5264" s="13"/>
      <c r="C5264" s="14"/>
      <c r="D5264" s="14"/>
      <c r="E5264" s="15"/>
      <c r="F5264" s="13"/>
      <c r="G5264" s="13"/>
      <c r="H5264" s="13"/>
      <c r="I5264" s="13"/>
      <c r="J5264" s="13"/>
      <c r="K5264" s="17"/>
      <c r="L5264" s="17"/>
      <c r="M5264" s="13"/>
      <c r="N5264" s="13"/>
      <c r="O5264" s="23" t="s">
        <v>37</v>
      </c>
      <c r="P5264" s="23" t="s">
        <v>37</v>
      </c>
      <c r="Q5264" s="23" t="s">
        <v>37</v>
      </c>
      <c r="R5264" s="23" t="s">
        <v>37</v>
      </c>
      <c r="S5264" s="23" t="s">
        <v>37</v>
      </c>
      <c r="T5264" s="23" t="s">
        <v>37</v>
      </c>
      <c r="U5264" s="23" t="s">
        <v>37</v>
      </c>
      <c r="V5264" s="23" t="s">
        <v>37</v>
      </c>
      <c r="W5264" s="23" t="s">
        <v>37</v>
      </c>
      <c r="X5264" s="23" t="s">
        <v>37</v>
      </c>
      <c r="Y5264" s="23" t="s">
        <v>37</v>
      </c>
      <c r="AH5264" s="34"/>
      <c r="AI5264" s="24"/>
      <c r="AJ5264" s="24"/>
      <c r="AK5264" s="24"/>
    </row>
    <row r="5265" ht="12.75" customHeight="1">
      <c r="A5265" s="13"/>
      <c r="B5265" s="13"/>
      <c r="C5265" s="14"/>
      <c r="D5265" s="14"/>
      <c r="E5265" s="15"/>
      <c r="F5265" s="13"/>
      <c r="G5265" s="13"/>
      <c r="H5265" s="13"/>
      <c r="I5265" s="13"/>
      <c r="J5265" s="13"/>
      <c r="K5265" s="17"/>
      <c r="L5265" s="17"/>
      <c r="M5265" s="13"/>
      <c r="N5265" s="13"/>
      <c r="O5265" s="23" t="s">
        <v>37</v>
      </c>
      <c r="P5265" s="23" t="s">
        <v>37</v>
      </c>
      <c r="Q5265" s="23" t="s">
        <v>37</v>
      </c>
      <c r="R5265" s="23" t="s">
        <v>37</v>
      </c>
      <c r="S5265" s="23" t="s">
        <v>37</v>
      </c>
      <c r="T5265" s="23" t="s">
        <v>37</v>
      </c>
      <c r="U5265" s="23" t="s">
        <v>37</v>
      </c>
      <c r="V5265" s="23" t="s">
        <v>37</v>
      </c>
      <c r="W5265" s="23" t="s">
        <v>37</v>
      </c>
      <c r="X5265" s="23" t="s">
        <v>37</v>
      </c>
      <c r="Y5265" s="23" t="s">
        <v>37</v>
      </c>
      <c r="AH5265" s="34"/>
      <c r="AI5265" s="24"/>
      <c r="AJ5265" s="24"/>
      <c r="AK5265" s="24"/>
    </row>
    <row r="5266" ht="12.75" customHeight="1">
      <c r="A5266" s="13"/>
      <c r="B5266" s="13"/>
      <c r="C5266" s="14"/>
      <c r="D5266" s="14"/>
      <c r="E5266" s="15"/>
      <c r="F5266" s="13"/>
      <c r="G5266" s="13"/>
      <c r="H5266" s="13"/>
      <c r="I5266" s="13"/>
      <c r="J5266" s="13"/>
      <c r="K5266" s="17"/>
      <c r="L5266" s="17"/>
      <c r="M5266" s="13"/>
      <c r="N5266" s="13"/>
      <c r="O5266" s="23" t="s">
        <v>37</v>
      </c>
      <c r="P5266" s="23" t="s">
        <v>37</v>
      </c>
      <c r="Q5266" s="23" t="s">
        <v>37</v>
      </c>
      <c r="R5266" s="23" t="s">
        <v>37</v>
      </c>
      <c r="S5266" s="23" t="s">
        <v>37</v>
      </c>
      <c r="T5266" s="23" t="s">
        <v>37</v>
      </c>
      <c r="U5266" s="23" t="s">
        <v>37</v>
      </c>
      <c r="V5266" s="23" t="s">
        <v>37</v>
      </c>
      <c r="W5266" s="23" t="s">
        <v>37</v>
      </c>
      <c r="X5266" s="23" t="s">
        <v>37</v>
      </c>
      <c r="Y5266" s="23" t="s">
        <v>37</v>
      </c>
      <c r="AH5266" s="34"/>
      <c r="AI5266" s="24"/>
      <c r="AJ5266" s="24"/>
      <c r="AK5266" s="24"/>
    </row>
    <row r="5267" ht="12.75" customHeight="1">
      <c r="A5267" s="13"/>
      <c r="B5267" s="13"/>
      <c r="C5267" s="14"/>
      <c r="D5267" s="14"/>
      <c r="E5267" s="15"/>
      <c r="F5267" s="13"/>
      <c r="G5267" s="13"/>
      <c r="H5267" s="13"/>
      <c r="I5267" s="13"/>
      <c r="J5267" s="13"/>
      <c r="K5267" s="17"/>
      <c r="L5267" s="17"/>
      <c r="M5267" s="13"/>
      <c r="N5267" s="13"/>
      <c r="O5267" s="23" t="s">
        <v>37</v>
      </c>
      <c r="P5267" s="23" t="s">
        <v>37</v>
      </c>
      <c r="Q5267" s="23" t="s">
        <v>37</v>
      </c>
      <c r="R5267" s="23" t="s">
        <v>37</v>
      </c>
      <c r="S5267" s="23" t="s">
        <v>37</v>
      </c>
      <c r="T5267" s="23" t="s">
        <v>37</v>
      </c>
      <c r="U5267" s="23" t="s">
        <v>37</v>
      </c>
      <c r="V5267" s="23" t="s">
        <v>37</v>
      </c>
      <c r="W5267" s="23" t="s">
        <v>37</v>
      </c>
      <c r="X5267" s="23" t="s">
        <v>37</v>
      </c>
      <c r="Y5267" s="23" t="s">
        <v>37</v>
      </c>
      <c r="AH5267" s="34"/>
      <c r="AI5267" s="24"/>
      <c r="AJ5267" s="24"/>
      <c r="AK5267" s="24"/>
    </row>
    <row r="5268" ht="12.75" customHeight="1">
      <c r="A5268" s="13"/>
      <c r="B5268" s="13"/>
      <c r="C5268" s="14"/>
      <c r="D5268" s="14"/>
      <c r="E5268" s="15"/>
      <c r="F5268" s="13"/>
      <c r="G5268" s="13"/>
      <c r="H5268" s="13"/>
      <c r="I5268" s="13"/>
      <c r="J5268" s="13"/>
      <c r="K5268" s="17"/>
      <c r="L5268" s="17"/>
      <c r="M5268" s="13"/>
      <c r="N5268" s="13"/>
      <c r="O5268" s="23" t="s">
        <v>37</v>
      </c>
      <c r="P5268" s="23" t="s">
        <v>37</v>
      </c>
      <c r="Q5268" s="23" t="s">
        <v>37</v>
      </c>
      <c r="R5268" s="23" t="s">
        <v>37</v>
      </c>
      <c r="S5268" s="23" t="s">
        <v>37</v>
      </c>
      <c r="T5268" s="23" t="s">
        <v>37</v>
      </c>
      <c r="U5268" s="23" t="s">
        <v>37</v>
      </c>
      <c r="V5268" s="23" t="s">
        <v>37</v>
      </c>
      <c r="W5268" s="23" t="s">
        <v>37</v>
      </c>
      <c r="X5268" s="23" t="s">
        <v>37</v>
      </c>
      <c r="Y5268" s="23" t="s">
        <v>37</v>
      </c>
      <c r="AH5268" s="34"/>
      <c r="AI5268" s="24"/>
      <c r="AJ5268" s="24"/>
      <c r="AK5268" s="24"/>
    </row>
    <row r="5269" ht="12.75" customHeight="1">
      <c r="A5269" s="13"/>
      <c r="B5269" s="13"/>
      <c r="C5269" s="14"/>
      <c r="D5269" s="14"/>
      <c r="E5269" s="15"/>
      <c r="F5269" s="13"/>
      <c r="G5269" s="13"/>
      <c r="H5269" s="13"/>
      <c r="I5269" s="13"/>
      <c r="J5269" s="13"/>
      <c r="K5269" s="17"/>
      <c r="L5269" s="17"/>
      <c r="M5269" s="13"/>
      <c r="N5269" s="13"/>
      <c r="O5269" s="23" t="s">
        <v>37</v>
      </c>
      <c r="P5269" s="23" t="s">
        <v>37</v>
      </c>
      <c r="Q5269" s="23" t="s">
        <v>37</v>
      </c>
      <c r="R5269" s="23" t="s">
        <v>37</v>
      </c>
      <c r="S5269" s="23" t="s">
        <v>37</v>
      </c>
      <c r="T5269" s="23" t="s">
        <v>37</v>
      </c>
      <c r="U5269" s="23" t="s">
        <v>37</v>
      </c>
      <c r="V5269" s="23" t="s">
        <v>37</v>
      </c>
      <c r="W5269" s="23" t="s">
        <v>37</v>
      </c>
      <c r="X5269" s="23" t="s">
        <v>37</v>
      </c>
      <c r="Y5269" s="23" t="s">
        <v>37</v>
      </c>
      <c r="AH5269" s="34"/>
      <c r="AI5269" s="24"/>
      <c r="AJ5269" s="24"/>
      <c r="AK5269" s="24"/>
    </row>
    <row r="5270" ht="12.75" customHeight="1">
      <c r="A5270" s="13"/>
      <c r="B5270" s="13"/>
      <c r="C5270" s="14"/>
      <c r="D5270" s="14"/>
      <c r="E5270" s="15"/>
      <c r="F5270" s="13"/>
      <c r="G5270" s="13"/>
      <c r="H5270" s="13"/>
      <c r="I5270" s="13"/>
      <c r="J5270" s="13"/>
      <c r="K5270" s="17"/>
      <c r="L5270" s="17"/>
      <c r="M5270" s="13"/>
      <c r="N5270" s="13"/>
      <c r="O5270" s="23" t="s">
        <v>37</v>
      </c>
      <c r="P5270" s="23" t="s">
        <v>37</v>
      </c>
      <c r="Q5270" s="23" t="s">
        <v>37</v>
      </c>
      <c r="R5270" s="23" t="s">
        <v>37</v>
      </c>
      <c r="S5270" s="23" t="s">
        <v>37</v>
      </c>
      <c r="T5270" s="23" t="s">
        <v>37</v>
      </c>
      <c r="U5270" s="23" t="s">
        <v>37</v>
      </c>
      <c r="V5270" s="23" t="s">
        <v>37</v>
      </c>
      <c r="W5270" s="23" t="s">
        <v>37</v>
      </c>
      <c r="X5270" s="23" t="s">
        <v>37</v>
      </c>
      <c r="Y5270" s="23" t="s">
        <v>37</v>
      </c>
      <c r="AH5270" s="34"/>
      <c r="AI5270" s="24"/>
      <c r="AJ5270" s="24"/>
      <c r="AK5270" s="24"/>
    </row>
    <row r="5271" ht="12.75" customHeight="1">
      <c r="A5271" s="13"/>
      <c r="B5271" s="13"/>
      <c r="C5271" s="14"/>
      <c r="D5271" s="14"/>
      <c r="E5271" s="15"/>
      <c r="F5271" s="13"/>
      <c r="G5271" s="13"/>
      <c r="H5271" s="13"/>
      <c r="I5271" s="13"/>
      <c r="J5271" s="13"/>
      <c r="K5271" s="17"/>
      <c r="L5271" s="17"/>
      <c r="M5271" s="13"/>
      <c r="N5271" s="13"/>
      <c r="O5271" s="23" t="s">
        <v>37</v>
      </c>
      <c r="P5271" s="23" t="s">
        <v>37</v>
      </c>
      <c r="Q5271" s="23" t="s">
        <v>37</v>
      </c>
      <c r="R5271" s="23" t="s">
        <v>37</v>
      </c>
      <c r="S5271" s="23" t="s">
        <v>37</v>
      </c>
      <c r="T5271" s="23" t="s">
        <v>37</v>
      </c>
      <c r="U5271" s="23" t="s">
        <v>37</v>
      </c>
      <c r="V5271" s="23" t="s">
        <v>37</v>
      </c>
      <c r="W5271" s="23" t="s">
        <v>37</v>
      </c>
      <c r="X5271" s="23" t="s">
        <v>37</v>
      </c>
      <c r="Y5271" s="23" t="s">
        <v>37</v>
      </c>
      <c r="AH5271" s="34"/>
      <c r="AI5271" s="24"/>
      <c r="AJ5271" s="24"/>
      <c r="AK5271" s="24"/>
    </row>
    <row r="5272" ht="12.75" customHeight="1">
      <c r="A5272" s="13"/>
      <c r="B5272" s="13"/>
      <c r="C5272" s="14"/>
      <c r="D5272" s="14"/>
      <c r="E5272" s="15"/>
      <c r="F5272" s="13"/>
      <c r="G5272" s="13"/>
      <c r="H5272" s="13"/>
      <c r="I5272" s="13"/>
      <c r="J5272" s="13"/>
      <c r="K5272" s="17"/>
      <c r="L5272" s="17"/>
      <c r="M5272" s="13"/>
      <c r="N5272" s="13"/>
      <c r="O5272" s="23" t="s">
        <v>37</v>
      </c>
      <c r="P5272" s="23" t="s">
        <v>37</v>
      </c>
      <c r="Q5272" s="23" t="s">
        <v>37</v>
      </c>
      <c r="R5272" s="23" t="s">
        <v>37</v>
      </c>
      <c r="S5272" s="23" t="s">
        <v>37</v>
      </c>
      <c r="T5272" s="23" t="s">
        <v>37</v>
      </c>
      <c r="U5272" s="23" t="s">
        <v>37</v>
      </c>
      <c r="V5272" s="23" t="s">
        <v>37</v>
      </c>
      <c r="W5272" s="23" t="s">
        <v>37</v>
      </c>
      <c r="X5272" s="23" t="s">
        <v>37</v>
      </c>
      <c r="Y5272" s="23" t="s">
        <v>37</v>
      </c>
      <c r="AH5272" s="34"/>
      <c r="AI5272" s="24"/>
      <c r="AJ5272" s="24"/>
      <c r="AK5272" s="24"/>
    </row>
    <row r="5273" ht="12.75" customHeight="1">
      <c r="A5273" s="13"/>
      <c r="B5273" s="13"/>
      <c r="C5273" s="14"/>
      <c r="D5273" s="14"/>
      <c r="E5273" s="15"/>
      <c r="F5273" s="13"/>
      <c r="G5273" s="13"/>
      <c r="H5273" s="13"/>
      <c r="I5273" s="13"/>
      <c r="J5273" s="13"/>
      <c r="K5273" s="17"/>
      <c r="L5273" s="17"/>
      <c r="M5273" s="13"/>
      <c r="N5273" s="13"/>
      <c r="O5273" s="23" t="s">
        <v>37</v>
      </c>
      <c r="P5273" s="23" t="s">
        <v>37</v>
      </c>
      <c r="Q5273" s="23" t="s">
        <v>37</v>
      </c>
      <c r="R5273" s="23" t="s">
        <v>37</v>
      </c>
      <c r="S5273" s="23" t="s">
        <v>37</v>
      </c>
      <c r="T5273" s="23" t="s">
        <v>37</v>
      </c>
      <c r="U5273" s="23" t="s">
        <v>37</v>
      </c>
      <c r="V5273" s="23" t="s">
        <v>37</v>
      </c>
      <c r="W5273" s="23" t="s">
        <v>37</v>
      </c>
      <c r="X5273" s="23" t="s">
        <v>37</v>
      </c>
      <c r="Y5273" s="23" t="s">
        <v>37</v>
      </c>
      <c r="AH5273" s="34"/>
      <c r="AI5273" s="24"/>
      <c r="AJ5273" s="24"/>
      <c r="AK5273" s="24"/>
    </row>
    <row r="5274" ht="12.75" customHeight="1">
      <c r="A5274" s="13"/>
      <c r="B5274" s="13"/>
      <c r="C5274" s="14"/>
      <c r="D5274" s="14"/>
      <c r="E5274" s="15"/>
      <c r="F5274" s="13"/>
      <c r="G5274" s="13"/>
      <c r="H5274" s="13"/>
      <c r="I5274" s="13"/>
      <c r="J5274" s="13"/>
      <c r="K5274" s="17"/>
      <c r="L5274" s="17"/>
      <c r="M5274" s="13"/>
      <c r="N5274" s="13"/>
      <c r="O5274" s="23" t="s">
        <v>37</v>
      </c>
      <c r="P5274" s="23" t="s">
        <v>37</v>
      </c>
      <c r="Q5274" s="23" t="s">
        <v>37</v>
      </c>
      <c r="R5274" s="23" t="s">
        <v>37</v>
      </c>
      <c r="S5274" s="23" t="s">
        <v>37</v>
      </c>
      <c r="T5274" s="23" t="s">
        <v>37</v>
      </c>
      <c r="U5274" s="23" t="s">
        <v>37</v>
      </c>
      <c r="V5274" s="23" t="s">
        <v>37</v>
      </c>
      <c r="W5274" s="23" t="s">
        <v>37</v>
      </c>
      <c r="X5274" s="23" t="s">
        <v>37</v>
      </c>
      <c r="Y5274" s="23" t="s">
        <v>37</v>
      </c>
      <c r="AH5274" s="34"/>
      <c r="AI5274" s="24"/>
      <c r="AJ5274" s="24"/>
      <c r="AK5274" s="24"/>
    </row>
    <row r="5275" ht="12.75" customHeight="1">
      <c r="A5275" s="13"/>
      <c r="B5275" s="13"/>
      <c r="C5275" s="14"/>
      <c r="D5275" s="14"/>
      <c r="E5275" s="15"/>
      <c r="F5275" s="13"/>
      <c r="G5275" s="13"/>
      <c r="H5275" s="13"/>
      <c r="I5275" s="13"/>
      <c r="J5275" s="13"/>
      <c r="K5275" s="17"/>
      <c r="L5275" s="17"/>
      <c r="M5275" s="13"/>
      <c r="N5275" s="13"/>
      <c r="O5275" s="23" t="s">
        <v>37</v>
      </c>
      <c r="P5275" s="23" t="s">
        <v>37</v>
      </c>
      <c r="Q5275" s="23" t="s">
        <v>37</v>
      </c>
      <c r="R5275" s="23" t="s">
        <v>37</v>
      </c>
      <c r="S5275" s="23" t="s">
        <v>37</v>
      </c>
      <c r="T5275" s="23" t="s">
        <v>37</v>
      </c>
      <c r="U5275" s="23" t="s">
        <v>37</v>
      </c>
      <c r="V5275" s="23" t="s">
        <v>37</v>
      </c>
      <c r="W5275" s="23" t="s">
        <v>37</v>
      </c>
      <c r="X5275" s="23" t="s">
        <v>37</v>
      </c>
      <c r="Y5275" s="23" t="s">
        <v>37</v>
      </c>
      <c r="AH5275" s="34"/>
      <c r="AI5275" s="24"/>
      <c r="AJ5275" s="24"/>
      <c r="AK5275" s="24"/>
    </row>
    <row r="5276" ht="12.75" customHeight="1">
      <c r="A5276" s="13"/>
      <c r="B5276" s="13"/>
      <c r="C5276" s="14"/>
      <c r="D5276" s="14"/>
      <c r="E5276" s="15"/>
      <c r="F5276" s="13"/>
      <c r="G5276" s="13"/>
      <c r="H5276" s="13"/>
      <c r="I5276" s="13"/>
      <c r="J5276" s="13"/>
      <c r="K5276" s="17"/>
      <c r="L5276" s="17"/>
      <c r="M5276" s="13"/>
      <c r="N5276" s="13"/>
      <c r="O5276" s="23" t="s">
        <v>37</v>
      </c>
      <c r="P5276" s="23" t="s">
        <v>37</v>
      </c>
      <c r="Q5276" s="23" t="s">
        <v>37</v>
      </c>
      <c r="R5276" s="23" t="s">
        <v>37</v>
      </c>
      <c r="S5276" s="23" t="s">
        <v>37</v>
      </c>
      <c r="T5276" s="23" t="s">
        <v>37</v>
      </c>
      <c r="U5276" s="23" t="s">
        <v>37</v>
      </c>
      <c r="V5276" s="23" t="s">
        <v>37</v>
      </c>
      <c r="W5276" s="23" t="s">
        <v>37</v>
      </c>
      <c r="X5276" s="23" t="s">
        <v>37</v>
      </c>
      <c r="Y5276" s="23" t="s">
        <v>37</v>
      </c>
      <c r="AH5276" s="34"/>
      <c r="AI5276" s="24"/>
      <c r="AJ5276" s="24"/>
      <c r="AK5276" s="24"/>
    </row>
    <row r="5277" ht="12.75" customHeight="1">
      <c r="A5277" s="13"/>
      <c r="B5277" s="13"/>
      <c r="C5277" s="14"/>
      <c r="D5277" s="14"/>
      <c r="E5277" s="15"/>
      <c r="F5277" s="13"/>
      <c r="G5277" s="13"/>
      <c r="H5277" s="13"/>
      <c r="I5277" s="13"/>
      <c r="J5277" s="13"/>
      <c r="K5277" s="17"/>
      <c r="L5277" s="17"/>
      <c r="M5277" s="13"/>
      <c r="N5277" s="13"/>
      <c r="O5277" s="23" t="s">
        <v>37</v>
      </c>
      <c r="P5277" s="23" t="s">
        <v>37</v>
      </c>
      <c r="Q5277" s="23" t="s">
        <v>37</v>
      </c>
      <c r="R5277" s="23" t="s">
        <v>37</v>
      </c>
      <c r="S5277" s="23" t="s">
        <v>37</v>
      </c>
      <c r="T5277" s="23" t="s">
        <v>37</v>
      </c>
      <c r="U5277" s="23" t="s">
        <v>37</v>
      </c>
      <c r="V5277" s="23" t="s">
        <v>37</v>
      </c>
      <c r="W5277" s="23" t="s">
        <v>37</v>
      </c>
      <c r="X5277" s="23" t="s">
        <v>37</v>
      </c>
      <c r="Y5277" s="23" t="s">
        <v>37</v>
      </c>
      <c r="AH5277" s="34"/>
      <c r="AI5277" s="24"/>
      <c r="AJ5277" s="24"/>
      <c r="AK5277" s="24"/>
    </row>
    <row r="5278" ht="12.75" customHeight="1">
      <c r="A5278" s="13"/>
      <c r="B5278" s="13"/>
      <c r="C5278" s="14"/>
      <c r="D5278" s="14"/>
      <c r="E5278" s="15"/>
      <c r="F5278" s="13"/>
      <c r="G5278" s="13"/>
      <c r="H5278" s="13"/>
      <c r="I5278" s="13"/>
      <c r="J5278" s="13"/>
      <c r="K5278" s="17"/>
      <c r="L5278" s="17"/>
      <c r="M5278" s="13"/>
      <c r="N5278" s="13"/>
      <c r="O5278" s="23" t="s">
        <v>37</v>
      </c>
      <c r="P5278" s="23" t="s">
        <v>37</v>
      </c>
      <c r="Q5278" s="23" t="s">
        <v>37</v>
      </c>
      <c r="R5278" s="23" t="s">
        <v>37</v>
      </c>
      <c r="S5278" s="23" t="s">
        <v>37</v>
      </c>
      <c r="T5278" s="23" t="s">
        <v>37</v>
      </c>
      <c r="U5278" s="23" t="s">
        <v>37</v>
      </c>
      <c r="V5278" s="23" t="s">
        <v>37</v>
      </c>
      <c r="W5278" s="23" t="s">
        <v>37</v>
      </c>
      <c r="X5278" s="23" t="s">
        <v>37</v>
      </c>
      <c r="Y5278" s="23" t="s">
        <v>37</v>
      </c>
      <c r="AH5278" s="34"/>
      <c r="AI5278" s="24"/>
      <c r="AJ5278" s="24"/>
      <c r="AK5278" s="24"/>
    </row>
    <row r="5279" ht="12.75" customHeight="1">
      <c r="A5279" s="13"/>
      <c r="B5279" s="13"/>
      <c r="C5279" s="14"/>
      <c r="D5279" s="14"/>
      <c r="E5279" s="15"/>
      <c r="F5279" s="13"/>
      <c r="G5279" s="13"/>
      <c r="H5279" s="13"/>
      <c r="I5279" s="13"/>
      <c r="J5279" s="13"/>
      <c r="K5279" s="17"/>
      <c r="L5279" s="17"/>
      <c r="M5279" s="13"/>
      <c r="N5279" s="13"/>
      <c r="O5279" s="23" t="s">
        <v>37</v>
      </c>
      <c r="P5279" s="23" t="s">
        <v>37</v>
      </c>
      <c r="Q5279" s="23" t="s">
        <v>37</v>
      </c>
      <c r="R5279" s="23" t="s">
        <v>37</v>
      </c>
      <c r="S5279" s="23" t="s">
        <v>37</v>
      </c>
      <c r="T5279" s="23" t="s">
        <v>37</v>
      </c>
      <c r="U5279" s="23" t="s">
        <v>37</v>
      </c>
      <c r="V5279" s="23" t="s">
        <v>37</v>
      </c>
      <c r="W5279" s="23" t="s">
        <v>37</v>
      </c>
      <c r="X5279" s="23" t="s">
        <v>37</v>
      </c>
      <c r="Y5279" s="23" t="s">
        <v>37</v>
      </c>
      <c r="AH5279" s="34"/>
      <c r="AI5279" s="24"/>
      <c r="AJ5279" s="24"/>
      <c r="AK5279" s="24"/>
    </row>
    <row r="5280" ht="12.75" customHeight="1">
      <c r="A5280" s="13"/>
      <c r="B5280" s="13"/>
      <c r="C5280" s="14"/>
      <c r="D5280" s="14"/>
      <c r="E5280" s="15"/>
      <c r="F5280" s="13"/>
      <c r="G5280" s="13"/>
      <c r="H5280" s="13"/>
      <c r="I5280" s="13"/>
      <c r="J5280" s="13"/>
      <c r="K5280" s="17"/>
      <c r="L5280" s="17"/>
      <c r="M5280" s="13"/>
      <c r="N5280" s="13"/>
      <c r="O5280" s="23" t="s">
        <v>37</v>
      </c>
      <c r="P5280" s="23" t="s">
        <v>37</v>
      </c>
      <c r="Q5280" s="23" t="s">
        <v>37</v>
      </c>
      <c r="R5280" s="23" t="s">
        <v>37</v>
      </c>
      <c r="S5280" s="23" t="s">
        <v>37</v>
      </c>
      <c r="T5280" s="23" t="s">
        <v>37</v>
      </c>
      <c r="U5280" s="23" t="s">
        <v>37</v>
      </c>
      <c r="V5280" s="23" t="s">
        <v>37</v>
      </c>
      <c r="W5280" s="23" t="s">
        <v>37</v>
      </c>
      <c r="X5280" s="23" t="s">
        <v>37</v>
      </c>
      <c r="Y5280" s="23" t="s">
        <v>37</v>
      </c>
      <c r="AH5280" s="34"/>
      <c r="AI5280" s="24"/>
      <c r="AJ5280" s="24"/>
      <c r="AK5280" s="24"/>
    </row>
    <row r="5281" ht="12.75" customHeight="1">
      <c r="A5281" s="13"/>
      <c r="B5281" s="13"/>
      <c r="C5281" s="14"/>
      <c r="D5281" s="14"/>
      <c r="E5281" s="15"/>
      <c r="F5281" s="13"/>
      <c r="G5281" s="13"/>
      <c r="H5281" s="13"/>
      <c r="I5281" s="13"/>
      <c r="J5281" s="13"/>
      <c r="K5281" s="17"/>
      <c r="L5281" s="17"/>
      <c r="M5281" s="13"/>
      <c r="N5281" s="13"/>
      <c r="O5281" s="23" t="s">
        <v>37</v>
      </c>
      <c r="P5281" s="23" t="s">
        <v>37</v>
      </c>
      <c r="Q5281" s="23" t="s">
        <v>37</v>
      </c>
      <c r="R5281" s="23" t="s">
        <v>37</v>
      </c>
      <c r="S5281" s="23" t="s">
        <v>37</v>
      </c>
      <c r="T5281" s="23" t="s">
        <v>37</v>
      </c>
      <c r="U5281" s="23" t="s">
        <v>37</v>
      </c>
      <c r="V5281" s="23" t="s">
        <v>37</v>
      </c>
      <c r="W5281" s="23" t="s">
        <v>37</v>
      </c>
      <c r="X5281" s="23" t="s">
        <v>37</v>
      </c>
      <c r="Y5281" s="23" t="s">
        <v>37</v>
      </c>
      <c r="AH5281" s="34"/>
      <c r="AI5281" s="24"/>
      <c r="AJ5281" s="24"/>
      <c r="AK5281" s="24"/>
    </row>
    <row r="5282" ht="12.75" customHeight="1">
      <c r="A5282" s="13"/>
      <c r="B5282" s="13"/>
      <c r="C5282" s="14"/>
      <c r="D5282" s="14"/>
      <c r="E5282" s="15"/>
      <c r="F5282" s="13"/>
      <c r="G5282" s="13"/>
      <c r="H5282" s="13"/>
      <c r="I5282" s="13"/>
      <c r="J5282" s="13"/>
      <c r="K5282" s="17"/>
      <c r="L5282" s="17"/>
      <c r="M5282" s="13"/>
      <c r="N5282" s="13"/>
      <c r="O5282" s="23" t="s">
        <v>37</v>
      </c>
      <c r="P5282" s="23" t="s">
        <v>37</v>
      </c>
      <c r="Q5282" s="23" t="s">
        <v>37</v>
      </c>
      <c r="R5282" s="23" t="s">
        <v>37</v>
      </c>
      <c r="S5282" s="23" t="s">
        <v>37</v>
      </c>
      <c r="T5282" s="23" t="s">
        <v>37</v>
      </c>
      <c r="U5282" s="23" t="s">
        <v>37</v>
      </c>
      <c r="V5282" s="23" t="s">
        <v>37</v>
      </c>
      <c r="W5282" s="23" t="s">
        <v>37</v>
      </c>
      <c r="X5282" s="23" t="s">
        <v>37</v>
      </c>
      <c r="Y5282" s="23" t="s">
        <v>37</v>
      </c>
      <c r="AH5282" s="34"/>
      <c r="AI5282" s="24"/>
      <c r="AJ5282" s="24"/>
      <c r="AK5282" s="24"/>
    </row>
    <row r="5283" ht="12.75" customHeight="1">
      <c r="A5283" s="13"/>
      <c r="B5283" s="13"/>
      <c r="C5283" s="14"/>
      <c r="D5283" s="14"/>
      <c r="E5283" s="15"/>
      <c r="F5283" s="13"/>
      <c r="G5283" s="13"/>
      <c r="H5283" s="13"/>
      <c r="I5283" s="13"/>
      <c r="J5283" s="13"/>
      <c r="K5283" s="17"/>
      <c r="L5283" s="17"/>
      <c r="M5283" s="13"/>
      <c r="N5283" s="13"/>
      <c r="O5283" s="23" t="s">
        <v>37</v>
      </c>
      <c r="P5283" s="23" t="s">
        <v>37</v>
      </c>
      <c r="Q5283" s="23" t="s">
        <v>37</v>
      </c>
      <c r="R5283" s="23" t="s">
        <v>37</v>
      </c>
      <c r="S5283" s="23" t="s">
        <v>37</v>
      </c>
      <c r="T5283" s="23" t="s">
        <v>37</v>
      </c>
      <c r="U5283" s="23" t="s">
        <v>37</v>
      </c>
      <c r="V5283" s="23" t="s">
        <v>37</v>
      </c>
      <c r="W5283" s="23" t="s">
        <v>37</v>
      </c>
      <c r="X5283" s="23" t="s">
        <v>37</v>
      </c>
      <c r="Y5283" s="23" t="s">
        <v>37</v>
      </c>
      <c r="AH5283" s="34"/>
      <c r="AI5283" s="24"/>
      <c r="AJ5283" s="24"/>
      <c r="AK5283" s="24"/>
    </row>
    <row r="5284" ht="12.75" customHeight="1">
      <c r="A5284" s="13"/>
      <c r="B5284" s="13"/>
      <c r="C5284" s="14"/>
      <c r="D5284" s="14"/>
      <c r="E5284" s="15"/>
      <c r="F5284" s="13"/>
      <c r="G5284" s="13"/>
      <c r="H5284" s="13"/>
      <c r="I5284" s="13"/>
      <c r="J5284" s="13"/>
      <c r="K5284" s="17"/>
      <c r="L5284" s="17"/>
      <c r="M5284" s="13"/>
      <c r="N5284" s="13"/>
      <c r="O5284" s="23" t="s">
        <v>37</v>
      </c>
      <c r="P5284" s="23" t="s">
        <v>37</v>
      </c>
      <c r="Q5284" s="23" t="s">
        <v>37</v>
      </c>
      <c r="R5284" s="23" t="s">
        <v>37</v>
      </c>
      <c r="S5284" s="23" t="s">
        <v>37</v>
      </c>
      <c r="T5284" s="23" t="s">
        <v>37</v>
      </c>
      <c r="U5284" s="23" t="s">
        <v>37</v>
      </c>
      <c r="V5284" s="23" t="s">
        <v>37</v>
      </c>
      <c r="W5284" s="23" t="s">
        <v>37</v>
      </c>
      <c r="X5284" s="23" t="s">
        <v>37</v>
      </c>
      <c r="Y5284" s="23" t="s">
        <v>37</v>
      </c>
      <c r="AH5284" s="34"/>
      <c r="AI5284" s="24"/>
      <c r="AJ5284" s="24"/>
      <c r="AK5284" s="24"/>
    </row>
    <row r="5285" ht="12.75" customHeight="1">
      <c r="A5285" s="13"/>
      <c r="B5285" s="13"/>
      <c r="C5285" s="14"/>
      <c r="D5285" s="14"/>
      <c r="E5285" s="15"/>
      <c r="F5285" s="13"/>
      <c r="G5285" s="13"/>
      <c r="H5285" s="13"/>
      <c r="I5285" s="13"/>
      <c r="J5285" s="13"/>
      <c r="K5285" s="17"/>
      <c r="L5285" s="17"/>
      <c r="M5285" s="13"/>
      <c r="N5285" s="13"/>
      <c r="O5285" s="23" t="s">
        <v>37</v>
      </c>
      <c r="P5285" s="23" t="s">
        <v>37</v>
      </c>
      <c r="Q5285" s="23" t="s">
        <v>37</v>
      </c>
      <c r="R5285" s="23" t="s">
        <v>37</v>
      </c>
      <c r="S5285" s="23" t="s">
        <v>37</v>
      </c>
      <c r="T5285" s="23" t="s">
        <v>37</v>
      </c>
      <c r="U5285" s="23" t="s">
        <v>37</v>
      </c>
      <c r="V5285" s="23" t="s">
        <v>37</v>
      </c>
      <c r="W5285" s="23" t="s">
        <v>37</v>
      </c>
      <c r="X5285" s="23" t="s">
        <v>37</v>
      </c>
      <c r="Y5285" s="23" t="s">
        <v>37</v>
      </c>
      <c r="AH5285" s="34"/>
      <c r="AI5285" s="24"/>
      <c r="AJ5285" s="24"/>
      <c r="AK5285" s="24"/>
    </row>
    <row r="5286" ht="12.75" customHeight="1">
      <c r="A5286" s="13"/>
      <c r="B5286" s="13"/>
      <c r="C5286" s="14"/>
      <c r="D5286" s="14"/>
      <c r="E5286" s="15"/>
      <c r="F5286" s="13"/>
      <c r="G5286" s="13"/>
      <c r="H5286" s="13"/>
      <c r="I5286" s="13"/>
      <c r="J5286" s="13"/>
      <c r="K5286" s="17"/>
      <c r="L5286" s="17"/>
      <c r="M5286" s="13"/>
      <c r="N5286" s="13"/>
      <c r="O5286" s="23" t="s">
        <v>37</v>
      </c>
      <c r="P5286" s="23" t="s">
        <v>37</v>
      </c>
      <c r="Q5286" s="23" t="s">
        <v>37</v>
      </c>
      <c r="R5286" s="23" t="s">
        <v>37</v>
      </c>
      <c r="S5286" s="23" t="s">
        <v>37</v>
      </c>
      <c r="T5286" s="23" t="s">
        <v>37</v>
      </c>
      <c r="U5286" s="23" t="s">
        <v>37</v>
      </c>
      <c r="V5286" s="23" t="s">
        <v>37</v>
      </c>
      <c r="W5286" s="23" t="s">
        <v>37</v>
      </c>
      <c r="X5286" s="23" t="s">
        <v>37</v>
      </c>
      <c r="Y5286" s="23" t="s">
        <v>37</v>
      </c>
      <c r="AH5286" s="34"/>
      <c r="AI5286" s="24"/>
      <c r="AJ5286" s="24"/>
      <c r="AK5286" s="24"/>
    </row>
    <row r="5287" ht="12.75" customHeight="1">
      <c r="A5287" s="13"/>
      <c r="B5287" s="13"/>
      <c r="C5287" s="14"/>
      <c r="D5287" s="14"/>
      <c r="E5287" s="15"/>
      <c r="F5287" s="13"/>
      <c r="G5287" s="13"/>
      <c r="H5287" s="13"/>
      <c r="I5287" s="13"/>
      <c r="J5287" s="13"/>
      <c r="K5287" s="17"/>
      <c r="L5287" s="17"/>
      <c r="M5287" s="13"/>
      <c r="N5287" s="13"/>
      <c r="O5287" s="23" t="s">
        <v>37</v>
      </c>
      <c r="P5287" s="23" t="s">
        <v>37</v>
      </c>
      <c r="Q5287" s="23" t="s">
        <v>37</v>
      </c>
      <c r="R5287" s="23" t="s">
        <v>37</v>
      </c>
      <c r="S5287" s="23" t="s">
        <v>37</v>
      </c>
      <c r="T5287" s="23" t="s">
        <v>37</v>
      </c>
      <c r="U5287" s="23" t="s">
        <v>37</v>
      </c>
      <c r="V5287" s="23" t="s">
        <v>37</v>
      </c>
      <c r="W5287" s="23" t="s">
        <v>37</v>
      </c>
      <c r="X5287" s="23" t="s">
        <v>37</v>
      </c>
      <c r="Y5287" s="23" t="s">
        <v>37</v>
      </c>
      <c r="AH5287" s="34"/>
      <c r="AI5287" s="24"/>
      <c r="AJ5287" s="24"/>
      <c r="AK5287" s="24"/>
    </row>
    <row r="5288" ht="12.75" customHeight="1">
      <c r="A5288" s="13"/>
      <c r="B5288" s="13"/>
      <c r="C5288" s="14"/>
      <c r="D5288" s="14"/>
      <c r="E5288" s="15"/>
      <c r="F5288" s="13"/>
      <c r="G5288" s="13"/>
      <c r="H5288" s="13"/>
      <c r="I5288" s="13"/>
      <c r="J5288" s="13"/>
      <c r="K5288" s="17"/>
      <c r="L5288" s="17"/>
      <c r="M5288" s="13"/>
      <c r="N5288" s="13"/>
      <c r="O5288" s="23" t="s">
        <v>37</v>
      </c>
      <c r="P5288" s="23" t="s">
        <v>37</v>
      </c>
      <c r="Q5288" s="23" t="s">
        <v>37</v>
      </c>
      <c r="R5288" s="23" t="s">
        <v>37</v>
      </c>
      <c r="S5288" s="23" t="s">
        <v>37</v>
      </c>
      <c r="T5288" s="23" t="s">
        <v>37</v>
      </c>
      <c r="U5288" s="23" t="s">
        <v>37</v>
      </c>
      <c r="V5288" s="23" t="s">
        <v>37</v>
      </c>
      <c r="W5288" s="23" t="s">
        <v>37</v>
      </c>
      <c r="X5288" s="23" t="s">
        <v>37</v>
      </c>
      <c r="Y5288" s="23" t="s">
        <v>37</v>
      </c>
      <c r="AH5288" s="34"/>
      <c r="AI5288" s="24"/>
      <c r="AJ5288" s="24"/>
      <c r="AK5288" s="24"/>
    </row>
    <row r="5289" ht="12.75" customHeight="1">
      <c r="A5289" s="13"/>
      <c r="B5289" s="13"/>
      <c r="C5289" s="14"/>
      <c r="D5289" s="14"/>
      <c r="E5289" s="15"/>
      <c r="F5289" s="13"/>
      <c r="G5289" s="13"/>
      <c r="H5289" s="13"/>
      <c r="I5289" s="13"/>
      <c r="J5289" s="13"/>
      <c r="K5289" s="17"/>
      <c r="L5289" s="17"/>
      <c r="M5289" s="13"/>
      <c r="N5289" s="13"/>
      <c r="O5289" s="23" t="s">
        <v>37</v>
      </c>
      <c r="P5289" s="23" t="s">
        <v>37</v>
      </c>
      <c r="Q5289" s="23" t="s">
        <v>37</v>
      </c>
      <c r="R5289" s="23" t="s">
        <v>37</v>
      </c>
      <c r="S5289" s="23" t="s">
        <v>37</v>
      </c>
      <c r="T5289" s="23" t="s">
        <v>37</v>
      </c>
      <c r="U5289" s="23" t="s">
        <v>37</v>
      </c>
      <c r="V5289" s="23" t="s">
        <v>37</v>
      </c>
      <c r="W5289" s="23" t="s">
        <v>37</v>
      </c>
      <c r="X5289" s="23" t="s">
        <v>37</v>
      </c>
      <c r="Y5289" s="23" t="s">
        <v>37</v>
      </c>
      <c r="AH5289" s="34"/>
      <c r="AI5289" s="24"/>
      <c r="AJ5289" s="24"/>
      <c r="AK5289" s="24"/>
    </row>
    <row r="5290" ht="12.75" customHeight="1">
      <c r="A5290" s="13"/>
      <c r="B5290" s="13"/>
      <c r="C5290" s="14"/>
      <c r="D5290" s="14"/>
      <c r="E5290" s="15"/>
      <c r="F5290" s="13"/>
      <c r="G5290" s="13"/>
      <c r="H5290" s="13"/>
      <c r="I5290" s="13"/>
      <c r="J5290" s="13"/>
      <c r="K5290" s="17"/>
      <c r="L5290" s="17"/>
      <c r="M5290" s="13"/>
      <c r="N5290" s="13"/>
      <c r="O5290" s="23" t="s">
        <v>37</v>
      </c>
      <c r="P5290" s="23" t="s">
        <v>37</v>
      </c>
      <c r="Q5290" s="23" t="s">
        <v>37</v>
      </c>
      <c r="R5290" s="23" t="s">
        <v>37</v>
      </c>
      <c r="S5290" s="23" t="s">
        <v>37</v>
      </c>
      <c r="T5290" s="23" t="s">
        <v>37</v>
      </c>
      <c r="U5290" s="23" t="s">
        <v>37</v>
      </c>
      <c r="V5290" s="23" t="s">
        <v>37</v>
      </c>
      <c r="W5290" s="23" t="s">
        <v>37</v>
      </c>
      <c r="X5290" s="23" t="s">
        <v>37</v>
      </c>
      <c r="Y5290" s="23" t="s">
        <v>37</v>
      </c>
      <c r="AH5290" s="34"/>
      <c r="AI5290" s="24"/>
      <c r="AJ5290" s="24"/>
      <c r="AK5290" s="24"/>
    </row>
    <row r="5291" ht="12.75" customHeight="1">
      <c r="A5291" s="13"/>
      <c r="B5291" s="13"/>
      <c r="C5291" s="14"/>
      <c r="D5291" s="14"/>
      <c r="E5291" s="15"/>
      <c r="F5291" s="13"/>
      <c r="G5291" s="13"/>
      <c r="H5291" s="13"/>
      <c r="I5291" s="13"/>
      <c r="J5291" s="13"/>
      <c r="K5291" s="17"/>
      <c r="L5291" s="17"/>
      <c r="M5291" s="13"/>
      <c r="N5291" s="13"/>
      <c r="O5291" s="23" t="s">
        <v>37</v>
      </c>
      <c r="P5291" s="23" t="s">
        <v>37</v>
      </c>
      <c r="Q5291" s="23" t="s">
        <v>37</v>
      </c>
      <c r="R5291" s="23" t="s">
        <v>37</v>
      </c>
      <c r="S5291" s="23" t="s">
        <v>37</v>
      </c>
      <c r="T5291" s="23" t="s">
        <v>37</v>
      </c>
      <c r="U5291" s="23" t="s">
        <v>37</v>
      </c>
      <c r="V5291" s="23" t="s">
        <v>37</v>
      </c>
      <c r="W5291" s="23" t="s">
        <v>37</v>
      </c>
      <c r="X5291" s="23" t="s">
        <v>37</v>
      </c>
      <c r="Y5291" s="23" t="s">
        <v>37</v>
      </c>
      <c r="AH5291" s="34"/>
      <c r="AI5291" s="24"/>
      <c r="AJ5291" s="24"/>
      <c r="AK5291" s="24"/>
    </row>
    <row r="5292" ht="12.75" customHeight="1">
      <c r="A5292" s="13"/>
      <c r="B5292" s="13"/>
      <c r="C5292" s="14"/>
      <c r="D5292" s="14"/>
      <c r="E5292" s="15"/>
      <c r="F5292" s="13"/>
      <c r="G5292" s="13"/>
      <c r="H5292" s="13"/>
      <c r="I5292" s="13"/>
      <c r="J5292" s="13"/>
      <c r="K5292" s="17"/>
      <c r="L5292" s="17"/>
      <c r="M5292" s="13"/>
      <c r="N5292" s="13"/>
      <c r="O5292" s="23" t="s">
        <v>37</v>
      </c>
      <c r="P5292" s="23" t="s">
        <v>37</v>
      </c>
      <c r="Q5292" s="23" t="s">
        <v>37</v>
      </c>
      <c r="R5292" s="23" t="s">
        <v>37</v>
      </c>
      <c r="S5292" s="23" t="s">
        <v>37</v>
      </c>
      <c r="T5292" s="23" t="s">
        <v>37</v>
      </c>
      <c r="U5292" s="23" t="s">
        <v>37</v>
      </c>
      <c r="V5292" s="23" t="s">
        <v>37</v>
      </c>
      <c r="W5292" s="23" t="s">
        <v>37</v>
      </c>
      <c r="X5292" s="23" t="s">
        <v>37</v>
      </c>
      <c r="Y5292" s="23" t="s">
        <v>37</v>
      </c>
      <c r="AH5292" s="34"/>
      <c r="AI5292" s="24"/>
      <c r="AJ5292" s="24"/>
      <c r="AK5292" s="24"/>
    </row>
    <row r="5293" ht="12.75" customHeight="1">
      <c r="A5293" s="13"/>
      <c r="B5293" s="13"/>
      <c r="C5293" s="14"/>
      <c r="D5293" s="14"/>
      <c r="E5293" s="15"/>
      <c r="F5293" s="13"/>
      <c r="G5293" s="13"/>
      <c r="H5293" s="13"/>
      <c r="I5293" s="13"/>
      <c r="J5293" s="13"/>
      <c r="K5293" s="17"/>
      <c r="L5293" s="17"/>
      <c r="M5293" s="13"/>
      <c r="N5293" s="13"/>
      <c r="O5293" s="23" t="s">
        <v>37</v>
      </c>
      <c r="P5293" s="23" t="s">
        <v>37</v>
      </c>
      <c r="Q5293" s="23" t="s">
        <v>37</v>
      </c>
      <c r="R5293" s="23" t="s">
        <v>37</v>
      </c>
      <c r="S5293" s="23" t="s">
        <v>37</v>
      </c>
      <c r="T5293" s="23" t="s">
        <v>37</v>
      </c>
      <c r="U5293" s="23" t="s">
        <v>37</v>
      </c>
      <c r="V5293" s="23" t="s">
        <v>37</v>
      </c>
      <c r="W5293" s="23" t="s">
        <v>37</v>
      </c>
      <c r="X5293" s="23" t="s">
        <v>37</v>
      </c>
      <c r="Y5293" s="23" t="s">
        <v>37</v>
      </c>
      <c r="AH5293" s="34"/>
      <c r="AI5293" s="24"/>
      <c r="AJ5293" s="24"/>
      <c r="AK5293" s="24"/>
    </row>
    <row r="5294" ht="12.75" customHeight="1">
      <c r="A5294" s="13"/>
      <c r="B5294" s="13"/>
      <c r="C5294" s="14"/>
      <c r="D5294" s="14"/>
      <c r="E5294" s="15"/>
      <c r="F5294" s="13"/>
      <c r="G5294" s="13"/>
      <c r="H5294" s="13"/>
      <c r="I5294" s="13"/>
      <c r="J5294" s="13"/>
      <c r="K5294" s="17"/>
      <c r="L5294" s="17"/>
      <c r="M5294" s="13"/>
      <c r="N5294" s="13"/>
      <c r="O5294" s="23" t="s">
        <v>37</v>
      </c>
      <c r="P5294" s="23" t="s">
        <v>37</v>
      </c>
      <c r="Q5294" s="23" t="s">
        <v>37</v>
      </c>
      <c r="R5294" s="23" t="s">
        <v>37</v>
      </c>
      <c r="S5294" s="23" t="s">
        <v>37</v>
      </c>
      <c r="T5294" s="23" t="s">
        <v>37</v>
      </c>
      <c r="U5294" s="23" t="s">
        <v>37</v>
      </c>
      <c r="V5294" s="23" t="s">
        <v>37</v>
      </c>
      <c r="W5294" s="23" t="s">
        <v>37</v>
      </c>
      <c r="X5294" s="23" t="s">
        <v>37</v>
      </c>
      <c r="Y5294" s="23" t="s">
        <v>37</v>
      </c>
      <c r="AH5294" s="34"/>
      <c r="AI5294" s="24"/>
      <c r="AJ5294" s="24"/>
      <c r="AK5294" s="24"/>
    </row>
    <row r="5295" ht="12.75" customHeight="1">
      <c r="A5295" s="13"/>
      <c r="B5295" s="13"/>
      <c r="C5295" s="14"/>
      <c r="D5295" s="14"/>
      <c r="E5295" s="15"/>
      <c r="F5295" s="13"/>
      <c r="G5295" s="13"/>
      <c r="H5295" s="13"/>
      <c r="I5295" s="13"/>
      <c r="J5295" s="13"/>
      <c r="K5295" s="17"/>
      <c r="L5295" s="17"/>
      <c r="M5295" s="13"/>
      <c r="N5295" s="13"/>
      <c r="O5295" s="23" t="s">
        <v>37</v>
      </c>
      <c r="P5295" s="23" t="s">
        <v>37</v>
      </c>
      <c r="Q5295" s="23" t="s">
        <v>37</v>
      </c>
      <c r="R5295" s="23" t="s">
        <v>37</v>
      </c>
      <c r="S5295" s="23" t="s">
        <v>37</v>
      </c>
      <c r="T5295" s="23" t="s">
        <v>37</v>
      </c>
      <c r="U5295" s="23" t="s">
        <v>37</v>
      </c>
      <c r="V5295" s="23" t="s">
        <v>37</v>
      </c>
      <c r="W5295" s="23" t="s">
        <v>37</v>
      </c>
      <c r="X5295" s="23" t="s">
        <v>37</v>
      </c>
      <c r="Y5295" s="23" t="s">
        <v>37</v>
      </c>
      <c r="AH5295" s="34"/>
      <c r="AI5295" s="24"/>
      <c r="AJ5295" s="24"/>
      <c r="AK5295" s="24"/>
    </row>
    <row r="5296" ht="12.75" customHeight="1">
      <c r="A5296" s="13"/>
      <c r="B5296" s="13"/>
      <c r="C5296" s="14"/>
      <c r="D5296" s="14"/>
      <c r="E5296" s="15"/>
      <c r="F5296" s="13"/>
      <c r="G5296" s="13"/>
      <c r="H5296" s="13"/>
      <c r="I5296" s="13"/>
      <c r="J5296" s="13"/>
      <c r="K5296" s="17"/>
      <c r="L5296" s="17"/>
      <c r="M5296" s="13"/>
      <c r="N5296" s="13"/>
      <c r="O5296" s="23" t="s">
        <v>37</v>
      </c>
      <c r="P5296" s="23" t="s">
        <v>37</v>
      </c>
      <c r="Q5296" s="23" t="s">
        <v>37</v>
      </c>
      <c r="R5296" s="23" t="s">
        <v>37</v>
      </c>
      <c r="S5296" s="23" t="s">
        <v>37</v>
      </c>
      <c r="T5296" s="23" t="s">
        <v>37</v>
      </c>
      <c r="U5296" s="23" t="s">
        <v>37</v>
      </c>
      <c r="V5296" s="23" t="s">
        <v>37</v>
      </c>
      <c r="W5296" s="23" t="s">
        <v>37</v>
      </c>
      <c r="X5296" s="23" t="s">
        <v>37</v>
      </c>
      <c r="Y5296" s="23" t="s">
        <v>37</v>
      </c>
      <c r="AH5296" s="34"/>
      <c r="AI5296" s="24"/>
      <c r="AJ5296" s="24"/>
      <c r="AK5296" s="24"/>
    </row>
    <row r="5297" ht="12.75" customHeight="1">
      <c r="A5297" s="13"/>
      <c r="B5297" s="13"/>
      <c r="C5297" s="14"/>
      <c r="D5297" s="14"/>
      <c r="E5297" s="15"/>
      <c r="F5297" s="13"/>
      <c r="G5297" s="13"/>
      <c r="H5297" s="13"/>
      <c r="I5297" s="13"/>
      <c r="J5297" s="13"/>
      <c r="K5297" s="17"/>
      <c r="L5297" s="17"/>
      <c r="M5297" s="13"/>
      <c r="N5297" s="13"/>
      <c r="O5297" s="23" t="s">
        <v>37</v>
      </c>
      <c r="P5297" s="23" t="s">
        <v>37</v>
      </c>
      <c r="Q5297" s="23" t="s">
        <v>37</v>
      </c>
      <c r="R5297" s="23" t="s">
        <v>37</v>
      </c>
      <c r="S5297" s="23" t="s">
        <v>37</v>
      </c>
      <c r="T5297" s="23" t="s">
        <v>37</v>
      </c>
      <c r="U5297" s="23" t="s">
        <v>37</v>
      </c>
      <c r="V5297" s="23" t="s">
        <v>37</v>
      </c>
      <c r="W5297" s="23" t="s">
        <v>37</v>
      </c>
      <c r="X5297" s="23" t="s">
        <v>37</v>
      </c>
      <c r="Y5297" s="23" t="s">
        <v>37</v>
      </c>
      <c r="AH5297" s="34"/>
      <c r="AI5297" s="24"/>
      <c r="AJ5297" s="24"/>
      <c r="AK5297" s="24"/>
    </row>
    <row r="5298" ht="12.75" customHeight="1">
      <c r="A5298" s="13"/>
      <c r="B5298" s="13"/>
      <c r="C5298" s="14"/>
      <c r="D5298" s="14"/>
      <c r="E5298" s="15"/>
      <c r="F5298" s="13"/>
      <c r="G5298" s="13"/>
      <c r="H5298" s="13"/>
      <c r="I5298" s="13"/>
      <c r="J5298" s="13"/>
      <c r="K5298" s="17"/>
      <c r="L5298" s="17"/>
      <c r="M5298" s="13"/>
      <c r="N5298" s="13"/>
      <c r="O5298" s="23" t="s">
        <v>37</v>
      </c>
      <c r="P5298" s="23" t="s">
        <v>37</v>
      </c>
      <c r="Q5298" s="23" t="s">
        <v>37</v>
      </c>
      <c r="R5298" s="23" t="s">
        <v>37</v>
      </c>
      <c r="S5298" s="23" t="s">
        <v>37</v>
      </c>
      <c r="T5298" s="23" t="s">
        <v>37</v>
      </c>
      <c r="U5298" s="23" t="s">
        <v>37</v>
      </c>
      <c r="V5298" s="23" t="s">
        <v>37</v>
      </c>
      <c r="W5298" s="23" t="s">
        <v>37</v>
      </c>
      <c r="X5298" s="23" t="s">
        <v>37</v>
      </c>
      <c r="Y5298" s="23" t="s">
        <v>37</v>
      </c>
      <c r="AH5298" s="34"/>
      <c r="AI5298" s="24"/>
      <c r="AJ5298" s="24"/>
      <c r="AK5298" s="24"/>
    </row>
    <row r="5299" ht="12.75" customHeight="1">
      <c r="A5299" s="13"/>
      <c r="B5299" s="13"/>
      <c r="C5299" s="14"/>
      <c r="D5299" s="14"/>
      <c r="E5299" s="15"/>
      <c r="F5299" s="13"/>
      <c r="G5299" s="13"/>
      <c r="H5299" s="13"/>
      <c r="I5299" s="13"/>
      <c r="J5299" s="13"/>
      <c r="K5299" s="17"/>
      <c r="L5299" s="17"/>
      <c r="M5299" s="13"/>
      <c r="N5299" s="13"/>
      <c r="O5299" s="23" t="s">
        <v>37</v>
      </c>
      <c r="P5299" s="23" t="s">
        <v>37</v>
      </c>
      <c r="Q5299" s="23" t="s">
        <v>37</v>
      </c>
      <c r="R5299" s="23" t="s">
        <v>37</v>
      </c>
      <c r="S5299" s="23" t="s">
        <v>37</v>
      </c>
      <c r="T5299" s="23" t="s">
        <v>37</v>
      </c>
      <c r="U5299" s="23" t="s">
        <v>37</v>
      </c>
      <c r="V5299" s="23" t="s">
        <v>37</v>
      </c>
      <c r="W5299" s="23" t="s">
        <v>37</v>
      </c>
      <c r="X5299" s="23" t="s">
        <v>37</v>
      </c>
      <c r="Y5299" s="23" t="s">
        <v>37</v>
      </c>
      <c r="AH5299" s="34"/>
      <c r="AI5299" s="24"/>
      <c r="AJ5299" s="24"/>
      <c r="AK5299" s="24"/>
    </row>
    <row r="5300" ht="12.75" customHeight="1">
      <c r="A5300" s="13"/>
      <c r="B5300" s="13"/>
      <c r="C5300" s="14"/>
      <c r="D5300" s="14"/>
      <c r="E5300" s="15"/>
      <c r="F5300" s="13"/>
      <c r="G5300" s="13"/>
      <c r="H5300" s="13"/>
      <c r="I5300" s="13"/>
      <c r="J5300" s="13"/>
      <c r="K5300" s="17"/>
      <c r="L5300" s="17"/>
      <c r="M5300" s="13"/>
      <c r="N5300" s="13"/>
      <c r="O5300" s="23" t="s">
        <v>37</v>
      </c>
      <c r="P5300" s="23" t="s">
        <v>37</v>
      </c>
      <c r="Q5300" s="23" t="s">
        <v>37</v>
      </c>
      <c r="R5300" s="23" t="s">
        <v>37</v>
      </c>
      <c r="S5300" s="23" t="s">
        <v>37</v>
      </c>
      <c r="T5300" s="23" t="s">
        <v>37</v>
      </c>
      <c r="U5300" s="23" t="s">
        <v>37</v>
      </c>
      <c r="V5300" s="23" t="s">
        <v>37</v>
      </c>
      <c r="W5300" s="23" t="s">
        <v>37</v>
      </c>
      <c r="X5300" s="23" t="s">
        <v>37</v>
      </c>
      <c r="Y5300" s="23" t="s">
        <v>37</v>
      </c>
      <c r="AH5300" s="34"/>
      <c r="AI5300" s="24"/>
      <c r="AJ5300" s="24"/>
      <c r="AK5300" s="24"/>
    </row>
    <row r="5301" ht="12.75" customHeight="1">
      <c r="A5301" s="13"/>
      <c r="B5301" s="13"/>
      <c r="C5301" s="14"/>
      <c r="D5301" s="14"/>
      <c r="E5301" s="15"/>
      <c r="F5301" s="13"/>
      <c r="G5301" s="13"/>
      <c r="H5301" s="13"/>
      <c r="I5301" s="13"/>
      <c r="J5301" s="13"/>
      <c r="K5301" s="17"/>
      <c r="L5301" s="17"/>
      <c r="M5301" s="13"/>
      <c r="N5301" s="13"/>
      <c r="O5301" s="23" t="s">
        <v>37</v>
      </c>
      <c r="P5301" s="23" t="s">
        <v>37</v>
      </c>
      <c r="Q5301" s="23" t="s">
        <v>37</v>
      </c>
      <c r="R5301" s="23" t="s">
        <v>37</v>
      </c>
      <c r="S5301" s="23" t="s">
        <v>37</v>
      </c>
      <c r="T5301" s="23" t="s">
        <v>37</v>
      </c>
      <c r="U5301" s="23" t="s">
        <v>37</v>
      </c>
      <c r="V5301" s="23" t="s">
        <v>37</v>
      </c>
      <c r="W5301" s="23" t="s">
        <v>37</v>
      </c>
      <c r="X5301" s="23" t="s">
        <v>37</v>
      </c>
      <c r="Y5301" s="23" t="s">
        <v>37</v>
      </c>
      <c r="AH5301" s="34"/>
      <c r="AI5301" s="24"/>
      <c r="AJ5301" s="24"/>
      <c r="AK5301" s="24"/>
    </row>
    <row r="5302" ht="12.75" customHeight="1">
      <c r="A5302" s="13"/>
      <c r="B5302" s="13"/>
      <c r="C5302" s="14"/>
      <c r="D5302" s="14"/>
      <c r="E5302" s="15"/>
      <c r="F5302" s="13"/>
      <c r="G5302" s="13"/>
      <c r="H5302" s="13"/>
      <c r="I5302" s="13"/>
      <c r="J5302" s="13"/>
      <c r="K5302" s="17"/>
      <c r="L5302" s="17"/>
      <c r="M5302" s="13"/>
      <c r="N5302" s="13"/>
      <c r="O5302" s="23" t="s">
        <v>37</v>
      </c>
      <c r="P5302" s="23" t="s">
        <v>37</v>
      </c>
      <c r="Q5302" s="23" t="s">
        <v>37</v>
      </c>
      <c r="R5302" s="23" t="s">
        <v>37</v>
      </c>
      <c r="S5302" s="23" t="s">
        <v>37</v>
      </c>
      <c r="T5302" s="23" t="s">
        <v>37</v>
      </c>
      <c r="U5302" s="23" t="s">
        <v>37</v>
      </c>
      <c r="V5302" s="23" t="s">
        <v>37</v>
      </c>
      <c r="W5302" s="23" t="s">
        <v>37</v>
      </c>
      <c r="X5302" s="23" t="s">
        <v>37</v>
      </c>
      <c r="Y5302" s="23" t="s">
        <v>37</v>
      </c>
      <c r="AH5302" s="34"/>
      <c r="AI5302" s="24"/>
      <c r="AJ5302" s="24"/>
      <c r="AK5302" s="24"/>
    </row>
    <row r="5303" ht="12.75" customHeight="1">
      <c r="A5303" s="13"/>
      <c r="B5303" s="13"/>
      <c r="C5303" s="14"/>
      <c r="D5303" s="14"/>
      <c r="E5303" s="15"/>
      <c r="F5303" s="13"/>
      <c r="G5303" s="13"/>
      <c r="H5303" s="13"/>
      <c r="I5303" s="13"/>
      <c r="J5303" s="13"/>
      <c r="K5303" s="17"/>
      <c r="L5303" s="17"/>
      <c r="M5303" s="13"/>
      <c r="N5303" s="13"/>
      <c r="O5303" s="23" t="s">
        <v>37</v>
      </c>
      <c r="P5303" s="23" t="s">
        <v>37</v>
      </c>
      <c r="Q5303" s="23" t="s">
        <v>37</v>
      </c>
      <c r="R5303" s="23" t="s">
        <v>37</v>
      </c>
      <c r="S5303" s="23" t="s">
        <v>37</v>
      </c>
      <c r="T5303" s="23" t="s">
        <v>37</v>
      </c>
      <c r="U5303" s="23" t="s">
        <v>37</v>
      </c>
      <c r="V5303" s="23" t="s">
        <v>37</v>
      </c>
      <c r="W5303" s="23" t="s">
        <v>37</v>
      </c>
      <c r="X5303" s="23" t="s">
        <v>37</v>
      </c>
      <c r="Y5303" s="23" t="s">
        <v>37</v>
      </c>
      <c r="AH5303" s="34"/>
      <c r="AI5303" s="24"/>
      <c r="AJ5303" s="24"/>
      <c r="AK5303" s="24"/>
    </row>
    <row r="5304" ht="12.75" customHeight="1">
      <c r="A5304" s="13"/>
      <c r="B5304" s="13"/>
      <c r="C5304" s="14"/>
      <c r="D5304" s="14"/>
      <c r="E5304" s="15"/>
      <c r="F5304" s="13"/>
      <c r="G5304" s="13"/>
      <c r="H5304" s="13"/>
      <c r="I5304" s="13"/>
      <c r="J5304" s="13"/>
      <c r="K5304" s="17"/>
      <c r="L5304" s="17"/>
      <c r="M5304" s="13"/>
      <c r="N5304" s="13"/>
      <c r="O5304" s="23" t="s">
        <v>37</v>
      </c>
      <c r="P5304" s="23" t="s">
        <v>37</v>
      </c>
      <c r="Q5304" s="23" t="s">
        <v>37</v>
      </c>
      <c r="R5304" s="23" t="s">
        <v>37</v>
      </c>
      <c r="S5304" s="23" t="s">
        <v>37</v>
      </c>
      <c r="T5304" s="23" t="s">
        <v>37</v>
      </c>
      <c r="U5304" s="23" t="s">
        <v>37</v>
      </c>
      <c r="V5304" s="23" t="s">
        <v>37</v>
      </c>
      <c r="W5304" s="23" t="s">
        <v>37</v>
      </c>
      <c r="X5304" s="23" t="s">
        <v>37</v>
      </c>
      <c r="Y5304" s="23" t="s">
        <v>37</v>
      </c>
      <c r="AH5304" s="34"/>
      <c r="AI5304" s="24"/>
      <c r="AJ5304" s="24"/>
      <c r="AK5304" s="24"/>
    </row>
    <row r="5305" ht="12.75" customHeight="1">
      <c r="A5305" s="13"/>
      <c r="B5305" s="13"/>
      <c r="C5305" s="14"/>
      <c r="D5305" s="14"/>
      <c r="E5305" s="15"/>
      <c r="F5305" s="13"/>
      <c r="G5305" s="13"/>
      <c r="H5305" s="13"/>
      <c r="I5305" s="13"/>
      <c r="J5305" s="13"/>
      <c r="K5305" s="17"/>
      <c r="L5305" s="17"/>
      <c r="M5305" s="13"/>
      <c r="N5305" s="13"/>
      <c r="O5305" s="23" t="s">
        <v>37</v>
      </c>
      <c r="P5305" s="23" t="s">
        <v>37</v>
      </c>
      <c r="Q5305" s="23" t="s">
        <v>37</v>
      </c>
      <c r="R5305" s="23" t="s">
        <v>37</v>
      </c>
      <c r="S5305" s="23" t="s">
        <v>37</v>
      </c>
      <c r="T5305" s="23" t="s">
        <v>37</v>
      </c>
      <c r="U5305" s="23" t="s">
        <v>37</v>
      </c>
      <c r="V5305" s="23" t="s">
        <v>37</v>
      </c>
      <c r="W5305" s="23" t="s">
        <v>37</v>
      </c>
      <c r="X5305" s="23" t="s">
        <v>37</v>
      </c>
      <c r="Y5305" s="23" t="s">
        <v>37</v>
      </c>
      <c r="AH5305" s="34"/>
      <c r="AI5305" s="24"/>
      <c r="AJ5305" s="24"/>
      <c r="AK5305" s="24"/>
    </row>
    <row r="5306" ht="12.75" customHeight="1">
      <c r="A5306" s="13"/>
      <c r="B5306" s="13"/>
      <c r="C5306" s="14"/>
      <c r="D5306" s="14"/>
      <c r="E5306" s="15"/>
      <c r="F5306" s="13"/>
      <c r="G5306" s="13"/>
      <c r="H5306" s="13"/>
      <c r="I5306" s="13"/>
      <c r="J5306" s="13"/>
      <c r="K5306" s="17"/>
      <c r="L5306" s="17"/>
      <c r="M5306" s="13"/>
      <c r="N5306" s="13"/>
      <c r="O5306" s="23" t="s">
        <v>37</v>
      </c>
      <c r="P5306" s="23" t="s">
        <v>37</v>
      </c>
      <c r="Q5306" s="23" t="s">
        <v>37</v>
      </c>
      <c r="R5306" s="23" t="s">
        <v>37</v>
      </c>
      <c r="S5306" s="23" t="s">
        <v>37</v>
      </c>
      <c r="T5306" s="23" t="s">
        <v>37</v>
      </c>
      <c r="U5306" s="23" t="s">
        <v>37</v>
      </c>
      <c r="V5306" s="23" t="s">
        <v>37</v>
      </c>
      <c r="W5306" s="23" t="s">
        <v>37</v>
      </c>
      <c r="X5306" s="23" t="s">
        <v>37</v>
      </c>
      <c r="Y5306" s="23" t="s">
        <v>37</v>
      </c>
      <c r="AH5306" s="34"/>
      <c r="AI5306" s="24"/>
      <c r="AJ5306" s="24"/>
      <c r="AK5306" s="24"/>
    </row>
    <row r="5307" ht="12.75" customHeight="1">
      <c r="A5307" s="13"/>
      <c r="B5307" s="13"/>
      <c r="C5307" s="14"/>
      <c r="D5307" s="14"/>
      <c r="E5307" s="15"/>
      <c r="F5307" s="13"/>
      <c r="G5307" s="13"/>
      <c r="H5307" s="13"/>
      <c r="I5307" s="13"/>
      <c r="J5307" s="13"/>
      <c r="K5307" s="17"/>
      <c r="L5307" s="17"/>
      <c r="M5307" s="13"/>
      <c r="N5307" s="13"/>
      <c r="O5307" s="23" t="s">
        <v>37</v>
      </c>
      <c r="P5307" s="23" t="s">
        <v>37</v>
      </c>
      <c r="Q5307" s="23" t="s">
        <v>37</v>
      </c>
      <c r="R5307" s="23" t="s">
        <v>37</v>
      </c>
      <c r="S5307" s="23" t="s">
        <v>37</v>
      </c>
      <c r="T5307" s="23" t="s">
        <v>37</v>
      </c>
      <c r="U5307" s="23" t="s">
        <v>37</v>
      </c>
      <c r="V5307" s="23" t="s">
        <v>37</v>
      </c>
      <c r="W5307" s="23" t="s">
        <v>37</v>
      </c>
      <c r="X5307" s="23" t="s">
        <v>37</v>
      </c>
      <c r="Y5307" s="23" t="s">
        <v>37</v>
      </c>
      <c r="AH5307" s="34"/>
      <c r="AI5307" s="24"/>
      <c r="AJ5307" s="24"/>
      <c r="AK5307" s="24"/>
    </row>
    <row r="5308" ht="12.75" customHeight="1">
      <c r="A5308" s="13"/>
      <c r="B5308" s="13"/>
      <c r="C5308" s="14"/>
      <c r="D5308" s="14"/>
      <c r="E5308" s="15"/>
      <c r="F5308" s="13"/>
      <c r="G5308" s="13"/>
      <c r="H5308" s="13"/>
      <c r="I5308" s="13"/>
      <c r="J5308" s="13"/>
      <c r="K5308" s="17"/>
      <c r="L5308" s="17"/>
      <c r="M5308" s="13"/>
      <c r="N5308" s="13"/>
      <c r="O5308" s="23" t="s">
        <v>37</v>
      </c>
      <c r="P5308" s="23" t="s">
        <v>37</v>
      </c>
      <c r="Q5308" s="23" t="s">
        <v>37</v>
      </c>
      <c r="R5308" s="23" t="s">
        <v>37</v>
      </c>
      <c r="S5308" s="23" t="s">
        <v>37</v>
      </c>
      <c r="T5308" s="23" t="s">
        <v>37</v>
      </c>
      <c r="U5308" s="23" t="s">
        <v>37</v>
      </c>
      <c r="V5308" s="23" t="s">
        <v>37</v>
      </c>
      <c r="W5308" s="23" t="s">
        <v>37</v>
      </c>
      <c r="X5308" s="23" t="s">
        <v>37</v>
      </c>
      <c r="Y5308" s="23" t="s">
        <v>37</v>
      </c>
      <c r="AH5308" s="34"/>
      <c r="AI5308" s="24"/>
      <c r="AJ5308" s="24"/>
      <c r="AK5308" s="24"/>
    </row>
    <row r="5309" ht="12.75" customHeight="1">
      <c r="A5309" s="13"/>
      <c r="B5309" s="13"/>
      <c r="C5309" s="14"/>
      <c r="D5309" s="14"/>
      <c r="E5309" s="15"/>
      <c r="F5309" s="13"/>
      <c r="G5309" s="13"/>
      <c r="H5309" s="13"/>
      <c r="I5309" s="13"/>
      <c r="J5309" s="13"/>
      <c r="K5309" s="17"/>
      <c r="L5309" s="17"/>
      <c r="M5309" s="13"/>
      <c r="N5309" s="13"/>
      <c r="O5309" s="23" t="s">
        <v>37</v>
      </c>
      <c r="P5309" s="23" t="s">
        <v>37</v>
      </c>
      <c r="Q5309" s="23" t="s">
        <v>37</v>
      </c>
      <c r="R5309" s="23" t="s">
        <v>37</v>
      </c>
      <c r="S5309" s="23" t="s">
        <v>37</v>
      </c>
      <c r="T5309" s="23" t="s">
        <v>37</v>
      </c>
      <c r="U5309" s="23" t="s">
        <v>37</v>
      </c>
      <c r="V5309" s="23" t="s">
        <v>37</v>
      </c>
      <c r="W5309" s="23" t="s">
        <v>37</v>
      </c>
      <c r="X5309" s="23" t="s">
        <v>37</v>
      </c>
      <c r="Y5309" s="23" t="s">
        <v>37</v>
      </c>
      <c r="AH5309" s="34"/>
      <c r="AI5309" s="24"/>
      <c r="AJ5309" s="24"/>
      <c r="AK5309" s="24"/>
    </row>
    <row r="5310" ht="12.75" customHeight="1">
      <c r="A5310" s="13"/>
      <c r="B5310" s="13"/>
      <c r="C5310" s="14"/>
      <c r="D5310" s="14"/>
      <c r="E5310" s="15"/>
      <c r="F5310" s="13"/>
      <c r="G5310" s="13"/>
      <c r="H5310" s="13"/>
      <c r="I5310" s="13"/>
      <c r="J5310" s="13"/>
      <c r="K5310" s="17"/>
      <c r="L5310" s="17"/>
      <c r="M5310" s="13"/>
      <c r="N5310" s="13"/>
      <c r="O5310" s="23" t="s">
        <v>37</v>
      </c>
      <c r="P5310" s="23" t="s">
        <v>37</v>
      </c>
      <c r="Q5310" s="23" t="s">
        <v>37</v>
      </c>
      <c r="R5310" s="23" t="s">
        <v>37</v>
      </c>
      <c r="S5310" s="23" t="s">
        <v>37</v>
      </c>
      <c r="T5310" s="23" t="s">
        <v>37</v>
      </c>
      <c r="U5310" s="23" t="s">
        <v>37</v>
      </c>
      <c r="V5310" s="23" t="s">
        <v>37</v>
      </c>
      <c r="W5310" s="23" t="s">
        <v>37</v>
      </c>
      <c r="X5310" s="23" t="s">
        <v>37</v>
      </c>
      <c r="Y5310" s="23" t="s">
        <v>37</v>
      </c>
      <c r="AH5310" s="34"/>
      <c r="AI5310" s="24"/>
      <c r="AJ5310" s="24"/>
      <c r="AK5310" s="24"/>
    </row>
    <row r="5311" ht="12.75" customHeight="1">
      <c r="A5311" s="13"/>
      <c r="B5311" s="13"/>
      <c r="C5311" s="14"/>
      <c r="D5311" s="14"/>
      <c r="E5311" s="15"/>
      <c r="F5311" s="13"/>
      <c r="G5311" s="13"/>
      <c r="H5311" s="13"/>
      <c r="I5311" s="13"/>
      <c r="J5311" s="13"/>
      <c r="K5311" s="17"/>
      <c r="L5311" s="17"/>
      <c r="M5311" s="13"/>
      <c r="N5311" s="13"/>
      <c r="O5311" s="23" t="s">
        <v>37</v>
      </c>
      <c r="P5311" s="23" t="s">
        <v>37</v>
      </c>
      <c r="Q5311" s="23" t="s">
        <v>37</v>
      </c>
      <c r="R5311" s="23" t="s">
        <v>37</v>
      </c>
      <c r="S5311" s="23" t="s">
        <v>37</v>
      </c>
      <c r="T5311" s="23" t="s">
        <v>37</v>
      </c>
      <c r="U5311" s="23" t="s">
        <v>37</v>
      </c>
      <c r="V5311" s="23" t="s">
        <v>37</v>
      </c>
      <c r="W5311" s="23" t="s">
        <v>37</v>
      </c>
      <c r="X5311" s="23" t="s">
        <v>37</v>
      </c>
      <c r="Y5311" s="23" t="s">
        <v>37</v>
      </c>
      <c r="AH5311" s="34"/>
      <c r="AI5311" s="24"/>
      <c r="AJ5311" s="24"/>
      <c r="AK5311" s="24"/>
    </row>
    <row r="5312" ht="12.75" customHeight="1">
      <c r="A5312" s="13"/>
      <c r="B5312" s="13"/>
      <c r="C5312" s="14"/>
      <c r="D5312" s="14"/>
      <c r="E5312" s="15"/>
      <c r="F5312" s="13"/>
      <c r="G5312" s="13"/>
      <c r="H5312" s="13"/>
      <c r="I5312" s="13"/>
      <c r="J5312" s="13"/>
      <c r="K5312" s="17"/>
      <c r="L5312" s="17"/>
      <c r="M5312" s="13"/>
      <c r="N5312" s="13"/>
      <c r="O5312" s="23" t="s">
        <v>37</v>
      </c>
      <c r="P5312" s="23" t="s">
        <v>37</v>
      </c>
      <c r="Q5312" s="23" t="s">
        <v>37</v>
      </c>
      <c r="R5312" s="23" t="s">
        <v>37</v>
      </c>
      <c r="S5312" s="23" t="s">
        <v>37</v>
      </c>
      <c r="T5312" s="23" t="s">
        <v>37</v>
      </c>
      <c r="U5312" s="23" t="s">
        <v>37</v>
      </c>
      <c r="V5312" s="23" t="s">
        <v>37</v>
      </c>
      <c r="W5312" s="23" t="s">
        <v>37</v>
      </c>
      <c r="X5312" s="23" t="s">
        <v>37</v>
      </c>
      <c r="Y5312" s="23" t="s">
        <v>37</v>
      </c>
      <c r="AH5312" s="34"/>
      <c r="AI5312" s="24"/>
      <c r="AJ5312" s="24"/>
      <c r="AK5312" s="24"/>
    </row>
    <row r="5313" ht="12.75" customHeight="1">
      <c r="A5313" s="13"/>
      <c r="B5313" s="13"/>
      <c r="C5313" s="14"/>
      <c r="D5313" s="14"/>
      <c r="E5313" s="15"/>
      <c r="F5313" s="13"/>
      <c r="G5313" s="13"/>
      <c r="H5313" s="13"/>
      <c r="I5313" s="13"/>
      <c r="J5313" s="13"/>
      <c r="K5313" s="17"/>
      <c r="L5313" s="17"/>
      <c r="M5313" s="13"/>
      <c r="N5313" s="13"/>
      <c r="O5313" s="23" t="s">
        <v>37</v>
      </c>
      <c r="P5313" s="23" t="s">
        <v>37</v>
      </c>
      <c r="Q5313" s="23" t="s">
        <v>37</v>
      </c>
      <c r="R5313" s="23" t="s">
        <v>37</v>
      </c>
      <c r="S5313" s="23" t="s">
        <v>37</v>
      </c>
      <c r="T5313" s="23" t="s">
        <v>37</v>
      </c>
      <c r="U5313" s="23" t="s">
        <v>37</v>
      </c>
      <c r="V5313" s="23" t="s">
        <v>37</v>
      </c>
      <c r="W5313" s="23" t="s">
        <v>37</v>
      </c>
      <c r="X5313" s="23" t="s">
        <v>37</v>
      </c>
      <c r="Y5313" s="23" t="s">
        <v>37</v>
      </c>
      <c r="AH5313" s="34"/>
      <c r="AI5313" s="24"/>
      <c r="AJ5313" s="24"/>
      <c r="AK5313" s="24"/>
    </row>
    <row r="5314" ht="12.75" customHeight="1">
      <c r="A5314" s="13"/>
      <c r="B5314" s="13"/>
      <c r="C5314" s="14"/>
      <c r="D5314" s="14"/>
      <c r="E5314" s="15"/>
      <c r="F5314" s="13"/>
      <c r="G5314" s="13"/>
      <c r="H5314" s="13"/>
      <c r="I5314" s="13"/>
      <c r="J5314" s="13"/>
      <c r="K5314" s="17"/>
      <c r="L5314" s="17"/>
      <c r="M5314" s="13"/>
      <c r="N5314" s="13"/>
      <c r="O5314" s="23" t="s">
        <v>37</v>
      </c>
      <c r="P5314" s="23" t="s">
        <v>37</v>
      </c>
      <c r="Q5314" s="23" t="s">
        <v>37</v>
      </c>
      <c r="R5314" s="23" t="s">
        <v>37</v>
      </c>
      <c r="S5314" s="23" t="s">
        <v>37</v>
      </c>
      <c r="T5314" s="23" t="s">
        <v>37</v>
      </c>
      <c r="U5314" s="23" t="s">
        <v>37</v>
      </c>
      <c r="V5314" s="23" t="s">
        <v>37</v>
      </c>
      <c r="W5314" s="23" t="s">
        <v>37</v>
      </c>
      <c r="X5314" s="23" t="s">
        <v>37</v>
      </c>
      <c r="Y5314" s="23" t="s">
        <v>37</v>
      </c>
      <c r="AH5314" s="34"/>
      <c r="AI5314" s="24"/>
      <c r="AJ5314" s="24"/>
      <c r="AK5314" s="24"/>
    </row>
    <row r="5315" ht="12.75" customHeight="1">
      <c r="A5315" s="13"/>
      <c r="B5315" s="13"/>
      <c r="C5315" s="14"/>
      <c r="D5315" s="14"/>
      <c r="E5315" s="15"/>
      <c r="F5315" s="13"/>
      <c r="G5315" s="13"/>
      <c r="H5315" s="13"/>
      <c r="I5315" s="13"/>
      <c r="J5315" s="13"/>
      <c r="K5315" s="17"/>
      <c r="L5315" s="17"/>
      <c r="M5315" s="13"/>
      <c r="N5315" s="13"/>
      <c r="O5315" s="23" t="s">
        <v>37</v>
      </c>
      <c r="P5315" s="23" t="s">
        <v>37</v>
      </c>
      <c r="Q5315" s="23" t="s">
        <v>37</v>
      </c>
      <c r="R5315" s="23" t="s">
        <v>37</v>
      </c>
      <c r="S5315" s="23" t="s">
        <v>37</v>
      </c>
      <c r="T5315" s="23" t="s">
        <v>37</v>
      </c>
      <c r="U5315" s="23" t="s">
        <v>37</v>
      </c>
      <c r="V5315" s="23" t="s">
        <v>37</v>
      </c>
      <c r="W5315" s="23" t="s">
        <v>37</v>
      </c>
      <c r="X5315" s="23" t="s">
        <v>37</v>
      </c>
      <c r="Y5315" s="23" t="s">
        <v>37</v>
      </c>
      <c r="AH5315" s="34"/>
      <c r="AI5315" s="24"/>
      <c r="AJ5315" s="24"/>
      <c r="AK5315" s="24"/>
    </row>
    <row r="5316" ht="12.75" customHeight="1">
      <c r="A5316" s="13"/>
      <c r="B5316" s="13"/>
      <c r="C5316" s="14"/>
      <c r="D5316" s="14"/>
      <c r="E5316" s="15"/>
      <c r="F5316" s="13"/>
      <c r="G5316" s="13"/>
      <c r="H5316" s="13"/>
      <c r="I5316" s="13"/>
      <c r="J5316" s="13"/>
      <c r="K5316" s="17"/>
      <c r="L5316" s="17"/>
      <c r="M5316" s="13"/>
      <c r="N5316" s="13"/>
      <c r="O5316" s="23" t="s">
        <v>37</v>
      </c>
      <c r="P5316" s="23" t="s">
        <v>37</v>
      </c>
      <c r="Q5316" s="23" t="s">
        <v>37</v>
      </c>
      <c r="R5316" s="23" t="s">
        <v>37</v>
      </c>
      <c r="S5316" s="23" t="s">
        <v>37</v>
      </c>
      <c r="T5316" s="23" t="s">
        <v>37</v>
      </c>
      <c r="U5316" s="23" t="s">
        <v>37</v>
      </c>
      <c r="V5316" s="23" t="s">
        <v>37</v>
      </c>
      <c r="W5316" s="23" t="s">
        <v>37</v>
      </c>
      <c r="X5316" s="23" t="s">
        <v>37</v>
      </c>
      <c r="Y5316" s="23" t="s">
        <v>37</v>
      </c>
      <c r="AH5316" s="34"/>
      <c r="AI5316" s="24"/>
      <c r="AJ5316" s="24"/>
      <c r="AK5316" s="24"/>
    </row>
    <row r="5317" ht="12.75" customHeight="1">
      <c r="A5317" s="13"/>
      <c r="B5317" s="13"/>
      <c r="C5317" s="14"/>
      <c r="D5317" s="14"/>
      <c r="E5317" s="15"/>
      <c r="F5317" s="13"/>
      <c r="G5317" s="13"/>
      <c r="H5317" s="13"/>
      <c r="I5317" s="13"/>
      <c r="J5317" s="13"/>
      <c r="K5317" s="17"/>
      <c r="L5317" s="17"/>
      <c r="M5317" s="13"/>
      <c r="N5317" s="13"/>
      <c r="O5317" s="23" t="s">
        <v>37</v>
      </c>
      <c r="P5317" s="23" t="s">
        <v>37</v>
      </c>
      <c r="Q5317" s="23" t="s">
        <v>37</v>
      </c>
      <c r="R5317" s="23" t="s">
        <v>37</v>
      </c>
      <c r="S5317" s="23" t="s">
        <v>37</v>
      </c>
      <c r="T5317" s="23" t="s">
        <v>37</v>
      </c>
      <c r="U5317" s="23" t="s">
        <v>37</v>
      </c>
      <c r="V5317" s="23" t="s">
        <v>37</v>
      </c>
      <c r="W5317" s="23" t="s">
        <v>37</v>
      </c>
      <c r="X5317" s="23" t="s">
        <v>37</v>
      </c>
      <c r="Y5317" s="23" t="s">
        <v>37</v>
      </c>
      <c r="AH5317" s="34"/>
      <c r="AI5317" s="24"/>
      <c r="AJ5317" s="24"/>
      <c r="AK5317" s="24"/>
    </row>
    <row r="5318" ht="12.75" customHeight="1">
      <c r="A5318" s="13"/>
      <c r="B5318" s="13"/>
      <c r="C5318" s="14"/>
      <c r="D5318" s="14"/>
      <c r="E5318" s="15"/>
      <c r="F5318" s="13"/>
      <c r="G5318" s="13"/>
      <c r="H5318" s="13"/>
      <c r="I5318" s="13"/>
      <c r="J5318" s="13"/>
      <c r="K5318" s="17"/>
      <c r="L5318" s="17"/>
      <c r="M5318" s="13"/>
      <c r="N5318" s="13"/>
      <c r="O5318" s="23" t="s">
        <v>37</v>
      </c>
      <c r="P5318" s="23" t="s">
        <v>37</v>
      </c>
      <c r="Q5318" s="23" t="s">
        <v>37</v>
      </c>
      <c r="R5318" s="23" t="s">
        <v>37</v>
      </c>
      <c r="S5318" s="23" t="s">
        <v>37</v>
      </c>
      <c r="T5318" s="23" t="s">
        <v>37</v>
      </c>
      <c r="U5318" s="23" t="s">
        <v>37</v>
      </c>
      <c r="V5318" s="23" t="s">
        <v>37</v>
      </c>
      <c r="W5318" s="23" t="s">
        <v>37</v>
      </c>
      <c r="X5318" s="23" t="s">
        <v>37</v>
      </c>
      <c r="Y5318" s="23" t="s">
        <v>37</v>
      </c>
      <c r="AH5318" s="34"/>
      <c r="AI5318" s="24"/>
      <c r="AJ5318" s="24"/>
      <c r="AK5318" s="24"/>
    </row>
    <row r="5319" ht="12.75" customHeight="1">
      <c r="A5319" s="13"/>
      <c r="B5319" s="13"/>
      <c r="C5319" s="14"/>
      <c r="D5319" s="14"/>
      <c r="E5319" s="15"/>
      <c r="F5319" s="13"/>
      <c r="G5319" s="13"/>
      <c r="H5319" s="13"/>
      <c r="I5319" s="13"/>
      <c r="J5319" s="13"/>
      <c r="K5319" s="17"/>
      <c r="L5319" s="17"/>
      <c r="M5319" s="13"/>
      <c r="N5319" s="13"/>
      <c r="O5319" s="23" t="s">
        <v>37</v>
      </c>
      <c r="P5319" s="23" t="s">
        <v>37</v>
      </c>
      <c r="Q5319" s="23" t="s">
        <v>37</v>
      </c>
      <c r="R5319" s="23" t="s">
        <v>37</v>
      </c>
      <c r="S5319" s="23" t="s">
        <v>37</v>
      </c>
      <c r="T5319" s="23" t="s">
        <v>37</v>
      </c>
      <c r="U5319" s="23" t="s">
        <v>37</v>
      </c>
      <c r="V5319" s="23" t="s">
        <v>37</v>
      </c>
      <c r="W5319" s="23" t="s">
        <v>37</v>
      </c>
      <c r="X5319" s="23" t="s">
        <v>37</v>
      </c>
      <c r="Y5319" s="23" t="s">
        <v>37</v>
      </c>
      <c r="AH5319" s="34"/>
      <c r="AI5319" s="24"/>
      <c r="AJ5319" s="24"/>
      <c r="AK5319" s="24"/>
    </row>
    <row r="5320" ht="12.75" customHeight="1">
      <c r="A5320" s="13"/>
      <c r="B5320" s="13"/>
      <c r="C5320" s="14"/>
      <c r="D5320" s="14"/>
      <c r="E5320" s="15"/>
      <c r="F5320" s="13"/>
      <c r="G5320" s="13"/>
      <c r="H5320" s="13"/>
      <c r="I5320" s="13"/>
      <c r="J5320" s="13"/>
      <c r="K5320" s="17"/>
      <c r="L5320" s="17"/>
      <c r="M5320" s="13"/>
      <c r="N5320" s="13"/>
      <c r="O5320" s="23" t="s">
        <v>37</v>
      </c>
      <c r="P5320" s="23" t="s">
        <v>37</v>
      </c>
      <c r="Q5320" s="23" t="s">
        <v>37</v>
      </c>
      <c r="R5320" s="23" t="s">
        <v>37</v>
      </c>
      <c r="S5320" s="23" t="s">
        <v>37</v>
      </c>
      <c r="T5320" s="23" t="s">
        <v>37</v>
      </c>
      <c r="U5320" s="23" t="s">
        <v>37</v>
      </c>
      <c r="V5320" s="23" t="s">
        <v>37</v>
      </c>
      <c r="W5320" s="23" t="s">
        <v>37</v>
      </c>
      <c r="X5320" s="23" t="s">
        <v>37</v>
      </c>
      <c r="Y5320" s="23" t="s">
        <v>37</v>
      </c>
      <c r="AH5320" s="34"/>
      <c r="AI5320" s="24"/>
      <c r="AJ5320" s="24"/>
      <c r="AK5320" s="24"/>
    </row>
    <row r="5321" ht="12.75" customHeight="1">
      <c r="A5321" s="13"/>
      <c r="B5321" s="13"/>
      <c r="C5321" s="14"/>
      <c r="D5321" s="14"/>
      <c r="E5321" s="15"/>
      <c r="F5321" s="13"/>
      <c r="G5321" s="13"/>
      <c r="H5321" s="13"/>
      <c r="I5321" s="13"/>
      <c r="J5321" s="13"/>
      <c r="K5321" s="17"/>
      <c r="L5321" s="17"/>
      <c r="M5321" s="13"/>
      <c r="N5321" s="13"/>
      <c r="O5321" s="23" t="s">
        <v>37</v>
      </c>
      <c r="P5321" s="23" t="s">
        <v>37</v>
      </c>
      <c r="Q5321" s="23" t="s">
        <v>37</v>
      </c>
      <c r="R5321" s="23" t="s">
        <v>37</v>
      </c>
      <c r="S5321" s="23" t="s">
        <v>37</v>
      </c>
      <c r="T5321" s="23" t="s">
        <v>37</v>
      </c>
      <c r="U5321" s="23" t="s">
        <v>37</v>
      </c>
      <c r="V5321" s="23" t="s">
        <v>37</v>
      </c>
      <c r="W5321" s="23" t="s">
        <v>37</v>
      </c>
      <c r="X5321" s="23" t="s">
        <v>37</v>
      </c>
      <c r="Y5321" s="23" t="s">
        <v>37</v>
      </c>
      <c r="AH5321" s="34"/>
      <c r="AI5321" s="24"/>
      <c r="AJ5321" s="24"/>
      <c r="AK5321" s="24"/>
    </row>
    <row r="5322" ht="12.75" customHeight="1">
      <c r="A5322" s="13"/>
      <c r="B5322" s="13"/>
      <c r="C5322" s="14"/>
      <c r="D5322" s="14"/>
      <c r="E5322" s="15"/>
      <c r="F5322" s="13"/>
      <c r="G5322" s="13"/>
      <c r="H5322" s="13"/>
      <c r="I5322" s="13"/>
      <c r="J5322" s="13"/>
      <c r="K5322" s="17"/>
      <c r="L5322" s="17"/>
      <c r="M5322" s="13"/>
      <c r="N5322" s="13"/>
      <c r="O5322" s="23" t="s">
        <v>37</v>
      </c>
      <c r="P5322" s="23" t="s">
        <v>37</v>
      </c>
      <c r="Q5322" s="23" t="s">
        <v>37</v>
      </c>
      <c r="R5322" s="23" t="s">
        <v>37</v>
      </c>
      <c r="S5322" s="23" t="s">
        <v>37</v>
      </c>
      <c r="T5322" s="23" t="s">
        <v>37</v>
      </c>
      <c r="U5322" s="23" t="s">
        <v>37</v>
      </c>
      <c r="V5322" s="23" t="s">
        <v>37</v>
      </c>
      <c r="W5322" s="23" t="s">
        <v>37</v>
      </c>
      <c r="X5322" s="23" t="s">
        <v>37</v>
      </c>
      <c r="Y5322" s="23" t="s">
        <v>37</v>
      </c>
      <c r="AH5322" s="34"/>
      <c r="AI5322" s="24"/>
      <c r="AJ5322" s="24"/>
      <c r="AK5322" s="24"/>
    </row>
    <row r="5323" ht="12.75" customHeight="1">
      <c r="A5323" s="13"/>
      <c r="B5323" s="13"/>
      <c r="C5323" s="14"/>
      <c r="D5323" s="14"/>
      <c r="E5323" s="15"/>
      <c r="F5323" s="13"/>
      <c r="G5323" s="13"/>
      <c r="H5323" s="13"/>
      <c r="I5323" s="13"/>
      <c r="J5323" s="13"/>
      <c r="K5323" s="17"/>
      <c r="L5323" s="17"/>
      <c r="M5323" s="13"/>
      <c r="N5323" s="13"/>
      <c r="O5323" s="23" t="s">
        <v>37</v>
      </c>
      <c r="P5323" s="23" t="s">
        <v>37</v>
      </c>
      <c r="Q5323" s="23" t="s">
        <v>37</v>
      </c>
      <c r="R5323" s="23" t="s">
        <v>37</v>
      </c>
      <c r="S5323" s="23" t="s">
        <v>37</v>
      </c>
      <c r="T5323" s="23" t="s">
        <v>37</v>
      </c>
      <c r="U5323" s="23" t="s">
        <v>37</v>
      </c>
      <c r="V5323" s="23" t="s">
        <v>37</v>
      </c>
      <c r="W5323" s="23" t="s">
        <v>37</v>
      </c>
      <c r="X5323" s="23" t="s">
        <v>37</v>
      </c>
      <c r="Y5323" s="23" t="s">
        <v>37</v>
      </c>
      <c r="AH5323" s="34"/>
      <c r="AI5323" s="24"/>
      <c r="AJ5323" s="24"/>
      <c r="AK5323" s="24"/>
    </row>
    <row r="5324" ht="12.75" customHeight="1">
      <c r="A5324" s="13"/>
      <c r="B5324" s="13"/>
      <c r="C5324" s="14"/>
      <c r="D5324" s="14"/>
      <c r="E5324" s="15"/>
      <c r="F5324" s="13"/>
      <c r="G5324" s="13"/>
      <c r="H5324" s="13"/>
      <c r="I5324" s="13"/>
      <c r="J5324" s="13"/>
      <c r="K5324" s="17"/>
      <c r="L5324" s="17"/>
      <c r="M5324" s="13"/>
      <c r="N5324" s="13"/>
      <c r="O5324" s="23" t="s">
        <v>37</v>
      </c>
      <c r="P5324" s="23" t="s">
        <v>37</v>
      </c>
      <c r="Q5324" s="23" t="s">
        <v>37</v>
      </c>
      <c r="R5324" s="23" t="s">
        <v>37</v>
      </c>
      <c r="S5324" s="23" t="s">
        <v>37</v>
      </c>
      <c r="T5324" s="23" t="s">
        <v>37</v>
      </c>
      <c r="U5324" s="23" t="s">
        <v>37</v>
      </c>
      <c r="V5324" s="23" t="s">
        <v>37</v>
      </c>
      <c r="W5324" s="23" t="s">
        <v>37</v>
      </c>
      <c r="X5324" s="23" t="s">
        <v>37</v>
      </c>
      <c r="Y5324" s="23" t="s">
        <v>37</v>
      </c>
      <c r="AH5324" s="34"/>
      <c r="AI5324" s="24"/>
      <c r="AJ5324" s="24"/>
      <c r="AK5324" s="24"/>
    </row>
    <row r="5325" ht="12.75" customHeight="1">
      <c r="A5325" s="13"/>
      <c r="B5325" s="13"/>
      <c r="C5325" s="14"/>
      <c r="D5325" s="14"/>
      <c r="E5325" s="15"/>
      <c r="F5325" s="13"/>
      <c r="G5325" s="13"/>
      <c r="H5325" s="13"/>
      <c r="I5325" s="13"/>
      <c r="J5325" s="13"/>
      <c r="K5325" s="17"/>
      <c r="L5325" s="17"/>
      <c r="M5325" s="13"/>
      <c r="N5325" s="13"/>
      <c r="O5325" s="23" t="s">
        <v>37</v>
      </c>
      <c r="P5325" s="23" t="s">
        <v>37</v>
      </c>
      <c r="Q5325" s="23" t="s">
        <v>37</v>
      </c>
      <c r="R5325" s="23" t="s">
        <v>37</v>
      </c>
      <c r="S5325" s="23" t="s">
        <v>37</v>
      </c>
      <c r="T5325" s="23" t="s">
        <v>37</v>
      </c>
      <c r="U5325" s="23" t="s">
        <v>37</v>
      </c>
      <c r="V5325" s="23" t="s">
        <v>37</v>
      </c>
      <c r="W5325" s="23" t="s">
        <v>37</v>
      </c>
      <c r="X5325" s="23" t="s">
        <v>37</v>
      </c>
      <c r="Y5325" s="23" t="s">
        <v>37</v>
      </c>
      <c r="AH5325" s="34"/>
      <c r="AI5325" s="24"/>
      <c r="AJ5325" s="24"/>
      <c r="AK5325" s="24"/>
    </row>
    <row r="5326" ht="12.75" customHeight="1">
      <c r="A5326" s="13"/>
      <c r="B5326" s="13"/>
      <c r="C5326" s="14"/>
      <c r="D5326" s="14"/>
      <c r="E5326" s="15"/>
      <c r="F5326" s="13"/>
      <c r="G5326" s="13"/>
      <c r="H5326" s="13"/>
      <c r="I5326" s="13"/>
      <c r="J5326" s="13"/>
      <c r="K5326" s="17"/>
      <c r="L5326" s="17"/>
      <c r="M5326" s="13"/>
      <c r="N5326" s="13"/>
      <c r="O5326" s="23" t="s">
        <v>37</v>
      </c>
      <c r="P5326" s="23" t="s">
        <v>37</v>
      </c>
      <c r="Q5326" s="23" t="s">
        <v>37</v>
      </c>
      <c r="R5326" s="23" t="s">
        <v>37</v>
      </c>
      <c r="S5326" s="23" t="s">
        <v>37</v>
      </c>
      <c r="T5326" s="23" t="s">
        <v>37</v>
      </c>
      <c r="U5326" s="23" t="s">
        <v>37</v>
      </c>
      <c r="V5326" s="23" t="s">
        <v>37</v>
      </c>
      <c r="W5326" s="23" t="s">
        <v>37</v>
      </c>
      <c r="X5326" s="23" t="s">
        <v>37</v>
      </c>
      <c r="Y5326" s="23" t="s">
        <v>37</v>
      </c>
      <c r="AH5326" s="34"/>
      <c r="AI5326" s="24"/>
      <c r="AJ5326" s="24"/>
      <c r="AK5326" s="24"/>
    </row>
    <row r="5327" ht="12.75" customHeight="1">
      <c r="A5327" s="13"/>
      <c r="B5327" s="13"/>
      <c r="C5327" s="14"/>
      <c r="D5327" s="14"/>
      <c r="E5327" s="15"/>
      <c r="F5327" s="13"/>
      <c r="G5327" s="13"/>
      <c r="H5327" s="13"/>
      <c r="I5327" s="13"/>
      <c r="J5327" s="13"/>
      <c r="K5327" s="17"/>
      <c r="L5327" s="17"/>
      <c r="M5327" s="13"/>
      <c r="N5327" s="13"/>
      <c r="O5327" s="23" t="s">
        <v>37</v>
      </c>
      <c r="P5327" s="23" t="s">
        <v>37</v>
      </c>
      <c r="Q5327" s="23" t="s">
        <v>37</v>
      </c>
      <c r="R5327" s="23" t="s">
        <v>37</v>
      </c>
      <c r="S5327" s="23" t="s">
        <v>37</v>
      </c>
      <c r="T5327" s="23" t="s">
        <v>37</v>
      </c>
      <c r="U5327" s="23" t="s">
        <v>37</v>
      </c>
      <c r="V5327" s="23" t="s">
        <v>37</v>
      </c>
      <c r="W5327" s="23" t="s">
        <v>37</v>
      </c>
      <c r="X5327" s="23" t="s">
        <v>37</v>
      </c>
      <c r="Y5327" s="23" t="s">
        <v>37</v>
      </c>
      <c r="AH5327" s="34"/>
      <c r="AI5327" s="24"/>
      <c r="AJ5327" s="24"/>
      <c r="AK5327" s="24"/>
    </row>
    <row r="5328" ht="12.75" customHeight="1">
      <c r="A5328" s="13"/>
      <c r="B5328" s="13"/>
      <c r="C5328" s="14"/>
      <c r="D5328" s="14"/>
      <c r="E5328" s="15"/>
      <c r="F5328" s="13"/>
      <c r="G5328" s="13"/>
      <c r="H5328" s="13"/>
      <c r="I5328" s="13"/>
      <c r="J5328" s="13"/>
      <c r="K5328" s="17"/>
      <c r="L5328" s="17"/>
      <c r="M5328" s="13"/>
      <c r="N5328" s="13"/>
      <c r="O5328" s="23" t="s">
        <v>37</v>
      </c>
      <c r="P5328" s="23" t="s">
        <v>37</v>
      </c>
      <c r="Q5328" s="23" t="s">
        <v>37</v>
      </c>
      <c r="R5328" s="23" t="s">
        <v>37</v>
      </c>
      <c r="S5328" s="23" t="s">
        <v>37</v>
      </c>
      <c r="T5328" s="23" t="s">
        <v>37</v>
      </c>
      <c r="U5328" s="23" t="s">
        <v>37</v>
      </c>
      <c r="V5328" s="23" t="s">
        <v>37</v>
      </c>
      <c r="W5328" s="23" t="s">
        <v>37</v>
      </c>
      <c r="X5328" s="23" t="s">
        <v>37</v>
      </c>
      <c r="Y5328" s="23" t="s">
        <v>37</v>
      </c>
      <c r="AH5328" s="34"/>
      <c r="AI5328" s="24"/>
      <c r="AJ5328" s="24"/>
      <c r="AK5328" s="24"/>
    </row>
    <row r="5329" ht="12.75" customHeight="1">
      <c r="A5329" s="13"/>
      <c r="B5329" s="13"/>
      <c r="C5329" s="14"/>
      <c r="D5329" s="14"/>
      <c r="E5329" s="15"/>
      <c r="F5329" s="13"/>
      <c r="G5329" s="13"/>
      <c r="H5329" s="13"/>
      <c r="I5329" s="13"/>
      <c r="J5329" s="13"/>
      <c r="K5329" s="17"/>
      <c r="L5329" s="17"/>
      <c r="M5329" s="13"/>
      <c r="N5329" s="13"/>
      <c r="O5329" s="23" t="s">
        <v>37</v>
      </c>
      <c r="P5329" s="23" t="s">
        <v>37</v>
      </c>
      <c r="Q5329" s="23" t="s">
        <v>37</v>
      </c>
      <c r="R5329" s="23" t="s">
        <v>37</v>
      </c>
      <c r="S5329" s="23" t="s">
        <v>37</v>
      </c>
      <c r="T5329" s="23" t="s">
        <v>37</v>
      </c>
      <c r="U5329" s="23" t="s">
        <v>37</v>
      </c>
      <c r="V5329" s="23" t="s">
        <v>37</v>
      </c>
      <c r="W5329" s="23" t="s">
        <v>37</v>
      </c>
      <c r="X5329" s="23" t="s">
        <v>37</v>
      </c>
      <c r="Y5329" s="23" t="s">
        <v>37</v>
      </c>
      <c r="AH5329" s="34"/>
      <c r="AI5329" s="24"/>
      <c r="AJ5329" s="24"/>
      <c r="AK5329" s="24"/>
    </row>
    <row r="5330" ht="12.75" customHeight="1">
      <c r="A5330" s="13"/>
      <c r="B5330" s="13"/>
      <c r="C5330" s="14"/>
      <c r="D5330" s="14"/>
      <c r="E5330" s="15"/>
      <c r="F5330" s="13"/>
      <c r="G5330" s="13"/>
      <c r="H5330" s="13"/>
      <c r="I5330" s="13"/>
      <c r="J5330" s="13"/>
      <c r="K5330" s="17"/>
      <c r="L5330" s="17"/>
      <c r="M5330" s="13"/>
      <c r="N5330" s="13"/>
      <c r="O5330" s="23" t="s">
        <v>37</v>
      </c>
      <c r="P5330" s="23" t="s">
        <v>37</v>
      </c>
      <c r="Q5330" s="23" t="s">
        <v>37</v>
      </c>
      <c r="R5330" s="23" t="s">
        <v>37</v>
      </c>
      <c r="S5330" s="23" t="s">
        <v>37</v>
      </c>
      <c r="T5330" s="23" t="s">
        <v>37</v>
      </c>
      <c r="U5330" s="23" t="s">
        <v>37</v>
      </c>
      <c r="V5330" s="23" t="s">
        <v>37</v>
      </c>
      <c r="W5330" s="23" t="s">
        <v>37</v>
      </c>
      <c r="X5330" s="23" t="s">
        <v>37</v>
      </c>
      <c r="Y5330" s="23" t="s">
        <v>37</v>
      </c>
      <c r="AH5330" s="34"/>
      <c r="AI5330" s="24"/>
      <c r="AJ5330" s="24"/>
      <c r="AK5330" s="24"/>
    </row>
    <row r="5331" ht="12.75" customHeight="1">
      <c r="A5331" s="13"/>
      <c r="B5331" s="13"/>
      <c r="C5331" s="14"/>
      <c r="D5331" s="14"/>
      <c r="E5331" s="15"/>
      <c r="F5331" s="13"/>
      <c r="G5331" s="13"/>
      <c r="H5331" s="13"/>
      <c r="I5331" s="13"/>
      <c r="J5331" s="13"/>
      <c r="K5331" s="17"/>
      <c r="L5331" s="17"/>
      <c r="M5331" s="13"/>
      <c r="N5331" s="13"/>
      <c r="O5331" s="23" t="s">
        <v>37</v>
      </c>
      <c r="P5331" s="23" t="s">
        <v>37</v>
      </c>
      <c r="Q5331" s="23" t="s">
        <v>37</v>
      </c>
      <c r="R5331" s="23" t="s">
        <v>37</v>
      </c>
      <c r="S5331" s="23" t="s">
        <v>37</v>
      </c>
      <c r="T5331" s="23" t="s">
        <v>37</v>
      </c>
      <c r="U5331" s="23" t="s">
        <v>37</v>
      </c>
      <c r="V5331" s="23" t="s">
        <v>37</v>
      </c>
      <c r="W5331" s="23" t="s">
        <v>37</v>
      </c>
      <c r="X5331" s="23" t="s">
        <v>37</v>
      </c>
      <c r="Y5331" s="23" t="s">
        <v>37</v>
      </c>
      <c r="AH5331" s="34"/>
      <c r="AI5331" s="24"/>
      <c r="AJ5331" s="24"/>
      <c r="AK5331" s="24"/>
    </row>
    <row r="5332" ht="12.75" customHeight="1">
      <c r="A5332" s="13"/>
      <c r="B5332" s="13"/>
      <c r="C5332" s="14"/>
      <c r="D5332" s="14"/>
      <c r="E5332" s="15"/>
      <c r="F5332" s="13"/>
      <c r="G5332" s="13"/>
      <c r="H5332" s="13"/>
      <c r="I5332" s="13"/>
      <c r="J5332" s="13"/>
      <c r="K5332" s="17"/>
      <c r="L5332" s="17"/>
      <c r="M5332" s="13"/>
      <c r="N5332" s="13"/>
      <c r="O5332" s="23" t="s">
        <v>37</v>
      </c>
      <c r="P5332" s="23" t="s">
        <v>37</v>
      </c>
      <c r="Q5332" s="23" t="s">
        <v>37</v>
      </c>
      <c r="R5332" s="23" t="s">
        <v>37</v>
      </c>
      <c r="S5332" s="23" t="s">
        <v>37</v>
      </c>
      <c r="T5332" s="23" t="s">
        <v>37</v>
      </c>
      <c r="U5332" s="23" t="s">
        <v>37</v>
      </c>
      <c r="V5332" s="23" t="s">
        <v>37</v>
      </c>
      <c r="W5332" s="23" t="s">
        <v>37</v>
      </c>
      <c r="X5332" s="23" t="s">
        <v>37</v>
      </c>
      <c r="Y5332" s="23" t="s">
        <v>37</v>
      </c>
      <c r="AH5332" s="34"/>
      <c r="AI5332" s="24"/>
      <c r="AJ5332" s="24"/>
      <c r="AK5332" s="24"/>
    </row>
    <row r="5333" ht="12.75" customHeight="1">
      <c r="A5333" s="13"/>
      <c r="B5333" s="13"/>
      <c r="C5333" s="14"/>
      <c r="D5333" s="14"/>
      <c r="E5333" s="15"/>
      <c r="F5333" s="13"/>
      <c r="G5333" s="13"/>
      <c r="H5333" s="13"/>
      <c r="I5333" s="13"/>
      <c r="J5333" s="13"/>
      <c r="K5333" s="17"/>
      <c r="L5333" s="17"/>
      <c r="M5333" s="13"/>
      <c r="N5333" s="13"/>
      <c r="O5333" s="23" t="s">
        <v>37</v>
      </c>
      <c r="P5333" s="23" t="s">
        <v>37</v>
      </c>
      <c r="Q5333" s="23" t="s">
        <v>37</v>
      </c>
      <c r="R5333" s="23" t="s">
        <v>37</v>
      </c>
      <c r="S5333" s="23" t="s">
        <v>37</v>
      </c>
      <c r="T5333" s="23" t="s">
        <v>37</v>
      </c>
      <c r="U5333" s="23" t="s">
        <v>37</v>
      </c>
      <c r="V5333" s="23" t="s">
        <v>37</v>
      </c>
      <c r="W5333" s="23" t="s">
        <v>37</v>
      </c>
      <c r="X5333" s="23" t="s">
        <v>37</v>
      </c>
      <c r="Y5333" s="23" t="s">
        <v>37</v>
      </c>
      <c r="AH5333" s="34"/>
      <c r="AI5333" s="24"/>
      <c r="AJ5333" s="24"/>
      <c r="AK5333" s="24"/>
    </row>
    <row r="5334" ht="12.75" customHeight="1">
      <c r="A5334" s="13"/>
      <c r="B5334" s="13"/>
      <c r="C5334" s="14"/>
      <c r="D5334" s="14"/>
      <c r="E5334" s="15"/>
      <c r="F5334" s="13"/>
      <c r="G5334" s="13"/>
      <c r="H5334" s="13"/>
      <c r="I5334" s="13"/>
      <c r="J5334" s="13"/>
      <c r="K5334" s="17"/>
      <c r="L5334" s="17"/>
      <c r="M5334" s="13"/>
      <c r="N5334" s="13"/>
      <c r="O5334" s="23" t="s">
        <v>37</v>
      </c>
      <c r="P5334" s="23" t="s">
        <v>37</v>
      </c>
      <c r="Q5334" s="23" t="s">
        <v>37</v>
      </c>
      <c r="R5334" s="23" t="s">
        <v>37</v>
      </c>
      <c r="S5334" s="23" t="s">
        <v>37</v>
      </c>
      <c r="T5334" s="23" t="s">
        <v>37</v>
      </c>
      <c r="U5334" s="23" t="s">
        <v>37</v>
      </c>
      <c r="V5334" s="23" t="s">
        <v>37</v>
      </c>
      <c r="W5334" s="23" t="s">
        <v>37</v>
      </c>
      <c r="X5334" s="23" t="s">
        <v>37</v>
      </c>
      <c r="Y5334" s="23" t="s">
        <v>37</v>
      </c>
      <c r="AH5334" s="34"/>
      <c r="AI5334" s="24"/>
      <c r="AJ5334" s="24"/>
      <c r="AK5334" s="24"/>
    </row>
    <row r="5335" ht="12.75" customHeight="1">
      <c r="A5335" s="13"/>
      <c r="B5335" s="13"/>
      <c r="C5335" s="14"/>
      <c r="D5335" s="14"/>
      <c r="E5335" s="15"/>
      <c r="F5335" s="13"/>
      <c r="G5335" s="13"/>
      <c r="H5335" s="13"/>
      <c r="I5335" s="13"/>
      <c r="J5335" s="13"/>
      <c r="K5335" s="17"/>
      <c r="L5335" s="17"/>
      <c r="M5335" s="13"/>
      <c r="N5335" s="13"/>
      <c r="O5335" s="23" t="s">
        <v>37</v>
      </c>
      <c r="P5335" s="23" t="s">
        <v>37</v>
      </c>
      <c r="Q5335" s="23" t="s">
        <v>37</v>
      </c>
      <c r="R5335" s="23" t="s">
        <v>37</v>
      </c>
      <c r="S5335" s="23" t="s">
        <v>37</v>
      </c>
      <c r="T5335" s="23" t="s">
        <v>37</v>
      </c>
      <c r="U5335" s="23" t="s">
        <v>37</v>
      </c>
      <c r="V5335" s="23" t="s">
        <v>37</v>
      </c>
      <c r="W5335" s="23" t="s">
        <v>37</v>
      </c>
      <c r="X5335" s="23" t="s">
        <v>37</v>
      </c>
      <c r="Y5335" s="23" t="s">
        <v>37</v>
      </c>
      <c r="AH5335" s="34"/>
      <c r="AI5335" s="24"/>
      <c r="AJ5335" s="24"/>
      <c r="AK5335" s="24"/>
    </row>
    <row r="5336" ht="12.75" customHeight="1">
      <c r="A5336" s="13"/>
      <c r="B5336" s="13"/>
      <c r="C5336" s="14"/>
      <c r="D5336" s="14"/>
      <c r="E5336" s="15"/>
      <c r="F5336" s="13"/>
      <c r="G5336" s="13"/>
      <c r="H5336" s="13"/>
      <c r="I5336" s="13"/>
      <c r="J5336" s="13"/>
      <c r="K5336" s="17"/>
      <c r="L5336" s="17"/>
      <c r="M5336" s="13"/>
      <c r="N5336" s="13"/>
      <c r="O5336" s="23" t="s">
        <v>37</v>
      </c>
      <c r="P5336" s="23" t="s">
        <v>37</v>
      </c>
      <c r="Q5336" s="23" t="s">
        <v>37</v>
      </c>
      <c r="R5336" s="23" t="s">
        <v>37</v>
      </c>
      <c r="S5336" s="23" t="s">
        <v>37</v>
      </c>
      <c r="T5336" s="23" t="s">
        <v>37</v>
      </c>
      <c r="U5336" s="23" t="s">
        <v>37</v>
      </c>
      <c r="V5336" s="23" t="s">
        <v>37</v>
      </c>
      <c r="W5336" s="23" t="s">
        <v>37</v>
      </c>
      <c r="X5336" s="23" t="s">
        <v>37</v>
      </c>
      <c r="Y5336" s="23" t="s">
        <v>37</v>
      </c>
      <c r="AH5336" s="34"/>
      <c r="AI5336" s="24"/>
      <c r="AJ5336" s="24"/>
      <c r="AK5336" s="24"/>
    </row>
    <row r="5337" ht="12.75" customHeight="1">
      <c r="A5337" s="13"/>
      <c r="B5337" s="13"/>
      <c r="C5337" s="14"/>
      <c r="D5337" s="14"/>
      <c r="E5337" s="15"/>
      <c r="F5337" s="13"/>
      <c r="G5337" s="13"/>
      <c r="H5337" s="13"/>
      <c r="I5337" s="13"/>
      <c r="J5337" s="13"/>
      <c r="K5337" s="17"/>
      <c r="L5337" s="17"/>
      <c r="M5337" s="13"/>
      <c r="N5337" s="13"/>
      <c r="O5337" s="23" t="s">
        <v>37</v>
      </c>
      <c r="P5337" s="23" t="s">
        <v>37</v>
      </c>
      <c r="Q5337" s="23" t="s">
        <v>37</v>
      </c>
      <c r="R5337" s="23" t="s">
        <v>37</v>
      </c>
      <c r="S5337" s="23" t="s">
        <v>37</v>
      </c>
      <c r="T5337" s="23" t="s">
        <v>37</v>
      </c>
      <c r="U5337" s="23" t="s">
        <v>37</v>
      </c>
      <c r="V5337" s="23" t="s">
        <v>37</v>
      </c>
      <c r="W5337" s="23" t="s">
        <v>37</v>
      </c>
      <c r="X5337" s="23" t="s">
        <v>37</v>
      </c>
      <c r="Y5337" s="23" t="s">
        <v>37</v>
      </c>
      <c r="AH5337" s="34"/>
      <c r="AI5337" s="24"/>
      <c r="AJ5337" s="24"/>
      <c r="AK5337" s="24"/>
    </row>
    <row r="5338" ht="12.75" customHeight="1">
      <c r="A5338" s="13"/>
      <c r="B5338" s="13"/>
      <c r="C5338" s="14"/>
      <c r="D5338" s="14"/>
      <c r="E5338" s="15"/>
      <c r="F5338" s="13"/>
      <c r="G5338" s="13"/>
      <c r="H5338" s="13"/>
      <c r="I5338" s="13"/>
      <c r="J5338" s="13"/>
      <c r="K5338" s="17"/>
      <c r="L5338" s="17"/>
      <c r="M5338" s="13"/>
      <c r="N5338" s="13"/>
      <c r="O5338" s="23" t="s">
        <v>37</v>
      </c>
      <c r="P5338" s="23" t="s">
        <v>37</v>
      </c>
      <c r="Q5338" s="23" t="s">
        <v>37</v>
      </c>
      <c r="R5338" s="23" t="s">
        <v>37</v>
      </c>
      <c r="S5338" s="23" t="s">
        <v>37</v>
      </c>
      <c r="T5338" s="23" t="s">
        <v>37</v>
      </c>
      <c r="U5338" s="23" t="s">
        <v>37</v>
      </c>
      <c r="V5338" s="23" t="s">
        <v>37</v>
      </c>
      <c r="W5338" s="23" t="s">
        <v>37</v>
      </c>
      <c r="X5338" s="23" t="s">
        <v>37</v>
      </c>
      <c r="Y5338" s="23" t="s">
        <v>37</v>
      </c>
      <c r="AH5338" s="34"/>
      <c r="AI5338" s="24"/>
      <c r="AJ5338" s="24"/>
      <c r="AK5338" s="24"/>
    </row>
    <row r="5339" ht="12.75" customHeight="1">
      <c r="A5339" s="13"/>
      <c r="B5339" s="13"/>
      <c r="C5339" s="14"/>
      <c r="D5339" s="14"/>
      <c r="E5339" s="15"/>
      <c r="F5339" s="13"/>
      <c r="G5339" s="13"/>
      <c r="H5339" s="13"/>
      <c r="I5339" s="13"/>
      <c r="J5339" s="13"/>
      <c r="K5339" s="17"/>
      <c r="L5339" s="17"/>
      <c r="M5339" s="13"/>
      <c r="N5339" s="13"/>
      <c r="O5339" s="23" t="s">
        <v>37</v>
      </c>
      <c r="P5339" s="23" t="s">
        <v>37</v>
      </c>
      <c r="Q5339" s="23" t="s">
        <v>37</v>
      </c>
      <c r="R5339" s="23" t="s">
        <v>37</v>
      </c>
      <c r="S5339" s="23" t="s">
        <v>37</v>
      </c>
      <c r="T5339" s="23" t="s">
        <v>37</v>
      </c>
      <c r="U5339" s="23" t="s">
        <v>37</v>
      </c>
      <c r="V5339" s="23" t="s">
        <v>37</v>
      </c>
      <c r="W5339" s="23" t="s">
        <v>37</v>
      </c>
      <c r="X5339" s="23" t="s">
        <v>37</v>
      </c>
      <c r="Y5339" s="23" t="s">
        <v>37</v>
      </c>
      <c r="AH5339" s="34"/>
      <c r="AI5339" s="24"/>
      <c r="AJ5339" s="24"/>
      <c r="AK5339" s="24"/>
    </row>
    <row r="5340" ht="12.75" customHeight="1">
      <c r="A5340" s="13"/>
      <c r="B5340" s="13"/>
      <c r="C5340" s="14"/>
      <c r="D5340" s="14"/>
      <c r="E5340" s="15"/>
      <c r="F5340" s="13"/>
      <c r="G5340" s="13"/>
      <c r="H5340" s="13"/>
      <c r="I5340" s="13"/>
      <c r="J5340" s="13"/>
      <c r="K5340" s="17"/>
      <c r="L5340" s="17"/>
      <c r="M5340" s="13"/>
      <c r="N5340" s="13"/>
      <c r="O5340" s="23" t="s">
        <v>37</v>
      </c>
      <c r="P5340" s="23" t="s">
        <v>37</v>
      </c>
      <c r="Q5340" s="23" t="s">
        <v>37</v>
      </c>
      <c r="R5340" s="23" t="s">
        <v>37</v>
      </c>
      <c r="S5340" s="23" t="s">
        <v>37</v>
      </c>
      <c r="T5340" s="23" t="s">
        <v>37</v>
      </c>
      <c r="U5340" s="23" t="s">
        <v>37</v>
      </c>
      <c r="V5340" s="23" t="s">
        <v>37</v>
      </c>
      <c r="W5340" s="23" t="s">
        <v>37</v>
      </c>
      <c r="X5340" s="23" t="s">
        <v>37</v>
      </c>
      <c r="Y5340" s="23" t="s">
        <v>37</v>
      </c>
      <c r="AH5340" s="34"/>
      <c r="AI5340" s="24"/>
      <c r="AJ5340" s="24"/>
      <c r="AK5340" s="24"/>
    </row>
    <row r="5341" ht="12.75" customHeight="1">
      <c r="A5341" s="13"/>
      <c r="B5341" s="13"/>
      <c r="C5341" s="14"/>
      <c r="D5341" s="14"/>
      <c r="E5341" s="15"/>
      <c r="F5341" s="13"/>
      <c r="G5341" s="13"/>
      <c r="H5341" s="13"/>
      <c r="I5341" s="13"/>
      <c r="J5341" s="13"/>
      <c r="K5341" s="17"/>
      <c r="L5341" s="17"/>
      <c r="M5341" s="13"/>
      <c r="N5341" s="13"/>
      <c r="O5341" s="23" t="s">
        <v>37</v>
      </c>
      <c r="P5341" s="23" t="s">
        <v>37</v>
      </c>
      <c r="Q5341" s="23" t="s">
        <v>37</v>
      </c>
      <c r="R5341" s="23" t="s">
        <v>37</v>
      </c>
      <c r="S5341" s="23" t="s">
        <v>37</v>
      </c>
      <c r="T5341" s="23" t="s">
        <v>37</v>
      </c>
      <c r="U5341" s="23" t="s">
        <v>37</v>
      </c>
      <c r="V5341" s="23" t="s">
        <v>37</v>
      </c>
      <c r="W5341" s="23" t="s">
        <v>37</v>
      </c>
      <c r="X5341" s="23" t="s">
        <v>37</v>
      </c>
      <c r="Y5341" s="23" t="s">
        <v>37</v>
      </c>
      <c r="AH5341" s="34"/>
      <c r="AI5341" s="24"/>
      <c r="AJ5341" s="24"/>
      <c r="AK5341" s="24"/>
    </row>
    <row r="5342" ht="12.75" customHeight="1">
      <c r="A5342" s="13"/>
      <c r="B5342" s="13"/>
      <c r="C5342" s="14"/>
      <c r="D5342" s="14"/>
      <c r="E5342" s="15"/>
      <c r="F5342" s="13"/>
      <c r="G5342" s="13"/>
      <c r="H5342" s="13"/>
      <c r="I5342" s="13"/>
      <c r="J5342" s="13"/>
      <c r="K5342" s="17"/>
      <c r="L5342" s="17"/>
      <c r="M5342" s="13"/>
      <c r="N5342" s="13"/>
      <c r="O5342" s="23" t="s">
        <v>37</v>
      </c>
      <c r="P5342" s="23" t="s">
        <v>37</v>
      </c>
      <c r="Q5342" s="23" t="s">
        <v>37</v>
      </c>
      <c r="R5342" s="23" t="s">
        <v>37</v>
      </c>
      <c r="S5342" s="23" t="s">
        <v>37</v>
      </c>
      <c r="T5342" s="23" t="s">
        <v>37</v>
      </c>
      <c r="U5342" s="23" t="s">
        <v>37</v>
      </c>
      <c r="V5342" s="23" t="s">
        <v>37</v>
      </c>
      <c r="W5342" s="23" t="s">
        <v>37</v>
      </c>
      <c r="X5342" s="23" t="s">
        <v>37</v>
      </c>
      <c r="Y5342" s="23" t="s">
        <v>37</v>
      </c>
      <c r="AH5342" s="34"/>
      <c r="AI5342" s="24"/>
      <c r="AJ5342" s="24"/>
      <c r="AK5342" s="24"/>
    </row>
    <row r="5343" ht="12.75" customHeight="1">
      <c r="A5343" s="13"/>
      <c r="B5343" s="13"/>
      <c r="C5343" s="14"/>
      <c r="D5343" s="14"/>
      <c r="E5343" s="15"/>
      <c r="F5343" s="13"/>
      <c r="G5343" s="13"/>
      <c r="H5343" s="13"/>
      <c r="I5343" s="13"/>
      <c r="J5343" s="13"/>
      <c r="K5343" s="17"/>
      <c r="L5343" s="17"/>
      <c r="M5343" s="13"/>
      <c r="N5343" s="13"/>
      <c r="O5343" s="23" t="s">
        <v>37</v>
      </c>
      <c r="P5343" s="23" t="s">
        <v>37</v>
      </c>
      <c r="Q5343" s="23" t="s">
        <v>37</v>
      </c>
      <c r="R5343" s="23" t="s">
        <v>37</v>
      </c>
      <c r="S5343" s="23" t="s">
        <v>37</v>
      </c>
      <c r="T5343" s="23" t="s">
        <v>37</v>
      </c>
      <c r="U5343" s="23" t="s">
        <v>37</v>
      </c>
      <c r="V5343" s="23" t="s">
        <v>37</v>
      </c>
      <c r="W5343" s="23" t="s">
        <v>37</v>
      </c>
      <c r="X5343" s="23" t="s">
        <v>37</v>
      </c>
      <c r="Y5343" s="23" t="s">
        <v>37</v>
      </c>
      <c r="AH5343" s="34"/>
      <c r="AI5343" s="24"/>
      <c r="AJ5343" s="24"/>
      <c r="AK5343" s="24"/>
    </row>
    <row r="5344" ht="12.75" customHeight="1">
      <c r="A5344" s="13"/>
      <c r="B5344" s="13"/>
      <c r="C5344" s="14"/>
      <c r="D5344" s="14"/>
      <c r="E5344" s="15"/>
      <c r="F5344" s="13"/>
      <c r="G5344" s="13"/>
      <c r="H5344" s="13"/>
      <c r="I5344" s="13"/>
      <c r="J5344" s="13"/>
      <c r="K5344" s="17"/>
      <c r="L5344" s="17"/>
      <c r="M5344" s="13"/>
      <c r="N5344" s="13"/>
      <c r="O5344" s="23" t="s">
        <v>37</v>
      </c>
      <c r="P5344" s="23" t="s">
        <v>37</v>
      </c>
      <c r="Q5344" s="23" t="s">
        <v>37</v>
      </c>
      <c r="R5344" s="23" t="s">
        <v>37</v>
      </c>
      <c r="S5344" s="23" t="s">
        <v>37</v>
      </c>
      <c r="T5344" s="23" t="s">
        <v>37</v>
      </c>
      <c r="U5344" s="23" t="s">
        <v>37</v>
      </c>
      <c r="V5344" s="23" t="s">
        <v>37</v>
      </c>
      <c r="W5344" s="23" t="s">
        <v>37</v>
      </c>
      <c r="X5344" s="23" t="s">
        <v>37</v>
      </c>
      <c r="Y5344" s="23" t="s">
        <v>37</v>
      </c>
      <c r="AH5344" s="34"/>
      <c r="AI5344" s="24"/>
      <c r="AJ5344" s="24"/>
      <c r="AK5344" s="24"/>
    </row>
    <row r="5345" ht="12.75" customHeight="1">
      <c r="A5345" s="13"/>
      <c r="B5345" s="13"/>
      <c r="C5345" s="14"/>
      <c r="D5345" s="14"/>
      <c r="E5345" s="15"/>
      <c r="F5345" s="13"/>
      <c r="G5345" s="13"/>
      <c r="H5345" s="13"/>
      <c r="I5345" s="13"/>
      <c r="J5345" s="13"/>
      <c r="K5345" s="17"/>
      <c r="L5345" s="17"/>
      <c r="M5345" s="13"/>
      <c r="N5345" s="13"/>
      <c r="O5345" s="23" t="s">
        <v>37</v>
      </c>
      <c r="P5345" s="23" t="s">
        <v>37</v>
      </c>
      <c r="Q5345" s="23" t="s">
        <v>37</v>
      </c>
      <c r="R5345" s="23" t="s">
        <v>37</v>
      </c>
      <c r="S5345" s="23" t="s">
        <v>37</v>
      </c>
      <c r="T5345" s="23" t="s">
        <v>37</v>
      </c>
      <c r="U5345" s="23" t="s">
        <v>37</v>
      </c>
      <c r="V5345" s="23" t="s">
        <v>37</v>
      </c>
      <c r="W5345" s="23" t="s">
        <v>37</v>
      </c>
      <c r="X5345" s="23" t="s">
        <v>37</v>
      </c>
      <c r="Y5345" s="23" t="s">
        <v>37</v>
      </c>
      <c r="AH5345" s="34"/>
      <c r="AI5345" s="24"/>
      <c r="AJ5345" s="24"/>
      <c r="AK5345" s="24"/>
    </row>
    <row r="5346" ht="12.75" customHeight="1">
      <c r="A5346" s="13"/>
      <c r="B5346" s="13"/>
      <c r="C5346" s="14"/>
      <c r="D5346" s="14"/>
      <c r="E5346" s="15"/>
      <c r="F5346" s="13"/>
      <c r="G5346" s="13"/>
      <c r="H5346" s="13"/>
      <c r="I5346" s="13"/>
      <c r="J5346" s="13"/>
      <c r="K5346" s="17"/>
      <c r="L5346" s="17"/>
      <c r="M5346" s="13"/>
      <c r="N5346" s="13"/>
      <c r="O5346" s="23" t="s">
        <v>37</v>
      </c>
      <c r="P5346" s="23" t="s">
        <v>37</v>
      </c>
      <c r="Q5346" s="23" t="s">
        <v>37</v>
      </c>
      <c r="R5346" s="23" t="s">
        <v>37</v>
      </c>
      <c r="S5346" s="23" t="s">
        <v>37</v>
      </c>
      <c r="T5346" s="23" t="s">
        <v>37</v>
      </c>
      <c r="U5346" s="23" t="s">
        <v>37</v>
      </c>
      <c r="V5346" s="23" t="s">
        <v>37</v>
      </c>
      <c r="W5346" s="23" t="s">
        <v>37</v>
      </c>
      <c r="X5346" s="23" t="s">
        <v>37</v>
      </c>
      <c r="Y5346" s="23" t="s">
        <v>37</v>
      </c>
      <c r="AH5346" s="34"/>
      <c r="AI5346" s="24"/>
      <c r="AJ5346" s="24"/>
      <c r="AK5346" s="24"/>
    </row>
    <row r="5347" ht="12.75" customHeight="1">
      <c r="A5347" s="13"/>
      <c r="B5347" s="13"/>
      <c r="C5347" s="14"/>
      <c r="D5347" s="14"/>
      <c r="E5347" s="15"/>
      <c r="F5347" s="13"/>
      <c r="G5347" s="13"/>
      <c r="H5347" s="13"/>
      <c r="I5347" s="13"/>
      <c r="J5347" s="13"/>
      <c r="K5347" s="17"/>
      <c r="L5347" s="17"/>
      <c r="M5347" s="13"/>
      <c r="N5347" s="13"/>
      <c r="O5347" s="23" t="s">
        <v>37</v>
      </c>
      <c r="P5347" s="23" t="s">
        <v>37</v>
      </c>
      <c r="Q5347" s="23" t="s">
        <v>37</v>
      </c>
      <c r="R5347" s="23" t="s">
        <v>37</v>
      </c>
      <c r="S5347" s="23" t="s">
        <v>37</v>
      </c>
      <c r="T5347" s="23" t="s">
        <v>37</v>
      </c>
      <c r="U5347" s="23" t="s">
        <v>37</v>
      </c>
      <c r="V5347" s="23" t="s">
        <v>37</v>
      </c>
      <c r="W5347" s="23" t="s">
        <v>37</v>
      </c>
      <c r="X5347" s="23" t="s">
        <v>37</v>
      </c>
      <c r="Y5347" s="23" t="s">
        <v>37</v>
      </c>
      <c r="AH5347" s="34"/>
      <c r="AI5347" s="24"/>
      <c r="AJ5347" s="24"/>
      <c r="AK5347" s="24"/>
    </row>
    <row r="5348" ht="12.75" customHeight="1">
      <c r="A5348" s="13"/>
      <c r="B5348" s="13"/>
      <c r="C5348" s="14"/>
      <c r="D5348" s="14"/>
      <c r="E5348" s="15"/>
      <c r="F5348" s="13"/>
      <c r="G5348" s="13"/>
      <c r="H5348" s="13"/>
      <c r="I5348" s="13"/>
      <c r="J5348" s="13"/>
      <c r="K5348" s="17"/>
      <c r="L5348" s="17"/>
      <c r="M5348" s="13"/>
      <c r="N5348" s="13"/>
      <c r="O5348" s="23" t="s">
        <v>37</v>
      </c>
      <c r="P5348" s="23" t="s">
        <v>37</v>
      </c>
      <c r="Q5348" s="23" t="s">
        <v>37</v>
      </c>
      <c r="R5348" s="23" t="s">
        <v>37</v>
      </c>
      <c r="S5348" s="23" t="s">
        <v>37</v>
      </c>
      <c r="T5348" s="23" t="s">
        <v>37</v>
      </c>
      <c r="U5348" s="23" t="s">
        <v>37</v>
      </c>
      <c r="V5348" s="23" t="s">
        <v>37</v>
      </c>
      <c r="W5348" s="23" t="s">
        <v>37</v>
      </c>
      <c r="X5348" s="23" t="s">
        <v>37</v>
      </c>
      <c r="Y5348" s="23" t="s">
        <v>37</v>
      </c>
      <c r="AH5348" s="34"/>
      <c r="AI5348" s="24"/>
      <c r="AJ5348" s="24"/>
      <c r="AK5348" s="24"/>
    </row>
    <row r="5349" ht="12.75" customHeight="1">
      <c r="A5349" s="13"/>
      <c r="B5349" s="13"/>
      <c r="C5349" s="14"/>
      <c r="D5349" s="14"/>
      <c r="E5349" s="15"/>
      <c r="F5349" s="13"/>
      <c r="G5349" s="13"/>
      <c r="H5349" s="13"/>
      <c r="I5349" s="13"/>
      <c r="J5349" s="13"/>
      <c r="K5349" s="17"/>
      <c r="L5349" s="17"/>
      <c r="M5349" s="13"/>
      <c r="N5349" s="13"/>
      <c r="O5349" s="23" t="s">
        <v>37</v>
      </c>
      <c r="P5349" s="23" t="s">
        <v>37</v>
      </c>
      <c r="Q5349" s="23" t="s">
        <v>37</v>
      </c>
      <c r="R5349" s="23" t="s">
        <v>37</v>
      </c>
      <c r="S5349" s="23" t="s">
        <v>37</v>
      </c>
      <c r="T5349" s="23" t="s">
        <v>37</v>
      </c>
      <c r="U5349" s="23" t="s">
        <v>37</v>
      </c>
      <c r="V5349" s="23" t="s">
        <v>37</v>
      </c>
      <c r="W5349" s="23" t="s">
        <v>37</v>
      </c>
      <c r="X5349" s="23" t="s">
        <v>37</v>
      </c>
      <c r="Y5349" s="23" t="s">
        <v>37</v>
      </c>
      <c r="AH5349" s="34"/>
      <c r="AI5349" s="24"/>
      <c r="AJ5349" s="24"/>
      <c r="AK5349" s="24"/>
    </row>
    <row r="5350" ht="12.75" customHeight="1">
      <c r="A5350" s="13"/>
      <c r="B5350" s="13"/>
      <c r="C5350" s="14"/>
      <c r="D5350" s="14"/>
      <c r="E5350" s="15"/>
      <c r="F5350" s="13"/>
      <c r="G5350" s="13"/>
      <c r="H5350" s="13"/>
      <c r="I5350" s="13"/>
      <c r="J5350" s="13"/>
      <c r="K5350" s="17"/>
      <c r="L5350" s="17"/>
      <c r="M5350" s="13"/>
      <c r="N5350" s="13"/>
      <c r="O5350" s="23" t="s">
        <v>37</v>
      </c>
      <c r="P5350" s="23" t="s">
        <v>37</v>
      </c>
      <c r="Q5350" s="23" t="s">
        <v>37</v>
      </c>
      <c r="R5350" s="23" t="s">
        <v>37</v>
      </c>
      <c r="S5350" s="23" t="s">
        <v>37</v>
      </c>
      <c r="T5350" s="23" t="s">
        <v>37</v>
      </c>
      <c r="U5350" s="23" t="s">
        <v>37</v>
      </c>
      <c r="V5350" s="23" t="s">
        <v>37</v>
      </c>
      <c r="W5350" s="23" t="s">
        <v>37</v>
      </c>
      <c r="X5350" s="23" t="s">
        <v>37</v>
      </c>
      <c r="Y5350" s="23" t="s">
        <v>37</v>
      </c>
      <c r="AH5350" s="34"/>
      <c r="AI5350" s="24"/>
      <c r="AJ5350" s="24"/>
      <c r="AK5350" s="24"/>
    </row>
    <row r="5351" ht="12.75" customHeight="1">
      <c r="A5351" s="13"/>
      <c r="B5351" s="13"/>
      <c r="C5351" s="14"/>
      <c r="D5351" s="14"/>
      <c r="E5351" s="15"/>
      <c r="F5351" s="13"/>
      <c r="G5351" s="13"/>
      <c r="H5351" s="13"/>
      <c r="I5351" s="13"/>
      <c r="J5351" s="13"/>
      <c r="K5351" s="17"/>
      <c r="L5351" s="17"/>
      <c r="M5351" s="13"/>
      <c r="N5351" s="13"/>
      <c r="O5351" s="23" t="s">
        <v>37</v>
      </c>
      <c r="P5351" s="23" t="s">
        <v>37</v>
      </c>
      <c r="Q5351" s="23" t="s">
        <v>37</v>
      </c>
      <c r="R5351" s="23" t="s">
        <v>37</v>
      </c>
      <c r="S5351" s="23" t="s">
        <v>37</v>
      </c>
      <c r="T5351" s="23" t="s">
        <v>37</v>
      </c>
      <c r="U5351" s="23" t="s">
        <v>37</v>
      </c>
      <c r="V5351" s="23" t="s">
        <v>37</v>
      </c>
      <c r="W5351" s="23" t="s">
        <v>37</v>
      </c>
      <c r="X5351" s="23" t="s">
        <v>37</v>
      </c>
      <c r="Y5351" s="23" t="s">
        <v>37</v>
      </c>
      <c r="AH5351" s="34"/>
      <c r="AI5351" s="24"/>
      <c r="AJ5351" s="24"/>
      <c r="AK5351" s="24"/>
    </row>
    <row r="5352" ht="12.75" customHeight="1">
      <c r="A5352" s="13"/>
      <c r="B5352" s="13"/>
      <c r="C5352" s="14"/>
      <c r="D5352" s="14"/>
      <c r="E5352" s="15"/>
      <c r="F5352" s="13"/>
      <c r="G5352" s="13"/>
      <c r="H5352" s="13"/>
      <c r="I5352" s="13"/>
      <c r="J5352" s="13"/>
      <c r="K5352" s="17"/>
      <c r="L5352" s="17"/>
      <c r="M5352" s="13"/>
      <c r="N5352" s="13"/>
      <c r="O5352" s="23" t="s">
        <v>37</v>
      </c>
      <c r="P5352" s="23" t="s">
        <v>37</v>
      </c>
      <c r="Q5352" s="23" t="s">
        <v>37</v>
      </c>
      <c r="R5352" s="23" t="s">
        <v>37</v>
      </c>
      <c r="S5352" s="23" t="s">
        <v>37</v>
      </c>
      <c r="T5352" s="23" t="s">
        <v>37</v>
      </c>
      <c r="U5352" s="23" t="s">
        <v>37</v>
      </c>
      <c r="V5352" s="23" t="s">
        <v>37</v>
      </c>
      <c r="W5352" s="23" t="s">
        <v>37</v>
      </c>
      <c r="X5352" s="23" t="s">
        <v>37</v>
      </c>
      <c r="Y5352" s="23" t="s">
        <v>37</v>
      </c>
      <c r="AH5352" s="34"/>
      <c r="AI5352" s="24"/>
      <c r="AJ5352" s="24"/>
      <c r="AK5352" s="24"/>
    </row>
    <row r="5353" ht="12.75" customHeight="1">
      <c r="A5353" s="13"/>
      <c r="B5353" s="13"/>
      <c r="C5353" s="14"/>
      <c r="D5353" s="14"/>
      <c r="E5353" s="15"/>
      <c r="F5353" s="13"/>
      <c r="G5353" s="13"/>
      <c r="H5353" s="13"/>
      <c r="I5353" s="13"/>
      <c r="J5353" s="13"/>
      <c r="K5353" s="17"/>
      <c r="L5353" s="17"/>
      <c r="M5353" s="13"/>
      <c r="N5353" s="13"/>
      <c r="O5353" s="23" t="s">
        <v>37</v>
      </c>
      <c r="P5353" s="23" t="s">
        <v>37</v>
      </c>
      <c r="Q5353" s="23" t="s">
        <v>37</v>
      </c>
      <c r="R5353" s="23" t="s">
        <v>37</v>
      </c>
      <c r="S5353" s="23" t="s">
        <v>37</v>
      </c>
      <c r="T5353" s="23" t="s">
        <v>37</v>
      </c>
      <c r="U5353" s="23" t="s">
        <v>37</v>
      </c>
      <c r="V5353" s="23" t="s">
        <v>37</v>
      </c>
      <c r="W5353" s="23" t="s">
        <v>37</v>
      </c>
      <c r="X5353" s="23" t="s">
        <v>37</v>
      </c>
      <c r="Y5353" s="23" t="s">
        <v>37</v>
      </c>
      <c r="AH5353" s="34"/>
      <c r="AI5353" s="24"/>
      <c r="AJ5353" s="24"/>
      <c r="AK5353" s="24"/>
    </row>
    <row r="5354" ht="12.75" customHeight="1">
      <c r="A5354" s="13"/>
      <c r="B5354" s="13"/>
      <c r="C5354" s="14"/>
      <c r="D5354" s="14"/>
      <c r="E5354" s="15"/>
      <c r="F5354" s="13"/>
      <c r="G5354" s="13"/>
      <c r="H5354" s="13"/>
      <c r="I5354" s="13"/>
      <c r="J5354" s="13"/>
      <c r="K5354" s="17"/>
      <c r="L5354" s="17"/>
      <c r="M5354" s="13"/>
      <c r="N5354" s="13"/>
      <c r="O5354" s="23" t="s">
        <v>37</v>
      </c>
      <c r="P5354" s="23" t="s">
        <v>37</v>
      </c>
      <c r="Q5354" s="23" t="s">
        <v>37</v>
      </c>
      <c r="R5354" s="23" t="s">
        <v>37</v>
      </c>
      <c r="S5354" s="23" t="s">
        <v>37</v>
      </c>
      <c r="T5354" s="23" t="s">
        <v>37</v>
      </c>
      <c r="U5354" s="23" t="s">
        <v>37</v>
      </c>
      <c r="V5354" s="23" t="s">
        <v>37</v>
      </c>
      <c r="W5354" s="23" t="s">
        <v>37</v>
      </c>
      <c r="X5354" s="23" t="s">
        <v>37</v>
      </c>
      <c r="Y5354" s="23" t="s">
        <v>37</v>
      </c>
      <c r="AH5354" s="34"/>
      <c r="AI5354" s="24"/>
      <c r="AJ5354" s="24"/>
      <c r="AK5354" s="24"/>
    </row>
    <row r="5355" ht="12.75" customHeight="1">
      <c r="A5355" s="13"/>
      <c r="B5355" s="13"/>
      <c r="C5355" s="14"/>
      <c r="D5355" s="14"/>
      <c r="E5355" s="15"/>
      <c r="F5355" s="13"/>
      <c r="G5355" s="13"/>
      <c r="H5355" s="13"/>
      <c r="I5355" s="13"/>
      <c r="J5355" s="13"/>
      <c r="K5355" s="17"/>
      <c r="L5355" s="17"/>
      <c r="M5355" s="13"/>
      <c r="N5355" s="13"/>
      <c r="O5355" s="23" t="s">
        <v>37</v>
      </c>
      <c r="P5355" s="23" t="s">
        <v>37</v>
      </c>
      <c r="Q5355" s="23" t="s">
        <v>37</v>
      </c>
      <c r="R5355" s="23" t="s">
        <v>37</v>
      </c>
      <c r="S5355" s="23" t="s">
        <v>37</v>
      </c>
      <c r="T5355" s="23" t="s">
        <v>37</v>
      </c>
      <c r="U5355" s="23" t="s">
        <v>37</v>
      </c>
      <c r="V5355" s="23" t="s">
        <v>37</v>
      </c>
      <c r="W5355" s="23" t="s">
        <v>37</v>
      </c>
      <c r="X5355" s="23" t="s">
        <v>37</v>
      </c>
      <c r="Y5355" s="23" t="s">
        <v>37</v>
      </c>
      <c r="AH5355" s="34"/>
      <c r="AI5355" s="24"/>
      <c r="AJ5355" s="24"/>
      <c r="AK5355" s="24"/>
    </row>
    <row r="5356" ht="12.75" customHeight="1">
      <c r="A5356" s="13"/>
      <c r="B5356" s="13"/>
      <c r="C5356" s="14"/>
      <c r="D5356" s="14"/>
      <c r="E5356" s="15"/>
      <c r="F5356" s="13"/>
      <c r="G5356" s="13"/>
      <c r="H5356" s="13"/>
      <c r="I5356" s="13"/>
      <c r="J5356" s="13"/>
      <c r="K5356" s="17"/>
      <c r="L5356" s="17"/>
      <c r="M5356" s="13"/>
      <c r="N5356" s="13"/>
      <c r="O5356" s="23" t="s">
        <v>37</v>
      </c>
      <c r="P5356" s="23" t="s">
        <v>37</v>
      </c>
      <c r="Q5356" s="23" t="s">
        <v>37</v>
      </c>
      <c r="R5356" s="23" t="s">
        <v>37</v>
      </c>
      <c r="S5356" s="23" t="s">
        <v>37</v>
      </c>
      <c r="T5356" s="23" t="s">
        <v>37</v>
      </c>
      <c r="U5356" s="23" t="s">
        <v>37</v>
      </c>
      <c r="V5356" s="23" t="s">
        <v>37</v>
      </c>
      <c r="W5356" s="23" t="s">
        <v>37</v>
      </c>
      <c r="X5356" s="23" t="s">
        <v>37</v>
      </c>
      <c r="Y5356" s="23" t="s">
        <v>37</v>
      </c>
      <c r="AH5356" s="34"/>
      <c r="AI5356" s="24"/>
      <c r="AJ5356" s="24"/>
      <c r="AK5356" s="24"/>
    </row>
    <row r="5357" ht="12.75" customHeight="1">
      <c r="A5357" s="13"/>
      <c r="B5357" s="13"/>
      <c r="C5357" s="14"/>
      <c r="D5357" s="14"/>
      <c r="E5357" s="15"/>
      <c r="F5357" s="13"/>
      <c r="G5357" s="13"/>
      <c r="H5357" s="13"/>
      <c r="I5357" s="13"/>
      <c r="J5357" s="13"/>
      <c r="K5357" s="17"/>
      <c r="L5357" s="17"/>
      <c r="M5357" s="13"/>
      <c r="N5357" s="13"/>
      <c r="O5357" s="23" t="s">
        <v>37</v>
      </c>
      <c r="P5357" s="23" t="s">
        <v>37</v>
      </c>
      <c r="Q5357" s="23" t="s">
        <v>37</v>
      </c>
      <c r="R5357" s="23" t="s">
        <v>37</v>
      </c>
      <c r="S5357" s="23" t="s">
        <v>37</v>
      </c>
      <c r="T5357" s="23" t="s">
        <v>37</v>
      </c>
      <c r="U5357" s="23" t="s">
        <v>37</v>
      </c>
      <c r="V5357" s="23" t="s">
        <v>37</v>
      </c>
      <c r="W5357" s="23" t="s">
        <v>37</v>
      </c>
      <c r="X5357" s="23" t="s">
        <v>37</v>
      </c>
      <c r="Y5357" s="23" t="s">
        <v>37</v>
      </c>
      <c r="AH5357" s="34"/>
      <c r="AI5357" s="24"/>
      <c r="AJ5357" s="24"/>
      <c r="AK5357" s="24"/>
    </row>
    <row r="5358" ht="12.75" customHeight="1">
      <c r="A5358" s="13"/>
      <c r="B5358" s="13"/>
      <c r="C5358" s="14"/>
      <c r="D5358" s="14"/>
      <c r="E5358" s="15"/>
      <c r="F5358" s="13"/>
      <c r="G5358" s="13"/>
      <c r="H5358" s="13"/>
      <c r="I5358" s="13"/>
      <c r="J5358" s="13"/>
      <c r="K5358" s="17"/>
      <c r="L5358" s="17"/>
      <c r="M5358" s="13"/>
      <c r="N5358" s="13"/>
      <c r="O5358" s="23" t="s">
        <v>37</v>
      </c>
      <c r="P5358" s="23" t="s">
        <v>37</v>
      </c>
      <c r="Q5358" s="23" t="s">
        <v>37</v>
      </c>
      <c r="R5358" s="23" t="s">
        <v>37</v>
      </c>
      <c r="S5358" s="23" t="s">
        <v>37</v>
      </c>
      <c r="T5358" s="23" t="s">
        <v>37</v>
      </c>
      <c r="U5358" s="23" t="s">
        <v>37</v>
      </c>
      <c r="V5358" s="23" t="s">
        <v>37</v>
      </c>
      <c r="W5358" s="23" t="s">
        <v>37</v>
      </c>
      <c r="X5358" s="23" t="s">
        <v>37</v>
      </c>
      <c r="Y5358" s="23" t="s">
        <v>37</v>
      </c>
      <c r="AH5358" s="34"/>
      <c r="AI5358" s="24"/>
      <c r="AJ5358" s="24"/>
      <c r="AK5358" s="24"/>
    </row>
    <row r="5359" ht="12.75" customHeight="1">
      <c r="A5359" s="13"/>
      <c r="B5359" s="13"/>
      <c r="C5359" s="14"/>
      <c r="D5359" s="14"/>
      <c r="E5359" s="15"/>
      <c r="F5359" s="13"/>
      <c r="G5359" s="13"/>
      <c r="H5359" s="13"/>
      <c r="I5359" s="13"/>
      <c r="J5359" s="13"/>
      <c r="K5359" s="17"/>
      <c r="L5359" s="17"/>
      <c r="M5359" s="13"/>
      <c r="N5359" s="13"/>
      <c r="O5359" s="23" t="s">
        <v>37</v>
      </c>
      <c r="P5359" s="23" t="s">
        <v>37</v>
      </c>
      <c r="Q5359" s="23" t="s">
        <v>37</v>
      </c>
      <c r="R5359" s="23" t="s">
        <v>37</v>
      </c>
      <c r="S5359" s="23" t="s">
        <v>37</v>
      </c>
      <c r="T5359" s="23" t="s">
        <v>37</v>
      </c>
      <c r="U5359" s="23" t="s">
        <v>37</v>
      </c>
      <c r="V5359" s="23" t="s">
        <v>37</v>
      </c>
      <c r="W5359" s="23" t="s">
        <v>37</v>
      </c>
      <c r="X5359" s="23" t="s">
        <v>37</v>
      </c>
      <c r="Y5359" s="23" t="s">
        <v>37</v>
      </c>
      <c r="AH5359" s="34"/>
      <c r="AI5359" s="24"/>
      <c r="AJ5359" s="24"/>
      <c r="AK5359" s="24"/>
    </row>
    <row r="5360" ht="12.75" customHeight="1">
      <c r="A5360" s="13"/>
      <c r="B5360" s="13"/>
      <c r="C5360" s="14"/>
      <c r="D5360" s="14"/>
      <c r="E5360" s="15"/>
      <c r="F5360" s="13"/>
      <c r="G5360" s="13"/>
      <c r="H5360" s="13"/>
      <c r="I5360" s="13"/>
      <c r="J5360" s="13"/>
      <c r="K5360" s="17"/>
      <c r="L5360" s="17"/>
      <c r="M5360" s="13"/>
      <c r="N5360" s="13"/>
      <c r="O5360" s="23" t="s">
        <v>37</v>
      </c>
      <c r="P5360" s="23" t="s">
        <v>37</v>
      </c>
      <c r="Q5360" s="23" t="s">
        <v>37</v>
      </c>
      <c r="R5360" s="23" t="s">
        <v>37</v>
      </c>
      <c r="S5360" s="23" t="s">
        <v>37</v>
      </c>
      <c r="T5360" s="23" t="s">
        <v>37</v>
      </c>
      <c r="U5360" s="23" t="s">
        <v>37</v>
      </c>
      <c r="V5360" s="23" t="s">
        <v>37</v>
      </c>
      <c r="W5360" s="23" t="s">
        <v>37</v>
      </c>
      <c r="X5360" s="23" t="s">
        <v>37</v>
      </c>
      <c r="Y5360" s="23" t="s">
        <v>37</v>
      </c>
      <c r="AH5360" s="34"/>
      <c r="AI5360" s="24"/>
      <c r="AJ5360" s="24"/>
      <c r="AK5360" s="24"/>
    </row>
    <row r="5361" ht="12.75" customHeight="1">
      <c r="A5361" s="13"/>
      <c r="B5361" s="13"/>
      <c r="C5361" s="14"/>
      <c r="D5361" s="14"/>
      <c r="E5361" s="15"/>
      <c r="F5361" s="13"/>
      <c r="G5361" s="13"/>
      <c r="H5361" s="13"/>
      <c r="I5361" s="13"/>
      <c r="J5361" s="13"/>
      <c r="K5361" s="17"/>
      <c r="L5361" s="17"/>
      <c r="M5361" s="13"/>
      <c r="N5361" s="13"/>
      <c r="O5361" s="23" t="s">
        <v>37</v>
      </c>
      <c r="P5361" s="23" t="s">
        <v>37</v>
      </c>
      <c r="Q5361" s="23" t="s">
        <v>37</v>
      </c>
      <c r="R5361" s="23" t="s">
        <v>37</v>
      </c>
      <c r="S5361" s="23" t="s">
        <v>37</v>
      </c>
      <c r="T5361" s="23" t="s">
        <v>37</v>
      </c>
      <c r="U5361" s="23" t="s">
        <v>37</v>
      </c>
      <c r="V5361" s="23" t="s">
        <v>37</v>
      </c>
      <c r="W5361" s="23" t="s">
        <v>37</v>
      </c>
      <c r="X5361" s="23" t="s">
        <v>37</v>
      </c>
      <c r="Y5361" s="23" t="s">
        <v>37</v>
      </c>
      <c r="AH5361" s="34"/>
      <c r="AI5361" s="24"/>
      <c r="AJ5361" s="24"/>
      <c r="AK5361" s="24"/>
    </row>
    <row r="5362" ht="12.75" customHeight="1">
      <c r="A5362" s="13"/>
      <c r="B5362" s="13"/>
      <c r="C5362" s="14"/>
      <c r="D5362" s="14"/>
      <c r="E5362" s="15"/>
      <c r="F5362" s="13"/>
      <c r="G5362" s="13"/>
      <c r="H5362" s="13"/>
      <c r="I5362" s="13"/>
      <c r="J5362" s="13"/>
      <c r="K5362" s="17"/>
      <c r="L5362" s="17"/>
      <c r="M5362" s="13"/>
      <c r="N5362" s="13"/>
      <c r="O5362" s="23" t="s">
        <v>37</v>
      </c>
      <c r="P5362" s="23" t="s">
        <v>37</v>
      </c>
      <c r="Q5362" s="23" t="s">
        <v>37</v>
      </c>
      <c r="R5362" s="23" t="s">
        <v>37</v>
      </c>
      <c r="S5362" s="23" t="s">
        <v>37</v>
      </c>
      <c r="T5362" s="23" t="s">
        <v>37</v>
      </c>
      <c r="U5362" s="23" t="s">
        <v>37</v>
      </c>
      <c r="V5362" s="23" t="s">
        <v>37</v>
      </c>
      <c r="W5362" s="23" t="s">
        <v>37</v>
      </c>
      <c r="X5362" s="23" t="s">
        <v>37</v>
      </c>
      <c r="Y5362" s="23" t="s">
        <v>37</v>
      </c>
      <c r="AH5362" s="34"/>
      <c r="AI5362" s="24"/>
      <c r="AJ5362" s="24"/>
      <c r="AK5362" s="24"/>
    </row>
    <row r="5363" ht="12.75" customHeight="1">
      <c r="A5363" s="13"/>
      <c r="B5363" s="13"/>
      <c r="C5363" s="14"/>
      <c r="D5363" s="14"/>
      <c r="E5363" s="15"/>
      <c r="F5363" s="13"/>
      <c r="G5363" s="13"/>
      <c r="H5363" s="13"/>
      <c r="I5363" s="13"/>
      <c r="J5363" s="13"/>
      <c r="K5363" s="17"/>
      <c r="L5363" s="17"/>
      <c r="M5363" s="13"/>
      <c r="N5363" s="13"/>
      <c r="O5363" s="23" t="s">
        <v>37</v>
      </c>
      <c r="P5363" s="23" t="s">
        <v>37</v>
      </c>
      <c r="Q5363" s="23" t="s">
        <v>37</v>
      </c>
      <c r="R5363" s="23" t="s">
        <v>37</v>
      </c>
      <c r="S5363" s="23" t="s">
        <v>37</v>
      </c>
      <c r="T5363" s="23" t="s">
        <v>37</v>
      </c>
      <c r="U5363" s="23" t="s">
        <v>37</v>
      </c>
      <c r="V5363" s="23" t="s">
        <v>37</v>
      </c>
      <c r="W5363" s="23" t="s">
        <v>37</v>
      </c>
      <c r="X5363" s="23" t="s">
        <v>37</v>
      </c>
      <c r="Y5363" s="23" t="s">
        <v>37</v>
      </c>
      <c r="AH5363" s="34"/>
      <c r="AI5363" s="24"/>
      <c r="AJ5363" s="24"/>
      <c r="AK5363" s="24"/>
    </row>
    <row r="5364" ht="12.75" customHeight="1">
      <c r="A5364" s="13"/>
      <c r="B5364" s="13"/>
      <c r="C5364" s="14"/>
      <c r="D5364" s="14"/>
      <c r="E5364" s="15"/>
      <c r="F5364" s="13"/>
      <c r="G5364" s="13"/>
      <c r="H5364" s="13"/>
      <c r="I5364" s="13"/>
      <c r="J5364" s="13"/>
      <c r="K5364" s="17"/>
      <c r="L5364" s="17"/>
      <c r="M5364" s="13"/>
      <c r="N5364" s="13"/>
      <c r="O5364" s="23" t="s">
        <v>37</v>
      </c>
      <c r="P5364" s="23" t="s">
        <v>37</v>
      </c>
      <c r="Q5364" s="23" t="s">
        <v>37</v>
      </c>
      <c r="R5364" s="23" t="s">
        <v>37</v>
      </c>
      <c r="S5364" s="23" t="s">
        <v>37</v>
      </c>
      <c r="T5364" s="23" t="s">
        <v>37</v>
      </c>
      <c r="U5364" s="23" t="s">
        <v>37</v>
      </c>
      <c r="V5364" s="23" t="s">
        <v>37</v>
      </c>
      <c r="W5364" s="23" t="s">
        <v>37</v>
      </c>
      <c r="X5364" s="23" t="s">
        <v>37</v>
      </c>
      <c r="Y5364" s="23" t="s">
        <v>37</v>
      </c>
      <c r="AH5364" s="34"/>
      <c r="AI5364" s="24"/>
      <c r="AJ5364" s="24"/>
      <c r="AK5364" s="24"/>
    </row>
    <row r="5365" ht="12.75" customHeight="1">
      <c r="A5365" s="13"/>
      <c r="B5365" s="13"/>
      <c r="C5365" s="14"/>
      <c r="D5365" s="14"/>
      <c r="E5365" s="15"/>
      <c r="F5365" s="13"/>
      <c r="G5365" s="13"/>
      <c r="H5365" s="13"/>
      <c r="I5365" s="13"/>
      <c r="J5365" s="13"/>
      <c r="K5365" s="17"/>
      <c r="L5365" s="17"/>
      <c r="M5365" s="13"/>
      <c r="N5365" s="13"/>
      <c r="O5365" s="23" t="s">
        <v>37</v>
      </c>
      <c r="P5365" s="23" t="s">
        <v>37</v>
      </c>
      <c r="Q5365" s="23" t="s">
        <v>37</v>
      </c>
      <c r="R5365" s="23" t="s">
        <v>37</v>
      </c>
      <c r="S5365" s="23" t="s">
        <v>37</v>
      </c>
      <c r="T5365" s="23" t="s">
        <v>37</v>
      </c>
      <c r="U5365" s="23" t="s">
        <v>37</v>
      </c>
      <c r="V5365" s="23" t="s">
        <v>37</v>
      </c>
      <c r="W5365" s="23" t="s">
        <v>37</v>
      </c>
      <c r="X5365" s="23" t="s">
        <v>37</v>
      </c>
      <c r="Y5365" s="23" t="s">
        <v>37</v>
      </c>
      <c r="AH5365" s="34"/>
      <c r="AI5365" s="24"/>
      <c r="AJ5365" s="24"/>
      <c r="AK5365" s="24"/>
    </row>
    <row r="5366" ht="12.75" customHeight="1">
      <c r="A5366" s="13"/>
      <c r="B5366" s="13"/>
      <c r="C5366" s="14"/>
      <c r="D5366" s="14"/>
      <c r="E5366" s="15"/>
      <c r="F5366" s="13"/>
      <c r="G5366" s="13"/>
      <c r="H5366" s="13"/>
      <c r="I5366" s="13"/>
      <c r="J5366" s="13"/>
      <c r="K5366" s="17"/>
      <c r="L5366" s="17"/>
      <c r="M5366" s="13"/>
      <c r="N5366" s="13"/>
      <c r="O5366" s="23" t="s">
        <v>37</v>
      </c>
      <c r="P5366" s="23" t="s">
        <v>37</v>
      </c>
      <c r="Q5366" s="23" t="s">
        <v>37</v>
      </c>
      <c r="R5366" s="23" t="s">
        <v>37</v>
      </c>
      <c r="S5366" s="23" t="s">
        <v>37</v>
      </c>
      <c r="T5366" s="23" t="s">
        <v>37</v>
      </c>
      <c r="U5366" s="23" t="s">
        <v>37</v>
      </c>
      <c r="V5366" s="23" t="s">
        <v>37</v>
      </c>
      <c r="W5366" s="23" t="s">
        <v>37</v>
      </c>
      <c r="X5366" s="23" t="s">
        <v>37</v>
      </c>
      <c r="Y5366" s="23" t="s">
        <v>37</v>
      </c>
      <c r="AH5366" s="34"/>
      <c r="AI5366" s="24"/>
      <c r="AJ5366" s="24"/>
      <c r="AK5366" s="24"/>
    </row>
    <row r="5367" ht="12.75" customHeight="1">
      <c r="A5367" s="13"/>
      <c r="B5367" s="13"/>
      <c r="C5367" s="14"/>
      <c r="D5367" s="14"/>
      <c r="E5367" s="15"/>
      <c r="F5367" s="13"/>
      <c r="G5367" s="13"/>
      <c r="H5367" s="13"/>
      <c r="I5367" s="13"/>
      <c r="J5367" s="13"/>
      <c r="K5367" s="17"/>
      <c r="L5367" s="17"/>
      <c r="M5367" s="13"/>
      <c r="N5367" s="13"/>
      <c r="O5367" s="23" t="s">
        <v>37</v>
      </c>
      <c r="P5367" s="23" t="s">
        <v>37</v>
      </c>
      <c r="Q5367" s="23" t="s">
        <v>37</v>
      </c>
      <c r="R5367" s="23" t="s">
        <v>37</v>
      </c>
      <c r="S5367" s="23" t="s">
        <v>37</v>
      </c>
      <c r="T5367" s="23" t="s">
        <v>37</v>
      </c>
      <c r="U5367" s="23" t="s">
        <v>37</v>
      </c>
      <c r="V5367" s="23" t="s">
        <v>37</v>
      </c>
      <c r="W5367" s="23" t="s">
        <v>37</v>
      </c>
      <c r="X5367" s="23" t="s">
        <v>37</v>
      </c>
      <c r="Y5367" s="23" t="s">
        <v>37</v>
      </c>
      <c r="AH5367" s="34"/>
      <c r="AI5367" s="24"/>
      <c r="AJ5367" s="24"/>
      <c r="AK5367" s="24"/>
    </row>
    <row r="5368" ht="12.75" customHeight="1">
      <c r="A5368" s="13"/>
      <c r="B5368" s="13"/>
      <c r="C5368" s="14"/>
      <c r="D5368" s="14"/>
      <c r="E5368" s="15"/>
      <c r="F5368" s="13"/>
      <c r="G5368" s="13"/>
      <c r="H5368" s="13"/>
      <c r="I5368" s="13"/>
      <c r="J5368" s="13"/>
      <c r="K5368" s="17"/>
      <c r="L5368" s="17"/>
      <c r="M5368" s="13"/>
      <c r="N5368" s="13"/>
      <c r="O5368" s="23" t="s">
        <v>37</v>
      </c>
      <c r="P5368" s="23" t="s">
        <v>37</v>
      </c>
      <c r="Q5368" s="23" t="s">
        <v>37</v>
      </c>
      <c r="R5368" s="23" t="s">
        <v>37</v>
      </c>
      <c r="S5368" s="23" t="s">
        <v>37</v>
      </c>
      <c r="T5368" s="23" t="s">
        <v>37</v>
      </c>
      <c r="U5368" s="23" t="s">
        <v>37</v>
      </c>
      <c r="V5368" s="23" t="s">
        <v>37</v>
      </c>
      <c r="W5368" s="23" t="s">
        <v>37</v>
      </c>
      <c r="X5368" s="23" t="s">
        <v>37</v>
      </c>
      <c r="Y5368" s="23" t="s">
        <v>37</v>
      </c>
      <c r="AH5368" s="34"/>
      <c r="AI5368" s="24"/>
      <c r="AJ5368" s="24"/>
      <c r="AK5368" s="24"/>
    </row>
    <row r="5369" ht="12.75" customHeight="1">
      <c r="A5369" s="13"/>
      <c r="B5369" s="13"/>
      <c r="C5369" s="14"/>
      <c r="D5369" s="14"/>
      <c r="E5369" s="15"/>
      <c r="F5369" s="13"/>
      <c r="G5369" s="13"/>
      <c r="H5369" s="13"/>
      <c r="I5369" s="13"/>
      <c r="J5369" s="13"/>
      <c r="K5369" s="17"/>
      <c r="L5369" s="17"/>
      <c r="M5369" s="13"/>
      <c r="N5369" s="13"/>
      <c r="O5369" s="23" t="s">
        <v>37</v>
      </c>
      <c r="P5369" s="23" t="s">
        <v>37</v>
      </c>
      <c r="Q5369" s="23" t="s">
        <v>37</v>
      </c>
      <c r="R5369" s="23" t="s">
        <v>37</v>
      </c>
      <c r="S5369" s="23" t="s">
        <v>37</v>
      </c>
      <c r="T5369" s="23" t="s">
        <v>37</v>
      </c>
      <c r="U5369" s="23" t="s">
        <v>37</v>
      </c>
      <c r="V5369" s="23" t="s">
        <v>37</v>
      </c>
      <c r="W5369" s="23" t="s">
        <v>37</v>
      </c>
      <c r="X5369" s="23" t="s">
        <v>37</v>
      </c>
      <c r="Y5369" s="23" t="s">
        <v>37</v>
      </c>
      <c r="AH5369" s="34"/>
      <c r="AI5369" s="24"/>
      <c r="AJ5369" s="24"/>
      <c r="AK5369" s="24"/>
    </row>
    <row r="5370" ht="12.75" customHeight="1">
      <c r="A5370" s="13"/>
      <c r="B5370" s="13"/>
      <c r="C5370" s="14"/>
      <c r="D5370" s="14"/>
      <c r="E5370" s="15"/>
      <c r="F5370" s="13"/>
      <c r="G5370" s="13"/>
      <c r="H5370" s="13"/>
      <c r="I5370" s="13"/>
      <c r="J5370" s="13"/>
      <c r="K5370" s="17"/>
      <c r="L5370" s="17"/>
      <c r="M5370" s="13"/>
      <c r="N5370" s="13"/>
      <c r="O5370" s="23" t="s">
        <v>37</v>
      </c>
      <c r="P5370" s="23" t="s">
        <v>37</v>
      </c>
      <c r="Q5370" s="23" t="s">
        <v>37</v>
      </c>
      <c r="R5370" s="23" t="s">
        <v>37</v>
      </c>
      <c r="S5370" s="23" t="s">
        <v>37</v>
      </c>
      <c r="T5370" s="23" t="s">
        <v>37</v>
      </c>
      <c r="U5370" s="23" t="s">
        <v>37</v>
      </c>
      <c r="V5370" s="23" t="s">
        <v>37</v>
      </c>
      <c r="W5370" s="23" t="s">
        <v>37</v>
      </c>
      <c r="X5370" s="23" t="s">
        <v>37</v>
      </c>
      <c r="Y5370" s="23" t="s">
        <v>37</v>
      </c>
      <c r="AH5370" s="34"/>
      <c r="AI5370" s="24"/>
      <c r="AJ5370" s="24"/>
      <c r="AK5370" s="24"/>
    </row>
    <row r="5371" ht="12.75" customHeight="1">
      <c r="A5371" s="13"/>
      <c r="B5371" s="13"/>
      <c r="C5371" s="14"/>
      <c r="D5371" s="14"/>
      <c r="E5371" s="15"/>
      <c r="F5371" s="13"/>
      <c r="G5371" s="13"/>
      <c r="H5371" s="13"/>
      <c r="I5371" s="13"/>
      <c r="J5371" s="13"/>
      <c r="K5371" s="17"/>
      <c r="L5371" s="17"/>
      <c r="M5371" s="13"/>
      <c r="N5371" s="13"/>
      <c r="O5371" s="23" t="s">
        <v>37</v>
      </c>
      <c r="P5371" s="23" t="s">
        <v>37</v>
      </c>
      <c r="Q5371" s="23" t="s">
        <v>37</v>
      </c>
      <c r="R5371" s="23" t="s">
        <v>37</v>
      </c>
      <c r="S5371" s="23" t="s">
        <v>37</v>
      </c>
      <c r="T5371" s="23" t="s">
        <v>37</v>
      </c>
      <c r="U5371" s="23" t="s">
        <v>37</v>
      </c>
      <c r="V5371" s="23" t="s">
        <v>37</v>
      </c>
      <c r="W5371" s="23" t="s">
        <v>37</v>
      </c>
      <c r="X5371" s="23" t="s">
        <v>37</v>
      </c>
      <c r="Y5371" s="23" t="s">
        <v>37</v>
      </c>
      <c r="AH5371" s="34"/>
      <c r="AI5371" s="24"/>
      <c r="AJ5371" s="24"/>
      <c r="AK5371" s="24"/>
    </row>
    <row r="5372" ht="12.75" customHeight="1">
      <c r="A5372" s="13"/>
      <c r="B5372" s="13"/>
      <c r="C5372" s="14"/>
      <c r="D5372" s="14"/>
      <c r="E5372" s="15"/>
      <c r="F5372" s="13"/>
      <c r="G5372" s="13"/>
      <c r="H5372" s="13"/>
      <c r="I5372" s="13"/>
      <c r="J5372" s="13"/>
      <c r="K5372" s="17"/>
      <c r="L5372" s="17"/>
      <c r="M5372" s="13"/>
      <c r="N5372" s="13"/>
      <c r="O5372" s="23" t="s">
        <v>37</v>
      </c>
      <c r="P5372" s="23" t="s">
        <v>37</v>
      </c>
      <c r="Q5372" s="23" t="s">
        <v>37</v>
      </c>
      <c r="R5372" s="23" t="s">
        <v>37</v>
      </c>
      <c r="S5372" s="23" t="s">
        <v>37</v>
      </c>
      <c r="T5372" s="23" t="s">
        <v>37</v>
      </c>
      <c r="U5372" s="23" t="s">
        <v>37</v>
      </c>
      <c r="V5372" s="23" t="s">
        <v>37</v>
      </c>
      <c r="W5372" s="23" t="s">
        <v>37</v>
      </c>
      <c r="X5372" s="23" t="s">
        <v>37</v>
      </c>
      <c r="Y5372" s="23" t="s">
        <v>37</v>
      </c>
      <c r="AH5372" s="34"/>
      <c r="AI5372" s="24"/>
      <c r="AJ5372" s="24"/>
      <c r="AK5372" s="24"/>
    </row>
    <row r="5373" ht="12.75" customHeight="1">
      <c r="A5373" s="13"/>
      <c r="B5373" s="13"/>
      <c r="C5373" s="14"/>
      <c r="D5373" s="14"/>
      <c r="E5373" s="15"/>
      <c r="F5373" s="13"/>
      <c r="G5373" s="13"/>
      <c r="H5373" s="13"/>
      <c r="I5373" s="13"/>
      <c r="J5373" s="13"/>
      <c r="K5373" s="17"/>
      <c r="L5373" s="17"/>
      <c r="M5373" s="13"/>
      <c r="N5373" s="13"/>
      <c r="O5373" s="23" t="s">
        <v>37</v>
      </c>
      <c r="P5373" s="23" t="s">
        <v>37</v>
      </c>
      <c r="Q5373" s="23" t="s">
        <v>37</v>
      </c>
      <c r="R5373" s="23" t="s">
        <v>37</v>
      </c>
      <c r="S5373" s="23" t="s">
        <v>37</v>
      </c>
      <c r="T5373" s="23" t="s">
        <v>37</v>
      </c>
      <c r="U5373" s="23" t="s">
        <v>37</v>
      </c>
      <c r="V5373" s="23" t="s">
        <v>37</v>
      </c>
      <c r="W5373" s="23" t="s">
        <v>37</v>
      </c>
      <c r="X5373" s="23" t="s">
        <v>37</v>
      </c>
      <c r="Y5373" s="23" t="s">
        <v>37</v>
      </c>
      <c r="AH5373" s="34"/>
      <c r="AI5373" s="24"/>
      <c r="AJ5373" s="24"/>
      <c r="AK5373" s="24"/>
    </row>
    <row r="5374" ht="12.75" customHeight="1">
      <c r="A5374" s="13"/>
      <c r="B5374" s="13"/>
      <c r="C5374" s="14"/>
      <c r="D5374" s="14"/>
      <c r="E5374" s="15"/>
      <c r="F5374" s="13"/>
      <c r="G5374" s="13"/>
      <c r="H5374" s="13"/>
      <c r="I5374" s="13"/>
      <c r="J5374" s="13"/>
      <c r="K5374" s="17"/>
      <c r="L5374" s="17"/>
      <c r="M5374" s="13"/>
      <c r="N5374" s="13"/>
      <c r="O5374" s="23" t="s">
        <v>37</v>
      </c>
      <c r="P5374" s="23" t="s">
        <v>37</v>
      </c>
      <c r="Q5374" s="23" t="s">
        <v>37</v>
      </c>
      <c r="R5374" s="23" t="s">
        <v>37</v>
      </c>
      <c r="S5374" s="23" t="s">
        <v>37</v>
      </c>
      <c r="T5374" s="23" t="s">
        <v>37</v>
      </c>
      <c r="U5374" s="23" t="s">
        <v>37</v>
      </c>
      <c r="V5374" s="23" t="s">
        <v>37</v>
      </c>
      <c r="W5374" s="23" t="s">
        <v>37</v>
      </c>
      <c r="X5374" s="23" t="s">
        <v>37</v>
      </c>
      <c r="Y5374" s="23" t="s">
        <v>37</v>
      </c>
      <c r="AH5374" s="34"/>
      <c r="AI5374" s="24"/>
      <c r="AJ5374" s="24"/>
      <c r="AK5374" s="24"/>
    </row>
    <row r="5375" ht="12.75" customHeight="1">
      <c r="A5375" s="13"/>
      <c r="B5375" s="13"/>
      <c r="C5375" s="14"/>
      <c r="D5375" s="14"/>
      <c r="E5375" s="15"/>
      <c r="F5375" s="13"/>
      <c r="G5375" s="13"/>
      <c r="H5375" s="13"/>
      <c r="I5375" s="13"/>
      <c r="J5375" s="13"/>
      <c r="K5375" s="17"/>
      <c r="L5375" s="17"/>
      <c r="M5375" s="13"/>
      <c r="N5375" s="13"/>
      <c r="O5375" s="23" t="s">
        <v>37</v>
      </c>
      <c r="P5375" s="23" t="s">
        <v>37</v>
      </c>
      <c r="Q5375" s="23" t="s">
        <v>37</v>
      </c>
      <c r="R5375" s="23" t="s">
        <v>37</v>
      </c>
      <c r="S5375" s="23" t="s">
        <v>37</v>
      </c>
      <c r="T5375" s="23" t="s">
        <v>37</v>
      </c>
      <c r="U5375" s="23" t="s">
        <v>37</v>
      </c>
      <c r="V5375" s="23" t="s">
        <v>37</v>
      </c>
      <c r="W5375" s="23" t="s">
        <v>37</v>
      </c>
      <c r="X5375" s="23" t="s">
        <v>37</v>
      </c>
      <c r="Y5375" s="23" t="s">
        <v>37</v>
      </c>
      <c r="AH5375" s="34"/>
      <c r="AI5375" s="24"/>
      <c r="AJ5375" s="24"/>
      <c r="AK5375" s="24"/>
    </row>
    <row r="5376" ht="12.75" customHeight="1">
      <c r="A5376" s="13"/>
      <c r="B5376" s="13"/>
      <c r="C5376" s="14"/>
      <c r="D5376" s="14"/>
      <c r="E5376" s="15"/>
      <c r="F5376" s="13"/>
      <c r="G5376" s="13"/>
      <c r="H5376" s="13"/>
      <c r="I5376" s="13"/>
      <c r="J5376" s="13"/>
      <c r="K5376" s="17"/>
      <c r="L5376" s="17"/>
      <c r="M5376" s="13"/>
      <c r="N5376" s="13"/>
      <c r="O5376" s="23" t="s">
        <v>37</v>
      </c>
      <c r="P5376" s="23" t="s">
        <v>37</v>
      </c>
      <c r="Q5376" s="23" t="s">
        <v>37</v>
      </c>
      <c r="R5376" s="23" t="s">
        <v>37</v>
      </c>
      <c r="S5376" s="23" t="s">
        <v>37</v>
      </c>
      <c r="T5376" s="23" t="s">
        <v>37</v>
      </c>
      <c r="U5376" s="23" t="s">
        <v>37</v>
      </c>
      <c r="V5376" s="23" t="s">
        <v>37</v>
      </c>
      <c r="W5376" s="23" t="s">
        <v>37</v>
      </c>
      <c r="X5376" s="23" t="s">
        <v>37</v>
      </c>
      <c r="Y5376" s="23" t="s">
        <v>37</v>
      </c>
      <c r="AH5376" s="34"/>
      <c r="AI5376" s="24"/>
      <c r="AJ5376" s="24"/>
      <c r="AK5376" s="24"/>
    </row>
    <row r="5377" ht="12.75" customHeight="1">
      <c r="A5377" s="13"/>
      <c r="B5377" s="13"/>
      <c r="C5377" s="14"/>
      <c r="D5377" s="14"/>
      <c r="E5377" s="15"/>
      <c r="F5377" s="13"/>
      <c r="G5377" s="13"/>
      <c r="H5377" s="13"/>
      <c r="I5377" s="13"/>
      <c r="J5377" s="13"/>
      <c r="K5377" s="17"/>
      <c r="L5377" s="17"/>
      <c r="M5377" s="13"/>
      <c r="N5377" s="13"/>
      <c r="O5377" s="23" t="s">
        <v>37</v>
      </c>
      <c r="P5377" s="23" t="s">
        <v>37</v>
      </c>
      <c r="Q5377" s="23" t="s">
        <v>37</v>
      </c>
      <c r="R5377" s="23" t="s">
        <v>37</v>
      </c>
      <c r="S5377" s="23" t="s">
        <v>37</v>
      </c>
      <c r="T5377" s="23" t="s">
        <v>37</v>
      </c>
      <c r="U5377" s="23" t="s">
        <v>37</v>
      </c>
      <c r="V5377" s="23" t="s">
        <v>37</v>
      </c>
      <c r="W5377" s="23" t="s">
        <v>37</v>
      </c>
      <c r="X5377" s="23" t="s">
        <v>37</v>
      </c>
      <c r="Y5377" s="23" t="s">
        <v>37</v>
      </c>
      <c r="AH5377" s="34"/>
      <c r="AI5377" s="24"/>
      <c r="AJ5377" s="24"/>
      <c r="AK5377" s="24"/>
    </row>
    <row r="5378" ht="12.75" customHeight="1">
      <c r="A5378" s="13"/>
      <c r="B5378" s="13"/>
      <c r="C5378" s="14"/>
      <c r="D5378" s="14"/>
      <c r="E5378" s="15"/>
      <c r="F5378" s="13"/>
      <c r="G5378" s="13"/>
      <c r="H5378" s="13"/>
      <c r="I5378" s="13"/>
      <c r="J5378" s="13"/>
      <c r="K5378" s="17"/>
      <c r="L5378" s="17"/>
      <c r="M5378" s="13"/>
      <c r="N5378" s="13"/>
      <c r="O5378" s="23" t="s">
        <v>37</v>
      </c>
      <c r="P5378" s="23" t="s">
        <v>37</v>
      </c>
      <c r="Q5378" s="23" t="s">
        <v>37</v>
      </c>
      <c r="R5378" s="23" t="s">
        <v>37</v>
      </c>
      <c r="S5378" s="23" t="s">
        <v>37</v>
      </c>
      <c r="T5378" s="23" t="s">
        <v>37</v>
      </c>
      <c r="U5378" s="23" t="s">
        <v>37</v>
      </c>
      <c r="V5378" s="23" t="s">
        <v>37</v>
      </c>
      <c r="W5378" s="23" t="s">
        <v>37</v>
      </c>
      <c r="X5378" s="23" t="s">
        <v>37</v>
      </c>
      <c r="Y5378" s="23" t="s">
        <v>37</v>
      </c>
      <c r="AH5378" s="34"/>
      <c r="AI5378" s="24"/>
      <c r="AJ5378" s="24"/>
      <c r="AK5378" s="24"/>
    </row>
    <row r="5379" ht="12.75" customHeight="1">
      <c r="A5379" s="13"/>
      <c r="B5379" s="13"/>
      <c r="C5379" s="14"/>
      <c r="D5379" s="14"/>
      <c r="E5379" s="15"/>
      <c r="F5379" s="13"/>
      <c r="G5379" s="13"/>
      <c r="H5379" s="13"/>
      <c r="I5379" s="13"/>
      <c r="J5379" s="13"/>
      <c r="K5379" s="17"/>
      <c r="L5379" s="17"/>
      <c r="M5379" s="13"/>
      <c r="N5379" s="13"/>
      <c r="O5379" s="23" t="s">
        <v>37</v>
      </c>
      <c r="P5379" s="23" t="s">
        <v>37</v>
      </c>
      <c r="Q5379" s="23" t="s">
        <v>37</v>
      </c>
      <c r="R5379" s="23" t="s">
        <v>37</v>
      </c>
      <c r="S5379" s="23" t="s">
        <v>37</v>
      </c>
      <c r="T5379" s="23" t="s">
        <v>37</v>
      </c>
      <c r="U5379" s="23" t="s">
        <v>37</v>
      </c>
      <c r="V5379" s="23" t="s">
        <v>37</v>
      </c>
      <c r="W5379" s="23" t="s">
        <v>37</v>
      </c>
      <c r="X5379" s="23" t="s">
        <v>37</v>
      </c>
      <c r="Y5379" s="23" t="s">
        <v>37</v>
      </c>
      <c r="AH5379" s="34"/>
      <c r="AI5379" s="24"/>
      <c r="AJ5379" s="24"/>
      <c r="AK5379" s="24"/>
    </row>
    <row r="5380" ht="12.75" customHeight="1">
      <c r="A5380" s="13"/>
      <c r="B5380" s="13"/>
      <c r="C5380" s="14"/>
      <c r="D5380" s="14"/>
      <c r="E5380" s="15"/>
      <c r="F5380" s="13"/>
      <c r="G5380" s="13"/>
      <c r="H5380" s="13"/>
      <c r="I5380" s="13"/>
      <c r="J5380" s="13"/>
      <c r="K5380" s="17"/>
      <c r="L5380" s="17"/>
      <c r="M5380" s="13"/>
      <c r="N5380" s="13"/>
      <c r="O5380" s="23" t="s">
        <v>37</v>
      </c>
      <c r="P5380" s="23" t="s">
        <v>37</v>
      </c>
      <c r="Q5380" s="23" t="s">
        <v>37</v>
      </c>
      <c r="R5380" s="23" t="s">
        <v>37</v>
      </c>
      <c r="S5380" s="23" t="s">
        <v>37</v>
      </c>
      <c r="T5380" s="23" t="s">
        <v>37</v>
      </c>
      <c r="U5380" s="23" t="s">
        <v>37</v>
      </c>
      <c r="V5380" s="23" t="s">
        <v>37</v>
      </c>
      <c r="W5380" s="23" t="s">
        <v>37</v>
      </c>
      <c r="X5380" s="23" t="s">
        <v>37</v>
      </c>
      <c r="Y5380" s="23" t="s">
        <v>37</v>
      </c>
      <c r="AH5380" s="34"/>
      <c r="AI5380" s="24"/>
      <c r="AJ5380" s="24"/>
      <c r="AK5380" s="24"/>
    </row>
    <row r="5381" ht="12.75" customHeight="1">
      <c r="A5381" s="13"/>
      <c r="B5381" s="13"/>
      <c r="C5381" s="14"/>
      <c r="D5381" s="14"/>
      <c r="E5381" s="15"/>
      <c r="F5381" s="13"/>
      <c r="G5381" s="13"/>
      <c r="H5381" s="13"/>
      <c r="I5381" s="13"/>
      <c r="J5381" s="13"/>
      <c r="K5381" s="17"/>
      <c r="L5381" s="17"/>
      <c r="M5381" s="13"/>
      <c r="N5381" s="13"/>
      <c r="O5381" s="23" t="s">
        <v>37</v>
      </c>
      <c r="P5381" s="23" t="s">
        <v>37</v>
      </c>
      <c r="Q5381" s="23" t="s">
        <v>37</v>
      </c>
      <c r="R5381" s="23" t="s">
        <v>37</v>
      </c>
      <c r="S5381" s="23" t="s">
        <v>37</v>
      </c>
      <c r="T5381" s="23" t="s">
        <v>37</v>
      </c>
      <c r="U5381" s="23" t="s">
        <v>37</v>
      </c>
      <c r="V5381" s="23" t="s">
        <v>37</v>
      </c>
      <c r="W5381" s="23" t="s">
        <v>37</v>
      </c>
      <c r="X5381" s="23" t="s">
        <v>37</v>
      </c>
      <c r="Y5381" s="23" t="s">
        <v>37</v>
      </c>
      <c r="AH5381" s="34"/>
      <c r="AI5381" s="24"/>
      <c r="AJ5381" s="24"/>
      <c r="AK5381" s="24"/>
    </row>
    <row r="5382" ht="12.75" customHeight="1">
      <c r="A5382" s="13"/>
      <c r="B5382" s="13"/>
      <c r="C5382" s="14"/>
      <c r="D5382" s="14"/>
      <c r="E5382" s="15"/>
      <c r="F5382" s="13"/>
      <c r="G5382" s="13"/>
      <c r="H5382" s="13"/>
      <c r="I5382" s="13"/>
      <c r="J5382" s="13"/>
      <c r="K5382" s="17"/>
      <c r="L5382" s="17"/>
      <c r="M5382" s="13"/>
      <c r="N5382" s="13"/>
      <c r="O5382" s="23" t="s">
        <v>37</v>
      </c>
      <c r="P5382" s="23" t="s">
        <v>37</v>
      </c>
      <c r="Q5382" s="23" t="s">
        <v>37</v>
      </c>
      <c r="R5382" s="23" t="s">
        <v>37</v>
      </c>
      <c r="S5382" s="23" t="s">
        <v>37</v>
      </c>
      <c r="T5382" s="23" t="s">
        <v>37</v>
      </c>
      <c r="U5382" s="23" t="s">
        <v>37</v>
      </c>
      <c r="V5382" s="23" t="s">
        <v>37</v>
      </c>
      <c r="W5382" s="23" t="s">
        <v>37</v>
      </c>
      <c r="X5382" s="23" t="s">
        <v>37</v>
      </c>
      <c r="Y5382" s="23" t="s">
        <v>37</v>
      </c>
      <c r="AH5382" s="34"/>
      <c r="AI5382" s="24"/>
      <c r="AJ5382" s="24"/>
      <c r="AK5382" s="24"/>
    </row>
    <row r="5383" ht="12.75" customHeight="1">
      <c r="A5383" s="13"/>
      <c r="B5383" s="13"/>
      <c r="C5383" s="14"/>
      <c r="D5383" s="14"/>
      <c r="E5383" s="15"/>
      <c r="F5383" s="13"/>
      <c r="G5383" s="13"/>
      <c r="H5383" s="13"/>
      <c r="I5383" s="13"/>
      <c r="J5383" s="13"/>
      <c r="K5383" s="17"/>
      <c r="L5383" s="17"/>
      <c r="M5383" s="13"/>
      <c r="N5383" s="13"/>
      <c r="O5383" s="23" t="s">
        <v>37</v>
      </c>
      <c r="P5383" s="23" t="s">
        <v>37</v>
      </c>
      <c r="Q5383" s="23" t="s">
        <v>37</v>
      </c>
      <c r="R5383" s="23" t="s">
        <v>37</v>
      </c>
      <c r="S5383" s="23" t="s">
        <v>37</v>
      </c>
      <c r="T5383" s="23" t="s">
        <v>37</v>
      </c>
      <c r="U5383" s="23" t="s">
        <v>37</v>
      </c>
      <c r="V5383" s="23" t="s">
        <v>37</v>
      </c>
      <c r="W5383" s="23" t="s">
        <v>37</v>
      </c>
      <c r="X5383" s="23" t="s">
        <v>37</v>
      </c>
      <c r="Y5383" s="23" t="s">
        <v>37</v>
      </c>
      <c r="AH5383" s="34"/>
      <c r="AI5383" s="24"/>
      <c r="AJ5383" s="24"/>
      <c r="AK5383" s="24"/>
    </row>
    <row r="5384" ht="12.75" customHeight="1">
      <c r="A5384" s="13"/>
      <c r="B5384" s="13"/>
      <c r="C5384" s="14"/>
      <c r="D5384" s="14"/>
      <c r="E5384" s="15"/>
      <c r="F5384" s="13"/>
      <c r="G5384" s="13"/>
      <c r="H5384" s="13"/>
      <c r="I5384" s="13"/>
      <c r="J5384" s="13"/>
      <c r="K5384" s="17"/>
      <c r="L5384" s="17"/>
      <c r="M5384" s="13"/>
      <c r="N5384" s="13"/>
      <c r="O5384" s="23" t="s">
        <v>37</v>
      </c>
      <c r="P5384" s="23" t="s">
        <v>37</v>
      </c>
      <c r="Q5384" s="23" t="s">
        <v>37</v>
      </c>
      <c r="R5384" s="23" t="s">
        <v>37</v>
      </c>
      <c r="S5384" s="23" t="s">
        <v>37</v>
      </c>
      <c r="T5384" s="23" t="s">
        <v>37</v>
      </c>
      <c r="U5384" s="23" t="s">
        <v>37</v>
      </c>
      <c r="V5384" s="23" t="s">
        <v>37</v>
      </c>
      <c r="W5384" s="23" t="s">
        <v>37</v>
      </c>
      <c r="X5384" s="23" t="s">
        <v>37</v>
      </c>
      <c r="Y5384" s="23" t="s">
        <v>37</v>
      </c>
      <c r="AH5384" s="34"/>
      <c r="AI5384" s="24"/>
      <c r="AJ5384" s="24"/>
      <c r="AK5384" s="24"/>
    </row>
    <row r="5385" ht="12.75" customHeight="1">
      <c r="A5385" s="13"/>
      <c r="B5385" s="13"/>
      <c r="C5385" s="14"/>
      <c r="D5385" s="14"/>
      <c r="E5385" s="15"/>
      <c r="F5385" s="13"/>
      <c r="G5385" s="13"/>
      <c r="H5385" s="13"/>
      <c r="I5385" s="13"/>
      <c r="J5385" s="13"/>
      <c r="K5385" s="17"/>
      <c r="L5385" s="17"/>
      <c r="M5385" s="13"/>
      <c r="N5385" s="13"/>
      <c r="O5385" s="23" t="s">
        <v>37</v>
      </c>
      <c r="P5385" s="23" t="s">
        <v>37</v>
      </c>
      <c r="Q5385" s="23" t="s">
        <v>37</v>
      </c>
      <c r="R5385" s="23" t="s">
        <v>37</v>
      </c>
      <c r="S5385" s="23" t="s">
        <v>37</v>
      </c>
      <c r="T5385" s="23" t="s">
        <v>37</v>
      </c>
      <c r="U5385" s="23" t="s">
        <v>37</v>
      </c>
      <c r="V5385" s="23" t="s">
        <v>37</v>
      </c>
      <c r="W5385" s="23" t="s">
        <v>37</v>
      </c>
      <c r="X5385" s="23" t="s">
        <v>37</v>
      </c>
      <c r="Y5385" s="23" t="s">
        <v>37</v>
      </c>
      <c r="AH5385" s="34"/>
      <c r="AI5385" s="24"/>
      <c r="AJ5385" s="24"/>
      <c r="AK5385" s="24"/>
    </row>
    <row r="5386" ht="12.75" customHeight="1">
      <c r="A5386" s="13"/>
      <c r="B5386" s="13"/>
      <c r="C5386" s="14"/>
      <c r="D5386" s="14"/>
      <c r="E5386" s="15"/>
      <c r="F5386" s="13"/>
      <c r="G5386" s="13"/>
      <c r="H5386" s="13"/>
      <c r="I5386" s="13"/>
      <c r="J5386" s="13"/>
      <c r="K5386" s="17"/>
      <c r="L5386" s="17"/>
      <c r="M5386" s="13"/>
      <c r="N5386" s="13"/>
      <c r="O5386" s="23" t="s">
        <v>37</v>
      </c>
      <c r="P5386" s="23" t="s">
        <v>37</v>
      </c>
      <c r="Q5386" s="23" t="s">
        <v>37</v>
      </c>
      <c r="R5386" s="23" t="s">
        <v>37</v>
      </c>
      <c r="S5386" s="23" t="s">
        <v>37</v>
      </c>
      <c r="T5386" s="23" t="s">
        <v>37</v>
      </c>
      <c r="U5386" s="23" t="s">
        <v>37</v>
      </c>
      <c r="V5386" s="23" t="s">
        <v>37</v>
      </c>
      <c r="W5386" s="23" t="s">
        <v>37</v>
      </c>
      <c r="X5386" s="23" t="s">
        <v>37</v>
      </c>
      <c r="Y5386" s="23" t="s">
        <v>37</v>
      </c>
      <c r="AH5386" s="34"/>
      <c r="AI5386" s="24"/>
      <c r="AJ5386" s="24"/>
      <c r="AK5386" s="24"/>
    </row>
    <row r="5387" ht="12.75" customHeight="1">
      <c r="A5387" s="13"/>
      <c r="B5387" s="13"/>
      <c r="C5387" s="14"/>
      <c r="D5387" s="14"/>
      <c r="E5387" s="15"/>
      <c r="F5387" s="13"/>
      <c r="G5387" s="13"/>
      <c r="H5387" s="13"/>
      <c r="I5387" s="13"/>
      <c r="J5387" s="13"/>
      <c r="K5387" s="17"/>
      <c r="L5387" s="17"/>
      <c r="M5387" s="13"/>
      <c r="N5387" s="13"/>
      <c r="O5387" s="23" t="s">
        <v>37</v>
      </c>
      <c r="P5387" s="23" t="s">
        <v>37</v>
      </c>
      <c r="Q5387" s="23" t="s">
        <v>37</v>
      </c>
      <c r="R5387" s="23" t="s">
        <v>37</v>
      </c>
      <c r="S5387" s="23" t="s">
        <v>37</v>
      </c>
      <c r="T5387" s="23" t="s">
        <v>37</v>
      </c>
      <c r="U5387" s="23" t="s">
        <v>37</v>
      </c>
      <c r="V5387" s="23" t="s">
        <v>37</v>
      </c>
      <c r="W5387" s="23" t="s">
        <v>37</v>
      </c>
      <c r="X5387" s="23" t="s">
        <v>37</v>
      </c>
      <c r="Y5387" s="23" t="s">
        <v>37</v>
      </c>
      <c r="AH5387" s="34"/>
      <c r="AI5387" s="24"/>
      <c r="AJ5387" s="24"/>
      <c r="AK5387" s="24"/>
    </row>
    <row r="5388" ht="12.75" customHeight="1">
      <c r="A5388" s="13"/>
      <c r="B5388" s="13"/>
      <c r="C5388" s="14"/>
      <c r="D5388" s="14"/>
      <c r="E5388" s="15"/>
      <c r="F5388" s="13"/>
      <c r="G5388" s="13"/>
      <c r="H5388" s="13"/>
      <c r="I5388" s="13"/>
      <c r="J5388" s="13"/>
      <c r="K5388" s="17"/>
      <c r="L5388" s="17"/>
      <c r="M5388" s="13"/>
      <c r="N5388" s="13"/>
      <c r="O5388" s="23" t="s">
        <v>37</v>
      </c>
      <c r="P5388" s="23" t="s">
        <v>37</v>
      </c>
      <c r="Q5388" s="23" t="s">
        <v>37</v>
      </c>
      <c r="R5388" s="23" t="s">
        <v>37</v>
      </c>
      <c r="S5388" s="23" t="s">
        <v>37</v>
      </c>
      <c r="T5388" s="23" t="s">
        <v>37</v>
      </c>
      <c r="U5388" s="23" t="s">
        <v>37</v>
      </c>
      <c r="V5388" s="23" t="s">
        <v>37</v>
      </c>
      <c r="W5388" s="23" t="s">
        <v>37</v>
      </c>
      <c r="X5388" s="23" t="s">
        <v>37</v>
      </c>
      <c r="Y5388" s="23" t="s">
        <v>37</v>
      </c>
      <c r="AH5388" s="34"/>
      <c r="AI5388" s="24"/>
      <c r="AJ5388" s="24"/>
      <c r="AK5388" s="24"/>
    </row>
    <row r="5389" ht="12.75" customHeight="1">
      <c r="A5389" s="13"/>
      <c r="B5389" s="13"/>
      <c r="C5389" s="14"/>
      <c r="D5389" s="14"/>
      <c r="E5389" s="15"/>
      <c r="F5389" s="13"/>
      <c r="G5389" s="13"/>
      <c r="H5389" s="13"/>
      <c r="I5389" s="13"/>
      <c r="J5389" s="13"/>
      <c r="K5389" s="17"/>
      <c r="L5389" s="17"/>
      <c r="M5389" s="13"/>
      <c r="N5389" s="13"/>
      <c r="O5389" s="23" t="s">
        <v>37</v>
      </c>
      <c r="P5389" s="23" t="s">
        <v>37</v>
      </c>
      <c r="Q5389" s="23" t="s">
        <v>37</v>
      </c>
      <c r="R5389" s="23" t="s">
        <v>37</v>
      </c>
      <c r="S5389" s="23" t="s">
        <v>37</v>
      </c>
      <c r="T5389" s="23" t="s">
        <v>37</v>
      </c>
      <c r="U5389" s="23" t="s">
        <v>37</v>
      </c>
      <c r="V5389" s="23" t="s">
        <v>37</v>
      </c>
      <c r="W5389" s="23" t="s">
        <v>37</v>
      </c>
      <c r="X5389" s="23" t="s">
        <v>37</v>
      </c>
      <c r="Y5389" s="23" t="s">
        <v>37</v>
      </c>
      <c r="AH5389" s="34"/>
      <c r="AI5389" s="24"/>
      <c r="AJ5389" s="24"/>
      <c r="AK5389" s="24"/>
    </row>
    <row r="5390" ht="12.75" customHeight="1">
      <c r="A5390" s="13"/>
      <c r="B5390" s="13"/>
      <c r="C5390" s="14"/>
      <c r="D5390" s="14"/>
      <c r="E5390" s="15"/>
      <c r="F5390" s="13"/>
      <c r="G5390" s="13"/>
      <c r="H5390" s="13"/>
      <c r="I5390" s="13"/>
      <c r="J5390" s="13"/>
      <c r="K5390" s="17"/>
      <c r="L5390" s="17"/>
      <c r="M5390" s="13"/>
      <c r="N5390" s="13"/>
      <c r="O5390" s="23" t="s">
        <v>37</v>
      </c>
      <c r="P5390" s="23" t="s">
        <v>37</v>
      </c>
      <c r="Q5390" s="23" t="s">
        <v>37</v>
      </c>
      <c r="R5390" s="23" t="s">
        <v>37</v>
      </c>
      <c r="S5390" s="23" t="s">
        <v>37</v>
      </c>
      <c r="T5390" s="23" t="s">
        <v>37</v>
      </c>
      <c r="U5390" s="23" t="s">
        <v>37</v>
      </c>
      <c r="V5390" s="23" t="s">
        <v>37</v>
      </c>
      <c r="W5390" s="23" t="s">
        <v>37</v>
      </c>
      <c r="X5390" s="23" t="s">
        <v>37</v>
      </c>
      <c r="Y5390" s="23" t="s">
        <v>37</v>
      </c>
      <c r="AH5390" s="34"/>
      <c r="AI5390" s="24"/>
      <c r="AJ5390" s="24"/>
      <c r="AK5390" s="24"/>
    </row>
    <row r="5391" ht="12.75" customHeight="1">
      <c r="A5391" s="13"/>
      <c r="B5391" s="13"/>
      <c r="C5391" s="14"/>
      <c r="D5391" s="14"/>
      <c r="E5391" s="15"/>
      <c r="F5391" s="13"/>
      <c r="G5391" s="13"/>
      <c r="H5391" s="13"/>
      <c r="I5391" s="13"/>
      <c r="J5391" s="13"/>
      <c r="K5391" s="17"/>
      <c r="L5391" s="17"/>
      <c r="M5391" s="13"/>
      <c r="N5391" s="13"/>
      <c r="O5391" s="23" t="s">
        <v>37</v>
      </c>
      <c r="P5391" s="23" t="s">
        <v>37</v>
      </c>
      <c r="Q5391" s="23" t="s">
        <v>37</v>
      </c>
      <c r="R5391" s="23" t="s">
        <v>37</v>
      </c>
      <c r="S5391" s="23" t="s">
        <v>37</v>
      </c>
      <c r="T5391" s="23" t="s">
        <v>37</v>
      </c>
      <c r="U5391" s="23" t="s">
        <v>37</v>
      </c>
      <c r="V5391" s="23" t="s">
        <v>37</v>
      </c>
      <c r="W5391" s="23" t="s">
        <v>37</v>
      </c>
      <c r="X5391" s="23" t="s">
        <v>37</v>
      </c>
      <c r="Y5391" s="23" t="s">
        <v>37</v>
      </c>
      <c r="AH5391" s="34"/>
      <c r="AI5391" s="24"/>
      <c r="AJ5391" s="24"/>
      <c r="AK5391" s="24"/>
    </row>
    <row r="5392" ht="12.75" customHeight="1">
      <c r="A5392" s="13"/>
      <c r="B5392" s="13"/>
      <c r="C5392" s="14"/>
      <c r="D5392" s="14"/>
      <c r="E5392" s="15"/>
      <c r="F5392" s="13"/>
      <c r="G5392" s="13"/>
      <c r="H5392" s="13"/>
      <c r="I5392" s="13"/>
      <c r="J5392" s="13"/>
      <c r="K5392" s="17"/>
      <c r="L5392" s="17"/>
      <c r="M5392" s="13"/>
      <c r="N5392" s="13"/>
      <c r="O5392" s="23" t="s">
        <v>37</v>
      </c>
      <c r="P5392" s="23" t="s">
        <v>37</v>
      </c>
      <c r="Q5392" s="23" t="s">
        <v>37</v>
      </c>
      <c r="R5392" s="23" t="s">
        <v>37</v>
      </c>
      <c r="S5392" s="23" t="s">
        <v>37</v>
      </c>
      <c r="T5392" s="23" t="s">
        <v>37</v>
      </c>
      <c r="U5392" s="23" t="s">
        <v>37</v>
      </c>
      <c r="V5392" s="23" t="s">
        <v>37</v>
      </c>
      <c r="W5392" s="23" t="s">
        <v>37</v>
      </c>
      <c r="X5392" s="23" t="s">
        <v>37</v>
      </c>
      <c r="Y5392" s="23" t="s">
        <v>37</v>
      </c>
      <c r="AH5392" s="34"/>
      <c r="AI5392" s="24"/>
      <c r="AJ5392" s="24"/>
      <c r="AK5392" s="24"/>
    </row>
    <row r="5393" ht="12.75" customHeight="1">
      <c r="A5393" s="13"/>
      <c r="B5393" s="13"/>
      <c r="C5393" s="14"/>
      <c r="D5393" s="14"/>
      <c r="E5393" s="15"/>
      <c r="F5393" s="13"/>
      <c r="G5393" s="13"/>
      <c r="H5393" s="13"/>
      <c r="I5393" s="13"/>
      <c r="J5393" s="13"/>
      <c r="K5393" s="17"/>
      <c r="L5393" s="17"/>
      <c r="M5393" s="13"/>
      <c r="N5393" s="13"/>
      <c r="O5393" s="23" t="s">
        <v>37</v>
      </c>
      <c r="P5393" s="23" t="s">
        <v>37</v>
      </c>
      <c r="Q5393" s="23" t="s">
        <v>37</v>
      </c>
      <c r="R5393" s="23" t="s">
        <v>37</v>
      </c>
      <c r="S5393" s="23" t="s">
        <v>37</v>
      </c>
      <c r="T5393" s="23" t="s">
        <v>37</v>
      </c>
      <c r="U5393" s="23" t="s">
        <v>37</v>
      </c>
      <c r="V5393" s="23" t="s">
        <v>37</v>
      </c>
      <c r="W5393" s="23" t="s">
        <v>37</v>
      </c>
      <c r="X5393" s="23" t="s">
        <v>37</v>
      </c>
      <c r="Y5393" s="23" t="s">
        <v>37</v>
      </c>
      <c r="AH5393" s="34"/>
      <c r="AI5393" s="24"/>
      <c r="AJ5393" s="24"/>
      <c r="AK5393" s="24"/>
    </row>
    <row r="5394" ht="12.75" customHeight="1">
      <c r="A5394" s="13"/>
      <c r="B5394" s="13"/>
      <c r="C5394" s="14"/>
      <c r="D5394" s="14"/>
      <c r="E5394" s="15"/>
      <c r="F5394" s="13"/>
      <c r="G5394" s="13"/>
      <c r="H5394" s="13"/>
      <c r="I5394" s="13"/>
      <c r="J5394" s="13"/>
      <c r="K5394" s="17"/>
      <c r="L5394" s="17"/>
      <c r="M5394" s="13"/>
      <c r="N5394" s="13"/>
      <c r="O5394" s="23" t="s">
        <v>37</v>
      </c>
      <c r="P5394" s="23" t="s">
        <v>37</v>
      </c>
      <c r="Q5394" s="23" t="s">
        <v>37</v>
      </c>
      <c r="R5394" s="23" t="s">
        <v>37</v>
      </c>
      <c r="S5394" s="23" t="s">
        <v>37</v>
      </c>
      <c r="T5394" s="23" t="s">
        <v>37</v>
      </c>
      <c r="U5394" s="23" t="s">
        <v>37</v>
      </c>
      <c r="V5394" s="23" t="s">
        <v>37</v>
      </c>
      <c r="W5394" s="23" t="s">
        <v>37</v>
      </c>
      <c r="X5394" s="23" t="s">
        <v>37</v>
      </c>
      <c r="Y5394" s="23" t="s">
        <v>37</v>
      </c>
      <c r="AH5394" s="34"/>
      <c r="AI5394" s="24"/>
      <c r="AJ5394" s="24"/>
      <c r="AK5394" s="24"/>
    </row>
    <row r="5395" ht="12.75" customHeight="1">
      <c r="A5395" s="13"/>
      <c r="B5395" s="13"/>
      <c r="C5395" s="14"/>
      <c r="D5395" s="14"/>
      <c r="E5395" s="15"/>
      <c r="F5395" s="13"/>
      <c r="G5395" s="13"/>
      <c r="H5395" s="13"/>
      <c r="I5395" s="13"/>
      <c r="J5395" s="13"/>
      <c r="K5395" s="17"/>
      <c r="L5395" s="17"/>
      <c r="M5395" s="13"/>
      <c r="N5395" s="13"/>
      <c r="O5395" s="23" t="s">
        <v>37</v>
      </c>
      <c r="P5395" s="23" t="s">
        <v>37</v>
      </c>
      <c r="Q5395" s="23" t="s">
        <v>37</v>
      </c>
      <c r="R5395" s="23" t="s">
        <v>37</v>
      </c>
      <c r="S5395" s="23" t="s">
        <v>37</v>
      </c>
      <c r="T5395" s="23" t="s">
        <v>37</v>
      </c>
      <c r="U5395" s="23" t="s">
        <v>37</v>
      </c>
      <c r="V5395" s="23" t="s">
        <v>37</v>
      </c>
      <c r="W5395" s="23" t="s">
        <v>37</v>
      </c>
      <c r="X5395" s="23" t="s">
        <v>37</v>
      </c>
      <c r="Y5395" s="23" t="s">
        <v>37</v>
      </c>
      <c r="AH5395" s="34"/>
      <c r="AI5395" s="24"/>
      <c r="AJ5395" s="24"/>
      <c r="AK5395" s="24"/>
    </row>
    <row r="5396" ht="12.75" customHeight="1">
      <c r="A5396" s="13"/>
      <c r="B5396" s="13"/>
      <c r="C5396" s="14"/>
      <c r="D5396" s="14"/>
      <c r="E5396" s="15"/>
      <c r="F5396" s="13"/>
      <c r="G5396" s="13"/>
      <c r="H5396" s="13"/>
      <c r="I5396" s="13"/>
      <c r="J5396" s="13"/>
      <c r="K5396" s="17"/>
      <c r="L5396" s="17"/>
      <c r="M5396" s="13"/>
      <c r="N5396" s="13"/>
      <c r="O5396" s="23" t="s">
        <v>37</v>
      </c>
      <c r="P5396" s="23" t="s">
        <v>37</v>
      </c>
      <c r="Q5396" s="23" t="s">
        <v>37</v>
      </c>
      <c r="R5396" s="23" t="s">
        <v>37</v>
      </c>
      <c r="S5396" s="23" t="s">
        <v>37</v>
      </c>
      <c r="T5396" s="23" t="s">
        <v>37</v>
      </c>
      <c r="U5396" s="23" t="s">
        <v>37</v>
      </c>
      <c r="V5396" s="23" t="s">
        <v>37</v>
      </c>
      <c r="W5396" s="23" t="s">
        <v>37</v>
      </c>
      <c r="X5396" s="23" t="s">
        <v>37</v>
      </c>
      <c r="Y5396" s="23" t="s">
        <v>37</v>
      </c>
      <c r="AH5396" s="34"/>
      <c r="AI5396" s="24"/>
      <c r="AJ5396" s="24"/>
      <c r="AK5396" s="24"/>
    </row>
    <row r="5397" ht="12.75" customHeight="1">
      <c r="A5397" s="13"/>
      <c r="B5397" s="13"/>
      <c r="C5397" s="14"/>
      <c r="D5397" s="14"/>
      <c r="E5397" s="15"/>
      <c r="F5397" s="13"/>
      <c r="G5397" s="13"/>
      <c r="H5397" s="13"/>
      <c r="I5397" s="13"/>
      <c r="J5397" s="13"/>
      <c r="K5397" s="17"/>
      <c r="L5397" s="17"/>
      <c r="M5397" s="13"/>
      <c r="N5397" s="13"/>
      <c r="O5397" s="23" t="s">
        <v>37</v>
      </c>
      <c r="P5397" s="23" t="s">
        <v>37</v>
      </c>
      <c r="Q5397" s="23" t="s">
        <v>37</v>
      </c>
      <c r="R5397" s="23" t="s">
        <v>37</v>
      </c>
      <c r="S5397" s="23" t="s">
        <v>37</v>
      </c>
      <c r="T5397" s="23" t="s">
        <v>37</v>
      </c>
      <c r="U5397" s="23" t="s">
        <v>37</v>
      </c>
      <c r="V5397" s="23" t="s">
        <v>37</v>
      </c>
      <c r="W5397" s="23" t="s">
        <v>37</v>
      </c>
      <c r="X5397" s="23" t="s">
        <v>37</v>
      </c>
      <c r="Y5397" s="23" t="s">
        <v>37</v>
      </c>
      <c r="AH5397" s="34"/>
      <c r="AI5397" s="24"/>
      <c r="AJ5397" s="24"/>
      <c r="AK5397" s="24"/>
    </row>
    <row r="5398" ht="12.75" customHeight="1">
      <c r="A5398" s="13"/>
      <c r="B5398" s="13"/>
      <c r="C5398" s="14"/>
      <c r="D5398" s="14"/>
      <c r="E5398" s="15"/>
      <c r="F5398" s="13"/>
      <c r="G5398" s="13"/>
      <c r="H5398" s="13"/>
      <c r="I5398" s="13"/>
      <c r="J5398" s="13"/>
      <c r="K5398" s="17"/>
      <c r="L5398" s="17"/>
      <c r="M5398" s="13"/>
      <c r="N5398" s="13"/>
      <c r="O5398" s="23" t="s">
        <v>37</v>
      </c>
      <c r="P5398" s="23" t="s">
        <v>37</v>
      </c>
      <c r="Q5398" s="23" t="s">
        <v>37</v>
      </c>
      <c r="R5398" s="23" t="s">
        <v>37</v>
      </c>
      <c r="S5398" s="23" t="s">
        <v>37</v>
      </c>
      <c r="T5398" s="23" t="s">
        <v>37</v>
      </c>
      <c r="U5398" s="23" t="s">
        <v>37</v>
      </c>
      <c r="V5398" s="23" t="s">
        <v>37</v>
      </c>
      <c r="W5398" s="23" t="s">
        <v>37</v>
      </c>
      <c r="X5398" s="23" t="s">
        <v>37</v>
      </c>
      <c r="Y5398" s="23" t="s">
        <v>37</v>
      </c>
      <c r="AH5398" s="34"/>
      <c r="AI5398" s="24"/>
      <c r="AJ5398" s="24"/>
      <c r="AK5398" s="24"/>
    </row>
    <row r="5399" ht="12.75" customHeight="1">
      <c r="A5399" s="13"/>
      <c r="B5399" s="13"/>
      <c r="C5399" s="14"/>
      <c r="D5399" s="14"/>
      <c r="E5399" s="15"/>
      <c r="F5399" s="13"/>
      <c r="G5399" s="13"/>
      <c r="H5399" s="13"/>
      <c r="I5399" s="13"/>
      <c r="J5399" s="13"/>
      <c r="K5399" s="17"/>
      <c r="L5399" s="17"/>
      <c r="M5399" s="13"/>
      <c r="N5399" s="13"/>
      <c r="O5399" s="23" t="s">
        <v>37</v>
      </c>
      <c r="P5399" s="23" t="s">
        <v>37</v>
      </c>
      <c r="Q5399" s="23" t="s">
        <v>37</v>
      </c>
      <c r="R5399" s="23" t="s">
        <v>37</v>
      </c>
      <c r="S5399" s="23" t="s">
        <v>37</v>
      </c>
      <c r="T5399" s="23" t="s">
        <v>37</v>
      </c>
      <c r="U5399" s="23" t="s">
        <v>37</v>
      </c>
      <c r="V5399" s="23" t="s">
        <v>37</v>
      </c>
      <c r="W5399" s="23" t="s">
        <v>37</v>
      </c>
      <c r="X5399" s="23" t="s">
        <v>37</v>
      </c>
      <c r="Y5399" s="23" t="s">
        <v>37</v>
      </c>
      <c r="AH5399" s="34"/>
      <c r="AI5399" s="24"/>
      <c r="AJ5399" s="24"/>
      <c r="AK5399" s="24"/>
    </row>
    <row r="5400" ht="12.75" customHeight="1">
      <c r="A5400" s="13"/>
      <c r="B5400" s="13"/>
      <c r="C5400" s="14"/>
      <c r="D5400" s="14"/>
      <c r="E5400" s="15"/>
      <c r="F5400" s="13"/>
      <c r="G5400" s="13"/>
      <c r="H5400" s="13"/>
      <c r="I5400" s="13"/>
      <c r="J5400" s="13"/>
      <c r="K5400" s="17"/>
      <c r="L5400" s="17"/>
      <c r="M5400" s="13"/>
      <c r="N5400" s="13"/>
      <c r="O5400" s="23" t="s">
        <v>37</v>
      </c>
      <c r="P5400" s="23" t="s">
        <v>37</v>
      </c>
      <c r="Q5400" s="23" t="s">
        <v>37</v>
      </c>
      <c r="R5400" s="23" t="s">
        <v>37</v>
      </c>
      <c r="S5400" s="23" t="s">
        <v>37</v>
      </c>
      <c r="T5400" s="23" t="s">
        <v>37</v>
      </c>
      <c r="U5400" s="23" t="s">
        <v>37</v>
      </c>
      <c r="V5400" s="23" t="s">
        <v>37</v>
      </c>
      <c r="W5400" s="23" t="s">
        <v>37</v>
      </c>
      <c r="X5400" s="23" t="s">
        <v>37</v>
      </c>
      <c r="Y5400" s="23" t="s">
        <v>37</v>
      </c>
      <c r="AH5400" s="34"/>
      <c r="AI5400" s="24"/>
      <c r="AJ5400" s="24"/>
      <c r="AK5400" s="24"/>
    </row>
    <row r="5401" ht="12.75" customHeight="1">
      <c r="A5401" s="13"/>
      <c r="B5401" s="13"/>
      <c r="C5401" s="14"/>
      <c r="D5401" s="14"/>
      <c r="E5401" s="15"/>
      <c r="F5401" s="13"/>
      <c r="G5401" s="13"/>
      <c r="H5401" s="13"/>
      <c r="I5401" s="13"/>
      <c r="J5401" s="13"/>
      <c r="K5401" s="17"/>
      <c r="L5401" s="17"/>
      <c r="M5401" s="13"/>
      <c r="N5401" s="13"/>
      <c r="O5401" s="23" t="s">
        <v>37</v>
      </c>
      <c r="P5401" s="23" t="s">
        <v>37</v>
      </c>
      <c r="Q5401" s="23" t="s">
        <v>37</v>
      </c>
      <c r="R5401" s="23" t="s">
        <v>37</v>
      </c>
      <c r="S5401" s="23" t="s">
        <v>37</v>
      </c>
      <c r="T5401" s="23" t="s">
        <v>37</v>
      </c>
      <c r="U5401" s="23" t="s">
        <v>37</v>
      </c>
      <c r="V5401" s="23" t="s">
        <v>37</v>
      </c>
      <c r="W5401" s="23" t="s">
        <v>37</v>
      </c>
      <c r="X5401" s="23" t="s">
        <v>37</v>
      </c>
      <c r="Y5401" s="23" t="s">
        <v>37</v>
      </c>
      <c r="AH5401" s="34"/>
      <c r="AI5401" s="24"/>
      <c r="AJ5401" s="24"/>
      <c r="AK5401" s="24"/>
    </row>
    <row r="5402" ht="12.75" customHeight="1">
      <c r="A5402" s="13"/>
      <c r="B5402" s="13"/>
      <c r="C5402" s="14"/>
      <c r="D5402" s="14"/>
      <c r="E5402" s="15"/>
      <c r="F5402" s="13"/>
      <c r="G5402" s="13"/>
      <c r="H5402" s="13"/>
      <c r="I5402" s="13"/>
      <c r="J5402" s="13"/>
      <c r="K5402" s="17"/>
      <c r="L5402" s="17"/>
      <c r="M5402" s="13"/>
      <c r="N5402" s="13"/>
      <c r="O5402" s="23" t="s">
        <v>37</v>
      </c>
      <c r="P5402" s="23" t="s">
        <v>37</v>
      </c>
      <c r="Q5402" s="23" t="s">
        <v>37</v>
      </c>
      <c r="R5402" s="23" t="s">
        <v>37</v>
      </c>
      <c r="S5402" s="23" t="s">
        <v>37</v>
      </c>
      <c r="T5402" s="23" t="s">
        <v>37</v>
      </c>
      <c r="U5402" s="23" t="s">
        <v>37</v>
      </c>
      <c r="V5402" s="23" t="s">
        <v>37</v>
      </c>
      <c r="W5402" s="23" t="s">
        <v>37</v>
      </c>
      <c r="X5402" s="23" t="s">
        <v>37</v>
      </c>
      <c r="Y5402" s="23" t="s">
        <v>37</v>
      </c>
      <c r="AH5402" s="34"/>
      <c r="AI5402" s="24"/>
      <c r="AJ5402" s="24"/>
      <c r="AK5402" s="24"/>
    </row>
    <row r="5403" ht="12.75" customHeight="1">
      <c r="A5403" s="13"/>
      <c r="B5403" s="13"/>
      <c r="C5403" s="14"/>
      <c r="D5403" s="14"/>
      <c r="E5403" s="15"/>
      <c r="F5403" s="13"/>
      <c r="G5403" s="13"/>
      <c r="H5403" s="13"/>
      <c r="I5403" s="13"/>
      <c r="J5403" s="13"/>
      <c r="K5403" s="17"/>
      <c r="L5403" s="17"/>
      <c r="M5403" s="13"/>
      <c r="N5403" s="13"/>
      <c r="O5403" s="23" t="s">
        <v>37</v>
      </c>
      <c r="P5403" s="23" t="s">
        <v>37</v>
      </c>
      <c r="Q5403" s="23" t="s">
        <v>37</v>
      </c>
      <c r="R5403" s="23" t="s">
        <v>37</v>
      </c>
      <c r="S5403" s="23" t="s">
        <v>37</v>
      </c>
      <c r="T5403" s="23" t="s">
        <v>37</v>
      </c>
      <c r="U5403" s="23" t="s">
        <v>37</v>
      </c>
      <c r="V5403" s="23" t="s">
        <v>37</v>
      </c>
      <c r="W5403" s="23" t="s">
        <v>37</v>
      </c>
      <c r="X5403" s="23" t="s">
        <v>37</v>
      </c>
      <c r="Y5403" s="23" t="s">
        <v>37</v>
      </c>
      <c r="AH5403" s="34"/>
      <c r="AI5403" s="24"/>
      <c r="AJ5403" s="24"/>
      <c r="AK5403" s="24"/>
    </row>
    <row r="5404" ht="12.75" customHeight="1">
      <c r="A5404" s="13"/>
      <c r="B5404" s="13"/>
      <c r="C5404" s="14"/>
      <c r="D5404" s="14"/>
      <c r="E5404" s="15"/>
      <c r="F5404" s="13"/>
      <c r="G5404" s="13"/>
      <c r="H5404" s="13"/>
      <c r="I5404" s="13"/>
      <c r="J5404" s="13"/>
      <c r="K5404" s="17"/>
      <c r="L5404" s="17"/>
      <c r="M5404" s="13"/>
      <c r="N5404" s="13"/>
      <c r="O5404" s="23" t="s">
        <v>37</v>
      </c>
      <c r="P5404" s="23" t="s">
        <v>37</v>
      </c>
      <c r="Q5404" s="23" t="s">
        <v>37</v>
      </c>
      <c r="R5404" s="23" t="s">
        <v>37</v>
      </c>
      <c r="S5404" s="23" t="s">
        <v>37</v>
      </c>
      <c r="T5404" s="23" t="s">
        <v>37</v>
      </c>
      <c r="U5404" s="23" t="s">
        <v>37</v>
      </c>
      <c r="V5404" s="23" t="s">
        <v>37</v>
      </c>
      <c r="W5404" s="23" t="s">
        <v>37</v>
      </c>
      <c r="X5404" s="23" t="s">
        <v>37</v>
      </c>
      <c r="Y5404" s="23" t="s">
        <v>37</v>
      </c>
      <c r="AH5404" s="34"/>
      <c r="AI5404" s="24"/>
      <c r="AJ5404" s="24"/>
      <c r="AK5404" s="24"/>
    </row>
    <row r="5405" ht="12.75" customHeight="1">
      <c r="A5405" s="13"/>
      <c r="B5405" s="13"/>
      <c r="C5405" s="14"/>
      <c r="D5405" s="14"/>
      <c r="E5405" s="15"/>
      <c r="F5405" s="13"/>
      <c r="G5405" s="13"/>
      <c r="H5405" s="13"/>
      <c r="I5405" s="13"/>
      <c r="J5405" s="13"/>
      <c r="K5405" s="17"/>
      <c r="L5405" s="17"/>
      <c r="M5405" s="13"/>
      <c r="N5405" s="13"/>
      <c r="O5405" s="23" t="s">
        <v>37</v>
      </c>
      <c r="P5405" s="23" t="s">
        <v>37</v>
      </c>
      <c r="Q5405" s="23" t="s">
        <v>37</v>
      </c>
      <c r="R5405" s="23" t="s">
        <v>37</v>
      </c>
      <c r="S5405" s="23" t="s">
        <v>37</v>
      </c>
      <c r="T5405" s="23" t="s">
        <v>37</v>
      </c>
      <c r="U5405" s="23" t="s">
        <v>37</v>
      </c>
      <c r="V5405" s="23" t="s">
        <v>37</v>
      </c>
      <c r="W5405" s="23" t="s">
        <v>37</v>
      </c>
      <c r="X5405" s="23" t="s">
        <v>37</v>
      </c>
      <c r="Y5405" s="23" t="s">
        <v>37</v>
      </c>
      <c r="AH5405" s="34"/>
      <c r="AI5405" s="24"/>
      <c r="AJ5405" s="24"/>
      <c r="AK5405" s="24"/>
    </row>
    <row r="5406" ht="12.75" customHeight="1">
      <c r="A5406" s="13"/>
      <c r="B5406" s="13"/>
      <c r="C5406" s="14"/>
      <c r="D5406" s="14"/>
      <c r="E5406" s="15"/>
      <c r="F5406" s="13"/>
      <c r="G5406" s="13"/>
      <c r="H5406" s="13"/>
      <c r="I5406" s="13"/>
      <c r="J5406" s="13"/>
      <c r="K5406" s="17"/>
      <c r="L5406" s="17"/>
      <c r="M5406" s="13"/>
      <c r="N5406" s="13"/>
      <c r="O5406" s="23" t="s">
        <v>37</v>
      </c>
      <c r="P5406" s="23" t="s">
        <v>37</v>
      </c>
      <c r="Q5406" s="23" t="s">
        <v>37</v>
      </c>
      <c r="R5406" s="23" t="s">
        <v>37</v>
      </c>
      <c r="S5406" s="23" t="s">
        <v>37</v>
      </c>
      <c r="T5406" s="23" t="s">
        <v>37</v>
      </c>
      <c r="U5406" s="23" t="s">
        <v>37</v>
      </c>
      <c r="V5406" s="23" t="s">
        <v>37</v>
      </c>
      <c r="W5406" s="23" t="s">
        <v>37</v>
      </c>
      <c r="X5406" s="23" t="s">
        <v>37</v>
      </c>
      <c r="Y5406" s="23" t="s">
        <v>37</v>
      </c>
      <c r="AH5406" s="34"/>
      <c r="AI5406" s="24"/>
      <c r="AJ5406" s="24"/>
      <c r="AK5406" s="24"/>
    </row>
    <row r="5407" ht="12.75" customHeight="1">
      <c r="A5407" s="13"/>
      <c r="B5407" s="13"/>
      <c r="C5407" s="14"/>
      <c r="D5407" s="14"/>
      <c r="E5407" s="15"/>
      <c r="F5407" s="13"/>
      <c r="G5407" s="13"/>
      <c r="H5407" s="13"/>
      <c r="I5407" s="13"/>
      <c r="J5407" s="13"/>
      <c r="K5407" s="17"/>
      <c r="L5407" s="17"/>
      <c r="M5407" s="13"/>
      <c r="N5407" s="13"/>
      <c r="O5407" s="23" t="s">
        <v>37</v>
      </c>
      <c r="P5407" s="23" t="s">
        <v>37</v>
      </c>
      <c r="Q5407" s="23" t="s">
        <v>37</v>
      </c>
      <c r="R5407" s="23" t="s">
        <v>37</v>
      </c>
      <c r="S5407" s="23" t="s">
        <v>37</v>
      </c>
      <c r="T5407" s="23" t="s">
        <v>37</v>
      </c>
      <c r="U5407" s="23" t="s">
        <v>37</v>
      </c>
      <c r="V5407" s="23" t="s">
        <v>37</v>
      </c>
      <c r="W5407" s="23" t="s">
        <v>37</v>
      </c>
      <c r="X5407" s="23" t="s">
        <v>37</v>
      </c>
      <c r="Y5407" s="23" t="s">
        <v>37</v>
      </c>
      <c r="AH5407" s="34"/>
      <c r="AI5407" s="24"/>
      <c r="AJ5407" s="24"/>
      <c r="AK5407" s="24"/>
    </row>
    <row r="5408" ht="12.75" customHeight="1">
      <c r="A5408" s="13"/>
      <c r="B5408" s="13"/>
      <c r="C5408" s="14"/>
      <c r="D5408" s="14"/>
      <c r="E5408" s="15"/>
      <c r="F5408" s="13"/>
      <c r="G5408" s="13"/>
      <c r="H5408" s="13"/>
      <c r="I5408" s="13"/>
      <c r="J5408" s="13"/>
      <c r="K5408" s="17"/>
      <c r="L5408" s="17"/>
      <c r="M5408" s="13"/>
      <c r="N5408" s="13"/>
      <c r="O5408" s="23" t="s">
        <v>37</v>
      </c>
      <c r="P5408" s="23" t="s">
        <v>37</v>
      </c>
      <c r="Q5408" s="23" t="s">
        <v>37</v>
      </c>
      <c r="R5408" s="23" t="s">
        <v>37</v>
      </c>
      <c r="S5408" s="23" t="s">
        <v>37</v>
      </c>
      <c r="T5408" s="23" t="s">
        <v>37</v>
      </c>
      <c r="U5408" s="23" t="s">
        <v>37</v>
      </c>
      <c r="V5408" s="23" t="s">
        <v>37</v>
      </c>
      <c r="W5408" s="23" t="s">
        <v>37</v>
      </c>
      <c r="X5408" s="23" t="s">
        <v>37</v>
      </c>
      <c r="Y5408" s="23" t="s">
        <v>37</v>
      </c>
      <c r="AH5408" s="34"/>
      <c r="AI5408" s="24"/>
      <c r="AJ5408" s="24"/>
      <c r="AK5408" s="24"/>
    </row>
    <row r="5409" ht="12.75" customHeight="1">
      <c r="A5409" s="13"/>
      <c r="B5409" s="13"/>
      <c r="C5409" s="14"/>
      <c r="D5409" s="14"/>
      <c r="E5409" s="15"/>
      <c r="F5409" s="13"/>
      <c r="G5409" s="13"/>
      <c r="H5409" s="13"/>
      <c r="I5409" s="13"/>
      <c r="J5409" s="13"/>
      <c r="K5409" s="17"/>
      <c r="L5409" s="17"/>
      <c r="M5409" s="13"/>
      <c r="N5409" s="13"/>
      <c r="O5409" s="23" t="s">
        <v>37</v>
      </c>
      <c r="P5409" s="23" t="s">
        <v>37</v>
      </c>
      <c r="Q5409" s="23" t="s">
        <v>37</v>
      </c>
      <c r="R5409" s="23" t="s">
        <v>37</v>
      </c>
      <c r="S5409" s="23" t="s">
        <v>37</v>
      </c>
      <c r="T5409" s="23" t="s">
        <v>37</v>
      </c>
      <c r="U5409" s="23" t="s">
        <v>37</v>
      </c>
      <c r="V5409" s="23" t="s">
        <v>37</v>
      </c>
      <c r="W5409" s="23" t="s">
        <v>37</v>
      </c>
      <c r="X5409" s="23" t="s">
        <v>37</v>
      </c>
      <c r="Y5409" s="23" t="s">
        <v>37</v>
      </c>
      <c r="AH5409" s="34"/>
      <c r="AI5409" s="24"/>
      <c r="AJ5409" s="24"/>
      <c r="AK5409" s="24"/>
    </row>
    <row r="5410" ht="12.75" customHeight="1">
      <c r="A5410" s="13"/>
      <c r="B5410" s="13"/>
      <c r="C5410" s="14"/>
      <c r="D5410" s="14"/>
      <c r="E5410" s="15"/>
      <c r="F5410" s="13"/>
      <c r="G5410" s="13"/>
      <c r="H5410" s="13"/>
      <c r="I5410" s="13"/>
      <c r="J5410" s="13"/>
      <c r="K5410" s="17"/>
      <c r="L5410" s="17"/>
      <c r="M5410" s="13"/>
      <c r="N5410" s="13"/>
      <c r="O5410" s="23" t="s">
        <v>37</v>
      </c>
      <c r="P5410" s="23" t="s">
        <v>37</v>
      </c>
      <c r="Q5410" s="23" t="s">
        <v>37</v>
      </c>
      <c r="R5410" s="23" t="s">
        <v>37</v>
      </c>
      <c r="S5410" s="23" t="s">
        <v>37</v>
      </c>
      <c r="T5410" s="23" t="s">
        <v>37</v>
      </c>
      <c r="U5410" s="23" t="s">
        <v>37</v>
      </c>
      <c r="V5410" s="23" t="s">
        <v>37</v>
      </c>
      <c r="W5410" s="23" t="s">
        <v>37</v>
      </c>
      <c r="X5410" s="23" t="s">
        <v>37</v>
      </c>
      <c r="Y5410" s="23" t="s">
        <v>37</v>
      </c>
      <c r="AH5410" s="34"/>
      <c r="AI5410" s="24"/>
      <c r="AJ5410" s="24"/>
      <c r="AK5410" s="24"/>
    </row>
    <row r="5411" ht="12.75" customHeight="1">
      <c r="A5411" s="13"/>
      <c r="B5411" s="13"/>
      <c r="C5411" s="14"/>
      <c r="D5411" s="14"/>
      <c r="E5411" s="15"/>
      <c r="F5411" s="13"/>
      <c r="G5411" s="13"/>
      <c r="H5411" s="13"/>
      <c r="I5411" s="13"/>
      <c r="J5411" s="13"/>
      <c r="K5411" s="17"/>
      <c r="L5411" s="17"/>
      <c r="M5411" s="13"/>
      <c r="N5411" s="13"/>
      <c r="O5411" s="23" t="s">
        <v>37</v>
      </c>
      <c r="P5411" s="23" t="s">
        <v>37</v>
      </c>
      <c r="Q5411" s="23" t="s">
        <v>37</v>
      </c>
      <c r="R5411" s="23" t="s">
        <v>37</v>
      </c>
      <c r="S5411" s="23" t="s">
        <v>37</v>
      </c>
      <c r="T5411" s="23" t="s">
        <v>37</v>
      </c>
      <c r="U5411" s="23" t="s">
        <v>37</v>
      </c>
      <c r="V5411" s="23" t="s">
        <v>37</v>
      </c>
      <c r="W5411" s="23" t="s">
        <v>37</v>
      </c>
      <c r="X5411" s="23" t="s">
        <v>37</v>
      </c>
      <c r="Y5411" s="23" t="s">
        <v>37</v>
      </c>
      <c r="AH5411" s="34"/>
      <c r="AI5411" s="24"/>
      <c r="AJ5411" s="24"/>
      <c r="AK5411" s="24"/>
    </row>
    <row r="5412" ht="12.75" customHeight="1">
      <c r="A5412" s="13"/>
      <c r="B5412" s="13"/>
      <c r="C5412" s="14"/>
      <c r="D5412" s="14"/>
      <c r="E5412" s="15"/>
      <c r="F5412" s="13"/>
      <c r="G5412" s="13"/>
      <c r="H5412" s="13"/>
      <c r="I5412" s="13"/>
      <c r="J5412" s="13"/>
      <c r="K5412" s="17"/>
      <c r="L5412" s="17"/>
      <c r="M5412" s="13"/>
      <c r="N5412" s="13"/>
      <c r="O5412" s="23" t="s">
        <v>37</v>
      </c>
      <c r="P5412" s="23" t="s">
        <v>37</v>
      </c>
      <c r="Q5412" s="23" t="s">
        <v>37</v>
      </c>
      <c r="R5412" s="23" t="s">
        <v>37</v>
      </c>
      <c r="S5412" s="23" t="s">
        <v>37</v>
      </c>
      <c r="T5412" s="23" t="s">
        <v>37</v>
      </c>
      <c r="U5412" s="23" t="s">
        <v>37</v>
      </c>
      <c r="V5412" s="23" t="s">
        <v>37</v>
      </c>
      <c r="W5412" s="23" t="s">
        <v>37</v>
      </c>
      <c r="X5412" s="23" t="s">
        <v>37</v>
      </c>
      <c r="Y5412" s="23" t="s">
        <v>37</v>
      </c>
      <c r="AH5412" s="34"/>
      <c r="AI5412" s="24"/>
      <c r="AJ5412" s="24"/>
      <c r="AK5412" s="24"/>
    </row>
    <row r="5413" ht="12.75" customHeight="1">
      <c r="A5413" s="13"/>
      <c r="B5413" s="13"/>
      <c r="C5413" s="14"/>
      <c r="D5413" s="14"/>
      <c r="E5413" s="15"/>
      <c r="F5413" s="13"/>
      <c r="G5413" s="13"/>
      <c r="H5413" s="13"/>
      <c r="I5413" s="13"/>
      <c r="J5413" s="13"/>
      <c r="K5413" s="17"/>
      <c r="L5413" s="17"/>
      <c r="M5413" s="13"/>
      <c r="N5413" s="13"/>
      <c r="O5413" s="23" t="s">
        <v>37</v>
      </c>
      <c r="P5413" s="23" t="s">
        <v>37</v>
      </c>
      <c r="Q5413" s="23" t="s">
        <v>37</v>
      </c>
      <c r="R5413" s="23" t="s">
        <v>37</v>
      </c>
      <c r="S5413" s="23" t="s">
        <v>37</v>
      </c>
      <c r="T5413" s="23" t="s">
        <v>37</v>
      </c>
      <c r="U5413" s="23" t="s">
        <v>37</v>
      </c>
      <c r="V5413" s="23" t="s">
        <v>37</v>
      </c>
      <c r="W5413" s="23" t="s">
        <v>37</v>
      </c>
      <c r="X5413" s="23" t="s">
        <v>37</v>
      </c>
      <c r="Y5413" s="23" t="s">
        <v>37</v>
      </c>
      <c r="AH5413" s="34"/>
      <c r="AI5413" s="24"/>
      <c r="AJ5413" s="24"/>
      <c r="AK5413" s="24"/>
    </row>
    <row r="5414" ht="12.75" customHeight="1">
      <c r="A5414" s="13"/>
      <c r="B5414" s="13"/>
      <c r="C5414" s="14"/>
      <c r="D5414" s="14"/>
      <c r="E5414" s="15"/>
      <c r="F5414" s="13"/>
      <c r="G5414" s="13"/>
      <c r="H5414" s="13"/>
      <c r="I5414" s="13"/>
      <c r="J5414" s="13"/>
      <c r="K5414" s="17"/>
      <c r="L5414" s="17"/>
      <c r="M5414" s="13"/>
      <c r="N5414" s="13"/>
      <c r="O5414" s="23" t="s">
        <v>37</v>
      </c>
      <c r="P5414" s="23" t="s">
        <v>37</v>
      </c>
      <c r="Q5414" s="23" t="s">
        <v>37</v>
      </c>
      <c r="R5414" s="23" t="s">
        <v>37</v>
      </c>
      <c r="S5414" s="23" t="s">
        <v>37</v>
      </c>
      <c r="T5414" s="23" t="s">
        <v>37</v>
      </c>
      <c r="U5414" s="23" t="s">
        <v>37</v>
      </c>
      <c r="V5414" s="23" t="s">
        <v>37</v>
      </c>
      <c r="W5414" s="23" t="s">
        <v>37</v>
      </c>
      <c r="X5414" s="23" t="s">
        <v>37</v>
      </c>
      <c r="Y5414" s="23" t="s">
        <v>37</v>
      </c>
      <c r="AH5414" s="34"/>
      <c r="AI5414" s="24"/>
      <c r="AJ5414" s="24"/>
      <c r="AK5414" s="24"/>
    </row>
    <row r="5415" ht="12.75" customHeight="1">
      <c r="A5415" s="13"/>
      <c r="B5415" s="13"/>
      <c r="C5415" s="14"/>
      <c r="D5415" s="14"/>
      <c r="E5415" s="15"/>
      <c r="F5415" s="13"/>
      <c r="G5415" s="13"/>
      <c r="H5415" s="13"/>
      <c r="I5415" s="13"/>
      <c r="J5415" s="13"/>
      <c r="K5415" s="17"/>
      <c r="L5415" s="17"/>
      <c r="M5415" s="13"/>
      <c r="N5415" s="13"/>
      <c r="O5415" s="23" t="s">
        <v>37</v>
      </c>
      <c r="P5415" s="23" t="s">
        <v>37</v>
      </c>
      <c r="Q5415" s="23" t="s">
        <v>37</v>
      </c>
      <c r="R5415" s="23" t="s">
        <v>37</v>
      </c>
      <c r="S5415" s="23" t="s">
        <v>37</v>
      </c>
      <c r="T5415" s="23" t="s">
        <v>37</v>
      </c>
      <c r="U5415" s="23" t="s">
        <v>37</v>
      </c>
      <c r="V5415" s="23" t="s">
        <v>37</v>
      </c>
      <c r="W5415" s="23" t="s">
        <v>37</v>
      </c>
      <c r="X5415" s="23" t="s">
        <v>37</v>
      </c>
      <c r="Y5415" s="23" t="s">
        <v>37</v>
      </c>
      <c r="AH5415" s="34"/>
      <c r="AI5415" s="24"/>
      <c r="AJ5415" s="24"/>
      <c r="AK5415" s="24"/>
    </row>
    <row r="5416" ht="12.75" customHeight="1">
      <c r="A5416" s="13"/>
      <c r="B5416" s="13"/>
      <c r="C5416" s="14"/>
      <c r="D5416" s="14"/>
      <c r="E5416" s="15"/>
      <c r="F5416" s="13"/>
      <c r="G5416" s="13"/>
      <c r="H5416" s="13"/>
      <c r="I5416" s="13"/>
      <c r="J5416" s="13"/>
      <c r="K5416" s="17"/>
      <c r="L5416" s="17"/>
      <c r="M5416" s="13"/>
      <c r="N5416" s="13"/>
      <c r="O5416" s="23" t="s">
        <v>37</v>
      </c>
      <c r="P5416" s="23" t="s">
        <v>37</v>
      </c>
      <c r="Q5416" s="23" t="s">
        <v>37</v>
      </c>
      <c r="R5416" s="23" t="s">
        <v>37</v>
      </c>
      <c r="S5416" s="23" t="s">
        <v>37</v>
      </c>
      <c r="T5416" s="23" t="s">
        <v>37</v>
      </c>
      <c r="U5416" s="23" t="s">
        <v>37</v>
      </c>
      <c r="V5416" s="23" t="s">
        <v>37</v>
      </c>
      <c r="W5416" s="23" t="s">
        <v>37</v>
      </c>
      <c r="X5416" s="23" t="s">
        <v>37</v>
      </c>
      <c r="Y5416" s="23" t="s">
        <v>37</v>
      </c>
      <c r="AH5416" s="34"/>
      <c r="AI5416" s="24"/>
      <c r="AJ5416" s="24"/>
      <c r="AK5416" s="24"/>
    </row>
    <row r="5417" ht="12.75" customHeight="1">
      <c r="A5417" s="13"/>
      <c r="B5417" s="13"/>
      <c r="C5417" s="14"/>
      <c r="D5417" s="14"/>
      <c r="E5417" s="15"/>
      <c r="F5417" s="13"/>
      <c r="G5417" s="13"/>
      <c r="H5417" s="13"/>
      <c r="I5417" s="13"/>
      <c r="J5417" s="13"/>
      <c r="K5417" s="17"/>
      <c r="L5417" s="17"/>
      <c r="M5417" s="13"/>
      <c r="N5417" s="13"/>
      <c r="O5417" s="23" t="s">
        <v>37</v>
      </c>
      <c r="P5417" s="23" t="s">
        <v>37</v>
      </c>
      <c r="Q5417" s="23" t="s">
        <v>37</v>
      </c>
      <c r="R5417" s="23" t="s">
        <v>37</v>
      </c>
      <c r="S5417" s="23" t="s">
        <v>37</v>
      </c>
      <c r="T5417" s="23" t="s">
        <v>37</v>
      </c>
      <c r="U5417" s="23" t="s">
        <v>37</v>
      </c>
      <c r="V5417" s="23" t="s">
        <v>37</v>
      </c>
      <c r="W5417" s="23" t="s">
        <v>37</v>
      </c>
      <c r="X5417" s="23" t="s">
        <v>37</v>
      </c>
      <c r="Y5417" s="23" t="s">
        <v>37</v>
      </c>
      <c r="AH5417" s="34"/>
      <c r="AI5417" s="24"/>
      <c r="AJ5417" s="24"/>
      <c r="AK5417" s="24"/>
    </row>
    <row r="5418" ht="12.75" customHeight="1">
      <c r="A5418" s="13"/>
      <c r="B5418" s="13"/>
      <c r="C5418" s="14"/>
      <c r="D5418" s="14"/>
      <c r="E5418" s="15"/>
      <c r="F5418" s="13"/>
      <c r="G5418" s="13"/>
      <c r="H5418" s="13"/>
      <c r="I5418" s="13"/>
      <c r="J5418" s="13"/>
      <c r="K5418" s="17"/>
      <c r="L5418" s="17"/>
      <c r="M5418" s="13"/>
      <c r="N5418" s="13"/>
      <c r="O5418" s="23" t="s">
        <v>37</v>
      </c>
      <c r="P5418" s="23" t="s">
        <v>37</v>
      </c>
      <c r="Q5418" s="23" t="s">
        <v>37</v>
      </c>
      <c r="R5418" s="23" t="s">
        <v>37</v>
      </c>
      <c r="S5418" s="23" t="s">
        <v>37</v>
      </c>
      <c r="T5418" s="23" t="s">
        <v>37</v>
      </c>
      <c r="U5418" s="23" t="s">
        <v>37</v>
      </c>
      <c r="V5418" s="23" t="s">
        <v>37</v>
      </c>
      <c r="W5418" s="23" t="s">
        <v>37</v>
      </c>
      <c r="X5418" s="23" t="s">
        <v>37</v>
      </c>
      <c r="Y5418" s="23" t="s">
        <v>37</v>
      </c>
      <c r="AH5418" s="34"/>
      <c r="AI5418" s="24"/>
      <c r="AJ5418" s="24"/>
      <c r="AK5418" s="24"/>
    </row>
    <row r="5419" ht="12.75" customHeight="1">
      <c r="A5419" s="13"/>
      <c r="B5419" s="13"/>
      <c r="C5419" s="14"/>
      <c r="D5419" s="14"/>
      <c r="E5419" s="15"/>
      <c r="F5419" s="13"/>
      <c r="G5419" s="13"/>
      <c r="H5419" s="13"/>
      <c r="I5419" s="13"/>
      <c r="J5419" s="13"/>
      <c r="K5419" s="17"/>
      <c r="L5419" s="17"/>
      <c r="M5419" s="13"/>
      <c r="N5419" s="13"/>
      <c r="O5419" s="23" t="s">
        <v>37</v>
      </c>
      <c r="P5419" s="23" t="s">
        <v>37</v>
      </c>
      <c r="Q5419" s="23" t="s">
        <v>37</v>
      </c>
      <c r="R5419" s="23" t="s">
        <v>37</v>
      </c>
      <c r="S5419" s="23" t="s">
        <v>37</v>
      </c>
      <c r="T5419" s="23" t="s">
        <v>37</v>
      </c>
      <c r="U5419" s="23" t="s">
        <v>37</v>
      </c>
      <c r="V5419" s="23" t="s">
        <v>37</v>
      </c>
      <c r="W5419" s="23" t="s">
        <v>37</v>
      </c>
      <c r="X5419" s="23" t="s">
        <v>37</v>
      </c>
      <c r="Y5419" s="23" t="s">
        <v>37</v>
      </c>
      <c r="AH5419" s="34"/>
      <c r="AI5419" s="24"/>
      <c r="AJ5419" s="24"/>
      <c r="AK5419" s="24"/>
    </row>
    <row r="5420" ht="12.75" customHeight="1">
      <c r="A5420" s="13"/>
      <c r="B5420" s="13"/>
      <c r="C5420" s="14"/>
      <c r="D5420" s="14"/>
      <c r="E5420" s="15"/>
      <c r="F5420" s="13"/>
      <c r="G5420" s="13"/>
      <c r="H5420" s="13"/>
      <c r="I5420" s="13"/>
      <c r="J5420" s="13"/>
      <c r="K5420" s="17"/>
      <c r="L5420" s="17"/>
      <c r="M5420" s="13"/>
      <c r="N5420" s="13"/>
      <c r="O5420" s="23" t="s">
        <v>37</v>
      </c>
      <c r="P5420" s="23" t="s">
        <v>37</v>
      </c>
      <c r="Q5420" s="23" t="s">
        <v>37</v>
      </c>
      <c r="R5420" s="23" t="s">
        <v>37</v>
      </c>
      <c r="S5420" s="23" t="s">
        <v>37</v>
      </c>
      <c r="T5420" s="23" t="s">
        <v>37</v>
      </c>
      <c r="U5420" s="23" t="s">
        <v>37</v>
      </c>
      <c r="V5420" s="23" t="s">
        <v>37</v>
      </c>
      <c r="W5420" s="23" t="s">
        <v>37</v>
      </c>
      <c r="X5420" s="23" t="s">
        <v>37</v>
      </c>
      <c r="Y5420" s="23" t="s">
        <v>37</v>
      </c>
      <c r="AH5420" s="34"/>
      <c r="AI5420" s="24"/>
      <c r="AJ5420" s="24"/>
      <c r="AK5420" s="24"/>
    </row>
    <row r="5421" ht="12.75" customHeight="1">
      <c r="A5421" s="13"/>
      <c r="B5421" s="13"/>
      <c r="C5421" s="14"/>
      <c r="D5421" s="14"/>
      <c r="E5421" s="15"/>
      <c r="F5421" s="13"/>
      <c r="G5421" s="13"/>
      <c r="H5421" s="13"/>
      <c r="I5421" s="13"/>
      <c r="J5421" s="13"/>
      <c r="K5421" s="17"/>
      <c r="L5421" s="17"/>
      <c r="M5421" s="13"/>
      <c r="N5421" s="13"/>
      <c r="O5421" s="23" t="s">
        <v>37</v>
      </c>
      <c r="P5421" s="23" t="s">
        <v>37</v>
      </c>
      <c r="Q5421" s="23" t="s">
        <v>37</v>
      </c>
      <c r="R5421" s="23" t="s">
        <v>37</v>
      </c>
      <c r="S5421" s="23" t="s">
        <v>37</v>
      </c>
      <c r="T5421" s="23" t="s">
        <v>37</v>
      </c>
      <c r="U5421" s="23" t="s">
        <v>37</v>
      </c>
      <c r="V5421" s="23" t="s">
        <v>37</v>
      </c>
      <c r="W5421" s="23" t="s">
        <v>37</v>
      </c>
      <c r="X5421" s="23" t="s">
        <v>37</v>
      </c>
      <c r="Y5421" s="23" t="s">
        <v>37</v>
      </c>
      <c r="AH5421" s="34"/>
      <c r="AI5421" s="24"/>
      <c r="AJ5421" s="24"/>
      <c r="AK5421" s="24"/>
    </row>
    <row r="5422" ht="12.75" customHeight="1">
      <c r="A5422" s="13"/>
      <c r="B5422" s="13"/>
      <c r="C5422" s="14"/>
      <c r="D5422" s="14"/>
      <c r="E5422" s="15"/>
      <c r="F5422" s="13"/>
      <c r="G5422" s="13"/>
      <c r="H5422" s="13"/>
      <c r="I5422" s="13"/>
      <c r="J5422" s="13"/>
      <c r="K5422" s="17"/>
      <c r="L5422" s="17"/>
      <c r="M5422" s="13"/>
      <c r="N5422" s="13"/>
      <c r="O5422" s="23" t="s">
        <v>37</v>
      </c>
      <c r="P5422" s="23" t="s">
        <v>37</v>
      </c>
      <c r="Q5422" s="23" t="s">
        <v>37</v>
      </c>
      <c r="R5422" s="23" t="s">
        <v>37</v>
      </c>
      <c r="S5422" s="23" t="s">
        <v>37</v>
      </c>
      <c r="T5422" s="23" t="s">
        <v>37</v>
      </c>
      <c r="U5422" s="23" t="s">
        <v>37</v>
      </c>
      <c r="V5422" s="23" t="s">
        <v>37</v>
      </c>
      <c r="W5422" s="23" t="s">
        <v>37</v>
      </c>
      <c r="X5422" s="23" t="s">
        <v>37</v>
      </c>
      <c r="Y5422" s="23" t="s">
        <v>37</v>
      </c>
      <c r="AH5422" s="34"/>
      <c r="AI5422" s="24"/>
      <c r="AJ5422" s="24"/>
      <c r="AK5422" s="24"/>
    </row>
    <row r="5423" ht="12.75" customHeight="1">
      <c r="A5423" s="13"/>
      <c r="B5423" s="13"/>
      <c r="C5423" s="14"/>
      <c r="D5423" s="14"/>
      <c r="E5423" s="15"/>
      <c r="F5423" s="13"/>
      <c r="G5423" s="13"/>
      <c r="H5423" s="13"/>
      <c r="I5423" s="13"/>
      <c r="J5423" s="13"/>
      <c r="K5423" s="17"/>
      <c r="L5423" s="17"/>
      <c r="M5423" s="13"/>
      <c r="N5423" s="13"/>
      <c r="O5423" s="23" t="s">
        <v>37</v>
      </c>
      <c r="P5423" s="23" t="s">
        <v>37</v>
      </c>
      <c r="Q5423" s="23" t="s">
        <v>37</v>
      </c>
      <c r="R5423" s="23" t="s">
        <v>37</v>
      </c>
      <c r="S5423" s="23" t="s">
        <v>37</v>
      </c>
      <c r="T5423" s="23" t="s">
        <v>37</v>
      </c>
      <c r="U5423" s="23" t="s">
        <v>37</v>
      </c>
      <c r="V5423" s="23" t="s">
        <v>37</v>
      </c>
      <c r="W5423" s="23" t="s">
        <v>37</v>
      </c>
      <c r="X5423" s="23" t="s">
        <v>37</v>
      </c>
      <c r="Y5423" s="23" t="s">
        <v>37</v>
      </c>
      <c r="AH5423" s="34"/>
      <c r="AI5423" s="24"/>
      <c r="AJ5423" s="24"/>
      <c r="AK5423" s="24"/>
    </row>
    <row r="5424" ht="12.75" customHeight="1">
      <c r="A5424" s="13"/>
      <c r="B5424" s="13"/>
      <c r="C5424" s="14"/>
      <c r="D5424" s="14"/>
      <c r="E5424" s="15"/>
      <c r="F5424" s="13"/>
      <c r="G5424" s="13"/>
      <c r="H5424" s="13"/>
      <c r="I5424" s="13"/>
      <c r="J5424" s="13"/>
      <c r="K5424" s="17"/>
      <c r="L5424" s="17"/>
      <c r="M5424" s="13"/>
      <c r="N5424" s="13"/>
      <c r="O5424" s="23" t="s">
        <v>37</v>
      </c>
      <c r="P5424" s="23" t="s">
        <v>37</v>
      </c>
      <c r="Q5424" s="23" t="s">
        <v>37</v>
      </c>
      <c r="R5424" s="23" t="s">
        <v>37</v>
      </c>
      <c r="S5424" s="23" t="s">
        <v>37</v>
      </c>
      <c r="T5424" s="23" t="s">
        <v>37</v>
      </c>
      <c r="U5424" s="23" t="s">
        <v>37</v>
      </c>
      <c r="V5424" s="23" t="s">
        <v>37</v>
      </c>
      <c r="W5424" s="23" t="s">
        <v>37</v>
      </c>
      <c r="X5424" s="23" t="s">
        <v>37</v>
      </c>
      <c r="Y5424" s="23" t="s">
        <v>37</v>
      </c>
      <c r="AH5424" s="34"/>
      <c r="AI5424" s="24"/>
      <c r="AJ5424" s="24"/>
      <c r="AK5424" s="24"/>
    </row>
    <row r="5425" ht="12.75" customHeight="1">
      <c r="A5425" s="13"/>
      <c r="B5425" s="13"/>
      <c r="C5425" s="14"/>
      <c r="D5425" s="14"/>
      <c r="E5425" s="15"/>
      <c r="F5425" s="13"/>
      <c r="G5425" s="13"/>
      <c r="H5425" s="13"/>
      <c r="I5425" s="13"/>
      <c r="J5425" s="13"/>
      <c r="K5425" s="17"/>
      <c r="L5425" s="17"/>
      <c r="M5425" s="13"/>
      <c r="N5425" s="13"/>
      <c r="O5425" s="23" t="s">
        <v>37</v>
      </c>
      <c r="P5425" s="23" t="s">
        <v>37</v>
      </c>
      <c r="Q5425" s="23" t="s">
        <v>37</v>
      </c>
      <c r="R5425" s="23" t="s">
        <v>37</v>
      </c>
      <c r="S5425" s="23" t="s">
        <v>37</v>
      </c>
      <c r="T5425" s="23" t="s">
        <v>37</v>
      </c>
      <c r="U5425" s="23" t="s">
        <v>37</v>
      </c>
      <c r="V5425" s="23" t="s">
        <v>37</v>
      </c>
      <c r="W5425" s="23" t="s">
        <v>37</v>
      </c>
      <c r="X5425" s="23" t="s">
        <v>37</v>
      </c>
      <c r="Y5425" s="23" t="s">
        <v>37</v>
      </c>
      <c r="AH5425" s="34"/>
      <c r="AI5425" s="24"/>
      <c r="AJ5425" s="24"/>
      <c r="AK5425" s="24"/>
    </row>
    <row r="5426" ht="12.75" customHeight="1">
      <c r="A5426" s="13"/>
      <c r="B5426" s="13"/>
      <c r="C5426" s="14"/>
      <c r="D5426" s="14"/>
      <c r="E5426" s="15"/>
      <c r="F5426" s="13"/>
      <c r="G5426" s="13"/>
      <c r="H5426" s="13"/>
      <c r="I5426" s="13"/>
      <c r="J5426" s="13"/>
      <c r="K5426" s="17"/>
      <c r="L5426" s="17"/>
      <c r="M5426" s="13"/>
      <c r="N5426" s="13"/>
      <c r="O5426" s="23" t="s">
        <v>37</v>
      </c>
      <c r="P5426" s="23" t="s">
        <v>37</v>
      </c>
      <c r="Q5426" s="23" t="s">
        <v>37</v>
      </c>
      <c r="R5426" s="23" t="s">
        <v>37</v>
      </c>
      <c r="S5426" s="23" t="s">
        <v>37</v>
      </c>
      <c r="T5426" s="23" t="s">
        <v>37</v>
      </c>
      <c r="U5426" s="23" t="s">
        <v>37</v>
      </c>
      <c r="V5426" s="23" t="s">
        <v>37</v>
      </c>
      <c r="W5426" s="23" t="s">
        <v>37</v>
      </c>
      <c r="X5426" s="23" t="s">
        <v>37</v>
      </c>
      <c r="Y5426" s="23" t="s">
        <v>37</v>
      </c>
      <c r="AH5426" s="34"/>
      <c r="AI5426" s="24"/>
      <c r="AJ5426" s="24"/>
      <c r="AK5426" s="24"/>
    </row>
    <row r="5427" ht="12.75" customHeight="1">
      <c r="A5427" s="13"/>
      <c r="B5427" s="13"/>
      <c r="C5427" s="14"/>
      <c r="D5427" s="14"/>
      <c r="E5427" s="15"/>
      <c r="F5427" s="13"/>
      <c r="G5427" s="13"/>
      <c r="H5427" s="13"/>
      <c r="I5427" s="13"/>
      <c r="J5427" s="13"/>
      <c r="K5427" s="17"/>
      <c r="L5427" s="17"/>
      <c r="M5427" s="13"/>
      <c r="N5427" s="13"/>
      <c r="O5427" s="23" t="s">
        <v>37</v>
      </c>
      <c r="P5427" s="23" t="s">
        <v>37</v>
      </c>
      <c r="Q5427" s="23" t="s">
        <v>37</v>
      </c>
      <c r="R5427" s="23" t="s">
        <v>37</v>
      </c>
      <c r="S5427" s="23" t="s">
        <v>37</v>
      </c>
      <c r="T5427" s="23" t="s">
        <v>37</v>
      </c>
      <c r="U5427" s="23" t="s">
        <v>37</v>
      </c>
      <c r="V5427" s="23" t="s">
        <v>37</v>
      </c>
      <c r="W5427" s="23" t="s">
        <v>37</v>
      </c>
      <c r="X5427" s="23" t="s">
        <v>37</v>
      </c>
      <c r="Y5427" s="23" t="s">
        <v>37</v>
      </c>
      <c r="AH5427" s="34"/>
      <c r="AI5427" s="24"/>
      <c r="AJ5427" s="24"/>
      <c r="AK5427" s="24"/>
    </row>
    <row r="5428" ht="12.75" customHeight="1">
      <c r="A5428" s="13"/>
      <c r="B5428" s="13"/>
      <c r="C5428" s="14"/>
      <c r="D5428" s="14"/>
      <c r="E5428" s="15"/>
      <c r="F5428" s="13"/>
      <c r="G5428" s="13"/>
      <c r="H5428" s="13"/>
      <c r="I5428" s="13"/>
      <c r="J5428" s="13"/>
      <c r="K5428" s="17"/>
      <c r="L5428" s="17"/>
      <c r="M5428" s="13"/>
      <c r="N5428" s="13"/>
      <c r="O5428" s="23" t="s">
        <v>37</v>
      </c>
      <c r="P5428" s="23" t="s">
        <v>37</v>
      </c>
      <c r="Q5428" s="23" t="s">
        <v>37</v>
      </c>
      <c r="R5428" s="23" t="s">
        <v>37</v>
      </c>
      <c r="S5428" s="23" t="s">
        <v>37</v>
      </c>
      <c r="T5428" s="23" t="s">
        <v>37</v>
      </c>
      <c r="U5428" s="23" t="s">
        <v>37</v>
      </c>
      <c r="V5428" s="23" t="s">
        <v>37</v>
      </c>
      <c r="W5428" s="23" t="s">
        <v>37</v>
      </c>
      <c r="X5428" s="23" t="s">
        <v>37</v>
      </c>
      <c r="Y5428" s="23" t="s">
        <v>37</v>
      </c>
      <c r="AH5428" s="34"/>
      <c r="AI5428" s="24"/>
      <c r="AJ5428" s="24"/>
      <c r="AK5428" s="24"/>
    </row>
    <row r="5429" ht="12.75" customHeight="1">
      <c r="A5429" s="13"/>
      <c r="B5429" s="13"/>
      <c r="C5429" s="14"/>
      <c r="D5429" s="14"/>
      <c r="E5429" s="15"/>
      <c r="F5429" s="13"/>
      <c r="G5429" s="13"/>
      <c r="H5429" s="13"/>
      <c r="I5429" s="13"/>
      <c r="J5429" s="13"/>
      <c r="K5429" s="17"/>
      <c r="L5429" s="17"/>
      <c r="M5429" s="13"/>
      <c r="N5429" s="13"/>
      <c r="O5429" s="23" t="s">
        <v>37</v>
      </c>
      <c r="P5429" s="23" t="s">
        <v>37</v>
      </c>
      <c r="Q5429" s="23" t="s">
        <v>37</v>
      </c>
      <c r="R5429" s="23" t="s">
        <v>37</v>
      </c>
      <c r="S5429" s="23" t="s">
        <v>37</v>
      </c>
      <c r="T5429" s="23" t="s">
        <v>37</v>
      </c>
      <c r="U5429" s="23" t="s">
        <v>37</v>
      </c>
      <c r="V5429" s="23" t="s">
        <v>37</v>
      </c>
      <c r="W5429" s="23" t="s">
        <v>37</v>
      </c>
      <c r="X5429" s="23" t="s">
        <v>37</v>
      </c>
      <c r="Y5429" s="23" t="s">
        <v>37</v>
      </c>
      <c r="AH5429" s="34"/>
      <c r="AI5429" s="24"/>
      <c r="AJ5429" s="24"/>
      <c r="AK5429" s="24"/>
    </row>
    <row r="5430" ht="12.75" customHeight="1">
      <c r="A5430" s="13"/>
      <c r="B5430" s="13"/>
      <c r="C5430" s="14"/>
      <c r="D5430" s="14"/>
      <c r="E5430" s="15"/>
      <c r="F5430" s="13"/>
      <c r="G5430" s="13"/>
      <c r="H5430" s="13"/>
      <c r="I5430" s="13"/>
      <c r="J5430" s="13"/>
      <c r="K5430" s="17"/>
      <c r="L5430" s="17"/>
      <c r="M5430" s="13"/>
      <c r="N5430" s="13"/>
      <c r="O5430" s="23" t="s">
        <v>37</v>
      </c>
      <c r="P5430" s="23" t="s">
        <v>37</v>
      </c>
      <c r="Q5430" s="23" t="s">
        <v>37</v>
      </c>
      <c r="R5430" s="23" t="s">
        <v>37</v>
      </c>
      <c r="S5430" s="23" t="s">
        <v>37</v>
      </c>
      <c r="T5430" s="23" t="s">
        <v>37</v>
      </c>
      <c r="U5430" s="23" t="s">
        <v>37</v>
      </c>
      <c r="V5430" s="23" t="s">
        <v>37</v>
      </c>
      <c r="W5430" s="23" t="s">
        <v>37</v>
      </c>
      <c r="X5430" s="23" t="s">
        <v>37</v>
      </c>
      <c r="Y5430" s="23" t="s">
        <v>37</v>
      </c>
      <c r="AH5430" s="34"/>
      <c r="AI5430" s="24"/>
      <c r="AJ5430" s="24"/>
      <c r="AK5430" s="24"/>
    </row>
    <row r="5431" ht="12.75" customHeight="1">
      <c r="A5431" s="13"/>
      <c r="B5431" s="13"/>
      <c r="C5431" s="14"/>
      <c r="D5431" s="14"/>
      <c r="E5431" s="15"/>
      <c r="F5431" s="13"/>
      <c r="G5431" s="13"/>
      <c r="H5431" s="13"/>
      <c r="I5431" s="13"/>
      <c r="J5431" s="13"/>
      <c r="K5431" s="17"/>
      <c r="L5431" s="17"/>
      <c r="M5431" s="13"/>
      <c r="N5431" s="13"/>
      <c r="O5431" s="23" t="s">
        <v>37</v>
      </c>
      <c r="P5431" s="23" t="s">
        <v>37</v>
      </c>
      <c r="Q5431" s="23" t="s">
        <v>37</v>
      </c>
      <c r="R5431" s="23" t="s">
        <v>37</v>
      </c>
      <c r="S5431" s="23" t="s">
        <v>37</v>
      </c>
      <c r="T5431" s="23" t="s">
        <v>37</v>
      </c>
      <c r="U5431" s="23" t="s">
        <v>37</v>
      </c>
      <c r="V5431" s="23" t="s">
        <v>37</v>
      </c>
      <c r="W5431" s="23" t="s">
        <v>37</v>
      </c>
      <c r="X5431" s="23" t="s">
        <v>37</v>
      </c>
      <c r="Y5431" s="23" t="s">
        <v>37</v>
      </c>
      <c r="AH5431" s="34"/>
      <c r="AI5431" s="24"/>
      <c r="AJ5431" s="24"/>
      <c r="AK5431" s="24"/>
    </row>
    <row r="5432" ht="12.75" customHeight="1">
      <c r="A5432" s="13"/>
      <c r="B5432" s="13"/>
      <c r="C5432" s="14"/>
      <c r="D5432" s="14"/>
      <c r="E5432" s="15"/>
      <c r="F5432" s="13"/>
      <c r="G5432" s="13"/>
      <c r="H5432" s="13"/>
      <c r="I5432" s="13"/>
      <c r="J5432" s="13"/>
      <c r="K5432" s="17"/>
      <c r="L5432" s="17"/>
      <c r="M5432" s="13"/>
      <c r="N5432" s="13"/>
      <c r="O5432" s="23" t="s">
        <v>37</v>
      </c>
      <c r="P5432" s="23" t="s">
        <v>37</v>
      </c>
      <c r="Q5432" s="23" t="s">
        <v>37</v>
      </c>
      <c r="R5432" s="23" t="s">
        <v>37</v>
      </c>
      <c r="S5432" s="23" t="s">
        <v>37</v>
      </c>
      <c r="T5432" s="23" t="s">
        <v>37</v>
      </c>
      <c r="U5432" s="23" t="s">
        <v>37</v>
      </c>
      <c r="V5432" s="23" t="s">
        <v>37</v>
      </c>
      <c r="W5432" s="23" t="s">
        <v>37</v>
      </c>
      <c r="X5432" s="23" t="s">
        <v>37</v>
      </c>
      <c r="Y5432" s="23" t="s">
        <v>37</v>
      </c>
      <c r="AH5432" s="34"/>
      <c r="AI5432" s="24"/>
      <c r="AJ5432" s="24"/>
      <c r="AK5432" s="24"/>
    </row>
    <row r="5433" ht="12.75" customHeight="1">
      <c r="A5433" s="13"/>
      <c r="B5433" s="13"/>
      <c r="C5433" s="14"/>
      <c r="D5433" s="14"/>
      <c r="E5433" s="15"/>
      <c r="F5433" s="13"/>
      <c r="G5433" s="13"/>
      <c r="H5433" s="13"/>
      <c r="I5433" s="13"/>
      <c r="J5433" s="13"/>
      <c r="K5433" s="17"/>
      <c r="L5433" s="17"/>
      <c r="M5433" s="13"/>
      <c r="N5433" s="13"/>
      <c r="O5433" s="23" t="s">
        <v>37</v>
      </c>
      <c r="P5433" s="23" t="s">
        <v>37</v>
      </c>
      <c r="Q5433" s="23" t="s">
        <v>37</v>
      </c>
      <c r="R5433" s="23" t="s">
        <v>37</v>
      </c>
      <c r="S5433" s="23" t="s">
        <v>37</v>
      </c>
      <c r="T5433" s="23" t="s">
        <v>37</v>
      </c>
      <c r="U5433" s="23" t="s">
        <v>37</v>
      </c>
      <c r="V5433" s="23" t="s">
        <v>37</v>
      </c>
      <c r="W5433" s="23" t="s">
        <v>37</v>
      </c>
      <c r="X5433" s="23" t="s">
        <v>37</v>
      </c>
      <c r="Y5433" s="23" t="s">
        <v>37</v>
      </c>
      <c r="AH5433" s="34"/>
      <c r="AI5433" s="24"/>
      <c r="AJ5433" s="24"/>
      <c r="AK5433" s="24"/>
    </row>
    <row r="5434" ht="12.75" customHeight="1">
      <c r="A5434" s="13"/>
      <c r="B5434" s="13"/>
      <c r="C5434" s="14"/>
      <c r="D5434" s="14"/>
      <c r="E5434" s="15"/>
      <c r="F5434" s="13"/>
      <c r="G5434" s="13"/>
      <c r="H5434" s="13"/>
      <c r="I5434" s="13"/>
      <c r="J5434" s="13"/>
      <c r="K5434" s="17"/>
      <c r="L5434" s="17"/>
      <c r="M5434" s="13"/>
      <c r="N5434" s="13"/>
      <c r="O5434" s="23" t="s">
        <v>37</v>
      </c>
      <c r="P5434" s="23" t="s">
        <v>37</v>
      </c>
      <c r="Q5434" s="23" t="s">
        <v>37</v>
      </c>
      <c r="R5434" s="23" t="s">
        <v>37</v>
      </c>
      <c r="S5434" s="23" t="s">
        <v>37</v>
      </c>
      <c r="T5434" s="23" t="s">
        <v>37</v>
      </c>
      <c r="U5434" s="23" t="s">
        <v>37</v>
      </c>
      <c r="V5434" s="23" t="s">
        <v>37</v>
      </c>
      <c r="W5434" s="23" t="s">
        <v>37</v>
      </c>
      <c r="X5434" s="23" t="s">
        <v>37</v>
      </c>
      <c r="Y5434" s="23" t="s">
        <v>37</v>
      </c>
      <c r="AH5434" s="34"/>
      <c r="AI5434" s="24"/>
      <c r="AJ5434" s="24"/>
      <c r="AK5434" s="24"/>
    </row>
    <row r="5435" ht="12.75" customHeight="1">
      <c r="A5435" s="13"/>
      <c r="B5435" s="13"/>
      <c r="C5435" s="14"/>
      <c r="D5435" s="14"/>
      <c r="E5435" s="15"/>
      <c r="F5435" s="13"/>
      <c r="G5435" s="13"/>
      <c r="H5435" s="13"/>
      <c r="I5435" s="13"/>
      <c r="J5435" s="13"/>
      <c r="K5435" s="17"/>
      <c r="L5435" s="17"/>
      <c r="M5435" s="13"/>
      <c r="N5435" s="13"/>
      <c r="O5435" s="23" t="s">
        <v>37</v>
      </c>
      <c r="P5435" s="23" t="s">
        <v>37</v>
      </c>
      <c r="Q5435" s="23" t="s">
        <v>37</v>
      </c>
      <c r="R5435" s="23" t="s">
        <v>37</v>
      </c>
      <c r="S5435" s="23" t="s">
        <v>37</v>
      </c>
      <c r="T5435" s="23" t="s">
        <v>37</v>
      </c>
      <c r="U5435" s="23" t="s">
        <v>37</v>
      </c>
      <c r="V5435" s="23" t="s">
        <v>37</v>
      </c>
      <c r="W5435" s="23" t="s">
        <v>37</v>
      </c>
      <c r="X5435" s="23" t="s">
        <v>37</v>
      </c>
      <c r="Y5435" s="23" t="s">
        <v>37</v>
      </c>
      <c r="AH5435" s="34"/>
      <c r="AI5435" s="24"/>
      <c r="AJ5435" s="24"/>
      <c r="AK5435" s="24"/>
    </row>
    <row r="5436" ht="12.75" customHeight="1">
      <c r="A5436" s="13"/>
      <c r="B5436" s="13"/>
      <c r="C5436" s="14"/>
      <c r="D5436" s="14"/>
      <c r="E5436" s="15"/>
      <c r="F5436" s="13"/>
      <c r="G5436" s="13"/>
      <c r="H5436" s="13"/>
      <c r="I5436" s="13"/>
      <c r="J5436" s="13"/>
      <c r="K5436" s="17"/>
      <c r="L5436" s="17"/>
      <c r="M5436" s="13"/>
      <c r="N5436" s="13"/>
      <c r="O5436" s="23" t="s">
        <v>37</v>
      </c>
      <c r="P5436" s="23" t="s">
        <v>37</v>
      </c>
      <c r="Q5436" s="23" t="s">
        <v>37</v>
      </c>
      <c r="R5436" s="23" t="s">
        <v>37</v>
      </c>
      <c r="S5436" s="23" t="s">
        <v>37</v>
      </c>
      <c r="T5436" s="23" t="s">
        <v>37</v>
      </c>
      <c r="U5436" s="23" t="s">
        <v>37</v>
      </c>
      <c r="V5436" s="23" t="s">
        <v>37</v>
      </c>
      <c r="W5436" s="23" t="s">
        <v>37</v>
      </c>
      <c r="X5436" s="23" t="s">
        <v>37</v>
      </c>
      <c r="Y5436" s="23" t="s">
        <v>37</v>
      </c>
      <c r="AH5436" s="34"/>
      <c r="AI5436" s="24"/>
      <c r="AJ5436" s="24"/>
      <c r="AK5436" s="24"/>
    </row>
    <row r="5437" ht="12.75" customHeight="1">
      <c r="A5437" s="13"/>
      <c r="B5437" s="13"/>
      <c r="C5437" s="14"/>
      <c r="D5437" s="14"/>
      <c r="E5437" s="15"/>
      <c r="F5437" s="13"/>
      <c r="G5437" s="13"/>
      <c r="H5437" s="13"/>
      <c r="I5437" s="13"/>
      <c r="J5437" s="13"/>
      <c r="K5437" s="17"/>
      <c r="L5437" s="17"/>
      <c r="M5437" s="13"/>
      <c r="N5437" s="13"/>
      <c r="O5437" s="23" t="s">
        <v>37</v>
      </c>
      <c r="P5437" s="23" t="s">
        <v>37</v>
      </c>
      <c r="Q5437" s="23" t="s">
        <v>37</v>
      </c>
      <c r="R5437" s="23" t="s">
        <v>37</v>
      </c>
      <c r="S5437" s="23" t="s">
        <v>37</v>
      </c>
      <c r="T5437" s="23" t="s">
        <v>37</v>
      </c>
      <c r="U5437" s="23" t="s">
        <v>37</v>
      </c>
      <c r="V5437" s="23" t="s">
        <v>37</v>
      </c>
      <c r="W5437" s="23" t="s">
        <v>37</v>
      </c>
      <c r="X5437" s="23" t="s">
        <v>37</v>
      </c>
      <c r="Y5437" s="23" t="s">
        <v>37</v>
      </c>
      <c r="AH5437" s="34"/>
      <c r="AI5437" s="24"/>
      <c r="AJ5437" s="24"/>
      <c r="AK5437" s="24"/>
    </row>
    <row r="5438" ht="12.75" customHeight="1">
      <c r="A5438" s="13"/>
      <c r="B5438" s="13"/>
      <c r="C5438" s="14"/>
      <c r="D5438" s="14"/>
      <c r="E5438" s="15"/>
      <c r="F5438" s="13"/>
      <c r="G5438" s="13"/>
      <c r="H5438" s="13"/>
      <c r="I5438" s="13"/>
      <c r="J5438" s="13"/>
      <c r="K5438" s="17"/>
      <c r="L5438" s="17"/>
      <c r="M5438" s="13"/>
      <c r="N5438" s="13"/>
      <c r="O5438" s="23" t="s">
        <v>37</v>
      </c>
      <c r="P5438" s="23" t="s">
        <v>37</v>
      </c>
      <c r="Q5438" s="23" t="s">
        <v>37</v>
      </c>
      <c r="R5438" s="23" t="s">
        <v>37</v>
      </c>
      <c r="S5438" s="23" t="s">
        <v>37</v>
      </c>
      <c r="T5438" s="23" t="s">
        <v>37</v>
      </c>
      <c r="U5438" s="23" t="s">
        <v>37</v>
      </c>
      <c r="V5438" s="23" t="s">
        <v>37</v>
      </c>
      <c r="W5438" s="23" t="s">
        <v>37</v>
      </c>
      <c r="X5438" s="23" t="s">
        <v>37</v>
      </c>
      <c r="Y5438" s="23" t="s">
        <v>37</v>
      </c>
      <c r="AH5438" s="34"/>
      <c r="AI5438" s="24"/>
      <c r="AJ5438" s="24"/>
      <c r="AK5438" s="24"/>
    </row>
    <row r="5439" ht="12.75" customHeight="1">
      <c r="A5439" s="13"/>
      <c r="B5439" s="13"/>
      <c r="C5439" s="14"/>
      <c r="D5439" s="14"/>
      <c r="E5439" s="15"/>
      <c r="F5439" s="13"/>
      <c r="G5439" s="13"/>
      <c r="H5439" s="13"/>
      <c r="I5439" s="13"/>
      <c r="J5439" s="13"/>
      <c r="K5439" s="17"/>
      <c r="L5439" s="17"/>
      <c r="M5439" s="13"/>
      <c r="N5439" s="13"/>
      <c r="O5439" s="23" t="s">
        <v>37</v>
      </c>
      <c r="P5439" s="23" t="s">
        <v>37</v>
      </c>
      <c r="Q5439" s="23" t="s">
        <v>37</v>
      </c>
      <c r="R5439" s="23" t="s">
        <v>37</v>
      </c>
      <c r="S5439" s="23" t="s">
        <v>37</v>
      </c>
      <c r="T5439" s="23" t="s">
        <v>37</v>
      </c>
      <c r="U5439" s="23" t="s">
        <v>37</v>
      </c>
      <c r="V5439" s="23" t="s">
        <v>37</v>
      </c>
      <c r="W5439" s="23" t="s">
        <v>37</v>
      </c>
      <c r="X5439" s="23" t="s">
        <v>37</v>
      </c>
      <c r="Y5439" s="23" t="s">
        <v>37</v>
      </c>
      <c r="AH5439" s="34"/>
      <c r="AI5439" s="24"/>
      <c r="AJ5439" s="24"/>
      <c r="AK5439" s="24"/>
    </row>
    <row r="5440" ht="12.75" customHeight="1">
      <c r="A5440" s="13"/>
      <c r="B5440" s="13"/>
      <c r="C5440" s="14"/>
      <c r="D5440" s="14"/>
      <c r="E5440" s="15"/>
      <c r="F5440" s="13"/>
      <c r="G5440" s="13"/>
      <c r="H5440" s="13"/>
      <c r="I5440" s="13"/>
      <c r="J5440" s="13"/>
      <c r="K5440" s="17"/>
      <c r="L5440" s="17"/>
      <c r="M5440" s="13"/>
      <c r="N5440" s="13"/>
      <c r="O5440" s="23" t="s">
        <v>37</v>
      </c>
      <c r="P5440" s="23" t="s">
        <v>37</v>
      </c>
      <c r="Q5440" s="23" t="s">
        <v>37</v>
      </c>
      <c r="R5440" s="23" t="s">
        <v>37</v>
      </c>
      <c r="S5440" s="23" t="s">
        <v>37</v>
      </c>
      <c r="T5440" s="23" t="s">
        <v>37</v>
      </c>
      <c r="U5440" s="23" t="s">
        <v>37</v>
      </c>
      <c r="V5440" s="23" t="s">
        <v>37</v>
      </c>
      <c r="W5440" s="23" t="s">
        <v>37</v>
      </c>
      <c r="X5440" s="23" t="s">
        <v>37</v>
      </c>
      <c r="Y5440" s="23" t="s">
        <v>37</v>
      </c>
      <c r="AH5440" s="34"/>
      <c r="AI5440" s="24"/>
      <c r="AJ5440" s="24"/>
      <c r="AK5440" s="24"/>
    </row>
    <row r="5441" ht="12.75" customHeight="1">
      <c r="A5441" s="13"/>
      <c r="B5441" s="13"/>
      <c r="C5441" s="14"/>
      <c r="D5441" s="14"/>
      <c r="E5441" s="15"/>
      <c r="F5441" s="13"/>
      <c r="G5441" s="13"/>
      <c r="H5441" s="13"/>
      <c r="I5441" s="13"/>
      <c r="J5441" s="13"/>
      <c r="K5441" s="17"/>
      <c r="L5441" s="17"/>
      <c r="M5441" s="13"/>
      <c r="N5441" s="13"/>
      <c r="O5441" s="23" t="s">
        <v>37</v>
      </c>
      <c r="P5441" s="23" t="s">
        <v>37</v>
      </c>
      <c r="Q5441" s="23" t="s">
        <v>37</v>
      </c>
      <c r="R5441" s="23" t="s">
        <v>37</v>
      </c>
      <c r="S5441" s="23" t="s">
        <v>37</v>
      </c>
      <c r="T5441" s="23" t="s">
        <v>37</v>
      </c>
      <c r="U5441" s="23" t="s">
        <v>37</v>
      </c>
      <c r="V5441" s="23" t="s">
        <v>37</v>
      </c>
      <c r="W5441" s="23" t="s">
        <v>37</v>
      </c>
      <c r="X5441" s="23" t="s">
        <v>37</v>
      </c>
      <c r="Y5441" s="23" t="s">
        <v>37</v>
      </c>
      <c r="AH5441" s="34"/>
      <c r="AI5441" s="24"/>
      <c r="AJ5441" s="24"/>
      <c r="AK5441" s="24"/>
    </row>
    <row r="5442" ht="12.75" customHeight="1">
      <c r="A5442" s="13"/>
      <c r="B5442" s="13"/>
      <c r="C5442" s="14"/>
      <c r="D5442" s="14"/>
      <c r="E5442" s="15"/>
      <c r="F5442" s="13"/>
      <c r="G5442" s="13"/>
      <c r="H5442" s="13"/>
      <c r="I5442" s="13"/>
      <c r="J5442" s="13"/>
      <c r="K5442" s="17"/>
      <c r="L5442" s="17"/>
      <c r="M5442" s="13"/>
      <c r="N5442" s="13"/>
      <c r="O5442" s="23" t="s">
        <v>37</v>
      </c>
      <c r="P5442" s="23" t="s">
        <v>37</v>
      </c>
      <c r="Q5442" s="23" t="s">
        <v>37</v>
      </c>
      <c r="R5442" s="23" t="s">
        <v>37</v>
      </c>
      <c r="S5442" s="23" t="s">
        <v>37</v>
      </c>
      <c r="T5442" s="23" t="s">
        <v>37</v>
      </c>
      <c r="U5442" s="23" t="s">
        <v>37</v>
      </c>
      <c r="V5442" s="23" t="s">
        <v>37</v>
      </c>
      <c r="W5442" s="23" t="s">
        <v>37</v>
      </c>
      <c r="X5442" s="23" t="s">
        <v>37</v>
      </c>
      <c r="Y5442" s="23" t="s">
        <v>37</v>
      </c>
      <c r="AH5442" s="34"/>
      <c r="AI5442" s="24"/>
      <c r="AJ5442" s="24"/>
      <c r="AK5442" s="24"/>
    </row>
    <row r="5443" ht="12.75" customHeight="1">
      <c r="A5443" s="13"/>
      <c r="B5443" s="13"/>
      <c r="C5443" s="14"/>
      <c r="D5443" s="14"/>
      <c r="E5443" s="15"/>
      <c r="F5443" s="13"/>
      <c r="G5443" s="13"/>
      <c r="H5443" s="13"/>
      <c r="I5443" s="13"/>
      <c r="J5443" s="13"/>
      <c r="K5443" s="17"/>
      <c r="L5443" s="17"/>
      <c r="M5443" s="13"/>
      <c r="N5443" s="13"/>
      <c r="O5443" s="23" t="s">
        <v>37</v>
      </c>
      <c r="P5443" s="23" t="s">
        <v>37</v>
      </c>
      <c r="Q5443" s="23" t="s">
        <v>37</v>
      </c>
      <c r="R5443" s="23" t="s">
        <v>37</v>
      </c>
      <c r="S5443" s="23" t="s">
        <v>37</v>
      </c>
      <c r="T5443" s="23" t="s">
        <v>37</v>
      </c>
      <c r="U5443" s="23" t="s">
        <v>37</v>
      </c>
      <c r="V5443" s="23" t="s">
        <v>37</v>
      </c>
      <c r="W5443" s="23" t="s">
        <v>37</v>
      </c>
      <c r="X5443" s="23" t="s">
        <v>37</v>
      </c>
      <c r="Y5443" s="23" t="s">
        <v>37</v>
      </c>
      <c r="AH5443" s="34"/>
      <c r="AI5443" s="24"/>
      <c r="AJ5443" s="24"/>
      <c r="AK5443" s="24"/>
    </row>
    <row r="5444" ht="12.75" customHeight="1">
      <c r="A5444" s="13"/>
      <c r="B5444" s="13"/>
      <c r="C5444" s="14"/>
      <c r="D5444" s="14"/>
      <c r="E5444" s="15"/>
      <c r="F5444" s="13"/>
      <c r="G5444" s="13"/>
      <c r="H5444" s="13"/>
      <c r="I5444" s="13"/>
      <c r="J5444" s="13"/>
      <c r="K5444" s="17"/>
      <c r="L5444" s="17"/>
      <c r="M5444" s="13"/>
      <c r="N5444" s="13"/>
      <c r="O5444" s="23" t="s">
        <v>37</v>
      </c>
      <c r="P5444" s="23" t="s">
        <v>37</v>
      </c>
      <c r="Q5444" s="23" t="s">
        <v>37</v>
      </c>
      <c r="R5444" s="23" t="s">
        <v>37</v>
      </c>
      <c r="S5444" s="23" t="s">
        <v>37</v>
      </c>
      <c r="T5444" s="23" t="s">
        <v>37</v>
      </c>
      <c r="U5444" s="23" t="s">
        <v>37</v>
      </c>
      <c r="V5444" s="23" t="s">
        <v>37</v>
      </c>
      <c r="W5444" s="23" t="s">
        <v>37</v>
      </c>
      <c r="X5444" s="23" t="s">
        <v>37</v>
      </c>
      <c r="Y5444" s="23" t="s">
        <v>37</v>
      </c>
      <c r="AH5444" s="34"/>
      <c r="AI5444" s="24"/>
      <c r="AJ5444" s="24"/>
      <c r="AK5444" s="24"/>
    </row>
    <row r="5445" ht="12.75" customHeight="1">
      <c r="A5445" s="13"/>
      <c r="B5445" s="13"/>
      <c r="C5445" s="14"/>
      <c r="D5445" s="14"/>
      <c r="E5445" s="15"/>
      <c r="F5445" s="13"/>
      <c r="G5445" s="13"/>
      <c r="H5445" s="13"/>
      <c r="I5445" s="13"/>
      <c r="J5445" s="13"/>
      <c r="K5445" s="17"/>
      <c r="L5445" s="17"/>
      <c r="M5445" s="13"/>
      <c r="N5445" s="13"/>
      <c r="O5445" s="23" t="s">
        <v>37</v>
      </c>
      <c r="P5445" s="23" t="s">
        <v>37</v>
      </c>
      <c r="Q5445" s="23" t="s">
        <v>37</v>
      </c>
      <c r="R5445" s="23" t="s">
        <v>37</v>
      </c>
      <c r="S5445" s="23" t="s">
        <v>37</v>
      </c>
      <c r="T5445" s="23" t="s">
        <v>37</v>
      </c>
      <c r="U5445" s="23" t="s">
        <v>37</v>
      </c>
      <c r="V5445" s="23" t="s">
        <v>37</v>
      </c>
      <c r="W5445" s="23" t="s">
        <v>37</v>
      </c>
      <c r="X5445" s="23" t="s">
        <v>37</v>
      </c>
      <c r="Y5445" s="23" t="s">
        <v>37</v>
      </c>
      <c r="AH5445" s="34"/>
      <c r="AI5445" s="24"/>
      <c r="AJ5445" s="24"/>
      <c r="AK5445" s="24"/>
    </row>
    <row r="5446" ht="12.75" customHeight="1">
      <c r="A5446" s="13"/>
      <c r="B5446" s="13"/>
      <c r="C5446" s="14"/>
      <c r="D5446" s="14"/>
      <c r="E5446" s="15"/>
      <c r="F5446" s="13"/>
      <c r="G5446" s="13"/>
      <c r="H5446" s="13"/>
      <c r="I5446" s="13"/>
      <c r="J5446" s="13"/>
      <c r="K5446" s="17"/>
      <c r="L5446" s="17"/>
      <c r="M5446" s="13"/>
      <c r="N5446" s="13"/>
      <c r="O5446" s="23" t="s">
        <v>37</v>
      </c>
      <c r="P5446" s="23" t="s">
        <v>37</v>
      </c>
      <c r="Q5446" s="23" t="s">
        <v>37</v>
      </c>
      <c r="R5446" s="23" t="s">
        <v>37</v>
      </c>
      <c r="S5446" s="23" t="s">
        <v>37</v>
      </c>
      <c r="T5446" s="23" t="s">
        <v>37</v>
      </c>
      <c r="U5446" s="23" t="s">
        <v>37</v>
      </c>
      <c r="V5446" s="23" t="s">
        <v>37</v>
      </c>
      <c r="W5446" s="23" t="s">
        <v>37</v>
      </c>
      <c r="X5446" s="23" t="s">
        <v>37</v>
      </c>
      <c r="Y5446" s="23" t="s">
        <v>37</v>
      </c>
      <c r="AH5446" s="34"/>
      <c r="AI5446" s="24"/>
      <c r="AJ5446" s="24"/>
      <c r="AK5446" s="24"/>
    </row>
    <row r="5447" ht="12.75" customHeight="1">
      <c r="A5447" s="13"/>
      <c r="B5447" s="13"/>
      <c r="C5447" s="14"/>
      <c r="D5447" s="14"/>
      <c r="E5447" s="15"/>
      <c r="F5447" s="13"/>
      <c r="G5447" s="13"/>
      <c r="H5447" s="13"/>
      <c r="I5447" s="13"/>
      <c r="J5447" s="13"/>
      <c r="K5447" s="17"/>
      <c r="L5447" s="17"/>
      <c r="M5447" s="13"/>
      <c r="N5447" s="13"/>
      <c r="O5447" s="23" t="s">
        <v>37</v>
      </c>
      <c r="P5447" s="23" t="s">
        <v>37</v>
      </c>
      <c r="Q5447" s="23" t="s">
        <v>37</v>
      </c>
      <c r="R5447" s="23" t="s">
        <v>37</v>
      </c>
      <c r="S5447" s="23" t="s">
        <v>37</v>
      </c>
      <c r="T5447" s="23" t="s">
        <v>37</v>
      </c>
      <c r="U5447" s="23" t="s">
        <v>37</v>
      </c>
      <c r="V5447" s="23" t="s">
        <v>37</v>
      </c>
      <c r="W5447" s="23" t="s">
        <v>37</v>
      </c>
      <c r="X5447" s="23" t="s">
        <v>37</v>
      </c>
      <c r="Y5447" s="23" t="s">
        <v>37</v>
      </c>
      <c r="AH5447" s="34"/>
      <c r="AI5447" s="24"/>
      <c r="AJ5447" s="24"/>
      <c r="AK5447" s="24"/>
    </row>
    <row r="5448" ht="12.75" customHeight="1">
      <c r="A5448" s="13"/>
      <c r="B5448" s="13"/>
      <c r="C5448" s="14"/>
      <c r="D5448" s="14"/>
      <c r="E5448" s="15"/>
      <c r="F5448" s="13"/>
      <c r="G5448" s="13"/>
      <c r="H5448" s="13"/>
      <c r="I5448" s="13"/>
      <c r="J5448" s="13"/>
      <c r="K5448" s="17"/>
      <c r="L5448" s="17"/>
      <c r="M5448" s="13"/>
      <c r="N5448" s="13"/>
      <c r="O5448" s="23" t="s">
        <v>37</v>
      </c>
      <c r="P5448" s="23" t="s">
        <v>37</v>
      </c>
      <c r="Q5448" s="23" t="s">
        <v>37</v>
      </c>
      <c r="R5448" s="23" t="s">
        <v>37</v>
      </c>
      <c r="S5448" s="23" t="s">
        <v>37</v>
      </c>
      <c r="T5448" s="23" t="s">
        <v>37</v>
      </c>
      <c r="U5448" s="23" t="s">
        <v>37</v>
      </c>
      <c r="V5448" s="23" t="s">
        <v>37</v>
      </c>
      <c r="W5448" s="23" t="s">
        <v>37</v>
      </c>
      <c r="X5448" s="23" t="s">
        <v>37</v>
      </c>
      <c r="Y5448" s="23" t="s">
        <v>37</v>
      </c>
      <c r="AH5448" s="34"/>
      <c r="AI5448" s="24"/>
      <c r="AJ5448" s="24"/>
      <c r="AK5448" s="24"/>
    </row>
    <row r="5449" ht="12.75" customHeight="1">
      <c r="A5449" s="13"/>
      <c r="B5449" s="13"/>
      <c r="C5449" s="14"/>
      <c r="D5449" s="14"/>
      <c r="E5449" s="15"/>
      <c r="F5449" s="13"/>
      <c r="G5449" s="13"/>
      <c r="H5449" s="13"/>
      <c r="I5449" s="13"/>
      <c r="J5449" s="13"/>
      <c r="K5449" s="17"/>
      <c r="L5449" s="17"/>
      <c r="M5449" s="13"/>
      <c r="N5449" s="13"/>
      <c r="O5449" s="23" t="s">
        <v>37</v>
      </c>
      <c r="P5449" s="23" t="s">
        <v>37</v>
      </c>
      <c r="Q5449" s="23" t="s">
        <v>37</v>
      </c>
      <c r="R5449" s="23" t="s">
        <v>37</v>
      </c>
      <c r="S5449" s="23" t="s">
        <v>37</v>
      </c>
      <c r="T5449" s="23" t="s">
        <v>37</v>
      </c>
      <c r="U5449" s="23" t="s">
        <v>37</v>
      </c>
      <c r="V5449" s="23" t="s">
        <v>37</v>
      </c>
      <c r="W5449" s="23" t="s">
        <v>37</v>
      </c>
      <c r="X5449" s="23" t="s">
        <v>37</v>
      </c>
      <c r="Y5449" s="23" t="s">
        <v>37</v>
      </c>
      <c r="AH5449" s="34"/>
      <c r="AI5449" s="24"/>
      <c r="AJ5449" s="24"/>
      <c r="AK5449" s="24"/>
    </row>
    <row r="5450" ht="12.75" customHeight="1">
      <c r="A5450" s="13"/>
      <c r="B5450" s="13"/>
      <c r="C5450" s="14"/>
      <c r="D5450" s="14"/>
      <c r="E5450" s="15"/>
      <c r="F5450" s="13"/>
      <c r="G5450" s="13"/>
      <c r="H5450" s="13"/>
      <c r="I5450" s="13"/>
      <c r="J5450" s="13"/>
      <c r="K5450" s="17"/>
      <c r="L5450" s="17"/>
      <c r="M5450" s="13"/>
      <c r="N5450" s="13"/>
      <c r="O5450" s="23" t="s">
        <v>37</v>
      </c>
      <c r="P5450" s="23" t="s">
        <v>37</v>
      </c>
      <c r="Q5450" s="23" t="s">
        <v>37</v>
      </c>
      <c r="R5450" s="23" t="s">
        <v>37</v>
      </c>
      <c r="S5450" s="23" t="s">
        <v>37</v>
      </c>
      <c r="T5450" s="23" t="s">
        <v>37</v>
      </c>
      <c r="U5450" s="23" t="s">
        <v>37</v>
      </c>
      <c r="V5450" s="23" t="s">
        <v>37</v>
      </c>
      <c r="W5450" s="23" t="s">
        <v>37</v>
      </c>
      <c r="X5450" s="23" t="s">
        <v>37</v>
      </c>
      <c r="Y5450" s="23" t="s">
        <v>37</v>
      </c>
      <c r="AH5450" s="34"/>
      <c r="AI5450" s="24"/>
      <c r="AJ5450" s="24"/>
      <c r="AK5450" s="24"/>
    </row>
    <row r="5451" ht="12.75" customHeight="1">
      <c r="A5451" s="13"/>
      <c r="B5451" s="13"/>
      <c r="C5451" s="14"/>
      <c r="D5451" s="14"/>
      <c r="E5451" s="15"/>
      <c r="F5451" s="13"/>
      <c r="G5451" s="13"/>
      <c r="H5451" s="13"/>
      <c r="I5451" s="13"/>
      <c r="J5451" s="13"/>
      <c r="K5451" s="17"/>
      <c r="L5451" s="17"/>
      <c r="M5451" s="13"/>
      <c r="N5451" s="13"/>
      <c r="O5451" s="23" t="s">
        <v>37</v>
      </c>
      <c r="P5451" s="23" t="s">
        <v>37</v>
      </c>
      <c r="Q5451" s="23" t="s">
        <v>37</v>
      </c>
      <c r="R5451" s="23" t="s">
        <v>37</v>
      </c>
      <c r="S5451" s="23" t="s">
        <v>37</v>
      </c>
      <c r="T5451" s="23" t="s">
        <v>37</v>
      </c>
      <c r="U5451" s="23" t="s">
        <v>37</v>
      </c>
      <c r="V5451" s="23" t="s">
        <v>37</v>
      </c>
      <c r="W5451" s="23" t="s">
        <v>37</v>
      </c>
      <c r="X5451" s="23" t="s">
        <v>37</v>
      </c>
      <c r="Y5451" s="23" t="s">
        <v>37</v>
      </c>
      <c r="AH5451" s="34"/>
      <c r="AI5451" s="24"/>
      <c r="AJ5451" s="24"/>
      <c r="AK5451" s="24"/>
    </row>
    <row r="5452" ht="12.75" customHeight="1">
      <c r="A5452" s="13"/>
      <c r="B5452" s="13"/>
      <c r="C5452" s="14"/>
      <c r="D5452" s="14"/>
      <c r="E5452" s="15"/>
      <c r="F5452" s="13"/>
      <c r="G5452" s="13"/>
      <c r="H5452" s="13"/>
      <c r="I5452" s="13"/>
      <c r="J5452" s="13"/>
      <c r="K5452" s="17"/>
      <c r="L5452" s="17"/>
      <c r="M5452" s="13"/>
      <c r="N5452" s="13"/>
      <c r="O5452" s="23" t="s">
        <v>37</v>
      </c>
      <c r="P5452" s="23" t="s">
        <v>37</v>
      </c>
      <c r="Q5452" s="23" t="s">
        <v>37</v>
      </c>
      <c r="R5452" s="23" t="s">
        <v>37</v>
      </c>
      <c r="S5452" s="23" t="s">
        <v>37</v>
      </c>
      <c r="T5452" s="23" t="s">
        <v>37</v>
      </c>
      <c r="U5452" s="23" t="s">
        <v>37</v>
      </c>
      <c r="V5452" s="23" t="s">
        <v>37</v>
      </c>
      <c r="W5452" s="23" t="s">
        <v>37</v>
      </c>
      <c r="X5452" s="23" t="s">
        <v>37</v>
      </c>
      <c r="Y5452" s="23" t="s">
        <v>37</v>
      </c>
      <c r="AH5452" s="34"/>
      <c r="AI5452" s="24"/>
      <c r="AJ5452" s="24"/>
      <c r="AK5452" s="24"/>
    </row>
    <row r="5453" ht="12.75" customHeight="1">
      <c r="A5453" s="13"/>
      <c r="B5453" s="13"/>
      <c r="C5453" s="14"/>
      <c r="D5453" s="14"/>
      <c r="E5453" s="15"/>
      <c r="F5453" s="13"/>
      <c r="G5453" s="13"/>
      <c r="H5453" s="13"/>
      <c r="I5453" s="13"/>
      <c r="J5453" s="13"/>
      <c r="K5453" s="17"/>
      <c r="L5453" s="17"/>
      <c r="M5453" s="13"/>
      <c r="N5453" s="13"/>
      <c r="O5453" s="23" t="s">
        <v>37</v>
      </c>
      <c r="P5453" s="23" t="s">
        <v>37</v>
      </c>
      <c r="Q5453" s="23" t="s">
        <v>37</v>
      </c>
      <c r="R5453" s="23" t="s">
        <v>37</v>
      </c>
      <c r="S5453" s="23" t="s">
        <v>37</v>
      </c>
      <c r="T5453" s="23" t="s">
        <v>37</v>
      </c>
      <c r="U5453" s="23" t="s">
        <v>37</v>
      </c>
      <c r="V5453" s="23" t="s">
        <v>37</v>
      </c>
      <c r="W5453" s="23" t="s">
        <v>37</v>
      </c>
      <c r="X5453" s="23" t="s">
        <v>37</v>
      </c>
      <c r="Y5453" s="23" t="s">
        <v>37</v>
      </c>
      <c r="AH5453" s="34"/>
      <c r="AI5453" s="24"/>
      <c r="AJ5453" s="24"/>
      <c r="AK5453" s="24"/>
    </row>
    <row r="5454" ht="12.75" customHeight="1">
      <c r="A5454" s="13"/>
      <c r="B5454" s="13"/>
      <c r="C5454" s="14"/>
      <c r="D5454" s="14"/>
      <c r="E5454" s="15"/>
      <c r="F5454" s="13"/>
      <c r="G5454" s="13"/>
      <c r="H5454" s="13"/>
      <c r="I5454" s="13"/>
      <c r="J5454" s="13"/>
      <c r="K5454" s="17"/>
      <c r="L5454" s="17"/>
      <c r="M5454" s="13"/>
      <c r="N5454" s="13"/>
      <c r="O5454" s="23" t="s">
        <v>37</v>
      </c>
      <c r="P5454" s="23" t="s">
        <v>37</v>
      </c>
      <c r="Q5454" s="23" t="s">
        <v>37</v>
      </c>
      <c r="R5454" s="23" t="s">
        <v>37</v>
      </c>
      <c r="S5454" s="23" t="s">
        <v>37</v>
      </c>
      <c r="T5454" s="23" t="s">
        <v>37</v>
      </c>
      <c r="U5454" s="23" t="s">
        <v>37</v>
      </c>
      <c r="V5454" s="23" t="s">
        <v>37</v>
      </c>
      <c r="W5454" s="23" t="s">
        <v>37</v>
      </c>
      <c r="X5454" s="23" t="s">
        <v>37</v>
      </c>
      <c r="Y5454" s="23" t="s">
        <v>37</v>
      </c>
      <c r="AH5454" s="34"/>
      <c r="AI5454" s="24"/>
      <c r="AJ5454" s="24"/>
      <c r="AK5454" s="24"/>
    </row>
    <row r="5455" ht="12.75" customHeight="1">
      <c r="A5455" s="13"/>
      <c r="B5455" s="13"/>
      <c r="C5455" s="14"/>
      <c r="D5455" s="14"/>
      <c r="E5455" s="15"/>
      <c r="F5455" s="13"/>
      <c r="G5455" s="13"/>
      <c r="H5455" s="13"/>
      <c r="I5455" s="13"/>
      <c r="J5455" s="13"/>
      <c r="K5455" s="17"/>
      <c r="L5455" s="17"/>
      <c r="M5455" s="13"/>
      <c r="N5455" s="13"/>
      <c r="O5455" s="23" t="s">
        <v>37</v>
      </c>
      <c r="P5455" s="23" t="s">
        <v>37</v>
      </c>
      <c r="Q5455" s="23" t="s">
        <v>37</v>
      </c>
      <c r="R5455" s="23" t="s">
        <v>37</v>
      </c>
      <c r="S5455" s="23" t="s">
        <v>37</v>
      </c>
      <c r="T5455" s="23" t="s">
        <v>37</v>
      </c>
      <c r="U5455" s="23" t="s">
        <v>37</v>
      </c>
      <c r="V5455" s="23" t="s">
        <v>37</v>
      </c>
      <c r="W5455" s="23" t="s">
        <v>37</v>
      </c>
      <c r="X5455" s="23" t="s">
        <v>37</v>
      </c>
      <c r="Y5455" s="23" t="s">
        <v>37</v>
      </c>
      <c r="AH5455" s="34"/>
      <c r="AI5455" s="24"/>
      <c r="AJ5455" s="24"/>
      <c r="AK5455" s="24"/>
    </row>
    <row r="5456" ht="12.75" customHeight="1">
      <c r="A5456" s="13"/>
      <c r="B5456" s="13"/>
      <c r="C5456" s="14"/>
      <c r="D5456" s="14"/>
      <c r="E5456" s="15"/>
      <c r="F5456" s="13"/>
      <c r="G5456" s="13"/>
      <c r="H5456" s="13"/>
      <c r="I5456" s="13"/>
      <c r="J5456" s="13"/>
      <c r="K5456" s="17"/>
      <c r="L5456" s="17"/>
      <c r="M5456" s="13"/>
      <c r="N5456" s="13"/>
      <c r="O5456" s="23" t="s">
        <v>37</v>
      </c>
      <c r="P5456" s="23" t="s">
        <v>37</v>
      </c>
      <c r="Q5456" s="23" t="s">
        <v>37</v>
      </c>
      <c r="R5456" s="23" t="s">
        <v>37</v>
      </c>
      <c r="S5456" s="23" t="s">
        <v>37</v>
      </c>
      <c r="T5456" s="23" t="s">
        <v>37</v>
      </c>
      <c r="U5456" s="23" t="s">
        <v>37</v>
      </c>
      <c r="V5456" s="23" t="s">
        <v>37</v>
      </c>
      <c r="W5456" s="23" t="s">
        <v>37</v>
      </c>
      <c r="X5456" s="23" t="s">
        <v>37</v>
      </c>
      <c r="Y5456" s="23" t="s">
        <v>37</v>
      </c>
      <c r="AH5456" s="34"/>
      <c r="AI5456" s="24"/>
      <c r="AJ5456" s="24"/>
      <c r="AK5456" s="24"/>
    </row>
    <row r="5457" ht="12.75" customHeight="1">
      <c r="A5457" s="13"/>
      <c r="B5457" s="13"/>
      <c r="C5457" s="14"/>
      <c r="D5457" s="14"/>
      <c r="E5457" s="15"/>
      <c r="F5457" s="13"/>
      <c r="G5457" s="13"/>
      <c r="H5457" s="13"/>
      <c r="I5457" s="13"/>
      <c r="J5457" s="13"/>
      <c r="K5457" s="17"/>
      <c r="L5457" s="17"/>
      <c r="M5457" s="13"/>
      <c r="N5457" s="13"/>
      <c r="O5457" s="23" t="s">
        <v>37</v>
      </c>
      <c r="P5457" s="23" t="s">
        <v>37</v>
      </c>
      <c r="Q5457" s="23" t="s">
        <v>37</v>
      </c>
      <c r="R5457" s="23" t="s">
        <v>37</v>
      </c>
      <c r="S5457" s="23" t="s">
        <v>37</v>
      </c>
      <c r="T5457" s="23" t="s">
        <v>37</v>
      </c>
      <c r="U5457" s="23" t="s">
        <v>37</v>
      </c>
      <c r="V5457" s="23" t="s">
        <v>37</v>
      </c>
      <c r="W5457" s="23" t="s">
        <v>37</v>
      </c>
      <c r="X5457" s="23" t="s">
        <v>37</v>
      </c>
      <c r="Y5457" s="23" t="s">
        <v>37</v>
      </c>
      <c r="AH5457" s="34"/>
      <c r="AI5457" s="24"/>
      <c r="AJ5457" s="24"/>
      <c r="AK5457" s="24"/>
    </row>
    <row r="5458" ht="12.75" customHeight="1">
      <c r="A5458" s="13"/>
      <c r="B5458" s="13"/>
      <c r="C5458" s="14"/>
      <c r="D5458" s="14"/>
      <c r="E5458" s="15"/>
      <c r="F5458" s="13"/>
      <c r="G5458" s="13"/>
      <c r="H5458" s="13"/>
      <c r="I5458" s="13"/>
      <c r="J5458" s="13"/>
      <c r="K5458" s="17"/>
      <c r="L5458" s="17"/>
      <c r="M5458" s="13"/>
      <c r="N5458" s="13"/>
      <c r="O5458" s="23" t="s">
        <v>37</v>
      </c>
      <c r="P5458" s="23" t="s">
        <v>37</v>
      </c>
      <c r="Q5458" s="23" t="s">
        <v>37</v>
      </c>
      <c r="R5458" s="23" t="s">
        <v>37</v>
      </c>
      <c r="S5458" s="23" t="s">
        <v>37</v>
      </c>
      <c r="T5458" s="23" t="s">
        <v>37</v>
      </c>
      <c r="U5458" s="23" t="s">
        <v>37</v>
      </c>
      <c r="V5458" s="23" t="s">
        <v>37</v>
      </c>
      <c r="W5458" s="23" t="s">
        <v>37</v>
      </c>
      <c r="X5458" s="23" t="s">
        <v>37</v>
      </c>
      <c r="Y5458" s="23" t="s">
        <v>37</v>
      </c>
      <c r="AH5458" s="34"/>
      <c r="AI5458" s="24"/>
      <c r="AJ5458" s="24"/>
      <c r="AK5458" s="24"/>
    </row>
    <row r="5459" ht="12.75" customHeight="1">
      <c r="A5459" s="13"/>
      <c r="B5459" s="13"/>
      <c r="C5459" s="14"/>
      <c r="D5459" s="14"/>
      <c r="E5459" s="15"/>
      <c r="F5459" s="13"/>
      <c r="G5459" s="13"/>
      <c r="H5459" s="13"/>
      <c r="I5459" s="13"/>
      <c r="J5459" s="13"/>
      <c r="K5459" s="17"/>
      <c r="L5459" s="17"/>
      <c r="M5459" s="13"/>
      <c r="N5459" s="13"/>
      <c r="O5459" s="23" t="s">
        <v>37</v>
      </c>
      <c r="P5459" s="23" t="s">
        <v>37</v>
      </c>
      <c r="Q5459" s="23" t="s">
        <v>37</v>
      </c>
      <c r="R5459" s="23" t="s">
        <v>37</v>
      </c>
      <c r="S5459" s="23" t="s">
        <v>37</v>
      </c>
      <c r="T5459" s="23" t="s">
        <v>37</v>
      </c>
      <c r="U5459" s="23" t="s">
        <v>37</v>
      </c>
      <c r="V5459" s="23" t="s">
        <v>37</v>
      </c>
      <c r="W5459" s="23" t="s">
        <v>37</v>
      </c>
      <c r="X5459" s="23" t="s">
        <v>37</v>
      </c>
      <c r="Y5459" s="23" t="s">
        <v>37</v>
      </c>
      <c r="AH5459" s="34"/>
      <c r="AI5459" s="24"/>
      <c r="AJ5459" s="24"/>
      <c r="AK5459" s="24"/>
    </row>
    <row r="5460" ht="12.75" customHeight="1">
      <c r="A5460" s="13"/>
      <c r="B5460" s="13"/>
      <c r="C5460" s="14"/>
      <c r="D5460" s="14"/>
      <c r="E5460" s="15"/>
      <c r="F5460" s="13"/>
      <c r="G5460" s="13"/>
      <c r="H5460" s="13"/>
      <c r="I5460" s="13"/>
      <c r="J5460" s="13"/>
      <c r="K5460" s="17"/>
      <c r="L5460" s="17"/>
      <c r="M5460" s="13"/>
      <c r="N5460" s="13"/>
      <c r="O5460" s="23" t="s">
        <v>37</v>
      </c>
      <c r="P5460" s="23" t="s">
        <v>37</v>
      </c>
      <c r="Q5460" s="23" t="s">
        <v>37</v>
      </c>
      <c r="R5460" s="23" t="s">
        <v>37</v>
      </c>
      <c r="S5460" s="23" t="s">
        <v>37</v>
      </c>
      <c r="T5460" s="23" t="s">
        <v>37</v>
      </c>
      <c r="U5460" s="23" t="s">
        <v>37</v>
      </c>
      <c r="V5460" s="23" t="s">
        <v>37</v>
      </c>
      <c r="W5460" s="23" t="s">
        <v>37</v>
      </c>
      <c r="X5460" s="23" t="s">
        <v>37</v>
      </c>
      <c r="Y5460" s="23" t="s">
        <v>37</v>
      </c>
      <c r="AH5460" s="34"/>
      <c r="AI5460" s="24"/>
      <c r="AJ5460" s="24"/>
      <c r="AK5460" s="24"/>
    </row>
    <row r="5461" ht="12.75" customHeight="1">
      <c r="A5461" s="13"/>
      <c r="B5461" s="13"/>
      <c r="C5461" s="14"/>
      <c r="D5461" s="14"/>
      <c r="E5461" s="15"/>
      <c r="F5461" s="13"/>
      <c r="G5461" s="13"/>
      <c r="H5461" s="13"/>
      <c r="I5461" s="13"/>
      <c r="J5461" s="13"/>
      <c r="K5461" s="17"/>
      <c r="L5461" s="17"/>
      <c r="M5461" s="13"/>
      <c r="N5461" s="13"/>
      <c r="O5461" s="23" t="s">
        <v>37</v>
      </c>
      <c r="P5461" s="23" t="s">
        <v>37</v>
      </c>
      <c r="Q5461" s="23" t="s">
        <v>37</v>
      </c>
      <c r="R5461" s="23" t="s">
        <v>37</v>
      </c>
      <c r="S5461" s="23" t="s">
        <v>37</v>
      </c>
      <c r="T5461" s="23" t="s">
        <v>37</v>
      </c>
      <c r="U5461" s="23" t="s">
        <v>37</v>
      </c>
      <c r="V5461" s="23" t="s">
        <v>37</v>
      </c>
      <c r="W5461" s="23" t="s">
        <v>37</v>
      </c>
      <c r="X5461" s="23" t="s">
        <v>37</v>
      </c>
      <c r="Y5461" s="23" t="s">
        <v>37</v>
      </c>
      <c r="AH5461" s="34"/>
      <c r="AI5461" s="24"/>
      <c r="AJ5461" s="24"/>
      <c r="AK5461" s="24"/>
    </row>
    <row r="5462" ht="12.75" customHeight="1">
      <c r="A5462" s="13"/>
      <c r="B5462" s="13"/>
      <c r="C5462" s="14"/>
      <c r="D5462" s="14"/>
      <c r="E5462" s="15"/>
      <c r="F5462" s="13"/>
      <c r="G5462" s="13"/>
      <c r="H5462" s="13"/>
      <c r="I5462" s="13"/>
      <c r="J5462" s="13"/>
      <c r="K5462" s="17"/>
      <c r="L5462" s="17"/>
      <c r="M5462" s="13"/>
      <c r="N5462" s="13"/>
      <c r="O5462" s="23" t="s">
        <v>37</v>
      </c>
      <c r="P5462" s="23" t="s">
        <v>37</v>
      </c>
      <c r="Q5462" s="23" t="s">
        <v>37</v>
      </c>
      <c r="R5462" s="23" t="s">
        <v>37</v>
      </c>
      <c r="S5462" s="23" t="s">
        <v>37</v>
      </c>
      <c r="T5462" s="23" t="s">
        <v>37</v>
      </c>
      <c r="U5462" s="23" t="s">
        <v>37</v>
      </c>
      <c r="V5462" s="23" t="s">
        <v>37</v>
      </c>
      <c r="W5462" s="23" t="s">
        <v>37</v>
      </c>
      <c r="X5462" s="23" t="s">
        <v>37</v>
      </c>
      <c r="Y5462" s="23" t="s">
        <v>37</v>
      </c>
      <c r="AH5462" s="34"/>
      <c r="AI5462" s="24"/>
      <c r="AJ5462" s="24"/>
      <c r="AK5462" s="24"/>
    </row>
    <row r="5463" ht="12.75" customHeight="1">
      <c r="A5463" s="13"/>
      <c r="B5463" s="13"/>
      <c r="C5463" s="14"/>
      <c r="D5463" s="14"/>
      <c r="E5463" s="15"/>
      <c r="F5463" s="13"/>
      <c r="G5463" s="13"/>
      <c r="H5463" s="13"/>
      <c r="I5463" s="13"/>
      <c r="J5463" s="13"/>
      <c r="K5463" s="17"/>
      <c r="L5463" s="17"/>
      <c r="M5463" s="13"/>
      <c r="N5463" s="13"/>
      <c r="O5463" s="23" t="s">
        <v>37</v>
      </c>
      <c r="P5463" s="23" t="s">
        <v>37</v>
      </c>
      <c r="Q5463" s="23" t="s">
        <v>37</v>
      </c>
      <c r="R5463" s="23" t="s">
        <v>37</v>
      </c>
      <c r="S5463" s="23" t="s">
        <v>37</v>
      </c>
      <c r="T5463" s="23" t="s">
        <v>37</v>
      </c>
      <c r="U5463" s="23" t="s">
        <v>37</v>
      </c>
      <c r="V5463" s="23" t="s">
        <v>37</v>
      </c>
      <c r="W5463" s="23" t="s">
        <v>37</v>
      </c>
      <c r="X5463" s="23" t="s">
        <v>37</v>
      </c>
      <c r="Y5463" s="23" t="s">
        <v>37</v>
      </c>
      <c r="AH5463" s="34"/>
      <c r="AI5463" s="24"/>
      <c r="AJ5463" s="24"/>
      <c r="AK5463" s="24"/>
    </row>
    <row r="5464" ht="12.75" customHeight="1">
      <c r="A5464" s="13"/>
      <c r="B5464" s="13"/>
      <c r="C5464" s="14"/>
      <c r="D5464" s="14"/>
      <c r="E5464" s="15"/>
      <c r="F5464" s="13"/>
      <c r="G5464" s="13"/>
      <c r="H5464" s="13"/>
      <c r="I5464" s="13"/>
      <c r="J5464" s="13"/>
      <c r="K5464" s="17"/>
      <c r="L5464" s="17"/>
      <c r="M5464" s="13"/>
      <c r="N5464" s="13"/>
      <c r="O5464" s="23" t="s">
        <v>37</v>
      </c>
      <c r="P5464" s="23" t="s">
        <v>37</v>
      </c>
      <c r="Q5464" s="23" t="s">
        <v>37</v>
      </c>
      <c r="R5464" s="23" t="s">
        <v>37</v>
      </c>
      <c r="S5464" s="23" t="s">
        <v>37</v>
      </c>
      <c r="T5464" s="23" t="s">
        <v>37</v>
      </c>
      <c r="U5464" s="23" t="s">
        <v>37</v>
      </c>
      <c r="V5464" s="23" t="s">
        <v>37</v>
      </c>
      <c r="W5464" s="23" t="s">
        <v>37</v>
      </c>
      <c r="X5464" s="23" t="s">
        <v>37</v>
      </c>
      <c r="Y5464" s="23" t="s">
        <v>37</v>
      </c>
      <c r="AH5464" s="34"/>
      <c r="AI5464" s="24"/>
      <c r="AJ5464" s="24"/>
      <c r="AK5464" s="24"/>
    </row>
    <row r="5465" ht="12.75" customHeight="1">
      <c r="A5465" s="13"/>
      <c r="B5465" s="13"/>
      <c r="C5465" s="14"/>
      <c r="D5465" s="14"/>
      <c r="E5465" s="15"/>
      <c r="F5465" s="13"/>
      <c r="G5465" s="13"/>
      <c r="H5465" s="13"/>
      <c r="I5465" s="13"/>
      <c r="J5465" s="13"/>
      <c r="K5465" s="17"/>
      <c r="L5465" s="17"/>
      <c r="M5465" s="13"/>
      <c r="N5465" s="13"/>
      <c r="O5465" s="23" t="s">
        <v>37</v>
      </c>
      <c r="P5465" s="23" t="s">
        <v>37</v>
      </c>
      <c r="Q5465" s="23" t="s">
        <v>37</v>
      </c>
      <c r="R5465" s="23" t="s">
        <v>37</v>
      </c>
      <c r="S5465" s="23" t="s">
        <v>37</v>
      </c>
      <c r="T5465" s="23" t="s">
        <v>37</v>
      </c>
      <c r="U5465" s="23" t="s">
        <v>37</v>
      </c>
      <c r="V5465" s="23" t="s">
        <v>37</v>
      </c>
      <c r="W5465" s="23" t="s">
        <v>37</v>
      </c>
      <c r="X5465" s="23" t="s">
        <v>37</v>
      </c>
      <c r="Y5465" s="23" t="s">
        <v>37</v>
      </c>
      <c r="AH5465" s="34"/>
      <c r="AI5465" s="24"/>
      <c r="AJ5465" s="24"/>
      <c r="AK5465" s="24"/>
    </row>
    <row r="5466" ht="12.75" customHeight="1">
      <c r="A5466" s="13"/>
      <c r="B5466" s="13"/>
      <c r="C5466" s="14"/>
      <c r="D5466" s="14"/>
      <c r="E5466" s="15"/>
      <c r="F5466" s="13"/>
      <c r="G5466" s="13"/>
      <c r="H5466" s="13"/>
      <c r="I5466" s="13"/>
      <c r="J5466" s="13"/>
      <c r="K5466" s="17"/>
      <c r="L5466" s="17"/>
      <c r="M5466" s="13"/>
      <c r="N5466" s="13"/>
      <c r="O5466" s="23" t="s">
        <v>37</v>
      </c>
      <c r="P5466" s="23" t="s">
        <v>37</v>
      </c>
      <c r="Q5466" s="23" t="s">
        <v>37</v>
      </c>
      <c r="R5466" s="23" t="s">
        <v>37</v>
      </c>
      <c r="S5466" s="23" t="s">
        <v>37</v>
      </c>
      <c r="T5466" s="23" t="s">
        <v>37</v>
      </c>
      <c r="U5466" s="23" t="s">
        <v>37</v>
      </c>
      <c r="V5466" s="23" t="s">
        <v>37</v>
      </c>
      <c r="W5466" s="23" t="s">
        <v>37</v>
      </c>
      <c r="X5466" s="23" t="s">
        <v>37</v>
      </c>
      <c r="Y5466" s="23" t="s">
        <v>37</v>
      </c>
      <c r="AH5466" s="34"/>
      <c r="AI5466" s="24"/>
      <c r="AJ5466" s="24"/>
      <c r="AK5466" s="24"/>
    </row>
    <row r="5467" ht="12.75" customHeight="1">
      <c r="A5467" s="13"/>
      <c r="B5467" s="13"/>
      <c r="C5467" s="14"/>
      <c r="D5467" s="14"/>
      <c r="E5467" s="15"/>
      <c r="F5467" s="13"/>
      <c r="G5467" s="13"/>
      <c r="H5467" s="13"/>
      <c r="I5467" s="13"/>
      <c r="J5467" s="13"/>
      <c r="K5467" s="17"/>
      <c r="L5467" s="17"/>
      <c r="M5467" s="13"/>
      <c r="N5467" s="13"/>
      <c r="O5467" s="23" t="s">
        <v>37</v>
      </c>
      <c r="P5467" s="23" t="s">
        <v>37</v>
      </c>
      <c r="Q5467" s="23" t="s">
        <v>37</v>
      </c>
      <c r="R5467" s="23" t="s">
        <v>37</v>
      </c>
      <c r="S5467" s="23" t="s">
        <v>37</v>
      </c>
      <c r="T5467" s="23" t="s">
        <v>37</v>
      </c>
      <c r="U5467" s="23" t="s">
        <v>37</v>
      </c>
      <c r="V5467" s="23" t="s">
        <v>37</v>
      </c>
      <c r="W5467" s="23" t="s">
        <v>37</v>
      </c>
      <c r="X5467" s="23" t="s">
        <v>37</v>
      </c>
      <c r="Y5467" s="23" t="s">
        <v>37</v>
      </c>
      <c r="AH5467" s="34"/>
      <c r="AI5467" s="24"/>
      <c r="AJ5467" s="24"/>
      <c r="AK5467" s="24"/>
    </row>
    <row r="5468" ht="12.75" customHeight="1">
      <c r="A5468" s="13"/>
      <c r="B5468" s="13"/>
      <c r="C5468" s="14"/>
      <c r="D5468" s="14"/>
      <c r="E5468" s="15"/>
      <c r="F5468" s="13"/>
      <c r="G5468" s="13"/>
      <c r="H5468" s="13"/>
      <c r="I5468" s="13"/>
      <c r="J5468" s="13"/>
      <c r="K5468" s="17"/>
      <c r="L5468" s="17"/>
      <c r="M5468" s="13"/>
      <c r="N5468" s="13"/>
      <c r="O5468" s="23" t="s">
        <v>37</v>
      </c>
      <c r="P5468" s="23" t="s">
        <v>37</v>
      </c>
      <c r="Q5468" s="23" t="s">
        <v>37</v>
      </c>
      <c r="R5468" s="23" t="s">
        <v>37</v>
      </c>
      <c r="S5468" s="23" t="s">
        <v>37</v>
      </c>
      <c r="T5468" s="23" t="s">
        <v>37</v>
      </c>
      <c r="U5468" s="23" t="s">
        <v>37</v>
      </c>
      <c r="V5468" s="23" t="s">
        <v>37</v>
      </c>
      <c r="W5468" s="23" t="s">
        <v>37</v>
      </c>
      <c r="X5468" s="23" t="s">
        <v>37</v>
      </c>
      <c r="Y5468" s="23" t="s">
        <v>37</v>
      </c>
      <c r="AH5468" s="34"/>
      <c r="AI5468" s="24"/>
      <c r="AJ5468" s="24"/>
      <c r="AK5468" s="24"/>
    </row>
    <row r="5469" ht="12.75" customHeight="1">
      <c r="A5469" s="13"/>
      <c r="B5469" s="13"/>
      <c r="C5469" s="14"/>
      <c r="D5469" s="14"/>
      <c r="E5469" s="15"/>
      <c r="F5469" s="13"/>
      <c r="G5469" s="13"/>
      <c r="H5469" s="13"/>
      <c r="I5469" s="13"/>
      <c r="J5469" s="13"/>
      <c r="K5469" s="17"/>
      <c r="L5469" s="17"/>
      <c r="M5469" s="13"/>
      <c r="N5469" s="13"/>
      <c r="O5469" s="23" t="s">
        <v>37</v>
      </c>
      <c r="P5469" s="23" t="s">
        <v>37</v>
      </c>
      <c r="Q5469" s="23" t="s">
        <v>37</v>
      </c>
      <c r="R5469" s="23" t="s">
        <v>37</v>
      </c>
      <c r="S5469" s="23" t="s">
        <v>37</v>
      </c>
      <c r="T5469" s="23" t="s">
        <v>37</v>
      </c>
      <c r="U5469" s="23" t="s">
        <v>37</v>
      </c>
      <c r="V5469" s="23" t="s">
        <v>37</v>
      </c>
      <c r="W5469" s="23" t="s">
        <v>37</v>
      </c>
      <c r="X5469" s="23" t="s">
        <v>37</v>
      </c>
      <c r="Y5469" s="23" t="s">
        <v>37</v>
      </c>
      <c r="AH5469" s="34"/>
      <c r="AI5469" s="24"/>
      <c r="AJ5469" s="24"/>
      <c r="AK5469" s="24"/>
    </row>
    <row r="5470" ht="12.75" customHeight="1">
      <c r="A5470" s="13"/>
      <c r="B5470" s="13"/>
      <c r="C5470" s="14"/>
      <c r="D5470" s="14"/>
      <c r="E5470" s="15"/>
      <c r="F5470" s="13"/>
      <c r="G5470" s="13"/>
      <c r="H5470" s="13"/>
      <c r="I5470" s="13"/>
      <c r="J5470" s="13"/>
      <c r="K5470" s="17"/>
      <c r="L5470" s="17"/>
      <c r="M5470" s="13"/>
      <c r="N5470" s="13"/>
      <c r="O5470" s="23" t="s">
        <v>37</v>
      </c>
      <c r="P5470" s="23" t="s">
        <v>37</v>
      </c>
      <c r="Q5470" s="23" t="s">
        <v>37</v>
      </c>
      <c r="R5470" s="23" t="s">
        <v>37</v>
      </c>
      <c r="S5470" s="23" t="s">
        <v>37</v>
      </c>
      <c r="T5470" s="23" t="s">
        <v>37</v>
      </c>
      <c r="U5470" s="23" t="s">
        <v>37</v>
      </c>
      <c r="V5470" s="23" t="s">
        <v>37</v>
      </c>
      <c r="W5470" s="23" t="s">
        <v>37</v>
      </c>
      <c r="X5470" s="23" t="s">
        <v>37</v>
      </c>
      <c r="Y5470" s="23" t="s">
        <v>37</v>
      </c>
      <c r="AH5470" s="34"/>
      <c r="AI5470" s="24"/>
      <c r="AJ5470" s="24"/>
      <c r="AK5470" s="24"/>
    </row>
    <row r="5471" ht="12.75" customHeight="1">
      <c r="A5471" s="13"/>
      <c r="B5471" s="13"/>
      <c r="C5471" s="14"/>
      <c r="D5471" s="14"/>
      <c r="E5471" s="15"/>
      <c r="F5471" s="13"/>
      <c r="G5471" s="13"/>
      <c r="H5471" s="13"/>
      <c r="I5471" s="13"/>
      <c r="J5471" s="13"/>
      <c r="K5471" s="17"/>
      <c r="L5471" s="17"/>
      <c r="M5471" s="13"/>
      <c r="N5471" s="13"/>
      <c r="O5471" s="23" t="s">
        <v>37</v>
      </c>
      <c r="P5471" s="23" t="s">
        <v>37</v>
      </c>
      <c r="Q5471" s="23" t="s">
        <v>37</v>
      </c>
      <c r="R5471" s="23" t="s">
        <v>37</v>
      </c>
      <c r="S5471" s="23" t="s">
        <v>37</v>
      </c>
      <c r="T5471" s="23" t="s">
        <v>37</v>
      </c>
      <c r="U5471" s="23" t="s">
        <v>37</v>
      </c>
      <c r="V5471" s="23" t="s">
        <v>37</v>
      </c>
      <c r="W5471" s="23" t="s">
        <v>37</v>
      </c>
      <c r="X5471" s="23" t="s">
        <v>37</v>
      </c>
      <c r="Y5471" s="23" t="s">
        <v>37</v>
      </c>
      <c r="AH5471" s="34"/>
      <c r="AI5471" s="24"/>
      <c r="AJ5471" s="24"/>
      <c r="AK5471" s="24"/>
    </row>
    <row r="5472" ht="12.75" customHeight="1">
      <c r="A5472" s="13"/>
      <c r="B5472" s="13"/>
      <c r="C5472" s="14"/>
      <c r="D5472" s="14"/>
      <c r="E5472" s="15"/>
      <c r="F5472" s="13"/>
      <c r="G5472" s="13"/>
      <c r="H5472" s="13"/>
      <c r="I5472" s="13"/>
      <c r="J5472" s="13"/>
      <c r="K5472" s="17"/>
      <c r="L5472" s="17"/>
      <c r="M5472" s="13"/>
      <c r="N5472" s="13"/>
      <c r="O5472" s="23" t="s">
        <v>37</v>
      </c>
      <c r="P5472" s="23" t="s">
        <v>37</v>
      </c>
      <c r="Q5472" s="23" t="s">
        <v>37</v>
      </c>
      <c r="R5472" s="23" t="s">
        <v>37</v>
      </c>
      <c r="S5472" s="23" t="s">
        <v>37</v>
      </c>
      <c r="T5472" s="23" t="s">
        <v>37</v>
      </c>
      <c r="U5472" s="23" t="s">
        <v>37</v>
      </c>
      <c r="V5472" s="23" t="s">
        <v>37</v>
      </c>
      <c r="W5472" s="23" t="s">
        <v>37</v>
      </c>
      <c r="X5472" s="23" t="s">
        <v>37</v>
      </c>
      <c r="Y5472" s="23" t="s">
        <v>37</v>
      </c>
      <c r="AH5472" s="34"/>
      <c r="AI5472" s="24"/>
      <c r="AJ5472" s="24"/>
      <c r="AK5472" s="24"/>
    </row>
    <row r="5473" ht="12.75" customHeight="1">
      <c r="A5473" s="13"/>
      <c r="B5473" s="13"/>
      <c r="C5473" s="14"/>
      <c r="D5473" s="14"/>
      <c r="E5473" s="15"/>
      <c r="F5473" s="13"/>
      <c r="G5473" s="13"/>
      <c r="H5473" s="13"/>
      <c r="I5473" s="13"/>
      <c r="J5473" s="13"/>
      <c r="K5473" s="17"/>
      <c r="L5473" s="17"/>
      <c r="M5473" s="13"/>
      <c r="N5473" s="13"/>
      <c r="O5473" s="23" t="s">
        <v>37</v>
      </c>
      <c r="P5473" s="23" t="s">
        <v>37</v>
      </c>
      <c r="Q5473" s="23" t="s">
        <v>37</v>
      </c>
      <c r="R5473" s="23" t="s">
        <v>37</v>
      </c>
      <c r="S5473" s="23" t="s">
        <v>37</v>
      </c>
      <c r="T5473" s="23" t="s">
        <v>37</v>
      </c>
      <c r="U5473" s="23" t="s">
        <v>37</v>
      </c>
      <c r="V5473" s="23" t="s">
        <v>37</v>
      </c>
      <c r="W5473" s="23" t="s">
        <v>37</v>
      </c>
      <c r="X5473" s="23" t="s">
        <v>37</v>
      </c>
      <c r="Y5473" s="23" t="s">
        <v>37</v>
      </c>
      <c r="AH5473" s="34"/>
      <c r="AI5473" s="24"/>
      <c r="AJ5473" s="24"/>
      <c r="AK5473" s="24"/>
    </row>
    <row r="5474" ht="12.75" customHeight="1">
      <c r="A5474" s="13"/>
      <c r="B5474" s="13"/>
      <c r="C5474" s="14"/>
      <c r="D5474" s="14"/>
      <c r="E5474" s="15"/>
      <c r="F5474" s="13"/>
      <c r="G5474" s="13"/>
      <c r="H5474" s="13"/>
      <c r="I5474" s="13"/>
      <c r="J5474" s="13"/>
      <c r="K5474" s="17"/>
      <c r="L5474" s="17"/>
      <c r="M5474" s="13"/>
      <c r="N5474" s="13"/>
      <c r="O5474" s="23" t="s">
        <v>37</v>
      </c>
      <c r="P5474" s="23" t="s">
        <v>37</v>
      </c>
      <c r="Q5474" s="23" t="s">
        <v>37</v>
      </c>
      <c r="R5474" s="23" t="s">
        <v>37</v>
      </c>
      <c r="S5474" s="23" t="s">
        <v>37</v>
      </c>
      <c r="T5474" s="23" t="s">
        <v>37</v>
      </c>
      <c r="U5474" s="23" t="s">
        <v>37</v>
      </c>
      <c r="V5474" s="23" t="s">
        <v>37</v>
      </c>
      <c r="W5474" s="23" t="s">
        <v>37</v>
      </c>
      <c r="X5474" s="23" t="s">
        <v>37</v>
      </c>
      <c r="Y5474" s="23" t="s">
        <v>37</v>
      </c>
      <c r="AH5474" s="34"/>
      <c r="AI5474" s="24"/>
      <c r="AJ5474" s="24"/>
      <c r="AK5474" s="24"/>
    </row>
    <row r="5475" ht="12.75" customHeight="1">
      <c r="A5475" s="13"/>
      <c r="B5475" s="13"/>
      <c r="C5475" s="14"/>
      <c r="D5475" s="14"/>
      <c r="E5475" s="15"/>
      <c r="F5475" s="13"/>
      <c r="G5475" s="13"/>
      <c r="H5475" s="13"/>
      <c r="I5475" s="13"/>
      <c r="J5475" s="13"/>
      <c r="K5475" s="17"/>
      <c r="L5475" s="17"/>
      <c r="M5475" s="13"/>
      <c r="N5475" s="13"/>
      <c r="O5475" s="23" t="s">
        <v>37</v>
      </c>
      <c r="P5475" s="23" t="s">
        <v>37</v>
      </c>
      <c r="Q5475" s="23" t="s">
        <v>37</v>
      </c>
      <c r="R5475" s="23" t="s">
        <v>37</v>
      </c>
      <c r="S5475" s="23" t="s">
        <v>37</v>
      </c>
      <c r="T5475" s="23" t="s">
        <v>37</v>
      </c>
      <c r="U5475" s="23" t="s">
        <v>37</v>
      </c>
      <c r="V5475" s="23" t="s">
        <v>37</v>
      </c>
      <c r="W5475" s="23" t="s">
        <v>37</v>
      </c>
      <c r="X5475" s="23" t="s">
        <v>37</v>
      </c>
      <c r="Y5475" s="23" t="s">
        <v>37</v>
      </c>
      <c r="AH5475" s="34"/>
      <c r="AI5475" s="24"/>
      <c r="AJ5475" s="24"/>
      <c r="AK5475" s="24"/>
    </row>
    <row r="5476" ht="12.75" customHeight="1">
      <c r="A5476" s="13"/>
      <c r="B5476" s="13"/>
      <c r="C5476" s="14"/>
      <c r="D5476" s="14"/>
      <c r="E5476" s="15"/>
      <c r="F5476" s="13"/>
      <c r="G5476" s="13"/>
      <c r="H5476" s="13"/>
      <c r="I5476" s="13"/>
      <c r="J5476" s="13"/>
      <c r="K5476" s="17"/>
      <c r="L5476" s="17"/>
      <c r="M5476" s="13"/>
      <c r="N5476" s="13"/>
      <c r="O5476" s="23" t="s">
        <v>37</v>
      </c>
      <c r="P5476" s="23" t="s">
        <v>37</v>
      </c>
      <c r="Q5476" s="23" t="s">
        <v>37</v>
      </c>
      <c r="R5476" s="23" t="s">
        <v>37</v>
      </c>
      <c r="S5476" s="23" t="s">
        <v>37</v>
      </c>
      <c r="T5476" s="23" t="s">
        <v>37</v>
      </c>
      <c r="U5476" s="23" t="s">
        <v>37</v>
      </c>
      <c r="V5476" s="23" t="s">
        <v>37</v>
      </c>
      <c r="W5476" s="23" t="s">
        <v>37</v>
      </c>
      <c r="X5476" s="23" t="s">
        <v>37</v>
      </c>
      <c r="Y5476" s="23" t="s">
        <v>37</v>
      </c>
      <c r="AH5476" s="34"/>
      <c r="AI5476" s="24"/>
      <c r="AJ5476" s="24"/>
      <c r="AK5476" s="24"/>
    </row>
    <row r="5477" ht="12.75" customHeight="1">
      <c r="A5477" s="13"/>
      <c r="B5477" s="13"/>
      <c r="C5477" s="14"/>
      <c r="D5477" s="14"/>
      <c r="E5477" s="15"/>
      <c r="F5477" s="13"/>
      <c r="G5477" s="13"/>
      <c r="H5477" s="13"/>
      <c r="I5477" s="13"/>
      <c r="J5477" s="13"/>
      <c r="K5477" s="17"/>
      <c r="L5477" s="17"/>
      <c r="M5477" s="13"/>
      <c r="N5477" s="13"/>
      <c r="O5477" s="23" t="s">
        <v>37</v>
      </c>
      <c r="P5477" s="23" t="s">
        <v>37</v>
      </c>
      <c r="Q5477" s="23" t="s">
        <v>37</v>
      </c>
      <c r="R5477" s="23" t="s">
        <v>37</v>
      </c>
      <c r="S5477" s="23" t="s">
        <v>37</v>
      </c>
      <c r="T5477" s="23" t="s">
        <v>37</v>
      </c>
      <c r="U5477" s="23" t="s">
        <v>37</v>
      </c>
      <c r="V5477" s="23" t="s">
        <v>37</v>
      </c>
      <c r="W5477" s="23" t="s">
        <v>37</v>
      </c>
      <c r="X5477" s="23" t="s">
        <v>37</v>
      </c>
      <c r="Y5477" s="23" t="s">
        <v>37</v>
      </c>
      <c r="AH5477" s="34"/>
      <c r="AI5477" s="24"/>
      <c r="AJ5477" s="24"/>
      <c r="AK5477" s="24"/>
    </row>
    <row r="5478" ht="12.75" customHeight="1">
      <c r="A5478" s="13"/>
      <c r="B5478" s="13"/>
      <c r="C5478" s="14"/>
      <c r="D5478" s="14"/>
      <c r="E5478" s="15"/>
      <c r="F5478" s="13"/>
      <c r="G5478" s="13"/>
      <c r="H5478" s="13"/>
      <c r="I5478" s="13"/>
      <c r="J5478" s="13"/>
      <c r="K5478" s="17"/>
      <c r="L5478" s="17"/>
      <c r="M5478" s="13"/>
      <c r="N5478" s="13"/>
      <c r="O5478" s="23" t="s">
        <v>37</v>
      </c>
      <c r="P5478" s="23" t="s">
        <v>37</v>
      </c>
      <c r="Q5478" s="23" t="s">
        <v>37</v>
      </c>
      <c r="R5478" s="23" t="s">
        <v>37</v>
      </c>
      <c r="S5478" s="23" t="s">
        <v>37</v>
      </c>
      <c r="T5478" s="23" t="s">
        <v>37</v>
      </c>
      <c r="U5478" s="23" t="s">
        <v>37</v>
      </c>
      <c r="V5478" s="23" t="s">
        <v>37</v>
      </c>
      <c r="W5478" s="23" t="s">
        <v>37</v>
      </c>
      <c r="X5478" s="23" t="s">
        <v>37</v>
      </c>
      <c r="Y5478" s="23" t="s">
        <v>37</v>
      </c>
      <c r="AH5478" s="34"/>
      <c r="AI5478" s="24"/>
      <c r="AJ5478" s="24"/>
      <c r="AK5478" s="24"/>
    </row>
    <row r="5479" ht="12.75" customHeight="1">
      <c r="A5479" s="13"/>
      <c r="B5479" s="13"/>
      <c r="C5479" s="14"/>
      <c r="D5479" s="14"/>
      <c r="E5479" s="15"/>
      <c r="F5479" s="13"/>
      <c r="G5479" s="13"/>
      <c r="H5479" s="13"/>
      <c r="I5479" s="13"/>
      <c r="J5479" s="13"/>
      <c r="K5479" s="17"/>
      <c r="L5479" s="17"/>
      <c r="M5479" s="13"/>
      <c r="N5479" s="13"/>
      <c r="O5479" s="23" t="s">
        <v>37</v>
      </c>
      <c r="P5479" s="23" t="s">
        <v>37</v>
      </c>
      <c r="Q5479" s="23" t="s">
        <v>37</v>
      </c>
      <c r="R5479" s="23" t="s">
        <v>37</v>
      </c>
      <c r="S5479" s="23" t="s">
        <v>37</v>
      </c>
      <c r="T5479" s="23" t="s">
        <v>37</v>
      </c>
      <c r="U5479" s="23" t="s">
        <v>37</v>
      </c>
      <c r="V5479" s="23" t="s">
        <v>37</v>
      </c>
      <c r="W5479" s="23" t="s">
        <v>37</v>
      </c>
      <c r="X5479" s="23" t="s">
        <v>37</v>
      </c>
      <c r="Y5479" s="23" t="s">
        <v>37</v>
      </c>
      <c r="AH5479" s="34"/>
      <c r="AI5479" s="24"/>
      <c r="AJ5479" s="24"/>
      <c r="AK5479" s="24"/>
    </row>
    <row r="5480" ht="12.75" customHeight="1">
      <c r="A5480" s="13"/>
      <c r="B5480" s="13"/>
      <c r="C5480" s="14"/>
      <c r="D5480" s="14"/>
      <c r="E5480" s="15"/>
      <c r="F5480" s="13"/>
      <c r="G5480" s="13"/>
      <c r="H5480" s="13"/>
      <c r="I5480" s="13"/>
      <c r="J5480" s="13"/>
      <c r="K5480" s="17"/>
      <c r="L5480" s="17"/>
      <c r="M5480" s="13"/>
      <c r="N5480" s="13"/>
      <c r="O5480" s="23" t="s">
        <v>37</v>
      </c>
      <c r="P5480" s="23" t="s">
        <v>37</v>
      </c>
      <c r="Q5480" s="23" t="s">
        <v>37</v>
      </c>
      <c r="R5480" s="23" t="s">
        <v>37</v>
      </c>
      <c r="S5480" s="23" t="s">
        <v>37</v>
      </c>
      <c r="T5480" s="23" t="s">
        <v>37</v>
      </c>
      <c r="U5480" s="23" t="s">
        <v>37</v>
      </c>
      <c r="V5480" s="23" t="s">
        <v>37</v>
      </c>
      <c r="W5480" s="23" t="s">
        <v>37</v>
      </c>
      <c r="X5480" s="23" t="s">
        <v>37</v>
      </c>
      <c r="Y5480" s="23" t="s">
        <v>37</v>
      </c>
      <c r="AH5480" s="34"/>
      <c r="AI5480" s="24"/>
      <c r="AJ5480" s="24"/>
      <c r="AK5480" s="24"/>
    </row>
    <row r="5481" ht="12.75" customHeight="1">
      <c r="A5481" s="13"/>
      <c r="B5481" s="13"/>
      <c r="C5481" s="14"/>
      <c r="D5481" s="14"/>
      <c r="E5481" s="15"/>
      <c r="F5481" s="13"/>
      <c r="G5481" s="13"/>
      <c r="H5481" s="13"/>
      <c r="I5481" s="13"/>
      <c r="J5481" s="13"/>
      <c r="K5481" s="17"/>
      <c r="L5481" s="17"/>
      <c r="M5481" s="13"/>
      <c r="N5481" s="13"/>
      <c r="O5481" s="23" t="s">
        <v>37</v>
      </c>
      <c r="P5481" s="23" t="s">
        <v>37</v>
      </c>
      <c r="Q5481" s="23" t="s">
        <v>37</v>
      </c>
      <c r="R5481" s="23" t="s">
        <v>37</v>
      </c>
      <c r="S5481" s="23" t="s">
        <v>37</v>
      </c>
      <c r="T5481" s="23" t="s">
        <v>37</v>
      </c>
      <c r="U5481" s="23" t="s">
        <v>37</v>
      </c>
      <c r="V5481" s="23" t="s">
        <v>37</v>
      </c>
      <c r="W5481" s="23" t="s">
        <v>37</v>
      </c>
      <c r="X5481" s="23" t="s">
        <v>37</v>
      </c>
      <c r="Y5481" s="23" t="s">
        <v>37</v>
      </c>
      <c r="AH5481" s="34"/>
      <c r="AI5481" s="24"/>
      <c r="AJ5481" s="24"/>
      <c r="AK5481" s="24"/>
    </row>
    <row r="5482" ht="12.75" customHeight="1">
      <c r="A5482" s="13"/>
      <c r="B5482" s="13"/>
      <c r="C5482" s="14"/>
      <c r="D5482" s="14"/>
      <c r="E5482" s="15"/>
      <c r="F5482" s="13"/>
      <c r="G5482" s="13"/>
      <c r="H5482" s="13"/>
      <c r="I5482" s="13"/>
      <c r="J5482" s="13"/>
      <c r="K5482" s="17"/>
      <c r="L5482" s="17"/>
      <c r="M5482" s="13"/>
      <c r="N5482" s="13"/>
      <c r="O5482" s="23" t="s">
        <v>37</v>
      </c>
      <c r="P5482" s="23" t="s">
        <v>37</v>
      </c>
      <c r="Q5482" s="23" t="s">
        <v>37</v>
      </c>
      <c r="R5482" s="23" t="s">
        <v>37</v>
      </c>
      <c r="S5482" s="23" t="s">
        <v>37</v>
      </c>
      <c r="T5482" s="23" t="s">
        <v>37</v>
      </c>
      <c r="U5482" s="23" t="s">
        <v>37</v>
      </c>
      <c r="V5482" s="23" t="s">
        <v>37</v>
      </c>
      <c r="W5482" s="23" t="s">
        <v>37</v>
      </c>
      <c r="X5482" s="23" t="s">
        <v>37</v>
      </c>
      <c r="Y5482" s="23" t="s">
        <v>37</v>
      </c>
      <c r="AH5482" s="34"/>
      <c r="AI5482" s="24"/>
      <c r="AJ5482" s="24"/>
      <c r="AK5482" s="24"/>
    </row>
    <row r="5483" ht="12.75" customHeight="1">
      <c r="A5483" s="13"/>
      <c r="B5483" s="13"/>
      <c r="C5483" s="14"/>
      <c r="D5483" s="14"/>
      <c r="E5483" s="15"/>
      <c r="F5483" s="13"/>
      <c r="G5483" s="13"/>
      <c r="H5483" s="13"/>
      <c r="I5483" s="13"/>
      <c r="J5483" s="13"/>
      <c r="K5483" s="17"/>
      <c r="L5483" s="17"/>
      <c r="M5483" s="13"/>
      <c r="N5483" s="13"/>
      <c r="O5483" s="23" t="s">
        <v>37</v>
      </c>
      <c r="P5483" s="23" t="s">
        <v>37</v>
      </c>
      <c r="Q5483" s="23" t="s">
        <v>37</v>
      </c>
      <c r="R5483" s="23" t="s">
        <v>37</v>
      </c>
      <c r="S5483" s="23" t="s">
        <v>37</v>
      </c>
      <c r="T5483" s="23" t="s">
        <v>37</v>
      </c>
      <c r="U5483" s="23" t="s">
        <v>37</v>
      </c>
      <c r="V5483" s="23" t="s">
        <v>37</v>
      </c>
      <c r="W5483" s="23" t="s">
        <v>37</v>
      </c>
      <c r="X5483" s="23" t="s">
        <v>37</v>
      </c>
      <c r="Y5483" s="23" t="s">
        <v>37</v>
      </c>
      <c r="AH5483" s="34"/>
      <c r="AI5483" s="24"/>
      <c r="AJ5483" s="24"/>
      <c r="AK5483" s="24"/>
    </row>
    <row r="5484" ht="12.75" customHeight="1">
      <c r="A5484" s="13"/>
      <c r="B5484" s="13"/>
      <c r="C5484" s="14"/>
      <c r="D5484" s="14"/>
      <c r="E5484" s="15"/>
      <c r="F5484" s="13"/>
      <c r="G5484" s="13"/>
      <c r="H5484" s="13"/>
      <c r="I5484" s="13"/>
      <c r="J5484" s="13"/>
      <c r="K5484" s="17"/>
      <c r="L5484" s="17"/>
      <c r="M5484" s="13"/>
      <c r="N5484" s="13"/>
      <c r="O5484" s="23" t="s">
        <v>37</v>
      </c>
      <c r="P5484" s="23" t="s">
        <v>37</v>
      </c>
      <c r="Q5484" s="23" t="s">
        <v>37</v>
      </c>
      <c r="R5484" s="23" t="s">
        <v>37</v>
      </c>
      <c r="S5484" s="23" t="s">
        <v>37</v>
      </c>
      <c r="T5484" s="23" t="s">
        <v>37</v>
      </c>
      <c r="U5484" s="23" t="s">
        <v>37</v>
      </c>
      <c r="V5484" s="23" t="s">
        <v>37</v>
      </c>
      <c r="W5484" s="23" t="s">
        <v>37</v>
      </c>
      <c r="X5484" s="23" t="s">
        <v>37</v>
      </c>
      <c r="Y5484" s="23" t="s">
        <v>37</v>
      </c>
      <c r="AH5484" s="34"/>
      <c r="AI5484" s="24"/>
      <c r="AJ5484" s="24"/>
      <c r="AK5484" s="24"/>
    </row>
    <row r="5485" ht="12.75" customHeight="1">
      <c r="A5485" s="13"/>
      <c r="B5485" s="13"/>
      <c r="C5485" s="14"/>
      <c r="D5485" s="14"/>
      <c r="E5485" s="15"/>
      <c r="F5485" s="13"/>
      <c r="G5485" s="13"/>
      <c r="H5485" s="13"/>
      <c r="I5485" s="13"/>
      <c r="J5485" s="13"/>
      <c r="K5485" s="17"/>
      <c r="L5485" s="17"/>
      <c r="M5485" s="13"/>
      <c r="N5485" s="13"/>
      <c r="O5485" s="23" t="s">
        <v>37</v>
      </c>
      <c r="P5485" s="23" t="s">
        <v>37</v>
      </c>
      <c r="Q5485" s="23" t="s">
        <v>37</v>
      </c>
      <c r="R5485" s="23" t="s">
        <v>37</v>
      </c>
      <c r="S5485" s="23" t="s">
        <v>37</v>
      </c>
      <c r="T5485" s="23" t="s">
        <v>37</v>
      </c>
      <c r="U5485" s="23" t="s">
        <v>37</v>
      </c>
      <c r="V5485" s="23" t="s">
        <v>37</v>
      </c>
      <c r="W5485" s="23" t="s">
        <v>37</v>
      </c>
      <c r="X5485" s="23" t="s">
        <v>37</v>
      </c>
      <c r="Y5485" s="23" t="s">
        <v>37</v>
      </c>
      <c r="AH5485" s="34"/>
      <c r="AI5485" s="24"/>
      <c r="AJ5485" s="24"/>
      <c r="AK5485" s="24"/>
    </row>
    <row r="5486" ht="12.75" customHeight="1">
      <c r="A5486" s="13"/>
      <c r="B5486" s="13"/>
      <c r="C5486" s="14"/>
      <c r="D5486" s="14"/>
      <c r="E5486" s="15"/>
      <c r="F5486" s="13"/>
      <c r="G5486" s="13"/>
      <c r="H5486" s="13"/>
      <c r="I5486" s="13"/>
      <c r="J5486" s="13"/>
      <c r="K5486" s="17"/>
      <c r="L5486" s="17"/>
      <c r="M5486" s="13"/>
      <c r="N5486" s="13"/>
      <c r="O5486" s="23" t="s">
        <v>37</v>
      </c>
      <c r="P5486" s="23" t="s">
        <v>37</v>
      </c>
      <c r="Q5486" s="23" t="s">
        <v>37</v>
      </c>
      <c r="R5486" s="23" t="s">
        <v>37</v>
      </c>
      <c r="S5486" s="23" t="s">
        <v>37</v>
      </c>
      <c r="T5486" s="23" t="s">
        <v>37</v>
      </c>
      <c r="U5486" s="23" t="s">
        <v>37</v>
      </c>
      <c r="V5486" s="23" t="s">
        <v>37</v>
      </c>
      <c r="W5486" s="23" t="s">
        <v>37</v>
      </c>
      <c r="X5486" s="23" t="s">
        <v>37</v>
      </c>
      <c r="Y5486" s="23" t="s">
        <v>37</v>
      </c>
      <c r="AH5486" s="34"/>
      <c r="AI5486" s="24"/>
      <c r="AJ5486" s="24"/>
      <c r="AK5486" s="24"/>
    </row>
    <row r="5487" ht="12.75" customHeight="1">
      <c r="A5487" s="13"/>
      <c r="B5487" s="13"/>
      <c r="C5487" s="14"/>
      <c r="D5487" s="14"/>
      <c r="E5487" s="15"/>
      <c r="F5487" s="13"/>
      <c r="G5487" s="13"/>
      <c r="H5487" s="13"/>
      <c r="I5487" s="13"/>
      <c r="J5487" s="13"/>
      <c r="K5487" s="17"/>
      <c r="L5487" s="17"/>
      <c r="M5487" s="13"/>
      <c r="N5487" s="13"/>
      <c r="O5487" s="23" t="s">
        <v>37</v>
      </c>
      <c r="P5487" s="23" t="s">
        <v>37</v>
      </c>
      <c r="Q5487" s="23" t="s">
        <v>37</v>
      </c>
      <c r="R5487" s="23" t="s">
        <v>37</v>
      </c>
      <c r="S5487" s="23" t="s">
        <v>37</v>
      </c>
      <c r="T5487" s="23" t="s">
        <v>37</v>
      </c>
      <c r="U5487" s="23" t="s">
        <v>37</v>
      </c>
      <c r="V5487" s="23" t="s">
        <v>37</v>
      </c>
      <c r="W5487" s="23" t="s">
        <v>37</v>
      </c>
      <c r="X5487" s="23" t="s">
        <v>37</v>
      </c>
      <c r="Y5487" s="23" t="s">
        <v>37</v>
      </c>
      <c r="AH5487" s="34"/>
      <c r="AI5487" s="24"/>
      <c r="AJ5487" s="24"/>
      <c r="AK5487" s="24"/>
    </row>
    <row r="5488" ht="12.75" customHeight="1">
      <c r="A5488" s="13"/>
      <c r="B5488" s="13"/>
      <c r="C5488" s="14"/>
      <c r="D5488" s="14"/>
      <c r="E5488" s="15"/>
      <c r="F5488" s="13"/>
      <c r="G5488" s="13"/>
      <c r="H5488" s="13"/>
      <c r="I5488" s="13"/>
      <c r="J5488" s="13"/>
      <c r="K5488" s="17"/>
      <c r="L5488" s="17"/>
      <c r="M5488" s="13"/>
      <c r="N5488" s="13"/>
      <c r="O5488" s="23" t="s">
        <v>37</v>
      </c>
      <c r="P5488" s="23" t="s">
        <v>37</v>
      </c>
      <c r="Q5488" s="23" t="s">
        <v>37</v>
      </c>
      <c r="R5488" s="23" t="s">
        <v>37</v>
      </c>
      <c r="S5488" s="23" t="s">
        <v>37</v>
      </c>
      <c r="T5488" s="23" t="s">
        <v>37</v>
      </c>
      <c r="U5488" s="23" t="s">
        <v>37</v>
      </c>
      <c r="V5488" s="23" t="s">
        <v>37</v>
      </c>
      <c r="W5488" s="23" t="s">
        <v>37</v>
      </c>
      <c r="X5488" s="23" t="s">
        <v>37</v>
      </c>
      <c r="Y5488" s="23" t="s">
        <v>37</v>
      </c>
      <c r="AH5488" s="34"/>
      <c r="AI5488" s="24"/>
      <c r="AJ5488" s="24"/>
      <c r="AK5488" s="24"/>
    </row>
    <row r="5489" ht="12.75" customHeight="1">
      <c r="A5489" s="13"/>
      <c r="B5489" s="13"/>
      <c r="C5489" s="14"/>
      <c r="D5489" s="14"/>
      <c r="E5489" s="15"/>
      <c r="F5489" s="13"/>
      <c r="G5489" s="13"/>
      <c r="H5489" s="13"/>
      <c r="I5489" s="13"/>
      <c r="J5489" s="13"/>
      <c r="K5489" s="17"/>
      <c r="L5489" s="17"/>
      <c r="M5489" s="13"/>
      <c r="N5489" s="13"/>
      <c r="O5489" s="23" t="s">
        <v>37</v>
      </c>
      <c r="P5489" s="23" t="s">
        <v>37</v>
      </c>
      <c r="Q5489" s="23" t="s">
        <v>37</v>
      </c>
      <c r="R5489" s="23" t="s">
        <v>37</v>
      </c>
      <c r="S5489" s="23" t="s">
        <v>37</v>
      </c>
      <c r="T5489" s="23" t="s">
        <v>37</v>
      </c>
      <c r="U5489" s="23" t="s">
        <v>37</v>
      </c>
      <c r="V5489" s="23" t="s">
        <v>37</v>
      </c>
      <c r="W5489" s="23" t="s">
        <v>37</v>
      </c>
      <c r="X5489" s="23" t="s">
        <v>37</v>
      </c>
      <c r="Y5489" s="23" t="s">
        <v>37</v>
      </c>
      <c r="AH5489" s="34"/>
      <c r="AI5489" s="24"/>
      <c r="AJ5489" s="24"/>
      <c r="AK5489" s="24"/>
    </row>
    <row r="5490" ht="12.75" customHeight="1">
      <c r="A5490" s="13"/>
      <c r="B5490" s="13"/>
      <c r="C5490" s="14"/>
      <c r="D5490" s="14"/>
      <c r="E5490" s="15"/>
      <c r="F5490" s="13"/>
      <c r="G5490" s="13"/>
      <c r="H5490" s="13"/>
      <c r="I5490" s="13"/>
      <c r="J5490" s="13"/>
      <c r="K5490" s="17"/>
      <c r="L5490" s="17"/>
      <c r="M5490" s="13"/>
      <c r="N5490" s="13"/>
      <c r="O5490" s="23" t="s">
        <v>37</v>
      </c>
      <c r="P5490" s="23" t="s">
        <v>37</v>
      </c>
      <c r="Q5490" s="23" t="s">
        <v>37</v>
      </c>
      <c r="R5490" s="23" t="s">
        <v>37</v>
      </c>
      <c r="S5490" s="23" t="s">
        <v>37</v>
      </c>
      <c r="T5490" s="23" t="s">
        <v>37</v>
      </c>
      <c r="U5490" s="23" t="s">
        <v>37</v>
      </c>
      <c r="V5490" s="23" t="s">
        <v>37</v>
      </c>
      <c r="W5490" s="23" t="s">
        <v>37</v>
      </c>
      <c r="X5490" s="23" t="s">
        <v>37</v>
      </c>
      <c r="Y5490" s="23" t="s">
        <v>37</v>
      </c>
      <c r="AH5490" s="34"/>
      <c r="AI5490" s="24"/>
      <c r="AJ5490" s="24"/>
      <c r="AK5490" s="24"/>
    </row>
    <row r="5491" ht="12.75" customHeight="1">
      <c r="A5491" s="13"/>
      <c r="B5491" s="13"/>
      <c r="C5491" s="14"/>
      <c r="D5491" s="14"/>
      <c r="E5491" s="15"/>
      <c r="F5491" s="13"/>
      <c r="G5491" s="13"/>
      <c r="H5491" s="13"/>
      <c r="I5491" s="13"/>
      <c r="J5491" s="13"/>
      <c r="K5491" s="17"/>
      <c r="L5491" s="17"/>
      <c r="M5491" s="13"/>
      <c r="N5491" s="13"/>
      <c r="O5491" s="23" t="s">
        <v>37</v>
      </c>
      <c r="P5491" s="23" t="s">
        <v>37</v>
      </c>
      <c r="Q5491" s="23" t="s">
        <v>37</v>
      </c>
      <c r="R5491" s="23" t="s">
        <v>37</v>
      </c>
      <c r="S5491" s="23" t="s">
        <v>37</v>
      </c>
      <c r="T5491" s="23" t="s">
        <v>37</v>
      </c>
      <c r="U5491" s="23" t="s">
        <v>37</v>
      </c>
      <c r="V5491" s="23" t="s">
        <v>37</v>
      </c>
      <c r="W5491" s="23" t="s">
        <v>37</v>
      </c>
      <c r="X5491" s="23" t="s">
        <v>37</v>
      </c>
      <c r="Y5491" s="23" t="s">
        <v>37</v>
      </c>
      <c r="AH5491" s="34"/>
      <c r="AI5491" s="24"/>
      <c r="AJ5491" s="24"/>
      <c r="AK5491" s="24"/>
    </row>
    <row r="5492" ht="12.75" customHeight="1">
      <c r="A5492" s="13"/>
      <c r="B5492" s="13"/>
      <c r="C5492" s="14"/>
      <c r="D5492" s="14"/>
      <c r="E5492" s="15"/>
      <c r="F5492" s="13"/>
      <c r="G5492" s="13"/>
      <c r="H5492" s="13"/>
      <c r="I5492" s="13"/>
      <c r="J5492" s="13"/>
      <c r="K5492" s="17"/>
      <c r="L5492" s="17"/>
      <c r="M5492" s="13"/>
      <c r="N5492" s="13"/>
      <c r="O5492" s="23" t="s">
        <v>37</v>
      </c>
      <c r="P5492" s="23" t="s">
        <v>37</v>
      </c>
      <c r="Q5492" s="23" t="s">
        <v>37</v>
      </c>
      <c r="R5492" s="23" t="s">
        <v>37</v>
      </c>
      <c r="S5492" s="23" t="s">
        <v>37</v>
      </c>
      <c r="T5492" s="23" t="s">
        <v>37</v>
      </c>
      <c r="U5492" s="23" t="s">
        <v>37</v>
      </c>
      <c r="V5492" s="23" t="s">
        <v>37</v>
      </c>
      <c r="W5492" s="23" t="s">
        <v>37</v>
      </c>
      <c r="X5492" s="23" t="s">
        <v>37</v>
      </c>
      <c r="Y5492" s="23" t="s">
        <v>37</v>
      </c>
      <c r="AH5492" s="34"/>
      <c r="AI5492" s="24"/>
      <c r="AJ5492" s="24"/>
      <c r="AK5492" s="24"/>
    </row>
    <row r="5493" ht="12.75" customHeight="1">
      <c r="A5493" s="13"/>
      <c r="B5493" s="13"/>
      <c r="C5493" s="14"/>
      <c r="D5493" s="14"/>
      <c r="E5493" s="15"/>
      <c r="F5493" s="13"/>
      <c r="G5493" s="13"/>
      <c r="H5493" s="13"/>
      <c r="I5493" s="13"/>
      <c r="J5493" s="13"/>
      <c r="K5493" s="17"/>
      <c r="L5493" s="17"/>
      <c r="M5493" s="13"/>
      <c r="N5493" s="13"/>
      <c r="O5493" s="23" t="s">
        <v>37</v>
      </c>
      <c r="P5493" s="23" t="s">
        <v>37</v>
      </c>
      <c r="Q5493" s="23" t="s">
        <v>37</v>
      </c>
      <c r="R5493" s="23" t="s">
        <v>37</v>
      </c>
      <c r="S5493" s="23" t="s">
        <v>37</v>
      </c>
      <c r="T5493" s="23" t="s">
        <v>37</v>
      </c>
      <c r="U5493" s="23" t="s">
        <v>37</v>
      </c>
      <c r="V5493" s="23" t="s">
        <v>37</v>
      </c>
      <c r="W5493" s="23" t="s">
        <v>37</v>
      </c>
      <c r="X5493" s="23" t="s">
        <v>37</v>
      </c>
      <c r="Y5493" s="23" t="s">
        <v>37</v>
      </c>
      <c r="AH5493" s="34"/>
      <c r="AI5493" s="24"/>
      <c r="AJ5493" s="24"/>
      <c r="AK5493" s="24"/>
    </row>
    <row r="5494" ht="12.75" customHeight="1">
      <c r="A5494" s="13"/>
      <c r="B5494" s="13"/>
      <c r="C5494" s="14"/>
      <c r="D5494" s="14"/>
      <c r="E5494" s="15"/>
      <c r="F5494" s="13"/>
      <c r="G5494" s="13"/>
      <c r="H5494" s="13"/>
      <c r="I5494" s="13"/>
      <c r="J5494" s="13"/>
      <c r="K5494" s="17"/>
      <c r="L5494" s="17"/>
      <c r="M5494" s="13"/>
      <c r="N5494" s="13"/>
      <c r="O5494" s="23" t="s">
        <v>37</v>
      </c>
      <c r="P5494" s="23" t="s">
        <v>37</v>
      </c>
      <c r="Q5494" s="23" t="s">
        <v>37</v>
      </c>
      <c r="R5494" s="23" t="s">
        <v>37</v>
      </c>
      <c r="S5494" s="23" t="s">
        <v>37</v>
      </c>
      <c r="T5494" s="23" t="s">
        <v>37</v>
      </c>
      <c r="U5494" s="23" t="s">
        <v>37</v>
      </c>
      <c r="V5494" s="23" t="s">
        <v>37</v>
      </c>
      <c r="W5494" s="23" t="s">
        <v>37</v>
      </c>
      <c r="X5494" s="23" t="s">
        <v>37</v>
      </c>
      <c r="Y5494" s="23" t="s">
        <v>37</v>
      </c>
      <c r="AH5494" s="34"/>
      <c r="AI5494" s="24"/>
      <c r="AJ5494" s="24"/>
      <c r="AK5494" s="24"/>
    </row>
    <row r="5495" ht="12.75" customHeight="1">
      <c r="A5495" s="13"/>
      <c r="B5495" s="13"/>
      <c r="C5495" s="14"/>
      <c r="D5495" s="14"/>
      <c r="E5495" s="15"/>
      <c r="F5495" s="13"/>
      <c r="G5495" s="13"/>
      <c r="H5495" s="13"/>
      <c r="I5495" s="13"/>
      <c r="J5495" s="13"/>
      <c r="K5495" s="17"/>
      <c r="L5495" s="17"/>
      <c r="M5495" s="13"/>
      <c r="N5495" s="13"/>
      <c r="O5495" s="23" t="s">
        <v>37</v>
      </c>
      <c r="P5495" s="23" t="s">
        <v>37</v>
      </c>
      <c r="Q5495" s="23" t="s">
        <v>37</v>
      </c>
      <c r="R5495" s="23" t="s">
        <v>37</v>
      </c>
      <c r="S5495" s="23" t="s">
        <v>37</v>
      </c>
      <c r="T5495" s="23" t="s">
        <v>37</v>
      </c>
      <c r="U5495" s="23" t="s">
        <v>37</v>
      </c>
      <c r="V5495" s="23" t="s">
        <v>37</v>
      </c>
      <c r="W5495" s="23" t="s">
        <v>37</v>
      </c>
      <c r="X5495" s="23" t="s">
        <v>37</v>
      </c>
      <c r="Y5495" s="23" t="s">
        <v>37</v>
      </c>
      <c r="AH5495" s="34"/>
      <c r="AI5495" s="24"/>
      <c r="AJ5495" s="24"/>
      <c r="AK5495" s="24"/>
    </row>
    <row r="5496" ht="12.75" customHeight="1">
      <c r="A5496" s="13"/>
      <c r="B5496" s="13"/>
      <c r="C5496" s="14"/>
      <c r="D5496" s="14"/>
      <c r="E5496" s="15"/>
      <c r="F5496" s="13"/>
      <c r="G5496" s="13"/>
      <c r="H5496" s="13"/>
      <c r="I5496" s="13"/>
      <c r="J5496" s="13"/>
      <c r="K5496" s="17"/>
      <c r="L5496" s="17"/>
      <c r="M5496" s="13"/>
      <c r="N5496" s="13"/>
      <c r="O5496" s="23" t="s">
        <v>37</v>
      </c>
      <c r="P5496" s="23" t="s">
        <v>37</v>
      </c>
      <c r="Q5496" s="23" t="s">
        <v>37</v>
      </c>
      <c r="R5496" s="23" t="s">
        <v>37</v>
      </c>
      <c r="S5496" s="23" t="s">
        <v>37</v>
      </c>
      <c r="T5496" s="23" t="s">
        <v>37</v>
      </c>
      <c r="U5496" s="23" t="s">
        <v>37</v>
      </c>
      <c r="V5496" s="23" t="s">
        <v>37</v>
      </c>
      <c r="W5496" s="23" t="s">
        <v>37</v>
      </c>
      <c r="X5496" s="23" t="s">
        <v>37</v>
      </c>
      <c r="Y5496" s="23" t="s">
        <v>37</v>
      </c>
      <c r="AH5496" s="34"/>
      <c r="AI5496" s="24"/>
      <c r="AJ5496" s="24"/>
      <c r="AK5496" s="24"/>
    </row>
    <row r="5497" ht="12.75" customHeight="1">
      <c r="A5497" s="13"/>
      <c r="B5497" s="13"/>
      <c r="C5497" s="14"/>
      <c r="D5497" s="14"/>
      <c r="E5497" s="15"/>
      <c r="F5497" s="13"/>
      <c r="G5497" s="13"/>
      <c r="H5497" s="13"/>
      <c r="I5497" s="13"/>
      <c r="J5497" s="13"/>
      <c r="K5497" s="17"/>
      <c r="L5497" s="17"/>
      <c r="M5497" s="13"/>
      <c r="N5497" s="13"/>
      <c r="O5497" s="23" t="s">
        <v>37</v>
      </c>
      <c r="P5497" s="23" t="s">
        <v>37</v>
      </c>
      <c r="Q5497" s="23" t="s">
        <v>37</v>
      </c>
      <c r="R5497" s="23" t="s">
        <v>37</v>
      </c>
      <c r="S5497" s="23" t="s">
        <v>37</v>
      </c>
      <c r="T5497" s="23" t="s">
        <v>37</v>
      </c>
      <c r="U5497" s="23" t="s">
        <v>37</v>
      </c>
      <c r="V5497" s="23" t="s">
        <v>37</v>
      </c>
      <c r="W5497" s="23" t="s">
        <v>37</v>
      </c>
      <c r="X5497" s="23" t="s">
        <v>37</v>
      </c>
      <c r="Y5497" s="23" t="s">
        <v>37</v>
      </c>
      <c r="AH5497" s="34"/>
      <c r="AI5497" s="24"/>
      <c r="AJ5497" s="24"/>
      <c r="AK5497" s="24"/>
    </row>
    <row r="5498" ht="12.75" customHeight="1">
      <c r="A5498" s="13"/>
      <c r="B5498" s="13"/>
      <c r="C5498" s="14"/>
      <c r="D5498" s="14"/>
      <c r="E5498" s="15"/>
      <c r="F5498" s="13"/>
      <c r="G5498" s="13"/>
      <c r="H5498" s="13"/>
      <c r="I5498" s="13"/>
      <c r="J5498" s="13"/>
      <c r="K5498" s="17"/>
      <c r="L5498" s="17"/>
      <c r="M5498" s="13"/>
      <c r="N5498" s="13"/>
      <c r="O5498" s="23" t="s">
        <v>37</v>
      </c>
      <c r="P5498" s="23" t="s">
        <v>37</v>
      </c>
      <c r="Q5498" s="23" t="s">
        <v>37</v>
      </c>
      <c r="R5498" s="23" t="s">
        <v>37</v>
      </c>
      <c r="S5498" s="23" t="s">
        <v>37</v>
      </c>
      <c r="T5498" s="23" t="s">
        <v>37</v>
      </c>
      <c r="U5498" s="23" t="s">
        <v>37</v>
      </c>
      <c r="V5498" s="23" t="s">
        <v>37</v>
      </c>
      <c r="W5498" s="23" t="s">
        <v>37</v>
      </c>
      <c r="X5498" s="23" t="s">
        <v>37</v>
      </c>
      <c r="Y5498" s="23" t="s">
        <v>37</v>
      </c>
      <c r="AH5498" s="34"/>
      <c r="AI5498" s="24"/>
      <c r="AJ5498" s="24"/>
      <c r="AK5498" s="24"/>
    </row>
    <row r="5499" ht="12.75" customHeight="1">
      <c r="A5499" s="13"/>
      <c r="B5499" s="13"/>
      <c r="C5499" s="14"/>
      <c r="D5499" s="14"/>
      <c r="E5499" s="15"/>
      <c r="F5499" s="13"/>
      <c r="G5499" s="13"/>
      <c r="H5499" s="13"/>
      <c r="I5499" s="13"/>
      <c r="J5499" s="13"/>
      <c r="K5499" s="17"/>
      <c r="L5499" s="17"/>
      <c r="M5499" s="13"/>
      <c r="N5499" s="13"/>
      <c r="O5499" s="23" t="s">
        <v>37</v>
      </c>
      <c r="P5499" s="23" t="s">
        <v>37</v>
      </c>
      <c r="Q5499" s="23" t="s">
        <v>37</v>
      </c>
      <c r="R5499" s="23" t="s">
        <v>37</v>
      </c>
      <c r="S5499" s="23" t="s">
        <v>37</v>
      </c>
      <c r="T5499" s="23" t="s">
        <v>37</v>
      </c>
      <c r="U5499" s="23" t="s">
        <v>37</v>
      </c>
      <c r="V5499" s="23" t="s">
        <v>37</v>
      </c>
      <c r="W5499" s="23" t="s">
        <v>37</v>
      </c>
      <c r="X5499" s="23" t="s">
        <v>37</v>
      </c>
      <c r="Y5499" s="23" t="s">
        <v>37</v>
      </c>
      <c r="AH5499" s="34"/>
      <c r="AI5499" s="24"/>
      <c r="AJ5499" s="24"/>
      <c r="AK5499" s="24"/>
    </row>
    <row r="5500" ht="12.75" customHeight="1">
      <c r="A5500" s="13"/>
      <c r="B5500" s="13"/>
      <c r="C5500" s="14"/>
      <c r="D5500" s="14"/>
      <c r="E5500" s="15"/>
      <c r="F5500" s="13"/>
      <c r="G5500" s="13"/>
      <c r="H5500" s="13"/>
      <c r="I5500" s="13"/>
      <c r="J5500" s="13"/>
      <c r="K5500" s="17"/>
      <c r="L5500" s="17"/>
      <c r="M5500" s="13"/>
      <c r="N5500" s="13"/>
      <c r="O5500" s="23" t="s">
        <v>37</v>
      </c>
      <c r="P5500" s="23" t="s">
        <v>37</v>
      </c>
      <c r="Q5500" s="23" t="s">
        <v>37</v>
      </c>
      <c r="R5500" s="23" t="s">
        <v>37</v>
      </c>
      <c r="S5500" s="23" t="s">
        <v>37</v>
      </c>
      <c r="T5500" s="23" t="s">
        <v>37</v>
      </c>
      <c r="U5500" s="23" t="s">
        <v>37</v>
      </c>
      <c r="V5500" s="23" t="s">
        <v>37</v>
      </c>
      <c r="W5500" s="23" t="s">
        <v>37</v>
      </c>
      <c r="X5500" s="23" t="s">
        <v>37</v>
      </c>
      <c r="Y5500" s="23" t="s">
        <v>37</v>
      </c>
      <c r="AH5500" s="34"/>
      <c r="AI5500" s="24"/>
      <c r="AJ5500" s="24"/>
      <c r="AK5500" s="24"/>
    </row>
    <row r="5501" ht="12.75" customHeight="1">
      <c r="A5501" s="13"/>
      <c r="B5501" s="13"/>
      <c r="C5501" s="14"/>
      <c r="D5501" s="14"/>
      <c r="E5501" s="15"/>
      <c r="F5501" s="13"/>
      <c r="G5501" s="13"/>
      <c r="H5501" s="13"/>
      <c r="I5501" s="13"/>
      <c r="J5501" s="13"/>
      <c r="K5501" s="17"/>
      <c r="L5501" s="17"/>
      <c r="M5501" s="13"/>
      <c r="N5501" s="13"/>
      <c r="O5501" s="23" t="s">
        <v>37</v>
      </c>
      <c r="P5501" s="23" t="s">
        <v>37</v>
      </c>
      <c r="Q5501" s="23" t="s">
        <v>37</v>
      </c>
      <c r="R5501" s="23" t="s">
        <v>37</v>
      </c>
      <c r="S5501" s="23" t="s">
        <v>37</v>
      </c>
      <c r="T5501" s="23" t="s">
        <v>37</v>
      </c>
      <c r="U5501" s="23" t="s">
        <v>37</v>
      </c>
      <c r="V5501" s="23" t="s">
        <v>37</v>
      </c>
      <c r="W5501" s="23" t="s">
        <v>37</v>
      </c>
      <c r="X5501" s="23" t="s">
        <v>37</v>
      </c>
      <c r="Y5501" s="23" t="s">
        <v>37</v>
      </c>
      <c r="AH5501" s="34"/>
      <c r="AI5501" s="24"/>
      <c r="AJ5501" s="24"/>
      <c r="AK5501" s="24"/>
    </row>
    <row r="5502" ht="12.75" customHeight="1">
      <c r="A5502" s="13"/>
      <c r="B5502" s="13"/>
      <c r="C5502" s="14"/>
      <c r="D5502" s="14"/>
      <c r="E5502" s="15"/>
      <c r="F5502" s="13"/>
      <c r="G5502" s="13"/>
      <c r="H5502" s="13"/>
      <c r="I5502" s="13"/>
      <c r="J5502" s="13"/>
      <c r="K5502" s="17"/>
      <c r="L5502" s="17"/>
      <c r="M5502" s="13"/>
      <c r="N5502" s="13"/>
      <c r="O5502" s="23" t="s">
        <v>37</v>
      </c>
      <c r="P5502" s="23" t="s">
        <v>37</v>
      </c>
      <c r="Q5502" s="23" t="s">
        <v>37</v>
      </c>
      <c r="R5502" s="23" t="s">
        <v>37</v>
      </c>
      <c r="S5502" s="23" t="s">
        <v>37</v>
      </c>
      <c r="T5502" s="23" t="s">
        <v>37</v>
      </c>
      <c r="U5502" s="23" t="s">
        <v>37</v>
      </c>
      <c r="V5502" s="23" t="s">
        <v>37</v>
      </c>
      <c r="W5502" s="23" t="s">
        <v>37</v>
      </c>
      <c r="X5502" s="23" t="s">
        <v>37</v>
      </c>
      <c r="Y5502" s="23" t="s">
        <v>37</v>
      </c>
      <c r="AH5502" s="34"/>
      <c r="AI5502" s="24"/>
      <c r="AJ5502" s="24"/>
      <c r="AK5502" s="24"/>
    </row>
    <row r="5503" ht="12.75" customHeight="1">
      <c r="A5503" s="13"/>
      <c r="B5503" s="13"/>
      <c r="C5503" s="14"/>
      <c r="D5503" s="14"/>
      <c r="E5503" s="15"/>
      <c r="F5503" s="13"/>
      <c r="G5503" s="13"/>
      <c r="H5503" s="13"/>
      <c r="I5503" s="13"/>
      <c r="J5503" s="13"/>
      <c r="K5503" s="17"/>
      <c r="L5503" s="17"/>
      <c r="M5503" s="13"/>
      <c r="N5503" s="13"/>
      <c r="O5503" s="23" t="s">
        <v>37</v>
      </c>
      <c r="P5503" s="23" t="s">
        <v>37</v>
      </c>
      <c r="Q5503" s="23" t="s">
        <v>37</v>
      </c>
      <c r="R5503" s="23" t="s">
        <v>37</v>
      </c>
      <c r="S5503" s="23" t="s">
        <v>37</v>
      </c>
      <c r="T5503" s="23" t="s">
        <v>37</v>
      </c>
      <c r="U5503" s="23" t="s">
        <v>37</v>
      </c>
      <c r="V5503" s="23" t="s">
        <v>37</v>
      </c>
      <c r="W5503" s="23" t="s">
        <v>37</v>
      </c>
      <c r="X5503" s="23" t="s">
        <v>37</v>
      </c>
      <c r="Y5503" s="23" t="s">
        <v>37</v>
      </c>
      <c r="AH5503" s="34"/>
      <c r="AI5503" s="24"/>
      <c r="AJ5503" s="24"/>
      <c r="AK5503" s="24"/>
    </row>
    <row r="5504" ht="12.75" customHeight="1">
      <c r="A5504" s="13"/>
      <c r="B5504" s="13"/>
      <c r="C5504" s="14"/>
      <c r="D5504" s="14"/>
      <c r="E5504" s="15"/>
      <c r="F5504" s="13"/>
      <c r="G5504" s="13"/>
      <c r="H5504" s="13"/>
      <c r="I5504" s="13"/>
      <c r="J5504" s="13"/>
      <c r="K5504" s="17"/>
      <c r="L5504" s="17"/>
      <c r="M5504" s="13"/>
      <c r="N5504" s="13"/>
      <c r="O5504" s="23" t="s">
        <v>37</v>
      </c>
      <c r="P5504" s="23" t="s">
        <v>37</v>
      </c>
      <c r="Q5504" s="23" t="s">
        <v>37</v>
      </c>
      <c r="R5504" s="23" t="s">
        <v>37</v>
      </c>
      <c r="S5504" s="23" t="s">
        <v>37</v>
      </c>
      <c r="T5504" s="23" t="s">
        <v>37</v>
      </c>
      <c r="U5504" s="23" t="s">
        <v>37</v>
      </c>
      <c r="V5504" s="23" t="s">
        <v>37</v>
      </c>
      <c r="W5504" s="23" t="s">
        <v>37</v>
      </c>
      <c r="X5504" s="23" t="s">
        <v>37</v>
      </c>
      <c r="Y5504" s="23" t="s">
        <v>37</v>
      </c>
      <c r="AH5504" s="34"/>
      <c r="AI5504" s="24"/>
      <c r="AJ5504" s="24"/>
      <c r="AK5504" s="24"/>
    </row>
    <row r="5505" ht="12.75" customHeight="1">
      <c r="A5505" s="13"/>
      <c r="B5505" s="13"/>
      <c r="C5505" s="14"/>
      <c r="D5505" s="14"/>
      <c r="E5505" s="15"/>
      <c r="F5505" s="13"/>
      <c r="G5505" s="13"/>
      <c r="H5505" s="13"/>
      <c r="I5505" s="13"/>
      <c r="J5505" s="13"/>
      <c r="K5505" s="17"/>
      <c r="L5505" s="17"/>
      <c r="M5505" s="13"/>
      <c r="N5505" s="13"/>
      <c r="O5505" s="23" t="s">
        <v>37</v>
      </c>
      <c r="P5505" s="23" t="s">
        <v>37</v>
      </c>
      <c r="Q5505" s="23" t="s">
        <v>37</v>
      </c>
      <c r="R5505" s="23" t="s">
        <v>37</v>
      </c>
      <c r="S5505" s="23" t="s">
        <v>37</v>
      </c>
      <c r="T5505" s="23" t="s">
        <v>37</v>
      </c>
      <c r="U5505" s="23" t="s">
        <v>37</v>
      </c>
      <c r="V5505" s="23" t="s">
        <v>37</v>
      </c>
      <c r="W5505" s="23" t="s">
        <v>37</v>
      </c>
      <c r="X5505" s="23" t="s">
        <v>37</v>
      </c>
      <c r="Y5505" s="23" t="s">
        <v>37</v>
      </c>
      <c r="AH5505" s="34"/>
      <c r="AI5505" s="24"/>
      <c r="AJ5505" s="24"/>
      <c r="AK5505" s="24"/>
    </row>
    <row r="5506" ht="12.75" customHeight="1">
      <c r="A5506" s="24"/>
      <c r="B5506" s="24"/>
      <c r="C5506" s="35"/>
      <c r="D5506" s="35"/>
      <c r="F5506" s="24"/>
      <c r="G5506" s="24"/>
      <c r="H5506" s="24"/>
      <c r="I5506" s="24"/>
      <c r="J5506" s="24"/>
      <c r="K5506" s="24"/>
      <c r="L5506" s="24"/>
      <c r="M5506" s="24"/>
      <c r="N5506" s="24"/>
      <c r="AH5506" s="34"/>
      <c r="AI5506" s="24"/>
      <c r="AJ5506" s="24"/>
      <c r="AK5506" s="24"/>
    </row>
  </sheetData>
  <conditionalFormatting sqref="O1:Y52 O54:Y5123">
    <cfRule type="containsBlanks" dxfId="0" priority="1">
      <formula>LEN(TRIM(O1))=0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37.88"/>
  </cols>
  <sheetData>
    <row r="1">
      <c r="P1" s="36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>
      <c r="B1765" s="36"/>
    </row>
    <row r="1766">
      <c r="B1766" s="36"/>
    </row>
    <row r="1767">
      <c r="B1767" s="36"/>
    </row>
    <row r="1768">
      <c r="B1768" s="36"/>
    </row>
    <row r="1769">
      <c r="B1769" s="36"/>
    </row>
    <row r="1770">
      <c r="B1770" s="36"/>
    </row>
    <row r="1771">
      <c r="B1771" s="36"/>
    </row>
    <row r="1772">
      <c r="B1772" s="36"/>
    </row>
    <row r="1773">
      <c r="B1773" s="36"/>
    </row>
    <row r="1774">
      <c r="B1774" s="36"/>
    </row>
    <row r="1775">
      <c r="B1775" s="36"/>
    </row>
    <row r="1776">
      <c r="B1776" s="36"/>
    </row>
    <row r="1777">
      <c r="B1777" s="36"/>
    </row>
    <row r="1778">
      <c r="B1778" s="36"/>
    </row>
    <row r="1779">
      <c r="B1779" s="36"/>
    </row>
    <row r="1780">
      <c r="B1780" s="36"/>
    </row>
    <row r="1781">
      <c r="B1781" s="36"/>
    </row>
    <row r="1782">
      <c r="B1782" s="36"/>
    </row>
    <row r="1783">
      <c r="B1783" s="36"/>
    </row>
    <row r="1784">
      <c r="B1784" s="36"/>
    </row>
    <row r="1785">
      <c r="B1785" s="36"/>
    </row>
    <row r="1786">
      <c r="B1786" s="36"/>
    </row>
    <row r="1787">
      <c r="B1787" s="36"/>
    </row>
    <row r="1788">
      <c r="B1788" s="36"/>
    </row>
    <row r="1789">
      <c r="B1789" s="36"/>
    </row>
    <row r="1790">
      <c r="B1790" s="36"/>
    </row>
    <row r="1791">
      <c r="B1791" s="36"/>
    </row>
    <row r="1792">
      <c r="B1792" s="36"/>
    </row>
    <row r="1793">
      <c r="B1793" s="36"/>
    </row>
    <row r="1794">
      <c r="B1794" s="36"/>
    </row>
    <row r="1795">
      <c r="B1795" s="36"/>
    </row>
    <row r="1796">
      <c r="B1796" s="36"/>
    </row>
    <row r="1797">
      <c r="B1797" s="36"/>
    </row>
    <row r="1798">
      <c r="B1798" s="36"/>
    </row>
    <row r="1799">
      <c r="B1799" s="36"/>
    </row>
    <row r="1800">
      <c r="B1800" s="36"/>
    </row>
    <row r="1801">
      <c r="B1801" s="36"/>
    </row>
    <row r="1802">
      <c r="B1802" s="36"/>
    </row>
    <row r="1803">
      <c r="B1803" s="36"/>
    </row>
    <row r="1804">
      <c r="B1804" s="36"/>
    </row>
    <row r="1805">
      <c r="B1805" s="36"/>
    </row>
    <row r="1806">
      <c r="B1806" s="36"/>
    </row>
    <row r="1807">
      <c r="B1807" s="36"/>
    </row>
    <row r="1808">
      <c r="B1808" s="36"/>
    </row>
    <row r="1809">
      <c r="B1809" s="36"/>
    </row>
    <row r="1810">
      <c r="B1810" s="36"/>
    </row>
    <row r="1811">
      <c r="B1811" s="36"/>
    </row>
    <row r="1812">
      <c r="B1812" s="36"/>
    </row>
    <row r="1813">
      <c r="B1813" s="36"/>
    </row>
    <row r="1814">
      <c r="B1814" s="36"/>
    </row>
    <row r="1815">
      <c r="B1815" s="36"/>
    </row>
    <row r="1816">
      <c r="B1816" s="36"/>
    </row>
    <row r="1817">
      <c r="B1817" s="36"/>
    </row>
    <row r="1818">
      <c r="B1818" s="36"/>
    </row>
    <row r="1819">
      <c r="B1819" s="36"/>
    </row>
    <row r="1820">
      <c r="B1820" s="36"/>
    </row>
    <row r="1821">
      <c r="B1821" s="36"/>
    </row>
    <row r="1822">
      <c r="B1822" s="36"/>
    </row>
    <row r="1823">
      <c r="B1823" s="36"/>
    </row>
    <row r="1824">
      <c r="B1824" s="36"/>
    </row>
    <row r="1825">
      <c r="B1825" s="36"/>
    </row>
    <row r="1826">
      <c r="B1826" s="36"/>
    </row>
    <row r="1827">
      <c r="B1827" s="36"/>
    </row>
    <row r="1828">
      <c r="B1828" s="36"/>
    </row>
    <row r="1829">
      <c r="B1829" s="36"/>
    </row>
    <row r="1830">
      <c r="B1830" s="36"/>
    </row>
    <row r="1831">
      <c r="B1831" s="36"/>
    </row>
    <row r="1832">
      <c r="B1832" s="36"/>
    </row>
    <row r="1833">
      <c r="B1833" s="36"/>
    </row>
    <row r="1834">
      <c r="B1834" s="36"/>
    </row>
    <row r="1835">
      <c r="B1835" s="36"/>
    </row>
    <row r="1836">
      <c r="B1836" s="36"/>
    </row>
    <row r="1837">
      <c r="B1837" s="36"/>
    </row>
    <row r="1838">
      <c r="B1838" s="36"/>
    </row>
    <row r="1839">
      <c r="B1839" s="36"/>
    </row>
    <row r="1840">
      <c r="B1840" s="36"/>
    </row>
    <row r="1841">
      <c r="B1841" s="36"/>
    </row>
    <row r="1842">
      <c r="B1842" s="36"/>
    </row>
    <row r="1843">
      <c r="B1843" s="36"/>
    </row>
    <row r="1844">
      <c r="B1844" s="36"/>
    </row>
    <row r="1845">
      <c r="B1845" s="36"/>
    </row>
    <row r="1846">
      <c r="B1846" s="36"/>
    </row>
    <row r="1847">
      <c r="B1847" s="36"/>
    </row>
    <row r="1848">
      <c r="B1848" s="36"/>
    </row>
    <row r="1849">
      <c r="B1849" s="36"/>
    </row>
    <row r="1850">
      <c r="B1850" s="36"/>
    </row>
    <row r="1851">
      <c r="B1851" s="36"/>
    </row>
    <row r="1852">
      <c r="B1852" s="36"/>
    </row>
    <row r="1853">
      <c r="B1853" s="36"/>
    </row>
    <row r="1854">
      <c r="B1854" s="36"/>
    </row>
    <row r="1855">
      <c r="B1855" s="36"/>
    </row>
    <row r="1856">
      <c r="B1856" s="36"/>
    </row>
    <row r="1857">
      <c r="B1857" s="36"/>
    </row>
    <row r="1858">
      <c r="B1858" s="36"/>
    </row>
    <row r="1859">
      <c r="B1859" s="36"/>
    </row>
    <row r="1860">
      <c r="B1860" s="36"/>
    </row>
    <row r="1861">
      <c r="B1861" s="36"/>
    </row>
    <row r="1862">
      <c r="B1862" s="36"/>
    </row>
    <row r="1863">
      <c r="B1863" s="36"/>
    </row>
    <row r="1864">
      <c r="B1864" s="36"/>
    </row>
    <row r="1865">
      <c r="B1865" s="36"/>
    </row>
    <row r="1866">
      <c r="B1866" s="36"/>
    </row>
    <row r="1867">
      <c r="B1867" s="36"/>
    </row>
    <row r="1868">
      <c r="B1868" s="36"/>
    </row>
    <row r="1869">
      <c r="B1869" s="36"/>
    </row>
    <row r="1870">
      <c r="B1870" s="36"/>
    </row>
    <row r="1871">
      <c r="B1871" s="36"/>
    </row>
    <row r="1872">
      <c r="B1872" s="36"/>
    </row>
    <row r="1873">
      <c r="B1873" s="36"/>
    </row>
    <row r="1874">
      <c r="B1874" s="36"/>
    </row>
    <row r="1875">
      <c r="B1875" s="36"/>
    </row>
    <row r="1876">
      <c r="B1876" s="36"/>
    </row>
    <row r="1877">
      <c r="B1877" s="36"/>
    </row>
    <row r="1878">
      <c r="B1878" s="36"/>
    </row>
    <row r="1879">
      <c r="B1879" s="36"/>
    </row>
    <row r="1880">
      <c r="B1880" s="36"/>
    </row>
    <row r="1881">
      <c r="B1881" s="36"/>
    </row>
    <row r="1882">
      <c r="B1882" s="36"/>
    </row>
    <row r="1883">
      <c r="B1883" s="36"/>
    </row>
    <row r="1884">
      <c r="B1884" s="36"/>
    </row>
    <row r="1885">
      <c r="B1885" s="36"/>
    </row>
    <row r="1886">
      <c r="B1886" s="36"/>
    </row>
    <row r="1887">
      <c r="B1887" s="36"/>
    </row>
    <row r="1888">
      <c r="B1888" s="36"/>
    </row>
    <row r="1889">
      <c r="B1889" s="36"/>
    </row>
    <row r="1890">
      <c r="B1890" s="36"/>
    </row>
    <row r="1891">
      <c r="B1891" s="36"/>
    </row>
    <row r="1892">
      <c r="B1892" s="36"/>
    </row>
    <row r="1893">
      <c r="B1893" s="36"/>
    </row>
    <row r="1894">
      <c r="B1894" s="36"/>
    </row>
    <row r="1895">
      <c r="B1895" s="36"/>
    </row>
    <row r="1896">
      <c r="B1896" s="36"/>
    </row>
    <row r="1897">
      <c r="B1897" s="36"/>
    </row>
    <row r="1898">
      <c r="B1898" s="36"/>
    </row>
    <row r="1899">
      <c r="B1899" s="36"/>
    </row>
    <row r="1900">
      <c r="B1900" s="36"/>
    </row>
    <row r="1901">
      <c r="B1901" s="36"/>
    </row>
    <row r="1902">
      <c r="B1902" s="36"/>
    </row>
    <row r="1903">
      <c r="B1903" s="36"/>
    </row>
    <row r="1904">
      <c r="B1904" s="36"/>
    </row>
    <row r="1905">
      <c r="B1905" s="36"/>
    </row>
    <row r="1906">
      <c r="B1906" s="36"/>
    </row>
    <row r="1907">
      <c r="B1907" s="36"/>
    </row>
    <row r="1908">
      <c r="B1908" s="36"/>
    </row>
    <row r="1909">
      <c r="B1909" s="36"/>
    </row>
    <row r="1910">
      <c r="B1910" s="36"/>
    </row>
    <row r="1911">
      <c r="B1911" s="36"/>
    </row>
    <row r="1912">
      <c r="B1912" s="36"/>
    </row>
    <row r="1913">
      <c r="B1913" s="36"/>
    </row>
    <row r="1914">
      <c r="B1914" s="36"/>
    </row>
    <row r="1915">
      <c r="B1915" s="36"/>
    </row>
    <row r="1916">
      <c r="B1916" s="36"/>
    </row>
    <row r="1917">
      <c r="B1917" s="36"/>
    </row>
    <row r="1918">
      <c r="B1918" s="36"/>
    </row>
    <row r="1919">
      <c r="B1919" s="36"/>
    </row>
    <row r="1920">
      <c r="B1920" s="36"/>
    </row>
    <row r="1921">
      <c r="B1921" s="36"/>
    </row>
    <row r="1922">
      <c r="B1922" s="36"/>
    </row>
    <row r="1923">
      <c r="B1923" s="36"/>
    </row>
    <row r="1924">
      <c r="B1924" s="36"/>
    </row>
    <row r="1925">
      <c r="B1925" s="36"/>
    </row>
    <row r="1926">
      <c r="B1926" s="36"/>
    </row>
    <row r="1927">
      <c r="B1927" s="36"/>
    </row>
    <row r="1928">
      <c r="B1928" s="36"/>
    </row>
    <row r="1929">
      <c r="B1929" s="36"/>
    </row>
    <row r="1930">
      <c r="B1930" s="36"/>
    </row>
    <row r="1931">
      <c r="B1931" s="36"/>
    </row>
    <row r="1932">
      <c r="B1932" s="36"/>
    </row>
    <row r="1933">
      <c r="B1933" s="36"/>
    </row>
    <row r="1934">
      <c r="B1934" s="36"/>
    </row>
    <row r="1935">
      <c r="B1935" s="36"/>
    </row>
    <row r="1936">
      <c r="B1936" s="36"/>
    </row>
    <row r="1937">
      <c r="B1937" s="36"/>
    </row>
    <row r="1938">
      <c r="B1938" s="36"/>
    </row>
    <row r="1939">
      <c r="B1939" s="36"/>
    </row>
    <row r="1940">
      <c r="B1940" s="36"/>
    </row>
    <row r="1941">
      <c r="B1941" s="36"/>
    </row>
    <row r="1942">
      <c r="B1942" s="36"/>
    </row>
    <row r="1943">
      <c r="B1943" s="36"/>
    </row>
    <row r="1944">
      <c r="B1944" s="36"/>
    </row>
    <row r="1945">
      <c r="B1945" s="36"/>
    </row>
    <row r="1946">
      <c r="B1946" s="36"/>
    </row>
    <row r="1947">
      <c r="B1947" s="36"/>
    </row>
    <row r="1948">
      <c r="B1948" s="36"/>
    </row>
    <row r="1949">
      <c r="B1949" s="36"/>
    </row>
    <row r="1950">
      <c r="B1950" s="36"/>
    </row>
    <row r="1951">
      <c r="B1951" s="36"/>
    </row>
    <row r="1952">
      <c r="B1952" s="36"/>
    </row>
    <row r="1953">
      <c r="B1953" s="36"/>
    </row>
    <row r="1954">
      <c r="B1954" s="36"/>
    </row>
    <row r="1955">
      <c r="B1955" s="36"/>
    </row>
    <row r="1956">
      <c r="B1956" s="36"/>
    </row>
    <row r="1957">
      <c r="B1957" s="36"/>
    </row>
    <row r="1958">
      <c r="B1958" s="36"/>
    </row>
    <row r="1959">
      <c r="B1959" s="36"/>
    </row>
    <row r="1960">
      <c r="B1960" s="36"/>
    </row>
    <row r="1961">
      <c r="B1961" s="36"/>
    </row>
    <row r="1962">
      <c r="B1962" s="36"/>
    </row>
    <row r="1963">
      <c r="B1963" s="36"/>
    </row>
    <row r="1964">
      <c r="B1964" s="36"/>
    </row>
    <row r="1965">
      <c r="B1965" s="36"/>
    </row>
    <row r="1966">
      <c r="B1966" s="36"/>
    </row>
    <row r="1967">
      <c r="B1967" s="36"/>
    </row>
    <row r="1968">
      <c r="B1968" s="36"/>
    </row>
    <row r="1969">
      <c r="B1969" s="36"/>
    </row>
    <row r="1970">
      <c r="B1970" s="36"/>
    </row>
    <row r="1971">
      <c r="B1971" s="36"/>
    </row>
    <row r="1972">
      <c r="B1972" s="36"/>
    </row>
    <row r="1973">
      <c r="B1973" s="36"/>
    </row>
    <row r="1974">
      <c r="B1974" s="36"/>
    </row>
    <row r="1975">
      <c r="B1975" s="36"/>
    </row>
    <row r="1976">
      <c r="B1976" s="36"/>
    </row>
    <row r="1977">
      <c r="B1977" s="36"/>
    </row>
    <row r="1978">
      <c r="B1978" s="36"/>
    </row>
    <row r="1979">
      <c r="B1979" s="36"/>
    </row>
    <row r="1980">
      <c r="B1980" s="36"/>
    </row>
    <row r="1981">
      <c r="B1981" s="36"/>
    </row>
    <row r="1982">
      <c r="B1982" s="36"/>
    </row>
    <row r="1983">
      <c r="B1983" s="36"/>
    </row>
    <row r="1984">
      <c r="B1984" s="36"/>
    </row>
    <row r="1985">
      <c r="B1985" s="36"/>
    </row>
    <row r="1986">
      <c r="B1986" s="36"/>
    </row>
    <row r="1987">
      <c r="B1987" s="36"/>
    </row>
    <row r="1988">
      <c r="B1988" s="36"/>
    </row>
    <row r="1989">
      <c r="B1989" s="36"/>
    </row>
    <row r="1990">
      <c r="B1990" s="36"/>
    </row>
    <row r="1991">
      <c r="B1991" s="36"/>
    </row>
    <row r="1992">
      <c r="B1992" s="36"/>
    </row>
    <row r="1993">
      <c r="B1993" s="36"/>
    </row>
    <row r="1994">
      <c r="B1994" s="36"/>
    </row>
    <row r="1995">
      <c r="B1995" s="36"/>
    </row>
    <row r="1996">
      <c r="B1996" s="36"/>
    </row>
    <row r="1997">
      <c r="B1997" s="36"/>
    </row>
    <row r="1998">
      <c r="B1998" s="36"/>
    </row>
    <row r="1999">
      <c r="B1999" s="36"/>
    </row>
    <row r="2000">
      <c r="B2000" s="36"/>
    </row>
    <row r="2001">
      <c r="B2001" s="36"/>
    </row>
    <row r="2002">
      <c r="B2002" s="36"/>
    </row>
    <row r="2003">
      <c r="B2003" s="36"/>
    </row>
    <row r="2004">
      <c r="B2004" s="36"/>
    </row>
    <row r="2005">
      <c r="B2005" s="36"/>
    </row>
    <row r="2006">
      <c r="B2006" s="36"/>
    </row>
    <row r="2007">
      <c r="B2007" s="36"/>
    </row>
    <row r="2008">
      <c r="B2008" s="36"/>
    </row>
    <row r="2009">
      <c r="B2009" s="36"/>
    </row>
    <row r="2010">
      <c r="B2010" s="36"/>
    </row>
    <row r="2011">
      <c r="B2011" s="36"/>
    </row>
    <row r="2012">
      <c r="B2012" s="36"/>
    </row>
    <row r="2013">
      <c r="B2013" s="36"/>
    </row>
    <row r="2014">
      <c r="B2014" s="36"/>
    </row>
    <row r="2015">
      <c r="B2015" s="36"/>
    </row>
    <row r="2016">
      <c r="B2016" s="36"/>
    </row>
    <row r="2017">
      <c r="B2017" s="36"/>
    </row>
    <row r="2018">
      <c r="B2018" s="36"/>
    </row>
    <row r="2019">
      <c r="B2019" s="36"/>
    </row>
    <row r="2020">
      <c r="B2020" s="36"/>
    </row>
    <row r="2021">
      <c r="B2021" s="36"/>
    </row>
    <row r="2022">
      <c r="B2022" s="36"/>
    </row>
    <row r="2023">
      <c r="B2023" s="36"/>
    </row>
    <row r="2024">
      <c r="B2024" s="36"/>
    </row>
    <row r="2025">
      <c r="B2025" s="36"/>
    </row>
    <row r="2026">
      <c r="B2026" s="36"/>
    </row>
    <row r="2027">
      <c r="B2027" s="36"/>
    </row>
    <row r="2028">
      <c r="B2028" s="36"/>
    </row>
    <row r="2029">
      <c r="B2029" s="36"/>
    </row>
    <row r="2030">
      <c r="B2030" s="36"/>
    </row>
    <row r="2031">
      <c r="B2031" s="36"/>
    </row>
    <row r="2032">
      <c r="B2032" s="36"/>
    </row>
    <row r="2033">
      <c r="B2033" s="36"/>
    </row>
    <row r="2034">
      <c r="B2034" s="36"/>
    </row>
    <row r="2035">
      <c r="B2035" s="36"/>
    </row>
    <row r="2036">
      <c r="B2036" s="36"/>
    </row>
    <row r="2037">
      <c r="B2037" s="36"/>
    </row>
    <row r="2038">
      <c r="B2038" s="36"/>
    </row>
    <row r="2039">
      <c r="B2039" s="36"/>
    </row>
    <row r="2040">
      <c r="B2040" s="36"/>
    </row>
    <row r="2041">
      <c r="B2041" s="36"/>
    </row>
    <row r="2042">
      <c r="B2042" s="36"/>
    </row>
    <row r="2043">
      <c r="B2043" s="36"/>
    </row>
    <row r="2044">
      <c r="B2044" s="36"/>
    </row>
    <row r="2045">
      <c r="B2045" s="36"/>
    </row>
    <row r="2046">
      <c r="B2046" s="36"/>
    </row>
    <row r="2047">
      <c r="B2047" s="36"/>
    </row>
    <row r="2048">
      <c r="B2048" s="36"/>
    </row>
    <row r="2049">
      <c r="B2049" s="36"/>
    </row>
    <row r="2050">
      <c r="B2050" s="36"/>
    </row>
    <row r="2051">
      <c r="B2051" s="36"/>
    </row>
    <row r="2052">
      <c r="B2052" s="36"/>
    </row>
    <row r="2053">
      <c r="B2053" s="36"/>
    </row>
    <row r="2054">
      <c r="B2054" s="36"/>
    </row>
    <row r="2055">
      <c r="B2055" s="36"/>
    </row>
    <row r="2056">
      <c r="B2056" s="36"/>
    </row>
    <row r="2057">
      <c r="B2057" s="36"/>
    </row>
    <row r="2058">
      <c r="B2058" s="36"/>
    </row>
    <row r="2059">
      <c r="B2059" s="36"/>
    </row>
    <row r="2060">
      <c r="B2060" s="36"/>
    </row>
    <row r="2061">
      <c r="B2061" s="36"/>
    </row>
    <row r="2062">
      <c r="B2062" s="36"/>
    </row>
    <row r="2063">
      <c r="B2063" s="36"/>
    </row>
    <row r="2064">
      <c r="B2064" s="36"/>
    </row>
    <row r="2065">
      <c r="B2065" s="36"/>
    </row>
    <row r="2066">
      <c r="B2066" s="36"/>
    </row>
    <row r="2067">
      <c r="B2067" s="36"/>
    </row>
    <row r="2068">
      <c r="B2068" s="36"/>
    </row>
    <row r="2069">
      <c r="B2069" s="36"/>
    </row>
    <row r="2070">
      <c r="B2070" s="36"/>
    </row>
    <row r="2071">
      <c r="B2071" s="36"/>
    </row>
    <row r="2072">
      <c r="B2072" s="36"/>
    </row>
    <row r="2073">
      <c r="B2073" s="36"/>
    </row>
    <row r="2074">
      <c r="B2074" s="36"/>
    </row>
    <row r="2075">
      <c r="B2075" s="36"/>
    </row>
    <row r="2076">
      <c r="B2076" s="36"/>
    </row>
    <row r="2077">
      <c r="B2077" s="36"/>
    </row>
    <row r="2078">
      <c r="B2078" s="36"/>
    </row>
    <row r="2079">
      <c r="B2079" s="36"/>
    </row>
    <row r="2080">
      <c r="B2080" s="36"/>
    </row>
    <row r="2081">
      <c r="B2081" s="36"/>
    </row>
    <row r="2082">
      <c r="B2082" s="36"/>
    </row>
    <row r="2083">
      <c r="B2083" s="36"/>
    </row>
    <row r="2084">
      <c r="B2084" s="36"/>
    </row>
    <row r="2085">
      <c r="B2085" s="36"/>
    </row>
    <row r="2086">
      <c r="B2086" s="36"/>
    </row>
    <row r="2087">
      <c r="B2087" s="36"/>
    </row>
    <row r="2088">
      <c r="B2088" s="36"/>
    </row>
    <row r="2089">
      <c r="B2089" s="36"/>
    </row>
    <row r="2090">
      <c r="B2090" s="36"/>
    </row>
    <row r="2091">
      <c r="B2091" s="36"/>
    </row>
    <row r="2092">
      <c r="B2092" s="36"/>
    </row>
    <row r="2093">
      <c r="B2093" s="36"/>
    </row>
    <row r="2094">
      <c r="B2094" s="36"/>
    </row>
    <row r="2095">
      <c r="B2095" s="36"/>
    </row>
    <row r="2096">
      <c r="B2096" s="36"/>
    </row>
    <row r="2097">
      <c r="B2097" s="36"/>
    </row>
    <row r="2098">
      <c r="B2098" s="36"/>
    </row>
    <row r="2099">
      <c r="B2099" s="36"/>
    </row>
    <row r="2100">
      <c r="B2100" s="36"/>
    </row>
    <row r="2101">
      <c r="B2101" s="36"/>
    </row>
    <row r="2102">
      <c r="B2102" s="36"/>
    </row>
    <row r="2103">
      <c r="B2103" s="36"/>
    </row>
    <row r="2104">
      <c r="B2104" s="36"/>
    </row>
    <row r="2105">
      <c r="B2105" s="36"/>
    </row>
    <row r="2106">
      <c r="B2106" s="36"/>
    </row>
    <row r="2107">
      <c r="B2107" s="36"/>
    </row>
    <row r="2108">
      <c r="B2108" s="36"/>
    </row>
    <row r="2109">
      <c r="B2109" s="36"/>
    </row>
    <row r="2110">
      <c r="B2110" s="36"/>
    </row>
    <row r="2111">
      <c r="B2111" s="36"/>
    </row>
    <row r="2112">
      <c r="B2112" s="36"/>
    </row>
    <row r="2113">
      <c r="B2113" s="36"/>
    </row>
    <row r="2114">
      <c r="B2114" s="36"/>
    </row>
    <row r="2115">
      <c r="B2115" s="36"/>
    </row>
    <row r="2116">
      <c r="B2116" s="36"/>
    </row>
    <row r="2117">
      <c r="B2117" s="36"/>
    </row>
    <row r="2118">
      <c r="B2118" s="36"/>
    </row>
    <row r="2119">
      <c r="B2119" s="36"/>
    </row>
    <row r="2120">
      <c r="B2120" s="36"/>
    </row>
    <row r="2121">
      <c r="B2121" s="36"/>
    </row>
    <row r="2122">
      <c r="B2122" s="36"/>
    </row>
    <row r="2123">
      <c r="B2123" s="36"/>
    </row>
    <row r="2124">
      <c r="B2124" s="36"/>
    </row>
    <row r="2125">
      <c r="B2125" s="36"/>
    </row>
    <row r="2126">
      <c r="B2126" s="36"/>
    </row>
    <row r="2127">
      <c r="B2127" s="36"/>
    </row>
    <row r="2128">
      <c r="B2128" s="36"/>
    </row>
    <row r="2129">
      <c r="B2129" s="36"/>
    </row>
    <row r="2130">
      <c r="B2130" s="36"/>
    </row>
    <row r="2131">
      <c r="B2131" s="36"/>
    </row>
    <row r="2132">
      <c r="B2132" s="36"/>
    </row>
    <row r="2133">
      <c r="B2133" s="36"/>
    </row>
    <row r="2134">
      <c r="B2134" s="36"/>
    </row>
    <row r="2135">
      <c r="B2135" s="36"/>
    </row>
    <row r="2136">
      <c r="B2136" s="36"/>
    </row>
    <row r="2137">
      <c r="B2137" s="36"/>
    </row>
    <row r="2138">
      <c r="B2138" s="36"/>
    </row>
    <row r="2139">
      <c r="B2139" s="36"/>
    </row>
    <row r="2140">
      <c r="B2140" s="36"/>
    </row>
    <row r="2141">
      <c r="B2141" s="36"/>
    </row>
    <row r="2142">
      <c r="B2142" s="36"/>
    </row>
    <row r="2143">
      <c r="B2143" s="36"/>
    </row>
    <row r="2144">
      <c r="B2144" s="36"/>
    </row>
    <row r="2145">
      <c r="B2145" s="36"/>
    </row>
    <row r="2146">
      <c r="B2146" s="36"/>
    </row>
    <row r="2147">
      <c r="B2147" s="36"/>
    </row>
    <row r="2148">
      <c r="B2148" s="36"/>
    </row>
    <row r="2149">
      <c r="B2149" s="36"/>
    </row>
    <row r="2150">
      <c r="B2150" s="36"/>
    </row>
    <row r="2151">
      <c r="B2151" s="36"/>
    </row>
    <row r="2152">
      <c r="B2152" s="36"/>
    </row>
    <row r="2153">
      <c r="B2153" s="36"/>
    </row>
    <row r="2154">
      <c r="B2154" s="36"/>
    </row>
    <row r="2155">
      <c r="B2155" s="36"/>
    </row>
    <row r="2156">
      <c r="B2156" s="36"/>
    </row>
    <row r="2157">
      <c r="B2157" s="36"/>
    </row>
    <row r="2158">
      <c r="B2158" s="36"/>
    </row>
    <row r="2159">
      <c r="B2159" s="36"/>
    </row>
    <row r="2160">
      <c r="B2160" s="36"/>
    </row>
    <row r="2161">
      <c r="B2161" s="36"/>
    </row>
    <row r="2162">
      <c r="B2162" s="36"/>
    </row>
    <row r="2163">
      <c r="B2163" s="36"/>
    </row>
    <row r="2164">
      <c r="B2164" s="36"/>
    </row>
    <row r="2165">
      <c r="B2165" s="36"/>
    </row>
    <row r="2166">
      <c r="B2166" s="36"/>
    </row>
    <row r="2167">
      <c r="B2167" s="36"/>
    </row>
    <row r="2168">
      <c r="B2168" s="36"/>
    </row>
    <row r="2169">
      <c r="B2169" s="36"/>
    </row>
    <row r="2170">
      <c r="B2170" s="36"/>
    </row>
    <row r="2171">
      <c r="B2171" s="36"/>
    </row>
    <row r="2172">
      <c r="B2172" s="36"/>
    </row>
    <row r="2173">
      <c r="B2173" s="36"/>
    </row>
    <row r="2174">
      <c r="B2174" s="36"/>
    </row>
    <row r="2175">
      <c r="B2175" s="36"/>
    </row>
    <row r="2176">
      <c r="B2176" s="36"/>
    </row>
    <row r="2177">
      <c r="B2177" s="36"/>
    </row>
    <row r="2178">
      <c r="B2178" s="36"/>
    </row>
    <row r="2179">
      <c r="B2179" s="36"/>
    </row>
    <row r="2180">
      <c r="B2180" s="36"/>
    </row>
    <row r="2181">
      <c r="B2181" s="36"/>
    </row>
    <row r="2182">
      <c r="B2182" s="36"/>
    </row>
    <row r="2183">
      <c r="B2183" s="36"/>
    </row>
    <row r="2184">
      <c r="B2184" s="36"/>
    </row>
    <row r="2185">
      <c r="B2185" s="36"/>
    </row>
    <row r="2186">
      <c r="B2186" s="36"/>
    </row>
    <row r="2187">
      <c r="B2187" s="36"/>
    </row>
    <row r="2188">
      <c r="B2188" s="36"/>
    </row>
    <row r="2189">
      <c r="B2189" s="36"/>
    </row>
    <row r="2190">
      <c r="B2190" s="36"/>
    </row>
    <row r="2191">
      <c r="B2191" s="36"/>
    </row>
    <row r="2192">
      <c r="B2192" s="36"/>
    </row>
    <row r="2193">
      <c r="B2193" s="36"/>
    </row>
    <row r="2194">
      <c r="B2194" s="36"/>
    </row>
    <row r="2195">
      <c r="B2195" s="36"/>
    </row>
    <row r="2196">
      <c r="B2196" s="36"/>
    </row>
    <row r="2197">
      <c r="B2197" s="36"/>
    </row>
    <row r="2198">
      <c r="B2198" s="36"/>
    </row>
    <row r="2199">
      <c r="B2199" s="36"/>
    </row>
    <row r="2200">
      <c r="B2200" s="36"/>
    </row>
    <row r="2201">
      <c r="B2201" s="36"/>
    </row>
    <row r="2202">
      <c r="B2202" s="36"/>
    </row>
    <row r="2203">
      <c r="B2203" s="36"/>
    </row>
    <row r="2204">
      <c r="B2204" s="36"/>
    </row>
    <row r="2205">
      <c r="B2205" s="36"/>
    </row>
    <row r="2206">
      <c r="B2206" s="36"/>
    </row>
    <row r="2207">
      <c r="B2207" s="36"/>
    </row>
    <row r="2208">
      <c r="B2208" s="36"/>
    </row>
    <row r="2209">
      <c r="B2209" s="36"/>
    </row>
    <row r="2210">
      <c r="B2210" s="36"/>
    </row>
    <row r="2211">
      <c r="B2211" s="36"/>
    </row>
    <row r="2212">
      <c r="B2212" s="36"/>
    </row>
    <row r="2213">
      <c r="B2213" s="36"/>
    </row>
    <row r="2214">
      <c r="B2214" s="36"/>
    </row>
    <row r="2215">
      <c r="B2215" s="36"/>
    </row>
    <row r="2216">
      <c r="B2216" s="36"/>
    </row>
    <row r="2217">
      <c r="B2217" s="36"/>
    </row>
    <row r="2218">
      <c r="B2218" s="36"/>
    </row>
    <row r="2219">
      <c r="B2219" s="36"/>
    </row>
    <row r="2220">
      <c r="B2220" s="36"/>
    </row>
    <row r="2221">
      <c r="B2221" s="36"/>
    </row>
    <row r="2222">
      <c r="B2222" s="36"/>
    </row>
    <row r="2223">
      <c r="B2223" s="36"/>
    </row>
    <row r="2224">
      <c r="B2224" s="36"/>
    </row>
    <row r="2225">
      <c r="B2225" s="36"/>
    </row>
    <row r="2226">
      <c r="B2226" s="36"/>
    </row>
    <row r="2227">
      <c r="B2227" s="36"/>
    </row>
    <row r="2228">
      <c r="B2228" s="36"/>
    </row>
    <row r="2229">
      <c r="B2229" s="36"/>
    </row>
    <row r="2230">
      <c r="B2230" s="36"/>
    </row>
    <row r="2231">
      <c r="B2231" s="36"/>
    </row>
    <row r="2232">
      <c r="B2232" s="36"/>
    </row>
    <row r="2233">
      <c r="B2233" s="36"/>
    </row>
    <row r="2234">
      <c r="B2234" s="36"/>
    </row>
    <row r="2235">
      <c r="B2235" s="36"/>
    </row>
    <row r="2236">
      <c r="B2236" s="36"/>
    </row>
    <row r="2237">
      <c r="B2237" s="36"/>
    </row>
    <row r="2238">
      <c r="B2238" s="36"/>
    </row>
    <row r="2239">
      <c r="B2239" s="36"/>
    </row>
    <row r="2240">
      <c r="B2240" s="36"/>
    </row>
    <row r="2241">
      <c r="B2241" s="36"/>
    </row>
    <row r="2242">
      <c r="B2242" s="36"/>
    </row>
    <row r="2243">
      <c r="B2243" s="36"/>
    </row>
    <row r="2244">
      <c r="B2244" s="36"/>
    </row>
    <row r="2245">
      <c r="B2245" s="36"/>
    </row>
    <row r="2246">
      <c r="B2246" s="36"/>
    </row>
    <row r="2247">
      <c r="B2247" s="36"/>
    </row>
    <row r="2248">
      <c r="B2248" s="36"/>
    </row>
    <row r="2249">
      <c r="B2249" s="36"/>
    </row>
    <row r="2250">
      <c r="B2250" s="36"/>
    </row>
    <row r="2251">
      <c r="B2251" s="36"/>
    </row>
    <row r="2252">
      <c r="B2252" s="36"/>
    </row>
    <row r="2253">
      <c r="B2253" s="36"/>
    </row>
    <row r="2254">
      <c r="B2254" s="36"/>
    </row>
    <row r="2255">
      <c r="B2255" s="36"/>
    </row>
    <row r="2256">
      <c r="B2256" s="36"/>
    </row>
    <row r="2257">
      <c r="B2257" s="36"/>
    </row>
    <row r="2258">
      <c r="B2258" s="36"/>
    </row>
    <row r="2259">
      <c r="B2259" s="36"/>
    </row>
    <row r="2260">
      <c r="B2260" s="36"/>
    </row>
    <row r="2261">
      <c r="B2261" s="36"/>
    </row>
    <row r="2262">
      <c r="B2262" s="36"/>
    </row>
    <row r="2263">
      <c r="B2263" s="36"/>
    </row>
    <row r="2264">
      <c r="B2264" s="36"/>
    </row>
    <row r="2265">
      <c r="B2265" s="36"/>
    </row>
    <row r="2266">
      <c r="B2266" s="36"/>
    </row>
    <row r="2267">
      <c r="B2267" s="36"/>
    </row>
    <row r="2268">
      <c r="B2268" s="36"/>
    </row>
    <row r="2269">
      <c r="B2269" s="36"/>
    </row>
    <row r="2270">
      <c r="B2270" s="36"/>
    </row>
    <row r="2271">
      <c r="B2271" s="36"/>
    </row>
    <row r="2272">
      <c r="B2272" s="36"/>
    </row>
    <row r="2273">
      <c r="B2273" s="36"/>
    </row>
    <row r="2274">
      <c r="B2274" s="36"/>
    </row>
    <row r="2275">
      <c r="B2275" s="36"/>
    </row>
    <row r="2276">
      <c r="B2276" s="36"/>
    </row>
    <row r="2277">
      <c r="B2277" s="36"/>
    </row>
    <row r="2278">
      <c r="B2278" s="36"/>
    </row>
    <row r="2279">
      <c r="B2279" s="36"/>
    </row>
    <row r="2280">
      <c r="B2280" s="36"/>
    </row>
    <row r="2281">
      <c r="B2281" s="36"/>
    </row>
    <row r="2282">
      <c r="B2282" s="36"/>
    </row>
    <row r="2283">
      <c r="B2283" s="36"/>
    </row>
    <row r="2284">
      <c r="B2284" s="36"/>
    </row>
    <row r="2285">
      <c r="B2285" s="36"/>
    </row>
    <row r="2286">
      <c r="B2286" s="36"/>
    </row>
    <row r="2287">
      <c r="B2287" s="36"/>
    </row>
    <row r="2288">
      <c r="B2288" s="36"/>
    </row>
    <row r="2289">
      <c r="B2289" s="36"/>
    </row>
    <row r="2290">
      <c r="B2290" s="36"/>
    </row>
    <row r="2291">
      <c r="B2291" s="36"/>
    </row>
    <row r="2292">
      <c r="B2292" s="36"/>
    </row>
    <row r="2293">
      <c r="B2293" s="36"/>
    </row>
    <row r="2294">
      <c r="B2294" s="36"/>
    </row>
    <row r="2295">
      <c r="B2295" s="36"/>
    </row>
    <row r="2296">
      <c r="B2296" s="36"/>
    </row>
    <row r="2297">
      <c r="B2297" s="36"/>
    </row>
    <row r="2298">
      <c r="B2298" s="36"/>
    </row>
    <row r="2299">
      <c r="B2299" s="36"/>
    </row>
    <row r="2300">
      <c r="B2300" s="36"/>
    </row>
    <row r="2301">
      <c r="B2301" s="36"/>
    </row>
    <row r="2302">
      <c r="B2302" s="36"/>
    </row>
    <row r="2303">
      <c r="B2303" s="36"/>
    </row>
    <row r="2304">
      <c r="B2304" s="36"/>
    </row>
    <row r="2305">
      <c r="B2305" s="36"/>
    </row>
    <row r="2306">
      <c r="B2306" s="36"/>
    </row>
    <row r="2307">
      <c r="B2307" s="36"/>
    </row>
    <row r="2308">
      <c r="B2308" s="36"/>
    </row>
    <row r="2309">
      <c r="B2309" s="36"/>
    </row>
    <row r="2310">
      <c r="B2310" s="36"/>
    </row>
    <row r="2311">
      <c r="B2311" s="36"/>
    </row>
    <row r="2312">
      <c r="B2312" s="3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9.25"/>
    <col customWidth="1" min="3" max="5" width="7.75"/>
    <col customWidth="1" min="6" max="6" width="17.0"/>
    <col customWidth="1" min="7" max="7" width="18.25"/>
    <col customWidth="1" min="8" max="8" width="7.75"/>
    <col customWidth="1" min="9" max="9" width="19.75"/>
    <col customWidth="1" min="10" max="10" width="15.63"/>
    <col customWidth="1" min="11" max="12" width="7.75"/>
    <col customWidth="1" min="13" max="13" width="12.38"/>
    <col customWidth="1" min="14" max="14" width="11.63"/>
    <col customWidth="1" min="15" max="18" width="7.75"/>
    <col customWidth="1" min="19" max="19" width="11.13"/>
    <col customWidth="1" min="20" max="20" width="13.63"/>
    <col customWidth="1" min="21" max="22" width="7.75"/>
    <col customWidth="1" min="23" max="23" width="14.25"/>
    <col customWidth="1" min="24" max="24" width="13.63"/>
    <col customWidth="1" min="25" max="30" width="7.75"/>
  </cols>
  <sheetData>
    <row r="1">
      <c r="A1" s="37" t="s">
        <v>552</v>
      </c>
      <c r="B1" s="37" t="s">
        <v>553</v>
      </c>
      <c r="F1" s="38" t="s">
        <v>554</v>
      </c>
      <c r="G1" s="37" t="s">
        <v>553</v>
      </c>
      <c r="I1" s="39" t="s">
        <v>555</v>
      </c>
      <c r="J1" s="39" t="s">
        <v>553</v>
      </c>
      <c r="K1" s="40"/>
      <c r="L1" s="40"/>
      <c r="M1" s="39" t="s">
        <v>556</v>
      </c>
      <c r="N1" s="39" t="s">
        <v>557</v>
      </c>
      <c r="V1" s="40"/>
      <c r="Y1" s="41"/>
      <c r="Z1" s="41"/>
      <c r="AA1" s="41"/>
      <c r="AB1" s="41"/>
      <c r="AC1" s="41"/>
      <c r="AD1" s="41"/>
    </row>
    <row r="2">
      <c r="A2" s="42" t="s">
        <v>535</v>
      </c>
      <c r="B2" s="43">
        <v>1.3955695E7</v>
      </c>
      <c r="F2" s="42" t="s">
        <v>535</v>
      </c>
      <c r="G2" s="43">
        <v>1.3955695E7</v>
      </c>
      <c r="I2" s="44" t="s">
        <v>547</v>
      </c>
      <c r="J2" s="45">
        <v>282531.0</v>
      </c>
      <c r="K2" s="40"/>
      <c r="L2" s="40"/>
      <c r="M2" s="44" t="s">
        <v>558</v>
      </c>
      <c r="N2" s="46">
        <v>77.0</v>
      </c>
      <c r="S2" s="44"/>
      <c r="T2" s="45"/>
      <c r="U2" s="40"/>
      <c r="V2" s="40"/>
      <c r="W2" s="44"/>
      <c r="X2" s="46"/>
      <c r="Y2" s="46"/>
      <c r="Z2" s="46"/>
      <c r="AA2" s="46"/>
      <c r="AB2" s="46"/>
      <c r="AC2" s="46"/>
      <c r="AD2" s="46"/>
    </row>
    <row r="3">
      <c r="A3" s="42" t="s">
        <v>447</v>
      </c>
      <c r="B3" s="43">
        <v>1.0770043E7</v>
      </c>
      <c r="F3" s="42" t="s">
        <v>447</v>
      </c>
      <c r="G3" s="43">
        <v>1.0770043E7</v>
      </c>
      <c r="I3" s="44" t="s">
        <v>387</v>
      </c>
      <c r="J3" s="45">
        <v>254448.0</v>
      </c>
      <c r="K3" s="40"/>
      <c r="L3" s="40"/>
      <c r="M3" s="44" t="s">
        <v>559</v>
      </c>
      <c r="N3" s="46">
        <v>1.53061647E8</v>
      </c>
      <c r="S3" s="44"/>
      <c r="T3" s="45"/>
      <c r="U3" s="40"/>
      <c r="V3" s="40"/>
      <c r="W3" s="44"/>
      <c r="X3" s="44"/>
      <c r="Y3" s="44"/>
      <c r="Z3" s="44"/>
      <c r="AA3" s="44"/>
      <c r="AB3" s="44"/>
      <c r="AC3" s="44"/>
      <c r="AD3" s="44"/>
    </row>
    <row r="4">
      <c r="A4" s="42" t="s">
        <v>501</v>
      </c>
      <c r="B4" s="43">
        <v>5145313.0</v>
      </c>
      <c r="F4" s="42" t="s">
        <v>501</v>
      </c>
      <c r="G4" s="43">
        <v>5145313.0</v>
      </c>
      <c r="I4" s="44" t="s">
        <v>423</v>
      </c>
      <c r="J4" s="45">
        <v>170995.0</v>
      </c>
      <c r="K4" s="40"/>
      <c r="L4" s="40"/>
      <c r="M4" s="44" t="s">
        <v>560</v>
      </c>
      <c r="N4" s="46">
        <v>1.3955695E7</v>
      </c>
      <c r="S4" s="44"/>
      <c r="T4" s="45"/>
      <c r="U4" s="40"/>
      <c r="V4" s="40"/>
      <c r="W4" s="44"/>
      <c r="X4" s="44"/>
      <c r="Y4" s="44"/>
      <c r="Z4" s="44"/>
      <c r="AA4" s="44"/>
      <c r="AB4" s="44"/>
      <c r="AC4" s="44"/>
      <c r="AD4" s="44"/>
    </row>
    <row r="5">
      <c r="A5" s="42" t="s">
        <v>561</v>
      </c>
      <c r="B5" s="43">
        <v>4189374.0</v>
      </c>
      <c r="F5" s="42" t="s">
        <v>561</v>
      </c>
      <c r="G5" s="43">
        <v>4189374.0</v>
      </c>
      <c r="I5" s="44" t="s">
        <v>543</v>
      </c>
      <c r="J5" s="45">
        <v>48679.0</v>
      </c>
      <c r="K5" s="40"/>
      <c r="L5" s="40"/>
      <c r="M5" s="44" t="s">
        <v>562</v>
      </c>
      <c r="N5" s="44" t="s">
        <v>535</v>
      </c>
      <c r="S5" s="44"/>
      <c r="T5" s="45"/>
      <c r="U5" s="40"/>
      <c r="V5" s="40"/>
      <c r="W5" s="44"/>
      <c r="X5" s="44"/>
      <c r="Y5" s="44"/>
      <c r="Z5" s="44"/>
      <c r="AA5" s="44"/>
      <c r="AB5" s="44"/>
      <c r="AC5" s="44"/>
      <c r="AD5" s="44"/>
    </row>
    <row r="6">
      <c r="A6" s="42" t="s">
        <v>529</v>
      </c>
      <c r="B6" s="43">
        <v>4048017.0</v>
      </c>
      <c r="F6" s="42" t="s">
        <v>529</v>
      </c>
      <c r="G6" s="43">
        <v>4048017.0</v>
      </c>
      <c r="I6" s="44" t="s">
        <v>429</v>
      </c>
      <c r="J6" s="45">
        <v>43316.0</v>
      </c>
      <c r="K6" s="40"/>
      <c r="L6" s="40"/>
      <c r="M6" s="44" t="s">
        <v>563</v>
      </c>
      <c r="N6" s="44" t="s">
        <v>564</v>
      </c>
      <c r="S6" s="44"/>
      <c r="T6" s="45"/>
      <c r="U6" s="40"/>
      <c r="V6" s="40"/>
      <c r="W6" s="44"/>
      <c r="X6" s="44"/>
      <c r="Y6" s="44"/>
      <c r="Z6" s="44"/>
      <c r="AA6" s="44"/>
      <c r="AB6" s="44"/>
      <c r="AC6" s="44"/>
      <c r="AD6" s="44"/>
    </row>
    <row r="7">
      <c r="A7" s="42" t="s">
        <v>565</v>
      </c>
      <c r="B7" s="43">
        <v>1493277.0</v>
      </c>
      <c r="F7" s="42"/>
      <c r="G7" s="36"/>
      <c r="I7" s="44" t="s">
        <v>564</v>
      </c>
      <c r="J7" s="45">
        <v>5.0</v>
      </c>
      <c r="K7" s="40"/>
      <c r="L7" s="40"/>
      <c r="M7" s="40"/>
      <c r="S7" s="44"/>
      <c r="T7" s="45"/>
      <c r="U7" s="40"/>
      <c r="V7" s="40"/>
      <c r="W7" s="44"/>
      <c r="X7" s="44"/>
      <c r="Y7" s="44"/>
      <c r="Z7" s="44"/>
      <c r="AA7" s="44"/>
      <c r="AB7" s="44"/>
      <c r="AC7" s="44"/>
      <c r="AD7" s="44"/>
    </row>
    <row r="8">
      <c r="A8" s="42" t="s">
        <v>425</v>
      </c>
      <c r="B8" s="43">
        <v>2537778.0</v>
      </c>
      <c r="F8" s="42"/>
      <c r="G8" s="36"/>
      <c r="K8" s="40"/>
      <c r="L8" s="40"/>
      <c r="M8" s="40"/>
      <c r="S8" s="40"/>
      <c r="T8" s="40"/>
      <c r="U8" s="40"/>
      <c r="V8" s="40"/>
      <c r="W8" s="44"/>
      <c r="X8" s="44"/>
      <c r="Y8" s="44"/>
      <c r="Z8" s="44"/>
      <c r="AA8" s="44"/>
      <c r="AB8" s="44"/>
      <c r="AC8" s="44"/>
      <c r="AD8" s="44"/>
    </row>
    <row r="9">
      <c r="A9" s="42" t="s">
        <v>503</v>
      </c>
      <c r="B9" s="43">
        <v>3389729.0</v>
      </c>
      <c r="F9" s="42"/>
      <c r="G9" s="36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>
      <c r="A10" s="42" t="s">
        <v>566</v>
      </c>
      <c r="B10" s="43">
        <v>2195452.0</v>
      </c>
      <c r="F10" s="42"/>
      <c r="G10" s="36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>
      <c r="A11" s="42" t="s">
        <v>411</v>
      </c>
      <c r="B11" s="43">
        <v>2016767.0</v>
      </c>
      <c r="F11" s="36"/>
      <c r="G11" s="36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>
      <c r="A12" s="42" t="s">
        <v>385</v>
      </c>
      <c r="B12" s="43">
        <v>968257.0</v>
      </c>
      <c r="E12" s="40"/>
      <c r="H12" s="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>
      <c r="A13" s="42" t="s">
        <v>499</v>
      </c>
      <c r="B13" s="43">
        <v>1158988.0</v>
      </c>
      <c r="E13" s="40"/>
      <c r="F13" s="44"/>
      <c r="G13" s="48"/>
      <c r="H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>
      <c r="A14" s="42" t="s">
        <v>489</v>
      </c>
      <c r="B14" s="23">
        <v>5676098.0</v>
      </c>
      <c r="E14" s="40"/>
      <c r="F14" s="44"/>
      <c r="G14" s="49"/>
      <c r="H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>
      <c r="A15" s="42" t="s">
        <v>431</v>
      </c>
      <c r="B15" s="23">
        <v>4987103.0</v>
      </c>
      <c r="E15" s="40"/>
      <c r="F15" s="44"/>
      <c r="G15" s="49"/>
      <c r="H15" s="40"/>
      <c r="I15" s="40"/>
      <c r="J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>
      <c r="A16" s="42" t="s">
        <v>537</v>
      </c>
      <c r="B16" s="23">
        <v>4728626.0</v>
      </c>
      <c r="E16" s="40"/>
      <c r="F16" s="44"/>
      <c r="G16" s="44"/>
      <c r="H16" s="40"/>
      <c r="I16" s="40"/>
      <c r="J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>
      <c r="A17" s="42" t="s">
        <v>493</v>
      </c>
      <c r="B17" s="23">
        <v>4313812.0</v>
      </c>
      <c r="E17" s="40"/>
      <c r="F17" s="44"/>
      <c r="G17" s="44"/>
      <c r="H17" s="40"/>
      <c r="I17" s="40"/>
      <c r="J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>
      <c r="A18" s="42" t="s">
        <v>435</v>
      </c>
      <c r="B18" s="23">
        <v>3950597.0</v>
      </c>
      <c r="E18" s="40"/>
      <c r="F18" s="44"/>
      <c r="G18" s="44"/>
      <c r="H18" s="40"/>
      <c r="I18" s="40"/>
      <c r="J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ht="15.75" customHeight="1">
      <c r="A19" s="42" t="s">
        <v>405</v>
      </c>
      <c r="B19" s="23">
        <v>3920843.0</v>
      </c>
      <c r="F19" s="36"/>
      <c r="G19" s="40"/>
      <c r="H19" s="40"/>
      <c r="I19" s="40"/>
      <c r="J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ht="15.75" customHeight="1">
      <c r="A20" s="42" t="s">
        <v>413</v>
      </c>
      <c r="B20" s="23">
        <v>3881081.0</v>
      </c>
      <c r="F20" s="36"/>
      <c r="G20" s="40"/>
      <c r="H20" s="40"/>
      <c r="I20" s="40"/>
      <c r="J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ht="15.75" customHeight="1">
      <c r="A21" s="42" t="s">
        <v>445</v>
      </c>
      <c r="B21" s="23">
        <v>3760902.0</v>
      </c>
      <c r="F21" s="36"/>
      <c r="G21" s="36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ht="15.75" customHeight="1">
      <c r="A22" s="42" t="s">
        <v>373</v>
      </c>
      <c r="B22" s="43">
        <v>970208.0</v>
      </c>
      <c r="F22" s="36"/>
      <c r="G22" s="36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ht="15.75" customHeight="1">
      <c r="A23" s="42" t="s">
        <v>495</v>
      </c>
      <c r="B23" s="23">
        <v>3610906.0</v>
      </c>
      <c r="F23" s="36"/>
      <c r="G23" s="36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ht="15.75" customHeight="1">
      <c r="A24" s="42" t="s">
        <v>338</v>
      </c>
      <c r="B24" s="43">
        <v>885627.0</v>
      </c>
      <c r="F24" s="36"/>
      <c r="G24" s="36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ht="15.75" customHeight="1">
      <c r="A25" s="42" t="s">
        <v>509</v>
      </c>
      <c r="B25" s="23">
        <v>3315324.0</v>
      </c>
      <c r="F25" s="36"/>
      <c r="G25" s="36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ht="15.75" customHeight="1">
      <c r="A26" s="42" t="s">
        <v>393</v>
      </c>
      <c r="B26" s="43">
        <v>883875.0</v>
      </c>
      <c r="F26" s="36"/>
      <c r="G26" s="36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ht="15.75" customHeight="1">
      <c r="A27" s="42" t="s">
        <v>377</v>
      </c>
      <c r="B27" s="43">
        <v>878396.0</v>
      </c>
      <c r="F27" s="36"/>
      <c r="G27" s="36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ht="15.75" customHeight="1">
      <c r="A28" s="42" t="s">
        <v>519</v>
      </c>
      <c r="B28" s="23">
        <v>3008255.0</v>
      </c>
      <c r="F28" s="36"/>
      <c r="G28" s="36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ht="15.75" customHeight="1">
      <c r="A29" s="42" t="s">
        <v>439</v>
      </c>
      <c r="B29" s="23">
        <v>2793356.0</v>
      </c>
      <c r="F29" s="36"/>
      <c r="G29" s="36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ht="15.75" customHeight="1">
      <c r="A30" s="42" t="s">
        <v>449</v>
      </c>
      <c r="B30" s="23">
        <v>2733695.0</v>
      </c>
      <c r="F30" s="36"/>
      <c r="G30" s="36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ht="15.75" customHeight="1">
      <c r="A31" s="42" t="s">
        <v>437</v>
      </c>
      <c r="B31" s="23">
        <v>2582547.0</v>
      </c>
      <c r="F31" s="36"/>
      <c r="G31" s="36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ht="15.75" customHeight="1">
      <c r="A32" s="42" t="s">
        <v>419</v>
      </c>
      <c r="B32" s="23">
        <v>2500380.0</v>
      </c>
      <c r="F32" s="36"/>
      <c r="G32" s="36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ht="15.75" customHeight="1">
      <c r="A33" s="42" t="s">
        <v>517</v>
      </c>
      <c r="B33" s="23">
        <v>2408885.0</v>
      </c>
      <c r="F33" s="36"/>
      <c r="G33" s="36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ht="15.75" customHeight="1">
      <c r="A34" s="42" t="s">
        <v>371</v>
      </c>
      <c r="B34" s="43">
        <v>628936.0</v>
      </c>
      <c r="F34" s="36"/>
      <c r="G34" s="36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ht="15.75" customHeight="1">
      <c r="A35" s="42" t="s">
        <v>513</v>
      </c>
      <c r="B35" s="23">
        <v>2247560.0</v>
      </c>
      <c r="F35" s="36"/>
      <c r="G35" s="36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ht="15.75" customHeight="1">
      <c r="A36" s="42" t="s">
        <v>367</v>
      </c>
      <c r="B36" s="43">
        <v>589995.0</v>
      </c>
      <c r="F36" s="36"/>
      <c r="G36" s="36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ht="15.75" customHeight="1">
      <c r="A37" s="42" t="s">
        <v>443</v>
      </c>
      <c r="B37" s="23">
        <v>2091294.0</v>
      </c>
      <c r="F37" s="36"/>
      <c r="G37" s="36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ht="15.75" customHeight="1">
      <c r="A38" s="42" t="s">
        <v>407</v>
      </c>
      <c r="B38" s="23">
        <v>1984264.0</v>
      </c>
      <c r="F38" s="36"/>
      <c r="G38" s="36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ht="15.75" customHeight="1">
      <c r="A39" s="42" t="s">
        <v>369</v>
      </c>
      <c r="B39" s="43">
        <v>509550.0</v>
      </c>
      <c r="F39" s="36"/>
      <c r="G39" s="36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ht="15.75" customHeight="1">
      <c r="A40" s="42" t="s">
        <v>527</v>
      </c>
      <c r="B40" s="23">
        <v>1907482.0</v>
      </c>
      <c r="F40" s="36"/>
      <c r="G40" s="36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ht="15.75" customHeight="1">
      <c r="A41" s="42" t="s">
        <v>549</v>
      </c>
      <c r="B41" s="23">
        <v>1867868.0</v>
      </c>
      <c r="F41" s="36"/>
      <c r="G41" s="36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ht="15.75" customHeight="1">
      <c r="A42" s="42" t="s">
        <v>531</v>
      </c>
      <c r="B42" s="23">
        <v>1804903.0</v>
      </c>
      <c r="F42" s="36"/>
      <c r="G42" s="36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ht="15.75" customHeight="1">
      <c r="A43" s="42" t="s">
        <v>375</v>
      </c>
      <c r="B43" s="43">
        <v>478905.0</v>
      </c>
      <c r="F43" s="36"/>
      <c r="G43" s="36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ht="15.75" customHeight="1">
      <c r="A44" s="42" t="s">
        <v>491</v>
      </c>
      <c r="B44" s="23">
        <v>1721936.0</v>
      </c>
      <c r="F44" s="36"/>
      <c r="G44" s="36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ht="15.75" customHeight="1">
      <c r="A45" s="42" t="s">
        <v>417</v>
      </c>
      <c r="B45" s="23">
        <v>1702766.0</v>
      </c>
      <c r="F45" s="36"/>
      <c r="G45" s="36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ht="15.75" customHeight="1">
      <c r="A46" s="42" t="s">
        <v>359</v>
      </c>
      <c r="B46" s="43">
        <v>450768.0</v>
      </c>
      <c r="F46" s="36"/>
      <c r="G46" s="36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ht="15.75" customHeight="1">
      <c r="A47" s="42" t="s">
        <v>421</v>
      </c>
      <c r="B47" s="23">
        <v>1647295.0</v>
      </c>
      <c r="F47" s="36"/>
      <c r="G47" s="36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ht="15.75" customHeight="1">
      <c r="A48" s="42" t="s">
        <v>523</v>
      </c>
      <c r="B48" s="23">
        <v>1630038.0</v>
      </c>
      <c r="F48" s="36"/>
      <c r="G48" s="36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ht="15.75" customHeight="1">
      <c r="A49" s="42" t="s">
        <v>363</v>
      </c>
      <c r="B49" s="43">
        <v>427825.0</v>
      </c>
      <c r="F49" s="36"/>
      <c r="G49" s="36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ht="15.75" customHeight="1">
      <c r="A50" s="42" t="s">
        <v>399</v>
      </c>
      <c r="B50" s="23">
        <v>1549549.0</v>
      </c>
      <c r="F50" s="36"/>
      <c r="G50" s="36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ht="15.75" customHeight="1">
      <c r="A51" s="42" t="s">
        <v>511</v>
      </c>
      <c r="B51" s="23">
        <v>1481619.0</v>
      </c>
      <c r="F51" s="36"/>
      <c r="G51" s="36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ht="15.75" customHeight="1">
      <c r="A52" s="42" t="s">
        <v>391</v>
      </c>
      <c r="B52" s="43">
        <v>388069.0</v>
      </c>
      <c r="F52" s="36"/>
      <c r="G52" s="36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ht="15.75" customHeight="1">
      <c r="A53" s="42" t="s">
        <v>507</v>
      </c>
      <c r="B53" s="23">
        <v>1445136.0</v>
      </c>
      <c r="F53" s="36"/>
      <c r="G53" s="36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ht="15.75" customHeight="1">
      <c r="A54" s="42" t="s">
        <v>389</v>
      </c>
      <c r="B54" s="43">
        <v>361241.0</v>
      </c>
      <c r="F54" s="36"/>
      <c r="G54" s="36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ht="15.75" customHeight="1">
      <c r="A55" s="42" t="s">
        <v>515</v>
      </c>
      <c r="B55" s="23">
        <v>1293443.0</v>
      </c>
      <c r="F55" s="36"/>
      <c r="G55" s="36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ht="15.75" customHeight="1">
      <c r="A56" s="42" t="s">
        <v>441</v>
      </c>
      <c r="B56" s="23">
        <v>1275821.0</v>
      </c>
      <c r="F56" s="36"/>
      <c r="G56" s="36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ht="15.75" customHeight="1">
      <c r="A57" s="42" t="s">
        <v>415</v>
      </c>
      <c r="B57" s="23">
        <v>1262111.0</v>
      </c>
      <c r="F57" s="36"/>
      <c r="G57" s="36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ht="15.75" customHeight="1">
      <c r="A58" s="42" t="s">
        <v>397</v>
      </c>
      <c r="B58" s="43">
        <v>334949.0</v>
      </c>
      <c r="F58" s="36"/>
      <c r="G58" s="36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ht="15.75" customHeight="1">
      <c r="A59" s="42" t="s">
        <v>451</v>
      </c>
      <c r="B59" s="23">
        <v>1247214.0</v>
      </c>
      <c r="F59" s="36"/>
      <c r="G59" s="36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ht="15.75" customHeight="1">
      <c r="A60" s="42" t="s">
        <v>365</v>
      </c>
      <c r="B60" s="43">
        <v>331245.0</v>
      </c>
      <c r="F60" s="36"/>
      <c r="G60" s="36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ht="15.75" customHeight="1">
      <c r="A61" s="42" t="s">
        <v>357</v>
      </c>
      <c r="B61" s="23">
        <v>1098734.0</v>
      </c>
      <c r="F61" s="36"/>
      <c r="G61" s="36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ht="15.75" customHeight="1">
      <c r="A62" s="42" t="s">
        <v>433</v>
      </c>
      <c r="B62" s="23">
        <v>1054197.0</v>
      </c>
      <c r="F62" s="36"/>
      <c r="G62" s="36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ht="15.75" customHeight="1">
      <c r="A63" s="42" t="s">
        <v>409</v>
      </c>
      <c r="B63" s="23">
        <v>1036059.0</v>
      </c>
      <c r="F63" s="36"/>
      <c r="G63" s="36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ht="15.75" customHeight="1">
      <c r="A64" s="42" t="s">
        <v>427</v>
      </c>
      <c r="B64" s="23">
        <v>912833.0</v>
      </c>
      <c r="F64" s="36"/>
      <c r="G64" s="36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ht="15.75" customHeight="1">
      <c r="A65" s="42" t="s">
        <v>533</v>
      </c>
      <c r="B65" s="23">
        <v>810087.0</v>
      </c>
      <c r="F65" s="36"/>
      <c r="G65" s="36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ht="15.75" customHeight="1">
      <c r="A66" s="42" t="s">
        <v>361</v>
      </c>
      <c r="B66" s="43">
        <v>156001.0</v>
      </c>
      <c r="F66" s="36"/>
      <c r="G66" s="36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ht="15.75" customHeight="1">
      <c r="A67" s="42" t="s">
        <v>521</v>
      </c>
      <c r="B67" s="23">
        <v>792842.0</v>
      </c>
      <c r="F67" s="36"/>
      <c r="G67" s="36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ht="15.75" customHeight="1">
      <c r="A68" s="42" t="s">
        <v>497</v>
      </c>
      <c r="B68" s="23">
        <v>606129.0</v>
      </c>
      <c r="F68" s="36"/>
      <c r="G68" s="36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ht="15.75" customHeight="1">
      <c r="A69" s="42" t="s">
        <v>401</v>
      </c>
      <c r="B69" s="23">
        <v>345536.0</v>
      </c>
      <c r="F69" s="36"/>
      <c r="G69" s="36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ht="15.75" customHeight="1">
      <c r="A70" s="42" t="s">
        <v>547</v>
      </c>
      <c r="B70" s="23">
        <v>282531.0</v>
      </c>
      <c r="F70" s="36"/>
      <c r="G70" s="36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ht="15.75" customHeight="1">
      <c r="A71" s="42" t="s">
        <v>387</v>
      </c>
      <c r="B71" s="43">
        <v>68131.0</v>
      </c>
      <c r="F71" s="36"/>
      <c r="G71" s="36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ht="15.75" customHeight="1">
      <c r="A72" s="42" t="s">
        <v>423</v>
      </c>
      <c r="B72" s="23">
        <v>170995.0</v>
      </c>
      <c r="F72" s="36"/>
      <c r="G72" s="36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ht="15.75" customHeight="1">
      <c r="A73" s="42" t="s">
        <v>543</v>
      </c>
      <c r="B73" s="23">
        <v>48679.0</v>
      </c>
      <c r="F73" s="36"/>
      <c r="G73" s="36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ht="15.75" customHeight="1">
      <c r="A74" s="42" t="s">
        <v>429</v>
      </c>
      <c r="B74" s="23">
        <v>43316.0</v>
      </c>
      <c r="F74" s="36"/>
      <c r="G74" s="36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ht="15.75" customHeight="1">
      <c r="A75" s="42" t="s">
        <v>564</v>
      </c>
      <c r="B75" s="23">
        <v>5.0</v>
      </c>
      <c r="F75" s="36"/>
      <c r="G75" s="36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ht="15.75" customHeight="1">
      <c r="A76" s="42" t="s">
        <v>395</v>
      </c>
      <c r="B76" s="43">
        <v>190711.0</v>
      </c>
      <c r="F76" s="36"/>
      <c r="G76" s="36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ht="15.75" customHeight="1">
      <c r="A77" s="36"/>
      <c r="F77" s="36"/>
      <c r="G77" s="36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ht="15.75" customHeight="1">
      <c r="A78" s="36"/>
      <c r="F78" s="36"/>
      <c r="G78" s="36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ht="15.75" customHeight="1">
      <c r="A79" s="36"/>
      <c r="F79" s="36"/>
      <c r="G79" s="36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ht="15.75" customHeight="1">
      <c r="A80" s="36"/>
      <c r="F80" s="36"/>
      <c r="G80" s="36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ht="15.75" customHeight="1">
      <c r="A81" s="36"/>
      <c r="F81" s="36"/>
      <c r="G81" s="36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ht="15.75" customHeight="1">
      <c r="A82" s="36"/>
      <c r="F82" s="36"/>
      <c r="G82" s="36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ht="15.75" customHeight="1">
      <c r="A83" s="36"/>
      <c r="F83" s="36"/>
      <c r="G83" s="36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ht="15.75" customHeight="1">
      <c r="A84" s="36"/>
      <c r="F84" s="36"/>
      <c r="G84" s="36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ht="15.75" customHeight="1">
      <c r="A85" s="36"/>
      <c r="F85" s="36"/>
      <c r="G85" s="36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ht="15.75" customHeight="1">
      <c r="A86" s="36"/>
      <c r="F86" s="36"/>
      <c r="G86" s="36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ht="15.75" customHeight="1">
      <c r="A87" s="36"/>
      <c r="F87" s="36"/>
      <c r="G87" s="36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ht="15.75" customHeight="1">
      <c r="A88" s="36"/>
      <c r="F88" s="36"/>
      <c r="G88" s="36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ht="15.75" customHeight="1">
      <c r="A89" s="36"/>
      <c r="F89" s="36"/>
      <c r="G89" s="36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ht="15.75" customHeight="1">
      <c r="A90" s="36"/>
      <c r="F90" s="36"/>
      <c r="G90" s="36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ht="15.75" customHeight="1">
      <c r="A91" s="36"/>
      <c r="F91" s="36"/>
      <c r="G91" s="36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ht="15.75" customHeight="1">
      <c r="A92" s="36"/>
      <c r="F92" s="36"/>
      <c r="G92" s="36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ht="15.75" customHeight="1">
      <c r="A93" s="36"/>
      <c r="F93" s="36"/>
      <c r="G93" s="36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ht="15.75" customHeight="1">
      <c r="A94" s="36"/>
      <c r="F94" s="36"/>
      <c r="G94" s="36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ht="15.75" customHeight="1">
      <c r="A95" s="36"/>
      <c r="F95" s="36"/>
      <c r="G95" s="36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ht="15.75" customHeight="1">
      <c r="A96" s="36"/>
      <c r="F96" s="36"/>
      <c r="G96" s="36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ht="15.75" customHeight="1">
      <c r="A97" s="36"/>
      <c r="F97" s="36"/>
      <c r="G97" s="36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ht="15.75" customHeight="1">
      <c r="A98" s="36"/>
      <c r="F98" s="36"/>
      <c r="G98" s="36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ht="15.75" customHeight="1">
      <c r="A99" s="36"/>
      <c r="F99" s="36"/>
      <c r="G99" s="36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ht="15.75" customHeight="1">
      <c r="A100" s="36"/>
      <c r="F100" s="36"/>
      <c r="G100" s="36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ht="15.75" customHeight="1">
      <c r="A101" s="36"/>
      <c r="F101" s="36"/>
      <c r="G101" s="36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ht="15.75" customHeight="1">
      <c r="A102" s="36"/>
      <c r="F102" s="36"/>
      <c r="G102" s="36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ht="15.75" customHeight="1">
      <c r="A103" s="36"/>
      <c r="F103" s="36"/>
      <c r="G103" s="36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ht="15.75" customHeight="1">
      <c r="A104" s="36"/>
      <c r="F104" s="36"/>
      <c r="G104" s="36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ht="15.75" customHeight="1">
      <c r="A105" s="36"/>
      <c r="F105" s="36"/>
      <c r="G105" s="36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ht="15.75" customHeight="1">
      <c r="A106" s="36"/>
      <c r="F106" s="36"/>
      <c r="G106" s="36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ht="15.75" customHeight="1">
      <c r="A107" s="36"/>
      <c r="F107" s="36"/>
      <c r="G107" s="36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ht="15.75" customHeight="1">
      <c r="A108" s="36"/>
      <c r="F108" s="36"/>
      <c r="G108" s="36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ht="15.75" customHeight="1">
      <c r="A109" s="36"/>
      <c r="F109" s="36"/>
      <c r="G109" s="36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ht="15.75" customHeight="1">
      <c r="A110" s="36"/>
      <c r="F110" s="36"/>
      <c r="G110" s="36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ht="15.75" customHeight="1">
      <c r="A111" s="36"/>
      <c r="F111" s="36"/>
      <c r="G111" s="36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ht="15.75" customHeight="1">
      <c r="A112" s="36"/>
      <c r="F112" s="36"/>
      <c r="G112" s="36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ht="15.75" customHeight="1">
      <c r="A113" s="36"/>
      <c r="F113" s="36"/>
      <c r="G113" s="36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ht="15.75" customHeight="1">
      <c r="A114" s="36"/>
      <c r="F114" s="36"/>
      <c r="G114" s="36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ht="15.75" customHeight="1">
      <c r="A115" s="36"/>
      <c r="F115" s="36"/>
      <c r="G115" s="36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ht="15.75" customHeight="1">
      <c r="A116" s="36"/>
      <c r="F116" s="36"/>
      <c r="G116" s="36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ht="15.75" customHeight="1">
      <c r="A117" s="36"/>
      <c r="F117" s="36"/>
      <c r="G117" s="36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ht="15.75" customHeight="1">
      <c r="A118" s="36"/>
      <c r="F118" s="36"/>
      <c r="G118" s="36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ht="15.75" customHeight="1">
      <c r="A119" s="36"/>
      <c r="F119" s="36"/>
      <c r="G119" s="36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ht="15.75" customHeight="1">
      <c r="A120" s="36"/>
      <c r="F120" s="36"/>
      <c r="G120" s="36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ht="15.75" customHeight="1">
      <c r="A121" s="36"/>
      <c r="F121" s="36"/>
      <c r="G121" s="36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ht="15.75" customHeight="1">
      <c r="A122" s="36"/>
      <c r="F122" s="36"/>
      <c r="G122" s="36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ht="15.75" customHeight="1">
      <c r="A123" s="36"/>
      <c r="F123" s="36"/>
      <c r="G123" s="36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ht="15.75" customHeight="1">
      <c r="A124" s="36"/>
      <c r="F124" s="36"/>
      <c r="G124" s="36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ht="15.75" customHeight="1">
      <c r="A125" s="36"/>
      <c r="F125" s="36"/>
      <c r="G125" s="36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ht="15.75" customHeight="1">
      <c r="A126" s="36"/>
      <c r="F126" s="36"/>
      <c r="G126" s="36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ht="15.75" customHeight="1">
      <c r="A127" s="36"/>
      <c r="F127" s="36"/>
      <c r="G127" s="36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ht="15.75" customHeight="1">
      <c r="A128" s="36"/>
      <c r="F128" s="36"/>
      <c r="G128" s="36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ht="15.75" customHeight="1">
      <c r="A129" s="36"/>
      <c r="F129" s="36"/>
      <c r="G129" s="36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ht="15.75" customHeight="1">
      <c r="A130" s="36"/>
      <c r="F130" s="36"/>
      <c r="G130" s="36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ht="15.75" customHeight="1">
      <c r="A131" s="36"/>
      <c r="F131" s="36"/>
      <c r="G131" s="36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ht="15.75" customHeight="1">
      <c r="A132" s="36"/>
      <c r="F132" s="36"/>
      <c r="G132" s="36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ht="15.75" customHeight="1">
      <c r="A133" s="36"/>
      <c r="F133" s="36"/>
      <c r="G133" s="36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ht="15.75" customHeight="1">
      <c r="A134" s="36"/>
      <c r="F134" s="36"/>
      <c r="G134" s="36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ht="15.75" customHeight="1">
      <c r="A135" s="36"/>
      <c r="F135" s="36"/>
      <c r="G135" s="36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ht="15.75" customHeight="1">
      <c r="A136" s="36"/>
      <c r="F136" s="36"/>
      <c r="G136" s="36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ht="15.75" customHeight="1">
      <c r="A137" s="36"/>
      <c r="F137" s="36"/>
      <c r="G137" s="36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ht="15.75" customHeight="1">
      <c r="A138" s="36"/>
      <c r="F138" s="36"/>
      <c r="G138" s="36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ht="15.75" customHeight="1">
      <c r="A139" s="36"/>
      <c r="F139" s="36"/>
      <c r="G139" s="36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ht="15.75" customHeight="1">
      <c r="A140" s="36"/>
      <c r="F140" s="36"/>
      <c r="G140" s="36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ht="15.75" customHeight="1">
      <c r="A141" s="36"/>
      <c r="F141" s="36"/>
      <c r="G141" s="36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ht="15.75" customHeight="1">
      <c r="A142" s="36"/>
      <c r="F142" s="36"/>
      <c r="G142" s="36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ht="15.75" customHeight="1">
      <c r="A143" s="36"/>
      <c r="F143" s="36"/>
      <c r="G143" s="36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ht="15.75" customHeight="1">
      <c r="A144" s="36"/>
      <c r="F144" s="36"/>
      <c r="G144" s="36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ht="15.75" customHeight="1">
      <c r="A145" s="36"/>
      <c r="F145" s="36"/>
      <c r="G145" s="36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ht="15.75" customHeight="1">
      <c r="A146" s="36"/>
      <c r="F146" s="36"/>
      <c r="G146" s="36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ht="15.75" customHeight="1">
      <c r="A147" s="36"/>
      <c r="F147" s="36"/>
      <c r="G147" s="36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ht="15.75" customHeight="1">
      <c r="A148" s="36"/>
      <c r="F148" s="36"/>
      <c r="G148" s="36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ht="15.75" customHeight="1">
      <c r="A149" s="36"/>
      <c r="F149" s="36"/>
      <c r="G149" s="36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ht="15.75" customHeight="1">
      <c r="A150" s="36"/>
      <c r="F150" s="36"/>
      <c r="G150" s="36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ht="15.75" customHeight="1">
      <c r="A151" s="36"/>
      <c r="F151" s="36"/>
      <c r="G151" s="36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ht="15.75" customHeight="1">
      <c r="A152" s="36"/>
      <c r="F152" s="36"/>
      <c r="G152" s="36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ht="15.75" customHeight="1">
      <c r="A153" s="36"/>
      <c r="F153" s="36"/>
      <c r="G153" s="36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ht="15.75" customHeight="1">
      <c r="A154" s="36"/>
      <c r="F154" s="36"/>
      <c r="G154" s="36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ht="15.75" customHeight="1">
      <c r="A155" s="36"/>
      <c r="F155" s="36"/>
      <c r="G155" s="36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ht="15.75" customHeight="1">
      <c r="A156" s="36"/>
      <c r="F156" s="36"/>
      <c r="G156" s="36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ht="15.75" customHeight="1">
      <c r="A157" s="36"/>
      <c r="F157" s="36"/>
      <c r="G157" s="36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ht="15.75" customHeight="1">
      <c r="A158" s="36"/>
      <c r="F158" s="36"/>
      <c r="G158" s="36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ht="15.75" customHeight="1">
      <c r="A159" s="36"/>
      <c r="F159" s="36"/>
      <c r="G159" s="36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ht="15.75" customHeight="1">
      <c r="A160" s="36"/>
      <c r="F160" s="36"/>
      <c r="G160" s="36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ht="15.75" customHeight="1">
      <c r="A161" s="36"/>
      <c r="F161" s="36"/>
      <c r="G161" s="36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ht="15.75" customHeight="1">
      <c r="A162" s="36"/>
      <c r="F162" s="36"/>
      <c r="G162" s="36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ht="15.75" customHeight="1">
      <c r="A163" s="36"/>
      <c r="F163" s="36"/>
      <c r="G163" s="36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ht="15.75" customHeight="1">
      <c r="A164" s="36"/>
      <c r="F164" s="36"/>
      <c r="G164" s="36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ht="15.75" customHeight="1">
      <c r="A165" s="36"/>
      <c r="F165" s="36"/>
      <c r="G165" s="36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ht="15.75" customHeight="1">
      <c r="A166" s="36"/>
      <c r="F166" s="36"/>
      <c r="G166" s="36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ht="15.75" customHeight="1">
      <c r="A167" s="36"/>
      <c r="F167" s="36"/>
      <c r="G167" s="36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ht="15.75" customHeight="1">
      <c r="A168" s="36"/>
      <c r="F168" s="36"/>
      <c r="G168" s="36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ht="15.75" customHeight="1">
      <c r="A169" s="36"/>
      <c r="F169" s="36"/>
      <c r="G169" s="36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ht="15.75" customHeight="1">
      <c r="A170" s="36"/>
      <c r="F170" s="36"/>
      <c r="G170" s="36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ht="15.75" customHeight="1">
      <c r="A171" s="36"/>
      <c r="F171" s="36"/>
      <c r="G171" s="36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ht="15.75" customHeight="1">
      <c r="A172" s="36"/>
      <c r="F172" s="36"/>
      <c r="G172" s="36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ht="15.75" customHeight="1">
      <c r="A173" s="36"/>
      <c r="F173" s="36"/>
      <c r="G173" s="36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ht="15.75" customHeight="1">
      <c r="A174" s="36"/>
      <c r="F174" s="36"/>
      <c r="G174" s="36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 ht="15.75" customHeight="1">
      <c r="A175" s="36"/>
      <c r="F175" s="36"/>
      <c r="G175" s="36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 ht="15.75" customHeight="1">
      <c r="A176" s="36"/>
      <c r="F176" s="36"/>
      <c r="G176" s="36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 ht="15.75" customHeight="1">
      <c r="A177" s="36"/>
      <c r="F177" s="36"/>
      <c r="G177" s="36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 ht="15.75" customHeight="1">
      <c r="A178" s="36"/>
      <c r="F178" s="36"/>
      <c r="G178" s="36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 ht="15.75" customHeight="1">
      <c r="A179" s="36"/>
      <c r="F179" s="36"/>
      <c r="G179" s="36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 ht="15.75" customHeight="1">
      <c r="A180" s="36"/>
      <c r="F180" s="36"/>
      <c r="G180" s="36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 ht="15.75" customHeight="1">
      <c r="A181" s="36"/>
      <c r="F181" s="36"/>
      <c r="G181" s="36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 ht="15.75" customHeight="1">
      <c r="A182" s="36"/>
      <c r="F182" s="36"/>
      <c r="G182" s="36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 ht="15.75" customHeight="1">
      <c r="A183" s="36"/>
      <c r="F183" s="36"/>
      <c r="G183" s="36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 ht="15.75" customHeight="1">
      <c r="A184" s="36"/>
      <c r="F184" s="36"/>
      <c r="G184" s="36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 ht="15.75" customHeight="1">
      <c r="A185" s="36"/>
      <c r="F185" s="36"/>
      <c r="G185" s="36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 ht="15.75" customHeight="1">
      <c r="A186" s="36"/>
      <c r="F186" s="36"/>
      <c r="G186" s="36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 ht="15.75" customHeight="1">
      <c r="A187" s="36"/>
      <c r="F187" s="36"/>
      <c r="G187" s="36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 ht="15.75" customHeight="1">
      <c r="A188" s="36"/>
      <c r="F188" s="36"/>
      <c r="G188" s="36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 ht="15.75" customHeight="1">
      <c r="A189" s="36"/>
      <c r="F189" s="36"/>
      <c r="G189" s="36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 ht="15.75" customHeight="1">
      <c r="A190" s="36"/>
      <c r="F190" s="36"/>
      <c r="G190" s="36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 ht="15.75" customHeight="1">
      <c r="A191" s="36"/>
      <c r="F191" s="36"/>
      <c r="G191" s="36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 ht="15.75" customHeight="1">
      <c r="A192" s="36"/>
      <c r="F192" s="36"/>
      <c r="G192" s="36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 ht="15.75" customHeight="1">
      <c r="A193" s="36"/>
      <c r="F193" s="36"/>
      <c r="G193" s="36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 ht="15.75" customHeight="1">
      <c r="A194" s="36"/>
      <c r="F194" s="36"/>
      <c r="G194" s="36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 ht="15.75" customHeight="1">
      <c r="A195" s="36"/>
      <c r="F195" s="36"/>
      <c r="G195" s="36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 ht="15.75" customHeight="1">
      <c r="A196" s="36"/>
      <c r="F196" s="36"/>
      <c r="G196" s="36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 ht="15.75" customHeight="1">
      <c r="A197" s="36"/>
      <c r="F197" s="36"/>
      <c r="G197" s="36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 ht="15.75" customHeight="1">
      <c r="A198" s="36"/>
      <c r="F198" s="36"/>
      <c r="G198" s="36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 ht="15.75" customHeight="1">
      <c r="A199" s="36"/>
      <c r="F199" s="36"/>
      <c r="G199" s="36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 ht="15.75" customHeight="1">
      <c r="A200" s="36"/>
      <c r="F200" s="36"/>
      <c r="G200" s="36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 ht="15.75" customHeight="1">
      <c r="A201" s="36"/>
      <c r="F201" s="36"/>
      <c r="G201" s="36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 ht="15.75" customHeight="1">
      <c r="A202" s="36"/>
      <c r="F202" s="36"/>
      <c r="G202" s="36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 ht="15.75" customHeight="1">
      <c r="A203" s="36"/>
      <c r="F203" s="36"/>
      <c r="G203" s="36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 ht="15.75" customHeight="1">
      <c r="A204" s="36"/>
      <c r="F204" s="36"/>
      <c r="G204" s="36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 ht="15.75" customHeight="1">
      <c r="A205" s="36"/>
      <c r="F205" s="36"/>
      <c r="G205" s="36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 ht="15.75" customHeight="1">
      <c r="A206" s="36"/>
      <c r="F206" s="36"/>
      <c r="G206" s="36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 ht="15.75" customHeight="1">
      <c r="A207" s="36"/>
      <c r="F207" s="36"/>
      <c r="G207" s="36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 ht="15.75" customHeight="1">
      <c r="A208" s="36"/>
      <c r="F208" s="36"/>
      <c r="G208" s="36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 ht="15.75" customHeight="1">
      <c r="A209" s="36"/>
      <c r="F209" s="36"/>
      <c r="G209" s="36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 ht="15.75" customHeight="1">
      <c r="A210" s="36"/>
      <c r="F210" s="36"/>
      <c r="G210" s="36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 ht="15.75" customHeight="1">
      <c r="A211" s="36"/>
      <c r="F211" s="36"/>
      <c r="G211" s="36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 ht="15.75" customHeight="1">
      <c r="A212" s="36"/>
      <c r="F212" s="36"/>
      <c r="G212" s="36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 ht="15.75" customHeight="1">
      <c r="A213" s="36"/>
      <c r="F213" s="36"/>
      <c r="G213" s="36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 ht="15.75" customHeight="1">
      <c r="A214" s="36"/>
      <c r="F214" s="36"/>
      <c r="G214" s="36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 ht="15.75" customHeight="1">
      <c r="A215" s="36"/>
      <c r="F215" s="36"/>
      <c r="G215" s="36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 ht="15.75" customHeight="1">
      <c r="A216" s="36"/>
      <c r="F216" s="36"/>
      <c r="G216" s="36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ht="15.75" customHeight="1">
      <c r="A217" s="36"/>
      <c r="F217" s="36"/>
      <c r="G217" s="36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ht="15.75" customHeight="1">
      <c r="A218" s="36"/>
      <c r="F218" s="36"/>
      <c r="G218" s="36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ht="15.75" customHeight="1">
      <c r="A219" s="36"/>
      <c r="F219" s="36"/>
      <c r="G219" s="36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ht="15.75" customHeight="1">
      <c r="A220" s="36"/>
      <c r="F220" s="36"/>
      <c r="G220" s="36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ht="15.75" customHeight="1">
      <c r="A221" s="36"/>
      <c r="F221" s="36"/>
      <c r="G221" s="36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ht="15.75" customHeight="1">
      <c r="A222" s="36"/>
      <c r="F222" s="36"/>
      <c r="G222" s="36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ht="15.75" customHeight="1">
      <c r="A223" s="36"/>
      <c r="F223" s="36"/>
      <c r="G223" s="36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ht="15.75" customHeight="1">
      <c r="A224" s="36"/>
      <c r="F224" s="36"/>
      <c r="G224" s="36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ht="15.75" customHeight="1">
      <c r="A225" s="36"/>
      <c r="F225" s="36"/>
      <c r="G225" s="36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 ht="15.75" customHeight="1">
      <c r="A226" s="36"/>
      <c r="F226" s="36"/>
      <c r="G226" s="36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 ht="15.75" customHeight="1">
      <c r="A227" s="36"/>
      <c r="F227" s="36"/>
      <c r="G227" s="36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 ht="15.75" customHeight="1">
      <c r="A228" s="36"/>
      <c r="F228" s="36"/>
      <c r="G228" s="36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 ht="15.75" customHeight="1">
      <c r="A229" s="36"/>
      <c r="F229" s="36"/>
      <c r="G229" s="36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 ht="15.75" customHeight="1">
      <c r="A230" s="36"/>
      <c r="F230" s="36"/>
      <c r="G230" s="36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 ht="15.75" customHeight="1">
      <c r="A231" s="36"/>
      <c r="F231" s="36"/>
      <c r="G231" s="36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 ht="15.75" customHeight="1">
      <c r="A232" s="36"/>
      <c r="F232" s="36"/>
      <c r="G232" s="36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 ht="15.75" customHeight="1">
      <c r="A233" s="36"/>
      <c r="F233" s="36"/>
      <c r="G233" s="36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 ht="15.75" customHeight="1">
      <c r="A234" s="36"/>
      <c r="F234" s="36"/>
      <c r="G234" s="36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 ht="15.75" customHeight="1">
      <c r="A235" s="36"/>
      <c r="F235" s="36"/>
      <c r="G235" s="36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 ht="15.75" customHeight="1">
      <c r="A236" s="36"/>
      <c r="F236" s="36"/>
      <c r="G236" s="36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 ht="15.75" customHeight="1">
      <c r="A237" s="36"/>
      <c r="F237" s="36"/>
      <c r="G237" s="36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 ht="15.75" customHeight="1">
      <c r="A238" s="36"/>
      <c r="F238" s="36"/>
      <c r="G238" s="36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 ht="15.75" customHeight="1">
      <c r="A239" s="36"/>
      <c r="F239" s="36"/>
      <c r="G239" s="36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 ht="15.75" customHeight="1">
      <c r="A240" s="36"/>
      <c r="F240" s="36"/>
      <c r="G240" s="36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 ht="15.75" customHeight="1">
      <c r="A241" s="36"/>
      <c r="F241" s="36"/>
      <c r="G241" s="36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 ht="15.75" customHeight="1">
      <c r="A242" s="36"/>
      <c r="F242" s="36"/>
      <c r="G242" s="36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 ht="15.75" customHeight="1">
      <c r="A243" s="36"/>
      <c r="F243" s="36"/>
      <c r="G243" s="36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 ht="15.75" customHeight="1">
      <c r="A244" s="36"/>
      <c r="F244" s="36"/>
      <c r="G244" s="36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 ht="15.75" customHeight="1">
      <c r="A245" s="36"/>
      <c r="F245" s="36"/>
      <c r="G245" s="36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 ht="15.75" customHeight="1">
      <c r="A246" s="36"/>
      <c r="F246" s="36"/>
      <c r="G246" s="36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 ht="15.75" customHeight="1">
      <c r="A247" s="36"/>
      <c r="F247" s="36"/>
      <c r="G247" s="36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 ht="15.75" customHeight="1">
      <c r="A248" s="36"/>
      <c r="F248" s="36"/>
      <c r="G248" s="36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 ht="15.75" customHeight="1">
      <c r="A249" s="36"/>
      <c r="F249" s="36"/>
      <c r="G249" s="36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 ht="15.75" customHeight="1">
      <c r="A250" s="36"/>
      <c r="F250" s="36"/>
      <c r="G250" s="36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 ht="15.75" customHeight="1">
      <c r="A251" s="36"/>
      <c r="F251" s="36"/>
      <c r="G251" s="36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 ht="15.75" customHeight="1">
      <c r="A252" s="36"/>
      <c r="F252" s="36"/>
      <c r="G252" s="36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 ht="15.75" customHeight="1">
      <c r="A253" s="36"/>
      <c r="F253" s="36"/>
      <c r="G253" s="36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 ht="15.75" customHeight="1">
      <c r="A254" s="36"/>
      <c r="F254" s="36"/>
      <c r="G254" s="36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 ht="15.75" customHeight="1">
      <c r="A255" s="36"/>
      <c r="F255" s="36"/>
      <c r="G255" s="36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 ht="15.75" customHeight="1">
      <c r="A256" s="36"/>
      <c r="F256" s="36"/>
      <c r="G256" s="36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 ht="15.75" customHeight="1">
      <c r="A257" s="36"/>
      <c r="F257" s="36"/>
      <c r="G257" s="36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 ht="15.75" customHeight="1">
      <c r="A258" s="36"/>
      <c r="F258" s="36"/>
      <c r="G258" s="36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 ht="15.75" customHeight="1">
      <c r="A259" s="36"/>
      <c r="F259" s="36"/>
      <c r="G259" s="36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 ht="15.75" customHeight="1">
      <c r="A260" s="36"/>
      <c r="F260" s="36"/>
      <c r="G260" s="36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 ht="15.75" customHeight="1">
      <c r="A261" s="36"/>
      <c r="F261" s="36"/>
      <c r="G261" s="36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 ht="15.75" customHeight="1">
      <c r="A262" s="36"/>
      <c r="F262" s="36"/>
      <c r="G262" s="36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 ht="15.75" customHeight="1">
      <c r="A263" s="36"/>
      <c r="F263" s="36"/>
      <c r="G263" s="36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 ht="15.75" customHeight="1">
      <c r="A264" s="36"/>
      <c r="F264" s="36"/>
      <c r="G264" s="36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 ht="15.75" customHeight="1">
      <c r="A265" s="36"/>
      <c r="F265" s="36"/>
      <c r="G265" s="36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 ht="15.75" customHeight="1">
      <c r="A266" s="36"/>
      <c r="F266" s="36"/>
      <c r="G266" s="36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 ht="15.75" customHeight="1">
      <c r="A267" s="36"/>
      <c r="F267" s="36"/>
      <c r="G267" s="36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 ht="15.75" customHeight="1">
      <c r="A268" s="36"/>
      <c r="F268" s="36"/>
      <c r="G268" s="36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 ht="15.75" customHeight="1">
      <c r="A269" s="36"/>
      <c r="F269" s="36"/>
      <c r="G269" s="36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 ht="15.75" customHeight="1">
      <c r="A270" s="36"/>
      <c r="F270" s="36"/>
      <c r="G270" s="36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 ht="15.75" customHeight="1">
      <c r="A271" s="36"/>
      <c r="F271" s="36"/>
      <c r="G271" s="36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 ht="15.75" customHeight="1">
      <c r="A272" s="36"/>
      <c r="F272" s="36"/>
      <c r="G272" s="36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 ht="15.75" customHeight="1">
      <c r="A273" s="36"/>
      <c r="F273" s="36"/>
      <c r="G273" s="36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 ht="15.75" customHeight="1">
      <c r="A274" s="36"/>
      <c r="F274" s="36"/>
      <c r="G274" s="36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 ht="15.75" customHeight="1">
      <c r="A275" s="36"/>
      <c r="F275" s="36"/>
      <c r="G275" s="36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 ht="15.75" customHeight="1">
      <c r="A276" s="36"/>
      <c r="F276" s="36"/>
      <c r="G276" s="36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 ht="15.75" customHeight="1">
      <c r="A277" s="36"/>
      <c r="F277" s="36"/>
      <c r="G277" s="36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 ht="15.75" customHeight="1">
      <c r="A278" s="36"/>
      <c r="F278" s="36"/>
      <c r="G278" s="36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 ht="15.75" customHeight="1">
      <c r="A279" s="36"/>
      <c r="F279" s="36"/>
      <c r="G279" s="36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 ht="15.75" customHeight="1">
      <c r="A280" s="36"/>
      <c r="F280" s="36"/>
      <c r="G280" s="36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 ht="15.75" customHeight="1">
      <c r="A281" s="36"/>
      <c r="F281" s="36"/>
      <c r="G281" s="36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 ht="15.75" customHeight="1">
      <c r="A282" s="36"/>
      <c r="F282" s="36"/>
      <c r="G282" s="36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 ht="15.75" customHeight="1">
      <c r="A283" s="36"/>
      <c r="F283" s="36"/>
      <c r="G283" s="36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 ht="15.75" customHeight="1">
      <c r="A284" s="36"/>
      <c r="F284" s="36"/>
      <c r="G284" s="36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 ht="15.75" customHeight="1">
      <c r="A285" s="36"/>
      <c r="F285" s="36"/>
      <c r="G285" s="36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 ht="15.75" customHeight="1">
      <c r="A286" s="36"/>
      <c r="F286" s="36"/>
      <c r="G286" s="36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 ht="15.75" customHeight="1">
      <c r="A287" s="36"/>
      <c r="F287" s="36"/>
      <c r="G287" s="36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 ht="15.75" customHeight="1">
      <c r="A288" s="36"/>
      <c r="F288" s="36"/>
      <c r="G288" s="36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 ht="15.75" customHeight="1">
      <c r="A289" s="36"/>
      <c r="F289" s="36"/>
      <c r="G289" s="36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 ht="15.75" customHeight="1">
      <c r="A290" s="36"/>
      <c r="F290" s="36"/>
      <c r="G290" s="36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 ht="15.75" customHeight="1">
      <c r="A291" s="36"/>
      <c r="F291" s="36"/>
      <c r="G291" s="36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 ht="15.75" customHeight="1">
      <c r="A292" s="36"/>
      <c r="F292" s="36"/>
      <c r="G292" s="36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 ht="15.75" customHeight="1">
      <c r="A293" s="36"/>
      <c r="F293" s="36"/>
      <c r="G293" s="36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 ht="15.75" customHeight="1">
      <c r="A294" s="36"/>
      <c r="F294" s="36"/>
      <c r="G294" s="36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 ht="15.75" customHeight="1">
      <c r="A295" s="36"/>
      <c r="F295" s="36"/>
      <c r="G295" s="36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 ht="15.75" customHeight="1">
      <c r="A296" s="36"/>
      <c r="F296" s="36"/>
      <c r="G296" s="36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 ht="15.75" customHeight="1">
      <c r="A297" s="36"/>
      <c r="F297" s="36"/>
      <c r="G297" s="36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 ht="15.75" customHeight="1">
      <c r="A298" s="36"/>
      <c r="F298" s="36"/>
      <c r="G298" s="36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 ht="15.75" customHeight="1">
      <c r="A299" s="36"/>
      <c r="F299" s="36"/>
      <c r="G299" s="36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ht="15.75" customHeight="1">
      <c r="A300" s="36"/>
      <c r="F300" s="36"/>
      <c r="G300" s="36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 ht="15.75" customHeight="1">
      <c r="A301" s="36"/>
      <c r="F301" s="36"/>
      <c r="G301" s="36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 ht="15.75" customHeight="1">
      <c r="A302" s="36"/>
      <c r="F302" s="36"/>
      <c r="G302" s="36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 ht="15.75" customHeight="1">
      <c r="A303" s="36"/>
      <c r="F303" s="36"/>
      <c r="G303" s="36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 ht="15.75" customHeight="1">
      <c r="A304" s="36"/>
      <c r="F304" s="36"/>
      <c r="G304" s="36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 ht="15.75" customHeight="1">
      <c r="A305" s="36"/>
      <c r="F305" s="36"/>
      <c r="G305" s="36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 ht="15.75" customHeight="1">
      <c r="A306" s="36"/>
      <c r="F306" s="36"/>
      <c r="G306" s="36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 ht="15.75" customHeight="1">
      <c r="A307" s="36"/>
      <c r="F307" s="36"/>
      <c r="G307" s="36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 ht="15.75" customHeight="1">
      <c r="A308" s="36"/>
      <c r="F308" s="36"/>
      <c r="G308" s="36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 ht="15.75" customHeight="1">
      <c r="A309" s="36"/>
      <c r="F309" s="36"/>
      <c r="G309" s="36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 ht="15.75" customHeight="1">
      <c r="A310" s="36"/>
      <c r="F310" s="36"/>
      <c r="G310" s="36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 ht="15.75" customHeight="1">
      <c r="A311" s="36"/>
      <c r="F311" s="36"/>
      <c r="G311" s="36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 ht="15.75" customHeight="1">
      <c r="A312" s="36"/>
      <c r="F312" s="36"/>
      <c r="G312" s="36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 ht="15.75" customHeight="1">
      <c r="A313" s="36"/>
      <c r="F313" s="36"/>
      <c r="G313" s="36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 ht="15.75" customHeight="1">
      <c r="A314" s="36"/>
      <c r="F314" s="36"/>
      <c r="G314" s="36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 ht="15.75" customHeight="1">
      <c r="A315" s="36"/>
      <c r="F315" s="36"/>
      <c r="G315" s="36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 ht="15.75" customHeight="1">
      <c r="A316" s="36"/>
      <c r="F316" s="36"/>
      <c r="G316" s="36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 ht="15.75" customHeight="1">
      <c r="A317" s="36"/>
      <c r="F317" s="36"/>
      <c r="G317" s="36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 ht="15.75" customHeight="1">
      <c r="A318" s="36"/>
      <c r="F318" s="36"/>
      <c r="G318" s="36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 ht="15.75" customHeight="1">
      <c r="A319" s="36"/>
      <c r="F319" s="36"/>
      <c r="G319" s="36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 ht="15.75" customHeight="1">
      <c r="A320" s="36"/>
      <c r="F320" s="36"/>
      <c r="G320" s="36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 ht="15.75" customHeight="1">
      <c r="A321" s="36"/>
      <c r="F321" s="36"/>
      <c r="G321" s="36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 ht="15.75" customHeight="1">
      <c r="A322" s="36"/>
      <c r="F322" s="36"/>
      <c r="G322" s="36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 ht="15.75" customHeight="1">
      <c r="A323" s="36"/>
      <c r="F323" s="36"/>
      <c r="G323" s="36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 ht="15.75" customHeight="1">
      <c r="A324" s="36"/>
      <c r="F324" s="36"/>
      <c r="G324" s="36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 ht="15.75" customHeight="1">
      <c r="A325" s="36"/>
      <c r="F325" s="36"/>
      <c r="G325" s="36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 ht="15.75" customHeight="1">
      <c r="A326" s="36"/>
      <c r="F326" s="36"/>
      <c r="G326" s="36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 ht="15.75" customHeight="1">
      <c r="A327" s="36"/>
      <c r="F327" s="36"/>
      <c r="G327" s="36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 ht="15.75" customHeight="1">
      <c r="A328" s="36"/>
      <c r="F328" s="36"/>
      <c r="G328" s="36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 ht="15.75" customHeight="1">
      <c r="A329" s="36"/>
      <c r="F329" s="36"/>
      <c r="G329" s="36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 ht="15.75" customHeight="1">
      <c r="A330" s="36"/>
      <c r="F330" s="36"/>
      <c r="G330" s="36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 ht="15.75" customHeight="1">
      <c r="A331" s="36"/>
      <c r="F331" s="36"/>
      <c r="G331" s="36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 ht="15.75" customHeight="1">
      <c r="A332" s="36"/>
      <c r="F332" s="36"/>
      <c r="G332" s="36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 ht="15.75" customHeight="1">
      <c r="A333" s="36"/>
      <c r="F333" s="36"/>
      <c r="G333" s="36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 ht="15.75" customHeight="1">
      <c r="A334" s="36"/>
      <c r="F334" s="36"/>
      <c r="G334" s="36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 ht="15.75" customHeight="1">
      <c r="A335" s="36"/>
      <c r="F335" s="36"/>
      <c r="G335" s="36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 ht="15.75" customHeight="1">
      <c r="A336" s="36"/>
      <c r="F336" s="36"/>
      <c r="G336" s="36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 ht="15.75" customHeight="1">
      <c r="A337" s="36"/>
      <c r="F337" s="36"/>
      <c r="G337" s="36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 ht="15.75" customHeight="1">
      <c r="A338" s="36"/>
      <c r="F338" s="36"/>
      <c r="G338" s="36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 ht="15.75" customHeight="1">
      <c r="A339" s="36"/>
      <c r="F339" s="36"/>
      <c r="G339" s="36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 ht="15.75" customHeight="1">
      <c r="A340" s="36"/>
      <c r="F340" s="36"/>
      <c r="G340" s="36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 ht="15.75" customHeight="1">
      <c r="A341" s="36"/>
      <c r="F341" s="36"/>
      <c r="G341" s="36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 ht="15.75" customHeight="1">
      <c r="A342" s="36"/>
      <c r="F342" s="36"/>
      <c r="G342" s="36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 ht="15.75" customHeight="1">
      <c r="A343" s="36"/>
      <c r="F343" s="36"/>
      <c r="G343" s="36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 ht="15.75" customHeight="1">
      <c r="A344" s="36"/>
      <c r="F344" s="36"/>
      <c r="G344" s="36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 ht="15.75" customHeight="1">
      <c r="A345" s="36"/>
      <c r="F345" s="36"/>
      <c r="G345" s="36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 ht="15.75" customHeight="1">
      <c r="A346" s="36"/>
      <c r="F346" s="36"/>
      <c r="G346" s="36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 ht="15.75" customHeight="1">
      <c r="A347" s="36"/>
      <c r="F347" s="36"/>
      <c r="G347" s="36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 ht="15.75" customHeight="1">
      <c r="A348" s="36"/>
      <c r="F348" s="36"/>
      <c r="G348" s="36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 ht="15.75" customHeight="1">
      <c r="A349" s="36"/>
      <c r="F349" s="36"/>
      <c r="G349" s="36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 ht="15.75" customHeight="1">
      <c r="A350" s="36"/>
      <c r="F350" s="36"/>
      <c r="G350" s="36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 ht="15.75" customHeight="1">
      <c r="A351" s="36"/>
      <c r="F351" s="36"/>
      <c r="G351" s="36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 ht="15.75" customHeight="1">
      <c r="A352" s="36"/>
      <c r="F352" s="36"/>
      <c r="G352" s="36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 ht="15.75" customHeight="1">
      <c r="A353" s="36"/>
      <c r="F353" s="36"/>
      <c r="G353" s="36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 ht="15.75" customHeight="1">
      <c r="A354" s="36"/>
      <c r="F354" s="36"/>
      <c r="G354" s="36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 ht="15.75" customHeight="1">
      <c r="A355" s="36"/>
      <c r="F355" s="36"/>
      <c r="G355" s="36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 ht="15.75" customHeight="1">
      <c r="A356" s="36"/>
      <c r="F356" s="36"/>
      <c r="G356" s="36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 ht="15.75" customHeight="1">
      <c r="A357" s="36"/>
      <c r="F357" s="36"/>
      <c r="G357" s="36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 ht="15.75" customHeight="1">
      <c r="A358" s="36"/>
      <c r="F358" s="36"/>
      <c r="G358" s="36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 ht="15.75" customHeight="1">
      <c r="A359" s="36"/>
      <c r="F359" s="36"/>
      <c r="G359" s="36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 ht="15.75" customHeight="1">
      <c r="A360" s="36"/>
      <c r="F360" s="36"/>
      <c r="G360" s="36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 ht="15.75" customHeight="1">
      <c r="A361" s="36"/>
      <c r="F361" s="36"/>
      <c r="G361" s="36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 ht="15.75" customHeight="1">
      <c r="A362" s="36"/>
      <c r="F362" s="36"/>
      <c r="G362" s="36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 ht="15.75" customHeight="1">
      <c r="A363" s="36"/>
      <c r="F363" s="36"/>
      <c r="G363" s="36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 ht="15.75" customHeight="1">
      <c r="A364" s="36"/>
      <c r="F364" s="36"/>
      <c r="G364" s="36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 ht="15.75" customHeight="1">
      <c r="A365" s="36"/>
      <c r="F365" s="36"/>
      <c r="G365" s="36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 ht="15.75" customHeight="1">
      <c r="A366" s="36"/>
      <c r="F366" s="36"/>
      <c r="G366" s="36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 ht="15.75" customHeight="1">
      <c r="A367" s="36"/>
      <c r="F367" s="36"/>
      <c r="G367" s="36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 ht="15.75" customHeight="1">
      <c r="A368" s="36"/>
      <c r="F368" s="36"/>
      <c r="G368" s="36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 ht="15.75" customHeight="1">
      <c r="A369" s="36"/>
      <c r="F369" s="36"/>
      <c r="G369" s="36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 ht="15.75" customHeight="1">
      <c r="A370" s="36"/>
      <c r="F370" s="36"/>
      <c r="G370" s="36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 ht="15.75" customHeight="1">
      <c r="A371" s="36"/>
      <c r="F371" s="36"/>
      <c r="G371" s="36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 ht="15.75" customHeight="1">
      <c r="A372" s="36"/>
      <c r="F372" s="36"/>
      <c r="G372" s="36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 ht="15.75" customHeight="1">
      <c r="A373" s="36"/>
      <c r="F373" s="36"/>
      <c r="G373" s="36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 ht="15.75" customHeight="1">
      <c r="A374" s="36"/>
      <c r="F374" s="36"/>
      <c r="G374" s="36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 ht="15.75" customHeight="1">
      <c r="A375" s="36"/>
      <c r="F375" s="36"/>
      <c r="G375" s="36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 ht="15.75" customHeight="1">
      <c r="A376" s="36"/>
      <c r="F376" s="36"/>
      <c r="G376" s="36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 ht="15.75" customHeight="1">
      <c r="A377" s="36"/>
      <c r="F377" s="36"/>
      <c r="G377" s="36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 ht="15.75" customHeight="1">
      <c r="A378" s="36"/>
      <c r="F378" s="36"/>
      <c r="G378" s="36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 ht="15.75" customHeight="1">
      <c r="A379" s="36"/>
      <c r="F379" s="36"/>
      <c r="G379" s="36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 ht="15.75" customHeight="1">
      <c r="A380" s="36"/>
      <c r="F380" s="36"/>
      <c r="G380" s="36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 ht="15.75" customHeight="1">
      <c r="A381" s="36"/>
      <c r="F381" s="36"/>
      <c r="G381" s="36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 ht="15.75" customHeight="1">
      <c r="A382" s="36"/>
      <c r="F382" s="36"/>
      <c r="G382" s="36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ht="15.75" customHeight="1">
      <c r="A383" s="36"/>
      <c r="F383" s="36"/>
      <c r="G383" s="36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 ht="15.75" customHeight="1">
      <c r="A384" s="36"/>
      <c r="F384" s="36"/>
      <c r="G384" s="36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 ht="15.75" customHeight="1">
      <c r="A385" s="36"/>
      <c r="F385" s="36"/>
      <c r="G385" s="36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 ht="15.75" customHeight="1">
      <c r="A386" s="36"/>
      <c r="F386" s="36"/>
      <c r="G386" s="36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 ht="15.75" customHeight="1">
      <c r="A387" s="36"/>
      <c r="F387" s="36"/>
      <c r="G387" s="36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 ht="15.75" customHeight="1">
      <c r="A388" s="36"/>
      <c r="F388" s="36"/>
      <c r="G388" s="36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 ht="15.75" customHeight="1">
      <c r="A389" s="36"/>
      <c r="F389" s="36"/>
      <c r="G389" s="36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 ht="15.75" customHeight="1">
      <c r="A390" s="36"/>
      <c r="F390" s="36"/>
      <c r="G390" s="36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 ht="15.75" customHeight="1">
      <c r="A391" s="36"/>
      <c r="F391" s="36"/>
      <c r="G391" s="36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 ht="15.75" customHeight="1">
      <c r="A392" s="36"/>
      <c r="F392" s="36"/>
      <c r="G392" s="36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 ht="15.75" customHeight="1">
      <c r="A393" s="36"/>
      <c r="F393" s="36"/>
      <c r="G393" s="36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 ht="15.75" customHeight="1">
      <c r="A394" s="36"/>
      <c r="F394" s="36"/>
      <c r="G394" s="36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 ht="15.75" customHeight="1">
      <c r="A395" s="36"/>
      <c r="F395" s="36"/>
      <c r="G395" s="36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 ht="15.75" customHeight="1">
      <c r="A396" s="36"/>
      <c r="F396" s="36"/>
      <c r="G396" s="36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 ht="15.75" customHeight="1">
      <c r="A397" s="36"/>
      <c r="F397" s="36"/>
      <c r="G397" s="36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 ht="15.75" customHeight="1">
      <c r="A398" s="36"/>
      <c r="F398" s="36"/>
      <c r="G398" s="36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 ht="15.75" customHeight="1">
      <c r="A399" s="36"/>
      <c r="F399" s="36"/>
      <c r="G399" s="36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 ht="15.75" customHeight="1">
      <c r="A400" s="36"/>
      <c r="F400" s="36"/>
      <c r="G400" s="36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 ht="15.75" customHeight="1">
      <c r="A401" s="36"/>
      <c r="F401" s="36"/>
      <c r="G401" s="36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 ht="15.75" customHeight="1">
      <c r="A402" s="36"/>
      <c r="F402" s="36"/>
      <c r="G402" s="36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 ht="15.75" customHeight="1">
      <c r="A403" s="36"/>
      <c r="F403" s="36"/>
      <c r="G403" s="36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 ht="15.75" customHeight="1">
      <c r="A404" s="36"/>
      <c r="F404" s="36"/>
      <c r="G404" s="36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 ht="15.75" customHeight="1">
      <c r="A405" s="36"/>
      <c r="F405" s="36"/>
      <c r="G405" s="36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 ht="15.75" customHeight="1">
      <c r="A406" s="36"/>
      <c r="F406" s="36"/>
      <c r="G406" s="36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 ht="15.75" customHeight="1">
      <c r="A407" s="36"/>
      <c r="F407" s="36"/>
      <c r="G407" s="36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 ht="15.75" customHeight="1">
      <c r="A408" s="36"/>
      <c r="F408" s="36"/>
      <c r="G408" s="36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 ht="15.75" customHeight="1">
      <c r="A409" s="36"/>
      <c r="F409" s="36"/>
      <c r="G409" s="36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 ht="15.75" customHeight="1">
      <c r="A410" s="36"/>
      <c r="F410" s="36"/>
      <c r="G410" s="36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 ht="15.75" customHeight="1">
      <c r="A411" s="36"/>
      <c r="F411" s="36"/>
      <c r="G411" s="36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 ht="15.75" customHeight="1">
      <c r="A412" s="36"/>
      <c r="F412" s="36"/>
      <c r="G412" s="36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 ht="15.75" customHeight="1">
      <c r="A413" s="36"/>
      <c r="F413" s="36"/>
      <c r="G413" s="36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 ht="15.75" customHeight="1">
      <c r="A414" s="36"/>
      <c r="F414" s="36"/>
      <c r="G414" s="36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 ht="15.75" customHeight="1">
      <c r="A415" s="36"/>
      <c r="F415" s="36"/>
      <c r="G415" s="36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 ht="15.75" customHeight="1">
      <c r="A416" s="36"/>
      <c r="F416" s="36"/>
      <c r="G416" s="36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 ht="15.75" customHeight="1">
      <c r="A417" s="36"/>
      <c r="F417" s="36"/>
      <c r="G417" s="36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 ht="15.75" customHeight="1">
      <c r="A418" s="36"/>
      <c r="F418" s="36"/>
      <c r="G418" s="36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 ht="15.75" customHeight="1">
      <c r="A419" s="36"/>
      <c r="F419" s="36"/>
      <c r="G419" s="36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 ht="15.75" customHeight="1">
      <c r="A420" s="36"/>
      <c r="F420" s="36"/>
      <c r="G420" s="36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 ht="15.75" customHeight="1">
      <c r="A421" s="36"/>
      <c r="F421" s="36"/>
      <c r="G421" s="36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 ht="15.75" customHeight="1">
      <c r="A422" s="36"/>
      <c r="F422" s="36"/>
      <c r="G422" s="36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 ht="15.75" customHeight="1">
      <c r="A423" s="36"/>
      <c r="F423" s="36"/>
      <c r="G423" s="36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 ht="15.75" customHeight="1">
      <c r="A424" s="36"/>
      <c r="F424" s="36"/>
      <c r="G424" s="36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 ht="15.75" customHeight="1">
      <c r="A425" s="36"/>
      <c r="F425" s="36"/>
      <c r="G425" s="36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 ht="15.75" customHeight="1">
      <c r="A426" s="36"/>
      <c r="F426" s="36"/>
      <c r="G426" s="36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 ht="15.75" customHeight="1">
      <c r="A427" s="36"/>
      <c r="F427" s="36"/>
      <c r="G427" s="36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 ht="15.75" customHeight="1">
      <c r="A428" s="36"/>
      <c r="F428" s="36"/>
      <c r="G428" s="36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 ht="15.75" customHeight="1">
      <c r="A429" s="36"/>
      <c r="F429" s="36"/>
      <c r="G429" s="36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 ht="15.75" customHeight="1">
      <c r="A430" s="36"/>
      <c r="F430" s="36"/>
      <c r="G430" s="36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 ht="15.75" customHeight="1">
      <c r="A431" s="36"/>
      <c r="F431" s="36"/>
      <c r="G431" s="36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 ht="15.75" customHeight="1">
      <c r="A432" s="36"/>
      <c r="F432" s="36"/>
      <c r="G432" s="36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 ht="15.75" customHeight="1">
      <c r="A433" s="36"/>
      <c r="F433" s="36"/>
      <c r="G433" s="36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 ht="15.75" customHeight="1">
      <c r="A434" s="36"/>
      <c r="F434" s="36"/>
      <c r="G434" s="36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 ht="15.75" customHeight="1">
      <c r="A435" s="36"/>
      <c r="F435" s="36"/>
      <c r="G435" s="36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 ht="15.75" customHeight="1">
      <c r="A436" s="36"/>
      <c r="F436" s="36"/>
      <c r="G436" s="36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 ht="15.75" customHeight="1">
      <c r="A437" s="36"/>
      <c r="F437" s="36"/>
      <c r="G437" s="36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 ht="15.75" customHeight="1">
      <c r="A438" s="36"/>
      <c r="F438" s="36"/>
      <c r="G438" s="36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 ht="15.75" customHeight="1">
      <c r="A439" s="36"/>
      <c r="F439" s="36"/>
      <c r="G439" s="36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 ht="15.75" customHeight="1">
      <c r="A440" s="36"/>
      <c r="F440" s="36"/>
      <c r="G440" s="36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 ht="15.75" customHeight="1">
      <c r="A441" s="36"/>
      <c r="F441" s="36"/>
      <c r="G441" s="36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 ht="15.75" customHeight="1">
      <c r="A442" s="36"/>
      <c r="F442" s="36"/>
      <c r="G442" s="36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 ht="15.75" customHeight="1">
      <c r="A443" s="36"/>
      <c r="F443" s="36"/>
      <c r="G443" s="36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 ht="15.75" customHeight="1">
      <c r="A444" s="36"/>
      <c r="F444" s="36"/>
      <c r="G444" s="36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 ht="15.75" customHeight="1">
      <c r="A445" s="36"/>
      <c r="F445" s="36"/>
      <c r="G445" s="36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 ht="15.75" customHeight="1">
      <c r="A446" s="36"/>
      <c r="F446" s="36"/>
      <c r="G446" s="36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 ht="15.75" customHeight="1">
      <c r="A447" s="36"/>
      <c r="F447" s="36"/>
      <c r="G447" s="36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 ht="15.75" customHeight="1">
      <c r="A448" s="36"/>
      <c r="F448" s="36"/>
      <c r="G448" s="36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 ht="15.75" customHeight="1">
      <c r="A449" s="36"/>
      <c r="F449" s="36"/>
      <c r="G449" s="36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 ht="15.75" customHeight="1">
      <c r="A450" s="36"/>
      <c r="F450" s="36"/>
      <c r="G450" s="36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 ht="15.75" customHeight="1">
      <c r="A451" s="36"/>
      <c r="F451" s="36"/>
      <c r="G451" s="36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 ht="15.75" customHeight="1">
      <c r="A452" s="36"/>
      <c r="F452" s="36"/>
      <c r="G452" s="36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 ht="15.75" customHeight="1">
      <c r="A453" s="36"/>
      <c r="F453" s="36"/>
      <c r="G453" s="36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 ht="15.75" customHeight="1">
      <c r="A454" s="36"/>
      <c r="F454" s="36"/>
      <c r="G454" s="36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 ht="15.75" customHeight="1">
      <c r="A455" s="36"/>
      <c r="F455" s="36"/>
      <c r="G455" s="36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 ht="15.75" customHeight="1">
      <c r="A456" s="36"/>
      <c r="F456" s="36"/>
      <c r="G456" s="36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 ht="15.75" customHeight="1">
      <c r="A457" s="36"/>
      <c r="F457" s="36"/>
      <c r="G457" s="36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 ht="15.75" customHeight="1">
      <c r="A458" s="36"/>
      <c r="F458" s="36"/>
      <c r="G458" s="36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 ht="15.75" customHeight="1">
      <c r="A459" s="36"/>
      <c r="F459" s="36"/>
      <c r="G459" s="36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 ht="15.75" customHeight="1">
      <c r="A460" s="36"/>
      <c r="F460" s="36"/>
      <c r="G460" s="36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 ht="15.75" customHeight="1">
      <c r="A461" s="36"/>
      <c r="F461" s="36"/>
      <c r="G461" s="36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 ht="15.75" customHeight="1">
      <c r="A462" s="36"/>
      <c r="F462" s="36"/>
      <c r="G462" s="36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 ht="15.75" customHeight="1">
      <c r="A463" s="36"/>
      <c r="F463" s="36"/>
      <c r="G463" s="36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 ht="15.75" customHeight="1">
      <c r="A464" s="36"/>
      <c r="F464" s="36"/>
      <c r="G464" s="36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 ht="15.75" customHeight="1">
      <c r="A465" s="36"/>
      <c r="F465" s="36"/>
      <c r="G465" s="36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 ht="15.75" customHeight="1">
      <c r="A466" s="36"/>
      <c r="F466" s="36"/>
      <c r="G466" s="36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 ht="15.75" customHeight="1">
      <c r="A467" s="36"/>
      <c r="F467" s="36"/>
      <c r="G467" s="36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 ht="15.75" customHeight="1">
      <c r="A468" s="36"/>
      <c r="F468" s="36"/>
      <c r="G468" s="36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 ht="15.75" customHeight="1">
      <c r="A469" s="36"/>
      <c r="F469" s="36"/>
      <c r="G469" s="36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 ht="15.75" customHeight="1">
      <c r="A470" s="36"/>
      <c r="F470" s="36"/>
      <c r="G470" s="36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 ht="15.75" customHeight="1">
      <c r="A471" s="36"/>
      <c r="F471" s="36"/>
      <c r="G471" s="36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 ht="15.75" customHeight="1">
      <c r="A472" s="36"/>
      <c r="F472" s="36"/>
      <c r="G472" s="36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 ht="15.75" customHeight="1">
      <c r="A473" s="36"/>
      <c r="F473" s="36"/>
      <c r="G473" s="36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 ht="15.75" customHeight="1">
      <c r="A474" s="36"/>
      <c r="F474" s="36"/>
      <c r="G474" s="36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 ht="15.75" customHeight="1">
      <c r="A475" s="36"/>
      <c r="F475" s="36"/>
      <c r="G475" s="36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 ht="15.75" customHeight="1">
      <c r="A476" s="36"/>
      <c r="F476" s="36"/>
      <c r="G476" s="36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 ht="15.75" customHeight="1">
      <c r="A477" s="36"/>
      <c r="F477" s="36"/>
      <c r="G477" s="36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 ht="15.75" customHeight="1">
      <c r="A478" s="36"/>
      <c r="F478" s="36"/>
      <c r="G478" s="36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 ht="15.75" customHeight="1">
      <c r="A479" s="36"/>
      <c r="F479" s="36"/>
      <c r="G479" s="36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 ht="15.75" customHeight="1">
      <c r="A480" s="36"/>
      <c r="F480" s="36"/>
      <c r="G480" s="36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 ht="15.75" customHeight="1">
      <c r="A481" s="36"/>
      <c r="F481" s="36"/>
      <c r="G481" s="36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 ht="15.75" customHeight="1">
      <c r="A482" s="36"/>
      <c r="F482" s="36"/>
      <c r="G482" s="36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 ht="15.75" customHeight="1">
      <c r="A483" s="36"/>
      <c r="F483" s="36"/>
      <c r="G483" s="36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 ht="15.75" customHeight="1">
      <c r="A484" s="36"/>
      <c r="F484" s="36"/>
      <c r="G484" s="36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 ht="15.75" customHeight="1">
      <c r="A485" s="36"/>
      <c r="F485" s="36"/>
      <c r="G485" s="36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 ht="15.75" customHeight="1">
      <c r="A486" s="36"/>
      <c r="F486" s="36"/>
      <c r="G486" s="36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 ht="15.75" customHeight="1">
      <c r="A487" s="36"/>
      <c r="F487" s="36"/>
      <c r="G487" s="36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 ht="15.75" customHeight="1">
      <c r="A488" s="36"/>
      <c r="F488" s="36"/>
      <c r="G488" s="36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 ht="15.75" customHeight="1">
      <c r="A489" s="36"/>
      <c r="F489" s="36"/>
      <c r="G489" s="36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 ht="15.75" customHeight="1">
      <c r="A490" s="36"/>
      <c r="F490" s="36"/>
      <c r="G490" s="36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 ht="15.75" customHeight="1">
      <c r="A491" s="36"/>
      <c r="F491" s="36"/>
      <c r="G491" s="36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 ht="15.75" customHeight="1">
      <c r="A492" s="36"/>
      <c r="F492" s="36"/>
      <c r="G492" s="36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 ht="15.75" customHeight="1">
      <c r="A493" s="36"/>
      <c r="F493" s="36"/>
      <c r="G493" s="36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 ht="15.75" customHeight="1">
      <c r="A494" s="36"/>
      <c r="F494" s="36"/>
      <c r="G494" s="36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 ht="15.75" customHeight="1">
      <c r="A495" s="36"/>
      <c r="F495" s="36"/>
      <c r="G495" s="36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 ht="15.75" customHeight="1">
      <c r="A496" s="36"/>
      <c r="F496" s="36"/>
      <c r="G496" s="36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 ht="15.75" customHeight="1">
      <c r="A497" s="36"/>
      <c r="F497" s="36"/>
      <c r="G497" s="36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 ht="15.75" customHeight="1">
      <c r="A498" s="36"/>
      <c r="F498" s="36"/>
      <c r="G498" s="36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 ht="15.75" customHeight="1">
      <c r="A499" s="36"/>
      <c r="F499" s="36"/>
      <c r="G499" s="36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 ht="15.75" customHeight="1">
      <c r="A500" s="36"/>
      <c r="F500" s="36"/>
      <c r="G500" s="36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 ht="15.75" customHeight="1">
      <c r="A501" s="36"/>
      <c r="F501" s="36"/>
      <c r="G501" s="36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ht="15.75" customHeight="1">
      <c r="A502" s="36"/>
      <c r="F502" s="36"/>
      <c r="G502" s="36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 ht="15.75" customHeight="1">
      <c r="A503" s="36"/>
      <c r="F503" s="36"/>
      <c r="G503" s="36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 ht="15.75" customHeight="1">
      <c r="A504" s="36"/>
      <c r="F504" s="36"/>
      <c r="G504" s="36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 ht="15.75" customHeight="1">
      <c r="A505" s="36"/>
      <c r="F505" s="36"/>
      <c r="G505" s="36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 ht="15.75" customHeight="1">
      <c r="A506" s="36"/>
      <c r="F506" s="36"/>
      <c r="G506" s="36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 ht="15.75" customHeight="1">
      <c r="A507" s="36"/>
      <c r="F507" s="36"/>
      <c r="G507" s="36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 ht="15.75" customHeight="1">
      <c r="A508" s="36"/>
      <c r="F508" s="36"/>
      <c r="G508" s="36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 ht="15.75" customHeight="1">
      <c r="A509" s="36"/>
      <c r="F509" s="36"/>
      <c r="G509" s="36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 ht="15.75" customHeight="1">
      <c r="A510" s="36"/>
      <c r="F510" s="36"/>
      <c r="G510" s="36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 ht="15.75" customHeight="1">
      <c r="A511" s="36"/>
      <c r="F511" s="36"/>
      <c r="G511" s="36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 ht="15.75" customHeight="1">
      <c r="A512" s="36"/>
      <c r="F512" s="36"/>
      <c r="G512" s="36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 ht="15.75" customHeight="1">
      <c r="A513" s="36"/>
      <c r="F513" s="36"/>
      <c r="G513" s="36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 ht="15.75" customHeight="1">
      <c r="A514" s="36"/>
      <c r="F514" s="36"/>
      <c r="G514" s="36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 ht="15.75" customHeight="1">
      <c r="A515" s="36"/>
      <c r="F515" s="36"/>
      <c r="G515" s="36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 ht="15.75" customHeight="1">
      <c r="A516" s="36"/>
      <c r="F516" s="36"/>
      <c r="G516" s="36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 ht="15.75" customHeight="1">
      <c r="A517" s="36"/>
      <c r="F517" s="36"/>
      <c r="G517" s="36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 ht="15.75" customHeight="1">
      <c r="A518" s="36"/>
      <c r="F518" s="36"/>
      <c r="G518" s="36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 ht="15.75" customHeight="1">
      <c r="A519" s="36"/>
      <c r="F519" s="36"/>
      <c r="G519" s="36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 ht="15.75" customHeight="1">
      <c r="A520" s="36"/>
      <c r="F520" s="36"/>
      <c r="G520" s="36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 ht="15.75" customHeight="1">
      <c r="A521" s="36"/>
      <c r="F521" s="36"/>
      <c r="G521" s="36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 ht="15.75" customHeight="1">
      <c r="A522" s="36"/>
      <c r="F522" s="36"/>
      <c r="G522" s="36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 ht="15.75" customHeight="1">
      <c r="A523" s="36"/>
      <c r="F523" s="36"/>
      <c r="G523" s="36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 ht="15.75" customHeight="1">
      <c r="A524" s="36"/>
      <c r="F524" s="36"/>
      <c r="G524" s="36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 ht="15.75" customHeight="1">
      <c r="A525" s="36"/>
      <c r="F525" s="36"/>
      <c r="G525" s="36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 ht="15.75" customHeight="1">
      <c r="A526" s="36"/>
      <c r="F526" s="36"/>
      <c r="G526" s="36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 ht="15.75" customHeight="1">
      <c r="A527" s="36"/>
      <c r="F527" s="36"/>
      <c r="G527" s="36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 ht="15.75" customHeight="1">
      <c r="A528" s="36"/>
      <c r="F528" s="36"/>
      <c r="G528" s="36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 ht="15.75" customHeight="1">
      <c r="A529" s="36"/>
      <c r="F529" s="36"/>
      <c r="G529" s="36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 ht="15.75" customHeight="1">
      <c r="A530" s="36"/>
      <c r="F530" s="36"/>
      <c r="G530" s="36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 ht="15.75" customHeight="1">
      <c r="A531" s="36"/>
      <c r="F531" s="36"/>
      <c r="G531" s="36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 ht="15.75" customHeight="1">
      <c r="A532" s="36"/>
      <c r="F532" s="36"/>
      <c r="G532" s="36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 ht="15.75" customHeight="1">
      <c r="A533" s="36"/>
      <c r="F533" s="36"/>
      <c r="G533" s="36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 ht="15.75" customHeight="1">
      <c r="A534" s="36"/>
      <c r="F534" s="36"/>
      <c r="G534" s="36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 ht="15.75" customHeight="1">
      <c r="A535" s="36"/>
      <c r="F535" s="36"/>
      <c r="G535" s="36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 ht="15.75" customHeight="1">
      <c r="A536" s="36"/>
      <c r="F536" s="36"/>
      <c r="G536" s="36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 ht="15.75" customHeight="1">
      <c r="A537" s="36"/>
      <c r="F537" s="36"/>
      <c r="G537" s="36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 ht="15.75" customHeight="1">
      <c r="A538" s="36"/>
      <c r="F538" s="36"/>
      <c r="G538" s="36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 ht="15.75" customHeight="1">
      <c r="A539" s="36"/>
      <c r="F539" s="36"/>
      <c r="G539" s="36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 ht="15.75" customHeight="1">
      <c r="A540" s="36"/>
      <c r="F540" s="36"/>
      <c r="G540" s="36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 ht="15.75" customHeight="1">
      <c r="A541" s="36"/>
      <c r="F541" s="36"/>
      <c r="G541" s="36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 ht="15.75" customHeight="1">
      <c r="A542" s="36"/>
      <c r="F542" s="36"/>
      <c r="G542" s="36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 ht="15.75" customHeight="1">
      <c r="A543" s="36"/>
      <c r="F543" s="36"/>
      <c r="G543" s="36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 ht="15.75" customHeight="1">
      <c r="A544" s="36"/>
      <c r="F544" s="36"/>
      <c r="G544" s="36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 ht="15.75" customHeight="1">
      <c r="A545" s="36"/>
      <c r="F545" s="36"/>
      <c r="G545" s="36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 ht="15.75" customHeight="1">
      <c r="A546" s="36"/>
      <c r="F546" s="36"/>
      <c r="G546" s="36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 ht="15.75" customHeight="1">
      <c r="A547" s="36"/>
      <c r="F547" s="36"/>
      <c r="G547" s="36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 ht="15.75" customHeight="1">
      <c r="A548" s="36"/>
      <c r="F548" s="36"/>
      <c r="G548" s="36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 ht="15.75" customHeight="1">
      <c r="A549" s="36"/>
      <c r="F549" s="36"/>
      <c r="G549" s="36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 ht="15.75" customHeight="1">
      <c r="A550" s="36"/>
      <c r="F550" s="36"/>
      <c r="G550" s="36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 ht="15.75" customHeight="1">
      <c r="A551" s="36"/>
      <c r="F551" s="36"/>
      <c r="G551" s="36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 ht="15.75" customHeight="1">
      <c r="A552" s="36"/>
      <c r="F552" s="36"/>
      <c r="G552" s="36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 ht="15.75" customHeight="1">
      <c r="A553" s="36"/>
      <c r="F553" s="36"/>
      <c r="G553" s="36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 ht="15.75" customHeight="1">
      <c r="A554" s="36"/>
      <c r="F554" s="36"/>
      <c r="G554" s="36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 ht="15.75" customHeight="1">
      <c r="A555" s="36"/>
      <c r="F555" s="36"/>
      <c r="G555" s="36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 ht="15.75" customHeight="1">
      <c r="A556" s="36"/>
      <c r="F556" s="36"/>
      <c r="G556" s="36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ht="15.75" customHeight="1">
      <c r="A557" s="36"/>
      <c r="F557" s="36"/>
      <c r="G557" s="36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 ht="15.75" customHeight="1">
      <c r="A558" s="36"/>
      <c r="F558" s="36"/>
      <c r="G558" s="36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 ht="15.75" customHeight="1">
      <c r="A559" s="36"/>
      <c r="F559" s="36"/>
      <c r="G559" s="36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 ht="15.75" customHeight="1">
      <c r="A560" s="36"/>
      <c r="F560" s="36"/>
      <c r="G560" s="36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 ht="15.75" customHeight="1">
      <c r="A561" s="36"/>
      <c r="F561" s="36"/>
      <c r="G561" s="36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 ht="15.75" customHeight="1">
      <c r="A562" s="36"/>
      <c r="F562" s="36"/>
      <c r="G562" s="36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 ht="15.75" customHeight="1">
      <c r="A563" s="36"/>
      <c r="F563" s="36"/>
      <c r="G563" s="36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 ht="15.75" customHeight="1">
      <c r="A564" s="36"/>
      <c r="F564" s="36"/>
      <c r="G564" s="36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 ht="15.75" customHeight="1">
      <c r="A565" s="36"/>
      <c r="F565" s="36"/>
      <c r="G565" s="36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 ht="15.75" customHeight="1">
      <c r="A566" s="36"/>
      <c r="F566" s="36"/>
      <c r="G566" s="36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 ht="15.75" customHeight="1">
      <c r="A567" s="36"/>
      <c r="F567" s="36"/>
      <c r="G567" s="36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 ht="15.75" customHeight="1">
      <c r="A568" s="36"/>
      <c r="F568" s="36"/>
      <c r="G568" s="36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 ht="15.75" customHeight="1">
      <c r="A569" s="36"/>
      <c r="F569" s="36"/>
      <c r="G569" s="36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 ht="15.75" customHeight="1">
      <c r="A570" s="36"/>
      <c r="F570" s="36"/>
      <c r="G570" s="36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 ht="15.75" customHeight="1">
      <c r="A571" s="36"/>
      <c r="F571" s="36"/>
      <c r="G571" s="36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 ht="15.75" customHeight="1">
      <c r="A572" s="36"/>
      <c r="F572" s="36"/>
      <c r="G572" s="36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 ht="15.75" customHeight="1">
      <c r="A573" s="36"/>
      <c r="F573" s="36"/>
      <c r="G573" s="36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 ht="15.75" customHeight="1">
      <c r="A574" s="36"/>
      <c r="F574" s="36"/>
      <c r="G574" s="36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 ht="15.75" customHeight="1">
      <c r="A575" s="36"/>
      <c r="F575" s="36"/>
      <c r="G575" s="36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 ht="15.75" customHeight="1">
      <c r="A576" s="36"/>
      <c r="F576" s="36"/>
      <c r="G576" s="36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 ht="15.75" customHeight="1">
      <c r="A577" s="36"/>
      <c r="F577" s="36"/>
      <c r="G577" s="36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 ht="15.75" customHeight="1">
      <c r="A578" s="36"/>
      <c r="F578" s="36"/>
      <c r="G578" s="36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 ht="15.75" customHeight="1">
      <c r="A579" s="36"/>
      <c r="F579" s="36"/>
      <c r="G579" s="36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 ht="15.75" customHeight="1">
      <c r="A580" s="36"/>
      <c r="F580" s="36"/>
      <c r="G580" s="36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 ht="15.75" customHeight="1">
      <c r="A581" s="36"/>
      <c r="F581" s="36"/>
      <c r="G581" s="36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 ht="15.75" customHeight="1">
      <c r="A582" s="36"/>
      <c r="F582" s="36"/>
      <c r="G582" s="36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 ht="15.75" customHeight="1">
      <c r="A583" s="36"/>
      <c r="F583" s="36"/>
      <c r="G583" s="36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 ht="15.75" customHeight="1">
      <c r="A584" s="36"/>
      <c r="F584" s="36"/>
      <c r="G584" s="36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 ht="15.75" customHeight="1">
      <c r="A585" s="36"/>
      <c r="F585" s="36"/>
      <c r="G585" s="36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 ht="15.75" customHeight="1">
      <c r="A586" s="36"/>
      <c r="F586" s="36"/>
      <c r="G586" s="36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 ht="15.75" customHeight="1">
      <c r="A587" s="36"/>
      <c r="F587" s="36"/>
      <c r="G587" s="36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 ht="15.75" customHeight="1">
      <c r="A588" s="36"/>
      <c r="F588" s="36"/>
      <c r="G588" s="36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 ht="15.75" customHeight="1">
      <c r="A589" s="36"/>
      <c r="F589" s="36"/>
      <c r="G589" s="36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 ht="15.75" customHeight="1">
      <c r="A590" s="36"/>
      <c r="F590" s="36"/>
      <c r="G590" s="36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 ht="15.75" customHeight="1">
      <c r="A591" s="36"/>
      <c r="F591" s="36"/>
      <c r="G591" s="36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 ht="15.75" customHeight="1">
      <c r="A592" s="36"/>
      <c r="F592" s="36"/>
      <c r="G592" s="36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 ht="15.75" customHeight="1">
      <c r="A593" s="36"/>
      <c r="F593" s="36"/>
      <c r="G593" s="36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 ht="15.75" customHeight="1">
      <c r="A594" s="36"/>
      <c r="F594" s="36"/>
      <c r="G594" s="36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 ht="15.75" customHeight="1">
      <c r="A595" s="36"/>
      <c r="F595" s="36"/>
      <c r="G595" s="36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 ht="15.75" customHeight="1">
      <c r="A596" s="36"/>
      <c r="F596" s="36"/>
      <c r="G596" s="36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 ht="15.75" customHeight="1">
      <c r="A597" s="36"/>
      <c r="F597" s="36"/>
      <c r="G597" s="36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 ht="15.75" customHeight="1">
      <c r="A598" s="36"/>
      <c r="F598" s="36"/>
      <c r="G598" s="36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 ht="15.75" customHeight="1">
      <c r="A599" s="36"/>
      <c r="F599" s="36"/>
      <c r="G599" s="36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 ht="15.75" customHeight="1">
      <c r="A600" s="36"/>
      <c r="F600" s="36"/>
      <c r="G600" s="36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 ht="15.75" customHeight="1">
      <c r="A601" s="36"/>
      <c r="F601" s="36"/>
      <c r="G601" s="36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 ht="15.75" customHeight="1">
      <c r="A602" s="36"/>
      <c r="F602" s="36"/>
      <c r="G602" s="36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 ht="15.75" customHeight="1">
      <c r="A603" s="36"/>
      <c r="F603" s="36"/>
      <c r="G603" s="36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 ht="15.75" customHeight="1">
      <c r="A604" s="36"/>
      <c r="F604" s="36"/>
      <c r="G604" s="36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 ht="15.75" customHeight="1">
      <c r="A605" s="36"/>
      <c r="F605" s="36"/>
      <c r="G605" s="36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 ht="15.75" customHeight="1">
      <c r="A606" s="36"/>
      <c r="F606" s="36"/>
      <c r="G606" s="36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 ht="15.75" customHeight="1">
      <c r="A607" s="36"/>
      <c r="F607" s="36"/>
      <c r="G607" s="36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 ht="15.75" customHeight="1">
      <c r="A608" s="36"/>
      <c r="F608" s="36"/>
      <c r="G608" s="36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ht="15.75" customHeight="1">
      <c r="A609" s="36"/>
      <c r="F609" s="36"/>
      <c r="G609" s="36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 ht="15.75" customHeight="1">
      <c r="A610" s="36"/>
      <c r="F610" s="36"/>
      <c r="G610" s="36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 ht="15.75" customHeight="1">
      <c r="A611" s="36"/>
      <c r="F611" s="36"/>
      <c r="G611" s="36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 ht="15.75" customHeight="1">
      <c r="A612" s="36"/>
      <c r="F612" s="36"/>
      <c r="G612" s="36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 ht="15.75" customHeight="1">
      <c r="A613" s="36"/>
      <c r="F613" s="36"/>
      <c r="G613" s="36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 ht="15.75" customHeight="1">
      <c r="A614" s="36"/>
      <c r="F614" s="36"/>
      <c r="G614" s="36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 ht="15.75" customHeight="1">
      <c r="A615" s="36"/>
      <c r="F615" s="36"/>
      <c r="G615" s="36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 ht="15.75" customHeight="1">
      <c r="A616" s="36"/>
      <c r="F616" s="36"/>
      <c r="G616" s="36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 ht="15.75" customHeight="1">
      <c r="A617" s="36"/>
      <c r="F617" s="36"/>
      <c r="G617" s="36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 ht="15.75" customHeight="1">
      <c r="A618" s="36"/>
      <c r="F618" s="36"/>
      <c r="G618" s="36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 ht="15.75" customHeight="1">
      <c r="A619" s="36"/>
      <c r="F619" s="36"/>
      <c r="G619" s="36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 ht="15.75" customHeight="1">
      <c r="A620" s="36"/>
      <c r="F620" s="36"/>
      <c r="G620" s="36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 ht="15.75" customHeight="1">
      <c r="A621" s="36"/>
      <c r="F621" s="36"/>
      <c r="G621" s="36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 ht="15.75" customHeight="1">
      <c r="A622" s="36"/>
      <c r="F622" s="36"/>
      <c r="G622" s="36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 ht="15.75" customHeight="1">
      <c r="A623" s="36"/>
      <c r="F623" s="36"/>
      <c r="G623" s="36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 ht="15.75" customHeight="1">
      <c r="A624" s="36"/>
      <c r="F624" s="36"/>
      <c r="G624" s="36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 ht="15.75" customHeight="1">
      <c r="A625" s="36"/>
      <c r="F625" s="36"/>
      <c r="G625" s="36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 ht="15.75" customHeight="1">
      <c r="A626" s="36"/>
      <c r="F626" s="36"/>
      <c r="G626" s="36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 ht="15.75" customHeight="1">
      <c r="A627" s="36"/>
      <c r="F627" s="36"/>
      <c r="G627" s="36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 ht="15.75" customHeight="1">
      <c r="A628" s="36"/>
      <c r="F628" s="36"/>
      <c r="G628" s="36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 ht="15.75" customHeight="1">
      <c r="A629" s="36"/>
      <c r="F629" s="36"/>
      <c r="G629" s="36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 ht="15.75" customHeight="1">
      <c r="A630" s="36"/>
      <c r="F630" s="36"/>
      <c r="G630" s="36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 ht="15.75" customHeight="1">
      <c r="A631" s="36"/>
      <c r="F631" s="36"/>
      <c r="G631" s="36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 ht="15.75" customHeight="1">
      <c r="A632" s="36"/>
      <c r="F632" s="36"/>
      <c r="G632" s="36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 ht="15.75" customHeight="1">
      <c r="A633" s="36"/>
      <c r="F633" s="36"/>
      <c r="G633" s="36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 ht="15.75" customHeight="1">
      <c r="A634" s="36"/>
      <c r="F634" s="36"/>
      <c r="G634" s="36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 ht="15.75" customHeight="1">
      <c r="A635" s="36"/>
      <c r="F635" s="36"/>
      <c r="G635" s="36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 ht="15.75" customHeight="1">
      <c r="A636" s="36"/>
      <c r="F636" s="36"/>
      <c r="G636" s="36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 ht="15.75" customHeight="1">
      <c r="A637" s="36"/>
      <c r="F637" s="36"/>
      <c r="G637" s="36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 ht="15.75" customHeight="1">
      <c r="A638" s="36"/>
      <c r="F638" s="36"/>
      <c r="G638" s="36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 ht="15.75" customHeight="1">
      <c r="A639" s="36"/>
      <c r="F639" s="36"/>
      <c r="G639" s="36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 ht="15.75" customHeight="1">
      <c r="A640" s="36"/>
      <c r="F640" s="36"/>
      <c r="G640" s="36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 ht="15.75" customHeight="1">
      <c r="A641" s="36"/>
      <c r="F641" s="36"/>
      <c r="G641" s="36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 ht="15.75" customHeight="1">
      <c r="A642" s="36"/>
      <c r="F642" s="36"/>
      <c r="G642" s="36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 ht="15.75" customHeight="1">
      <c r="A643" s="36"/>
      <c r="F643" s="36"/>
      <c r="G643" s="36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 ht="15.75" customHeight="1">
      <c r="A644" s="36"/>
      <c r="F644" s="36"/>
      <c r="G644" s="36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 ht="15.75" customHeight="1">
      <c r="A645" s="36"/>
      <c r="F645" s="36"/>
      <c r="G645" s="36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 ht="15.75" customHeight="1">
      <c r="A646" s="36"/>
      <c r="F646" s="36"/>
      <c r="G646" s="36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 ht="15.75" customHeight="1">
      <c r="A647" s="36"/>
      <c r="F647" s="36"/>
      <c r="G647" s="36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 ht="15.75" customHeight="1">
      <c r="A648" s="36"/>
      <c r="F648" s="36"/>
      <c r="G648" s="36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 ht="15.75" customHeight="1">
      <c r="A649" s="36"/>
      <c r="F649" s="36"/>
      <c r="G649" s="36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 ht="15.75" customHeight="1">
      <c r="A650" s="36"/>
      <c r="F650" s="36"/>
      <c r="G650" s="36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 ht="15.75" customHeight="1">
      <c r="A651" s="36"/>
      <c r="F651" s="36"/>
      <c r="G651" s="36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 ht="15.75" customHeight="1">
      <c r="A652" s="36"/>
      <c r="F652" s="36"/>
      <c r="G652" s="36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 ht="15.75" customHeight="1">
      <c r="A653" s="36"/>
      <c r="F653" s="36"/>
      <c r="G653" s="36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 ht="15.75" customHeight="1">
      <c r="A654" s="36"/>
      <c r="F654" s="36"/>
      <c r="G654" s="36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 ht="15.75" customHeight="1">
      <c r="A655" s="36"/>
      <c r="F655" s="36"/>
      <c r="G655" s="36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 ht="15.75" customHeight="1">
      <c r="A656" s="36"/>
      <c r="F656" s="36"/>
      <c r="G656" s="36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 ht="15.75" customHeight="1">
      <c r="A657" s="36"/>
      <c r="F657" s="36"/>
      <c r="G657" s="36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 ht="15.75" customHeight="1">
      <c r="A658" s="36"/>
      <c r="F658" s="36"/>
      <c r="G658" s="36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 ht="15.75" customHeight="1">
      <c r="A659" s="36"/>
      <c r="F659" s="36"/>
      <c r="G659" s="36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 ht="15.75" customHeight="1">
      <c r="A660" s="36"/>
      <c r="F660" s="36"/>
      <c r="G660" s="36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 ht="15.75" customHeight="1">
      <c r="A661" s="36"/>
      <c r="F661" s="36"/>
      <c r="G661" s="36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 ht="15.75" customHeight="1">
      <c r="A662" s="36"/>
      <c r="F662" s="36"/>
      <c r="G662" s="36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 ht="15.75" customHeight="1">
      <c r="A663" s="36"/>
      <c r="F663" s="36"/>
      <c r="G663" s="36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 ht="15.75" customHeight="1">
      <c r="A664" s="36"/>
      <c r="F664" s="36"/>
      <c r="G664" s="36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 ht="15.75" customHeight="1">
      <c r="A665" s="36"/>
      <c r="F665" s="36"/>
      <c r="G665" s="36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 ht="15.75" customHeight="1">
      <c r="A666" s="36"/>
      <c r="F666" s="36"/>
      <c r="G666" s="36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 ht="15.75" customHeight="1">
      <c r="A667" s="36"/>
      <c r="F667" s="36"/>
      <c r="G667" s="36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 ht="15.75" customHeight="1">
      <c r="A668" s="36"/>
      <c r="F668" s="36"/>
      <c r="G668" s="36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 ht="15.75" customHeight="1">
      <c r="A669" s="36"/>
      <c r="F669" s="36"/>
      <c r="G669" s="36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 ht="15.75" customHeight="1">
      <c r="A670" s="36"/>
      <c r="F670" s="36"/>
      <c r="G670" s="36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 ht="15.75" customHeight="1">
      <c r="A671" s="36"/>
      <c r="F671" s="36"/>
      <c r="G671" s="36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 ht="15.75" customHeight="1">
      <c r="A672" s="36"/>
      <c r="F672" s="36"/>
      <c r="G672" s="36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 ht="15.75" customHeight="1">
      <c r="A673" s="36"/>
      <c r="F673" s="36"/>
      <c r="G673" s="36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 ht="15.75" customHeight="1">
      <c r="A674" s="36"/>
      <c r="F674" s="36"/>
      <c r="G674" s="36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 ht="15.75" customHeight="1">
      <c r="A675" s="36"/>
      <c r="F675" s="36"/>
      <c r="G675" s="36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 ht="15.75" customHeight="1">
      <c r="A676" s="36"/>
      <c r="F676" s="36"/>
      <c r="G676" s="36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 ht="15.75" customHeight="1">
      <c r="A677" s="36"/>
      <c r="F677" s="36"/>
      <c r="G677" s="36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 ht="15.75" customHeight="1">
      <c r="A678" s="36"/>
      <c r="F678" s="36"/>
      <c r="G678" s="36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 ht="15.75" customHeight="1">
      <c r="A679" s="36"/>
      <c r="F679" s="36"/>
      <c r="G679" s="36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 ht="15.75" customHeight="1">
      <c r="A680" s="36"/>
      <c r="F680" s="36"/>
      <c r="G680" s="36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 ht="15.75" customHeight="1">
      <c r="A681" s="36"/>
      <c r="F681" s="36"/>
      <c r="G681" s="36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 ht="15.75" customHeight="1">
      <c r="A682" s="36"/>
      <c r="F682" s="36"/>
      <c r="G682" s="36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 ht="15.75" customHeight="1">
      <c r="A683" s="36"/>
      <c r="F683" s="36"/>
      <c r="G683" s="36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 ht="15.75" customHeight="1">
      <c r="A684" s="36"/>
      <c r="F684" s="36"/>
      <c r="G684" s="36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 ht="15.75" customHeight="1">
      <c r="A685" s="36"/>
      <c r="F685" s="36"/>
      <c r="G685" s="36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 ht="15.75" customHeight="1">
      <c r="A686" s="36"/>
      <c r="F686" s="36"/>
      <c r="G686" s="36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 ht="15.75" customHeight="1">
      <c r="A687" s="36"/>
      <c r="F687" s="36"/>
      <c r="G687" s="36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 ht="15.75" customHeight="1">
      <c r="A688" s="36"/>
      <c r="F688" s="36"/>
      <c r="G688" s="36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 ht="15.75" customHeight="1">
      <c r="A689" s="36"/>
      <c r="F689" s="36"/>
      <c r="G689" s="36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 ht="15.75" customHeight="1">
      <c r="A690" s="36"/>
      <c r="F690" s="36"/>
      <c r="G690" s="36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 ht="15.75" customHeight="1">
      <c r="A691" s="36"/>
      <c r="F691" s="36"/>
      <c r="G691" s="36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 ht="15.75" customHeight="1">
      <c r="A692" s="36"/>
      <c r="F692" s="36"/>
      <c r="G692" s="36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 ht="15.75" customHeight="1">
      <c r="A693" s="36"/>
      <c r="F693" s="36"/>
      <c r="G693" s="36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 ht="15.75" customHeight="1">
      <c r="A694" s="36"/>
      <c r="F694" s="36"/>
      <c r="G694" s="36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 ht="15.75" customHeight="1">
      <c r="A695" s="36"/>
      <c r="F695" s="36"/>
      <c r="G695" s="36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 ht="15.75" customHeight="1">
      <c r="A696" s="36"/>
      <c r="F696" s="36"/>
      <c r="G696" s="36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 ht="15.75" customHeight="1">
      <c r="A697" s="36"/>
      <c r="F697" s="36"/>
      <c r="G697" s="36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 ht="15.75" customHeight="1">
      <c r="A698" s="36"/>
      <c r="F698" s="36"/>
      <c r="G698" s="36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 ht="15.75" customHeight="1">
      <c r="A699" s="36"/>
      <c r="F699" s="36"/>
      <c r="G699" s="36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 ht="15.75" customHeight="1">
      <c r="A700" s="36"/>
      <c r="F700" s="36"/>
      <c r="G700" s="36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 ht="15.75" customHeight="1">
      <c r="A701" s="36"/>
      <c r="F701" s="36"/>
      <c r="G701" s="36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 ht="15.75" customHeight="1">
      <c r="A702" s="36"/>
      <c r="F702" s="36"/>
      <c r="G702" s="36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 ht="15.75" customHeight="1">
      <c r="A703" s="36"/>
      <c r="F703" s="36"/>
      <c r="G703" s="36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 ht="15.75" customHeight="1">
      <c r="A704" s="36"/>
      <c r="F704" s="36"/>
      <c r="G704" s="36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 ht="15.75" customHeight="1">
      <c r="A705" s="36"/>
      <c r="F705" s="36"/>
      <c r="G705" s="36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 ht="15.75" customHeight="1">
      <c r="A706" s="36"/>
      <c r="F706" s="36"/>
      <c r="G706" s="36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 ht="15.75" customHeight="1">
      <c r="A707" s="36"/>
      <c r="F707" s="36"/>
      <c r="G707" s="36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 ht="15.75" customHeight="1">
      <c r="A708" s="36"/>
      <c r="F708" s="36"/>
      <c r="G708" s="36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 ht="15.75" customHeight="1">
      <c r="A709" s="36"/>
      <c r="F709" s="36"/>
      <c r="G709" s="36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 ht="15.75" customHeight="1">
      <c r="A710" s="36"/>
      <c r="F710" s="36"/>
      <c r="G710" s="36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 ht="15.75" customHeight="1">
      <c r="A711" s="36"/>
      <c r="F711" s="36"/>
      <c r="G711" s="36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 ht="15.75" customHeight="1">
      <c r="A712" s="36"/>
      <c r="F712" s="36"/>
      <c r="G712" s="36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 ht="15.75" customHeight="1">
      <c r="A713" s="36"/>
      <c r="F713" s="36"/>
      <c r="G713" s="36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 ht="15.75" customHeight="1">
      <c r="A714" s="36"/>
      <c r="F714" s="36"/>
      <c r="G714" s="36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 ht="15.75" customHeight="1">
      <c r="A715" s="36"/>
      <c r="F715" s="36"/>
      <c r="G715" s="36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 ht="15.75" customHeight="1">
      <c r="A716" s="36"/>
      <c r="F716" s="36"/>
      <c r="G716" s="36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 ht="15.75" customHeight="1">
      <c r="A717" s="36"/>
      <c r="F717" s="36"/>
      <c r="G717" s="36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 ht="15.75" customHeight="1">
      <c r="A718" s="36"/>
      <c r="F718" s="36"/>
      <c r="G718" s="36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 ht="15.75" customHeight="1">
      <c r="A719" s="36"/>
      <c r="F719" s="36"/>
      <c r="G719" s="36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 ht="15.75" customHeight="1">
      <c r="A720" s="36"/>
      <c r="F720" s="36"/>
      <c r="G720" s="36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 ht="15.75" customHeight="1">
      <c r="A721" s="36"/>
      <c r="F721" s="36"/>
      <c r="G721" s="36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 ht="15.75" customHeight="1">
      <c r="A722" s="36"/>
      <c r="F722" s="36"/>
      <c r="G722" s="36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 ht="15.75" customHeight="1">
      <c r="A723" s="36"/>
      <c r="F723" s="36"/>
      <c r="G723" s="36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 ht="15.75" customHeight="1">
      <c r="A724" s="36"/>
      <c r="F724" s="36"/>
      <c r="G724" s="36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 ht="15.75" customHeight="1">
      <c r="A725" s="36"/>
      <c r="F725" s="36"/>
      <c r="G725" s="36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 ht="15.75" customHeight="1">
      <c r="A726" s="36"/>
      <c r="F726" s="36"/>
      <c r="G726" s="36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 ht="15.75" customHeight="1">
      <c r="A727" s="36"/>
      <c r="F727" s="36"/>
      <c r="G727" s="36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 ht="15.75" customHeight="1">
      <c r="A728" s="36"/>
      <c r="F728" s="36"/>
      <c r="G728" s="36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 ht="15.75" customHeight="1">
      <c r="A729" s="36"/>
      <c r="F729" s="36"/>
      <c r="G729" s="36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 ht="15.75" customHeight="1">
      <c r="A730" s="36"/>
      <c r="F730" s="36"/>
      <c r="G730" s="36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 ht="15.75" customHeight="1">
      <c r="A731" s="36"/>
      <c r="F731" s="36"/>
      <c r="G731" s="36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 ht="15.75" customHeight="1">
      <c r="A732" s="36"/>
      <c r="F732" s="36"/>
      <c r="G732" s="36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 ht="15.75" customHeight="1">
      <c r="A733" s="36"/>
      <c r="F733" s="36"/>
      <c r="G733" s="36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 ht="15.75" customHeight="1">
      <c r="A734" s="36"/>
      <c r="F734" s="36"/>
      <c r="G734" s="36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 ht="15.75" customHeight="1">
      <c r="A735" s="36"/>
      <c r="F735" s="36"/>
      <c r="G735" s="36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 ht="15.75" customHeight="1">
      <c r="A736" s="36"/>
      <c r="F736" s="36"/>
      <c r="G736" s="36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 ht="15.75" customHeight="1">
      <c r="A737" s="36"/>
      <c r="F737" s="36"/>
      <c r="G737" s="36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 ht="15.75" customHeight="1">
      <c r="A738" s="36"/>
      <c r="F738" s="36"/>
      <c r="G738" s="36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 ht="15.75" customHeight="1">
      <c r="A739" s="36"/>
      <c r="F739" s="36"/>
      <c r="G739" s="36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 ht="15.75" customHeight="1">
      <c r="A740" s="36"/>
      <c r="F740" s="36"/>
      <c r="G740" s="36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 ht="15.75" customHeight="1">
      <c r="A741" s="36"/>
      <c r="F741" s="36"/>
      <c r="G741" s="36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 ht="15.75" customHeight="1">
      <c r="A742" s="36"/>
      <c r="F742" s="36"/>
      <c r="G742" s="36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 ht="15.75" customHeight="1">
      <c r="A743" s="36"/>
      <c r="F743" s="36"/>
      <c r="G743" s="36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 ht="15.75" customHeight="1">
      <c r="A744" s="36"/>
      <c r="F744" s="36"/>
      <c r="G744" s="36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 ht="15.75" customHeight="1">
      <c r="A745" s="36"/>
      <c r="F745" s="36"/>
      <c r="G745" s="36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 ht="15.75" customHeight="1">
      <c r="A746" s="36"/>
      <c r="F746" s="36"/>
      <c r="G746" s="36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 ht="15.75" customHeight="1">
      <c r="A747" s="36"/>
      <c r="F747" s="36"/>
      <c r="G747" s="36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 ht="15.75" customHeight="1">
      <c r="A748" s="36"/>
      <c r="F748" s="36"/>
      <c r="G748" s="36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 ht="15.75" customHeight="1">
      <c r="A749" s="36"/>
      <c r="F749" s="36"/>
      <c r="G749" s="36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 ht="15.75" customHeight="1">
      <c r="A750" s="36"/>
      <c r="F750" s="36"/>
      <c r="G750" s="36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 ht="15.75" customHeight="1">
      <c r="A751" s="36"/>
      <c r="F751" s="36"/>
      <c r="G751" s="36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 ht="15.75" customHeight="1">
      <c r="A752" s="36"/>
      <c r="F752" s="36"/>
      <c r="G752" s="36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 ht="15.75" customHeight="1">
      <c r="A753" s="36"/>
      <c r="F753" s="36"/>
      <c r="G753" s="36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 ht="15.75" customHeight="1">
      <c r="A754" s="36"/>
      <c r="F754" s="36"/>
      <c r="G754" s="36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 ht="15.75" customHeight="1">
      <c r="A755" s="36"/>
      <c r="F755" s="36"/>
      <c r="G755" s="36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 ht="15.75" customHeight="1">
      <c r="A756" s="36"/>
      <c r="F756" s="36"/>
      <c r="G756" s="36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 ht="15.75" customHeight="1">
      <c r="A757" s="36"/>
      <c r="F757" s="36"/>
      <c r="G757" s="36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 ht="15.75" customHeight="1">
      <c r="A758" s="36"/>
      <c r="F758" s="36"/>
      <c r="G758" s="36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 ht="15.75" customHeight="1">
      <c r="A759" s="36"/>
      <c r="F759" s="36"/>
      <c r="G759" s="36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 ht="15.75" customHeight="1">
      <c r="A760" s="36"/>
      <c r="F760" s="36"/>
      <c r="G760" s="36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 ht="15.75" customHeight="1">
      <c r="A761" s="36"/>
      <c r="F761" s="36"/>
      <c r="G761" s="36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 ht="15.75" customHeight="1">
      <c r="A762" s="36"/>
      <c r="F762" s="36"/>
      <c r="G762" s="36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 ht="15.75" customHeight="1">
      <c r="A763" s="36"/>
      <c r="F763" s="36"/>
      <c r="G763" s="36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 ht="15.75" customHeight="1">
      <c r="A764" s="36"/>
      <c r="F764" s="36"/>
      <c r="G764" s="36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 ht="15.75" customHeight="1">
      <c r="A765" s="36"/>
      <c r="F765" s="36"/>
      <c r="G765" s="36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 ht="15.75" customHeight="1">
      <c r="A766" s="36"/>
      <c r="F766" s="36"/>
      <c r="G766" s="36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 ht="15.75" customHeight="1">
      <c r="A767" s="36"/>
      <c r="F767" s="36"/>
      <c r="G767" s="36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 ht="15.75" customHeight="1">
      <c r="A768" s="36"/>
      <c r="F768" s="36"/>
      <c r="G768" s="36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 ht="15.75" customHeight="1">
      <c r="A769" s="36"/>
      <c r="F769" s="36"/>
      <c r="G769" s="36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 ht="15.75" customHeight="1">
      <c r="A770" s="36"/>
      <c r="F770" s="36"/>
      <c r="G770" s="36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 ht="15.75" customHeight="1">
      <c r="A771" s="36"/>
      <c r="F771" s="36"/>
      <c r="G771" s="36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 ht="15.75" customHeight="1">
      <c r="A772" s="36"/>
      <c r="F772" s="36"/>
      <c r="G772" s="36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 ht="15.75" customHeight="1">
      <c r="A773" s="36"/>
      <c r="F773" s="36"/>
      <c r="G773" s="36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 ht="15.75" customHeight="1">
      <c r="A774" s="36"/>
      <c r="F774" s="36"/>
      <c r="G774" s="36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 ht="15.75" customHeight="1">
      <c r="A775" s="36"/>
      <c r="F775" s="36"/>
      <c r="G775" s="36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 ht="15.75" customHeight="1">
      <c r="A776" s="36"/>
      <c r="F776" s="36"/>
      <c r="G776" s="36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 ht="15.75" customHeight="1">
      <c r="A777" s="36"/>
      <c r="F777" s="36"/>
      <c r="G777" s="36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 ht="15.75" customHeight="1">
      <c r="A778" s="36"/>
      <c r="F778" s="36"/>
      <c r="G778" s="36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 ht="15.75" customHeight="1">
      <c r="A779" s="36"/>
      <c r="F779" s="36"/>
      <c r="G779" s="36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ht="15.75" customHeight="1">
      <c r="A780" s="36"/>
      <c r="F780" s="36"/>
      <c r="G780" s="36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 ht="15.75" customHeight="1">
      <c r="A781" s="36"/>
      <c r="F781" s="36"/>
      <c r="G781" s="36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 ht="15.75" customHeight="1">
      <c r="A782" s="36"/>
      <c r="F782" s="36"/>
      <c r="G782" s="36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 ht="15.75" customHeight="1">
      <c r="A783" s="36"/>
      <c r="F783" s="36"/>
      <c r="G783" s="36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 ht="15.75" customHeight="1">
      <c r="A784" s="36"/>
      <c r="F784" s="36"/>
      <c r="G784" s="36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 ht="15.75" customHeight="1">
      <c r="A785" s="36"/>
      <c r="F785" s="36"/>
      <c r="G785" s="36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 ht="15.75" customHeight="1">
      <c r="A786" s="36"/>
      <c r="F786" s="36"/>
      <c r="G786" s="36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 ht="15.75" customHeight="1">
      <c r="A787" s="36"/>
      <c r="F787" s="36"/>
      <c r="G787" s="36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 ht="15.75" customHeight="1">
      <c r="A788" s="36"/>
      <c r="F788" s="36"/>
      <c r="G788" s="36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 ht="15.75" customHeight="1">
      <c r="A789" s="36"/>
      <c r="F789" s="36"/>
      <c r="G789" s="36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 ht="15.75" customHeight="1">
      <c r="A790" s="36"/>
      <c r="F790" s="36"/>
      <c r="G790" s="36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 ht="15.75" customHeight="1">
      <c r="A791" s="36"/>
      <c r="F791" s="36"/>
      <c r="G791" s="36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 ht="15.75" customHeight="1">
      <c r="A792" s="36"/>
      <c r="F792" s="36"/>
      <c r="G792" s="36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 ht="15.75" customHeight="1">
      <c r="A793" s="36"/>
      <c r="F793" s="36"/>
      <c r="G793" s="36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 ht="15.75" customHeight="1">
      <c r="A794" s="36"/>
      <c r="F794" s="36"/>
      <c r="G794" s="36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 ht="15.75" customHeight="1">
      <c r="A795" s="36"/>
      <c r="F795" s="36"/>
      <c r="G795" s="36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 ht="15.75" customHeight="1">
      <c r="A796" s="36"/>
      <c r="F796" s="36"/>
      <c r="G796" s="36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 ht="15.75" customHeight="1">
      <c r="A797" s="36"/>
      <c r="F797" s="36"/>
      <c r="G797" s="36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 ht="15.75" customHeight="1">
      <c r="A798" s="36"/>
      <c r="F798" s="36"/>
      <c r="G798" s="36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 ht="15.75" customHeight="1">
      <c r="A799" s="36"/>
      <c r="F799" s="36"/>
      <c r="G799" s="36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 ht="15.75" customHeight="1">
      <c r="A800" s="36"/>
      <c r="F800" s="36"/>
      <c r="G800" s="36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 ht="15.75" customHeight="1">
      <c r="A801" s="36"/>
      <c r="F801" s="36"/>
      <c r="G801" s="36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 ht="15.75" customHeight="1">
      <c r="A802" s="36"/>
      <c r="F802" s="36"/>
      <c r="G802" s="36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 ht="15.75" customHeight="1">
      <c r="A803" s="36"/>
      <c r="F803" s="36"/>
      <c r="G803" s="36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 ht="15.75" customHeight="1">
      <c r="A804" s="36"/>
      <c r="F804" s="36"/>
      <c r="G804" s="36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 ht="15.75" customHeight="1">
      <c r="A805" s="36"/>
      <c r="F805" s="36"/>
      <c r="G805" s="36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 ht="15.75" customHeight="1">
      <c r="A806" s="36"/>
      <c r="F806" s="36"/>
      <c r="G806" s="36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 ht="15.75" customHeight="1">
      <c r="A807" s="36"/>
      <c r="F807" s="36"/>
      <c r="G807" s="36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 ht="15.75" customHeight="1">
      <c r="A808" s="36"/>
      <c r="F808" s="36"/>
      <c r="G808" s="36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 ht="15.75" customHeight="1">
      <c r="A809" s="36"/>
      <c r="F809" s="36"/>
      <c r="G809" s="36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 ht="15.75" customHeight="1">
      <c r="A810" s="36"/>
      <c r="F810" s="36"/>
      <c r="G810" s="36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 ht="15.75" customHeight="1">
      <c r="A811" s="36"/>
      <c r="F811" s="36"/>
      <c r="G811" s="36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 ht="15.75" customHeight="1">
      <c r="A812" s="36"/>
      <c r="F812" s="36"/>
      <c r="G812" s="36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 ht="15.75" customHeight="1">
      <c r="A813" s="36"/>
      <c r="F813" s="36"/>
      <c r="G813" s="36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 ht="15.75" customHeight="1">
      <c r="A814" s="36"/>
      <c r="F814" s="36"/>
      <c r="G814" s="36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 ht="15.75" customHeight="1">
      <c r="A815" s="36"/>
      <c r="F815" s="36"/>
      <c r="G815" s="36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 ht="15.75" customHeight="1">
      <c r="A816" s="36"/>
      <c r="F816" s="36"/>
      <c r="G816" s="36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 ht="15.75" customHeight="1">
      <c r="A817" s="36"/>
      <c r="F817" s="36"/>
      <c r="G817" s="36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 ht="15.75" customHeight="1">
      <c r="A818" s="36"/>
      <c r="F818" s="36"/>
      <c r="G818" s="36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 ht="15.75" customHeight="1">
      <c r="A819" s="36"/>
      <c r="F819" s="36"/>
      <c r="G819" s="36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 ht="15.75" customHeight="1">
      <c r="A820" s="36"/>
      <c r="F820" s="36"/>
      <c r="G820" s="36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 ht="15.75" customHeight="1">
      <c r="A821" s="36"/>
      <c r="F821" s="36"/>
      <c r="G821" s="36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 ht="15.75" customHeight="1">
      <c r="A822" s="36"/>
      <c r="F822" s="36"/>
      <c r="G822" s="36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 ht="15.75" customHeight="1">
      <c r="A823" s="36"/>
      <c r="F823" s="36"/>
      <c r="G823" s="36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 ht="15.75" customHeight="1">
      <c r="A824" s="36"/>
      <c r="F824" s="36"/>
      <c r="G824" s="36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 ht="15.75" customHeight="1">
      <c r="A825" s="36"/>
      <c r="F825" s="36"/>
      <c r="G825" s="36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 ht="15.75" customHeight="1">
      <c r="A826" s="36"/>
      <c r="F826" s="36"/>
      <c r="G826" s="36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 ht="15.75" customHeight="1">
      <c r="A827" s="36"/>
      <c r="F827" s="36"/>
      <c r="G827" s="36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 ht="15.75" customHeight="1">
      <c r="A828" s="36"/>
      <c r="F828" s="36"/>
      <c r="G828" s="36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 ht="15.75" customHeight="1">
      <c r="A829" s="36"/>
      <c r="F829" s="36"/>
      <c r="G829" s="36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 ht="15.75" customHeight="1">
      <c r="A830" s="36"/>
      <c r="F830" s="36"/>
      <c r="G830" s="36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 ht="15.75" customHeight="1">
      <c r="A831" s="36"/>
      <c r="F831" s="36"/>
      <c r="G831" s="36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 ht="15.75" customHeight="1">
      <c r="A832" s="36"/>
      <c r="F832" s="36"/>
      <c r="G832" s="36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 ht="15.75" customHeight="1">
      <c r="A833" s="36"/>
      <c r="F833" s="36"/>
      <c r="G833" s="36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 ht="15.75" customHeight="1">
      <c r="A834" s="36"/>
      <c r="F834" s="36"/>
      <c r="G834" s="36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 ht="15.75" customHeight="1">
      <c r="A835" s="36"/>
      <c r="F835" s="36"/>
      <c r="G835" s="36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 ht="15.75" customHeight="1">
      <c r="A836" s="36"/>
      <c r="F836" s="36"/>
      <c r="G836" s="36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 ht="15.75" customHeight="1">
      <c r="A837" s="36"/>
      <c r="F837" s="36"/>
      <c r="G837" s="36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ht="15.75" customHeight="1">
      <c r="A838" s="36"/>
      <c r="F838" s="36"/>
      <c r="G838" s="36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 ht="15.75" customHeight="1">
      <c r="A839" s="36"/>
      <c r="F839" s="36"/>
      <c r="G839" s="36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 ht="15.75" customHeight="1">
      <c r="A840" s="36"/>
      <c r="F840" s="36"/>
      <c r="G840" s="36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 ht="15.75" customHeight="1">
      <c r="A841" s="36"/>
      <c r="F841" s="36"/>
      <c r="G841" s="36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 ht="15.75" customHeight="1">
      <c r="A842" s="36"/>
      <c r="F842" s="36"/>
      <c r="G842" s="36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 ht="15.75" customHeight="1">
      <c r="A843" s="36"/>
      <c r="F843" s="36"/>
      <c r="G843" s="36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 ht="15.75" customHeight="1">
      <c r="A844" s="36"/>
      <c r="F844" s="36"/>
      <c r="G844" s="36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 ht="15.75" customHeight="1">
      <c r="A845" s="36"/>
      <c r="F845" s="36"/>
      <c r="G845" s="36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 ht="15.75" customHeight="1">
      <c r="A846" s="36"/>
      <c r="F846" s="36"/>
      <c r="G846" s="36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 ht="15.75" customHeight="1">
      <c r="A847" s="36"/>
      <c r="F847" s="36"/>
      <c r="G847" s="36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 ht="15.75" customHeight="1">
      <c r="A848" s="36"/>
      <c r="F848" s="36"/>
      <c r="G848" s="36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 ht="15.75" customHeight="1">
      <c r="A849" s="36"/>
      <c r="F849" s="36"/>
      <c r="G849" s="36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 ht="15.75" customHeight="1">
      <c r="A850" s="36"/>
      <c r="F850" s="36"/>
      <c r="G850" s="36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 ht="15.75" customHeight="1">
      <c r="A851" s="36"/>
      <c r="F851" s="36"/>
      <c r="G851" s="36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 ht="15.75" customHeight="1">
      <c r="A852" s="36"/>
      <c r="F852" s="36"/>
      <c r="G852" s="36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 ht="15.75" customHeight="1">
      <c r="A853" s="36"/>
      <c r="F853" s="36"/>
      <c r="G853" s="36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 ht="15.75" customHeight="1">
      <c r="A854" s="36"/>
      <c r="F854" s="36"/>
      <c r="G854" s="36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 ht="15.75" customHeight="1">
      <c r="A855" s="36"/>
      <c r="F855" s="36"/>
      <c r="G855" s="36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 ht="15.75" customHeight="1">
      <c r="A856" s="36"/>
      <c r="F856" s="36"/>
      <c r="G856" s="36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 ht="15.75" customHeight="1">
      <c r="A857" s="36"/>
      <c r="F857" s="36"/>
      <c r="G857" s="36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 ht="15.75" customHeight="1">
      <c r="A858" s="36"/>
      <c r="F858" s="36"/>
      <c r="G858" s="36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 ht="15.75" customHeight="1">
      <c r="A859" s="36"/>
      <c r="F859" s="36"/>
      <c r="G859" s="36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 ht="15.75" customHeight="1">
      <c r="A860" s="36"/>
      <c r="F860" s="36"/>
      <c r="G860" s="36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 ht="15.75" customHeight="1">
      <c r="A861" s="36"/>
      <c r="F861" s="36"/>
      <c r="G861" s="36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 ht="15.75" customHeight="1">
      <c r="A862" s="36"/>
      <c r="F862" s="36"/>
      <c r="G862" s="36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 ht="15.75" customHeight="1">
      <c r="A863" s="36"/>
      <c r="F863" s="36"/>
      <c r="G863" s="36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 ht="15.75" customHeight="1">
      <c r="A864" s="36"/>
      <c r="F864" s="36"/>
      <c r="G864" s="36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 ht="15.75" customHeight="1">
      <c r="A865" s="36"/>
      <c r="F865" s="36"/>
      <c r="G865" s="36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 ht="15.75" customHeight="1">
      <c r="A866" s="36"/>
      <c r="F866" s="36"/>
      <c r="G866" s="36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 ht="15.75" customHeight="1">
      <c r="A867" s="36"/>
      <c r="F867" s="36"/>
      <c r="G867" s="36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 ht="15.75" customHeight="1">
      <c r="A868" s="36"/>
      <c r="F868" s="36"/>
      <c r="G868" s="36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 ht="15.75" customHeight="1">
      <c r="A869" s="36"/>
      <c r="F869" s="36"/>
      <c r="G869" s="36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 ht="15.75" customHeight="1">
      <c r="A870" s="36"/>
      <c r="F870" s="36"/>
      <c r="G870" s="36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 ht="15.75" customHeight="1">
      <c r="A871" s="36"/>
      <c r="F871" s="36"/>
      <c r="G871" s="36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 ht="15.75" customHeight="1">
      <c r="A872" s="36"/>
      <c r="F872" s="36"/>
      <c r="G872" s="36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 ht="15.75" customHeight="1">
      <c r="A873" s="36"/>
      <c r="F873" s="36"/>
      <c r="G873" s="36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 ht="15.75" customHeight="1">
      <c r="A874" s="36"/>
      <c r="F874" s="36"/>
      <c r="G874" s="36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 ht="15.75" customHeight="1">
      <c r="A875" s="36"/>
      <c r="F875" s="36"/>
      <c r="G875" s="36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 ht="15.75" customHeight="1">
      <c r="A876" s="36"/>
      <c r="F876" s="36"/>
      <c r="G876" s="36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 ht="15.75" customHeight="1">
      <c r="A877" s="36"/>
      <c r="F877" s="36"/>
      <c r="G877" s="36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 ht="15.75" customHeight="1">
      <c r="A878" s="36"/>
      <c r="F878" s="36"/>
      <c r="G878" s="36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 ht="15.75" customHeight="1">
      <c r="A879" s="36"/>
      <c r="F879" s="36"/>
      <c r="G879" s="36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 ht="15.75" customHeight="1">
      <c r="A880" s="36"/>
      <c r="F880" s="36"/>
      <c r="G880" s="36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 ht="15.75" customHeight="1">
      <c r="A881" s="36"/>
      <c r="F881" s="36"/>
      <c r="G881" s="36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 ht="15.75" customHeight="1">
      <c r="A882" s="36"/>
      <c r="F882" s="36"/>
      <c r="G882" s="36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 ht="15.75" customHeight="1">
      <c r="A883" s="36"/>
      <c r="F883" s="36"/>
      <c r="G883" s="36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 ht="15.75" customHeight="1">
      <c r="A884" s="36"/>
      <c r="F884" s="36"/>
      <c r="G884" s="36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 ht="15.75" customHeight="1">
      <c r="A885" s="36"/>
      <c r="F885" s="36"/>
      <c r="G885" s="36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 ht="15.75" customHeight="1">
      <c r="A886" s="36"/>
      <c r="F886" s="36"/>
      <c r="G886" s="36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 ht="15.75" customHeight="1">
      <c r="A887" s="36"/>
      <c r="F887" s="36"/>
      <c r="G887" s="36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 ht="15.75" customHeight="1">
      <c r="A888" s="36"/>
      <c r="F888" s="36"/>
      <c r="G888" s="36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 ht="15.75" customHeight="1">
      <c r="A889" s="36"/>
      <c r="F889" s="36"/>
      <c r="G889" s="36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 ht="15.75" customHeight="1">
      <c r="A890" s="36"/>
      <c r="F890" s="36"/>
      <c r="G890" s="36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 ht="15.75" customHeight="1">
      <c r="A891" s="36"/>
      <c r="F891" s="36"/>
      <c r="G891" s="36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 ht="15.75" customHeight="1">
      <c r="A892" s="36"/>
      <c r="F892" s="36"/>
      <c r="G892" s="36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 ht="15.75" customHeight="1">
      <c r="A893" s="36"/>
      <c r="F893" s="36"/>
      <c r="G893" s="36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 ht="15.75" customHeight="1">
      <c r="A894" s="36"/>
      <c r="F894" s="36"/>
      <c r="G894" s="36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 ht="15.75" customHeight="1">
      <c r="A895" s="36"/>
      <c r="F895" s="36"/>
      <c r="G895" s="36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 ht="15.75" customHeight="1">
      <c r="A896" s="36"/>
      <c r="F896" s="36"/>
      <c r="G896" s="36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 ht="15.75" customHeight="1">
      <c r="A897" s="36"/>
      <c r="F897" s="36"/>
      <c r="G897" s="36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 ht="15.75" customHeight="1">
      <c r="A898" s="36"/>
      <c r="F898" s="36"/>
      <c r="G898" s="36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 ht="15.75" customHeight="1">
      <c r="A899" s="36"/>
      <c r="F899" s="36"/>
      <c r="G899" s="36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 ht="15.75" customHeight="1">
      <c r="A900" s="36"/>
      <c r="F900" s="36"/>
      <c r="G900" s="36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 ht="15.75" customHeight="1">
      <c r="A901" s="36"/>
      <c r="F901" s="36"/>
      <c r="G901" s="36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 ht="15.75" customHeight="1">
      <c r="A902" s="36"/>
      <c r="F902" s="36"/>
      <c r="G902" s="36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 ht="15.75" customHeight="1">
      <c r="A903" s="36"/>
      <c r="F903" s="36"/>
      <c r="G903" s="36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 ht="15.75" customHeight="1">
      <c r="A904" s="36"/>
      <c r="F904" s="36"/>
      <c r="G904" s="36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 ht="15.75" customHeight="1">
      <c r="A905" s="36"/>
      <c r="F905" s="36"/>
      <c r="G905" s="36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 ht="15.75" customHeight="1">
      <c r="A906" s="36"/>
      <c r="F906" s="36"/>
      <c r="G906" s="36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 ht="15.75" customHeight="1">
      <c r="A907" s="36"/>
      <c r="F907" s="36"/>
      <c r="G907" s="36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 ht="15.75" customHeight="1">
      <c r="A908" s="36"/>
      <c r="F908" s="36"/>
      <c r="G908" s="36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 ht="15.75" customHeight="1">
      <c r="A909" s="36"/>
      <c r="F909" s="36"/>
      <c r="G909" s="36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 ht="15.75" customHeight="1">
      <c r="A910" s="36"/>
      <c r="F910" s="36"/>
      <c r="G910" s="36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 ht="15.75" customHeight="1">
      <c r="A911" s="36"/>
      <c r="F911" s="36"/>
      <c r="G911" s="36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 ht="15.75" customHeight="1">
      <c r="A912" s="36"/>
      <c r="F912" s="36"/>
      <c r="G912" s="36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 ht="15.75" customHeight="1">
      <c r="A913" s="36"/>
      <c r="F913" s="36"/>
      <c r="G913" s="36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 ht="15.75" customHeight="1">
      <c r="A914" s="36"/>
      <c r="F914" s="36"/>
      <c r="G914" s="36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 ht="15.75" customHeight="1">
      <c r="A915" s="36"/>
      <c r="F915" s="36"/>
      <c r="G915" s="36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 ht="15.75" customHeight="1">
      <c r="A916" s="36"/>
      <c r="F916" s="36"/>
      <c r="G916" s="36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 ht="15.75" customHeight="1">
      <c r="A917" s="36"/>
      <c r="F917" s="36"/>
      <c r="G917" s="36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 ht="15.75" customHeight="1">
      <c r="A918" s="36"/>
      <c r="F918" s="36"/>
      <c r="G918" s="36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 ht="15.75" customHeight="1">
      <c r="A919" s="36"/>
      <c r="F919" s="36"/>
      <c r="G919" s="36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 ht="15.75" customHeight="1">
      <c r="A920" s="36"/>
      <c r="F920" s="36"/>
      <c r="G920" s="36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 ht="15.75" customHeight="1">
      <c r="A921" s="36"/>
      <c r="F921" s="36"/>
      <c r="G921" s="36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 ht="15.75" customHeight="1">
      <c r="A922" s="36"/>
      <c r="F922" s="36"/>
      <c r="G922" s="36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 ht="15.75" customHeight="1">
      <c r="A923" s="36"/>
      <c r="F923" s="36"/>
      <c r="G923" s="36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 ht="15.75" customHeight="1">
      <c r="A924" s="36"/>
      <c r="F924" s="36"/>
      <c r="G924" s="36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 ht="15.75" customHeight="1">
      <c r="A925" s="36"/>
      <c r="F925" s="36"/>
      <c r="G925" s="36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 ht="15.75" customHeight="1">
      <c r="A926" s="36"/>
      <c r="F926" s="36"/>
      <c r="G926" s="36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 ht="15.75" customHeight="1">
      <c r="A927" s="36"/>
      <c r="F927" s="36"/>
      <c r="G927" s="36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 ht="15.75" customHeight="1">
      <c r="A928" s="36"/>
      <c r="F928" s="36"/>
      <c r="G928" s="36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 ht="15.75" customHeight="1">
      <c r="A929" s="36"/>
      <c r="F929" s="36"/>
      <c r="G929" s="36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 ht="15.75" customHeight="1">
      <c r="A930" s="36"/>
      <c r="F930" s="36"/>
      <c r="G930" s="36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 ht="15.75" customHeight="1">
      <c r="A931" s="36"/>
      <c r="F931" s="36"/>
      <c r="G931" s="36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 ht="15.75" customHeight="1">
      <c r="A932" s="36"/>
      <c r="F932" s="36"/>
      <c r="G932" s="36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 ht="15.75" customHeight="1">
      <c r="A933" s="36"/>
      <c r="F933" s="36"/>
      <c r="G933" s="36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 ht="15.75" customHeight="1">
      <c r="A934" s="36"/>
      <c r="F934" s="36"/>
      <c r="G934" s="36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 ht="15.75" customHeight="1">
      <c r="A935" s="36"/>
      <c r="F935" s="36"/>
      <c r="G935" s="36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 ht="15.75" customHeight="1">
      <c r="A936" s="36"/>
      <c r="F936" s="36"/>
      <c r="G936" s="36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 ht="15.75" customHeight="1">
      <c r="A937" s="36"/>
      <c r="F937" s="36"/>
      <c r="G937" s="36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 ht="15.75" customHeight="1">
      <c r="A938" s="36"/>
      <c r="F938" s="36"/>
      <c r="G938" s="36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 ht="15.75" customHeight="1">
      <c r="A939" s="36"/>
      <c r="F939" s="36"/>
      <c r="G939" s="36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 ht="15.75" customHeight="1">
      <c r="A940" s="36"/>
      <c r="F940" s="36"/>
      <c r="G940" s="36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 ht="15.75" customHeight="1">
      <c r="A941" s="36"/>
      <c r="F941" s="36"/>
      <c r="G941" s="36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 ht="15.75" customHeight="1">
      <c r="A942" s="36"/>
      <c r="F942" s="36"/>
      <c r="G942" s="36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 ht="15.75" customHeight="1">
      <c r="A943" s="36"/>
      <c r="F943" s="36"/>
      <c r="G943" s="36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 ht="15.75" customHeight="1">
      <c r="A944" s="36"/>
      <c r="F944" s="36"/>
      <c r="G944" s="36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 ht="15.75" customHeight="1">
      <c r="A945" s="36"/>
      <c r="F945" s="36"/>
      <c r="G945" s="36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 ht="15.75" customHeight="1">
      <c r="A946" s="36"/>
      <c r="F946" s="36"/>
      <c r="G946" s="36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 ht="15.75" customHeight="1">
      <c r="A947" s="36"/>
      <c r="F947" s="36"/>
      <c r="G947" s="36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 ht="15.75" customHeight="1">
      <c r="A948" s="36"/>
      <c r="F948" s="36"/>
      <c r="G948" s="36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 ht="15.75" customHeight="1">
      <c r="A949" s="36"/>
      <c r="F949" s="36"/>
      <c r="G949" s="36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 ht="15.75" customHeight="1">
      <c r="A950" s="36"/>
      <c r="F950" s="36"/>
      <c r="G950" s="36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ht="15.75" customHeight="1">
      <c r="A951" s="36"/>
      <c r="F951" s="36"/>
      <c r="G951" s="36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 ht="15.75" customHeight="1">
      <c r="A952" s="36"/>
      <c r="F952" s="36"/>
      <c r="G952" s="36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 ht="15.75" customHeight="1">
      <c r="A953" s="36"/>
      <c r="F953" s="36"/>
      <c r="G953" s="36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 ht="15.75" customHeight="1">
      <c r="A954" s="36"/>
      <c r="F954" s="36"/>
      <c r="G954" s="36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 ht="15.75" customHeight="1">
      <c r="A955" s="36"/>
      <c r="F955" s="36"/>
      <c r="G955" s="36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 ht="15.75" customHeight="1">
      <c r="A956" s="36"/>
      <c r="F956" s="36"/>
      <c r="G956" s="36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 ht="15.75" customHeight="1">
      <c r="A957" s="36"/>
      <c r="F957" s="36"/>
      <c r="G957" s="36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 ht="15.75" customHeight="1">
      <c r="A958" s="36"/>
      <c r="F958" s="36"/>
      <c r="G958" s="36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 ht="15.75" customHeight="1">
      <c r="A959" s="36"/>
      <c r="F959" s="36"/>
      <c r="G959" s="36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 ht="15.75" customHeight="1">
      <c r="A960" s="36"/>
      <c r="F960" s="36"/>
      <c r="G960" s="36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 ht="15.75" customHeight="1">
      <c r="A961" s="36"/>
      <c r="F961" s="36"/>
      <c r="G961" s="36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 ht="15.75" customHeight="1">
      <c r="A962" s="36"/>
      <c r="F962" s="36"/>
      <c r="G962" s="36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 ht="15.75" customHeight="1">
      <c r="A963" s="36"/>
      <c r="F963" s="36"/>
      <c r="G963" s="36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 ht="15.75" customHeight="1">
      <c r="A964" s="36"/>
      <c r="F964" s="36"/>
      <c r="G964" s="36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 ht="15.75" customHeight="1">
      <c r="A965" s="36"/>
      <c r="F965" s="36"/>
      <c r="G965" s="36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 ht="15.75" customHeight="1">
      <c r="A966" s="36"/>
      <c r="F966" s="36"/>
      <c r="G966" s="36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 ht="15.75" customHeight="1">
      <c r="A967" s="36"/>
      <c r="F967" s="36"/>
      <c r="G967" s="36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 ht="15.75" customHeight="1">
      <c r="A968" s="36"/>
      <c r="F968" s="36"/>
      <c r="G968" s="36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 ht="15.75" customHeight="1">
      <c r="A969" s="36"/>
      <c r="F969" s="36"/>
      <c r="G969" s="36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 ht="15.75" customHeight="1">
      <c r="A970" s="36"/>
      <c r="F970" s="36"/>
      <c r="G970" s="36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 ht="15.75" customHeight="1">
      <c r="A971" s="36"/>
      <c r="F971" s="36"/>
      <c r="G971" s="36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 ht="15.75" customHeight="1">
      <c r="A972" s="36"/>
      <c r="F972" s="36"/>
      <c r="G972" s="36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 ht="15.75" customHeight="1">
      <c r="A973" s="36"/>
      <c r="F973" s="36"/>
      <c r="G973" s="36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 ht="15.75" customHeight="1">
      <c r="A974" s="36"/>
      <c r="F974" s="36"/>
      <c r="G974" s="36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 ht="15.75" customHeight="1">
      <c r="A975" s="36"/>
      <c r="F975" s="36"/>
      <c r="G975" s="36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 ht="15.75" customHeight="1">
      <c r="A976" s="36"/>
      <c r="F976" s="36"/>
      <c r="G976" s="36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 ht="15.75" customHeight="1">
      <c r="A977" s="36"/>
      <c r="F977" s="36"/>
      <c r="G977" s="36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 ht="15.75" customHeight="1">
      <c r="A978" s="36"/>
      <c r="F978" s="36"/>
      <c r="G978" s="36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 ht="15.75" customHeight="1">
      <c r="A979" s="36"/>
      <c r="F979" s="36"/>
      <c r="G979" s="36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 ht="15.75" customHeight="1">
      <c r="A980" s="36"/>
      <c r="F980" s="36"/>
      <c r="G980" s="36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 ht="15.75" customHeight="1">
      <c r="A981" s="36"/>
      <c r="F981" s="36"/>
      <c r="G981" s="36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 ht="15.75" customHeight="1">
      <c r="A982" s="36"/>
      <c r="F982" s="36"/>
      <c r="G982" s="36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 ht="15.75" customHeight="1">
      <c r="A983" s="36"/>
      <c r="F983" s="36"/>
      <c r="G983" s="36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 ht="15.75" customHeight="1">
      <c r="A984" s="36"/>
      <c r="F984" s="36"/>
      <c r="G984" s="36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 ht="15.75" customHeight="1">
      <c r="A985" s="36"/>
      <c r="F985" s="36"/>
      <c r="G985" s="36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 ht="15.75" customHeight="1">
      <c r="A986" s="36"/>
      <c r="F986" s="36"/>
      <c r="G986" s="36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 ht="15.75" customHeight="1">
      <c r="A987" s="36"/>
      <c r="F987" s="36"/>
      <c r="G987" s="36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 ht="15.75" customHeight="1">
      <c r="A988" s="36"/>
      <c r="F988" s="36"/>
      <c r="G988" s="36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 ht="15.75" customHeight="1">
      <c r="A989" s="36"/>
      <c r="F989" s="36"/>
      <c r="G989" s="36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 ht="15.75" customHeight="1">
      <c r="A990" s="36"/>
      <c r="F990" s="36"/>
      <c r="G990" s="36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 ht="15.75" customHeight="1">
      <c r="A991" s="36"/>
      <c r="F991" s="36"/>
      <c r="G991" s="36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 ht="15.75" customHeight="1">
      <c r="A992" s="36"/>
      <c r="F992" s="36"/>
      <c r="G992" s="36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 ht="15.75" customHeight="1">
      <c r="A993" s="36"/>
      <c r="F993" s="36"/>
      <c r="G993" s="36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 ht="15.75" customHeight="1">
      <c r="A994" s="36"/>
      <c r="F994" s="36"/>
      <c r="G994" s="36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 ht="15.75" customHeight="1">
      <c r="A995" s="36"/>
      <c r="F995" s="36"/>
      <c r="G995" s="36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 ht="15.75" customHeight="1">
      <c r="A996" s="36"/>
      <c r="F996" s="36"/>
      <c r="G996" s="36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 ht="15.75" customHeight="1">
      <c r="A997" s="36"/>
      <c r="F997" s="36"/>
      <c r="G997" s="36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 ht="15.75" customHeight="1">
      <c r="A998" s="36"/>
      <c r="F998" s="36"/>
      <c r="G998" s="36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55.0"/>
    <col customWidth="1" min="3" max="22" width="8.88"/>
    <col customWidth="1" min="23" max="26" width="10.0"/>
  </cols>
  <sheetData>
    <row r="1" ht="12.75" customHeight="1">
      <c r="A1" s="50" t="s">
        <v>567</v>
      </c>
      <c r="W1" s="51"/>
      <c r="X1" s="51"/>
      <c r="Y1" s="51"/>
      <c r="Z1" s="51"/>
    </row>
    <row r="2" ht="12.75" customHeight="1">
      <c r="A2" s="23" t="s">
        <v>37</v>
      </c>
    </row>
    <row r="3" ht="12.75" customHeight="1">
      <c r="A3" s="15" t="s">
        <v>568</v>
      </c>
      <c r="B3" s="52" t="s">
        <v>569</v>
      </c>
    </row>
    <row r="4" ht="51.0" customHeight="1">
      <c r="A4" s="15" t="s">
        <v>570</v>
      </c>
      <c r="B4" s="52" t="s">
        <v>571</v>
      </c>
    </row>
    <row r="5" ht="12.75" customHeight="1">
      <c r="A5" s="15" t="s">
        <v>572</v>
      </c>
      <c r="B5" s="52" t="s">
        <v>573</v>
      </c>
    </row>
    <row r="6" ht="12.75" customHeight="1">
      <c r="A6" s="15" t="s">
        <v>574</v>
      </c>
      <c r="B6" s="52" t="s">
        <v>575</v>
      </c>
    </row>
    <row r="7" ht="12.75" customHeight="1">
      <c r="A7" s="15" t="s">
        <v>576</v>
      </c>
      <c r="B7" s="52" t="s">
        <v>577</v>
      </c>
    </row>
    <row r="8" ht="38.25" customHeight="1">
      <c r="A8" s="15" t="s">
        <v>578</v>
      </c>
      <c r="B8" s="52" t="s">
        <v>579</v>
      </c>
    </row>
    <row r="9" ht="12.75" customHeight="1">
      <c r="A9" s="15" t="s">
        <v>580</v>
      </c>
      <c r="B9" s="52" t="s">
        <v>581</v>
      </c>
    </row>
    <row r="10" ht="12.75" customHeight="1">
      <c r="A10" s="15" t="s">
        <v>582</v>
      </c>
      <c r="B10" s="52" t="s">
        <v>583</v>
      </c>
    </row>
    <row r="11" ht="12.75" customHeight="1">
      <c r="A11" s="15" t="s">
        <v>584</v>
      </c>
      <c r="B11" s="52" t="s">
        <v>585</v>
      </c>
    </row>
    <row r="12" ht="12.75" customHeight="1">
      <c r="A12" s="15" t="s">
        <v>586</v>
      </c>
      <c r="B12" s="52" t="s">
        <v>587</v>
      </c>
    </row>
    <row r="13" ht="12.75" customHeight="1">
      <c r="A13" s="15" t="s">
        <v>588</v>
      </c>
      <c r="B13" s="52" t="s">
        <v>589</v>
      </c>
    </row>
    <row r="14" ht="12.75" customHeight="1">
      <c r="A14" s="15" t="s">
        <v>590</v>
      </c>
      <c r="B14" s="52" t="s">
        <v>591</v>
      </c>
    </row>
    <row r="15" ht="12.75" customHeight="1">
      <c r="A15" s="15" t="s">
        <v>592</v>
      </c>
      <c r="B15" s="52" t="s">
        <v>593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V1"/>
  </mergeCells>
  <printOptions/>
  <pageMargins bottom="0.75" footer="0.0" header="0.0" left="0.7" right="0.7" top="0.75"/>
  <pageSetup orientation="landscape"/>
  <drawing r:id="rId1"/>
</worksheet>
</file>